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defaultThemeVersion="166925"/>
  <mc:AlternateContent xmlns:mc="http://schemas.openxmlformats.org/markup-compatibility/2006">
    <mc:Choice Requires="x15">
      <x15ac:absPath xmlns:x15ac="http://schemas.microsoft.com/office/spreadsheetml/2010/11/ac" url="D:\bbccdd bac\2021\YandexDisk\YandexDisk\06 BOX\01 Актуальные\02 На сайте\"/>
    </mc:Choice>
  </mc:AlternateContent>
  <xr:revisionPtr revIDLastSave="0" documentId="13_ncr:1_{B7601FE1-A6A1-4F0F-9C33-258DD07938BB}" xr6:coauthVersionLast="47" xr6:coauthVersionMax="47" xr10:uidLastSave="{00000000-0000-0000-0000-000000000000}"/>
  <bookViews>
    <workbookView xWindow="-120" yWindow="-120" windowWidth="29040" windowHeight="15720" tabRatio="964" xr2:uid="{00000000-000D-0000-FFFF-FFFF00000000}"/>
  </bookViews>
  <sheets>
    <sheet name="Главная" sheetId="1" r:id="rId1"/>
    <sheet name="AHC" sheetId="3" r:id="rId2"/>
    <sheet name="A'PIEU" sheetId="27" r:id="rId3"/>
    <sheet name="BUENO" sheetId="30" r:id="rId4"/>
    <sheet name="COSRX" sheetId="6" r:id="rId5"/>
    <sheet name="DR.JART" sheetId="35" r:id="rId6"/>
    <sheet name="ENOUGH" sheetId="8" r:id="rId7"/>
    <sheet name="ETUDE HOUSE" sheetId="9" r:id="rId8"/>
    <sheet name="FARM STAY" sheetId="10" r:id="rId9"/>
    <sheet name="HOLIKA HOLIKA" sheetId="11" r:id="rId10"/>
    <sheet name="INNISFREE" sheetId="28" r:id="rId11"/>
    <sheet name="ITS SKIN" sheetId="13" r:id="rId12"/>
    <sheet name="JM SOLUTION" sheetId="14" r:id="rId13"/>
    <sheet name="MASIL" sheetId="25" r:id="rId14"/>
    <sheet name="MISSHA" sheetId="34" r:id="rId15"/>
    <sheet name="MEDI-PEEL" sheetId="24" r:id="rId16"/>
    <sheet name="NATURE REPUBLIC" sheetId="32" r:id="rId17"/>
    <sheet name="PURITO" sheetId="17" r:id="rId18"/>
    <sheet name="PYUNKANG YUL" sheetId="18" r:id="rId19"/>
    <sheet name="SNP" sheetId="19" r:id="rId20"/>
    <sheet name="SOME BY MI" sheetId="23" r:id="rId21"/>
    <sheet name="SKIN1004" sheetId="31" r:id="rId22"/>
    <sheet name="THE FACE SHOP" sheetId="33" r:id="rId23"/>
    <sheet name="THE SAEM" sheetId="21" r:id="rId24"/>
    <sheet name="TONY MOLY" sheetId="26"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0" localSheetId="1">#REF!</definedName>
    <definedName name="\0" localSheetId="2">#REF!</definedName>
    <definedName name="\0" localSheetId="3">#REF!</definedName>
    <definedName name="\0" localSheetId="4">#REF!</definedName>
    <definedName name="\0" localSheetId="5">#REF!</definedName>
    <definedName name="\0" localSheetId="6">#REF!</definedName>
    <definedName name="\0" localSheetId="7">#REF!</definedName>
    <definedName name="\0" localSheetId="8">#REF!</definedName>
    <definedName name="\0" localSheetId="9">#REF!</definedName>
    <definedName name="\0" localSheetId="10">#REF!</definedName>
    <definedName name="\0" localSheetId="11">#REF!</definedName>
    <definedName name="\0" localSheetId="12">#REF!</definedName>
    <definedName name="\0" localSheetId="13">#REF!</definedName>
    <definedName name="\0" localSheetId="15">#REF!</definedName>
    <definedName name="\0" localSheetId="14">#REF!</definedName>
    <definedName name="\0" localSheetId="16">#REF!</definedName>
    <definedName name="\0" localSheetId="17">#REF!</definedName>
    <definedName name="\0" localSheetId="18">#REF!</definedName>
    <definedName name="\0" localSheetId="21">#REF!</definedName>
    <definedName name="\0" localSheetId="19">#REF!</definedName>
    <definedName name="\0" localSheetId="20">#REF!</definedName>
    <definedName name="\0" localSheetId="22">#REF!</definedName>
    <definedName name="\0" localSheetId="24">#REF!</definedName>
    <definedName name="\0">#REF!</definedName>
    <definedName name="\a" localSheetId="1">'[1]UL-FORM'!#REF!</definedName>
    <definedName name="\a" localSheetId="2">'[1]UL-FORM'!#REF!</definedName>
    <definedName name="\a" localSheetId="3">'[1]UL-FORM'!#REF!</definedName>
    <definedName name="\a" localSheetId="4">'[1]UL-FORM'!#REF!</definedName>
    <definedName name="\a" localSheetId="5">'[1]UL-FORM'!#REF!</definedName>
    <definedName name="\a" localSheetId="6">'[1]UL-FORM'!#REF!</definedName>
    <definedName name="\a" localSheetId="7">'[1]UL-FORM'!#REF!</definedName>
    <definedName name="\a" localSheetId="8">'[1]UL-FORM'!#REF!</definedName>
    <definedName name="\a" localSheetId="9">'[1]UL-FORM'!#REF!</definedName>
    <definedName name="\a" localSheetId="10">'[1]UL-FORM'!#REF!</definedName>
    <definedName name="\a" localSheetId="11">'[1]UL-FORM'!#REF!</definedName>
    <definedName name="\a" localSheetId="12">'[1]UL-FORM'!#REF!</definedName>
    <definedName name="\a" localSheetId="13">'[1]UL-FORM'!#REF!</definedName>
    <definedName name="\a" localSheetId="15">'[1]UL-FORM'!#REF!</definedName>
    <definedName name="\a" localSheetId="14">'[1]UL-FORM'!#REF!</definedName>
    <definedName name="\a" localSheetId="16">'[1]UL-FORM'!#REF!</definedName>
    <definedName name="\a" localSheetId="17">'[1]UL-FORM'!#REF!</definedName>
    <definedName name="\a" localSheetId="18">'[1]UL-FORM'!#REF!</definedName>
    <definedName name="\a" localSheetId="21">'[1]UL-FORM'!#REF!</definedName>
    <definedName name="\a" localSheetId="19">'[1]UL-FORM'!#REF!</definedName>
    <definedName name="\a" localSheetId="20">'[1]UL-FORM'!#REF!</definedName>
    <definedName name="\a" localSheetId="22">'[1]UL-FORM'!#REF!</definedName>
    <definedName name="\a" localSheetId="24">'[1]UL-FORM'!#REF!</definedName>
    <definedName name="\a">'[1]UL-FORM'!#REF!</definedName>
    <definedName name="\b">#N/A</definedName>
    <definedName name="\c">#N/A</definedName>
    <definedName name="\d">#N/A</definedName>
    <definedName name="\e">#N/A</definedName>
    <definedName name="\p" localSheetId="1">#REF!</definedName>
    <definedName name="\p" localSheetId="2">#REF!</definedName>
    <definedName name="\p" localSheetId="3">#REF!</definedName>
    <definedName name="\p" localSheetId="4">#REF!</definedName>
    <definedName name="\p" localSheetId="5">#REF!</definedName>
    <definedName name="\p" localSheetId="6">#REF!</definedName>
    <definedName name="\p" localSheetId="7">#REF!</definedName>
    <definedName name="\p" localSheetId="8">#REF!</definedName>
    <definedName name="\p" localSheetId="9">#REF!</definedName>
    <definedName name="\p" localSheetId="10">#REF!</definedName>
    <definedName name="\p" localSheetId="11">#REF!</definedName>
    <definedName name="\p" localSheetId="12">#REF!</definedName>
    <definedName name="\p" localSheetId="13">#REF!</definedName>
    <definedName name="\p" localSheetId="15">#REF!</definedName>
    <definedName name="\p" localSheetId="14">#REF!</definedName>
    <definedName name="\p" localSheetId="16">#REF!</definedName>
    <definedName name="\p" localSheetId="17">#REF!</definedName>
    <definedName name="\p" localSheetId="18">#REF!</definedName>
    <definedName name="\p" localSheetId="21">#REF!</definedName>
    <definedName name="\p" localSheetId="19">#REF!</definedName>
    <definedName name="\p" localSheetId="20">#REF!</definedName>
    <definedName name="\p" localSheetId="22">#REF!</definedName>
    <definedName name="\p" localSheetId="24">#REF!</definedName>
    <definedName name="\p">#REF!</definedName>
    <definedName name="_" localSheetId="1">#REF!</definedName>
    <definedName name="_" localSheetId="2">#REF!</definedName>
    <definedName name="_" localSheetId="3">#REF!</definedName>
    <definedName name="_" localSheetId="4">#REF!</definedName>
    <definedName name="_" localSheetId="5">#REF!</definedName>
    <definedName name="_" localSheetId="6">#REF!</definedName>
    <definedName name="_" localSheetId="7">#REF!</definedName>
    <definedName name="_" localSheetId="8">#REF!</definedName>
    <definedName name="_" localSheetId="9">#REF!</definedName>
    <definedName name="_" localSheetId="10">#REF!</definedName>
    <definedName name="_" localSheetId="11">#REF!</definedName>
    <definedName name="_" localSheetId="12">#REF!</definedName>
    <definedName name="_" localSheetId="13">#REF!</definedName>
    <definedName name="_" localSheetId="15">#REF!</definedName>
    <definedName name="_" localSheetId="14">#REF!</definedName>
    <definedName name="_" localSheetId="16">#REF!</definedName>
    <definedName name="_" localSheetId="17">#REF!</definedName>
    <definedName name="_" localSheetId="18">#REF!</definedName>
    <definedName name="_" localSheetId="21">#REF!</definedName>
    <definedName name="_" localSheetId="19">#REF!</definedName>
    <definedName name="_" localSheetId="20">#REF!</definedName>
    <definedName name="_" localSheetId="22">#REF!</definedName>
    <definedName name="_" localSheetId="24">#REF!</definedName>
    <definedName name="_">#REF!</definedName>
    <definedName name="_.4" localSheetId="1">#REF!</definedName>
    <definedName name="_.4" localSheetId="2">#REF!</definedName>
    <definedName name="_.4" localSheetId="3">#REF!</definedName>
    <definedName name="_.4" localSheetId="4">#REF!</definedName>
    <definedName name="_.4" localSheetId="5">#REF!</definedName>
    <definedName name="_.4" localSheetId="6">#REF!</definedName>
    <definedName name="_.4" localSheetId="7">#REF!</definedName>
    <definedName name="_.4" localSheetId="8">#REF!</definedName>
    <definedName name="_.4" localSheetId="9">#REF!</definedName>
    <definedName name="_.4" localSheetId="10">#REF!</definedName>
    <definedName name="_.4" localSheetId="11">#REF!</definedName>
    <definedName name="_.4" localSheetId="12">#REF!</definedName>
    <definedName name="_.4" localSheetId="13">#REF!</definedName>
    <definedName name="_.4" localSheetId="15">#REF!</definedName>
    <definedName name="_.4" localSheetId="14">#REF!</definedName>
    <definedName name="_.4" localSheetId="16">#REF!</definedName>
    <definedName name="_.4" localSheetId="17">#REF!</definedName>
    <definedName name="_.4" localSheetId="18">#REF!</definedName>
    <definedName name="_.4" localSheetId="21">#REF!</definedName>
    <definedName name="_.4" localSheetId="19">#REF!</definedName>
    <definedName name="_.4" localSheetId="20">#REF!</definedName>
    <definedName name="_.4" localSheetId="22">#REF!</definedName>
    <definedName name="_.4" localSheetId="24">#REF!</definedName>
    <definedName name="_.4">#REF!</definedName>
    <definedName name="_?__C" localSheetId="1">#REF!</definedName>
    <definedName name="_?__C" localSheetId="2">#REF!</definedName>
    <definedName name="_?__C" localSheetId="3">#REF!</definedName>
    <definedName name="_?__C" localSheetId="4">#REF!</definedName>
    <definedName name="_?__C" localSheetId="5">#REF!</definedName>
    <definedName name="_?__C" localSheetId="6">#REF!</definedName>
    <definedName name="_?__C" localSheetId="7">#REF!</definedName>
    <definedName name="_?__C" localSheetId="8">#REF!</definedName>
    <definedName name="_?__C" localSheetId="9">#REF!</definedName>
    <definedName name="_?__C" localSheetId="10">#REF!</definedName>
    <definedName name="_?__C" localSheetId="11">#REF!</definedName>
    <definedName name="_?__C" localSheetId="12">#REF!</definedName>
    <definedName name="_?__C" localSheetId="13">#REF!</definedName>
    <definedName name="_?__C" localSheetId="15">#REF!</definedName>
    <definedName name="_?__C" localSheetId="16">#REF!</definedName>
    <definedName name="_?__C" localSheetId="17">#REF!</definedName>
    <definedName name="_?__C" localSheetId="18">#REF!</definedName>
    <definedName name="_?__C" localSheetId="21">#REF!</definedName>
    <definedName name="_?__C" localSheetId="19">#REF!</definedName>
    <definedName name="_?__C" localSheetId="20">#REF!</definedName>
    <definedName name="_?__C" localSheetId="22">#REF!</definedName>
    <definedName name="_?__C" localSheetId="24">#REF!</definedName>
    <definedName name="_?__C">#REF!</definedName>
    <definedName name="__?__C" localSheetId="1">#REF!</definedName>
    <definedName name="__?__C" localSheetId="2">#REF!</definedName>
    <definedName name="__?__C" localSheetId="3">#REF!</definedName>
    <definedName name="__?__C" localSheetId="4">#REF!</definedName>
    <definedName name="__?__C" localSheetId="5">#REF!</definedName>
    <definedName name="__?__C" localSheetId="6">#REF!</definedName>
    <definedName name="__?__C" localSheetId="7">#REF!</definedName>
    <definedName name="__?__C" localSheetId="8">#REF!</definedName>
    <definedName name="__?__C" localSheetId="9">#REF!</definedName>
    <definedName name="__?__C" localSheetId="10">#REF!</definedName>
    <definedName name="__?__C" localSheetId="11">#REF!</definedName>
    <definedName name="__?__C" localSheetId="12">#REF!</definedName>
    <definedName name="__?__C" localSheetId="13">#REF!</definedName>
    <definedName name="__?__C" localSheetId="15">#REF!</definedName>
    <definedName name="__?__C" localSheetId="16">#REF!</definedName>
    <definedName name="__?__C" localSheetId="17">#REF!</definedName>
    <definedName name="__?__C" localSheetId="18">#REF!</definedName>
    <definedName name="__?__C" localSheetId="21">#REF!</definedName>
    <definedName name="__?__C" localSheetId="19">#REF!</definedName>
    <definedName name="__?__C" localSheetId="20">#REF!</definedName>
    <definedName name="__?__C" localSheetId="22">#REF!</definedName>
    <definedName name="__?__C" localSheetId="24">#REF!</definedName>
    <definedName name="__?__C">#REF!</definedName>
    <definedName name="________________DMS2" localSheetId="1">'[2]사업계획(97년)'!#REF!</definedName>
    <definedName name="________________DMS2" localSheetId="2">'[2]사업계획(97년)'!#REF!</definedName>
    <definedName name="________________DMS2" localSheetId="3">'[2]사업계획(97년)'!#REF!</definedName>
    <definedName name="________________DMS2" localSheetId="4">'[2]사업계획(97년)'!#REF!</definedName>
    <definedName name="________________DMS2" localSheetId="5">'[2]사업계획(97년)'!#REF!</definedName>
    <definedName name="________________DMS2" localSheetId="6">'[2]사업계획(97년)'!#REF!</definedName>
    <definedName name="________________DMS2" localSheetId="7">'[2]사업계획(97년)'!#REF!</definedName>
    <definedName name="________________DMS2" localSheetId="8">'[2]사업계획(97년)'!#REF!</definedName>
    <definedName name="________________DMS2" localSheetId="9">'[2]사업계획(97년)'!#REF!</definedName>
    <definedName name="________________DMS2" localSheetId="10">'[2]사업계획(97년)'!#REF!</definedName>
    <definedName name="________________DMS2" localSheetId="11">'[2]사업계획(97년)'!#REF!</definedName>
    <definedName name="________________DMS2" localSheetId="12">'[2]사업계획(97년)'!#REF!</definedName>
    <definedName name="________________DMS2" localSheetId="13">'[2]사업계획(97년)'!#REF!</definedName>
    <definedName name="________________DMS2" localSheetId="15">'[2]사업계획(97년)'!#REF!</definedName>
    <definedName name="________________DMS2" localSheetId="16">'[2]사업계획(97년)'!#REF!</definedName>
    <definedName name="________________DMS2" localSheetId="17">'[2]사업계획(97년)'!#REF!</definedName>
    <definedName name="________________DMS2" localSheetId="18">'[2]사업계획(97년)'!#REF!</definedName>
    <definedName name="________________DMS2" localSheetId="21">'[2]사업계획(97년)'!#REF!</definedName>
    <definedName name="________________DMS2" localSheetId="19">'[2]사업계획(97년)'!#REF!</definedName>
    <definedName name="________________DMS2" localSheetId="20">'[2]사업계획(97년)'!#REF!</definedName>
    <definedName name="________________DMS2" localSheetId="22">'[2]사업계획(97년)'!#REF!</definedName>
    <definedName name="________________DMS2" localSheetId="24">'[2]사업계획(97년)'!#REF!</definedName>
    <definedName name="________________DMS2">'[2]사업계획(97년)'!#REF!</definedName>
    <definedName name="_______________DMS2" localSheetId="1">'[2]사업계획(97년)'!#REF!</definedName>
    <definedName name="_______________DMS2" localSheetId="2">'[2]사업계획(97년)'!#REF!</definedName>
    <definedName name="_______________DMS2" localSheetId="3">'[2]사업계획(97년)'!#REF!</definedName>
    <definedName name="_______________DMS2" localSheetId="4">'[2]사업계획(97년)'!#REF!</definedName>
    <definedName name="_______________DMS2" localSheetId="5">'[2]사업계획(97년)'!#REF!</definedName>
    <definedName name="_______________DMS2" localSheetId="6">'[2]사업계획(97년)'!#REF!</definedName>
    <definedName name="_______________DMS2" localSheetId="7">'[2]사업계획(97년)'!#REF!</definedName>
    <definedName name="_______________DMS2" localSheetId="8">'[2]사업계획(97년)'!#REF!</definedName>
    <definedName name="_______________DMS2" localSheetId="9">'[2]사업계획(97년)'!#REF!</definedName>
    <definedName name="_______________DMS2" localSheetId="10">'[2]사업계획(97년)'!#REF!</definedName>
    <definedName name="_______________DMS2" localSheetId="11">'[2]사업계획(97년)'!#REF!</definedName>
    <definedName name="_______________DMS2" localSheetId="12">'[2]사업계획(97년)'!#REF!</definedName>
    <definedName name="_______________DMS2" localSheetId="13">'[2]사업계획(97년)'!#REF!</definedName>
    <definedName name="_______________DMS2" localSheetId="15">'[2]사업계획(97년)'!#REF!</definedName>
    <definedName name="_______________DMS2" localSheetId="16">'[2]사업계획(97년)'!#REF!</definedName>
    <definedName name="_______________DMS2" localSheetId="17">'[2]사업계획(97년)'!#REF!</definedName>
    <definedName name="_______________DMS2" localSheetId="18">'[2]사업계획(97년)'!#REF!</definedName>
    <definedName name="_______________DMS2" localSheetId="21">'[2]사업계획(97년)'!#REF!</definedName>
    <definedName name="_______________DMS2" localSheetId="19">'[2]사업계획(97년)'!#REF!</definedName>
    <definedName name="_______________DMS2" localSheetId="20">'[2]사업계획(97년)'!#REF!</definedName>
    <definedName name="_______________DMS2" localSheetId="22">'[2]사업계획(97년)'!#REF!</definedName>
    <definedName name="_______________DMS2" localSheetId="24">'[2]사업계획(97년)'!#REF!</definedName>
    <definedName name="_______________DMS2">'[2]사업계획(97년)'!#REF!</definedName>
    <definedName name="_______________raw1" localSheetId="1">#REF!</definedName>
    <definedName name="_______________raw1" localSheetId="2">#REF!</definedName>
    <definedName name="_______________raw1" localSheetId="3">#REF!</definedName>
    <definedName name="_______________raw1" localSheetId="4">#REF!</definedName>
    <definedName name="_______________raw1" localSheetId="5">#REF!</definedName>
    <definedName name="_______________raw1" localSheetId="6">#REF!</definedName>
    <definedName name="_______________raw1" localSheetId="7">#REF!</definedName>
    <definedName name="_______________raw1" localSheetId="8">#REF!</definedName>
    <definedName name="_______________raw1" localSheetId="9">#REF!</definedName>
    <definedName name="_______________raw1" localSheetId="10">#REF!</definedName>
    <definedName name="_______________raw1" localSheetId="11">#REF!</definedName>
    <definedName name="_______________raw1" localSheetId="12">#REF!</definedName>
    <definedName name="_______________raw1" localSheetId="13">#REF!</definedName>
    <definedName name="_______________raw1" localSheetId="15">#REF!</definedName>
    <definedName name="_______________raw1" localSheetId="14">#REF!</definedName>
    <definedName name="_______________raw1" localSheetId="16">#REF!</definedName>
    <definedName name="_______________raw1" localSheetId="17">#REF!</definedName>
    <definedName name="_______________raw1" localSheetId="18">#REF!</definedName>
    <definedName name="_______________raw1" localSheetId="21">#REF!</definedName>
    <definedName name="_______________raw1" localSheetId="19">#REF!</definedName>
    <definedName name="_______________raw1" localSheetId="20">#REF!</definedName>
    <definedName name="_______________raw1" localSheetId="22">#REF!</definedName>
    <definedName name="_______________raw1" localSheetId="24">#REF!</definedName>
    <definedName name="_______________raw1">#REF!</definedName>
    <definedName name="______________DMS2" localSheetId="1">'[3]사업계획(97년)'!#REF!</definedName>
    <definedName name="______________DMS2" localSheetId="2">'[3]사업계획(97년)'!#REF!</definedName>
    <definedName name="______________DMS2" localSheetId="3">'[3]사업계획(97년)'!#REF!</definedName>
    <definedName name="______________DMS2" localSheetId="4">'[3]사업계획(97년)'!#REF!</definedName>
    <definedName name="______________DMS2" localSheetId="5">'[3]사업계획(97년)'!#REF!</definedName>
    <definedName name="______________DMS2" localSheetId="6">'[3]사업계획(97년)'!#REF!</definedName>
    <definedName name="______________DMS2" localSheetId="7">'[3]사업계획(97년)'!#REF!</definedName>
    <definedName name="______________DMS2" localSheetId="8">'[3]사업계획(97년)'!#REF!</definedName>
    <definedName name="______________DMS2" localSheetId="9">'[3]사업계획(97년)'!#REF!</definedName>
    <definedName name="______________DMS2" localSheetId="10">'[3]사업계획(97년)'!#REF!</definedName>
    <definedName name="______________DMS2" localSheetId="11">'[3]사업계획(97년)'!#REF!</definedName>
    <definedName name="______________DMS2" localSheetId="12">'[3]사업계획(97년)'!#REF!</definedName>
    <definedName name="______________DMS2" localSheetId="13">'[3]사업계획(97년)'!#REF!</definedName>
    <definedName name="______________DMS2" localSheetId="15">'[3]사업계획(97년)'!#REF!</definedName>
    <definedName name="______________DMS2" localSheetId="16">'[3]사업계획(97년)'!#REF!</definedName>
    <definedName name="______________DMS2" localSheetId="17">'[3]사업계획(97년)'!#REF!</definedName>
    <definedName name="______________DMS2" localSheetId="18">'[3]사업계획(97년)'!#REF!</definedName>
    <definedName name="______________DMS2" localSheetId="21">'[3]사업계획(97년)'!#REF!</definedName>
    <definedName name="______________DMS2" localSheetId="19">'[3]사업계획(97년)'!#REF!</definedName>
    <definedName name="______________DMS2" localSheetId="20">'[3]사업계획(97년)'!#REF!</definedName>
    <definedName name="______________DMS2" localSheetId="22">'[3]사업계획(97년)'!#REF!</definedName>
    <definedName name="______________DMS2" localSheetId="24">'[3]사업계획(97년)'!#REF!</definedName>
    <definedName name="______________DMS2">'[3]사업계획(97년)'!#REF!</definedName>
    <definedName name="______________raw1" localSheetId="1">#REF!</definedName>
    <definedName name="______________raw1" localSheetId="2">#REF!</definedName>
    <definedName name="______________raw1" localSheetId="3">#REF!</definedName>
    <definedName name="______________raw1" localSheetId="4">#REF!</definedName>
    <definedName name="______________raw1" localSheetId="5">#REF!</definedName>
    <definedName name="______________raw1" localSheetId="6">#REF!</definedName>
    <definedName name="______________raw1" localSheetId="7">#REF!</definedName>
    <definedName name="______________raw1" localSheetId="8">#REF!</definedName>
    <definedName name="______________raw1" localSheetId="9">#REF!</definedName>
    <definedName name="______________raw1" localSheetId="10">#REF!</definedName>
    <definedName name="______________raw1" localSheetId="11">#REF!</definedName>
    <definedName name="______________raw1" localSheetId="12">#REF!</definedName>
    <definedName name="______________raw1" localSheetId="13">#REF!</definedName>
    <definedName name="______________raw1" localSheetId="15">#REF!</definedName>
    <definedName name="______________raw1" localSheetId="14">#REF!</definedName>
    <definedName name="______________raw1" localSheetId="16">#REF!</definedName>
    <definedName name="______________raw1" localSheetId="17">#REF!</definedName>
    <definedName name="______________raw1" localSheetId="18">#REF!</definedName>
    <definedName name="______________raw1" localSheetId="21">#REF!</definedName>
    <definedName name="______________raw1" localSheetId="19">#REF!</definedName>
    <definedName name="______________raw1" localSheetId="20">#REF!</definedName>
    <definedName name="______________raw1" localSheetId="22">#REF!</definedName>
    <definedName name="______________raw1" localSheetId="24">#REF!</definedName>
    <definedName name="______________raw1">#REF!</definedName>
    <definedName name="_____________DMS2" localSheetId="1">'[3]사업계획(97년)'!#REF!</definedName>
    <definedName name="_____________DMS2" localSheetId="2">'[3]사업계획(97년)'!#REF!</definedName>
    <definedName name="_____________DMS2" localSheetId="3">'[3]사업계획(97년)'!#REF!</definedName>
    <definedName name="_____________DMS2" localSheetId="4">'[3]사업계획(97년)'!#REF!</definedName>
    <definedName name="_____________DMS2" localSheetId="5">'[3]사업계획(97년)'!#REF!</definedName>
    <definedName name="_____________DMS2" localSheetId="6">'[3]사업계획(97년)'!#REF!</definedName>
    <definedName name="_____________DMS2" localSheetId="7">'[3]사업계획(97년)'!#REF!</definedName>
    <definedName name="_____________DMS2" localSheetId="8">'[3]사업계획(97년)'!#REF!</definedName>
    <definedName name="_____________DMS2" localSheetId="9">'[3]사업계획(97년)'!#REF!</definedName>
    <definedName name="_____________DMS2" localSheetId="10">'[3]사업계획(97년)'!#REF!</definedName>
    <definedName name="_____________DMS2" localSheetId="11">'[3]사업계획(97년)'!#REF!</definedName>
    <definedName name="_____________DMS2" localSheetId="12">'[3]사업계획(97년)'!#REF!</definedName>
    <definedName name="_____________DMS2" localSheetId="13">'[3]사업계획(97년)'!#REF!</definedName>
    <definedName name="_____________DMS2" localSheetId="15">'[3]사업계획(97년)'!#REF!</definedName>
    <definedName name="_____________DMS2" localSheetId="16">'[3]사업계획(97년)'!#REF!</definedName>
    <definedName name="_____________DMS2" localSheetId="17">'[3]사업계획(97년)'!#REF!</definedName>
    <definedName name="_____________DMS2" localSheetId="18">'[3]사업계획(97년)'!#REF!</definedName>
    <definedName name="_____________DMS2" localSheetId="21">'[3]사업계획(97년)'!#REF!</definedName>
    <definedName name="_____________DMS2" localSheetId="19">'[3]사업계획(97년)'!#REF!</definedName>
    <definedName name="_____________DMS2" localSheetId="20">'[3]사업계획(97년)'!#REF!</definedName>
    <definedName name="_____________DMS2" localSheetId="22">'[3]사업계획(97년)'!#REF!</definedName>
    <definedName name="_____________DMS2" localSheetId="24">'[3]사업계획(97년)'!#REF!</definedName>
    <definedName name="_____________DMS2">'[3]사업계획(97년)'!#REF!</definedName>
    <definedName name="_____________raw1" localSheetId="1">#REF!</definedName>
    <definedName name="_____________raw1" localSheetId="2">#REF!</definedName>
    <definedName name="_____________raw1" localSheetId="3">#REF!</definedName>
    <definedName name="_____________raw1" localSheetId="4">#REF!</definedName>
    <definedName name="_____________raw1" localSheetId="5">#REF!</definedName>
    <definedName name="_____________raw1" localSheetId="6">#REF!</definedName>
    <definedName name="_____________raw1" localSheetId="7">#REF!</definedName>
    <definedName name="_____________raw1" localSheetId="8">#REF!</definedName>
    <definedName name="_____________raw1" localSheetId="9">#REF!</definedName>
    <definedName name="_____________raw1" localSheetId="10">#REF!</definedName>
    <definedName name="_____________raw1" localSheetId="11">#REF!</definedName>
    <definedName name="_____________raw1" localSheetId="12">#REF!</definedName>
    <definedName name="_____________raw1" localSheetId="13">#REF!</definedName>
    <definedName name="_____________raw1" localSheetId="15">#REF!</definedName>
    <definedName name="_____________raw1" localSheetId="14">#REF!</definedName>
    <definedName name="_____________raw1" localSheetId="16">#REF!</definedName>
    <definedName name="_____________raw1" localSheetId="17">#REF!</definedName>
    <definedName name="_____________raw1" localSheetId="18">#REF!</definedName>
    <definedName name="_____________raw1" localSheetId="21">#REF!</definedName>
    <definedName name="_____________raw1" localSheetId="19">#REF!</definedName>
    <definedName name="_____________raw1" localSheetId="20">#REF!</definedName>
    <definedName name="_____________raw1" localSheetId="22">#REF!</definedName>
    <definedName name="_____________raw1" localSheetId="24">#REF!</definedName>
    <definedName name="_____________raw1">#REF!</definedName>
    <definedName name="____________DMS2" localSheetId="1">'[3]사업계획(97년)'!#REF!</definedName>
    <definedName name="____________DMS2" localSheetId="2">'[3]사업계획(97년)'!#REF!</definedName>
    <definedName name="____________DMS2" localSheetId="3">'[3]사업계획(97년)'!#REF!</definedName>
    <definedName name="____________DMS2" localSheetId="4">'[3]사업계획(97년)'!#REF!</definedName>
    <definedName name="____________DMS2" localSheetId="5">'[3]사업계획(97년)'!#REF!</definedName>
    <definedName name="____________DMS2" localSheetId="6">'[3]사업계획(97년)'!#REF!</definedName>
    <definedName name="____________DMS2" localSheetId="7">'[3]사업계획(97년)'!#REF!</definedName>
    <definedName name="____________DMS2" localSheetId="8">'[3]사업계획(97년)'!#REF!</definedName>
    <definedName name="____________DMS2" localSheetId="9">'[3]사업계획(97년)'!#REF!</definedName>
    <definedName name="____________DMS2" localSheetId="10">'[3]사업계획(97년)'!#REF!</definedName>
    <definedName name="____________DMS2" localSheetId="11">'[3]사업계획(97년)'!#REF!</definedName>
    <definedName name="____________DMS2" localSheetId="12">'[3]사업계획(97년)'!#REF!</definedName>
    <definedName name="____________DMS2" localSheetId="13">'[3]사업계획(97년)'!#REF!</definedName>
    <definedName name="____________DMS2" localSheetId="15">'[3]사업계획(97년)'!#REF!</definedName>
    <definedName name="____________DMS2" localSheetId="16">'[3]사업계획(97년)'!#REF!</definedName>
    <definedName name="____________DMS2" localSheetId="17">'[3]사업계획(97년)'!#REF!</definedName>
    <definedName name="____________DMS2" localSheetId="18">'[3]사업계획(97년)'!#REF!</definedName>
    <definedName name="____________DMS2" localSheetId="21">'[3]사업계획(97년)'!#REF!</definedName>
    <definedName name="____________DMS2" localSheetId="19">'[3]사업계획(97년)'!#REF!</definedName>
    <definedName name="____________DMS2" localSheetId="20">'[3]사업계획(97년)'!#REF!</definedName>
    <definedName name="____________DMS2" localSheetId="22">'[3]사업계획(97년)'!#REF!</definedName>
    <definedName name="____________DMS2" localSheetId="24">'[3]사업계획(97년)'!#REF!</definedName>
    <definedName name="____________DMS2">'[3]사업계획(97년)'!#REF!</definedName>
    <definedName name="____________raw1" localSheetId="1">#REF!</definedName>
    <definedName name="____________raw1" localSheetId="2">#REF!</definedName>
    <definedName name="____________raw1" localSheetId="3">#REF!</definedName>
    <definedName name="____________raw1" localSheetId="4">#REF!</definedName>
    <definedName name="____________raw1" localSheetId="5">#REF!</definedName>
    <definedName name="____________raw1" localSheetId="6">#REF!</definedName>
    <definedName name="____________raw1" localSheetId="7">#REF!</definedName>
    <definedName name="____________raw1" localSheetId="8">#REF!</definedName>
    <definedName name="____________raw1" localSheetId="9">#REF!</definedName>
    <definedName name="____________raw1" localSheetId="10">#REF!</definedName>
    <definedName name="____________raw1" localSheetId="11">#REF!</definedName>
    <definedName name="____________raw1" localSheetId="12">#REF!</definedName>
    <definedName name="____________raw1" localSheetId="13">#REF!</definedName>
    <definedName name="____________raw1" localSheetId="15">#REF!</definedName>
    <definedName name="____________raw1" localSheetId="14">#REF!</definedName>
    <definedName name="____________raw1" localSheetId="16">#REF!</definedName>
    <definedName name="____________raw1" localSheetId="17">#REF!</definedName>
    <definedName name="____________raw1" localSheetId="18">#REF!</definedName>
    <definedName name="____________raw1" localSheetId="21">#REF!</definedName>
    <definedName name="____________raw1" localSheetId="19">#REF!</definedName>
    <definedName name="____________raw1" localSheetId="20">#REF!</definedName>
    <definedName name="____________raw1" localSheetId="22">#REF!</definedName>
    <definedName name="____________raw1" localSheetId="24">#REF!</definedName>
    <definedName name="____________raw1">#REF!</definedName>
    <definedName name="___________DMS2" localSheetId="1">'[3]사업계획(97년)'!#REF!</definedName>
    <definedName name="___________DMS2" localSheetId="2">'[3]사업계획(97년)'!#REF!</definedName>
    <definedName name="___________DMS2" localSheetId="3">'[3]사업계획(97년)'!#REF!</definedName>
    <definedName name="___________DMS2" localSheetId="4">'[3]사업계획(97년)'!#REF!</definedName>
    <definedName name="___________DMS2" localSheetId="5">'[3]사업계획(97년)'!#REF!</definedName>
    <definedName name="___________DMS2" localSheetId="6">'[3]사업계획(97년)'!#REF!</definedName>
    <definedName name="___________DMS2" localSheetId="7">'[3]사업계획(97년)'!#REF!</definedName>
    <definedName name="___________DMS2" localSheetId="8">'[3]사업계획(97년)'!#REF!</definedName>
    <definedName name="___________DMS2" localSheetId="9">'[3]사업계획(97년)'!#REF!</definedName>
    <definedName name="___________DMS2" localSheetId="10">'[3]사업계획(97년)'!#REF!</definedName>
    <definedName name="___________DMS2" localSheetId="11">'[3]사업계획(97년)'!#REF!</definedName>
    <definedName name="___________DMS2" localSheetId="12">'[3]사업계획(97년)'!#REF!</definedName>
    <definedName name="___________DMS2" localSheetId="13">'[3]사업계획(97년)'!#REF!</definedName>
    <definedName name="___________DMS2" localSheetId="15">'[3]사업계획(97년)'!#REF!</definedName>
    <definedName name="___________DMS2" localSheetId="16">'[3]사업계획(97년)'!#REF!</definedName>
    <definedName name="___________DMS2" localSheetId="17">'[3]사업계획(97년)'!#REF!</definedName>
    <definedName name="___________DMS2" localSheetId="18">'[3]사업계획(97년)'!#REF!</definedName>
    <definedName name="___________DMS2" localSheetId="21">'[3]사업계획(97년)'!#REF!</definedName>
    <definedName name="___________DMS2" localSheetId="19">'[3]사업계획(97년)'!#REF!</definedName>
    <definedName name="___________DMS2" localSheetId="20">'[3]사업계획(97년)'!#REF!</definedName>
    <definedName name="___________DMS2" localSheetId="22">'[3]사업계획(97년)'!#REF!</definedName>
    <definedName name="___________DMS2" localSheetId="24">'[3]사업계획(97년)'!#REF!</definedName>
    <definedName name="___________DMS2">'[3]사업계획(97년)'!#REF!</definedName>
    <definedName name="___________raw1" localSheetId="1">#REF!</definedName>
    <definedName name="___________raw1" localSheetId="2">#REF!</definedName>
    <definedName name="___________raw1" localSheetId="3">#REF!</definedName>
    <definedName name="___________raw1" localSheetId="4">#REF!</definedName>
    <definedName name="___________raw1" localSheetId="5">#REF!</definedName>
    <definedName name="___________raw1" localSheetId="6">#REF!</definedName>
    <definedName name="___________raw1" localSheetId="7">#REF!</definedName>
    <definedName name="___________raw1" localSheetId="8">#REF!</definedName>
    <definedName name="___________raw1" localSheetId="9">#REF!</definedName>
    <definedName name="___________raw1" localSheetId="10">#REF!</definedName>
    <definedName name="___________raw1" localSheetId="11">#REF!</definedName>
    <definedName name="___________raw1" localSheetId="12">#REF!</definedName>
    <definedName name="___________raw1" localSheetId="13">#REF!</definedName>
    <definedName name="___________raw1" localSheetId="15">#REF!</definedName>
    <definedName name="___________raw1" localSheetId="14">#REF!</definedName>
    <definedName name="___________raw1" localSheetId="16">#REF!</definedName>
    <definedName name="___________raw1" localSheetId="17">#REF!</definedName>
    <definedName name="___________raw1" localSheetId="18">#REF!</definedName>
    <definedName name="___________raw1" localSheetId="21">#REF!</definedName>
    <definedName name="___________raw1" localSheetId="19">#REF!</definedName>
    <definedName name="___________raw1" localSheetId="20">#REF!</definedName>
    <definedName name="___________raw1" localSheetId="22">#REF!</definedName>
    <definedName name="___________raw1" localSheetId="24">#REF!</definedName>
    <definedName name="___________raw1">#REF!</definedName>
    <definedName name="__________DMS2" localSheetId="1">'[3]사업계획(97년)'!#REF!</definedName>
    <definedName name="__________DMS2" localSheetId="2">'[3]사업계획(97년)'!#REF!</definedName>
    <definedName name="__________DMS2" localSheetId="3">'[3]사업계획(97년)'!#REF!</definedName>
    <definedName name="__________DMS2" localSheetId="4">'[3]사업계획(97년)'!#REF!</definedName>
    <definedName name="__________DMS2" localSheetId="5">'[3]사업계획(97년)'!#REF!</definedName>
    <definedName name="__________DMS2" localSheetId="6">'[3]사업계획(97년)'!#REF!</definedName>
    <definedName name="__________DMS2" localSheetId="7">'[3]사업계획(97년)'!#REF!</definedName>
    <definedName name="__________DMS2" localSheetId="8">'[3]사업계획(97년)'!#REF!</definedName>
    <definedName name="__________DMS2" localSheetId="9">'[3]사업계획(97년)'!#REF!</definedName>
    <definedName name="__________DMS2" localSheetId="10">'[3]사업계획(97년)'!#REF!</definedName>
    <definedName name="__________DMS2" localSheetId="11">'[3]사업계획(97년)'!#REF!</definedName>
    <definedName name="__________DMS2" localSheetId="12">'[3]사업계획(97년)'!#REF!</definedName>
    <definedName name="__________DMS2" localSheetId="13">'[3]사업계획(97년)'!#REF!</definedName>
    <definedName name="__________DMS2" localSheetId="15">'[3]사업계획(97년)'!#REF!</definedName>
    <definedName name="__________DMS2" localSheetId="16">'[3]사업계획(97년)'!#REF!</definedName>
    <definedName name="__________DMS2" localSheetId="17">'[3]사업계획(97년)'!#REF!</definedName>
    <definedName name="__________DMS2" localSheetId="18">'[3]사업계획(97년)'!#REF!</definedName>
    <definedName name="__________DMS2" localSheetId="21">'[3]사업계획(97년)'!#REF!</definedName>
    <definedName name="__________DMS2" localSheetId="19">'[3]사업계획(97년)'!#REF!</definedName>
    <definedName name="__________DMS2" localSheetId="20">'[3]사업계획(97년)'!#REF!</definedName>
    <definedName name="__________DMS2" localSheetId="22">'[3]사업계획(97년)'!#REF!</definedName>
    <definedName name="__________DMS2" localSheetId="24">'[3]사업계획(97년)'!#REF!</definedName>
    <definedName name="__________DMS2">'[3]사업계획(97년)'!#REF!</definedName>
    <definedName name="__________raw1" localSheetId="1">#REF!</definedName>
    <definedName name="__________raw1" localSheetId="2">#REF!</definedName>
    <definedName name="__________raw1" localSheetId="3">#REF!</definedName>
    <definedName name="__________raw1" localSheetId="4">#REF!</definedName>
    <definedName name="__________raw1" localSheetId="5">#REF!</definedName>
    <definedName name="__________raw1" localSheetId="6">#REF!</definedName>
    <definedName name="__________raw1" localSheetId="7">#REF!</definedName>
    <definedName name="__________raw1" localSheetId="8">#REF!</definedName>
    <definedName name="__________raw1" localSheetId="9">#REF!</definedName>
    <definedName name="__________raw1" localSheetId="10">#REF!</definedName>
    <definedName name="__________raw1" localSheetId="11">#REF!</definedName>
    <definedName name="__________raw1" localSheetId="12">#REF!</definedName>
    <definedName name="__________raw1" localSheetId="13">#REF!</definedName>
    <definedName name="__________raw1" localSheetId="15">#REF!</definedName>
    <definedName name="__________raw1" localSheetId="14">#REF!</definedName>
    <definedName name="__________raw1" localSheetId="16">#REF!</definedName>
    <definedName name="__________raw1" localSheetId="17">#REF!</definedName>
    <definedName name="__________raw1" localSheetId="18">#REF!</definedName>
    <definedName name="__________raw1" localSheetId="21">#REF!</definedName>
    <definedName name="__________raw1" localSheetId="19">#REF!</definedName>
    <definedName name="__________raw1" localSheetId="20">#REF!</definedName>
    <definedName name="__________raw1" localSheetId="22">#REF!</definedName>
    <definedName name="__________raw1" localSheetId="24">#REF!</definedName>
    <definedName name="__________raw1">#REF!</definedName>
    <definedName name="_________DMS2" localSheetId="1">'[2]사업계획(97년)'!#REF!</definedName>
    <definedName name="_________DMS2" localSheetId="2">'[2]사업계획(97년)'!#REF!</definedName>
    <definedName name="_________DMS2" localSheetId="3">'[2]사업계획(97년)'!#REF!</definedName>
    <definedName name="_________DMS2" localSheetId="4">'[2]사업계획(97년)'!#REF!</definedName>
    <definedName name="_________DMS2" localSheetId="5">'[2]사업계획(97년)'!#REF!</definedName>
    <definedName name="_________DMS2" localSheetId="6">'[2]사업계획(97년)'!#REF!</definedName>
    <definedName name="_________DMS2" localSheetId="7">'[2]사업계획(97년)'!#REF!</definedName>
    <definedName name="_________DMS2" localSheetId="8">'[2]사업계획(97년)'!#REF!</definedName>
    <definedName name="_________DMS2" localSheetId="9">'[2]사업계획(97년)'!#REF!</definedName>
    <definedName name="_________DMS2" localSheetId="10">'[2]사업계획(97년)'!#REF!</definedName>
    <definedName name="_________DMS2" localSheetId="11">'[2]사업계획(97년)'!#REF!</definedName>
    <definedName name="_________DMS2" localSheetId="12">'[2]사업계획(97년)'!#REF!</definedName>
    <definedName name="_________DMS2" localSheetId="13">'[2]사업계획(97년)'!#REF!</definedName>
    <definedName name="_________DMS2" localSheetId="15">'[2]사업계획(97년)'!#REF!</definedName>
    <definedName name="_________DMS2" localSheetId="16">'[2]사업계획(97년)'!#REF!</definedName>
    <definedName name="_________DMS2" localSheetId="17">'[2]사업계획(97년)'!#REF!</definedName>
    <definedName name="_________DMS2" localSheetId="18">'[2]사업계획(97년)'!#REF!</definedName>
    <definedName name="_________DMS2" localSheetId="21">'[2]사업계획(97년)'!#REF!</definedName>
    <definedName name="_________DMS2" localSheetId="19">'[2]사업계획(97년)'!#REF!</definedName>
    <definedName name="_________DMS2" localSheetId="20">'[2]사업계획(97년)'!#REF!</definedName>
    <definedName name="_________DMS2" localSheetId="22">'[2]사업계획(97년)'!#REF!</definedName>
    <definedName name="_________DMS2" localSheetId="24">'[2]사업계획(97년)'!#REF!</definedName>
    <definedName name="_________DMS2">'[2]사업계획(97년)'!#REF!</definedName>
    <definedName name="_________raw1" localSheetId="1">#REF!</definedName>
    <definedName name="_________raw1" localSheetId="2">#REF!</definedName>
    <definedName name="_________raw1" localSheetId="3">#REF!</definedName>
    <definedName name="_________raw1" localSheetId="4">#REF!</definedName>
    <definedName name="_________raw1" localSheetId="5">#REF!</definedName>
    <definedName name="_________raw1" localSheetId="6">#REF!</definedName>
    <definedName name="_________raw1" localSheetId="7">#REF!</definedName>
    <definedName name="_________raw1" localSheetId="8">#REF!</definedName>
    <definedName name="_________raw1" localSheetId="9">#REF!</definedName>
    <definedName name="_________raw1" localSheetId="10">#REF!</definedName>
    <definedName name="_________raw1" localSheetId="11">#REF!</definedName>
    <definedName name="_________raw1" localSheetId="12">#REF!</definedName>
    <definedName name="_________raw1" localSheetId="13">#REF!</definedName>
    <definedName name="_________raw1" localSheetId="15">#REF!</definedName>
    <definedName name="_________raw1" localSheetId="14">#REF!</definedName>
    <definedName name="_________raw1" localSheetId="16">#REF!</definedName>
    <definedName name="_________raw1" localSheetId="17">#REF!</definedName>
    <definedName name="_________raw1" localSheetId="18">#REF!</definedName>
    <definedName name="_________raw1" localSheetId="21">#REF!</definedName>
    <definedName name="_________raw1" localSheetId="19">#REF!</definedName>
    <definedName name="_________raw1" localSheetId="20">#REF!</definedName>
    <definedName name="_________raw1" localSheetId="22">#REF!</definedName>
    <definedName name="_________raw1" localSheetId="24">#REF!</definedName>
    <definedName name="_________raw1">#REF!</definedName>
    <definedName name="________DMS2" localSheetId="1">'[3]사업계획(97년)'!#REF!</definedName>
    <definedName name="________DMS2" localSheetId="2">'[3]사업계획(97년)'!#REF!</definedName>
    <definedName name="________DMS2" localSheetId="3">'[3]사업계획(97년)'!#REF!</definedName>
    <definedName name="________DMS2" localSheetId="4">'[3]사업계획(97년)'!#REF!</definedName>
    <definedName name="________DMS2" localSheetId="5">'[3]사업계획(97년)'!#REF!</definedName>
    <definedName name="________DMS2" localSheetId="6">'[3]사업계획(97년)'!#REF!</definedName>
    <definedName name="________DMS2" localSheetId="7">'[3]사업계획(97년)'!#REF!</definedName>
    <definedName name="________DMS2" localSheetId="8">'[3]사업계획(97년)'!#REF!</definedName>
    <definedName name="________DMS2" localSheetId="9">'[3]사업계획(97년)'!#REF!</definedName>
    <definedName name="________DMS2" localSheetId="10">'[3]사업계획(97년)'!#REF!</definedName>
    <definedName name="________DMS2" localSheetId="11">'[3]사업계획(97년)'!#REF!</definedName>
    <definedName name="________DMS2" localSheetId="12">'[3]사업계획(97년)'!#REF!</definedName>
    <definedName name="________DMS2" localSheetId="13">'[3]사업계획(97년)'!#REF!</definedName>
    <definedName name="________DMS2" localSheetId="15">'[3]사업계획(97년)'!#REF!</definedName>
    <definedName name="________DMS2" localSheetId="16">'[3]사업계획(97년)'!#REF!</definedName>
    <definedName name="________DMS2" localSheetId="17">'[3]사업계획(97년)'!#REF!</definedName>
    <definedName name="________DMS2" localSheetId="18">'[3]사업계획(97년)'!#REF!</definedName>
    <definedName name="________DMS2" localSheetId="21">'[3]사업계획(97년)'!#REF!</definedName>
    <definedName name="________DMS2" localSheetId="19">'[3]사업계획(97년)'!#REF!</definedName>
    <definedName name="________DMS2" localSheetId="20">'[3]사업계획(97년)'!#REF!</definedName>
    <definedName name="________DMS2" localSheetId="22">'[3]사업계획(97년)'!#REF!</definedName>
    <definedName name="________DMS2" localSheetId="24">'[3]사업계획(97년)'!#REF!</definedName>
    <definedName name="________DMS2">'[3]사업계획(97년)'!#REF!</definedName>
    <definedName name="________F69990" localSheetId="1">'[4]5월생산'!#REF!</definedName>
    <definedName name="________F69990" localSheetId="2">'[4]5월생산'!#REF!</definedName>
    <definedName name="________F69990" localSheetId="3">'[4]5월생산'!#REF!</definedName>
    <definedName name="________F69990" localSheetId="4">'[4]5월생산'!#REF!</definedName>
    <definedName name="________F69990" localSheetId="5">'[4]5월생산'!#REF!</definedName>
    <definedName name="________F69990" localSheetId="6">'[4]5월생산'!#REF!</definedName>
    <definedName name="________F69990" localSheetId="7">'[4]5월생산'!#REF!</definedName>
    <definedName name="________F69990" localSheetId="8">'[4]5월생산'!#REF!</definedName>
    <definedName name="________F69990" localSheetId="9">'[4]5월생산'!#REF!</definedName>
    <definedName name="________F69990" localSheetId="10">'[4]5월생산'!#REF!</definedName>
    <definedName name="________F69990" localSheetId="11">'[4]5월생산'!#REF!</definedName>
    <definedName name="________F69990" localSheetId="12">'[4]5월생산'!#REF!</definedName>
    <definedName name="________F69990" localSheetId="13">'[4]5월생산'!#REF!</definedName>
    <definedName name="________F69990" localSheetId="15">'[4]5월생산'!#REF!</definedName>
    <definedName name="________F69990" localSheetId="16">'[4]5월생산'!#REF!</definedName>
    <definedName name="________F69990" localSheetId="17">'[4]5월생산'!#REF!</definedName>
    <definedName name="________F69990" localSheetId="18">'[4]5월생산'!#REF!</definedName>
    <definedName name="________F69990" localSheetId="21">'[4]5월생산'!#REF!</definedName>
    <definedName name="________F69990" localSheetId="19">'[4]5월생산'!#REF!</definedName>
    <definedName name="________F69990" localSheetId="20">'[4]5월생산'!#REF!</definedName>
    <definedName name="________F69990" localSheetId="22">'[4]5월생산'!#REF!</definedName>
    <definedName name="________F69990" localSheetId="24">'[4]5월생산'!#REF!</definedName>
    <definedName name="________F69990">'[4]5월생산'!#REF!</definedName>
    <definedName name="________R300000" localSheetId="1">'[4]5월생산'!#REF!</definedName>
    <definedName name="________R300000" localSheetId="2">'[4]5월생산'!#REF!</definedName>
    <definedName name="________R300000" localSheetId="3">'[4]5월생산'!#REF!</definedName>
    <definedName name="________R300000" localSheetId="4">'[4]5월생산'!#REF!</definedName>
    <definedName name="________R300000" localSheetId="5">'[4]5월생산'!#REF!</definedName>
    <definedName name="________R300000" localSheetId="6">'[4]5월생산'!#REF!</definedName>
    <definedName name="________R300000" localSheetId="7">'[4]5월생산'!#REF!</definedName>
    <definedName name="________R300000" localSheetId="8">'[4]5월생산'!#REF!</definedName>
    <definedName name="________R300000" localSheetId="9">'[4]5월생산'!#REF!</definedName>
    <definedName name="________R300000" localSheetId="10">'[4]5월생산'!#REF!</definedName>
    <definedName name="________R300000" localSheetId="11">'[4]5월생산'!#REF!</definedName>
    <definedName name="________R300000" localSheetId="12">'[4]5월생산'!#REF!</definedName>
    <definedName name="________R300000" localSheetId="13">'[4]5월생산'!#REF!</definedName>
    <definedName name="________R300000" localSheetId="15">'[4]5월생산'!#REF!</definedName>
    <definedName name="________R300000" localSheetId="16">'[4]5월생산'!#REF!</definedName>
    <definedName name="________R300000" localSheetId="17">'[4]5월생산'!#REF!</definedName>
    <definedName name="________R300000" localSheetId="18">'[4]5월생산'!#REF!</definedName>
    <definedName name="________R300000" localSheetId="21">'[4]5월생산'!#REF!</definedName>
    <definedName name="________R300000" localSheetId="19">'[4]5월생산'!#REF!</definedName>
    <definedName name="________R300000" localSheetId="20">'[4]5월생산'!#REF!</definedName>
    <definedName name="________R300000" localSheetId="22">'[4]5월생산'!#REF!</definedName>
    <definedName name="________R300000" localSheetId="24">'[4]5월생산'!#REF!</definedName>
    <definedName name="________R300000">'[4]5월생산'!#REF!</definedName>
    <definedName name="________R500000" localSheetId="1">'[4]5월생산'!#REF!</definedName>
    <definedName name="________R500000" localSheetId="2">'[4]5월생산'!#REF!</definedName>
    <definedName name="________R500000" localSheetId="3">'[4]5월생산'!#REF!</definedName>
    <definedName name="________R500000" localSheetId="4">'[4]5월생산'!#REF!</definedName>
    <definedName name="________R500000" localSheetId="5">'[4]5월생산'!#REF!</definedName>
    <definedName name="________R500000" localSheetId="6">'[4]5월생산'!#REF!</definedName>
    <definedName name="________R500000" localSheetId="7">'[4]5월생산'!#REF!</definedName>
    <definedName name="________R500000" localSheetId="8">'[4]5월생산'!#REF!</definedName>
    <definedName name="________R500000" localSheetId="9">'[4]5월생산'!#REF!</definedName>
    <definedName name="________R500000" localSheetId="10">'[4]5월생산'!#REF!</definedName>
    <definedName name="________R500000" localSheetId="11">'[4]5월생산'!#REF!</definedName>
    <definedName name="________R500000" localSheetId="12">'[4]5월생산'!#REF!</definedName>
    <definedName name="________R500000" localSheetId="13">'[4]5월생산'!#REF!</definedName>
    <definedName name="________R500000" localSheetId="15">'[4]5월생산'!#REF!</definedName>
    <definedName name="________R500000" localSheetId="16">'[4]5월생산'!#REF!</definedName>
    <definedName name="________R500000" localSheetId="17">'[4]5월생산'!#REF!</definedName>
    <definedName name="________R500000" localSheetId="18">'[4]5월생산'!#REF!</definedName>
    <definedName name="________R500000" localSheetId="21">'[4]5월생산'!#REF!</definedName>
    <definedName name="________R500000" localSheetId="19">'[4]5월생산'!#REF!</definedName>
    <definedName name="________R500000" localSheetId="20">'[4]5월생산'!#REF!</definedName>
    <definedName name="________R500000" localSheetId="22">'[4]5월생산'!#REF!</definedName>
    <definedName name="________R500000" localSheetId="24">'[4]5월생산'!#REF!</definedName>
    <definedName name="________R500000">'[4]5월생산'!#REF!</definedName>
    <definedName name="________R70814" localSheetId="1">'[4]5월생산'!#REF!</definedName>
    <definedName name="________R70814" localSheetId="2">'[4]5월생산'!#REF!</definedName>
    <definedName name="________R70814" localSheetId="3">'[4]5월생산'!#REF!</definedName>
    <definedName name="________R70814" localSheetId="4">'[4]5월생산'!#REF!</definedName>
    <definedName name="________R70814" localSheetId="5">'[4]5월생산'!#REF!</definedName>
    <definedName name="________R70814" localSheetId="6">'[4]5월생산'!#REF!</definedName>
    <definedName name="________R70814" localSheetId="7">'[4]5월생산'!#REF!</definedName>
    <definedName name="________R70814" localSheetId="8">'[4]5월생산'!#REF!</definedName>
    <definedName name="________R70814" localSheetId="9">'[4]5월생산'!#REF!</definedName>
    <definedName name="________R70814" localSheetId="10">'[4]5월생산'!#REF!</definedName>
    <definedName name="________R70814" localSheetId="11">'[4]5월생산'!#REF!</definedName>
    <definedName name="________R70814" localSheetId="12">'[4]5월생산'!#REF!</definedName>
    <definedName name="________R70814" localSheetId="13">'[4]5월생산'!#REF!</definedName>
    <definedName name="________R70814" localSheetId="15">'[4]5월생산'!#REF!</definedName>
    <definedName name="________R70814" localSheetId="16">'[4]5월생산'!#REF!</definedName>
    <definedName name="________R70814" localSheetId="17">'[4]5월생산'!#REF!</definedName>
    <definedName name="________R70814" localSheetId="18">'[4]5월생산'!#REF!</definedName>
    <definedName name="________R70814" localSheetId="21">'[4]5월생산'!#REF!</definedName>
    <definedName name="________R70814" localSheetId="19">'[4]5월생산'!#REF!</definedName>
    <definedName name="________R70814" localSheetId="20">'[4]5월생산'!#REF!</definedName>
    <definedName name="________R70814" localSheetId="22">'[4]5월생산'!#REF!</definedName>
    <definedName name="________R70814" localSheetId="24">'[4]5월생산'!#REF!</definedName>
    <definedName name="________R70814">'[4]5월생산'!#REF!</definedName>
    <definedName name="________R71869" localSheetId="1">'[4]5월생산'!#REF!</definedName>
    <definedName name="________R71869" localSheetId="2">'[4]5월생산'!#REF!</definedName>
    <definedName name="________R71869" localSheetId="3">'[4]5월생산'!#REF!</definedName>
    <definedName name="________R71869" localSheetId="4">'[4]5월생산'!#REF!</definedName>
    <definedName name="________R71869" localSheetId="5">'[4]5월생산'!#REF!</definedName>
    <definedName name="________R71869" localSheetId="6">'[4]5월생산'!#REF!</definedName>
    <definedName name="________R71869" localSheetId="7">'[4]5월생산'!#REF!</definedName>
    <definedName name="________R71869" localSheetId="8">'[4]5월생산'!#REF!</definedName>
    <definedName name="________R71869" localSheetId="9">'[4]5월생산'!#REF!</definedName>
    <definedName name="________R71869" localSheetId="10">'[4]5월생산'!#REF!</definedName>
    <definedName name="________R71869" localSheetId="11">'[4]5월생산'!#REF!</definedName>
    <definedName name="________R71869" localSheetId="12">'[4]5월생산'!#REF!</definedName>
    <definedName name="________R71869" localSheetId="13">'[4]5월생산'!#REF!</definedName>
    <definedName name="________R71869" localSheetId="15">'[4]5월생산'!#REF!</definedName>
    <definedName name="________R71869" localSheetId="16">'[4]5월생산'!#REF!</definedName>
    <definedName name="________R71869" localSheetId="17">'[4]5월생산'!#REF!</definedName>
    <definedName name="________R71869" localSheetId="18">'[4]5월생산'!#REF!</definedName>
    <definedName name="________R71869" localSheetId="21">'[4]5월생산'!#REF!</definedName>
    <definedName name="________R71869" localSheetId="19">'[4]5월생산'!#REF!</definedName>
    <definedName name="________R71869" localSheetId="20">'[4]5월생산'!#REF!</definedName>
    <definedName name="________R71869" localSheetId="22">'[4]5월생산'!#REF!</definedName>
    <definedName name="________R71869" localSheetId="24">'[4]5월생산'!#REF!</definedName>
    <definedName name="________R71869">'[4]5월생산'!#REF!</definedName>
    <definedName name="________R80000" localSheetId="1">'[4]5월생산'!#REF!</definedName>
    <definedName name="________R80000" localSheetId="2">'[4]5월생산'!#REF!</definedName>
    <definedName name="________R80000" localSheetId="3">'[4]5월생산'!#REF!</definedName>
    <definedName name="________R80000" localSheetId="4">'[4]5월생산'!#REF!</definedName>
    <definedName name="________R80000" localSheetId="5">'[4]5월생산'!#REF!</definedName>
    <definedName name="________R80000" localSheetId="6">'[4]5월생산'!#REF!</definedName>
    <definedName name="________R80000" localSheetId="7">'[4]5월생산'!#REF!</definedName>
    <definedName name="________R80000" localSheetId="8">'[4]5월생산'!#REF!</definedName>
    <definedName name="________R80000" localSheetId="9">'[4]5월생산'!#REF!</definedName>
    <definedName name="________R80000" localSheetId="10">'[4]5월생산'!#REF!</definedName>
    <definedName name="________R80000" localSheetId="11">'[4]5월생산'!#REF!</definedName>
    <definedName name="________R80000" localSheetId="12">'[4]5월생산'!#REF!</definedName>
    <definedName name="________R80000" localSheetId="13">'[4]5월생산'!#REF!</definedName>
    <definedName name="________R80000" localSheetId="15">'[4]5월생산'!#REF!</definedName>
    <definedName name="________R80000" localSheetId="16">'[4]5월생산'!#REF!</definedName>
    <definedName name="________R80000" localSheetId="17">'[4]5월생산'!#REF!</definedName>
    <definedName name="________R80000" localSheetId="18">'[4]5월생산'!#REF!</definedName>
    <definedName name="________R80000" localSheetId="21">'[4]5월생산'!#REF!</definedName>
    <definedName name="________R80000" localSheetId="19">'[4]5월생산'!#REF!</definedName>
    <definedName name="________R80000" localSheetId="20">'[4]5월생산'!#REF!</definedName>
    <definedName name="________R80000" localSheetId="22">'[4]5월생산'!#REF!</definedName>
    <definedName name="________R80000" localSheetId="24">'[4]5월생산'!#REF!</definedName>
    <definedName name="________R80000">'[4]5월생산'!#REF!</definedName>
    <definedName name="________raw1" localSheetId="1">#REF!</definedName>
    <definedName name="________raw1" localSheetId="2">#REF!</definedName>
    <definedName name="________raw1" localSheetId="3">#REF!</definedName>
    <definedName name="________raw1" localSheetId="4">#REF!</definedName>
    <definedName name="________raw1" localSheetId="5">#REF!</definedName>
    <definedName name="________raw1" localSheetId="6">#REF!</definedName>
    <definedName name="________raw1" localSheetId="7">#REF!</definedName>
    <definedName name="________raw1" localSheetId="8">#REF!</definedName>
    <definedName name="________raw1" localSheetId="9">#REF!</definedName>
    <definedName name="________raw1" localSheetId="10">#REF!</definedName>
    <definedName name="________raw1" localSheetId="11">#REF!</definedName>
    <definedName name="________raw1" localSheetId="12">#REF!</definedName>
    <definedName name="________raw1" localSheetId="13">#REF!</definedName>
    <definedName name="________raw1" localSheetId="15">#REF!</definedName>
    <definedName name="________raw1" localSheetId="14">#REF!</definedName>
    <definedName name="________raw1" localSheetId="16">#REF!</definedName>
    <definedName name="________raw1" localSheetId="17">#REF!</definedName>
    <definedName name="________raw1" localSheetId="18">#REF!</definedName>
    <definedName name="________raw1" localSheetId="21">#REF!</definedName>
    <definedName name="________raw1" localSheetId="19">#REF!</definedName>
    <definedName name="________raw1" localSheetId="20">#REF!</definedName>
    <definedName name="________raw1" localSheetId="22">#REF!</definedName>
    <definedName name="________raw1" localSheetId="24">#REF!</definedName>
    <definedName name="________raw1">#REF!</definedName>
    <definedName name="_______DMS2" localSheetId="1">'[2]사업계획(97년)'!#REF!</definedName>
    <definedName name="_______DMS2" localSheetId="2">'[2]사업계획(97년)'!#REF!</definedName>
    <definedName name="_______DMS2" localSheetId="3">'[2]사업계획(97년)'!#REF!</definedName>
    <definedName name="_______DMS2" localSheetId="4">'[2]사업계획(97년)'!#REF!</definedName>
    <definedName name="_______DMS2" localSheetId="5">'[2]사업계획(97년)'!#REF!</definedName>
    <definedName name="_______DMS2" localSheetId="6">'[2]사업계획(97년)'!#REF!</definedName>
    <definedName name="_______DMS2" localSheetId="7">'[2]사업계획(97년)'!#REF!</definedName>
    <definedName name="_______DMS2" localSheetId="8">'[2]사업계획(97년)'!#REF!</definedName>
    <definedName name="_______DMS2" localSheetId="9">'[2]사업계획(97년)'!#REF!</definedName>
    <definedName name="_______DMS2" localSheetId="10">'[2]사업계획(97년)'!#REF!</definedName>
    <definedName name="_______DMS2" localSheetId="11">'[2]사업계획(97년)'!#REF!</definedName>
    <definedName name="_______DMS2" localSheetId="12">'[2]사업계획(97년)'!#REF!</definedName>
    <definedName name="_______DMS2" localSheetId="13">'[2]사업계획(97년)'!#REF!</definedName>
    <definedName name="_______DMS2" localSheetId="15">'[2]사업계획(97년)'!#REF!</definedName>
    <definedName name="_______DMS2" localSheetId="16">'[2]사업계획(97년)'!#REF!</definedName>
    <definedName name="_______DMS2" localSheetId="17">'[2]사업계획(97년)'!#REF!</definedName>
    <definedName name="_______DMS2" localSheetId="18">'[2]사업계획(97년)'!#REF!</definedName>
    <definedName name="_______DMS2" localSheetId="21">'[2]사업계획(97년)'!#REF!</definedName>
    <definedName name="_______DMS2" localSheetId="19">'[2]사업계획(97년)'!#REF!</definedName>
    <definedName name="_______DMS2" localSheetId="20">'[2]사업계획(97년)'!#REF!</definedName>
    <definedName name="_______DMS2" localSheetId="22">'[2]사업계획(97년)'!#REF!</definedName>
    <definedName name="_______DMS2" localSheetId="24">'[2]사업계획(97년)'!#REF!</definedName>
    <definedName name="_______DMS2">'[2]사업계획(97년)'!#REF!</definedName>
    <definedName name="_______F69990" localSheetId="1">'[4]5월생산'!#REF!</definedName>
    <definedName name="_______F69990" localSheetId="2">'[4]5월생산'!#REF!</definedName>
    <definedName name="_______F69990" localSheetId="3">'[4]5월생산'!#REF!</definedName>
    <definedName name="_______F69990" localSheetId="4">'[4]5월생산'!#REF!</definedName>
    <definedName name="_______F69990" localSheetId="5">'[4]5월생산'!#REF!</definedName>
    <definedName name="_______F69990" localSheetId="6">'[4]5월생산'!#REF!</definedName>
    <definedName name="_______F69990" localSheetId="7">'[4]5월생산'!#REF!</definedName>
    <definedName name="_______F69990" localSheetId="8">'[4]5월생산'!#REF!</definedName>
    <definedName name="_______F69990" localSheetId="9">'[4]5월생산'!#REF!</definedName>
    <definedName name="_______F69990" localSheetId="10">'[4]5월생산'!#REF!</definedName>
    <definedName name="_______F69990" localSheetId="11">'[4]5월생산'!#REF!</definedName>
    <definedName name="_______F69990" localSheetId="12">'[4]5월생산'!#REF!</definedName>
    <definedName name="_______F69990" localSheetId="13">'[4]5월생산'!#REF!</definedName>
    <definedName name="_______F69990" localSheetId="15">'[4]5월생산'!#REF!</definedName>
    <definedName name="_______F69990" localSheetId="16">'[4]5월생산'!#REF!</definedName>
    <definedName name="_______F69990" localSheetId="17">'[4]5월생산'!#REF!</definedName>
    <definedName name="_______F69990" localSheetId="18">'[4]5월생산'!#REF!</definedName>
    <definedName name="_______F69990" localSheetId="21">'[4]5월생산'!#REF!</definedName>
    <definedName name="_______F69990" localSheetId="19">'[4]5월생산'!#REF!</definedName>
    <definedName name="_______F69990" localSheetId="20">'[4]5월생산'!#REF!</definedName>
    <definedName name="_______F69990" localSheetId="22">'[4]5월생산'!#REF!</definedName>
    <definedName name="_______F69990" localSheetId="24">'[4]5월생산'!#REF!</definedName>
    <definedName name="_______F69990">'[4]5월생산'!#REF!</definedName>
    <definedName name="_______R300000" localSheetId="1">'[4]5월생산'!#REF!</definedName>
    <definedName name="_______R300000" localSheetId="2">'[4]5월생산'!#REF!</definedName>
    <definedName name="_______R300000" localSheetId="3">'[4]5월생산'!#REF!</definedName>
    <definedName name="_______R300000" localSheetId="4">'[4]5월생산'!#REF!</definedName>
    <definedName name="_______R300000" localSheetId="5">'[4]5월생산'!#REF!</definedName>
    <definedName name="_______R300000" localSheetId="6">'[4]5월생산'!#REF!</definedName>
    <definedName name="_______R300000" localSheetId="7">'[4]5월생산'!#REF!</definedName>
    <definedName name="_______R300000" localSheetId="8">'[4]5월생산'!#REF!</definedName>
    <definedName name="_______R300000" localSheetId="9">'[4]5월생산'!#REF!</definedName>
    <definedName name="_______R300000" localSheetId="10">'[4]5월생산'!#REF!</definedName>
    <definedName name="_______R300000" localSheetId="11">'[4]5월생산'!#REF!</definedName>
    <definedName name="_______R300000" localSheetId="12">'[4]5월생산'!#REF!</definedName>
    <definedName name="_______R300000" localSheetId="13">'[4]5월생산'!#REF!</definedName>
    <definedName name="_______R300000" localSheetId="15">'[4]5월생산'!#REF!</definedName>
    <definedName name="_______R300000" localSheetId="16">'[4]5월생산'!#REF!</definedName>
    <definedName name="_______R300000" localSheetId="17">'[4]5월생산'!#REF!</definedName>
    <definedName name="_______R300000" localSheetId="18">'[4]5월생산'!#REF!</definedName>
    <definedName name="_______R300000" localSheetId="21">'[4]5월생산'!#REF!</definedName>
    <definedName name="_______R300000" localSheetId="19">'[4]5월생산'!#REF!</definedName>
    <definedName name="_______R300000" localSheetId="20">'[4]5월생산'!#REF!</definedName>
    <definedName name="_______R300000" localSheetId="22">'[4]5월생산'!#REF!</definedName>
    <definedName name="_______R300000" localSheetId="24">'[4]5월생산'!#REF!</definedName>
    <definedName name="_______R300000">'[4]5월생산'!#REF!</definedName>
    <definedName name="_______R500000" localSheetId="1">'[4]5월생산'!#REF!</definedName>
    <definedName name="_______R500000" localSheetId="2">'[4]5월생산'!#REF!</definedName>
    <definedName name="_______R500000" localSheetId="3">'[4]5월생산'!#REF!</definedName>
    <definedName name="_______R500000" localSheetId="4">'[4]5월생산'!#REF!</definedName>
    <definedName name="_______R500000" localSheetId="5">'[4]5월생산'!#REF!</definedName>
    <definedName name="_______R500000" localSheetId="6">'[4]5월생산'!#REF!</definedName>
    <definedName name="_______R500000" localSheetId="7">'[4]5월생산'!#REF!</definedName>
    <definedName name="_______R500000" localSheetId="8">'[4]5월생산'!#REF!</definedName>
    <definedName name="_______R500000" localSheetId="9">'[4]5월생산'!#REF!</definedName>
    <definedName name="_______R500000" localSheetId="10">'[4]5월생산'!#REF!</definedName>
    <definedName name="_______R500000" localSheetId="11">'[4]5월생산'!#REF!</definedName>
    <definedName name="_______R500000" localSheetId="12">'[4]5월생산'!#REF!</definedName>
    <definedName name="_______R500000" localSheetId="13">'[4]5월생산'!#REF!</definedName>
    <definedName name="_______R500000" localSheetId="15">'[4]5월생산'!#REF!</definedName>
    <definedName name="_______R500000" localSheetId="16">'[4]5월생산'!#REF!</definedName>
    <definedName name="_______R500000" localSheetId="17">'[4]5월생산'!#REF!</definedName>
    <definedName name="_______R500000" localSheetId="18">'[4]5월생산'!#REF!</definedName>
    <definedName name="_______R500000" localSheetId="21">'[4]5월생산'!#REF!</definedName>
    <definedName name="_______R500000" localSheetId="19">'[4]5월생산'!#REF!</definedName>
    <definedName name="_______R500000" localSheetId="20">'[4]5월생산'!#REF!</definedName>
    <definedName name="_______R500000" localSheetId="22">'[4]5월생산'!#REF!</definedName>
    <definedName name="_______R500000" localSheetId="24">'[4]5월생산'!#REF!</definedName>
    <definedName name="_______R500000">'[4]5월생산'!#REF!</definedName>
    <definedName name="_______R70814" localSheetId="1">'[4]5월생산'!#REF!</definedName>
    <definedName name="_______R70814" localSheetId="2">'[4]5월생산'!#REF!</definedName>
    <definedName name="_______R70814" localSheetId="3">'[4]5월생산'!#REF!</definedName>
    <definedName name="_______R70814" localSheetId="4">'[4]5월생산'!#REF!</definedName>
    <definedName name="_______R70814" localSheetId="5">'[4]5월생산'!#REF!</definedName>
    <definedName name="_______R70814" localSheetId="6">'[4]5월생산'!#REF!</definedName>
    <definedName name="_______R70814" localSheetId="7">'[4]5월생산'!#REF!</definedName>
    <definedName name="_______R70814" localSheetId="8">'[4]5월생산'!#REF!</definedName>
    <definedName name="_______R70814" localSheetId="9">'[4]5월생산'!#REF!</definedName>
    <definedName name="_______R70814" localSheetId="10">'[4]5월생산'!#REF!</definedName>
    <definedName name="_______R70814" localSheetId="11">'[4]5월생산'!#REF!</definedName>
    <definedName name="_______R70814" localSheetId="12">'[4]5월생산'!#REF!</definedName>
    <definedName name="_______R70814" localSheetId="13">'[4]5월생산'!#REF!</definedName>
    <definedName name="_______R70814" localSheetId="15">'[4]5월생산'!#REF!</definedName>
    <definedName name="_______R70814" localSheetId="16">'[4]5월생산'!#REF!</definedName>
    <definedName name="_______R70814" localSheetId="17">'[4]5월생산'!#REF!</definedName>
    <definedName name="_______R70814" localSheetId="18">'[4]5월생산'!#REF!</definedName>
    <definedName name="_______R70814" localSheetId="21">'[4]5월생산'!#REF!</definedName>
    <definedName name="_______R70814" localSheetId="19">'[4]5월생산'!#REF!</definedName>
    <definedName name="_______R70814" localSheetId="20">'[4]5월생산'!#REF!</definedName>
    <definedName name="_______R70814" localSheetId="22">'[4]5월생산'!#REF!</definedName>
    <definedName name="_______R70814" localSheetId="24">'[4]5월생산'!#REF!</definedName>
    <definedName name="_______R70814">'[4]5월생산'!#REF!</definedName>
    <definedName name="_______R71869" localSheetId="1">'[4]5월생산'!#REF!</definedName>
    <definedName name="_______R71869" localSheetId="2">'[4]5월생산'!#REF!</definedName>
    <definedName name="_______R71869" localSheetId="3">'[4]5월생산'!#REF!</definedName>
    <definedName name="_______R71869" localSheetId="4">'[4]5월생산'!#REF!</definedName>
    <definedName name="_______R71869" localSheetId="5">'[4]5월생산'!#REF!</definedName>
    <definedName name="_______R71869" localSheetId="6">'[4]5월생산'!#REF!</definedName>
    <definedName name="_______R71869" localSheetId="7">'[4]5월생산'!#REF!</definedName>
    <definedName name="_______R71869" localSheetId="8">'[4]5월생산'!#REF!</definedName>
    <definedName name="_______R71869" localSheetId="9">'[4]5월생산'!#REF!</definedName>
    <definedName name="_______R71869" localSheetId="10">'[4]5월생산'!#REF!</definedName>
    <definedName name="_______R71869" localSheetId="11">'[4]5월생산'!#REF!</definedName>
    <definedName name="_______R71869" localSheetId="12">'[4]5월생산'!#REF!</definedName>
    <definedName name="_______R71869" localSheetId="13">'[4]5월생산'!#REF!</definedName>
    <definedName name="_______R71869" localSheetId="15">'[4]5월생산'!#REF!</definedName>
    <definedName name="_______R71869" localSheetId="16">'[4]5월생산'!#REF!</definedName>
    <definedName name="_______R71869" localSheetId="17">'[4]5월생산'!#REF!</definedName>
    <definedName name="_______R71869" localSheetId="18">'[4]5월생산'!#REF!</definedName>
    <definedName name="_______R71869" localSheetId="21">'[4]5월생산'!#REF!</definedName>
    <definedName name="_______R71869" localSheetId="19">'[4]5월생산'!#REF!</definedName>
    <definedName name="_______R71869" localSheetId="20">'[4]5월생산'!#REF!</definedName>
    <definedName name="_______R71869" localSheetId="22">'[4]5월생산'!#REF!</definedName>
    <definedName name="_______R71869" localSheetId="24">'[4]5월생산'!#REF!</definedName>
    <definedName name="_______R71869">'[4]5월생산'!#REF!</definedName>
    <definedName name="_______R80000" localSheetId="1">'[4]5월생산'!#REF!</definedName>
    <definedName name="_______R80000" localSheetId="2">'[4]5월생산'!#REF!</definedName>
    <definedName name="_______R80000" localSheetId="3">'[4]5월생산'!#REF!</definedName>
    <definedName name="_______R80000" localSheetId="4">'[4]5월생산'!#REF!</definedName>
    <definedName name="_______R80000" localSheetId="5">'[4]5월생산'!#REF!</definedName>
    <definedName name="_______R80000" localSheetId="6">'[4]5월생산'!#REF!</definedName>
    <definedName name="_______R80000" localSheetId="7">'[4]5월생산'!#REF!</definedName>
    <definedName name="_______R80000" localSheetId="8">'[4]5월생산'!#REF!</definedName>
    <definedName name="_______R80000" localSheetId="9">'[4]5월생산'!#REF!</definedName>
    <definedName name="_______R80000" localSheetId="10">'[4]5월생산'!#REF!</definedName>
    <definedName name="_______R80000" localSheetId="11">'[4]5월생산'!#REF!</definedName>
    <definedName name="_______R80000" localSheetId="12">'[4]5월생산'!#REF!</definedName>
    <definedName name="_______R80000" localSheetId="13">'[4]5월생산'!#REF!</definedName>
    <definedName name="_______R80000" localSheetId="15">'[4]5월생산'!#REF!</definedName>
    <definedName name="_______R80000" localSheetId="16">'[4]5월생산'!#REF!</definedName>
    <definedName name="_______R80000" localSheetId="17">'[4]5월생산'!#REF!</definedName>
    <definedName name="_______R80000" localSheetId="18">'[4]5월생산'!#REF!</definedName>
    <definedName name="_______R80000" localSheetId="21">'[4]5월생산'!#REF!</definedName>
    <definedName name="_______R80000" localSheetId="19">'[4]5월생산'!#REF!</definedName>
    <definedName name="_______R80000" localSheetId="20">'[4]5월생산'!#REF!</definedName>
    <definedName name="_______R80000" localSheetId="22">'[4]5월생산'!#REF!</definedName>
    <definedName name="_______R80000" localSheetId="24">'[4]5월생산'!#REF!</definedName>
    <definedName name="_______R80000">'[4]5월생산'!#REF!</definedName>
    <definedName name="_______raw1" localSheetId="1">#REF!</definedName>
    <definedName name="_______raw1" localSheetId="2">#REF!</definedName>
    <definedName name="_______raw1" localSheetId="3">#REF!</definedName>
    <definedName name="_______raw1" localSheetId="4">#REF!</definedName>
    <definedName name="_______raw1" localSheetId="5">#REF!</definedName>
    <definedName name="_______raw1" localSheetId="6">#REF!</definedName>
    <definedName name="_______raw1" localSheetId="7">#REF!</definedName>
    <definedName name="_______raw1" localSheetId="8">#REF!</definedName>
    <definedName name="_______raw1" localSheetId="9">#REF!</definedName>
    <definedName name="_______raw1" localSheetId="10">#REF!</definedName>
    <definedName name="_______raw1" localSheetId="11">#REF!</definedName>
    <definedName name="_______raw1" localSheetId="12">#REF!</definedName>
    <definedName name="_______raw1" localSheetId="13">#REF!</definedName>
    <definedName name="_______raw1" localSheetId="15">#REF!</definedName>
    <definedName name="_______raw1" localSheetId="14">#REF!</definedName>
    <definedName name="_______raw1" localSheetId="16">#REF!</definedName>
    <definedName name="_______raw1" localSheetId="17">#REF!</definedName>
    <definedName name="_______raw1" localSheetId="18">#REF!</definedName>
    <definedName name="_______raw1" localSheetId="21">#REF!</definedName>
    <definedName name="_______raw1" localSheetId="19">#REF!</definedName>
    <definedName name="_______raw1" localSheetId="20">#REF!</definedName>
    <definedName name="_______raw1" localSheetId="22">#REF!</definedName>
    <definedName name="_______raw1" localSheetId="24">#REF!</definedName>
    <definedName name="_______raw1">#REF!</definedName>
    <definedName name="______DMS2" localSheetId="1">'[3]사업계획(97년)'!#REF!</definedName>
    <definedName name="______DMS2" localSheetId="2">'[3]사업계획(97년)'!#REF!</definedName>
    <definedName name="______DMS2" localSheetId="3">'[3]사업계획(97년)'!#REF!</definedName>
    <definedName name="______DMS2" localSheetId="4">'[3]사업계획(97년)'!#REF!</definedName>
    <definedName name="______DMS2" localSheetId="5">'[3]사업계획(97년)'!#REF!</definedName>
    <definedName name="______DMS2" localSheetId="6">'[3]사업계획(97년)'!#REF!</definedName>
    <definedName name="______DMS2" localSheetId="7">'[3]사업계획(97년)'!#REF!</definedName>
    <definedName name="______DMS2" localSheetId="8">'[3]사업계획(97년)'!#REF!</definedName>
    <definedName name="______DMS2" localSheetId="9">'[3]사업계획(97년)'!#REF!</definedName>
    <definedName name="______DMS2" localSheetId="10">'[3]사업계획(97년)'!#REF!</definedName>
    <definedName name="______DMS2" localSheetId="11">'[3]사업계획(97년)'!#REF!</definedName>
    <definedName name="______DMS2" localSheetId="12">'[3]사업계획(97년)'!#REF!</definedName>
    <definedName name="______DMS2" localSheetId="13">'[3]사업계획(97년)'!#REF!</definedName>
    <definedName name="______DMS2" localSheetId="15">'[3]사업계획(97년)'!#REF!</definedName>
    <definedName name="______DMS2" localSheetId="16">'[3]사업계획(97년)'!#REF!</definedName>
    <definedName name="______DMS2" localSheetId="17">'[3]사업계획(97년)'!#REF!</definedName>
    <definedName name="______DMS2" localSheetId="18">'[3]사업계획(97년)'!#REF!</definedName>
    <definedName name="______DMS2" localSheetId="21">'[3]사업계획(97년)'!#REF!</definedName>
    <definedName name="______DMS2" localSheetId="19">'[3]사업계획(97년)'!#REF!</definedName>
    <definedName name="______DMS2" localSheetId="20">'[3]사업계획(97년)'!#REF!</definedName>
    <definedName name="______DMS2" localSheetId="22">'[3]사업계획(97년)'!#REF!</definedName>
    <definedName name="______DMS2" localSheetId="24">'[3]사업계획(97년)'!#REF!</definedName>
    <definedName name="______DMS2">'[3]사업계획(97년)'!#REF!</definedName>
    <definedName name="______F69990" localSheetId="1">'[4]5월생산'!#REF!</definedName>
    <definedName name="______F69990" localSheetId="2">'[4]5월생산'!#REF!</definedName>
    <definedName name="______F69990" localSheetId="3">'[4]5월생산'!#REF!</definedName>
    <definedName name="______F69990" localSheetId="4">'[4]5월생산'!#REF!</definedName>
    <definedName name="______F69990" localSheetId="5">'[4]5월생산'!#REF!</definedName>
    <definedName name="______F69990" localSheetId="6">'[4]5월생산'!#REF!</definedName>
    <definedName name="______F69990" localSheetId="7">'[4]5월생산'!#REF!</definedName>
    <definedName name="______F69990" localSheetId="8">'[4]5월생산'!#REF!</definedName>
    <definedName name="______F69990" localSheetId="9">'[4]5월생산'!#REF!</definedName>
    <definedName name="______F69990" localSheetId="10">'[4]5월생산'!#REF!</definedName>
    <definedName name="______F69990" localSheetId="11">'[4]5월생산'!#REF!</definedName>
    <definedName name="______F69990" localSheetId="12">'[4]5월생산'!#REF!</definedName>
    <definedName name="______F69990" localSheetId="13">'[4]5월생산'!#REF!</definedName>
    <definedName name="______F69990" localSheetId="15">'[4]5월생산'!#REF!</definedName>
    <definedName name="______F69990" localSheetId="16">'[4]5월생산'!#REF!</definedName>
    <definedName name="______F69990" localSheetId="17">'[4]5월생산'!#REF!</definedName>
    <definedName name="______F69990" localSheetId="18">'[4]5월생산'!#REF!</definedName>
    <definedName name="______F69990" localSheetId="21">'[4]5월생산'!#REF!</definedName>
    <definedName name="______F69990" localSheetId="19">'[4]5월생산'!#REF!</definedName>
    <definedName name="______F69990" localSheetId="20">'[4]5월생산'!#REF!</definedName>
    <definedName name="______F69990" localSheetId="22">'[4]5월생산'!#REF!</definedName>
    <definedName name="______F69990" localSheetId="24">'[4]5월생산'!#REF!</definedName>
    <definedName name="______F69990">'[4]5월생산'!#REF!</definedName>
    <definedName name="______R300000" localSheetId="1">'[4]5월생산'!#REF!</definedName>
    <definedName name="______R300000" localSheetId="2">'[4]5월생산'!#REF!</definedName>
    <definedName name="______R300000" localSheetId="3">'[4]5월생산'!#REF!</definedName>
    <definedName name="______R300000" localSheetId="4">'[4]5월생산'!#REF!</definedName>
    <definedName name="______R300000" localSheetId="5">'[4]5월생산'!#REF!</definedName>
    <definedName name="______R300000" localSheetId="6">'[4]5월생산'!#REF!</definedName>
    <definedName name="______R300000" localSheetId="7">'[4]5월생산'!#REF!</definedName>
    <definedName name="______R300000" localSheetId="8">'[4]5월생산'!#REF!</definedName>
    <definedName name="______R300000" localSheetId="9">'[4]5월생산'!#REF!</definedName>
    <definedName name="______R300000" localSheetId="10">'[4]5월생산'!#REF!</definedName>
    <definedName name="______R300000" localSheetId="11">'[4]5월생산'!#REF!</definedName>
    <definedName name="______R300000" localSheetId="12">'[4]5월생산'!#REF!</definedName>
    <definedName name="______R300000" localSheetId="13">'[4]5월생산'!#REF!</definedName>
    <definedName name="______R300000" localSheetId="15">'[4]5월생산'!#REF!</definedName>
    <definedName name="______R300000" localSheetId="16">'[4]5월생산'!#REF!</definedName>
    <definedName name="______R300000" localSheetId="17">'[4]5월생산'!#REF!</definedName>
    <definedName name="______R300000" localSheetId="18">'[4]5월생산'!#REF!</definedName>
    <definedName name="______R300000" localSheetId="21">'[4]5월생산'!#REF!</definedName>
    <definedName name="______R300000" localSheetId="19">'[4]5월생산'!#REF!</definedName>
    <definedName name="______R300000" localSheetId="20">'[4]5월생산'!#REF!</definedName>
    <definedName name="______R300000" localSheetId="22">'[4]5월생산'!#REF!</definedName>
    <definedName name="______R300000" localSheetId="24">'[4]5월생산'!#REF!</definedName>
    <definedName name="______R300000">'[4]5월생산'!#REF!</definedName>
    <definedName name="______R500000" localSheetId="1">'[4]5월생산'!#REF!</definedName>
    <definedName name="______R500000" localSheetId="2">'[4]5월생산'!#REF!</definedName>
    <definedName name="______R500000" localSheetId="3">'[4]5월생산'!#REF!</definedName>
    <definedName name="______R500000" localSheetId="4">'[4]5월생산'!#REF!</definedName>
    <definedName name="______R500000" localSheetId="5">'[4]5월생산'!#REF!</definedName>
    <definedName name="______R500000" localSheetId="6">'[4]5월생산'!#REF!</definedName>
    <definedName name="______R500000" localSheetId="7">'[4]5월생산'!#REF!</definedName>
    <definedName name="______R500000" localSheetId="8">'[4]5월생산'!#REF!</definedName>
    <definedName name="______R500000" localSheetId="9">'[4]5월생산'!#REF!</definedName>
    <definedName name="______R500000" localSheetId="10">'[4]5월생산'!#REF!</definedName>
    <definedName name="______R500000" localSheetId="11">'[4]5월생산'!#REF!</definedName>
    <definedName name="______R500000" localSheetId="12">'[4]5월생산'!#REF!</definedName>
    <definedName name="______R500000" localSheetId="13">'[4]5월생산'!#REF!</definedName>
    <definedName name="______R500000" localSheetId="15">'[4]5월생산'!#REF!</definedName>
    <definedName name="______R500000" localSheetId="16">'[4]5월생산'!#REF!</definedName>
    <definedName name="______R500000" localSheetId="17">'[4]5월생산'!#REF!</definedName>
    <definedName name="______R500000" localSheetId="18">'[4]5월생산'!#REF!</definedName>
    <definedName name="______R500000" localSheetId="21">'[4]5월생산'!#REF!</definedName>
    <definedName name="______R500000" localSheetId="19">'[4]5월생산'!#REF!</definedName>
    <definedName name="______R500000" localSheetId="20">'[4]5월생산'!#REF!</definedName>
    <definedName name="______R500000" localSheetId="22">'[4]5월생산'!#REF!</definedName>
    <definedName name="______R500000" localSheetId="24">'[4]5월생산'!#REF!</definedName>
    <definedName name="______R500000">'[4]5월생산'!#REF!</definedName>
    <definedName name="______R70814" localSheetId="1">'[4]5월생산'!#REF!</definedName>
    <definedName name="______R70814" localSheetId="2">'[4]5월생산'!#REF!</definedName>
    <definedName name="______R70814" localSheetId="3">'[4]5월생산'!#REF!</definedName>
    <definedName name="______R70814" localSheetId="4">'[4]5월생산'!#REF!</definedName>
    <definedName name="______R70814" localSheetId="5">'[4]5월생산'!#REF!</definedName>
    <definedName name="______R70814" localSheetId="6">'[4]5월생산'!#REF!</definedName>
    <definedName name="______R70814" localSheetId="7">'[4]5월생산'!#REF!</definedName>
    <definedName name="______R70814" localSheetId="8">'[4]5월생산'!#REF!</definedName>
    <definedName name="______R70814" localSheetId="9">'[4]5월생산'!#REF!</definedName>
    <definedName name="______R70814" localSheetId="10">'[4]5월생산'!#REF!</definedName>
    <definedName name="______R70814" localSheetId="11">'[4]5월생산'!#REF!</definedName>
    <definedName name="______R70814" localSheetId="12">'[4]5월생산'!#REF!</definedName>
    <definedName name="______R70814" localSheetId="13">'[4]5월생산'!#REF!</definedName>
    <definedName name="______R70814" localSheetId="15">'[4]5월생산'!#REF!</definedName>
    <definedName name="______R70814" localSheetId="16">'[4]5월생산'!#REF!</definedName>
    <definedName name="______R70814" localSheetId="17">'[4]5월생산'!#REF!</definedName>
    <definedName name="______R70814" localSheetId="18">'[4]5월생산'!#REF!</definedName>
    <definedName name="______R70814" localSheetId="21">'[4]5월생산'!#REF!</definedName>
    <definedName name="______R70814" localSheetId="19">'[4]5월생산'!#REF!</definedName>
    <definedName name="______R70814" localSheetId="20">'[4]5월생산'!#REF!</definedName>
    <definedName name="______R70814" localSheetId="22">'[4]5월생산'!#REF!</definedName>
    <definedName name="______R70814" localSheetId="24">'[4]5월생산'!#REF!</definedName>
    <definedName name="______R70814">'[4]5월생산'!#REF!</definedName>
    <definedName name="______R71869" localSheetId="1">'[4]5월생산'!#REF!</definedName>
    <definedName name="______R71869" localSheetId="2">'[4]5월생산'!#REF!</definedName>
    <definedName name="______R71869" localSheetId="3">'[4]5월생산'!#REF!</definedName>
    <definedName name="______R71869" localSheetId="4">'[4]5월생산'!#REF!</definedName>
    <definedName name="______R71869" localSheetId="5">'[4]5월생산'!#REF!</definedName>
    <definedName name="______R71869" localSheetId="6">'[4]5월생산'!#REF!</definedName>
    <definedName name="______R71869" localSheetId="7">'[4]5월생산'!#REF!</definedName>
    <definedName name="______R71869" localSheetId="8">'[4]5월생산'!#REF!</definedName>
    <definedName name="______R71869" localSheetId="9">'[4]5월생산'!#REF!</definedName>
    <definedName name="______R71869" localSheetId="10">'[4]5월생산'!#REF!</definedName>
    <definedName name="______R71869" localSheetId="11">'[4]5월생산'!#REF!</definedName>
    <definedName name="______R71869" localSheetId="12">'[4]5월생산'!#REF!</definedName>
    <definedName name="______R71869" localSheetId="13">'[4]5월생산'!#REF!</definedName>
    <definedName name="______R71869" localSheetId="15">'[4]5월생산'!#REF!</definedName>
    <definedName name="______R71869" localSheetId="16">'[4]5월생산'!#REF!</definedName>
    <definedName name="______R71869" localSheetId="17">'[4]5월생산'!#REF!</definedName>
    <definedName name="______R71869" localSheetId="18">'[4]5월생산'!#REF!</definedName>
    <definedName name="______R71869" localSheetId="21">'[4]5월생산'!#REF!</definedName>
    <definedName name="______R71869" localSheetId="19">'[4]5월생산'!#REF!</definedName>
    <definedName name="______R71869" localSheetId="20">'[4]5월생산'!#REF!</definedName>
    <definedName name="______R71869" localSheetId="22">'[4]5월생산'!#REF!</definedName>
    <definedName name="______R71869" localSheetId="24">'[4]5월생산'!#REF!</definedName>
    <definedName name="______R71869">'[4]5월생산'!#REF!</definedName>
    <definedName name="______R80000" localSheetId="1">'[4]5월생산'!#REF!</definedName>
    <definedName name="______R80000" localSheetId="2">'[4]5월생산'!#REF!</definedName>
    <definedName name="______R80000" localSheetId="3">'[4]5월생산'!#REF!</definedName>
    <definedName name="______R80000" localSheetId="4">'[4]5월생산'!#REF!</definedName>
    <definedName name="______R80000" localSheetId="5">'[4]5월생산'!#REF!</definedName>
    <definedName name="______R80000" localSheetId="6">'[4]5월생산'!#REF!</definedName>
    <definedName name="______R80000" localSheetId="7">'[4]5월생산'!#REF!</definedName>
    <definedName name="______R80000" localSheetId="8">'[4]5월생산'!#REF!</definedName>
    <definedName name="______R80000" localSheetId="9">'[4]5월생산'!#REF!</definedName>
    <definedName name="______R80000" localSheetId="10">'[4]5월생산'!#REF!</definedName>
    <definedName name="______R80000" localSheetId="11">'[4]5월생산'!#REF!</definedName>
    <definedName name="______R80000" localSheetId="12">'[4]5월생산'!#REF!</definedName>
    <definedName name="______R80000" localSheetId="13">'[4]5월생산'!#REF!</definedName>
    <definedName name="______R80000" localSheetId="15">'[4]5월생산'!#REF!</definedName>
    <definedName name="______R80000" localSheetId="16">'[4]5월생산'!#REF!</definedName>
    <definedName name="______R80000" localSheetId="17">'[4]5월생산'!#REF!</definedName>
    <definedName name="______R80000" localSheetId="18">'[4]5월생산'!#REF!</definedName>
    <definedName name="______R80000" localSheetId="21">'[4]5월생산'!#REF!</definedName>
    <definedName name="______R80000" localSheetId="19">'[4]5월생산'!#REF!</definedName>
    <definedName name="______R80000" localSheetId="20">'[4]5월생산'!#REF!</definedName>
    <definedName name="______R80000" localSheetId="22">'[4]5월생산'!#REF!</definedName>
    <definedName name="______R80000" localSheetId="24">'[4]5월생산'!#REF!</definedName>
    <definedName name="______R80000">'[4]5월생산'!#REF!</definedName>
    <definedName name="______raw1" localSheetId="1">#REF!</definedName>
    <definedName name="______raw1" localSheetId="2">#REF!</definedName>
    <definedName name="______raw1" localSheetId="3">#REF!</definedName>
    <definedName name="______raw1" localSheetId="4">#REF!</definedName>
    <definedName name="______raw1" localSheetId="5">#REF!</definedName>
    <definedName name="______raw1" localSheetId="6">#REF!</definedName>
    <definedName name="______raw1" localSheetId="7">#REF!</definedName>
    <definedName name="______raw1" localSheetId="8">#REF!</definedName>
    <definedName name="______raw1" localSheetId="9">#REF!</definedName>
    <definedName name="______raw1" localSheetId="10">#REF!</definedName>
    <definedName name="______raw1" localSheetId="11">#REF!</definedName>
    <definedName name="______raw1" localSheetId="12">#REF!</definedName>
    <definedName name="______raw1" localSheetId="13">#REF!</definedName>
    <definedName name="______raw1" localSheetId="15">#REF!</definedName>
    <definedName name="______raw1" localSheetId="14">#REF!</definedName>
    <definedName name="______raw1" localSheetId="16">#REF!</definedName>
    <definedName name="______raw1" localSheetId="17">#REF!</definedName>
    <definedName name="______raw1" localSheetId="18">#REF!</definedName>
    <definedName name="______raw1" localSheetId="21">#REF!</definedName>
    <definedName name="______raw1" localSheetId="19">#REF!</definedName>
    <definedName name="______raw1" localSheetId="20">#REF!</definedName>
    <definedName name="______raw1" localSheetId="22">#REF!</definedName>
    <definedName name="______raw1" localSheetId="24">#REF!</definedName>
    <definedName name="______raw1">#REF!</definedName>
    <definedName name="_____DMS2" localSheetId="1">'[5]사업계획(97년)'!#REF!</definedName>
    <definedName name="_____DMS2" localSheetId="2">'[5]사업계획(97년)'!#REF!</definedName>
    <definedName name="_____DMS2" localSheetId="3">'[5]사업계획(97년)'!#REF!</definedName>
    <definedName name="_____DMS2" localSheetId="4">'[5]사업계획(97년)'!#REF!</definedName>
    <definedName name="_____DMS2" localSheetId="5">'[5]사업계획(97년)'!#REF!</definedName>
    <definedName name="_____DMS2" localSheetId="6">'[5]사업계획(97년)'!#REF!</definedName>
    <definedName name="_____DMS2" localSheetId="7">'[5]사업계획(97년)'!#REF!</definedName>
    <definedName name="_____DMS2" localSheetId="8">'[5]사업계획(97년)'!#REF!</definedName>
    <definedName name="_____DMS2" localSheetId="9">'[5]사업계획(97년)'!#REF!</definedName>
    <definedName name="_____DMS2" localSheetId="10">'[5]사업계획(97년)'!#REF!</definedName>
    <definedName name="_____DMS2" localSheetId="11">'[5]사업계획(97년)'!#REF!</definedName>
    <definedName name="_____DMS2" localSheetId="12">'[5]사업계획(97년)'!#REF!</definedName>
    <definedName name="_____DMS2" localSheetId="13">'[5]사업계획(97년)'!#REF!</definedName>
    <definedName name="_____DMS2" localSheetId="15">'[5]사업계획(97년)'!#REF!</definedName>
    <definedName name="_____DMS2" localSheetId="16">'[5]사업계획(97년)'!#REF!</definedName>
    <definedName name="_____DMS2" localSheetId="17">'[5]사업계획(97년)'!#REF!</definedName>
    <definedName name="_____DMS2" localSheetId="18">'[5]사업계획(97년)'!#REF!</definedName>
    <definedName name="_____DMS2" localSheetId="21">'[5]사업계획(97년)'!#REF!</definedName>
    <definedName name="_____DMS2" localSheetId="19">'[5]사업계획(97년)'!#REF!</definedName>
    <definedName name="_____DMS2" localSheetId="20">'[5]사업계획(97년)'!#REF!</definedName>
    <definedName name="_____DMS2" localSheetId="22">'[5]사업계획(97년)'!#REF!</definedName>
    <definedName name="_____DMS2" localSheetId="24">'[5]사업계획(97년)'!#REF!</definedName>
    <definedName name="_____DMS2">'[5]사업계획(97년)'!#REF!</definedName>
    <definedName name="_____F69990" localSheetId="1">'[4]5월생산'!#REF!</definedName>
    <definedName name="_____F69990" localSheetId="2">'[4]5월생산'!#REF!</definedName>
    <definedName name="_____F69990" localSheetId="3">'[4]5월생산'!#REF!</definedName>
    <definedName name="_____F69990" localSheetId="4">'[4]5월생산'!#REF!</definedName>
    <definedName name="_____F69990" localSheetId="5">'[4]5월생산'!#REF!</definedName>
    <definedName name="_____F69990" localSheetId="6">'[4]5월생산'!#REF!</definedName>
    <definedName name="_____F69990" localSheetId="7">'[4]5월생산'!#REF!</definedName>
    <definedName name="_____F69990" localSheetId="8">'[4]5월생산'!#REF!</definedName>
    <definedName name="_____F69990" localSheetId="9">'[4]5월생산'!#REF!</definedName>
    <definedName name="_____F69990" localSheetId="10">'[4]5월생산'!#REF!</definedName>
    <definedName name="_____F69990" localSheetId="11">'[4]5월생산'!#REF!</definedName>
    <definedName name="_____F69990" localSheetId="12">'[4]5월생산'!#REF!</definedName>
    <definedName name="_____F69990" localSheetId="13">'[4]5월생산'!#REF!</definedName>
    <definedName name="_____F69990" localSheetId="15">'[4]5월생산'!#REF!</definedName>
    <definedName name="_____F69990" localSheetId="16">'[4]5월생산'!#REF!</definedName>
    <definedName name="_____F69990" localSheetId="17">'[4]5월생산'!#REF!</definedName>
    <definedName name="_____F69990" localSheetId="18">'[4]5월생산'!#REF!</definedName>
    <definedName name="_____F69990" localSheetId="21">'[4]5월생산'!#REF!</definedName>
    <definedName name="_____F69990" localSheetId="19">'[4]5월생산'!#REF!</definedName>
    <definedName name="_____F69990" localSheetId="20">'[4]5월생산'!#REF!</definedName>
    <definedName name="_____F69990" localSheetId="22">'[4]5월생산'!#REF!</definedName>
    <definedName name="_____F69990" localSheetId="24">'[4]5월생산'!#REF!</definedName>
    <definedName name="_____F69990">'[4]5월생산'!#REF!</definedName>
    <definedName name="_____R300000" localSheetId="1">'[4]5월생산'!#REF!</definedName>
    <definedName name="_____R300000" localSheetId="2">'[4]5월생산'!#REF!</definedName>
    <definedName name="_____R300000" localSheetId="3">'[4]5월생산'!#REF!</definedName>
    <definedName name="_____R300000" localSheetId="4">'[4]5월생산'!#REF!</definedName>
    <definedName name="_____R300000" localSheetId="5">'[4]5월생산'!#REF!</definedName>
    <definedName name="_____R300000" localSheetId="6">'[4]5월생산'!#REF!</definedName>
    <definedName name="_____R300000" localSheetId="7">'[4]5월생산'!#REF!</definedName>
    <definedName name="_____R300000" localSheetId="8">'[4]5월생산'!#REF!</definedName>
    <definedName name="_____R300000" localSheetId="9">'[4]5월생산'!#REF!</definedName>
    <definedName name="_____R300000" localSheetId="10">'[4]5월생산'!#REF!</definedName>
    <definedName name="_____R300000" localSheetId="11">'[4]5월생산'!#REF!</definedName>
    <definedName name="_____R300000" localSheetId="12">'[4]5월생산'!#REF!</definedName>
    <definedName name="_____R300000" localSheetId="13">'[4]5월생산'!#REF!</definedName>
    <definedName name="_____R300000" localSheetId="15">'[4]5월생산'!#REF!</definedName>
    <definedName name="_____R300000" localSheetId="16">'[4]5월생산'!#REF!</definedName>
    <definedName name="_____R300000" localSheetId="17">'[4]5월생산'!#REF!</definedName>
    <definedName name="_____R300000" localSheetId="18">'[4]5월생산'!#REF!</definedName>
    <definedName name="_____R300000" localSheetId="21">'[4]5월생산'!#REF!</definedName>
    <definedName name="_____R300000" localSheetId="19">'[4]5월생산'!#REF!</definedName>
    <definedName name="_____R300000" localSheetId="20">'[4]5월생산'!#REF!</definedName>
    <definedName name="_____R300000" localSheetId="22">'[4]5월생산'!#REF!</definedName>
    <definedName name="_____R300000" localSheetId="24">'[4]5월생산'!#REF!</definedName>
    <definedName name="_____R300000">'[4]5월생산'!#REF!</definedName>
    <definedName name="_____R500000" localSheetId="1">'[4]5월생산'!#REF!</definedName>
    <definedName name="_____R500000" localSheetId="2">'[4]5월생산'!#REF!</definedName>
    <definedName name="_____R500000" localSheetId="3">'[4]5월생산'!#REF!</definedName>
    <definedName name="_____R500000" localSheetId="4">'[4]5월생산'!#REF!</definedName>
    <definedName name="_____R500000" localSheetId="5">'[4]5월생산'!#REF!</definedName>
    <definedName name="_____R500000" localSheetId="6">'[4]5월생산'!#REF!</definedName>
    <definedName name="_____R500000" localSheetId="7">'[4]5월생산'!#REF!</definedName>
    <definedName name="_____R500000" localSheetId="8">'[4]5월생산'!#REF!</definedName>
    <definedName name="_____R500000" localSheetId="9">'[4]5월생산'!#REF!</definedName>
    <definedName name="_____R500000" localSheetId="10">'[4]5월생산'!#REF!</definedName>
    <definedName name="_____R500000" localSheetId="11">'[4]5월생산'!#REF!</definedName>
    <definedName name="_____R500000" localSheetId="12">'[4]5월생산'!#REF!</definedName>
    <definedName name="_____R500000" localSheetId="13">'[4]5월생산'!#REF!</definedName>
    <definedName name="_____R500000" localSheetId="15">'[4]5월생산'!#REF!</definedName>
    <definedName name="_____R500000" localSheetId="16">'[4]5월생산'!#REF!</definedName>
    <definedName name="_____R500000" localSheetId="17">'[4]5월생산'!#REF!</definedName>
    <definedName name="_____R500000" localSheetId="18">'[4]5월생산'!#REF!</definedName>
    <definedName name="_____R500000" localSheetId="21">'[4]5월생산'!#REF!</definedName>
    <definedName name="_____R500000" localSheetId="19">'[4]5월생산'!#REF!</definedName>
    <definedName name="_____R500000" localSheetId="20">'[4]5월생산'!#REF!</definedName>
    <definedName name="_____R500000" localSheetId="22">'[4]5월생산'!#REF!</definedName>
    <definedName name="_____R500000" localSheetId="24">'[4]5월생산'!#REF!</definedName>
    <definedName name="_____R500000">'[4]5월생산'!#REF!</definedName>
    <definedName name="_____R70814" localSheetId="1">'[4]5월생산'!#REF!</definedName>
    <definedName name="_____R70814" localSheetId="2">'[4]5월생산'!#REF!</definedName>
    <definedName name="_____R70814" localSheetId="3">'[4]5월생산'!#REF!</definedName>
    <definedName name="_____R70814" localSheetId="4">'[4]5월생산'!#REF!</definedName>
    <definedName name="_____R70814" localSheetId="5">'[4]5월생산'!#REF!</definedName>
    <definedName name="_____R70814" localSheetId="6">'[4]5월생산'!#REF!</definedName>
    <definedName name="_____R70814" localSheetId="7">'[4]5월생산'!#REF!</definedName>
    <definedName name="_____R70814" localSheetId="8">'[4]5월생산'!#REF!</definedName>
    <definedName name="_____R70814" localSheetId="9">'[4]5월생산'!#REF!</definedName>
    <definedName name="_____R70814" localSheetId="10">'[4]5월생산'!#REF!</definedName>
    <definedName name="_____R70814" localSheetId="11">'[4]5월생산'!#REF!</definedName>
    <definedName name="_____R70814" localSheetId="12">'[4]5월생산'!#REF!</definedName>
    <definedName name="_____R70814" localSheetId="13">'[4]5월생산'!#REF!</definedName>
    <definedName name="_____R70814" localSheetId="15">'[4]5월생산'!#REF!</definedName>
    <definedName name="_____R70814" localSheetId="16">'[4]5월생산'!#REF!</definedName>
    <definedName name="_____R70814" localSheetId="17">'[4]5월생산'!#REF!</definedName>
    <definedName name="_____R70814" localSheetId="18">'[4]5월생산'!#REF!</definedName>
    <definedName name="_____R70814" localSheetId="21">'[4]5월생산'!#REF!</definedName>
    <definedName name="_____R70814" localSheetId="19">'[4]5월생산'!#REF!</definedName>
    <definedName name="_____R70814" localSheetId="20">'[4]5월생산'!#REF!</definedName>
    <definedName name="_____R70814" localSheetId="22">'[4]5월생산'!#REF!</definedName>
    <definedName name="_____R70814" localSheetId="24">'[4]5월생산'!#REF!</definedName>
    <definedName name="_____R70814">'[4]5월생산'!#REF!</definedName>
    <definedName name="_____R71869" localSheetId="1">'[4]5월생산'!#REF!</definedName>
    <definedName name="_____R71869" localSheetId="2">'[4]5월생산'!#REF!</definedName>
    <definedName name="_____R71869" localSheetId="3">'[4]5월생산'!#REF!</definedName>
    <definedName name="_____R71869" localSheetId="4">'[4]5월생산'!#REF!</definedName>
    <definedName name="_____R71869" localSheetId="5">'[4]5월생산'!#REF!</definedName>
    <definedName name="_____R71869" localSheetId="6">'[4]5월생산'!#REF!</definedName>
    <definedName name="_____R71869" localSheetId="7">'[4]5월생산'!#REF!</definedName>
    <definedName name="_____R71869" localSheetId="8">'[4]5월생산'!#REF!</definedName>
    <definedName name="_____R71869" localSheetId="9">'[4]5월생산'!#REF!</definedName>
    <definedName name="_____R71869" localSheetId="10">'[4]5월생산'!#REF!</definedName>
    <definedName name="_____R71869" localSheetId="11">'[4]5월생산'!#REF!</definedName>
    <definedName name="_____R71869" localSheetId="12">'[4]5월생산'!#REF!</definedName>
    <definedName name="_____R71869" localSheetId="13">'[4]5월생산'!#REF!</definedName>
    <definedName name="_____R71869" localSheetId="15">'[4]5월생산'!#REF!</definedName>
    <definedName name="_____R71869" localSheetId="16">'[4]5월생산'!#REF!</definedName>
    <definedName name="_____R71869" localSheetId="17">'[4]5월생산'!#REF!</definedName>
    <definedName name="_____R71869" localSheetId="18">'[4]5월생산'!#REF!</definedName>
    <definedName name="_____R71869" localSheetId="21">'[4]5월생산'!#REF!</definedName>
    <definedName name="_____R71869" localSheetId="19">'[4]5월생산'!#REF!</definedName>
    <definedName name="_____R71869" localSheetId="20">'[4]5월생산'!#REF!</definedName>
    <definedName name="_____R71869" localSheetId="22">'[4]5월생산'!#REF!</definedName>
    <definedName name="_____R71869" localSheetId="24">'[4]5월생산'!#REF!</definedName>
    <definedName name="_____R71869">'[4]5월생산'!#REF!</definedName>
    <definedName name="_____R80000" localSheetId="1">'[4]5월생산'!#REF!</definedName>
    <definedName name="_____R80000" localSheetId="2">'[4]5월생산'!#REF!</definedName>
    <definedName name="_____R80000" localSheetId="3">'[4]5월생산'!#REF!</definedName>
    <definedName name="_____R80000" localSheetId="4">'[4]5월생산'!#REF!</definedName>
    <definedName name="_____R80000" localSheetId="5">'[4]5월생산'!#REF!</definedName>
    <definedName name="_____R80000" localSheetId="6">'[4]5월생산'!#REF!</definedName>
    <definedName name="_____R80000" localSheetId="7">'[4]5월생산'!#REF!</definedName>
    <definedName name="_____R80000" localSheetId="8">'[4]5월생산'!#REF!</definedName>
    <definedName name="_____R80000" localSheetId="9">'[4]5월생산'!#REF!</definedName>
    <definedName name="_____R80000" localSheetId="10">'[4]5월생산'!#REF!</definedName>
    <definedName name="_____R80000" localSheetId="11">'[4]5월생산'!#REF!</definedName>
    <definedName name="_____R80000" localSheetId="12">'[4]5월생산'!#REF!</definedName>
    <definedName name="_____R80000" localSheetId="13">'[4]5월생산'!#REF!</definedName>
    <definedName name="_____R80000" localSheetId="15">'[4]5월생산'!#REF!</definedName>
    <definedName name="_____R80000" localSheetId="16">'[4]5월생산'!#REF!</definedName>
    <definedName name="_____R80000" localSheetId="17">'[4]5월생산'!#REF!</definedName>
    <definedName name="_____R80000" localSheetId="18">'[4]5월생산'!#REF!</definedName>
    <definedName name="_____R80000" localSheetId="21">'[4]5월생산'!#REF!</definedName>
    <definedName name="_____R80000" localSheetId="19">'[4]5월생산'!#REF!</definedName>
    <definedName name="_____R80000" localSheetId="20">'[4]5월생산'!#REF!</definedName>
    <definedName name="_____R80000" localSheetId="22">'[4]5월생산'!#REF!</definedName>
    <definedName name="_____R80000" localSheetId="24">'[4]5월생산'!#REF!</definedName>
    <definedName name="_____R80000">'[4]5월생산'!#REF!</definedName>
    <definedName name="_____raw1" localSheetId="1">#REF!</definedName>
    <definedName name="_____raw1" localSheetId="2">#REF!</definedName>
    <definedName name="_____raw1" localSheetId="3">#REF!</definedName>
    <definedName name="_____raw1" localSheetId="4">#REF!</definedName>
    <definedName name="_____raw1" localSheetId="5">#REF!</definedName>
    <definedName name="_____raw1" localSheetId="6">#REF!</definedName>
    <definedName name="_____raw1" localSheetId="7">#REF!</definedName>
    <definedName name="_____raw1" localSheetId="8">#REF!</definedName>
    <definedName name="_____raw1" localSheetId="9">#REF!</definedName>
    <definedName name="_____raw1" localSheetId="10">#REF!</definedName>
    <definedName name="_____raw1" localSheetId="11">#REF!</definedName>
    <definedName name="_____raw1" localSheetId="12">#REF!</definedName>
    <definedName name="_____raw1" localSheetId="13">#REF!</definedName>
    <definedName name="_____raw1" localSheetId="15">#REF!</definedName>
    <definedName name="_____raw1" localSheetId="14">#REF!</definedName>
    <definedName name="_____raw1" localSheetId="16">#REF!</definedName>
    <definedName name="_____raw1" localSheetId="17">#REF!</definedName>
    <definedName name="_____raw1" localSheetId="18">#REF!</definedName>
    <definedName name="_____raw1" localSheetId="21">#REF!</definedName>
    <definedName name="_____raw1" localSheetId="19">#REF!</definedName>
    <definedName name="_____raw1" localSheetId="20">#REF!</definedName>
    <definedName name="_____raw1" localSheetId="22">#REF!</definedName>
    <definedName name="_____raw1" localSheetId="24">#REF!</definedName>
    <definedName name="_____raw1">#REF!</definedName>
    <definedName name="____DMS2" localSheetId="1">'[3]사업계획(97년)'!#REF!</definedName>
    <definedName name="____DMS2" localSheetId="2">'[3]사업계획(97년)'!#REF!</definedName>
    <definedName name="____DMS2" localSheetId="3">'[3]사업계획(97년)'!#REF!</definedName>
    <definedName name="____DMS2" localSheetId="4">'[3]사업계획(97년)'!#REF!</definedName>
    <definedName name="____DMS2" localSheetId="5">'[3]사업계획(97년)'!#REF!</definedName>
    <definedName name="____DMS2" localSheetId="6">'[3]사업계획(97년)'!#REF!</definedName>
    <definedName name="____DMS2" localSheetId="7">'[3]사업계획(97년)'!#REF!</definedName>
    <definedName name="____DMS2" localSheetId="8">'[3]사업계획(97년)'!#REF!</definedName>
    <definedName name="____DMS2" localSheetId="9">'[3]사업계획(97년)'!#REF!</definedName>
    <definedName name="____DMS2" localSheetId="10">'[3]사업계획(97년)'!#REF!</definedName>
    <definedName name="____DMS2" localSheetId="11">'[3]사업계획(97년)'!#REF!</definedName>
    <definedName name="____DMS2" localSheetId="12">'[3]사업계획(97년)'!#REF!</definedName>
    <definedName name="____DMS2" localSheetId="13">'[3]사업계획(97년)'!#REF!</definedName>
    <definedName name="____DMS2" localSheetId="15">'[3]사업계획(97년)'!#REF!</definedName>
    <definedName name="____DMS2" localSheetId="16">'[3]사업계획(97년)'!#REF!</definedName>
    <definedName name="____DMS2" localSheetId="17">'[3]사업계획(97년)'!#REF!</definedName>
    <definedName name="____DMS2" localSheetId="18">'[3]사업계획(97년)'!#REF!</definedName>
    <definedName name="____DMS2" localSheetId="21">'[3]사업계획(97년)'!#REF!</definedName>
    <definedName name="____DMS2" localSheetId="19">'[3]사업계획(97년)'!#REF!</definedName>
    <definedName name="____DMS2" localSheetId="20">'[3]사업계획(97년)'!#REF!</definedName>
    <definedName name="____DMS2" localSheetId="22">'[3]사업계획(97년)'!#REF!</definedName>
    <definedName name="____DMS2" localSheetId="24">'[3]사업계획(97년)'!#REF!</definedName>
    <definedName name="____DMS2">'[3]사업계획(97년)'!#REF!</definedName>
    <definedName name="____F69990" localSheetId="1">'[4]5월생산'!#REF!</definedName>
    <definedName name="____F69990" localSheetId="2">'[4]5월생산'!#REF!</definedName>
    <definedName name="____F69990" localSheetId="3">'[4]5월생산'!#REF!</definedName>
    <definedName name="____F69990" localSheetId="4">'[4]5월생산'!#REF!</definedName>
    <definedName name="____F69990" localSheetId="5">'[4]5월생산'!#REF!</definedName>
    <definedName name="____F69990" localSheetId="6">'[4]5월생산'!#REF!</definedName>
    <definedName name="____F69990" localSheetId="7">'[4]5월생산'!#REF!</definedName>
    <definedName name="____F69990" localSheetId="8">'[4]5월생산'!#REF!</definedName>
    <definedName name="____F69990" localSheetId="9">'[4]5월생산'!#REF!</definedName>
    <definedName name="____F69990" localSheetId="10">'[4]5월생산'!#REF!</definedName>
    <definedName name="____F69990" localSheetId="11">'[4]5월생산'!#REF!</definedName>
    <definedName name="____F69990" localSheetId="12">'[4]5월생산'!#REF!</definedName>
    <definedName name="____F69990" localSheetId="13">'[4]5월생산'!#REF!</definedName>
    <definedName name="____F69990" localSheetId="15">'[4]5월생산'!#REF!</definedName>
    <definedName name="____F69990" localSheetId="16">'[4]5월생산'!#REF!</definedName>
    <definedName name="____F69990" localSheetId="17">'[4]5월생산'!#REF!</definedName>
    <definedName name="____F69990" localSheetId="18">'[4]5월생산'!#REF!</definedName>
    <definedName name="____F69990" localSheetId="21">'[4]5월생산'!#REF!</definedName>
    <definedName name="____F69990" localSheetId="19">'[4]5월생산'!#REF!</definedName>
    <definedName name="____F69990" localSheetId="20">'[4]5월생산'!#REF!</definedName>
    <definedName name="____F69990" localSheetId="22">'[4]5월생산'!#REF!</definedName>
    <definedName name="____F69990" localSheetId="24">'[4]5월생산'!#REF!</definedName>
    <definedName name="____F69990">'[4]5월생산'!#REF!</definedName>
    <definedName name="____R300000" localSheetId="1">'[4]5월생산'!#REF!</definedName>
    <definedName name="____R300000" localSheetId="2">'[4]5월생산'!#REF!</definedName>
    <definedName name="____R300000" localSheetId="3">'[4]5월생산'!#REF!</definedName>
    <definedName name="____R300000" localSheetId="4">'[4]5월생산'!#REF!</definedName>
    <definedName name="____R300000" localSheetId="5">'[4]5월생산'!#REF!</definedName>
    <definedName name="____R300000" localSheetId="6">'[4]5월생산'!#REF!</definedName>
    <definedName name="____R300000" localSheetId="7">'[4]5월생산'!#REF!</definedName>
    <definedName name="____R300000" localSheetId="8">'[4]5월생산'!#REF!</definedName>
    <definedName name="____R300000" localSheetId="9">'[4]5월생산'!#REF!</definedName>
    <definedName name="____R300000" localSheetId="10">'[4]5월생산'!#REF!</definedName>
    <definedName name="____R300000" localSheetId="11">'[4]5월생산'!#REF!</definedName>
    <definedName name="____R300000" localSheetId="12">'[4]5월생산'!#REF!</definedName>
    <definedName name="____R300000" localSheetId="13">'[4]5월생산'!#REF!</definedName>
    <definedName name="____R300000" localSheetId="15">'[4]5월생산'!#REF!</definedName>
    <definedName name="____R300000" localSheetId="16">'[4]5월생산'!#REF!</definedName>
    <definedName name="____R300000" localSheetId="17">'[4]5월생산'!#REF!</definedName>
    <definedName name="____R300000" localSheetId="18">'[4]5월생산'!#REF!</definedName>
    <definedName name="____R300000" localSheetId="21">'[4]5월생산'!#REF!</definedName>
    <definedName name="____R300000" localSheetId="19">'[4]5월생산'!#REF!</definedName>
    <definedName name="____R300000" localSheetId="20">'[4]5월생산'!#REF!</definedName>
    <definedName name="____R300000" localSheetId="22">'[4]5월생산'!#REF!</definedName>
    <definedName name="____R300000" localSheetId="24">'[4]5월생산'!#REF!</definedName>
    <definedName name="____R300000">'[4]5월생산'!#REF!</definedName>
    <definedName name="____R500000" localSheetId="1">'[4]5월생산'!#REF!</definedName>
    <definedName name="____R500000" localSheetId="2">'[4]5월생산'!#REF!</definedName>
    <definedName name="____R500000" localSheetId="3">'[4]5월생산'!#REF!</definedName>
    <definedName name="____R500000" localSheetId="4">'[4]5월생산'!#REF!</definedName>
    <definedName name="____R500000" localSheetId="5">'[4]5월생산'!#REF!</definedName>
    <definedName name="____R500000" localSheetId="6">'[4]5월생산'!#REF!</definedName>
    <definedName name="____R500000" localSheetId="7">'[4]5월생산'!#REF!</definedName>
    <definedName name="____R500000" localSheetId="8">'[4]5월생산'!#REF!</definedName>
    <definedName name="____R500000" localSheetId="9">'[4]5월생산'!#REF!</definedName>
    <definedName name="____R500000" localSheetId="10">'[4]5월생산'!#REF!</definedName>
    <definedName name="____R500000" localSheetId="11">'[4]5월생산'!#REF!</definedName>
    <definedName name="____R500000" localSheetId="12">'[4]5월생산'!#REF!</definedName>
    <definedName name="____R500000" localSheetId="13">'[4]5월생산'!#REF!</definedName>
    <definedName name="____R500000" localSheetId="15">'[4]5월생산'!#REF!</definedName>
    <definedName name="____R500000" localSheetId="16">'[4]5월생산'!#REF!</definedName>
    <definedName name="____R500000" localSheetId="17">'[4]5월생산'!#REF!</definedName>
    <definedName name="____R500000" localSheetId="18">'[4]5월생산'!#REF!</definedName>
    <definedName name="____R500000" localSheetId="21">'[4]5월생산'!#REF!</definedName>
    <definedName name="____R500000" localSheetId="19">'[4]5월생산'!#REF!</definedName>
    <definedName name="____R500000" localSheetId="20">'[4]5월생산'!#REF!</definedName>
    <definedName name="____R500000" localSheetId="22">'[4]5월생산'!#REF!</definedName>
    <definedName name="____R500000" localSheetId="24">'[4]5월생산'!#REF!</definedName>
    <definedName name="____R500000">'[4]5월생산'!#REF!</definedName>
    <definedName name="____R70814" localSheetId="1">'[4]5월생산'!#REF!</definedName>
    <definedName name="____R70814" localSheetId="2">'[4]5월생산'!#REF!</definedName>
    <definedName name="____R70814" localSheetId="3">'[4]5월생산'!#REF!</definedName>
    <definedName name="____R70814" localSheetId="4">'[4]5월생산'!#REF!</definedName>
    <definedName name="____R70814" localSheetId="5">'[4]5월생산'!#REF!</definedName>
    <definedName name="____R70814" localSheetId="6">'[4]5월생산'!#REF!</definedName>
    <definedName name="____R70814" localSheetId="7">'[4]5월생산'!#REF!</definedName>
    <definedName name="____R70814" localSheetId="8">'[4]5월생산'!#REF!</definedName>
    <definedName name="____R70814" localSheetId="9">'[4]5월생산'!#REF!</definedName>
    <definedName name="____R70814" localSheetId="10">'[4]5월생산'!#REF!</definedName>
    <definedName name="____R70814" localSheetId="11">'[4]5월생산'!#REF!</definedName>
    <definedName name="____R70814" localSheetId="12">'[4]5월생산'!#REF!</definedName>
    <definedName name="____R70814" localSheetId="13">'[4]5월생산'!#REF!</definedName>
    <definedName name="____R70814" localSheetId="15">'[4]5월생산'!#REF!</definedName>
    <definedName name="____R70814" localSheetId="16">'[4]5월생산'!#REF!</definedName>
    <definedName name="____R70814" localSheetId="17">'[4]5월생산'!#REF!</definedName>
    <definedName name="____R70814" localSheetId="18">'[4]5월생산'!#REF!</definedName>
    <definedName name="____R70814" localSheetId="21">'[4]5월생산'!#REF!</definedName>
    <definedName name="____R70814" localSheetId="19">'[4]5월생산'!#REF!</definedName>
    <definedName name="____R70814" localSheetId="20">'[4]5월생산'!#REF!</definedName>
    <definedName name="____R70814" localSheetId="22">'[4]5월생산'!#REF!</definedName>
    <definedName name="____R70814" localSheetId="24">'[4]5월생산'!#REF!</definedName>
    <definedName name="____R70814">'[4]5월생산'!#REF!</definedName>
    <definedName name="____R71869" localSheetId="1">'[4]5월생산'!#REF!</definedName>
    <definedName name="____R71869" localSheetId="2">'[4]5월생산'!#REF!</definedName>
    <definedName name="____R71869" localSheetId="3">'[4]5월생산'!#REF!</definedName>
    <definedName name="____R71869" localSheetId="4">'[4]5월생산'!#REF!</definedName>
    <definedName name="____R71869" localSheetId="5">'[4]5월생산'!#REF!</definedName>
    <definedName name="____R71869" localSheetId="6">'[4]5월생산'!#REF!</definedName>
    <definedName name="____R71869" localSheetId="7">'[4]5월생산'!#REF!</definedName>
    <definedName name="____R71869" localSheetId="8">'[4]5월생산'!#REF!</definedName>
    <definedName name="____R71869" localSheetId="9">'[4]5월생산'!#REF!</definedName>
    <definedName name="____R71869" localSheetId="10">'[4]5월생산'!#REF!</definedName>
    <definedName name="____R71869" localSheetId="11">'[4]5월생산'!#REF!</definedName>
    <definedName name="____R71869" localSheetId="12">'[4]5월생산'!#REF!</definedName>
    <definedName name="____R71869" localSheetId="13">'[4]5월생산'!#REF!</definedName>
    <definedName name="____R71869" localSheetId="15">'[4]5월생산'!#REF!</definedName>
    <definedName name="____R71869" localSheetId="16">'[4]5월생산'!#REF!</definedName>
    <definedName name="____R71869" localSheetId="17">'[4]5월생산'!#REF!</definedName>
    <definedName name="____R71869" localSheetId="18">'[4]5월생산'!#REF!</definedName>
    <definedName name="____R71869" localSheetId="21">'[4]5월생산'!#REF!</definedName>
    <definedName name="____R71869" localSheetId="19">'[4]5월생산'!#REF!</definedName>
    <definedName name="____R71869" localSheetId="20">'[4]5월생산'!#REF!</definedName>
    <definedName name="____R71869" localSheetId="22">'[4]5월생산'!#REF!</definedName>
    <definedName name="____R71869" localSheetId="24">'[4]5월생산'!#REF!</definedName>
    <definedName name="____R71869">'[4]5월생산'!#REF!</definedName>
    <definedName name="____R80000" localSheetId="1">'[4]5월생산'!#REF!</definedName>
    <definedName name="____R80000" localSheetId="2">'[4]5월생산'!#REF!</definedName>
    <definedName name="____R80000" localSheetId="3">'[4]5월생산'!#REF!</definedName>
    <definedName name="____R80000" localSheetId="4">'[4]5월생산'!#REF!</definedName>
    <definedName name="____R80000" localSheetId="5">'[4]5월생산'!#REF!</definedName>
    <definedName name="____R80000" localSheetId="6">'[4]5월생산'!#REF!</definedName>
    <definedName name="____R80000" localSheetId="7">'[4]5월생산'!#REF!</definedName>
    <definedName name="____R80000" localSheetId="8">'[4]5월생산'!#REF!</definedName>
    <definedName name="____R80000" localSheetId="9">'[4]5월생산'!#REF!</definedName>
    <definedName name="____R80000" localSheetId="10">'[4]5월생산'!#REF!</definedName>
    <definedName name="____R80000" localSheetId="11">'[4]5월생산'!#REF!</definedName>
    <definedName name="____R80000" localSheetId="12">'[4]5월생산'!#REF!</definedName>
    <definedName name="____R80000" localSheetId="13">'[4]5월생산'!#REF!</definedName>
    <definedName name="____R80000" localSheetId="15">'[4]5월생산'!#REF!</definedName>
    <definedName name="____R80000" localSheetId="16">'[4]5월생산'!#REF!</definedName>
    <definedName name="____R80000" localSheetId="17">'[4]5월생산'!#REF!</definedName>
    <definedName name="____R80000" localSheetId="18">'[4]5월생산'!#REF!</definedName>
    <definedName name="____R80000" localSheetId="21">'[4]5월생산'!#REF!</definedName>
    <definedName name="____R80000" localSheetId="19">'[4]5월생산'!#REF!</definedName>
    <definedName name="____R80000" localSheetId="20">'[4]5월생산'!#REF!</definedName>
    <definedName name="____R80000" localSheetId="22">'[4]5월생산'!#REF!</definedName>
    <definedName name="____R80000" localSheetId="24">'[4]5월생산'!#REF!</definedName>
    <definedName name="____R80000">'[4]5월생산'!#REF!</definedName>
    <definedName name="____raw1" localSheetId="1">#REF!</definedName>
    <definedName name="____raw1" localSheetId="2">#REF!</definedName>
    <definedName name="____raw1" localSheetId="3">#REF!</definedName>
    <definedName name="____raw1" localSheetId="4">#REF!</definedName>
    <definedName name="____raw1" localSheetId="5">#REF!</definedName>
    <definedName name="____raw1" localSheetId="6">#REF!</definedName>
    <definedName name="____raw1" localSheetId="7">#REF!</definedName>
    <definedName name="____raw1" localSheetId="8">#REF!</definedName>
    <definedName name="____raw1" localSheetId="9">#REF!</definedName>
    <definedName name="____raw1" localSheetId="10">#REF!</definedName>
    <definedName name="____raw1" localSheetId="11">#REF!</definedName>
    <definedName name="____raw1" localSheetId="12">#REF!</definedName>
    <definedName name="____raw1" localSheetId="13">#REF!</definedName>
    <definedName name="____raw1" localSheetId="15">#REF!</definedName>
    <definedName name="____raw1" localSheetId="14">#REF!</definedName>
    <definedName name="____raw1" localSheetId="16">#REF!</definedName>
    <definedName name="____raw1" localSheetId="17">#REF!</definedName>
    <definedName name="____raw1" localSheetId="18">#REF!</definedName>
    <definedName name="____raw1" localSheetId="21">#REF!</definedName>
    <definedName name="____raw1" localSheetId="19">#REF!</definedName>
    <definedName name="____raw1" localSheetId="20">#REF!</definedName>
    <definedName name="____raw1" localSheetId="22">#REF!</definedName>
    <definedName name="____raw1" localSheetId="24">#REF!</definedName>
    <definedName name="____raw1">#REF!</definedName>
    <definedName name="___1_ˆó_üƒ_ƒCƒgƒ" localSheetId="1">#REF!</definedName>
    <definedName name="___1_ˆó_üƒ_ƒCƒgƒ" localSheetId="2">#REF!</definedName>
    <definedName name="___1_ˆó_üƒ_ƒCƒgƒ" localSheetId="3">#REF!</definedName>
    <definedName name="___1_ˆó_üƒ_ƒCƒgƒ" localSheetId="4">#REF!</definedName>
    <definedName name="___1_ˆó_üƒ_ƒCƒgƒ" localSheetId="5">#REF!</definedName>
    <definedName name="___1_ˆó_üƒ_ƒCƒgƒ" localSheetId="6">#REF!</definedName>
    <definedName name="___1_ˆó_üƒ_ƒCƒgƒ" localSheetId="7">#REF!</definedName>
    <definedName name="___1_ˆó_üƒ_ƒCƒgƒ" localSheetId="8">#REF!</definedName>
    <definedName name="___1_ˆó_üƒ_ƒCƒgƒ" localSheetId="9">#REF!</definedName>
    <definedName name="___1_ˆó_üƒ_ƒCƒgƒ" localSheetId="10">#REF!</definedName>
    <definedName name="___1_ˆó_üƒ_ƒCƒgƒ" localSheetId="11">#REF!</definedName>
    <definedName name="___1_ˆó_üƒ_ƒCƒgƒ" localSheetId="12">#REF!</definedName>
    <definedName name="___1_ˆó_üƒ_ƒCƒgƒ" localSheetId="13">#REF!</definedName>
    <definedName name="___1_ˆó_üƒ_ƒCƒgƒ" localSheetId="15">#REF!</definedName>
    <definedName name="___1_ˆó_üƒ_ƒCƒgƒ" localSheetId="14">#REF!</definedName>
    <definedName name="___1_ˆó_üƒ_ƒCƒgƒ" localSheetId="16">#REF!</definedName>
    <definedName name="___1_ˆó_üƒ_ƒCƒgƒ" localSheetId="17">#REF!</definedName>
    <definedName name="___1_ˆó_üƒ_ƒCƒgƒ" localSheetId="18">#REF!</definedName>
    <definedName name="___1_ˆó_üƒ_ƒCƒgƒ" localSheetId="21">#REF!</definedName>
    <definedName name="___1_ˆó_üƒ_ƒCƒgƒ" localSheetId="19">#REF!</definedName>
    <definedName name="___1_ˆó_üƒ_ƒCƒgƒ" localSheetId="20">#REF!</definedName>
    <definedName name="___1_ˆó_üƒ_ƒCƒgƒ" localSheetId="22">#REF!</definedName>
    <definedName name="___1_ˆó_üƒ_ƒCƒgƒ" localSheetId="24">#REF!</definedName>
    <definedName name="___1_ˆó_üƒ_ƒCƒgƒ">#REF!</definedName>
    <definedName name="___a01" localSheetId="1" hidden="1">{#N/A,#N/A,FALSE,"Aging Summary";#N/A,#N/A,FALSE,"Ratio Analysis";#N/A,#N/A,FALSE,"Test 120 Day Accts";#N/A,#N/A,FALSE,"Tickmarks"}</definedName>
    <definedName name="___a01" localSheetId="2" hidden="1">{#N/A,#N/A,FALSE,"Aging Summary";#N/A,#N/A,FALSE,"Ratio Analysis";#N/A,#N/A,FALSE,"Test 120 Day Accts";#N/A,#N/A,FALSE,"Tickmarks"}</definedName>
    <definedName name="___a01" localSheetId="3" hidden="1">{#N/A,#N/A,FALSE,"Aging Summary";#N/A,#N/A,FALSE,"Ratio Analysis";#N/A,#N/A,FALSE,"Test 120 Day Accts";#N/A,#N/A,FALSE,"Tickmarks"}</definedName>
    <definedName name="___a01" localSheetId="4" hidden="1">{#N/A,#N/A,FALSE,"Aging Summary";#N/A,#N/A,FALSE,"Ratio Analysis";#N/A,#N/A,FALSE,"Test 120 Day Accts";#N/A,#N/A,FALSE,"Tickmarks"}</definedName>
    <definedName name="___a01" localSheetId="5" hidden="1">{#N/A,#N/A,FALSE,"Aging Summary";#N/A,#N/A,FALSE,"Ratio Analysis";#N/A,#N/A,FALSE,"Test 120 Day Accts";#N/A,#N/A,FALSE,"Tickmarks"}</definedName>
    <definedName name="___a01" localSheetId="6" hidden="1">{#N/A,#N/A,FALSE,"Aging Summary";#N/A,#N/A,FALSE,"Ratio Analysis";#N/A,#N/A,FALSE,"Test 120 Day Accts";#N/A,#N/A,FALSE,"Tickmarks"}</definedName>
    <definedName name="___a01" localSheetId="7" hidden="1">{#N/A,#N/A,FALSE,"Aging Summary";#N/A,#N/A,FALSE,"Ratio Analysis";#N/A,#N/A,FALSE,"Test 120 Day Accts";#N/A,#N/A,FALSE,"Tickmarks"}</definedName>
    <definedName name="___a01" localSheetId="8" hidden="1">{#N/A,#N/A,FALSE,"Aging Summary";#N/A,#N/A,FALSE,"Ratio Analysis";#N/A,#N/A,FALSE,"Test 120 Day Accts";#N/A,#N/A,FALSE,"Tickmarks"}</definedName>
    <definedName name="___a01" localSheetId="9" hidden="1">{#N/A,#N/A,FALSE,"Aging Summary";#N/A,#N/A,FALSE,"Ratio Analysis";#N/A,#N/A,FALSE,"Test 120 Day Accts";#N/A,#N/A,FALSE,"Tickmarks"}</definedName>
    <definedName name="___a01" localSheetId="10" hidden="1">{#N/A,#N/A,FALSE,"Aging Summary";#N/A,#N/A,FALSE,"Ratio Analysis";#N/A,#N/A,FALSE,"Test 120 Day Accts";#N/A,#N/A,FALSE,"Tickmarks"}</definedName>
    <definedName name="___a01" localSheetId="11" hidden="1">{#N/A,#N/A,FALSE,"Aging Summary";#N/A,#N/A,FALSE,"Ratio Analysis";#N/A,#N/A,FALSE,"Test 120 Day Accts";#N/A,#N/A,FALSE,"Tickmarks"}</definedName>
    <definedName name="___a01" localSheetId="12" hidden="1">{#N/A,#N/A,FALSE,"Aging Summary";#N/A,#N/A,FALSE,"Ratio Analysis";#N/A,#N/A,FALSE,"Test 120 Day Accts";#N/A,#N/A,FALSE,"Tickmarks"}</definedName>
    <definedName name="___a01" localSheetId="13" hidden="1">{#N/A,#N/A,FALSE,"Aging Summary";#N/A,#N/A,FALSE,"Ratio Analysis";#N/A,#N/A,FALSE,"Test 120 Day Accts";#N/A,#N/A,FALSE,"Tickmarks"}</definedName>
    <definedName name="___a01" localSheetId="15" hidden="1">{#N/A,#N/A,FALSE,"Aging Summary";#N/A,#N/A,FALSE,"Ratio Analysis";#N/A,#N/A,FALSE,"Test 120 Day Accts";#N/A,#N/A,FALSE,"Tickmarks"}</definedName>
    <definedName name="___a01" localSheetId="14" hidden="1">{#N/A,#N/A,FALSE,"Aging Summary";#N/A,#N/A,FALSE,"Ratio Analysis";#N/A,#N/A,FALSE,"Test 120 Day Accts";#N/A,#N/A,FALSE,"Tickmarks"}</definedName>
    <definedName name="___a01" localSheetId="16" hidden="1">{#N/A,#N/A,FALSE,"Aging Summary";#N/A,#N/A,FALSE,"Ratio Analysis";#N/A,#N/A,FALSE,"Test 120 Day Accts";#N/A,#N/A,FALSE,"Tickmarks"}</definedName>
    <definedName name="___a01" localSheetId="17" hidden="1">{#N/A,#N/A,FALSE,"Aging Summary";#N/A,#N/A,FALSE,"Ratio Analysis";#N/A,#N/A,FALSE,"Test 120 Day Accts";#N/A,#N/A,FALSE,"Tickmarks"}</definedName>
    <definedName name="___a01" localSheetId="18" hidden="1">{#N/A,#N/A,FALSE,"Aging Summary";#N/A,#N/A,FALSE,"Ratio Analysis";#N/A,#N/A,FALSE,"Test 120 Day Accts";#N/A,#N/A,FALSE,"Tickmarks"}</definedName>
    <definedName name="___a01" localSheetId="21" hidden="1">{#N/A,#N/A,FALSE,"Aging Summary";#N/A,#N/A,FALSE,"Ratio Analysis";#N/A,#N/A,FALSE,"Test 120 Day Accts";#N/A,#N/A,FALSE,"Tickmarks"}</definedName>
    <definedName name="___a01" localSheetId="19" hidden="1">{#N/A,#N/A,FALSE,"Aging Summary";#N/A,#N/A,FALSE,"Ratio Analysis";#N/A,#N/A,FALSE,"Test 120 Day Accts";#N/A,#N/A,FALSE,"Tickmarks"}</definedName>
    <definedName name="___a01" localSheetId="20" hidden="1">{#N/A,#N/A,FALSE,"Aging Summary";#N/A,#N/A,FALSE,"Ratio Analysis";#N/A,#N/A,FALSE,"Test 120 Day Accts";#N/A,#N/A,FALSE,"Tickmarks"}</definedName>
    <definedName name="___a01" localSheetId="22" hidden="1">{#N/A,#N/A,FALSE,"Aging Summary";#N/A,#N/A,FALSE,"Ratio Analysis";#N/A,#N/A,FALSE,"Test 120 Day Accts";#N/A,#N/A,FALSE,"Tickmarks"}</definedName>
    <definedName name="___a01" localSheetId="24" hidden="1">{#N/A,#N/A,FALSE,"Aging Summary";#N/A,#N/A,FALSE,"Ratio Analysis";#N/A,#N/A,FALSE,"Test 120 Day Accts";#N/A,#N/A,FALSE,"Tickmarks"}</definedName>
    <definedName name="___a01" hidden="1">{#N/A,#N/A,FALSE,"Aging Summary";#N/A,#N/A,FALSE,"Ratio Analysis";#N/A,#N/A,FALSE,"Test 120 Day Accts";#N/A,#N/A,FALSE,"Tickmarks"}</definedName>
    <definedName name="___DMS2" localSheetId="1">'[2]사업계획(97년)'!#REF!</definedName>
    <definedName name="___DMS2" localSheetId="2">'[2]사업계획(97년)'!#REF!</definedName>
    <definedName name="___DMS2" localSheetId="3">'[2]사업계획(97년)'!#REF!</definedName>
    <definedName name="___DMS2" localSheetId="4">'[2]사업계획(97년)'!#REF!</definedName>
    <definedName name="___DMS2" localSheetId="5">'[2]사업계획(97년)'!#REF!</definedName>
    <definedName name="___DMS2" localSheetId="6">'[2]사업계획(97년)'!#REF!</definedName>
    <definedName name="___DMS2" localSheetId="7">'[2]사업계획(97년)'!#REF!</definedName>
    <definedName name="___DMS2" localSheetId="8">'[2]사업계획(97년)'!#REF!</definedName>
    <definedName name="___DMS2" localSheetId="9">'[2]사업계획(97년)'!#REF!</definedName>
    <definedName name="___DMS2" localSheetId="10">'[2]사업계획(97년)'!#REF!</definedName>
    <definedName name="___DMS2" localSheetId="11">'[2]사업계획(97년)'!#REF!</definedName>
    <definedName name="___DMS2" localSheetId="12">'[2]사업계획(97년)'!#REF!</definedName>
    <definedName name="___DMS2" localSheetId="13">'[2]사업계획(97년)'!#REF!</definedName>
    <definedName name="___DMS2" localSheetId="15">'[2]사업계획(97년)'!#REF!</definedName>
    <definedName name="___DMS2" localSheetId="16">'[2]사업계획(97년)'!#REF!</definedName>
    <definedName name="___DMS2" localSheetId="17">'[2]사업계획(97년)'!#REF!</definedName>
    <definedName name="___DMS2" localSheetId="18">'[2]사업계획(97년)'!#REF!</definedName>
    <definedName name="___DMS2" localSheetId="21">'[2]사업계획(97년)'!#REF!</definedName>
    <definedName name="___DMS2" localSheetId="19">'[2]사업계획(97년)'!#REF!</definedName>
    <definedName name="___DMS2" localSheetId="20">'[2]사업계획(97년)'!#REF!</definedName>
    <definedName name="___DMS2" localSheetId="22">'[2]사업계획(97년)'!#REF!</definedName>
    <definedName name="___DMS2" localSheetId="24">'[2]사업계획(97년)'!#REF!</definedName>
    <definedName name="___DMS2">'[2]사업계획(97년)'!#REF!</definedName>
    <definedName name="___F69990" localSheetId="1">'[4]5월생산'!#REF!</definedName>
    <definedName name="___F69990" localSheetId="2">'[4]5월생산'!#REF!</definedName>
    <definedName name="___F69990" localSheetId="3">'[4]5월생산'!#REF!</definedName>
    <definedName name="___F69990" localSheetId="4">'[4]5월생산'!#REF!</definedName>
    <definedName name="___F69990" localSheetId="5">'[4]5월생산'!#REF!</definedName>
    <definedName name="___F69990" localSheetId="6">'[4]5월생산'!#REF!</definedName>
    <definedName name="___F69990" localSheetId="7">'[4]5월생산'!#REF!</definedName>
    <definedName name="___F69990" localSheetId="8">'[4]5월생산'!#REF!</definedName>
    <definedName name="___F69990" localSheetId="9">'[4]5월생산'!#REF!</definedName>
    <definedName name="___F69990" localSheetId="10">'[4]5월생산'!#REF!</definedName>
    <definedName name="___F69990" localSheetId="11">'[4]5월생산'!#REF!</definedName>
    <definedName name="___F69990" localSheetId="12">'[4]5월생산'!#REF!</definedName>
    <definedName name="___F69990" localSheetId="13">'[4]5월생산'!#REF!</definedName>
    <definedName name="___F69990" localSheetId="15">'[4]5월생산'!#REF!</definedName>
    <definedName name="___F69990" localSheetId="16">'[4]5월생산'!#REF!</definedName>
    <definedName name="___F69990" localSheetId="17">'[4]5월생산'!#REF!</definedName>
    <definedName name="___F69990" localSheetId="18">'[4]5월생산'!#REF!</definedName>
    <definedName name="___F69990" localSheetId="21">'[4]5월생산'!#REF!</definedName>
    <definedName name="___F69990" localSheetId="19">'[4]5월생산'!#REF!</definedName>
    <definedName name="___F69990" localSheetId="20">'[4]5월생산'!#REF!</definedName>
    <definedName name="___F69990" localSheetId="22">'[4]5월생산'!#REF!</definedName>
    <definedName name="___F69990" localSheetId="24">'[4]5월생산'!#REF!</definedName>
    <definedName name="___F69990">'[4]5월생산'!#REF!</definedName>
    <definedName name="___R300000" localSheetId="1">'[4]5월생산'!#REF!</definedName>
    <definedName name="___R300000" localSheetId="2">'[4]5월생산'!#REF!</definedName>
    <definedName name="___R300000" localSheetId="3">'[4]5월생산'!#REF!</definedName>
    <definedName name="___R300000" localSheetId="4">'[4]5월생산'!#REF!</definedName>
    <definedName name="___R300000" localSheetId="5">'[4]5월생산'!#REF!</definedName>
    <definedName name="___R300000" localSheetId="6">'[4]5월생산'!#REF!</definedName>
    <definedName name="___R300000" localSheetId="7">'[4]5월생산'!#REF!</definedName>
    <definedName name="___R300000" localSheetId="8">'[4]5월생산'!#REF!</definedName>
    <definedName name="___R300000" localSheetId="9">'[4]5월생산'!#REF!</definedName>
    <definedName name="___R300000" localSheetId="10">'[4]5월생산'!#REF!</definedName>
    <definedName name="___R300000" localSheetId="11">'[4]5월생산'!#REF!</definedName>
    <definedName name="___R300000" localSheetId="12">'[4]5월생산'!#REF!</definedName>
    <definedName name="___R300000" localSheetId="13">'[4]5월생산'!#REF!</definedName>
    <definedName name="___R300000" localSheetId="15">'[4]5월생산'!#REF!</definedName>
    <definedName name="___R300000" localSheetId="16">'[4]5월생산'!#REF!</definedName>
    <definedName name="___R300000" localSheetId="17">'[4]5월생산'!#REF!</definedName>
    <definedName name="___R300000" localSheetId="18">'[4]5월생산'!#REF!</definedName>
    <definedName name="___R300000" localSheetId="21">'[4]5월생산'!#REF!</definedName>
    <definedName name="___R300000" localSheetId="19">'[4]5월생산'!#REF!</definedName>
    <definedName name="___R300000" localSheetId="20">'[4]5월생산'!#REF!</definedName>
    <definedName name="___R300000" localSheetId="22">'[4]5월생산'!#REF!</definedName>
    <definedName name="___R300000" localSheetId="24">'[4]5월생산'!#REF!</definedName>
    <definedName name="___R300000">'[4]5월생산'!#REF!</definedName>
    <definedName name="___R500000" localSheetId="1">'[4]5월생산'!#REF!</definedName>
    <definedName name="___R500000" localSheetId="2">'[4]5월생산'!#REF!</definedName>
    <definedName name="___R500000" localSheetId="3">'[4]5월생산'!#REF!</definedName>
    <definedName name="___R500000" localSheetId="4">'[4]5월생산'!#REF!</definedName>
    <definedName name="___R500000" localSheetId="5">'[4]5월생산'!#REF!</definedName>
    <definedName name="___R500000" localSheetId="6">'[4]5월생산'!#REF!</definedName>
    <definedName name="___R500000" localSheetId="7">'[4]5월생산'!#REF!</definedName>
    <definedName name="___R500000" localSheetId="8">'[4]5월생산'!#REF!</definedName>
    <definedName name="___R500000" localSheetId="9">'[4]5월생산'!#REF!</definedName>
    <definedName name="___R500000" localSheetId="10">'[4]5월생산'!#REF!</definedName>
    <definedName name="___R500000" localSheetId="11">'[4]5월생산'!#REF!</definedName>
    <definedName name="___R500000" localSheetId="12">'[4]5월생산'!#REF!</definedName>
    <definedName name="___R500000" localSheetId="13">'[4]5월생산'!#REF!</definedName>
    <definedName name="___R500000" localSheetId="15">'[4]5월생산'!#REF!</definedName>
    <definedName name="___R500000" localSheetId="16">'[4]5월생산'!#REF!</definedName>
    <definedName name="___R500000" localSheetId="17">'[4]5월생산'!#REF!</definedName>
    <definedName name="___R500000" localSheetId="18">'[4]5월생산'!#REF!</definedName>
    <definedName name="___R500000" localSheetId="21">'[4]5월생산'!#REF!</definedName>
    <definedName name="___R500000" localSheetId="19">'[4]5월생산'!#REF!</definedName>
    <definedName name="___R500000" localSheetId="20">'[4]5월생산'!#REF!</definedName>
    <definedName name="___R500000" localSheetId="22">'[4]5월생산'!#REF!</definedName>
    <definedName name="___R500000" localSheetId="24">'[4]5월생산'!#REF!</definedName>
    <definedName name="___R500000">'[4]5월생산'!#REF!</definedName>
    <definedName name="___R70814" localSheetId="1">'[4]5월생산'!#REF!</definedName>
    <definedName name="___R70814" localSheetId="2">'[4]5월생산'!#REF!</definedName>
    <definedName name="___R70814" localSheetId="3">'[4]5월생산'!#REF!</definedName>
    <definedName name="___R70814" localSheetId="4">'[4]5월생산'!#REF!</definedName>
    <definedName name="___R70814" localSheetId="5">'[4]5월생산'!#REF!</definedName>
    <definedName name="___R70814" localSheetId="6">'[4]5월생산'!#REF!</definedName>
    <definedName name="___R70814" localSheetId="7">'[4]5월생산'!#REF!</definedName>
    <definedName name="___R70814" localSheetId="8">'[4]5월생산'!#REF!</definedName>
    <definedName name="___R70814" localSheetId="9">'[4]5월생산'!#REF!</definedName>
    <definedName name="___R70814" localSheetId="10">'[4]5월생산'!#REF!</definedName>
    <definedName name="___R70814" localSheetId="11">'[4]5월생산'!#REF!</definedName>
    <definedName name="___R70814" localSheetId="12">'[4]5월생산'!#REF!</definedName>
    <definedName name="___R70814" localSheetId="13">'[4]5월생산'!#REF!</definedName>
    <definedName name="___R70814" localSheetId="15">'[4]5월생산'!#REF!</definedName>
    <definedName name="___R70814" localSheetId="16">'[4]5월생산'!#REF!</definedName>
    <definedName name="___R70814" localSheetId="17">'[4]5월생산'!#REF!</definedName>
    <definedName name="___R70814" localSheetId="18">'[4]5월생산'!#REF!</definedName>
    <definedName name="___R70814" localSheetId="21">'[4]5월생산'!#REF!</definedName>
    <definedName name="___R70814" localSheetId="19">'[4]5월생산'!#REF!</definedName>
    <definedName name="___R70814" localSheetId="20">'[4]5월생산'!#REF!</definedName>
    <definedName name="___R70814" localSheetId="22">'[4]5월생산'!#REF!</definedName>
    <definedName name="___R70814" localSheetId="24">'[4]5월생산'!#REF!</definedName>
    <definedName name="___R70814">'[4]5월생산'!#REF!</definedName>
    <definedName name="___R71869" localSheetId="1">'[4]5월생산'!#REF!</definedName>
    <definedName name="___R71869" localSheetId="2">'[4]5월생산'!#REF!</definedName>
    <definedName name="___R71869" localSheetId="3">'[4]5월생산'!#REF!</definedName>
    <definedName name="___R71869" localSheetId="4">'[4]5월생산'!#REF!</definedName>
    <definedName name="___R71869" localSheetId="5">'[4]5월생산'!#REF!</definedName>
    <definedName name="___R71869" localSheetId="6">'[4]5월생산'!#REF!</definedName>
    <definedName name="___R71869" localSheetId="7">'[4]5월생산'!#REF!</definedName>
    <definedName name="___R71869" localSheetId="8">'[4]5월생산'!#REF!</definedName>
    <definedName name="___R71869" localSheetId="9">'[4]5월생산'!#REF!</definedName>
    <definedName name="___R71869" localSheetId="10">'[4]5월생산'!#REF!</definedName>
    <definedName name="___R71869" localSheetId="11">'[4]5월생산'!#REF!</definedName>
    <definedName name="___R71869" localSheetId="12">'[4]5월생산'!#REF!</definedName>
    <definedName name="___R71869" localSheetId="13">'[4]5월생산'!#REF!</definedName>
    <definedName name="___R71869" localSheetId="15">'[4]5월생산'!#REF!</definedName>
    <definedName name="___R71869" localSheetId="16">'[4]5월생산'!#REF!</definedName>
    <definedName name="___R71869" localSheetId="17">'[4]5월생산'!#REF!</definedName>
    <definedName name="___R71869" localSheetId="18">'[4]5월생산'!#REF!</definedName>
    <definedName name="___R71869" localSheetId="21">'[4]5월생산'!#REF!</definedName>
    <definedName name="___R71869" localSheetId="19">'[4]5월생산'!#REF!</definedName>
    <definedName name="___R71869" localSheetId="20">'[4]5월생산'!#REF!</definedName>
    <definedName name="___R71869" localSheetId="22">'[4]5월생산'!#REF!</definedName>
    <definedName name="___R71869" localSheetId="24">'[4]5월생산'!#REF!</definedName>
    <definedName name="___R71869">'[4]5월생산'!#REF!</definedName>
    <definedName name="___R80000" localSheetId="1">'[4]5월생산'!#REF!</definedName>
    <definedName name="___R80000" localSheetId="2">'[4]5월생산'!#REF!</definedName>
    <definedName name="___R80000" localSheetId="3">'[4]5월생산'!#REF!</definedName>
    <definedName name="___R80000" localSheetId="4">'[4]5월생산'!#REF!</definedName>
    <definedName name="___R80000" localSheetId="5">'[4]5월생산'!#REF!</definedName>
    <definedName name="___R80000" localSheetId="6">'[4]5월생산'!#REF!</definedName>
    <definedName name="___R80000" localSheetId="7">'[4]5월생산'!#REF!</definedName>
    <definedName name="___R80000" localSheetId="8">'[4]5월생산'!#REF!</definedName>
    <definedName name="___R80000" localSheetId="9">'[4]5월생산'!#REF!</definedName>
    <definedName name="___R80000" localSheetId="10">'[4]5월생산'!#REF!</definedName>
    <definedName name="___R80000" localSheetId="11">'[4]5월생산'!#REF!</definedName>
    <definedName name="___R80000" localSheetId="12">'[4]5월생산'!#REF!</definedName>
    <definedName name="___R80000" localSheetId="13">'[4]5월생산'!#REF!</definedName>
    <definedName name="___R80000" localSheetId="15">'[4]5월생산'!#REF!</definedName>
    <definedName name="___R80000" localSheetId="16">'[4]5월생산'!#REF!</definedName>
    <definedName name="___R80000" localSheetId="17">'[4]5월생산'!#REF!</definedName>
    <definedName name="___R80000" localSheetId="18">'[4]5월생산'!#REF!</definedName>
    <definedName name="___R80000" localSheetId="21">'[4]5월생산'!#REF!</definedName>
    <definedName name="___R80000" localSheetId="19">'[4]5월생산'!#REF!</definedName>
    <definedName name="___R80000" localSheetId="20">'[4]5월생산'!#REF!</definedName>
    <definedName name="___R80000" localSheetId="22">'[4]5월생산'!#REF!</definedName>
    <definedName name="___R80000" localSheetId="24">'[4]5월생산'!#REF!</definedName>
    <definedName name="___R80000">'[4]5월생산'!#REF!</definedName>
    <definedName name="___raw1" localSheetId="1">#REF!</definedName>
    <definedName name="___raw1" localSheetId="2">#REF!</definedName>
    <definedName name="___raw1" localSheetId="3">#REF!</definedName>
    <definedName name="___raw1" localSheetId="4">#REF!</definedName>
    <definedName name="___raw1" localSheetId="5">#REF!</definedName>
    <definedName name="___raw1" localSheetId="6">#REF!</definedName>
    <definedName name="___raw1" localSheetId="7">#REF!</definedName>
    <definedName name="___raw1" localSheetId="8">#REF!</definedName>
    <definedName name="___raw1" localSheetId="9">#REF!</definedName>
    <definedName name="___raw1" localSheetId="10">#REF!</definedName>
    <definedName name="___raw1" localSheetId="11">#REF!</definedName>
    <definedName name="___raw1" localSheetId="12">#REF!</definedName>
    <definedName name="___raw1" localSheetId="13">#REF!</definedName>
    <definedName name="___raw1" localSheetId="15">#REF!</definedName>
    <definedName name="___raw1" localSheetId="14">#REF!</definedName>
    <definedName name="___raw1" localSheetId="16">#REF!</definedName>
    <definedName name="___raw1" localSheetId="17">#REF!</definedName>
    <definedName name="___raw1" localSheetId="18">#REF!</definedName>
    <definedName name="___raw1" localSheetId="21">#REF!</definedName>
    <definedName name="___raw1" localSheetId="19">#REF!</definedName>
    <definedName name="___raw1" localSheetId="20">#REF!</definedName>
    <definedName name="___raw1" localSheetId="22">#REF!</definedName>
    <definedName name="___raw1" localSheetId="24">#REF!</definedName>
    <definedName name="___raw1">#REF!</definedName>
    <definedName name="__1_ˆó_üƒ_ƒCƒgƒ" localSheetId="1">#REF!</definedName>
    <definedName name="__1_ˆó_üƒ_ƒCƒgƒ" localSheetId="2">#REF!</definedName>
    <definedName name="__1_ˆó_üƒ_ƒCƒgƒ" localSheetId="3">#REF!</definedName>
    <definedName name="__1_ˆó_üƒ_ƒCƒgƒ" localSheetId="4">#REF!</definedName>
    <definedName name="__1_ˆó_üƒ_ƒCƒgƒ" localSheetId="5">#REF!</definedName>
    <definedName name="__1_ˆó_üƒ_ƒCƒgƒ" localSheetId="6">#REF!</definedName>
    <definedName name="__1_ˆó_üƒ_ƒCƒgƒ" localSheetId="7">#REF!</definedName>
    <definedName name="__1_ˆó_üƒ_ƒCƒgƒ" localSheetId="8">#REF!</definedName>
    <definedName name="__1_ˆó_üƒ_ƒCƒgƒ" localSheetId="9">#REF!</definedName>
    <definedName name="__1_ˆó_üƒ_ƒCƒgƒ" localSheetId="10">#REF!</definedName>
    <definedName name="__1_ˆó_üƒ_ƒCƒgƒ" localSheetId="11">#REF!</definedName>
    <definedName name="__1_ˆó_üƒ_ƒCƒgƒ" localSheetId="12">#REF!</definedName>
    <definedName name="__1_ˆó_üƒ_ƒCƒgƒ" localSheetId="13">#REF!</definedName>
    <definedName name="__1_ˆó_üƒ_ƒCƒgƒ" localSheetId="15">#REF!</definedName>
    <definedName name="__1_ˆó_üƒ_ƒCƒgƒ" localSheetId="14">#REF!</definedName>
    <definedName name="__1_ˆó_üƒ_ƒCƒgƒ" localSheetId="16">#REF!</definedName>
    <definedName name="__1_ˆó_üƒ_ƒCƒgƒ" localSheetId="17">#REF!</definedName>
    <definedName name="__1_ˆó_üƒ_ƒCƒgƒ" localSheetId="18">#REF!</definedName>
    <definedName name="__1_ˆó_üƒ_ƒCƒgƒ" localSheetId="21">#REF!</definedName>
    <definedName name="__1_ˆó_üƒ_ƒCƒgƒ" localSheetId="19">#REF!</definedName>
    <definedName name="__1_ˆó_üƒ_ƒCƒgƒ" localSheetId="20">#REF!</definedName>
    <definedName name="__1_ˆó_üƒ_ƒCƒgƒ" localSheetId="22">#REF!</definedName>
    <definedName name="__1_ˆó_üƒ_ƒCƒgƒ" localSheetId="24">#REF!</definedName>
    <definedName name="__1_ˆó_üƒ_ƒCƒgƒ">#REF!</definedName>
    <definedName name="__a1" localSheetId="1">#REF!</definedName>
    <definedName name="__a1" localSheetId="2">#REF!</definedName>
    <definedName name="__a1" localSheetId="3">#REF!</definedName>
    <definedName name="__a1" localSheetId="4">#REF!</definedName>
    <definedName name="__a1" localSheetId="5">#REF!</definedName>
    <definedName name="__a1" localSheetId="6">#REF!</definedName>
    <definedName name="__a1" localSheetId="7">#REF!</definedName>
    <definedName name="__a1" localSheetId="8">#REF!</definedName>
    <definedName name="__a1" localSheetId="9">#REF!</definedName>
    <definedName name="__a1" localSheetId="10">#REF!</definedName>
    <definedName name="__a1" localSheetId="11">#REF!</definedName>
    <definedName name="__a1" localSheetId="12">#REF!</definedName>
    <definedName name="__a1" localSheetId="13">#REF!</definedName>
    <definedName name="__a1" localSheetId="15">#REF!</definedName>
    <definedName name="__a1" localSheetId="14">#REF!</definedName>
    <definedName name="__a1" localSheetId="16">#REF!</definedName>
    <definedName name="__a1" localSheetId="17">#REF!</definedName>
    <definedName name="__a1" localSheetId="18">#REF!</definedName>
    <definedName name="__a1" localSheetId="21">#REF!</definedName>
    <definedName name="__a1" localSheetId="19">#REF!</definedName>
    <definedName name="__a1" localSheetId="20">#REF!</definedName>
    <definedName name="__a1" localSheetId="22">#REF!</definedName>
    <definedName name="__a1" localSheetId="24">#REF!</definedName>
    <definedName name="__a1">#REF!</definedName>
    <definedName name="__A20000" localSheetId="1">#REF!</definedName>
    <definedName name="__A20000" localSheetId="2">#REF!</definedName>
    <definedName name="__A20000" localSheetId="3">#REF!</definedName>
    <definedName name="__A20000" localSheetId="4">#REF!</definedName>
    <definedName name="__A20000" localSheetId="5">#REF!</definedName>
    <definedName name="__A20000" localSheetId="6">#REF!</definedName>
    <definedName name="__A20000" localSheetId="7">#REF!</definedName>
    <definedName name="__A20000" localSheetId="8">#REF!</definedName>
    <definedName name="__A20000" localSheetId="9">#REF!</definedName>
    <definedName name="__A20000" localSheetId="10">#REF!</definedName>
    <definedName name="__A20000" localSheetId="11">#REF!</definedName>
    <definedName name="__A20000" localSheetId="12">#REF!</definedName>
    <definedName name="__A20000" localSheetId="13">#REF!</definedName>
    <definedName name="__A20000" localSheetId="15">#REF!</definedName>
    <definedName name="__A20000" localSheetId="16">#REF!</definedName>
    <definedName name="__A20000" localSheetId="17">#REF!</definedName>
    <definedName name="__A20000" localSheetId="18">#REF!</definedName>
    <definedName name="__A20000" localSheetId="21">#REF!</definedName>
    <definedName name="__A20000" localSheetId="19">#REF!</definedName>
    <definedName name="__A20000" localSheetId="20">#REF!</definedName>
    <definedName name="__A20000" localSheetId="22">#REF!</definedName>
    <definedName name="__A20000" localSheetId="24">#REF!</definedName>
    <definedName name="__A20000">#REF!</definedName>
    <definedName name="__A25000" localSheetId="1">#REF!</definedName>
    <definedName name="__A25000" localSheetId="2">#REF!</definedName>
    <definedName name="__A25000" localSheetId="3">#REF!</definedName>
    <definedName name="__A25000" localSheetId="4">#REF!</definedName>
    <definedName name="__A25000" localSheetId="5">#REF!</definedName>
    <definedName name="__A25000" localSheetId="6">#REF!</definedName>
    <definedName name="__A25000" localSheetId="7">#REF!</definedName>
    <definedName name="__A25000" localSheetId="8">#REF!</definedName>
    <definedName name="__A25000" localSheetId="9">#REF!</definedName>
    <definedName name="__A25000" localSheetId="10">#REF!</definedName>
    <definedName name="__A25000" localSheetId="11">#REF!</definedName>
    <definedName name="__A25000" localSheetId="12">#REF!</definedName>
    <definedName name="__A25000" localSheetId="13">#REF!</definedName>
    <definedName name="__A25000" localSheetId="15">#REF!</definedName>
    <definedName name="__A25000" localSheetId="16">#REF!</definedName>
    <definedName name="__A25000" localSheetId="17">#REF!</definedName>
    <definedName name="__A25000" localSheetId="18">#REF!</definedName>
    <definedName name="__A25000" localSheetId="21">#REF!</definedName>
    <definedName name="__A25000" localSheetId="19">#REF!</definedName>
    <definedName name="__A25000" localSheetId="20">#REF!</definedName>
    <definedName name="__A25000" localSheetId="22">#REF!</definedName>
    <definedName name="__A25000" localSheetId="24">#REF!</definedName>
    <definedName name="__A25000">#REF!</definedName>
    <definedName name="__AMT13300">#N/A</definedName>
    <definedName name="__AMT13502">#N/A</definedName>
    <definedName name="__AMT41301">#N/A</definedName>
    <definedName name="__AMT85116">#N/A</definedName>
    <definedName name="__AMT85125">#N/A</definedName>
    <definedName name="__AMT86106">#N/A</definedName>
    <definedName name="__DMS2" localSheetId="1">'[6]사업계획(97년)'!#REF!</definedName>
    <definedName name="__DMS2" localSheetId="2">'[6]사업계획(97년)'!#REF!</definedName>
    <definedName name="__DMS2" localSheetId="3">'[6]사업계획(97년)'!#REF!</definedName>
    <definedName name="__DMS2" localSheetId="4">'[6]사업계획(97년)'!#REF!</definedName>
    <definedName name="__DMS2" localSheetId="5">'[6]사업계획(97년)'!#REF!</definedName>
    <definedName name="__DMS2" localSheetId="6">'[6]사업계획(97년)'!#REF!</definedName>
    <definedName name="__DMS2" localSheetId="7">'[6]사업계획(97년)'!#REF!</definedName>
    <definedName name="__DMS2" localSheetId="8">'[6]사업계획(97년)'!#REF!</definedName>
    <definedName name="__DMS2" localSheetId="9">'[6]사업계획(97년)'!#REF!</definedName>
    <definedName name="__DMS2" localSheetId="10">'[6]사업계획(97년)'!#REF!</definedName>
    <definedName name="__DMS2" localSheetId="11">'[6]사업계획(97년)'!#REF!</definedName>
    <definedName name="__DMS2" localSheetId="12">'[6]사업계획(97년)'!#REF!</definedName>
    <definedName name="__DMS2" localSheetId="13">'[6]사업계획(97년)'!#REF!</definedName>
    <definedName name="__DMS2" localSheetId="15">'[6]사업계획(97년)'!#REF!</definedName>
    <definedName name="__DMS2" localSheetId="16">'[6]사업계획(97년)'!#REF!</definedName>
    <definedName name="__DMS2" localSheetId="17">'[6]사업계획(97년)'!#REF!</definedName>
    <definedName name="__DMS2" localSheetId="18">'[6]사업계획(97년)'!#REF!</definedName>
    <definedName name="__DMS2" localSheetId="21">'[6]사업계획(97년)'!#REF!</definedName>
    <definedName name="__DMS2" localSheetId="19">'[6]사업계획(97년)'!#REF!</definedName>
    <definedName name="__DMS2" localSheetId="20">'[6]사업계획(97년)'!#REF!</definedName>
    <definedName name="__DMS2" localSheetId="22">'[6]사업계획(97년)'!#REF!</definedName>
    <definedName name="__DMS2" localSheetId="24">'[6]사업계획(97년)'!#REF!</definedName>
    <definedName name="__DMS2">'[6]사업계획(97년)'!#REF!</definedName>
    <definedName name="__F69990" localSheetId="1">'[4]5월생산'!#REF!</definedName>
    <definedName name="__F69990" localSheetId="2">'[4]5월생산'!#REF!</definedName>
    <definedName name="__F69990" localSheetId="3">'[4]5월생산'!#REF!</definedName>
    <definedName name="__F69990" localSheetId="4">'[4]5월생산'!#REF!</definedName>
    <definedName name="__F69990" localSheetId="5">'[4]5월생산'!#REF!</definedName>
    <definedName name="__F69990" localSheetId="6">'[4]5월생산'!#REF!</definedName>
    <definedName name="__F69990" localSheetId="7">'[4]5월생산'!#REF!</definedName>
    <definedName name="__F69990" localSheetId="8">'[4]5월생산'!#REF!</definedName>
    <definedName name="__F69990" localSheetId="9">'[4]5월생산'!#REF!</definedName>
    <definedName name="__F69990" localSheetId="10">'[4]5월생산'!#REF!</definedName>
    <definedName name="__F69990" localSheetId="11">'[4]5월생산'!#REF!</definedName>
    <definedName name="__F69990" localSheetId="12">'[4]5월생산'!#REF!</definedName>
    <definedName name="__F69990" localSheetId="13">'[4]5월생산'!#REF!</definedName>
    <definedName name="__F69990" localSheetId="15">'[4]5월생산'!#REF!</definedName>
    <definedName name="__F69990" localSheetId="16">'[4]5월생산'!#REF!</definedName>
    <definedName name="__F69990" localSheetId="17">'[4]5월생산'!#REF!</definedName>
    <definedName name="__F69990" localSheetId="18">'[4]5월생산'!#REF!</definedName>
    <definedName name="__F69990" localSheetId="21">'[4]5월생산'!#REF!</definedName>
    <definedName name="__F69990" localSheetId="19">'[4]5월생산'!#REF!</definedName>
    <definedName name="__F69990" localSheetId="20">'[4]5월생산'!#REF!</definedName>
    <definedName name="__F69990" localSheetId="22">'[4]5월생산'!#REF!</definedName>
    <definedName name="__F69990" localSheetId="24">'[4]5월생산'!#REF!</definedName>
    <definedName name="__F69990">'[4]5월생산'!#REF!</definedName>
    <definedName name="__OUT13300">#N/A</definedName>
    <definedName name="__OUT13502">#N/A</definedName>
    <definedName name="__OUT41301">#N/A</definedName>
    <definedName name="__OUT85116">#N/A</definedName>
    <definedName name="__OUT85125">#N/A</definedName>
    <definedName name="__OUT86106">#N/A</definedName>
    <definedName name="__POS2">[7]문자표!$D$205</definedName>
    <definedName name="__QRA86106">#N/A</definedName>
    <definedName name="__R300000" localSheetId="1">'[4]5월생산'!#REF!</definedName>
    <definedName name="__R300000" localSheetId="2">'[4]5월생산'!#REF!</definedName>
    <definedName name="__R300000" localSheetId="3">'[4]5월생산'!#REF!</definedName>
    <definedName name="__R300000" localSheetId="4">'[4]5월생산'!#REF!</definedName>
    <definedName name="__R300000" localSheetId="5">'[4]5월생산'!#REF!</definedName>
    <definedName name="__R300000" localSheetId="6">'[4]5월생산'!#REF!</definedName>
    <definedName name="__R300000" localSheetId="7">'[4]5월생산'!#REF!</definedName>
    <definedName name="__R300000" localSheetId="8">'[4]5월생산'!#REF!</definedName>
    <definedName name="__R300000" localSheetId="9">'[4]5월생산'!#REF!</definedName>
    <definedName name="__R300000" localSheetId="10">'[4]5월생산'!#REF!</definedName>
    <definedName name="__R300000" localSheetId="11">'[4]5월생산'!#REF!</definedName>
    <definedName name="__R300000" localSheetId="12">'[4]5월생산'!#REF!</definedName>
    <definedName name="__R300000" localSheetId="13">'[4]5월생산'!#REF!</definedName>
    <definedName name="__R300000" localSheetId="15">'[4]5월생산'!#REF!</definedName>
    <definedName name="__R300000" localSheetId="14">'[4]5월생산'!#REF!</definedName>
    <definedName name="__R300000" localSheetId="16">'[4]5월생산'!#REF!</definedName>
    <definedName name="__R300000" localSheetId="17">'[4]5월생산'!#REF!</definedName>
    <definedName name="__R300000" localSheetId="18">'[4]5월생산'!#REF!</definedName>
    <definedName name="__R300000" localSheetId="21">'[4]5월생산'!#REF!</definedName>
    <definedName name="__R300000" localSheetId="19">'[4]5월생산'!#REF!</definedName>
    <definedName name="__R300000" localSheetId="20">'[4]5월생산'!#REF!</definedName>
    <definedName name="__R300000" localSheetId="22">'[4]5월생산'!#REF!</definedName>
    <definedName name="__R300000" localSheetId="24">'[4]5월생산'!#REF!</definedName>
    <definedName name="__R300000">'[4]5월생산'!#REF!</definedName>
    <definedName name="__R500000" localSheetId="1">'[4]5월생산'!#REF!</definedName>
    <definedName name="__R500000" localSheetId="2">'[4]5월생산'!#REF!</definedName>
    <definedName name="__R500000" localSheetId="3">'[4]5월생산'!#REF!</definedName>
    <definedName name="__R500000" localSheetId="4">'[4]5월생산'!#REF!</definedName>
    <definedName name="__R500000" localSheetId="5">'[4]5월생산'!#REF!</definedName>
    <definedName name="__R500000" localSheetId="6">'[4]5월생산'!#REF!</definedName>
    <definedName name="__R500000" localSheetId="7">'[4]5월생산'!#REF!</definedName>
    <definedName name="__R500000" localSheetId="8">'[4]5월생산'!#REF!</definedName>
    <definedName name="__R500000" localSheetId="9">'[4]5월생산'!#REF!</definedName>
    <definedName name="__R500000" localSheetId="10">'[4]5월생산'!#REF!</definedName>
    <definedName name="__R500000" localSheetId="11">'[4]5월생산'!#REF!</definedName>
    <definedName name="__R500000" localSheetId="12">'[4]5월생산'!#REF!</definedName>
    <definedName name="__R500000" localSheetId="13">'[4]5월생산'!#REF!</definedName>
    <definedName name="__R500000" localSheetId="15">'[4]5월생산'!#REF!</definedName>
    <definedName name="__R500000" localSheetId="14">'[4]5월생산'!#REF!</definedName>
    <definedName name="__R500000" localSheetId="16">'[4]5월생산'!#REF!</definedName>
    <definedName name="__R500000" localSheetId="17">'[4]5월생산'!#REF!</definedName>
    <definedName name="__R500000" localSheetId="18">'[4]5월생산'!#REF!</definedName>
    <definedName name="__R500000" localSheetId="21">'[4]5월생산'!#REF!</definedName>
    <definedName name="__R500000" localSheetId="19">'[4]5월생산'!#REF!</definedName>
    <definedName name="__R500000" localSheetId="20">'[4]5월생산'!#REF!</definedName>
    <definedName name="__R500000" localSheetId="22">'[4]5월생산'!#REF!</definedName>
    <definedName name="__R500000" localSheetId="24">'[4]5월생산'!#REF!</definedName>
    <definedName name="__R500000">'[4]5월생산'!#REF!</definedName>
    <definedName name="__R70814" localSheetId="1">'[4]5월생산'!#REF!</definedName>
    <definedName name="__R70814" localSheetId="2">'[4]5월생산'!#REF!</definedName>
    <definedName name="__R70814" localSheetId="3">'[4]5월생산'!#REF!</definedName>
    <definedName name="__R70814" localSheetId="4">'[4]5월생산'!#REF!</definedName>
    <definedName name="__R70814" localSheetId="5">'[4]5월생산'!#REF!</definedName>
    <definedName name="__R70814" localSheetId="6">'[4]5월생산'!#REF!</definedName>
    <definedName name="__R70814" localSheetId="7">'[4]5월생산'!#REF!</definedName>
    <definedName name="__R70814" localSheetId="8">'[4]5월생산'!#REF!</definedName>
    <definedName name="__R70814" localSheetId="9">'[4]5월생산'!#REF!</definedName>
    <definedName name="__R70814" localSheetId="10">'[4]5월생산'!#REF!</definedName>
    <definedName name="__R70814" localSheetId="11">'[4]5월생산'!#REF!</definedName>
    <definedName name="__R70814" localSheetId="12">'[4]5월생산'!#REF!</definedName>
    <definedName name="__R70814" localSheetId="13">'[4]5월생산'!#REF!</definedName>
    <definedName name="__R70814" localSheetId="15">'[4]5월생산'!#REF!</definedName>
    <definedName name="__R70814" localSheetId="14">'[4]5월생산'!#REF!</definedName>
    <definedName name="__R70814" localSheetId="16">'[4]5월생산'!#REF!</definedName>
    <definedName name="__R70814" localSheetId="17">'[4]5월생산'!#REF!</definedName>
    <definedName name="__R70814" localSheetId="18">'[4]5월생산'!#REF!</definedName>
    <definedName name="__R70814" localSheetId="21">'[4]5월생산'!#REF!</definedName>
    <definedName name="__R70814" localSheetId="19">'[4]5월생산'!#REF!</definedName>
    <definedName name="__R70814" localSheetId="20">'[4]5월생산'!#REF!</definedName>
    <definedName name="__R70814" localSheetId="22">'[4]5월생산'!#REF!</definedName>
    <definedName name="__R70814" localSheetId="24">'[4]5월생산'!#REF!</definedName>
    <definedName name="__R70814">'[4]5월생산'!#REF!</definedName>
    <definedName name="__R71869" localSheetId="1">'[4]5월생산'!#REF!</definedName>
    <definedName name="__R71869" localSheetId="2">'[4]5월생산'!#REF!</definedName>
    <definedName name="__R71869" localSheetId="3">'[4]5월생산'!#REF!</definedName>
    <definedName name="__R71869" localSheetId="4">'[4]5월생산'!#REF!</definedName>
    <definedName name="__R71869" localSheetId="5">'[4]5월생산'!#REF!</definedName>
    <definedName name="__R71869" localSheetId="6">'[4]5월생산'!#REF!</definedName>
    <definedName name="__R71869" localSheetId="7">'[4]5월생산'!#REF!</definedName>
    <definedName name="__R71869" localSheetId="8">'[4]5월생산'!#REF!</definedName>
    <definedName name="__R71869" localSheetId="9">'[4]5월생산'!#REF!</definedName>
    <definedName name="__R71869" localSheetId="10">'[4]5월생산'!#REF!</definedName>
    <definedName name="__R71869" localSheetId="11">'[4]5월생산'!#REF!</definedName>
    <definedName name="__R71869" localSheetId="12">'[4]5월생산'!#REF!</definedName>
    <definedName name="__R71869" localSheetId="13">'[4]5월생산'!#REF!</definedName>
    <definedName name="__R71869" localSheetId="15">'[4]5월생산'!#REF!</definedName>
    <definedName name="__R71869" localSheetId="14">'[4]5월생산'!#REF!</definedName>
    <definedName name="__R71869" localSheetId="16">'[4]5월생산'!#REF!</definedName>
    <definedName name="__R71869" localSheetId="17">'[4]5월생산'!#REF!</definedName>
    <definedName name="__R71869" localSheetId="18">'[4]5월생산'!#REF!</definedName>
    <definedName name="__R71869" localSheetId="21">'[4]5월생산'!#REF!</definedName>
    <definedName name="__R71869" localSheetId="19">'[4]5월생산'!#REF!</definedName>
    <definedName name="__R71869" localSheetId="20">'[4]5월생산'!#REF!</definedName>
    <definedName name="__R71869" localSheetId="22">'[4]5월생산'!#REF!</definedName>
    <definedName name="__R71869" localSheetId="24">'[4]5월생산'!#REF!</definedName>
    <definedName name="__R71869">'[4]5월생산'!#REF!</definedName>
    <definedName name="__R80000" localSheetId="1">'[4]5월생산'!#REF!</definedName>
    <definedName name="__R80000" localSheetId="2">'[4]5월생산'!#REF!</definedName>
    <definedName name="__R80000" localSheetId="3">'[4]5월생산'!#REF!</definedName>
    <definedName name="__R80000" localSheetId="4">'[4]5월생산'!#REF!</definedName>
    <definedName name="__R80000" localSheetId="5">'[4]5월생산'!#REF!</definedName>
    <definedName name="__R80000" localSheetId="6">'[4]5월생산'!#REF!</definedName>
    <definedName name="__R80000" localSheetId="7">'[4]5월생산'!#REF!</definedName>
    <definedName name="__R80000" localSheetId="8">'[4]5월생산'!#REF!</definedName>
    <definedName name="__R80000" localSheetId="9">'[4]5월생산'!#REF!</definedName>
    <definedName name="__R80000" localSheetId="10">'[4]5월생산'!#REF!</definedName>
    <definedName name="__R80000" localSheetId="11">'[4]5월생산'!#REF!</definedName>
    <definedName name="__R80000" localSheetId="12">'[4]5월생산'!#REF!</definedName>
    <definedName name="__R80000" localSheetId="13">'[4]5월생산'!#REF!</definedName>
    <definedName name="__R80000" localSheetId="15">'[4]5월생산'!#REF!</definedName>
    <definedName name="__R80000" localSheetId="16">'[4]5월생산'!#REF!</definedName>
    <definedName name="__R80000" localSheetId="17">'[4]5월생산'!#REF!</definedName>
    <definedName name="__R80000" localSheetId="18">'[4]5월생산'!#REF!</definedName>
    <definedName name="__R80000" localSheetId="21">'[4]5월생산'!#REF!</definedName>
    <definedName name="__R80000" localSheetId="19">'[4]5월생산'!#REF!</definedName>
    <definedName name="__R80000" localSheetId="20">'[4]5월생산'!#REF!</definedName>
    <definedName name="__R80000" localSheetId="22">'[4]5월생산'!#REF!</definedName>
    <definedName name="__R80000" localSheetId="24">'[4]5월생산'!#REF!</definedName>
    <definedName name="__R80000">'[4]5월생산'!#REF!</definedName>
    <definedName name="__raw1" localSheetId="1">#REF!</definedName>
    <definedName name="__raw1" localSheetId="2">#REF!</definedName>
    <definedName name="__raw1" localSheetId="3">#REF!</definedName>
    <definedName name="__raw1" localSheetId="4">#REF!</definedName>
    <definedName name="__raw1" localSheetId="5">#REF!</definedName>
    <definedName name="__raw1" localSheetId="6">#REF!</definedName>
    <definedName name="__raw1" localSheetId="7">#REF!</definedName>
    <definedName name="__raw1" localSheetId="8">#REF!</definedName>
    <definedName name="__raw1" localSheetId="9">#REF!</definedName>
    <definedName name="__raw1" localSheetId="10">#REF!</definedName>
    <definedName name="__raw1" localSheetId="11">#REF!</definedName>
    <definedName name="__raw1" localSheetId="12">#REF!</definedName>
    <definedName name="__raw1" localSheetId="13">#REF!</definedName>
    <definedName name="__raw1" localSheetId="15">#REF!</definedName>
    <definedName name="__raw1" localSheetId="14">#REF!</definedName>
    <definedName name="__raw1" localSheetId="16">#REF!</definedName>
    <definedName name="__raw1" localSheetId="17">#REF!</definedName>
    <definedName name="__raw1" localSheetId="18">#REF!</definedName>
    <definedName name="__raw1" localSheetId="21">#REF!</definedName>
    <definedName name="__raw1" localSheetId="19">#REF!</definedName>
    <definedName name="__raw1" localSheetId="20">#REF!</definedName>
    <definedName name="__raw1" localSheetId="22">#REF!</definedName>
    <definedName name="__raw1" localSheetId="24">#REF!</definedName>
    <definedName name="__raw1">#REF!</definedName>
    <definedName name="__RPT1" localSheetId="1">#REF!</definedName>
    <definedName name="__RPT1" localSheetId="2">#REF!</definedName>
    <definedName name="__RPT1" localSheetId="3">#REF!</definedName>
    <definedName name="__RPT1" localSheetId="4">#REF!</definedName>
    <definedName name="__RPT1" localSheetId="5">#REF!</definedName>
    <definedName name="__RPT1" localSheetId="6">#REF!</definedName>
    <definedName name="__RPT1" localSheetId="7">#REF!</definedName>
    <definedName name="__RPT1" localSheetId="8">#REF!</definedName>
    <definedName name="__RPT1" localSheetId="9">#REF!</definedName>
    <definedName name="__RPT1" localSheetId="10">#REF!</definedName>
    <definedName name="__RPT1" localSheetId="11">#REF!</definedName>
    <definedName name="__RPT1" localSheetId="12">#REF!</definedName>
    <definedName name="__RPT1" localSheetId="13">#REF!</definedName>
    <definedName name="__RPT1" localSheetId="15">#REF!</definedName>
    <definedName name="__RPT1" localSheetId="14">#REF!</definedName>
    <definedName name="__RPT1" localSheetId="16">#REF!</definedName>
    <definedName name="__RPT1" localSheetId="17">#REF!</definedName>
    <definedName name="__RPT1" localSheetId="18">#REF!</definedName>
    <definedName name="__RPT1" localSheetId="21">#REF!</definedName>
    <definedName name="__RPT1" localSheetId="19">#REF!</definedName>
    <definedName name="__RPT1" localSheetId="20">#REF!</definedName>
    <definedName name="__RPT1" localSheetId="22">#REF!</definedName>
    <definedName name="__RPT1" localSheetId="24">#REF!</definedName>
    <definedName name="__RPT1">#REF!</definedName>
    <definedName name="__RPT2" localSheetId="1">#REF!</definedName>
    <definedName name="__RPT2" localSheetId="2">#REF!</definedName>
    <definedName name="__RPT2" localSheetId="3">#REF!</definedName>
    <definedName name="__RPT2" localSheetId="4">#REF!</definedName>
    <definedName name="__RPT2" localSheetId="5">#REF!</definedName>
    <definedName name="__RPT2" localSheetId="6">#REF!</definedName>
    <definedName name="__RPT2" localSheetId="7">#REF!</definedName>
    <definedName name="__RPT2" localSheetId="8">#REF!</definedName>
    <definedName name="__RPT2" localSheetId="9">#REF!</definedName>
    <definedName name="__RPT2" localSheetId="10">#REF!</definedName>
    <definedName name="__RPT2" localSheetId="11">#REF!</definedName>
    <definedName name="__RPT2" localSheetId="12">#REF!</definedName>
    <definedName name="__RPT2" localSheetId="13">#REF!</definedName>
    <definedName name="__RPT2" localSheetId="15">#REF!</definedName>
    <definedName name="__RPT2" localSheetId="14">#REF!</definedName>
    <definedName name="__RPT2" localSheetId="16">#REF!</definedName>
    <definedName name="__RPT2" localSheetId="17">#REF!</definedName>
    <definedName name="__RPT2" localSheetId="18">#REF!</definedName>
    <definedName name="__RPT2" localSheetId="21">#REF!</definedName>
    <definedName name="__RPT2" localSheetId="19">#REF!</definedName>
    <definedName name="__RPT2" localSheetId="20">#REF!</definedName>
    <definedName name="__RPT2" localSheetId="22">#REF!</definedName>
    <definedName name="__RPT2" localSheetId="24">#REF!</definedName>
    <definedName name="__RPT2">#REF!</definedName>
    <definedName name="__VAR13300">#N/A</definedName>
    <definedName name="__VAR13502">#N/A</definedName>
    <definedName name="_02" localSheetId="1">#REF!</definedName>
    <definedName name="_02" localSheetId="2">#REF!</definedName>
    <definedName name="_02" localSheetId="3">#REF!</definedName>
    <definedName name="_02" localSheetId="4">#REF!</definedName>
    <definedName name="_02" localSheetId="5">#REF!</definedName>
    <definedName name="_02" localSheetId="6">#REF!</definedName>
    <definedName name="_02" localSheetId="7">#REF!</definedName>
    <definedName name="_02" localSheetId="8">#REF!</definedName>
    <definedName name="_02" localSheetId="9">#REF!</definedName>
    <definedName name="_02" localSheetId="10">#REF!</definedName>
    <definedName name="_02" localSheetId="11">#REF!</definedName>
    <definedName name="_02" localSheetId="12">#REF!</definedName>
    <definedName name="_02" localSheetId="13">#REF!</definedName>
    <definedName name="_02" localSheetId="15">#REF!</definedName>
    <definedName name="_02" localSheetId="14">#REF!</definedName>
    <definedName name="_02" localSheetId="16">#REF!</definedName>
    <definedName name="_02" localSheetId="17">#REF!</definedName>
    <definedName name="_02" localSheetId="18">#REF!</definedName>
    <definedName name="_02" localSheetId="21">#REF!</definedName>
    <definedName name="_02" localSheetId="19">#REF!</definedName>
    <definedName name="_02" localSheetId="20">#REF!</definedName>
    <definedName name="_02" localSheetId="22">#REF!</definedName>
    <definedName name="_02" localSheetId="24">#REF!</definedName>
    <definedName name="_02">#REF!</definedName>
    <definedName name="_03" localSheetId="1">#REF!</definedName>
    <definedName name="_03" localSheetId="2">#REF!</definedName>
    <definedName name="_03" localSheetId="3">#REF!</definedName>
    <definedName name="_03" localSheetId="4">#REF!</definedName>
    <definedName name="_03" localSheetId="5">#REF!</definedName>
    <definedName name="_03" localSheetId="6">#REF!</definedName>
    <definedName name="_03" localSheetId="7">#REF!</definedName>
    <definedName name="_03" localSheetId="8">#REF!</definedName>
    <definedName name="_03" localSheetId="9">#REF!</definedName>
    <definedName name="_03" localSheetId="10">#REF!</definedName>
    <definedName name="_03" localSheetId="11">#REF!</definedName>
    <definedName name="_03" localSheetId="12">#REF!</definedName>
    <definedName name="_03" localSheetId="13">#REF!</definedName>
    <definedName name="_03" localSheetId="15">#REF!</definedName>
    <definedName name="_03" localSheetId="14">#REF!</definedName>
    <definedName name="_03" localSheetId="16">#REF!</definedName>
    <definedName name="_03" localSheetId="17">#REF!</definedName>
    <definedName name="_03" localSheetId="18">#REF!</definedName>
    <definedName name="_03" localSheetId="21">#REF!</definedName>
    <definedName name="_03" localSheetId="19">#REF!</definedName>
    <definedName name="_03" localSheetId="20">#REF!</definedName>
    <definedName name="_03" localSheetId="22">#REF!</definedName>
    <definedName name="_03" localSheetId="24">#REF!</definedName>
    <definedName name="_03">#REF!</definedName>
    <definedName name="_04" localSheetId="1">#REF!</definedName>
    <definedName name="_04" localSheetId="2">#REF!</definedName>
    <definedName name="_04" localSheetId="3">#REF!</definedName>
    <definedName name="_04" localSheetId="4">#REF!</definedName>
    <definedName name="_04" localSheetId="5">#REF!</definedName>
    <definedName name="_04" localSheetId="6">#REF!</definedName>
    <definedName name="_04" localSheetId="7">#REF!</definedName>
    <definedName name="_04" localSheetId="8">#REF!</definedName>
    <definedName name="_04" localSheetId="9">#REF!</definedName>
    <definedName name="_04" localSheetId="10">#REF!</definedName>
    <definedName name="_04" localSheetId="11">#REF!</definedName>
    <definedName name="_04" localSheetId="12">#REF!</definedName>
    <definedName name="_04" localSheetId="13">#REF!</definedName>
    <definedName name="_04" localSheetId="15">#REF!</definedName>
    <definedName name="_04" localSheetId="14">#REF!</definedName>
    <definedName name="_04" localSheetId="16">#REF!</definedName>
    <definedName name="_04" localSheetId="17">#REF!</definedName>
    <definedName name="_04" localSheetId="18">#REF!</definedName>
    <definedName name="_04" localSheetId="21">#REF!</definedName>
    <definedName name="_04" localSheetId="19">#REF!</definedName>
    <definedName name="_04" localSheetId="20">#REF!</definedName>
    <definedName name="_04" localSheetId="22">#REF!</definedName>
    <definedName name="_04" localSheetId="24">#REF!</definedName>
    <definedName name="_04">#REF!</definedName>
    <definedName name="_1_ˆó_üƒ_ƒCƒgƒ" localSheetId="1">#REF!</definedName>
    <definedName name="_1_ˆó_üƒ_ƒCƒgƒ" localSheetId="2">#REF!</definedName>
    <definedName name="_1_ˆó_üƒ_ƒCƒgƒ" localSheetId="3">#REF!</definedName>
    <definedName name="_1_ˆó_üƒ_ƒCƒgƒ" localSheetId="4">#REF!</definedName>
    <definedName name="_1_ˆó_üƒ_ƒCƒgƒ" localSheetId="5">#REF!</definedName>
    <definedName name="_1_ˆó_üƒ_ƒCƒgƒ" localSheetId="6">#REF!</definedName>
    <definedName name="_1_ˆó_üƒ_ƒCƒgƒ" localSheetId="7">#REF!</definedName>
    <definedName name="_1_ˆó_üƒ_ƒCƒgƒ" localSheetId="8">#REF!</definedName>
    <definedName name="_1_ˆó_üƒ_ƒCƒgƒ" localSheetId="9">#REF!</definedName>
    <definedName name="_1_ˆó_üƒ_ƒCƒgƒ" localSheetId="10">#REF!</definedName>
    <definedName name="_1_ˆó_üƒ_ƒCƒgƒ" localSheetId="11">#REF!</definedName>
    <definedName name="_1_ˆó_üƒ_ƒCƒgƒ" localSheetId="12">#REF!</definedName>
    <definedName name="_1_ˆó_üƒ_ƒCƒgƒ" localSheetId="13">#REF!</definedName>
    <definedName name="_1_ˆó_üƒ_ƒCƒgƒ" localSheetId="15">#REF!</definedName>
    <definedName name="_1_ˆó_üƒ_ƒCƒgƒ" localSheetId="16">#REF!</definedName>
    <definedName name="_1_ˆó_üƒ_ƒCƒgƒ" localSheetId="17">#REF!</definedName>
    <definedName name="_1_ˆó_üƒ_ƒCƒgƒ" localSheetId="18">#REF!</definedName>
    <definedName name="_1_ˆó_üƒ_ƒCƒgƒ" localSheetId="21">#REF!</definedName>
    <definedName name="_1_ˆó_üƒ_ƒCƒgƒ" localSheetId="19">#REF!</definedName>
    <definedName name="_1_ˆó_üƒ_ƒCƒgƒ" localSheetId="20">#REF!</definedName>
    <definedName name="_1_ˆó_üƒ_ƒCƒgƒ" localSheetId="22">#REF!</definedName>
    <definedName name="_1_ˆó_üƒ_ƒCƒgƒ" localSheetId="24">#REF!</definedName>
    <definedName name="_1_ˆó_üƒ_ƒCƒgƒ">#REF!</definedName>
    <definedName name="_1999_01_29" localSheetId="1">#REF!</definedName>
    <definedName name="_1999_01_29" localSheetId="2">#REF!</definedName>
    <definedName name="_1999_01_29" localSheetId="3">#REF!</definedName>
    <definedName name="_1999_01_29" localSheetId="4">#REF!</definedName>
    <definedName name="_1999_01_29" localSheetId="5">#REF!</definedName>
    <definedName name="_1999_01_29" localSheetId="6">#REF!</definedName>
    <definedName name="_1999_01_29" localSheetId="7">#REF!</definedName>
    <definedName name="_1999_01_29" localSheetId="8">#REF!</definedName>
    <definedName name="_1999_01_29" localSheetId="9">#REF!</definedName>
    <definedName name="_1999_01_29" localSheetId="10">#REF!</definedName>
    <definedName name="_1999_01_29" localSheetId="11">#REF!</definedName>
    <definedName name="_1999_01_29" localSheetId="12">#REF!</definedName>
    <definedName name="_1999_01_29" localSheetId="13">#REF!</definedName>
    <definedName name="_1999_01_29" localSheetId="15">#REF!</definedName>
    <definedName name="_1999_01_29" localSheetId="16">#REF!</definedName>
    <definedName name="_1999_01_29" localSheetId="17">#REF!</definedName>
    <definedName name="_1999_01_29" localSheetId="18">#REF!</definedName>
    <definedName name="_1999_01_29" localSheetId="21">#REF!</definedName>
    <definedName name="_1999_01_29" localSheetId="19">#REF!</definedName>
    <definedName name="_1999_01_29" localSheetId="20">#REF!</definedName>
    <definedName name="_1999_01_29" localSheetId="22">#REF!</definedName>
    <definedName name="_1999_01_29" localSheetId="24">#REF!</definedName>
    <definedName name="_1999_01_29">#REF!</definedName>
    <definedName name="_a01" localSheetId="1" hidden="1">{#N/A,#N/A,FALSE,"Aging Summary";#N/A,#N/A,FALSE,"Ratio Analysis";#N/A,#N/A,FALSE,"Test 120 Day Accts";#N/A,#N/A,FALSE,"Tickmarks"}</definedName>
    <definedName name="_a01" localSheetId="2" hidden="1">{#N/A,#N/A,FALSE,"Aging Summary";#N/A,#N/A,FALSE,"Ratio Analysis";#N/A,#N/A,FALSE,"Test 120 Day Accts";#N/A,#N/A,FALSE,"Tickmarks"}</definedName>
    <definedName name="_a01" localSheetId="3" hidden="1">{#N/A,#N/A,FALSE,"Aging Summary";#N/A,#N/A,FALSE,"Ratio Analysis";#N/A,#N/A,FALSE,"Test 120 Day Accts";#N/A,#N/A,FALSE,"Tickmarks"}</definedName>
    <definedName name="_a01" localSheetId="4" hidden="1">{#N/A,#N/A,FALSE,"Aging Summary";#N/A,#N/A,FALSE,"Ratio Analysis";#N/A,#N/A,FALSE,"Test 120 Day Accts";#N/A,#N/A,FALSE,"Tickmarks"}</definedName>
    <definedName name="_a01" localSheetId="5" hidden="1">{#N/A,#N/A,FALSE,"Aging Summary";#N/A,#N/A,FALSE,"Ratio Analysis";#N/A,#N/A,FALSE,"Test 120 Day Accts";#N/A,#N/A,FALSE,"Tickmarks"}</definedName>
    <definedName name="_a01" localSheetId="6" hidden="1">{#N/A,#N/A,FALSE,"Aging Summary";#N/A,#N/A,FALSE,"Ratio Analysis";#N/A,#N/A,FALSE,"Test 120 Day Accts";#N/A,#N/A,FALSE,"Tickmarks"}</definedName>
    <definedName name="_a01" localSheetId="7" hidden="1">{#N/A,#N/A,FALSE,"Aging Summary";#N/A,#N/A,FALSE,"Ratio Analysis";#N/A,#N/A,FALSE,"Test 120 Day Accts";#N/A,#N/A,FALSE,"Tickmarks"}</definedName>
    <definedName name="_a01" localSheetId="8" hidden="1">{#N/A,#N/A,FALSE,"Aging Summary";#N/A,#N/A,FALSE,"Ratio Analysis";#N/A,#N/A,FALSE,"Test 120 Day Accts";#N/A,#N/A,FALSE,"Tickmarks"}</definedName>
    <definedName name="_a01" localSheetId="9" hidden="1">{#N/A,#N/A,FALSE,"Aging Summary";#N/A,#N/A,FALSE,"Ratio Analysis";#N/A,#N/A,FALSE,"Test 120 Day Accts";#N/A,#N/A,FALSE,"Tickmarks"}</definedName>
    <definedName name="_a01" localSheetId="10" hidden="1">{#N/A,#N/A,FALSE,"Aging Summary";#N/A,#N/A,FALSE,"Ratio Analysis";#N/A,#N/A,FALSE,"Test 120 Day Accts";#N/A,#N/A,FALSE,"Tickmarks"}</definedName>
    <definedName name="_a01" localSheetId="11" hidden="1">{#N/A,#N/A,FALSE,"Aging Summary";#N/A,#N/A,FALSE,"Ratio Analysis";#N/A,#N/A,FALSE,"Test 120 Day Accts";#N/A,#N/A,FALSE,"Tickmarks"}</definedName>
    <definedName name="_a01" localSheetId="12" hidden="1">{#N/A,#N/A,FALSE,"Aging Summary";#N/A,#N/A,FALSE,"Ratio Analysis";#N/A,#N/A,FALSE,"Test 120 Day Accts";#N/A,#N/A,FALSE,"Tickmarks"}</definedName>
    <definedName name="_a01" localSheetId="13" hidden="1">{#N/A,#N/A,FALSE,"Aging Summary";#N/A,#N/A,FALSE,"Ratio Analysis";#N/A,#N/A,FALSE,"Test 120 Day Accts";#N/A,#N/A,FALSE,"Tickmarks"}</definedName>
    <definedName name="_a01" localSheetId="15" hidden="1">{#N/A,#N/A,FALSE,"Aging Summary";#N/A,#N/A,FALSE,"Ratio Analysis";#N/A,#N/A,FALSE,"Test 120 Day Accts";#N/A,#N/A,FALSE,"Tickmarks"}</definedName>
    <definedName name="_a01" localSheetId="14" hidden="1">{#N/A,#N/A,FALSE,"Aging Summary";#N/A,#N/A,FALSE,"Ratio Analysis";#N/A,#N/A,FALSE,"Test 120 Day Accts";#N/A,#N/A,FALSE,"Tickmarks"}</definedName>
    <definedName name="_a01" localSheetId="16" hidden="1">{#N/A,#N/A,FALSE,"Aging Summary";#N/A,#N/A,FALSE,"Ratio Analysis";#N/A,#N/A,FALSE,"Test 120 Day Accts";#N/A,#N/A,FALSE,"Tickmarks"}</definedName>
    <definedName name="_a01" localSheetId="17" hidden="1">{#N/A,#N/A,FALSE,"Aging Summary";#N/A,#N/A,FALSE,"Ratio Analysis";#N/A,#N/A,FALSE,"Test 120 Day Accts";#N/A,#N/A,FALSE,"Tickmarks"}</definedName>
    <definedName name="_a01" localSheetId="18" hidden="1">{#N/A,#N/A,FALSE,"Aging Summary";#N/A,#N/A,FALSE,"Ratio Analysis";#N/A,#N/A,FALSE,"Test 120 Day Accts";#N/A,#N/A,FALSE,"Tickmarks"}</definedName>
    <definedName name="_a01" localSheetId="21" hidden="1">{#N/A,#N/A,FALSE,"Aging Summary";#N/A,#N/A,FALSE,"Ratio Analysis";#N/A,#N/A,FALSE,"Test 120 Day Accts";#N/A,#N/A,FALSE,"Tickmarks"}</definedName>
    <definedName name="_a01" localSheetId="19" hidden="1">{#N/A,#N/A,FALSE,"Aging Summary";#N/A,#N/A,FALSE,"Ratio Analysis";#N/A,#N/A,FALSE,"Test 120 Day Accts";#N/A,#N/A,FALSE,"Tickmarks"}</definedName>
    <definedName name="_a01" localSheetId="20" hidden="1">{#N/A,#N/A,FALSE,"Aging Summary";#N/A,#N/A,FALSE,"Ratio Analysis";#N/A,#N/A,FALSE,"Test 120 Day Accts";#N/A,#N/A,FALSE,"Tickmarks"}</definedName>
    <definedName name="_a01" localSheetId="22" hidden="1">{#N/A,#N/A,FALSE,"Aging Summary";#N/A,#N/A,FALSE,"Ratio Analysis";#N/A,#N/A,FALSE,"Test 120 Day Accts";#N/A,#N/A,FALSE,"Tickmarks"}</definedName>
    <definedName name="_a01" localSheetId="24" hidden="1">{#N/A,#N/A,FALSE,"Aging Summary";#N/A,#N/A,FALSE,"Ratio Analysis";#N/A,#N/A,FALSE,"Test 120 Day Accts";#N/A,#N/A,FALSE,"Tickmarks"}</definedName>
    <definedName name="_a01" hidden="1">{#N/A,#N/A,FALSE,"Aging Summary";#N/A,#N/A,FALSE,"Ratio Analysis";#N/A,#N/A,FALSE,"Test 120 Day Accts";#N/A,#N/A,FALSE,"Tickmarks"}</definedName>
    <definedName name="_a1" localSheetId="1">#REF!</definedName>
    <definedName name="_a1" localSheetId="2">#REF!</definedName>
    <definedName name="_a1" localSheetId="3">#REF!</definedName>
    <definedName name="_a1" localSheetId="4">#REF!</definedName>
    <definedName name="_a1" localSheetId="5">#REF!</definedName>
    <definedName name="_a1" localSheetId="6">#REF!</definedName>
    <definedName name="_a1" localSheetId="7">#REF!</definedName>
    <definedName name="_a1" localSheetId="8">#REF!</definedName>
    <definedName name="_a1" localSheetId="9">#REF!</definedName>
    <definedName name="_a1" localSheetId="10">#REF!</definedName>
    <definedName name="_a1" localSheetId="11">#REF!</definedName>
    <definedName name="_a1" localSheetId="12">#REF!</definedName>
    <definedName name="_a1" localSheetId="13">#REF!</definedName>
    <definedName name="_a1" localSheetId="15">#REF!</definedName>
    <definedName name="_a1" localSheetId="14">#REF!</definedName>
    <definedName name="_a1" localSheetId="16">#REF!</definedName>
    <definedName name="_a1" localSheetId="17">#REF!</definedName>
    <definedName name="_a1" localSheetId="18">#REF!</definedName>
    <definedName name="_a1" localSheetId="21">#REF!</definedName>
    <definedName name="_a1" localSheetId="19">#REF!</definedName>
    <definedName name="_a1" localSheetId="20">#REF!</definedName>
    <definedName name="_a1" localSheetId="22">#REF!</definedName>
    <definedName name="_a1" localSheetId="24">#REF!</definedName>
    <definedName name="_a1">#REF!</definedName>
    <definedName name="_A20000" localSheetId="1">#REF!</definedName>
    <definedName name="_A20000" localSheetId="2">#REF!</definedName>
    <definedName name="_A20000" localSheetId="3">#REF!</definedName>
    <definedName name="_A20000" localSheetId="4">#REF!</definedName>
    <definedName name="_A20000" localSheetId="5">#REF!</definedName>
    <definedName name="_A20000" localSheetId="6">#REF!</definedName>
    <definedName name="_A20000" localSheetId="7">#REF!</definedName>
    <definedName name="_A20000" localSheetId="8">#REF!</definedName>
    <definedName name="_A20000" localSheetId="9">#REF!</definedName>
    <definedName name="_A20000" localSheetId="10">#REF!</definedName>
    <definedName name="_A20000" localSheetId="11">#REF!</definedName>
    <definedName name="_A20000" localSheetId="12">#REF!</definedName>
    <definedName name="_A20000" localSheetId="13">#REF!</definedName>
    <definedName name="_A20000" localSheetId="15">#REF!</definedName>
    <definedName name="_A20000" localSheetId="14">#REF!</definedName>
    <definedName name="_A20000" localSheetId="16">#REF!</definedName>
    <definedName name="_A20000" localSheetId="17">#REF!</definedName>
    <definedName name="_A20000" localSheetId="18">#REF!</definedName>
    <definedName name="_A20000" localSheetId="21">#REF!</definedName>
    <definedName name="_A20000" localSheetId="19">#REF!</definedName>
    <definedName name="_A20000" localSheetId="20">#REF!</definedName>
    <definedName name="_A20000" localSheetId="22">#REF!</definedName>
    <definedName name="_A20000" localSheetId="24">#REF!</definedName>
    <definedName name="_A20000">#REF!</definedName>
    <definedName name="_A25000" localSheetId="1">#REF!</definedName>
    <definedName name="_A25000" localSheetId="2">#REF!</definedName>
    <definedName name="_A25000" localSheetId="3">#REF!</definedName>
    <definedName name="_A25000" localSheetId="4">#REF!</definedName>
    <definedName name="_A25000" localSheetId="5">#REF!</definedName>
    <definedName name="_A25000" localSheetId="6">#REF!</definedName>
    <definedName name="_A25000" localSheetId="7">#REF!</definedName>
    <definedName name="_A25000" localSheetId="8">#REF!</definedName>
    <definedName name="_A25000" localSheetId="9">#REF!</definedName>
    <definedName name="_A25000" localSheetId="10">#REF!</definedName>
    <definedName name="_A25000" localSheetId="11">#REF!</definedName>
    <definedName name="_A25000" localSheetId="12">#REF!</definedName>
    <definedName name="_A25000" localSheetId="13">#REF!</definedName>
    <definedName name="_A25000" localSheetId="15">#REF!</definedName>
    <definedName name="_A25000" localSheetId="14">#REF!</definedName>
    <definedName name="_A25000" localSheetId="16">#REF!</definedName>
    <definedName name="_A25000" localSheetId="17">#REF!</definedName>
    <definedName name="_A25000" localSheetId="18">#REF!</definedName>
    <definedName name="_A25000" localSheetId="21">#REF!</definedName>
    <definedName name="_A25000" localSheetId="19">#REF!</definedName>
    <definedName name="_A25000" localSheetId="20">#REF!</definedName>
    <definedName name="_A25000" localSheetId="22">#REF!</definedName>
    <definedName name="_A25000" localSheetId="24">#REF!</definedName>
    <definedName name="_A25000">#REF!</definedName>
    <definedName name="_AMT13300">#N/A</definedName>
    <definedName name="_AMT13502">#N/A</definedName>
    <definedName name="_AMT41301">#N/A</definedName>
    <definedName name="_AMT85116">#N/A</definedName>
    <definedName name="_AMT85125">#N/A</definedName>
    <definedName name="_AMT86106">#N/A</definedName>
    <definedName name="_DMS2" localSheetId="1">'[6]사업계획(97년)'!#REF!</definedName>
    <definedName name="_DMS2" localSheetId="2">'[6]사업계획(97년)'!#REF!</definedName>
    <definedName name="_DMS2" localSheetId="3">'[6]사업계획(97년)'!#REF!</definedName>
    <definedName name="_DMS2" localSheetId="4">'[6]사업계획(97년)'!#REF!</definedName>
    <definedName name="_DMS2" localSheetId="5">'[6]사업계획(97년)'!#REF!</definedName>
    <definedName name="_DMS2" localSheetId="6">'[6]사업계획(97년)'!#REF!</definedName>
    <definedName name="_DMS2" localSheetId="7">'[6]사업계획(97년)'!#REF!</definedName>
    <definedName name="_DMS2" localSheetId="8">'[6]사업계획(97년)'!#REF!</definedName>
    <definedName name="_DMS2" localSheetId="9">'[6]사업계획(97년)'!#REF!</definedName>
    <definedName name="_DMS2" localSheetId="10">'[6]사업계획(97년)'!#REF!</definedName>
    <definedName name="_DMS2" localSheetId="11">'[6]사업계획(97년)'!#REF!</definedName>
    <definedName name="_DMS2" localSheetId="12">'[6]사업계획(97년)'!#REF!</definedName>
    <definedName name="_DMS2" localSheetId="13">'[6]사업계획(97년)'!#REF!</definedName>
    <definedName name="_DMS2" localSheetId="15">'[6]사업계획(97년)'!#REF!</definedName>
    <definedName name="_DMS2" localSheetId="14">'[6]사업계획(97년)'!#REF!</definedName>
    <definedName name="_DMS2" localSheetId="16">'[6]사업계획(97년)'!#REF!</definedName>
    <definedName name="_DMS2" localSheetId="17">'[6]사업계획(97년)'!#REF!</definedName>
    <definedName name="_DMS2" localSheetId="18">'[6]사업계획(97년)'!#REF!</definedName>
    <definedName name="_DMS2" localSheetId="21">'[6]사업계획(97년)'!#REF!</definedName>
    <definedName name="_DMS2" localSheetId="19">'[6]사업계획(97년)'!#REF!</definedName>
    <definedName name="_DMS2" localSheetId="20">'[6]사업계획(97년)'!#REF!</definedName>
    <definedName name="_DMS2" localSheetId="22">'[6]사업계획(97년)'!#REF!</definedName>
    <definedName name="_DMS2" localSheetId="24">'[6]사업계획(97년)'!#REF!</definedName>
    <definedName name="_DMS2">'[6]사업계획(97년)'!#REF!</definedName>
    <definedName name="_F69990" localSheetId="1">'[4]5월생산'!#REF!</definedName>
    <definedName name="_F69990" localSheetId="2">'[4]5월생산'!#REF!</definedName>
    <definedName name="_F69990" localSheetId="3">'[4]5월생산'!#REF!</definedName>
    <definedName name="_F69990" localSheetId="4">'[4]5월생산'!#REF!</definedName>
    <definedName name="_F69990" localSheetId="5">'[4]5월생산'!#REF!</definedName>
    <definedName name="_F69990" localSheetId="6">'[4]5월생산'!#REF!</definedName>
    <definedName name="_F69990" localSheetId="7">'[4]5월생산'!#REF!</definedName>
    <definedName name="_F69990" localSheetId="8">'[4]5월생산'!#REF!</definedName>
    <definedName name="_F69990" localSheetId="9">'[4]5월생산'!#REF!</definedName>
    <definedName name="_F69990" localSheetId="10">'[4]5월생산'!#REF!</definedName>
    <definedName name="_F69990" localSheetId="11">'[4]5월생산'!#REF!</definedName>
    <definedName name="_F69990" localSheetId="12">'[4]5월생산'!#REF!</definedName>
    <definedName name="_F69990" localSheetId="13">'[4]5월생산'!#REF!</definedName>
    <definedName name="_F69990" localSheetId="15">'[4]5월생산'!#REF!</definedName>
    <definedName name="_F69990" localSheetId="14">'[4]5월생산'!#REF!</definedName>
    <definedName name="_F69990" localSheetId="16">'[4]5월생산'!#REF!</definedName>
    <definedName name="_F69990" localSheetId="17">'[4]5월생산'!#REF!</definedName>
    <definedName name="_F69990" localSheetId="18">'[4]5월생산'!#REF!</definedName>
    <definedName name="_F69990" localSheetId="21">'[4]5월생산'!#REF!</definedName>
    <definedName name="_F69990" localSheetId="19">'[4]5월생산'!#REF!</definedName>
    <definedName name="_F69990" localSheetId="20">'[4]5월생산'!#REF!</definedName>
    <definedName name="_F69990" localSheetId="22">'[4]5월생산'!#REF!</definedName>
    <definedName name="_F69990" localSheetId="24">'[4]5월생산'!#REF!</definedName>
    <definedName name="_F69990">'[4]5월생산'!#REF!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5" hidden="1">#REF!</definedName>
    <definedName name="_Fill" localSheetId="14" hidden="1">#REF!</definedName>
    <definedName name="_Fill" localSheetId="16" hidden="1">#REF!</definedName>
    <definedName name="_Fill" localSheetId="17" hidden="1">#REF!</definedName>
    <definedName name="_Fill" localSheetId="18" hidden="1">#REF!</definedName>
    <definedName name="_Fill" localSheetId="21" hidden="1">#REF!</definedName>
    <definedName name="_Fill" localSheetId="19" hidden="1">#REF!</definedName>
    <definedName name="_Fill" localSheetId="20" hidden="1">#REF!</definedName>
    <definedName name="_Fill" localSheetId="22" hidden="1">#REF!</definedName>
    <definedName name="_Fill" localSheetId="24" hidden="1">#REF!</definedName>
    <definedName name="_Fill"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5" hidden="1">#REF!</definedName>
    <definedName name="_Key1" localSheetId="14" hidden="1">#REF!</definedName>
    <definedName name="_Key1" localSheetId="16" hidden="1">#REF!</definedName>
    <definedName name="_Key1" localSheetId="17" hidden="1">#REF!</definedName>
    <definedName name="_Key1" localSheetId="18" hidden="1">#REF!</definedName>
    <definedName name="_Key1" localSheetId="21" hidden="1">#REF!</definedName>
    <definedName name="_Key1" localSheetId="19" hidden="1">#REF!</definedName>
    <definedName name="_Key1" localSheetId="20" hidden="1">#REF!</definedName>
    <definedName name="_Key1" localSheetId="22" hidden="1">#REF!</definedName>
    <definedName name="_Key1" localSheetId="24" hidden="1">#REF!</definedName>
    <definedName name="_Key1" hidden="1">#REF!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6" hidden="1">#REF!</definedName>
    <definedName name="_Key2" localSheetId="7" hidden="1">#REF!</definedName>
    <definedName name="_Key2" localSheetId="8" hidden="1">#REF!</definedName>
    <definedName name="_Key2" localSheetId="9"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5" hidden="1">#REF!</definedName>
    <definedName name="_Key2" localSheetId="14" hidden="1">#REF!</definedName>
    <definedName name="_Key2" localSheetId="16" hidden="1">#REF!</definedName>
    <definedName name="_Key2" localSheetId="17" hidden="1">#REF!</definedName>
    <definedName name="_Key2" localSheetId="18" hidden="1">#REF!</definedName>
    <definedName name="_Key2" localSheetId="21" hidden="1">#REF!</definedName>
    <definedName name="_Key2" localSheetId="19" hidden="1">#REF!</definedName>
    <definedName name="_Key2" localSheetId="20" hidden="1">#REF!</definedName>
    <definedName name="_Key2" localSheetId="22" hidden="1">#REF!</definedName>
    <definedName name="_Key2" localSheetId="24" hidden="1">#REF!</definedName>
    <definedName name="_Key2" hidden="1">#REF!</definedName>
    <definedName name="_MatInverse_In" localSheetId="1" hidden="1">#REF!</definedName>
    <definedName name="_MatInverse_In" localSheetId="2" hidden="1">#REF!</definedName>
    <definedName name="_MatInverse_In" localSheetId="3" hidden="1">#REF!</definedName>
    <definedName name="_MatInverse_In" localSheetId="4" hidden="1">#REF!</definedName>
    <definedName name="_MatInverse_In" localSheetId="5" hidden="1">#REF!</definedName>
    <definedName name="_MatInverse_In" localSheetId="6" hidden="1">#REF!</definedName>
    <definedName name="_MatInverse_In" localSheetId="7" hidden="1">#REF!</definedName>
    <definedName name="_MatInverse_In" localSheetId="8" hidden="1">#REF!</definedName>
    <definedName name="_MatInverse_In" localSheetId="9" hidden="1">#REF!</definedName>
    <definedName name="_MatInverse_In" localSheetId="10" hidden="1">#REF!</definedName>
    <definedName name="_MatInverse_In" localSheetId="11" hidden="1">#REF!</definedName>
    <definedName name="_MatInverse_In" localSheetId="12" hidden="1">#REF!</definedName>
    <definedName name="_MatInverse_In" localSheetId="13" hidden="1">#REF!</definedName>
    <definedName name="_MatInverse_In" localSheetId="15" hidden="1">#REF!</definedName>
    <definedName name="_MatInverse_In" localSheetId="16" hidden="1">#REF!</definedName>
    <definedName name="_MatInverse_In" localSheetId="17" hidden="1">#REF!</definedName>
    <definedName name="_MatInverse_In" localSheetId="18" hidden="1">#REF!</definedName>
    <definedName name="_MatInverse_In" localSheetId="21" hidden="1">#REF!</definedName>
    <definedName name="_MatInverse_In" localSheetId="19" hidden="1">#REF!</definedName>
    <definedName name="_MatInverse_In" localSheetId="20" hidden="1">#REF!</definedName>
    <definedName name="_MatInverse_In" localSheetId="22" hidden="1">#REF!</definedName>
    <definedName name="_MatInverse_In" localSheetId="24" hidden="1">#REF!</definedName>
    <definedName name="_MatInverse_In" hidden="1">#REF!</definedName>
    <definedName name="_MatInverse_Out" localSheetId="1" hidden="1">#REF!</definedName>
    <definedName name="_MatInverse_Out" localSheetId="2" hidden="1">#REF!</definedName>
    <definedName name="_MatInverse_Out" localSheetId="3" hidden="1">#REF!</definedName>
    <definedName name="_MatInverse_Out" localSheetId="4" hidden="1">#REF!</definedName>
    <definedName name="_MatInverse_Out" localSheetId="5" hidden="1">#REF!</definedName>
    <definedName name="_MatInverse_Out" localSheetId="6" hidden="1">#REF!</definedName>
    <definedName name="_MatInverse_Out" localSheetId="7" hidden="1">#REF!</definedName>
    <definedName name="_MatInverse_Out" localSheetId="8" hidden="1">#REF!</definedName>
    <definedName name="_MatInverse_Out" localSheetId="9" hidden="1">#REF!</definedName>
    <definedName name="_MatInverse_Out" localSheetId="10" hidden="1">#REF!</definedName>
    <definedName name="_MatInverse_Out" localSheetId="11" hidden="1">#REF!</definedName>
    <definedName name="_MatInverse_Out" localSheetId="12" hidden="1">#REF!</definedName>
    <definedName name="_MatInverse_Out" localSheetId="13" hidden="1">#REF!</definedName>
    <definedName name="_MatInverse_Out" localSheetId="15" hidden="1">#REF!</definedName>
    <definedName name="_MatInverse_Out" localSheetId="16" hidden="1">#REF!</definedName>
    <definedName name="_MatInverse_Out" localSheetId="17" hidden="1">#REF!</definedName>
    <definedName name="_MatInverse_Out" localSheetId="18" hidden="1">#REF!</definedName>
    <definedName name="_MatInverse_Out" localSheetId="21" hidden="1">#REF!</definedName>
    <definedName name="_MatInverse_Out" localSheetId="19" hidden="1">#REF!</definedName>
    <definedName name="_MatInverse_Out" localSheetId="20" hidden="1">#REF!</definedName>
    <definedName name="_MatInverse_Out" localSheetId="22" hidden="1">#REF!</definedName>
    <definedName name="_MatInverse_Out" localSheetId="24" hidden="1">#REF!</definedName>
    <definedName name="_MatInverse_Out" hidden="1">#REF!</definedName>
    <definedName name="_Order1" hidden="1">0</definedName>
    <definedName name="_Order2" hidden="1">0</definedName>
    <definedName name="_OUT13300">#N/A</definedName>
    <definedName name="_OUT13502">#N/A</definedName>
    <definedName name="_OUT41301">#N/A</definedName>
    <definedName name="_OUT85116">#N/A</definedName>
    <definedName name="_OUT85125">#N/A</definedName>
    <definedName name="_OUT86106">#N/A</definedName>
    <definedName name="_Parse_Out" localSheetId="1" hidden="1">[8]수정시산표!#REF!</definedName>
    <definedName name="_Parse_Out" localSheetId="2" hidden="1">[8]수정시산표!#REF!</definedName>
    <definedName name="_Parse_Out" localSheetId="3" hidden="1">[8]수정시산표!#REF!</definedName>
    <definedName name="_Parse_Out" localSheetId="4" hidden="1">[8]수정시산표!#REF!</definedName>
    <definedName name="_Parse_Out" localSheetId="5" hidden="1">[8]수정시산표!#REF!</definedName>
    <definedName name="_Parse_Out" localSheetId="6" hidden="1">[8]수정시산표!#REF!</definedName>
    <definedName name="_Parse_Out" localSheetId="7" hidden="1">[8]수정시산표!#REF!</definedName>
    <definedName name="_Parse_Out" localSheetId="8" hidden="1">[8]수정시산표!#REF!</definedName>
    <definedName name="_Parse_Out" localSheetId="9" hidden="1">[8]수정시산표!#REF!</definedName>
    <definedName name="_Parse_Out" localSheetId="10" hidden="1">[8]수정시산표!#REF!</definedName>
    <definedName name="_Parse_Out" localSheetId="11" hidden="1">[8]수정시산표!#REF!</definedName>
    <definedName name="_Parse_Out" localSheetId="12" hidden="1">[8]수정시산표!#REF!</definedName>
    <definedName name="_Parse_Out" localSheetId="13" hidden="1">[8]수정시산표!#REF!</definedName>
    <definedName name="_Parse_Out" localSheetId="15" hidden="1">[8]수정시산표!#REF!</definedName>
    <definedName name="_Parse_Out" localSheetId="16" hidden="1">[8]수정시산표!#REF!</definedName>
    <definedName name="_Parse_Out" localSheetId="17" hidden="1">[8]수정시산표!#REF!</definedName>
    <definedName name="_Parse_Out" localSheetId="18" hidden="1">[8]수정시산표!#REF!</definedName>
    <definedName name="_Parse_Out" localSheetId="21" hidden="1">[8]수정시산표!#REF!</definedName>
    <definedName name="_Parse_Out" localSheetId="19" hidden="1">[8]수정시산표!#REF!</definedName>
    <definedName name="_Parse_Out" localSheetId="20" hidden="1">[8]수정시산표!#REF!</definedName>
    <definedName name="_Parse_Out" localSheetId="22" hidden="1">[8]수정시산표!#REF!</definedName>
    <definedName name="_Parse_Out" localSheetId="24" hidden="1">[8]수정시산표!#REF!</definedName>
    <definedName name="_Parse_Out" hidden="1">[8]수정시산표!#REF!</definedName>
    <definedName name="_POS2">[7]문자표!$D$205</definedName>
    <definedName name="_QRA86106">#N/A</definedName>
    <definedName name="_R300000" localSheetId="1">'[4]5월생산'!#REF!</definedName>
    <definedName name="_R300000" localSheetId="2">'[4]5월생산'!#REF!</definedName>
    <definedName name="_R300000" localSheetId="3">'[4]5월생산'!#REF!</definedName>
    <definedName name="_R300000" localSheetId="4">'[4]5월생산'!#REF!</definedName>
    <definedName name="_R300000" localSheetId="5">'[4]5월생산'!#REF!</definedName>
    <definedName name="_R300000" localSheetId="6">'[4]5월생산'!#REF!</definedName>
    <definedName name="_R300000" localSheetId="7">'[4]5월생산'!#REF!</definedName>
    <definedName name="_R300000" localSheetId="8">'[4]5월생산'!#REF!</definedName>
    <definedName name="_R300000" localSheetId="9">'[4]5월생산'!#REF!</definedName>
    <definedName name="_R300000" localSheetId="10">'[4]5월생산'!#REF!</definedName>
    <definedName name="_R300000" localSheetId="11">'[4]5월생산'!#REF!</definedName>
    <definedName name="_R300000" localSheetId="12">'[4]5월생산'!#REF!</definedName>
    <definedName name="_R300000" localSheetId="13">'[4]5월생산'!#REF!</definedName>
    <definedName name="_R300000" localSheetId="15">'[4]5월생산'!#REF!</definedName>
    <definedName name="_R300000" localSheetId="14">'[4]5월생산'!#REF!</definedName>
    <definedName name="_R300000" localSheetId="16">'[4]5월생산'!#REF!</definedName>
    <definedName name="_R300000" localSheetId="17">'[4]5월생산'!#REF!</definedName>
    <definedName name="_R300000" localSheetId="18">'[4]5월생산'!#REF!</definedName>
    <definedName name="_R300000" localSheetId="21">'[4]5월생산'!#REF!</definedName>
    <definedName name="_R300000" localSheetId="19">'[4]5월생산'!#REF!</definedName>
    <definedName name="_R300000" localSheetId="20">'[4]5월생산'!#REF!</definedName>
    <definedName name="_R300000" localSheetId="22">'[4]5월생산'!#REF!</definedName>
    <definedName name="_R300000" localSheetId="24">'[4]5월생산'!#REF!</definedName>
    <definedName name="_R300000">'[4]5월생산'!#REF!</definedName>
    <definedName name="_R500000" localSheetId="1">'[4]5월생산'!#REF!</definedName>
    <definedName name="_R500000" localSheetId="2">'[4]5월생산'!#REF!</definedName>
    <definedName name="_R500000" localSheetId="3">'[4]5월생산'!#REF!</definedName>
    <definedName name="_R500000" localSheetId="4">'[4]5월생산'!#REF!</definedName>
    <definedName name="_R500000" localSheetId="5">'[4]5월생산'!#REF!</definedName>
    <definedName name="_R500000" localSheetId="6">'[4]5월생산'!#REF!</definedName>
    <definedName name="_R500000" localSheetId="7">'[4]5월생산'!#REF!</definedName>
    <definedName name="_R500000" localSheetId="8">'[4]5월생산'!#REF!</definedName>
    <definedName name="_R500000" localSheetId="9">'[4]5월생산'!#REF!</definedName>
    <definedName name="_R500000" localSheetId="10">'[4]5월생산'!#REF!</definedName>
    <definedName name="_R500000" localSheetId="11">'[4]5월생산'!#REF!</definedName>
    <definedName name="_R500000" localSheetId="12">'[4]5월생산'!#REF!</definedName>
    <definedName name="_R500000" localSheetId="13">'[4]5월생산'!#REF!</definedName>
    <definedName name="_R500000" localSheetId="15">'[4]5월생산'!#REF!</definedName>
    <definedName name="_R500000" localSheetId="14">'[4]5월생산'!#REF!</definedName>
    <definedName name="_R500000" localSheetId="16">'[4]5월생산'!#REF!</definedName>
    <definedName name="_R500000" localSheetId="17">'[4]5월생산'!#REF!</definedName>
    <definedName name="_R500000" localSheetId="18">'[4]5월생산'!#REF!</definedName>
    <definedName name="_R500000" localSheetId="21">'[4]5월생산'!#REF!</definedName>
    <definedName name="_R500000" localSheetId="19">'[4]5월생산'!#REF!</definedName>
    <definedName name="_R500000" localSheetId="20">'[4]5월생산'!#REF!</definedName>
    <definedName name="_R500000" localSheetId="22">'[4]5월생산'!#REF!</definedName>
    <definedName name="_R500000" localSheetId="24">'[4]5월생산'!#REF!</definedName>
    <definedName name="_R500000">'[4]5월생산'!#REF!</definedName>
    <definedName name="_R70814" localSheetId="1">'[4]5월생산'!#REF!</definedName>
    <definedName name="_R70814" localSheetId="2">'[4]5월생산'!#REF!</definedName>
    <definedName name="_R70814" localSheetId="3">'[4]5월생산'!#REF!</definedName>
    <definedName name="_R70814" localSheetId="4">'[4]5월생산'!#REF!</definedName>
    <definedName name="_R70814" localSheetId="5">'[4]5월생산'!#REF!</definedName>
    <definedName name="_R70814" localSheetId="6">'[4]5월생산'!#REF!</definedName>
    <definedName name="_R70814" localSheetId="7">'[4]5월생산'!#REF!</definedName>
    <definedName name="_R70814" localSheetId="8">'[4]5월생산'!#REF!</definedName>
    <definedName name="_R70814" localSheetId="9">'[4]5월생산'!#REF!</definedName>
    <definedName name="_R70814" localSheetId="10">'[4]5월생산'!#REF!</definedName>
    <definedName name="_R70814" localSheetId="11">'[4]5월생산'!#REF!</definedName>
    <definedName name="_R70814" localSheetId="12">'[4]5월생산'!#REF!</definedName>
    <definedName name="_R70814" localSheetId="13">'[4]5월생산'!#REF!</definedName>
    <definedName name="_R70814" localSheetId="15">'[4]5월생산'!#REF!</definedName>
    <definedName name="_R70814" localSheetId="14">'[4]5월생산'!#REF!</definedName>
    <definedName name="_R70814" localSheetId="16">'[4]5월생산'!#REF!</definedName>
    <definedName name="_R70814" localSheetId="17">'[4]5월생산'!#REF!</definedName>
    <definedName name="_R70814" localSheetId="18">'[4]5월생산'!#REF!</definedName>
    <definedName name="_R70814" localSheetId="21">'[4]5월생산'!#REF!</definedName>
    <definedName name="_R70814" localSheetId="19">'[4]5월생산'!#REF!</definedName>
    <definedName name="_R70814" localSheetId="20">'[4]5월생산'!#REF!</definedName>
    <definedName name="_R70814" localSheetId="22">'[4]5월생산'!#REF!</definedName>
    <definedName name="_R70814" localSheetId="24">'[4]5월생산'!#REF!</definedName>
    <definedName name="_R70814">'[4]5월생산'!#REF!</definedName>
    <definedName name="_R71869" localSheetId="1">'[4]5월생산'!#REF!</definedName>
    <definedName name="_R71869" localSheetId="2">'[4]5월생산'!#REF!</definedName>
    <definedName name="_R71869" localSheetId="3">'[4]5월생산'!#REF!</definedName>
    <definedName name="_R71869" localSheetId="4">'[4]5월생산'!#REF!</definedName>
    <definedName name="_R71869" localSheetId="5">'[4]5월생산'!#REF!</definedName>
    <definedName name="_R71869" localSheetId="6">'[4]5월생산'!#REF!</definedName>
    <definedName name="_R71869" localSheetId="7">'[4]5월생산'!#REF!</definedName>
    <definedName name="_R71869" localSheetId="8">'[4]5월생산'!#REF!</definedName>
    <definedName name="_R71869" localSheetId="9">'[4]5월생산'!#REF!</definedName>
    <definedName name="_R71869" localSheetId="10">'[4]5월생산'!#REF!</definedName>
    <definedName name="_R71869" localSheetId="11">'[4]5월생산'!#REF!</definedName>
    <definedName name="_R71869" localSheetId="12">'[4]5월생산'!#REF!</definedName>
    <definedName name="_R71869" localSheetId="13">'[4]5월생산'!#REF!</definedName>
    <definedName name="_R71869" localSheetId="15">'[4]5월생산'!#REF!</definedName>
    <definedName name="_R71869" localSheetId="14">'[4]5월생산'!#REF!</definedName>
    <definedName name="_R71869" localSheetId="16">'[4]5월생산'!#REF!</definedName>
    <definedName name="_R71869" localSheetId="17">'[4]5월생산'!#REF!</definedName>
    <definedName name="_R71869" localSheetId="18">'[4]5월생산'!#REF!</definedName>
    <definedName name="_R71869" localSheetId="21">'[4]5월생산'!#REF!</definedName>
    <definedName name="_R71869" localSheetId="19">'[4]5월생산'!#REF!</definedName>
    <definedName name="_R71869" localSheetId="20">'[4]5월생산'!#REF!</definedName>
    <definedName name="_R71869" localSheetId="22">'[4]5월생산'!#REF!</definedName>
    <definedName name="_R71869" localSheetId="24">'[4]5월생산'!#REF!</definedName>
    <definedName name="_R71869">'[4]5월생산'!#REF!</definedName>
    <definedName name="_R80000" localSheetId="1">'[4]5월생산'!#REF!</definedName>
    <definedName name="_R80000" localSheetId="2">'[4]5월생산'!#REF!</definedName>
    <definedName name="_R80000" localSheetId="3">'[4]5월생산'!#REF!</definedName>
    <definedName name="_R80000" localSheetId="4">'[4]5월생산'!#REF!</definedName>
    <definedName name="_R80000" localSheetId="5">'[4]5월생산'!#REF!</definedName>
    <definedName name="_R80000" localSheetId="6">'[4]5월생산'!#REF!</definedName>
    <definedName name="_R80000" localSheetId="7">'[4]5월생산'!#REF!</definedName>
    <definedName name="_R80000" localSheetId="8">'[4]5월생산'!#REF!</definedName>
    <definedName name="_R80000" localSheetId="9">'[4]5월생산'!#REF!</definedName>
    <definedName name="_R80000" localSheetId="10">'[4]5월생산'!#REF!</definedName>
    <definedName name="_R80000" localSheetId="11">'[4]5월생산'!#REF!</definedName>
    <definedName name="_R80000" localSheetId="12">'[4]5월생산'!#REF!</definedName>
    <definedName name="_R80000" localSheetId="13">'[4]5월생산'!#REF!</definedName>
    <definedName name="_R80000" localSheetId="15">'[4]5월생산'!#REF!</definedName>
    <definedName name="_R80000" localSheetId="16">'[4]5월생산'!#REF!</definedName>
    <definedName name="_R80000" localSheetId="17">'[4]5월생산'!#REF!</definedName>
    <definedName name="_R80000" localSheetId="18">'[4]5월생산'!#REF!</definedName>
    <definedName name="_R80000" localSheetId="21">'[4]5월생산'!#REF!</definedName>
    <definedName name="_R80000" localSheetId="19">'[4]5월생산'!#REF!</definedName>
    <definedName name="_R80000" localSheetId="20">'[4]5월생산'!#REF!</definedName>
    <definedName name="_R80000" localSheetId="22">'[4]5월생산'!#REF!</definedName>
    <definedName name="_R80000" localSheetId="24">'[4]5월생산'!#REF!</definedName>
    <definedName name="_R80000">'[4]5월생산'!#REF!</definedName>
    <definedName name="_raw1" localSheetId="1">#REF!</definedName>
    <definedName name="_raw1" localSheetId="2">#REF!</definedName>
    <definedName name="_raw1" localSheetId="3">#REF!</definedName>
    <definedName name="_raw1" localSheetId="4">#REF!</definedName>
    <definedName name="_raw1" localSheetId="5">#REF!</definedName>
    <definedName name="_raw1" localSheetId="6">#REF!</definedName>
    <definedName name="_raw1" localSheetId="7">#REF!</definedName>
    <definedName name="_raw1" localSheetId="8">#REF!</definedName>
    <definedName name="_raw1" localSheetId="9">#REF!</definedName>
    <definedName name="_raw1" localSheetId="10">#REF!</definedName>
    <definedName name="_raw1" localSheetId="11">#REF!</definedName>
    <definedName name="_raw1" localSheetId="12">#REF!</definedName>
    <definedName name="_raw1" localSheetId="13">#REF!</definedName>
    <definedName name="_raw1" localSheetId="15">#REF!</definedName>
    <definedName name="_raw1" localSheetId="14">#REF!</definedName>
    <definedName name="_raw1" localSheetId="16">#REF!</definedName>
    <definedName name="_raw1" localSheetId="17">#REF!</definedName>
    <definedName name="_raw1" localSheetId="18">#REF!</definedName>
    <definedName name="_raw1" localSheetId="21">#REF!</definedName>
    <definedName name="_raw1" localSheetId="19">#REF!</definedName>
    <definedName name="_raw1" localSheetId="20">#REF!</definedName>
    <definedName name="_raw1" localSheetId="22">#REF!</definedName>
    <definedName name="_raw1" localSheetId="24">#REF!</definedName>
    <definedName name="_raw1">#REF!</definedName>
    <definedName name="_RPT1" localSheetId="1">#REF!</definedName>
    <definedName name="_RPT1" localSheetId="2">#REF!</definedName>
    <definedName name="_RPT1" localSheetId="3">#REF!</definedName>
    <definedName name="_RPT1" localSheetId="4">#REF!</definedName>
    <definedName name="_RPT1" localSheetId="5">#REF!</definedName>
    <definedName name="_RPT1" localSheetId="6">#REF!</definedName>
    <definedName name="_RPT1" localSheetId="7">#REF!</definedName>
    <definedName name="_RPT1" localSheetId="8">#REF!</definedName>
    <definedName name="_RPT1" localSheetId="9">#REF!</definedName>
    <definedName name="_RPT1" localSheetId="10">#REF!</definedName>
    <definedName name="_RPT1" localSheetId="11">#REF!</definedName>
    <definedName name="_RPT1" localSheetId="12">#REF!</definedName>
    <definedName name="_RPT1" localSheetId="13">#REF!</definedName>
    <definedName name="_RPT1" localSheetId="15">#REF!</definedName>
    <definedName name="_RPT1" localSheetId="14">#REF!</definedName>
    <definedName name="_RPT1" localSheetId="16">#REF!</definedName>
    <definedName name="_RPT1" localSheetId="17">#REF!</definedName>
    <definedName name="_RPT1" localSheetId="18">#REF!</definedName>
    <definedName name="_RPT1" localSheetId="21">#REF!</definedName>
    <definedName name="_RPT1" localSheetId="19">#REF!</definedName>
    <definedName name="_RPT1" localSheetId="20">#REF!</definedName>
    <definedName name="_RPT1" localSheetId="22">#REF!</definedName>
    <definedName name="_RPT1" localSheetId="24">#REF!</definedName>
    <definedName name="_RPT1">#REF!</definedName>
    <definedName name="_RPT2" localSheetId="1">#REF!</definedName>
    <definedName name="_RPT2" localSheetId="2">#REF!</definedName>
    <definedName name="_RPT2" localSheetId="3">#REF!</definedName>
    <definedName name="_RPT2" localSheetId="4">#REF!</definedName>
    <definedName name="_RPT2" localSheetId="5">#REF!</definedName>
    <definedName name="_RPT2" localSheetId="6">#REF!</definedName>
    <definedName name="_RPT2" localSheetId="7">#REF!</definedName>
    <definedName name="_RPT2" localSheetId="8">#REF!</definedName>
    <definedName name="_RPT2" localSheetId="9">#REF!</definedName>
    <definedName name="_RPT2" localSheetId="10">#REF!</definedName>
    <definedName name="_RPT2" localSheetId="11">#REF!</definedName>
    <definedName name="_RPT2" localSheetId="12">#REF!</definedName>
    <definedName name="_RPT2" localSheetId="13">#REF!</definedName>
    <definedName name="_RPT2" localSheetId="15">#REF!</definedName>
    <definedName name="_RPT2" localSheetId="14">#REF!</definedName>
    <definedName name="_RPT2" localSheetId="16">#REF!</definedName>
    <definedName name="_RPT2" localSheetId="17">#REF!</definedName>
    <definedName name="_RPT2" localSheetId="18">#REF!</definedName>
    <definedName name="_RPT2" localSheetId="21">#REF!</definedName>
    <definedName name="_RPT2" localSheetId="19">#REF!</definedName>
    <definedName name="_RPT2" localSheetId="20">#REF!</definedName>
    <definedName name="_RPT2" localSheetId="22">#REF!</definedName>
    <definedName name="_RPT2" localSheetId="24">#REF!</definedName>
    <definedName name="_RPT2">#REF!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21" hidden="1">#REF!</definedName>
    <definedName name="_Sort" localSheetId="19" hidden="1">#REF!</definedName>
    <definedName name="_Sort" localSheetId="20" hidden="1">#REF!</definedName>
    <definedName name="_Sort" localSheetId="22" hidden="1">#REF!</definedName>
    <definedName name="_Sort" localSheetId="24" hidden="1">#REF!</definedName>
    <definedName name="_Sort" hidden="1">#REF!</definedName>
    <definedName name="_VAR13300">#N/A</definedName>
    <definedName name="_VAR13502">#N/A</definedName>
    <definedName name="_xlnm._FilterDatabase" localSheetId="1" hidden="1">AHC!#REF!</definedName>
    <definedName name="_xlnm._FilterDatabase" localSheetId="2" hidden="1">'A''PIEU'!#REF!</definedName>
    <definedName name="_xlnm._FilterDatabase" localSheetId="3" hidden="1">BUENO!#REF!</definedName>
    <definedName name="_xlnm._FilterDatabase" localSheetId="4" hidden="1">COSRX!#REF!</definedName>
    <definedName name="_xlnm._FilterDatabase" localSheetId="5" hidden="1">DR.JART!#REF!</definedName>
    <definedName name="_xlnm._FilterDatabase" localSheetId="6" hidden="1">ENOUGH!#REF!</definedName>
    <definedName name="_xlnm._FilterDatabase" localSheetId="7" hidden="1">'ETUDE HOUSE'!$A$2:$N$2</definedName>
    <definedName name="_xlnm._FilterDatabase" localSheetId="8" hidden="1">'FARM STAY'!#REF!</definedName>
    <definedName name="_xlnm._FilterDatabase" localSheetId="9" hidden="1">'HOLIKA HOLIKA'!#REF!</definedName>
    <definedName name="_xlnm._FilterDatabase" localSheetId="10" hidden="1">INNISFREE!#REF!</definedName>
    <definedName name="_xlnm._FilterDatabase" localSheetId="11" hidden="1">'ITS SKIN'!#REF!</definedName>
    <definedName name="_xlnm._FilterDatabase" localSheetId="12" hidden="1">'JM SOLUTION'!#REF!</definedName>
    <definedName name="_xlnm._FilterDatabase" localSheetId="13" hidden="1">MASIL!#REF!</definedName>
    <definedName name="_xlnm._FilterDatabase" localSheetId="15" hidden="1">'MEDI-PEEL'!#REF!</definedName>
    <definedName name="_xlnm._FilterDatabase" localSheetId="14" hidden="1">MISSHA!$A$2:$O$2</definedName>
    <definedName name="_xlnm._FilterDatabase" localSheetId="16" hidden="1">'NATURE REPUBLIC'!#REF!</definedName>
    <definedName name="_xlnm._FilterDatabase" localSheetId="17" hidden="1">PURITO!#REF!</definedName>
    <definedName name="_xlnm._FilterDatabase" localSheetId="18" hidden="1">'PYUNKANG YUL'!#REF!</definedName>
    <definedName name="_xlnm._FilterDatabase" localSheetId="21" hidden="1">SKIN1004!#REF!</definedName>
    <definedName name="_xlnm._FilterDatabase" localSheetId="19" hidden="1">SNP!#REF!</definedName>
    <definedName name="_xlnm._FilterDatabase" localSheetId="20" hidden="1">'SOME BY MI'!#REF!</definedName>
    <definedName name="_xlnm._FilterDatabase" localSheetId="22" hidden="1">'THE FACE SHOP'!#REF!</definedName>
    <definedName name="_xlnm._FilterDatabase" localSheetId="23" hidden="1">'THE SAEM'!$A$2:$N$1091</definedName>
    <definedName name="_xlnm._FilterDatabase" localSheetId="24" hidden="1">'TONY MOLY'!#REF!</definedName>
    <definedName name="_로션" localSheetId="1" hidden="1">#REF!</definedName>
    <definedName name="_로션" localSheetId="2" hidden="1">#REF!</definedName>
    <definedName name="_로션" localSheetId="3" hidden="1">#REF!</definedName>
    <definedName name="_로션" localSheetId="4" hidden="1">#REF!</definedName>
    <definedName name="_로션" localSheetId="5" hidden="1">#REF!</definedName>
    <definedName name="_로션" localSheetId="6" hidden="1">#REF!</definedName>
    <definedName name="_로션" localSheetId="7" hidden="1">#REF!</definedName>
    <definedName name="_로션" localSheetId="8" hidden="1">#REF!</definedName>
    <definedName name="_로션" localSheetId="9" hidden="1">#REF!</definedName>
    <definedName name="_로션" localSheetId="10" hidden="1">#REF!</definedName>
    <definedName name="_로션" localSheetId="11" hidden="1">#REF!</definedName>
    <definedName name="_로션" localSheetId="12" hidden="1">#REF!</definedName>
    <definedName name="_로션" localSheetId="13" hidden="1">#REF!</definedName>
    <definedName name="_로션" localSheetId="15" hidden="1">#REF!</definedName>
    <definedName name="_로션" localSheetId="14" hidden="1">#REF!</definedName>
    <definedName name="_로션" localSheetId="16" hidden="1">#REF!</definedName>
    <definedName name="_로션" localSheetId="17" hidden="1">#REF!</definedName>
    <definedName name="_로션" localSheetId="18" hidden="1">#REF!</definedName>
    <definedName name="_로션" localSheetId="21" hidden="1">#REF!</definedName>
    <definedName name="_로션" localSheetId="19" hidden="1">#REF!</definedName>
    <definedName name="_로션" localSheetId="20" hidden="1">#REF!</definedName>
    <definedName name="_로션" localSheetId="22" hidden="1">#REF!</definedName>
    <definedName name="_로션" localSheetId="24" hidden="1">#REF!</definedName>
    <definedName name="_로션" hidden="1">#REF!</definedName>
    <definedName name="A" localSheetId="1">#REF!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5">#REF!</definedName>
    <definedName name="A" localSheetId="14">#REF!</definedName>
    <definedName name="A" localSheetId="16">#REF!</definedName>
    <definedName name="A" localSheetId="17">#REF!</definedName>
    <definedName name="A" localSheetId="18">#REF!</definedName>
    <definedName name="A" localSheetId="21">#REF!</definedName>
    <definedName name="A" localSheetId="19">#REF!</definedName>
    <definedName name="A" localSheetId="20">#REF!</definedName>
    <definedName name="A" localSheetId="22">#REF!</definedName>
    <definedName name="A" localSheetId="24">#REF!</definedName>
    <definedName name="A">#REF!</definedName>
    <definedName name="AA" localSheetId="1">#REF!</definedName>
    <definedName name="AA" localSheetId="2">#REF!</definedName>
    <definedName name="AA" localSheetId="3">#REF!</definedName>
    <definedName name="AA" localSheetId="4">#REF!</definedName>
    <definedName name="AA" localSheetId="5">#REF!</definedName>
    <definedName name="AA" localSheetId="6">#REF!</definedName>
    <definedName name="AA" localSheetId="7">#REF!</definedName>
    <definedName name="AA" localSheetId="8">#REF!</definedName>
    <definedName name="AA" localSheetId="9">#REF!</definedName>
    <definedName name="AA" localSheetId="10">#REF!</definedName>
    <definedName name="AA" localSheetId="11">#REF!</definedName>
    <definedName name="AA" localSheetId="12">#REF!</definedName>
    <definedName name="AA" localSheetId="13">#REF!</definedName>
    <definedName name="AA" localSheetId="15">#REF!</definedName>
    <definedName name="AA" localSheetId="14">#REF!</definedName>
    <definedName name="AA" localSheetId="16">#REF!</definedName>
    <definedName name="AA" localSheetId="17">#REF!</definedName>
    <definedName name="AA" localSheetId="18">#REF!</definedName>
    <definedName name="AA" localSheetId="21">#REF!</definedName>
    <definedName name="AA" localSheetId="19">#REF!</definedName>
    <definedName name="AA" localSheetId="20">#REF!</definedName>
    <definedName name="AA" localSheetId="22">#REF!</definedName>
    <definedName name="AA" localSheetId="24">#REF!</definedName>
    <definedName name="AA">#REF!</definedName>
    <definedName name="aaaa" localSheetId="1">#REF!</definedName>
    <definedName name="aaaa" localSheetId="2">#REF!</definedName>
    <definedName name="aaaa" localSheetId="3">#REF!</definedName>
    <definedName name="aaaa" localSheetId="4">#REF!</definedName>
    <definedName name="aaaa" localSheetId="5">#REF!</definedName>
    <definedName name="aaaa" localSheetId="6">#REF!</definedName>
    <definedName name="aaaa" localSheetId="7">#REF!</definedName>
    <definedName name="aaaa" localSheetId="8">#REF!</definedName>
    <definedName name="aaaa" localSheetId="9">#REF!</definedName>
    <definedName name="aaaa" localSheetId="10">#REF!</definedName>
    <definedName name="aaaa" localSheetId="11">#REF!</definedName>
    <definedName name="aaaa" localSheetId="12">#REF!</definedName>
    <definedName name="aaaa" localSheetId="13">#REF!</definedName>
    <definedName name="aaaa" localSheetId="15">#REF!</definedName>
    <definedName name="aaaa" localSheetId="16">#REF!</definedName>
    <definedName name="aaaa" localSheetId="17">#REF!</definedName>
    <definedName name="aaaa" localSheetId="18">#REF!</definedName>
    <definedName name="aaaa" localSheetId="21">#REF!</definedName>
    <definedName name="aaaa" localSheetId="19">#REF!</definedName>
    <definedName name="aaaa" localSheetId="20">#REF!</definedName>
    <definedName name="aaaa" localSheetId="22">#REF!</definedName>
    <definedName name="aaaa" localSheetId="24">#REF!</definedName>
    <definedName name="aaaa">#REF!</definedName>
    <definedName name="aaaaa" localSheetId="1">#REF!</definedName>
    <definedName name="aaaaa" localSheetId="2">#REF!</definedName>
    <definedName name="aaaaa" localSheetId="3">#REF!</definedName>
    <definedName name="aaaaa" localSheetId="4">#REF!</definedName>
    <definedName name="aaaaa" localSheetId="5">#REF!</definedName>
    <definedName name="aaaaa" localSheetId="6">#REF!</definedName>
    <definedName name="aaaaa" localSheetId="7">#REF!</definedName>
    <definedName name="aaaaa" localSheetId="8">#REF!</definedName>
    <definedName name="aaaaa" localSheetId="9">#REF!</definedName>
    <definedName name="aaaaa" localSheetId="10">#REF!</definedName>
    <definedName name="aaaaa" localSheetId="11">#REF!</definedName>
    <definedName name="aaaaa" localSheetId="12">#REF!</definedName>
    <definedName name="aaaaa" localSheetId="13">#REF!</definedName>
    <definedName name="aaaaa" localSheetId="15">#REF!</definedName>
    <definedName name="aaaaa" localSheetId="16">#REF!</definedName>
    <definedName name="aaaaa" localSheetId="17">#REF!</definedName>
    <definedName name="aaaaa" localSheetId="18">#REF!</definedName>
    <definedName name="aaaaa" localSheetId="21">#REF!</definedName>
    <definedName name="aaaaa" localSheetId="19">#REF!</definedName>
    <definedName name="aaaaa" localSheetId="20">#REF!</definedName>
    <definedName name="aaaaa" localSheetId="22">#REF!</definedName>
    <definedName name="aaaaa" localSheetId="24">#REF!</definedName>
    <definedName name="aaaaa">#REF!</definedName>
    <definedName name="ABC" localSheetId="1">#REF!</definedName>
    <definedName name="ABC" localSheetId="2">#REF!</definedName>
    <definedName name="ABC" localSheetId="3">#REF!</definedName>
    <definedName name="ABC" localSheetId="4">#REF!</definedName>
    <definedName name="ABC" localSheetId="5">#REF!</definedName>
    <definedName name="ABC" localSheetId="6">#REF!</definedName>
    <definedName name="ABC" localSheetId="7">#REF!</definedName>
    <definedName name="ABC" localSheetId="8">#REF!</definedName>
    <definedName name="ABC" localSheetId="9">#REF!</definedName>
    <definedName name="ABC" localSheetId="10">#REF!</definedName>
    <definedName name="ABC" localSheetId="11">#REF!</definedName>
    <definedName name="ABC" localSheetId="12">#REF!</definedName>
    <definedName name="ABC" localSheetId="13">#REF!</definedName>
    <definedName name="ABC" localSheetId="15">#REF!</definedName>
    <definedName name="ABC" localSheetId="16">#REF!</definedName>
    <definedName name="ABC" localSheetId="17">#REF!</definedName>
    <definedName name="ABC" localSheetId="18">#REF!</definedName>
    <definedName name="ABC" localSheetId="21">#REF!</definedName>
    <definedName name="ABC" localSheetId="19">#REF!</definedName>
    <definedName name="ABC" localSheetId="20">#REF!</definedName>
    <definedName name="ABC" localSheetId="22">#REF!</definedName>
    <definedName name="ABC" localSheetId="24">#REF!</definedName>
    <definedName name="ABC">#REF!</definedName>
    <definedName name="ABS_원부_수납" localSheetId="1">#REF!</definedName>
    <definedName name="ABS_원부_수납" localSheetId="2">#REF!</definedName>
    <definedName name="ABS_원부_수납" localSheetId="3">#REF!</definedName>
    <definedName name="ABS_원부_수납" localSheetId="4">#REF!</definedName>
    <definedName name="ABS_원부_수납" localSheetId="5">#REF!</definedName>
    <definedName name="ABS_원부_수납" localSheetId="6">#REF!</definedName>
    <definedName name="ABS_원부_수납" localSheetId="7">#REF!</definedName>
    <definedName name="ABS_원부_수납" localSheetId="8">#REF!</definedName>
    <definedName name="ABS_원부_수납" localSheetId="9">#REF!</definedName>
    <definedName name="ABS_원부_수납" localSheetId="10">#REF!</definedName>
    <definedName name="ABS_원부_수납" localSheetId="11">#REF!</definedName>
    <definedName name="ABS_원부_수납" localSheetId="12">#REF!</definedName>
    <definedName name="ABS_원부_수납" localSheetId="13">#REF!</definedName>
    <definedName name="ABS_원부_수납" localSheetId="15">#REF!</definedName>
    <definedName name="ABS_원부_수납" localSheetId="16">#REF!</definedName>
    <definedName name="ABS_원부_수납" localSheetId="17">#REF!</definedName>
    <definedName name="ABS_원부_수납" localSheetId="18">#REF!</definedName>
    <definedName name="ABS_원부_수납" localSheetId="21">#REF!</definedName>
    <definedName name="ABS_원부_수납" localSheetId="19">#REF!</definedName>
    <definedName name="ABS_원부_수납" localSheetId="20">#REF!</definedName>
    <definedName name="ABS_원부_수납" localSheetId="22">#REF!</definedName>
    <definedName name="ABS_원부_수납" localSheetId="24">#REF!</definedName>
    <definedName name="ABS_원부_수납">#REF!</definedName>
    <definedName name="ABS_원부_약정" localSheetId="1">#REF!</definedName>
    <definedName name="ABS_원부_약정" localSheetId="2">#REF!</definedName>
    <definedName name="ABS_원부_약정" localSheetId="3">#REF!</definedName>
    <definedName name="ABS_원부_약정" localSheetId="4">#REF!</definedName>
    <definedName name="ABS_원부_약정" localSheetId="5">#REF!</definedName>
    <definedName name="ABS_원부_약정" localSheetId="6">#REF!</definedName>
    <definedName name="ABS_원부_약정" localSheetId="7">#REF!</definedName>
    <definedName name="ABS_원부_약정" localSheetId="8">#REF!</definedName>
    <definedName name="ABS_원부_약정" localSheetId="9">#REF!</definedName>
    <definedName name="ABS_원부_약정" localSheetId="10">#REF!</definedName>
    <definedName name="ABS_원부_약정" localSheetId="11">#REF!</definedName>
    <definedName name="ABS_원부_약정" localSheetId="12">#REF!</definedName>
    <definedName name="ABS_원부_약정" localSheetId="13">#REF!</definedName>
    <definedName name="ABS_원부_약정" localSheetId="15">#REF!</definedName>
    <definedName name="ABS_원부_약정" localSheetId="16">#REF!</definedName>
    <definedName name="ABS_원부_약정" localSheetId="17">#REF!</definedName>
    <definedName name="ABS_원부_약정" localSheetId="18">#REF!</definedName>
    <definedName name="ABS_원부_약정" localSheetId="21">#REF!</definedName>
    <definedName name="ABS_원부_약정" localSheetId="19">#REF!</definedName>
    <definedName name="ABS_원부_약정" localSheetId="20">#REF!</definedName>
    <definedName name="ABS_원부_약정" localSheetId="22">#REF!</definedName>
    <definedName name="ABS_원부_약정" localSheetId="24">#REF!</definedName>
    <definedName name="ABS_원부_약정">#REF!</definedName>
    <definedName name="Access_Button" hidden="1">"bo_sang_토지조서_List"</definedName>
    <definedName name="AccessDatabase" hidden="1">"C:\My Documents\Exc-data\bo_sang.mdb"</definedName>
    <definedName name="ACCT_CODE">#N/A</definedName>
    <definedName name="ACD" localSheetId="1">#REF!</definedName>
    <definedName name="ACD" localSheetId="2">#REF!</definedName>
    <definedName name="ACD" localSheetId="3">#REF!</definedName>
    <definedName name="ACD" localSheetId="4">#REF!</definedName>
    <definedName name="ACD" localSheetId="5">#REF!</definedName>
    <definedName name="ACD" localSheetId="6">#REF!</definedName>
    <definedName name="ACD" localSheetId="7">#REF!</definedName>
    <definedName name="ACD" localSheetId="8">#REF!</definedName>
    <definedName name="ACD" localSheetId="9">#REF!</definedName>
    <definedName name="ACD" localSheetId="10">#REF!</definedName>
    <definedName name="ACD" localSheetId="11">#REF!</definedName>
    <definedName name="ACD" localSheetId="12">#REF!</definedName>
    <definedName name="ACD" localSheetId="13">#REF!</definedName>
    <definedName name="ACD" localSheetId="15">#REF!</definedName>
    <definedName name="ACD" localSheetId="14">#REF!</definedName>
    <definedName name="ACD" localSheetId="16">#REF!</definedName>
    <definedName name="ACD" localSheetId="17">#REF!</definedName>
    <definedName name="ACD" localSheetId="18">#REF!</definedName>
    <definedName name="ACD" localSheetId="21">#REF!</definedName>
    <definedName name="ACD" localSheetId="19">#REF!</definedName>
    <definedName name="ACD" localSheetId="20">#REF!</definedName>
    <definedName name="ACD" localSheetId="22">#REF!</definedName>
    <definedName name="ACD" localSheetId="24">#REF!</definedName>
    <definedName name="ACD">#REF!</definedName>
    <definedName name="ACTEOH">#N/A</definedName>
    <definedName name="ACTSHIPP" localSheetId="1">#REF!</definedName>
    <definedName name="ACTSHIPP" localSheetId="2">#REF!</definedName>
    <definedName name="ACTSHIPP" localSheetId="3">#REF!</definedName>
    <definedName name="ACTSHIPP" localSheetId="4">#REF!</definedName>
    <definedName name="ACTSHIPP" localSheetId="5">#REF!</definedName>
    <definedName name="ACTSHIPP" localSheetId="6">#REF!</definedName>
    <definedName name="ACTSHIPP" localSheetId="7">#REF!</definedName>
    <definedName name="ACTSHIPP" localSheetId="8">#REF!</definedName>
    <definedName name="ACTSHIPP" localSheetId="9">#REF!</definedName>
    <definedName name="ACTSHIPP" localSheetId="10">#REF!</definedName>
    <definedName name="ACTSHIPP" localSheetId="11">#REF!</definedName>
    <definedName name="ACTSHIPP" localSheetId="12">#REF!</definedName>
    <definedName name="ACTSHIPP" localSheetId="13">#REF!</definedName>
    <definedName name="ACTSHIPP" localSheetId="15">#REF!</definedName>
    <definedName name="ACTSHIPP" localSheetId="14">#REF!</definedName>
    <definedName name="ACTSHIPP" localSheetId="16">#REF!</definedName>
    <definedName name="ACTSHIPP" localSheetId="17">#REF!</definedName>
    <definedName name="ACTSHIPP" localSheetId="18">#REF!</definedName>
    <definedName name="ACTSHIPP" localSheetId="21">#REF!</definedName>
    <definedName name="ACTSHIPP" localSheetId="19">#REF!</definedName>
    <definedName name="ACTSHIPP" localSheetId="20">#REF!</definedName>
    <definedName name="ACTSHIPP" localSheetId="22">#REF!</definedName>
    <definedName name="ACTSHIPP" localSheetId="24">#REF!</definedName>
    <definedName name="ACTSHIPP">#REF!</definedName>
    <definedName name="adfgaf" localSheetId="1">#REF!</definedName>
    <definedName name="adfgaf" localSheetId="2">#REF!</definedName>
    <definedName name="adfgaf" localSheetId="3">#REF!</definedName>
    <definedName name="adfgaf" localSheetId="4">#REF!</definedName>
    <definedName name="adfgaf" localSheetId="5">#REF!</definedName>
    <definedName name="adfgaf" localSheetId="6">#REF!</definedName>
    <definedName name="adfgaf" localSheetId="7">#REF!</definedName>
    <definedName name="adfgaf" localSheetId="8">#REF!</definedName>
    <definedName name="adfgaf" localSheetId="9">#REF!</definedName>
    <definedName name="adfgaf" localSheetId="10">#REF!</definedName>
    <definedName name="adfgaf" localSheetId="11">#REF!</definedName>
    <definedName name="adfgaf" localSheetId="12">#REF!</definedName>
    <definedName name="adfgaf" localSheetId="13">#REF!</definedName>
    <definedName name="adfgaf" localSheetId="15">#REF!</definedName>
    <definedName name="adfgaf" localSheetId="14">#REF!</definedName>
    <definedName name="adfgaf" localSheetId="16">#REF!</definedName>
    <definedName name="adfgaf" localSheetId="17">#REF!</definedName>
    <definedName name="adfgaf" localSheetId="18">#REF!</definedName>
    <definedName name="adfgaf" localSheetId="21">#REF!</definedName>
    <definedName name="adfgaf" localSheetId="19">#REF!</definedName>
    <definedName name="adfgaf" localSheetId="20">#REF!</definedName>
    <definedName name="adfgaf" localSheetId="22">#REF!</definedName>
    <definedName name="adfgaf" localSheetId="24">#REF!</definedName>
    <definedName name="adfgaf">#REF!</definedName>
    <definedName name="afasfd" localSheetId="1">#REF!</definedName>
    <definedName name="afasfd" localSheetId="2">#REF!</definedName>
    <definedName name="afasfd" localSheetId="3">#REF!</definedName>
    <definedName name="afasfd" localSheetId="4">#REF!</definedName>
    <definedName name="afasfd" localSheetId="5">#REF!</definedName>
    <definedName name="afasfd" localSheetId="6">#REF!</definedName>
    <definedName name="afasfd" localSheetId="7">#REF!</definedName>
    <definedName name="afasfd" localSheetId="8">#REF!</definedName>
    <definedName name="afasfd" localSheetId="9">#REF!</definedName>
    <definedName name="afasfd" localSheetId="10">#REF!</definedName>
    <definedName name="afasfd" localSheetId="11">#REF!</definedName>
    <definedName name="afasfd" localSheetId="12">#REF!</definedName>
    <definedName name="afasfd" localSheetId="13">#REF!</definedName>
    <definedName name="afasfd" localSheetId="15">#REF!</definedName>
    <definedName name="afasfd" localSheetId="14">#REF!</definedName>
    <definedName name="afasfd" localSheetId="16">#REF!</definedName>
    <definedName name="afasfd" localSheetId="17">#REF!</definedName>
    <definedName name="afasfd" localSheetId="18">#REF!</definedName>
    <definedName name="afasfd" localSheetId="21">#REF!</definedName>
    <definedName name="afasfd" localSheetId="19">#REF!</definedName>
    <definedName name="afasfd" localSheetId="20">#REF!</definedName>
    <definedName name="afasfd" localSheetId="22">#REF!</definedName>
    <definedName name="afasfd" localSheetId="24">#REF!</definedName>
    <definedName name="afasfd">#REF!</definedName>
    <definedName name="AI" localSheetId="1">#REF!</definedName>
    <definedName name="AI" localSheetId="2">#REF!</definedName>
    <definedName name="AI" localSheetId="3">#REF!</definedName>
    <definedName name="AI" localSheetId="4">#REF!</definedName>
    <definedName name="AI" localSheetId="5">#REF!</definedName>
    <definedName name="AI" localSheetId="6">#REF!</definedName>
    <definedName name="AI" localSheetId="7">#REF!</definedName>
    <definedName name="AI" localSheetId="8">#REF!</definedName>
    <definedName name="AI" localSheetId="9">#REF!</definedName>
    <definedName name="AI" localSheetId="10">#REF!</definedName>
    <definedName name="AI" localSheetId="11">#REF!</definedName>
    <definedName name="AI" localSheetId="12">#REF!</definedName>
    <definedName name="AI" localSheetId="13">#REF!</definedName>
    <definedName name="AI" localSheetId="15">#REF!</definedName>
    <definedName name="AI" localSheetId="16">#REF!</definedName>
    <definedName name="AI" localSheetId="17">#REF!</definedName>
    <definedName name="AI" localSheetId="18">#REF!</definedName>
    <definedName name="AI" localSheetId="21">#REF!</definedName>
    <definedName name="AI" localSheetId="19">#REF!</definedName>
    <definedName name="AI" localSheetId="20">#REF!</definedName>
    <definedName name="AI" localSheetId="22">#REF!</definedName>
    <definedName name="AI" localSheetId="24">#REF!</definedName>
    <definedName name="AI">#REF!</definedName>
    <definedName name="AJ" localSheetId="1">#REF!</definedName>
    <definedName name="AJ" localSheetId="2">#REF!</definedName>
    <definedName name="AJ" localSheetId="3">#REF!</definedName>
    <definedName name="AJ" localSheetId="4">#REF!</definedName>
    <definedName name="AJ" localSheetId="5">#REF!</definedName>
    <definedName name="AJ" localSheetId="6">#REF!</definedName>
    <definedName name="AJ" localSheetId="7">#REF!</definedName>
    <definedName name="AJ" localSheetId="8">#REF!</definedName>
    <definedName name="AJ" localSheetId="9">#REF!</definedName>
    <definedName name="AJ" localSheetId="10">#REF!</definedName>
    <definedName name="AJ" localSheetId="11">#REF!</definedName>
    <definedName name="AJ" localSheetId="12">#REF!</definedName>
    <definedName name="AJ" localSheetId="13">#REF!</definedName>
    <definedName name="AJ" localSheetId="15">#REF!</definedName>
    <definedName name="AJ" localSheetId="16">#REF!</definedName>
    <definedName name="AJ" localSheetId="17">#REF!</definedName>
    <definedName name="AJ" localSheetId="18">#REF!</definedName>
    <definedName name="AJ" localSheetId="21">#REF!</definedName>
    <definedName name="AJ" localSheetId="19">#REF!</definedName>
    <definedName name="AJ" localSheetId="20">#REF!</definedName>
    <definedName name="AJ" localSheetId="22">#REF!</definedName>
    <definedName name="AJ" localSheetId="24">#REF!</definedName>
    <definedName name="AJ">#REF!</definedName>
    <definedName name="AL" localSheetId="1">#REF!</definedName>
    <definedName name="AL" localSheetId="2">#REF!</definedName>
    <definedName name="AL" localSheetId="3">#REF!</definedName>
    <definedName name="AL" localSheetId="4">#REF!</definedName>
    <definedName name="AL" localSheetId="5">#REF!</definedName>
    <definedName name="AL" localSheetId="6">#REF!</definedName>
    <definedName name="AL" localSheetId="7">#REF!</definedName>
    <definedName name="AL" localSheetId="8">#REF!</definedName>
    <definedName name="AL" localSheetId="9">#REF!</definedName>
    <definedName name="AL" localSheetId="10">#REF!</definedName>
    <definedName name="AL" localSheetId="11">#REF!</definedName>
    <definedName name="AL" localSheetId="12">#REF!</definedName>
    <definedName name="AL" localSheetId="13">#REF!</definedName>
    <definedName name="AL" localSheetId="15">#REF!</definedName>
    <definedName name="AL" localSheetId="16">#REF!</definedName>
    <definedName name="AL" localSheetId="17">#REF!</definedName>
    <definedName name="AL" localSheetId="18">#REF!</definedName>
    <definedName name="AL" localSheetId="21">#REF!</definedName>
    <definedName name="AL" localSheetId="19">#REF!</definedName>
    <definedName name="AL" localSheetId="20">#REF!</definedName>
    <definedName name="AL" localSheetId="22">#REF!</definedName>
    <definedName name="AL" localSheetId="24">#REF!</definedName>
    <definedName name="AL">#REF!</definedName>
    <definedName name="AS2DocOpenMode" hidden="1">"AS2DocumentEdit"</definedName>
    <definedName name="asd" localSheetId="1">#REF!</definedName>
    <definedName name="asd" localSheetId="2">#REF!</definedName>
    <definedName name="asd" localSheetId="3">#REF!</definedName>
    <definedName name="asd" localSheetId="4">#REF!</definedName>
    <definedName name="asd" localSheetId="5">#REF!</definedName>
    <definedName name="asd" localSheetId="6">#REF!</definedName>
    <definedName name="asd" localSheetId="7">#REF!</definedName>
    <definedName name="asd" localSheetId="8">#REF!</definedName>
    <definedName name="asd" localSheetId="9">#REF!</definedName>
    <definedName name="asd" localSheetId="10">#REF!</definedName>
    <definedName name="asd" localSheetId="11">#REF!</definedName>
    <definedName name="asd" localSheetId="12">#REF!</definedName>
    <definedName name="asd" localSheetId="13">#REF!</definedName>
    <definedName name="asd" localSheetId="15">#REF!</definedName>
    <definedName name="asd" localSheetId="14">#REF!</definedName>
    <definedName name="asd" localSheetId="16">#REF!</definedName>
    <definedName name="asd" localSheetId="17">#REF!</definedName>
    <definedName name="asd" localSheetId="18">#REF!</definedName>
    <definedName name="asd" localSheetId="21">#REF!</definedName>
    <definedName name="asd" localSheetId="19">#REF!</definedName>
    <definedName name="asd" localSheetId="20">#REF!</definedName>
    <definedName name="asd" localSheetId="22">#REF!</definedName>
    <definedName name="asd" localSheetId="24">#REF!</definedName>
    <definedName name="asd">#REF!</definedName>
    <definedName name="ASDD" localSheetId="1">#REF!</definedName>
    <definedName name="ASDD" localSheetId="2">#REF!</definedName>
    <definedName name="ASDD" localSheetId="3">#REF!</definedName>
    <definedName name="ASDD" localSheetId="4">#REF!</definedName>
    <definedName name="ASDD" localSheetId="5">#REF!</definedName>
    <definedName name="ASDD" localSheetId="6">#REF!</definedName>
    <definedName name="ASDD" localSheetId="7">#REF!</definedName>
    <definedName name="ASDD" localSheetId="8">#REF!</definedName>
    <definedName name="ASDD" localSheetId="9">#REF!</definedName>
    <definedName name="ASDD" localSheetId="10">#REF!</definedName>
    <definedName name="ASDD" localSheetId="11">#REF!</definedName>
    <definedName name="ASDD" localSheetId="12">#REF!</definedName>
    <definedName name="ASDD" localSheetId="13">#REF!</definedName>
    <definedName name="ASDD" localSheetId="15">#REF!</definedName>
    <definedName name="ASDD" localSheetId="14">#REF!</definedName>
    <definedName name="ASDD" localSheetId="16">#REF!</definedName>
    <definedName name="ASDD" localSheetId="17">#REF!</definedName>
    <definedName name="ASDD" localSheetId="18">#REF!</definedName>
    <definedName name="ASDD" localSheetId="21">#REF!</definedName>
    <definedName name="ASDD" localSheetId="19">#REF!</definedName>
    <definedName name="ASDD" localSheetId="20">#REF!</definedName>
    <definedName name="ASDD" localSheetId="22">#REF!</definedName>
    <definedName name="ASDD" localSheetId="24">#REF!</definedName>
    <definedName name="ASDD">#REF!</definedName>
    <definedName name="asfsadfsadf" localSheetId="1">#REF!</definedName>
    <definedName name="asfsadfsadf" localSheetId="2">#REF!</definedName>
    <definedName name="asfsadfsadf" localSheetId="3">#REF!</definedName>
    <definedName name="asfsadfsadf" localSheetId="4">#REF!</definedName>
    <definedName name="asfsadfsadf" localSheetId="5">#REF!</definedName>
    <definedName name="asfsadfsadf" localSheetId="6">#REF!</definedName>
    <definedName name="asfsadfsadf" localSheetId="7">#REF!</definedName>
    <definedName name="asfsadfsadf" localSheetId="8">#REF!</definedName>
    <definedName name="asfsadfsadf" localSheetId="9">#REF!</definedName>
    <definedName name="asfsadfsadf" localSheetId="10">#REF!</definedName>
    <definedName name="asfsadfsadf" localSheetId="11">#REF!</definedName>
    <definedName name="asfsadfsadf" localSheetId="12">#REF!</definedName>
    <definedName name="asfsadfsadf" localSheetId="13">#REF!</definedName>
    <definedName name="asfsadfsadf" localSheetId="15">#REF!</definedName>
    <definedName name="asfsadfsadf" localSheetId="14">#REF!</definedName>
    <definedName name="asfsadfsadf" localSheetId="16">#REF!</definedName>
    <definedName name="asfsadfsadf" localSheetId="17">#REF!</definedName>
    <definedName name="asfsadfsadf" localSheetId="18">#REF!</definedName>
    <definedName name="asfsadfsadf" localSheetId="21">#REF!</definedName>
    <definedName name="asfsadfsadf" localSheetId="19">#REF!</definedName>
    <definedName name="asfsadfsadf" localSheetId="20">#REF!</definedName>
    <definedName name="asfsadfsadf" localSheetId="22">#REF!</definedName>
    <definedName name="asfsadfsadf" localSheetId="24">#REF!</definedName>
    <definedName name="asfsadfsadf">#REF!</definedName>
    <definedName name="AW" localSheetId="1">'[9]판매&amp;재고현황'!#REF!</definedName>
    <definedName name="AW" localSheetId="2">'[9]판매&amp;재고현황'!#REF!</definedName>
    <definedName name="AW" localSheetId="3">'[9]판매&amp;재고현황'!#REF!</definedName>
    <definedName name="AW" localSheetId="4">'[9]판매&amp;재고현황'!#REF!</definedName>
    <definedName name="AW" localSheetId="5">'[9]판매&amp;재고현황'!#REF!</definedName>
    <definedName name="AW" localSheetId="6">'[9]판매&amp;재고현황'!#REF!</definedName>
    <definedName name="AW" localSheetId="7">'[9]판매&amp;재고현황'!#REF!</definedName>
    <definedName name="AW" localSheetId="8">'[9]판매&amp;재고현황'!#REF!</definedName>
    <definedName name="AW" localSheetId="9">'[9]판매&amp;재고현황'!#REF!</definedName>
    <definedName name="AW" localSheetId="10">'[9]판매&amp;재고현황'!#REF!</definedName>
    <definedName name="AW" localSheetId="11">'[9]판매&amp;재고현황'!#REF!</definedName>
    <definedName name="AW" localSheetId="12">'[9]판매&amp;재고현황'!#REF!</definedName>
    <definedName name="AW" localSheetId="13">'[9]판매&amp;재고현황'!#REF!</definedName>
    <definedName name="AW" localSheetId="15">'[9]판매&amp;재고현황'!#REF!</definedName>
    <definedName name="AW" localSheetId="14">'[9]판매&amp;재고현황'!#REF!</definedName>
    <definedName name="AW" localSheetId="16">'[9]판매&amp;재고현황'!#REF!</definedName>
    <definedName name="AW" localSheetId="17">'[9]판매&amp;재고현황'!#REF!</definedName>
    <definedName name="AW" localSheetId="18">'[9]판매&amp;재고현황'!#REF!</definedName>
    <definedName name="AW" localSheetId="21">'[9]판매&amp;재고현황'!#REF!</definedName>
    <definedName name="AW" localSheetId="19">'[9]판매&amp;재고현황'!#REF!</definedName>
    <definedName name="AW" localSheetId="20">'[9]판매&amp;재고현황'!#REF!</definedName>
    <definedName name="AW" localSheetId="22">'[9]판매&amp;재고현황'!#REF!</definedName>
    <definedName name="AW" localSheetId="24">'[9]판매&amp;재고현황'!#REF!</definedName>
    <definedName name="AW">'[9]판매&amp;재고현황'!#REF!</definedName>
    <definedName name="AX" localSheetId="1">'[9]판매&amp;재고현황'!#REF!</definedName>
    <definedName name="AX" localSheetId="2">'[9]판매&amp;재고현황'!#REF!</definedName>
    <definedName name="AX" localSheetId="3">'[9]판매&amp;재고현황'!#REF!</definedName>
    <definedName name="AX" localSheetId="4">'[9]판매&amp;재고현황'!#REF!</definedName>
    <definedName name="AX" localSheetId="5">'[9]판매&amp;재고현황'!#REF!</definedName>
    <definedName name="AX" localSheetId="6">'[9]판매&amp;재고현황'!#REF!</definedName>
    <definedName name="AX" localSheetId="7">'[9]판매&amp;재고현황'!#REF!</definedName>
    <definedName name="AX" localSheetId="8">'[9]판매&amp;재고현황'!#REF!</definedName>
    <definedName name="AX" localSheetId="9">'[9]판매&amp;재고현황'!#REF!</definedName>
    <definedName name="AX" localSheetId="10">'[9]판매&amp;재고현황'!#REF!</definedName>
    <definedName name="AX" localSheetId="11">'[9]판매&amp;재고현황'!#REF!</definedName>
    <definedName name="AX" localSheetId="12">'[9]판매&amp;재고현황'!#REF!</definedName>
    <definedName name="AX" localSheetId="13">'[9]판매&amp;재고현황'!#REF!</definedName>
    <definedName name="AX" localSheetId="15">'[9]판매&amp;재고현황'!#REF!</definedName>
    <definedName name="AX" localSheetId="14">'[9]판매&amp;재고현황'!#REF!</definedName>
    <definedName name="AX" localSheetId="16">'[9]판매&amp;재고현황'!#REF!</definedName>
    <definedName name="AX" localSheetId="17">'[9]판매&amp;재고현황'!#REF!</definedName>
    <definedName name="AX" localSheetId="18">'[9]판매&amp;재고현황'!#REF!</definedName>
    <definedName name="AX" localSheetId="21">'[9]판매&amp;재고현황'!#REF!</definedName>
    <definedName name="AX" localSheetId="19">'[9]판매&amp;재고현황'!#REF!</definedName>
    <definedName name="AX" localSheetId="20">'[9]판매&amp;재고현황'!#REF!</definedName>
    <definedName name="AX" localSheetId="22">'[9]판매&amp;재고현황'!#REF!</definedName>
    <definedName name="AX" localSheetId="24">'[9]판매&amp;재고현황'!#REF!</definedName>
    <definedName name="AX">'[9]판매&amp;재고현황'!#REF!</definedName>
    <definedName name="AY" localSheetId="1">#REF!</definedName>
    <definedName name="AY" localSheetId="2">#REF!</definedName>
    <definedName name="AY" localSheetId="3">#REF!</definedName>
    <definedName name="AY" localSheetId="4">#REF!</definedName>
    <definedName name="AY" localSheetId="5">#REF!</definedName>
    <definedName name="AY" localSheetId="6">#REF!</definedName>
    <definedName name="AY" localSheetId="7">#REF!</definedName>
    <definedName name="AY" localSheetId="8">#REF!</definedName>
    <definedName name="AY" localSheetId="9">#REF!</definedName>
    <definedName name="AY" localSheetId="10">#REF!</definedName>
    <definedName name="AY" localSheetId="11">#REF!</definedName>
    <definedName name="AY" localSheetId="12">#REF!</definedName>
    <definedName name="AY" localSheetId="13">#REF!</definedName>
    <definedName name="AY" localSheetId="15">#REF!</definedName>
    <definedName name="AY" localSheetId="14">#REF!</definedName>
    <definedName name="AY" localSheetId="16">#REF!</definedName>
    <definedName name="AY" localSheetId="17">#REF!</definedName>
    <definedName name="AY" localSheetId="18">#REF!</definedName>
    <definedName name="AY" localSheetId="21">#REF!</definedName>
    <definedName name="AY" localSheetId="19">#REF!</definedName>
    <definedName name="AY" localSheetId="20">#REF!</definedName>
    <definedName name="AY" localSheetId="22">#REF!</definedName>
    <definedName name="AY" localSheetId="24">#REF!</definedName>
    <definedName name="AY">#REF!</definedName>
    <definedName name="B_1" localSheetId="1">#REF!</definedName>
    <definedName name="B_1" localSheetId="2">#REF!</definedName>
    <definedName name="B_1" localSheetId="3">#REF!</definedName>
    <definedName name="B_1" localSheetId="4">#REF!</definedName>
    <definedName name="B_1" localSheetId="5">#REF!</definedName>
    <definedName name="B_1" localSheetId="6">#REF!</definedName>
    <definedName name="B_1" localSheetId="7">#REF!</definedName>
    <definedName name="B_1" localSheetId="8">#REF!</definedName>
    <definedName name="B_1" localSheetId="9">#REF!</definedName>
    <definedName name="B_1" localSheetId="10">#REF!</definedName>
    <definedName name="B_1" localSheetId="11">#REF!</definedName>
    <definedName name="B_1" localSheetId="12">#REF!</definedName>
    <definedName name="B_1" localSheetId="13">#REF!</definedName>
    <definedName name="B_1" localSheetId="15">#REF!</definedName>
    <definedName name="B_1" localSheetId="14">#REF!</definedName>
    <definedName name="B_1" localSheetId="16">#REF!</definedName>
    <definedName name="B_1" localSheetId="17">#REF!</definedName>
    <definedName name="B_1" localSheetId="18">#REF!</definedName>
    <definedName name="B_1" localSheetId="21">#REF!</definedName>
    <definedName name="B_1" localSheetId="19">#REF!</definedName>
    <definedName name="B_1" localSheetId="20">#REF!</definedName>
    <definedName name="B_1" localSheetId="22">#REF!</definedName>
    <definedName name="B_1" localSheetId="24">#REF!</definedName>
    <definedName name="B_1">#REF!</definedName>
    <definedName name="BB" localSheetId="1">'[9]판매&amp;재고현황'!#REF!</definedName>
    <definedName name="BB" localSheetId="2">'[9]판매&amp;재고현황'!#REF!</definedName>
    <definedName name="BB" localSheetId="3">'[9]판매&amp;재고현황'!#REF!</definedName>
    <definedName name="BB" localSheetId="4">'[9]판매&amp;재고현황'!#REF!</definedName>
    <definedName name="BB" localSheetId="5">'[9]판매&amp;재고현황'!#REF!</definedName>
    <definedName name="BB" localSheetId="6">'[9]판매&amp;재고현황'!#REF!</definedName>
    <definedName name="BB" localSheetId="7">'[9]판매&amp;재고현황'!#REF!</definedName>
    <definedName name="BB" localSheetId="8">'[9]판매&amp;재고현황'!#REF!</definedName>
    <definedName name="BB" localSheetId="9">'[9]판매&amp;재고현황'!#REF!</definedName>
    <definedName name="BB" localSheetId="10">'[9]판매&amp;재고현황'!#REF!</definedName>
    <definedName name="BB" localSheetId="11">'[9]판매&amp;재고현황'!#REF!</definedName>
    <definedName name="BB" localSheetId="12">'[9]판매&amp;재고현황'!#REF!</definedName>
    <definedName name="BB" localSheetId="13">'[9]판매&amp;재고현황'!#REF!</definedName>
    <definedName name="BB" localSheetId="15">'[9]판매&amp;재고현황'!#REF!</definedName>
    <definedName name="BB" localSheetId="14">'[9]판매&amp;재고현황'!#REF!</definedName>
    <definedName name="BB" localSheetId="16">'[9]판매&amp;재고현황'!#REF!</definedName>
    <definedName name="BB" localSheetId="17">'[9]판매&amp;재고현황'!#REF!</definedName>
    <definedName name="BB" localSheetId="18">'[9]판매&amp;재고현황'!#REF!</definedName>
    <definedName name="BB" localSheetId="21">'[9]판매&amp;재고현황'!#REF!</definedName>
    <definedName name="BB" localSheetId="19">'[9]판매&amp;재고현황'!#REF!</definedName>
    <definedName name="BB" localSheetId="20">'[9]판매&amp;재고현황'!#REF!</definedName>
    <definedName name="BB" localSheetId="22">'[9]판매&amp;재고현황'!#REF!</definedName>
    <definedName name="BB" localSheetId="24">'[9]판매&amp;재고현황'!#REF!</definedName>
    <definedName name="BB">'[9]판매&amp;재고현황'!#REF!</definedName>
    <definedName name="BenotaPr">#N/A</definedName>
    <definedName name="BenotaPrR">#N/A</definedName>
    <definedName name="BG" localSheetId="1">'[9]판매&amp;재고현황'!#REF!</definedName>
    <definedName name="BG" localSheetId="2">'[9]판매&amp;재고현황'!#REF!</definedName>
    <definedName name="BG" localSheetId="3">'[9]판매&amp;재고현황'!#REF!</definedName>
    <definedName name="BG" localSheetId="4">'[9]판매&amp;재고현황'!#REF!</definedName>
    <definedName name="BG" localSheetId="5">'[9]판매&amp;재고현황'!#REF!</definedName>
    <definedName name="BG" localSheetId="6">'[9]판매&amp;재고현황'!#REF!</definedName>
    <definedName name="BG" localSheetId="7">'[9]판매&amp;재고현황'!#REF!</definedName>
    <definedName name="BG" localSheetId="8">'[9]판매&amp;재고현황'!#REF!</definedName>
    <definedName name="BG" localSheetId="9">'[9]판매&amp;재고현황'!#REF!</definedName>
    <definedName name="BG" localSheetId="10">'[9]판매&amp;재고현황'!#REF!</definedName>
    <definedName name="BG" localSheetId="11">'[9]판매&amp;재고현황'!#REF!</definedName>
    <definedName name="BG" localSheetId="12">'[9]판매&amp;재고현황'!#REF!</definedName>
    <definedName name="BG" localSheetId="13">'[9]판매&amp;재고현황'!#REF!</definedName>
    <definedName name="BG" localSheetId="15">'[9]판매&amp;재고현황'!#REF!</definedName>
    <definedName name="BG" localSheetId="14">'[9]판매&amp;재고현황'!#REF!</definedName>
    <definedName name="BG" localSheetId="16">'[9]판매&amp;재고현황'!#REF!</definedName>
    <definedName name="BG" localSheetId="17">'[9]판매&amp;재고현황'!#REF!</definedName>
    <definedName name="BG" localSheetId="18">'[9]판매&amp;재고현황'!#REF!</definedName>
    <definedName name="BG" localSheetId="21">'[9]판매&amp;재고현황'!#REF!</definedName>
    <definedName name="BG" localSheetId="19">'[9]판매&amp;재고현황'!#REF!</definedName>
    <definedName name="BG" localSheetId="20">'[9]판매&amp;재고현황'!#REF!</definedName>
    <definedName name="BG" localSheetId="22">'[9]판매&amp;재고현황'!#REF!</definedName>
    <definedName name="BG" localSheetId="24">'[9]판매&amp;재고현황'!#REF!</definedName>
    <definedName name="BG">'[9]판매&amp;재고현황'!#REF!</definedName>
    <definedName name="BH" localSheetId="1">'[9]판매&amp;재고현황'!#REF!</definedName>
    <definedName name="BH" localSheetId="2">'[9]판매&amp;재고현황'!#REF!</definedName>
    <definedName name="BH" localSheetId="3">'[9]판매&amp;재고현황'!#REF!</definedName>
    <definedName name="BH" localSheetId="4">'[9]판매&amp;재고현황'!#REF!</definedName>
    <definedName name="BH" localSheetId="5">'[9]판매&amp;재고현황'!#REF!</definedName>
    <definedName name="BH" localSheetId="6">'[9]판매&amp;재고현황'!#REF!</definedName>
    <definedName name="BH" localSheetId="7">'[9]판매&amp;재고현황'!#REF!</definedName>
    <definedName name="BH" localSheetId="8">'[9]판매&amp;재고현황'!#REF!</definedName>
    <definedName name="BH" localSheetId="9">'[9]판매&amp;재고현황'!#REF!</definedName>
    <definedName name="BH" localSheetId="10">'[9]판매&amp;재고현황'!#REF!</definedName>
    <definedName name="BH" localSheetId="11">'[9]판매&amp;재고현황'!#REF!</definedName>
    <definedName name="BH" localSheetId="12">'[9]판매&amp;재고현황'!#REF!</definedName>
    <definedName name="BH" localSheetId="13">'[9]판매&amp;재고현황'!#REF!</definedName>
    <definedName name="BH" localSheetId="15">'[9]판매&amp;재고현황'!#REF!</definedName>
    <definedName name="BH" localSheetId="14">'[9]판매&amp;재고현황'!#REF!</definedName>
    <definedName name="BH" localSheetId="16">'[9]판매&amp;재고현황'!#REF!</definedName>
    <definedName name="BH" localSheetId="17">'[9]판매&amp;재고현황'!#REF!</definedName>
    <definedName name="BH" localSheetId="18">'[9]판매&amp;재고현황'!#REF!</definedName>
    <definedName name="BH" localSheetId="21">'[9]판매&amp;재고현황'!#REF!</definedName>
    <definedName name="BH" localSheetId="19">'[9]판매&amp;재고현황'!#REF!</definedName>
    <definedName name="BH" localSheetId="20">'[9]판매&amp;재고현황'!#REF!</definedName>
    <definedName name="BH" localSheetId="22">'[9]판매&amp;재고현황'!#REF!</definedName>
    <definedName name="BH" localSheetId="24">'[9]판매&amp;재고현황'!#REF!</definedName>
    <definedName name="BH">'[9]판매&amp;재고현황'!#REF!</definedName>
    <definedName name="BK" localSheetId="1">'[9]판매&amp;재고현황'!#REF!</definedName>
    <definedName name="BK" localSheetId="2">'[9]판매&amp;재고현황'!#REF!</definedName>
    <definedName name="BK" localSheetId="3">'[9]판매&amp;재고현황'!#REF!</definedName>
    <definedName name="BK" localSheetId="4">'[9]판매&amp;재고현황'!#REF!</definedName>
    <definedName name="BK" localSheetId="5">'[9]판매&amp;재고현황'!#REF!</definedName>
    <definedName name="BK" localSheetId="6">'[9]판매&amp;재고현황'!#REF!</definedName>
    <definedName name="BK" localSheetId="7">'[9]판매&amp;재고현황'!#REF!</definedName>
    <definedName name="BK" localSheetId="8">'[9]판매&amp;재고현황'!#REF!</definedName>
    <definedName name="BK" localSheetId="9">'[9]판매&amp;재고현황'!#REF!</definedName>
    <definedName name="BK" localSheetId="10">'[9]판매&amp;재고현황'!#REF!</definedName>
    <definedName name="BK" localSheetId="11">'[9]판매&amp;재고현황'!#REF!</definedName>
    <definedName name="BK" localSheetId="12">'[9]판매&amp;재고현황'!#REF!</definedName>
    <definedName name="BK" localSheetId="13">'[9]판매&amp;재고현황'!#REF!</definedName>
    <definedName name="BK" localSheetId="15">'[9]판매&amp;재고현황'!#REF!</definedName>
    <definedName name="BK" localSheetId="14">'[9]판매&amp;재고현황'!#REF!</definedName>
    <definedName name="BK" localSheetId="16">'[9]판매&amp;재고현황'!#REF!</definedName>
    <definedName name="BK" localSheetId="17">'[9]판매&amp;재고현황'!#REF!</definedName>
    <definedName name="BK" localSheetId="18">'[9]판매&amp;재고현황'!#REF!</definedName>
    <definedName name="BK" localSheetId="21">'[9]판매&amp;재고현황'!#REF!</definedName>
    <definedName name="BK" localSheetId="19">'[9]판매&amp;재고현황'!#REF!</definedName>
    <definedName name="BK" localSheetId="20">'[9]판매&amp;재고현황'!#REF!</definedName>
    <definedName name="BK" localSheetId="22">'[9]판매&amp;재고현황'!#REF!</definedName>
    <definedName name="BK" localSheetId="24">'[9]판매&amp;재고현황'!#REF!</definedName>
    <definedName name="BK">'[9]판매&amp;재고현황'!#REF!</definedName>
    <definedName name="BL" localSheetId="1">'[9]판매&amp;재고현황'!#REF!</definedName>
    <definedName name="BL" localSheetId="2">'[9]판매&amp;재고현황'!#REF!</definedName>
    <definedName name="BL" localSheetId="3">'[9]판매&amp;재고현황'!#REF!</definedName>
    <definedName name="BL" localSheetId="4">'[9]판매&amp;재고현황'!#REF!</definedName>
    <definedName name="BL" localSheetId="5">'[9]판매&amp;재고현황'!#REF!</definedName>
    <definedName name="BL" localSheetId="6">'[9]판매&amp;재고현황'!#REF!</definedName>
    <definedName name="BL" localSheetId="7">'[9]판매&amp;재고현황'!#REF!</definedName>
    <definedName name="BL" localSheetId="8">'[9]판매&amp;재고현황'!#REF!</definedName>
    <definedName name="BL" localSheetId="9">'[9]판매&amp;재고현황'!#REF!</definedName>
    <definedName name="BL" localSheetId="10">'[9]판매&amp;재고현황'!#REF!</definedName>
    <definedName name="BL" localSheetId="11">'[9]판매&amp;재고현황'!#REF!</definedName>
    <definedName name="BL" localSheetId="12">'[9]판매&amp;재고현황'!#REF!</definedName>
    <definedName name="BL" localSheetId="13">'[9]판매&amp;재고현황'!#REF!</definedName>
    <definedName name="BL" localSheetId="15">'[9]판매&amp;재고현황'!#REF!</definedName>
    <definedName name="BL" localSheetId="14">'[9]판매&amp;재고현황'!#REF!</definedName>
    <definedName name="BL" localSheetId="16">'[9]판매&amp;재고현황'!#REF!</definedName>
    <definedName name="BL" localSheetId="17">'[9]판매&amp;재고현황'!#REF!</definedName>
    <definedName name="BL" localSheetId="18">'[9]판매&amp;재고현황'!#REF!</definedName>
    <definedName name="BL" localSheetId="21">'[9]판매&amp;재고현황'!#REF!</definedName>
    <definedName name="BL" localSheetId="19">'[9]판매&amp;재고현황'!#REF!</definedName>
    <definedName name="BL" localSheetId="20">'[9]판매&amp;재고현황'!#REF!</definedName>
    <definedName name="BL" localSheetId="22">'[9]판매&amp;재고현황'!#REF!</definedName>
    <definedName name="BL" localSheetId="24">'[9]판매&amp;재고현황'!#REF!</definedName>
    <definedName name="BL">'[9]판매&amp;재고현황'!#REF!</definedName>
    <definedName name="BN" localSheetId="1">'[9]판매&amp;재고현황'!#REF!</definedName>
    <definedName name="BN" localSheetId="2">'[9]판매&amp;재고현황'!#REF!</definedName>
    <definedName name="BN" localSheetId="3">'[9]판매&amp;재고현황'!#REF!</definedName>
    <definedName name="BN" localSheetId="4">'[9]판매&amp;재고현황'!#REF!</definedName>
    <definedName name="BN" localSheetId="5">'[9]판매&amp;재고현황'!#REF!</definedName>
    <definedName name="BN" localSheetId="6">'[9]판매&amp;재고현황'!#REF!</definedName>
    <definedName name="BN" localSheetId="7">'[9]판매&amp;재고현황'!#REF!</definedName>
    <definedName name="BN" localSheetId="8">'[9]판매&amp;재고현황'!#REF!</definedName>
    <definedName name="BN" localSheetId="9">'[9]판매&amp;재고현황'!#REF!</definedName>
    <definedName name="BN" localSheetId="10">'[9]판매&amp;재고현황'!#REF!</definedName>
    <definedName name="BN" localSheetId="11">'[9]판매&amp;재고현황'!#REF!</definedName>
    <definedName name="BN" localSheetId="12">'[9]판매&amp;재고현황'!#REF!</definedName>
    <definedName name="BN" localSheetId="13">'[9]판매&amp;재고현황'!#REF!</definedName>
    <definedName name="BN" localSheetId="15">'[9]판매&amp;재고현황'!#REF!</definedName>
    <definedName name="BN" localSheetId="16">'[9]판매&amp;재고현황'!#REF!</definedName>
    <definedName name="BN" localSheetId="17">'[9]판매&amp;재고현황'!#REF!</definedName>
    <definedName name="BN" localSheetId="18">'[9]판매&amp;재고현황'!#REF!</definedName>
    <definedName name="BN" localSheetId="21">'[9]판매&amp;재고현황'!#REF!</definedName>
    <definedName name="BN" localSheetId="19">'[9]판매&amp;재고현황'!#REF!</definedName>
    <definedName name="BN" localSheetId="20">'[9]판매&amp;재고현황'!#REF!</definedName>
    <definedName name="BN" localSheetId="22">'[9]판매&amp;재고현황'!#REF!</definedName>
    <definedName name="BN" localSheetId="24">'[9]판매&amp;재고현황'!#REF!</definedName>
    <definedName name="BN">'[9]판매&amp;재고현황'!#REF!</definedName>
    <definedName name="BO" localSheetId="1">#REF!</definedName>
    <definedName name="BO" localSheetId="2">#REF!</definedName>
    <definedName name="BO" localSheetId="3">#REF!</definedName>
    <definedName name="BO" localSheetId="4">#REF!</definedName>
    <definedName name="BO" localSheetId="5">#REF!</definedName>
    <definedName name="BO" localSheetId="6">#REF!</definedName>
    <definedName name="BO" localSheetId="7">#REF!</definedName>
    <definedName name="BO" localSheetId="8">#REF!</definedName>
    <definedName name="BO" localSheetId="9">#REF!</definedName>
    <definedName name="BO" localSheetId="10">#REF!</definedName>
    <definedName name="BO" localSheetId="11">#REF!</definedName>
    <definedName name="BO" localSheetId="12">#REF!</definedName>
    <definedName name="BO" localSheetId="13">#REF!</definedName>
    <definedName name="BO" localSheetId="15">#REF!</definedName>
    <definedName name="BO" localSheetId="14">#REF!</definedName>
    <definedName name="BO" localSheetId="16">#REF!</definedName>
    <definedName name="BO" localSheetId="17">#REF!</definedName>
    <definedName name="BO" localSheetId="18">#REF!</definedName>
    <definedName name="BO" localSheetId="21">#REF!</definedName>
    <definedName name="BO" localSheetId="19">#REF!</definedName>
    <definedName name="BO" localSheetId="20">#REF!</definedName>
    <definedName name="BO" localSheetId="22">#REF!</definedName>
    <definedName name="BO" localSheetId="24">#REF!</definedName>
    <definedName name="BO">#REF!</definedName>
    <definedName name="BOH_TOTAL">#N/A</definedName>
    <definedName name="BOH_UC">#N/A</definedName>
    <definedName name="BOHAMT">#N/A</definedName>
    <definedName name="BOHQTY">#N/A</definedName>
    <definedName name="BP" localSheetId="1">#REF!</definedName>
    <definedName name="BP" localSheetId="2">#REF!</definedName>
    <definedName name="BP" localSheetId="3">#REF!</definedName>
    <definedName name="BP" localSheetId="4">#REF!</definedName>
    <definedName name="BP" localSheetId="5">#REF!</definedName>
    <definedName name="BP" localSheetId="6">#REF!</definedName>
    <definedName name="BP" localSheetId="7">#REF!</definedName>
    <definedName name="BP" localSheetId="8">#REF!</definedName>
    <definedName name="BP" localSheetId="9">#REF!</definedName>
    <definedName name="BP" localSheetId="10">#REF!</definedName>
    <definedName name="BP" localSheetId="11">#REF!</definedName>
    <definedName name="BP" localSheetId="12">#REF!</definedName>
    <definedName name="BP" localSheetId="13">#REF!</definedName>
    <definedName name="BP" localSheetId="15">#REF!</definedName>
    <definedName name="BP" localSheetId="14">#REF!</definedName>
    <definedName name="BP" localSheetId="16">#REF!</definedName>
    <definedName name="BP" localSheetId="17">#REF!</definedName>
    <definedName name="BP" localSheetId="18">#REF!</definedName>
    <definedName name="BP" localSheetId="21">#REF!</definedName>
    <definedName name="BP" localSheetId="19">#REF!</definedName>
    <definedName name="BP" localSheetId="20">#REF!</definedName>
    <definedName name="BP" localSheetId="22">#REF!</definedName>
    <definedName name="BP" localSheetId="24">#REF!</definedName>
    <definedName name="BP">#REF!</definedName>
    <definedName name="BR" localSheetId="1">#REF!</definedName>
    <definedName name="BR" localSheetId="2">#REF!</definedName>
    <definedName name="BR" localSheetId="3">#REF!</definedName>
    <definedName name="BR" localSheetId="4">#REF!</definedName>
    <definedName name="BR" localSheetId="5">#REF!</definedName>
    <definedName name="BR" localSheetId="6">#REF!</definedName>
    <definedName name="BR" localSheetId="7">#REF!</definedName>
    <definedName name="BR" localSheetId="8">#REF!</definedName>
    <definedName name="BR" localSheetId="9">#REF!</definedName>
    <definedName name="BR" localSheetId="10">#REF!</definedName>
    <definedName name="BR" localSheetId="11">#REF!</definedName>
    <definedName name="BR" localSheetId="12">#REF!</definedName>
    <definedName name="BR" localSheetId="13">#REF!</definedName>
    <definedName name="BR" localSheetId="15">#REF!</definedName>
    <definedName name="BR" localSheetId="14">#REF!</definedName>
    <definedName name="BR" localSheetId="16">#REF!</definedName>
    <definedName name="BR" localSheetId="17">#REF!</definedName>
    <definedName name="BR" localSheetId="18">#REF!</definedName>
    <definedName name="BR" localSheetId="21">#REF!</definedName>
    <definedName name="BR" localSheetId="19">#REF!</definedName>
    <definedName name="BR" localSheetId="20">#REF!</definedName>
    <definedName name="BR" localSheetId="22">#REF!</definedName>
    <definedName name="BR" localSheetId="24">#REF!</definedName>
    <definedName name="BR">#REF!</definedName>
    <definedName name="BS" localSheetId="1">BlankMacro1</definedName>
    <definedName name="BS" localSheetId="2">BlankMacro1</definedName>
    <definedName name="BS" localSheetId="3">BlankMacro1</definedName>
    <definedName name="BS" localSheetId="4">BlankMacro1</definedName>
    <definedName name="BS" localSheetId="5">BlankMacro1</definedName>
    <definedName name="BS" localSheetId="6">BlankMacro1</definedName>
    <definedName name="BS" localSheetId="7">BlankMacro1</definedName>
    <definedName name="BS" localSheetId="8">BlankMacro1</definedName>
    <definedName name="BS" localSheetId="9">BlankMacro1</definedName>
    <definedName name="BS" localSheetId="10">BlankMacro1</definedName>
    <definedName name="BS" localSheetId="11">BlankMacro1</definedName>
    <definedName name="BS" localSheetId="12">BlankMacro1</definedName>
    <definedName name="BS" localSheetId="13">BlankMacro1</definedName>
    <definedName name="BS" localSheetId="15">BlankMacro1</definedName>
    <definedName name="BS" localSheetId="14">BlankMacro1</definedName>
    <definedName name="BS" localSheetId="16">BlankMacro1</definedName>
    <definedName name="BS" localSheetId="17">BlankMacro1</definedName>
    <definedName name="BS" localSheetId="18">BlankMacro1</definedName>
    <definedName name="BS" localSheetId="21">BlankMacro1</definedName>
    <definedName name="BS" localSheetId="19">BlankMacro1</definedName>
    <definedName name="BS" localSheetId="20">BlankMacro1</definedName>
    <definedName name="BS" localSheetId="22">BlankMacro1</definedName>
    <definedName name="BS" localSheetId="24">BlankMacro1</definedName>
    <definedName name="BS">BlankMacro1</definedName>
    <definedName name="C_" localSheetId="1">#REF!</definedName>
    <definedName name="C_" localSheetId="2">#REF!</definedName>
    <definedName name="C_" localSheetId="3">#REF!</definedName>
    <definedName name="C_" localSheetId="4">#REF!</definedName>
    <definedName name="C_" localSheetId="5">#REF!</definedName>
    <definedName name="C_" localSheetId="6">#REF!</definedName>
    <definedName name="C_" localSheetId="7">#REF!</definedName>
    <definedName name="C_" localSheetId="8">#REF!</definedName>
    <definedName name="C_" localSheetId="9">#REF!</definedName>
    <definedName name="C_" localSheetId="10">#REF!</definedName>
    <definedName name="C_" localSheetId="11">#REF!</definedName>
    <definedName name="C_" localSheetId="12">#REF!</definedName>
    <definedName name="C_" localSheetId="13">#REF!</definedName>
    <definedName name="C_" localSheetId="15">#REF!</definedName>
    <definedName name="C_" localSheetId="14">#REF!</definedName>
    <definedName name="C_" localSheetId="16">#REF!</definedName>
    <definedName name="C_" localSheetId="17">#REF!</definedName>
    <definedName name="C_" localSheetId="18">#REF!</definedName>
    <definedName name="C_" localSheetId="21">#REF!</definedName>
    <definedName name="C_" localSheetId="19">#REF!</definedName>
    <definedName name="C_" localSheetId="20">#REF!</definedName>
    <definedName name="C_" localSheetId="22">#REF!</definedName>
    <definedName name="C_" localSheetId="24">#REF!</definedName>
    <definedName name="C_">#REF!</definedName>
    <definedName name="CALC_DATA" localSheetId="1">#REF!</definedName>
    <definedName name="CALC_DATA" localSheetId="2">#REF!</definedName>
    <definedName name="CALC_DATA" localSheetId="3">#REF!</definedName>
    <definedName name="CALC_DATA" localSheetId="4">#REF!</definedName>
    <definedName name="CALC_DATA" localSheetId="5">#REF!</definedName>
    <definedName name="CALC_DATA" localSheetId="6">#REF!</definedName>
    <definedName name="CALC_DATA" localSheetId="7">#REF!</definedName>
    <definedName name="CALC_DATA" localSheetId="8">#REF!</definedName>
    <definedName name="CALC_DATA" localSheetId="9">#REF!</definedName>
    <definedName name="CALC_DATA" localSheetId="10">#REF!</definedName>
    <definedName name="CALC_DATA" localSheetId="11">#REF!</definedName>
    <definedName name="CALC_DATA" localSheetId="12">#REF!</definedName>
    <definedName name="CALC_DATA" localSheetId="13">#REF!</definedName>
    <definedName name="CALC_DATA" localSheetId="15">#REF!</definedName>
    <definedName name="CALC_DATA" localSheetId="14">#REF!</definedName>
    <definedName name="CALC_DATA" localSheetId="16">#REF!</definedName>
    <definedName name="CALC_DATA" localSheetId="17">#REF!</definedName>
    <definedName name="CALC_DATA" localSheetId="18">#REF!</definedName>
    <definedName name="CALC_DATA" localSheetId="21">#REF!</definedName>
    <definedName name="CALC_DATA" localSheetId="19">#REF!</definedName>
    <definedName name="CALC_DATA" localSheetId="20">#REF!</definedName>
    <definedName name="CALC_DATA" localSheetId="22">#REF!</definedName>
    <definedName name="CALC_DATA" localSheetId="24">#REF!</definedName>
    <definedName name="CALC_DATA">#REF!</definedName>
    <definedName name="CAPBOH">#N/A</definedName>
    <definedName name="CAPEOH">#N/A</definedName>
    <definedName name="ccccc" localSheetId="1">#REF!</definedName>
    <definedName name="ccccc" localSheetId="2">#REF!</definedName>
    <definedName name="ccccc" localSheetId="3">#REF!</definedName>
    <definedName name="ccccc" localSheetId="4">#REF!</definedName>
    <definedName name="ccccc" localSheetId="5">#REF!</definedName>
    <definedName name="ccccc" localSheetId="6">#REF!</definedName>
    <definedName name="ccccc" localSheetId="7">#REF!</definedName>
    <definedName name="ccccc" localSheetId="8">#REF!</definedName>
    <definedName name="ccccc" localSheetId="9">#REF!</definedName>
    <definedName name="ccccc" localSheetId="10">#REF!</definedName>
    <definedName name="ccccc" localSheetId="11">#REF!</definedName>
    <definedName name="ccccc" localSheetId="12">#REF!</definedName>
    <definedName name="ccccc" localSheetId="13">#REF!</definedName>
    <definedName name="ccccc" localSheetId="15">#REF!</definedName>
    <definedName name="ccccc" localSheetId="14">#REF!</definedName>
    <definedName name="ccccc" localSheetId="16">#REF!</definedName>
    <definedName name="ccccc" localSheetId="17">#REF!</definedName>
    <definedName name="ccccc" localSheetId="18">#REF!</definedName>
    <definedName name="ccccc" localSheetId="21">#REF!</definedName>
    <definedName name="ccccc" localSheetId="19">#REF!</definedName>
    <definedName name="ccccc" localSheetId="20">#REF!</definedName>
    <definedName name="ccccc" localSheetId="22">#REF!</definedName>
    <definedName name="ccccc" localSheetId="24">#REF!</definedName>
    <definedName name="ccccc">#REF!</definedName>
    <definedName name="CD" localSheetId="1">'[9]판매&amp;재고현황'!#REF!</definedName>
    <definedName name="CD" localSheetId="2">'[9]판매&amp;재고현황'!#REF!</definedName>
    <definedName name="CD" localSheetId="3">'[9]판매&amp;재고현황'!#REF!</definedName>
    <definedName name="CD" localSheetId="4">'[9]판매&amp;재고현황'!#REF!</definedName>
    <definedName name="CD" localSheetId="5">'[9]판매&amp;재고현황'!#REF!</definedName>
    <definedName name="CD" localSheetId="6">'[9]판매&amp;재고현황'!#REF!</definedName>
    <definedName name="CD" localSheetId="7">'[9]판매&amp;재고현황'!#REF!</definedName>
    <definedName name="CD" localSheetId="8">'[9]판매&amp;재고현황'!#REF!</definedName>
    <definedName name="CD" localSheetId="9">'[9]판매&amp;재고현황'!#REF!</definedName>
    <definedName name="CD" localSheetId="10">'[9]판매&amp;재고현황'!#REF!</definedName>
    <definedName name="CD" localSheetId="11">'[9]판매&amp;재고현황'!#REF!</definedName>
    <definedName name="CD" localSheetId="12">'[9]판매&amp;재고현황'!#REF!</definedName>
    <definedName name="CD" localSheetId="13">'[9]판매&amp;재고현황'!#REF!</definedName>
    <definedName name="CD" localSheetId="15">'[9]판매&amp;재고현황'!#REF!</definedName>
    <definedName name="CD" localSheetId="14">'[9]판매&amp;재고현황'!#REF!</definedName>
    <definedName name="CD" localSheetId="16">'[9]판매&amp;재고현황'!#REF!</definedName>
    <definedName name="CD" localSheetId="17">'[9]판매&amp;재고현황'!#REF!</definedName>
    <definedName name="CD" localSheetId="18">'[9]판매&amp;재고현황'!#REF!</definedName>
    <definedName name="CD" localSheetId="21">'[9]판매&amp;재고현황'!#REF!</definedName>
    <definedName name="CD" localSheetId="19">'[9]판매&amp;재고현황'!#REF!</definedName>
    <definedName name="CD" localSheetId="20">'[9]판매&amp;재고현황'!#REF!</definedName>
    <definedName name="CD" localSheetId="22">'[9]판매&amp;재고현황'!#REF!</definedName>
    <definedName name="CD" localSheetId="24">'[9]판매&amp;재고현황'!#REF!</definedName>
    <definedName name="CD">'[9]판매&amp;재고현황'!#REF!</definedName>
    <definedName name="CDF" localSheetId="1">#REF!</definedName>
    <definedName name="CDF" localSheetId="2">#REF!</definedName>
    <definedName name="CDF" localSheetId="3">#REF!</definedName>
    <definedName name="CDF" localSheetId="4">#REF!</definedName>
    <definedName name="CDF" localSheetId="5">#REF!</definedName>
    <definedName name="CDF" localSheetId="6">#REF!</definedName>
    <definedName name="CDF" localSheetId="7">#REF!</definedName>
    <definedName name="CDF" localSheetId="8">#REF!</definedName>
    <definedName name="CDF" localSheetId="9">#REF!</definedName>
    <definedName name="CDF" localSheetId="10">#REF!</definedName>
    <definedName name="CDF" localSheetId="11">#REF!</definedName>
    <definedName name="CDF" localSheetId="12">#REF!</definedName>
    <definedName name="CDF" localSheetId="13">#REF!</definedName>
    <definedName name="CDF" localSheetId="15">#REF!</definedName>
    <definedName name="CDF" localSheetId="14">#REF!</definedName>
    <definedName name="CDF" localSheetId="16">#REF!</definedName>
    <definedName name="CDF" localSheetId="17">#REF!</definedName>
    <definedName name="CDF" localSheetId="18">#REF!</definedName>
    <definedName name="CDF" localSheetId="21">#REF!</definedName>
    <definedName name="CDF" localSheetId="19">#REF!</definedName>
    <definedName name="CDF" localSheetId="20">#REF!</definedName>
    <definedName name="CDF" localSheetId="22">#REF!</definedName>
    <definedName name="CDF" localSheetId="24">#REF!</definedName>
    <definedName name="CDF">#REF!</definedName>
    <definedName name="CLIENT_NAME" localSheetId="1">#REF!</definedName>
    <definedName name="CLIENT_NAME" localSheetId="2">#REF!</definedName>
    <definedName name="CLIENT_NAME" localSheetId="3">#REF!</definedName>
    <definedName name="CLIENT_NAME" localSheetId="4">#REF!</definedName>
    <definedName name="CLIENT_NAME" localSheetId="5">#REF!</definedName>
    <definedName name="CLIENT_NAME" localSheetId="6">#REF!</definedName>
    <definedName name="CLIENT_NAME" localSheetId="7">#REF!</definedName>
    <definedName name="CLIENT_NAME" localSheetId="8">#REF!</definedName>
    <definedName name="CLIENT_NAME" localSheetId="9">#REF!</definedName>
    <definedName name="CLIENT_NAME" localSheetId="10">#REF!</definedName>
    <definedName name="CLIENT_NAME" localSheetId="11">#REF!</definedName>
    <definedName name="CLIENT_NAME" localSheetId="12">#REF!</definedName>
    <definedName name="CLIENT_NAME" localSheetId="13">#REF!</definedName>
    <definedName name="CLIENT_NAME" localSheetId="15">#REF!</definedName>
    <definedName name="CLIENT_NAME" localSheetId="14">#REF!</definedName>
    <definedName name="CLIENT_NAME" localSheetId="16">#REF!</definedName>
    <definedName name="CLIENT_NAME" localSheetId="17">#REF!</definedName>
    <definedName name="CLIENT_NAME" localSheetId="18">#REF!</definedName>
    <definedName name="CLIENT_NAME" localSheetId="21">#REF!</definedName>
    <definedName name="CLIENT_NAME" localSheetId="19">#REF!</definedName>
    <definedName name="CLIENT_NAME" localSheetId="20">#REF!</definedName>
    <definedName name="CLIENT_NAME" localSheetId="22">#REF!</definedName>
    <definedName name="CLIENT_NAME" localSheetId="24">#REF!</definedName>
    <definedName name="CLIENT_NAME">#REF!</definedName>
    <definedName name="CODE" localSheetId="1">#REF!</definedName>
    <definedName name="CODE" localSheetId="2">#REF!</definedName>
    <definedName name="CODE" localSheetId="3">#REF!</definedName>
    <definedName name="CODE" localSheetId="4">#REF!</definedName>
    <definedName name="CODE" localSheetId="5">#REF!</definedName>
    <definedName name="CODE" localSheetId="6">#REF!</definedName>
    <definedName name="CODE" localSheetId="7">#REF!</definedName>
    <definedName name="CODE" localSheetId="8">#REF!</definedName>
    <definedName name="CODE" localSheetId="9">#REF!</definedName>
    <definedName name="CODE" localSheetId="10">#REF!</definedName>
    <definedName name="CODE" localSheetId="11">#REF!</definedName>
    <definedName name="CODE" localSheetId="12">#REF!</definedName>
    <definedName name="CODE" localSheetId="13">#REF!</definedName>
    <definedName name="CODE" localSheetId="15">#REF!</definedName>
    <definedName name="CODE" localSheetId="14">#REF!</definedName>
    <definedName name="CODE" localSheetId="16">#REF!</definedName>
    <definedName name="CODE" localSheetId="17">#REF!</definedName>
    <definedName name="CODE" localSheetId="18">#REF!</definedName>
    <definedName name="CODE" localSheetId="21">#REF!</definedName>
    <definedName name="CODE" localSheetId="19">#REF!</definedName>
    <definedName name="CODE" localSheetId="20">#REF!</definedName>
    <definedName name="CODE" localSheetId="22">#REF!</definedName>
    <definedName name="CODE" localSheetId="24">#REF!</definedName>
    <definedName name="CODE">#REF!</definedName>
    <definedName name="CONTDATE" localSheetId="1">#REF!</definedName>
    <definedName name="CONTDATE" localSheetId="2">#REF!</definedName>
    <definedName name="CONTDATE" localSheetId="3">#REF!</definedName>
    <definedName name="CONTDATE" localSheetId="4">#REF!</definedName>
    <definedName name="CONTDATE" localSheetId="5">#REF!</definedName>
    <definedName name="CONTDATE" localSheetId="6">#REF!</definedName>
    <definedName name="CONTDATE" localSheetId="7">#REF!</definedName>
    <definedName name="CONTDATE" localSheetId="8">#REF!</definedName>
    <definedName name="CONTDATE" localSheetId="9">#REF!</definedName>
    <definedName name="CONTDATE" localSheetId="10">#REF!</definedName>
    <definedName name="CONTDATE" localSheetId="11">#REF!</definedName>
    <definedName name="CONTDATE" localSheetId="12">#REF!</definedName>
    <definedName name="CONTDATE" localSheetId="13">#REF!</definedName>
    <definedName name="CONTDATE" localSheetId="15">#REF!</definedName>
    <definedName name="CONTDATE" localSheetId="16">#REF!</definedName>
    <definedName name="CONTDATE" localSheetId="17">#REF!</definedName>
    <definedName name="CONTDATE" localSheetId="18">#REF!</definedName>
    <definedName name="CONTDATE" localSheetId="21">#REF!</definedName>
    <definedName name="CONTDATE" localSheetId="19">#REF!</definedName>
    <definedName name="CONTDATE" localSheetId="20">#REF!</definedName>
    <definedName name="CONTDATE" localSheetId="22">#REF!</definedName>
    <definedName name="CONTDATE" localSheetId="24">#REF!</definedName>
    <definedName name="CONTDATE">#REF!</definedName>
    <definedName name="COS">#N/A</definedName>
    <definedName name="COS_UC">#N/A</definedName>
    <definedName name="CR3RT" localSheetId="1">#REF!</definedName>
    <definedName name="CR3RT" localSheetId="2">#REF!</definedName>
    <definedName name="CR3RT" localSheetId="3">#REF!</definedName>
    <definedName name="CR3RT" localSheetId="4">#REF!</definedName>
    <definedName name="CR3RT" localSheetId="5">#REF!</definedName>
    <definedName name="CR3RT" localSheetId="6">#REF!</definedName>
    <definedName name="CR3RT" localSheetId="7">#REF!</definedName>
    <definedName name="CR3RT" localSheetId="8">#REF!</definedName>
    <definedName name="CR3RT" localSheetId="9">#REF!</definedName>
    <definedName name="CR3RT" localSheetId="10">#REF!</definedName>
    <definedName name="CR3RT" localSheetId="11">#REF!</definedName>
    <definedName name="CR3RT" localSheetId="12">#REF!</definedName>
    <definedName name="CR3RT" localSheetId="13">#REF!</definedName>
    <definedName name="CR3RT" localSheetId="15">#REF!</definedName>
    <definedName name="CR3RT" localSheetId="14">#REF!</definedName>
    <definedName name="CR3RT" localSheetId="16">#REF!</definedName>
    <definedName name="CR3RT" localSheetId="17">#REF!</definedName>
    <definedName name="CR3RT" localSheetId="18">#REF!</definedName>
    <definedName name="CR3RT" localSheetId="21">#REF!</definedName>
    <definedName name="CR3RT" localSheetId="19">#REF!</definedName>
    <definedName name="CR3RT" localSheetId="20">#REF!</definedName>
    <definedName name="CR3RT" localSheetId="22">#REF!</definedName>
    <definedName name="CR3RT" localSheetId="24">#REF!</definedName>
    <definedName name="CR3RT">#REF!</definedName>
    <definedName name="CR3RTDK" localSheetId="1">#REF!</definedName>
    <definedName name="CR3RTDK" localSheetId="2">#REF!</definedName>
    <definedName name="CR3RTDK" localSheetId="3">#REF!</definedName>
    <definedName name="CR3RTDK" localSheetId="4">#REF!</definedName>
    <definedName name="CR3RTDK" localSheetId="5">#REF!</definedName>
    <definedName name="CR3RTDK" localSheetId="6">#REF!</definedName>
    <definedName name="CR3RTDK" localSheetId="7">#REF!</definedName>
    <definedName name="CR3RTDK" localSheetId="8">#REF!</definedName>
    <definedName name="CR3RTDK" localSheetId="9">#REF!</definedName>
    <definedName name="CR3RTDK" localSheetId="10">#REF!</definedName>
    <definedName name="CR3RTDK" localSheetId="11">#REF!</definedName>
    <definedName name="CR3RTDK" localSheetId="12">#REF!</definedName>
    <definedName name="CR3RTDK" localSheetId="13">#REF!</definedName>
    <definedName name="CR3RTDK" localSheetId="15">#REF!</definedName>
    <definedName name="CR3RTDK" localSheetId="14">#REF!</definedName>
    <definedName name="CR3RTDK" localSheetId="16">#REF!</definedName>
    <definedName name="CR3RTDK" localSheetId="17">#REF!</definedName>
    <definedName name="CR3RTDK" localSheetId="18">#REF!</definedName>
    <definedName name="CR3RTDK" localSheetId="21">#REF!</definedName>
    <definedName name="CR3RTDK" localSheetId="19">#REF!</definedName>
    <definedName name="CR3RTDK" localSheetId="20">#REF!</definedName>
    <definedName name="CR3RTDK" localSheetId="22">#REF!</definedName>
    <definedName name="CR3RTDK" localSheetId="24">#REF!</definedName>
    <definedName name="CR3RTDK">#REF!</definedName>
    <definedName name="CR5RTDK" localSheetId="1">#REF!</definedName>
    <definedName name="CR5RTDK" localSheetId="2">#REF!</definedName>
    <definedName name="CR5RTDK" localSheetId="3">#REF!</definedName>
    <definedName name="CR5RTDK" localSheetId="4">#REF!</definedName>
    <definedName name="CR5RTDK" localSheetId="5">#REF!</definedName>
    <definedName name="CR5RTDK" localSheetId="6">#REF!</definedName>
    <definedName name="CR5RTDK" localSheetId="7">#REF!</definedName>
    <definedName name="CR5RTDK" localSheetId="8">#REF!</definedName>
    <definedName name="CR5RTDK" localSheetId="9">#REF!</definedName>
    <definedName name="CR5RTDK" localSheetId="10">#REF!</definedName>
    <definedName name="CR5RTDK" localSheetId="11">#REF!</definedName>
    <definedName name="CR5RTDK" localSheetId="12">#REF!</definedName>
    <definedName name="CR5RTDK" localSheetId="13">#REF!</definedName>
    <definedName name="CR5RTDK" localSheetId="15">#REF!</definedName>
    <definedName name="CR5RTDK" localSheetId="14">#REF!</definedName>
    <definedName name="CR5RTDK" localSheetId="16">#REF!</definedName>
    <definedName name="CR5RTDK" localSheetId="17">#REF!</definedName>
    <definedName name="CR5RTDK" localSheetId="18">#REF!</definedName>
    <definedName name="CR5RTDK" localSheetId="21">#REF!</definedName>
    <definedName name="CR5RTDK" localSheetId="19">#REF!</definedName>
    <definedName name="CR5RTDK" localSheetId="20">#REF!</definedName>
    <definedName name="CR5RTDK" localSheetId="22">#REF!</definedName>
    <definedName name="CR5RTDK" localSheetId="24">#REF!</definedName>
    <definedName name="CR5RTDK">#REF!</definedName>
    <definedName name="Criteria_MI" localSheetId="1">#REF!</definedName>
    <definedName name="Criteria_MI" localSheetId="2">#REF!</definedName>
    <definedName name="Criteria_MI" localSheetId="3">#REF!</definedName>
    <definedName name="Criteria_MI" localSheetId="4">#REF!</definedName>
    <definedName name="Criteria_MI" localSheetId="5">#REF!</definedName>
    <definedName name="Criteria_MI" localSheetId="6">#REF!</definedName>
    <definedName name="Criteria_MI" localSheetId="7">#REF!</definedName>
    <definedName name="Criteria_MI" localSheetId="8">#REF!</definedName>
    <definedName name="Criteria_MI" localSheetId="9">#REF!</definedName>
    <definedName name="Criteria_MI" localSheetId="10">#REF!</definedName>
    <definedName name="Criteria_MI" localSheetId="11">#REF!</definedName>
    <definedName name="Criteria_MI" localSheetId="12">#REF!</definedName>
    <definedName name="Criteria_MI" localSheetId="13">#REF!</definedName>
    <definedName name="Criteria_MI" localSheetId="15">#REF!</definedName>
    <definedName name="Criteria_MI" localSheetId="16">#REF!</definedName>
    <definedName name="Criteria_MI" localSheetId="17">#REF!</definedName>
    <definedName name="Criteria_MI" localSheetId="18">#REF!</definedName>
    <definedName name="Criteria_MI" localSheetId="21">#REF!</definedName>
    <definedName name="Criteria_MI" localSheetId="19">#REF!</definedName>
    <definedName name="Criteria_MI" localSheetId="20">#REF!</definedName>
    <definedName name="Criteria_MI" localSheetId="22">#REF!</definedName>
    <definedName name="Criteria_MI" localSheetId="24">#REF!</definedName>
    <definedName name="Criteria_MI">#REF!</definedName>
    <definedName name="Criteria2" localSheetId="1">'[10]사업계획(97년)'!#REF!</definedName>
    <definedName name="Criteria2" localSheetId="2">'[10]사업계획(97년)'!#REF!</definedName>
    <definedName name="Criteria2" localSheetId="3">'[10]사업계획(97년)'!#REF!</definedName>
    <definedName name="Criteria2" localSheetId="4">'[10]사업계획(97년)'!#REF!</definedName>
    <definedName name="Criteria2" localSheetId="5">'[10]사업계획(97년)'!#REF!</definedName>
    <definedName name="Criteria2" localSheetId="6">'[10]사업계획(97년)'!#REF!</definedName>
    <definedName name="Criteria2" localSheetId="7">'[10]사업계획(97년)'!#REF!</definedName>
    <definedName name="Criteria2" localSheetId="8">'[10]사업계획(97년)'!#REF!</definedName>
    <definedName name="Criteria2" localSheetId="9">'[10]사업계획(97년)'!#REF!</definedName>
    <definedName name="Criteria2" localSheetId="10">'[10]사업계획(97년)'!#REF!</definedName>
    <definedName name="Criteria2" localSheetId="11">'[10]사업계획(97년)'!#REF!</definedName>
    <definedName name="Criteria2" localSheetId="12">'[10]사업계획(97년)'!#REF!</definedName>
    <definedName name="Criteria2" localSheetId="13">'[10]사업계획(97년)'!#REF!</definedName>
    <definedName name="Criteria2" localSheetId="15">'[10]사업계획(97년)'!#REF!</definedName>
    <definedName name="Criteria2" localSheetId="14">'[10]사업계획(97년)'!#REF!</definedName>
    <definedName name="Criteria2" localSheetId="16">'[10]사업계획(97년)'!#REF!</definedName>
    <definedName name="Criteria2" localSheetId="17">'[10]사업계획(97년)'!#REF!</definedName>
    <definedName name="Criteria2" localSheetId="18">'[10]사업계획(97년)'!#REF!</definedName>
    <definedName name="Criteria2" localSheetId="21">'[10]사업계획(97년)'!#REF!</definedName>
    <definedName name="Criteria2" localSheetId="19">'[10]사업계획(97년)'!#REF!</definedName>
    <definedName name="Criteria2" localSheetId="20">'[10]사업계획(97년)'!#REF!</definedName>
    <definedName name="Criteria2" localSheetId="22">'[10]사업계획(97년)'!#REF!</definedName>
    <definedName name="Criteria2" localSheetId="24">'[10]사업계획(97년)'!#REF!</definedName>
    <definedName name="Criteria2">'[10]사업계획(97년)'!#REF!</definedName>
    <definedName name="criteriaa" localSheetId="1">'[11]사업계획(97년)'!#REF!</definedName>
    <definedName name="criteriaa" localSheetId="2">'[11]사업계획(97년)'!#REF!</definedName>
    <definedName name="criteriaa" localSheetId="3">'[11]사업계획(97년)'!#REF!</definedName>
    <definedName name="criteriaa" localSheetId="4">'[11]사업계획(97년)'!#REF!</definedName>
    <definedName name="criteriaa" localSheetId="5">'[11]사업계획(97년)'!#REF!</definedName>
    <definedName name="criteriaa" localSheetId="6">'[11]사업계획(97년)'!#REF!</definedName>
    <definedName name="criteriaa" localSheetId="7">'[11]사업계획(97년)'!#REF!</definedName>
    <definedName name="criteriaa" localSheetId="8">'[11]사업계획(97년)'!#REF!</definedName>
    <definedName name="criteriaa" localSheetId="9">'[11]사업계획(97년)'!#REF!</definedName>
    <definedName name="criteriaa" localSheetId="10">'[11]사업계획(97년)'!#REF!</definedName>
    <definedName name="criteriaa" localSheetId="11">'[11]사업계획(97년)'!#REF!</definedName>
    <definedName name="criteriaa" localSheetId="12">'[11]사업계획(97년)'!#REF!</definedName>
    <definedName name="criteriaa" localSheetId="13">'[11]사업계획(97년)'!#REF!</definedName>
    <definedName name="criteriaa" localSheetId="15">'[11]사업계획(97년)'!#REF!</definedName>
    <definedName name="criteriaa" localSheetId="14">'[11]사업계획(97년)'!#REF!</definedName>
    <definedName name="criteriaa" localSheetId="16">'[11]사업계획(97년)'!#REF!</definedName>
    <definedName name="criteriaa" localSheetId="17">'[11]사업계획(97년)'!#REF!</definedName>
    <definedName name="criteriaa" localSheetId="18">'[11]사업계획(97년)'!#REF!</definedName>
    <definedName name="criteriaa" localSheetId="21">'[11]사업계획(97년)'!#REF!</definedName>
    <definedName name="criteriaa" localSheetId="19">'[11]사업계획(97년)'!#REF!</definedName>
    <definedName name="criteriaa" localSheetId="20">'[11]사업계획(97년)'!#REF!</definedName>
    <definedName name="criteriaa" localSheetId="22">'[11]사업계획(97년)'!#REF!</definedName>
    <definedName name="criteriaa" localSheetId="24">'[11]사업계획(97년)'!#REF!</definedName>
    <definedName name="criteriaa">'[11]사업계획(97년)'!#REF!</definedName>
    <definedName name="custcode" localSheetId="1">#REF!</definedName>
    <definedName name="custcode" localSheetId="2">#REF!</definedName>
    <definedName name="custcode" localSheetId="3">#REF!</definedName>
    <definedName name="custcode" localSheetId="4">#REF!</definedName>
    <definedName name="custcode" localSheetId="5">#REF!</definedName>
    <definedName name="custcode" localSheetId="6">#REF!</definedName>
    <definedName name="custcode" localSheetId="7">#REF!</definedName>
    <definedName name="custcode" localSheetId="8">#REF!</definedName>
    <definedName name="custcode" localSheetId="9">#REF!</definedName>
    <definedName name="custcode" localSheetId="10">#REF!</definedName>
    <definedName name="custcode" localSheetId="11">#REF!</definedName>
    <definedName name="custcode" localSheetId="12">#REF!</definedName>
    <definedName name="custcode" localSheetId="13">#REF!</definedName>
    <definedName name="custcode" localSheetId="15">#REF!</definedName>
    <definedName name="custcode" localSheetId="14">#REF!</definedName>
    <definedName name="custcode" localSheetId="16">#REF!</definedName>
    <definedName name="custcode" localSheetId="17">#REF!</definedName>
    <definedName name="custcode" localSheetId="18">#REF!</definedName>
    <definedName name="custcode" localSheetId="21">#REF!</definedName>
    <definedName name="custcode" localSheetId="19">#REF!</definedName>
    <definedName name="custcode" localSheetId="20">#REF!</definedName>
    <definedName name="custcode" localSheetId="22">#REF!</definedName>
    <definedName name="custcode" localSheetId="24">#REF!</definedName>
    <definedName name="custcode">#REF!</definedName>
    <definedName name="CV" localSheetId="1">#REF!</definedName>
    <definedName name="CV" localSheetId="2">#REF!</definedName>
    <definedName name="CV" localSheetId="3">#REF!</definedName>
    <definedName name="CV" localSheetId="4">#REF!</definedName>
    <definedName name="CV" localSheetId="5">#REF!</definedName>
    <definedName name="CV" localSheetId="6">#REF!</definedName>
    <definedName name="CV" localSheetId="7">#REF!</definedName>
    <definedName name="CV" localSheetId="8">#REF!</definedName>
    <definedName name="CV" localSheetId="9">#REF!</definedName>
    <definedName name="CV" localSheetId="10">#REF!</definedName>
    <definedName name="CV" localSheetId="11">#REF!</definedName>
    <definedName name="CV" localSheetId="12">#REF!</definedName>
    <definedName name="CV" localSheetId="13">#REF!</definedName>
    <definedName name="CV" localSheetId="15">#REF!</definedName>
    <definedName name="CV" localSheetId="14">#REF!</definedName>
    <definedName name="CV" localSheetId="16">#REF!</definedName>
    <definedName name="CV" localSheetId="17">#REF!</definedName>
    <definedName name="CV" localSheetId="18">#REF!</definedName>
    <definedName name="CV" localSheetId="21">#REF!</definedName>
    <definedName name="CV" localSheetId="19">#REF!</definedName>
    <definedName name="CV" localSheetId="20">#REF!</definedName>
    <definedName name="CV" localSheetId="22">#REF!</definedName>
    <definedName name="CV" localSheetId="24">#REF!</definedName>
    <definedName name="CV">#REF!</definedName>
    <definedName name="D" localSheetId="1">#REF!</definedName>
    <definedName name="D" localSheetId="2">#REF!</definedName>
    <definedName name="D" localSheetId="3">#REF!</definedName>
    <definedName name="D" localSheetId="4">#REF!</definedName>
    <definedName name="D" localSheetId="5">#REF!</definedName>
    <definedName name="D" localSheetId="6">#REF!</definedName>
    <definedName name="D" localSheetId="7">#REF!</definedName>
    <definedName name="D" localSheetId="8">#REF!</definedName>
    <definedName name="D" localSheetId="9">#REF!</definedName>
    <definedName name="D" localSheetId="10">#REF!</definedName>
    <definedName name="D" localSheetId="11">#REF!</definedName>
    <definedName name="D" localSheetId="12">#REF!</definedName>
    <definedName name="D" localSheetId="13">#REF!</definedName>
    <definedName name="D" localSheetId="15">#REF!</definedName>
    <definedName name="D" localSheetId="14">#REF!</definedName>
    <definedName name="D" localSheetId="16">#REF!</definedName>
    <definedName name="D" localSheetId="17">#REF!</definedName>
    <definedName name="D" localSheetId="18">#REF!</definedName>
    <definedName name="D" localSheetId="21">#REF!</definedName>
    <definedName name="D" localSheetId="19">#REF!</definedName>
    <definedName name="D" localSheetId="20">#REF!</definedName>
    <definedName name="D" localSheetId="22">#REF!</definedName>
    <definedName name="D" localSheetId="24">#REF!</definedName>
    <definedName name="D">#REF!</definedName>
    <definedName name="d_1" localSheetId="1">#REF!</definedName>
    <definedName name="d_1" localSheetId="2">#REF!</definedName>
    <definedName name="d_1" localSheetId="3">#REF!</definedName>
    <definedName name="d_1" localSheetId="4">#REF!</definedName>
    <definedName name="d_1" localSheetId="5">#REF!</definedName>
    <definedName name="d_1" localSheetId="6">#REF!</definedName>
    <definedName name="d_1" localSheetId="7">#REF!</definedName>
    <definedName name="d_1" localSheetId="8">#REF!</definedName>
    <definedName name="d_1" localSheetId="9">#REF!</definedName>
    <definedName name="d_1" localSheetId="10">#REF!</definedName>
    <definedName name="d_1" localSheetId="11">#REF!</definedName>
    <definedName name="d_1" localSheetId="12">#REF!</definedName>
    <definedName name="d_1" localSheetId="13">#REF!</definedName>
    <definedName name="d_1" localSheetId="15">#REF!</definedName>
    <definedName name="d_1" localSheetId="16">#REF!</definedName>
    <definedName name="d_1" localSheetId="17">#REF!</definedName>
    <definedName name="d_1" localSheetId="18">#REF!</definedName>
    <definedName name="d_1" localSheetId="21">#REF!</definedName>
    <definedName name="d_1" localSheetId="19">#REF!</definedName>
    <definedName name="d_1" localSheetId="20">#REF!</definedName>
    <definedName name="d_1" localSheetId="22">#REF!</definedName>
    <definedName name="d_1" localSheetId="24">#REF!</definedName>
    <definedName name="d_1">#REF!</definedName>
    <definedName name="d_2" localSheetId="1">#REF!</definedName>
    <definedName name="d_2" localSheetId="2">#REF!</definedName>
    <definedName name="d_2" localSheetId="3">#REF!</definedName>
    <definedName name="d_2" localSheetId="4">#REF!</definedName>
    <definedName name="d_2" localSheetId="5">#REF!</definedName>
    <definedName name="d_2" localSheetId="6">#REF!</definedName>
    <definedName name="d_2" localSheetId="7">#REF!</definedName>
    <definedName name="d_2" localSheetId="8">#REF!</definedName>
    <definedName name="d_2" localSheetId="9">#REF!</definedName>
    <definedName name="d_2" localSheetId="10">#REF!</definedName>
    <definedName name="d_2" localSheetId="11">#REF!</definedName>
    <definedName name="d_2" localSheetId="12">#REF!</definedName>
    <definedName name="d_2" localSheetId="13">#REF!</definedName>
    <definedName name="d_2" localSheetId="15">#REF!</definedName>
    <definedName name="d_2" localSheetId="16">#REF!</definedName>
    <definedName name="d_2" localSheetId="17">#REF!</definedName>
    <definedName name="d_2" localSheetId="18">#REF!</definedName>
    <definedName name="d_2" localSheetId="21">#REF!</definedName>
    <definedName name="d_2" localSheetId="19">#REF!</definedName>
    <definedName name="d_2" localSheetId="20">#REF!</definedName>
    <definedName name="d_2" localSheetId="22">#REF!</definedName>
    <definedName name="d_2" localSheetId="24">#REF!</definedName>
    <definedName name="d_2">#REF!</definedName>
    <definedName name="da" localSheetId="1">#REF!</definedName>
    <definedName name="da" localSheetId="2">#REF!</definedName>
    <definedName name="da" localSheetId="3">#REF!</definedName>
    <definedName name="da" localSheetId="4">#REF!</definedName>
    <definedName name="da" localSheetId="5">#REF!</definedName>
    <definedName name="da" localSheetId="6">#REF!</definedName>
    <definedName name="da" localSheetId="7">#REF!</definedName>
    <definedName name="da" localSheetId="8">#REF!</definedName>
    <definedName name="da" localSheetId="9">#REF!</definedName>
    <definedName name="da" localSheetId="10">#REF!</definedName>
    <definedName name="da" localSheetId="11">#REF!</definedName>
    <definedName name="da" localSheetId="12">#REF!</definedName>
    <definedName name="da" localSheetId="13">#REF!</definedName>
    <definedName name="da" localSheetId="15">#REF!</definedName>
    <definedName name="da" localSheetId="16">#REF!</definedName>
    <definedName name="da" localSheetId="17">#REF!</definedName>
    <definedName name="da" localSheetId="18">#REF!</definedName>
    <definedName name="da" localSheetId="21">#REF!</definedName>
    <definedName name="da" localSheetId="19">#REF!</definedName>
    <definedName name="da" localSheetId="20">#REF!</definedName>
    <definedName name="da" localSheetId="22">#REF!</definedName>
    <definedName name="da" localSheetId="24">#REF!</definedName>
    <definedName name="da">#REF!</definedName>
    <definedName name="DAFFFFF" localSheetId="1">#REF!</definedName>
    <definedName name="DAFFFFF" localSheetId="2">#REF!</definedName>
    <definedName name="DAFFFFF" localSheetId="3">#REF!</definedName>
    <definedName name="DAFFFFF" localSheetId="4">#REF!</definedName>
    <definedName name="DAFFFFF" localSheetId="5">#REF!</definedName>
    <definedName name="DAFFFFF" localSheetId="6">#REF!</definedName>
    <definedName name="DAFFFFF" localSheetId="7">#REF!</definedName>
    <definedName name="DAFFFFF" localSheetId="8">#REF!</definedName>
    <definedName name="DAFFFFF" localSheetId="9">#REF!</definedName>
    <definedName name="DAFFFFF" localSheetId="10">#REF!</definedName>
    <definedName name="DAFFFFF" localSheetId="11">#REF!</definedName>
    <definedName name="DAFFFFF" localSheetId="12">#REF!</definedName>
    <definedName name="DAFFFFF" localSheetId="13">#REF!</definedName>
    <definedName name="DAFFFFF" localSheetId="15">#REF!</definedName>
    <definedName name="DAFFFFF" localSheetId="16">#REF!</definedName>
    <definedName name="DAFFFFF" localSheetId="17">#REF!</definedName>
    <definedName name="DAFFFFF" localSheetId="18">#REF!</definedName>
    <definedName name="DAFFFFF" localSheetId="21">#REF!</definedName>
    <definedName name="DAFFFFF" localSheetId="19">#REF!</definedName>
    <definedName name="DAFFFFF" localSheetId="20">#REF!</definedName>
    <definedName name="DAFFFFF" localSheetId="22">#REF!</definedName>
    <definedName name="DAFFFFF" localSheetId="24">#REF!</definedName>
    <definedName name="DAFFFFF">#REF!</definedName>
    <definedName name="data" localSheetId="1">#REF!</definedName>
    <definedName name="data" localSheetId="2">#REF!</definedName>
    <definedName name="data" localSheetId="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9">#REF!</definedName>
    <definedName name="data" localSheetId="10">#REF!</definedName>
    <definedName name="data" localSheetId="11">#REF!</definedName>
    <definedName name="data" localSheetId="12">#REF!</definedName>
    <definedName name="data" localSheetId="13">#REF!</definedName>
    <definedName name="data" localSheetId="15">#REF!</definedName>
    <definedName name="data" localSheetId="16">#REF!</definedName>
    <definedName name="data" localSheetId="17">#REF!</definedName>
    <definedName name="data" localSheetId="18">#REF!</definedName>
    <definedName name="data" localSheetId="21">#REF!</definedName>
    <definedName name="data" localSheetId="19">#REF!</definedName>
    <definedName name="data" localSheetId="20">#REF!</definedName>
    <definedName name="data" localSheetId="22">#REF!</definedName>
    <definedName name="data" localSheetId="24">#REF!</definedName>
    <definedName name="data">#REF!</definedName>
    <definedName name="Database_MI" localSheetId="1">#REF!</definedName>
    <definedName name="Database_MI" localSheetId="2">#REF!</definedName>
    <definedName name="Database_MI" localSheetId="3">#REF!</definedName>
    <definedName name="Database_MI" localSheetId="4">#REF!</definedName>
    <definedName name="Database_MI" localSheetId="5">#REF!</definedName>
    <definedName name="Database_MI" localSheetId="6">#REF!</definedName>
    <definedName name="Database_MI" localSheetId="7">#REF!</definedName>
    <definedName name="Database_MI" localSheetId="8">#REF!</definedName>
    <definedName name="Database_MI" localSheetId="9">#REF!</definedName>
    <definedName name="Database_MI" localSheetId="10">#REF!</definedName>
    <definedName name="Database_MI" localSheetId="11">#REF!</definedName>
    <definedName name="Database_MI" localSheetId="12">#REF!</definedName>
    <definedName name="Database_MI" localSheetId="13">#REF!</definedName>
    <definedName name="Database_MI" localSheetId="15">#REF!</definedName>
    <definedName name="Database_MI" localSheetId="16">#REF!</definedName>
    <definedName name="Database_MI" localSheetId="17">#REF!</definedName>
    <definedName name="Database_MI" localSheetId="18">#REF!</definedName>
    <definedName name="Database_MI" localSheetId="21">#REF!</definedName>
    <definedName name="Database_MI" localSheetId="19">#REF!</definedName>
    <definedName name="Database_MI" localSheetId="20">#REF!</definedName>
    <definedName name="Database_MI" localSheetId="22">#REF!</definedName>
    <definedName name="Database_MI" localSheetId="24">#REF!</definedName>
    <definedName name="Database_MI">#REF!</definedName>
    <definedName name="databasse1" localSheetId="1">'[11]사업계획(97년)'!#REF!</definedName>
    <definedName name="databasse1" localSheetId="2">'[11]사업계획(97년)'!#REF!</definedName>
    <definedName name="databasse1" localSheetId="3">'[11]사업계획(97년)'!#REF!</definedName>
    <definedName name="databasse1" localSheetId="4">'[11]사업계획(97년)'!#REF!</definedName>
    <definedName name="databasse1" localSheetId="5">'[11]사업계획(97년)'!#REF!</definedName>
    <definedName name="databasse1" localSheetId="6">'[11]사업계획(97년)'!#REF!</definedName>
    <definedName name="databasse1" localSheetId="7">'[11]사업계획(97년)'!#REF!</definedName>
    <definedName name="databasse1" localSheetId="8">'[11]사업계획(97년)'!#REF!</definedName>
    <definedName name="databasse1" localSheetId="9">'[11]사업계획(97년)'!#REF!</definedName>
    <definedName name="databasse1" localSheetId="10">'[11]사업계획(97년)'!#REF!</definedName>
    <definedName name="databasse1" localSheetId="11">'[11]사업계획(97년)'!#REF!</definedName>
    <definedName name="databasse1" localSheetId="12">'[11]사업계획(97년)'!#REF!</definedName>
    <definedName name="databasse1" localSheetId="13">'[11]사업계획(97년)'!#REF!</definedName>
    <definedName name="databasse1" localSheetId="15">'[11]사업계획(97년)'!#REF!</definedName>
    <definedName name="databasse1" localSheetId="14">'[11]사업계획(97년)'!#REF!</definedName>
    <definedName name="databasse1" localSheetId="16">'[11]사업계획(97년)'!#REF!</definedName>
    <definedName name="databasse1" localSheetId="17">'[11]사업계획(97년)'!#REF!</definedName>
    <definedName name="databasse1" localSheetId="18">'[11]사업계획(97년)'!#REF!</definedName>
    <definedName name="databasse1" localSheetId="21">'[11]사업계획(97년)'!#REF!</definedName>
    <definedName name="databasse1" localSheetId="19">'[11]사업계획(97년)'!#REF!</definedName>
    <definedName name="databasse1" localSheetId="20">'[11]사업계획(97년)'!#REF!</definedName>
    <definedName name="databasse1" localSheetId="22">'[11]사업계획(97년)'!#REF!</definedName>
    <definedName name="databasse1" localSheetId="24">'[11]사업계획(97년)'!#REF!</definedName>
    <definedName name="databasse1">'[11]사업계획(97년)'!#REF!</definedName>
    <definedName name="DD" localSheetId="1">#REF!</definedName>
    <definedName name="DD" localSheetId="2">#REF!</definedName>
    <definedName name="DD" localSheetId="3">#REF!</definedName>
    <definedName name="DD" localSheetId="4">#REF!</definedName>
    <definedName name="DD" localSheetId="5">#REF!</definedName>
    <definedName name="DD" localSheetId="6">#REF!</definedName>
    <definedName name="DD" localSheetId="7">#REF!</definedName>
    <definedName name="DD" localSheetId="8">#REF!</definedName>
    <definedName name="DD" localSheetId="9">#REF!</definedName>
    <definedName name="DD" localSheetId="10">#REF!</definedName>
    <definedName name="DD" localSheetId="11">#REF!</definedName>
    <definedName name="DD" localSheetId="12">#REF!</definedName>
    <definedName name="DD" localSheetId="13">#REF!</definedName>
    <definedName name="DD" localSheetId="15">#REF!</definedName>
    <definedName name="DD" localSheetId="14">#REF!</definedName>
    <definedName name="DD" localSheetId="16">#REF!</definedName>
    <definedName name="DD" localSheetId="17">#REF!</definedName>
    <definedName name="DD" localSheetId="18">#REF!</definedName>
    <definedName name="DD" localSheetId="21">#REF!</definedName>
    <definedName name="DD" localSheetId="19">#REF!</definedName>
    <definedName name="DD" localSheetId="20">#REF!</definedName>
    <definedName name="DD" localSheetId="22">#REF!</definedName>
    <definedName name="DD" localSheetId="24">#REF!</definedName>
    <definedName name="DD">#REF!</definedName>
    <definedName name="ddd" localSheetId="1">#REF!</definedName>
    <definedName name="ddd" localSheetId="2">#REF!</definedName>
    <definedName name="ddd" localSheetId="3">#REF!</definedName>
    <definedName name="ddd" localSheetId="4">#REF!</definedName>
    <definedName name="ddd" localSheetId="5">#REF!</definedName>
    <definedName name="ddd" localSheetId="6">#REF!</definedName>
    <definedName name="ddd" localSheetId="7">#REF!</definedName>
    <definedName name="ddd" localSheetId="8">#REF!</definedName>
    <definedName name="ddd" localSheetId="9">#REF!</definedName>
    <definedName name="ddd" localSheetId="10">#REF!</definedName>
    <definedName name="ddd" localSheetId="11">#REF!</definedName>
    <definedName name="ddd" localSheetId="12">#REF!</definedName>
    <definedName name="ddd" localSheetId="13">#REF!</definedName>
    <definedName name="ddd" localSheetId="15">#REF!</definedName>
    <definedName name="ddd" localSheetId="14">#REF!</definedName>
    <definedName name="ddd" localSheetId="16">#REF!</definedName>
    <definedName name="ddd" localSheetId="17">#REF!</definedName>
    <definedName name="ddd" localSheetId="18">#REF!</definedName>
    <definedName name="ddd" localSheetId="21">#REF!</definedName>
    <definedName name="ddd" localSheetId="19">#REF!</definedName>
    <definedName name="ddd" localSheetId="20">#REF!</definedName>
    <definedName name="ddd" localSheetId="22">#REF!</definedName>
    <definedName name="ddd" localSheetId="24">#REF!</definedName>
    <definedName name="ddd">#REF!</definedName>
    <definedName name="dddd" localSheetId="1">#REF!</definedName>
    <definedName name="dddd" localSheetId="2">#REF!</definedName>
    <definedName name="dddd" localSheetId="3">#REF!</definedName>
    <definedName name="dddd" localSheetId="4">#REF!</definedName>
    <definedName name="dddd" localSheetId="5">#REF!</definedName>
    <definedName name="dddd" localSheetId="6">#REF!</definedName>
    <definedName name="dddd" localSheetId="7">#REF!</definedName>
    <definedName name="dddd" localSheetId="8">#REF!</definedName>
    <definedName name="dddd" localSheetId="9">#REF!</definedName>
    <definedName name="dddd" localSheetId="10">#REF!</definedName>
    <definedName name="dddd" localSheetId="11">#REF!</definedName>
    <definedName name="dddd" localSheetId="12">#REF!</definedName>
    <definedName name="dddd" localSheetId="13">#REF!</definedName>
    <definedName name="dddd" localSheetId="15">#REF!</definedName>
    <definedName name="dddd" localSheetId="14">#REF!</definedName>
    <definedName name="dddd" localSheetId="16">#REF!</definedName>
    <definedName name="dddd" localSheetId="17">#REF!</definedName>
    <definedName name="dddd" localSheetId="18">#REF!</definedName>
    <definedName name="dddd" localSheetId="21">#REF!</definedName>
    <definedName name="dddd" localSheetId="19">#REF!</definedName>
    <definedName name="dddd" localSheetId="20">#REF!</definedName>
    <definedName name="dddd" localSheetId="22">#REF!</definedName>
    <definedName name="dddd" localSheetId="24">#REF!</definedName>
    <definedName name="dddd">#REF!</definedName>
    <definedName name="dddddddd" localSheetId="1">#REF!</definedName>
    <definedName name="dddddddd" localSheetId="2">#REF!</definedName>
    <definedName name="dddddddd" localSheetId="3">#REF!</definedName>
    <definedName name="dddddddd" localSheetId="4">#REF!</definedName>
    <definedName name="dddddddd" localSheetId="5">#REF!</definedName>
    <definedName name="dddddddd" localSheetId="6">#REF!</definedName>
    <definedName name="dddddddd" localSheetId="7">#REF!</definedName>
    <definedName name="dddddddd" localSheetId="8">#REF!</definedName>
    <definedName name="dddddddd" localSheetId="9">#REF!</definedName>
    <definedName name="dddddddd" localSheetId="10">#REF!</definedName>
    <definedName name="dddddddd" localSheetId="11">#REF!</definedName>
    <definedName name="dddddddd" localSheetId="12">#REF!</definedName>
    <definedName name="dddddddd" localSheetId="13">#REF!</definedName>
    <definedName name="dddddddd" localSheetId="15">#REF!</definedName>
    <definedName name="dddddddd" localSheetId="16">#REF!</definedName>
    <definedName name="dddddddd" localSheetId="17">#REF!</definedName>
    <definedName name="dddddddd" localSheetId="18">#REF!</definedName>
    <definedName name="dddddddd" localSheetId="21">#REF!</definedName>
    <definedName name="dddddddd" localSheetId="19">#REF!</definedName>
    <definedName name="dddddddd" localSheetId="20">#REF!</definedName>
    <definedName name="dddddddd" localSheetId="22">#REF!</definedName>
    <definedName name="dddddddd" localSheetId="24">#REF!</definedName>
    <definedName name="dddddddd">#REF!</definedName>
    <definedName name="DEVICE">#N/A</definedName>
    <definedName name="dgfd" localSheetId="1">#REF!</definedName>
    <definedName name="dgfd" localSheetId="2">#REF!</definedName>
    <definedName name="dgfd" localSheetId="3">#REF!</definedName>
    <definedName name="dgfd" localSheetId="4">#REF!</definedName>
    <definedName name="dgfd" localSheetId="5">#REF!</definedName>
    <definedName name="dgfd" localSheetId="6">#REF!</definedName>
    <definedName name="dgfd" localSheetId="7">#REF!</definedName>
    <definedName name="dgfd" localSheetId="8">#REF!</definedName>
    <definedName name="dgfd" localSheetId="9">#REF!</definedName>
    <definedName name="dgfd" localSheetId="10">#REF!</definedName>
    <definedName name="dgfd" localSheetId="11">#REF!</definedName>
    <definedName name="dgfd" localSheetId="12">#REF!</definedName>
    <definedName name="dgfd" localSheetId="13">#REF!</definedName>
    <definedName name="dgfd" localSheetId="15">#REF!</definedName>
    <definedName name="dgfd" localSheetId="14">#REF!</definedName>
    <definedName name="dgfd" localSheetId="16">#REF!</definedName>
    <definedName name="dgfd" localSheetId="17">#REF!</definedName>
    <definedName name="dgfd" localSheetId="18">#REF!</definedName>
    <definedName name="dgfd" localSheetId="21">#REF!</definedName>
    <definedName name="dgfd" localSheetId="19">#REF!</definedName>
    <definedName name="dgfd" localSheetId="20">#REF!</definedName>
    <definedName name="dgfd" localSheetId="22">#REF!</definedName>
    <definedName name="dgfd" localSheetId="24">#REF!</definedName>
    <definedName name="dgfd">#REF!</definedName>
    <definedName name="dgfg" localSheetId="1">#REF!</definedName>
    <definedName name="dgfg" localSheetId="2">#REF!</definedName>
    <definedName name="dgfg" localSheetId="3">#REF!</definedName>
    <definedName name="dgfg" localSheetId="4">#REF!</definedName>
    <definedName name="dgfg" localSheetId="5">#REF!</definedName>
    <definedName name="dgfg" localSheetId="6">#REF!</definedName>
    <definedName name="dgfg" localSheetId="7">#REF!</definedName>
    <definedName name="dgfg" localSheetId="8">#REF!</definedName>
    <definedName name="dgfg" localSheetId="9">#REF!</definedName>
    <definedName name="dgfg" localSheetId="10">#REF!</definedName>
    <definedName name="dgfg" localSheetId="11">#REF!</definedName>
    <definedName name="dgfg" localSheetId="12">#REF!</definedName>
    <definedName name="dgfg" localSheetId="13">#REF!</definedName>
    <definedName name="dgfg" localSheetId="15">#REF!</definedName>
    <definedName name="dgfg" localSheetId="14">#REF!</definedName>
    <definedName name="dgfg" localSheetId="16">#REF!</definedName>
    <definedName name="dgfg" localSheetId="17">#REF!</definedName>
    <definedName name="dgfg" localSheetId="18">#REF!</definedName>
    <definedName name="dgfg" localSheetId="21">#REF!</definedName>
    <definedName name="dgfg" localSheetId="19">#REF!</definedName>
    <definedName name="dgfg" localSheetId="20">#REF!</definedName>
    <definedName name="dgfg" localSheetId="22">#REF!</definedName>
    <definedName name="dgfg" localSheetId="24">#REF!</definedName>
    <definedName name="dgfg">#REF!</definedName>
    <definedName name="dgfsdfa" localSheetId="1">#REF!</definedName>
    <definedName name="dgfsdfa" localSheetId="2">#REF!</definedName>
    <definedName name="dgfsdfa" localSheetId="3">#REF!</definedName>
    <definedName name="dgfsdfa" localSheetId="4">#REF!</definedName>
    <definedName name="dgfsdfa" localSheetId="5">#REF!</definedName>
    <definedName name="dgfsdfa" localSheetId="6">#REF!</definedName>
    <definedName name="dgfsdfa" localSheetId="7">#REF!</definedName>
    <definedName name="dgfsdfa" localSheetId="8">#REF!</definedName>
    <definedName name="dgfsdfa" localSheetId="9">#REF!</definedName>
    <definedName name="dgfsdfa" localSheetId="10">#REF!</definedName>
    <definedName name="dgfsdfa" localSheetId="11">#REF!</definedName>
    <definedName name="dgfsdfa" localSheetId="12">#REF!</definedName>
    <definedName name="dgfsdfa" localSheetId="13">#REF!</definedName>
    <definedName name="dgfsdfa" localSheetId="15">#REF!</definedName>
    <definedName name="dgfsdfa" localSheetId="14">#REF!</definedName>
    <definedName name="dgfsdfa" localSheetId="16">#REF!</definedName>
    <definedName name="dgfsdfa" localSheetId="17">#REF!</definedName>
    <definedName name="dgfsdfa" localSheetId="18">#REF!</definedName>
    <definedName name="dgfsdfa" localSheetId="21">#REF!</definedName>
    <definedName name="dgfsdfa" localSheetId="19">#REF!</definedName>
    <definedName name="dgfsdfa" localSheetId="20">#REF!</definedName>
    <definedName name="dgfsdfa" localSheetId="22">#REF!</definedName>
    <definedName name="dgfsdfa" localSheetId="24">#REF!</definedName>
    <definedName name="dgfsdfa">#REF!</definedName>
    <definedName name="DMCRBHP" localSheetId="1">#REF!</definedName>
    <definedName name="DMCRBHP" localSheetId="2">#REF!</definedName>
    <definedName name="DMCRBHP" localSheetId="3">#REF!</definedName>
    <definedName name="DMCRBHP" localSheetId="4">#REF!</definedName>
    <definedName name="DMCRBHP" localSheetId="5">#REF!</definedName>
    <definedName name="DMCRBHP" localSheetId="6">#REF!</definedName>
    <definedName name="DMCRBHP" localSheetId="7">#REF!</definedName>
    <definedName name="DMCRBHP" localSheetId="8">#REF!</definedName>
    <definedName name="DMCRBHP" localSheetId="9">#REF!</definedName>
    <definedName name="DMCRBHP" localSheetId="10">#REF!</definedName>
    <definedName name="DMCRBHP" localSheetId="11">#REF!</definedName>
    <definedName name="DMCRBHP" localSheetId="12">#REF!</definedName>
    <definedName name="DMCRBHP" localSheetId="13">#REF!</definedName>
    <definedName name="DMCRBHP" localSheetId="15">#REF!</definedName>
    <definedName name="DMCRBHP" localSheetId="16">#REF!</definedName>
    <definedName name="DMCRBHP" localSheetId="17">#REF!</definedName>
    <definedName name="DMCRBHP" localSheetId="18">#REF!</definedName>
    <definedName name="DMCRBHP" localSheetId="21">#REF!</definedName>
    <definedName name="DMCRBHP" localSheetId="19">#REF!</definedName>
    <definedName name="DMCRBHP" localSheetId="20">#REF!</definedName>
    <definedName name="DMCRBHP" localSheetId="22">#REF!</definedName>
    <definedName name="DMCRBHP" localSheetId="24">#REF!</definedName>
    <definedName name="DMCRBHP">#REF!</definedName>
    <definedName name="dn" localSheetId="1">'[12]사업계획(97년)'!#REF!</definedName>
    <definedName name="dn" localSheetId="2">'[12]사업계획(97년)'!#REF!</definedName>
    <definedName name="dn" localSheetId="3">'[12]사업계획(97년)'!#REF!</definedName>
    <definedName name="dn" localSheetId="4">'[12]사업계획(97년)'!#REF!</definedName>
    <definedName name="dn" localSheetId="5">'[12]사업계획(97년)'!#REF!</definedName>
    <definedName name="dn" localSheetId="6">'[12]사업계획(97년)'!#REF!</definedName>
    <definedName name="dn" localSheetId="7">'[12]사업계획(97년)'!#REF!</definedName>
    <definedName name="dn" localSheetId="8">'[12]사업계획(97년)'!#REF!</definedName>
    <definedName name="dn" localSheetId="9">'[12]사업계획(97년)'!#REF!</definedName>
    <definedName name="dn" localSheetId="10">'[12]사업계획(97년)'!#REF!</definedName>
    <definedName name="dn" localSheetId="11">'[12]사업계획(97년)'!#REF!</definedName>
    <definedName name="dn" localSheetId="12">'[12]사업계획(97년)'!#REF!</definedName>
    <definedName name="dn" localSheetId="13">'[12]사업계획(97년)'!#REF!</definedName>
    <definedName name="dn" localSheetId="15">'[12]사업계획(97년)'!#REF!</definedName>
    <definedName name="dn" localSheetId="14">'[12]사업계획(97년)'!#REF!</definedName>
    <definedName name="dn" localSheetId="16">'[12]사업계획(97년)'!#REF!</definedName>
    <definedName name="dn" localSheetId="17">'[12]사업계획(97년)'!#REF!</definedName>
    <definedName name="dn" localSheetId="18">'[12]사업계획(97년)'!#REF!</definedName>
    <definedName name="dn" localSheetId="21">'[12]사업계획(97년)'!#REF!</definedName>
    <definedName name="dn" localSheetId="19">'[12]사업계획(97년)'!#REF!</definedName>
    <definedName name="dn" localSheetId="20">'[12]사업계획(97년)'!#REF!</definedName>
    <definedName name="dn" localSheetId="22">'[12]사업계획(97년)'!#REF!</definedName>
    <definedName name="dn" localSheetId="24">'[12]사업계획(97년)'!#REF!</definedName>
    <definedName name="dn">'[12]사업계획(97년)'!#REF!</definedName>
    <definedName name="dntkd" localSheetId="1">'[13]사업계획(97년)'!#REF!</definedName>
    <definedName name="dntkd" localSheetId="2">'[13]사업계획(97년)'!#REF!</definedName>
    <definedName name="dntkd" localSheetId="3">'[13]사업계획(97년)'!#REF!</definedName>
    <definedName name="dntkd" localSheetId="4">'[13]사업계획(97년)'!#REF!</definedName>
    <definedName name="dntkd" localSheetId="5">'[13]사업계획(97년)'!#REF!</definedName>
    <definedName name="dntkd" localSheetId="6">'[13]사업계획(97년)'!#REF!</definedName>
    <definedName name="dntkd" localSheetId="7">'[13]사업계획(97년)'!#REF!</definedName>
    <definedName name="dntkd" localSheetId="8">'[13]사업계획(97년)'!#REF!</definedName>
    <definedName name="dntkd" localSheetId="9">'[13]사업계획(97년)'!#REF!</definedName>
    <definedName name="dntkd" localSheetId="10">'[13]사업계획(97년)'!#REF!</definedName>
    <definedName name="dntkd" localSheetId="11">'[13]사업계획(97년)'!#REF!</definedName>
    <definedName name="dntkd" localSheetId="12">'[13]사업계획(97년)'!#REF!</definedName>
    <definedName name="dntkd" localSheetId="13">'[13]사업계획(97년)'!#REF!</definedName>
    <definedName name="dntkd" localSheetId="15">'[13]사업계획(97년)'!#REF!</definedName>
    <definedName name="dntkd" localSheetId="14">'[13]사업계획(97년)'!#REF!</definedName>
    <definedName name="dntkd" localSheetId="16">'[13]사업계획(97년)'!#REF!</definedName>
    <definedName name="dntkd" localSheetId="17">'[13]사업계획(97년)'!#REF!</definedName>
    <definedName name="dntkd" localSheetId="18">'[13]사업계획(97년)'!#REF!</definedName>
    <definedName name="dntkd" localSheetId="21">'[13]사업계획(97년)'!#REF!</definedName>
    <definedName name="dntkd" localSheetId="19">'[13]사업계획(97년)'!#REF!</definedName>
    <definedName name="dntkd" localSheetId="20">'[13]사업계획(97년)'!#REF!</definedName>
    <definedName name="dntkd" localSheetId="22">'[13]사업계획(97년)'!#REF!</definedName>
    <definedName name="dntkd" localSheetId="24">'[13]사업계획(97년)'!#REF!</definedName>
    <definedName name="dntkd">'[13]사업계획(97년)'!#REF!</definedName>
    <definedName name="dntkdq" localSheetId="1">'[13]사업계획(97년)'!#REF!</definedName>
    <definedName name="dntkdq" localSheetId="2">'[13]사업계획(97년)'!#REF!</definedName>
    <definedName name="dntkdq" localSheetId="3">'[13]사업계획(97년)'!#REF!</definedName>
    <definedName name="dntkdq" localSheetId="4">'[13]사업계획(97년)'!#REF!</definedName>
    <definedName name="dntkdq" localSheetId="5">'[13]사업계획(97년)'!#REF!</definedName>
    <definedName name="dntkdq" localSheetId="6">'[13]사업계획(97년)'!#REF!</definedName>
    <definedName name="dntkdq" localSheetId="7">'[13]사업계획(97년)'!#REF!</definedName>
    <definedName name="dntkdq" localSheetId="8">'[13]사업계획(97년)'!#REF!</definedName>
    <definedName name="dntkdq" localSheetId="9">'[13]사업계획(97년)'!#REF!</definedName>
    <definedName name="dntkdq" localSheetId="10">'[13]사업계획(97년)'!#REF!</definedName>
    <definedName name="dntkdq" localSheetId="11">'[13]사업계획(97년)'!#REF!</definedName>
    <definedName name="dntkdq" localSheetId="12">'[13]사업계획(97년)'!#REF!</definedName>
    <definedName name="dntkdq" localSheetId="13">'[13]사업계획(97년)'!#REF!</definedName>
    <definedName name="dntkdq" localSheetId="15">'[13]사업계획(97년)'!#REF!</definedName>
    <definedName name="dntkdq" localSheetId="14">'[13]사업계획(97년)'!#REF!</definedName>
    <definedName name="dntkdq" localSheetId="16">'[13]사업계획(97년)'!#REF!</definedName>
    <definedName name="dntkdq" localSheetId="17">'[13]사업계획(97년)'!#REF!</definedName>
    <definedName name="dntkdq" localSheetId="18">'[13]사업계획(97년)'!#REF!</definedName>
    <definedName name="dntkdq" localSheetId="21">'[13]사업계획(97년)'!#REF!</definedName>
    <definedName name="dntkdq" localSheetId="19">'[13]사업계획(97년)'!#REF!</definedName>
    <definedName name="dntkdq" localSheetId="20">'[13]사업계획(97년)'!#REF!</definedName>
    <definedName name="dntkdq" localSheetId="22">'[13]사업계획(97년)'!#REF!</definedName>
    <definedName name="dntkdq" localSheetId="24">'[13]사업계획(97년)'!#REF!</definedName>
    <definedName name="dntkdq">'[13]사업계획(97년)'!#REF!</definedName>
    <definedName name="dntkdqja" localSheetId="1">'[13]사업계획(97년)'!#REF!</definedName>
    <definedName name="dntkdqja" localSheetId="2">'[13]사업계획(97년)'!#REF!</definedName>
    <definedName name="dntkdqja" localSheetId="3">'[13]사업계획(97년)'!#REF!</definedName>
    <definedName name="dntkdqja" localSheetId="4">'[13]사업계획(97년)'!#REF!</definedName>
    <definedName name="dntkdqja" localSheetId="5">'[13]사업계획(97년)'!#REF!</definedName>
    <definedName name="dntkdqja" localSheetId="6">'[13]사업계획(97년)'!#REF!</definedName>
    <definedName name="dntkdqja" localSheetId="7">'[13]사업계획(97년)'!#REF!</definedName>
    <definedName name="dntkdqja" localSheetId="8">'[13]사업계획(97년)'!#REF!</definedName>
    <definedName name="dntkdqja" localSheetId="9">'[13]사업계획(97년)'!#REF!</definedName>
    <definedName name="dntkdqja" localSheetId="10">'[13]사업계획(97년)'!#REF!</definedName>
    <definedName name="dntkdqja" localSheetId="11">'[13]사업계획(97년)'!#REF!</definedName>
    <definedName name="dntkdqja" localSheetId="12">'[13]사업계획(97년)'!#REF!</definedName>
    <definedName name="dntkdqja" localSheetId="13">'[13]사업계획(97년)'!#REF!</definedName>
    <definedName name="dntkdqja" localSheetId="15">'[13]사업계획(97년)'!#REF!</definedName>
    <definedName name="dntkdqja" localSheetId="14">'[13]사업계획(97년)'!#REF!</definedName>
    <definedName name="dntkdqja" localSheetId="16">'[13]사업계획(97년)'!#REF!</definedName>
    <definedName name="dntkdqja" localSheetId="17">'[13]사업계획(97년)'!#REF!</definedName>
    <definedName name="dntkdqja" localSheetId="18">'[13]사업계획(97년)'!#REF!</definedName>
    <definedName name="dntkdqja" localSheetId="21">'[13]사업계획(97년)'!#REF!</definedName>
    <definedName name="dntkdqja" localSheetId="19">'[13]사업계획(97년)'!#REF!</definedName>
    <definedName name="dntkdqja" localSheetId="20">'[13]사업계획(97년)'!#REF!</definedName>
    <definedName name="dntkdqja" localSheetId="22">'[13]사업계획(97년)'!#REF!</definedName>
    <definedName name="dntkdqja" localSheetId="24">'[13]사업계획(97년)'!#REF!</definedName>
    <definedName name="dntkdqja">'[13]사업계획(97년)'!#REF!</definedName>
    <definedName name="DOC" localSheetId="1">#REF!</definedName>
    <definedName name="DOC" localSheetId="2">#REF!</definedName>
    <definedName name="DOC" localSheetId="3">#REF!</definedName>
    <definedName name="DOC" localSheetId="4">#REF!</definedName>
    <definedName name="DOC" localSheetId="5">#REF!</definedName>
    <definedName name="DOC" localSheetId="6">#REF!</definedName>
    <definedName name="DOC" localSheetId="7">#REF!</definedName>
    <definedName name="DOC" localSheetId="8">#REF!</definedName>
    <definedName name="DOC" localSheetId="9">#REF!</definedName>
    <definedName name="DOC" localSheetId="10">#REF!</definedName>
    <definedName name="DOC" localSheetId="11">#REF!</definedName>
    <definedName name="DOC" localSheetId="12">#REF!</definedName>
    <definedName name="DOC" localSheetId="13">#REF!</definedName>
    <definedName name="DOC" localSheetId="15">#REF!</definedName>
    <definedName name="DOC" localSheetId="14">#REF!</definedName>
    <definedName name="DOC" localSheetId="16">#REF!</definedName>
    <definedName name="DOC" localSheetId="17">#REF!</definedName>
    <definedName name="DOC" localSheetId="18">#REF!</definedName>
    <definedName name="DOC" localSheetId="21">#REF!</definedName>
    <definedName name="DOC" localSheetId="19">#REF!</definedName>
    <definedName name="DOC" localSheetId="20">#REF!</definedName>
    <definedName name="DOC" localSheetId="22">#REF!</definedName>
    <definedName name="DOC" localSheetId="24">#REF!</definedName>
    <definedName name="DOC">#REF!</definedName>
    <definedName name="DOM_COS">#N/A</definedName>
    <definedName name="DOM_SALE">#N/A</definedName>
    <definedName name="DOMSALE">#N/A</definedName>
    <definedName name="E" localSheetId="1">#REF!</definedName>
    <definedName name="E" localSheetId="2">#REF!</definedName>
    <definedName name="E" localSheetId="3">#REF!</definedName>
    <definedName name="E" localSheetId="4">#REF!</definedName>
    <definedName name="E" localSheetId="5">#REF!</definedName>
    <definedName name="E" localSheetId="6">#REF!</definedName>
    <definedName name="E" localSheetId="7">#REF!</definedName>
    <definedName name="E" localSheetId="8">#REF!</definedName>
    <definedName name="E" localSheetId="9">#REF!</definedName>
    <definedName name="E" localSheetId="10">#REF!</definedName>
    <definedName name="E" localSheetId="11">#REF!</definedName>
    <definedName name="E" localSheetId="12">#REF!</definedName>
    <definedName name="E" localSheetId="13">#REF!</definedName>
    <definedName name="E" localSheetId="15">#REF!</definedName>
    <definedName name="E" localSheetId="14">#REF!</definedName>
    <definedName name="E" localSheetId="16">#REF!</definedName>
    <definedName name="E" localSheetId="17">#REF!</definedName>
    <definedName name="E" localSheetId="18">#REF!</definedName>
    <definedName name="E" localSheetId="21">#REF!</definedName>
    <definedName name="E" localSheetId="19">#REF!</definedName>
    <definedName name="E" localSheetId="20">#REF!</definedName>
    <definedName name="E" localSheetId="22">#REF!</definedName>
    <definedName name="E" localSheetId="24">#REF!</definedName>
    <definedName name="E">#REF!</definedName>
    <definedName name="EE" localSheetId="1">#REF!</definedName>
    <definedName name="EE" localSheetId="2">#REF!</definedName>
    <definedName name="EE" localSheetId="3">#REF!</definedName>
    <definedName name="EE" localSheetId="4">#REF!</definedName>
    <definedName name="EE" localSheetId="5">#REF!</definedName>
    <definedName name="EE" localSheetId="6">#REF!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5">#REF!</definedName>
    <definedName name="EE" localSheetId="14">#REF!</definedName>
    <definedName name="EE" localSheetId="16">#REF!</definedName>
    <definedName name="EE" localSheetId="17">#REF!</definedName>
    <definedName name="EE" localSheetId="18">#REF!</definedName>
    <definedName name="EE" localSheetId="21">#REF!</definedName>
    <definedName name="EE" localSheetId="19">#REF!</definedName>
    <definedName name="EE" localSheetId="20">#REF!</definedName>
    <definedName name="EE" localSheetId="22">#REF!</definedName>
    <definedName name="EE" localSheetId="24">#REF!</definedName>
    <definedName name="EE">#REF!</definedName>
    <definedName name="ENGTYPE" localSheetId="1">#REF!</definedName>
    <definedName name="ENGTYPE" localSheetId="2">#REF!</definedName>
    <definedName name="ENGTYPE" localSheetId="3">#REF!</definedName>
    <definedName name="ENGTYPE" localSheetId="4">#REF!</definedName>
    <definedName name="ENGTYPE" localSheetId="5">#REF!</definedName>
    <definedName name="ENGTYPE" localSheetId="6">#REF!</definedName>
    <definedName name="ENGTYPE" localSheetId="7">#REF!</definedName>
    <definedName name="ENGTYPE" localSheetId="8">#REF!</definedName>
    <definedName name="ENGTYPE" localSheetId="9">#REF!</definedName>
    <definedName name="ENGTYPE" localSheetId="10">#REF!</definedName>
    <definedName name="ENGTYPE" localSheetId="11">#REF!</definedName>
    <definedName name="ENGTYPE" localSheetId="12">#REF!</definedName>
    <definedName name="ENGTYPE" localSheetId="13">#REF!</definedName>
    <definedName name="ENGTYPE" localSheetId="15">#REF!</definedName>
    <definedName name="ENGTYPE" localSheetId="14">#REF!</definedName>
    <definedName name="ENGTYPE" localSheetId="16">#REF!</definedName>
    <definedName name="ENGTYPE" localSheetId="17">#REF!</definedName>
    <definedName name="ENGTYPE" localSheetId="18">#REF!</definedName>
    <definedName name="ENGTYPE" localSheetId="21">#REF!</definedName>
    <definedName name="ENGTYPE" localSheetId="19">#REF!</definedName>
    <definedName name="ENGTYPE" localSheetId="20">#REF!</definedName>
    <definedName name="ENGTYPE" localSheetId="22">#REF!</definedName>
    <definedName name="ENGTYPE" localSheetId="24">#REF!</definedName>
    <definedName name="ENGTYPE">#REF!</definedName>
    <definedName name="EOH">#N/A</definedName>
    <definedName name="EOH_UC">#N/A</definedName>
    <definedName name="EOHAMT">#N/A</definedName>
    <definedName name="EOHQTY">#N/A</definedName>
    <definedName name="ER" localSheetId="1">#REF!</definedName>
    <definedName name="ER" localSheetId="2">#REF!</definedName>
    <definedName name="ER" localSheetId="3">#REF!</definedName>
    <definedName name="ER" localSheetId="4">#REF!</definedName>
    <definedName name="ER" localSheetId="5">#REF!</definedName>
    <definedName name="ER" localSheetId="6">#REF!</definedName>
    <definedName name="ER" localSheetId="7">#REF!</definedName>
    <definedName name="ER" localSheetId="8">#REF!</definedName>
    <definedName name="ER" localSheetId="9">#REF!</definedName>
    <definedName name="ER" localSheetId="10">#REF!</definedName>
    <definedName name="ER" localSheetId="11">#REF!</definedName>
    <definedName name="ER" localSheetId="12">#REF!</definedName>
    <definedName name="ER" localSheetId="13">#REF!</definedName>
    <definedName name="ER" localSheetId="15">#REF!</definedName>
    <definedName name="ER" localSheetId="14">#REF!</definedName>
    <definedName name="ER" localSheetId="16">#REF!</definedName>
    <definedName name="ER" localSheetId="17">#REF!</definedName>
    <definedName name="ER" localSheetId="18">#REF!</definedName>
    <definedName name="ER" localSheetId="21">#REF!</definedName>
    <definedName name="ER" localSheetId="19">#REF!</definedName>
    <definedName name="ER" localSheetId="20">#REF!</definedName>
    <definedName name="ER" localSheetId="22">#REF!</definedName>
    <definedName name="ER" localSheetId="24">#REF!</definedName>
    <definedName name="ER">#REF!</definedName>
    <definedName name="EUR" localSheetId="1">#REF!</definedName>
    <definedName name="EUR" localSheetId="2">#REF!</definedName>
    <definedName name="EUR" localSheetId="3">#REF!</definedName>
    <definedName name="EUR" localSheetId="4">#REF!</definedName>
    <definedName name="EUR" localSheetId="5">#REF!</definedName>
    <definedName name="EUR" localSheetId="6">#REF!</definedName>
    <definedName name="EUR" localSheetId="7">#REF!</definedName>
    <definedName name="EUR" localSheetId="8">#REF!</definedName>
    <definedName name="EUR" localSheetId="9">#REF!</definedName>
    <definedName name="EUR" localSheetId="10">#REF!</definedName>
    <definedName name="EUR" localSheetId="11">#REF!</definedName>
    <definedName name="EUR" localSheetId="12">#REF!</definedName>
    <definedName name="EUR" localSheetId="13">#REF!</definedName>
    <definedName name="EUR" localSheetId="15">#REF!</definedName>
    <definedName name="EUR" localSheetId="14">#REF!</definedName>
    <definedName name="EUR" localSheetId="16">#REF!</definedName>
    <definedName name="EUR" localSheetId="17">#REF!</definedName>
    <definedName name="EUR" localSheetId="18">#REF!</definedName>
    <definedName name="EUR" localSheetId="21">#REF!</definedName>
    <definedName name="EUR" localSheetId="19">#REF!</definedName>
    <definedName name="EUR" localSheetId="20">#REF!</definedName>
    <definedName name="EUR" localSheetId="22">#REF!</definedName>
    <definedName name="EUR" localSheetId="24">#REF!</definedName>
    <definedName name="EUR">#REF!</definedName>
    <definedName name="EWREW" localSheetId="1">#REF!</definedName>
    <definedName name="EWREW" localSheetId="2">#REF!</definedName>
    <definedName name="EWREW" localSheetId="3">#REF!</definedName>
    <definedName name="EWREW" localSheetId="4">#REF!</definedName>
    <definedName name="EWREW" localSheetId="5">#REF!</definedName>
    <definedName name="EWREW" localSheetId="6">#REF!</definedName>
    <definedName name="EWREW" localSheetId="7">#REF!</definedName>
    <definedName name="EWREW" localSheetId="8">#REF!</definedName>
    <definedName name="EWREW" localSheetId="9">#REF!</definedName>
    <definedName name="EWREW" localSheetId="10">#REF!</definedName>
    <definedName name="EWREW" localSheetId="11">#REF!</definedName>
    <definedName name="EWREW" localSheetId="12">#REF!</definedName>
    <definedName name="EWREW" localSheetId="13">#REF!</definedName>
    <definedName name="EWREW" localSheetId="15">#REF!</definedName>
    <definedName name="EWREW" localSheetId="14">#REF!</definedName>
    <definedName name="EWREW" localSheetId="16">#REF!</definedName>
    <definedName name="EWREW" localSheetId="17">#REF!</definedName>
    <definedName name="EWREW" localSheetId="18">#REF!</definedName>
    <definedName name="EWREW" localSheetId="21">#REF!</definedName>
    <definedName name="EWREW" localSheetId="19">#REF!</definedName>
    <definedName name="EWREW" localSheetId="20">#REF!</definedName>
    <definedName name="EWREW" localSheetId="22">#REF!</definedName>
    <definedName name="EWREW" localSheetId="24">#REF!</definedName>
    <definedName name="EWREW">#REF!</definedName>
    <definedName name="EWREWR" localSheetId="1">'[11]사업계획(97년)'!#REF!</definedName>
    <definedName name="EWREWR" localSheetId="2">'[11]사업계획(97년)'!#REF!</definedName>
    <definedName name="EWREWR" localSheetId="3">'[11]사업계획(97년)'!#REF!</definedName>
    <definedName name="EWREWR" localSheetId="4">'[11]사업계획(97년)'!#REF!</definedName>
    <definedName name="EWREWR" localSheetId="5">'[11]사업계획(97년)'!#REF!</definedName>
    <definedName name="EWREWR" localSheetId="6">'[11]사업계획(97년)'!#REF!</definedName>
    <definedName name="EWREWR" localSheetId="7">'[11]사업계획(97년)'!#REF!</definedName>
    <definedName name="EWREWR" localSheetId="8">'[11]사업계획(97년)'!#REF!</definedName>
    <definedName name="EWREWR" localSheetId="9">'[11]사업계획(97년)'!#REF!</definedName>
    <definedName name="EWREWR" localSheetId="10">'[11]사업계획(97년)'!#REF!</definedName>
    <definedName name="EWREWR" localSheetId="11">'[11]사업계획(97년)'!#REF!</definedName>
    <definedName name="EWREWR" localSheetId="12">'[11]사업계획(97년)'!#REF!</definedName>
    <definedName name="EWREWR" localSheetId="13">'[11]사업계획(97년)'!#REF!</definedName>
    <definedName name="EWREWR" localSheetId="15">'[11]사업계획(97년)'!#REF!</definedName>
    <definedName name="EWREWR" localSheetId="14">'[11]사업계획(97년)'!#REF!</definedName>
    <definedName name="EWREWR" localSheetId="16">'[11]사업계획(97년)'!#REF!</definedName>
    <definedName name="EWREWR" localSheetId="17">'[11]사업계획(97년)'!#REF!</definedName>
    <definedName name="EWREWR" localSheetId="18">'[11]사업계획(97년)'!#REF!</definedName>
    <definedName name="EWREWR" localSheetId="21">'[11]사업계획(97년)'!#REF!</definedName>
    <definedName name="EWREWR" localSheetId="19">'[11]사업계획(97년)'!#REF!</definedName>
    <definedName name="EWREWR" localSheetId="20">'[11]사업계획(97년)'!#REF!</definedName>
    <definedName name="EWREWR" localSheetId="22">'[11]사업계획(97년)'!#REF!</definedName>
    <definedName name="EWREWR" localSheetId="24">'[11]사업계획(97년)'!#REF!</definedName>
    <definedName name="EWREWR">'[11]사업계획(97년)'!#REF!</definedName>
    <definedName name="EXP_COS">#N/A</definedName>
    <definedName name="EXP_SALE">#N/A</definedName>
    <definedName name="EXPSALE">#N/A</definedName>
    <definedName name="Extract_MI" localSheetId="1">#REF!</definedName>
    <definedName name="Extract_MI" localSheetId="2">#REF!</definedName>
    <definedName name="Extract_MI" localSheetId="3">#REF!</definedName>
    <definedName name="Extract_MI" localSheetId="4">#REF!</definedName>
    <definedName name="Extract_MI" localSheetId="5">#REF!</definedName>
    <definedName name="Extract_MI" localSheetId="6">#REF!</definedName>
    <definedName name="Extract_MI" localSheetId="7">#REF!</definedName>
    <definedName name="Extract_MI" localSheetId="8">#REF!</definedName>
    <definedName name="Extract_MI" localSheetId="9">#REF!</definedName>
    <definedName name="Extract_MI" localSheetId="10">#REF!</definedName>
    <definedName name="Extract_MI" localSheetId="11">#REF!</definedName>
    <definedName name="Extract_MI" localSheetId="12">#REF!</definedName>
    <definedName name="Extract_MI" localSheetId="13">#REF!</definedName>
    <definedName name="Extract_MI" localSheetId="15">#REF!</definedName>
    <definedName name="Extract_MI" localSheetId="14">#REF!</definedName>
    <definedName name="Extract_MI" localSheetId="16">#REF!</definedName>
    <definedName name="Extract_MI" localSheetId="17">#REF!</definedName>
    <definedName name="Extract_MI" localSheetId="18">#REF!</definedName>
    <definedName name="Extract_MI" localSheetId="21">#REF!</definedName>
    <definedName name="Extract_MI" localSheetId="19">#REF!</definedName>
    <definedName name="Extract_MI" localSheetId="20">#REF!</definedName>
    <definedName name="Extract_MI" localSheetId="22">#REF!</definedName>
    <definedName name="Extract_MI" localSheetId="24">#REF!</definedName>
    <definedName name="Extract_MI">#REF!</definedName>
    <definedName name="extracta" localSheetId="1">'[11]사업계획(97년)'!#REF!</definedName>
    <definedName name="extracta" localSheetId="2">'[11]사업계획(97년)'!#REF!</definedName>
    <definedName name="extracta" localSheetId="3">'[11]사업계획(97년)'!#REF!</definedName>
    <definedName name="extracta" localSheetId="4">'[11]사업계획(97년)'!#REF!</definedName>
    <definedName name="extracta" localSheetId="5">'[11]사업계획(97년)'!#REF!</definedName>
    <definedName name="extracta" localSheetId="6">'[11]사업계획(97년)'!#REF!</definedName>
    <definedName name="extracta" localSheetId="7">'[11]사업계획(97년)'!#REF!</definedName>
    <definedName name="extracta" localSheetId="8">'[11]사업계획(97년)'!#REF!</definedName>
    <definedName name="extracta" localSheetId="9">'[11]사업계획(97년)'!#REF!</definedName>
    <definedName name="extracta" localSheetId="10">'[11]사업계획(97년)'!#REF!</definedName>
    <definedName name="extracta" localSheetId="11">'[11]사업계획(97년)'!#REF!</definedName>
    <definedName name="extracta" localSheetId="12">'[11]사업계획(97년)'!#REF!</definedName>
    <definedName name="extracta" localSheetId="13">'[11]사업계획(97년)'!#REF!</definedName>
    <definedName name="extracta" localSheetId="15">'[11]사업계획(97년)'!#REF!</definedName>
    <definedName name="extracta" localSheetId="14">'[11]사업계획(97년)'!#REF!</definedName>
    <definedName name="extracta" localSheetId="16">'[11]사업계획(97년)'!#REF!</definedName>
    <definedName name="extracta" localSheetId="17">'[11]사업계획(97년)'!#REF!</definedName>
    <definedName name="extracta" localSheetId="18">'[11]사업계획(97년)'!#REF!</definedName>
    <definedName name="extracta" localSheetId="21">'[11]사업계획(97년)'!#REF!</definedName>
    <definedName name="extracta" localSheetId="19">'[11]사업계획(97년)'!#REF!</definedName>
    <definedName name="extracta" localSheetId="20">'[11]사업계획(97년)'!#REF!</definedName>
    <definedName name="extracta" localSheetId="22">'[11]사업계획(97년)'!#REF!</definedName>
    <definedName name="extracta" localSheetId="24">'[11]사업계획(97년)'!#REF!</definedName>
    <definedName name="extracta">'[11]사업계획(97년)'!#REF!</definedName>
    <definedName name="F" localSheetId="1">#REF!</definedName>
    <definedName name="F" localSheetId="2">#REF!</definedName>
    <definedName name="F" localSheetId="3">#REF!</definedName>
    <definedName name="F" localSheetId="4">#REF!</definedName>
    <definedName name="F" localSheetId="5">#REF!</definedName>
    <definedName name="F" localSheetId="6">#REF!</definedName>
    <definedName name="F" localSheetId="7">#REF!</definedName>
    <definedName name="F" localSheetId="8">#REF!</definedName>
    <definedName name="F" localSheetId="9">#REF!</definedName>
    <definedName name="F" localSheetId="10">#REF!</definedName>
    <definedName name="F" localSheetId="11">#REF!</definedName>
    <definedName name="F" localSheetId="12">#REF!</definedName>
    <definedName name="F" localSheetId="13">#REF!</definedName>
    <definedName name="F" localSheetId="15">#REF!</definedName>
    <definedName name="F" localSheetId="14">#REF!</definedName>
    <definedName name="F" localSheetId="16">#REF!</definedName>
    <definedName name="F" localSheetId="17">#REF!</definedName>
    <definedName name="F" localSheetId="18">#REF!</definedName>
    <definedName name="F" localSheetId="21">#REF!</definedName>
    <definedName name="F" localSheetId="19">#REF!</definedName>
    <definedName name="F" localSheetId="20">#REF!</definedName>
    <definedName name="F" localSheetId="22">#REF!</definedName>
    <definedName name="F" localSheetId="24">#REF!</definedName>
    <definedName name="F">#REF!</definedName>
    <definedName name="FAB">#N/A</definedName>
    <definedName name="FDSF" localSheetId="1">'[14]사업계획(97년)'!#REF!</definedName>
    <definedName name="FDSF" localSheetId="2">'[14]사업계획(97년)'!#REF!</definedName>
    <definedName name="FDSF" localSheetId="3">'[14]사업계획(97년)'!#REF!</definedName>
    <definedName name="FDSF" localSheetId="4">'[14]사업계획(97년)'!#REF!</definedName>
    <definedName name="FDSF" localSheetId="5">'[14]사업계획(97년)'!#REF!</definedName>
    <definedName name="FDSF" localSheetId="6">'[14]사업계획(97년)'!#REF!</definedName>
    <definedName name="FDSF" localSheetId="7">'[14]사업계획(97년)'!#REF!</definedName>
    <definedName name="FDSF" localSheetId="8">'[14]사업계획(97년)'!#REF!</definedName>
    <definedName name="FDSF" localSheetId="9">'[14]사업계획(97년)'!#REF!</definedName>
    <definedName name="FDSF" localSheetId="10">'[14]사업계획(97년)'!#REF!</definedName>
    <definedName name="FDSF" localSheetId="11">'[14]사업계획(97년)'!#REF!</definedName>
    <definedName name="FDSF" localSheetId="12">'[14]사업계획(97년)'!#REF!</definedName>
    <definedName name="FDSF" localSheetId="13">'[14]사업계획(97년)'!#REF!</definedName>
    <definedName name="FDSF" localSheetId="15">'[14]사업계획(97년)'!#REF!</definedName>
    <definedName name="FDSF" localSheetId="14">'[14]사업계획(97년)'!#REF!</definedName>
    <definedName name="FDSF" localSheetId="16">'[14]사업계획(97년)'!#REF!</definedName>
    <definedName name="FDSF" localSheetId="17">'[14]사업계획(97년)'!#REF!</definedName>
    <definedName name="FDSF" localSheetId="18">'[14]사업계획(97년)'!#REF!</definedName>
    <definedName name="FDSF" localSheetId="21">'[14]사업계획(97년)'!#REF!</definedName>
    <definedName name="FDSF" localSheetId="19">'[14]사업계획(97년)'!#REF!</definedName>
    <definedName name="FDSF" localSheetId="20">'[14]사업계획(97년)'!#REF!</definedName>
    <definedName name="FDSF" localSheetId="22">'[14]사업계획(97년)'!#REF!</definedName>
    <definedName name="FDSF" localSheetId="24">'[14]사업계획(97년)'!#REF!</definedName>
    <definedName name="FDSF">'[14]사업계획(97년)'!#REF!</definedName>
    <definedName name="FF" localSheetId="1">#REF!</definedName>
    <definedName name="FF" localSheetId="2">#REF!</definedName>
    <definedName name="FF" localSheetId="3">#REF!</definedName>
    <definedName name="FF" localSheetId="4">#REF!</definedName>
    <definedName name="FF" localSheetId="5">#REF!</definedName>
    <definedName name="FF" localSheetId="6">#REF!</definedName>
    <definedName name="FF" localSheetId="7">#REF!</definedName>
    <definedName name="FF" localSheetId="8">#REF!</definedName>
    <definedName name="FF" localSheetId="9">#REF!</definedName>
    <definedName name="FF" localSheetId="10">#REF!</definedName>
    <definedName name="FF" localSheetId="11">#REF!</definedName>
    <definedName name="FF" localSheetId="12">#REF!</definedName>
    <definedName name="FF" localSheetId="13">#REF!</definedName>
    <definedName name="FF" localSheetId="15">#REF!</definedName>
    <definedName name="FF" localSheetId="14">#REF!</definedName>
    <definedName name="FF" localSheetId="16">#REF!</definedName>
    <definedName name="FF" localSheetId="17">#REF!</definedName>
    <definedName name="FF" localSheetId="18">#REF!</definedName>
    <definedName name="FF" localSheetId="21">#REF!</definedName>
    <definedName name="FF" localSheetId="19">#REF!</definedName>
    <definedName name="FF" localSheetId="20">#REF!</definedName>
    <definedName name="FF" localSheetId="22">#REF!</definedName>
    <definedName name="FF" localSheetId="24">#REF!</definedName>
    <definedName name="FF">#REF!</definedName>
    <definedName name="FG" localSheetId="1">#REF!</definedName>
    <definedName name="FG" localSheetId="2">#REF!</definedName>
    <definedName name="FG" localSheetId="3">#REF!</definedName>
    <definedName name="FG" localSheetId="4">#REF!</definedName>
    <definedName name="FG" localSheetId="5">#REF!</definedName>
    <definedName name="FG" localSheetId="6">#REF!</definedName>
    <definedName name="FG" localSheetId="7">#REF!</definedName>
    <definedName name="FG" localSheetId="8">#REF!</definedName>
    <definedName name="FG" localSheetId="9">#REF!</definedName>
    <definedName name="FG" localSheetId="10">#REF!</definedName>
    <definedName name="FG" localSheetId="11">#REF!</definedName>
    <definedName name="FG" localSheetId="12">#REF!</definedName>
    <definedName name="FG" localSheetId="13">#REF!</definedName>
    <definedName name="FG" localSheetId="15">#REF!</definedName>
    <definedName name="FG" localSheetId="14">#REF!</definedName>
    <definedName name="FG" localSheetId="16">#REF!</definedName>
    <definedName name="FG" localSheetId="17">#REF!</definedName>
    <definedName name="FG" localSheetId="18">#REF!</definedName>
    <definedName name="FG" localSheetId="21">#REF!</definedName>
    <definedName name="FG" localSheetId="19">#REF!</definedName>
    <definedName name="FG" localSheetId="20">#REF!</definedName>
    <definedName name="FG" localSheetId="22">#REF!</definedName>
    <definedName name="FG" localSheetId="24">#REF!</definedName>
    <definedName name="FG">#REF!</definedName>
    <definedName name="FG46TBTB4RTDKDK" localSheetId="1">#REF!</definedName>
    <definedName name="FG46TBTB4RTDKDK" localSheetId="2">#REF!</definedName>
    <definedName name="FG46TBTB4RTDKDK" localSheetId="3">#REF!</definedName>
    <definedName name="FG46TBTB4RTDKDK" localSheetId="4">#REF!</definedName>
    <definedName name="FG46TBTB4RTDKDK" localSheetId="5">#REF!</definedName>
    <definedName name="FG46TBTB4RTDKDK" localSheetId="6">#REF!</definedName>
    <definedName name="FG46TBTB4RTDKDK" localSheetId="7">#REF!</definedName>
    <definedName name="FG46TBTB4RTDKDK" localSheetId="8">#REF!</definedName>
    <definedName name="FG46TBTB4RTDKDK" localSheetId="9">#REF!</definedName>
    <definedName name="FG46TBTB4RTDKDK" localSheetId="10">#REF!</definedName>
    <definedName name="FG46TBTB4RTDKDK" localSheetId="11">#REF!</definedName>
    <definedName name="FG46TBTB4RTDKDK" localSheetId="12">#REF!</definedName>
    <definedName name="FG46TBTB4RTDKDK" localSheetId="13">#REF!</definedName>
    <definedName name="FG46TBTB4RTDKDK" localSheetId="15">#REF!</definedName>
    <definedName name="FG46TBTB4RTDKDK" localSheetId="14">#REF!</definedName>
    <definedName name="FG46TBTB4RTDKDK" localSheetId="16">#REF!</definedName>
    <definedName name="FG46TBTB4RTDKDK" localSheetId="17">#REF!</definedName>
    <definedName name="FG46TBTB4RTDKDK" localSheetId="18">#REF!</definedName>
    <definedName name="FG46TBTB4RTDKDK" localSheetId="21">#REF!</definedName>
    <definedName name="FG46TBTB4RTDKDK" localSheetId="19">#REF!</definedName>
    <definedName name="FG46TBTB4RTDKDK" localSheetId="20">#REF!</definedName>
    <definedName name="FG46TBTB4RTDKDK" localSheetId="22">#REF!</definedName>
    <definedName name="FG46TBTB4RTDKDK" localSheetId="24">#REF!</definedName>
    <definedName name="FG46TBTB4RTDKDK">#REF!</definedName>
    <definedName name="FGHH" localSheetId="1">#REF!</definedName>
    <definedName name="FGHH" localSheetId="2">#REF!</definedName>
    <definedName name="FGHH" localSheetId="3">#REF!</definedName>
    <definedName name="FGHH" localSheetId="4">#REF!</definedName>
    <definedName name="FGHH" localSheetId="5">#REF!</definedName>
    <definedName name="FGHH" localSheetId="6">#REF!</definedName>
    <definedName name="FGHH" localSheetId="7">#REF!</definedName>
    <definedName name="FGHH" localSheetId="8">#REF!</definedName>
    <definedName name="FGHH" localSheetId="9">#REF!</definedName>
    <definedName name="FGHH" localSheetId="10">#REF!</definedName>
    <definedName name="FGHH" localSheetId="11">#REF!</definedName>
    <definedName name="FGHH" localSheetId="12">#REF!</definedName>
    <definedName name="FGHH" localSheetId="13">#REF!</definedName>
    <definedName name="FGHH" localSheetId="15">#REF!</definedName>
    <definedName name="FGHH" localSheetId="16">#REF!</definedName>
    <definedName name="FGHH" localSheetId="17">#REF!</definedName>
    <definedName name="FGHH" localSheetId="18">#REF!</definedName>
    <definedName name="FGHH" localSheetId="21">#REF!</definedName>
    <definedName name="FGHH" localSheetId="19">#REF!</definedName>
    <definedName name="FGHH" localSheetId="20">#REF!</definedName>
    <definedName name="FGHH" localSheetId="22">#REF!</definedName>
    <definedName name="FGHH" localSheetId="24">#REF!</definedName>
    <definedName name="FGHH">#REF!</definedName>
    <definedName name="FGR12C15TBTB1RTDKDK" localSheetId="1">#REF!</definedName>
    <definedName name="FGR12C15TBTB1RTDKDK" localSheetId="2">#REF!</definedName>
    <definedName name="FGR12C15TBTB1RTDKDK" localSheetId="3">#REF!</definedName>
    <definedName name="FGR12C15TBTB1RTDKDK" localSheetId="4">#REF!</definedName>
    <definedName name="FGR12C15TBTB1RTDKDK" localSheetId="5">#REF!</definedName>
    <definedName name="FGR12C15TBTB1RTDKDK" localSheetId="6">#REF!</definedName>
    <definedName name="FGR12C15TBTB1RTDKDK" localSheetId="7">#REF!</definedName>
    <definedName name="FGR12C15TBTB1RTDKDK" localSheetId="8">#REF!</definedName>
    <definedName name="FGR12C15TBTB1RTDKDK" localSheetId="9">#REF!</definedName>
    <definedName name="FGR12C15TBTB1RTDKDK" localSheetId="10">#REF!</definedName>
    <definedName name="FGR12C15TBTB1RTDKDK" localSheetId="11">#REF!</definedName>
    <definedName name="FGR12C15TBTB1RTDKDK" localSheetId="12">#REF!</definedName>
    <definedName name="FGR12C15TBTB1RTDKDK" localSheetId="13">#REF!</definedName>
    <definedName name="FGR12C15TBTB1RTDKDK" localSheetId="15">#REF!</definedName>
    <definedName name="FGR12C15TBTB1RTDKDK" localSheetId="16">#REF!</definedName>
    <definedName name="FGR12C15TBTB1RTDKDK" localSheetId="17">#REF!</definedName>
    <definedName name="FGR12C15TBTB1RTDKDK" localSheetId="18">#REF!</definedName>
    <definedName name="FGR12C15TBTB1RTDKDK" localSheetId="21">#REF!</definedName>
    <definedName name="FGR12C15TBTB1RTDKDK" localSheetId="19">#REF!</definedName>
    <definedName name="FGR12C15TBTB1RTDKDK" localSheetId="20">#REF!</definedName>
    <definedName name="FGR12C15TBTB1RTDKDK" localSheetId="22">#REF!</definedName>
    <definedName name="FGR12C15TBTB1RTDKDK" localSheetId="24">#REF!</definedName>
    <definedName name="FGR12C15TBTB1RTDKDK">#REF!</definedName>
    <definedName name="FGSOUTMP">#N/A</definedName>
    <definedName name="FGSOUTPP">#N/A</definedName>
    <definedName name="flkjds" localSheetId="1">BlankMacro1</definedName>
    <definedName name="flkjds" localSheetId="2">BlankMacro1</definedName>
    <definedName name="flkjds" localSheetId="3">BlankMacro1</definedName>
    <definedName name="flkjds" localSheetId="4">BlankMacro1</definedName>
    <definedName name="flkjds" localSheetId="5">BlankMacro1</definedName>
    <definedName name="flkjds" localSheetId="6">BlankMacro1</definedName>
    <definedName name="flkjds" localSheetId="7">BlankMacro1</definedName>
    <definedName name="flkjds" localSheetId="8">BlankMacro1</definedName>
    <definedName name="flkjds" localSheetId="9">BlankMacro1</definedName>
    <definedName name="flkjds" localSheetId="10">BlankMacro1</definedName>
    <definedName name="flkjds" localSheetId="11">BlankMacro1</definedName>
    <definedName name="flkjds" localSheetId="12">BlankMacro1</definedName>
    <definedName name="flkjds" localSheetId="13">BlankMacro1</definedName>
    <definedName name="flkjds" localSheetId="15">BlankMacro1</definedName>
    <definedName name="flkjds" localSheetId="14">BlankMacro1</definedName>
    <definedName name="flkjds" localSheetId="16">BlankMacro1</definedName>
    <definedName name="flkjds" localSheetId="17">BlankMacro1</definedName>
    <definedName name="flkjds" localSheetId="18">BlankMacro1</definedName>
    <definedName name="flkjds" localSheetId="21">BlankMacro1</definedName>
    <definedName name="flkjds" localSheetId="19">BlankMacro1</definedName>
    <definedName name="flkjds" localSheetId="20">BlankMacro1</definedName>
    <definedName name="flkjds" localSheetId="22">BlankMacro1</definedName>
    <definedName name="flkjds" localSheetId="24">BlankMacro1</definedName>
    <definedName name="flkjds">BlankMacro1</definedName>
    <definedName name="FLUCTUATIONS" localSheetId="1">#REF!</definedName>
    <definedName name="FLUCTUATIONS" localSheetId="2">#REF!</definedName>
    <definedName name="FLUCTUATIONS" localSheetId="3">#REF!</definedName>
    <definedName name="FLUCTUATIONS" localSheetId="4">#REF!</definedName>
    <definedName name="FLUCTUATIONS" localSheetId="5">#REF!</definedName>
    <definedName name="FLUCTUATIONS" localSheetId="6">#REF!</definedName>
    <definedName name="FLUCTUATIONS" localSheetId="7">#REF!</definedName>
    <definedName name="FLUCTUATIONS" localSheetId="8">#REF!</definedName>
    <definedName name="FLUCTUATIONS" localSheetId="9">#REF!</definedName>
    <definedName name="FLUCTUATIONS" localSheetId="10">#REF!</definedName>
    <definedName name="FLUCTUATIONS" localSheetId="11">#REF!</definedName>
    <definedName name="FLUCTUATIONS" localSheetId="12">#REF!</definedName>
    <definedName name="FLUCTUATIONS" localSheetId="13">#REF!</definedName>
    <definedName name="FLUCTUATIONS" localSheetId="15">#REF!</definedName>
    <definedName name="FLUCTUATIONS" localSheetId="14">#REF!</definedName>
    <definedName name="FLUCTUATIONS" localSheetId="16">#REF!</definedName>
    <definedName name="FLUCTUATIONS" localSheetId="17">#REF!</definedName>
    <definedName name="FLUCTUATIONS" localSheetId="18">#REF!</definedName>
    <definedName name="FLUCTUATIONS" localSheetId="21">#REF!</definedName>
    <definedName name="FLUCTUATIONS" localSheetId="19">#REF!</definedName>
    <definedName name="FLUCTUATIONS" localSheetId="20">#REF!</definedName>
    <definedName name="FLUCTUATIONS" localSheetId="22">#REF!</definedName>
    <definedName name="FLUCTUATIONS" localSheetId="24">#REF!</definedName>
    <definedName name="FLUCTUATIONS">#REF!</definedName>
    <definedName name="fo" localSheetId="1">#REF!</definedName>
    <definedName name="fo" localSheetId="2">#REF!</definedName>
    <definedName name="fo" localSheetId="3">#REF!</definedName>
    <definedName name="fo" localSheetId="4">#REF!</definedName>
    <definedName name="fo" localSheetId="5">#REF!</definedName>
    <definedName name="fo" localSheetId="6">#REF!</definedName>
    <definedName name="fo" localSheetId="7">#REF!</definedName>
    <definedName name="fo" localSheetId="8">#REF!</definedName>
    <definedName name="fo" localSheetId="9">#REF!</definedName>
    <definedName name="fo" localSheetId="10">#REF!</definedName>
    <definedName name="fo" localSheetId="11">#REF!</definedName>
    <definedName name="fo" localSheetId="12">#REF!</definedName>
    <definedName name="fo" localSheetId="13">#REF!</definedName>
    <definedName name="fo" localSheetId="15">#REF!</definedName>
    <definedName name="fo" localSheetId="14">#REF!</definedName>
    <definedName name="fo" localSheetId="16">#REF!</definedName>
    <definedName name="fo" localSheetId="17">#REF!</definedName>
    <definedName name="fo" localSheetId="18">#REF!</definedName>
    <definedName name="fo" localSheetId="21">#REF!</definedName>
    <definedName name="fo" localSheetId="19">#REF!</definedName>
    <definedName name="fo" localSheetId="20">#REF!</definedName>
    <definedName name="fo" localSheetId="22">#REF!</definedName>
    <definedName name="fo" localSheetId="24">#REF!</definedName>
    <definedName name="fo">#REF!</definedName>
    <definedName name="fsdafadfafasfasfas" localSheetId="1">#REF!</definedName>
    <definedName name="fsdafadfafasfasfas" localSheetId="2">#REF!</definedName>
    <definedName name="fsdafadfafasfasfas" localSheetId="3">#REF!</definedName>
    <definedName name="fsdafadfafasfasfas" localSheetId="4">#REF!</definedName>
    <definedName name="fsdafadfafasfasfas" localSheetId="5">#REF!</definedName>
    <definedName name="fsdafadfafasfasfas" localSheetId="6">#REF!</definedName>
    <definedName name="fsdafadfafasfasfas" localSheetId="7">#REF!</definedName>
    <definedName name="fsdafadfafasfasfas" localSheetId="8">#REF!</definedName>
    <definedName name="fsdafadfafasfasfas" localSheetId="9">#REF!</definedName>
    <definedName name="fsdafadfafasfasfas" localSheetId="10">#REF!</definedName>
    <definedName name="fsdafadfafasfasfas" localSheetId="11">#REF!</definedName>
    <definedName name="fsdafadfafasfasfas" localSheetId="12">#REF!</definedName>
    <definedName name="fsdafadfafasfasfas" localSheetId="13">#REF!</definedName>
    <definedName name="fsdafadfafasfasfas" localSheetId="15">#REF!</definedName>
    <definedName name="fsdafadfafasfasfas" localSheetId="14">#REF!</definedName>
    <definedName name="fsdafadfafasfasfas" localSheetId="16">#REF!</definedName>
    <definedName name="fsdafadfafasfasfas" localSheetId="17">#REF!</definedName>
    <definedName name="fsdafadfafasfasfas" localSheetId="18">#REF!</definedName>
    <definedName name="fsdafadfafasfasfas" localSheetId="21">#REF!</definedName>
    <definedName name="fsdafadfafasfasfas" localSheetId="19">#REF!</definedName>
    <definedName name="fsdafadfafasfasfas" localSheetId="20">#REF!</definedName>
    <definedName name="fsdafadfafasfasfas" localSheetId="22">#REF!</definedName>
    <definedName name="fsdafadfafasfasfas" localSheetId="24">#REF!</definedName>
    <definedName name="fsdafadfafasfasfas">#REF!</definedName>
    <definedName name="FXZF" localSheetId="1">#REF!</definedName>
    <definedName name="FXZF" localSheetId="2">#REF!</definedName>
    <definedName name="FXZF" localSheetId="3">#REF!</definedName>
    <definedName name="FXZF" localSheetId="4">#REF!</definedName>
    <definedName name="FXZF" localSheetId="5">#REF!</definedName>
    <definedName name="FXZF" localSheetId="6">#REF!</definedName>
    <definedName name="FXZF" localSheetId="7">#REF!</definedName>
    <definedName name="FXZF" localSheetId="8">#REF!</definedName>
    <definedName name="FXZF" localSheetId="9">#REF!</definedName>
    <definedName name="FXZF" localSheetId="10">#REF!</definedName>
    <definedName name="FXZF" localSheetId="11">#REF!</definedName>
    <definedName name="FXZF" localSheetId="12">#REF!</definedName>
    <definedName name="FXZF" localSheetId="13">#REF!</definedName>
    <definedName name="FXZF" localSheetId="15">#REF!</definedName>
    <definedName name="FXZF" localSheetId="16">#REF!</definedName>
    <definedName name="FXZF" localSheetId="17">#REF!</definedName>
    <definedName name="FXZF" localSheetId="18">#REF!</definedName>
    <definedName name="FXZF" localSheetId="21">#REF!</definedName>
    <definedName name="FXZF" localSheetId="19">#REF!</definedName>
    <definedName name="FXZF" localSheetId="20">#REF!</definedName>
    <definedName name="FXZF" localSheetId="22">#REF!</definedName>
    <definedName name="FXZF" localSheetId="24">#REF!</definedName>
    <definedName name="FXZF">#REF!</definedName>
    <definedName name="G" localSheetId="1">#REF!</definedName>
    <definedName name="G" localSheetId="2">#REF!</definedName>
    <definedName name="G" localSheetId="3">#REF!</definedName>
    <definedName name="G" localSheetId="4">#REF!</definedName>
    <definedName name="G" localSheetId="5">#REF!</definedName>
    <definedName name="G" localSheetId="6">#REF!</definedName>
    <definedName name="G" localSheetId="7">#REF!</definedName>
    <definedName name="G" localSheetId="8">#REF!</definedName>
    <definedName name="G" localSheetId="9">#REF!</definedName>
    <definedName name="G" localSheetId="10">#REF!</definedName>
    <definedName name="G" localSheetId="11">#REF!</definedName>
    <definedName name="G" localSheetId="12">#REF!</definedName>
    <definedName name="G" localSheetId="13">#REF!</definedName>
    <definedName name="G" localSheetId="15">#REF!</definedName>
    <definedName name="G" localSheetId="16">#REF!</definedName>
    <definedName name="G" localSheetId="17">#REF!</definedName>
    <definedName name="G" localSheetId="18">#REF!</definedName>
    <definedName name="G" localSheetId="21">#REF!</definedName>
    <definedName name="G" localSheetId="19">#REF!</definedName>
    <definedName name="G" localSheetId="20">#REF!</definedName>
    <definedName name="G" localSheetId="22">#REF!</definedName>
    <definedName name="G" localSheetId="24">#REF!</definedName>
    <definedName name="G">#REF!</definedName>
    <definedName name="G1G1G1" localSheetId="1">#REF!</definedName>
    <definedName name="G1G1G1" localSheetId="2">#REF!</definedName>
    <definedName name="G1G1G1" localSheetId="3">#REF!</definedName>
    <definedName name="G1G1G1" localSheetId="4">#REF!</definedName>
    <definedName name="G1G1G1" localSheetId="5">#REF!</definedName>
    <definedName name="G1G1G1" localSheetId="6">#REF!</definedName>
    <definedName name="G1G1G1" localSheetId="7">#REF!</definedName>
    <definedName name="G1G1G1" localSheetId="8">#REF!</definedName>
    <definedName name="G1G1G1" localSheetId="9">#REF!</definedName>
    <definedName name="G1G1G1" localSheetId="10">#REF!</definedName>
    <definedName name="G1G1G1" localSheetId="11">#REF!</definedName>
    <definedName name="G1G1G1" localSheetId="12">#REF!</definedName>
    <definedName name="G1G1G1" localSheetId="13">#REF!</definedName>
    <definedName name="G1G1G1" localSheetId="15">#REF!</definedName>
    <definedName name="G1G1G1" localSheetId="16">#REF!</definedName>
    <definedName name="G1G1G1" localSheetId="17">#REF!</definedName>
    <definedName name="G1G1G1" localSheetId="18">#REF!</definedName>
    <definedName name="G1G1G1" localSheetId="21">#REF!</definedName>
    <definedName name="G1G1G1" localSheetId="19">#REF!</definedName>
    <definedName name="G1G1G1" localSheetId="20">#REF!</definedName>
    <definedName name="G1G1G1" localSheetId="22">#REF!</definedName>
    <definedName name="G1G1G1" localSheetId="24">#REF!</definedName>
    <definedName name="G1G1G1">#REF!</definedName>
    <definedName name="gdfgdfg" localSheetId="1">#REF!</definedName>
    <definedName name="gdfgdfg" localSheetId="2">#REF!</definedName>
    <definedName name="gdfgdfg" localSheetId="3">#REF!</definedName>
    <definedName name="gdfgdfg" localSheetId="4">#REF!</definedName>
    <definedName name="gdfgdfg" localSheetId="5">#REF!</definedName>
    <definedName name="gdfgdfg" localSheetId="6">#REF!</definedName>
    <definedName name="gdfgdfg" localSheetId="7">#REF!</definedName>
    <definedName name="gdfgdfg" localSheetId="8">#REF!</definedName>
    <definedName name="gdfgdfg" localSheetId="9">#REF!</definedName>
    <definedName name="gdfgdfg" localSheetId="10">#REF!</definedName>
    <definedName name="gdfgdfg" localSheetId="11">#REF!</definedName>
    <definedName name="gdfgdfg" localSheetId="12">#REF!</definedName>
    <definedName name="gdfgdfg" localSheetId="13">#REF!</definedName>
    <definedName name="gdfgdfg" localSheetId="15">#REF!</definedName>
    <definedName name="gdfgdfg" localSheetId="16">#REF!</definedName>
    <definedName name="gdfgdfg" localSheetId="17">#REF!</definedName>
    <definedName name="gdfgdfg" localSheetId="18">#REF!</definedName>
    <definedName name="gdfgdfg" localSheetId="21">#REF!</definedName>
    <definedName name="gdfgdfg" localSheetId="19">#REF!</definedName>
    <definedName name="gdfgdfg" localSheetId="20">#REF!</definedName>
    <definedName name="gdfgdfg" localSheetId="22">#REF!</definedName>
    <definedName name="gdfgdfg" localSheetId="24">#REF!</definedName>
    <definedName name="gdfgdfg">#REF!</definedName>
    <definedName name="GFD" localSheetId="1">#REF!</definedName>
    <definedName name="GFD" localSheetId="2">#REF!</definedName>
    <definedName name="GFD" localSheetId="3">#REF!</definedName>
    <definedName name="GFD" localSheetId="4">#REF!</definedName>
    <definedName name="GFD" localSheetId="5">#REF!</definedName>
    <definedName name="GFD" localSheetId="6">#REF!</definedName>
    <definedName name="GFD" localSheetId="7">#REF!</definedName>
    <definedName name="GFD" localSheetId="8">#REF!</definedName>
    <definedName name="GFD" localSheetId="9">#REF!</definedName>
    <definedName name="GFD" localSheetId="10">#REF!</definedName>
    <definedName name="GFD" localSheetId="11">#REF!</definedName>
    <definedName name="GFD" localSheetId="12">#REF!</definedName>
    <definedName name="GFD" localSheetId="13">#REF!</definedName>
    <definedName name="GFD" localSheetId="15">#REF!</definedName>
    <definedName name="GFD" localSheetId="16">#REF!</definedName>
    <definedName name="GFD" localSheetId="17">#REF!</definedName>
    <definedName name="GFD" localSheetId="18">#REF!</definedName>
    <definedName name="GFD" localSheetId="21">#REF!</definedName>
    <definedName name="GFD" localSheetId="19">#REF!</definedName>
    <definedName name="GFD" localSheetId="20">#REF!</definedName>
    <definedName name="GFD" localSheetId="22">#REF!</definedName>
    <definedName name="GFD" localSheetId="24">#REF!</definedName>
    <definedName name="GFD">#REF!</definedName>
    <definedName name="GFDS" localSheetId="1">#REF!</definedName>
    <definedName name="GFDS" localSheetId="2">#REF!</definedName>
    <definedName name="GFDS" localSheetId="3">#REF!</definedName>
    <definedName name="GFDS" localSheetId="4">#REF!</definedName>
    <definedName name="GFDS" localSheetId="5">#REF!</definedName>
    <definedName name="GFDS" localSheetId="6">#REF!</definedName>
    <definedName name="GFDS" localSheetId="7">#REF!</definedName>
    <definedName name="GFDS" localSheetId="8">#REF!</definedName>
    <definedName name="GFDS" localSheetId="9">#REF!</definedName>
    <definedName name="GFDS" localSheetId="10">#REF!</definedName>
    <definedName name="GFDS" localSheetId="11">#REF!</definedName>
    <definedName name="GFDS" localSheetId="12">#REF!</definedName>
    <definedName name="GFDS" localSheetId="13">#REF!</definedName>
    <definedName name="GFDS" localSheetId="15">#REF!</definedName>
    <definedName name="GFDS" localSheetId="16">#REF!</definedName>
    <definedName name="GFDS" localSheetId="17">#REF!</definedName>
    <definedName name="GFDS" localSheetId="18">#REF!</definedName>
    <definedName name="GFDS" localSheetId="21">#REF!</definedName>
    <definedName name="GFDS" localSheetId="19">#REF!</definedName>
    <definedName name="GFDS" localSheetId="20">#REF!</definedName>
    <definedName name="GFDS" localSheetId="22">#REF!</definedName>
    <definedName name="GFDS" localSheetId="24">#REF!</definedName>
    <definedName name="GFDS">#REF!</definedName>
    <definedName name="gfgfdgf" localSheetId="1">#REF!</definedName>
    <definedName name="gfgfdgf" localSheetId="2">#REF!</definedName>
    <definedName name="gfgfdgf" localSheetId="3">#REF!</definedName>
    <definedName name="gfgfdgf" localSheetId="4">#REF!</definedName>
    <definedName name="gfgfdgf" localSheetId="5">#REF!</definedName>
    <definedName name="gfgfdgf" localSheetId="6">#REF!</definedName>
    <definedName name="gfgfdgf" localSheetId="7">#REF!</definedName>
    <definedName name="gfgfdgf" localSheetId="8">#REF!</definedName>
    <definedName name="gfgfdgf" localSheetId="9">#REF!</definedName>
    <definedName name="gfgfdgf" localSheetId="10">#REF!</definedName>
    <definedName name="gfgfdgf" localSheetId="11">#REF!</definedName>
    <definedName name="gfgfdgf" localSheetId="12">#REF!</definedName>
    <definedName name="gfgfdgf" localSheetId="13">#REF!</definedName>
    <definedName name="gfgfdgf" localSheetId="15">#REF!</definedName>
    <definedName name="gfgfdgf" localSheetId="16">#REF!</definedName>
    <definedName name="gfgfdgf" localSheetId="17">#REF!</definedName>
    <definedName name="gfgfdgf" localSheetId="18">#REF!</definedName>
    <definedName name="gfgfdgf" localSheetId="21">#REF!</definedName>
    <definedName name="gfgfdgf" localSheetId="19">#REF!</definedName>
    <definedName name="gfgfdgf" localSheetId="20">#REF!</definedName>
    <definedName name="gfgfdgf" localSheetId="22">#REF!</definedName>
    <definedName name="gfgfdgf" localSheetId="24">#REF!</definedName>
    <definedName name="gfgfdgf">#REF!</definedName>
    <definedName name="GG" localSheetId="1">#REF!</definedName>
    <definedName name="GG" localSheetId="2">#REF!</definedName>
    <definedName name="GG" localSheetId="3">#REF!</definedName>
    <definedName name="GG" localSheetId="4">#REF!</definedName>
    <definedName name="GG" localSheetId="5">#REF!</definedName>
    <definedName name="GG" localSheetId="6">#REF!</definedName>
    <definedName name="GG" localSheetId="7">#REF!</definedName>
    <definedName name="GG" localSheetId="8">#REF!</definedName>
    <definedName name="GG" localSheetId="9">#REF!</definedName>
    <definedName name="GG" localSheetId="10">#REF!</definedName>
    <definedName name="GG" localSheetId="11">#REF!</definedName>
    <definedName name="GG" localSheetId="12">#REF!</definedName>
    <definedName name="GG" localSheetId="13">#REF!</definedName>
    <definedName name="GG" localSheetId="15">#REF!</definedName>
    <definedName name="GG" localSheetId="16">#REF!</definedName>
    <definedName name="GG" localSheetId="17">#REF!</definedName>
    <definedName name="GG" localSheetId="18">#REF!</definedName>
    <definedName name="GG" localSheetId="21">#REF!</definedName>
    <definedName name="GG" localSheetId="19">#REF!</definedName>
    <definedName name="GG" localSheetId="20">#REF!</definedName>
    <definedName name="GG" localSheetId="22">#REF!</definedName>
    <definedName name="GG" localSheetId="24">#REF!</definedName>
    <definedName name="GG">#REF!</definedName>
    <definedName name="ggggg" localSheetId="1">#REF!</definedName>
    <definedName name="ggggg" localSheetId="2">#REF!</definedName>
    <definedName name="ggggg" localSheetId="3">#REF!</definedName>
    <definedName name="ggggg" localSheetId="4">#REF!</definedName>
    <definedName name="ggggg" localSheetId="5">#REF!</definedName>
    <definedName name="ggggg" localSheetId="6">#REF!</definedName>
    <definedName name="ggggg" localSheetId="7">#REF!</definedName>
    <definedName name="ggggg" localSheetId="8">#REF!</definedName>
    <definedName name="ggggg" localSheetId="9">#REF!</definedName>
    <definedName name="ggggg" localSheetId="10">#REF!</definedName>
    <definedName name="ggggg" localSheetId="11">#REF!</definedName>
    <definedName name="ggggg" localSheetId="12">#REF!</definedName>
    <definedName name="ggggg" localSheetId="13">#REF!</definedName>
    <definedName name="ggggg" localSheetId="15">#REF!</definedName>
    <definedName name="ggggg" localSheetId="16">#REF!</definedName>
    <definedName name="ggggg" localSheetId="17">#REF!</definedName>
    <definedName name="ggggg" localSheetId="18">#REF!</definedName>
    <definedName name="ggggg" localSheetId="21">#REF!</definedName>
    <definedName name="ggggg" localSheetId="19">#REF!</definedName>
    <definedName name="ggggg" localSheetId="20">#REF!</definedName>
    <definedName name="ggggg" localSheetId="22">#REF!</definedName>
    <definedName name="ggggg" localSheetId="24">#REF!</definedName>
    <definedName name="ggggg">#REF!</definedName>
    <definedName name="ghhhh" localSheetId="1">#REF!</definedName>
    <definedName name="ghhhh" localSheetId="2">#REF!</definedName>
    <definedName name="ghhhh" localSheetId="3">#REF!</definedName>
    <definedName name="ghhhh" localSheetId="4">#REF!</definedName>
    <definedName name="ghhhh" localSheetId="5">#REF!</definedName>
    <definedName name="ghhhh" localSheetId="6">#REF!</definedName>
    <definedName name="ghhhh" localSheetId="7">#REF!</definedName>
    <definedName name="ghhhh" localSheetId="8">#REF!</definedName>
    <definedName name="ghhhh" localSheetId="9">#REF!</definedName>
    <definedName name="ghhhh" localSheetId="10">#REF!</definedName>
    <definedName name="ghhhh" localSheetId="11">#REF!</definedName>
    <definedName name="ghhhh" localSheetId="12">#REF!</definedName>
    <definedName name="ghhhh" localSheetId="13">#REF!</definedName>
    <definedName name="ghhhh" localSheetId="15">#REF!</definedName>
    <definedName name="ghhhh" localSheetId="16">#REF!</definedName>
    <definedName name="ghhhh" localSheetId="17">#REF!</definedName>
    <definedName name="ghhhh" localSheetId="18">#REF!</definedName>
    <definedName name="ghhhh" localSheetId="21">#REF!</definedName>
    <definedName name="ghhhh" localSheetId="19">#REF!</definedName>
    <definedName name="ghhhh" localSheetId="20">#REF!</definedName>
    <definedName name="ghhhh" localSheetId="22">#REF!</definedName>
    <definedName name="ghhhh" localSheetId="24">#REF!</definedName>
    <definedName name="ghhhh">#REF!</definedName>
    <definedName name="GO" localSheetId="1">'[9]판매&amp;재고현황'!#REF!</definedName>
    <definedName name="GO" localSheetId="2">'[9]판매&amp;재고현황'!#REF!</definedName>
    <definedName name="GO" localSheetId="3">'[9]판매&amp;재고현황'!#REF!</definedName>
    <definedName name="GO" localSheetId="4">'[9]판매&amp;재고현황'!#REF!</definedName>
    <definedName name="GO" localSheetId="5">'[9]판매&amp;재고현황'!#REF!</definedName>
    <definedName name="GO" localSheetId="6">'[9]판매&amp;재고현황'!#REF!</definedName>
    <definedName name="GO" localSheetId="7">'[9]판매&amp;재고현황'!#REF!</definedName>
    <definedName name="GO" localSheetId="8">'[9]판매&amp;재고현황'!#REF!</definedName>
    <definedName name="GO" localSheetId="9">'[9]판매&amp;재고현황'!#REF!</definedName>
    <definedName name="GO" localSheetId="10">'[9]판매&amp;재고현황'!#REF!</definedName>
    <definedName name="GO" localSheetId="11">'[9]판매&amp;재고현황'!#REF!</definedName>
    <definedName name="GO" localSheetId="12">'[9]판매&amp;재고현황'!#REF!</definedName>
    <definedName name="GO" localSheetId="13">'[9]판매&amp;재고현황'!#REF!</definedName>
    <definedName name="GO" localSheetId="15">'[9]판매&amp;재고현황'!#REF!</definedName>
    <definedName name="GO" localSheetId="14">'[9]판매&amp;재고현황'!#REF!</definedName>
    <definedName name="GO" localSheetId="16">'[9]판매&amp;재고현황'!#REF!</definedName>
    <definedName name="GO" localSheetId="17">'[9]판매&amp;재고현황'!#REF!</definedName>
    <definedName name="GO" localSheetId="18">'[9]판매&amp;재고현황'!#REF!</definedName>
    <definedName name="GO" localSheetId="21">'[9]판매&amp;재고현황'!#REF!</definedName>
    <definedName name="GO" localSheetId="19">'[9]판매&amp;재고현황'!#REF!</definedName>
    <definedName name="GO" localSheetId="20">'[9]판매&amp;재고현황'!#REF!</definedName>
    <definedName name="GO" localSheetId="22">'[9]판매&amp;재고현황'!#REF!</definedName>
    <definedName name="GO" localSheetId="24">'[9]판매&amp;재고현황'!#REF!</definedName>
    <definedName name="GO">'[9]판매&amp;재고현황'!#REF!</definedName>
    <definedName name="HEADER" localSheetId="1">#REF!</definedName>
    <definedName name="HEADER" localSheetId="2">#REF!</definedName>
    <definedName name="HEADER" localSheetId="3">#REF!</definedName>
    <definedName name="HEADER" localSheetId="4">#REF!</definedName>
    <definedName name="HEADER" localSheetId="5">#REF!</definedName>
    <definedName name="HEADER" localSheetId="6">#REF!</definedName>
    <definedName name="HEADER" localSheetId="7">#REF!</definedName>
    <definedName name="HEADER" localSheetId="8">#REF!</definedName>
    <definedName name="HEADER" localSheetId="9">#REF!</definedName>
    <definedName name="HEADER" localSheetId="10">#REF!</definedName>
    <definedName name="HEADER" localSheetId="11">#REF!</definedName>
    <definedName name="HEADER" localSheetId="12">#REF!</definedName>
    <definedName name="HEADER" localSheetId="13">#REF!</definedName>
    <definedName name="HEADER" localSheetId="15">#REF!</definedName>
    <definedName name="HEADER" localSheetId="14">#REF!</definedName>
    <definedName name="HEADER" localSheetId="16">#REF!</definedName>
    <definedName name="HEADER" localSheetId="17">#REF!</definedName>
    <definedName name="HEADER" localSheetId="18">#REF!</definedName>
    <definedName name="HEADER" localSheetId="21">#REF!</definedName>
    <definedName name="HEADER" localSheetId="19">#REF!</definedName>
    <definedName name="HEADER" localSheetId="20">#REF!</definedName>
    <definedName name="HEADER" localSheetId="22">#REF!</definedName>
    <definedName name="HEADER" localSheetId="24">#REF!</definedName>
    <definedName name="HEADER">#REF!</definedName>
    <definedName name="hfgsfdghg" localSheetId="1">#REF!</definedName>
    <definedName name="hfgsfdghg" localSheetId="2">#REF!</definedName>
    <definedName name="hfgsfdghg" localSheetId="3">#REF!</definedName>
    <definedName name="hfgsfdghg" localSheetId="4">#REF!</definedName>
    <definedName name="hfgsfdghg" localSheetId="5">#REF!</definedName>
    <definedName name="hfgsfdghg" localSheetId="6">#REF!</definedName>
    <definedName name="hfgsfdghg" localSheetId="7">#REF!</definedName>
    <definedName name="hfgsfdghg" localSheetId="8">#REF!</definedName>
    <definedName name="hfgsfdghg" localSheetId="9">#REF!</definedName>
    <definedName name="hfgsfdghg" localSheetId="10">#REF!</definedName>
    <definedName name="hfgsfdghg" localSheetId="11">#REF!</definedName>
    <definedName name="hfgsfdghg" localSheetId="12">#REF!</definedName>
    <definedName name="hfgsfdghg" localSheetId="13">#REF!</definedName>
    <definedName name="hfgsfdghg" localSheetId="15">#REF!</definedName>
    <definedName name="hfgsfdghg" localSheetId="14">#REF!</definedName>
    <definedName name="hfgsfdghg" localSheetId="16">#REF!</definedName>
    <definedName name="hfgsfdghg" localSheetId="17">#REF!</definedName>
    <definedName name="hfgsfdghg" localSheetId="18">#REF!</definedName>
    <definedName name="hfgsfdghg" localSheetId="21">#REF!</definedName>
    <definedName name="hfgsfdghg" localSheetId="19">#REF!</definedName>
    <definedName name="hfgsfdghg" localSheetId="20">#REF!</definedName>
    <definedName name="hfgsfdghg" localSheetId="22">#REF!</definedName>
    <definedName name="hfgsfdghg" localSheetId="24">#REF!</definedName>
    <definedName name="hfgsfdghg">#REF!</definedName>
    <definedName name="HICOUT">#N/A</definedName>
    <definedName name="hlo" localSheetId="1">#REF!</definedName>
    <definedName name="hlo" localSheetId="2">#REF!</definedName>
    <definedName name="hlo" localSheetId="3">#REF!</definedName>
    <definedName name="hlo" localSheetId="4">#REF!</definedName>
    <definedName name="hlo" localSheetId="5">#REF!</definedName>
    <definedName name="hlo" localSheetId="6">#REF!</definedName>
    <definedName name="hlo" localSheetId="7">#REF!</definedName>
    <definedName name="hlo" localSheetId="8">#REF!</definedName>
    <definedName name="hlo" localSheetId="9">#REF!</definedName>
    <definedName name="hlo" localSheetId="10">#REF!</definedName>
    <definedName name="hlo" localSheetId="11">#REF!</definedName>
    <definedName name="hlo" localSheetId="12">#REF!</definedName>
    <definedName name="hlo" localSheetId="13">#REF!</definedName>
    <definedName name="hlo" localSheetId="15">#REF!</definedName>
    <definedName name="hlo" localSheetId="14">#REF!</definedName>
    <definedName name="hlo" localSheetId="16">#REF!</definedName>
    <definedName name="hlo" localSheetId="17">#REF!</definedName>
    <definedName name="hlo" localSheetId="18">#REF!</definedName>
    <definedName name="hlo" localSheetId="21">#REF!</definedName>
    <definedName name="hlo" localSheetId="19">#REF!</definedName>
    <definedName name="hlo" localSheetId="20">#REF!</definedName>
    <definedName name="hlo" localSheetId="22">#REF!</definedName>
    <definedName name="hlo" localSheetId="24">#REF!</definedName>
    <definedName name="hlo">#REF!</definedName>
    <definedName name="HTML_CodePage" hidden="1">949</definedName>
    <definedName name="HTML_Control" localSheetId="1" hidden="1">{"'손익현황'!$A$1:$J$29"}</definedName>
    <definedName name="HTML_Control" localSheetId="2" hidden="1">{"'손익현황'!$A$1:$J$29"}</definedName>
    <definedName name="HTML_Control" localSheetId="3" hidden="1">{"'손익현황'!$A$1:$J$29"}</definedName>
    <definedName name="HTML_Control" localSheetId="4" hidden="1">{"'손익현황'!$A$1:$J$29"}</definedName>
    <definedName name="HTML_Control" localSheetId="5" hidden="1">{"'손익현황'!$A$1:$J$29"}</definedName>
    <definedName name="HTML_Control" localSheetId="6" hidden="1">{"'손익현황'!$A$1:$J$29"}</definedName>
    <definedName name="HTML_Control" localSheetId="7" hidden="1">{"'손익현황'!$A$1:$J$29"}</definedName>
    <definedName name="HTML_Control" localSheetId="8" hidden="1">{"'손익현황'!$A$1:$J$29"}</definedName>
    <definedName name="HTML_Control" localSheetId="9" hidden="1">{"'손익현황'!$A$1:$J$29"}</definedName>
    <definedName name="HTML_Control" localSheetId="10" hidden="1">{"'손익현황'!$A$1:$J$29"}</definedName>
    <definedName name="HTML_Control" localSheetId="11" hidden="1">{"'손익현황'!$A$1:$J$29"}</definedName>
    <definedName name="HTML_Control" localSheetId="12" hidden="1">{"'손익현황'!$A$1:$J$29"}</definedName>
    <definedName name="HTML_Control" localSheetId="13" hidden="1">{"'손익현황'!$A$1:$J$29"}</definedName>
    <definedName name="HTML_Control" localSheetId="15" hidden="1">{"'손익현황'!$A$1:$J$29"}</definedName>
    <definedName name="HTML_Control" localSheetId="14" hidden="1">{"'손익현황'!$A$1:$J$29"}</definedName>
    <definedName name="HTML_Control" localSheetId="16" hidden="1">{"'손익현황'!$A$1:$J$29"}</definedName>
    <definedName name="HTML_Control" localSheetId="17" hidden="1">{"'손익현황'!$A$1:$J$29"}</definedName>
    <definedName name="HTML_Control" localSheetId="18" hidden="1">{"'손익현황'!$A$1:$J$29"}</definedName>
    <definedName name="HTML_Control" localSheetId="21" hidden="1">{"'손익현황'!$A$1:$J$29"}</definedName>
    <definedName name="HTML_Control" localSheetId="19" hidden="1">{"'손익현황'!$A$1:$J$29"}</definedName>
    <definedName name="HTML_Control" localSheetId="20" hidden="1">{"'손익현황'!$A$1:$J$29"}</definedName>
    <definedName name="HTML_Control" localSheetId="22" hidden="1">{"'손익현황'!$A$1:$J$29"}</definedName>
    <definedName name="HTML_Control" localSheetId="24" hidden="1">{"'손익현황'!$A$1:$J$29"}</definedName>
    <definedName name="HTML_Control" hidden="1">{"'손익현황'!$A$1:$J$29"}</definedName>
    <definedName name="HTML_Description" hidden="1">""</definedName>
    <definedName name="HTML_Email" hidden="1">""</definedName>
    <definedName name="HTML_Header" hidden="1">"손익현황"</definedName>
    <definedName name="HTML_LastUpdate" hidden="1">"99-04-13"</definedName>
    <definedName name="HTML_LineAfter" hidden="1">FALSE</definedName>
    <definedName name="HTML_LineBefore" hidden="1">FALSE</definedName>
    <definedName name="HTML_Name" hidden="1">"윤찬영"</definedName>
    <definedName name="HTML_OBDlg2" hidden="1">TRUE</definedName>
    <definedName name="HTML_OBDlg4" hidden="1">TRUE</definedName>
    <definedName name="HTML_OS" hidden="1">0</definedName>
    <definedName name="HTML_PathFile" hidden="1">"C:\d7100\MyHTML.htm"</definedName>
    <definedName name="HTML_Title" hidden="1">"결산요약보고3월"</definedName>
    <definedName name="HU" localSheetId="1">'[9]판매&amp;재고현황'!#REF!</definedName>
    <definedName name="HU" localSheetId="2">'[9]판매&amp;재고현황'!#REF!</definedName>
    <definedName name="HU" localSheetId="3">'[9]판매&amp;재고현황'!#REF!</definedName>
    <definedName name="HU" localSheetId="4">'[9]판매&amp;재고현황'!#REF!</definedName>
    <definedName name="HU" localSheetId="5">'[9]판매&amp;재고현황'!#REF!</definedName>
    <definedName name="HU" localSheetId="6">'[9]판매&amp;재고현황'!#REF!</definedName>
    <definedName name="HU" localSheetId="7">'[9]판매&amp;재고현황'!#REF!</definedName>
    <definedName name="HU" localSheetId="8">'[9]판매&amp;재고현황'!#REF!</definedName>
    <definedName name="HU" localSheetId="9">'[9]판매&amp;재고현황'!#REF!</definedName>
    <definedName name="HU" localSheetId="10">'[9]판매&amp;재고현황'!#REF!</definedName>
    <definedName name="HU" localSheetId="11">'[9]판매&amp;재고현황'!#REF!</definedName>
    <definedName name="HU" localSheetId="12">'[9]판매&amp;재고현황'!#REF!</definedName>
    <definedName name="HU" localSheetId="13">'[9]판매&amp;재고현황'!#REF!</definedName>
    <definedName name="HU" localSheetId="15">'[9]판매&amp;재고현황'!#REF!</definedName>
    <definedName name="HU" localSheetId="14">'[9]판매&amp;재고현황'!#REF!</definedName>
    <definedName name="HU" localSheetId="16">'[9]판매&amp;재고현황'!#REF!</definedName>
    <definedName name="HU" localSheetId="17">'[9]판매&amp;재고현황'!#REF!</definedName>
    <definedName name="HU" localSheetId="18">'[9]판매&amp;재고현황'!#REF!</definedName>
    <definedName name="HU" localSheetId="21">'[9]판매&amp;재고현황'!#REF!</definedName>
    <definedName name="HU" localSheetId="19">'[9]판매&amp;재고현황'!#REF!</definedName>
    <definedName name="HU" localSheetId="20">'[9]판매&amp;재고현황'!#REF!</definedName>
    <definedName name="HU" localSheetId="22">'[9]판매&amp;재고현황'!#REF!</definedName>
    <definedName name="HU" localSheetId="24">'[9]판매&amp;재고현황'!#REF!</definedName>
    <definedName name="HU">'[9]판매&amp;재고현황'!#REF!</definedName>
    <definedName name="i" localSheetId="1">#REF!</definedName>
    <definedName name="i" localSheetId="2">#REF!</definedName>
    <definedName name="i" localSheetId="3">#REF!</definedName>
    <definedName name="i" localSheetId="4">#REF!</definedName>
    <definedName name="i" localSheetId="5">#REF!</definedName>
    <definedName name="i" localSheetId="6">#REF!</definedName>
    <definedName name="i" localSheetId="7">#REF!</definedName>
    <definedName name="i" localSheetId="8">#REF!</definedName>
    <definedName name="i" localSheetId="9">#REF!</definedName>
    <definedName name="i" localSheetId="10">#REF!</definedName>
    <definedName name="i" localSheetId="11">#REF!</definedName>
    <definedName name="i" localSheetId="12">#REF!</definedName>
    <definedName name="i" localSheetId="13">#REF!</definedName>
    <definedName name="i" localSheetId="15">#REF!</definedName>
    <definedName name="i" localSheetId="14">#REF!</definedName>
    <definedName name="i" localSheetId="16">#REF!</definedName>
    <definedName name="i" localSheetId="17">#REF!</definedName>
    <definedName name="i" localSheetId="18">#REF!</definedName>
    <definedName name="i" localSheetId="21">#REF!</definedName>
    <definedName name="i" localSheetId="19">#REF!</definedName>
    <definedName name="i" localSheetId="20">#REF!</definedName>
    <definedName name="i" localSheetId="22">#REF!</definedName>
    <definedName name="i" localSheetId="24">#REF!</definedName>
    <definedName name="i">#REF!</definedName>
    <definedName name="i_?3" localSheetId="1">#REF!</definedName>
    <definedName name="i_?3" localSheetId="2">#REF!</definedName>
    <definedName name="i_?3" localSheetId="3">#REF!</definedName>
    <definedName name="i_?3" localSheetId="4">#REF!</definedName>
    <definedName name="i_?3" localSheetId="5">#REF!</definedName>
    <definedName name="i_?3" localSheetId="6">#REF!</definedName>
    <definedName name="i_?3" localSheetId="7">#REF!</definedName>
    <definedName name="i_?3" localSheetId="8">#REF!</definedName>
    <definedName name="i_?3" localSheetId="9">#REF!</definedName>
    <definedName name="i_?3" localSheetId="10">#REF!</definedName>
    <definedName name="i_?3" localSheetId="11">#REF!</definedName>
    <definedName name="i_?3" localSheetId="12">#REF!</definedName>
    <definedName name="i_?3" localSheetId="13">#REF!</definedName>
    <definedName name="i_?3" localSheetId="15">#REF!</definedName>
    <definedName name="i_?3" localSheetId="14">#REF!</definedName>
    <definedName name="i_?3" localSheetId="16">#REF!</definedName>
    <definedName name="i_?3" localSheetId="17">#REF!</definedName>
    <definedName name="i_?3" localSheetId="18">#REF!</definedName>
    <definedName name="i_?3" localSheetId="21">#REF!</definedName>
    <definedName name="i_?3" localSheetId="19">#REF!</definedName>
    <definedName name="i_?3" localSheetId="20">#REF!</definedName>
    <definedName name="i_?3" localSheetId="22">#REF!</definedName>
    <definedName name="i_?3" localSheetId="24">#REF!</definedName>
    <definedName name="i_?3">#REF!</definedName>
    <definedName name="i_E" localSheetId="1">#REF!</definedName>
    <definedName name="i_E" localSheetId="2">#REF!</definedName>
    <definedName name="i_E" localSheetId="3">#REF!</definedName>
    <definedName name="i_E" localSheetId="4">#REF!</definedName>
    <definedName name="i_E" localSheetId="5">#REF!</definedName>
    <definedName name="i_E" localSheetId="6">#REF!</definedName>
    <definedName name="i_E" localSheetId="7">#REF!</definedName>
    <definedName name="i_E" localSheetId="8">#REF!</definedName>
    <definedName name="i_E" localSheetId="9">#REF!</definedName>
    <definedName name="i_E" localSheetId="10">#REF!</definedName>
    <definedName name="i_E" localSheetId="11">#REF!</definedName>
    <definedName name="i_E" localSheetId="12">#REF!</definedName>
    <definedName name="i_E" localSheetId="13">#REF!</definedName>
    <definedName name="i_E" localSheetId="15">#REF!</definedName>
    <definedName name="i_E" localSheetId="14">#REF!</definedName>
    <definedName name="i_E" localSheetId="16">#REF!</definedName>
    <definedName name="i_E" localSheetId="17">#REF!</definedName>
    <definedName name="i_E" localSheetId="18">#REF!</definedName>
    <definedName name="i_E" localSheetId="21">#REF!</definedName>
    <definedName name="i_E" localSheetId="19">#REF!</definedName>
    <definedName name="i_E" localSheetId="20">#REF!</definedName>
    <definedName name="i_E" localSheetId="22">#REF!</definedName>
    <definedName name="i_E" localSheetId="24">#REF!</definedName>
    <definedName name="i_E">#REF!</definedName>
    <definedName name="i_E__.3" localSheetId="1">#REF!</definedName>
    <definedName name="i_E__.3" localSheetId="2">#REF!</definedName>
    <definedName name="i_E__.3" localSheetId="3">#REF!</definedName>
    <definedName name="i_E__.3" localSheetId="4">#REF!</definedName>
    <definedName name="i_E__.3" localSheetId="5">#REF!</definedName>
    <definedName name="i_E__.3" localSheetId="6">#REF!</definedName>
    <definedName name="i_E__.3" localSheetId="7">#REF!</definedName>
    <definedName name="i_E__.3" localSheetId="8">#REF!</definedName>
    <definedName name="i_E__.3" localSheetId="9">#REF!</definedName>
    <definedName name="i_E__.3" localSheetId="10">#REF!</definedName>
    <definedName name="i_E__.3" localSheetId="11">#REF!</definedName>
    <definedName name="i_E__.3" localSheetId="12">#REF!</definedName>
    <definedName name="i_E__.3" localSheetId="13">#REF!</definedName>
    <definedName name="i_E__.3" localSheetId="15">#REF!</definedName>
    <definedName name="i_E__.3" localSheetId="16">#REF!</definedName>
    <definedName name="i_E__.3" localSheetId="17">#REF!</definedName>
    <definedName name="i_E__.3" localSheetId="18">#REF!</definedName>
    <definedName name="i_E__.3" localSheetId="21">#REF!</definedName>
    <definedName name="i_E__.3" localSheetId="19">#REF!</definedName>
    <definedName name="i_E__.3" localSheetId="20">#REF!</definedName>
    <definedName name="i_E__.3" localSheetId="22">#REF!</definedName>
    <definedName name="i_E__.3" localSheetId="24">#REF!</definedName>
    <definedName name="i_E__.3">#REF!</definedName>
    <definedName name="i_E_O" localSheetId="1">#REF!</definedName>
    <definedName name="i_E_O" localSheetId="2">#REF!</definedName>
    <definedName name="i_E_O" localSheetId="3">#REF!</definedName>
    <definedName name="i_E_O" localSheetId="4">#REF!</definedName>
    <definedName name="i_E_O" localSheetId="5">#REF!</definedName>
    <definedName name="i_E_O" localSheetId="6">#REF!</definedName>
    <definedName name="i_E_O" localSheetId="7">#REF!</definedName>
    <definedName name="i_E_O" localSheetId="8">#REF!</definedName>
    <definedName name="i_E_O" localSheetId="9">#REF!</definedName>
    <definedName name="i_E_O" localSheetId="10">#REF!</definedName>
    <definedName name="i_E_O" localSheetId="11">#REF!</definedName>
    <definedName name="i_E_O" localSheetId="12">#REF!</definedName>
    <definedName name="i_E_O" localSheetId="13">#REF!</definedName>
    <definedName name="i_E_O" localSheetId="15">#REF!</definedName>
    <definedName name="i_E_O" localSheetId="16">#REF!</definedName>
    <definedName name="i_E_O" localSheetId="17">#REF!</definedName>
    <definedName name="i_E_O" localSheetId="18">#REF!</definedName>
    <definedName name="i_E_O" localSheetId="21">#REF!</definedName>
    <definedName name="i_E_O" localSheetId="19">#REF!</definedName>
    <definedName name="i_E_O" localSheetId="20">#REF!</definedName>
    <definedName name="i_E_O" localSheetId="22">#REF!</definedName>
    <definedName name="i_E_O" localSheetId="24">#REF!</definedName>
    <definedName name="i_E_O">#REF!</definedName>
    <definedName name="i_E_O__.3" localSheetId="1">#REF!</definedName>
    <definedName name="i_E_O__.3" localSheetId="2">#REF!</definedName>
    <definedName name="i_E_O__.3" localSheetId="3">#REF!</definedName>
    <definedName name="i_E_O__.3" localSheetId="4">#REF!</definedName>
    <definedName name="i_E_O__.3" localSheetId="5">#REF!</definedName>
    <definedName name="i_E_O__.3" localSheetId="6">#REF!</definedName>
    <definedName name="i_E_O__.3" localSheetId="7">#REF!</definedName>
    <definedName name="i_E_O__.3" localSheetId="8">#REF!</definedName>
    <definedName name="i_E_O__.3" localSheetId="9">#REF!</definedName>
    <definedName name="i_E_O__.3" localSheetId="10">#REF!</definedName>
    <definedName name="i_E_O__.3" localSheetId="11">#REF!</definedName>
    <definedName name="i_E_O__.3" localSheetId="12">#REF!</definedName>
    <definedName name="i_E_O__.3" localSheetId="13">#REF!</definedName>
    <definedName name="i_E_O__.3" localSheetId="15">#REF!</definedName>
    <definedName name="i_E_O__.3" localSheetId="16">#REF!</definedName>
    <definedName name="i_E_O__.3" localSheetId="17">#REF!</definedName>
    <definedName name="i_E_O__.3" localSheetId="18">#REF!</definedName>
    <definedName name="i_E_O__.3" localSheetId="21">#REF!</definedName>
    <definedName name="i_E_O__.3" localSheetId="19">#REF!</definedName>
    <definedName name="i_E_O__.3" localSheetId="20">#REF!</definedName>
    <definedName name="i_E_O__.3" localSheetId="22">#REF!</definedName>
    <definedName name="i_E_O__.3" localSheetId="24">#REF!</definedName>
    <definedName name="i_E_O__.3">#REF!</definedName>
    <definedName name="IN_TAMT">#N/A</definedName>
    <definedName name="IN_TOTAL">#N/A</definedName>
    <definedName name="IN_TQTY">#N/A</definedName>
    <definedName name="IN_UC">#N/A</definedName>
    <definedName name="INAMT">#N/A</definedName>
    <definedName name="INPUT" localSheetId="1">#REF!</definedName>
    <definedName name="INPUT" localSheetId="2">#REF!</definedName>
    <definedName name="INPUT" localSheetId="3">#REF!</definedName>
    <definedName name="INPUT" localSheetId="4">#REF!</definedName>
    <definedName name="INPUT" localSheetId="5">#REF!</definedName>
    <definedName name="INPUT" localSheetId="6">#REF!</definedName>
    <definedName name="INPUT" localSheetId="7">#REF!</definedName>
    <definedName name="INPUT" localSheetId="8">#REF!</definedName>
    <definedName name="INPUT" localSheetId="9">#REF!</definedName>
    <definedName name="INPUT" localSheetId="10">#REF!</definedName>
    <definedName name="INPUT" localSheetId="11">#REF!</definedName>
    <definedName name="INPUT" localSheetId="12">#REF!</definedName>
    <definedName name="INPUT" localSheetId="13">#REF!</definedName>
    <definedName name="INPUT" localSheetId="15">#REF!</definedName>
    <definedName name="INPUT" localSheetId="14">#REF!</definedName>
    <definedName name="INPUT" localSheetId="16">#REF!</definedName>
    <definedName name="INPUT" localSheetId="17">#REF!</definedName>
    <definedName name="INPUT" localSheetId="18">#REF!</definedName>
    <definedName name="INPUT" localSheetId="21">#REF!</definedName>
    <definedName name="INPUT" localSheetId="19">#REF!</definedName>
    <definedName name="INPUT" localSheetId="20">#REF!</definedName>
    <definedName name="INPUT" localSheetId="22">#REF!</definedName>
    <definedName name="INPUT" localSheetId="24">#REF!</definedName>
    <definedName name="INPUT">#REF!</definedName>
    <definedName name="INPUT_BALANCES" localSheetId="1">#REF!</definedName>
    <definedName name="INPUT_BALANCES" localSheetId="2">#REF!</definedName>
    <definedName name="INPUT_BALANCES" localSheetId="3">#REF!</definedName>
    <definedName name="INPUT_BALANCES" localSheetId="4">#REF!</definedName>
    <definedName name="INPUT_BALANCES" localSheetId="5">#REF!</definedName>
    <definedName name="INPUT_BALANCES" localSheetId="6">#REF!</definedName>
    <definedName name="INPUT_BALANCES" localSheetId="7">#REF!</definedName>
    <definedName name="INPUT_BALANCES" localSheetId="8">#REF!</definedName>
    <definedName name="INPUT_BALANCES" localSheetId="9">#REF!</definedName>
    <definedName name="INPUT_BALANCES" localSheetId="10">#REF!</definedName>
    <definedName name="INPUT_BALANCES" localSheetId="11">#REF!</definedName>
    <definedName name="INPUT_BALANCES" localSheetId="12">#REF!</definedName>
    <definedName name="INPUT_BALANCES" localSheetId="13">#REF!</definedName>
    <definedName name="INPUT_BALANCES" localSheetId="15">#REF!</definedName>
    <definedName name="INPUT_BALANCES" localSheetId="14">#REF!</definedName>
    <definedName name="INPUT_BALANCES" localSheetId="16">#REF!</definedName>
    <definedName name="INPUT_BALANCES" localSheetId="17">#REF!</definedName>
    <definedName name="INPUT_BALANCES" localSheetId="18">#REF!</definedName>
    <definedName name="INPUT_BALANCES" localSheetId="21">#REF!</definedName>
    <definedName name="INPUT_BALANCES" localSheetId="19">#REF!</definedName>
    <definedName name="INPUT_BALANCES" localSheetId="20">#REF!</definedName>
    <definedName name="INPUT_BALANCES" localSheetId="22">#REF!</definedName>
    <definedName name="INPUT_BALANCES" localSheetId="24">#REF!</definedName>
    <definedName name="INPUT_BALANCES">#REF!</definedName>
    <definedName name="INQTY">#N/A</definedName>
    <definedName name="iop" localSheetId="1">#REF!</definedName>
    <definedName name="iop" localSheetId="2">#REF!</definedName>
    <definedName name="iop" localSheetId="3">#REF!</definedName>
    <definedName name="iop" localSheetId="4">#REF!</definedName>
    <definedName name="iop" localSheetId="5">#REF!</definedName>
    <definedName name="iop" localSheetId="6">#REF!</definedName>
    <definedName name="iop" localSheetId="7">#REF!</definedName>
    <definedName name="iop" localSheetId="8">#REF!</definedName>
    <definedName name="iop" localSheetId="9">#REF!</definedName>
    <definedName name="iop" localSheetId="10">#REF!</definedName>
    <definedName name="iop" localSheetId="11">#REF!</definedName>
    <definedName name="iop" localSheetId="12">#REF!</definedName>
    <definedName name="iop" localSheetId="13">#REF!</definedName>
    <definedName name="iop" localSheetId="15">#REF!</definedName>
    <definedName name="iop" localSheetId="14">#REF!</definedName>
    <definedName name="iop" localSheetId="16">#REF!</definedName>
    <definedName name="iop" localSheetId="17">#REF!</definedName>
    <definedName name="iop" localSheetId="18">#REF!</definedName>
    <definedName name="iop" localSheetId="21">#REF!</definedName>
    <definedName name="iop" localSheetId="19">#REF!</definedName>
    <definedName name="iop" localSheetId="20">#REF!</definedName>
    <definedName name="iop" localSheetId="22">#REF!</definedName>
    <definedName name="iop" localSheetId="24">#REF!</definedName>
    <definedName name="iop">#REF!</definedName>
    <definedName name="IS최종" localSheetId="1" hidden="1">{#N/A,#N/A,FALSE,"Aging Summary";#N/A,#N/A,FALSE,"Ratio Analysis";#N/A,#N/A,FALSE,"Test 120 Day Accts";#N/A,#N/A,FALSE,"Tickmarks"}</definedName>
    <definedName name="IS최종" localSheetId="2" hidden="1">{#N/A,#N/A,FALSE,"Aging Summary";#N/A,#N/A,FALSE,"Ratio Analysis";#N/A,#N/A,FALSE,"Test 120 Day Accts";#N/A,#N/A,FALSE,"Tickmarks"}</definedName>
    <definedName name="IS최종" localSheetId="3" hidden="1">{#N/A,#N/A,FALSE,"Aging Summary";#N/A,#N/A,FALSE,"Ratio Analysis";#N/A,#N/A,FALSE,"Test 120 Day Accts";#N/A,#N/A,FALSE,"Tickmarks"}</definedName>
    <definedName name="IS최종" localSheetId="4" hidden="1">{#N/A,#N/A,FALSE,"Aging Summary";#N/A,#N/A,FALSE,"Ratio Analysis";#N/A,#N/A,FALSE,"Test 120 Day Accts";#N/A,#N/A,FALSE,"Tickmarks"}</definedName>
    <definedName name="IS최종" localSheetId="5" hidden="1">{#N/A,#N/A,FALSE,"Aging Summary";#N/A,#N/A,FALSE,"Ratio Analysis";#N/A,#N/A,FALSE,"Test 120 Day Accts";#N/A,#N/A,FALSE,"Tickmarks"}</definedName>
    <definedName name="IS최종" localSheetId="6" hidden="1">{#N/A,#N/A,FALSE,"Aging Summary";#N/A,#N/A,FALSE,"Ratio Analysis";#N/A,#N/A,FALSE,"Test 120 Day Accts";#N/A,#N/A,FALSE,"Tickmarks"}</definedName>
    <definedName name="IS최종" localSheetId="7" hidden="1">{#N/A,#N/A,FALSE,"Aging Summary";#N/A,#N/A,FALSE,"Ratio Analysis";#N/A,#N/A,FALSE,"Test 120 Day Accts";#N/A,#N/A,FALSE,"Tickmarks"}</definedName>
    <definedName name="IS최종" localSheetId="8" hidden="1">{#N/A,#N/A,FALSE,"Aging Summary";#N/A,#N/A,FALSE,"Ratio Analysis";#N/A,#N/A,FALSE,"Test 120 Day Accts";#N/A,#N/A,FALSE,"Tickmarks"}</definedName>
    <definedName name="IS최종" localSheetId="9" hidden="1">{#N/A,#N/A,FALSE,"Aging Summary";#N/A,#N/A,FALSE,"Ratio Analysis";#N/A,#N/A,FALSE,"Test 120 Day Accts";#N/A,#N/A,FALSE,"Tickmarks"}</definedName>
    <definedName name="IS최종" localSheetId="10" hidden="1">{#N/A,#N/A,FALSE,"Aging Summary";#N/A,#N/A,FALSE,"Ratio Analysis";#N/A,#N/A,FALSE,"Test 120 Day Accts";#N/A,#N/A,FALSE,"Tickmarks"}</definedName>
    <definedName name="IS최종" localSheetId="11" hidden="1">{#N/A,#N/A,FALSE,"Aging Summary";#N/A,#N/A,FALSE,"Ratio Analysis";#N/A,#N/A,FALSE,"Test 120 Day Accts";#N/A,#N/A,FALSE,"Tickmarks"}</definedName>
    <definedName name="IS최종" localSheetId="12" hidden="1">{#N/A,#N/A,FALSE,"Aging Summary";#N/A,#N/A,FALSE,"Ratio Analysis";#N/A,#N/A,FALSE,"Test 120 Day Accts";#N/A,#N/A,FALSE,"Tickmarks"}</definedName>
    <definedName name="IS최종" localSheetId="13" hidden="1">{#N/A,#N/A,FALSE,"Aging Summary";#N/A,#N/A,FALSE,"Ratio Analysis";#N/A,#N/A,FALSE,"Test 120 Day Accts";#N/A,#N/A,FALSE,"Tickmarks"}</definedName>
    <definedName name="IS최종" localSheetId="15" hidden="1">{#N/A,#N/A,FALSE,"Aging Summary";#N/A,#N/A,FALSE,"Ratio Analysis";#N/A,#N/A,FALSE,"Test 120 Day Accts";#N/A,#N/A,FALSE,"Tickmarks"}</definedName>
    <definedName name="IS최종" localSheetId="14" hidden="1">{#N/A,#N/A,FALSE,"Aging Summary";#N/A,#N/A,FALSE,"Ratio Analysis";#N/A,#N/A,FALSE,"Test 120 Day Accts";#N/A,#N/A,FALSE,"Tickmarks"}</definedName>
    <definedName name="IS최종" localSheetId="16" hidden="1">{#N/A,#N/A,FALSE,"Aging Summary";#N/A,#N/A,FALSE,"Ratio Analysis";#N/A,#N/A,FALSE,"Test 120 Day Accts";#N/A,#N/A,FALSE,"Tickmarks"}</definedName>
    <definedName name="IS최종" localSheetId="17" hidden="1">{#N/A,#N/A,FALSE,"Aging Summary";#N/A,#N/A,FALSE,"Ratio Analysis";#N/A,#N/A,FALSE,"Test 120 Day Accts";#N/A,#N/A,FALSE,"Tickmarks"}</definedName>
    <definedName name="IS최종" localSheetId="18" hidden="1">{#N/A,#N/A,FALSE,"Aging Summary";#N/A,#N/A,FALSE,"Ratio Analysis";#N/A,#N/A,FALSE,"Test 120 Day Accts";#N/A,#N/A,FALSE,"Tickmarks"}</definedName>
    <definedName name="IS최종" localSheetId="21" hidden="1">{#N/A,#N/A,FALSE,"Aging Summary";#N/A,#N/A,FALSE,"Ratio Analysis";#N/A,#N/A,FALSE,"Test 120 Day Accts";#N/A,#N/A,FALSE,"Tickmarks"}</definedName>
    <definedName name="IS최종" localSheetId="19" hidden="1">{#N/A,#N/A,FALSE,"Aging Summary";#N/A,#N/A,FALSE,"Ratio Analysis";#N/A,#N/A,FALSE,"Test 120 Day Accts";#N/A,#N/A,FALSE,"Tickmarks"}</definedName>
    <definedName name="IS최종" localSheetId="20" hidden="1">{#N/A,#N/A,FALSE,"Aging Summary";#N/A,#N/A,FALSE,"Ratio Analysis";#N/A,#N/A,FALSE,"Test 120 Day Accts";#N/A,#N/A,FALSE,"Tickmarks"}</definedName>
    <definedName name="IS최종" localSheetId="22" hidden="1">{#N/A,#N/A,FALSE,"Aging Summary";#N/A,#N/A,FALSE,"Ratio Analysis";#N/A,#N/A,FALSE,"Test 120 Day Accts";#N/A,#N/A,FALSE,"Tickmarks"}</definedName>
    <definedName name="IS최종" localSheetId="24" hidden="1">{#N/A,#N/A,FALSE,"Aging Summary";#N/A,#N/A,FALSE,"Ratio Analysis";#N/A,#N/A,FALSE,"Test 120 Day Accts";#N/A,#N/A,FALSE,"Tickmarks"}</definedName>
    <definedName name="IS최종" hidden="1">{#N/A,#N/A,FALSE,"Aging Summary";#N/A,#N/A,FALSE,"Ratio Analysis";#N/A,#N/A,FALSE,"Test 120 Day Accts";#N/A,#N/A,FALSE,"Tickmarks"}</definedName>
    <definedName name="iu" localSheetId="1">#REF!</definedName>
    <definedName name="iu" localSheetId="2">#REF!</definedName>
    <definedName name="iu" localSheetId="3">#REF!</definedName>
    <definedName name="iu" localSheetId="4">#REF!</definedName>
    <definedName name="iu" localSheetId="5">#REF!</definedName>
    <definedName name="iu" localSheetId="6">#REF!</definedName>
    <definedName name="iu" localSheetId="7">#REF!</definedName>
    <definedName name="iu" localSheetId="8">#REF!</definedName>
    <definedName name="iu" localSheetId="9">#REF!</definedName>
    <definedName name="iu" localSheetId="10">#REF!</definedName>
    <definedName name="iu" localSheetId="11">#REF!</definedName>
    <definedName name="iu" localSheetId="12">#REF!</definedName>
    <definedName name="iu" localSheetId="13">#REF!</definedName>
    <definedName name="iu" localSheetId="15">#REF!</definedName>
    <definedName name="iu" localSheetId="14">#REF!</definedName>
    <definedName name="iu" localSheetId="16">#REF!</definedName>
    <definedName name="iu" localSheetId="17">#REF!</definedName>
    <definedName name="iu" localSheetId="18">#REF!</definedName>
    <definedName name="iu" localSheetId="21">#REF!</definedName>
    <definedName name="iu" localSheetId="19">#REF!</definedName>
    <definedName name="iu" localSheetId="20">#REF!</definedName>
    <definedName name="iu" localSheetId="22">#REF!</definedName>
    <definedName name="iu" localSheetId="24">#REF!</definedName>
    <definedName name="iu">#REF!</definedName>
    <definedName name="iuyi" localSheetId="1">#REF!</definedName>
    <definedName name="iuyi" localSheetId="2">#REF!</definedName>
    <definedName name="iuyi" localSheetId="3">#REF!</definedName>
    <definedName name="iuyi" localSheetId="4">#REF!</definedName>
    <definedName name="iuyi" localSheetId="5">#REF!</definedName>
    <definedName name="iuyi" localSheetId="6">#REF!</definedName>
    <definedName name="iuyi" localSheetId="7">#REF!</definedName>
    <definedName name="iuyi" localSheetId="8">#REF!</definedName>
    <definedName name="iuyi" localSheetId="9">#REF!</definedName>
    <definedName name="iuyi" localSheetId="10">#REF!</definedName>
    <definedName name="iuyi" localSheetId="11">#REF!</definedName>
    <definedName name="iuyi" localSheetId="12">#REF!</definedName>
    <definedName name="iuyi" localSheetId="13">#REF!</definedName>
    <definedName name="iuyi" localSheetId="15">#REF!</definedName>
    <definedName name="iuyi" localSheetId="14">#REF!</definedName>
    <definedName name="iuyi" localSheetId="16">#REF!</definedName>
    <definedName name="iuyi" localSheetId="17">#REF!</definedName>
    <definedName name="iuyi" localSheetId="18">#REF!</definedName>
    <definedName name="iuyi" localSheetId="21">#REF!</definedName>
    <definedName name="iuyi" localSheetId="19">#REF!</definedName>
    <definedName name="iuyi" localSheetId="20">#REF!</definedName>
    <definedName name="iuyi" localSheetId="22">#REF!</definedName>
    <definedName name="iuyi" localSheetId="24">#REF!</definedName>
    <definedName name="iuyi">#REF!</definedName>
    <definedName name="JI" localSheetId="1">'[9]판매&amp;재고현황'!#REF!</definedName>
    <definedName name="JI" localSheetId="2">'[9]판매&amp;재고현황'!#REF!</definedName>
    <definedName name="JI" localSheetId="3">'[9]판매&amp;재고현황'!#REF!</definedName>
    <definedName name="JI" localSheetId="4">'[9]판매&amp;재고현황'!#REF!</definedName>
    <definedName name="JI" localSheetId="5">'[9]판매&amp;재고현황'!#REF!</definedName>
    <definedName name="JI" localSheetId="6">'[9]판매&amp;재고현황'!#REF!</definedName>
    <definedName name="JI" localSheetId="7">'[9]판매&amp;재고현황'!#REF!</definedName>
    <definedName name="JI" localSheetId="8">'[9]판매&amp;재고현황'!#REF!</definedName>
    <definedName name="JI" localSheetId="9">'[9]판매&amp;재고현황'!#REF!</definedName>
    <definedName name="JI" localSheetId="10">'[9]판매&amp;재고현황'!#REF!</definedName>
    <definedName name="JI" localSheetId="11">'[9]판매&amp;재고현황'!#REF!</definedName>
    <definedName name="JI" localSheetId="12">'[9]판매&amp;재고현황'!#REF!</definedName>
    <definedName name="JI" localSheetId="13">'[9]판매&amp;재고현황'!#REF!</definedName>
    <definedName name="JI" localSheetId="15">'[9]판매&amp;재고현황'!#REF!</definedName>
    <definedName name="JI" localSheetId="14">'[9]판매&amp;재고현황'!#REF!</definedName>
    <definedName name="JI" localSheetId="16">'[9]판매&amp;재고현황'!#REF!</definedName>
    <definedName name="JI" localSheetId="17">'[9]판매&amp;재고현황'!#REF!</definedName>
    <definedName name="JI" localSheetId="18">'[9]판매&amp;재고현황'!#REF!</definedName>
    <definedName name="JI" localSheetId="21">'[9]판매&amp;재고현황'!#REF!</definedName>
    <definedName name="JI" localSheetId="19">'[9]판매&amp;재고현황'!#REF!</definedName>
    <definedName name="JI" localSheetId="20">'[9]판매&amp;재고현황'!#REF!</definedName>
    <definedName name="JI" localSheetId="22">'[9]판매&amp;재고현황'!#REF!</definedName>
    <definedName name="JI" localSheetId="24">'[9]판매&amp;재고현황'!#REF!</definedName>
    <definedName name="JI">'[9]판매&amp;재고현황'!#REF!</definedName>
    <definedName name="JK" localSheetId="1">'[9]판매&amp;재고현황'!#REF!</definedName>
    <definedName name="JK" localSheetId="2">'[9]판매&amp;재고현황'!#REF!</definedName>
    <definedName name="JK" localSheetId="3">'[9]판매&amp;재고현황'!#REF!</definedName>
    <definedName name="JK" localSheetId="4">'[9]판매&amp;재고현황'!#REF!</definedName>
    <definedName name="JK" localSheetId="5">'[9]판매&amp;재고현황'!#REF!</definedName>
    <definedName name="JK" localSheetId="6">'[9]판매&amp;재고현황'!#REF!</definedName>
    <definedName name="JK" localSheetId="7">'[9]판매&amp;재고현황'!#REF!</definedName>
    <definedName name="JK" localSheetId="8">'[9]판매&amp;재고현황'!#REF!</definedName>
    <definedName name="JK" localSheetId="9">'[9]판매&amp;재고현황'!#REF!</definedName>
    <definedName name="JK" localSheetId="10">'[9]판매&amp;재고현황'!#REF!</definedName>
    <definedName name="JK" localSheetId="11">'[9]판매&amp;재고현황'!#REF!</definedName>
    <definedName name="JK" localSheetId="12">'[9]판매&amp;재고현황'!#REF!</definedName>
    <definedName name="JK" localSheetId="13">'[9]판매&amp;재고현황'!#REF!</definedName>
    <definedName name="JK" localSheetId="15">'[9]판매&amp;재고현황'!#REF!</definedName>
    <definedName name="JK" localSheetId="14">'[9]판매&amp;재고현황'!#REF!</definedName>
    <definedName name="JK" localSheetId="16">'[9]판매&amp;재고현황'!#REF!</definedName>
    <definedName name="JK" localSheetId="17">'[9]판매&amp;재고현황'!#REF!</definedName>
    <definedName name="JK" localSheetId="18">'[9]판매&amp;재고현황'!#REF!</definedName>
    <definedName name="JK" localSheetId="21">'[9]판매&amp;재고현황'!#REF!</definedName>
    <definedName name="JK" localSheetId="19">'[9]판매&amp;재고현황'!#REF!</definedName>
    <definedName name="JK" localSheetId="20">'[9]판매&amp;재고현황'!#REF!</definedName>
    <definedName name="JK" localSheetId="22">'[9]판매&amp;재고현황'!#REF!</definedName>
    <definedName name="JK" localSheetId="24">'[9]판매&amp;재고현황'!#REF!</definedName>
    <definedName name="JK">'[9]판매&amp;재고현황'!#REF!</definedName>
    <definedName name="JU" localSheetId="1">'[9]판매&amp;재고현황'!#REF!</definedName>
    <definedName name="JU" localSheetId="2">'[9]판매&amp;재고현황'!#REF!</definedName>
    <definedName name="JU" localSheetId="3">'[9]판매&amp;재고현황'!#REF!</definedName>
    <definedName name="JU" localSheetId="4">'[9]판매&amp;재고현황'!#REF!</definedName>
    <definedName name="JU" localSheetId="5">'[9]판매&amp;재고현황'!#REF!</definedName>
    <definedName name="JU" localSheetId="6">'[9]판매&amp;재고현황'!#REF!</definedName>
    <definedName name="JU" localSheetId="7">'[9]판매&amp;재고현황'!#REF!</definedName>
    <definedName name="JU" localSheetId="8">'[9]판매&amp;재고현황'!#REF!</definedName>
    <definedName name="JU" localSheetId="9">'[9]판매&amp;재고현황'!#REF!</definedName>
    <definedName name="JU" localSheetId="10">'[9]판매&amp;재고현황'!#REF!</definedName>
    <definedName name="JU" localSheetId="11">'[9]판매&amp;재고현황'!#REF!</definedName>
    <definedName name="JU" localSheetId="12">'[9]판매&amp;재고현황'!#REF!</definedName>
    <definedName name="JU" localSheetId="13">'[9]판매&amp;재고현황'!#REF!</definedName>
    <definedName name="JU" localSheetId="15">'[9]판매&amp;재고현황'!#REF!</definedName>
    <definedName name="JU" localSheetId="14">'[9]판매&amp;재고현황'!#REF!</definedName>
    <definedName name="JU" localSheetId="16">'[9]판매&amp;재고현황'!#REF!</definedName>
    <definedName name="JU" localSheetId="17">'[9]판매&amp;재고현황'!#REF!</definedName>
    <definedName name="JU" localSheetId="18">'[9]판매&amp;재고현황'!#REF!</definedName>
    <definedName name="JU" localSheetId="21">'[9]판매&amp;재고현황'!#REF!</definedName>
    <definedName name="JU" localSheetId="19">'[9]판매&amp;재고현황'!#REF!</definedName>
    <definedName name="JU" localSheetId="20">'[9]판매&amp;재고현황'!#REF!</definedName>
    <definedName name="JU" localSheetId="22">'[9]판매&amp;재고현황'!#REF!</definedName>
    <definedName name="JU" localSheetId="24">'[9]판매&amp;재고현황'!#REF!</definedName>
    <definedName name="JU">'[9]판매&amp;재고현황'!#REF!</definedName>
    <definedName name="JULY" localSheetId="1">#REF!</definedName>
    <definedName name="JULY" localSheetId="2">#REF!</definedName>
    <definedName name="JULY" localSheetId="3">#REF!</definedName>
    <definedName name="JULY" localSheetId="4">#REF!</definedName>
    <definedName name="JULY" localSheetId="5">#REF!</definedName>
    <definedName name="JULY" localSheetId="6">#REF!</definedName>
    <definedName name="JULY" localSheetId="7">#REF!</definedName>
    <definedName name="JULY" localSheetId="8">#REF!</definedName>
    <definedName name="JULY" localSheetId="9">#REF!</definedName>
    <definedName name="JULY" localSheetId="10">#REF!</definedName>
    <definedName name="JULY" localSheetId="11">#REF!</definedName>
    <definedName name="JULY" localSheetId="12">#REF!</definedName>
    <definedName name="JULY" localSheetId="13">#REF!</definedName>
    <definedName name="JULY" localSheetId="15">#REF!</definedName>
    <definedName name="JULY" localSheetId="14">#REF!</definedName>
    <definedName name="JULY" localSheetId="16">#REF!</definedName>
    <definedName name="JULY" localSheetId="17">#REF!</definedName>
    <definedName name="JULY" localSheetId="18">#REF!</definedName>
    <definedName name="JULY" localSheetId="21">#REF!</definedName>
    <definedName name="JULY" localSheetId="19">#REF!</definedName>
    <definedName name="JULY" localSheetId="20">#REF!</definedName>
    <definedName name="JULY" localSheetId="22">#REF!</definedName>
    <definedName name="JULY" localSheetId="24">#REF!</definedName>
    <definedName name="JULY">#REF!</definedName>
    <definedName name="k" localSheetId="1">'[4]5월생산'!#REF!</definedName>
    <definedName name="k" localSheetId="2">'[4]5월생산'!#REF!</definedName>
    <definedName name="k" localSheetId="3">'[4]5월생산'!#REF!</definedName>
    <definedName name="k" localSheetId="4">'[4]5월생산'!#REF!</definedName>
    <definedName name="k" localSheetId="5">'[4]5월생산'!#REF!</definedName>
    <definedName name="k" localSheetId="6">'[4]5월생산'!#REF!</definedName>
    <definedName name="k" localSheetId="7">'[4]5월생산'!#REF!</definedName>
    <definedName name="k" localSheetId="8">'[4]5월생산'!#REF!</definedName>
    <definedName name="k" localSheetId="9">'[4]5월생산'!#REF!</definedName>
    <definedName name="k" localSheetId="10">'[4]5월생산'!#REF!</definedName>
    <definedName name="k" localSheetId="11">'[4]5월생산'!#REF!</definedName>
    <definedName name="k" localSheetId="12">'[4]5월생산'!#REF!</definedName>
    <definedName name="k" localSheetId="13">'[4]5월생산'!#REF!</definedName>
    <definedName name="k" localSheetId="15">'[4]5월생산'!#REF!</definedName>
    <definedName name="k" localSheetId="14">'[4]5월생산'!#REF!</definedName>
    <definedName name="k" localSheetId="16">'[4]5월생산'!#REF!</definedName>
    <definedName name="k" localSheetId="17">'[4]5월생산'!#REF!</definedName>
    <definedName name="k" localSheetId="18">'[4]5월생산'!#REF!</definedName>
    <definedName name="k" localSheetId="21">'[4]5월생산'!#REF!</definedName>
    <definedName name="k" localSheetId="19">'[4]5월생산'!#REF!</definedName>
    <definedName name="k" localSheetId="20">'[4]5월생산'!#REF!</definedName>
    <definedName name="k" localSheetId="22">'[4]5월생산'!#REF!</definedName>
    <definedName name="k" localSheetId="24">'[4]5월생산'!#REF!</definedName>
    <definedName name="k">'[4]5월생산'!#REF!</definedName>
    <definedName name="kj" localSheetId="1">#REF!</definedName>
    <definedName name="kj" localSheetId="2">#REF!</definedName>
    <definedName name="kj" localSheetId="3">#REF!</definedName>
    <definedName name="kj" localSheetId="4">#REF!</definedName>
    <definedName name="kj" localSheetId="5">#REF!</definedName>
    <definedName name="kj" localSheetId="6">#REF!</definedName>
    <definedName name="kj" localSheetId="7">#REF!</definedName>
    <definedName name="kj" localSheetId="8">#REF!</definedName>
    <definedName name="kj" localSheetId="9">#REF!</definedName>
    <definedName name="kj" localSheetId="10">#REF!</definedName>
    <definedName name="kj" localSheetId="11">#REF!</definedName>
    <definedName name="kj" localSheetId="12">#REF!</definedName>
    <definedName name="kj" localSheetId="13">#REF!</definedName>
    <definedName name="kj" localSheetId="15">#REF!</definedName>
    <definedName name="kj" localSheetId="14">#REF!</definedName>
    <definedName name="kj" localSheetId="16">#REF!</definedName>
    <definedName name="kj" localSheetId="17">#REF!</definedName>
    <definedName name="kj" localSheetId="18">#REF!</definedName>
    <definedName name="kj" localSheetId="21">#REF!</definedName>
    <definedName name="kj" localSheetId="19">#REF!</definedName>
    <definedName name="kj" localSheetId="20">#REF!</definedName>
    <definedName name="kj" localSheetId="22">#REF!</definedName>
    <definedName name="kj" localSheetId="24">#REF!</definedName>
    <definedName name="kj">#REF!</definedName>
    <definedName name="KKK" localSheetId="1">#REF!</definedName>
    <definedName name="KKK" localSheetId="2">#REF!</definedName>
    <definedName name="KKK" localSheetId="3">#REF!</definedName>
    <definedName name="KKK" localSheetId="4">#REF!</definedName>
    <definedName name="KKK" localSheetId="5">#REF!</definedName>
    <definedName name="KKK" localSheetId="6">#REF!</definedName>
    <definedName name="KKK" localSheetId="7">#REF!</definedName>
    <definedName name="KKK" localSheetId="8">#REF!</definedName>
    <definedName name="KKK" localSheetId="9">#REF!</definedName>
    <definedName name="KKK" localSheetId="10">#REF!</definedName>
    <definedName name="KKK" localSheetId="11">#REF!</definedName>
    <definedName name="KKK" localSheetId="12">#REF!</definedName>
    <definedName name="KKK" localSheetId="13">#REF!</definedName>
    <definedName name="KKK" localSheetId="15">#REF!</definedName>
    <definedName name="KKK" localSheetId="14">#REF!</definedName>
    <definedName name="KKK" localSheetId="16">#REF!</definedName>
    <definedName name="KKK" localSheetId="17">#REF!</definedName>
    <definedName name="KKK" localSheetId="18">#REF!</definedName>
    <definedName name="KKK" localSheetId="21">#REF!</definedName>
    <definedName name="KKK" localSheetId="19">#REF!</definedName>
    <definedName name="KKK" localSheetId="20">#REF!</definedName>
    <definedName name="KKK" localSheetId="22">#REF!</definedName>
    <definedName name="KKK" localSheetId="24">#REF!</definedName>
    <definedName name="KKK">#REF!</definedName>
    <definedName name="KU" localSheetId="1">#REF!</definedName>
    <definedName name="KU" localSheetId="2">#REF!</definedName>
    <definedName name="KU" localSheetId="3">#REF!</definedName>
    <definedName name="KU" localSheetId="4">#REF!</definedName>
    <definedName name="KU" localSheetId="5">#REF!</definedName>
    <definedName name="KU" localSheetId="6">#REF!</definedName>
    <definedName name="KU" localSheetId="7">#REF!</definedName>
    <definedName name="KU" localSheetId="8">#REF!</definedName>
    <definedName name="KU" localSheetId="9">#REF!</definedName>
    <definedName name="KU" localSheetId="10">#REF!</definedName>
    <definedName name="KU" localSheetId="11">#REF!</definedName>
    <definedName name="KU" localSheetId="12">#REF!</definedName>
    <definedName name="KU" localSheetId="13">#REF!</definedName>
    <definedName name="KU" localSheetId="15">#REF!</definedName>
    <definedName name="KU" localSheetId="14">#REF!</definedName>
    <definedName name="KU" localSheetId="16">#REF!</definedName>
    <definedName name="KU" localSheetId="17">#REF!</definedName>
    <definedName name="KU" localSheetId="18">#REF!</definedName>
    <definedName name="KU" localSheetId="21">#REF!</definedName>
    <definedName name="KU" localSheetId="19">#REF!</definedName>
    <definedName name="KU" localSheetId="20">#REF!</definedName>
    <definedName name="KU" localSheetId="22">#REF!</definedName>
    <definedName name="KU" localSheetId="24">#REF!</definedName>
    <definedName name="KU">#REF!</definedName>
    <definedName name="Lots" localSheetId="1">#REF!</definedName>
    <definedName name="Lots" localSheetId="2">#REF!</definedName>
    <definedName name="Lots" localSheetId="3">#REF!</definedName>
    <definedName name="Lots" localSheetId="4">#REF!</definedName>
    <definedName name="Lots" localSheetId="5">#REF!</definedName>
    <definedName name="Lots" localSheetId="6">#REF!</definedName>
    <definedName name="Lots" localSheetId="7">#REF!</definedName>
    <definedName name="Lots" localSheetId="8">#REF!</definedName>
    <definedName name="Lots" localSheetId="9">#REF!</definedName>
    <definedName name="Lots" localSheetId="10">#REF!</definedName>
    <definedName name="Lots" localSheetId="11">#REF!</definedName>
    <definedName name="Lots" localSheetId="12">#REF!</definedName>
    <definedName name="Lots" localSheetId="13">#REF!</definedName>
    <definedName name="Lots" localSheetId="15">#REF!</definedName>
    <definedName name="Lots" localSheetId="16">#REF!</definedName>
    <definedName name="Lots" localSheetId="17">#REF!</definedName>
    <definedName name="Lots" localSheetId="18">#REF!</definedName>
    <definedName name="Lots" localSheetId="21">#REF!</definedName>
    <definedName name="Lots" localSheetId="19">#REF!</definedName>
    <definedName name="Lots" localSheetId="20">#REF!</definedName>
    <definedName name="Lots" localSheetId="22">#REF!</definedName>
    <definedName name="Lots" localSheetId="24">#REF!</definedName>
    <definedName name="Lots">#REF!</definedName>
    <definedName name="MA" localSheetId="1">#REF!</definedName>
    <definedName name="MA" localSheetId="2">#REF!</definedName>
    <definedName name="MA" localSheetId="3">#REF!</definedName>
    <definedName name="MA" localSheetId="4">#REF!</definedName>
    <definedName name="MA" localSheetId="5">#REF!</definedName>
    <definedName name="MA" localSheetId="6">#REF!</definedName>
    <definedName name="MA" localSheetId="7">#REF!</definedName>
    <definedName name="MA" localSheetId="8">#REF!</definedName>
    <definedName name="MA" localSheetId="9">#REF!</definedName>
    <definedName name="MA" localSheetId="10">#REF!</definedName>
    <definedName name="MA" localSheetId="11">#REF!</definedName>
    <definedName name="MA" localSheetId="12">#REF!</definedName>
    <definedName name="MA" localSheetId="13">#REF!</definedName>
    <definedName name="MA" localSheetId="15">#REF!</definedName>
    <definedName name="MA" localSheetId="16">#REF!</definedName>
    <definedName name="MA" localSheetId="17">#REF!</definedName>
    <definedName name="MA" localSheetId="18">#REF!</definedName>
    <definedName name="MA" localSheetId="21">#REF!</definedName>
    <definedName name="MA" localSheetId="19">#REF!</definedName>
    <definedName name="MA" localSheetId="20">#REF!</definedName>
    <definedName name="MA" localSheetId="22">#REF!</definedName>
    <definedName name="MA" localSheetId="24">#REF!</definedName>
    <definedName name="MA">#REF!</definedName>
    <definedName name="MBC" localSheetId="1">#REF!</definedName>
    <definedName name="MBC" localSheetId="2">#REF!</definedName>
    <definedName name="MBC" localSheetId="3">#REF!</definedName>
    <definedName name="MBC" localSheetId="4">#REF!</definedName>
    <definedName name="MBC" localSheetId="5">#REF!</definedName>
    <definedName name="MBC" localSheetId="6">#REF!</definedName>
    <definedName name="MBC" localSheetId="7">#REF!</definedName>
    <definedName name="MBC" localSheetId="8">#REF!</definedName>
    <definedName name="MBC" localSheetId="9">#REF!</definedName>
    <definedName name="MBC" localSheetId="10">#REF!</definedName>
    <definedName name="MBC" localSheetId="11">#REF!</definedName>
    <definedName name="MBC" localSheetId="12">#REF!</definedName>
    <definedName name="MBC" localSheetId="13">#REF!</definedName>
    <definedName name="MBC" localSheetId="15">#REF!</definedName>
    <definedName name="MBC" localSheetId="16">#REF!</definedName>
    <definedName name="MBC" localSheetId="17">#REF!</definedName>
    <definedName name="MBC" localSheetId="18">#REF!</definedName>
    <definedName name="MBC" localSheetId="21">#REF!</definedName>
    <definedName name="MBC" localSheetId="19">#REF!</definedName>
    <definedName name="MBC" localSheetId="20">#REF!</definedName>
    <definedName name="MBC" localSheetId="22">#REF!</definedName>
    <definedName name="MBC" localSheetId="24">#REF!</definedName>
    <definedName name="MBC">#REF!</definedName>
    <definedName name="MI" localSheetId="1">#REF!</definedName>
    <definedName name="MI" localSheetId="2">#REF!</definedName>
    <definedName name="MI" localSheetId="3">#REF!</definedName>
    <definedName name="MI" localSheetId="4">#REF!</definedName>
    <definedName name="MI" localSheetId="5">#REF!</definedName>
    <definedName name="MI" localSheetId="6">#REF!</definedName>
    <definedName name="MI" localSheetId="7">#REF!</definedName>
    <definedName name="MI" localSheetId="8">#REF!</definedName>
    <definedName name="MI" localSheetId="9">#REF!</definedName>
    <definedName name="MI" localSheetId="10">#REF!</definedName>
    <definedName name="MI" localSheetId="11">#REF!</definedName>
    <definedName name="MI" localSheetId="12">#REF!</definedName>
    <definedName name="MI" localSheetId="13">#REF!</definedName>
    <definedName name="MI" localSheetId="15">#REF!</definedName>
    <definedName name="MI" localSheetId="16">#REF!</definedName>
    <definedName name="MI" localSheetId="17">#REF!</definedName>
    <definedName name="MI" localSheetId="18">#REF!</definedName>
    <definedName name="MI" localSheetId="21">#REF!</definedName>
    <definedName name="MI" localSheetId="19">#REF!</definedName>
    <definedName name="MI" localSheetId="20">#REF!</definedName>
    <definedName name="MI" localSheetId="22">#REF!</definedName>
    <definedName name="MI" localSheetId="24">#REF!</definedName>
    <definedName name="MI">#REF!</definedName>
    <definedName name="MICON">#N/A</definedName>
    <definedName name="MMM" localSheetId="1">#REF!</definedName>
    <definedName name="MMM" localSheetId="2">#REF!</definedName>
    <definedName name="MMM" localSheetId="3">#REF!</definedName>
    <definedName name="MMM" localSheetId="4">#REF!</definedName>
    <definedName name="MMM" localSheetId="5">#REF!</definedName>
    <definedName name="MMM" localSheetId="6">#REF!</definedName>
    <definedName name="MMM" localSheetId="7">#REF!</definedName>
    <definedName name="MMM" localSheetId="8">#REF!</definedName>
    <definedName name="MMM" localSheetId="9">#REF!</definedName>
    <definedName name="MMM" localSheetId="10">#REF!</definedName>
    <definedName name="MMM" localSheetId="11">#REF!</definedName>
    <definedName name="MMM" localSheetId="12">#REF!</definedName>
    <definedName name="MMM" localSheetId="13">#REF!</definedName>
    <definedName name="MMM" localSheetId="15">#REF!</definedName>
    <definedName name="MMM" localSheetId="14">#REF!</definedName>
    <definedName name="MMM" localSheetId="16">#REF!</definedName>
    <definedName name="MMM" localSheetId="17">#REF!</definedName>
    <definedName name="MMM" localSheetId="18">#REF!</definedName>
    <definedName name="MMM" localSheetId="21">#REF!</definedName>
    <definedName name="MMM" localSheetId="19">#REF!</definedName>
    <definedName name="MMM" localSheetId="20">#REF!</definedName>
    <definedName name="MMM" localSheetId="22">#REF!</definedName>
    <definedName name="MMM" localSheetId="24">#REF!</definedName>
    <definedName name="MMM">#REF!</definedName>
    <definedName name="MODEL">#N/A</definedName>
    <definedName name="MPBOH">#N/A</definedName>
    <definedName name="MPEOH">#N/A</definedName>
    <definedName name="M행" localSheetId="1">#REF!</definedName>
    <definedName name="M행" localSheetId="2">#REF!</definedName>
    <definedName name="M행" localSheetId="3">#REF!</definedName>
    <definedName name="M행" localSheetId="4">#REF!</definedName>
    <definedName name="M행" localSheetId="5">#REF!</definedName>
    <definedName name="M행" localSheetId="6">#REF!</definedName>
    <definedName name="M행" localSheetId="7">#REF!</definedName>
    <definedName name="M행" localSheetId="8">#REF!</definedName>
    <definedName name="M행" localSheetId="9">#REF!</definedName>
    <definedName name="M행" localSheetId="10">#REF!</definedName>
    <definedName name="M행" localSheetId="11">#REF!</definedName>
    <definedName name="M행" localSheetId="12">#REF!</definedName>
    <definedName name="M행" localSheetId="13">#REF!</definedName>
    <definedName name="M행" localSheetId="15">#REF!</definedName>
    <definedName name="M행" localSheetId="14">#REF!</definedName>
    <definedName name="M행" localSheetId="16">#REF!</definedName>
    <definedName name="M행" localSheetId="17">#REF!</definedName>
    <definedName name="M행" localSheetId="18">#REF!</definedName>
    <definedName name="M행" localSheetId="21">#REF!</definedName>
    <definedName name="M행" localSheetId="19">#REF!</definedName>
    <definedName name="M행" localSheetId="20">#REF!</definedName>
    <definedName name="M행" localSheetId="22">#REF!</definedName>
    <definedName name="M행" localSheetId="24">#REF!</definedName>
    <definedName name="M행">#REF!</definedName>
    <definedName name="N_C1" localSheetId="1">#REF!</definedName>
    <definedName name="N_C1" localSheetId="2">#REF!</definedName>
    <definedName name="N_C1" localSheetId="3">#REF!</definedName>
    <definedName name="N_C1" localSheetId="4">#REF!</definedName>
    <definedName name="N_C1" localSheetId="5">#REF!</definedName>
    <definedName name="N_C1" localSheetId="6">#REF!</definedName>
    <definedName name="N_C1" localSheetId="7">#REF!</definedName>
    <definedName name="N_C1" localSheetId="8">#REF!</definedName>
    <definedName name="N_C1" localSheetId="9">#REF!</definedName>
    <definedName name="N_C1" localSheetId="10">#REF!</definedName>
    <definedName name="N_C1" localSheetId="11">#REF!</definedName>
    <definedName name="N_C1" localSheetId="12">#REF!</definedName>
    <definedName name="N_C1" localSheetId="13">#REF!</definedName>
    <definedName name="N_C1" localSheetId="15">#REF!</definedName>
    <definedName name="N_C1" localSheetId="14">#REF!</definedName>
    <definedName name="N_C1" localSheetId="16">#REF!</definedName>
    <definedName name="N_C1" localSheetId="17">#REF!</definedName>
    <definedName name="N_C1" localSheetId="18">#REF!</definedName>
    <definedName name="N_C1" localSheetId="21">#REF!</definedName>
    <definedName name="N_C1" localSheetId="19">#REF!</definedName>
    <definedName name="N_C1" localSheetId="20">#REF!</definedName>
    <definedName name="N_C1" localSheetId="22">#REF!</definedName>
    <definedName name="N_C1" localSheetId="24">#REF!</definedName>
    <definedName name="N_C1">#REF!</definedName>
    <definedName name="N_C10" localSheetId="1">#REF!</definedName>
    <definedName name="N_C10" localSheetId="2">#REF!</definedName>
    <definedName name="N_C10" localSheetId="3">#REF!</definedName>
    <definedName name="N_C10" localSheetId="4">#REF!</definedName>
    <definedName name="N_C10" localSheetId="5">#REF!</definedName>
    <definedName name="N_C10" localSheetId="6">#REF!</definedName>
    <definedName name="N_C10" localSheetId="7">#REF!</definedName>
    <definedName name="N_C10" localSheetId="8">#REF!</definedName>
    <definedName name="N_C10" localSheetId="9">#REF!</definedName>
    <definedName name="N_C10" localSheetId="10">#REF!</definedName>
    <definedName name="N_C10" localSheetId="11">#REF!</definedName>
    <definedName name="N_C10" localSheetId="12">#REF!</definedName>
    <definedName name="N_C10" localSheetId="13">#REF!</definedName>
    <definedName name="N_C10" localSheetId="15">#REF!</definedName>
    <definedName name="N_C10" localSheetId="14">#REF!</definedName>
    <definedName name="N_C10" localSheetId="16">#REF!</definedName>
    <definedName name="N_C10" localSheetId="17">#REF!</definedName>
    <definedName name="N_C10" localSheetId="18">#REF!</definedName>
    <definedName name="N_C10" localSheetId="21">#REF!</definedName>
    <definedName name="N_C10" localSheetId="19">#REF!</definedName>
    <definedName name="N_C10" localSheetId="20">#REF!</definedName>
    <definedName name="N_C10" localSheetId="22">#REF!</definedName>
    <definedName name="N_C10" localSheetId="24">#REF!</definedName>
    <definedName name="N_C10">#REF!</definedName>
    <definedName name="N_C100" localSheetId="1">#REF!</definedName>
    <definedName name="N_C100" localSheetId="2">#REF!</definedName>
    <definedName name="N_C100" localSheetId="3">#REF!</definedName>
    <definedName name="N_C100" localSheetId="4">#REF!</definedName>
    <definedName name="N_C100" localSheetId="5">#REF!</definedName>
    <definedName name="N_C100" localSheetId="6">#REF!</definedName>
    <definedName name="N_C100" localSheetId="7">#REF!</definedName>
    <definedName name="N_C100" localSheetId="8">#REF!</definedName>
    <definedName name="N_C100" localSheetId="9">#REF!</definedName>
    <definedName name="N_C100" localSheetId="10">#REF!</definedName>
    <definedName name="N_C100" localSheetId="11">#REF!</definedName>
    <definedName name="N_C100" localSheetId="12">#REF!</definedName>
    <definedName name="N_C100" localSheetId="13">#REF!</definedName>
    <definedName name="N_C100" localSheetId="15">#REF!</definedName>
    <definedName name="N_C100" localSheetId="16">#REF!</definedName>
    <definedName name="N_C100" localSheetId="17">#REF!</definedName>
    <definedName name="N_C100" localSheetId="18">#REF!</definedName>
    <definedName name="N_C100" localSheetId="21">#REF!</definedName>
    <definedName name="N_C100" localSheetId="19">#REF!</definedName>
    <definedName name="N_C100" localSheetId="20">#REF!</definedName>
    <definedName name="N_C100" localSheetId="22">#REF!</definedName>
    <definedName name="N_C100" localSheetId="24">#REF!</definedName>
    <definedName name="N_C100">#REF!</definedName>
    <definedName name="n_c10a" localSheetId="1">#REF!</definedName>
    <definedName name="n_c10a" localSheetId="2">#REF!</definedName>
    <definedName name="n_c10a" localSheetId="3">#REF!</definedName>
    <definedName name="n_c10a" localSheetId="4">#REF!</definedName>
    <definedName name="n_c10a" localSheetId="5">#REF!</definedName>
    <definedName name="n_c10a" localSheetId="6">#REF!</definedName>
    <definedName name="n_c10a" localSheetId="7">#REF!</definedName>
    <definedName name="n_c10a" localSheetId="8">#REF!</definedName>
    <definedName name="n_c10a" localSheetId="9">#REF!</definedName>
    <definedName name="n_c10a" localSheetId="10">#REF!</definedName>
    <definedName name="n_c10a" localSheetId="11">#REF!</definedName>
    <definedName name="n_c10a" localSheetId="12">#REF!</definedName>
    <definedName name="n_c10a" localSheetId="13">#REF!</definedName>
    <definedName name="n_c10a" localSheetId="15">#REF!</definedName>
    <definedName name="n_c10a" localSheetId="16">#REF!</definedName>
    <definedName name="n_c10a" localSheetId="17">#REF!</definedName>
    <definedName name="n_c10a" localSheetId="18">#REF!</definedName>
    <definedName name="n_c10a" localSheetId="21">#REF!</definedName>
    <definedName name="n_c10a" localSheetId="19">#REF!</definedName>
    <definedName name="n_c10a" localSheetId="20">#REF!</definedName>
    <definedName name="n_c10a" localSheetId="22">#REF!</definedName>
    <definedName name="n_c10a" localSheetId="24">#REF!</definedName>
    <definedName name="n_c10a">#REF!</definedName>
    <definedName name="N_C11" localSheetId="1">#REF!</definedName>
    <definedName name="N_C11" localSheetId="2">#REF!</definedName>
    <definedName name="N_C11" localSheetId="3">#REF!</definedName>
    <definedName name="N_C11" localSheetId="4">#REF!</definedName>
    <definedName name="N_C11" localSheetId="5">#REF!</definedName>
    <definedName name="N_C11" localSheetId="6">#REF!</definedName>
    <definedName name="N_C11" localSheetId="7">#REF!</definedName>
    <definedName name="N_C11" localSheetId="8">#REF!</definedName>
    <definedName name="N_C11" localSheetId="9">#REF!</definedName>
    <definedName name="N_C11" localSheetId="10">#REF!</definedName>
    <definedName name="N_C11" localSheetId="11">#REF!</definedName>
    <definedName name="N_C11" localSheetId="12">#REF!</definedName>
    <definedName name="N_C11" localSheetId="13">#REF!</definedName>
    <definedName name="N_C11" localSheetId="15">#REF!</definedName>
    <definedName name="N_C11" localSheetId="16">#REF!</definedName>
    <definedName name="N_C11" localSheetId="17">#REF!</definedName>
    <definedName name="N_C11" localSheetId="18">#REF!</definedName>
    <definedName name="N_C11" localSheetId="21">#REF!</definedName>
    <definedName name="N_C11" localSheetId="19">#REF!</definedName>
    <definedName name="N_C11" localSheetId="20">#REF!</definedName>
    <definedName name="N_C11" localSheetId="22">#REF!</definedName>
    <definedName name="N_C11" localSheetId="24">#REF!</definedName>
    <definedName name="N_C11">#REF!</definedName>
    <definedName name="n_c11a" localSheetId="1">#REF!</definedName>
    <definedName name="n_c11a" localSheetId="2">#REF!</definedName>
    <definedName name="n_c11a" localSheetId="3">#REF!</definedName>
    <definedName name="n_c11a" localSheetId="4">#REF!</definedName>
    <definedName name="n_c11a" localSheetId="5">#REF!</definedName>
    <definedName name="n_c11a" localSheetId="6">#REF!</definedName>
    <definedName name="n_c11a" localSheetId="7">#REF!</definedName>
    <definedName name="n_c11a" localSheetId="8">#REF!</definedName>
    <definedName name="n_c11a" localSheetId="9">#REF!</definedName>
    <definedName name="n_c11a" localSheetId="10">#REF!</definedName>
    <definedName name="n_c11a" localSheetId="11">#REF!</definedName>
    <definedName name="n_c11a" localSheetId="12">#REF!</definedName>
    <definedName name="n_c11a" localSheetId="13">#REF!</definedName>
    <definedName name="n_c11a" localSheetId="15">#REF!</definedName>
    <definedName name="n_c11a" localSheetId="16">#REF!</definedName>
    <definedName name="n_c11a" localSheetId="17">#REF!</definedName>
    <definedName name="n_c11a" localSheetId="18">#REF!</definedName>
    <definedName name="n_c11a" localSheetId="21">#REF!</definedName>
    <definedName name="n_c11a" localSheetId="19">#REF!</definedName>
    <definedName name="n_c11a" localSheetId="20">#REF!</definedName>
    <definedName name="n_c11a" localSheetId="22">#REF!</definedName>
    <definedName name="n_c11a" localSheetId="24">#REF!</definedName>
    <definedName name="n_c11a">#REF!</definedName>
    <definedName name="N_C12" localSheetId="1">#REF!</definedName>
    <definedName name="N_C12" localSheetId="2">#REF!</definedName>
    <definedName name="N_C12" localSheetId="3">#REF!</definedName>
    <definedName name="N_C12" localSheetId="4">#REF!</definedName>
    <definedName name="N_C12" localSheetId="5">#REF!</definedName>
    <definedName name="N_C12" localSheetId="6">#REF!</definedName>
    <definedName name="N_C12" localSheetId="7">#REF!</definedName>
    <definedName name="N_C12" localSheetId="8">#REF!</definedName>
    <definedName name="N_C12" localSheetId="9">#REF!</definedName>
    <definedName name="N_C12" localSheetId="10">#REF!</definedName>
    <definedName name="N_C12" localSheetId="11">#REF!</definedName>
    <definedName name="N_C12" localSheetId="12">#REF!</definedName>
    <definedName name="N_C12" localSheetId="13">#REF!</definedName>
    <definedName name="N_C12" localSheetId="15">#REF!</definedName>
    <definedName name="N_C12" localSheetId="16">#REF!</definedName>
    <definedName name="N_C12" localSheetId="17">#REF!</definedName>
    <definedName name="N_C12" localSheetId="18">#REF!</definedName>
    <definedName name="N_C12" localSheetId="21">#REF!</definedName>
    <definedName name="N_C12" localSheetId="19">#REF!</definedName>
    <definedName name="N_C12" localSheetId="20">#REF!</definedName>
    <definedName name="N_C12" localSheetId="22">#REF!</definedName>
    <definedName name="N_C12" localSheetId="24">#REF!</definedName>
    <definedName name="N_C12">#REF!</definedName>
    <definedName name="n_c12b" localSheetId="1">#REF!</definedName>
    <definedName name="n_c12b" localSheetId="2">#REF!</definedName>
    <definedName name="n_c12b" localSheetId="3">#REF!</definedName>
    <definedName name="n_c12b" localSheetId="4">#REF!</definedName>
    <definedName name="n_c12b" localSheetId="5">#REF!</definedName>
    <definedName name="n_c12b" localSheetId="6">#REF!</definedName>
    <definedName name="n_c12b" localSheetId="7">#REF!</definedName>
    <definedName name="n_c12b" localSheetId="8">#REF!</definedName>
    <definedName name="n_c12b" localSheetId="9">#REF!</definedName>
    <definedName name="n_c12b" localSheetId="10">#REF!</definedName>
    <definedName name="n_c12b" localSheetId="11">#REF!</definedName>
    <definedName name="n_c12b" localSheetId="12">#REF!</definedName>
    <definedName name="n_c12b" localSheetId="13">#REF!</definedName>
    <definedName name="n_c12b" localSheetId="15">#REF!</definedName>
    <definedName name="n_c12b" localSheetId="16">#REF!</definedName>
    <definedName name="n_c12b" localSheetId="17">#REF!</definedName>
    <definedName name="n_c12b" localSheetId="18">#REF!</definedName>
    <definedName name="n_c12b" localSheetId="21">#REF!</definedName>
    <definedName name="n_c12b" localSheetId="19">#REF!</definedName>
    <definedName name="n_c12b" localSheetId="20">#REF!</definedName>
    <definedName name="n_c12b" localSheetId="22">#REF!</definedName>
    <definedName name="n_c12b" localSheetId="24">#REF!</definedName>
    <definedName name="n_c12b">#REF!</definedName>
    <definedName name="n_c1a" localSheetId="1">#REF!</definedName>
    <definedName name="n_c1a" localSheetId="2">#REF!</definedName>
    <definedName name="n_c1a" localSheetId="3">#REF!</definedName>
    <definedName name="n_c1a" localSheetId="4">#REF!</definedName>
    <definedName name="n_c1a" localSheetId="5">#REF!</definedName>
    <definedName name="n_c1a" localSheetId="6">#REF!</definedName>
    <definedName name="n_c1a" localSheetId="7">#REF!</definedName>
    <definedName name="n_c1a" localSheetId="8">#REF!</definedName>
    <definedName name="n_c1a" localSheetId="9">#REF!</definedName>
    <definedName name="n_c1a" localSheetId="10">#REF!</definedName>
    <definedName name="n_c1a" localSheetId="11">#REF!</definedName>
    <definedName name="n_c1a" localSheetId="12">#REF!</definedName>
    <definedName name="n_c1a" localSheetId="13">#REF!</definedName>
    <definedName name="n_c1a" localSheetId="15">#REF!</definedName>
    <definedName name="n_c1a" localSheetId="16">#REF!</definedName>
    <definedName name="n_c1a" localSheetId="17">#REF!</definedName>
    <definedName name="n_c1a" localSheetId="18">#REF!</definedName>
    <definedName name="n_c1a" localSheetId="21">#REF!</definedName>
    <definedName name="n_c1a" localSheetId="19">#REF!</definedName>
    <definedName name="n_c1a" localSheetId="20">#REF!</definedName>
    <definedName name="n_c1a" localSheetId="22">#REF!</definedName>
    <definedName name="n_c1a" localSheetId="24">#REF!</definedName>
    <definedName name="n_c1a">#REF!</definedName>
    <definedName name="N_C2" localSheetId="1">#REF!</definedName>
    <definedName name="N_C2" localSheetId="2">#REF!</definedName>
    <definedName name="N_C2" localSheetId="3">#REF!</definedName>
    <definedName name="N_C2" localSheetId="4">#REF!</definedName>
    <definedName name="N_C2" localSheetId="5">#REF!</definedName>
    <definedName name="N_C2" localSheetId="6">#REF!</definedName>
    <definedName name="N_C2" localSheetId="7">#REF!</definedName>
    <definedName name="N_C2" localSheetId="8">#REF!</definedName>
    <definedName name="N_C2" localSheetId="9">#REF!</definedName>
    <definedName name="N_C2" localSheetId="10">#REF!</definedName>
    <definedName name="N_C2" localSheetId="11">#REF!</definedName>
    <definedName name="N_C2" localSheetId="12">#REF!</definedName>
    <definedName name="N_C2" localSheetId="13">#REF!</definedName>
    <definedName name="N_C2" localSheetId="15">#REF!</definedName>
    <definedName name="N_C2" localSheetId="16">#REF!</definedName>
    <definedName name="N_C2" localSheetId="17">#REF!</definedName>
    <definedName name="N_C2" localSheetId="18">#REF!</definedName>
    <definedName name="N_C2" localSheetId="21">#REF!</definedName>
    <definedName name="N_C2" localSheetId="19">#REF!</definedName>
    <definedName name="N_C2" localSheetId="20">#REF!</definedName>
    <definedName name="N_C2" localSheetId="22">#REF!</definedName>
    <definedName name="N_C2" localSheetId="24">#REF!</definedName>
    <definedName name="N_C2">#REF!</definedName>
    <definedName name="n_c23" localSheetId="1">#REF!</definedName>
    <definedName name="n_c23" localSheetId="2">#REF!</definedName>
    <definedName name="n_c23" localSheetId="3">#REF!</definedName>
    <definedName name="n_c23" localSheetId="4">#REF!</definedName>
    <definedName name="n_c23" localSheetId="5">#REF!</definedName>
    <definedName name="n_c23" localSheetId="6">#REF!</definedName>
    <definedName name="n_c23" localSheetId="7">#REF!</definedName>
    <definedName name="n_c23" localSheetId="8">#REF!</definedName>
    <definedName name="n_c23" localSheetId="9">#REF!</definedName>
    <definedName name="n_c23" localSheetId="10">#REF!</definedName>
    <definedName name="n_c23" localSheetId="11">#REF!</definedName>
    <definedName name="n_c23" localSheetId="12">#REF!</definedName>
    <definedName name="n_c23" localSheetId="13">#REF!</definedName>
    <definedName name="n_c23" localSheetId="15">#REF!</definedName>
    <definedName name="n_c23" localSheetId="16">#REF!</definedName>
    <definedName name="n_c23" localSheetId="17">#REF!</definedName>
    <definedName name="n_c23" localSheetId="18">#REF!</definedName>
    <definedName name="n_c23" localSheetId="21">#REF!</definedName>
    <definedName name="n_c23" localSheetId="19">#REF!</definedName>
    <definedName name="n_c23" localSheetId="20">#REF!</definedName>
    <definedName name="n_c23" localSheetId="22">#REF!</definedName>
    <definedName name="n_c23" localSheetId="24">#REF!</definedName>
    <definedName name="n_c23">#REF!</definedName>
    <definedName name="N_C3" localSheetId="1">#REF!</definedName>
    <definedName name="N_C3" localSheetId="2">#REF!</definedName>
    <definedName name="N_C3" localSheetId="3">#REF!</definedName>
    <definedName name="N_C3" localSheetId="4">#REF!</definedName>
    <definedName name="N_C3" localSheetId="5">#REF!</definedName>
    <definedName name="N_C3" localSheetId="6">#REF!</definedName>
    <definedName name="N_C3" localSheetId="7">#REF!</definedName>
    <definedName name="N_C3" localSheetId="8">#REF!</definedName>
    <definedName name="N_C3" localSheetId="9">#REF!</definedName>
    <definedName name="N_C3" localSheetId="10">#REF!</definedName>
    <definedName name="N_C3" localSheetId="11">#REF!</definedName>
    <definedName name="N_C3" localSheetId="12">#REF!</definedName>
    <definedName name="N_C3" localSheetId="13">#REF!</definedName>
    <definedName name="N_C3" localSheetId="15">#REF!</definedName>
    <definedName name="N_C3" localSheetId="16">#REF!</definedName>
    <definedName name="N_C3" localSheetId="17">#REF!</definedName>
    <definedName name="N_C3" localSheetId="18">#REF!</definedName>
    <definedName name="N_C3" localSheetId="21">#REF!</definedName>
    <definedName name="N_C3" localSheetId="19">#REF!</definedName>
    <definedName name="N_C3" localSheetId="20">#REF!</definedName>
    <definedName name="N_C3" localSheetId="22">#REF!</definedName>
    <definedName name="N_C3" localSheetId="24">#REF!</definedName>
    <definedName name="N_C3">#REF!</definedName>
    <definedName name="N_C4" localSheetId="1">#REF!</definedName>
    <definedName name="N_C4" localSheetId="2">#REF!</definedName>
    <definedName name="N_C4" localSheetId="3">#REF!</definedName>
    <definedName name="N_C4" localSheetId="4">#REF!</definedName>
    <definedName name="N_C4" localSheetId="5">#REF!</definedName>
    <definedName name="N_C4" localSheetId="6">#REF!</definedName>
    <definedName name="N_C4" localSheetId="7">#REF!</definedName>
    <definedName name="N_C4" localSheetId="8">#REF!</definedName>
    <definedName name="N_C4" localSheetId="9">#REF!</definedName>
    <definedName name="N_C4" localSheetId="10">#REF!</definedName>
    <definedName name="N_C4" localSheetId="11">#REF!</definedName>
    <definedName name="N_C4" localSheetId="12">#REF!</definedName>
    <definedName name="N_C4" localSheetId="13">#REF!</definedName>
    <definedName name="N_C4" localSheetId="15">#REF!</definedName>
    <definedName name="N_C4" localSheetId="16">#REF!</definedName>
    <definedName name="N_C4" localSheetId="17">#REF!</definedName>
    <definedName name="N_C4" localSheetId="18">#REF!</definedName>
    <definedName name="N_C4" localSheetId="21">#REF!</definedName>
    <definedName name="N_C4" localSheetId="19">#REF!</definedName>
    <definedName name="N_C4" localSheetId="20">#REF!</definedName>
    <definedName name="N_C4" localSheetId="22">#REF!</definedName>
    <definedName name="N_C4" localSheetId="24">#REF!</definedName>
    <definedName name="N_C4">#REF!</definedName>
    <definedName name="N_C5" localSheetId="1">#REF!</definedName>
    <definedName name="N_C5" localSheetId="2">#REF!</definedName>
    <definedName name="N_C5" localSheetId="3">#REF!</definedName>
    <definedName name="N_C5" localSheetId="4">#REF!</definedName>
    <definedName name="N_C5" localSheetId="5">#REF!</definedName>
    <definedName name="N_C5" localSheetId="6">#REF!</definedName>
    <definedName name="N_C5" localSheetId="7">#REF!</definedName>
    <definedName name="N_C5" localSheetId="8">#REF!</definedName>
    <definedName name="N_C5" localSheetId="9">#REF!</definedName>
    <definedName name="N_C5" localSheetId="10">#REF!</definedName>
    <definedName name="N_C5" localSheetId="11">#REF!</definedName>
    <definedName name="N_C5" localSheetId="12">#REF!</definedName>
    <definedName name="N_C5" localSheetId="13">#REF!</definedName>
    <definedName name="N_C5" localSheetId="15">#REF!</definedName>
    <definedName name="N_C5" localSheetId="16">#REF!</definedName>
    <definedName name="N_C5" localSheetId="17">#REF!</definedName>
    <definedName name="N_C5" localSheetId="18">#REF!</definedName>
    <definedName name="N_C5" localSheetId="21">#REF!</definedName>
    <definedName name="N_C5" localSheetId="19">#REF!</definedName>
    <definedName name="N_C5" localSheetId="20">#REF!</definedName>
    <definedName name="N_C5" localSheetId="22">#REF!</definedName>
    <definedName name="N_C5" localSheetId="24">#REF!</definedName>
    <definedName name="N_C5">#REF!</definedName>
    <definedName name="N_C6" localSheetId="1">#REF!</definedName>
    <definedName name="N_C6" localSheetId="2">#REF!</definedName>
    <definedName name="N_C6" localSheetId="3">#REF!</definedName>
    <definedName name="N_C6" localSheetId="4">#REF!</definedName>
    <definedName name="N_C6" localSheetId="5">#REF!</definedName>
    <definedName name="N_C6" localSheetId="6">#REF!</definedName>
    <definedName name="N_C6" localSheetId="7">#REF!</definedName>
    <definedName name="N_C6" localSheetId="8">#REF!</definedName>
    <definedName name="N_C6" localSheetId="9">#REF!</definedName>
    <definedName name="N_C6" localSheetId="10">#REF!</definedName>
    <definedName name="N_C6" localSheetId="11">#REF!</definedName>
    <definedName name="N_C6" localSheetId="12">#REF!</definedName>
    <definedName name="N_C6" localSheetId="13">#REF!</definedName>
    <definedName name="N_C6" localSheetId="15">#REF!</definedName>
    <definedName name="N_C6" localSheetId="16">#REF!</definedName>
    <definedName name="N_C6" localSheetId="17">#REF!</definedName>
    <definedName name="N_C6" localSheetId="18">#REF!</definedName>
    <definedName name="N_C6" localSheetId="21">#REF!</definedName>
    <definedName name="N_C6" localSheetId="19">#REF!</definedName>
    <definedName name="N_C6" localSheetId="20">#REF!</definedName>
    <definedName name="N_C6" localSheetId="22">#REF!</definedName>
    <definedName name="N_C6" localSheetId="24">#REF!</definedName>
    <definedName name="N_C6">#REF!</definedName>
    <definedName name="N_C7" localSheetId="1">#REF!</definedName>
    <definedName name="N_C7" localSheetId="2">#REF!</definedName>
    <definedName name="N_C7" localSheetId="3">#REF!</definedName>
    <definedName name="N_C7" localSheetId="4">#REF!</definedName>
    <definedName name="N_C7" localSheetId="5">#REF!</definedName>
    <definedName name="N_C7" localSheetId="6">#REF!</definedName>
    <definedName name="N_C7" localSheetId="7">#REF!</definedName>
    <definedName name="N_C7" localSheetId="8">#REF!</definedName>
    <definedName name="N_C7" localSheetId="9">#REF!</definedName>
    <definedName name="N_C7" localSheetId="10">#REF!</definedName>
    <definedName name="N_C7" localSheetId="11">#REF!</definedName>
    <definedName name="N_C7" localSheetId="12">#REF!</definedName>
    <definedName name="N_C7" localSheetId="13">#REF!</definedName>
    <definedName name="N_C7" localSheetId="15">#REF!</definedName>
    <definedName name="N_C7" localSheetId="16">#REF!</definedName>
    <definedName name="N_C7" localSheetId="17">#REF!</definedName>
    <definedName name="N_C7" localSheetId="18">#REF!</definedName>
    <definedName name="N_C7" localSheetId="21">#REF!</definedName>
    <definedName name="N_C7" localSheetId="19">#REF!</definedName>
    <definedName name="N_C7" localSheetId="20">#REF!</definedName>
    <definedName name="N_C7" localSheetId="22">#REF!</definedName>
    <definedName name="N_C7" localSheetId="24">#REF!</definedName>
    <definedName name="N_C7">#REF!</definedName>
    <definedName name="N_C8" localSheetId="1">#REF!</definedName>
    <definedName name="N_C8" localSheetId="2">#REF!</definedName>
    <definedName name="N_C8" localSheetId="3">#REF!</definedName>
    <definedName name="N_C8" localSheetId="4">#REF!</definedName>
    <definedName name="N_C8" localSheetId="5">#REF!</definedName>
    <definedName name="N_C8" localSheetId="6">#REF!</definedName>
    <definedName name="N_C8" localSheetId="7">#REF!</definedName>
    <definedName name="N_C8" localSheetId="8">#REF!</definedName>
    <definedName name="N_C8" localSheetId="9">#REF!</definedName>
    <definedName name="N_C8" localSheetId="10">#REF!</definedName>
    <definedName name="N_C8" localSheetId="11">#REF!</definedName>
    <definedName name="N_C8" localSheetId="12">#REF!</definedName>
    <definedName name="N_C8" localSheetId="13">#REF!</definedName>
    <definedName name="N_C8" localSheetId="15">#REF!</definedName>
    <definedName name="N_C8" localSheetId="16">#REF!</definedName>
    <definedName name="N_C8" localSheetId="17">#REF!</definedName>
    <definedName name="N_C8" localSheetId="18">#REF!</definedName>
    <definedName name="N_C8" localSheetId="21">#REF!</definedName>
    <definedName name="N_C8" localSheetId="19">#REF!</definedName>
    <definedName name="N_C8" localSheetId="20">#REF!</definedName>
    <definedName name="N_C8" localSheetId="22">#REF!</definedName>
    <definedName name="N_C8" localSheetId="24">#REF!</definedName>
    <definedName name="N_C8">#REF!</definedName>
    <definedName name="N_C9" localSheetId="1">#REF!</definedName>
    <definedName name="N_C9" localSheetId="2">#REF!</definedName>
    <definedName name="N_C9" localSheetId="3">#REF!</definedName>
    <definedName name="N_C9" localSheetId="4">#REF!</definedName>
    <definedName name="N_C9" localSheetId="5">#REF!</definedName>
    <definedName name="N_C9" localSheetId="6">#REF!</definedName>
    <definedName name="N_C9" localSheetId="7">#REF!</definedName>
    <definedName name="N_C9" localSheetId="8">#REF!</definedName>
    <definedName name="N_C9" localSheetId="9">#REF!</definedName>
    <definedName name="N_C9" localSheetId="10">#REF!</definedName>
    <definedName name="N_C9" localSheetId="11">#REF!</definedName>
    <definedName name="N_C9" localSheetId="12">#REF!</definedName>
    <definedName name="N_C9" localSheetId="13">#REF!</definedName>
    <definedName name="N_C9" localSheetId="15">#REF!</definedName>
    <definedName name="N_C9" localSheetId="16">#REF!</definedName>
    <definedName name="N_C9" localSheetId="17">#REF!</definedName>
    <definedName name="N_C9" localSheetId="18">#REF!</definedName>
    <definedName name="N_C9" localSheetId="21">#REF!</definedName>
    <definedName name="N_C9" localSheetId="19">#REF!</definedName>
    <definedName name="N_C9" localSheetId="20">#REF!</definedName>
    <definedName name="N_C9" localSheetId="22">#REF!</definedName>
    <definedName name="N_C9" localSheetId="24">#REF!</definedName>
    <definedName name="N_C9">#REF!</definedName>
    <definedName name="N_Code" localSheetId="1">#REF!</definedName>
    <definedName name="N_Code" localSheetId="2">#REF!</definedName>
    <definedName name="N_Code" localSheetId="3">#REF!</definedName>
    <definedName name="N_Code" localSheetId="4">#REF!</definedName>
    <definedName name="N_Code" localSheetId="5">#REF!</definedName>
    <definedName name="N_Code" localSheetId="6">#REF!</definedName>
    <definedName name="N_Code" localSheetId="7">#REF!</definedName>
    <definedName name="N_Code" localSheetId="8">#REF!</definedName>
    <definedName name="N_Code" localSheetId="9">#REF!</definedName>
    <definedName name="N_Code" localSheetId="10">#REF!</definedName>
    <definedName name="N_Code" localSheetId="11">#REF!</definedName>
    <definedName name="N_Code" localSheetId="12">#REF!</definedName>
    <definedName name="N_Code" localSheetId="13">#REF!</definedName>
    <definedName name="N_Code" localSheetId="15">#REF!</definedName>
    <definedName name="N_Code" localSheetId="16">#REF!</definedName>
    <definedName name="N_Code" localSheetId="17">#REF!</definedName>
    <definedName name="N_Code" localSheetId="18">#REF!</definedName>
    <definedName name="N_Code" localSheetId="21">#REF!</definedName>
    <definedName name="N_Code" localSheetId="19">#REF!</definedName>
    <definedName name="N_Code" localSheetId="20">#REF!</definedName>
    <definedName name="N_Code" localSheetId="22">#REF!</definedName>
    <definedName name="N_Code" localSheetId="24">#REF!</definedName>
    <definedName name="N_Code">#REF!</definedName>
    <definedName name="N_D1" localSheetId="1">#REF!</definedName>
    <definedName name="N_D1" localSheetId="2">#REF!</definedName>
    <definedName name="N_D1" localSheetId="3">#REF!</definedName>
    <definedName name="N_D1" localSheetId="4">#REF!</definedName>
    <definedName name="N_D1" localSheetId="5">#REF!</definedName>
    <definedName name="N_D1" localSheetId="6">#REF!</definedName>
    <definedName name="N_D1" localSheetId="7">#REF!</definedName>
    <definedName name="N_D1" localSheetId="8">#REF!</definedName>
    <definedName name="N_D1" localSheetId="9">#REF!</definedName>
    <definedName name="N_D1" localSheetId="10">#REF!</definedName>
    <definedName name="N_D1" localSheetId="11">#REF!</definedName>
    <definedName name="N_D1" localSheetId="12">#REF!</definedName>
    <definedName name="N_D1" localSheetId="13">#REF!</definedName>
    <definedName name="N_D1" localSheetId="15">#REF!</definedName>
    <definedName name="N_D1" localSheetId="16">#REF!</definedName>
    <definedName name="N_D1" localSheetId="17">#REF!</definedName>
    <definedName name="N_D1" localSheetId="18">#REF!</definedName>
    <definedName name="N_D1" localSheetId="21">#REF!</definedName>
    <definedName name="N_D1" localSheetId="19">#REF!</definedName>
    <definedName name="N_D1" localSheetId="20">#REF!</definedName>
    <definedName name="N_D1" localSheetId="22">#REF!</definedName>
    <definedName name="N_D1" localSheetId="24">#REF!</definedName>
    <definedName name="N_D1">#REF!</definedName>
    <definedName name="N_M1" localSheetId="1">#REF!</definedName>
    <definedName name="N_M1" localSheetId="2">#REF!</definedName>
    <definedName name="N_M1" localSheetId="3">#REF!</definedName>
    <definedName name="N_M1" localSheetId="4">#REF!</definedName>
    <definedName name="N_M1" localSheetId="5">#REF!</definedName>
    <definedName name="N_M1" localSheetId="6">#REF!</definedName>
    <definedName name="N_M1" localSheetId="7">#REF!</definedName>
    <definedName name="N_M1" localSheetId="8">#REF!</definedName>
    <definedName name="N_M1" localSheetId="9">#REF!</definedName>
    <definedName name="N_M1" localSheetId="10">#REF!</definedName>
    <definedName name="N_M1" localSheetId="11">#REF!</definedName>
    <definedName name="N_M1" localSheetId="12">#REF!</definedName>
    <definedName name="N_M1" localSheetId="13">#REF!</definedName>
    <definedName name="N_M1" localSheetId="15">#REF!</definedName>
    <definedName name="N_M1" localSheetId="16">#REF!</definedName>
    <definedName name="N_M1" localSheetId="17">#REF!</definedName>
    <definedName name="N_M1" localSheetId="18">#REF!</definedName>
    <definedName name="N_M1" localSheetId="21">#REF!</definedName>
    <definedName name="N_M1" localSheetId="19">#REF!</definedName>
    <definedName name="N_M1" localSheetId="20">#REF!</definedName>
    <definedName name="N_M1" localSheetId="22">#REF!</definedName>
    <definedName name="N_M1" localSheetId="24">#REF!</definedName>
    <definedName name="N_M1">#REF!</definedName>
    <definedName name="N_M10" localSheetId="1">#REF!</definedName>
    <definedName name="N_M10" localSheetId="2">#REF!</definedName>
    <definedName name="N_M10" localSheetId="3">#REF!</definedName>
    <definedName name="N_M10" localSheetId="4">#REF!</definedName>
    <definedName name="N_M10" localSheetId="5">#REF!</definedName>
    <definedName name="N_M10" localSheetId="6">#REF!</definedName>
    <definedName name="N_M10" localSheetId="7">#REF!</definedName>
    <definedName name="N_M10" localSheetId="8">#REF!</definedName>
    <definedName name="N_M10" localSheetId="9">#REF!</definedName>
    <definedName name="N_M10" localSheetId="10">#REF!</definedName>
    <definedName name="N_M10" localSheetId="11">#REF!</definedName>
    <definedName name="N_M10" localSheetId="12">#REF!</definedName>
    <definedName name="N_M10" localSheetId="13">#REF!</definedName>
    <definedName name="N_M10" localSheetId="15">#REF!</definedName>
    <definedName name="N_M10" localSheetId="16">#REF!</definedName>
    <definedName name="N_M10" localSheetId="17">#REF!</definedName>
    <definedName name="N_M10" localSheetId="18">#REF!</definedName>
    <definedName name="N_M10" localSheetId="21">#REF!</definedName>
    <definedName name="N_M10" localSheetId="19">#REF!</definedName>
    <definedName name="N_M10" localSheetId="20">#REF!</definedName>
    <definedName name="N_M10" localSheetId="22">#REF!</definedName>
    <definedName name="N_M10" localSheetId="24">#REF!</definedName>
    <definedName name="N_M10">#REF!</definedName>
    <definedName name="N_M11" localSheetId="1">#REF!</definedName>
    <definedName name="N_M11" localSheetId="2">#REF!</definedName>
    <definedName name="N_M11" localSheetId="3">#REF!</definedName>
    <definedName name="N_M11" localSheetId="4">#REF!</definedName>
    <definedName name="N_M11" localSheetId="5">#REF!</definedName>
    <definedName name="N_M11" localSheetId="6">#REF!</definedName>
    <definedName name="N_M11" localSheetId="7">#REF!</definedName>
    <definedName name="N_M11" localSheetId="8">#REF!</definedName>
    <definedName name="N_M11" localSheetId="9">#REF!</definedName>
    <definedName name="N_M11" localSheetId="10">#REF!</definedName>
    <definedName name="N_M11" localSheetId="11">#REF!</definedName>
    <definedName name="N_M11" localSheetId="12">#REF!</definedName>
    <definedName name="N_M11" localSheetId="13">#REF!</definedName>
    <definedName name="N_M11" localSheetId="15">#REF!</definedName>
    <definedName name="N_M11" localSheetId="16">#REF!</definedName>
    <definedName name="N_M11" localSheetId="17">#REF!</definedName>
    <definedName name="N_M11" localSheetId="18">#REF!</definedName>
    <definedName name="N_M11" localSheetId="21">#REF!</definedName>
    <definedName name="N_M11" localSheetId="19">#REF!</definedName>
    <definedName name="N_M11" localSheetId="20">#REF!</definedName>
    <definedName name="N_M11" localSheetId="22">#REF!</definedName>
    <definedName name="N_M11" localSheetId="24">#REF!</definedName>
    <definedName name="N_M11">#REF!</definedName>
    <definedName name="N_M12" localSheetId="1">#REF!</definedName>
    <definedName name="N_M12" localSheetId="2">#REF!</definedName>
    <definedName name="N_M12" localSheetId="3">#REF!</definedName>
    <definedName name="N_M12" localSheetId="4">#REF!</definedName>
    <definedName name="N_M12" localSheetId="5">#REF!</definedName>
    <definedName name="N_M12" localSheetId="6">#REF!</definedName>
    <definedName name="N_M12" localSheetId="7">#REF!</definedName>
    <definedName name="N_M12" localSheetId="8">#REF!</definedName>
    <definedName name="N_M12" localSheetId="9">#REF!</definedName>
    <definedName name="N_M12" localSheetId="10">#REF!</definedName>
    <definedName name="N_M12" localSheetId="11">#REF!</definedName>
    <definedName name="N_M12" localSheetId="12">#REF!</definedName>
    <definedName name="N_M12" localSheetId="13">#REF!</definedName>
    <definedName name="N_M12" localSheetId="15">#REF!</definedName>
    <definedName name="N_M12" localSheetId="16">#REF!</definedName>
    <definedName name="N_M12" localSheetId="17">#REF!</definedName>
    <definedName name="N_M12" localSheetId="18">#REF!</definedName>
    <definedName name="N_M12" localSheetId="21">#REF!</definedName>
    <definedName name="N_M12" localSheetId="19">#REF!</definedName>
    <definedName name="N_M12" localSheetId="20">#REF!</definedName>
    <definedName name="N_M12" localSheetId="22">#REF!</definedName>
    <definedName name="N_M12" localSheetId="24">#REF!</definedName>
    <definedName name="N_M12">#REF!</definedName>
    <definedName name="N_M2" localSheetId="1">#REF!</definedName>
    <definedName name="N_M2" localSheetId="2">#REF!</definedName>
    <definedName name="N_M2" localSheetId="3">#REF!</definedName>
    <definedName name="N_M2" localSheetId="4">#REF!</definedName>
    <definedName name="N_M2" localSheetId="5">#REF!</definedName>
    <definedName name="N_M2" localSheetId="6">#REF!</definedName>
    <definedName name="N_M2" localSheetId="7">#REF!</definedName>
    <definedName name="N_M2" localSheetId="8">#REF!</definedName>
    <definedName name="N_M2" localSheetId="9">#REF!</definedName>
    <definedName name="N_M2" localSheetId="10">#REF!</definedName>
    <definedName name="N_M2" localSheetId="11">#REF!</definedName>
    <definedName name="N_M2" localSheetId="12">#REF!</definedName>
    <definedName name="N_M2" localSheetId="13">#REF!</definedName>
    <definedName name="N_M2" localSheetId="15">#REF!</definedName>
    <definedName name="N_M2" localSheetId="16">#REF!</definedName>
    <definedName name="N_M2" localSheetId="17">#REF!</definedName>
    <definedName name="N_M2" localSheetId="18">#REF!</definedName>
    <definedName name="N_M2" localSheetId="21">#REF!</definedName>
    <definedName name="N_M2" localSheetId="19">#REF!</definedName>
    <definedName name="N_M2" localSheetId="20">#REF!</definedName>
    <definedName name="N_M2" localSheetId="22">#REF!</definedName>
    <definedName name="N_M2" localSheetId="24">#REF!</definedName>
    <definedName name="N_M2">#REF!</definedName>
    <definedName name="N_M3" localSheetId="1">#REF!</definedName>
    <definedName name="N_M3" localSheetId="2">#REF!</definedName>
    <definedName name="N_M3" localSheetId="3">#REF!</definedName>
    <definedName name="N_M3" localSheetId="4">#REF!</definedName>
    <definedName name="N_M3" localSheetId="5">#REF!</definedName>
    <definedName name="N_M3" localSheetId="6">#REF!</definedName>
    <definedName name="N_M3" localSheetId="7">#REF!</definedName>
    <definedName name="N_M3" localSheetId="8">#REF!</definedName>
    <definedName name="N_M3" localSheetId="9">#REF!</definedName>
    <definedName name="N_M3" localSheetId="10">#REF!</definedName>
    <definedName name="N_M3" localSheetId="11">#REF!</definedName>
    <definedName name="N_M3" localSheetId="12">#REF!</definedName>
    <definedName name="N_M3" localSheetId="13">#REF!</definedName>
    <definedName name="N_M3" localSheetId="15">#REF!</definedName>
    <definedName name="N_M3" localSheetId="16">#REF!</definedName>
    <definedName name="N_M3" localSheetId="17">#REF!</definedName>
    <definedName name="N_M3" localSheetId="18">#REF!</definedName>
    <definedName name="N_M3" localSheetId="21">#REF!</definedName>
    <definedName name="N_M3" localSheetId="19">#REF!</definedName>
    <definedName name="N_M3" localSheetId="20">#REF!</definedName>
    <definedName name="N_M3" localSheetId="22">#REF!</definedName>
    <definedName name="N_M3" localSheetId="24">#REF!</definedName>
    <definedName name="N_M3">#REF!</definedName>
    <definedName name="N_M4" localSheetId="1">#REF!</definedName>
    <definedName name="N_M4" localSheetId="2">#REF!</definedName>
    <definedName name="N_M4" localSheetId="3">#REF!</definedName>
    <definedName name="N_M4" localSheetId="4">#REF!</definedName>
    <definedName name="N_M4" localSheetId="5">#REF!</definedName>
    <definedName name="N_M4" localSheetId="6">#REF!</definedName>
    <definedName name="N_M4" localSheetId="7">#REF!</definedName>
    <definedName name="N_M4" localSheetId="8">#REF!</definedName>
    <definedName name="N_M4" localSheetId="9">#REF!</definedName>
    <definedName name="N_M4" localSheetId="10">#REF!</definedName>
    <definedName name="N_M4" localSheetId="11">#REF!</definedName>
    <definedName name="N_M4" localSheetId="12">#REF!</definedName>
    <definedName name="N_M4" localSheetId="13">#REF!</definedName>
    <definedName name="N_M4" localSheetId="15">#REF!</definedName>
    <definedName name="N_M4" localSheetId="16">#REF!</definedName>
    <definedName name="N_M4" localSheetId="17">#REF!</definedName>
    <definedName name="N_M4" localSheetId="18">#REF!</definedName>
    <definedName name="N_M4" localSheetId="21">#REF!</definedName>
    <definedName name="N_M4" localSheetId="19">#REF!</definedName>
    <definedName name="N_M4" localSheetId="20">#REF!</definedName>
    <definedName name="N_M4" localSheetId="22">#REF!</definedName>
    <definedName name="N_M4" localSheetId="24">#REF!</definedName>
    <definedName name="N_M4">#REF!</definedName>
    <definedName name="N_M5" localSheetId="1">#REF!</definedName>
    <definedName name="N_M5" localSheetId="2">#REF!</definedName>
    <definedName name="N_M5" localSheetId="3">#REF!</definedName>
    <definedName name="N_M5" localSheetId="4">#REF!</definedName>
    <definedName name="N_M5" localSheetId="5">#REF!</definedName>
    <definedName name="N_M5" localSheetId="6">#REF!</definedName>
    <definedName name="N_M5" localSheetId="7">#REF!</definedName>
    <definedName name="N_M5" localSheetId="8">#REF!</definedName>
    <definedName name="N_M5" localSheetId="9">#REF!</definedName>
    <definedName name="N_M5" localSheetId="10">#REF!</definedName>
    <definedName name="N_M5" localSheetId="11">#REF!</definedName>
    <definedName name="N_M5" localSheetId="12">#REF!</definedName>
    <definedName name="N_M5" localSheetId="13">#REF!</definedName>
    <definedName name="N_M5" localSheetId="15">#REF!</definedName>
    <definedName name="N_M5" localSheetId="16">#REF!</definedName>
    <definedName name="N_M5" localSheetId="17">#REF!</definedName>
    <definedName name="N_M5" localSheetId="18">#REF!</definedName>
    <definedName name="N_M5" localSheetId="21">#REF!</definedName>
    <definedName name="N_M5" localSheetId="19">#REF!</definedName>
    <definedName name="N_M5" localSheetId="20">#REF!</definedName>
    <definedName name="N_M5" localSheetId="22">#REF!</definedName>
    <definedName name="N_M5" localSheetId="24">#REF!</definedName>
    <definedName name="N_M5">#REF!</definedName>
    <definedName name="N_M6" localSheetId="1">#REF!</definedName>
    <definedName name="N_M6" localSheetId="2">#REF!</definedName>
    <definedName name="N_M6" localSheetId="3">#REF!</definedName>
    <definedName name="N_M6" localSheetId="4">#REF!</definedName>
    <definedName name="N_M6" localSheetId="5">#REF!</definedName>
    <definedName name="N_M6" localSheetId="6">#REF!</definedName>
    <definedName name="N_M6" localSheetId="7">#REF!</definedName>
    <definedName name="N_M6" localSheetId="8">#REF!</definedName>
    <definedName name="N_M6" localSheetId="9">#REF!</definedName>
    <definedName name="N_M6" localSheetId="10">#REF!</definedName>
    <definedName name="N_M6" localSheetId="11">#REF!</definedName>
    <definedName name="N_M6" localSheetId="12">#REF!</definedName>
    <definedName name="N_M6" localSheetId="13">#REF!</definedName>
    <definedName name="N_M6" localSheetId="15">#REF!</definedName>
    <definedName name="N_M6" localSheetId="16">#REF!</definedName>
    <definedName name="N_M6" localSheetId="17">#REF!</definedName>
    <definedName name="N_M6" localSheetId="18">#REF!</definedName>
    <definedName name="N_M6" localSheetId="21">#REF!</definedName>
    <definedName name="N_M6" localSheetId="19">#REF!</definedName>
    <definedName name="N_M6" localSheetId="20">#REF!</definedName>
    <definedName name="N_M6" localSheetId="22">#REF!</definedName>
    <definedName name="N_M6" localSheetId="24">#REF!</definedName>
    <definedName name="N_M6">#REF!</definedName>
    <definedName name="N_M7" localSheetId="1">#REF!</definedName>
    <definedName name="N_M7" localSheetId="2">#REF!</definedName>
    <definedName name="N_M7" localSheetId="3">#REF!</definedName>
    <definedName name="N_M7" localSheetId="4">#REF!</definedName>
    <definedName name="N_M7" localSheetId="5">#REF!</definedName>
    <definedName name="N_M7" localSheetId="6">#REF!</definedName>
    <definedName name="N_M7" localSheetId="7">#REF!</definedName>
    <definedName name="N_M7" localSheetId="8">#REF!</definedName>
    <definedName name="N_M7" localSheetId="9">#REF!</definedName>
    <definedName name="N_M7" localSheetId="10">#REF!</definedName>
    <definedName name="N_M7" localSheetId="11">#REF!</definedName>
    <definedName name="N_M7" localSheetId="12">#REF!</definedName>
    <definedName name="N_M7" localSheetId="13">#REF!</definedName>
    <definedName name="N_M7" localSheetId="15">#REF!</definedName>
    <definedName name="N_M7" localSheetId="16">#REF!</definedName>
    <definedName name="N_M7" localSheetId="17">#REF!</definedName>
    <definedName name="N_M7" localSheetId="18">#REF!</definedName>
    <definedName name="N_M7" localSheetId="21">#REF!</definedName>
    <definedName name="N_M7" localSheetId="19">#REF!</definedName>
    <definedName name="N_M7" localSheetId="20">#REF!</definedName>
    <definedName name="N_M7" localSheetId="22">#REF!</definedName>
    <definedName name="N_M7" localSheetId="24">#REF!</definedName>
    <definedName name="N_M7">#REF!</definedName>
    <definedName name="N_M8" localSheetId="1">#REF!</definedName>
    <definedName name="N_M8" localSheetId="2">#REF!</definedName>
    <definedName name="N_M8" localSheetId="3">#REF!</definedName>
    <definedName name="N_M8" localSheetId="4">#REF!</definedName>
    <definedName name="N_M8" localSheetId="5">#REF!</definedName>
    <definedName name="N_M8" localSheetId="6">#REF!</definedName>
    <definedName name="N_M8" localSheetId="7">#REF!</definedName>
    <definedName name="N_M8" localSheetId="8">#REF!</definedName>
    <definedName name="N_M8" localSheetId="9">#REF!</definedName>
    <definedName name="N_M8" localSheetId="10">#REF!</definedName>
    <definedName name="N_M8" localSheetId="11">#REF!</definedName>
    <definedName name="N_M8" localSheetId="12">#REF!</definedName>
    <definedName name="N_M8" localSheetId="13">#REF!</definedName>
    <definedName name="N_M8" localSheetId="15">#REF!</definedName>
    <definedName name="N_M8" localSheetId="16">#REF!</definedName>
    <definedName name="N_M8" localSheetId="17">#REF!</definedName>
    <definedName name="N_M8" localSheetId="18">#REF!</definedName>
    <definedName name="N_M8" localSheetId="21">#REF!</definedName>
    <definedName name="N_M8" localSheetId="19">#REF!</definedName>
    <definedName name="N_M8" localSheetId="20">#REF!</definedName>
    <definedName name="N_M8" localSheetId="22">#REF!</definedName>
    <definedName name="N_M8" localSheetId="24">#REF!</definedName>
    <definedName name="N_M8">#REF!</definedName>
    <definedName name="N_M9" localSheetId="1">#REF!</definedName>
    <definedName name="N_M9" localSheetId="2">#REF!</definedName>
    <definedName name="N_M9" localSheetId="3">#REF!</definedName>
    <definedName name="N_M9" localSheetId="4">#REF!</definedName>
    <definedName name="N_M9" localSheetId="5">#REF!</definedName>
    <definedName name="N_M9" localSheetId="6">#REF!</definedName>
    <definedName name="N_M9" localSheetId="7">#REF!</definedName>
    <definedName name="N_M9" localSheetId="8">#REF!</definedName>
    <definedName name="N_M9" localSheetId="9">#REF!</definedName>
    <definedName name="N_M9" localSheetId="10">#REF!</definedName>
    <definedName name="N_M9" localSheetId="11">#REF!</definedName>
    <definedName name="N_M9" localSheetId="12">#REF!</definedName>
    <definedName name="N_M9" localSheetId="13">#REF!</definedName>
    <definedName name="N_M9" localSheetId="15">#REF!</definedName>
    <definedName name="N_M9" localSheetId="16">#REF!</definedName>
    <definedName name="N_M9" localSheetId="17">#REF!</definedName>
    <definedName name="N_M9" localSheetId="18">#REF!</definedName>
    <definedName name="N_M9" localSheetId="21">#REF!</definedName>
    <definedName name="N_M9" localSheetId="19">#REF!</definedName>
    <definedName name="N_M9" localSheetId="20">#REF!</definedName>
    <definedName name="N_M9" localSheetId="22">#REF!</definedName>
    <definedName name="N_M9" localSheetId="24">#REF!</definedName>
    <definedName name="N_M9">#REF!</definedName>
    <definedName name="name" localSheetId="1">#REF!</definedName>
    <definedName name="name" localSheetId="2">#REF!</definedName>
    <definedName name="name" localSheetId="3">#REF!</definedName>
    <definedName name="name" localSheetId="4">#REF!</definedName>
    <definedName name="name" localSheetId="5">#REF!</definedName>
    <definedName name="name" localSheetId="6">#REF!</definedName>
    <definedName name="name" localSheetId="7">#REF!</definedName>
    <definedName name="name" localSheetId="8">#REF!</definedName>
    <definedName name="name" localSheetId="9">#REF!</definedName>
    <definedName name="name" localSheetId="10">#REF!</definedName>
    <definedName name="name" localSheetId="11">#REF!</definedName>
    <definedName name="name" localSheetId="12">#REF!</definedName>
    <definedName name="name" localSheetId="13">#REF!</definedName>
    <definedName name="name" localSheetId="15">#REF!</definedName>
    <definedName name="name" localSheetId="16">#REF!</definedName>
    <definedName name="name" localSheetId="17">#REF!</definedName>
    <definedName name="name" localSheetId="18">#REF!</definedName>
    <definedName name="name" localSheetId="21">#REF!</definedName>
    <definedName name="name" localSheetId="19">#REF!</definedName>
    <definedName name="name" localSheetId="20">#REF!</definedName>
    <definedName name="name" localSheetId="22">#REF!</definedName>
    <definedName name="name" localSheetId="24">#REF!</definedName>
    <definedName name="name">#REF!</definedName>
    <definedName name="NB" localSheetId="1">'[9]판매&amp;재고현황'!#REF!</definedName>
    <definedName name="NB" localSheetId="2">'[9]판매&amp;재고현황'!#REF!</definedName>
    <definedName name="NB" localSheetId="3">'[9]판매&amp;재고현황'!#REF!</definedName>
    <definedName name="NB" localSheetId="4">'[9]판매&amp;재고현황'!#REF!</definedName>
    <definedName name="NB" localSheetId="5">'[9]판매&amp;재고현황'!#REF!</definedName>
    <definedName name="NB" localSheetId="6">'[9]판매&amp;재고현황'!#REF!</definedName>
    <definedName name="NB" localSheetId="7">'[9]판매&amp;재고현황'!#REF!</definedName>
    <definedName name="NB" localSheetId="8">'[9]판매&amp;재고현황'!#REF!</definedName>
    <definedName name="NB" localSheetId="9">'[9]판매&amp;재고현황'!#REF!</definedName>
    <definedName name="NB" localSheetId="10">'[9]판매&amp;재고현황'!#REF!</definedName>
    <definedName name="NB" localSheetId="11">'[9]판매&amp;재고현황'!#REF!</definedName>
    <definedName name="NB" localSheetId="12">'[9]판매&amp;재고현황'!#REF!</definedName>
    <definedName name="NB" localSheetId="13">'[9]판매&amp;재고현황'!#REF!</definedName>
    <definedName name="NB" localSheetId="15">'[9]판매&amp;재고현황'!#REF!</definedName>
    <definedName name="NB" localSheetId="16">'[9]판매&amp;재고현황'!#REF!</definedName>
    <definedName name="NB" localSheetId="17">'[9]판매&amp;재고현황'!#REF!</definedName>
    <definedName name="NB" localSheetId="18">'[9]판매&amp;재고현황'!#REF!</definedName>
    <definedName name="NB" localSheetId="21">'[9]판매&amp;재고현황'!#REF!</definedName>
    <definedName name="NB" localSheetId="19">'[9]판매&amp;재고현황'!#REF!</definedName>
    <definedName name="NB" localSheetId="20">'[9]판매&amp;재고현황'!#REF!</definedName>
    <definedName name="NB" localSheetId="22">'[9]판매&amp;재고현황'!#REF!</definedName>
    <definedName name="NB" localSheetId="24">'[9]판매&amp;재고현황'!#REF!</definedName>
    <definedName name="NB">'[9]판매&amp;재고현황'!#REF!</definedName>
    <definedName name="NET" localSheetId="1">#REF!</definedName>
    <definedName name="NET" localSheetId="2">#REF!</definedName>
    <definedName name="NET" localSheetId="3">#REF!</definedName>
    <definedName name="NET" localSheetId="4">#REF!</definedName>
    <definedName name="NET" localSheetId="5">#REF!</definedName>
    <definedName name="NET" localSheetId="6">#REF!</definedName>
    <definedName name="NET" localSheetId="7">#REF!</definedName>
    <definedName name="NET" localSheetId="8">#REF!</definedName>
    <definedName name="NET" localSheetId="9">#REF!</definedName>
    <definedName name="NET" localSheetId="10">#REF!</definedName>
    <definedName name="NET" localSheetId="11">#REF!</definedName>
    <definedName name="NET" localSheetId="12">#REF!</definedName>
    <definedName name="NET" localSheetId="13">#REF!</definedName>
    <definedName name="NET" localSheetId="15">#REF!</definedName>
    <definedName name="NET" localSheetId="14">#REF!</definedName>
    <definedName name="NET" localSheetId="16">#REF!</definedName>
    <definedName name="NET" localSheetId="17">#REF!</definedName>
    <definedName name="NET" localSheetId="18">#REF!</definedName>
    <definedName name="NET" localSheetId="21">#REF!</definedName>
    <definedName name="NET" localSheetId="19">#REF!</definedName>
    <definedName name="NET" localSheetId="20">#REF!</definedName>
    <definedName name="NET" localSheetId="22">#REF!</definedName>
    <definedName name="NET" localSheetId="24">#REF!</definedName>
    <definedName name="NET">#REF!</definedName>
    <definedName name="newdata" localSheetId="1">[15]신규원가!#REF!</definedName>
    <definedName name="newdata" localSheetId="2">[15]신규원가!#REF!</definedName>
    <definedName name="newdata" localSheetId="3">[15]신규원가!#REF!</definedName>
    <definedName name="newdata" localSheetId="4">[15]신규원가!#REF!</definedName>
    <definedName name="newdata" localSheetId="5">[15]신규원가!#REF!</definedName>
    <definedName name="newdata" localSheetId="6">[15]신규원가!#REF!</definedName>
    <definedName name="newdata" localSheetId="7">[15]신규원가!#REF!</definedName>
    <definedName name="newdata" localSheetId="8">[15]신규원가!#REF!</definedName>
    <definedName name="newdata" localSheetId="9">[15]신규원가!#REF!</definedName>
    <definedName name="newdata" localSheetId="10">[15]신규원가!#REF!</definedName>
    <definedName name="newdata" localSheetId="11">[15]신규원가!#REF!</definedName>
    <definedName name="newdata" localSheetId="12">[15]신규원가!#REF!</definedName>
    <definedName name="newdata" localSheetId="13">[15]신규원가!#REF!</definedName>
    <definedName name="newdata" localSheetId="15">[15]신규원가!#REF!</definedName>
    <definedName name="newdata" localSheetId="16">[15]신규원가!#REF!</definedName>
    <definedName name="newdata" localSheetId="17">[15]신규원가!#REF!</definedName>
    <definedName name="newdata" localSheetId="18">[15]신규원가!#REF!</definedName>
    <definedName name="newdata" localSheetId="21">[15]신규원가!#REF!</definedName>
    <definedName name="newdata" localSheetId="19">[15]신규원가!#REF!</definedName>
    <definedName name="newdata" localSheetId="20">[15]신규원가!#REF!</definedName>
    <definedName name="newdata" localSheetId="22">[15]신규원가!#REF!</definedName>
    <definedName name="newdata" localSheetId="24">[15]신규원가!#REF!</definedName>
    <definedName name="newdata">[15]신규원가!#REF!</definedName>
    <definedName name="NOMU" localSheetId="1">#REF!</definedName>
    <definedName name="NOMU" localSheetId="2">#REF!</definedName>
    <definedName name="NOMU" localSheetId="3">#REF!</definedName>
    <definedName name="NOMU" localSheetId="4">#REF!</definedName>
    <definedName name="NOMU" localSheetId="5">#REF!</definedName>
    <definedName name="NOMU" localSheetId="6">#REF!</definedName>
    <definedName name="NOMU" localSheetId="7">#REF!</definedName>
    <definedName name="NOMU" localSheetId="8">#REF!</definedName>
    <definedName name="NOMU" localSheetId="9">#REF!</definedName>
    <definedName name="NOMU" localSheetId="10">#REF!</definedName>
    <definedName name="NOMU" localSheetId="11">#REF!</definedName>
    <definedName name="NOMU" localSheetId="12">#REF!</definedName>
    <definedName name="NOMU" localSheetId="13">#REF!</definedName>
    <definedName name="NOMU" localSheetId="15">#REF!</definedName>
    <definedName name="NOMU" localSheetId="14">#REF!</definedName>
    <definedName name="NOMU" localSheetId="16">#REF!</definedName>
    <definedName name="NOMU" localSheetId="17">#REF!</definedName>
    <definedName name="NOMU" localSheetId="18">#REF!</definedName>
    <definedName name="NOMU" localSheetId="21">#REF!</definedName>
    <definedName name="NOMU" localSheetId="19">#REF!</definedName>
    <definedName name="NOMU" localSheetId="20">#REF!</definedName>
    <definedName name="NOMU" localSheetId="22">#REF!</definedName>
    <definedName name="NOMU" localSheetId="24">#REF!</definedName>
    <definedName name="NOMU">#REF!</definedName>
    <definedName name="NORIN">#N/A</definedName>
    <definedName name="NY" localSheetId="1">#REF!</definedName>
    <definedName name="NY" localSheetId="2">#REF!</definedName>
    <definedName name="NY" localSheetId="3">#REF!</definedName>
    <definedName name="NY" localSheetId="4">#REF!</definedName>
    <definedName name="NY" localSheetId="5">#REF!</definedName>
    <definedName name="NY" localSheetId="6">#REF!</definedName>
    <definedName name="NY" localSheetId="7">#REF!</definedName>
    <definedName name="NY" localSheetId="8">#REF!</definedName>
    <definedName name="NY" localSheetId="9">#REF!</definedName>
    <definedName name="NY" localSheetId="10">#REF!</definedName>
    <definedName name="NY" localSheetId="11">#REF!</definedName>
    <definedName name="NY" localSheetId="12">#REF!</definedName>
    <definedName name="NY" localSheetId="13">#REF!</definedName>
    <definedName name="NY" localSheetId="15">#REF!</definedName>
    <definedName name="NY" localSheetId="14">#REF!</definedName>
    <definedName name="NY" localSheetId="16">#REF!</definedName>
    <definedName name="NY" localSheetId="17">#REF!</definedName>
    <definedName name="NY" localSheetId="18">#REF!</definedName>
    <definedName name="NY" localSheetId="21">#REF!</definedName>
    <definedName name="NY" localSheetId="19">#REF!</definedName>
    <definedName name="NY" localSheetId="20">#REF!</definedName>
    <definedName name="NY" localSheetId="22">#REF!</definedName>
    <definedName name="NY" localSheetId="24">#REF!</definedName>
    <definedName name="NY">#REF!</definedName>
    <definedName name="N행" localSheetId="1">#REF!</definedName>
    <definedName name="N행" localSheetId="2">#REF!</definedName>
    <definedName name="N행" localSheetId="3">#REF!</definedName>
    <definedName name="N행" localSheetId="4">#REF!</definedName>
    <definedName name="N행" localSheetId="5">#REF!</definedName>
    <definedName name="N행" localSheetId="6">#REF!</definedName>
    <definedName name="N행" localSheetId="7">#REF!</definedName>
    <definedName name="N행" localSheetId="8">#REF!</definedName>
    <definedName name="N행" localSheetId="9">#REF!</definedName>
    <definedName name="N행" localSheetId="10">#REF!</definedName>
    <definedName name="N행" localSheetId="11">#REF!</definedName>
    <definedName name="N행" localSheetId="12">#REF!</definedName>
    <definedName name="N행" localSheetId="13">#REF!</definedName>
    <definedName name="N행" localSheetId="15">#REF!</definedName>
    <definedName name="N행" localSheetId="14">#REF!</definedName>
    <definedName name="N행" localSheetId="16">#REF!</definedName>
    <definedName name="N행" localSheetId="17">#REF!</definedName>
    <definedName name="N행" localSheetId="18">#REF!</definedName>
    <definedName name="N행" localSheetId="21">#REF!</definedName>
    <definedName name="N행" localSheetId="19">#REF!</definedName>
    <definedName name="N행" localSheetId="20">#REF!</definedName>
    <definedName name="N행" localSheetId="22">#REF!</definedName>
    <definedName name="N행" localSheetId="24">#REF!</definedName>
    <definedName name="N행">#REF!</definedName>
    <definedName name="o" localSheetId="1">#REF!</definedName>
    <definedName name="o" localSheetId="2">#REF!</definedName>
    <definedName name="o" localSheetId="3">#REF!</definedName>
    <definedName name="o" localSheetId="4">#REF!</definedName>
    <definedName name="o" localSheetId="5">#REF!</definedName>
    <definedName name="o" localSheetId="6">#REF!</definedName>
    <definedName name="o" localSheetId="7">#REF!</definedName>
    <definedName name="o" localSheetId="8">#REF!</definedName>
    <definedName name="o" localSheetId="9">#REF!</definedName>
    <definedName name="o" localSheetId="10">#REF!</definedName>
    <definedName name="o" localSheetId="11">#REF!</definedName>
    <definedName name="o" localSheetId="12">#REF!</definedName>
    <definedName name="o" localSheetId="13">#REF!</definedName>
    <definedName name="o" localSheetId="15">#REF!</definedName>
    <definedName name="o" localSheetId="14">#REF!</definedName>
    <definedName name="o" localSheetId="16">#REF!</definedName>
    <definedName name="o" localSheetId="17">#REF!</definedName>
    <definedName name="o" localSheetId="18">#REF!</definedName>
    <definedName name="o" localSheetId="21">#REF!</definedName>
    <definedName name="o" localSheetId="19">#REF!</definedName>
    <definedName name="o" localSheetId="20">#REF!</definedName>
    <definedName name="o" localSheetId="22">#REF!</definedName>
    <definedName name="o" localSheetId="24">#REF!</definedName>
    <definedName name="o">#REF!</definedName>
    <definedName name="oiou" localSheetId="1">#REF!</definedName>
    <definedName name="oiou" localSheetId="2">#REF!</definedName>
    <definedName name="oiou" localSheetId="3">#REF!</definedName>
    <definedName name="oiou" localSheetId="4">#REF!</definedName>
    <definedName name="oiou" localSheetId="5">#REF!</definedName>
    <definedName name="oiou" localSheetId="6">#REF!</definedName>
    <definedName name="oiou" localSheetId="7">#REF!</definedName>
    <definedName name="oiou" localSheetId="8">#REF!</definedName>
    <definedName name="oiou" localSheetId="9">#REF!</definedName>
    <definedName name="oiou" localSheetId="10">#REF!</definedName>
    <definedName name="oiou" localSheetId="11">#REF!</definedName>
    <definedName name="oiou" localSheetId="12">#REF!</definedName>
    <definedName name="oiou" localSheetId="13">#REF!</definedName>
    <definedName name="oiou" localSheetId="15">#REF!</definedName>
    <definedName name="oiou" localSheetId="16">#REF!</definedName>
    <definedName name="oiou" localSheetId="17">#REF!</definedName>
    <definedName name="oiou" localSheetId="18">#REF!</definedName>
    <definedName name="oiou" localSheetId="21">#REF!</definedName>
    <definedName name="oiou" localSheetId="19">#REF!</definedName>
    <definedName name="oiou" localSheetId="20">#REF!</definedName>
    <definedName name="oiou" localSheetId="22">#REF!</definedName>
    <definedName name="oiou" localSheetId="24">#REF!</definedName>
    <definedName name="oiou">#REF!</definedName>
    <definedName name="OP" localSheetId="1">#REF!</definedName>
    <definedName name="OP" localSheetId="2">#REF!</definedName>
    <definedName name="OP" localSheetId="3">#REF!</definedName>
    <definedName name="OP" localSheetId="4">#REF!</definedName>
    <definedName name="OP" localSheetId="5">#REF!</definedName>
    <definedName name="OP" localSheetId="6">#REF!</definedName>
    <definedName name="OP" localSheetId="7">#REF!</definedName>
    <definedName name="OP" localSheetId="8">#REF!</definedName>
    <definedName name="OP" localSheetId="9">#REF!</definedName>
    <definedName name="OP" localSheetId="10">#REF!</definedName>
    <definedName name="OP" localSheetId="11">#REF!</definedName>
    <definedName name="OP" localSheetId="12">#REF!</definedName>
    <definedName name="OP" localSheetId="13">#REF!</definedName>
    <definedName name="OP" localSheetId="15">#REF!</definedName>
    <definedName name="OP" localSheetId="16">#REF!</definedName>
    <definedName name="OP" localSheetId="17">#REF!</definedName>
    <definedName name="OP" localSheetId="18">#REF!</definedName>
    <definedName name="OP" localSheetId="21">#REF!</definedName>
    <definedName name="OP" localSheetId="19">#REF!</definedName>
    <definedName name="OP" localSheetId="20">#REF!</definedName>
    <definedName name="OP" localSheetId="22">#REF!</definedName>
    <definedName name="OP" localSheetId="24">#REF!</definedName>
    <definedName name="OP">#REF!</definedName>
    <definedName name="OTH_UC">#N/A</definedName>
    <definedName name="OTHAMT">#N/A</definedName>
    <definedName name="OTHBOH">#N/A</definedName>
    <definedName name="OTHEOH">#N/A</definedName>
    <definedName name="OTHER">#N/A</definedName>
    <definedName name="ouioiuo" localSheetId="1">#REF!</definedName>
    <definedName name="ouioiuo" localSheetId="2">#REF!</definedName>
    <definedName name="ouioiuo" localSheetId="3">#REF!</definedName>
    <definedName name="ouioiuo" localSheetId="4">#REF!</definedName>
    <definedName name="ouioiuo" localSheetId="5">#REF!</definedName>
    <definedName name="ouioiuo" localSheetId="6">#REF!</definedName>
    <definedName name="ouioiuo" localSheetId="7">#REF!</definedName>
    <definedName name="ouioiuo" localSheetId="8">#REF!</definedName>
    <definedName name="ouioiuo" localSheetId="9">#REF!</definedName>
    <definedName name="ouioiuo" localSheetId="10">#REF!</definedName>
    <definedName name="ouioiuo" localSheetId="11">#REF!</definedName>
    <definedName name="ouioiuo" localSheetId="12">#REF!</definedName>
    <definedName name="ouioiuo" localSheetId="13">#REF!</definedName>
    <definedName name="ouioiuo" localSheetId="15">#REF!</definedName>
    <definedName name="ouioiuo" localSheetId="14">#REF!</definedName>
    <definedName name="ouioiuo" localSheetId="16">#REF!</definedName>
    <definedName name="ouioiuo" localSheetId="17">#REF!</definedName>
    <definedName name="ouioiuo" localSheetId="18">#REF!</definedName>
    <definedName name="ouioiuo" localSheetId="21">#REF!</definedName>
    <definedName name="ouioiuo" localSheetId="19">#REF!</definedName>
    <definedName name="ouioiuo" localSheetId="20">#REF!</definedName>
    <definedName name="ouioiuo" localSheetId="22">#REF!</definedName>
    <definedName name="ouioiuo" localSheetId="24">#REF!</definedName>
    <definedName name="ouioiuo">#REF!</definedName>
    <definedName name="OUT_TOTAL">#N/A</definedName>
    <definedName name="OUTAMT">#N/A</definedName>
    <definedName name="OUTQTY">#N/A</definedName>
    <definedName name="O행" localSheetId="1">#REF!</definedName>
    <definedName name="O행" localSheetId="2">#REF!</definedName>
    <definedName name="O행" localSheetId="3">#REF!</definedName>
    <definedName name="O행" localSheetId="4">#REF!</definedName>
    <definedName name="O행" localSheetId="5">#REF!</definedName>
    <definedName name="O행" localSheetId="6">#REF!</definedName>
    <definedName name="O행" localSheetId="7">#REF!</definedName>
    <definedName name="O행" localSheetId="8">#REF!</definedName>
    <definedName name="O행" localSheetId="9">#REF!</definedName>
    <definedName name="O행" localSheetId="10">#REF!</definedName>
    <definedName name="O행" localSheetId="11">#REF!</definedName>
    <definedName name="O행" localSheetId="12">#REF!</definedName>
    <definedName name="O행" localSheetId="13">#REF!</definedName>
    <definedName name="O행" localSheetId="15">#REF!</definedName>
    <definedName name="O행" localSheetId="14">#REF!</definedName>
    <definedName name="O행" localSheetId="16">#REF!</definedName>
    <definedName name="O행" localSheetId="17">#REF!</definedName>
    <definedName name="O행" localSheetId="18">#REF!</definedName>
    <definedName name="O행" localSheetId="21">#REF!</definedName>
    <definedName name="O행" localSheetId="19">#REF!</definedName>
    <definedName name="O행" localSheetId="20">#REF!</definedName>
    <definedName name="O행" localSheetId="22">#REF!</definedName>
    <definedName name="O행" localSheetId="24">#REF!</definedName>
    <definedName name="O행">#REF!</definedName>
    <definedName name="P" localSheetId="1">#REF!</definedName>
    <definedName name="P" localSheetId="2">#REF!</definedName>
    <definedName name="P" localSheetId="3">#REF!</definedName>
    <definedName name="P" localSheetId="4">#REF!</definedName>
    <definedName name="P" localSheetId="5">#REF!</definedName>
    <definedName name="P" localSheetId="6">#REF!</definedName>
    <definedName name="P" localSheetId="7">#REF!</definedName>
    <definedName name="P" localSheetId="8">#REF!</definedName>
    <definedName name="P" localSheetId="9">#REF!</definedName>
    <definedName name="P" localSheetId="10">#REF!</definedName>
    <definedName name="P" localSheetId="11">#REF!</definedName>
    <definedName name="P" localSheetId="12">#REF!</definedName>
    <definedName name="P" localSheetId="13">#REF!</definedName>
    <definedName name="P" localSheetId="15">#REF!</definedName>
    <definedName name="P" localSheetId="14">#REF!</definedName>
    <definedName name="P" localSheetId="16">#REF!</definedName>
    <definedName name="P" localSheetId="17">#REF!</definedName>
    <definedName name="P" localSheetId="18">#REF!</definedName>
    <definedName name="P" localSheetId="21">#REF!</definedName>
    <definedName name="P" localSheetId="19">#REF!</definedName>
    <definedName name="P" localSheetId="20">#REF!</definedName>
    <definedName name="P" localSheetId="22">#REF!</definedName>
    <definedName name="P" localSheetId="24">#REF!</definedName>
    <definedName name="P">#REF!</definedName>
    <definedName name="P_?" localSheetId="1">#REF!</definedName>
    <definedName name="P_?" localSheetId="2">#REF!</definedName>
    <definedName name="P_?" localSheetId="3">#REF!</definedName>
    <definedName name="P_?" localSheetId="4">#REF!</definedName>
    <definedName name="P_?" localSheetId="5">#REF!</definedName>
    <definedName name="P_?" localSheetId="6">#REF!</definedName>
    <definedName name="P_?" localSheetId="7">#REF!</definedName>
    <definedName name="P_?" localSheetId="8">#REF!</definedName>
    <definedName name="P_?" localSheetId="9">#REF!</definedName>
    <definedName name="P_?" localSheetId="10">#REF!</definedName>
    <definedName name="P_?" localSheetId="11">#REF!</definedName>
    <definedName name="P_?" localSheetId="12">#REF!</definedName>
    <definedName name="P_?" localSheetId="13">#REF!</definedName>
    <definedName name="P_?" localSheetId="15">#REF!</definedName>
    <definedName name="P_?" localSheetId="14">#REF!</definedName>
    <definedName name="P_?" localSheetId="16">#REF!</definedName>
    <definedName name="P_?" localSheetId="17">#REF!</definedName>
    <definedName name="P_?" localSheetId="18">#REF!</definedName>
    <definedName name="P_?" localSheetId="21">#REF!</definedName>
    <definedName name="P_?" localSheetId="19">#REF!</definedName>
    <definedName name="P_?" localSheetId="20">#REF!</definedName>
    <definedName name="P_?" localSheetId="22">#REF!</definedName>
    <definedName name="P_?" localSheetId="24">#REF!</definedName>
    <definedName name="P_?">#REF!</definedName>
    <definedName name="P_A" localSheetId="1">#REF!</definedName>
    <definedName name="P_A" localSheetId="2">#REF!</definedName>
    <definedName name="P_A" localSheetId="3">#REF!</definedName>
    <definedName name="P_A" localSheetId="4">#REF!</definedName>
    <definedName name="P_A" localSheetId="5">#REF!</definedName>
    <definedName name="P_A" localSheetId="6">#REF!</definedName>
    <definedName name="P_A" localSheetId="7">#REF!</definedName>
    <definedName name="P_A" localSheetId="8">#REF!</definedName>
    <definedName name="P_A" localSheetId="9">#REF!</definedName>
    <definedName name="P_A" localSheetId="10">#REF!</definedName>
    <definedName name="P_A" localSheetId="11">#REF!</definedName>
    <definedName name="P_A" localSheetId="12">#REF!</definedName>
    <definedName name="P_A" localSheetId="13">#REF!</definedName>
    <definedName name="P_A" localSheetId="15">#REF!</definedName>
    <definedName name="P_A" localSheetId="16">#REF!</definedName>
    <definedName name="P_A" localSheetId="17">#REF!</definedName>
    <definedName name="P_A" localSheetId="18">#REF!</definedName>
    <definedName name="P_A" localSheetId="21">#REF!</definedName>
    <definedName name="P_A" localSheetId="19">#REF!</definedName>
    <definedName name="P_A" localSheetId="20">#REF!</definedName>
    <definedName name="P_A" localSheetId="22">#REF!</definedName>
    <definedName name="P_A" localSheetId="24">#REF!</definedName>
    <definedName name="P_A">#REF!</definedName>
    <definedName name="PCNO" localSheetId="1">#REF!</definedName>
    <definedName name="PCNO" localSheetId="2">#REF!</definedName>
    <definedName name="PCNO" localSheetId="3">#REF!</definedName>
    <definedName name="PCNO" localSheetId="4">#REF!</definedName>
    <definedName name="PCNO" localSheetId="5">#REF!</definedName>
    <definedName name="PCNO" localSheetId="6">#REF!</definedName>
    <definedName name="PCNO" localSheetId="7">#REF!</definedName>
    <definedName name="PCNO" localSheetId="8">#REF!</definedName>
    <definedName name="PCNO" localSheetId="9">#REF!</definedName>
    <definedName name="PCNO" localSheetId="10">#REF!</definedName>
    <definedName name="PCNO" localSheetId="11">#REF!</definedName>
    <definedName name="PCNO" localSheetId="12">#REF!</definedName>
    <definedName name="PCNO" localSheetId="13">#REF!</definedName>
    <definedName name="PCNO" localSheetId="15">#REF!</definedName>
    <definedName name="PCNO" localSheetId="16">#REF!</definedName>
    <definedName name="PCNO" localSheetId="17">#REF!</definedName>
    <definedName name="PCNO" localSheetId="18">#REF!</definedName>
    <definedName name="PCNO" localSheetId="21">#REF!</definedName>
    <definedName name="PCNO" localSheetId="19">#REF!</definedName>
    <definedName name="PCNO" localSheetId="20">#REF!</definedName>
    <definedName name="PCNO" localSheetId="22">#REF!</definedName>
    <definedName name="PCNO" localSheetId="24">#REF!</definedName>
    <definedName name="PCNO">#REF!</definedName>
    <definedName name="PERIOD_END" localSheetId="1">#REF!</definedName>
    <definedName name="PERIOD_END" localSheetId="2">#REF!</definedName>
    <definedName name="PERIOD_END" localSheetId="3">#REF!</definedName>
    <definedName name="PERIOD_END" localSheetId="4">#REF!</definedName>
    <definedName name="PERIOD_END" localSheetId="5">#REF!</definedName>
    <definedName name="PERIOD_END" localSheetId="6">#REF!</definedName>
    <definedName name="PERIOD_END" localSheetId="7">#REF!</definedName>
    <definedName name="PERIOD_END" localSheetId="8">#REF!</definedName>
    <definedName name="PERIOD_END" localSheetId="9">#REF!</definedName>
    <definedName name="PERIOD_END" localSheetId="10">#REF!</definedName>
    <definedName name="PERIOD_END" localSheetId="11">#REF!</definedName>
    <definedName name="PERIOD_END" localSheetId="12">#REF!</definedName>
    <definedName name="PERIOD_END" localSheetId="13">#REF!</definedName>
    <definedName name="PERIOD_END" localSheetId="15">#REF!</definedName>
    <definedName name="PERIOD_END" localSheetId="16">#REF!</definedName>
    <definedName name="PERIOD_END" localSheetId="17">#REF!</definedName>
    <definedName name="PERIOD_END" localSheetId="18">#REF!</definedName>
    <definedName name="PERIOD_END" localSheetId="21">#REF!</definedName>
    <definedName name="PERIOD_END" localSheetId="19">#REF!</definedName>
    <definedName name="PERIOD_END" localSheetId="20">#REF!</definedName>
    <definedName name="PERIOD_END" localSheetId="22">#REF!</definedName>
    <definedName name="PERIOD_END" localSheetId="24">#REF!</definedName>
    <definedName name="PERIOD_END">#REF!</definedName>
    <definedName name="PJT" localSheetId="1">#REF!</definedName>
    <definedName name="PJT" localSheetId="2">#REF!</definedName>
    <definedName name="PJT" localSheetId="3">#REF!</definedName>
    <definedName name="PJT" localSheetId="4">#REF!</definedName>
    <definedName name="PJT" localSheetId="5">#REF!</definedName>
    <definedName name="PJT" localSheetId="6">#REF!</definedName>
    <definedName name="PJT" localSheetId="7">#REF!</definedName>
    <definedName name="PJT" localSheetId="8">#REF!</definedName>
    <definedName name="PJT" localSheetId="9">#REF!</definedName>
    <definedName name="PJT" localSheetId="10">#REF!</definedName>
    <definedName name="PJT" localSheetId="11">#REF!</definedName>
    <definedName name="PJT" localSheetId="12">#REF!</definedName>
    <definedName name="PJT" localSheetId="13">#REF!</definedName>
    <definedName name="PJT" localSheetId="15">#REF!</definedName>
    <definedName name="PJT" localSheetId="16">#REF!</definedName>
    <definedName name="PJT" localSheetId="17">#REF!</definedName>
    <definedName name="PJT" localSheetId="18">#REF!</definedName>
    <definedName name="PJT" localSheetId="21">#REF!</definedName>
    <definedName name="PJT" localSheetId="19">#REF!</definedName>
    <definedName name="PJT" localSheetId="20">#REF!</definedName>
    <definedName name="PJT" localSheetId="22">#REF!</definedName>
    <definedName name="PJT" localSheetId="24">#REF!</definedName>
    <definedName name="PJT">#REF!</definedName>
    <definedName name="PKG_LD">#N/A</definedName>
    <definedName name="POR439C124RTSQKS15C4LRTM0TB0TB0" localSheetId="1">#REF!</definedName>
    <definedName name="POR439C124RTSQKS15C4LRTM0TB0TB0" localSheetId="2">#REF!</definedName>
    <definedName name="POR439C124RTSQKS15C4LRTM0TB0TB0" localSheetId="3">#REF!</definedName>
    <definedName name="POR439C124RTSQKS15C4LRTM0TB0TB0" localSheetId="4">#REF!</definedName>
    <definedName name="POR439C124RTSQKS15C4LRTM0TB0TB0" localSheetId="5">#REF!</definedName>
    <definedName name="POR439C124RTSQKS15C4LRTM0TB0TB0" localSheetId="6">#REF!</definedName>
    <definedName name="POR439C124RTSQKS15C4LRTM0TB0TB0" localSheetId="7">#REF!</definedName>
    <definedName name="POR439C124RTSQKS15C4LRTM0TB0TB0" localSheetId="8">#REF!</definedName>
    <definedName name="POR439C124RTSQKS15C4LRTM0TB0TB0" localSheetId="9">#REF!</definedName>
    <definedName name="POR439C124RTSQKS15C4LRTM0TB0TB0" localSheetId="10">#REF!</definedName>
    <definedName name="POR439C124RTSQKS15C4LRTM0TB0TB0" localSheetId="11">#REF!</definedName>
    <definedName name="POR439C124RTSQKS15C4LRTM0TB0TB0" localSheetId="12">#REF!</definedName>
    <definedName name="POR439C124RTSQKS15C4LRTM0TB0TB0" localSheetId="13">#REF!</definedName>
    <definedName name="POR439C124RTSQKS15C4LRTM0TB0TB0" localSheetId="15">#REF!</definedName>
    <definedName name="POR439C124RTSQKS15C4LRTM0TB0TB0" localSheetId="14">#REF!</definedName>
    <definedName name="POR439C124RTSQKS15C4LRTM0TB0TB0" localSheetId="16">#REF!</definedName>
    <definedName name="POR439C124RTSQKS15C4LRTM0TB0TB0" localSheetId="17">#REF!</definedName>
    <definedName name="POR439C124RTSQKS15C4LRTM0TB0TB0" localSheetId="18">#REF!</definedName>
    <definedName name="POR439C124RTSQKS15C4LRTM0TB0TB0" localSheetId="21">#REF!</definedName>
    <definedName name="POR439C124RTSQKS15C4LRTM0TB0TB0" localSheetId="19">#REF!</definedName>
    <definedName name="POR439C124RTSQKS15C4LRTM0TB0TB0" localSheetId="20">#REF!</definedName>
    <definedName name="POR439C124RTSQKS15C4LRTM0TB0TB0" localSheetId="22">#REF!</definedName>
    <definedName name="POR439C124RTSQKS15C4LRTM0TB0TB0" localSheetId="24">#REF!</definedName>
    <definedName name="POR439C124RTSQKS15C4LRTM0TB0TB0">#REF!</definedName>
    <definedName name="PPBOH">#N/A</definedName>
    <definedName name="PPEOH">#N/A</definedName>
    <definedName name="PRESENT_VALUE_DISCOUNT_ACCOUNT">"ㅣ"</definedName>
    <definedName name="PRINT_AREA_MI" localSheetId="1">#REF!</definedName>
    <definedName name="PRINT_AREA_MI" localSheetId="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4">#REF!</definedName>
    <definedName name="PRINT_AREA_MI" localSheetId="16">#REF!</definedName>
    <definedName name="PRINT_AREA_MI" localSheetId="17">#REF!</definedName>
    <definedName name="PRINT_AREA_MI" localSheetId="18">#REF!</definedName>
    <definedName name="PRINT_AREA_MI" localSheetId="21">#REF!</definedName>
    <definedName name="PRINT_AREA_MI" localSheetId="19">#REF!</definedName>
    <definedName name="PRINT_AREA_MI" localSheetId="20">#REF!</definedName>
    <definedName name="PRINT_AREA_MI" localSheetId="22">#REF!</definedName>
    <definedName name="PRINT_AREA_MI" localSheetId="24">#REF!</definedName>
    <definedName name="PRINT_AREA_MI">#REF!</definedName>
    <definedName name="Print_Titles_MI" localSheetId="1">#REF!</definedName>
    <definedName name="Print_Titles_MI" localSheetId="2">#REF!</definedName>
    <definedName name="Print_Titles_MI" localSheetId="3">#REF!</definedName>
    <definedName name="Print_Titles_MI" localSheetId="4">#REF!</definedName>
    <definedName name="Print_Titles_MI" localSheetId="5">#REF!</definedName>
    <definedName name="Print_Titles_MI" localSheetId="6">#REF!</definedName>
    <definedName name="Print_Titles_MI" localSheetId="7">#REF!</definedName>
    <definedName name="Print_Titles_MI" localSheetId="8">#REF!</definedName>
    <definedName name="Print_Titles_MI" localSheetId="9">#REF!</definedName>
    <definedName name="Print_Titles_MI" localSheetId="10">#REF!</definedName>
    <definedName name="Print_Titles_MI" localSheetId="11">#REF!</definedName>
    <definedName name="Print_Titles_MI" localSheetId="12">#REF!</definedName>
    <definedName name="Print_Titles_MI" localSheetId="13">#REF!</definedName>
    <definedName name="Print_Titles_MI" localSheetId="15">#REF!</definedName>
    <definedName name="Print_Titles_MI" localSheetId="14">#REF!</definedName>
    <definedName name="Print_Titles_MI" localSheetId="16">#REF!</definedName>
    <definedName name="Print_Titles_MI" localSheetId="17">#REF!</definedName>
    <definedName name="Print_Titles_MI" localSheetId="18">#REF!</definedName>
    <definedName name="Print_Titles_MI" localSheetId="21">#REF!</definedName>
    <definedName name="Print_Titles_MI" localSheetId="19">#REF!</definedName>
    <definedName name="Print_Titles_MI" localSheetId="20">#REF!</definedName>
    <definedName name="Print_Titles_MI" localSheetId="22">#REF!</definedName>
    <definedName name="Print_Titles_MI" localSheetId="24">#REF!</definedName>
    <definedName name="Print_Titles_MI">#REF!</definedName>
    <definedName name="PROD">#N/A</definedName>
    <definedName name="PRODUCT">#N/A</definedName>
    <definedName name="P행" localSheetId="1">#REF!</definedName>
    <definedName name="P행" localSheetId="2">#REF!</definedName>
    <definedName name="P행" localSheetId="3">#REF!</definedName>
    <definedName name="P행" localSheetId="4">#REF!</definedName>
    <definedName name="P행" localSheetId="5">#REF!</definedName>
    <definedName name="P행" localSheetId="6">#REF!</definedName>
    <definedName name="P행" localSheetId="7">#REF!</definedName>
    <definedName name="P행" localSheetId="8">#REF!</definedName>
    <definedName name="P행" localSheetId="9">#REF!</definedName>
    <definedName name="P행" localSheetId="10">#REF!</definedName>
    <definedName name="P행" localSheetId="11">#REF!</definedName>
    <definedName name="P행" localSheetId="12">#REF!</definedName>
    <definedName name="P행" localSheetId="13">#REF!</definedName>
    <definedName name="P행" localSheetId="15">#REF!</definedName>
    <definedName name="P행" localSheetId="14">#REF!</definedName>
    <definedName name="P행" localSheetId="16">#REF!</definedName>
    <definedName name="P행" localSheetId="17">#REF!</definedName>
    <definedName name="P행" localSheetId="18">#REF!</definedName>
    <definedName name="P행" localSheetId="21">#REF!</definedName>
    <definedName name="P행" localSheetId="19">#REF!</definedName>
    <definedName name="P행" localSheetId="20">#REF!</definedName>
    <definedName name="P행" localSheetId="22">#REF!</definedName>
    <definedName name="P행" localSheetId="24">#REF!</definedName>
    <definedName name="P행">#REF!</definedName>
    <definedName name="q" localSheetId="1">#REF!</definedName>
    <definedName name="q" localSheetId="2">#REF!</definedName>
    <definedName name="q" localSheetId="3">#REF!</definedName>
    <definedName name="q" localSheetId="4">#REF!</definedName>
    <definedName name="q" localSheetId="5">#REF!</definedName>
    <definedName name="q" localSheetId="6">#REF!</definedName>
    <definedName name="q" localSheetId="7">#REF!</definedName>
    <definedName name="q" localSheetId="8">#REF!</definedName>
    <definedName name="q" localSheetId="9">#REF!</definedName>
    <definedName name="q" localSheetId="10">#REF!</definedName>
    <definedName name="q" localSheetId="11">#REF!</definedName>
    <definedName name="q" localSheetId="12">#REF!</definedName>
    <definedName name="q" localSheetId="13">#REF!</definedName>
    <definedName name="q" localSheetId="15">#REF!</definedName>
    <definedName name="q" localSheetId="14">#REF!</definedName>
    <definedName name="q" localSheetId="16">#REF!</definedName>
    <definedName name="q" localSheetId="17">#REF!</definedName>
    <definedName name="q" localSheetId="18">#REF!</definedName>
    <definedName name="q" localSheetId="21">#REF!</definedName>
    <definedName name="q" localSheetId="19">#REF!</definedName>
    <definedName name="q" localSheetId="20">#REF!</definedName>
    <definedName name="q" localSheetId="22">#REF!</definedName>
    <definedName name="q" localSheetId="24">#REF!</definedName>
    <definedName name="q">#REF!</definedName>
    <definedName name="QAMT86106">#N/A</definedName>
    <definedName name="QQ" localSheetId="1">#REF!</definedName>
    <definedName name="QQ" localSheetId="2">#REF!</definedName>
    <definedName name="QQ" localSheetId="3">#REF!</definedName>
    <definedName name="QQ" localSheetId="4">#REF!</definedName>
    <definedName name="QQ" localSheetId="5">#REF!</definedName>
    <definedName name="QQ" localSheetId="6">#REF!</definedName>
    <definedName name="QQ" localSheetId="7">#REF!</definedName>
    <definedName name="QQ" localSheetId="8">#REF!</definedName>
    <definedName name="QQ" localSheetId="9">#REF!</definedName>
    <definedName name="QQ" localSheetId="10">#REF!</definedName>
    <definedName name="QQ" localSheetId="11">#REF!</definedName>
    <definedName name="QQ" localSheetId="12">#REF!</definedName>
    <definedName name="QQ" localSheetId="13">#REF!</definedName>
    <definedName name="QQ" localSheetId="15">#REF!</definedName>
    <definedName name="QQ" localSheetId="14">#REF!</definedName>
    <definedName name="QQ" localSheetId="16">#REF!</definedName>
    <definedName name="QQ" localSheetId="17">#REF!</definedName>
    <definedName name="QQ" localSheetId="18">#REF!</definedName>
    <definedName name="QQ" localSheetId="21">#REF!</definedName>
    <definedName name="QQ" localSheetId="19">#REF!</definedName>
    <definedName name="QQ" localSheetId="20">#REF!</definedName>
    <definedName name="QQ" localSheetId="22">#REF!</definedName>
    <definedName name="QQ" localSheetId="24">#REF!</definedName>
    <definedName name="QQ">#REF!</definedName>
    <definedName name="qqqqqq" localSheetId="1">#REF!</definedName>
    <definedName name="qqqqqq" localSheetId="2">#REF!</definedName>
    <definedName name="qqqqqq" localSheetId="3">#REF!</definedName>
    <definedName name="qqqqqq" localSheetId="4">#REF!</definedName>
    <definedName name="qqqqqq" localSheetId="5">#REF!</definedName>
    <definedName name="qqqqqq" localSheetId="6">#REF!</definedName>
    <definedName name="qqqqqq" localSheetId="7">#REF!</definedName>
    <definedName name="qqqqqq" localSheetId="8">#REF!</definedName>
    <definedName name="qqqqqq" localSheetId="9">#REF!</definedName>
    <definedName name="qqqqqq" localSheetId="10">#REF!</definedName>
    <definedName name="qqqqqq" localSheetId="11">#REF!</definedName>
    <definedName name="qqqqqq" localSheetId="12">#REF!</definedName>
    <definedName name="qqqqqq" localSheetId="13">#REF!</definedName>
    <definedName name="qqqqqq" localSheetId="15">#REF!</definedName>
    <definedName name="qqqqqq" localSheetId="14">#REF!</definedName>
    <definedName name="qqqqqq" localSheetId="16">#REF!</definedName>
    <definedName name="qqqqqq" localSheetId="17">#REF!</definedName>
    <definedName name="qqqqqq" localSheetId="18">#REF!</definedName>
    <definedName name="qqqqqq" localSheetId="21">#REF!</definedName>
    <definedName name="qqqqqq" localSheetId="19">#REF!</definedName>
    <definedName name="qqqqqq" localSheetId="20">#REF!</definedName>
    <definedName name="qqqqqq" localSheetId="22">#REF!</definedName>
    <definedName name="qqqqqq" localSheetId="24">#REF!</definedName>
    <definedName name="qqqqqq">#REF!</definedName>
    <definedName name="QR" localSheetId="1">#REF!</definedName>
    <definedName name="QR" localSheetId="2">#REF!</definedName>
    <definedName name="QR" localSheetId="3">#REF!</definedName>
    <definedName name="QR" localSheetId="4">#REF!</definedName>
    <definedName name="QR" localSheetId="5">#REF!</definedName>
    <definedName name="QR" localSheetId="6">#REF!</definedName>
    <definedName name="QR" localSheetId="7">#REF!</definedName>
    <definedName name="QR" localSheetId="8">#REF!</definedName>
    <definedName name="QR" localSheetId="9">#REF!</definedName>
    <definedName name="QR" localSheetId="10">#REF!</definedName>
    <definedName name="QR" localSheetId="11">#REF!</definedName>
    <definedName name="QR" localSheetId="12">#REF!</definedName>
    <definedName name="QR" localSheetId="13">#REF!</definedName>
    <definedName name="QR" localSheetId="15">#REF!</definedName>
    <definedName name="QR" localSheetId="14">#REF!</definedName>
    <definedName name="QR" localSheetId="16">#REF!</definedName>
    <definedName name="QR" localSheetId="17">#REF!</definedName>
    <definedName name="QR" localSheetId="18">#REF!</definedName>
    <definedName name="QR" localSheetId="21">#REF!</definedName>
    <definedName name="QR" localSheetId="19">#REF!</definedName>
    <definedName name="QR" localSheetId="20">#REF!</definedName>
    <definedName name="QR" localSheetId="22">#REF!</definedName>
    <definedName name="QR" localSheetId="24">#REF!</definedName>
    <definedName name="QR">#REF!</definedName>
    <definedName name="QRABOH">#N/A</definedName>
    <definedName name="QRAEOH">#N/A</definedName>
    <definedName name="QU" localSheetId="1">#REF!</definedName>
    <definedName name="QU" localSheetId="2">#REF!</definedName>
    <definedName name="QU" localSheetId="3">#REF!</definedName>
    <definedName name="QU" localSheetId="4">#REF!</definedName>
    <definedName name="QU" localSheetId="5">#REF!</definedName>
    <definedName name="QU" localSheetId="6">#REF!</definedName>
    <definedName name="QU" localSheetId="7">#REF!</definedName>
    <definedName name="QU" localSheetId="8">#REF!</definedName>
    <definedName name="QU" localSheetId="9">#REF!</definedName>
    <definedName name="QU" localSheetId="10">#REF!</definedName>
    <definedName name="QU" localSheetId="11">#REF!</definedName>
    <definedName name="QU" localSheetId="12">#REF!</definedName>
    <definedName name="QU" localSheetId="13">#REF!</definedName>
    <definedName name="QU" localSheetId="15">#REF!</definedName>
    <definedName name="QU" localSheetId="14">#REF!</definedName>
    <definedName name="QU" localSheetId="16">#REF!</definedName>
    <definedName name="QU" localSheetId="17">#REF!</definedName>
    <definedName name="QU" localSheetId="18">#REF!</definedName>
    <definedName name="QU" localSheetId="21">#REF!</definedName>
    <definedName name="QU" localSheetId="19">#REF!</definedName>
    <definedName name="QU" localSheetId="20">#REF!</definedName>
    <definedName name="QU" localSheetId="22">#REF!</definedName>
    <definedName name="QU" localSheetId="24">#REF!</definedName>
    <definedName name="QU">#REF!</definedName>
    <definedName name="QWER" localSheetId="1">#REF!</definedName>
    <definedName name="QWER" localSheetId="2">#REF!</definedName>
    <definedName name="QWER" localSheetId="3">#REF!</definedName>
    <definedName name="QWER" localSheetId="4">#REF!</definedName>
    <definedName name="QWER" localSheetId="5">#REF!</definedName>
    <definedName name="QWER" localSheetId="6">#REF!</definedName>
    <definedName name="QWER" localSheetId="7">#REF!</definedName>
    <definedName name="QWER" localSheetId="8">#REF!</definedName>
    <definedName name="QWER" localSheetId="9">#REF!</definedName>
    <definedName name="QWER" localSheetId="10">#REF!</definedName>
    <definedName name="QWER" localSheetId="11">#REF!</definedName>
    <definedName name="QWER" localSheetId="12">#REF!</definedName>
    <definedName name="QWER" localSheetId="13">#REF!</definedName>
    <definedName name="QWER" localSheetId="15">#REF!</definedName>
    <definedName name="QWER" localSheetId="14">#REF!</definedName>
    <definedName name="QWER" localSheetId="16">#REF!</definedName>
    <definedName name="QWER" localSheetId="17">#REF!</definedName>
    <definedName name="QWER" localSheetId="18">#REF!</definedName>
    <definedName name="QWER" localSheetId="21">#REF!</definedName>
    <definedName name="QWER" localSheetId="19">#REF!</definedName>
    <definedName name="QWER" localSheetId="20">#REF!</definedName>
    <definedName name="QWER" localSheetId="22">#REF!</definedName>
    <definedName name="QWER" localSheetId="24">#REF!</definedName>
    <definedName name="QWER">#REF!</definedName>
    <definedName name="Q행" localSheetId="1">#REF!</definedName>
    <definedName name="Q행" localSheetId="2">#REF!</definedName>
    <definedName name="Q행" localSheetId="3">#REF!</definedName>
    <definedName name="Q행" localSheetId="4">#REF!</definedName>
    <definedName name="Q행" localSheetId="5">#REF!</definedName>
    <definedName name="Q행" localSheetId="6">#REF!</definedName>
    <definedName name="Q행" localSheetId="7">#REF!</definedName>
    <definedName name="Q행" localSheetId="8">#REF!</definedName>
    <definedName name="Q행" localSheetId="9">#REF!</definedName>
    <definedName name="Q행" localSheetId="10">#REF!</definedName>
    <definedName name="Q행" localSheetId="11">#REF!</definedName>
    <definedName name="Q행" localSheetId="12">#REF!</definedName>
    <definedName name="Q행" localSheetId="13">#REF!</definedName>
    <definedName name="Q행" localSheetId="15">#REF!</definedName>
    <definedName name="Q행" localSheetId="14">#REF!</definedName>
    <definedName name="Q행" localSheetId="16">#REF!</definedName>
    <definedName name="Q행" localSheetId="17">#REF!</definedName>
    <definedName name="Q행" localSheetId="18">#REF!</definedName>
    <definedName name="Q행" localSheetId="21">#REF!</definedName>
    <definedName name="Q행" localSheetId="19">#REF!</definedName>
    <definedName name="Q행" localSheetId="20">#REF!</definedName>
    <definedName name="Q행" localSheetId="22">#REF!</definedName>
    <definedName name="Q행" localSheetId="24">#REF!</definedName>
    <definedName name="Q행">#REF!</definedName>
    <definedName name="RATIOS" localSheetId="1">#REF!</definedName>
    <definedName name="RATIOS" localSheetId="2">#REF!</definedName>
    <definedName name="RATIOS" localSheetId="3">#REF!</definedName>
    <definedName name="RATIOS" localSheetId="4">#REF!</definedName>
    <definedName name="RATIOS" localSheetId="5">#REF!</definedName>
    <definedName name="RATIOS" localSheetId="6">#REF!</definedName>
    <definedName name="RATIOS" localSheetId="7">#REF!</definedName>
    <definedName name="RATIOS" localSheetId="8">#REF!</definedName>
    <definedName name="RATIOS" localSheetId="9">#REF!</definedName>
    <definedName name="RATIOS" localSheetId="10">#REF!</definedName>
    <definedName name="RATIOS" localSheetId="11">#REF!</definedName>
    <definedName name="RATIOS" localSheetId="12">#REF!</definedName>
    <definedName name="RATIOS" localSheetId="13">#REF!</definedName>
    <definedName name="RATIOS" localSheetId="15">#REF!</definedName>
    <definedName name="RATIOS" localSheetId="16">#REF!</definedName>
    <definedName name="RATIOS" localSheetId="17">#REF!</definedName>
    <definedName name="RATIOS" localSheetId="18">#REF!</definedName>
    <definedName name="RATIOS" localSheetId="21">#REF!</definedName>
    <definedName name="RATIOS" localSheetId="19">#REF!</definedName>
    <definedName name="RATIOS" localSheetId="20">#REF!</definedName>
    <definedName name="RATIOS" localSheetId="22">#REF!</definedName>
    <definedName name="RATIOS" localSheetId="24">#REF!</definedName>
    <definedName name="RATIOS">#REF!</definedName>
    <definedName name="raw_host" localSheetId="1">#REF!</definedName>
    <definedName name="raw_host" localSheetId="2">#REF!</definedName>
    <definedName name="raw_host" localSheetId="3">#REF!</definedName>
    <definedName name="raw_host" localSheetId="4">#REF!</definedName>
    <definedName name="raw_host" localSheetId="5">#REF!</definedName>
    <definedName name="raw_host" localSheetId="6">#REF!</definedName>
    <definedName name="raw_host" localSheetId="7">#REF!</definedName>
    <definedName name="raw_host" localSheetId="8">#REF!</definedName>
    <definedName name="raw_host" localSheetId="9">#REF!</definedName>
    <definedName name="raw_host" localSheetId="10">#REF!</definedName>
    <definedName name="raw_host" localSheetId="11">#REF!</definedName>
    <definedName name="raw_host" localSheetId="12">#REF!</definedName>
    <definedName name="raw_host" localSheetId="13">#REF!</definedName>
    <definedName name="raw_host" localSheetId="15">#REF!</definedName>
    <definedName name="raw_host" localSheetId="16">#REF!</definedName>
    <definedName name="raw_host" localSheetId="17">#REF!</definedName>
    <definedName name="raw_host" localSheetId="18">#REF!</definedName>
    <definedName name="raw_host" localSheetId="21">#REF!</definedName>
    <definedName name="raw_host" localSheetId="19">#REF!</definedName>
    <definedName name="raw_host" localSheetId="20">#REF!</definedName>
    <definedName name="raw_host" localSheetId="22">#REF!</definedName>
    <definedName name="raw_host" localSheetId="24">#REF!</definedName>
    <definedName name="raw_host">#REF!</definedName>
    <definedName name="rf" localSheetId="1">#REF!</definedName>
    <definedName name="rf" localSheetId="2">#REF!</definedName>
    <definedName name="rf" localSheetId="3">#REF!</definedName>
    <definedName name="rf" localSheetId="4">#REF!</definedName>
    <definedName name="rf" localSheetId="5">#REF!</definedName>
    <definedName name="rf" localSheetId="6">#REF!</definedName>
    <definedName name="rf" localSheetId="7">#REF!</definedName>
    <definedName name="rf" localSheetId="8">#REF!</definedName>
    <definedName name="rf" localSheetId="9">#REF!</definedName>
    <definedName name="rf" localSheetId="10">#REF!</definedName>
    <definedName name="rf" localSheetId="11">#REF!</definedName>
    <definedName name="rf" localSheetId="12">#REF!</definedName>
    <definedName name="rf" localSheetId="13">#REF!</definedName>
    <definedName name="rf" localSheetId="15">#REF!</definedName>
    <definedName name="rf" localSheetId="16">#REF!</definedName>
    <definedName name="rf" localSheetId="17">#REF!</definedName>
    <definedName name="rf" localSheetId="18">#REF!</definedName>
    <definedName name="rf" localSheetId="21">#REF!</definedName>
    <definedName name="rf" localSheetId="19">#REF!</definedName>
    <definedName name="rf" localSheetId="20">#REF!</definedName>
    <definedName name="rf" localSheetId="22">#REF!</definedName>
    <definedName name="rf" localSheetId="24">#REF!</definedName>
    <definedName name="rf">#REF!</definedName>
    <definedName name="RFCV" localSheetId="1">#REF!</definedName>
    <definedName name="RFCV" localSheetId="2">#REF!</definedName>
    <definedName name="RFCV" localSheetId="3">#REF!</definedName>
    <definedName name="RFCV" localSheetId="4">#REF!</definedName>
    <definedName name="RFCV" localSheetId="5">#REF!</definedName>
    <definedName name="RFCV" localSheetId="6">#REF!</definedName>
    <definedName name="RFCV" localSheetId="7">#REF!</definedName>
    <definedName name="RFCV" localSheetId="8">#REF!</definedName>
    <definedName name="RFCV" localSheetId="9">#REF!</definedName>
    <definedName name="RFCV" localSheetId="10">#REF!</definedName>
    <definedName name="RFCV" localSheetId="11">#REF!</definedName>
    <definedName name="RFCV" localSheetId="12">#REF!</definedName>
    <definedName name="RFCV" localSheetId="13">#REF!</definedName>
    <definedName name="RFCV" localSheetId="15">#REF!</definedName>
    <definedName name="RFCV" localSheetId="16">#REF!</definedName>
    <definedName name="RFCV" localSheetId="17">#REF!</definedName>
    <definedName name="RFCV" localSheetId="18">#REF!</definedName>
    <definedName name="RFCV" localSheetId="21">#REF!</definedName>
    <definedName name="RFCV" localSheetId="19">#REF!</definedName>
    <definedName name="RFCV" localSheetId="20">#REF!</definedName>
    <definedName name="RFCV" localSheetId="22">#REF!</definedName>
    <definedName name="RFCV" localSheetId="24">#REF!</definedName>
    <definedName name="RFCV">#REF!</definedName>
    <definedName name="RFV" localSheetId="1">#REF!</definedName>
    <definedName name="RFV" localSheetId="2">#REF!</definedName>
    <definedName name="RFV" localSheetId="3">#REF!</definedName>
    <definedName name="RFV" localSheetId="4">#REF!</definedName>
    <definedName name="RFV" localSheetId="5">#REF!</definedName>
    <definedName name="RFV" localSheetId="6">#REF!</definedName>
    <definedName name="RFV" localSheetId="7">#REF!</definedName>
    <definedName name="RFV" localSheetId="8">#REF!</definedName>
    <definedName name="RFV" localSheetId="9">#REF!</definedName>
    <definedName name="RFV" localSheetId="10">#REF!</definedName>
    <definedName name="RFV" localSheetId="11">#REF!</definedName>
    <definedName name="RFV" localSheetId="12">#REF!</definedName>
    <definedName name="RFV" localSheetId="13">#REF!</definedName>
    <definedName name="RFV" localSheetId="15">#REF!</definedName>
    <definedName name="RFV" localSheetId="16">#REF!</definedName>
    <definedName name="RFV" localSheetId="17">#REF!</definedName>
    <definedName name="RFV" localSheetId="18">#REF!</definedName>
    <definedName name="RFV" localSheetId="21">#REF!</definedName>
    <definedName name="RFV" localSheetId="19">#REF!</definedName>
    <definedName name="RFV" localSheetId="20">#REF!</definedName>
    <definedName name="RFV" localSheetId="22">#REF!</definedName>
    <definedName name="RFV" localSheetId="24">#REF!</definedName>
    <definedName name="RFV">#REF!</definedName>
    <definedName name="RI" localSheetId="1">#REF!</definedName>
    <definedName name="RI" localSheetId="2">#REF!</definedName>
    <definedName name="RI" localSheetId="3">#REF!</definedName>
    <definedName name="RI" localSheetId="4">#REF!</definedName>
    <definedName name="RI" localSheetId="5">#REF!</definedName>
    <definedName name="RI" localSheetId="6">#REF!</definedName>
    <definedName name="RI" localSheetId="7">#REF!</definedName>
    <definedName name="RI" localSheetId="8">#REF!</definedName>
    <definedName name="RI" localSheetId="9">#REF!</definedName>
    <definedName name="RI" localSheetId="10">#REF!</definedName>
    <definedName name="RI" localSheetId="11">#REF!</definedName>
    <definedName name="RI" localSheetId="12">#REF!</definedName>
    <definedName name="RI" localSheetId="13">#REF!</definedName>
    <definedName name="RI" localSheetId="15">#REF!</definedName>
    <definedName name="RI" localSheetId="16">#REF!</definedName>
    <definedName name="RI" localSheetId="17">#REF!</definedName>
    <definedName name="RI" localSheetId="18">#REF!</definedName>
    <definedName name="RI" localSheetId="21">#REF!</definedName>
    <definedName name="RI" localSheetId="19">#REF!</definedName>
    <definedName name="RI" localSheetId="20">#REF!</definedName>
    <definedName name="RI" localSheetId="22">#REF!</definedName>
    <definedName name="RI" localSheetId="24">#REF!</definedName>
    <definedName name="RI">#REF!</definedName>
    <definedName name="RMIN">#N/A</definedName>
    <definedName name="RMREOH">#N/A</definedName>
    <definedName name="RMRNOT">#N/A</definedName>
    <definedName name="RNDBOH">#N/A</definedName>
    <definedName name="RNDEOH">#N/A</definedName>
    <definedName name="rrrrrr" localSheetId="1">#REF!</definedName>
    <definedName name="rrrrrr" localSheetId="2">#REF!</definedName>
    <definedName name="rrrrrr" localSheetId="3">#REF!</definedName>
    <definedName name="rrrrrr" localSheetId="4">#REF!</definedName>
    <definedName name="rrrrrr" localSheetId="5">#REF!</definedName>
    <definedName name="rrrrrr" localSheetId="6">#REF!</definedName>
    <definedName name="rrrrrr" localSheetId="7">#REF!</definedName>
    <definedName name="rrrrrr" localSheetId="8">#REF!</definedName>
    <definedName name="rrrrrr" localSheetId="9">#REF!</definedName>
    <definedName name="rrrrrr" localSheetId="10">#REF!</definedName>
    <definedName name="rrrrrr" localSheetId="11">#REF!</definedName>
    <definedName name="rrrrrr" localSheetId="12">#REF!</definedName>
    <definedName name="rrrrrr" localSheetId="13">#REF!</definedName>
    <definedName name="rrrrrr" localSheetId="15">#REF!</definedName>
    <definedName name="rrrrrr" localSheetId="14">#REF!</definedName>
    <definedName name="rrrrrr" localSheetId="16">#REF!</definedName>
    <definedName name="rrrrrr" localSheetId="17">#REF!</definedName>
    <definedName name="rrrrrr" localSheetId="18">#REF!</definedName>
    <definedName name="rrrrrr" localSheetId="21">#REF!</definedName>
    <definedName name="rrrrrr" localSheetId="19">#REF!</definedName>
    <definedName name="rrrrrr" localSheetId="20">#REF!</definedName>
    <definedName name="rrrrrr" localSheetId="22">#REF!</definedName>
    <definedName name="rrrrrr" localSheetId="24">#REF!</definedName>
    <definedName name="rrrrrr">#REF!</definedName>
    <definedName name="RTIN">#N/A</definedName>
    <definedName name="RT울산시RTDKDK" localSheetId="1">#REF!</definedName>
    <definedName name="RT울산시RTDKDK" localSheetId="2">#REF!</definedName>
    <definedName name="RT울산시RTDKDK" localSheetId="3">#REF!</definedName>
    <definedName name="RT울산시RTDKDK" localSheetId="4">#REF!</definedName>
    <definedName name="RT울산시RTDKDK" localSheetId="5">#REF!</definedName>
    <definedName name="RT울산시RTDKDK" localSheetId="6">#REF!</definedName>
    <definedName name="RT울산시RTDKDK" localSheetId="7">#REF!</definedName>
    <definedName name="RT울산시RTDKDK" localSheetId="8">#REF!</definedName>
    <definedName name="RT울산시RTDKDK" localSheetId="9">#REF!</definedName>
    <definedName name="RT울산시RTDKDK" localSheetId="10">#REF!</definedName>
    <definedName name="RT울산시RTDKDK" localSheetId="11">#REF!</definedName>
    <definedName name="RT울산시RTDKDK" localSheetId="12">#REF!</definedName>
    <definedName name="RT울산시RTDKDK" localSheetId="13">#REF!</definedName>
    <definedName name="RT울산시RTDKDK" localSheetId="15">#REF!</definedName>
    <definedName name="RT울산시RTDKDK" localSheetId="14">#REF!</definedName>
    <definedName name="RT울산시RTDKDK" localSheetId="16">#REF!</definedName>
    <definedName name="RT울산시RTDKDK" localSheetId="17">#REF!</definedName>
    <definedName name="RT울산시RTDKDK" localSheetId="18">#REF!</definedName>
    <definedName name="RT울산시RTDKDK" localSheetId="21">#REF!</definedName>
    <definedName name="RT울산시RTDKDK" localSheetId="19">#REF!</definedName>
    <definedName name="RT울산시RTDKDK" localSheetId="20">#REF!</definedName>
    <definedName name="RT울산시RTDKDK" localSheetId="22">#REF!</definedName>
    <definedName name="RT울산시RTDKDK" localSheetId="24">#REF!</definedName>
    <definedName name="RT울산시RTDKDK">#REF!</definedName>
    <definedName name="R행" localSheetId="1">#REF!</definedName>
    <definedName name="R행" localSheetId="2">#REF!</definedName>
    <definedName name="R행" localSheetId="3">#REF!</definedName>
    <definedName name="R행" localSheetId="4">#REF!</definedName>
    <definedName name="R행" localSheetId="5">#REF!</definedName>
    <definedName name="R행" localSheetId="6">#REF!</definedName>
    <definedName name="R행" localSheetId="7">#REF!</definedName>
    <definedName name="R행" localSheetId="8">#REF!</definedName>
    <definedName name="R행" localSheetId="9">#REF!</definedName>
    <definedName name="R행" localSheetId="10">#REF!</definedName>
    <definedName name="R행" localSheetId="11">#REF!</definedName>
    <definedName name="R행" localSheetId="12">#REF!</definedName>
    <definedName name="R행" localSheetId="13">#REF!</definedName>
    <definedName name="R행" localSheetId="15">#REF!</definedName>
    <definedName name="R행" localSheetId="14">#REF!</definedName>
    <definedName name="R행" localSheetId="16">#REF!</definedName>
    <definedName name="R행" localSheetId="17">#REF!</definedName>
    <definedName name="R행" localSheetId="18">#REF!</definedName>
    <definedName name="R행" localSheetId="21">#REF!</definedName>
    <definedName name="R행" localSheetId="19">#REF!</definedName>
    <definedName name="R행" localSheetId="20">#REF!</definedName>
    <definedName name="R행" localSheetId="22">#REF!</definedName>
    <definedName name="R행" localSheetId="24">#REF!</definedName>
    <definedName name="R행">#REF!</definedName>
    <definedName name="s" localSheetId="1">#REF!</definedName>
    <definedName name="s" localSheetId="2">#REF!</definedName>
    <definedName name="s" localSheetId="3">#REF!</definedName>
    <definedName name="s" localSheetId="4">#REF!</definedName>
    <definedName name="s" localSheetId="5">#REF!</definedName>
    <definedName name="s" localSheetId="6">#REF!</definedName>
    <definedName name="s" localSheetId="7">#REF!</definedName>
    <definedName name="s" localSheetId="8">#REF!</definedName>
    <definedName name="s" localSheetId="9">#REF!</definedName>
    <definedName name="s" localSheetId="10">#REF!</definedName>
    <definedName name="s" localSheetId="11">#REF!</definedName>
    <definedName name="s" localSheetId="12">#REF!</definedName>
    <definedName name="s" localSheetId="13">#REF!</definedName>
    <definedName name="s" localSheetId="15">#REF!</definedName>
    <definedName name="s" localSheetId="14">#REF!</definedName>
    <definedName name="s" localSheetId="16">#REF!</definedName>
    <definedName name="s" localSheetId="17">#REF!</definedName>
    <definedName name="s" localSheetId="18">#REF!</definedName>
    <definedName name="s" localSheetId="21">#REF!</definedName>
    <definedName name="s" localSheetId="19">#REF!</definedName>
    <definedName name="s" localSheetId="20">#REF!</definedName>
    <definedName name="s" localSheetId="22">#REF!</definedName>
    <definedName name="s" localSheetId="24">#REF!</definedName>
    <definedName name="s">#REF!</definedName>
    <definedName name="SADFSDF" localSheetId="1">#REF!</definedName>
    <definedName name="SADFSDF" localSheetId="2">#REF!</definedName>
    <definedName name="SADFSDF" localSheetId="3">#REF!</definedName>
    <definedName name="SADFSDF" localSheetId="4">#REF!</definedName>
    <definedName name="SADFSDF" localSheetId="5">#REF!</definedName>
    <definedName name="SADFSDF" localSheetId="6">#REF!</definedName>
    <definedName name="SADFSDF" localSheetId="7">#REF!</definedName>
    <definedName name="SADFSDF" localSheetId="8">#REF!</definedName>
    <definedName name="SADFSDF" localSheetId="9">#REF!</definedName>
    <definedName name="SADFSDF" localSheetId="10">#REF!</definedName>
    <definedName name="SADFSDF" localSheetId="11">#REF!</definedName>
    <definedName name="SADFSDF" localSheetId="12">#REF!</definedName>
    <definedName name="SADFSDF" localSheetId="13">#REF!</definedName>
    <definedName name="SADFSDF" localSheetId="15">#REF!</definedName>
    <definedName name="SADFSDF" localSheetId="16">#REF!</definedName>
    <definedName name="SADFSDF" localSheetId="17">#REF!</definedName>
    <definedName name="SADFSDF" localSheetId="18">#REF!</definedName>
    <definedName name="SADFSDF" localSheetId="21">#REF!</definedName>
    <definedName name="SADFSDF" localSheetId="19">#REF!</definedName>
    <definedName name="SADFSDF" localSheetId="20">#REF!</definedName>
    <definedName name="SADFSDF" localSheetId="22">#REF!</definedName>
    <definedName name="SADFSDF" localSheetId="24">#REF!</definedName>
    <definedName name="SADFSDF">#REF!</definedName>
    <definedName name="SALE">#N/A</definedName>
    <definedName name="SALEBOH">#N/A</definedName>
    <definedName name="SALEEOH">#N/A</definedName>
    <definedName name="SAMBOH">#N/A</definedName>
    <definedName name="SAMEOH">#N/A</definedName>
    <definedName name="SCRBOH">#N/A</definedName>
    <definedName name="SCREOH">#N/A</definedName>
    <definedName name="SDAFSDF" localSheetId="1">#REF!</definedName>
    <definedName name="SDAFSDF" localSheetId="2">#REF!</definedName>
    <definedName name="SDAFSDF" localSheetId="3">#REF!</definedName>
    <definedName name="SDAFSDF" localSheetId="4">#REF!</definedName>
    <definedName name="SDAFSDF" localSheetId="5">#REF!</definedName>
    <definedName name="SDAFSDF" localSheetId="6">#REF!</definedName>
    <definedName name="SDAFSDF" localSheetId="7">#REF!</definedName>
    <definedName name="SDAFSDF" localSheetId="8">#REF!</definedName>
    <definedName name="SDAFSDF" localSheetId="9">#REF!</definedName>
    <definedName name="SDAFSDF" localSheetId="10">#REF!</definedName>
    <definedName name="SDAFSDF" localSheetId="11">#REF!</definedName>
    <definedName name="SDAFSDF" localSheetId="12">#REF!</definedName>
    <definedName name="SDAFSDF" localSheetId="13">#REF!</definedName>
    <definedName name="SDAFSDF" localSheetId="15">#REF!</definedName>
    <definedName name="SDAFSDF" localSheetId="14">#REF!</definedName>
    <definedName name="SDAFSDF" localSheetId="16">#REF!</definedName>
    <definedName name="SDAFSDF" localSheetId="17">#REF!</definedName>
    <definedName name="SDAFSDF" localSheetId="18">#REF!</definedName>
    <definedName name="SDAFSDF" localSheetId="21">#REF!</definedName>
    <definedName name="SDAFSDF" localSheetId="19">#REF!</definedName>
    <definedName name="SDAFSDF" localSheetId="20">#REF!</definedName>
    <definedName name="SDAFSDF" localSheetId="22">#REF!</definedName>
    <definedName name="SDAFSDF" localSheetId="24">#REF!</definedName>
    <definedName name="SDAFSDF">#REF!</definedName>
    <definedName name="SDFSDF" localSheetId="1">'[11]사업계획(97년)'!#REF!</definedName>
    <definedName name="SDFSDF" localSheetId="2">'[11]사업계획(97년)'!#REF!</definedName>
    <definedName name="SDFSDF" localSheetId="3">'[11]사업계획(97년)'!#REF!</definedName>
    <definedName name="SDFSDF" localSheetId="4">'[11]사업계획(97년)'!#REF!</definedName>
    <definedName name="SDFSDF" localSheetId="5">'[11]사업계획(97년)'!#REF!</definedName>
    <definedName name="SDFSDF" localSheetId="6">'[11]사업계획(97년)'!#REF!</definedName>
    <definedName name="SDFSDF" localSheetId="7">'[11]사업계획(97년)'!#REF!</definedName>
    <definedName name="SDFSDF" localSheetId="8">'[11]사업계획(97년)'!#REF!</definedName>
    <definedName name="SDFSDF" localSheetId="9">'[11]사업계획(97년)'!#REF!</definedName>
    <definedName name="SDFSDF" localSheetId="10">'[11]사업계획(97년)'!#REF!</definedName>
    <definedName name="SDFSDF" localSheetId="11">'[11]사업계획(97년)'!#REF!</definedName>
    <definedName name="SDFSDF" localSheetId="12">'[11]사업계획(97년)'!#REF!</definedName>
    <definedName name="SDFSDF" localSheetId="13">'[11]사업계획(97년)'!#REF!</definedName>
    <definedName name="SDFSDF" localSheetId="15">'[11]사업계획(97년)'!#REF!</definedName>
    <definedName name="SDFSDF" localSheetId="16">'[11]사업계획(97년)'!#REF!</definedName>
    <definedName name="SDFSDF" localSheetId="17">'[11]사업계획(97년)'!#REF!</definedName>
    <definedName name="SDFSDF" localSheetId="18">'[11]사업계획(97년)'!#REF!</definedName>
    <definedName name="SDFSDF" localSheetId="21">'[11]사업계획(97년)'!#REF!</definedName>
    <definedName name="SDFSDF" localSheetId="19">'[11]사업계획(97년)'!#REF!</definedName>
    <definedName name="SDFSDF" localSheetId="20">'[11]사업계획(97년)'!#REF!</definedName>
    <definedName name="SDFSDF" localSheetId="22">'[11]사업계획(97년)'!#REF!</definedName>
    <definedName name="SDFSDF" localSheetId="24">'[11]사업계획(97년)'!#REF!</definedName>
    <definedName name="SDFSDF">'[11]사업계획(97년)'!#REF!</definedName>
    <definedName name="sdfsdfsdf" localSheetId="1">'[16]사업계획(97년)'!#REF!</definedName>
    <definedName name="sdfsdfsdf" localSheetId="2">'[16]사업계획(97년)'!#REF!</definedName>
    <definedName name="sdfsdfsdf" localSheetId="3">'[16]사업계획(97년)'!#REF!</definedName>
    <definedName name="sdfsdfsdf" localSheetId="4">'[16]사업계획(97년)'!#REF!</definedName>
    <definedName name="sdfsdfsdf" localSheetId="5">'[16]사업계획(97년)'!#REF!</definedName>
    <definedName name="sdfsdfsdf" localSheetId="6">'[16]사업계획(97년)'!#REF!</definedName>
    <definedName name="sdfsdfsdf" localSheetId="7">'[16]사업계획(97년)'!#REF!</definedName>
    <definedName name="sdfsdfsdf" localSheetId="8">'[16]사업계획(97년)'!#REF!</definedName>
    <definedName name="sdfsdfsdf" localSheetId="9">'[16]사업계획(97년)'!#REF!</definedName>
    <definedName name="sdfsdfsdf" localSheetId="10">'[16]사업계획(97년)'!#REF!</definedName>
    <definedName name="sdfsdfsdf" localSheetId="11">'[16]사업계획(97년)'!#REF!</definedName>
    <definedName name="sdfsdfsdf" localSheetId="12">'[16]사업계획(97년)'!#REF!</definedName>
    <definedName name="sdfsdfsdf" localSheetId="13">'[16]사업계획(97년)'!#REF!</definedName>
    <definedName name="sdfsdfsdf" localSheetId="15">'[16]사업계획(97년)'!#REF!</definedName>
    <definedName name="sdfsdfsdf" localSheetId="16">'[16]사업계획(97년)'!#REF!</definedName>
    <definedName name="sdfsdfsdf" localSheetId="17">'[16]사업계획(97년)'!#REF!</definedName>
    <definedName name="sdfsdfsdf" localSheetId="18">'[16]사업계획(97년)'!#REF!</definedName>
    <definedName name="sdfsdfsdf" localSheetId="21">'[16]사업계획(97년)'!#REF!</definedName>
    <definedName name="sdfsdfsdf" localSheetId="19">'[16]사업계획(97년)'!#REF!</definedName>
    <definedName name="sdfsdfsdf" localSheetId="20">'[16]사업계획(97년)'!#REF!</definedName>
    <definedName name="sdfsdfsdf" localSheetId="22">'[16]사업계획(97년)'!#REF!</definedName>
    <definedName name="sdfsdfsdf" localSheetId="24">'[16]사업계획(97년)'!#REF!</definedName>
    <definedName name="sdfsdfsdf">'[16]사업계획(97년)'!#REF!</definedName>
    <definedName name="SEMIIN">#N/A</definedName>
    <definedName name="SFGF" localSheetId="1">#REF!</definedName>
    <definedName name="SFGF" localSheetId="2">#REF!</definedName>
    <definedName name="SFGF" localSheetId="3">#REF!</definedName>
    <definedName name="SFGF" localSheetId="4">#REF!</definedName>
    <definedName name="SFGF" localSheetId="5">#REF!</definedName>
    <definedName name="SFGF" localSheetId="6">#REF!</definedName>
    <definedName name="SFGF" localSheetId="7">#REF!</definedName>
    <definedName name="SFGF" localSheetId="8">#REF!</definedName>
    <definedName name="SFGF" localSheetId="9">#REF!</definedName>
    <definedName name="SFGF" localSheetId="10">#REF!</definedName>
    <definedName name="SFGF" localSheetId="11">#REF!</definedName>
    <definedName name="SFGF" localSheetId="12">#REF!</definedName>
    <definedName name="SFGF" localSheetId="13">#REF!</definedName>
    <definedName name="SFGF" localSheetId="15">#REF!</definedName>
    <definedName name="SFGF" localSheetId="14">#REF!</definedName>
    <definedName name="SFGF" localSheetId="16">#REF!</definedName>
    <definedName name="SFGF" localSheetId="17">#REF!</definedName>
    <definedName name="SFGF" localSheetId="18">#REF!</definedName>
    <definedName name="SFGF" localSheetId="21">#REF!</definedName>
    <definedName name="SFGF" localSheetId="19">#REF!</definedName>
    <definedName name="SFGF" localSheetId="20">#REF!</definedName>
    <definedName name="SFGF" localSheetId="22">#REF!</definedName>
    <definedName name="SFGF" localSheetId="24">#REF!</definedName>
    <definedName name="SFGF">#REF!</definedName>
    <definedName name="sigma" localSheetId="1">#REF!</definedName>
    <definedName name="sigma" localSheetId="2">#REF!</definedName>
    <definedName name="sigma" localSheetId="3">#REF!</definedName>
    <definedName name="sigma" localSheetId="4">#REF!</definedName>
    <definedName name="sigma" localSheetId="5">#REF!</definedName>
    <definedName name="sigma" localSheetId="6">#REF!</definedName>
    <definedName name="sigma" localSheetId="7">#REF!</definedName>
    <definedName name="sigma" localSheetId="8">#REF!</definedName>
    <definedName name="sigma" localSheetId="9">#REF!</definedName>
    <definedName name="sigma" localSheetId="10">#REF!</definedName>
    <definedName name="sigma" localSheetId="11">#REF!</definedName>
    <definedName name="sigma" localSheetId="12">#REF!</definedName>
    <definedName name="sigma" localSheetId="13">#REF!</definedName>
    <definedName name="sigma" localSheetId="15">#REF!</definedName>
    <definedName name="sigma" localSheetId="14">#REF!</definedName>
    <definedName name="sigma" localSheetId="16">#REF!</definedName>
    <definedName name="sigma" localSheetId="17">#REF!</definedName>
    <definedName name="sigma" localSheetId="18">#REF!</definedName>
    <definedName name="sigma" localSheetId="21">#REF!</definedName>
    <definedName name="sigma" localSheetId="19">#REF!</definedName>
    <definedName name="sigma" localSheetId="20">#REF!</definedName>
    <definedName name="sigma" localSheetId="22">#REF!</definedName>
    <definedName name="sigma" localSheetId="24">#REF!</definedName>
    <definedName name="sigma">#REF!</definedName>
    <definedName name="SK">[7]문자표!$D$859</definedName>
    <definedName name="ska" localSheetId="1" hidden="1">#REF!</definedName>
    <definedName name="ska" localSheetId="2" hidden="1">#REF!</definedName>
    <definedName name="ska" localSheetId="3" hidden="1">#REF!</definedName>
    <definedName name="ska" localSheetId="4" hidden="1">#REF!</definedName>
    <definedName name="ska" localSheetId="5" hidden="1">#REF!</definedName>
    <definedName name="ska" localSheetId="6" hidden="1">#REF!</definedName>
    <definedName name="ska" localSheetId="7" hidden="1">#REF!</definedName>
    <definedName name="ska" localSheetId="8" hidden="1">#REF!</definedName>
    <definedName name="ska" localSheetId="9" hidden="1">#REF!</definedName>
    <definedName name="ska" localSheetId="10" hidden="1">#REF!</definedName>
    <definedName name="ska" localSheetId="11" hidden="1">#REF!</definedName>
    <definedName name="ska" localSheetId="12" hidden="1">#REF!</definedName>
    <definedName name="ska" localSheetId="13" hidden="1">#REF!</definedName>
    <definedName name="ska" localSheetId="15" hidden="1">#REF!</definedName>
    <definedName name="ska" localSheetId="14" hidden="1">#REF!</definedName>
    <definedName name="ska" localSheetId="16" hidden="1">#REF!</definedName>
    <definedName name="ska" localSheetId="17" hidden="1">#REF!</definedName>
    <definedName name="ska" localSheetId="18" hidden="1">#REF!</definedName>
    <definedName name="ska" localSheetId="21" hidden="1">#REF!</definedName>
    <definedName name="ska" localSheetId="19" hidden="1">#REF!</definedName>
    <definedName name="ska" localSheetId="20" hidden="1">#REF!</definedName>
    <definedName name="ska" localSheetId="22" hidden="1">#REF!</definedName>
    <definedName name="ska" localSheetId="24" hidden="1">#REF!</definedName>
    <definedName name="ska" hidden="1">#REF!</definedName>
    <definedName name="SONBOH">#N/A</definedName>
    <definedName name="SONEOH">#N/A</definedName>
    <definedName name="ST" localSheetId="1">#REF!</definedName>
    <definedName name="ST" localSheetId="2">#REF!</definedName>
    <definedName name="ST" localSheetId="3">#REF!</definedName>
    <definedName name="ST" localSheetId="4">#REF!</definedName>
    <definedName name="ST" localSheetId="5">#REF!</definedName>
    <definedName name="ST" localSheetId="6">#REF!</definedName>
    <definedName name="ST" localSheetId="7">#REF!</definedName>
    <definedName name="ST" localSheetId="8">#REF!</definedName>
    <definedName name="ST" localSheetId="9">#REF!</definedName>
    <definedName name="ST" localSheetId="10">#REF!</definedName>
    <definedName name="ST" localSheetId="11">#REF!</definedName>
    <definedName name="ST" localSheetId="12">#REF!</definedName>
    <definedName name="ST" localSheetId="13">#REF!</definedName>
    <definedName name="ST" localSheetId="15">#REF!</definedName>
    <definedName name="ST" localSheetId="14">#REF!</definedName>
    <definedName name="ST" localSheetId="16">#REF!</definedName>
    <definedName name="ST" localSheetId="17">#REF!</definedName>
    <definedName name="ST" localSheetId="18">#REF!</definedName>
    <definedName name="ST" localSheetId="21">#REF!</definedName>
    <definedName name="ST" localSheetId="19">#REF!</definedName>
    <definedName name="ST" localSheetId="20">#REF!</definedName>
    <definedName name="ST" localSheetId="22">#REF!</definedName>
    <definedName name="ST" localSheetId="24">#REF!</definedName>
    <definedName name="ST">#REF!</definedName>
    <definedName name="S시간" localSheetId="1">#REF!</definedName>
    <definedName name="S시간" localSheetId="2">#REF!</definedName>
    <definedName name="S시간" localSheetId="3">#REF!</definedName>
    <definedName name="S시간" localSheetId="4">#REF!</definedName>
    <definedName name="S시간" localSheetId="5">#REF!</definedName>
    <definedName name="S시간" localSheetId="6">#REF!</definedName>
    <definedName name="S시간" localSheetId="7">#REF!</definedName>
    <definedName name="S시간" localSheetId="8">#REF!</definedName>
    <definedName name="S시간" localSheetId="9">#REF!</definedName>
    <definedName name="S시간" localSheetId="10">#REF!</definedName>
    <definedName name="S시간" localSheetId="11">#REF!</definedName>
    <definedName name="S시간" localSheetId="12">#REF!</definedName>
    <definedName name="S시간" localSheetId="13">#REF!</definedName>
    <definedName name="S시간" localSheetId="15">#REF!</definedName>
    <definedName name="S시간" localSheetId="14">#REF!</definedName>
    <definedName name="S시간" localSheetId="16">#REF!</definedName>
    <definedName name="S시간" localSheetId="17">#REF!</definedName>
    <definedName name="S시간" localSheetId="18">#REF!</definedName>
    <definedName name="S시간" localSheetId="21">#REF!</definedName>
    <definedName name="S시간" localSheetId="19">#REF!</definedName>
    <definedName name="S시간" localSheetId="20">#REF!</definedName>
    <definedName name="S시간" localSheetId="22">#REF!</definedName>
    <definedName name="S시간" localSheetId="24">#REF!</definedName>
    <definedName name="S시간">#REF!</definedName>
    <definedName name="T" localSheetId="1">#REF!</definedName>
    <definedName name="T" localSheetId="2">#REF!</definedName>
    <definedName name="T" localSheetId="3">#REF!</definedName>
    <definedName name="T" localSheetId="4">#REF!</definedName>
    <definedName name="T" localSheetId="5">#REF!</definedName>
    <definedName name="T" localSheetId="6">#REF!</definedName>
    <definedName name="T" localSheetId="7">#REF!</definedName>
    <definedName name="T" localSheetId="8">#REF!</definedName>
    <definedName name="T" localSheetId="9">#REF!</definedName>
    <definedName name="T" localSheetId="10">#REF!</definedName>
    <definedName name="T" localSheetId="11">#REF!</definedName>
    <definedName name="T" localSheetId="12">#REF!</definedName>
    <definedName name="T" localSheetId="13">#REF!</definedName>
    <definedName name="T" localSheetId="15">#REF!</definedName>
    <definedName name="T" localSheetId="14">#REF!</definedName>
    <definedName name="T" localSheetId="16">#REF!</definedName>
    <definedName name="T" localSheetId="17">#REF!</definedName>
    <definedName name="T" localSheetId="18">#REF!</definedName>
    <definedName name="T" localSheetId="21">#REF!</definedName>
    <definedName name="T" localSheetId="19">#REF!</definedName>
    <definedName name="T" localSheetId="20">#REF!</definedName>
    <definedName name="T" localSheetId="22">#REF!</definedName>
    <definedName name="T" localSheetId="24">#REF!</definedName>
    <definedName name="T">#REF!</definedName>
    <definedName name="table">[17]구!$A$2:$C$60</definedName>
    <definedName name="TB" localSheetId="1">#REF!</definedName>
    <definedName name="TB" localSheetId="2">#REF!</definedName>
    <definedName name="TB" localSheetId="3">#REF!</definedName>
    <definedName name="TB" localSheetId="4">#REF!</definedName>
    <definedName name="TB" localSheetId="5">#REF!</definedName>
    <definedName name="TB" localSheetId="6">#REF!</definedName>
    <definedName name="TB" localSheetId="7">#REF!</definedName>
    <definedName name="TB" localSheetId="8">#REF!</definedName>
    <definedName name="TB" localSheetId="9">#REF!</definedName>
    <definedName name="TB" localSheetId="10">#REF!</definedName>
    <definedName name="TB" localSheetId="11">#REF!</definedName>
    <definedName name="TB" localSheetId="12">#REF!</definedName>
    <definedName name="TB" localSheetId="13">#REF!</definedName>
    <definedName name="TB" localSheetId="15">#REF!</definedName>
    <definedName name="TB" localSheetId="14">#REF!</definedName>
    <definedName name="TB" localSheetId="16">#REF!</definedName>
    <definedName name="TB" localSheetId="17">#REF!</definedName>
    <definedName name="TB" localSheetId="18">#REF!</definedName>
    <definedName name="TB" localSheetId="21">#REF!</definedName>
    <definedName name="TB" localSheetId="19">#REF!</definedName>
    <definedName name="TB" localSheetId="20">#REF!</definedName>
    <definedName name="TB" localSheetId="22">#REF!</definedName>
    <definedName name="TB" localSheetId="24">#REF!</definedName>
    <definedName name="TB">#REF!</definedName>
    <definedName name="TEST_LOV" localSheetId="1">#REF!</definedName>
    <definedName name="TEST_LOV" localSheetId="2">#REF!</definedName>
    <definedName name="TEST_LOV" localSheetId="3">#REF!</definedName>
    <definedName name="TEST_LOV" localSheetId="4">#REF!</definedName>
    <definedName name="TEST_LOV" localSheetId="5">#REF!</definedName>
    <definedName name="TEST_LOV" localSheetId="6">#REF!</definedName>
    <definedName name="TEST_LOV" localSheetId="7">#REF!</definedName>
    <definedName name="TEST_LOV" localSheetId="8">#REF!</definedName>
    <definedName name="TEST_LOV" localSheetId="9">#REF!</definedName>
    <definedName name="TEST_LOV" localSheetId="10">#REF!</definedName>
    <definedName name="TEST_LOV" localSheetId="11">#REF!</definedName>
    <definedName name="TEST_LOV" localSheetId="12">#REF!</definedName>
    <definedName name="TEST_LOV" localSheetId="13">#REF!</definedName>
    <definedName name="TEST_LOV" localSheetId="15">#REF!</definedName>
    <definedName name="TEST_LOV" localSheetId="14">#REF!</definedName>
    <definedName name="TEST_LOV" localSheetId="16">#REF!</definedName>
    <definedName name="TEST_LOV" localSheetId="17">#REF!</definedName>
    <definedName name="TEST_LOV" localSheetId="18">#REF!</definedName>
    <definedName name="TEST_LOV" localSheetId="21">#REF!</definedName>
    <definedName name="TEST_LOV" localSheetId="19">#REF!</definedName>
    <definedName name="TEST_LOV" localSheetId="20">#REF!</definedName>
    <definedName name="TEST_LOV" localSheetId="22">#REF!</definedName>
    <definedName name="TEST_LOV" localSheetId="24">#REF!</definedName>
    <definedName name="TEST_LOV">#REF!</definedName>
    <definedName name="Title" localSheetId="1">#REF!</definedName>
    <definedName name="Title" localSheetId="2">#REF!</definedName>
    <definedName name="Title" localSheetId="3">#REF!</definedName>
    <definedName name="Title" localSheetId="4">#REF!</definedName>
    <definedName name="Title" localSheetId="5">#REF!</definedName>
    <definedName name="Title" localSheetId="6">#REF!</definedName>
    <definedName name="Title" localSheetId="7">#REF!</definedName>
    <definedName name="Title" localSheetId="8">#REF!</definedName>
    <definedName name="Title" localSheetId="9">#REF!</definedName>
    <definedName name="Title" localSheetId="10">#REF!</definedName>
    <definedName name="Title" localSheetId="11">#REF!</definedName>
    <definedName name="Title" localSheetId="12">#REF!</definedName>
    <definedName name="Title" localSheetId="13">#REF!</definedName>
    <definedName name="Title" localSheetId="15">#REF!</definedName>
    <definedName name="Title" localSheetId="14">#REF!</definedName>
    <definedName name="Title" localSheetId="16">#REF!</definedName>
    <definedName name="Title" localSheetId="17">#REF!</definedName>
    <definedName name="Title" localSheetId="18">#REF!</definedName>
    <definedName name="Title" localSheetId="21">#REF!</definedName>
    <definedName name="Title" localSheetId="19">#REF!</definedName>
    <definedName name="Title" localSheetId="20">#REF!</definedName>
    <definedName name="Title" localSheetId="22">#REF!</definedName>
    <definedName name="Title" localSheetId="24">#REF!</definedName>
    <definedName name="Title">#REF!</definedName>
    <definedName name="TRANSACTION_TYPE" localSheetId="1">#REF!</definedName>
    <definedName name="TRANSACTION_TYPE" localSheetId="2">#REF!</definedName>
    <definedName name="TRANSACTION_TYPE" localSheetId="3">#REF!</definedName>
    <definedName name="TRANSACTION_TYPE" localSheetId="4">#REF!</definedName>
    <definedName name="TRANSACTION_TYPE" localSheetId="5">#REF!</definedName>
    <definedName name="TRANSACTION_TYPE" localSheetId="6">#REF!</definedName>
    <definedName name="TRANSACTION_TYPE" localSheetId="7">#REF!</definedName>
    <definedName name="TRANSACTION_TYPE" localSheetId="8">#REF!</definedName>
    <definedName name="TRANSACTION_TYPE" localSheetId="9">#REF!</definedName>
    <definedName name="TRANSACTION_TYPE" localSheetId="10">#REF!</definedName>
    <definedName name="TRANSACTION_TYPE" localSheetId="11">#REF!</definedName>
    <definedName name="TRANSACTION_TYPE" localSheetId="12">#REF!</definedName>
    <definedName name="TRANSACTION_TYPE" localSheetId="13">#REF!</definedName>
    <definedName name="TRANSACTION_TYPE" localSheetId="15">#REF!</definedName>
    <definedName name="TRANSACTION_TYPE" localSheetId="16">#REF!</definedName>
    <definedName name="TRANSACTION_TYPE" localSheetId="17">#REF!</definedName>
    <definedName name="TRANSACTION_TYPE" localSheetId="18">#REF!</definedName>
    <definedName name="TRANSACTION_TYPE" localSheetId="21">#REF!</definedName>
    <definedName name="TRANSACTION_TYPE" localSheetId="19">#REF!</definedName>
    <definedName name="TRANSACTION_TYPE" localSheetId="20">#REF!</definedName>
    <definedName name="TRANSACTION_TYPE" localSheetId="22">#REF!</definedName>
    <definedName name="TRANSACTION_TYPE" localSheetId="24">#REF!</definedName>
    <definedName name="TRANSACTION_TYPE">#REF!</definedName>
    <definedName name="TTL_COS">#N/A</definedName>
    <definedName name="TTL_SALE">#N/A</definedName>
    <definedName name="TTL_UC">#N/A</definedName>
    <definedName name="TTLSALE">#N/A</definedName>
    <definedName name="T행" localSheetId="1">#REF!</definedName>
    <definedName name="T행" localSheetId="2">#REF!</definedName>
    <definedName name="T행" localSheetId="3">#REF!</definedName>
    <definedName name="T행" localSheetId="4">#REF!</definedName>
    <definedName name="T행" localSheetId="5">#REF!</definedName>
    <definedName name="T행" localSheetId="6">#REF!</definedName>
    <definedName name="T행" localSheetId="7">#REF!</definedName>
    <definedName name="T행" localSheetId="8">#REF!</definedName>
    <definedName name="T행" localSheetId="9">#REF!</definedName>
    <definedName name="T행" localSheetId="10">#REF!</definedName>
    <definedName name="T행" localSheetId="11">#REF!</definedName>
    <definedName name="T행" localSheetId="12">#REF!</definedName>
    <definedName name="T행" localSheetId="13">#REF!</definedName>
    <definedName name="T행" localSheetId="15">#REF!</definedName>
    <definedName name="T행" localSheetId="14">#REF!</definedName>
    <definedName name="T행" localSheetId="16">#REF!</definedName>
    <definedName name="T행" localSheetId="17">#REF!</definedName>
    <definedName name="T행" localSheetId="18">#REF!</definedName>
    <definedName name="T행" localSheetId="21">#REF!</definedName>
    <definedName name="T행" localSheetId="19">#REF!</definedName>
    <definedName name="T행" localSheetId="20">#REF!</definedName>
    <definedName name="T행" localSheetId="22">#REF!</definedName>
    <definedName name="T행" localSheetId="24">#REF!</definedName>
    <definedName name="T행">#REF!</definedName>
    <definedName name="ui" localSheetId="1">#REF!</definedName>
    <definedName name="ui" localSheetId="2">#REF!</definedName>
    <definedName name="ui" localSheetId="3">#REF!</definedName>
    <definedName name="ui" localSheetId="4">#REF!</definedName>
    <definedName name="ui" localSheetId="5">#REF!</definedName>
    <definedName name="ui" localSheetId="6">#REF!</definedName>
    <definedName name="ui" localSheetId="7">#REF!</definedName>
    <definedName name="ui" localSheetId="8">#REF!</definedName>
    <definedName name="ui" localSheetId="9">#REF!</definedName>
    <definedName name="ui" localSheetId="10">#REF!</definedName>
    <definedName name="ui" localSheetId="11">#REF!</definedName>
    <definedName name="ui" localSheetId="12">#REF!</definedName>
    <definedName name="ui" localSheetId="13">#REF!</definedName>
    <definedName name="ui" localSheetId="15">#REF!</definedName>
    <definedName name="ui" localSheetId="14">#REF!</definedName>
    <definedName name="ui" localSheetId="16">#REF!</definedName>
    <definedName name="ui" localSheetId="17">#REF!</definedName>
    <definedName name="ui" localSheetId="18">#REF!</definedName>
    <definedName name="ui" localSheetId="21">#REF!</definedName>
    <definedName name="ui" localSheetId="19">#REF!</definedName>
    <definedName name="ui" localSheetId="20">#REF!</definedName>
    <definedName name="ui" localSheetId="22">#REF!</definedName>
    <definedName name="ui" localSheetId="24">#REF!</definedName>
    <definedName name="ui">#REF!</definedName>
    <definedName name="UNIT" localSheetId="1">#REF!</definedName>
    <definedName name="UNIT" localSheetId="2">#REF!</definedName>
    <definedName name="UNIT" localSheetId="3">#REF!</definedName>
    <definedName name="UNIT" localSheetId="4">#REF!</definedName>
    <definedName name="UNIT" localSheetId="5">#REF!</definedName>
    <definedName name="UNIT" localSheetId="6">#REF!</definedName>
    <definedName name="UNIT" localSheetId="7">#REF!</definedName>
    <definedName name="UNIT" localSheetId="8">#REF!</definedName>
    <definedName name="UNIT" localSheetId="9">#REF!</definedName>
    <definedName name="UNIT" localSheetId="10">#REF!</definedName>
    <definedName name="UNIT" localSheetId="11">#REF!</definedName>
    <definedName name="UNIT" localSheetId="12">#REF!</definedName>
    <definedName name="UNIT" localSheetId="13">#REF!</definedName>
    <definedName name="UNIT" localSheetId="15">#REF!</definedName>
    <definedName name="UNIT" localSheetId="14">#REF!</definedName>
    <definedName name="UNIT" localSheetId="16">#REF!</definedName>
    <definedName name="UNIT" localSheetId="17">#REF!</definedName>
    <definedName name="UNIT" localSheetId="18">#REF!</definedName>
    <definedName name="UNIT" localSheetId="21">#REF!</definedName>
    <definedName name="UNIT" localSheetId="19">#REF!</definedName>
    <definedName name="UNIT" localSheetId="20">#REF!</definedName>
    <definedName name="UNIT" localSheetId="22">#REF!</definedName>
    <definedName name="UNIT" localSheetId="24">#REF!</definedName>
    <definedName name="UNIT">#REF!</definedName>
    <definedName name="UOM" localSheetId="1">#REF!</definedName>
    <definedName name="UOM" localSheetId="2">#REF!</definedName>
    <definedName name="UOM" localSheetId="3">#REF!</definedName>
    <definedName name="UOM" localSheetId="4">#REF!</definedName>
    <definedName name="UOM" localSheetId="5">#REF!</definedName>
    <definedName name="UOM" localSheetId="6">#REF!</definedName>
    <definedName name="UOM" localSheetId="7">#REF!</definedName>
    <definedName name="UOM" localSheetId="8">#REF!</definedName>
    <definedName name="UOM" localSheetId="9">#REF!</definedName>
    <definedName name="UOM" localSheetId="10">#REF!</definedName>
    <definedName name="UOM" localSheetId="11">#REF!</definedName>
    <definedName name="UOM" localSheetId="12">#REF!</definedName>
    <definedName name="UOM" localSheetId="13">#REF!</definedName>
    <definedName name="UOM" localSheetId="15">#REF!</definedName>
    <definedName name="UOM" localSheetId="16">#REF!</definedName>
    <definedName name="UOM" localSheetId="17">#REF!</definedName>
    <definedName name="UOM" localSheetId="18">#REF!</definedName>
    <definedName name="UOM" localSheetId="21">#REF!</definedName>
    <definedName name="UOM" localSheetId="19">#REF!</definedName>
    <definedName name="UOM" localSheetId="20">#REF!</definedName>
    <definedName name="UOM" localSheetId="22">#REF!</definedName>
    <definedName name="UOM" localSheetId="24">#REF!</definedName>
    <definedName name="UOM">#REF!</definedName>
    <definedName name="UY" localSheetId="1">#REF!</definedName>
    <definedName name="UY" localSheetId="2">#REF!</definedName>
    <definedName name="UY" localSheetId="3">#REF!</definedName>
    <definedName name="UY" localSheetId="4">#REF!</definedName>
    <definedName name="UY" localSheetId="5">#REF!</definedName>
    <definedName name="UY" localSheetId="6">#REF!</definedName>
    <definedName name="UY" localSheetId="7">#REF!</definedName>
    <definedName name="UY" localSheetId="8">#REF!</definedName>
    <definedName name="UY" localSheetId="9">#REF!</definedName>
    <definedName name="UY" localSheetId="10">#REF!</definedName>
    <definedName name="UY" localSheetId="11">#REF!</definedName>
    <definedName name="UY" localSheetId="12">#REF!</definedName>
    <definedName name="UY" localSheetId="13">#REF!</definedName>
    <definedName name="UY" localSheetId="15">#REF!</definedName>
    <definedName name="UY" localSheetId="16">#REF!</definedName>
    <definedName name="UY" localSheetId="17">#REF!</definedName>
    <definedName name="UY" localSheetId="18">#REF!</definedName>
    <definedName name="UY" localSheetId="21">#REF!</definedName>
    <definedName name="UY" localSheetId="19">#REF!</definedName>
    <definedName name="UY" localSheetId="20">#REF!</definedName>
    <definedName name="UY" localSheetId="22">#REF!</definedName>
    <definedName name="UY" localSheetId="24">#REF!</definedName>
    <definedName name="UY">#REF!</definedName>
    <definedName name="uyi" localSheetId="1">#REF!</definedName>
    <definedName name="uyi" localSheetId="2">#REF!</definedName>
    <definedName name="uyi" localSheetId="3">#REF!</definedName>
    <definedName name="uyi" localSheetId="4">#REF!</definedName>
    <definedName name="uyi" localSheetId="5">#REF!</definedName>
    <definedName name="uyi" localSheetId="6">#REF!</definedName>
    <definedName name="uyi" localSheetId="7">#REF!</definedName>
    <definedName name="uyi" localSheetId="8">#REF!</definedName>
    <definedName name="uyi" localSheetId="9">#REF!</definedName>
    <definedName name="uyi" localSheetId="10">#REF!</definedName>
    <definedName name="uyi" localSheetId="11">#REF!</definedName>
    <definedName name="uyi" localSheetId="12">#REF!</definedName>
    <definedName name="uyi" localSheetId="13">#REF!</definedName>
    <definedName name="uyi" localSheetId="15">#REF!</definedName>
    <definedName name="uyi" localSheetId="16">#REF!</definedName>
    <definedName name="uyi" localSheetId="17">#REF!</definedName>
    <definedName name="uyi" localSheetId="18">#REF!</definedName>
    <definedName name="uyi" localSheetId="21">#REF!</definedName>
    <definedName name="uyi" localSheetId="19">#REF!</definedName>
    <definedName name="uyi" localSheetId="20">#REF!</definedName>
    <definedName name="uyi" localSheetId="22">#REF!</definedName>
    <definedName name="uyi" localSheetId="24">#REF!</definedName>
    <definedName name="uyi">#REF!</definedName>
    <definedName name="V" localSheetId="1">#REF!</definedName>
    <definedName name="V" localSheetId="2">#REF!</definedName>
    <definedName name="V" localSheetId="3">#REF!</definedName>
    <definedName name="V" localSheetId="4">#REF!</definedName>
    <definedName name="V" localSheetId="5">#REF!</definedName>
    <definedName name="V" localSheetId="6">#REF!</definedName>
    <definedName name="V" localSheetId="7">#REF!</definedName>
    <definedName name="V" localSheetId="8">#REF!</definedName>
    <definedName name="V" localSheetId="9">#REF!</definedName>
    <definedName name="V" localSheetId="10">#REF!</definedName>
    <definedName name="V" localSheetId="11">#REF!</definedName>
    <definedName name="V" localSheetId="12">#REF!</definedName>
    <definedName name="V" localSheetId="13">#REF!</definedName>
    <definedName name="V" localSheetId="15">#REF!</definedName>
    <definedName name="V" localSheetId="16">#REF!</definedName>
    <definedName name="V" localSheetId="17">#REF!</definedName>
    <definedName name="V" localSheetId="18">#REF!</definedName>
    <definedName name="V" localSheetId="21">#REF!</definedName>
    <definedName name="V" localSheetId="19">#REF!</definedName>
    <definedName name="V" localSheetId="20">#REF!</definedName>
    <definedName name="V" localSheetId="22">#REF!</definedName>
    <definedName name="V" localSheetId="24">#REF!</definedName>
    <definedName name="V">#REF!</definedName>
    <definedName name="VARAMT">#N/A</definedName>
    <definedName name="VAREOH">#N/A</definedName>
    <definedName name="VC" localSheetId="1">#REF!</definedName>
    <definedName name="VC" localSheetId="2">#REF!</definedName>
    <definedName name="VC" localSheetId="3">#REF!</definedName>
    <definedName name="VC" localSheetId="4">#REF!</definedName>
    <definedName name="VC" localSheetId="5">#REF!</definedName>
    <definedName name="VC" localSheetId="6">#REF!</definedName>
    <definedName name="VC" localSheetId="7">#REF!</definedName>
    <definedName name="VC" localSheetId="8">#REF!</definedName>
    <definedName name="VC" localSheetId="9">#REF!</definedName>
    <definedName name="VC" localSheetId="10">#REF!</definedName>
    <definedName name="VC" localSheetId="11">#REF!</definedName>
    <definedName name="VC" localSheetId="12">#REF!</definedName>
    <definedName name="VC" localSheetId="13">#REF!</definedName>
    <definedName name="VC" localSheetId="15">#REF!</definedName>
    <definedName name="VC" localSheetId="14">#REF!</definedName>
    <definedName name="VC" localSheetId="16">#REF!</definedName>
    <definedName name="VC" localSheetId="17">#REF!</definedName>
    <definedName name="VC" localSheetId="18">#REF!</definedName>
    <definedName name="VC" localSheetId="21">#REF!</definedName>
    <definedName name="VC" localSheetId="19">#REF!</definedName>
    <definedName name="VC" localSheetId="20">#REF!</definedName>
    <definedName name="VC" localSheetId="22">#REF!</definedName>
    <definedName name="VC" localSheetId="24">#REF!</definedName>
    <definedName name="VC">#REF!</definedName>
    <definedName name="VV" localSheetId="1">#REF!</definedName>
    <definedName name="VV" localSheetId="2">#REF!</definedName>
    <definedName name="VV" localSheetId="3">#REF!</definedName>
    <definedName name="VV" localSheetId="4">#REF!</definedName>
    <definedName name="VV" localSheetId="5">#REF!</definedName>
    <definedName name="VV" localSheetId="6">#REF!</definedName>
    <definedName name="VV" localSheetId="7">#REF!</definedName>
    <definedName name="VV" localSheetId="8">#REF!</definedName>
    <definedName name="VV" localSheetId="9">#REF!</definedName>
    <definedName name="VV" localSheetId="10">#REF!</definedName>
    <definedName name="VV" localSheetId="11">#REF!</definedName>
    <definedName name="VV" localSheetId="12">#REF!</definedName>
    <definedName name="VV" localSheetId="13">#REF!</definedName>
    <definedName name="VV" localSheetId="15">#REF!</definedName>
    <definedName name="VV" localSheetId="14">#REF!</definedName>
    <definedName name="VV" localSheetId="16">#REF!</definedName>
    <definedName name="VV" localSheetId="17">#REF!</definedName>
    <definedName name="VV" localSheetId="18">#REF!</definedName>
    <definedName name="VV" localSheetId="21">#REF!</definedName>
    <definedName name="VV" localSheetId="19">#REF!</definedName>
    <definedName name="VV" localSheetId="20">#REF!</definedName>
    <definedName name="VV" localSheetId="22">#REF!</definedName>
    <definedName name="VV" localSheetId="24">#REF!</definedName>
    <definedName name="VV">#REF!</definedName>
    <definedName name="V행" localSheetId="1">#REF!</definedName>
    <definedName name="V행" localSheetId="2">#REF!</definedName>
    <definedName name="V행" localSheetId="3">#REF!</definedName>
    <definedName name="V행" localSheetId="4">#REF!</definedName>
    <definedName name="V행" localSheetId="5">#REF!</definedName>
    <definedName name="V행" localSheetId="6">#REF!</definedName>
    <definedName name="V행" localSheetId="7">#REF!</definedName>
    <definedName name="V행" localSheetId="8">#REF!</definedName>
    <definedName name="V행" localSheetId="9">#REF!</definedName>
    <definedName name="V행" localSheetId="10">#REF!</definedName>
    <definedName name="V행" localSheetId="11">#REF!</definedName>
    <definedName name="V행" localSheetId="12">#REF!</definedName>
    <definedName name="V행" localSheetId="13">#REF!</definedName>
    <definedName name="V행" localSheetId="15">#REF!</definedName>
    <definedName name="V행" localSheetId="14">#REF!</definedName>
    <definedName name="V행" localSheetId="16">#REF!</definedName>
    <definedName name="V행" localSheetId="17">#REF!</definedName>
    <definedName name="V행" localSheetId="18">#REF!</definedName>
    <definedName name="V행" localSheetId="21">#REF!</definedName>
    <definedName name="V행" localSheetId="19">#REF!</definedName>
    <definedName name="V행" localSheetId="20">#REF!</definedName>
    <definedName name="V행" localSheetId="22">#REF!</definedName>
    <definedName name="V행" localSheetId="24">#REF!</definedName>
    <definedName name="V행">#REF!</definedName>
    <definedName name="WEREWR" localSheetId="1">'[11]사업계획(97년)'!#REF!</definedName>
    <definedName name="WEREWR" localSheetId="2">'[11]사업계획(97년)'!#REF!</definedName>
    <definedName name="WEREWR" localSheetId="3">'[11]사업계획(97년)'!#REF!</definedName>
    <definedName name="WEREWR" localSheetId="4">'[11]사업계획(97년)'!#REF!</definedName>
    <definedName name="WEREWR" localSheetId="5">'[11]사업계획(97년)'!#REF!</definedName>
    <definedName name="WEREWR" localSheetId="6">'[11]사업계획(97년)'!#REF!</definedName>
    <definedName name="WEREWR" localSheetId="7">'[11]사업계획(97년)'!#REF!</definedName>
    <definedName name="WEREWR" localSheetId="8">'[11]사업계획(97년)'!#REF!</definedName>
    <definedName name="WEREWR" localSheetId="9">'[11]사업계획(97년)'!#REF!</definedName>
    <definedName name="WEREWR" localSheetId="10">'[11]사업계획(97년)'!#REF!</definedName>
    <definedName name="WEREWR" localSheetId="11">'[11]사업계획(97년)'!#REF!</definedName>
    <definedName name="WEREWR" localSheetId="12">'[11]사업계획(97년)'!#REF!</definedName>
    <definedName name="WEREWR" localSheetId="13">'[11]사업계획(97년)'!#REF!</definedName>
    <definedName name="WEREWR" localSheetId="15">'[11]사업계획(97년)'!#REF!</definedName>
    <definedName name="WEREWR" localSheetId="14">'[11]사업계획(97년)'!#REF!</definedName>
    <definedName name="WEREWR" localSheetId="16">'[11]사업계획(97년)'!#REF!</definedName>
    <definedName name="WEREWR" localSheetId="17">'[11]사업계획(97년)'!#REF!</definedName>
    <definedName name="WEREWR" localSheetId="18">'[11]사업계획(97년)'!#REF!</definedName>
    <definedName name="WEREWR" localSheetId="21">'[11]사업계획(97년)'!#REF!</definedName>
    <definedName name="WEREWR" localSheetId="19">'[11]사업계획(97년)'!#REF!</definedName>
    <definedName name="WEREWR" localSheetId="20">'[11]사업계획(97년)'!#REF!</definedName>
    <definedName name="WEREWR" localSheetId="22">'[11]사업계획(97년)'!#REF!</definedName>
    <definedName name="WEREWR" localSheetId="24">'[11]사업계획(97년)'!#REF!</definedName>
    <definedName name="WEREWR">'[11]사업계획(97년)'!#REF!</definedName>
    <definedName name="WERWERE" localSheetId="1">#REF!</definedName>
    <definedName name="WERWERE" localSheetId="2">#REF!</definedName>
    <definedName name="WERWERE" localSheetId="3">#REF!</definedName>
    <definedName name="WERWERE" localSheetId="4">#REF!</definedName>
    <definedName name="WERWERE" localSheetId="5">#REF!</definedName>
    <definedName name="WERWERE" localSheetId="6">#REF!</definedName>
    <definedName name="WERWERE" localSheetId="7">#REF!</definedName>
    <definedName name="WERWERE" localSheetId="8">#REF!</definedName>
    <definedName name="WERWERE" localSheetId="9">#REF!</definedName>
    <definedName name="WERWERE" localSheetId="10">#REF!</definedName>
    <definedName name="WERWERE" localSheetId="11">#REF!</definedName>
    <definedName name="WERWERE" localSheetId="12">#REF!</definedName>
    <definedName name="WERWERE" localSheetId="13">#REF!</definedName>
    <definedName name="WERWERE" localSheetId="15">#REF!</definedName>
    <definedName name="WERWERE" localSheetId="14">#REF!</definedName>
    <definedName name="WERWERE" localSheetId="16">#REF!</definedName>
    <definedName name="WERWERE" localSheetId="17">#REF!</definedName>
    <definedName name="WERWERE" localSheetId="18">#REF!</definedName>
    <definedName name="WERWERE" localSheetId="21">#REF!</definedName>
    <definedName name="WERWERE" localSheetId="19">#REF!</definedName>
    <definedName name="WERWERE" localSheetId="20">#REF!</definedName>
    <definedName name="WERWERE" localSheetId="22">#REF!</definedName>
    <definedName name="WERWERE" localSheetId="24">#REF!</definedName>
    <definedName name="WERWERE">#REF!</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localSheetId="2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X" localSheetId="1">#REF!</definedName>
    <definedName name="X" localSheetId="2">#REF!</definedName>
    <definedName name="X" localSheetId="3">#REF!</definedName>
    <definedName name="X" localSheetId="4">#REF!</definedName>
    <definedName name="X" localSheetId="5">#REF!</definedName>
    <definedName name="X" localSheetId="6">#REF!</definedName>
    <definedName name="X" localSheetId="7">#REF!</definedName>
    <definedName name="X" localSheetId="8">#REF!</definedName>
    <definedName name="X" localSheetId="9">#REF!</definedName>
    <definedName name="X" localSheetId="10">#REF!</definedName>
    <definedName name="X" localSheetId="11">#REF!</definedName>
    <definedName name="X" localSheetId="12">#REF!</definedName>
    <definedName name="X" localSheetId="13">#REF!</definedName>
    <definedName name="X" localSheetId="15">#REF!</definedName>
    <definedName name="X" localSheetId="14">#REF!</definedName>
    <definedName name="X" localSheetId="16">#REF!</definedName>
    <definedName name="X" localSheetId="17">#REF!</definedName>
    <definedName name="X" localSheetId="18">#REF!</definedName>
    <definedName name="X" localSheetId="21">#REF!</definedName>
    <definedName name="X" localSheetId="19">#REF!</definedName>
    <definedName name="X" localSheetId="20">#REF!</definedName>
    <definedName name="X" localSheetId="22">#REF!</definedName>
    <definedName name="X" localSheetId="24">#REF!</definedName>
    <definedName name="X">#REF!</definedName>
    <definedName name="X9802장판원본_원본_List" localSheetId="1">#REF!</definedName>
    <definedName name="X9802장판원본_원본_List" localSheetId="2">#REF!</definedName>
    <definedName name="X9802장판원본_원본_List" localSheetId="3">#REF!</definedName>
    <definedName name="X9802장판원본_원본_List" localSheetId="4">#REF!</definedName>
    <definedName name="X9802장판원본_원본_List" localSheetId="5">#REF!</definedName>
    <definedName name="X9802장판원본_원본_List" localSheetId="6">#REF!</definedName>
    <definedName name="X9802장판원본_원본_List" localSheetId="7">#REF!</definedName>
    <definedName name="X9802장판원본_원본_List" localSheetId="8">#REF!</definedName>
    <definedName name="X9802장판원본_원본_List" localSheetId="9">#REF!</definedName>
    <definedName name="X9802장판원본_원본_List" localSheetId="10">#REF!</definedName>
    <definedName name="X9802장판원본_원본_List" localSheetId="11">#REF!</definedName>
    <definedName name="X9802장판원본_원본_List" localSheetId="12">#REF!</definedName>
    <definedName name="X9802장판원본_원본_List" localSheetId="13">#REF!</definedName>
    <definedName name="X9802장판원본_원본_List" localSheetId="15">#REF!</definedName>
    <definedName name="X9802장판원본_원본_List" localSheetId="14">#REF!</definedName>
    <definedName name="X9802장판원본_원본_List" localSheetId="16">#REF!</definedName>
    <definedName name="X9802장판원본_원본_List" localSheetId="17">#REF!</definedName>
    <definedName name="X9802장판원본_원본_List" localSheetId="18">#REF!</definedName>
    <definedName name="X9802장판원본_원본_List" localSheetId="21">#REF!</definedName>
    <definedName name="X9802장판원본_원본_List" localSheetId="19">#REF!</definedName>
    <definedName name="X9802장판원본_원본_List" localSheetId="20">#REF!</definedName>
    <definedName name="X9802장판원본_원본_List" localSheetId="22">#REF!</definedName>
    <definedName name="X9802장판원본_원본_List" localSheetId="24">#REF!</definedName>
    <definedName name="X9802장판원본_원본_List">#REF!</definedName>
    <definedName name="xczv" localSheetId="1">#REF!</definedName>
    <definedName name="xczv" localSheetId="2">#REF!</definedName>
    <definedName name="xczv" localSheetId="3">#REF!</definedName>
    <definedName name="xczv" localSheetId="4">#REF!</definedName>
    <definedName name="xczv" localSheetId="5">#REF!</definedName>
    <definedName name="xczv" localSheetId="6">#REF!</definedName>
    <definedName name="xczv" localSheetId="7">#REF!</definedName>
    <definedName name="xczv" localSheetId="8">#REF!</definedName>
    <definedName name="xczv" localSheetId="9">#REF!</definedName>
    <definedName name="xczv" localSheetId="10">#REF!</definedName>
    <definedName name="xczv" localSheetId="11">#REF!</definedName>
    <definedName name="xczv" localSheetId="12">#REF!</definedName>
    <definedName name="xczv" localSheetId="13">#REF!</definedName>
    <definedName name="xczv" localSheetId="15">#REF!</definedName>
    <definedName name="xczv" localSheetId="14">#REF!</definedName>
    <definedName name="xczv" localSheetId="16">#REF!</definedName>
    <definedName name="xczv" localSheetId="17">#REF!</definedName>
    <definedName name="xczv" localSheetId="18">#REF!</definedName>
    <definedName name="xczv" localSheetId="21">#REF!</definedName>
    <definedName name="xczv" localSheetId="19">#REF!</definedName>
    <definedName name="xczv" localSheetId="20">#REF!</definedName>
    <definedName name="xczv" localSheetId="22">#REF!</definedName>
    <definedName name="xczv" localSheetId="24">#REF!</definedName>
    <definedName name="xczv">#REF!</definedName>
    <definedName name="X행" localSheetId="1">#REF!</definedName>
    <definedName name="X행" localSheetId="2">#REF!</definedName>
    <definedName name="X행" localSheetId="3">#REF!</definedName>
    <definedName name="X행" localSheetId="4">#REF!</definedName>
    <definedName name="X행" localSheetId="5">#REF!</definedName>
    <definedName name="X행" localSheetId="6">#REF!</definedName>
    <definedName name="X행" localSheetId="7">#REF!</definedName>
    <definedName name="X행" localSheetId="8">#REF!</definedName>
    <definedName name="X행" localSheetId="9">#REF!</definedName>
    <definedName name="X행" localSheetId="10">#REF!</definedName>
    <definedName name="X행" localSheetId="11">#REF!</definedName>
    <definedName name="X행" localSheetId="12">#REF!</definedName>
    <definedName name="X행" localSheetId="13">#REF!</definedName>
    <definedName name="X행" localSheetId="15">#REF!</definedName>
    <definedName name="X행" localSheetId="16">#REF!</definedName>
    <definedName name="X행" localSheetId="17">#REF!</definedName>
    <definedName name="X행" localSheetId="18">#REF!</definedName>
    <definedName name="X행" localSheetId="21">#REF!</definedName>
    <definedName name="X행" localSheetId="19">#REF!</definedName>
    <definedName name="X행" localSheetId="20">#REF!</definedName>
    <definedName name="X행" localSheetId="22">#REF!</definedName>
    <definedName name="X행" localSheetId="24">#REF!</definedName>
    <definedName name="X행">#REF!</definedName>
    <definedName name="y" localSheetId="1">#REF!</definedName>
    <definedName name="y" localSheetId="2">#REF!</definedName>
    <definedName name="y" localSheetId="3">#REF!</definedName>
    <definedName name="y" localSheetId="4">#REF!</definedName>
    <definedName name="y" localSheetId="5">#REF!</definedName>
    <definedName name="y" localSheetId="6">#REF!</definedName>
    <definedName name="y" localSheetId="7">#REF!</definedName>
    <definedName name="y" localSheetId="8">#REF!</definedName>
    <definedName name="y" localSheetId="9">#REF!</definedName>
    <definedName name="y" localSheetId="10">#REF!</definedName>
    <definedName name="y" localSheetId="11">#REF!</definedName>
    <definedName name="y" localSheetId="12">#REF!</definedName>
    <definedName name="y" localSheetId="13">#REF!</definedName>
    <definedName name="y" localSheetId="15">#REF!</definedName>
    <definedName name="y" localSheetId="16">#REF!</definedName>
    <definedName name="y" localSheetId="17">#REF!</definedName>
    <definedName name="y" localSheetId="18">#REF!</definedName>
    <definedName name="y" localSheetId="21">#REF!</definedName>
    <definedName name="y" localSheetId="19">#REF!</definedName>
    <definedName name="y" localSheetId="20">#REF!</definedName>
    <definedName name="y" localSheetId="22">#REF!</definedName>
    <definedName name="y" localSheetId="24">#REF!</definedName>
    <definedName name="y">#REF!</definedName>
    <definedName name="YARD" localSheetId="1">#REF!</definedName>
    <definedName name="YARD" localSheetId="2">#REF!</definedName>
    <definedName name="YARD" localSheetId="3">#REF!</definedName>
    <definedName name="YARD" localSheetId="4">#REF!</definedName>
    <definedName name="YARD" localSheetId="5">#REF!</definedName>
    <definedName name="YARD" localSheetId="6">#REF!</definedName>
    <definedName name="YARD" localSheetId="7">#REF!</definedName>
    <definedName name="YARD" localSheetId="8">#REF!</definedName>
    <definedName name="YARD" localSheetId="9">#REF!</definedName>
    <definedName name="YARD" localSheetId="10">#REF!</definedName>
    <definedName name="YARD" localSheetId="11">#REF!</definedName>
    <definedName name="YARD" localSheetId="12">#REF!</definedName>
    <definedName name="YARD" localSheetId="13">#REF!</definedName>
    <definedName name="YARD" localSheetId="15">#REF!</definedName>
    <definedName name="YARD" localSheetId="16">#REF!</definedName>
    <definedName name="YARD" localSheetId="17">#REF!</definedName>
    <definedName name="YARD" localSheetId="18">#REF!</definedName>
    <definedName name="YARD" localSheetId="21">#REF!</definedName>
    <definedName name="YARD" localSheetId="19">#REF!</definedName>
    <definedName name="YARD" localSheetId="20">#REF!</definedName>
    <definedName name="YARD" localSheetId="22">#REF!</definedName>
    <definedName name="YARD" localSheetId="24">#REF!</definedName>
    <definedName name="YARD">#REF!</definedName>
    <definedName name="YEAREND" localSheetId="1">#REF!</definedName>
    <definedName name="YEAREND" localSheetId="2">#REF!</definedName>
    <definedName name="YEAREND" localSheetId="3">#REF!</definedName>
    <definedName name="YEAREND" localSheetId="4">#REF!</definedName>
    <definedName name="YEAREND" localSheetId="5">#REF!</definedName>
    <definedName name="YEAREND" localSheetId="6">#REF!</definedName>
    <definedName name="YEAREND" localSheetId="7">#REF!</definedName>
    <definedName name="YEAREND" localSheetId="8">#REF!</definedName>
    <definedName name="YEAREND" localSheetId="9">#REF!</definedName>
    <definedName name="YEAREND" localSheetId="10">#REF!</definedName>
    <definedName name="YEAREND" localSheetId="11">#REF!</definedName>
    <definedName name="YEAREND" localSheetId="12">#REF!</definedName>
    <definedName name="YEAREND" localSheetId="13">#REF!</definedName>
    <definedName name="YEAREND" localSheetId="15">#REF!</definedName>
    <definedName name="YEAREND" localSheetId="16">#REF!</definedName>
    <definedName name="YEAREND" localSheetId="17">#REF!</definedName>
    <definedName name="YEAREND" localSheetId="18">#REF!</definedName>
    <definedName name="YEAREND" localSheetId="21">#REF!</definedName>
    <definedName name="YEAREND" localSheetId="19">#REF!</definedName>
    <definedName name="YEAREND" localSheetId="20">#REF!</definedName>
    <definedName name="YEAREND" localSheetId="22">#REF!</definedName>
    <definedName name="YEAREND" localSheetId="24">#REF!</definedName>
    <definedName name="YEAREND">#REF!</definedName>
    <definedName name="YU" localSheetId="1">#REF!</definedName>
    <definedName name="YU" localSheetId="2">#REF!</definedName>
    <definedName name="YU" localSheetId="3">#REF!</definedName>
    <definedName name="YU" localSheetId="4">#REF!</definedName>
    <definedName name="YU" localSheetId="5">#REF!</definedName>
    <definedName name="YU" localSheetId="6">#REF!</definedName>
    <definedName name="YU" localSheetId="7">#REF!</definedName>
    <definedName name="YU" localSheetId="8">#REF!</definedName>
    <definedName name="YU" localSheetId="9">#REF!</definedName>
    <definedName name="YU" localSheetId="10">#REF!</definedName>
    <definedName name="YU" localSheetId="11">#REF!</definedName>
    <definedName name="YU" localSheetId="12">#REF!</definedName>
    <definedName name="YU" localSheetId="13">#REF!</definedName>
    <definedName name="YU" localSheetId="15">#REF!</definedName>
    <definedName name="YU" localSheetId="16">#REF!</definedName>
    <definedName name="YU" localSheetId="17">#REF!</definedName>
    <definedName name="YU" localSheetId="18">#REF!</definedName>
    <definedName name="YU" localSheetId="21">#REF!</definedName>
    <definedName name="YU" localSheetId="19">#REF!</definedName>
    <definedName name="YU" localSheetId="20">#REF!</definedName>
    <definedName name="YU" localSheetId="22">#REF!</definedName>
    <definedName name="YU" localSheetId="24">#REF!</definedName>
    <definedName name="YU">#REF!</definedName>
    <definedName name="yui" localSheetId="1">#REF!</definedName>
    <definedName name="yui" localSheetId="2">#REF!</definedName>
    <definedName name="yui" localSheetId="3">#REF!</definedName>
    <definedName name="yui" localSheetId="4">#REF!</definedName>
    <definedName name="yui" localSheetId="5">#REF!</definedName>
    <definedName name="yui" localSheetId="6">#REF!</definedName>
    <definedName name="yui" localSheetId="7">#REF!</definedName>
    <definedName name="yui" localSheetId="8">#REF!</definedName>
    <definedName name="yui" localSheetId="9">#REF!</definedName>
    <definedName name="yui" localSheetId="10">#REF!</definedName>
    <definedName name="yui" localSheetId="11">#REF!</definedName>
    <definedName name="yui" localSheetId="12">#REF!</definedName>
    <definedName name="yui" localSheetId="13">#REF!</definedName>
    <definedName name="yui" localSheetId="15">#REF!</definedName>
    <definedName name="yui" localSheetId="16">#REF!</definedName>
    <definedName name="yui" localSheetId="17">#REF!</definedName>
    <definedName name="yui" localSheetId="18">#REF!</definedName>
    <definedName name="yui" localSheetId="21">#REF!</definedName>
    <definedName name="yui" localSheetId="19">#REF!</definedName>
    <definedName name="yui" localSheetId="20">#REF!</definedName>
    <definedName name="yui" localSheetId="22">#REF!</definedName>
    <definedName name="yui" localSheetId="24">#REF!</definedName>
    <definedName name="yui">#REF!</definedName>
    <definedName name="yuio" localSheetId="1">#REF!</definedName>
    <definedName name="yuio" localSheetId="2">#REF!</definedName>
    <definedName name="yuio" localSheetId="3">#REF!</definedName>
    <definedName name="yuio" localSheetId="4">#REF!</definedName>
    <definedName name="yuio" localSheetId="5">#REF!</definedName>
    <definedName name="yuio" localSheetId="6">#REF!</definedName>
    <definedName name="yuio" localSheetId="7">#REF!</definedName>
    <definedName name="yuio" localSheetId="8">#REF!</definedName>
    <definedName name="yuio" localSheetId="9">#REF!</definedName>
    <definedName name="yuio" localSheetId="10">#REF!</definedName>
    <definedName name="yuio" localSheetId="11">#REF!</definedName>
    <definedName name="yuio" localSheetId="12">#REF!</definedName>
    <definedName name="yuio" localSheetId="13">#REF!</definedName>
    <definedName name="yuio" localSheetId="15">#REF!</definedName>
    <definedName name="yuio" localSheetId="16">#REF!</definedName>
    <definedName name="yuio" localSheetId="17">#REF!</definedName>
    <definedName name="yuio" localSheetId="18">#REF!</definedName>
    <definedName name="yuio" localSheetId="21">#REF!</definedName>
    <definedName name="yuio" localSheetId="19">#REF!</definedName>
    <definedName name="yuio" localSheetId="20">#REF!</definedName>
    <definedName name="yuio" localSheetId="22">#REF!</definedName>
    <definedName name="yuio" localSheetId="24">#REF!</definedName>
    <definedName name="yuio">#REF!</definedName>
    <definedName name="yuiuio" localSheetId="1">#REF!</definedName>
    <definedName name="yuiuio" localSheetId="2">#REF!</definedName>
    <definedName name="yuiuio" localSheetId="3">#REF!</definedName>
    <definedName name="yuiuio" localSheetId="4">#REF!</definedName>
    <definedName name="yuiuio" localSheetId="5">#REF!</definedName>
    <definedName name="yuiuio" localSheetId="6">#REF!</definedName>
    <definedName name="yuiuio" localSheetId="7">#REF!</definedName>
    <definedName name="yuiuio" localSheetId="8">#REF!</definedName>
    <definedName name="yuiuio" localSheetId="9">#REF!</definedName>
    <definedName name="yuiuio" localSheetId="10">#REF!</definedName>
    <definedName name="yuiuio" localSheetId="11">#REF!</definedName>
    <definedName name="yuiuio" localSheetId="12">#REF!</definedName>
    <definedName name="yuiuio" localSheetId="13">#REF!</definedName>
    <definedName name="yuiuio" localSheetId="15">#REF!</definedName>
    <definedName name="yuiuio" localSheetId="16">#REF!</definedName>
    <definedName name="yuiuio" localSheetId="17">#REF!</definedName>
    <definedName name="yuiuio" localSheetId="18">#REF!</definedName>
    <definedName name="yuiuio" localSheetId="21">#REF!</definedName>
    <definedName name="yuiuio" localSheetId="19">#REF!</definedName>
    <definedName name="yuiuio" localSheetId="20">#REF!</definedName>
    <definedName name="yuiuio" localSheetId="22">#REF!</definedName>
    <definedName name="yuiuio" localSheetId="24">#REF!</definedName>
    <definedName name="yuiuio">#REF!</definedName>
    <definedName name="yuiyu" localSheetId="1">#REF!</definedName>
    <definedName name="yuiyu" localSheetId="2">#REF!</definedName>
    <definedName name="yuiyu" localSheetId="3">#REF!</definedName>
    <definedName name="yuiyu" localSheetId="4">#REF!</definedName>
    <definedName name="yuiyu" localSheetId="5">#REF!</definedName>
    <definedName name="yuiyu" localSheetId="6">#REF!</definedName>
    <definedName name="yuiyu" localSheetId="7">#REF!</definedName>
    <definedName name="yuiyu" localSheetId="8">#REF!</definedName>
    <definedName name="yuiyu" localSheetId="9">#REF!</definedName>
    <definedName name="yuiyu" localSheetId="10">#REF!</definedName>
    <definedName name="yuiyu" localSheetId="11">#REF!</definedName>
    <definedName name="yuiyu" localSheetId="12">#REF!</definedName>
    <definedName name="yuiyu" localSheetId="13">#REF!</definedName>
    <definedName name="yuiyu" localSheetId="15">#REF!</definedName>
    <definedName name="yuiyu" localSheetId="16">#REF!</definedName>
    <definedName name="yuiyu" localSheetId="17">#REF!</definedName>
    <definedName name="yuiyu" localSheetId="18">#REF!</definedName>
    <definedName name="yuiyu" localSheetId="21">#REF!</definedName>
    <definedName name="yuiyu" localSheetId="19">#REF!</definedName>
    <definedName name="yuiyu" localSheetId="20">#REF!</definedName>
    <definedName name="yuiyu" localSheetId="22">#REF!</definedName>
    <definedName name="yuiyu" localSheetId="24">#REF!</definedName>
    <definedName name="yuiyu">#REF!</definedName>
    <definedName name="ZZZ" localSheetId="1">'[18]사업계획(97년)'!#REF!</definedName>
    <definedName name="ZZZ" localSheetId="2">'[18]사업계획(97년)'!#REF!</definedName>
    <definedName name="ZZZ" localSheetId="3">'[18]사업계획(97년)'!#REF!</definedName>
    <definedName name="ZZZ" localSheetId="4">'[18]사업계획(97년)'!#REF!</definedName>
    <definedName name="ZZZ" localSheetId="5">'[18]사업계획(97년)'!#REF!</definedName>
    <definedName name="ZZZ" localSheetId="6">'[18]사업계획(97년)'!#REF!</definedName>
    <definedName name="ZZZ" localSheetId="7">'[18]사업계획(97년)'!#REF!</definedName>
    <definedName name="ZZZ" localSheetId="8">'[18]사업계획(97년)'!#REF!</definedName>
    <definedName name="ZZZ" localSheetId="9">'[18]사업계획(97년)'!#REF!</definedName>
    <definedName name="ZZZ" localSheetId="10">'[18]사업계획(97년)'!#REF!</definedName>
    <definedName name="ZZZ" localSheetId="11">'[18]사업계획(97년)'!#REF!</definedName>
    <definedName name="ZZZ" localSheetId="12">'[18]사업계획(97년)'!#REF!</definedName>
    <definedName name="ZZZ" localSheetId="13">'[18]사업계획(97년)'!#REF!</definedName>
    <definedName name="ZZZ" localSheetId="15">'[18]사업계획(97년)'!#REF!</definedName>
    <definedName name="ZZZ" localSheetId="16">'[18]사업계획(97년)'!#REF!</definedName>
    <definedName name="ZZZ" localSheetId="17">'[18]사업계획(97년)'!#REF!</definedName>
    <definedName name="ZZZ" localSheetId="18">'[18]사업계획(97년)'!#REF!</definedName>
    <definedName name="ZZZ" localSheetId="21">'[18]사업계획(97년)'!#REF!</definedName>
    <definedName name="ZZZ" localSheetId="19">'[18]사업계획(97년)'!#REF!</definedName>
    <definedName name="ZZZ" localSheetId="20">'[18]사업계획(97년)'!#REF!</definedName>
    <definedName name="ZZZ" localSheetId="22">'[18]사업계획(97년)'!#REF!</definedName>
    <definedName name="ZZZ" localSheetId="24">'[18]사업계획(97년)'!#REF!</definedName>
    <definedName name="ZZZ">'[18]사업계획(97년)'!#REF!</definedName>
    <definedName name="zzzzz" localSheetId="1">#REF!</definedName>
    <definedName name="zzzzz" localSheetId="2">#REF!</definedName>
    <definedName name="zzzzz" localSheetId="3">#REF!</definedName>
    <definedName name="zzzzz" localSheetId="4">#REF!</definedName>
    <definedName name="zzzzz" localSheetId="5">#REF!</definedName>
    <definedName name="zzzzz" localSheetId="6">#REF!</definedName>
    <definedName name="zzzzz" localSheetId="7">#REF!</definedName>
    <definedName name="zzzzz" localSheetId="8">#REF!</definedName>
    <definedName name="zzzzz" localSheetId="9">#REF!</definedName>
    <definedName name="zzzzz" localSheetId="10">#REF!</definedName>
    <definedName name="zzzzz" localSheetId="11">#REF!</definedName>
    <definedName name="zzzzz" localSheetId="12">#REF!</definedName>
    <definedName name="zzzzz" localSheetId="13">#REF!</definedName>
    <definedName name="zzzzz" localSheetId="15">#REF!</definedName>
    <definedName name="zzzzz" localSheetId="14">#REF!</definedName>
    <definedName name="zzzzz" localSheetId="16">#REF!</definedName>
    <definedName name="zzzzz" localSheetId="17">#REF!</definedName>
    <definedName name="zzzzz" localSheetId="18">#REF!</definedName>
    <definedName name="zzzzz" localSheetId="21">#REF!</definedName>
    <definedName name="zzzzz" localSheetId="19">#REF!</definedName>
    <definedName name="zzzzz" localSheetId="20">#REF!</definedName>
    <definedName name="zzzzz" localSheetId="22">#REF!</definedName>
    <definedName name="zzzzz" localSheetId="24">#REF!</definedName>
    <definedName name="zzzzz">#REF!</definedName>
    <definedName name="Ε_샥dⅨ" localSheetId="1">#REF!</definedName>
    <definedName name="Ε_샥dⅨ" localSheetId="2">#REF!</definedName>
    <definedName name="Ε_샥dⅨ" localSheetId="3">#REF!</definedName>
    <definedName name="Ε_샥dⅨ" localSheetId="4">#REF!</definedName>
    <definedName name="Ε_샥dⅨ" localSheetId="5">#REF!</definedName>
    <definedName name="Ε_샥dⅨ" localSheetId="6">#REF!</definedName>
    <definedName name="Ε_샥dⅨ" localSheetId="7">#REF!</definedName>
    <definedName name="Ε_샥dⅨ" localSheetId="8">#REF!</definedName>
    <definedName name="Ε_샥dⅨ" localSheetId="9">#REF!</definedName>
    <definedName name="Ε_샥dⅨ" localSheetId="10">#REF!</definedName>
    <definedName name="Ε_샥dⅨ" localSheetId="11">#REF!</definedName>
    <definedName name="Ε_샥dⅨ" localSheetId="12">#REF!</definedName>
    <definedName name="Ε_샥dⅨ" localSheetId="13">#REF!</definedName>
    <definedName name="Ε_샥dⅨ" localSheetId="15">#REF!</definedName>
    <definedName name="Ε_샥dⅨ" localSheetId="14">#REF!</definedName>
    <definedName name="Ε_샥dⅨ" localSheetId="16">#REF!</definedName>
    <definedName name="Ε_샥dⅨ" localSheetId="17">#REF!</definedName>
    <definedName name="Ε_샥dⅨ" localSheetId="18">#REF!</definedName>
    <definedName name="Ε_샥dⅨ" localSheetId="21">#REF!</definedName>
    <definedName name="Ε_샥dⅨ" localSheetId="19">#REF!</definedName>
    <definedName name="Ε_샥dⅨ" localSheetId="20">#REF!</definedName>
    <definedName name="Ε_샥dⅨ" localSheetId="22">#REF!</definedName>
    <definedName name="Ε_샥dⅨ" localSheetId="24">#REF!</definedName>
    <definedName name="Ε_샥dⅨ">#REF!</definedName>
    <definedName name="_xlnm.Database" localSheetId="1">'[19]사업계획(97년)'!#REF!</definedName>
    <definedName name="_xlnm.Database" localSheetId="2">'[19]사업계획(97년)'!#REF!</definedName>
    <definedName name="_xlnm.Database" localSheetId="3">'[19]사업계획(97년)'!#REF!</definedName>
    <definedName name="_xlnm.Database" localSheetId="4">'[19]사업계획(97년)'!#REF!</definedName>
    <definedName name="_xlnm.Database" localSheetId="5">'[19]사업계획(97년)'!#REF!</definedName>
    <definedName name="_xlnm.Database" localSheetId="6">'[19]사업계획(97년)'!#REF!</definedName>
    <definedName name="_xlnm.Database" localSheetId="7">'[19]사업계획(97년)'!#REF!</definedName>
    <definedName name="_xlnm.Database" localSheetId="8">'[19]사업계획(97년)'!#REF!</definedName>
    <definedName name="_xlnm.Database" localSheetId="9">'[19]사업계획(97년)'!#REF!</definedName>
    <definedName name="_xlnm.Database" localSheetId="10">'[19]사업계획(97년)'!#REF!</definedName>
    <definedName name="_xlnm.Database" localSheetId="11">'[19]사업계획(97년)'!#REF!</definedName>
    <definedName name="_xlnm.Database" localSheetId="12">'[19]사업계획(97년)'!#REF!</definedName>
    <definedName name="_xlnm.Database" localSheetId="13">'[19]사업계획(97년)'!#REF!</definedName>
    <definedName name="_xlnm.Database" localSheetId="15">'[19]사업계획(97년)'!#REF!</definedName>
    <definedName name="_xlnm.Database" localSheetId="14">'[19]사업계획(97년)'!#REF!</definedName>
    <definedName name="_xlnm.Database" localSheetId="16">'[19]사업계획(97년)'!#REF!</definedName>
    <definedName name="_xlnm.Database" localSheetId="17">'[19]사업계획(97년)'!#REF!</definedName>
    <definedName name="_xlnm.Database" localSheetId="18">'[19]사업계획(97년)'!#REF!</definedName>
    <definedName name="_xlnm.Database" localSheetId="21">'[19]사업계획(97년)'!#REF!</definedName>
    <definedName name="_xlnm.Database" localSheetId="19">'[19]사업계획(97년)'!#REF!</definedName>
    <definedName name="_xlnm.Database" localSheetId="20">'[19]사업계획(97년)'!#REF!</definedName>
    <definedName name="_xlnm.Database" localSheetId="22">'[19]사업계획(97년)'!#REF!</definedName>
    <definedName name="_xlnm.Database" localSheetId="24">'[19]사업계획(97년)'!#REF!</definedName>
    <definedName name="_xlnm.Database">'[19]사업계획(97년)'!#REF!</definedName>
    <definedName name="_xlnm.Print_Titles" localSheetId="1">#REF!</definedName>
    <definedName name="_xlnm.Print_Titles" localSheetId="2">#REF!</definedName>
    <definedName name="_xlnm.Print_Titles" localSheetId="3">#REF!</definedName>
    <definedName name="_xlnm.Print_Titles" localSheetId="4">#REF!</definedName>
    <definedName name="_xlnm.Print_Titles" localSheetId="5">#REF!</definedName>
    <definedName name="_xlnm.Print_Titles" localSheetId="6">#REF!</definedName>
    <definedName name="_xlnm.Print_Titles" localSheetId="7">#REF!</definedName>
    <definedName name="_xlnm.Print_Titles" localSheetId="8">#REF!</definedName>
    <definedName name="_xlnm.Print_Titles" localSheetId="9">#REF!</definedName>
    <definedName name="_xlnm.Print_Titles" localSheetId="10">#REF!</definedName>
    <definedName name="_xlnm.Print_Titles" localSheetId="11">#REF!</definedName>
    <definedName name="_xlnm.Print_Titles" localSheetId="12">#REF!</definedName>
    <definedName name="_xlnm.Print_Titles" localSheetId="13">#REF!</definedName>
    <definedName name="_xlnm.Print_Titles" localSheetId="15">#REF!</definedName>
    <definedName name="_xlnm.Print_Titles" localSheetId="14">#REF!</definedName>
    <definedName name="_xlnm.Print_Titles" localSheetId="16">#REF!</definedName>
    <definedName name="_xlnm.Print_Titles" localSheetId="17">#REF!</definedName>
    <definedName name="_xlnm.Print_Titles" localSheetId="18">#REF!</definedName>
    <definedName name="_xlnm.Print_Titles" localSheetId="21">#REF!</definedName>
    <definedName name="_xlnm.Print_Titles" localSheetId="19">#REF!</definedName>
    <definedName name="_xlnm.Print_Titles" localSheetId="20">#REF!</definedName>
    <definedName name="_xlnm.Print_Titles" localSheetId="22">#REF!</definedName>
    <definedName name="_xlnm.Print_Titles" localSheetId="24">#REF!</definedName>
    <definedName name="_xlnm.Print_Titles">#REF!</definedName>
    <definedName name="_xlnm.Extract" localSheetId="1">'[19]사업계획(97년)'!#REF!</definedName>
    <definedName name="_xlnm.Extract" localSheetId="2">'[19]사업계획(97년)'!#REF!</definedName>
    <definedName name="_xlnm.Extract" localSheetId="3">'[19]사업계획(97년)'!#REF!</definedName>
    <definedName name="_xlnm.Extract" localSheetId="4">'[19]사업계획(97년)'!#REF!</definedName>
    <definedName name="_xlnm.Extract" localSheetId="5">'[19]사업계획(97년)'!#REF!</definedName>
    <definedName name="_xlnm.Extract" localSheetId="6">'[19]사업계획(97년)'!#REF!</definedName>
    <definedName name="_xlnm.Extract" localSheetId="7">'[19]사업계획(97년)'!#REF!</definedName>
    <definedName name="_xlnm.Extract" localSheetId="8">'[19]사업계획(97년)'!#REF!</definedName>
    <definedName name="_xlnm.Extract" localSheetId="9">'[19]사업계획(97년)'!#REF!</definedName>
    <definedName name="_xlnm.Extract" localSheetId="10">'[19]사업계획(97년)'!#REF!</definedName>
    <definedName name="_xlnm.Extract" localSheetId="11">'[19]사업계획(97년)'!#REF!</definedName>
    <definedName name="_xlnm.Extract" localSheetId="12">'[19]사업계획(97년)'!#REF!</definedName>
    <definedName name="_xlnm.Extract" localSheetId="13">'[19]사업계획(97년)'!#REF!</definedName>
    <definedName name="_xlnm.Extract" localSheetId="15">'[19]사업계획(97년)'!#REF!</definedName>
    <definedName name="_xlnm.Extract" localSheetId="14">'[19]사업계획(97년)'!#REF!</definedName>
    <definedName name="_xlnm.Extract" localSheetId="16">'[19]사업계획(97년)'!#REF!</definedName>
    <definedName name="_xlnm.Extract" localSheetId="17">'[19]사업계획(97년)'!#REF!</definedName>
    <definedName name="_xlnm.Extract" localSheetId="18">'[19]사업계획(97년)'!#REF!</definedName>
    <definedName name="_xlnm.Extract" localSheetId="21">'[19]사업계획(97년)'!#REF!</definedName>
    <definedName name="_xlnm.Extract" localSheetId="19">'[19]사업계획(97년)'!#REF!</definedName>
    <definedName name="_xlnm.Extract" localSheetId="20">'[19]사업계획(97년)'!#REF!</definedName>
    <definedName name="_xlnm.Extract" localSheetId="22">'[19]사업계획(97년)'!#REF!</definedName>
    <definedName name="_xlnm.Extract" localSheetId="24">'[19]사업계획(97년)'!#REF!</definedName>
    <definedName name="_xlnm.Extract">'[19]사업계획(97년)'!#REF!</definedName>
    <definedName name="_xlnm.Criteria" localSheetId="1">'[19]사업계획(97년)'!#REF!</definedName>
    <definedName name="_xlnm.Criteria" localSheetId="2">'[19]사업계획(97년)'!#REF!</definedName>
    <definedName name="_xlnm.Criteria" localSheetId="3">'[19]사업계획(97년)'!#REF!</definedName>
    <definedName name="_xlnm.Criteria" localSheetId="4">'[19]사업계획(97년)'!#REF!</definedName>
    <definedName name="_xlnm.Criteria" localSheetId="5">'[19]사업계획(97년)'!#REF!</definedName>
    <definedName name="_xlnm.Criteria" localSheetId="6">'[19]사업계획(97년)'!#REF!</definedName>
    <definedName name="_xlnm.Criteria" localSheetId="7">'[19]사업계획(97년)'!#REF!</definedName>
    <definedName name="_xlnm.Criteria" localSheetId="8">'[19]사업계획(97년)'!#REF!</definedName>
    <definedName name="_xlnm.Criteria" localSheetId="9">'[19]사업계획(97년)'!#REF!</definedName>
    <definedName name="_xlnm.Criteria" localSheetId="10">'[19]사업계획(97년)'!#REF!</definedName>
    <definedName name="_xlnm.Criteria" localSheetId="11">'[19]사업계획(97년)'!#REF!</definedName>
    <definedName name="_xlnm.Criteria" localSheetId="12">'[19]사업계획(97년)'!#REF!</definedName>
    <definedName name="_xlnm.Criteria" localSheetId="13">'[19]사업계획(97년)'!#REF!</definedName>
    <definedName name="_xlnm.Criteria" localSheetId="15">'[19]사업계획(97년)'!#REF!</definedName>
    <definedName name="_xlnm.Criteria" localSheetId="14">'[19]사업계획(97년)'!#REF!</definedName>
    <definedName name="_xlnm.Criteria" localSheetId="16">'[19]사업계획(97년)'!#REF!</definedName>
    <definedName name="_xlnm.Criteria" localSheetId="17">'[19]사업계획(97년)'!#REF!</definedName>
    <definedName name="_xlnm.Criteria" localSheetId="18">'[19]사업계획(97년)'!#REF!</definedName>
    <definedName name="_xlnm.Criteria" localSheetId="21">'[19]사업계획(97년)'!#REF!</definedName>
    <definedName name="_xlnm.Criteria" localSheetId="19">'[19]사업계획(97년)'!#REF!</definedName>
    <definedName name="_xlnm.Criteria" localSheetId="20">'[19]사업계획(97년)'!#REF!</definedName>
    <definedName name="_xlnm.Criteria" localSheetId="22">'[19]사업계획(97년)'!#REF!</definedName>
    <definedName name="_xlnm.Criteria" localSheetId="24">'[19]사업계획(97년)'!#REF!</definedName>
    <definedName name="_xlnm.Criteria">'[19]사업계획(97년)'!#REF!</definedName>
    <definedName name="_xlnm.Print_Area" localSheetId="1">AHC!$A$1:$N$18</definedName>
    <definedName name="_xlnm.Print_Area" localSheetId="2">'A''PIEU'!$A$1:$N$3</definedName>
    <definedName name="_xlnm.Print_Area" localSheetId="3">BUENO!$A$1:$M$3</definedName>
    <definedName name="_xlnm.Print_Area" localSheetId="4">COSRX!$A$1:$N$109</definedName>
    <definedName name="_xlnm.Print_Area" localSheetId="5">DR.JART!$A$1:$N$3</definedName>
    <definedName name="_xlnm.Print_Area" localSheetId="6">ENOUGH!$A$1:$O$168</definedName>
    <definedName name="_xlnm.Print_Area" localSheetId="7">#REF!</definedName>
    <definedName name="_xlnm.Print_Area" localSheetId="8">'FARM STAY'!$A$1:$O$464</definedName>
    <definedName name="_xlnm.Print_Area" localSheetId="9">'HOLIKA HOLIKA'!$A$1:$N$496</definedName>
    <definedName name="_xlnm.Print_Area" localSheetId="10">INNISFREE!$A$1:$N$3</definedName>
    <definedName name="_xlnm.Print_Area" localSheetId="11">'ITS SKIN'!$A$1:$O$476</definedName>
    <definedName name="_xlnm.Print_Area" localSheetId="12">'JM SOLUTION'!$A$1:$N$440</definedName>
    <definedName name="_xlnm.Print_Area" localSheetId="13">MASIL!$A$1:$O$41</definedName>
    <definedName name="_xlnm.Print_Area" localSheetId="15">'MEDI-PEEL'!$A$1:$O$125</definedName>
    <definedName name="_xlnm.Print_Area" localSheetId="14">#REF!</definedName>
    <definedName name="_xlnm.Print_Area" localSheetId="16">'NATURE REPUBLIC'!$A$1:$N$496</definedName>
    <definedName name="_xlnm.Print_Area" localSheetId="17">PURITO!$A$1:$O$3</definedName>
    <definedName name="_xlnm.Print_Area" localSheetId="18">'PYUNKANG YUL'!$A$1:$M$55</definedName>
    <definedName name="_xlnm.Print_Area" localSheetId="21">SKIN1004!$A$1:$N$16</definedName>
    <definedName name="_xlnm.Print_Area" localSheetId="19">SNP!$A$1:$N$105</definedName>
    <definedName name="_xlnm.Print_Area" localSheetId="20">'SOME BY MI'!$A$1:$O$57</definedName>
    <definedName name="_xlnm.Print_Area" localSheetId="22">'THE FACE SHOP'!$A$1:$N$496</definedName>
    <definedName name="_xlnm.Print_Area" localSheetId="23">'THE SAEM'!$A$1:$N$3</definedName>
    <definedName name="_xlnm.Print_Area" localSheetId="24">'TONY MOLY'!$A$1:$N$3</definedName>
    <definedName name="_xlnm.Print_Area">#REF!</definedName>
    <definedName name="ㄱ" localSheetId="1">'[11]사업계획(97년)'!#REF!</definedName>
    <definedName name="ㄱ" localSheetId="2">'[11]사업계획(97년)'!#REF!</definedName>
    <definedName name="ㄱ" localSheetId="3">'[11]사업계획(97년)'!#REF!</definedName>
    <definedName name="ㄱ" localSheetId="4">'[11]사업계획(97년)'!#REF!</definedName>
    <definedName name="ㄱ" localSheetId="5">'[11]사업계획(97년)'!#REF!</definedName>
    <definedName name="ㄱ" localSheetId="6">'[11]사업계획(97년)'!#REF!</definedName>
    <definedName name="ㄱ" localSheetId="7">'[11]사업계획(97년)'!#REF!</definedName>
    <definedName name="ㄱ" localSheetId="8">'[11]사업계획(97년)'!#REF!</definedName>
    <definedName name="ㄱ" localSheetId="9">'[11]사업계획(97년)'!#REF!</definedName>
    <definedName name="ㄱ" localSheetId="10">'[11]사업계획(97년)'!#REF!</definedName>
    <definedName name="ㄱ" localSheetId="11">'[11]사업계획(97년)'!#REF!</definedName>
    <definedName name="ㄱ" localSheetId="12">'[11]사업계획(97년)'!#REF!</definedName>
    <definedName name="ㄱ" localSheetId="13">'[11]사업계획(97년)'!#REF!</definedName>
    <definedName name="ㄱ" localSheetId="15">'[11]사업계획(97년)'!#REF!</definedName>
    <definedName name="ㄱ" localSheetId="14">'[11]사업계획(97년)'!#REF!</definedName>
    <definedName name="ㄱ" localSheetId="16">'[11]사업계획(97년)'!#REF!</definedName>
    <definedName name="ㄱ" localSheetId="17">'[11]사업계획(97년)'!#REF!</definedName>
    <definedName name="ㄱ" localSheetId="18">'[11]사업계획(97년)'!#REF!</definedName>
    <definedName name="ㄱ" localSheetId="21">'[11]사업계획(97년)'!#REF!</definedName>
    <definedName name="ㄱ" localSheetId="19">'[11]사업계획(97년)'!#REF!</definedName>
    <definedName name="ㄱ" localSheetId="20">'[11]사업계획(97년)'!#REF!</definedName>
    <definedName name="ㄱ" localSheetId="22">'[11]사업계획(97년)'!#REF!</definedName>
    <definedName name="ㄱ" localSheetId="24">'[11]사업계획(97년)'!#REF!</definedName>
    <definedName name="ㄱ">'[11]사업계획(97년)'!#REF!</definedName>
    <definedName name="ㄱㄱ" localSheetId="1">#REF!</definedName>
    <definedName name="ㄱㄱ" localSheetId="2">#REF!</definedName>
    <definedName name="ㄱㄱ" localSheetId="3">#REF!</definedName>
    <definedName name="ㄱㄱ" localSheetId="4">#REF!</definedName>
    <definedName name="ㄱㄱ" localSheetId="5">#REF!</definedName>
    <definedName name="ㄱㄱ" localSheetId="6">#REF!</definedName>
    <definedName name="ㄱㄱ" localSheetId="7">#REF!</definedName>
    <definedName name="ㄱㄱ" localSheetId="8">#REF!</definedName>
    <definedName name="ㄱㄱ" localSheetId="9">#REF!</definedName>
    <definedName name="ㄱㄱ" localSheetId="10">#REF!</definedName>
    <definedName name="ㄱㄱ" localSheetId="11">#REF!</definedName>
    <definedName name="ㄱㄱ" localSheetId="12">#REF!</definedName>
    <definedName name="ㄱㄱ" localSheetId="13">#REF!</definedName>
    <definedName name="ㄱㄱ" localSheetId="15">#REF!</definedName>
    <definedName name="ㄱㄱ" localSheetId="14">#REF!</definedName>
    <definedName name="ㄱㄱ" localSheetId="16">#REF!</definedName>
    <definedName name="ㄱㄱ" localSheetId="17">#REF!</definedName>
    <definedName name="ㄱㄱ" localSheetId="18">#REF!</definedName>
    <definedName name="ㄱㄱ" localSheetId="21">#REF!</definedName>
    <definedName name="ㄱㄱ" localSheetId="19">#REF!</definedName>
    <definedName name="ㄱㄱ" localSheetId="20">#REF!</definedName>
    <definedName name="ㄱㄱ" localSheetId="22">#REF!</definedName>
    <definedName name="ㄱㄱ" localSheetId="24">#REF!</definedName>
    <definedName name="ㄱㄱ">#REF!</definedName>
    <definedName name="ㄱㄱㄱ" localSheetId="1">#REF!</definedName>
    <definedName name="ㄱㄱㄱ" localSheetId="2">#REF!</definedName>
    <definedName name="ㄱㄱㄱ" localSheetId="3">#REF!</definedName>
    <definedName name="ㄱㄱㄱ" localSheetId="4">#REF!</definedName>
    <definedName name="ㄱㄱㄱ" localSheetId="5">#REF!</definedName>
    <definedName name="ㄱㄱㄱ" localSheetId="6">#REF!</definedName>
    <definedName name="ㄱㄱㄱ" localSheetId="7">#REF!</definedName>
    <definedName name="ㄱㄱㄱ" localSheetId="8">#REF!</definedName>
    <definedName name="ㄱㄱㄱ" localSheetId="9">#REF!</definedName>
    <definedName name="ㄱㄱㄱ" localSheetId="10">#REF!</definedName>
    <definedName name="ㄱㄱㄱ" localSheetId="11">#REF!</definedName>
    <definedName name="ㄱㄱㄱ" localSheetId="12">#REF!</definedName>
    <definedName name="ㄱㄱㄱ" localSheetId="13">#REF!</definedName>
    <definedName name="ㄱㄱㄱ" localSheetId="15">#REF!</definedName>
    <definedName name="ㄱㄱㄱ" localSheetId="14">#REF!</definedName>
    <definedName name="ㄱㄱㄱ" localSheetId="16">#REF!</definedName>
    <definedName name="ㄱㄱㄱ" localSheetId="17">#REF!</definedName>
    <definedName name="ㄱㄱㄱ" localSheetId="18">#REF!</definedName>
    <definedName name="ㄱㄱㄱ" localSheetId="21">#REF!</definedName>
    <definedName name="ㄱㄱㄱ" localSheetId="19">#REF!</definedName>
    <definedName name="ㄱㄱㄱ" localSheetId="20">#REF!</definedName>
    <definedName name="ㄱㄱㄱ" localSheetId="22">#REF!</definedName>
    <definedName name="ㄱㄱㄱ" localSheetId="24">#REF!</definedName>
    <definedName name="ㄱㄱㄱ">#REF!</definedName>
    <definedName name="ㄱㄱㄱㄱ" localSheetId="1">#REF!</definedName>
    <definedName name="ㄱㄱㄱㄱ" localSheetId="2">#REF!</definedName>
    <definedName name="ㄱㄱㄱㄱ" localSheetId="3">#REF!</definedName>
    <definedName name="ㄱㄱㄱㄱ" localSheetId="4">#REF!</definedName>
    <definedName name="ㄱㄱㄱㄱ" localSheetId="5">#REF!</definedName>
    <definedName name="ㄱㄱㄱㄱ" localSheetId="6">#REF!</definedName>
    <definedName name="ㄱㄱㄱㄱ" localSheetId="7">#REF!</definedName>
    <definedName name="ㄱㄱㄱㄱ" localSheetId="8">#REF!</definedName>
    <definedName name="ㄱㄱㄱㄱ" localSheetId="9">#REF!</definedName>
    <definedName name="ㄱㄱㄱㄱ" localSheetId="10">#REF!</definedName>
    <definedName name="ㄱㄱㄱㄱ" localSheetId="11">#REF!</definedName>
    <definedName name="ㄱㄱㄱㄱ" localSheetId="12">#REF!</definedName>
    <definedName name="ㄱㄱㄱㄱ" localSheetId="13">#REF!</definedName>
    <definedName name="ㄱㄱㄱㄱ" localSheetId="15">#REF!</definedName>
    <definedName name="ㄱㄱㄱㄱ" localSheetId="14">#REF!</definedName>
    <definedName name="ㄱㄱㄱㄱ" localSheetId="16">#REF!</definedName>
    <definedName name="ㄱㄱㄱㄱ" localSheetId="17">#REF!</definedName>
    <definedName name="ㄱㄱㄱㄱ" localSheetId="18">#REF!</definedName>
    <definedName name="ㄱㄱㄱㄱ" localSheetId="21">#REF!</definedName>
    <definedName name="ㄱㄱㄱㄱ" localSheetId="19">#REF!</definedName>
    <definedName name="ㄱㄱㄱㄱ" localSheetId="20">#REF!</definedName>
    <definedName name="ㄱㄱㄱㄱ" localSheetId="22">#REF!</definedName>
    <definedName name="ㄱㄱㄱㄱ" localSheetId="24">#REF!</definedName>
    <definedName name="ㄱㄱㄱㄱ">#REF!</definedName>
    <definedName name="ㄱㄷㅈ" localSheetId="1">BlankMacro1</definedName>
    <definedName name="ㄱㄷㅈ" localSheetId="2">BlankMacro1</definedName>
    <definedName name="ㄱㄷㅈ" localSheetId="3">BlankMacro1</definedName>
    <definedName name="ㄱㄷㅈ" localSheetId="4">BlankMacro1</definedName>
    <definedName name="ㄱㄷㅈ" localSheetId="5">BlankMacro1</definedName>
    <definedName name="ㄱㄷㅈ" localSheetId="6">BlankMacro1</definedName>
    <definedName name="ㄱㄷㅈ" localSheetId="7">BlankMacro1</definedName>
    <definedName name="ㄱㄷㅈ" localSheetId="8">BlankMacro1</definedName>
    <definedName name="ㄱㄷㅈ" localSheetId="9">BlankMacro1</definedName>
    <definedName name="ㄱㄷㅈ" localSheetId="10">BlankMacro1</definedName>
    <definedName name="ㄱㄷㅈ" localSheetId="11">BlankMacro1</definedName>
    <definedName name="ㄱㄷㅈ" localSheetId="12">BlankMacro1</definedName>
    <definedName name="ㄱㄷㅈ" localSheetId="13">BlankMacro1</definedName>
    <definedName name="ㄱㄷㅈ" localSheetId="15">BlankMacro1</definedName>
    <definedName name="ㄱㄷㅈ" localSheetId="14">BlankMacro1</definedName>
    <definedName name="ㄱㄷㅈ" localSheetId="16">BlankMacro1</definedName>
    <definedName name="ㄱㄷㅈ" localSheetId="17">BlankMacro1</definedName>
    <definedName name="ㄱㄷㅈ" localSheetId="18">BlankMacro1</definedName>
    <definedName name="ㄱㄷㅈ" localSheetId="21">BlankMacro1</definedName>
    <definedName name="ㄱㄷㅈ" localSheetId="19">BlankMacro1</definedName>
    <definedName name="ㄱㄷㅈ" localSheetId="20">BlankMacro1</definedName>
    <definedName name="ㄱㄷㅈ" localSheetId="22">BlankMacro1</definedName>
    <definedName name="ㄱㄷㅈ" localSheetId="24">BlankMacro1</definedName>
    <definedName name="ㄱㄷㅈ">BlankMacro1</definedName>
    <definedName name="가" localSheetId="1">#REF!</definedName>
    <definedName name="가" localSheetId="2">#REF!</definedName>
    <definedName name="가" localSheetId="3">#REF!</definedName>
    <definedName name="가" localSheetId="4">#REF!</definedName>
    <definedName name="가" localSheetId="5">#REF!</definedName>
    <definedName name="가" localSheetId="6">#REF!</definedName>
    <definedName name="가" localSheetId="7">#REF!</definedName>
    <definedName name="가" localSheetId="8">#REF!</definedName>
    <definedName name="가" localSheetId="9">#REF!</definedName>
    <definedName name="가" localSheetId="10">#REF!</definedName>
    <definedName name="가" localSheetId="11">#REF!</definedName>
    <definedName name="가" localSheetId="12">#REF!</definedName>
    <definedName name="가" localSheetId="13">#REF!</definedName>
    <definedName name="가" localSheetId="15">#REF!</definedName>
    <definedName name="가" localSheetId="14">#REF!</definedName>
    <definedName name="가" localSheetId="16">#REF!</definedName>
    <definedName name="가" localSheetId="17">#REF!</definedName>
    <definedName name="가" localSheetId="18">#REF!</definedName>
    <definedName name="가" localSheetId="21">#REF!</definedName>
    <definedName name="가" localSheetId="19">#REF!</definedName>
    <definedName name="가" localSheetId="20">#REF!</definedName>
    <definedName name="가" localSheetId="22">#REF!</definedName>
    <definedName name="가" localSheetId="24">#REF!</definedName>
    <definedName name="가">#REF!</definedName>
    <definedName name="거래은행" localSheetId="1">#REF!</definedName>
    <definedName name="거래은행" localSheetId="2">#REF!</definedName>
    <definedName name="거래은행" localSheetId="3">#REF!</definedName>
    <definedName name="거래은행" localSheetId="4">#REF!</definedName>
    <definedName name="거래은행" localSheetId="5">#REF!</definedName>
    <definedName name="거래은행" localSheetId="6">#REF!</definedName>
    <definedName name="거래은행" localSheetId="7">#REF!</definedName>
    <definedName name="거래은행" localSheetId="8">#REF!</definedName>
    <definedName name="거래은행" localSheetId="9">#REF!</definedName>
    <definedName name="거래은행" localSheetId="10">#REF!</definedName>
    <definedName name="거래은행" localSheetId="11">#REF!</definedName>
    <definedName name="거래은행" localSheetId="12">#REF!</definedName>
    <definedName name="거래은행" localSheetId="13">#REF!</definedName>
    <definedName name="거래은행" localSheetId="15">#REF!</definedName>
    <definedName name="거래은행" localSheetId="14">#REF!</definedName>
    <definedName name="거래은행" localSheetId="16">#REF!</definedName>
    <definedName name="거래은행" localSheetId="17">#REF!</definedName>
    <definedName name="거래은행" localSheetId="18">#REF!</definedName>
    <definedName name="거래은행" localSheetId="21">#REF!</definedName>
    <definedName name="거래은행" localSheetId="19">#REF!</definedName>
    <definedName name="거래은행" localSheetId="20">#REF!</definedName>
    <definedName name="거래은행" localSheetId="22">#REF!</definedName>
    <definedName name="거래은행" localSheetId="24">#REF!</definedName>
    <definedName name="거래은행">#REF!</definedName>
    <definedName name="건물" localSheetId="1" hidden="1">{"'손익현황'!$A$1:$J$29"}</definedName>
    <definedName name="건물" localSheetId="2" hidden="1">{"'손익현황'!$A$1:$J$29"}</definedName>
    <definedName name="건물" localSheetId="3" hidden="1">{"'손익현황'!$A$1:$J$29"}</definedName>
    <definedName name="건물" localSheetId="4" hidden="1">{"'손익현황'!$A$1:$J$29"}</definedName>
    <definedName name="건물" localSheetId="5" hidden="1">{"'손익현황'!$A$1:$J$29"}</definedName>
    <definedName name="건물" localSheetId="6" hidden="1">{"'손익현황'!$A$1:$J$29"}</definedName>
    <definedName name="건물" localSheetId="7" hidden="1">{"'손익현황'!$A$1:$J$29"}</definedName>
    <definedName name="건물" localSheetId="8" hidden="1">{"'손익현황'!$A$1:$J$29"}</definedName>
    <definedName name="건물" localSheetId="9" hidden="1">{"'손익현황'!$A$1:$J$29"}</definedName>
    <definedName name="건물" localSheetId="10" hidden="1">{"'손익현황'!$A$1:$J$29"}</definedName>
    <definedName name="건물" localSheetId="11" hidden="1">{"'손익현황'!$A$1:$J$29"}</definedName>
    <definedName name="건물" localSheetId="12" hidden="1">{"'손익현황'!$A$1:$J$29"}</definedName>
    <definedName name="건물" localSheetId="13" hidden="1">{"'손익현황'!$A$1:$J$29"}</definedName>
    <definedName name="건물" localSheetId="15" hidden="1">{"'손익현황'!$A$1:$J$29"}</definedName>
    <definedName name="건물" localSheetId="14" hidden="1">{"'손익현황'!$A$1:$J$29"}</definedName>
    <definedName name="건물" localSheetId="16" hidden="1">{"'손익현황'!$A$1:$J$29"}</definedName>
    <definedName name="건물" localSheetId="17" hidden="1">{"'손익현황'!$A$1:$J$29"}</definedName>
    <definedName name="건물" localSheetId="18" hidden="1">{"'손익현황'!$A$1:$J$29"}</definedName>
    <definedName name="건물" localSheetId="21" hidden="1">{"'손익현황'!$A$1:$J$29"}</definedName>
    <definedName name="건물" localSheetId="19" hidden="1">{"'손익현황'!$A$1:$J$29"}</definedName>
    <definedName name="건물" localSheetId="20" hidden="1">{"'손익현황'!$A$1:$J$29"}</definedName>
    <definedName name="건물" localSheetId="22" hidden="1">{"'손익현황'!$A$1:$J$29"}</definedName>
    <definedName name="건물" localSheetId="24" hidden="1">{"'손익현황'!$A$1:$J$29"}</definedName>
    <definedName name="건물" hidden="1">{"'손익현황'!$A$1:$J$29"}</definedName>
    <definedName name="건물임." localSheetId="1" hidden="1">{"'손익현황'!$A$1:$J$29"}</definedName>
    <definedName name="건물임." localSheetId="2" hidden="1">{"'손익현황'!$A$1:$J$29"}</definedName>
    <definedName name="건물임." localSheetId="3" hidden="1">{"'손익현황'!$A$1:$J$29"}</definedName>
    <definedName name="건물임." localSheetId="4" hidden="1">{"'손익현황'!$A$1:$J$29"}</definedName>
    <definedName name="건물임." localSheetId="5" hidden="1">{"'손익현황'!$A$1:$J$29"}</definedName>
    <definedName name="건물임." localSheetId="6" hidden="1">{"'손익현황'!$A$1:$J$29"}</definedName>
    <definedName name="건물임." localSheetId="7" hidden="1">{"'손익현황'!$A$1:$J$29"}</definedName>
    <definedName name="건물임." localSheetId="8" hidden="1">{"'손익현황'!$A$1:$J$29"}</definedName>
    <definedName name="건물임." localSheetId="9" hidden="1">{"'손익현황'!$A$1:$J$29"}</definedName>
    <definedName name="건물임." localSheetId="10" hidden="1">{"'손익현황'!$A$1:$J$29"}</definedName>
    <definedName name="건물임." localSheetId="11" hidden="1">{"'손익현황'!$A$1:$J$29"}</definedName>
    <definedName name="건물임." localSheetId="12" hidden="1">{"'손익현황'!$A$1:$J$29"}</definedName>
    <definedName name="건물임." localSheetId="13" hidden="1">{"'손익현황'!$A$1:$J$29"}</definedName>
    <definedName name="건물임." localSheetId="15" hidden="1">{"'손익현황'!$A$1:$J$29"}</definedName>
    <definedName name="건물임." localSheetId="14" hidden="1">{"'손익현황'!$A$1:$J$29"}</definedName>
    <definedName name="건물임." localSheetId="16" hidden="1">{"'손익현황'!$A$1:$J$29"}</definedName>
    <definedName name="건물임." localSheetId="17" hidden="1">{"'손익현황'!$A$1:$J$29"}</definedName>
    <definedName name="건물임." localSheetId="18" hidden="1">{"'손익현황'!$A$1:$J$29"}</definedName>
    <definedName name="건물임." localSheetId="21" hidden="1">{"'손익현황'!$A$1:$J$29"}</definedName>
    <definedName name="건물임." localSheetId="19" hidden="1">{"'손익현황'!$A$1:$J$29"}</definedName>
    <definedName name="건물임." localSheetId="20" hidden="1">{"'손익현황'!$A$1:$J$29"}</definedName>
    <definedName name="건물임." localSheetId="22" hidden="1">{"'손익현황'!$A$1:$J$29"}</definedName>
    <definedName name="건물임." localSheetId="24" hidden="1">{"'손익현황'!$A$1:$J$29"}</definedName>
    <definedName name="건물임." hidden="1">{"'손익현황'!$A$1:$J$29"}</definedName>
    <definedName name="계산" localSheetId="1">#REF!</definedName>
    <definedName name="계산" localSheetId="2">#REF!</definedName>
    <definedName name="계산" localSheetId="3">#REF!</definedName>
    <definedName name="계산" localSheetId="4">#REF!</definedName>
    <definedName name="계산" localSheetId="5">#REF!</definedName>
    <definedName name="계산" localSheetId="6">#REF!</definedName>
    <definedName name="계산" localSheetId="7">#REF!</definedName>
    <definedName name="계산" localSheetId="8">#REF!</definedName>
    <definedName name="계산" localSheetId="9">#REF!</definedName>
    <definedName name="계산" localSheetId="10">#REF!</definedName>
    <definedName name="계산" localSheetId="11">#REF!</definedName>
    <definedName name="계산" localSheetId="12">#REF!</definedName>
    <definedName name="계산" localSheetId="13">#REF!</definedName>
    <definedName name="계산" localSheetId="15">#REF!</definedName>
    <definedName name="계산" localSheetId="16">#REF!</definedName>
    <definedName name="계산" localSheetId="17">#REF!</definedName>
    <definedName name="계산" localSheetId="18">#REF!</definedName>
    <definedName name="계산" localSheetId="21">#REF!</definedName>
    <definedName name="계산" localSheetId="19">#REF!</definedName>
    <definedName name="계산" localSheetId="20">#REF!</definedName>
    <definedName name="계산" localSheetId="22">#REF!</definedName>
    <definedName name="계산" localSheetId="24">#REF!</definedName>
    <definedName name="계산">#REF!</definedName>
    <definedName name="계약금" localSheetId="1">#REF!</definedName>
    <definedName name="계약금" localSheetId="2">#REF!</definedName>
    <definedName name="계약금" localSheetId="3">#REF!</definedName>
    <definedName name="계약금" localSheetId="4">#REF!</definedName>
    <definedName name="계약금" localSheetId="5">#REF!</definedName>
    <definedName name="계약금" localSheetId="6">#REF!</definedName>
    <definedName name="계약금" localSheetId="7">#REF!</definedName>
    <definedName name="계약금" localSheetId="8">#REF!</definedName>
    <definedName name="계약금" localSheetId="9">#REF!</definedName>
    <definedName name="계약금" localSheetId="10">#REF!</definedName>
    <definedName name="계약금" localSheetId="11">#REF!</definedName>
    <definedName name="계약금" localSheetId="12">#REF!</definedName>
    <definedName name="계약금" localSheetId="13">#REF!</definedName>
    <definedName name="계약금" localSheetId="15">#REF!</definedName>
    <definedName name="계약금" localSheetId="16">#REF!</definedName>
    <definedName name="계약금" localSheetId="17">#REF!</definedName>
    <definedName name="계약금" localSheetId="18">#REF!</definedName>
    <definedName name="계약금" localSheetId="21">#REF!</definedName>
    <definedName name="계약금" localSheetId="19">#REF!</definedName>
    <definedName name="계약금" localSheetId="20">#REF!</definedName>
    <definedName name="계약금" localSheetId="22">#REF!</definedName>
    <definedName name="계약금" localSheetId="24">#REF!</definedName>
    <definedName name="계약금">#REF!</definedName>
    <definedName name="계획" localSheetId="1">#REF!</definedName>
    <definedName name="계획" localSheetId="2">#REF!</definedName>
    <definedName name="계획" localSheetId="3">#REF!</definedName>
    <definedName name="계획" localSheetId="4">#REF!</definedName>
    <definedName name="계획" localSheetId="5">#REF!</definedName>
    <definedName name="계획" localSheetId="6">#REF!</definedName>
    <definedName name="계획" localSheetId="7">#REF!</definedName>
    <definedName name="계획" localSheetId="8">#REF!</definedName>
    <definedName name="계획" localSheetId="9">#REF!</definedName>
    <definedName name="계획" localSheetId="10">#REF!</definedName>
    <definedName name="계획" localSheetId="11">#REF!</definedName>
    <definedName name="계획" localSheetId="12">#REF!</definedName>
    <definedName name="계획" localSheetId="13">#REF!</definedName>
    <definedName name="계획" localSheetId="15">#REF!</definedName>
    <definedName name="계획" localSheetId="16">#REF!</definedName>
    <definedName name="계획" localSheetId="17">#REF!</definedName>
    <definedName name="계획" localSheetId="18">#REF!</definedName>
    <definedName name="계획" localSheetId="21">#REF!</definedName>
    <definedName name="계획" localSheetId="19">#REF!</definedName>
    <definedName name="계획" localSheetId="20">#REF!</definedName>
    <definedName name="계획" localSheetId="22">#REF!</definedName>
    <definedName name="계획" localSheetId="24">#REF!</definedName>
    <definedName name="계획">#REF!</definedName>
    <definedName name="공" localSheetId="1" hidden="1">{"'손익현황'!$A$1:$J$29"}</definedName>
    <definedName name="공" localSheetId="2" hidden="1">{"'손익현황'!$A$1:$J$29"}</definedName>
    <definedName name="공" localSheetId="3" hidden="1">{"'손익현황'!$A$1:$J$29"}</definedName>
    <definedName name="공" localSheetId="4" hidden="1">{"'손익현황'!$A$1:$J$29"}</definedName>
    <definedName name="공" localSheetId="5" hidden="1">{"'손익현황'!$A$1:$J$29"}</definedName>
    <definedName name="공" localSheetId="6" hidden="1">{"'손익현황'!$A$1:$J$29"}</definedName>
    <definedName name="공" localSheetId="7" hidden="1">{"'손익현황'!$A$1:$J$29"}</definedName>
    <definedName name="공" localSheetId="8" hidden="1">{"'손익현황'!$A$1:$J$29"}</definedName>
    <definedName name="공" localSheetId="9" hidden="1">{"'손익현황'!$A$1:$J$29"}</definedName>
    <definedName name="공" localSheetId="10" hidden="1">{"'손익현황'!$A$1:$J$29"}</definedName>
    <definedName name="공" localSheetId="11" hidden="1">{"'손익현황'!$A$1:$J$29"}</definedName>
    <definedName name="공" localSheetId="12" hidden="1">{"'손익현황'!$A$1:$J$29"}</definedName>
    <definedName name="공" localSheetId="13" hidden="1">{"'손익현황'!$A$1:$J$29"}</definedName>
    <definedName name="공" localSheetId="15" hidden="1">{"'손익현황'!$A$1:$J$29"}</definedName>
    <definedName name="공" localSheetId="14" hidden="1">{"'손익현황'!$A$1:$J$29"}</definedName>
    <definedName name="공" localSheetId="16" hidden="1">{"'손익현황'!$A$1:$J$29"}</definedName>
    <definedName name="공" localSheetId="17" hidden="1">{"'손익현황'!$A$1:$J$29"}</definedName>
    <definedName name="공" localSheetId="18" hidden="1">{"'손익현황'!$A$1:$J$29"}</definedName>
    <definedName name="공" localSheetId="21" hidden="1">{"'손익현황'!$A$1:$J$29"}</definedName>
    <definedName name="공" localSheetId="19" hidden="1">{"'손익현황'!$A$1:$J$29"}</definedName>
    <definedName name="공" localSheetId="20" hidden="1">{"'손익현황'!$A$1:$J$29"}</definedName>
    <definedName name="공" localSheetId="22" hidden="1">{"'손익현황'!$A$1:$J$29"}</definedName>
    <definedName name="공" localSheetId="24" hidden="1">{"'손익현황'!$A$1:$J$29"}</definedName>
    <definedName name="공" hidden="1">{"'손익현황'!$A$1:$J$29"}</definedName>
    <definedName name="공구" localSheetId="1" hidden="1">{"'손익현황'!$A$1:$J$29"}</definedName>
    <definedName name="공구" localSheetId="2" hidden="1">{"'손익현황'!$A$1:$J$29"}</definedName>
    <definedName name="공구" localSheetId="3" hidden="1">{"'손익현황'!$A$1:$J$29"}</definedName>
    <definedName name="공구" localSheetId="4" hidden="1">{"'손익현황'!$A$1:$J$29"}</definedName>
    <definedName name="공구" localSheetId="5" hidden="1">{"'손익현황'!$A$1:$J$29"}</definedName>
    <definedName name="공구" localSheetId="6" hidden="1">{"'손익현황'!$A$1:$J$29"}</definedName>
    <definedName name="공구" localSheetId="7" hidden="1">{"'손익현황'!$A$1:$J$29"}</definedName>
    <definedName name="공구" localSheetId="8" hidden="1">{"'손익현황'!$A$1:$J$29"}</definedName>
    <definedName name="공구" localSheetId="9" hidden="1">{"'손익현황'!$A$1:$J$29"}</definedName>
    <definedName name="공구" localSheetId="10" hidden="1">{"'손익현황'!$A$1:$J$29"}</definedName>
    <definedName name="공구" localSheetId="11" hidden="1">{"'손익현황'!$A$1:$J$29"}</definedName>
    <definedName name="공구" localSheetId="12" hidden="1">{"'손익현황'!$A$1:$J$29"}</definedName>
    <definedName name="공구" localSheetId="13" hidden="1">{"'손익현황'!$A$1:$J$29"}</definedName>
    <definedName name="공구" localSheetId="15" hidden="1">{"'손익현황'!$A$1:$J$29"}</definedName>
    <definedName name="공구" localSheetId="14" hidden="1">{"'손익현황'!$A$1:$J$29"}</definedName>
    <definedName name="공구" localSheetId="16" hidden="1">{"'손익현황'!$A$1:$J$29"}</definedName>
    <definedName name="공구" localSheetId="17" hidden="1">{"'손익현황'!$A$1:$J$29"}</definedName>
    <definedName name="공구" localSheetId="18" hidden="1">{"'손익현황'!$A$1:$J$29"}</definedName>
    <definedName name="공구" localSheetId="21" hidden="1">{"'손익현황'!$A$1:$J$29"}</definedName>
    <definedName name="공구" localSheetId="19" hidden="1">{"'손익현황'!$A$1:$J$29"}</definedName>
    <definedName name="공구" localSheetId="20" hidden="1">{"'손익현황'!$A$1:$J$29"}</definedName>
    <definedName name="공구" localSheetId="22" hidden="1">{"'손익현황'!$A$1:$J$29"}</definedName>
    <definedName name="공구" localSheetId="24" hidden="1">{"'손익현황'!$A$1:$J$29"}</definedName>
    <definedName name="공구" hidden="1">{"'손익현황'!$A$1:$J$29"}</definedName>
    <definedName name="공구기구" localSheetId="1" hidden="1">{"'손익현황'!$A$1:$J$29"}</definedName>
    <definedName name="공구기구" localSheetId="2" hidden="1">{"'손익현황'!$A$1:$J$29"}</definedName>
    <definedName name="공구기구" localSheetId="3" hidden="1">{"'손익현황'!$A$1:$J$29"}</definedName>
    <definedName name="공구기구" localSheetId="4" hidden="1">{"'손익현황'!$A$1:$J$29"}</definedName>
    <definedName name="공구기구" localSheetId="5" hidden="1">{"'손익현황'!$A$1:$J$29"}</definedName>
    <definedName name="공구기구" localSheetId="6" hidden="1">{"'손익현황'!$A$1:$J$29"}</definedName>
    <definedName name="공구기구" localSheetId="7" hidden="1">{"'손익현황'!$A$1:$J$29"}</definedName>
    <definedName name="공구기구" localSheetId="8" hidden="1">{"'손익현황'!$A$1:$J$29"}</definedName>
    <definedName name="공구기구" localSheetId="9" hidden="1">{"'손익현황'!$A$1:$J$29"}</definedName>
    <definedName name="공구기구" localSheetId="10" hidden="1">{"'손익현황'!$A$1:$J$29"}</definedName>
    <definedName name="공구기구" localSheetId="11" hidden="1">{"'손익현황'!$A$1:$J$29"}</definedName>
    <definedName name="공구기구" localSheetId="12" hidden="1">{"'손익현황'!$A$1:$J$29"}</definedName>
    <definedName name="공구기구" localSheetId="13" hidden="1">{"'손익현황'!$A$1:$J$29"}</definedName>
    <definedName name="공구기구" localSheetId="15" hidden="1">{"'손익현황'!$A$1:$J$29"}</definedName>
    <definedName name="공구기구" localSheetId="14" hidden="1">{"'손익현황'!$A$1:$J$29"}</definedName>
    <definedName name="공구기구" localSheetId="16" hidden="1">{"'손익현황'!$A$1:$J$29"}</definedName>
    <definedName name="공구기구" localSheetId="17" hidden="1">{"'손익현황'!$A$1:$J$29"}</definedName>
    <definedName name="공구기구" localSheetId="18" hidden="1">{"'손익현황'!$A$1:$J$29"}</definedName>
    <definedName name="공구기구" localSheetId="21" hidden="1">{"'손익현황'!$A$1:$J$29"}</definedName>
    <definedName name="공구기구" localSheetId="19" hidden="1">{"'손익현황'!$A$1:$J$29"}</definedName>
    <definedName name="공구기구" localSheetId="20" hidden="1">{"'손익현황'!$A$1:$J$29"}</definedName>
    <definedName name="공구기구" localSheetId="22" hidden="1">{"'손익현황'!$A$1:$J$29"}</definedName>
    <definedName name="공구기구" localSheetId="24" hidden="1">{"'손익현황'!$A$1:$J$29"}</definedName>
    <definedName name="공구기구" hidden="1">{"'손익현황'!$A$1:$J$29"}</definedName>
    <definedName name="공문1" localSheetId="1">'[20]사업계획(97년)'!#REF!</definedName>
    <definedName name="공문1" localSheetId="2">'[20]사업계획(97년)'!#REF!</definedName>
    <definedName name="공문1" localSheetId="3">'[20]사업계획(97년)'!#REF!</definedName>
    <definedName name="공문1" localSheetId="4">'[20]사업계획(97년)'!#REF!</definedName>
    <definedName name="공문1" localSheetId="5">'[20]사업계획(97년)'!#REF!</definedName>
    <definedName name="공문1" localSheetId="6">'[20]사업계획(97년)'!#REF!</definedName>
    <definedName name="공문1" localSheetId="7">'[20]사업계획(97년)'!#REF!</definedName>
    <definedName name="공문1" localSheetId="8">'[20]사업계획(97년)'!#REF!</definedName>
    <definedName name="공문1" localSheetId="9">'[20]사업계획(97년)'!#REF!</definedName>
    <definedName name="공문1" localSheetId="10">'[20]사업계획(97년)'!#REF!</definedName>
    <definedName name="공문1" localSheetId="11">'[20]사업계획(97년)'!#REF!</definedName>
    <definedName name="공문1" localSheetId="12">'[20]사업계획(97년)'!#REF!</definedName>
    <definedName name="공문1" localSheetId="13">'[20]사업계획(97년)'!#REF!</definedName>
    <definedName name="공문1" localSheetId="15">'[20]사업계획(97년)'!#REF!</definedName>
    <definedName name="공문1" localSheetId="16">'[20]사업계획(97년)'!#REF!</definedName>
    <definedName name="공문1" localSheetId="17">'[20]사업계획(97년)'!#REF!</definedName>
    <definedName name="공문1" localSheetId="18">'[20]사업계획(97년)'!#REF!</definedName>
    <definedName name="공문1" localSheetId="21">'[20]사업계획(97년)'!#REF!</definedName>
    <definedName name="공문1" localSheetId="19">'[20]사업계획(97년)'!#REF!</definedName>
    <definedName name="공문1" localSheetId="20">'[20]사업계획(97년)'!#REF!</definedName>
    <definedName name="공문1" localSheetId="22">'[20]사업계획(97년)'!#REF!</definedName>
    <definedName name="공문1" localSheetId="24">'[20]사업계획(97년)'!#REF!</definedName>
    <definedName name="공문1">'[20]사업계획(97년)'!#REF!</definedName>
    <definedName name="공항출고" localSheetId="1">#REF!</definedName>
    <definedName name="공항출고" localSheetId="2">#REF!</definedName>
    <definedName name="공항출고" localSheetId="3">#REF!</definedName>
    <definedName name="공항출고" localSheetId="4">#REF!</definedName>
    <definedName name="공항출고" localSheetId="5">#REF!</definedName>
    <definedName name="공항출고" localSheetId="6">#REF!</definedName>
    <definedName name="공항출고" localSheetId="7">#REF!</definedName>
    <definedName name="공항출고" localSheetId="8">#REF!</definedName>
    <definedName name="공항출고" localSheetId="9">#REF!</definedName>
    <definedName name="공항출고" localSheetId="10">#REF!</definedName>
    <definedName name="공항출고" localSheetId="11">#REF!</definedName>
    <definedName name="공항출고" localSheetId="12">#REF!</definedName>
    <definedName name="공항출고" localSheetId="13">#REF!</definedName>
    <definedName name="공항출고" localSheetId="15">#REF!</definedName>
    <definedName name="공항출고" localSheetId="14">#REF!</definedName>
    <definedName name="공항출고" localSheetId="16">#REF!</definedName>
    <definedName name="공항출고" localSheetId="17">#REF!</definedName>
    <definedName name="공항출고" localSheetId="18">#REF!</definedName>
    <definedName name="공항출고" localSheetId="21">#REF!</definedName>
    <definedName name="공항출고" localSheetId="19">#REF!</definedName>
    <definedName name="공항출고" localSheetId="20">#REF!</definedName>
    <definedName name="공항출고" localSheetId="22">#REF!</definedName>
    <definedName name="공항출고" localSheetId="24">#REF!</definedName>
    <definedName name="공항출고">#REF!</definedName>
    <definedName name="관리번호" localSheetId="1">#REF!</definedName>
    <definedName name="관리번호" localSheetId="2">#REF!</definedName>
    <definedName name="관리번호" localSheetId="3">#REF!</definedName>
    <definedName name="관리번호" localSheetId="4">#REF!</definedName>
    <definedName name="관리번호" localSheetId="5">#REF!</definedName>
    <definedName name="관리번호" localSheetId="6">#REF!</definedName>
    <definedName name="관리번호" localSheetId="7">#REF!</definedName>
    <definedName name="관리번호" localSheetId="8">#REF!</definedName>
    <definedName name="관리번호" localSheetId="9">#REF!</definedName>
    <definedName name="관리번호" localSheetId="10">#REF!</definedName>
    <definedName name="관리번호" localSheetId="11">#REF!</definedName>
    <definedName name="관리번호" localSheetId="12">#REF!</definedName>
    <definedName name="관리번호" localSheetId="13">#REF!</definedName>
    <definedName name="관리번호" localSheetId="15">#REF!</definedName>
    <definedName name="관리번호" localSheetId="14">#REF!</definedName>
    <definedName name="관리번호" localSheetId="16">#REF!</definedName>
    <definedName name="관리번호" localSheetId="17">#REF!</definedName>
    <definedName name="관리번호" localSheetId="18">#REF!</definedName>
    <definedName name="관리번호" localSheetId="21">#REF!</definedName>
    <definedName name="관리번호" localSheetId="19">#REF!</definedName>
    <definedName name="관리번호" localSheetId="20">#REF!</definedName>
    <definedName name="관리번호" localSheetId="22">#REF!</definedName>
    <definedName name="관리번호" localSheetId="24">#REF!</definedName>
    <definedName name="관리번호">#REF!</definedName>
    <definedName name="구" localSheetId="1" hidden="1">{"'손익현황'!$A$1:$J$29"}</definedName>
    <definedName name="구" localSheetId="2" hidden="1">{"'손익현황'!$A$1:$J$29"}</definedName>
    <definedName name="구" localSheetId="3" hidden="1">{"'손익현황'!$A$1:$J$29"}</definedName>
    <definedName name="구" localSheetId="4" hidden="1">{"'손익현황'!$A$1:$J$29"}</definedName>
    <definedName name="구" localSheetId="5" hidden="1">{"'손익현황'!$A$1:$J$29"}</definedName>
    <definedName name="구" localSheetId="6" hidden="1">{"'손익현황'!$A$1:$J$29"}</definedName>
    <definedName name="구" localSheetId="7" hidden="1">{"'손익현황'!$A$1:$J$29"}</definedName>
    <definedName name="구" localSheetId="8" hidden="1">{"'손익현황'!$A$1:$J$29"}</definedName>
    <definedName name="구" localSheetId="9" hidden="1">{"'손익현황'!$A$1:$J$29"}</definedName>
    <definedName name="구" localSheetId="10" hidden="1">{"'손익현황'!$A$1:$J$29"}</definedName>
    <definedName name="구" localSheetId="11" hidden="1">{"'손익현황'!$A$1:$J$29"}</definedName>
    <definedName name="구" localSheetId="12" hidden="1">{"'손익현황'!$A$1:$J$29"}</definedName>
    <definedName name="구" localSheetId="13" hidden="1">{"'손익현황'!$A$1:$J$29"}</definedName>
    <definedName name="구" localSheetId="15" hidden="1">{"'손익현황'!$A$1:$J$29"}</definedName>
    <definedName name="구" localSheetId="14" hidden="1">{"'손익현황'!$A$1:$J$29"}</definedName>
    <definedName name="구" localSheetId="16" hidden="1">{"'손익현황'!$A$1:$J$29"}</definedName>
    <definedName name="구" localSheetId="17" hidden="1">{"'손익현황'!$A$1:$J$29"}</definedName>
    <definedName name="구" localSheetId="18" hidden="1">{"'손익현황'!$A$1:$J$29"}</definedName>
    <definedName name="구" localSheetId="21" hidden="1">{"'손익현황'!$A$1:$J$29"}</definedName>
    <definedName name="구" localSheetId="19" hidden="1">{"'손익현황'!$A$1:$J$29"}</definedName>
    <definedName name="구" localSheetId="20" hidden="1">{"'손익현황'!$A$1:$J$29"}</definedName>
    <definedName name="구" localSheetId="22" hidden="1">{"'손익현황'!$A$1:$J$29"}</definedName>
    <definedName name="구" localSheetId="24" hidden="1">{"'손익현황'!$A$1:$J$29"}</definedName>
    <definedName name="구" hidden="1">{"'손익현황'!$A$1:$J$29"}</definedName>
    <definedName name="구구년수정" localSheetId="1">#REF!</definedName>
    <definedName name="구구년수정" localSheetId="2">#REF!</definedName>
    <definedName name="구구년수정" localSheetId="3">#REF!</definedName>
    <definedName name="구구년수정" localSheetId="4">#REF!</definedName>
    <definedName name="구구년수정" localSheetId="5">#REF!</definedName>
    <definedName name="구구년수정" localSheetId="6">#REF!</definedName>
    <definedName name="구구년수정" localSheetId="7">#REF!</definedName>
    <definedName name="구구년수정" localSheetId="8">#REF!</definedName>
    <definedName name="구구년수정" localSheetId="9">#REF!</definedName>
    <definedName name="구구년수정" localSheetId="10">#REF!</definedName>
    <definedName name="구구년수정" localSheetId="11">#REF!</definedName>
    <definedName name="구구년수정" localSheetId="12">#REF!</definedName>
    <definedName name="구구년수정" localSheetId="13">#REF!</definedName>
    <definedName name="구구년수정" localSheetId="15">#REF!</definedName>
    <definedName name="구구년수정" localSheetId="16">#REF!</definedName>
    <definedName name="구구년수정" localSheetId="17">#REF!</definedName>
    <definedName name="구구년수정" localSheetId="18">#REF!</definedName>
    <definedName name="구구년수정" localSheetId="21">#REF!</definedName>
    <definedName name="구구년수정" localSheetId="19">#REF!</definedName>
    <definedName name="구구년수정" localSheetId="20">#REF!</definedName>
    <definedName name="구구년수정" localSheetId="22">#REF!</definedName>
    <definedName name="구구년수정" localSheetId="24">#REF!</definedName>
    <definedName name="구구년수정">#REF!</definedName>
    <definedName name="구구년제시" localSheetId="1">#REF!</definedName>
    <definedName name="구구년제시" localSheetId="2">#REF!</definedName>
    <definedName name="구구년제시" localSheetId="3">#REF!</definedName>
    <definedName name="구구년제시" localSheetId="4">#REF!</definedName>
    <definedName name="구구년제시" localSheetId="5">#REF!</definedName>
    <definedName name="구구년제시" localSheetId="6">#REF!</definedName>
    <definedName name="구구년제시" localSheetId="7">#REF!</definedName>
    <definedName name="구구년제시" localSheetId="8">#REF!</definedName>
    <definedName name="구구년제시" localSheetId="9">#REF!</definedName>
    <definedName name="구구년제시" localSheetId="10">#REF!</definedName>
    <definedName name="구구년제시" localSheetId="11">#REF!</definedName>
    <definedName name="구구년제시" localSheetId="12">#REF!</definedName>
    <definedName name="구구년제시" localSheetId="13">#REF!</definedName>
    <definedName name="구구년제시" localSheetId="15">#REF!</definedName>
    <definedName name="구구년제시" localSheetId="16">#REF!</definedName>
    <definedName name="구구년제시" localSheetId="17">#REF!</definedName>
    <definedName name="구구년제시" localSheetId="18">#REF!</definedName>
    <definedName name="구구년제시" localSheetId="21">#REF!</definedName>
    <definedName name="구구년제시" localSheetId="19">#REF!</definedName>
    <definedName name="구구년제시" localSheetId="20">#REF!</definedName>
    <definedName name="구구년제시" localSheetId="22">#REF!</definedName>
    <definedName name="구구년제시" localSheetId="24">#REF!</definedName>
    <definedName name="구구년제시">#REF!</definedName>
    <definedName name="구분" localSheetId="1">#REF!</definedName>
    <definedName name="구분" localSheetId="2">#REF!</definedName>
    <definedName name="구분" localSheetId="3">#REF!</definedName>
    <definedName name="구분" localSheetId="4">#REF!</definedName>
    <definedName name="구분" localSheetId="5">#REF!</definedName>
    <definedName name="구분" localSheetId="6">#REF!</definedName>
    <definedName name="구분" localSheetId="7">#REF!</definedName>
    <definedName name="구분" localSheetId="8">#REF!</definedName>
    <definedName name="구분" localSheetId="9">#REF!</definedName>
    <definedName name="구분" localSheetId="10">#REF!</definedName>
    <definedName name="구분" localSheetId="11">#REF!</definedName>
    <definedName name="구분" localSheetId="12">#REF!</definedName>
    <definedName name="구분" localSheetId="13">#REF!</definedName>
    <definedName name="구분" localSheetId="15">#REF!</definedName>
    <definedName name="구분" localSheetId="16">#REF!</definedName>
    <definedName name="구분" localSheetId="17">#REF!</definedName>
    <definedName name="구분" localSheetId="18">#REF!</definedName>
    <definedName name="구분" localSheetId="21">#REF!</definedName>
    <definedName name="구분" localSheetId="19">#REF!</definedName>
    <definedName name="구분" localSheetId="20">#REF!</definedName>
    <definedName name="구분" localSheetId="22">#REF!</definedName>
    <definedName name="구분" localSheetId="24">#REF!</definedName>
    <definedName name="구분">#REF!</definedName>
    <definedName name="구축물" localSheetId="1" hidden="1">{"'손익현황'!$A$1:$J$29"}</definedName>
    <definedName name="구축물" localSheetId="2" hidden="1">{"'손익현황'!$A$1:$J$29"}</definedName>
    <definedName name="구축물" localSheetId="3" hidden="1">{"'손익현황'!$A$1:$J$29"}</definedName>
    <definedName name="구축물" localSheetId="4" hidden="1">{"'손익현황'!$A$1:$J$29"}</definedName>
    <definedName name="구축물" localSheetId="5" hidden="1">{"'손익현황'!$A$1:$J$29"}</definedName>
    <definedName name="구축물" localSheetId="6" hidden="1">{"'손익현황'!$A$1:$J$29"}</definedName>
    <definedName name="구축물" localSheetId="7" hidden="1">{"'손익현황'!$A$1:$J$29"}</definedName>
    <definedName name="구축물" localSheetId="8" hidden="1">{"'손익현황'!$A$1:$J$29"}</definedName>
    <definedName name="구축물" localSheetId="9" hidden="1">{"'손익현황'!$A$1:$J$29"}</definedName>
    <definedName name="구축물" localSheetId="10" hidden="1">{"'손익현황'!$A$1:$J$29"}</definedName>
    <definedName name="구축물" localSheetId="11" hidden="1">{"'손익현황'!$A$1:$J$29"}</definedName>
    <definedName name="구축물" localSheetId="12" hidden="1">{"'손익현황'!$A$1:$J$29"}</definedName>
    <definedName name="구축물" localSheetId="13" hidden="1">{"'손익현황'!$A$1:$J$29"}</definedName>
    <definedName name="구축물" localSheetId="15" hidden="1">{"'손익현황'!$A$1:$J$29"}</definedName>
    <definedName name="구축물" localSheetId="14" hidden="1">{"'손익현황'!$A$1:$J$29"}</definedName>
    <definedName name="구축물" localSheetId="16" hidden="1">{"'손익현황'!$A$1:$J$29"}</definedName>
    <definedName name="구축물" localSheetId="17" hidden="1">{"'손익현황'!$A$1:$J$29"}</definedName>
    <definedName name="구축물" localSheetId="18" hidden="1">{"'손익현황'!$A$1:$J$29"}</definedName>
    <definedName name="구축물" localSheetId="21" hidden="1">{"'손익현황'!$A$1:$J$29"}</definedName>
    <definedName name="구축물" localSheetId="19" hidden="1">{"'손익현황'!$A$1:$J$29"}</definedName>
    <definedName name="구축물" localSheetId="20" hidden="1">{"'손익현황'!$A$1:$J$29"}</definedName>
    <definedName name="구축물" localSheetId="22" hidden="1">{"'손익현황'!$A$1:$J$29"}</definedName>
    <definedName name="구축물" localSheetId="24" hidden="1">{"'손익현황'!$A$1:$J$29"}</definedName>
    <definedName name="구축물" hidden="1">{"'손익현황'!$A$1:$J$29"}</definedName>
    <definedName name="구축물임" localSheetId="1" hidden="1">{"'손익현황'!$A$1:$J$29"}</definedName>
    <definedName name="구축물임" localSheetId="2" hidden="1">{"'손익현황'!$A$1:$J$29"}</definedName>
    <definedName name="구축물임" localSheetId="3" hidden="1">{"'손익현황'!$A$1:$J$29"}</definedName>
    <definedName name="구축물임" localSheetId="4" hidden="1">{"'손익현황'!$A$1:$J$29"}</definedName>
    <definedName name="구축물임" localSheetId="5" hidden="1">{"'손익현황'!$A$1:$J$29"}</definedName>
    <definedName name="구축물임" localSheetId="6" hidden="1">{"'손익현황'!$A$1:$J$29"}</definedName>
    <definedName name="구축물임" localSheetId="7" hidden="1">{"'손익현황'!$A$1:$J$29"}</definedName>
    <definedName name="구축물임" localSheetId="8" hidden="1">{"'손익현황'!$A$1:$J$29"}</definedName>
    <definedName name="구축물임" localSheetId="9" hidden="1">{"'손익현황'!$A$1:$J$29"}</definedName>
    <definedName name="구축물임" localSheetId="10" hidden="1">{"'손익현황'!$A$1:$J$29"}</definedName>
    <definedName name="구축물임" localSheetId="11" hidden="1">{"'손익현황'!$A$1:$J$29"}</definedName>
    <definedName name="구축물임" localSheetId="12" hidden="1">{"'손익현황'!$A$1:$J$29"}</definedName>
    <definedName name="구축물임" localSheetId="13" hidden="1">{"'손익현황'!$A$1:$J$29"}</definedName>
    <definedName name="구축물임" localSheetId="15" hidden="1">{"'손익현황'!$A$1:$J$29"}</definedName>
    <definedName name="구축물임" localSheetId="14" hidden="1">{"'손익현황'!$A$1:$J$29"}</definedName>
    <definedName name="구축물임" localSheetId="16" hidden="1">{"'손익현황'!$A$1:$J$29"}</definedName>
    <definedName name="구축물임" localSheetId="17" hidden="1">{"'손익현황'!$A$1:$J$29"}</definedName>
    <definedName name="구축물임" localSheetId="18" hidden="1">{"'손익현황'!$A$1:$J$29"}</definedName>
    <definedName name="구축물임" localSheetId="21" hidden="1">{"'손익현황'!$A$1:$J$29"}</definedName>
    <definedName name="구축물임" localSheetId="19" hidden="1">{"'손익현황'!$A$1:$J$29"}</definedName>
    <definedName name="구축물임" localSheetId="20" hidden="1">{"'손익현황'!$A$1:$J$29"}</definedName>
    <definedName name="구축물임" localSheetId="22" hidden="1">{"'손익현황'!$A$1:$J$29"}</definedName>
    <definedName name="구축물임" localSheetId="24" hidden="1">{"'손익현황'!$A$1:$J$29"}</definedName>
    <definedName name="구축물임" hidden="1">{"'손익현황'!$A$1:$J$29"}</definedName>
    <definedName name="구팔년" localSheetId="1">#REF!</definedName>
    <definedName name="구팔년" localSheetId="2">#REF!</definedName>
    <definedName name="구팔년" localSheetId="3">#REF!</definedName>
    <definedName name="구팔년" localSheetId="4">#REF!</definedName>
    <definedName name="구팔년" localSheetId="5">#REF!</definedName>
    <definedName name="구팔년" localSheetId="6">#REF!</definedName>
    <definedName name="구팔년" localSheetId="7">#REF!</definedName>
    <definedName name="구팔년" localSheetId="8">#REF!</definedName>
    <definedName name="구팔년" localSheetId="9">#REF!</definedName>
    <definedName name="구팔년" localSheetId="10">#REF!</definedName>
    <definedName name="구팔년" localSheetId="11">#REF!</definedName>
    <definedName name="구팔년" localSheetId="12">#REF!</definedName>
    <definedName name="구팔년" localSheetId="13">#REF!</definedName>
    <definedName name="구팔년" localSheetId="15">#REF!</definedName>
    <definedName name="구팔년" localSheetId="16">#REF!</definedName>
    <definedName name="구팔년" localSheetId="17">#REF!</definedName>
    <definedName name="구팔년" localSheetId="18">#REF!</definedName>
    <definedName name="구팔년" localSheetId="21">#REF!</definedName>
    <definedName name="구팔년" localSheetId="19">#REF!</definedName>
    <definedName name="구팔년" localSheetId="20">#REF!</definedName>
    <definedName name="구팔년" localSheetId="22">#REF!</definedName>
    <definedName name="구팔년" localSheetId="24">#REF!</definedName>
    <definedName name="구팔년">#REF!</definedName>
    <definedName name="그래프" localSheetId="1">'[21]사업계획(97년)'!#REF!</definedName>
    <definedName name="그래프" localSheetId="2">'[21]사업계획(97년)'!#REF!</definedName>
    <definedName name="그래프" localSheetId="3">'[21]사업계획(97년)'!#REF!</definedName>
    <definedName name="그래프" localSheetId="4">'[21]사업계획(97년)'!#REF!</definedName>
    <definedName name="그래프" localSheetId="5">'[21]사업계획(97년)'!#REF!</definedName>
    <definedName name="그래프" localSheetId="6">'[21]사업계획(97년)'!#REF!</definedName>
    <definedName name="그래프" localSheetId="7">'[21]사업계획(97년)'!#REF!</definedName>
    <definedName name="그래프" localSheetId="8">'[21]사업계획(97년)'!#REF!</definedName>
    <definedName name="그래프" localSheetId="9">'[21]사업계획(97년)'!#REF!</definedName>
    <definedName name="그래프" localSheetId="10">'[21]사업계획(97년)'!#REF!</definedName>
    <definedName name="그래프" localSheetId="11">'[21]사업계획(97년)'!#REF!</definedName>
    <definedName name="그래프" localSheetId="12">'[21]사업계획(97년)'!#REF!</definedName>
    <definedName name="그래프" localSheetId="13">'[21]사업계획(97년)'!#REF!</definedName>
    <definedName name="그래프" localSheetId="15">'[21]사업계획(97년)'!#REF!</definedName>
    <definedName name="그래프" localSheetId="16">'[21]사업계획(97년)'!#REF!</definedName>
    <definedName name="그래프" localSheetId="17">'[21]사업계획(97년)'!#REF!</definedName>
    <definedName name="그래프" localSheetId="18">'[21]사업계획(97년)'!#REF!</definedName>
    <definedName name="그래프" localSheetId="21">'[21]사업계획(97년)'!#REF!</definedName>
    <definedName name="그래프" localSheetId="19">'[21]사업계획(97년)'!#REF!</definedName>
    <definedName name="그래프" localSheetId="20">'[21]사업계획(97년)'!#REF!</definedName>
    <definedName name="그래프" localSheetId="22">'[21]사업계획(97년)'!#REF!</definedName>
    <definedName name="그래프" localSheetId="24">'[21]사업계획(97년)'!#REF!</definedName>
    <definedName name="그래프">'[21]사업계획(97년)'!#REF!</definedName>
    <definedName name="기" localSheetId="1">'[22]사업계획(97년)'!#REF!</definedName>
    <definedName name="기" localSheetId="2">'[22]사업계획(97년)'!#REF!</definedName>
    <definedName name="기" localSheetId="3">'[22]사업계획(97년)'!#REF!</definedName>
    <definedName name="기" localSheetId="4">'[22]사업계획(97년)'!#REF!</definedName>
    <definedName name="기" localSheetId="5">'[22]사업계획(97년)'!#REF!</definedName>
    <definedName name="기" localSheetId="6">'[22]사업계획(97년)'!#REF!</definedName>
    <definedName name="기" localSheetId="7">'[22]사업계획(97년)'!#REF!</definedName>
    <definedName name="기" localSheetId="8">'[22]사업계획(97년)'!#REF!</definedName>
    <definedName name="기" localSheetId="9">'[22]사업계획(97년)'!#REF!</definedName>
    <definedName name="기" localSheetId="10">'[22]사업계획(97년)'!#REF!</definedName>
    <definedName name="기" localSheetId="11">'[22]사업계획(97년)'!#REF!</definedName>
    <definedName name="기" localSheetId="12">'[22]사업계획(97년)'!#REF!</definedName>
    <definedName name="기" localSheetId="13">'[22]사업계획(97년)'!#REF!</definedName>
    <definedName name="기" localSheetId="15">'[22]사업계획(97년)'!#REF!</definedName>
    <definedName name="기" localSheetId="16">'[22]사업계획(97년)'!#REF!</definedName>
    <definedName name="기" localSheetId="17">'[22]사업계획(97년)'!#REF!</definedName>
    <definedName name="기" localSheetId="18">'[22]사업계획(97년)'!#REF!</definedName>
    <definedName name="기" localSheetId="21">'[22]사업계획(97년)'!#REF!</definedName>
    <definedName name="기" localSheetId="19">'[22]사업계획(97년)'!#REF!</definedName>
    <definedName name="기" localSheetId="20">'[22]사업계획(97년)'!#REF!</definedName>
    <definedName name="기" localSheetId="22">'[22]사업계획(97년)'!#REF!</definedName>
    <definedName name="기" localSheetId="24">'[22]사업계획(97년)'!#REF!</definedName>
    <definedName name="기">'[22]사업계획(97년)'!#REF!</definedName>
    <definedName name="기계장치" localSheetId="1" hidden="1">{"'손익현황'!$A$1:$J$29"}</definedName>
    <definedName name="기계장치" localSheetId="2" hidden="1">{"'손익현황'!$A$1:$J$29"}</definedName>
    <definedName name="기계장치" localSheetId="3" hidden="1">{"'손익현황'!$A$1:$J$29"}</definedName>
    <definedName name="기계장치" localSheetId="4" hidden="1">{"'손익현황'!$A$1:$J$29"}</definedName>
    <definedName name="기계장치" localSheetId="5" hidden="1">{"'손익현황'!$A$1:$J$29"}</definedName>
    <definedName name="기계장치" localSheetId="6" hidden="1">{"'손익현황'!$A$1:$J$29"}</definedName>
    <definedName name="기계장치" localSheetId="7" hidden="1">{"'손익현황'!$A$1:$J$29"}</definedName>
    <definedName name="기계장치" localSheetId="8" hidden="1">{"'손익현황'!$A$1:$J$29"}</definedName>
    <definedName name="기계장치" localSheetId="9" hidden="1">{"'손익현황'!$A$1:$J$29"}</definedName>
    <definedName name="기계장치" localSheetId="10" hidden="1">{"'손익현황'!$A$1:$J$29"}</definedName>
    <definedName name="기계장치" localSheetId="11" hidden="1">{"'손익현황'!$A$1:$J$29"}</definedName>
    <definedName name="기계장치" localSheetId="12" hidden="1">{"'손익현황'!$A$1:$J$29"}</definedName>
    <definedName name="기계장치" localSheetId="13" hidden="1">{"'손익현황'!$A$1:$J$29"}</definedName>
    <definedName name="기계장치" localSheetId="15" hidden="1">{"'손익현황'!$A$1:$J$29"}</definedName>
    <definedName name="기계장치" localSheetId="14" hidden="1">{"'손익현황'!$A$1:$J$29"}</definedName>
    <definedName name="기계장치" localSheetId="16" hidden="1">{"'손익현황'!$A$1:$J$29"}</definedName>
    <definedName name="기계장치" localSheetId="17" hidden="1">{"'손익현황'!$A$1:$J$29"}</definedName>
    <definedName name="기계장치" localSheetId="18" hidden="1">{"'손익현황'!$A$1:$J$29"}</definedName>
    <definedName name="기계장치" localSheetId="21" hidden="1">{"'손익현황'!$A$1:$J$29"}</definedName>
    <definedName name="기계장치" localSheetId="19" hidden="1">{"'손익현황'!$A$1:$J$29"}</definedName>
    <definedName name="기계장치" localSheetId="20" hidden="1">{"'손익현황'!$A$1:$J$29"}</definedName>
    <definedName name="기계장치" localSheetId="22" hidden="1">{"'손익현황'!$A$1:$J$29"}</definedName>
    <definedName name="기계장치" localSheetId="24" hidden="1">{"'손익현황'!$A$1:$J$29"}</definedName>
    <definedName name="기계장치" hidden="1">{"'손익현황'!$A$1:$J$29"}</definedName>
    <definedName name="기안서2" localSheetId="1">'[23]사업계획(97년)'!#REF!</definedName>
    <definedName name="기안서2" localSheetId="2">'[23]사업계획(97년)'!#REF!</definedName>
    <definedName name="기안서2" localSheetId="3">'[23]사업계획(97년)'!#REF!</definedName>
    <definedName name="기안서2" localSheetId="4">'[23]사업계획(97년)'!#REF!</definedName>
    <definedName name="기안서2" localSheetId="5">'[23]사업계획(97년)'!#REF!</definedName>
    <definedName name="기안서2" localSheetId="6">'[23]사업계획(97년)'!#REF!</definedName>
    <definedName name="기안서2" localSheetId="7">'[23]사업계획(97년)'!#REF!</definedName>
    <definedName name="기안서2" localSheetId="8">'[23]사업계획(97년)'!#REF!</definedName>
    <definedName name="기안서2" localSheetId="9">'[23]사업계획(97년)'!#REF!</definedName>
    <definedName name="기안서2" localSheetId="10">'[23]사업계획(97년)'!#REF!</definedName>
    <definedName name="기안서2" localSheetId="11">'[23]사업계획(97년)'!#REF!</definedName>
    <definedName name="기안서2" localSheetId="12">'[23]사업계획(97년)'!#REF!</definedName>
    <definedName name="기안서2" localSheetId="13">'[23]사업계획(97년)'!#REF!</definedName>
    <definedName name="기안서2" localSheetId="15">'[23]사업계획(97년)'!#REF!</definedName>
    <definedName name="기안서2" localSheetId="16">'[23]사업계획(97년)'!#REF!</definedName>
    <definedName name="기안서2" localSheetId="17">'[23]사업계획(97년)'!#REF!</definedName>
    <definedName name="기안서2" localSheetId="18">'[23]사업계획(97년)'!#REF!</definedName>
    <definedName name="기안서2" localSheetId="21">'[23]사업계획(97년)'!#REF!</definedName>
    <definedName name="기안서2" localSheetId="19">'[23]사업계획(97년)'!#REF!</definedName>
    <definedName name="기안서2" localSheetId="20">'[23]사업계획(97년)'!#REF!</definedName>
    <definedName name="기안서2" localSheetId="22">'[23]사업계획(97년)'!#REF!</definedName>
    <definedName name="기안서2" localSheetId="24">'[23]사업계획(97년)'!#REF!</definedName>
    <definedName name="기안서2">'[23]사업계획(97년)'!#REF!</definedName>
    <definedName name="기업투자" localSheetId="1">#REF!</definedName>
    <definedName name="기업투자" localSheetId="2">#REF!</definedName>
    <definedName name="기업투자" localSheetId="3">#REF!</definedName>
    <definedName name="기업투자" localSheetId="4">#REF!</definedName>
    <definedName name="기업투자" localSheetId="5">#REF!</definedName>
    <definedName name="기업투자" localSheetId="6">#REF!</definedName>
    <definedName name="기업투자" localSheetId="7">#REF!</definedName>
    <definedName name="기업투자" localSheetId="8">#REF!</definedName>
    <definedName name="기업투자" localSheetId="9">#REF!</definedName>
    <definedName name="기업투자" localSheetId="10">#REF!</definedName>
    <definedName name="기업투자" localSheetId="11">#REF!</definedName>
    <definedName name="기업투자" localSheetId="12">#REF!</definedName>
    <definedName name="기업투자" localSheetId="13">#REF!</definedName>
    <definedName name="기업투자" localSheetId="15">#REF!</definedName>
    <definedName name="기업투자" localSheetId="14">#REF!</definedName>
    <definedName name="기업투자" localSheetId="16">#REF!</definedName>
    <definedName name="기업투자" localSheetId="17">#REF!</definedName>
    <definedName name="기업투자" localSheetId="18">#REF!</definedName>
    <definedName name="기업투자" localSheetId="21">#REF!</definedName>
    <definedName name="기업투자" localSheetId="19">#REF!</definedName>
    <definedName name="기업투자" localSheetId="20">#REF!</definedName>
    <definedName name="기업투자" localSheetId="22">#REF!</definedName>
    <definedName name="기업투자" localSheetId="24">#REF!</definedName>
    <definedName name="기업투자">#REF!</definedName>
    <definedName name="기준" localSheetId="1">#REF!</definedName>
    <definedName name="기준" localSheetId="2">#REF!</definedName>
    <definedName name="기준" localSheetId="3">#REF!</definedName>
    <definedName name="기준" localSheetId="4">#REF!</definedName>
    <definedName name="기준" localSheetId="5">#REF!</definedName>
    <definedName name="기준" localSheetId="6">#REF!</definedName>
    <definedName name="기준" localSheetId="7">#REF!</definedName>
    <definedName name="기준" localSheetId="8">#REF!</definedName>
    <definedName name="기준" localSheetId="9">#REF!</definedName>
    <definedName name="기준" localSheetId="10">#REF!</definedName>
    <definedName name="기준" localSheetId="11">#REF!</definedName>
    <definedName name="기준" localSheetId="12">#REF!</definedName>
    <definedName name="기준" localSheetId="13">#REF!</definedName>
    <definedName name="기준" localSheetId="15">#REF!</definedName>
    <definedName name="기준" localSheetId="14">#REF!</definedName>
    <definedName name="기준" localSheetId="16">#REF!</definedName>
    <definedName name="기준" localSheetId="17">#REF!</definedName>
    <definedName name="기준" localSheetId="18">#REF!</definedName>
    <definedName name="기준" localSheetId="21">#REF!</definedName>
    <definedName name="기준" localSheetId="19">#REF!</definedName>
    <definedName name="기준" localSheetId="20">#REF!</definedName>
    <definedName name="기준" localSheetId="22">#REF!</definedName>
    <definedName name="기준" localSheetId="24">#REF!</definedName>
    <definedName name="기준">#REF!</definedName>
    <definedName name="기초" localSheetId="1">'[24]사업계획(97년)'!#REF!</definedName>
    <definedName name="기초" localSheetId="2">'[24]사업계획(97년)'!#REF!</definedName>
    <definedName name="기초" localSheetId="3">'[24]사업계획(97년)'!#REF!</definedName>
    <definedName name="기초" localSheetId="4">'[24]사업계획(97년)'!#REF!</definedName>
    <definedName name="기초" localSheetId="5">'[24]사업계획(97년)'!#REF!</definedName>
    <definedName name="기초" localSheetId="6">'[24]사업계획(97년)'!#REF!</definedName>
    <definedName name="기초" localSheetId="7">'[24]사업계획(97년)'!#REF!</definedName>
    <definedName name="기초" localSheetId="8">'[24]사업계획(97년)'!#REF!</definedName>
    <definedName name="기초" localSheetId="9">'[24]사업계획(97년)'!#REF!</definedName>
    <definedName name="기초" localSheetId="10">'[24]사업계획(97년)'!#REF!</definedName>
    <definedName name="기초" localSheetId="11">'[24]사업계획(97년)'!#REF!</definedName>
    <definedName name="기초" localSheetId="12">'[24]사업계획(97년)'!#REF!</definedName>
    <definedName name="기초" localSheetId="13">'[24]사업계획(97년)'!#REF!</definedName>
    <definedName name="기초" localSheetId="15">'[24]사업계획(97년)'!#REF!</definedName>
    <definedName name="기초" localSheetId="14">'[24]사업계획(97년)'!#REF!</definedName>
    <definedName name="기초" localSheetId="16">'[24]사업계획(97년)'!#REF!</definedName>
    <definedName name="기초" localSheetId="17">'[24]사업계획(97년)'!#REF!</definedName>
    <definedName name="기초" localSheetId="18">'[24]사업계획(97년)'!#REF!</definedName>
    <definedName name="기초" localSheetId="21">'[24]사업계획(97년)'!#REF!</definedName>
    <definedName name="기초" localSheetId="19">'[24]사업계획(97년)'!#REF!</definedName>
    <definedName name="기초" localSheetId="20">'[24]사업계획(97년)'!#REF!</definedName>
    <definedName name="기초" localSheetId="22">'[24]사업계획(97년)'!#REF!</definedName>
    <definedName name="기초" localSheetId="24">'[24]사업계획(97년)'!#REF!</definedName>
    <definedName name="기초">'[24]사업계획(97년)'!#REF!</definedName>
    <definedName name="기타류" localSheetId="1">#REF!</definedName>
    <definedName name="기타류" localSheetId="2">#REF!</definedName>
    <definedName name="기타류" localSheetId="3">#REF!</definedName>
    <definedName name="기타류" localSheetId="4">#REF!</definedName>
    <definedName name="기타류" localSheetId="5">#REF!</definedName>
    <definedName name="기타류" localSheetId="6">#REF!</definedName>
    <definedName name="기타류" localSheetId="7">#REF!</definedName>
    <definedName name="기타류" localSheetId="8">#REF!</definedName>
    <definedName name="기타류" localSheetId="9">#REF!</definedName>
    <definedName name="기타류" localSheetId="10">#REF!</definedName>
    <definedName name="기타류" localSheetId="11">#REF!</definedName>
    <definedName name="기타류" localSheetId="12">#REF!</definedName>
    <definedName name="기타류" localSheetId="13">#REF!</definedName>
    <definedName name="기타류" localSheetId="15">#REF!</definedName>
    <definedName name="기타류" localSheetId="14">#REF!</definedName>
    <definedName name="기타류" localSheetId="16">#REF!</definedName>
    <definedName name="기타류" localSheetId="17">#REF!</definedName>
    <definedName name="기타류" localSheetId="18">#REF!</definedName>
    <definedName name="기타류" localSheetId="21">#REF!</definedName>
    <definedName name="기타류" localSheetId="19">#REF!</definedName>
    <definedName name="기타류" localSheetId="20">#REF!</definedName>
    <definedName name="기타류" localSheetId="22">#REF!</definedName>
    <definedName name="기타류" localSheetId="24">#REF!</definedName>
    <definedName name="기타류">#REF!</definedName>
    <definedName name="기타출고" localSheetId="1">#REF!</definedName>
    <definedName name="기타출고" localSheetId="2">#REF!</definedName>
    <definedName name="기타출고" localSheetId="3">#REF!</definedName>
    <definedName name="기타출고" localSheetId="4">#REF!</definedName>
    <definedName name="기타출고" localSheetId="5">#REF!</definedName>
    <definedName name="기타출고" localSheetId="6">#REF!</definedName>
    <definedName name="기타출고" localSheetId="7">#REF!</definedName>
    <definedName name="기타출고" localSheetId="8">#REF!</definedName>
    <definedName name="기타출고" localSheetId="9">#REF!</definedName>
    <definedName name="기타출고" localSheetId="10">#REF!</definedName>
    <definedName name="기타출고" localSheetId="11">#REF!</definedName>
    <definedName name="기타출고" localSheetId="12">#REF!</definedName>
    <definedName name="기타출고" localSheetId="13">#REF!</definedName>
    <definedName name="기타출고" localSheetId="15">#REF!</definedName>
    <definedName name="기타출고" localSheetId="14">#REF!</definedName>
    <definedName name="기타출고" localSheetId="16">#REF!</definedName>
    <definedName name="기타출고" localSheetId="17">#REF!</definedName>
    <definedName name="기타출고" localSheetId="18">#REF!</definedName>
    <definedName name="기타출고" localSheetId="21">#REF!</definedName>
    <definedName name="기타출고" localSheetId="19">#REF!</definedName>
    <definedName name="기타출고" localSheetId="20">#REF!</definedName>
    <definedName name="기타출고" localSheetId="22">#REF!</definedName>
    <definedName name="기타출고" localSheetId="24">#REF!</definedName>
    <definedName name="기타출고">#REF!</definedName>
    <definedName name="기획관리팀" localSheetId="1">#REF!</definedName>
    <definedName name="기획관리팀" localSheetId="2">#REF!</definedName>
    <definedName name="기획관리팀" localSheetId="3">#REF!</definedName>
    <definedName name="기획관리팀" localSheetId="4">#REF!</definedName>
    <definedName name="기획관리팀" localSheetId="5">#REF!</definedName>
    <definedName name="기획관리팀" localSheetId="6">#REF!</definedName>
    <definedName name="기획관리팀" localSheetId="7">#REF!</definedName>
    <definedName name="기획관리팀" localSheetId="8">#REF!</definedName>
    <definedName name="기획관리팀" localSheetId="9">#REF!</definedName>
    <definedName name="기획관리팀" localSheetId="10">#REF!</definedName>
    <definedName name="기획관리팀" localSheetId="11">#REF!</definedName>
    <definedName name="기획관리팀" localSheetId="12">#REF!</definedName>
    <definedName name="기획관리팀" localSheetId="13">#REF!</definedName>
    <definedName name="기획관리팀" localSheetId="15">#REF!</definedName>
    <definedName name="기획관리팀" localSheetId="14">#REF!</definedName>
    <definedName name="기획관리팀" localSheetId="16">#REF!</definedName>
    <definedName name="기획관리팀" localSheetId="17">#REF!</definedName>
    <definedName name="기획관리팀" localSheetId="18">#REF!</definedName>
    <definedName name="기획관리팀" localSheetId="21">#REF!</definedName>
    <definedName name="기획관리팀" localSheetId="19">#REF!</definedName>
    <definedName name="기획관리팀" localSheetId="20">#REF!</definedName>
    <definedName name="기획관리팀" localSheetId="22">#REF!</definedName>
    <definedName name="기획관리팀" localSheetId="24">#REF!</definedName>
    <definedName name="기획관리팀">#REF!</definedName>
    <definedName name="김남" localSheetId="1" hidden="1">#REF!</definedName>
    <definedName name="김남" localSheetId="2" hidden="1">#REF!</definedName>
    <definedName name="김남" localSheetId="3" hidden="1">#REF!</definedName>
    <definedName name="김남" localSheetId="4" hidden="1">#REF!</definedName>
    <definedName name="김남" localSheetId="5" hidden="1">#REF!</definedName>
    <definedName name="김남" localSheetId="6" hidden="1">#REF!</definedName>
    <definedName name="김남" localSheetId="7" hidden="1">#REF!</definedName>
    <definedName name="김남" localSheetId="8" hidden="1">#REF!</definedName>
    <definedName name="김남" localSheetId="9" hidden="1">#REF!</definedName>
    <definedName name="김남" localSheetId="10" hidden="1">#REF!</definedName>
    <definedName name="김남" localSheetId="11" hidden="1">#REF!</definedName>
    <definedName name="김남" localSheetId="12" hidden="1">#REF!</definedName>
    <definedName name="김남" localSheetId="13" hidden="1">#REF!</definedName>
    <definedName name="김남" localSheetId="15" hidden="1">#REF!</definedName>
    <definedName name="김남" localSheetId="16" hidden="1">#REF!</definedName>
    <definedName name="김남" localSheetId="17" hidden="1">#REF!</definedName>
    <definedName name="김남" localSheetId="18" hidden="1">#REF!</definedName>
    <definedName name="김남" localSheetId="21" hidden="1">#REF!</definedName>
    <definedName name="김남" localSheetId="19" hidden="1">#REF!</definedName>
    <definedName name="김남" localSheetId="20" hidden="1">#REF!</definedName>
    <definedName name="김남" localSheetId="22" hidden="1">#REF!</definedName>
    <definedName name="김남" localSheetId="24" hidden="1">#REF!</definedName>
    <definedName name="김남" hidden="1">#REF!</definedName>
    <definedName name="김의식">[7]문자표!$D$774</definedName>
    <definedName name="ㄴ" localSheetId="1">#REF!</definedName>
    <definedName name="ㄴ" localSheetId="2">#REF!</definedName>
    <definedName name="ㄴ" localSheetId="3">#REF!</definedName>
    <definedName name="ㄴ" localSheetId="4">#REF!</definedName>
    <definedName name="ㄴ" localSheetId="5">#REF!</definedName>
    <definedName name="ㄴ" localSheetId="6">#REF!</definedName>
    <definedName name="ㄴ" localSheetId="7">#REF!</definedName>
    <definedName name="ㄴ" localSheetId="8">#REF!</definedName>
    <definedName name="ㄴ" localSheetId="9">#REF!</definedName>
    <definedName name="ㄴ" localSheetId="10">#REF!</definedName>
    <definedName name="ㄴ" localSheetId="11">#REF!</definedName>
    <definedName name="ㄴ" localSheetId="12">#REF!</definedName>
    <definedName name="ㄴ" localSheetId="13">#REF!</definedName>
    <definedName name="ㄴ" localSheetId="15">#REF!</definedName>
    <definedName name="ㄴ" localSheetId="14">#REF!</definedName>
    <definedName name="ㄴ" localSheetId="16">#REF!</definedName>
    <definedName name="ㄴ" localSheetId="17">#REF!</definedName>
    <definedName name="ㄴ" localSheetId="18">#REF!</definedName>
    <definedName name="ㄴ" localSheetId="21">#REF!</definedName>
    <definedName name="ㄴ" localSheetId="19">#REF!</definedName>
    <definedName name="ㄴ" localSheetId="20">#REF!</definedName>
    <definedName name="ㄴ" localSheetId="22">#REF!</definedName>
    <definedName name="ㄴ" localSheetId="24">#REF!</definedName>
    <definedName name="ㄴ">#REF!</definedName>
    <definedName name="ㄴㄴ" localSheetId="1">#REF!</definedName>
    <definedName name="ㄴㄴ" localSheetId="2">#REF!</definedName>
    <definedName name="ㄴㄴ" localSheetId="3">#REF!</definedName>
    <definedName name="ㄴㄴ" localSheetId="4">#REF!</definedName>
    <definedName name="ㄴㄴ" localSheetId="5">#REF!</definedName>
    <definedName name="ㄴㄴ" localSheetId="6">#REF!</definedName>
    <definedName name="ㄴㄴ" localSheetId="7">#REF!</definedName>
    <definedName name="ㄴㄴ" localSheetId="8">#REF!</definedName>
    <definedName name="ㄴㄴ" localSheetId="9">#REF!</definedName>
    <definedName name="ㄴㄴ" localSheetId="10">#REF!</definedName>
    <definedName name="ㄴㄴ" localSheetId="11">#REF!</definedName>
    <definedName name="ㄴㄴ" localSheetId="12">#REF!</definedName>
    <definedName name="ㄴㄴ" localSheetId="13">#REF!</definedName>
    <definedName name="ㄴㄴ" localSheetId="15">#REF!</definedName>
    <definedName name="ㄴㄴ" localSheetId="14">#REF!</definedName>
    <definedName name="ㄴㄴ" localSheetId="16">#REF!</definedName>
    <definedName name="ㄴㄴ" localSheetId="17">#REF!</definedName>
    <definedName name="ㄴㄴ" localSheetId="18">#REF!</definedName>
    <definedName name="ㄴㄴ" localSheetId="21">#REF!</definedName>
    <definedName name="ㄴㄴ" localSheetId="19">#REF!</definedName>
    <definedName name="ㄴㄴ" localSheetId="20">#REF!</definedName>
    <definedName name="ㄴㄴ" localSheetId="22">#REF!</definedName>
    <definedName name="ㄴㄴ" localSheetId="24">#REF!</definedName>
    <definedName name="ㄴㄴ">#REF!</definedName>
    <definedName name="ㄴㄴㄴ" localSheetId="1">#REF!</definedName>
    <definedName name="ㄴㄴㄴ" localSheetId="2">#REF!</definedName>
    <definedName name="ㄴㄴㄴ" localSheetId="3">#REF!</definedName>
    <definedName name="ㄴㄴㄴ" localSheetId="4">#REF!</definedName>
    <definedName name="ㄴㄴㄴ" localSheetId="5">#REF!</definedName>
    <definedName name="ㄴㄴㄴ" localSheetId="6">#REF!</definedName>
    <definedName name="ㄴㄴㄴ" localSheetId="7">#REF!</definedName>
    <definedName name="ㄴㄴㄴ" localSheetId="8">#REF!</definedName>
    <definedName name="ㄴㄴㄴ" localSheetId="9">#REF!</definedName>
    <definedName name="ㄴㄴㄴ" localSheetId="10">#REF!</definedName>
    <definedName name="ㄴㄴㄴ" localSheetId="11">#REF!</definedName>
    <definedName name="ㄴㄴㄴ" localSheetId="12">#REF!</definedName>
    <definedName name="ㄴㄴㄴ" localSheetId="13">#REF!</definedName>
    <definedName name="ㄴㄴㄴ" localSheetId="15">#REF!</definedName>
    <definedName name="ㄴㄴㄴ" localSheetId="14">#REF!</definedName>
    <definedName name="ㄴㄴㄴ" localSheetId="16">#REF!</definedName>
    <definedName name="ㄴㄴㄴ" localSheetId="17">#REF!</definedName>
    <definedName name="ㄴㄴㄴ" localSheetId="18">#REF!</definedName>
    <definedName name="ㄴㄴㄴ" localSheetId="21">#REF!</definedName>
    <definedName name="ㄴㄴㄴ" localSheetId="19">#REF!</definedName>
    <definedName name="ㄴㄴㄴ" localSheetId="20">#REF!</definedName>
    <definedName name="ㄴㄴㄴ" localSheetId="22">#REF!</definedName>
    <definedName name="ㄴㄴㄴ" localSheetId="24">#REF!</definedName>
    <definedName name="ㄴㄴㄴ">#REF!</definedName>
    <definedName name="ㄴㄴㄴㄴ" localSheetId="1">#REF!</definedName>
    <definedName name="ㄴㄴㄴㄴ" localSheetId="2">#REF!</definedName>
    <definedName name="ㄴㄴㄴㄴ" localSheetId="3">#REF!</definedName>
    <definedName name="ㄴㄴㄴㄴ" localSheetId="4">#REF!</definedName>
    <definedName name="ㄴㄴㄴㄴ" localSheetId="5">#REF!</definedName>
    <definedName name="ㄴㄴㄴㄴ" localSheetId="6">#REF!</definedName>
    <definedName name="ㄴㄴㄴㄴ" localSheetId="7">#REF!</definedName>
    <definedName name="ㄴㄴㄴㄴ" localSheetId="8">#REF!</definedName>
    <definedName name="ㄴㄴㄴㄴ" localSheetId="9">#REF!</definedName>
    <definedName name="ㄴㄴㄴㄴ" localSheetId="10">#REF!</definedName>
    <definedName name="ㄴㄴㄴㄴ" localSheetId="11">#REF!</definedName>
    <definedName name="ㄴㄴㄴㄴ" localSheetId="12">#REF!</definedName>
    <definedName name="ㄴㄴㄴㄴ" localSheetId="13">#REF!</definedName>
    <definedName name="ㄴㄴㄴㄴ" localSheetId="15">#REF!</definedName>
    <definedName name="ㄴㄴㄴㄴ" localSheetId="16">#REF!</definedName>
    <definedName name="ㄴㄴㄴㄴ" localSheetId="17">#REF!</definedName>
    <definedName name="ㄴㄴㄴㄴ" localSheetId="18">#REF!</definedName>
    <definedName name="ㄴㄴㄴㄴ" localSheetId="21">#REF!</definedName>
    <definedName name="ㄴㄴㄴㄴ" localSheetId="19">#REF!</definedName>
    <definedName name="ㄴㄴㄴㄴ" localSheetId="20">#REF!</definedName>
    <definedName name="ㄴㄴㄴㄴ" localSheetId="22">#REF!</definedName>
    <definedName name="ㄴㄴㄴㄴ" localSheetId="24">#REF!</definedName>
    <definedName name="ㄴㄴㄴㄴ">#REF!</definedName>
    <definedName name="ㄴㄴㄴㄴㄴ" localSheetId="1">#REF!</definedName>
    <definedName name="ㄴㄴㄴㄴㄴ" localSheetId="2">#REF!</definedName>
    <definedName name="ㄴㄴㄴㄴㄴ" localSheetId="3">#REF!</definedName>
    <definedName name="ㄴㄴㄴㄴㄴ" localSheetId="4">#REF!</definedName>
    <definedName name="ㄴㄴㄴㄴㄴ" localSheetId="5">#REF!</definedName>
    <definedName name="ㄴㄴㄴㄴㄴ" localSheetId="6">#REF!</definedName>
    <definedName name="ㄴㄴㄴㄴㄴ" localSheetId="7">#REF!</definedName>
    <definedName name="ㄴㄴㄴㄴㄴ" localSheetId="8">#REF!</definedName>
    <definedName name="ㄴㄴㄴㄴㄴ" localSheetId="9">#REF!</definedName>
    <definedName name="ㄴㄴㄴㄴㄴ" localSheetId="10">#REF!</definedName>
    <definedName name="ㄴㄴㄴㄴㄴ" localSheetId="11">#REF!</definedName>
    <definedName name="ㄴㄴㄴㄴㄴ" localSheetId="12">#REF!</definedName>
    <definedName name="ㄴㄴㄴㄴㄴ" localSheetId="13">#REF!</definedName>
    <definedName name="ㄴㄴㄴㄴㄴ" localSheetId="15">#REF!</definedName>
    <definedName name="ㄴㄴㄴㄴㄴ" localSheetId="16">#REF!</definedName>
    <definedName name="ㄴㄴㄴㄴㄴ" localSheetId="17">#REF!</definedName>
    <definedName name="ㄴㄴㄴㄴㄴ" localSheetId="18">#REF!</definedName>
    <definedName name="ㄴㄴㄴㄴㄴ" localSheetId="21">#REF!</definedName>
    <definedName name="ㄴㄴㄴㄴㄴ" localSheetId="19">#REF!</definedName>
    <definedName name="ㄴㄴㄴㄴㄴ" localSheetId="20">#REF!</definedName>
    <definedName name="ㄴㄴㄴㄴㄴ" localSheetId="22">#REF!</definedName>
    <definedName name="ㄴㄴㄴㄴㄴ" localSheetId="24">#REF!</definedName>
    <definedName name="ㄴㄴㄴㄴㄴ">#REF!</definedName>
    <definedName name="ㄴㅁㅇㄹㅇㄴㄹ" localSheetId="1">#REF!</definedName>
    <definedName name="ㄴㅁㅇㄹㅇㄴㄹ" localSheetId="2">#REF!</definedName>
    <definedName name="ㄴㅁㅇㄹㅇㄴㄹ" localSheetId="3">#REF!</definedName>
    <definedName name="ㄴㅁㅇㄹㅇㄴㄹ" localSheetId="4">#REF!</definedName>
    <definedName name="ㄴㅁㅇㄹㅇㄴㄹ" localSheetId="5">#REF!</definedName>
    <definedName name="ㄴㅁㅇㄹㅇㄴㄹ" localSheetId="6">#REF!</definedName>
    <definedName name="ㄴㅁㅇㄹㅇㄴㄹ" localSheetId="7">#REF!</definedName>
    <definedName name="ㄴㅁㅇㄹㅇㄴㄹ" localSheetId="8">#REF!</definedName>
    <definedName name="ㄴㅁㅇㄹㅇㄴㄹ" localSheetId="9">#REF!</definedName>
    <definedName name="ㄴㅁㅇㄹㅇㄴㄹ" localSheetId="10">#REF!</definedName>
    <definedName name="ㄴㅁㅇㄹㅇㄴㄹ" localSheetId="11">#REF!</definedName>
    <definedName name="ㄴㅁㅇㄹㅇㄴㄹ" localSheetId="12">#REF!</definedName>
    <definedName name="ㄴㅁㅇㄹㅇㄴㄹ" localSheetId="13">#REF!</definedName>
    <definedName name="ㄴㅁㅇㄹㅇㄴㄹ" localSheetId="15">#REF!</definedName>
    <definedName name="ㄴㅁㅇㄹㅇㄴㄹ" localSheetId="16">#REF!</definedName>
    <definedName name="ㄴㅁㅇㄹㅇㄴㄹ" localSheetId="17">#REF!</definedName>
    <definedName name="ㄴㅁㅇㄹㅇㄴㄹ" localSheetId="18">#REF!</definedName>
    <definedName name="ㄴㅁㅇㄹㅇㄴㄹ" localSheetId="21">#REF!</definedName>
    <definedName name="ㄴㅁㅇㄹㅇㄴㄹ" localSheetId="19">#REF!</definedName>
    <definedName name="ㄴㅁㅇㄹㅇㄴㄹ" localSheetId="20">#REF!</definedName>
    <definedName name="ㄴㅁㅇㄹㅇㄴㄹ" localSheetId="22">#REF!</definedName>
    <definedName name="ㄴㅁㅇㄹㅇㄴㄹ" localSheetId="24">#REF!</definedName>
    <definedName name="ㄴㅁㅇㄹㅇㄴㄹ">#REF!</definedName>
    <definedName name="ㄴㅁㅇㅇㅇㅇㅇㅇ" localSheetId="1">BlankMacro1</definedName>
    <definedName name="ㄴㅁㅇㅇㅇㅇㅇㅇ" localSheetId="2">BlankMacro1</definedName>
    <definedName name="ㄴㅁㅇㅇㅇㅇㅇㅇ" localSheetId="3">BlankMacro1</definedName>
    <definedName name="ㄴㅁㅇㅇㅇㅇㅇㅇ" localSheetId="4">BlankMacro1</definedName>
    <definedName name="ㄴㅁㅇㅇㅇㅇㅇㅇ" localSheetId="5">BlankMacro1</definedName>
    <definedName name="ㄴㅁㅇㅇㅇㅇㅇㅇ" localSheetId="6">BlankMacro1</definedName>
    <definedName name="ㄴㅁㅇㅇㅇㅇㅇㅇ" localSheetId="7">BlankMacro1</definedName>
    <definedName name="ㄴㅁㅇㅇㅇㅇㅇㅇ" localSheetId="8">BlankMacro1</definedName>
    <definedName name="ㄴㅁㅇㅇㅇㅇㅇㅇ" localSheetId="9">BlankMacro1</definedName>
    <definedName name="ㄴㅁㅇㅇㅇㅇㅇㅇ" localSheetId="10">BlankMacro1</definedName>
    <definedName name="ㄴㅁㅇㅇㅇㅇㅇㅇ" localSheetId="11">BlankMacro1</definedName>
    <definedName name="ㄴㅁㅇㅇㅇㅇㅇㅇ" localSheetId="12">BlankMacro1</definedName>
    <definedName name="ㄴㅁㅇㅇㅇㅇㅇㅇ" localSheetId="13">BlankMacro1</definedName>
    <definedName name="ㄴㅁㅇㅇㅇㅇㅇㅇ" localSheetId="15">BlankMacro1</definedName>
    <definedName name="ㄴㅁㅇㅇㅇㅇㅇㅇ" localSheetId="14">BlankMacro1</definedName>
    <definedName name="ㄴㅁㅇㅇㅇㅇㅇㅇ" localSheetId="16">BlankMacro1</definedName>
    <definedName name="ㄴㅁㅇㅇㅇㅇㅇㅇ" localSheetId="17">BlankMacro1</definedName>
    <definedName name="ㄴㅁㅇㅇㅇㅇㅇㅇ" localSheetId="18">BlankMacro1</definedName>
    <definedName name="ㄴㅁㅇㅇㅇㅇㅇㅇ" localSheetId="21">BlankMacro1</definedName>
    <definedName name="ㄴㅁㅇㅇㅇㅇㅇㅇ" localSheetId="19">BlankMacro1</definedName>
    <definedName name="ㄴㅁㅇㅇㅇㅇㅇㅇ" localSheetId="20">BlankMacro1</definedName>
    <definedName name="ㄴㅁㅇㅇㅇㅇㅇㅇ" localSheetId="22">BlankMacro1</definedName>
    <definedName name="ㄴㅁㅇㅇㅇㅇㅇㅇ" localSheetId="24">BlankMacro1</definedName>
    <definedName name="ㄴㅁㅇㅇㅇㅇㅇㅇ">BlankMacro1</definedName>
    <definedName name="ㄴㅇ" localSheetId="1">'[3]사업계획(97년)'!#REF!</definedName>
    <definedName name="ㄴㅇ" localSheetId="2">'[3]사업계획(97년)'!#REF!</definedName>
    <definedName name="ㄴㅇ" localSheetId="3">'[3]사업계획(97년)'!#REF!</definedName>
    <definedName name="ㄴㅇ" localSheetId="4">'[3]사업계획(97년)'!#REF!</definedName>
    <definedName name="ㄴㅇ" localSheetId="5">'[3]사업계획(97년)'!#REF!</definedName>
    <definedName name="ㄴㅇ" localSheetId="6">'[3]사업계획(97년)'!#REF!</definedName>
    <definedName name="ㄴㅇ" localSheetId="7">'[3]사업계획(97년)'!#REF!</definedName>
    <definedName name="ㄴㅇ" localSheetId="8">'[3]사업계획(97년)'!#REF!</definedName>
    <definedName name="ㄴㅇ" localSheetId="9">'[3]사업계획(97년)'!#REF!</definedName>
    <definedName name="ㄴㅇ" localSheetId="10">'[3]사업계획(97년)'!#REF!</definedName>
    <definedName name="ㄴㅇ" localSheetId="11">'[3]사업계획(97년)'!#REF!</definedName>
    <definedName name="ㄴㅇ" localSheetId="12">'[3]사업계획(97년)'!#REF!</definedName>
    <definedName name="ㄴㅇ" localSheetId="13">'[3]사업계획(97년)'!#REF!</definedName>
    <definedName name="ㄴㅇ" localSheetId="15">'[3]사업계획(97년)'!#REF!</definedName>
    <definedName name="ㄴㅇ" localSheetId="14">'[3]사업계획(97년)'!#REF!</definedName>
    <definedName name="ㄴㅇ" localSheetId="16">'[3]사업계획(97년)'!#REF!</definedName>
    <definedName name="ㄴㅇ" localSheetId="17">'[3]사업계획(97년)'!#REF!</definedName>
    <definedName name="ㄴㅇ" localSheetId="18">'[3]사업계획(97년)'!#REF!</definedName>
    <definedName name="ㄴㅇ" localSheetId="21">'[3]사업계획(97년)'!#REF!</definedName>
    <definedName name="ㄴㅇ" localSheetId="19">'[3]사업계획(97년)'!#REF!</definedName>
    <definedName name="ㄴㅇ" localSheetId="20">'[3]사업계획(97년)'!#REF!</definedName>
    <definedName name="ㄴㅇ" localSheetId="22">'[3]사업계획(97년)'!#REF!</definedName>
    <definedName name="ㄴㅇ" localSheetId="24">'[3]사업계획(97년)'!#REF!</definedName>
    <definedName name="ㄴㅇ">'[3]사업계획(97년)'!#REF!</definedName>
    <definedName name="ㄴㅇㄴ" localSheetId="1">#REF!</definedName>
    <definedName name="ㄴㅇㄴ" localSheetId="2">#REF!</definedName>
    <definedName name="ㄴㅇㄴ" localSheetId="3">#REF!</definedName>
    <definedName name="ㄴㅇㄴ" localSheetId="4">#REF!</definedName>
    <definedName name="ㄴㅇㄴ" localSheetId="5">#REF!</definedName>
    <definedName name="ㄴㅇㄴ" localSheetId="6">#REF!</definedName>
    <definedName name="ㄴㅇㄴ" localSheetId="7">#REF!</definedName>
    <definedName name="ㄴㅇㄴ" localSheetId="8">#REF!</definedName>
    <definedName name="ㄴㅇㄴ" localSheetId="9">#REF!</definedName>
    <definedName name="ㄴㅇㄴ" localSheetId="10">#REF!</definedName>
    <definedName name="ㄴㅇㄴ" localSheetId="11">#REF!</definedName>
    <definedName name="ㄴㅇㄴ" localSheetId="12">#REF!</definedName>
    <definedName name="ㄴㅇㄴ" localSheetId="13">#REF!</definedName>
    <definedName name="ㄴㅇㄴ" localSheetId="15">#REF!</definedName>
    <definedName name="ㄴㅇㄴ" localSheetId="14">#REF!</definedName>
    <definedName name="ㄴㅇㄴ" localSheetId="16">#REF!</definedName>
    <definedName name="ㄴㅇㄴ" localSheetId="17">#REF!</definedName>
    <definedName name="ㄴㅇㄴ" localSheetId="18">#REF!</definedName>
    <definedName name="ㄴㅇㄴ" localSheetId="21">#REF!</definedName>
    <definedName name="ㄴㅇㄴ" localSheetId="19">#REF!</definedName>
    <definedName name="ㄴㅇㄴ" localSheetId="20">#REF!</definedName>
    <definedName name="ㄴㅇㄴ" localSheetId="22">#REF!</definedName>
    <definedName name="ㄴㅇㄴ" localSheetId="24">#REF!</definedName>
    <definedName name="ㄴㅇㄴ">#REF!</definedName>
    <definedName name="ㄴㅇㄴㅇ" localSheetId="1">#REF!</definedName>
    <definedName name="ㄴㅇㄴㅇ" localSheetId="2">#REF!</definedName>
    <definedName name="ㄴㅇㄴㅇ" localSheetId="3">#REF!</definedName>
    <definedName name="ㄴㅇㄴㅇ" localSheetId="4">#REF!</definedName>
    <definedName name="ㄴㅇㄴㅇ" localSheetId="5">#REF!</definedName>
    <definedName name="ㄴㅇㄴㅇ" localSheetId="6">#REF!</definedName>
    <definedName name="ㄴㅇㄴㅇ" localSheetId="7">#REF!</definedName>
    <definedName name="ㄴㅇㄴㅇ" localSheetId="8">#REF!</definedName>
    <definedName name="ㄴㅇㄴㅇ" localSheetId="9">#REF!</definedName>
    <definedName name="ㄴㅇㄴㅇ" localSheetId="10">#REF!</definedName>
    <definedName name="ㄴㅇㄴㅇ" localSheetId="11">#REF!</definedName>
    <definedName name="ㄴㅇㄴㅇ" localSheetId="12">#REF!</definedName>
    <definedName name="ㄴㅇㄴㅇ" localSheetId="13">#REF!</definedName>
    <definedName name="ㄴㅇㄴㅇ" localSheetId="15">#REF!</definedName>
    <definedName name="ㄴㅇㄴㅇ" localSheetId="14">#REF!</definedName>
    <definedName name="ㄴㅇㄴㅇ" localSheetId="16">#REF!</definedName>
    <definedName name="ㄴㅇㄴㅇ" localSheetId="17">#REF!</definedName>
    <definedName name="ㄴㅇㄴㅇ" localSheetId="18">#REF!</definedName>
    <definedName name="ㄴㅇㄴㅇ" localSheetId="21">#REF!</definedName>
    <definedName name="ㄴㅇㄴㅇ" localSheetId="19">#REF!</definedName>
    <definedName name="ㄴㅇㄴㅇ" localSheetId="20">#REF!</definedName>
    <definedName name="ㄴㅇㄴㅇ" localSheetId="22">#REF!</definedName>
    <definedName name="ㄴㅇㄴㅇ" localSheetId="24">#REF!</definedName>
    <definedName name="ㄴㅇㄴㅇ">#REF!</definedName>
    <definedName name="ㄴㅇㄹ" localSheetId="1">#REF!</definedName>
    <definedName name="ㄴㅇㄹ" localSheetId="2">#REF!</definedName>
    <definedName name="ㄴㅇㄹ" localSheetId="3">#REF!</definedName>
    <definedName name="ㄴㅇㄹ" localSheetId="4">#REF!</definedName>
    <definedName name="ㄴㅇㄹ" localSheetId="5">#REF!</definedName>
    <definedName name="ㄴㅇㄹ" localSheetId="6">#REF!</definedName>
    <definedName name="ㄴㅇㄹ" localSheetId="7">#REF!</definedName>
    <definedName name="ㄴㅇㄹ" localSheetId="8">#REF!</definedName>
    <definedName name="ㄴㅇㄹ" localSheetId="9">#REF!</definedName>
    <definedName name="ㄴㅇㄹ" localSheetId="10">#REF!</definedName>
    <definedName name="ㄴㅇㄹ" localSheetId="11">#REF!</definedName>
    <definedName name="ㄴㅇㄹ" localSheetId="12">#REF!</definedName>
    <definedName name="ㄴㅇㄹ" localSheetId="13">#REF!</definedName>
    <definedName name="ㄴㅇㄹ" localSheetId="15">#REF!</definedName>
    <definedName name="ㄴㅇㄹ" localSheetId="14">#REF!</definedName>
    <definedName name="ㄴㅇㄹ" localSheetId="16">#REF!</definedName>
    <definedName name="ㄴㅇㄹ" localSheetId="17">#REF!</definedName>
    <definedName name="ㄴㅇㄹ" localSheetId="18">#REF!</definedName>
    <definedName name="ㄴㅇㄹ" localSheetId="21">#REF!</definedName>
    <definedName name="ㄴㅇㄹ" localSheetId="19">#REF!</definedName>
    <definedName name="ㄴㅇㄹ" localSheetId="20">#REF!</definedName>
    <definedName name="ㄴㅇㄹ" localSheetId="22">#REF!</definedName>
    <definedName name="ㄴㅇㄹ" localSheetId="24">#REF!</definedName>
    <definedName name="ㄴㅇㄹ">#REF!</definedName>
    <definedName name="ㄴㅇㅀㅎㅎㅎㅎㅎㅎㅎㅎㅎ" localSheetId="1">BlankMacro1</definedName>
    <definedName name="ㄴㅇㅀㅎㅎㅎㅎㅎㅎㅎㅎㅎ" localSheetId="2">BlankMacro1</definedName>
    <definedName name="ㄴㅇㅀㅎㅎㅎㅎㅎㅎㅎㅎㅎ" localSheetId="3">BlankMacro1</definedName>
    <definedName name="ㄴㅇㅀㅎㅎㅎㅎㅎㅎㅎㅎㅎ" localSheetId="4">BlankMacro1</definedName>
    <definedName name="ㄴㅇㅀㅎㅎㅎㅎㅎㅎㅎㅎㅎ" localSheetId="5">BlankMacro1</definedName>
    <definedName name="ㄴㅇㅀㅎㅎㅎㅎㅎㅎㅎㅎㅎ" localSheetId="6">BlankMacro1</definedName>
    <definedName name="ㄴㅇㅀㅎㅎㅎㅎㅎㅎㅎㅎㅎ" localSheetId="7">BlankMacro1</definedName>
    <definedName name="ㄴㅇㅀㅎㅎㅎㅎㅎㅎㅎㅎㅎ" localSheetId="8">BlankMacro1</definedName>
    <definedName name="ㄴㅇㅀㅎㅎㅎㅎㅎㅎㅎㅎㅎ" localSheetId="9">BlankMacro1</definedName>
    <definedName name="ㄴㅇㅀㅎㅎㅎㅎㅎㅎㅎㅎㅎ" localSheetId="10">BlankMacro1</definedName>
    <definedName name="ㄴㅇㅀㅎㅎㅎㅎㅎㅎㅎㅎㅎ" localSheetId="11">BlankMacro1</definedName>
    <definedName name="ㄴㅇㅀㅎㅎㅎㅎㅎㅎㅎㅎㅎ" localSheetId="12">BlankMacro1</definedName>
    <definedName name="ㄴㅇㅀㅎㅎㅎㅎㅎㅎㅎㅎㅎ" localSheetId="13">BlankMacro1</definedName>
    <definedName name="ㄴㅇㅀㅎㅎㅎㅎㅎㅎㅎㅎㅎ" localSheetId="15">BlankMacro1</definedName>
    <definedName name="ㄴㅇㅀㅎㅎㅎㅎㅎㅎㅎㅎㅎ" localSheetId="14">BlankMacro1</definedName>
    <definedName name="ㄴㅇㅀㅎㅎㅎㅎㅎㅎㅎㅎㅎ" localSheetId="16">BlankMacro1</definedName>
    <definedName name="ㄴㅇㅀㅎㅎㅎㅎㅎㅎㅎㅎㅎ" localSheetId="17">BlankMacro1</definedName>
    <definedName name="ㄴㅇㅀㅎㅎㅎㅎㅎㅎㅎㅎㅎ" localSheetId="18">BlankMacro1</definedName>
    <definedName name="ㄴㅇㅀㅎㅎㅎㅎㅎㅎㅎㅎㅎ" localSheetId="21">BlankMacro1</definedName>
    <definedName name="ㄴㅇㅀㅎㅎㅎㅎㅎㅎㅎㅎㅎ" localSheetId="19">BlankMacro1</definedName>
    <definedName name="ㄴㅇㅀㅎㅎㅎㅎㅎㅎㅎㅎㅎ" localSheetId="20">BlankMacro1</definedName>
    <definedName name="ㄴㅇㅀㅎㅎㅎㅎㅎㅎㅎㅎㅎ" localSheetId="22">BlankMacro1</definedName>
    <definedName name="ㄴㅇㅀㅎㅎㅎㅎㅎㅎㅎㅎㅎ" localSheetId="24">BlankMacro1</definedName>
    <definedName name="ㄴㅇㅀㅎㅎㅎㅎㅎㅎㅎㅎㅎ">BlankMacro1</definedName>
    <definedName name="남중명" localSheetId="1">#REF!</definedName>
    <definedName name="남중명" localSheetId="2">#REF!</definedName>
    <definedName name="남중명" localSheetId="3">#REF!</definedName>
    <definedName name="남중명" localSheetId="4">#REF!</definedName>
    <definedName name="남중명" localSheetId="5">#REF!</definedName>
    <definedName name="남중명" localSheetId="6">#REF!</definedName>
    <definedName name="남중명" localSheetId="7">#REF!</definedName>
    <definedName name="남중명" localSheetId="8">#REF!</definedName>
    <definedName name="남중명" localSheetId="9">#REF!</definedName>
    <definedName name="남중명" localSheetId="10">#REF!</definedName>
    <definedName name="남중명" localSheetId="11">#REF!</definedName>
    <definedName name="남중명" localSheetId="12">#REF!</definedName>
    <definedName name="남중명" localSheetId="13">#REF!</definedName>
    <definedName name="남중명" localSheetId="15">#REF!</definedName>
    <definedName name="남중명" localSheetId="14">#REF!</definedName>
    <definedName name="남중명" localSheetId="16">#REF!</definedName>
    <definedName name="남중명" localSheetId="17">#REF!</definedName>
    <definedName name="남중명" localSheetId="18">#REF!</definedName>
    <definedName name="남중명" localSheetId="21">#REF!</definedName>
    <definedName name="남중명" localSheetId="19">#REF!</definedName>
    <definedName name="남중명" localSheetId="20">#REF!</definedName>
    <definedName name="남중명" localSheetId="22">#REF!</definedName>
    <definedName name="남중명" localSheetId="24">#REF!</definedName>
    <definedName name="남중명">#REF!</definedName>
    <definedName name="네고" localSheetId="1">#REF!</definedName>
    <definedName name="네고" localSheetId="2">#REF!</definedName>
    <definedName name="네고" localSheetId="3">#REF!</definedName>
    <definedName name="네고" localSheetId="4">#REF!</definedName>
    <definedName name="네고" localSheetId="5">#REF!</definedName>
    <definedName name="네고" localSheetId="6">#REF!</definedName>
    <definedName name="네고" localSheetId="7">#REF!</definedName>
    <definedName name="네고" localSheetId="8">#REF!</definedName>
    <definedName name="네고" localSheetId="9">#REF!</definedName>
    <definedName name="네고" localSheetId="10">#REF!</definedName>
    <definedName name="네고" localSheetId="11">#REF!</definedName>
    <definedName name="네고" localSheetId="12">#REF!</definedName>
    <definedName name="네고" localSheetId="13">#REF!</definedName>
    <definedName name="네고" localSheetId="15">#REF!</definedName>
    <definedName name="네고" localSheetId="14">#REF!</definedName>
    <definedName name="네고" localSheetId="16">#REF!</definedName>
    <definedName name="네고" localSheetId="17">#REF!</definedName>
    <definedName name="네고" localSheetId="18">#REF!</definedName>
    <definedName name="네고" localSheetId="21">#REF!</definedName>
    <definedName name="네고" localSheetId="19">#REF!</definedName>
    <definedName name="네고" localSheetId="20">#REF!</definedName>
    <definedName name="네고" localSheetId="22">#REF!</definedName>
    <definedName name="네고" localSheetId="24">#REF!</definedName>
    <definedName name="네고">#REF!</definedName>
    <definedName name="노태우" localSheetId="1">BlankMacro1</definedName>
    <definedName name="노태우" localSheetId="2">BlankMacro1</definedName>
    <definedName name="노태우" localSheetId="3">BlankMacro1</definedName>
    <definedName name="노태우" localSheetId="4">BlankMacro1</definedName>
    <definedName name="노태우" localSheetId="5">BlankMacro1</definedName>
    <definedName name="노태우" localSheetId="6">BlankMacro1</definedName>
    <definedName name="노태우" localSheetId="7">BlankMacro1</definedName>
    <definedName name="노태우" localSheetId="8">BlankMacro1</definedName>
    <definedName name="노태우" localSheetId="9">BlankMacro1</definedName>
    <definedName name="노태우" localSheetId="10">BlankMacro1</definedName>
    <definedName name="노태우" localSheetId="11">BlankMacro1</definedName>
    <definedName name="노태우" localSheetId="12">BlankMacro1</definedName>
    <definedName name="노태우" localSheetId="13">BlankMacro1</definedName>
    <definedName name="노태우" localSheetId="15">BlankMacro1</definedName>
    <definedName name="노태우" localSheetId="14">BlankMacro1</definedName>
    <definedName name="노태우" localSheetId="16">BlankMacro1</definedName>
    <definedName name="노태우" localSheetId="17">BlankMacro1</definedName>
    <definedName name="노태우" localSheetId="18">BlankMacro1</definedName>
    <definedName name="노태우" localSheetId="21">BlankMacro1</definedName>
    <definedName name="노태우" localSheetId="19">BlankMacro1</definedName>
    <definedName name="노태우" localSheetId="20">BlankMacro1</definedName>
    <definedName name="노태우" localSheetId="22">BlankMacro1</definedName>
    <definedName name="노태우" localSheetId="24">BlankMacro1</definedName>
    <definedName name="노태우">BlankMacro1</definedName>
    <definedName name="ㄷ" localSheetId="1">'[11]사업계획(97년)'!#REF!</definedName>
    <definedName name="ㄷ" localSheetId="2">'[11]사업계획(97년)'!#REF!</definedName>
    <definedName name="ㄷ" localSheetId="3">'[11]사업계획(97년)'!#REF!</definedName>
    <definedName name="ㄷ" localSheetId="4">'[11]사업계획(97년)'!#REF!</definedName>
    <definedName name="ㄷ" localSheetId="5">'[11]사업계획(97년)'!#REF!</definedName>
    <definedName name="ㄷ" localSheetId="6">'[11]사업계획(97년)'!#REF!</definedName>
    <definedName name="ㄷ" localSheetId="7">'[11]사업계획(97년)'!#REF!</definedName>
    <definedName name="ㄷ" localSheetId="8">'[11]사업계획(97년)'!#REF!</definedName>
    <definedName name="ㄷ" localSheetId="9">'[11]사업계획(97년)'!#REF!</definedName>
    <definedName name="ㄷ" localSheetId="10">'[11]사업계획(97년)'!#REF!</definedName>
    <definedName name="ㄷ" localSheetId="11">'[11]사업계획(97년)'!#REF!</definedName>
    <definedName name="ㄷ" localSheetId="12">'[11]사업계획(97년)'!#REF!</definedName>
    <definedName name="ㄷ" localSheetId="13">'[11]사업계획(97년)'!#REF!</definedName>
    <definedName name="ㄷ" localSheetId="15">'[11]사업계획(97년)'!#REF!</definedName>
    <definedName name="ㄷ" localSheetId="14">'[11]사업계획(97년)'!#REF!</definedName>
    <definedName name="ㄷ" localSheetId="16">'[11]사업계획(97년)'!#REF!</definedName>
    <definedName name="ㄷ" localSheetId="17">'[11]사업계획(97년)'!#REF!</definedName>
    <definedName name="ㄷ" localSheetId="18">'[11]사업계획(97년)'!#REF!</definedName>
    <definedName name="ㄷ" localSheetId="21">'[11]사업계획(97년)'!#REF!</definedName>
    <definedName name="ㄷ" localSheetId="19">'[11]사업계획(97년)'!#REF!</definedName>
    <definedName name="ㄷ" localSheetId="20">'[11]사업계획(97년)'!#REF!</definedName>
    <definedName name="ㄷ" localSheetId="22">'[11]사업계획(97년)'!#REF!</definedName>
    <definedName name="ㄷ" localSheetId="24">'[11]사업계획(97년)'!#REF!</definedName>
    <definedName name="ㄷ">'[11]사업계획(97년)'!#REF!</definedName>
    <definedName name="ㄷㄱㄱㄷ" localSheetId="1">#REF!</definedName>
    <definedName name="ㄷㄱㄱㄷ" localSheetId="2">#REF!</definedName>
    <definedName name="ㄷㄱㄱㄷ" localSheetId="3">#REF!</definedName>
    <definedName name="ㄷㄱㄱㄷ" localSheetId="4">#REF!</definedName>
    <definedName name="ㄷㄱㄱㄷ" localSheetId="5">#REF!</definedName>
    <definedName name="ㄷㄱㄱㄷ" localSheetId="6">#REF!</definedName>
    <definedName name="ㄷㄱㄱㄷ" localSheetId="7">#REF!</definedName>
    <definedName name="ㄷㄱㄱㄷ" localSheetId="8">#REF!</definedName>
    <definedName name="ㄷㄱㄱㄷ" localSheetId="9">#REF!</definedName>
    <definedName name="ㄷㄱㄱㄷ" localSheetId="10">#REF!</definedName>
    <definedName name="ㄷㄱㄱㄷ" localSheetId="11">#REF!</definedName>
    <definedName name="ㄷㄱㄱㄷ" localSheetId="12">#REF!</definedName>
    <definedName name="ㄷㄱㄱㄷ" localSheetId="13">#REF!</definedName>
    <definedName name="ㄷㄱㄱㄷ" localSheetId="15">#REF!</definedName>
    <definedName name="ㄷㄱㄱㄷ" localSheetId="14">#REF!</definedName>
    <definedName name="ㄷㄱㄱㄷ" localSheetId="16">#REF!</definedName>
    <definedName name="ㄷㄱㄱㄷ" localSheetId="17">#REF!</definedName>
    <definedName name="ㄷㄱㄱㄷ" localSheetId="18">#REF!</definedName>
    <definedName name="ㄷㄱㄱㄷ" localSheetId="21">#REF!</definedName>
    <definedName name="ㄷㄱㄱㄷ" localSheetId="19">#REF!</definedName>
    <definedName name="ㄷㄱㄱㄷ" localSheetId="20">#REF!</definedName>
    <definedName name="ㄷㄱㄱㄷ" localSheetId="22">#REF!</definedName>
    <definedName name="ㄷㄱㄱㄷ" localSheetId="24">#REF!</definedName>
    <definedName name="ㄷㄱㄱㄷ">#REF!</definedName>
    <definedName name="ㄷㄱㅈㄷㅈㄱ" localSheetId="1">#REF!</definedName>
    <definedName name="ㄷㄱㅈㄷㅈㄱ" localSheetId="2">#REF!</definedName>
    <definedName name="ㄷㄱㅈㄷㅈㄱ" localSheetId="3">#REF!</definedName>
    <definedName name="ㄷㄱㅈㄷㅈㄱ" localSheetId="4">#REF!</definedName>
    <definedName name="ㄷㄱㅈㄷㅈㄱ" localSheetId="5">#REF!</definedName>
    <definedName name="ㄷㄱㅈㄷㅈㄱ" localSheetId="6">#REF!</definedName>
    <definedName name="ㄷㄱㅈㄷㅈㄱ" localSheetId="7">#REF!</definedName>
    <definedName name="ㄷㄱㅈㄷㅈㄱ" localSheetId="8">#REF!</definedName>
    <definedName name="ㄷㄱㅈㄷㅈㄱ" localSheetId="9">#REF!</definedName>
    <definedName name="ㄷㄱㅈㄷㅈㄱ" localSheetId="10">#REF!</definedName>
    <definedName name="ㄷㄱㅈㄷㅈㄱ" localSheetId="11">#REF!</definedName>
    <definedName name="ㄷㄱㅈㄷㅈㄱ" localSheetId="12">#REF!</definedName>
    <definedName name="ㄷㄱㅈㄷㅈㄱ" localSheetId="13">#REF!</definedName>
    <definedName name="ㄷㄱㅈㄷㅈㄱ" localSheetId="15">#REF!</definedName>
    <definedName name="ㄷㄱㅈㄷㅈㄱ" localSheetId="14">#REF!</definedName>
    <definedName name="ㄷㄱㅈㄷㅈㄱ" localSheetId="16">#REF!</definedName>
    <definedName name="ㄷㄱㅈㄷㅈㄱ" localSheetId="17">#REF!</definedName>
    <definedName name="ㄷㄱㅈㄷㅈㄱ" localSheetId="18">#REF!</definedName>
    <definedName name="ㄷㄱㅈㄷㅈㄱ" localSheetId="21">#REF!</definedName>
    <definedName name="ㄷㄱㅈㄷㅈㄱ" localSheetId="19">#REF!</definedName>
    <definedName name="ㄷㄱㅈㄷㅈㄱ" localSheetId="20">#REF!</definedName>
    <definedName name="ㄷㄱㅈㄷㅈㄱ" localSheetId="22">#REF!</definedName>
    <definedName name="ㄷㄱㅈㄷㅈㄱ" localSheetId="24">#REF!</definedName>
    <definedName name="ㄷㄱㅈㄷㅈㄱ">#REF!</definedName>
    <definedName name="ㄷㄷ" localSheetId="1">#REF!</definedName>
    <definedName name="ㄷㄷ" localSheetId="2">#REF!</definedName>
    <definedName name="ㄷㄷ" localSheetId="3">#REF!</definedName>
    <definedName name="ㄷㄷ" localSheetId="4">#REF!</definedName>
    <definedName name="ㄷㄷ" localSheetId="5">#REF!</definedName>
    <definedName name="ㄷㄷ" localSheetId="6">#REF!</definedName>
    <definedName name="ㄷㄷ" localSheetId="7">#REF!</definedName>
    <definedName name="ㄷㄷ" localSheetId="8">#REF!</definedName>
    <definedName name="ㄷㄷ" localSheetId="9">#REF!</definedName>
    <definedName name="ㄷㄷ" localSheetId="10">#REF!</definedName>
    <definedName name="ㄷㄷ" localSheetId="11">#REF!</definedName>
    <definedName name="ㄷㄷ" localSheetId="12">#REF!</definedName>
    <definedName name="ㄷㄷ" localSheetId="13">#REF!</definedName>
    <definedName name="ㄷㄷ" localSheetId="15">#REF!</definedName>
    <definedName name="ㄷㄷ" localSheetId="14">#REF!</definedName>
    <definedName name="ㄷㄷ" localSheetId="16">#REF!</definedName>
    <definedName name="ㄷㄷ" localSheetId="17">#REF!</definedName>
    <definedName name="ㄷㄷ" localSheetId="18">#REF!</definedName>
    <definedName name="ㄷㄷ" localSheetId="21">#REF!</definedName>
    <definedName name="ㄷㄷ" localSheetId="19">#REF!</definedName>
    <definedName name="ㄷㄷ" localSheetId="20">#REF!</definedName>
    <definedName name="ㄷㄷ" localSheetId="22">#REF!</definedName>
    <definedName name="ㄷㄷ" localSheetId="24">#REF!</definedName>
    <definedName name="ㄷㄷ">#REF!</definedName>
    <definedName name="ㄷㄷㄷ" localSheetId="1">#REF!</definedName>
    <definedName name="ㄷㄷㄷ" localSheetId="2">#REF!</definedName>
    <definedName name="ㄷㄷㄷ" localSheetId="3">#REF!</definedName>
    <definedName name="ㄷㄷㄷ" localSheetId="4">#REF!</definedName>
    <definedName name="ㄷㄷㄷ" localSheetId="5">#REF!</definedName>
    <definedName name="ㄷㄷㄷ" localSheetId="6">#REF!</definedName>
    <definedName name="ㄷㄷㄷ" localSheetId="7">#REF!</definedName>
    <definedName name="ㄷㄷㄷ" localSheetId="8">#REF!</definedName>
    <definedName name="ㄷㄷㄷ" localSheetId="9">#REF!</definedName>
    <definedName name="ㄷㄷㄷ" localSheetId="10">#REF!</definedName>
    <definedName name="ㄷㄷㄷ" localSheetId="11">#REF!</definedName>
    <definedName name="ㄷㄷㄷ" localSheetId="12">#REF!</definedName>
    <definedName name="ㄷㄷㄷ" localSheetId="13">#REF!</definedName>
    <definedName name="ㄷㄷㄷ" localSheetId="15">#REF!</definedName>
    <definedName name="ㄷㄷㄷ" localSheetId="16">#REF!</definedName>
    <definedName name="ㄷㄷㄷ" localSheetId="17">#REF!</definedName>
    <definedName name="ㄷㄷㄷ" localSheetId="18">#REF!</definedName>
    <definedName name="ㄷㄷㄷ" localSheetId="21">#REF!</definedName>
    <definedName name="ㄷㄷㄷ" localSheetId="19">#REF!</definedName>
    <definedName name="ㄷㄷㄷ" localSheetId="20">#REF!</definedName>
    <definedName name="ㄷㄷㄷ" localSheetId="22">#REF!</definedName>
    <definedName name="ㄷㄷㄷ" localSheetId="24">#REF!</definedName>
    <definedName name="ㄷㄷㄷ">#REF!</definedName>
    <definedName name="ㄷㄷㄷㄷ" localSheetId="1">#REF!</definedName>
    <definedName name="ㄷㄷㄷㄷ" localSheetId="2">#REF!</definedName>
    <definedName name="ㄷㄷㄷㄷ" localSheetId="3">#REF!</definedName>
    <definedName name="ㄷㄷㄷㄷ" localSheetId="4">#REF!</definedName>
    <definedName name="ㄷㄷㄷㄷ" localSheetId="5">#REF!</definedName>
    <definedName name="ㄷㄷㄷㄷ" localSheetId="6">#REF!</definedName>
    <definedName name="ㄷㄷㄷㄷ" localSheetId="7">#REF!</definedName>
    <definedName name="ㄷㄷㄷㄷ" localSheetId="8">#REF!</definedName>
    <definedName name="ㄷㄷㄷㄷ" localSheetId="9">#REF!</definedName>
    <definedName name="ㄷㄷㄷㄷ" localSheetId="10">#REF!</definedName>
    <definedName name="ㄷㄷㄷㄷ" localSheetId="11">#REF!</definedName>
    <definedName name="ㄷㄷㄷㄷ" localSheetId="12">#REF!</definedName>
    <definedName name="ㄷㄷㄷㄷ" localSheetId="13">#REF!</definedName>
    <definedName name="ㄷㄷㄷㄷ" localSheetId="15">#REF!</definedName>
    <definedName name="ㄷㄷㄷㄷ" localSheetId="16">#REF!</definedName>
    <definedName name="ㄷㄷㄷㄷ" localSheetId="17">#REF!</definedName>
    <definedName name="ㄷㄷㄷㄷ" localSheetId="18">#REF!</definedName>
    <definedName name="ㄷㄷㄷㄷ" localSheetId="21">#REF!</definedName>
    <definedName name="ㄷㄷㄷㄷ" localSheetId="19">#REF!</definedName>
    <definedName name="ㄷㄷㄷㄷ" localSheetId="20">#REF!</definedName>
    <definedName name="ㄷㄷㄷㄷ" localSheetId="22">#REF!</definedName>
    <definedName name="ㄷㄷㄷㄷ" localSheetId="24">#REF!</definedName>
    <definedName name="ㄷㄷㄷㄷ">#REF!</definedName>
    <definedName name="ㄷㄷㅈㅈ" localSheetId="1">#REF!</definedName>
    <definedName name="ㄷㄷㅈㅈ" localSheetId="2">#REF!</definedName>
    <definedName name="ㄷㄷㅈㅈ" localSheetId="3">#REF!</definedName>
    <definedName name="ㄷㄷㅈㅈ" localSheetId="4">#REF!</definedName>
    <definedName name="ㄷㄷㅈㅈ" localSheetId="5">#REF!</definedName>
    <definedName name="ㄷㄷㅈㅈ" localSheetId="6">#REF!</definedName>
    <definedName name="ㄷㄷㅈㅈ" localSheetId="7">#REF!</definedName>
    <definedName name="ㄷㄷㅈㅈ" localSheetId="8">#REF!</definedName>
    <definedName name="ㄷㄷㅈㅈ" localSheetId="9">#REF!</definedName>
    <definedName name="ㄷㄷㅈㅈ" localSheetId="10">#REF!</definedName>
    <definedName name="ㄷㄷㅈㅈ" localSheetId="11">#REF!</definedName>
    <definedName name="ㄷㄷㅈㅈ" localSheetId="12">#REF!</definedName>
    <definedName name="ㄷㄷㅈㅈ" localSheetId="13">#REF!</definedName>
    <definedName name="ㄷㄷㅈㅈ" localSheetId="15">#REF!</definedName>
    <definedName name="ㄷㄷㅈㅈ" localSheetId="16">#REF!</definedName>
    <definedName name="ㄷㄷㅈㅈ" localSheetId="17">#REF!</definedName>
    <definedName name="ㄷㄷㅈㅈ" localSheetId="18">#REF!</definedName>
    <definedName name="ㄷㄷㅈㅈ" localSheetId="21">#REF!</definedName>
    <definedName name="ㄷㄷㅈㅈ" localSheetId="19">#REF!</definedName>
    <definedName name="ㄷㄷㅈㅈ" localSheetId="20">#REF!</definedName>
    <definedName name="ㄷㄷㅈㅈ" localSheetId="22">#REF!</definedName>
    <definedName name="ㄷㄷㅈㅈ" localSheetId="24">#REF!</definedName>
    <definedName name="ㄷㄷㅈㅈ">#REF!</definedName>
    <definedName name="ㄷㄹㅇㄴㄹㄴㄹ" localSheetId="1">'[25]사업계획(97년)'!#REF!</definedName>
    <definedName name="ㄷㄹㅇㄴㄹㄴㄹ" localSheetId="2">'[25]사업계획(97년)'!#REF!</definedName>
    <definedName name="ㄷㄹㅇㄴㄹㄴㄹ" localSheetId="3">'[25]사업계획(97년)'!#REF!</definedName>
    <definedName name="ㄷㄹㅇㄴㄹㄴㄹ" localSheetId="4">'[25]사업계획(97년)'!#REF!</definedName>
    <definedName name="ㄷㄹㅇㄴㄹㄴㄹ" localSheetId="5">'[25]사업계획(97년)'!#REF!</definedName>
    <definedName name="ㄷㄹㅇㄴㄹㄴㄹ" localSheetId="6">'[25]사업계획(97년)'!#REF!</definedName>
    <definedName name="ㄷㄹㅇㄴㄹㄴㄹ" localSheetId="7">'[25]사업계획(97년)'!#REF!</definedName>
    <definedName name="ㄷㄹㅇㄴㄹㄴㄹ" localSheetId="8">'[25]사업계획(97년)'!#REF!</definedName>
    <definedName name="ㄷㄹㅇㄴㄹㄴㄹ" localSheetId="9">'[25]사업계획(97년)'!#REF!</definedName>
    <definedName name="ㄷㄹㅇㄴㄹㄴㄹ" localSheetId="10">'[25]사업계획(97년)'!#REF!</definedName>
    <definedName name="ㄷㄹㅇㄴㄹㄴㄹ" localSheetId="11">'[25]사업계획(97년)'!#REF!</definedName>
    <definedName name="ㄷㄹㅇㄴㄹㄴㄹ" localSheetId="12">'[25]사업계획(97년)'!#REF!</definedName>
    <definedName name="ㄷㄹㅇㄴㄹㄴㄹ" localSheetId="13">'[25]사업계획(97년)'!#REF!</definedName>
    <definedName name="ㄷㄹㅇㄴㄹㄴㄹ" localSheetId="15">'[25]사업계획(97년)'!#REF!</definedName>
    <definedName name="ㄷㄹㅇㄴㄹㄴㄹ" localSheetId="16">'[25]사업계획(97년)'!#REF!</definedName>
    <definedName name="ㄷㄹㅇㄴㄹㄴㄹ" localSheetId="17">'[25]사업계획(97년)'!#REF!</definedName>
    <definedName name="ㄷㄹㅇㄴㄹㄴㄹ" localSheetId="18">'[25]사업계획(97년)'!#REF!</definedName>
    <definedName name="ㄷㄹㅇㄴㄹㄴㄹ" localSheetId="21">'[25]사업계획(97년)'!#REF!</definedName>
    <definedName name="ㄷㄹㅇㄴㄹㄴㄹ" localSheetId="19">'[25]사업계획(97년)'!#REF!</definedName>
    <definedName name="ㄷㄹㅇㄴㄹㄴㄹ" localSheetId="20">'[25]사업계획(97년)'!#REF!</definedName>
    <definedName name="ㄷㄹㅇㄴㄹㄴㄹ" localSheetId="22">'[25]사업계획(97년)'!#REF!</definedName>
    <definedName name="ㄷㄹㅇㄴㄹㄴㄹ" localSheetId="24">'[25]사업계획(97년)'!#REF!</definedName>
    <definedName name="ㄷㄹㅇㄴㄹㄴㄹ">'[25]사업계획(97년)'!#REF!</definedName>
    <definedName name="ㄷㅈㄱㄷㅈㄱ" localSheetId="1">#REF!</definedName>
    <definedName name="ㄷㅈㄱㄷㅈㄱ" localSheetId="2">#REF!</definedName>
    <definedName name="ㄷㅈㄱㄷㅈㄱ" localSheetId="3">#REF!</definedName>
    <definedName name="ㄷㅈㄱㄷㅈㄱ" localSheetId="4">#REF!</definedName>
    <definedName name="ㄷㅈㄱㄷㅈㄱ" localSheetId="5">#REF!</definedName>
    <definedName name="ㄷㅈㄱㄷㅈㄱ" localSheetId="6">#REF!</definedName>
    <definedName name="ㄷㅈㄱㄷㅈㄱ" localSheetId="7">#REF!</definedName>
    <definedName name="ㄷㅈㄱㄷㅈㄱ" localSheetId="8">#REF!</definedName>
    <definedName name="ㄷㅈㄱㄷㅈㄱ" localSheetId="9">#REF!</definedName>
    <definedName name="ㄷㅈㄱㄷㅈㄱ" localSheetId="10">#REF!</definedName>
    <definedName name="ㄷㅈㄱㄷㅈㄱ" localSheetId="11">#REF!</definedName>
    <definedName name="ㄷㅈㄱㄷㅈㄱ" localSheetId="12">#REF!</definedName>
    <definedName name="ㄷㅈㄱㄷㅈㄱ" localSheetId="13">#REF!</definedName>
    <definedName name="ㄷㅈㄱㄷㅈㄱ" localSheetId="15">#REF!</definedName>
    <definedName name="ㄷㅈㄱㄷㅈㄱ" localSheetId="14">#REF!</definedName>
    <definedName name="ㄷㅈㄱㄷㅈㄱ" localSheetId="16">#REF!</definedName>
    <definedName name="ㄷㅈㄱㄷㅈㄱ" localSheetId="17">#REF!</definedName>
    <definedName name="ㄷㅈㄱㄷㅈㄱ" localSheetId="18">#REF!</definedName>
    <definedName name="ㄷㅈㄱㄷㅈㄱ" localSheetId="21">#REF!</definedName>
    <definedName name="ㄷㅈㄱㄷㅈㄱ" localSheetId="19">#REF!</definedName>
    <definedName name="ㄷㅈㄱㄷㅈㄱ" localSheetId="20">#REF!</definedName>
    <definedName name="ㄷㅈㄱㄷㅈㄱ" localSheetId="22">#REF!</definedName>
    <definedName name="ㄷㅈㄱㄷㅈㄱ" localSheetId="24">#REF!</definedName>
    <definedName name="ㄷㅈㄱㄷㅈㄱ">#REF!</definedName>
    <definedName name="ㄷㅈㄱㅈ" localSheetId="1">#REF!</definedName>
    <definedName name="ㄷㅈㄱㅈ" localSheetId="2">#REF!</definedName>
    <definedName name="ㄷㅈㄱㅈ" localSheetId="3">#REF!</definedName>
    <definedName name="ㄷㅈㄱㅈ" localSheetId="4">#REF!</definedName>
    <definedName name="ㄷㅈㄱㅈ" localSheetId="5">#REF!</definedName>
    <definedName name="ㄷㅈㄱㅈ" localSheetId="6">#REF!</definedName>
    <definedName name="ㄷㅈㄱㅈ" localSheetId="7">#REF!</definedName>
    <definedName name="ㄷㅈㄱㅈ" localSheetId="8">#REF!</definedName>
    <definedName name="ㄷㅈㄱㅈ" localSheetId="9">#REF!</definedName>
    <definedName name="ㄷㅈㄱㅈ" localSheetId="10">#REF!</definedName>
    <definedName name="ㄷㅈㄱㅈ" localSheetId="11">#REF!</definedName>
    <definedName name="ㄷㅈㄱㅈ" localSheetId="12">#REF!</definedName>
    <definedName name="ㄷㅈㄱㅈ" localSheetId="13">#REF!</definedName>
    <definedName name="ㄷㅈㄱㅈ" localSheetId="15">#REF!</definedName>
    <definedName name="ㄷㅈㄱㅈ" localSheetId="14">#REF!</definedName>
    <definedName name="ㄷㅈㄱㅈ" localSheetId="16">#REF!</definedName>
    <definedName name="ㄷㅈㄱㅈ" localSheetId="17">#REF!</definedName>
    <definedName name="ㄷㅈㄱㅈ" localSheetId="18">#REF!</definedName>
    <definedName name="ㄷㅈㄱㅈ" localSheetId="21">#REF!</definedName>
    <definedName name="ㄷㅈㄱㅈ" localSheetId="19">#REF!</definedName>
    <definedName name="ㄷㅈㄱㅈ" localSheetId="20">#REF!</definedName>
    <definedName name="ㄷㅈㄱㅈ" localSheetId="22">#REF!</definedName>
    <definedName name="ㄷㅈㄱㅈ" localSheetId="24">#REF!</definedName>
    <definedName name="ㄷㅈㄱㅈ">#REF!</definedName>
    <definedName name="ㄷㅈㄷㅈ" localSheetId="1">#REF!</definedName>
    <definedName name="ㄷㅈㄷㅈ" localSheetId="2">#REF!</definedName>
    <definedName name="ㄷㅈㄷㅈ" localSheetId="3">#REF!</definedName>
    <definedName name="ㄷㅈㄷㅈ" localSheetId="4">#REF!</definedName>
    <definedName name="ㄷㅈㄷㅈ" localSheetId="5">#REF!</definedName>
    <definedName name="ㄷㅈㄷㅈ" localSheetId="6">#REF!</definedName>
    <definedName name="ㄷㅈㄷㅈ" localSheetId="7">#REF!</definedName>
    <definedName name="ㄷㅈㄷㅈ" localSheetId="8">#REF!</definedName>
    <definedName name="ㄷㅈㄷㅈ" localSheetId="9">#REF!</definedName>
    <definedName name="ㄷㅈㄷㅈ" localSheetId="10">#REF!</definedName>
    <definedName name="ㄷㅈㄷㅈ" localSheetId="11">#REF!</definedName>
    <definedName name="ㄷㅈㄷㅈ" localSheetId="12">#REF!</definedName>
    <definedName name="ㄷㅈㄷㅈ" localSheetId="13">#REF!</definedName>
    <definedName name="ㄷㅈㄷㅈ" localSheetId="15">#REF!</definedName>
    <definedName name="ㄷㅈㄷㅈ" localSheetId="14">#REF!</definedName>
    <definedName name="ㄷㅈㄷㅈ" localSheetId="16">#REF!</definedName>
    <definedName name="ㄷㅈㄷㅈ" localSheetId="17">#REF!</definedName>
    <definedName name="ㄷㅈㄷㅈ" localSheetId="18">#REF!</definedName>
    <definedName name="ㄷㅈㄷㅈ" localSheetId="21">#REF!</definedName>
    <definedName name="ㄷㅈㄷㅈ" localSheetId="19">#REF!</definedName>
    <definedName name="ㄷㅈㄷㅈ" localSheetId="20">#REF!</definedName>
    <definedName name="ㄷㅈㄷㅈ" localSheetId="22">#REF!</definedName>
    <definedName name="ㄷㅈㄷㅈ" localSheetId="24">#REF!</definedName>
    <definedName name="ㄷㅈㄷㅈ">#REF!</definedName>
    <definedName name="ㄷㅈㅇㅈ" localSheetId="1">#REF!</definedName>
    <definedName name="ㄷㅈㅇㅈ" localSheetId="2">#REF!</definedName>
    <definedName name="ㄷㅈㅇㅈ" localSheetId="3">#REF!</definedName>
    <definedName name="ㄷㅈㅇㅈ" localSheetId="4">#REF!</definedName>
    <definedName name="ㄷㅈㅇㅈ" localSheetId="5">#REF!</definedName>
    <definedName name="ㄷㅈㅇㅈ" localSheetId="6">#REF!</definedName>
    <definedName name="ㄷㅈㅇㅈ" localSheetId="7">#REF!</definedName>
    <definedName name="ㄷㅈㅇㅈ" localSheetId="8">#REF!</definedName>
    <definedName name="ㄷㅈㅇㅈ" localSheetId="9">#REF!</definedName>
    <definedName name="ㄷㅈㅇㅈ" localSheetId="10">#REF!</definedName>
    <definedName name="ㄷㅈㅇㅈ" localSheetId="11">#REF!</definedName>
    <definedName name="ㄷㅈㅇㅈ" localSheetId="12">#REF!</definedName>
    <definedName name="ㄷㅈㅇㅈ" localSheetId="13">#REF!</definedName>
    <definedName name="ㄷㅈㅇㅈ" localSheetId="15">#REF!</definedName>
    <definedName name="ㄷㅈㅇㅈ" localSheetId="16">#REF!</definedName>
    <definedName name="ㄷㅈㅇㅈ" localSheetId="17">#REF!</definedName>
    <definedName name="ㄷㅈㅇㅈ" localSheetId="18">#REF!</definedName>
    <definedName name="ㄷㅈㅇㅈ" localSheetId="21">#REF!</definedName>
    <definedName name="ㄷㅈㅇㅈ" localSheetId="19">#REF!</definedName>
    <definedName name="ㄷㅈㅇㅈ" localSheetId="20">#REF!</definedName>
    <definedName name="ㄷㅈㅇㅈ" localSheetId="22">#REF!</definedName>
    <definedName name="ㄷㅈㅇㅈ" localSheetId="24">#REF!</definedName>
    <definedName name="ㄷㅈㅇㅈ">#REF!</definedName>
    <definedName name="단기금융상품" localSheetId="1" hidden="1">{"'손익현황'!$A$1:$J$29"}</definedName>
    <definedName name="단기금융상품" localSheetId="2" hidden="1">{"'손익현황'!$A$1:$J$29"}</definedName>
    <definedName name="단기금융상품" localSheetId="3" hidden="1">{"'손익현황'!$A$1:$J$29"}</definedName>
    <definedName name="단기금융상품" localSheetId="4" hidden="1">{"'손익현황'!$A$1:$J$29"}</definedName>
    <definedName name="단기금융상품" localSheetId="5" hidden="1">{"'손익현황'!$A$1:$J$29"}</definedName>
    <definedName name="단기금융상품" localSheetId="6" hidden="1">{"'손익현황'!$A$1:$J$29"}</definedName>
    <definedName name="단기금융상품" localSheetId="7" hidden="1">{"'손익현황'!$A$1:$J$29"}</definedName>
    <definedName name="단기금융상품" localSheetId="8" hidden="1">{"'손익현황'!$A$1:$J$29"}</definedName>
    <definedName name="단기금융상품" localSheetId="9" hidden="1">{"'손익현황'!$A$1:$J$29"}</definedName>
    <definedName name="단기금융상품" localSheetId="10" hidden="1">{"'손익현황'!$A$1:$J$29"}</definedName>
    <definedName name="단기금융상품" localSheetId="11" hidden="1">{"'손익현황'!$A$1:$J$29"}</definedName>
    <definedName name="단기금융상품" localSheetId="12" hidden="1">{"'손익현황'!$A$1:$J$29"}</definedName>
    <definedName name="단기금융상품" localSheetId="13" hidden="1">{"'손익현황'!$A$1:$J$29"}</definedName>
    <definedName name="단기금융상품" localSheetId="15" hidden="1">{"'손익현황'!$A$1:$J$29"}</definedName>
    <definedName name="단기금융상품" localSheetId="14" hidden="1">{"'손익현황'!$A$1:$J$29"}</definedName>
    <definedName name="단기금융상품" localSheetId="16" hidden="1">{"'손익현황'!$A$1:$J$29"}</definedName>
    <definedName name="단기금융상품" localSheetId="17" hidden="1">{"'손익현황'!$A$1:$J$29"}</definedName>
    <definedName name="단기금융상품" localSheetId="18" hidden="1">{"'손익현황'!$A$1:$J$29"}</definedName>
    <definedName name="단기금융상품" localSheetId="21" hidden="1">{"'손익현황'!$A$1:$J$29"}</definedName>
    <definedName name="단기금융상품" localSheetId="19" hidden="1">{"'손익현황'!$A$1:$J$29"}</definedName>
    <definedName name="단기금융상품" localSheetId="20" hidden="1">{"'손익현황'!$A$1:$J$29"}</definedName>
    <definedName name="단기금융상품" localSheetId="22" hidden="1">{"'손익현황'!$A$1:$J$29"}</definedName>
    <definedName name="단기금융상품" localSheetId="24" hidden="1">{"'손익현황'!$A$1:$J$29"}</definedName>
    <definedName name="단기금융상품" hidden="1">{"'손익현황'!$A$1:$J$29"}</definedName>
    <definedName name="단기금융상품1111" localSheetId="1">BlankMacro1</definedName>
    <definedName name="단기금융상품1111" localSheetId="2">BlankMacro1</definedName>
    <definedName name="단기금융상품1111" localSheetId="3">BlankMacro1</definedName>
    <definedName name="단기금융상품1111" localSheetId="4">BlankMacro1</definedName>
    <definedName name="단기금융상품1111" localSheetId="5">BlankMacro1</definedName>
    <definedName name="단기금융상품1111" localSheetId="6">BlankMacro1</definedName>
    <definedName name="단기금융상품1111" localSheetId="7">BlankMacro1</definedName>
    <definedName name="단기금융상품1111" localSheetId="8">BlankMacro1</definedName>
    <definedName name="단기금융상품1111" localSheetId="9">BlankMacro1</definedName>
    <definedName name="단기금융상품1111" localSheetId="10">BlankMacro1</definedName>
    <definedName name="단기금융상품1111" localSheetId="11">BlankMacro1</definedName>
    <definedName name="단기금융상품1111" localSheetId="12">BlankMacro1</definedName>
    <definedName name="단기금융상품1111" localSheetId="13">BlankMacro1</definedName>
    <definedName name="단기금융상품1111" localSheetId="15">BlankMacro1</definedName>
    <definedName name="단기금융상품1111" localSheetId="14">BlankMacro1</definedName>
    <definedName name="단기금융상품1111" localSheetId="16">BlankMacro1</definedName>
    <definedName name="단기금융상품1111" localSheetId="17">BlankMacro1</definedName>
    <definedName name="단기금융상품1111" localSheetId="18">BlankMacro1</definedName>
    <definedName name="단기금융상품1111" localSheetId="21">BlankMacro1</definedName>
    <definedName name="단기금융상품1111" localSheetId="19">BlankMacro1</definedName>
    <definedName name="단기금융상품1111" localSheetId="20">BlankMacro1</definedName>
    <definedName name="단기금융상품1111" localSheetId="22">BlankMacro1</definedName>
    <definedName name="단기금융상품1111" localSheetId="24">BlankMacro1</definedName>
    <definedName name="단기금융상품1111">BlankMacro1</definedName>
    <definedName name="단위_백만원" localSheetId="1">#REF!</definedName>
    <definedName name="단위_백만원" localSheetId="2">#REF!</definedName>
    <definedName name="단위_백만원" localSheetId="3">#REF!</definedName>
    <definedName name="단위_백만원" localSheetId="4">#REF!</definedName>
    <definedName name="단위_백만원" localSheetId="5">#REF!</definedName>
    <definedName name="단위_백만원" localSheetId="6">#REF!</definedName>
    <definedName name="단위_백만원" localSheetId="7">#REF!</definedName>
    <definedName name="단위_백만원" localSheetId="8">#REF!</definedName>
    <definedName name="단위_백만원" localSheetId="9">#REF!</definedName>
    <definedName name="단위_백만원" localSheetId="10">#REF!</definedName>
    <definedName name="단위_백만원" localSheetId="11">#REF!</definedName>
    <definedName name="단위_백만원" localSheetId="12">#REF!</definedName>
    <definedName name="단위_백만원" localSheetId="13">#REF!</definedName>
    <definedName name="단위_백만원" localSheetId="15">#REF!</definedName>
    <definedName name="단위_백만원" localSheetId="14">#REF!</definedName>
    <definedName name="단위_백만원" localSheetId="16">#REF!</definedName>
    <definedName name="단위_백만원" localSheetId="17">#REF!</definedName>
    <definedName name="단위_백만원" localSheetId="18">#REF!</definedName>
    <definedName name="단위_백만원" localSheetId="21">#REF!</definedName>
    <definedName name="단위_백만원" localSheetId="19">#REF!</definedName>
    <definedName name="단위_백만원" localSheetId="20">#REF!</definedName>
    <definedName name="단위_백만원" localSheetId="22">#REF!</definedName>
    <definedName name="단위_백만원" localSheetId="24">#REF!</definedName>
    <definedName name="단위_백만원">#REF!</definedName>
    <definedName name="달러" localSheetId="1">#REF!</definedName>
    <definedName name="달러" localSheetId="2">#REF!</definedName>
    <definedName name="달러" localSheetId="3">#REF!</definedName>
    <definedName name="달러" localSheetId="4">#REF!</definedName>
    <definedName name="달러" localSheetId="5">#REF!</definedName>
    <definedName name="달러" localSheetId="6">#REF!</definedName>
    <definedName name="달러" localSheetId="7">#REF!</definedName>
    <definedName name="달러" localSheetId="8">#REF!</definedName>
    <definedName name="달러" localSheetId="9">#REF!</definedName>
    <definedName name="달러" localSheetId="10">#REF!</definedName>
    <definedName name="달러" localSheetId="11">#REF!</definedName>
    <definedName name="달러" localSheetId="12">#REF!</definedName>
    <definedName name="달러" localSheetId="13">#REF!</definedName>
    <definedName name="달러" localSheetId="15">#REF!</definedName>
    <definedName name="달러" localSheetId="14">#REF!</definedName>
    <definedName name="달러" localSheetId="16">#REF!</definedName>
    <definedName name="달러" localSheetId="17">#REF!</definedName>
    <definedName name="달러" localSheetId="18">#REF!</definedName>
    <definedName name="달러" localSheetId="21">#REF!</definedName>
    <definedName name="달러" localSheetId="19">#REF!</definedName>
    <definedName name="달러" localSheetId="20">#REF!</definedName>
    <definedName name="달러" localSheetId="22">#REF!</definedName>
    <definedName name="달러" localSheetId="24">#REF!</definedName>
    <definedName name="달러">#REF!</definedName>
    <definedName name="달러비용" localSheetId="1">#REF!</definedName>
    <definedName name="달러비용" localSheetId="2">#REF!</definedName>
    <definedName name="달러비용" localSheetId="3">#REF!</definedName>
    <definedName name="달러비용" localSheetId="4">#REF!</definedName>
    <definedName name="달러비용" localSheetId="5">#REF!</definedName>
    <definedName name="달러비용" localSheetId="6">#REF!</definedName>
    <definedName name="달러비용" localSheetId="7">#REF!</definedName>
    <definedName name="달러비용" localSheetId="8">#REF!</definedName>
    <definedName name="달러비용" localSheetId="9">#REF!</definedName>
    <definedName name="달러비용" localSheetId="10">#REF!</definedName>
    <definedName name="달러비용" localSheetId="11">#REF!</definedName>
    <definedName name="달러비용" localSheetId="12">#REF!</definedName>
    <definedName name="달러비용" localSheetId="13">#REF!</definedName>
    <definedName name="달러비용" localSheetId="15">#REF!</definedName>
    <definedName name="달러비용" localSheetId="14">#REF!</definedName>
    <definedName name="달러비용" localSheetId="16">#REF!</definedName>
    <definedName name="달러비용" localSheetId="17">#REF!</definedName>
    <definedName name="달러비용" localSheetId="18">#REF!</definedName>
    <definedName name="달러비용" localSheetId="21">#REF!</definedName>
    <definedName name="달러비용" localSheetId="19">#REF!</definedName>
    <definedName name="달러비용" localSheetId="20">#REF!</definedName>
    <definedName name="달러비용" localSheetId="22">#REF!</definedName>
    <definedName name="달러비용" localSheetId="24">#REF!</definedName>
    <definedName name="달러비용">#REF!</definedName>
    <definedName name="달별" localSheetId="1">'[21]사업계획(97년)'!#REF!</definedName>
    <definedName name="달별" localSheetId="2">'[21]사업계획(97년)'!#REF!</definedName>
    <definedName name="달별" localSheetId="3">'[21]사업계획(97년)'!#REF!</definedName>
    <definedName name="달별" localSheetId="4">'[21]사업계획(97년)'!#REF!</definedName>
    <definedName name="달별" localSheetId="5">'[21]사업계획(97년)'!#REF!</definedName>
    <definedName name="달별" localSheetId="6">'[21]사업계획(97년)'!#REF!</definedName>
    <definedName name="달별" localSheetId="7">'[21]사업계획(97년)'!#REF!</definedName>
    <definedName name="달별" localSheetId="8">'[21]사업계획(97년)'!#REF!</definedName>
    <definedName name="달별" localSheetId="9">'[21]사업계획(97년)'!#REF!</definedName>
    <definedName name="달별" localSheetId="10">'[21]사업계획(97년)'!#REF!</definedName>
    <definedName name="달별" localSheetId="11">'[21]사업계획(97년)'!#REF!</definedName>
    <definedName name="달별" localSheetId="12">'[21]사업계획(97년)'!#REF!</definedName>
    <definedName name="달별" localSheetId="13">'[21]사업계획(97년)'!#REF!</definedName>
    <definedName name="달별" localSheetId="15">'[21]사업계획(97년)'!#REF!</definedName>
    <definedName name="달별" localSheetId="14">'[21]사업계획(97년)'!#REF!</definedName>
    <definedName name="달별" localSheetId="16">'[21]사업계획(97년)'!#REF!</definedName>
    <definedName name="달별" localSheetId="17">'[21]사업계획(97년)'!#REF!</definedName>
    <definedName name="달별" localSheetId="18">'[21]사업계획(97년)'!#REF!</definedName>
    <definedName name="달별" localSheetId="21">'[21]사업계획(97년)'!#REF!</definedName>
    <definedName name="달별" localSheetId="19">'[21]사업계획(97년)'!#REF!</definedName>
    <definedName name="달별" localSheetId="20">'[21]사업계획(97년)'!#REF!</definedName>
    <definedName name="달별" localSheetId="22">'[21]사업계획(97년)'!#REF!</definedName>
    <definedName name="달별" localSheetId="24">'[21]사업계획(97년)'!#REF!</definedName>
    <definedName name="달별">'[21]사업계획(97년)'!#REF!</definedName>
    <definedName name="당기순손익" localSheetId="1">#REF!</definedName>
    <definedName name="당기순손익" localSheetId="2">#REF!</definedName>
    <definedName name="당기순손익" localSheetId="3">#REF!</definedName>
    <definedName name="당기순손익" localSheetId="4">#REF!</definedName>
    <definedName name="당기순손익" localSheetId="5">#REF!</definedName>
    <definedName name="당기순손익" localSheetId="6">#REF!</definedName>
    <definedName name="당기순손익" localSheetId="7">#REF!</definedName>
    <definedName name="당기순손익" localSheetId="8">#REF!</definedName>
    <definedName name="당기순손익" localSheetId="9">#REF!</definedName>
    <definedName name="당기순손익" localSheetId="10">#REF!</definedName>
    <definedName name="당기순손익" localSheetId="11">#REF!</definedName>
    <definedName name="당기순손익" localSheetId="12">#REF!</definedName>
    <definedName name="당기순손익" localSheetId="13">#REF!</definedName>
    <definedName name="당기순손익" localSheetId="15">#REF!</definedName>
    <definedName name="당기순손익" localSheetId="14">#REF!</definedName>
    <definedName name="당기순손익" localSheetId="16">#REF!</definedName>
    <definedName name="당기순손익" localSheetId="17">#REF!</definedName>
    <definedName name="당기순손익" localSheetId="18">#REF!</definedName>
    <definedName name="당기순손익" localSheetId="21">#REF!</definedName>
    <definedName name="당기순손익" localSheetId="19">#REF!</definedName>
    <definedName name="당기순손익" localSheetId="20">#REF!</definedName>
    <definedName name="당기순손익" localSheetId="22">#REF!</definedName>
    <definedName name="당기순손익" localSheetId="24">#REF!</definedName>
    <definedName name="당기순손익">#REF!</definedName>
    <definedName name="당기순이익" localSheetId="1">#REF!</definedName>
    <definedName name="당기순이익" localSheetId="2">#REF!</definedName>
    <definedName name="당기순이익" localSheetId="3">#REF!</definedName>
    <definedName name="당기순이익" localSheetId="4">#REF!</definedName>
    <definedName name="당기순이익" localSheetId="5">#REF!</definedName>
    <definedName name="당기순이익" localSheetId="6">#REF!</definedName>
    <definedName name="당기순이익" localSheetId="7">#REF!</definedName>
    <definedName name="당기순이익" localSheetId="8">#REF!</definedName>
    <definedName name="당기순이익" localSheetId="9">#REF!</definedName>
    <definedName name="당기순이익" localSheetId="10">#REF!</definedName>
    <definedName name="당기순이익" localSheetId="11">#REF!</definedName>
    <definedName name="당기순이익" localSheetId="12">#REF!</definedName>
    <definedName name="당기순이익" localSheetId="13">#REF!</definedName>
    <definedName name="당기순이익" localSheetId="15">#REF!</definedName>
    <definedName name="당기순이익" localSheetId="14">#REF!</definedName>
    <definedName name="당기순이익" localSheetId="16">#REF!</definedName>
    <definedName name="당기순이익" localSheetId="17">#REF!</definedName>
    <definedName name="당기순이익" localSheetId="18">#REF!</definedName>
    <definedName name="당기순이익" localSheetId="21">#REF!</definedName>
    <definedName name="당기순이익" localSheetId="19">#REF!</definedName>
    <definedName name="당기순이익" localSheetId="20">#REF!</definedName>
    <definedName name="당기순이익" localSheetId="22">#REF!</definedName>
    <definedName name="당기순이익" localSheetId="24">#REF!</definedName>
    <definedName name="당기순이익">#REF!</definedName>
    <definedName name="대차대조표" localSheetId="1">#REF!</definedName>
    <definedName name="대차대조표" localSheetId="2">#REF!</definedName>
    <definedName name="대차대조표" localSheetId="3">#REF!</definedName>
    <definedName name="대차대조표" localSheetId="4">#REF!</definedName>
    <definedName name="대차대조표" localSheetId="5">#REF!</definedName>
    <definedName name="대차대조표" localSheetId="6">#REF!</definedName>
    <definedName name="대차대조표" localSheetId="7">#REF!</definedName>
    <definedName name="대차대조표" localSheetId="8">#REF!</definedName>
    <definedName name="대차대조표" localSheetId="9">#REF!</definedName>
    <definedName name="대차대조표" localSheetId="10">#REF!</definedName>
    <definedName name="대차대조표" localSheetId="11">#REF!</definedName>
    <definedName name="대차대조표" localSheetId="12">#REF!</definedName>
    <definedName name="대차대조표" localSheetId="13">#REF!</definedName>
    <definedName name="대차대조표" localSheetId="15">#REF!</definedName>
    <definedName name="대차대조표" localSheetId="14">#REF!</definedName>
    <definedName name="대차대조표" localSheetId="16">#REF!</definedName>
    <definedName name="대차대조표" localSheetId="17">#REF!</definedName>
    <definedName name="대차대조표" localSheetId="18">#REF!</definedName>
    <definedName name="대차대조표" localSheetId="21">#REF!</definedName>
    <definedName name="대차대조표" localSheetId="19">#REF!</definedName>
    <definedName name="대차대조표" localSheetId="20">#REF!</definedName>
    <definedName name="대차대조표" localSheetId="22">#REF!</definedName>
    <definedName name="대차대조표" localSheetId="24">#REF!</definedName>
    <definedName name="대차대조표">#REF!</definedName>
    <definedName name="대차대조표차이" localSheetId="1">BlankMacro1</definedName>
    <definedName name="대차대조표차이" localSheetId="2">BlankMacro1</definedName>
    <definedName name="대차대조표차이" localSheetId="3">BlankMacro1</definedName>
    <definedName name="대차대조표차이" localSheetId="4">BlankMacro1</definedName>
    <definedName name="대차대조표차이" localSheetId="5">BlankMacro1</definedName>
    <definedName name="대차대조표차이" localSheetId="6">BlankMacro1</definedName>
    <definedName name="대차대조표차이" localSheetId="7">BlankMacro1</definedName>
    <definedName name="대차대조표차이" localSheetId="8">BlankMacro1</definedName>
    <definedName name="대차대조표차이" localSheetId="9">BlankMacro1</definedName>
    <definedName name="대차대조표차이" localSheetId="10">BlankMacro1</definedName>
    <definedName name="대차대조표차이" localSheetId="11">BlankMacro1</definedName>
    <definedName name="대차대조표차이" localSheetId="12">BlankMacro1</definedName>
    <definedName name="대차대조표차이" localSheetId="13">BlankMacro1</definedName>
    <definedName name="대차대조표차이" localSheetId="15">BlankMacro1</definedName>
    <definedName name="대차대조표차이" localSheetId="14">BlankMacro1</definedName>
    <definedName name="대차대조표차이" localSheetId="16">BlankMacro1</definedName>
    <definedName name="대차대조표차이" localSheetId="17">BlankMacro1</definedName>
    <definedName name="대차대조표차이" localSheetId="18">BlankMacro1</definedName>
    <definedName name="대차대조표차이" localSheetId="21">BlankMacro1</definedName>
    <definedName name="대차대조표차이" localSheetId="19">BlankMacro1</definedName>
    <definedName name="대차대조표차이" localSheetId="20">BlankMacro1</definedName>
    <definedName name="대차대조표차이" localSheetId="22">BlankMacro1</definedName>
    <definedName name="대차대조표차이" localSheetId="24">BlankMacro1</definedName>
    <definedName name="대차대조표차이">BlankMacro1</definedName>
    <definedName name="대회" localSheetId="1">#REF!</definedName>
    <definedName name="대회" localSheetId="2">#REF!</definedName>
    <definedName name="대회" localSheetId="3">#REF!</definedName>
    <definedName name="대회" localSheetId="4">#REF!</definedName>
    <definedName name="대회" localSheetId="5">#REF!</definedName>
    <definedName name="대회" localSheetId="6">#REF!</definedName>
    <definedName name="대회" localSheetId="7">#REF!</definedName>
    <definedName name="대회" localSheetId="8">#REF!</definedName>
    <definedName name="대회" localSheetId="9">#REF!</definedName>
    <definedName name="대회" localSheetId="10">#REF!</definedName>
    <definedName name="대회" localSheetId="11">#REF!</definedName>
    <definedName name="대회" localSheetId="12">#REF!</definedName>
    <definedName name="대회" localSheetId="13">#REF!</definedName>
    <definedName name="대회" localSheetId="15">#REF!</definedName>
    <definedName name="대회" localSheetId="14">#REF!</definedName>
    <definedName name="대회" localSheetId="16">#REF!</definedName>
    <definedName name="대회" localSheetId="17">#REF!</definedName>
    <definedName name="대회" localSheetId="18">#REF!</definedName>
    <definedName name="대회" localSheetId="21">#REF!</definedName>
    <definedName name="대회" localSheetId="19">#REF!</definedName>
    <definedName name="대회" localSheetId="20">#REF!</definedName>
    <definedName name="대회" localSheetId="22">#REF!</definedName>
    <definedName name="대회" localSheetId="24">#REF!</definedName>
    <definedName name="대회">#REF!</definedName>
    <definedName name="ㄹ" localSheetId="1">#REF!</definedName>
    <definedName name="ㄹ" localSheetId="2">#REF!</definedName>
    <definedName name="ㄹ" localSheetId="3">#REF!</definedName>
    <definedName name="ㄹ" localSheetId="4">#REF!</definedName>
    <definedName name="ㄹ" localSheetId="5">#REF!</definedName>
    <definedName name="ㄹ" localSheetId="6">#REF!</definedName>
    <definedName name="ㄹ" localSheetId="7">#REF!</definedName>
    <definedName name="ㄹ" localSheetId="8">#REF!</definedName>
    <definedName name="ㄹ" localSheetId="9">#REF!</definedName>
    <definedName name="ㄹ" localSheetId="10">#REF!</definedName>
    <definedName name="ㄹ" localSheetId="11">#REF!</definedName>
    <definedName name="ㄹ" localSheetId="12">#REF!</definedName>
    <definedName name="ㄹ" localSheetId="13">#REF!</definedName>
    <definedName name="ㄹ" localSheetId="15">#REF!</definedName>
    <definedName name="ㄹ" localSheetId="14">#REF!</definedName>
    <definedName name="ㄹ" localSheetId="16">#REF!</definedName>
    <definedName name="ㄹ" localSheetId="17">#REF!</definedName>
    <definedName name="ㄹ" localSheetId="18">#REF!</definedName>
    <definedName name="ㄹ" localSheetId="21">#REF!</definedName>
    <definedName name="ㄹ" localSheetId="19">#REF!</definedName>
    <definedName name="ㄹ" localSheetId="20">#REF!</definedName>
    <definedName name="ㄹ" localSheetId="22">#REF!</definedName>
    <definedName name="ㄹ" localSheetId="24">#REF!</definedName>
    <definedName name="ㄹ">#REF!</definedName>
    <definedName name="ㄹㄹ" localSheetId="1">#REF!</definedName>
    <definedName name="ㄹㄹ" localSheetId="2">#REF!</definedName>
    <definedName name="ㄹㄹ" localSheetId="3">#REF!</definedName>
    <definedName name="ㄹㄹ" localSheetId="4">#REF!</definedName>
    <definedName name="ㄹㄹ" localSheetId="5">#REF!</definedName>
    <definedName name="ㄹㄹ" localSheetId="6">#REF!</definedName>
    <definedName name="ㄹㄹ" localSheetId="7">#REF!</definedName>
    <definedName name="ㄹㄹ" localSheetId="8">#REF!</definedName>
    <definedName name="ㄹㄹ" localSheetId="9">#REF!</definedName>
    <definedName name="ㄹㄹ" localSheetId="10">#REF!</definedName>
    <definedName name="ㄹㄹ" localSheetId="11">#REF!</definedName>
    <definedName name="ㄹㄹ" localSheetId="12">#REF!</definedName>
    <definedName name="ㄹㄹ" localSheetId="13">#REF!</definedName>
    <definedName name="ㄹㄹ" localSheetId="15">#REF!</definedName>
    <definedName name="ㄹㄹ" localSheetId="14">#REF!</definedName>
    <definedName name="ㄹㄹ" localSheetId="16">#REF!</definedName>
    <definedName name="ㄹㄹ" localSheetId="17">#REF!</definedName>
    <definedName name="ㄹㄹ" localSheetId="18">#REF!</definedName>
    <definedName name="ㄹㄹ" localSheetId="21">#REF!</definedName>
    <definedName name="ㄹㄹ" localSheetId="19">#REF!</definedName>
    <definedName name="ㄹㄹ" localSheetId="20">#REF!</definedName>
    <definedName name="ㄹㄹ" localSheetId="22">#REF!</definedName>
    <definedName name="ㄹㄹ" localSheetId="24">#REF!</definedName>
    <definedName name="ㄹㄹ">#REF!</definedName>
    <definedName name="ㄹㄹㄹㄹ" localSheetId="1">#REF!</definedName>
    <definedName name="ㄹㄹㄹㄹ" localSheetId="2">#REF!</definedName>
    <definedName name="ㄹㄹㄹㄹ" localSheetId="3">#REF!</definedName>
    <definedName name="ㄹㄹㄹㄹ" localSheetId="4">#REF!</definedName>
    <definedName name="ㄹㄹㄹㄹ" localSheetId="5">#REF!</definedName>
    <definedName name="ㄹㄹㄹㄹ" localSheetId="6">#REF!</definedName>
    <definedName name="ㄹㄹㄹㄹ" localSheetId="7">#REF!</definedName>
    <definedName name="ㄹㄹㄹㄹ" localSheetId="8">#REF!</definedName>
    <definedName name="ㄹㄹㄹㄹ" localSheetId="9">#REF!</definedName>
    <definedName name="ㄹㄹㄹㄹ" localSheetId="10">#REF!</definedName>
    <definedName name="ㄹㄹㄹㄹ" localSheetId="11">#REF!</definedName>
    <definedName name="ㄹㄹㄹㄹ" localSheetId="12">#REF!</definedName>
    <definedName name="ㄹㄹㄹㄹ" localSheetId="13">#REF!</definedName>
    <definedName name="ㄹㄹㄹㄹ" localSheetId="15">#REF!</definedName>
    <definedName name="ㄹㄹㄹㄹ" localSheetId="16">#REF!</definedName>
    <definedName name="ㄹㄹㄹㄹ" localSheetId="17">#REF!</definedName>
    <definedName name="ㄹㄹㄹㄹ" localSheetId="18">#REF!</definedName>
    <definedName name="ㄹㄹㄹㄹ" localSheetId="21">#REF!</definedName>
    <definedName name="ㄹㄹㄹㄹ" localSheetId="19">#REF!</definedName>
    <definedName name="ㄹㄹㄹㄹ" localSheetId="20">#REF!</definedName>
    <definedName name="ㄹㄹㄹㄹ" localSheetId="22">#REF!</definedName>
    <definedName name="ㄹㄹㄹㄹ" localSheetId="24">#REF!</definedName>
    <definedName name="ㄹㄹㄹㄹ">#REF!</definedName>
    <definedName name="ㄹㄹㄹㄹㄹ" localSheetId="1">#REF!</definedName>
    <definedName name="ㄹㄹㄹㄹㄹ" localSheetId="2">#REF!</definedName>
    <definedName name="ㄹㄹㄹㄹㄹ" localSheetId="3">#REF!</definedName>
    <definedName name="ㄹㄹㄹㄹㄹ" localSheetId="4">#REF!</definedName>
    <definedName name="ㄹㄹㄹㄹㄹ" localSheetId="5">#REF!</definedName>
    <definedName name="ㄹㄹㄹㄹㄹ" localSheetId="6">#REF!</definedName>
    <definedName name="ㄹㄹㄹㄹㄹ" localSheetId="7">#REF!</definedName>
    <definedName name="ㄹㄹㄹㄹㄹ" localSheetId="8">#REF!</definedName>
    <definedName name="ㄹㄹㄹㄹㄹ" localSheetId="9">#REF!</definedName>
    <definedName name="ㄹㄹㄹㄹㄹ" localSheetId="10">#REF!</definedName>
    <definedName name="ㄹㄹㄹㄹㄹ" localSheetId="11">#REF!</definedName>
    <definedName name="ㄹㄹㄹㄹㄹ" localSheetId="12">#REF!</definedName>
    <definedName name="ㄹㄹㄹㄹㄹ" localSheetId="13">#REF!</definedName>
    <definedName name="ㄹㄹㄹㄹㄹ" localSheetId="15">#REF!</definedName>
    <definedName name="ㄹㄹㄹㄹㄹ" localSheetId="16">#REF!</definedName>
    <definedName name="ㄹㄹㄹㄹㄹ" localSheetId="17">#REF!</definedName>
    <definedName name="ㄹㄹㄹㄹㄹ" localSheetId="18">#REF!</definedName>
    <definedName name="ㄹㄹㄹㄹㄹ" localSheetId="21">#REF!</definedName>
    <definedName name="ㄹㄹㄹㄹㄹ" localSheetId="19">#REF!</definedName>
    <definedName name="ㄹㄹㄹㄹㄹ" localSheetId="20">#REF!</definedName>
    <definedName name="ㄹㄹㄹㄹㄹ" localSheetId="22">#REF!</definedName>
    <definedName name="ㄹㄹㄹㄹㄹ" localSheetId="24">#REF!</definedName>
    <definedName name="ㄹㄹㄹㄹㄹ">#REF!</definedName>
    <definedName name="ㄹㅇㄴ" localSheetId="1">'[13]사업계획(97년)'!#REF!</definedName>
    <definedName name="ㄹㅇㄴ" localSheetId="2">'[13]사업계획(97년)'!#REF!</definedName>
    <definedName name="ㄹㅇㄴ" localSheetId="3">'[13]사업계획(97년)'!#REF!</definedName>
    <definedName name="ㄹㅇㄴ" localSheetId="4">'[13]사업계획(97년)'!#REF!</definedName>
    <definedName name="ㄹㅇㄴ" localSheetId="5">'[13]사업계획(97년)'!#REF!</definedName>
    <definedName name="ㄹㅇㄴ" localSheetId="6">'[13]사업계획(97년)'!#REF!</definedName>
    <definedName name="ㄹㅇㄴ" localSheetId="7">'[13]사업계획(97년)'!#REF!</definedName>
    <definedName name="ㄹㅇㄴ" localSheetId="8">'[13]사업계획(97년)'!#REF!</definedName>
    <definedName name="ㄹㅇㄴ" localSheetId="9">'[13]사업계획(97년)'!#REF!</definedName>
    <definedName name="ㄹㅇㄴ" localSheetId="10">'[13]사업계획(97년)'!#REF!</definedName>
    <definedName name="ㄹㅇㄴ" localSheetId="11">'[13]사업계획(97년)'!#REF!</definedName>
    <definedName name="ㄹㅇㄴ" localSheetId="12">'[13]사업계획(97년)'!#REF!</definedName>
    <definedName name="ㄹㅇㄴ" localSheetId="13">'[13]사업계획(97년)'!#REF!</definedName>
    <definedName name="ㄹㅇㄴ" localSheetId="15">'[13]사업계획(97년)'!#REF!</definedName>
    <definedName name="ㄹㅇㄴ" localSheetId="16">'[13]사업계획(97년)'!#REF!</definedName>
    <definedName name="ㄹㅇㄴ" localSheetId="17">'[13]사업계획(97년)'!#REF!</definedName>
    <definedName name="ㄹㅇㄴ" localSheetId="18">'[13]사업계획(97년)'!#REF!</definedName>
    <definedName name="ㄹㅇㄴ" localSheetId="21">'[13]사업계획(97년)'!#REF!</definedName>
    <definedName name="ㄹㅇㄴ" localSheetId="19">'[13]사업계획(97년)'!#REF!</definedName>
    <definedName name="ㄹㅇㄴ" localSheetId="20">'[13]사업계획(97년)'!#REF!</definedName>
    <definedName name="ㄹㅇㄴ" localSheetId="22">'[13]사업계획(97년)'!#REF!</definedName>
    <definedName name="ㄹㅇㄴ" localSheetId="24">'[13]사업계획(97년)'!#REF!</definedName>
    <definedName name="ㄹㅇㄴ">'[13]사업계획(97년)'!#REF!</definedName>
    <definedName name="ㄹㅇㄴㅇㄴㄹ" localSheetId="1">#REF!</definedName>
    <definedName name="ㄹㅇㄴㅇㄴㄹ" localSheetId="2">#REF!</definedName>
    <definedName name="ㄹㅇㄴㅇㄴㄹ" localSheetId="3">#REF!</definedName>
    <definedName name="ㄹㅇㄴㅇㄴㄹ" localSheetId="4">#REF!</definedName>
    <definedName name="ㄹㅇㄴㅇㄴㄹ" localSheetId="5">#REF!</definedName>
    <definedName name="ㄹㅇㄴㅇㄴㄹ" localSheetId="6">#REF!</definedName>
    <definedName name="ㄹㅇㄴㅇㄴㄹ" localSheetId="7">#REF!</definedName>
    <definedName name="ㄹㅇㄴㅇㄴㄹ" localSheetId="8">#REF!</definedName>
    <definedName name="ㄹㅇㄴㅇㄴㄹ" localSheetId="9">#REF!</definedName>
    <definedName name="ㄹㅇㄴㅇㄴㄹ" localSheetId="10">#REF!</definedName>
    <definedName name="ㄹㅇㄴㅇㄴㄹ" localSheetId="11">#REF!</definedName>
    <definedName name="ㄹㅇㄴㅇㄴㄹ" localSheetId="12">#REF!</definedName>
    <definedName name="ㄹㅇㄴㅇㄴㄹ" localSheetId="13">#REF!</definedName>
    <definedName name="ㄹㅇㄴㅇㄴㄹ" localSheetId="15">#REF!</definedName>
    <definedName name="ㄹㅇㄴㅇㄴㄹ" localSheetId="14">#REF!</definedName>
    <definedName name="ㄹㅇㄴㅇㄴㄹ" localSheetId="16">#REF!</definedName>
    <definedName name="ㄹㅇㄴㅇㄴㄹ" localSheetId="17">#REF!</definedName>
    <definedName name="ㄹㅇㄴㅇㄴㄹ" localSheetId="18">#REF!</definedName>
    <definedName name="ㄹㅇㄴㅇㄴㄹ" localSheetId="21">#REF!</definedName>
    <definedName name="ㄹㅇㄴㅇㄴㄹ" localSheetId="19">#REF!</definedName>
    <definedName name="ㄹㅇㄴㅇㄴㄹ" localSheetId="20">#REF!</definedName>
    <definedName name="ㄹㅇㄴㅇㄴㄹ" localSheetId="22">#REF!</definedName>
    <definedName name="ㄹㅇㄴㅇㄴㄹ" localSheetId="24">#REF!</definedName>
    <definedName name="ㄹㅇㄴㅇㄴㄹ">#REF!</definedName>
    <definedName name="ㄹ호ㅗ" localSheetId="1">#REF!</definedName>
    <definedName name="ㄹ호ㅗ" localSheetId="2">#REF!</definedName>
    <definedName name="ㄹ호ㅗ" localSheetId="3">#REF!</definedName>
    <definedName name="ㄹ호ㅗ" localSheetId="4">#REF!</definedName>
    <definedName name="ㄹ호ㅗ" localSheetId="5">#REF!</definedName>
    <definedName name="ㄹ호ㅗ" localSheetId="6">#REF!</definedName>
    <definedName name="ㄹ호ㅗ" localSheetId="7">#REF!</definedName>
    <definedName name="ㄹ호ㅗ" localSheetId="8">#REF!</definedName>
    <definedName name="ㄹ호ㅗ" localSheetId="9">#REF!</definedName>
    <definedName name="ㄹ호ㅗ" localSheetId="10">#REF!</definedName>
    <definedName name="ㄹ호ㅗ" localSheetId="11">#REF!</definedName>
    <definedName name="ㄹ호ㅗ" localSheetId="12">#REF!</definedName>
    <definedName name="ㄹ호ㅗ" localSheetId="13">#REF!</definedName>
    <definedName name="ㄹ호ㅗ" localSheetId="15">#REF!</definedName>
    <definedName name="ㄹ호ㅗ" localSheetId="14">#REF!</definedName>
    <definedName name="ㄹ호ㅗ" localSheetId="16">#REF!</definedName>
    <definedName name="ㄹ호ㅗ" localSheetId="17">#REF!</definedName>
    <definedName name="ㄹ호ㅗ" localSheetId="18">#REF!</definedName>
    <definedName name="ㄹ호ㅗ" localSheetId="21">#REF!</definedName>
    <definedName name="ㄹ호ㅗ" localSheetId="19">#REF!</definedName>
    <definedName name="ㄹ호ㅗ" localSheetId="20">#REF!</definedName>
    <definedName name="ㄹ호ㅗ" localSheetId="22">#REF!</definedName>
    <definedName name="ㄹ호ㅗ" localSheetId="24">#REF!</definedName>
    <definedName name="ㄹ호ㅗ">#REF!</definedName>
    <definedName name="런칭" localSheetId="1">'[16]사업계획(97년)'!#REF!</definedName>
    <definedName name="런칭" localSheetId="2">'[16]사업계획(97년)'!#REF!</definedName>
    <definedName name="런칭" localSheetId="3">'[16]사업계획(97년)'!#REF!</definedName>
    <definedName name="런칭" localSheetId="4">'[16]사업계획(97년)'!#REF!</definedName>
    <definedName name="런칭" localSheetId="5">'[16]사업계획(97년)'!#REF!</definedName>
    <definedName name="런칭" localSheetId="6">'[16]사업계획(97년)'!#REF!</definedName>
    <definedName name="런칭" localSheetId="7">'[16]사업계획(97년)'!#REF!</definedName>
    <definedName name="런칭" localSheetId="8">'[16]사업계획(97년)'!#REF!</definedName>
    <definedName name="런칭" localSheetId="9">'[16]사업계획(97년)'!#REF!</definedName>
    <definedName name="런칭" localSheetId="10">'[16]사업계획(97년)'!#REF!</definedName>
    <definedName name="런칭" localSheetId="11">'[16]사업계획(97년)'!#REF!</definedName>
    <definedName name="런칭" localSheetId="12">'[16]사업계획(97년)'!#REF!</definedName>
    <definedName name="런칭" localSheetId="13">'[16]사업계획(97년)'!#REF!</definedName>
    <definedName name="런칭" localSheetId="15">'[16]사업계획(97년)'!#REF!</definedName>
    <definedName name="런칭" localSheetId="14">'[16]사업계획(97년)'!#REF!</definedName>
    <definedName name="런칭" localSheetId="16">'[16]사업계획(97년)'!#REF!</definedName>
    <definedName name="런칭" localSheetId="17">'[16]사업계획(97년)'!#REF!</definedName>
    <definedName name="런칭" localSheetId="18">'[16]사업계획(97년)'!#REF!</definedName>
    <definedName name="런칭" localSheetId="21">'[16]사업계획(97년)'!#REF!</definedName>
    <definedName name="런칭" localSheetId="19">'[16]사업계획(97년)'!#REF!</definedName>
    <definedName name="런칭" localSheetId="20">'[16]사업계획(97년)'!#REF!</definedName>
    <definedName name="런칭" localSheetId="22">'[16]사업계획(97년)'!#REF!</definedName>
    <definedName name="런칭" localSheetId="24">'[16]사업계획(97년)'!#REF!</definedName>
    <definedName name="런칭">'[16]사업계획(97년)'!#REF!</definedName>
    <definedName name="런칭12" localSheetId="1">'[3]사업계획(97년)'!#REF!</definedName>
    <definedName name="런칭12" localSheetId="2">'[3]사업계획(97년)'!#REF!</definedName>
    <definedName name="런칭12" localSheetId="3">'[3]사업계획(97년)'!#REF!</definedName>
    <definedName name="런칭12" localSheetId="4">'[3]사업계획(97년)'!#REF!</definedName>
    <definedName name="런칭12" localSheetId="5">'[3]사업계획(97년)'!#REF!</definedName>
    <definedName name="런칭12" localSheetId="6">'[3]사업계획(97년)'!#REF!</definedName>
    <definedName name="런칭12" localSheetId="7">'[3]사업계획(97년)'!#REF!</definedName>
    <definedName name="런칭12" localSheetId="8">'[3]사업계획(97년)'!#REF!</definedName>
    <definedName name="런칭12" localSheetId="9">'[3]사업계획(97년)'!#REF!</definedName>
    <definedName name="런칭12" localSheetId="10">'[3]사업계획(97년)'!#REF!</definedName>
    <definedName name="런칭12" localSheetId="11">'[3]사업계획(97년)'!#REF!</definedName>
    <definedName name="런칭12" localSheetId="12">'[3]사업계획(97년)'!#REF!</definedName>
    <definedName name="런칭12" localSheetId="13">'[3]사업계획(97년)'!#REF!</definedName>
    <definedName name="런칭12" localSheetId="15">'[3]사업계획(97년)'!#REF!</definedName>
    <definedName name="런칭12" localSheetId="14">'[3]사업계획(97년)'!#REF!</definedName>
    <definedName name="런칭12" localSheetId="16">'[3]사업계획(97년)'!#REF!</definedName>
    <definedName name="런칭12" localSheetId="17">'[3]사업계획(97년)'!#REF!</definedName>
    <definedName name="런칭12" localSheetId="18">'[3]사업계획(97년)'!#REF!</definedName>
    <definedName name="런칭12" localSheetId="21">'[3]사업계획(97년)'!#REF!</definedName>
    <definedName name="런칭12" localSheetId="19">'[3]사업계획(97년)'!#REF!</definedName>
    <definedName name="런칭12" localSheetId="20">'[3]사업계획(97년)'!#REF!</definedName>
    <definedName name="런칭12" localSheetId="22">'[3]사업계획(97년)'!#REF!</definedName>
    <definedName name="런칭12" localSheetId="24">'[3]사업계획(97년)'!#REF!</definedName>
    <definedName name="런칭12">'[3]사업계획(97년)'!#REF!</definedName>
    <definedName name="로션" localSheetId="1" hidden="1">#REF!</definedName>
    <definedName name="로션" localSheetId="2" hidden="1">#REF!</definedName>
    <definedName name="로션" localSheetId="3" hidden="1">#REF!</definedName>
    <definedName name="로션" localSheetId="4" hidden="1">#REF!</definedName>
    <definedName name="로션" localSheetId="5" hidden="1">#REF!</definedName>
    <definedName name="로션" localSheetId="6" hidden="1">#REF!</definedName>
    <definedName name="로션" localSheetId="7" hidden="1">#REF!</definedName>
    <definedName name="로션" localSheetId="8" hidden="1">#REF!</definedName>
    <definedName name="로션" localSheetId="9" hidden="1">#REF!</definedName>
    <definedName name="로션" localSheetId="10" hidden="1">#REF!</definedName>
    <definedName name="로션" localSheetId="11" hidden="1">#REF!</definedName>
    <definedName name="로션" localSheetId="12" hidden="1">#REF!</definedName>
    <definedName name="로션" localSheetId="13" hidden="1">#REF!</definedName>
    <definedName name="로션" localSheetId="15" hidden="1">#REF!</definedName>
    <definedName name="로션" localSheetId="14" hidden="1">#REF!</definedName>
    <definedName name="로션" localSheetId="16" hidden="1">#REF!</definedName>
    <definedName name="로션" localSheetId="17" hidden="1">#REF!</definedName>
    <definedName name="로션" localSheetId="18" hidden="1">#REF!</definedName>
    <definedName name="로션" localSheetId="21" hidden="1">#REF!</definedName>
    <definedName name="로션" localSheetId="19" hidden="1">#REF!</definedName>
    <definedName name="로션" localSheetId="20" hidden="1">#REF!</definedName>
    <definedName name="로션" localSheetId="22" hidden="1">#REF!</definedName>
    <definedName name="로션" localSheetId="24" hidden="1">#REF!</definedName>
    <definedName name="로션" hidden="1">#REF!</definedName>
    <definedName name="로션포지셔닝맵" localSheetId="1">'[19]사업계획(97년)'!#REF!</definedName>
    <definedName name="로션포지셔닝맵" localSheetId="2">'[19]사업계획(97년)'!#REF!</definedName>
    <definedName name="로션포지셔닝맵" localSheetId="3">'[19]사업계획(97년)'!#REF!</definedName>
    <definedName name="로션포지셔닝맵" localSheetId="4">'[19]사업계획(97년)'!#REF!</definedName>
    <definedName name="로션포지셔닝맵" localSheetId="5">'[19]사업계획(97년)'!#REF!</definedName>
    <definedName name="로션포지셔닝맵" localSheetId="6">'[19]사업계획(97년)'!#REF!</definedName>
    <definedName name="로션포지셔닝맵" localSheetId="7">'[19]사업계획(97년)'!#REF!</definedName>
    <definedName name="로션포지셔닝맵" localSheetId="8">'[19]사업계획(97년)'!#REF!</definedName>
    <definedName name="로션포지셔닝맵" localSheetId="9">'[19]사업계획(97년)'!#REF!</definedName>
    <definedName name="로션포지셔닝맵" localSheetId="10">'[19]사업계획(97년)'!#REF!</definedName>
    <definedName name="로션포지셔닝맵" localSheetId="11">'[19]사업계획(97년)'!#REF!</definedName>
    <definedName name="로션포지셔닝맵" localSheetId="12">'[19]사업계획(97년)'!#REF!</definedName>
    <definedName name="로션포지셔닝맵" localSheetId="13">'[19]사업계획(97년)'!#REF!</definedName>
    <definedName name="로션포지셔닝맵" localSheetId="15">'[19]사업계획(97년)'!#REF!</definedName>
    <definedName name="로션포지셔닝맵" localSheetId="14">'[19]사업계획(97년)'!#REF!</definedName>
    <definedName name="로션포지셔닝맵" localSheetId="16">'[19]사업계획(97년)'!#REF!</definedName>
    <definedName name="로션포지셔닝맵" localSheetId="17">'[19]사업계획(97년)'!#REF!</definedName>
    <definedName name="로션포지셔닝맵" localSheetId="18">'[19]사업계획(97년)'!#REF!</definedName>
    <definedName name="로션포지셔닝맵" localSheetId="21">'[19]사업계획(97년)'!#REF!</definedName>
    <definedName name="로션포지셔닝맵" localSheetId="19">'[19]사업계획(97년)'!#REF!</definedName>
    <definedName name="로션포지셔닝맵" localSheetId="20">'[19]사업계획(97년)'!#REF!</definedName>
    <definedName name="로션포지셔닝맵" localSheetId="22">'[19]사업계획(97년)'!#REF!</definedName>
    <definedName name="로션포지셔닝맵" localSheetId="24">'[19]사업계획(97년)'!#REF!</definedName>
    <definedName name="로션포지셔닝맵">'[19]사업계획(97년)'!#REF!</definedName>
    <definedName name="링클큐어로션" localSheetId="1" hidden="1">#REF!</definedName>
    <definedName name="링클큐어로션" localSheetId="2" hidden="1">#REF!</definedName>
    <definedName name="링클큐어로션" localSheetId="3" hidden="1">#REF!</definedName>
    <definedName name="링클큐어로션" localSheetId="4" hidden="1">#REF!</definedName>
    <definedName name="링클큐어로션" localSheetId="5" hidden="1">#REF!</definedName>
    <definedName name="링클큐어로션" localSheetId="6" hidden="1">#REF!</definedName>
    <definedName name="링클큐어로션" localSheetId="7" hidden="1">#REF!</definedName>
    <definedName name="링클큐어로션" localSheetId="8" hidden="1">#REF!</definedName>
    <definedName name="링클큐어로션" localSheetId="9" hidden="1">#REF!</definedName>
    <definedName name="링클큐어로션" localSheetId="10" hidden="1">#REF!</definedName>
    <definedName name="링클큐어로션" localSheetId="11" hidden="1">#REF!</definedName>
    <definedName name="링클큐어로션" localSheetId="12" hidden="1">#REF!</definedName>
    <definedName name="링클큐어로션" localSheetId="13" hidden="1">#REF!</definedName>
    <definedName name="링클큐어로션" localSheetId="15" hidden="1">#REF!</definedName>
    <definedName name="링클큐어로션" localSheetId="14" hidden="1">#REF!</definedName>
    <definedName name="링클큐어로션" localSheetId="16" hidden="1">#REF!</definedName>
    <definedName name="링클큐어로션" localSheetId="17" hidden="1">#REF!</definedName>
    <definedName name="링클큐어로션" localSheetId="18" hidden="1">#REF!</definedName>
    <definedName name="링클큐어로션" localSheetId="21" hidden="1">#REF!</definedName>
    <definedName name="링클큐어로션" localSheetId="19" hidden="1">#REF!</definedName>
    <definedName name="링클큐어로션" localSheetId="20" hidden="1">#REF!</definedName>
    <definedName name="링클큐어로션" localSheetId="22" hidden="1">#REF!</definedName>
    <definedName name="링클큐어로션" localSheetId="24" hidden="1">#REF!</definedName>
    <definedName name="링클큐어로션" hidden="1">#REF!</definedName>
    <definedName name="ㄺㄹㄹ" localSheetId="1">#REF!</definedName>
    <definedName name="ㄺㄹㄹ" localSheetId="2">#REF!</definedName>
    <definedName name="ㄺㄹㄹ" localSheetId="3">#REF!</definedName>
    <definedName name="ㄺㄹㄹ" localSheetId="4">#REF!</definedName>
    <definedName name="ㄺㄹㄹ" localSheetId="5">#REF!</definedName>
    <definedName name="ㄺㄹㄹ" localSheetId="6">#REF!</definedName>
    <definedName name="ㄺㄹㄹ" localSheetId="7">#REF!</definedName>
    <definedName name="ㄺㄹㄹ" localSheetId="8">#REF!</definedName>
    <definedName name="ㄺㄹㄹ" localSheetId="9">#REF!</definedName>
    <definedName name="ㄺㄹㄹ" localSheetId="10">#REF!</definedName>
    <definedName name="ㄺㄹㄹ" localSheetId="11">#REF!</definedName>
    <definedName name="ㄺㄹㄹ" localSheetId="12">#REF!</definedName>
    <definedName name="ㄺㄹㄹ" localSheetId="13">#REF!</definedName>
    <definedName name="ㄺㄹㄹ" localSheetId="15">#REF!</definedName>
    <definedName name="ㄺㄹㄹ" localSheetId="14">#REF!</definedName>
    <definedName name="ㄺㄹㄹ" localSheetId="16">#REF!</definedName>
    <definedName name="ㄺㄹㄹ" localSheetId="17">#REF!</definedName>
    <definedName name="ㄺㄹㄹ" localSheetId="18">#REF!</definedName>
    <definedName name="ㄺㄹㄹ" localSheetId="21">#REF!</definedName>
    <definedName name="ㄺㄹㄹ" localSheetId="19">#REF!</definedName>
    <definedName name="ㄺㄹㄹ" localSheetId="20">#REF!</definedName>
    <definedName name="ㄺㄹㄹ" localSheetId="22">#REF!</definedName>
    <definedName name="ㄺㄹㄹ" localSheetId="24">#REF!</definedName>
    <definedName name="ㄺㄹㄹ">#REF!</definedName>
    <definedName name="ㄾㅊㅍㅋ" localSheetId="1">#REF!</definedName>
    <definedName name="ㄾㅊㅍㅋ" localSheetId="2">#REF!</definedName>
    <definedName name="ㄾㅊㅍㅋ" localSheetId="3">#REF!</definedName>
    <definedName name="ㄾㅊㅍㅋ" localSheetId="4">#REF!</definedName>
    <definedName name="ㄾㅊㅍㅋ" localSheetId="5">#REF!</definedName>
    <definedName name="ㄾㅊㅍㅋ" localSheetId="6">#REF!</definedName>
    <definedName name="ㄾㅊㅍㅋ" localSheetId="7">#REF!</definedName>
    <definedName name="ㄾㅊㅍㅋ" localSheetId="8">#REF!</definedName>
    <definedName name="ㄾㅊㅍㅋ" localSheetId="9">#REF!</definedName>
    <definedName name="ㄾㅊㅍㅋ" localSheetId="10">#REF!</definedName>
    <definedName name="ㄾㅊㅍㅋ" localSheetId="11">#REF!</definedName>
    <definedName name="ㄾㅊㅍㅋ" localSheetId="12">#REF!</definedName>
    <definedName name="ㄾㅊㅍㅋ" localSheetId="13">#REF!</definedName>
    <definedName name="ㄾㅊㅍㅋ" localSheetId="15">#REF!</definedName>
    <definedName name="ㄾㅊㅍㅋ" localSheetId="14">#REF!</definedName>
    <definedName name="ㄾㅊㅍㅋ" localSheetId="16">#REF!</definedName>
    <definedName name="ㄾㅊㅍㅋ" localSheetId="17">#REF!</definedName>
    <definedName name="ㄾㅊㅍㅋ" localSheetId="18">#REF!</definedName>
    <definedName name="ㄾㅊㅍㅋ" localSheetId="21">#REF!</definedName>
    <definedName name="ㄾㅊㅍㅋ" localSheetId="19">#REF!</definedName>
    <definedName name="ㄾㅊㅍㅋ" localSheetId="20">#REF!</definedName>
    <definedName name="ㄾㅊㅍㅋ" localSheetId="22">#REF!</definedName>
    <definedName name="ㄾㅊㅍㅋ" localSheetId="24">#REF!</definedName>
    <definedName name="ㄾㅊㅍㅋ">#REF!</definedName>
    <definedName name="ㅁ" localSheetId="1">#REF!</definedName>
    <definedName name="ㅁ" localSheetId="2">#REF!</definedName>
    <definedName name="ㅁ" localSheetId="3">#REF!</definedName>
    <definedName name="ㅁ" localSheetId="4">#REF!</definedName>
    <definedName name="ㅁ" localSheetId="5">#REF!</definedName>
    <definedName name="ㅁ" localSheetId="6">#REF!</definedName>
    <definedName name="ㅁ" localSheetId="7">#REF!</definedName>
    <definedName name="ㅁ" localSheetId="8">#REF!</definedName>
    <definedName name="ㅁ" localSheetId="9">#REF!</definedName>
    <definedName name="ㅁ" localSheetId="10">#REF!</definedName>
    <definedName name="ㅁ" localSheetId="11">#REF!</definedName>
    <definedName name="ㅁ" localSheetId="12">#REF!</definedName>
    <definedName name="ㅁ" localSheetId="13">#REF!</definedName>
    <definedName name="ㅁ" localSheetId="15">#REF!</definedName>
    <definedName name="ㅁ" localSheetId="16">#REF!</definedName>
    <definedName name="ㅁ" localSheetId="17">#REF!</definedName>
    <definedName name="ㅁ" localSheetId="18">#REF!</definedName>
    <definedName name="ㅁ" localSheetId="21">#REF!</definedName>
    <definedName name="ㅁ" localSheetId="19">#REF!</definedName>
    <definedName name="ㅁ" localSheetId="20">#REF!</definedName>
    <definedName name="ㅁ" localSheetId="22">#REF!</definedName>
    <definedName name="ㅁ" localSheetId="24">#REF!</definedName>
    <definedName name="ㅁ">#REF!</definedName>
    <definedName name="ㅁ252" localSheetId="1">#REF!</definedName>
    <definedName name="ㅁ252" localSheetId="2">#REF!</definedName>
    <definedName name="ㅁ252" localSheetId="3">#REF!</definedName>
    <definedName name="ㅁ252" localSheetId="4">#REF!</definedName>
    <definedName name="ㅁ252" localSheetId="5">#REF!</definedName>
    <definedName name="ㅁ252" localSheetId="6">#REF!</definedName>
    <definedName name="ㅁ252" localSheetId="7">#REF!</definedName>
    <definedName name="ㅁ252" localSheetId="8">#REF!</definedName>
    <definedName name="ㅁ252" localSheetId="9">#REF!</definedName>
    <definedName name="ㅁ252" localSheetId="10">#REF!</definedName>
    <definedName name="ㅁ252" localSheetId="11">#REF!</definedName>
    <definedName name="ㅁ252" localSheetId="12">#REF!</definedName>
    <definedName name="ㅁ252" localSheetId="13">#REF!</definedName>
    <definedName name="ㅁ252" localSheetId="15">#REF!</definedName>
    <definedName name="ㅁ252" localSheetId="16">#REF!</definedName>
    <definedName name="ㅁ252" localSheetId="17">#REF!</definedName>
    <definedName name="ㅁ252" localSheetId="18">#REF!</definedName>
    <definedName name="ㅁ252" localSheetId="21">#REF!</definedName>
    <definedName name="ㅁ252" localSheetId="19">#REF!</definedName>
    <definedName name="ㅁ252" localSheetId="20">#REF!</definedName>
    <definedName name="ㅁ252" localSheetId="22">#REF!</definedName>
    <definedName name="ㅁ252" localSheetId="24">#REF!</definedName>
    <definedName name="ㅁ252">#REF!</definedName>
    <definedName name="ㅁㄴㅇ" localSheetId="1">'[3]사업계획(97년)'!#REF!</definedName>
    <definedName name="ㅁㄴㅇ" localSheetId="2">'[3]사업계획(97년)'!#REF!</definedName>
    <definedName name="ㅁㄴㅇ" localSheetId="3">'[3]사업계획(97년)'!#REF!</definedName>
    <definedName name="ㅁㄴㅇ" localSheetId="4">'[3]사업계획(97년)'!#REF!</definedName>
    <definedName name="ㅁㄴㅇ" localSheetId="5">'[3]사업계획(97년)'!#REF!</definedName>
    <definedName name="ㅁㄴㅇ" localSheetId="6">'[3]사업계획(97년)'!#REF!</definedName>
    <definedName name="ㅁㄴㅇ" localSheetId="7">'[3]사업계획(97년)'!#REF!</definedName>
    <definedName name="ㅁㄴㅇ" localSheetId="8">'[3]사업계획(97년)'!#REF!</definedName>
    <definedName name="ㅁㄴㅇ" localSheetId="9">'[3]사업계획(97년)'!#REF!</definedName>
    <definedName name="ㅁㄴㅇ" localSheetId="10">'[3]사업계획(97년)'!#REF!</definedName>
    <definedName name="ㅁㄴㅇ" localSheetId="11">'[3]사업계획(97년)'!#REF!</definedName>
    <definedName name="ㅁㄴㅇ" localSheetId="12">'[3]사업계획(97년)'!#REF!</definedName>
    <definedName name="ㅁㄴㅇ" localSheetId="13">'[3]사업계획(97년)'!#REF!</definedName>
    <definedName name="ㅁㄴㅇ" localSheetId="15">'[3]사업계획(97년)'!#REF!</definedName>
    <definedName name="ㅁㄴㅇ" localSheetId="16">'[3]사업계획(97년)'!#REF!</definedName>
    <definedName name="ㅁㄴㅇ" localSheetId="17">'[3]사업계획(97년)'!#REF!</definedName>
    <definedName name="ㅁㄴㅇ" localSheetId="18">'[3]사업계획(97년)'!#REF!</definedName>
    <definedName name="ㅁㄴㅇ" localSheetId="21">'[3]사업계획(97년)'!#REF!</definedName>
    <definedName name="ㅁㄴㅇ" localSheetId="19">'[3]사업계획(97년)'!#REF!</definedName>
    <definedName name="ㅁㄴㅇ" localSheetId="20">'[3]사업계획(97년)'!#REF!</definedName>
    <definedName name="ㅁㄴㅇ" localSheetId="22">'[3]사업계획(97년)'!#REF!</definedName>
    <definedName name="ㅁㄴㅇ" localSheetId="24">'[3]사업계획(97년)'!#REF!</definedName>
    <definedName name="ㅁㄴㅇ">'[3]사업계획(97년)'!#REF!</definedName>
    <definedName name="ㅁㄹ" localSheetId="1">'[11]사업계획(97년)'!#REF!</definedName>
    <definedName name="ㅁㄹ" localSheetId="2">'[11]사업계획(97년)'!#REF!</definedName>
    <definedName name="ㅁㄹ" localSheetId="3">'[11]사업계획(97년)'!#REF!</definedName>
    <definedName name="ㅁㄹ" localSheetId="4">'[11]사업계획(97년)'!#REF!</definedName>
    <definedName name="ㅁㄹ" localSheetId="5">'[11]사업계획(97년)'!#REF!</definedName>
    <definedName name="ㅁㄹ" localSheetId="6">'[11]사업계획(97년)'!#REF!</definedName>
    <definedName name="ㅁㄹ" localSheetId="7">'[11]사업계획(97년)'!#REF!</definedName>
    <definedName name="ㅁㄹ" localSheetId="8">'[11]사업계획(97년)'!#REF!</definedName>
    <definedName name="ㅁㄹ" localSheetId="9">'[11]사업계획(97년)'!#REF!</definedName>
    <definedName name="ㅁㄹ" localSheetId="10">'[11]사업계획(97년)'!#REF!</definedName>
    <definedName name="ㅁㄹ" localSheetId="11">'[11]사업계획(97년)'!#REF!</definedName>
    <definedName name="ㅁㄹ" localSheetId="12">'[11]사업계획(97년)'!#REF!</definedName>
    <definedName name="ㅁㄹ" localSheetId="13">'[11]사업계획(97년)'!#REF!</definedName>
    <definedName name="ㅁㄹ" localSheetId="15">'[11]사업계획(97년)'!#REF!</definedName>
    <definedName name="ㅁㄹ" localSheetId="16">'[11]사업계획(97년)'!#REF!</definedName>
    <definedName name="ㅁㄹ" localSheetId="17">'[11]사업계획(97년)'!#REF!</definedName>
    <definedName name="ㅁㄹ" localSheetId="18">'[11]사업계획(97년)'!#REF!</definedName>
    <definedName name="ㅁㄹ" localSheetId="21">'[11]사업계획(97년)'!#REF!</definedName>
    <definedName name="ㅁㄹ" localSheetId="19">'[11]사업계획(97년)'!#REF!</definedName>
    <definedName name="ㅁㄹ" localSheetId="20">'[11]사업계획(97년)'!#REF!</definedName>
    <definedName name="ㅁㄹ" localSheetId="22">'[11]사업계획(97년)'!#REF!</definedName>
    <definedName name="ㅁㄹ" localSheetId="24">'[11]사업계획(97년)'!#REF!</definedName>
    <definedName name="ㅁㄹ">'[11]사업계획(97년)'!#REF!</definedName>
    <definedName name="ㅁㅁ" localSheetId="1">#REF!</definedName>
    <definedName name="ㅁㅁ" localSheetId="2">#REF!</definedName>
    <definedName name="ㅁㅁ" localSheetId="3">#REF!</definedName>
    <definedName name="ㅁㅁ" localSheetId="4">#REF!</definedName>
    <definedName name="ㅁㅁ" localSheetId="5">#REF!</definedName>
    <definedName name="ㅁㅁ" localSheetId="6">#REF!</definedName>
    <definedName name="ㅁㅁ" localSheetId="7">#REF!</definedName>
    <definedName name="ㅁㅁ" localSheetId="8">#REF!</definedName>
    <definedName name="ㅁㅁ" localSheetId="9">#REF!</definedName>
    <definedName name="ㅁㅁ" localSheetId="10">#REF!</definedName>
    <definedName name="ㅁㅁ" localSheetId="11">#REF!</definedName>
    <definedName name="ㅁㅁ" localSheetId="12">#REF!</definedName>
    <definedName name="ㅁㅁ" localSheetId="13">#REF!</definedName>
    <definedName name="ㅁㅁ" localSheetId="15">#REF!</definedName>
    <definedName name="ㅁㅁ" localSheetId="14">#REF!</definedName>
    <definedName name="ㅁㅁ" localSheetId="16">#REF!</definedName>
    <definedName name="ㅁㅁ" localSheetId="17">#REF!</definedName>
    <definedName name="ㅁㅁ" localSheetId="18">#REF!</definedName>
    <definedName name="ㅁㅁ" localSheetId="21">#REF!</definedName>
    <definedName name="ㅁㅁ" localSheetId="19">#REF!</definedName>
    <definedName name="ㅁㅁ" localSheetId="20">#REF!</definedName>
    <definedName name="ㅁㅁ" localSheetId="22">#REF!</definedName>
    <definedName name="ㅁㅁ" localSheetId="24">#REF!</definedName>
    <definedName name="ㅁㅁ">#REF!</definedName>
    <definedName name="ㅁㅁㅁ" localSheetId="1">#REF!</definedName>
    <definedName name="ㅁㅁㅁ" localSheetId="2">#REF!</definedName>
    <definedName name="ㅁㅁㅁ" localSheetId="3">#REF!</definedName>
    <definedName name="ㅁㅁㅁ" localSheetId="4">#REF!</definedName>
    <definedName name="ㅁㅁㅁ" localSheetId="5">#REF!</definedName>
    <definedName name="ㅁㅁㅁ" localSheetId="6">#REF!</definedName>
    <definedName name="ㅁㅁㅁ" localSheetId="7">#REF!</definedName>
    <definedName name="ㅁㅁㅁ" localSheetId="8">#REF!</definedName>
    <definedName name="ㅁㅁㅁ" localSheetId="9">#REF!</definedName>
    <definedName name="ㅁㅁㅁ" localSheetId="10">#REF!</definedName>
    <definedName name="ㅁㅁㅁ" localSheetId="11">#REF!</definedName>
    <definedName name="ㅁㅁㅁ" localSheetId="12">#REF!</definedName>
    <definedName name="ㅁㅁㅁ" localSheetId="13">#REF!</definedName>
    <definedName name="ㅁㅁㅁ" localSheetId="15">#REF!</definedName>
    <definedName name="ㅁㅁㅁ" localSheetId="14">#REF!</definedName>
    <definedName name="ㅁㅁㅁ" localSheetId="16">#REF!</definedName>
    <definedName name="ㅁㅁㅁ" localSheetId="17">#REF!</definedName>
    <definedName name="ㅁㅁㅁ" localSheetId="18">#REF!</definedName>
    <definedName name="ㅁㅁㅁ" localSheetId="21">#REF!</definedName>
    <definedName name="ㅁㅁㅁ" localSheetId="19">#REF!</definedName>
    <definedName name="ㅁㅁㅁ" localSheetId="20">#REF!</definedName>
    <definedName name="ㅁㅁㅁ" localSheetId="22">#REF!</definedName>
    <definedName name="ㅁㅁㅁ" localSheetId="24">#REF!</definedName>
    <definedName name="ㅁㅁㅁ">#REF!</definedName>
    <definedName name="ㅁㅁㅁㅁ" localSheetId="1">#REF!</definedName>
    <definedName name="ㅁㅁㅁㅁ" localSheetId="2">#REF!</definedName>
    <definedName name="ㅁㅁㅁㅁ" localSheetId="3">#REF!</definedName>
    <definedName name="ㅁㅁㅁㅁ" localSheetId="4">#REF!</definedName>
    <definedName name="ㅁㅁㅁㅁ" localSheetId="5">#REF!</definedName>
    <definedName name="ㅁㅁㅁㅁ" localSheetId="6">#REF!</definedName>
    <definedName name="ㅁㅁㅁㅁ" localSheetId="7">#REF!</definedName>
    <definedName name="ㅁㅁㅁㅁ" localSheetId="8">#REF!</definedName>
    <definedName name="ㅁㅁㅁㅁ" localSheetId="9">#REF!</definedName>
    <definedName name="ㅁㅁㅁㅁ" localSheetId="10">#REF!</definedName>
    <definedName name="ㅁㅁㅁㅁ" localSheetId="11">#REF!</definedName>
    <definedName name="ㅁㅁㅁㅁ" localSheetId="12">#REF!</definedName>
    <definedName name="ㅁㅁㅁㅁ" localSheetId="13">#REF!</definedName>
    <definedName name="ㅁㅁㅁㅁ" localSheetId="15">#REF!</definedName>
    <definedName name="ㅁㅁㅁㅁ" localSheetId="14">#REF!</definedName>
    <definedName name="ㅁㅁㅁㅁ" localSheetId="16">#REF!</definedName>
    <definedName name="ㅁㅁㅁㅁ" localSheetId="17">#REF!</definedName>
    <definedName name="ㅁㅁㅁㅁ" localSheetId="18">#REF!</definedName>
    <definedName name="ㅁㅁㅁㅁ" localSheetId="21">#REF!</definedName>
    <definedName name="ㅁㅁㅁㅁ" localSheetId="19">#REF!</definedName>
    <definedName name="ㅁㅁㅁㅁ" localSheetId="20">#REF!</definedName>
    <definedName name="ㅁㅁㅁㅁ" localSheetId="22">#REF!</definedName>
    <definedName name="ㅁㅁㅁㅁ" localSheetId="24">#REF!</definedName>
    <definedName name="ㅁㅁㅁㅁ">#REF!</definedName>
    <definedName name="만기보장수익율" localSheetId="1">#REF!</definedName>
    <definedName name="만기보장수익율" localSheetId="2">#REF!</definedName>
    <definedName name="만기보장수익율" localSheetId="3">#REF!</definedName>
    <definedName name="만기보장수익율" localSheetId="4">#REF!</definedName>
    <definedName name="만기보장수익율" localSheetId="5">#REF!</definedName>
    <definedName name="만기보장수익율" localSheetId="6">#REF!</definedName>
    <definedName name="만기보장수익율" localSheetId="7">#REF!</definedName>
    <definedName name="만기보장수익율" localSheetId="8">#REF!</definedName>
    <definedName name="만기보장수익율" localSheetId="9">#REF!</definedName>
    <definedName name="만기보장수익율" localSheetId="10">#REF!</definedName>
    <definedName name="만기보장수익율" localSheetId="11">#REF!</definedName>
    <definedName name="만기보장수익율" localSheetId="12">#REF!</definedName>
    <definedName name="만기보장수익율" localSheetId="13">#REF!</definedName>
    <definedName name="만기보장수익율" localSheetId="15">#REF!</definedName>
    <definedName name="만기보장수익율" localSheetId="16">#REF!</definedName>
    <definedName name="만기보장수익율" localSheetId="17">#REF!</definedName>
    <definedName name="만기보장수익율" localSheetId="18">#REF!</definedName>
    <definedName name="만기보장수익율" localSheetId="21">#REF!</definedName>
    <definedName name="만기보장수익율" localSheetId="19">#REF!</definedName>
    <definedName name="만기보장수익율" localSheetId="20">#REF!</definedName>
    <definedName name="만기보장수익율" localSheetId="22">#REF!</definedName>
    <definedName name="만기보장수익율" localSheetId="24">#REF!</definedName>
    <definedName name="만기보장수익율">#REF!</definedName>
    <definedName name="만기일" localSheetId="1">#REF!</definedName>
    <definedName name="만기일" localSheetId="2">#REF!</definedName>
    <definedName name="만기일" localSheetId="3">#REF!</definedName>
    <definedName name="만기일" localSheetId="4">#REF!</definedName>
    <definedName name="만기일" localSheetId="5">#REF!</definedName>
    <definedName name="만기일" localSheetId="6">#REF!</definedName>
    <definedName name="만기일" localSheetId="7">#REF!</definedName>
    <definedName name="만기일" localSheetId="8">#REF!</definedName>
    <definedName name="만기일" localSheetId="9">#REF!</definedName>
    <definedName name="만기일" localSheetId="10">#REF!</definedName>
    <definedName name="만기일" localSheetId="11">#REF!</definedName>
    <definedName name="만기일" localSheetId="12">#REF!</definedName>
    <definedName name="만기일" localSheetId="13">#REF!</definedName>
    <definedName name="만기일" localSheetId="15">#REF!</definedName>
    <definedName name="만기일" localSheetId="16">#REF!</definedName>
    <definedName name="만기일" localSheetId="17">#REF!</definedName>
    <definedName name="만기일" localSheetId="18">#REF!</definedName>
    <definedName name="만기일" localSheetId="21">#REF!</definedName>
    <definedName name="만기일" localSheetId="19">#REF!</definedName>
    <definedName name="만기일" localSheetId="20">#REF!</definedName>
    <definedName name="만기일" localSheetId="22">#REF!</definedName>
    <definedName name="만기일" localSheetId="24">#REF!</definedName>
    <definedName name="만기일">#REF!</definedName>
    <definedName name="만기일1" localSheetId="1">#REF!</definedName>
    <definedName name="만기일1" localSheetId="2">#REF!</definedName>
    <definedName name="만기일1" localSheetId="3">#REF!</definedName>
    <definedName name="만기일1" localSheetId="4">#REF!</definedName>
    <definedName name="만기일1" localSheetId="5">#REF!</definedName>
    <definedName name="만기일1" localSheetId="6">#REF!</definedName>
    <definedName name="만기일1" localSheetId="7">#REF!</definedName>
    <definedName name="만기일1" localSheetId="8">#REF!</definedName>
    <definedName name="만기일1" localSheetId="9">#REF!</definedName>
    <definedName name="만기일1" localSheetId="10">#REF!</definedName>
    <definedName name="만기일1" localSheetId="11">#REF!</definedName>
    <definedName name="만기일1" localSheetId="12">#REF!</definedName>
    <definedName name="만기일1" localSheetId="13">#REF!</definedName>
    <definedName name="만기일1" localSheetId="15">#REF!</definedName>
    <definedName name="만기일1" localSheetId="16">#REF!</definedName>
    <definedName name="만기일1" localSheetId="17">#REF!</definedName>
    <definedName name="만기일1" localSheetId="18">#REF!</definedName>
    <definedName name="만기일1" localSheetId="21">#REF!</definedName>
    <definedName name="만기일1" localSheetId="19">#REF!</definedName>
    <definedName name="만기일1" localSheetId="20">#REF!</definedName>
    <definedName name="만기일1" localSheetId="22">#REF!</definedName>
    <definedName name="만기일1" localSheetId="24">#REF!</definedName>
    <definedName name="만기일1">#REF!</definedName>
    <definedName name="매출" localSheetId="1">#REF!</definedName>
    <definedName name="매출" localSheetId="2">#REF!</definedName>
    <definedName name="매출" localSheetId="3">#REF!</definedName>
    <definedName name="매출" localSheetId="4">#REF!</definedName>
    <definedName name="매출" localSheetId="5">#REF!</definedName>
    <definedName name="매출" localSheetId="6">#REF!</definedName>
    <definedName name="매출" localSheetId="7">#REF!</definedName>
    <definedName name="매출" localSheetId="8">#REF!</definedName>
    <definedName name="매출" localSheetId="9">#REF!</definedName>
    <definedName name="매출" localSheetId="10">#REF!</definedName>
    <definedName name="매출" localSheetId="11">#REF!</definedName>
    <definedName name="매출" localSheetId="12">#REF!</definedName>
    <definedName name="매출" localSheetId="13">#REF!</definedName>
    <definedName name="매출" localSheetId="15">#REF!</definedName>
    <definedName name="매출" localSheetId="16">#REF!</definedName>
    <definedName name="매출" localSheetId="17">#REF!</definedName>
    <definedName name="매출" localSheetId="18">#REF!</definedName>
    <definedName name="매출" localSheetId="21">#REF!</definedName>
    <definedName name="매출" localSheetId="19">#REF!</definedName>
    <definedName name="매출" localSheetId="20">#REF!</definedName>
    <definedName name="매출" localSheetId="22">#REF!</definedName>
    <definedName name="매출" localSheetId="24">#REF!</definedName>
    <definedName name="매출">#REF!</definedName>
    <definedName name="매출채권" localSheetId="1">#REF!</definedName>
    <definedName name="매출채권" localSheetId="2">#REF!</definedName>
    <definedName name="매출채권" localSheetId="3">#REF!</definedName>
    <definedName name="매출채권" localSheetId="4">#REF!</definedName>
    <definedName name="매출채권" localSheetId="5">#REF!</definedName>
    <definedName name="매출채권" localSheetId="6">#REF!</definedName>
    <definedName name="매출채권" localSheetId="7">#REF!</definedName>
    <definedName name="매출채권" localSheetId="8">#REF!</definedName>
    <definedName name="매출채권" localSheetId="9">#REF!</definedName>
    <definedName name="매출채권" localSheetId="10">#REF!</definedName>
    <definedName name="매출채권" localSheetId="11">#REF!</definedName>
    <definedName name="매출채권" localSheetId="12">#REF!</definedName>
    <definedName name="매출채권" localSheetId="13">#REF!</definedName>
    <definedName name="매출채권" localSheetId="15">#REF!</definedName>
    <definedName name="매출채권" localSheetId="16">#REF!</definedName>
    <definedName name="매출채권" localSheetId="17">#REF!</definedName>
    <definedName name="매출채권" localSheetId="18">#REF!</definedName>
    <definedName name="매출채권" localSheetId="21">#REF!</definedName>
    <definedName name="매출채권" localSheetId="19">#REF!</definedName>
    <definedName name="매출채권" localSheetId="20">#REF!</definedName>
    <definedName name="매출채권" localSheetId="22">#REF!</definedName>
    <definedName name="매출채권" localSheetId="24">#REF!</definedName>
    <definedName name="매출채권">#REF!</definedName>
    <definedName name="메이몽">'[26]99제품운영(안) (2)'!$A$58</definedName>
    <definedName name="모든예금2Q" localSheetId="1">#REF!</definedName>
    <definedName name="모든예금2Q" localSheetId="2">#REF!</definedName>
    <definedName name="모든예금2Q" localSheetId="3">#REF!</definedName>
    <definedName name="모든예금2Q" localSheetId="4">#REF!</definedName>
    <definedName name="모든예금2Q" localSheetId="5">#REF!</definedName>
    <definedName name="모든예금2Q" localSheetId="6">#REF!</definedName>
    <definedName name="모든예금2Q" localSheetId="7">#REF!</definedName>
    <definedName name="모든예금2Q" localSheetId="8">#REF!</definedName>
    <definedName name="모든예금2Q" localSheetId="9">#REF!</definedName>
    <definedName name="모든예금2Q" localSheetId="10">#REF!</definedName>
    <definedName name="모든예금2Q" localSheetId="11">#REF!</definedName>
    <definedName name="모든예금2Q" localSheetId="12">#REF!</definedName>
    <definedName name="모든예금2Q" localSheetId="13">#REF!</definedName>
    <definedName name="모든예금2Q" localSheetId="15">#REF!</definedName>
    <definedName name="모든예금2Q" localSheetId="14">#REF!</definedName>
    <definedName name="모든예금2Q" localSheetId="16">#REF!</definedName>
    <definedName name="모든예금2Q" localSheetId="17">#REF!</definedName>
    <definedName name="모든예금2Q" localSheetId="18">#REF!</definedName>
    <definedName name="모든예금2Q" localSheetId="21">#REF!</definedName>
    <definedName name="모든예금2Q" localSheetId="19">#REF!</definedName>
    <definedName name="모든예금2Q" localSheetId="20">#REF!</definedName>
    <definedName name="모든예금2Q" localSheetId="22">#REF!</definedName>
    <definedName name="모든예금2Q" localSheetId="24">#REF!</definedName>
    <definedName name="모든예금2Q">#REF!</definedName>
    <definedName name="문구류" localSheetId="1">#REF!</definedName>
    <definedName name="문구류" localSheetId="2">#REF!</definedName>
    <definedName name="문구류" localSheetId="3">#REF!</definedName>
    <definedName name="문구류" localSheetId="4">#REF!</definedName>
    <definedName name="문구류" localSheetId="5">#REF!</definedName>
    <definedName name="문구류" localSheetId="6">#REF!</definedName>
    <definedName name="문구류" localSheetId="7">#REF!</definedName>
    <definedName name="문구류" localSheetId="8">#REF!</definedName>
    <definedName name="문구류" localSheetId="9">#REF!</definedName>
    <definedName name="문구류" localSheetId="10">#REF!</definedName>
    <definedName name="문구류" localSheetId="11">#REF!</definedName>
    <definedName name="문구류" localSheetId="12">#REF!</definedName>
    <definedName name="문구류" localSheetId="13">#REF!</definedName>
    <definedName name="문구류" localSheetId="15">#REF!</definedName>
    <definedName name="문구류" localSheetId="14">#REF!</definedName>
    <definedName name="문구류" localSheetId="16">#REF!</definedName>
    <definedName name="문구류" localSheetId="17">#REF!</definedName>
    <definedName name="문구류" localSheetId="18">#REF!</definedName>
    <definedName name="문구류" localSheetId="21">#REF!</definedName>
    <definedName name="문구류" localSheetId="19">#REF!</definedName>
    <definedName name="문구류" localSheetId="20">#REF!</definedName>
    <definedName name="문구류" localSheetId="22">#REF!</definedName>
    <definedName name="문구류" localSheetId="24">#REF!</definedName>
    <definedName name="문구류">#REF!</definedName>
    <definedName name="물류자료" localSheetId="1">'[27]사업계획(97년)'!#REF!</definedName>
    <definedName name="물류자료" localSheetId="2">'[27]사업계획(97년)'!#REF!</definedName>
    <definedName name="물류자료" localSheetId="3">'[27]사업계획(97년)'!#REF!</definedName>
    <definedName name="물류자료" localSheetId="4">'[27]사업계획(97년)'!#REF!</definedName>
    <definedName name="물류자료" localSheetId="5">'[27]사업계획(97년)'!#REF!</definedName>
    <definedName name="물류자료" localSheetId="6">'[27]사업계획(97년)'!#REF!</definedName>
    <definedName name="물류자료" localSheetId="7">'[27]사업계획(97년)'!#REF!</definedName>
    <definedName name="물류자료" localSheetId="8">'[27]사업계획(97년)'!#REF!</definedName>
    <definedName name="물류자료" localSheetId="9">'[27]사업계획(97년)'!#REF!</definedName>
    <definedName name="물류자료" localSheetId="10">'[27]사업계획(97년)'!#REF!</definedName>
    <definedName name="물류자료" localSheetId="11">'[27]사업계획(97년)'!#REF!</definedName>
    <definedName name="물류자료" localSheetId="12">'[27]사업계획(97년)'!#REF!</definedName>
    <definedName name="물류자료" localSheetId="13">'[27]사업계획(97년)'!#REF!</definedName>
    <definedName name="물류자료" localSheetId="15">'[27]사업계획(97년)'!#REF!</definedName>
    <definedName name="물류자료" localSheetId="14">'[27]사업계획(97년)'!#REF!</definedName>
    <definedName name="물류자료" localSheetId="16">'[27]사업계획(97년)'!#REF!</definedName>
    <definedName name="물류자료" localSheetId="17">'[27]사업계획(97년)'!#REF!</definedName>
    <definedName name="물류자료" localSheetId="18">'[27]사업계획(97년)'!#REF!</definedName>
    <definedName name="물류자료" localSheetId="21">'[27]사업계획(97년)'!#REF!</definedName>
    <definedName name="물류자료" localSheetId="19">'[27]사업계획(97년)'!#REF!</definedName>
    <definedName name="물류자료" localSheetId="20">'[27]사업계획(97년)'!#REF!</definedName>
    <definedName name="물류자료" localSheetId="22">'[27]사업계획(97년)'!#REF!</definedName>
    <definedName name="물류자료" localSheetId="24">'[27]사업계획(97년)'!#REF!</definedName>
    <definedName name="물류자료">'[27]사업계획(97년)'!#REF!</definedName>
    <definedName name="물류팀자료2" localSheetId="1">'[28]사업계획(97년)'!#REF!</definedName>
    <definedName name="물류팀자료2" localSheetId="2">'[28]사업계획(97년)'!#REF!</definedName>
    <definedName name="물류팀자료2" localSheetId="3">'[28]사업계획(97년)'!#REF!</definedName>
    <definedName name="물류팀자료2" localSheetId="4">'[28]사업계획(97년)'!#REF!</definedName>
    <definedName name="물류팀자료2" localSheetId="5">'[28]사업계획(97년)'!#REF!</definedName>
    <definedName name="물류팀자료2" localSheetId="6">'[28]사업계획(97년)'!#REF!</definedName>
    <definedName name="물류팀자료2" localSheetId="7">'[28]사업계획(97년)'!#REF!</definedName>
    <definedName name="물류팀자료2" localSheetId="8">'[28]사업계획(97년)'!#REF!</definedName>
    <definedName name="물류팀자료2" localSheetId="9">'[28]사업계획(97년)'!#REF!</definedName>
    <definedName name="물류팀자료2" localSheetId="10">'[28]사업계획(97년)'!#REF!</definedName>
    <definedName name="물류팀자료2" localSheetId="11">'[28]사업계획(97년)'!#REF!</definedName>
    <definedName name="물류팀자료2" localSheetId="12">'[28]사업계획(97년)'!#REF!</definedName>
    <definedName name="물류팀자료2" localSheetId="13">'[28]사업계획(97년)'!#REF!</definedName>
    <definedName name="물류팀자료2" localSheetId="15">'[28]사업계획(97년)'!#REF!</definedName>
    <definedName name="물류팀자료2" localSheetId="14">'[28]사업계획(97년)'!#REF!</definedName>
    <definedName name="물류팀자료2" localSheetId="16">'[28]사업계획(97년)'!#REF!</definedName>
    <definedName name="물류팀자료2" localSheetId="17">'[28]사업계획(97년)'!#REF!</definedName>
    <definedName name="물류팀자료2" localSheetId="18">'[28]사업계획(97년)'!#REF!</definedName>
    <definedName name="물류팀자료2" localSheetId="21">'[28]사업계획(97년)'!#REF!</definedName>
    <definedName name="물류팀자료2" localSheetId="19">'[28]사업계획(97년)'!#REF!</definedName>
    <definedName name="물류팀자료2" localSheetId="20">'[28]사업계획(97년)'!#REF!</definedName>
    <definedName name="물류팀자료2" localSheetId="22">'[28]사업계획(97년)'!#REF!</definedName>
    <definedName name="물류팀자료2" localSheetId="24">'[28]사업계획(97년)'!#REF!</definedName>
    <definedName name="물류팀자료2">'[28]사업계획(97년)'!#REF!</definedName>
    <definedName name="물류팀자료3" localSheetId="1">'[27]사업계획(97년)'!#REF!</definedName>
    <definedName name="물류팀자료3" localSheetId="2">'[27]사업계획(97년)'!#REF!</definedName>
    <definedName name="물류팀자료3" localSheetId="3">'[27]사업계획(97년)'!#REF!</definedName>
    <definedName name="물류팀자료3" localSheetId="4">'[27]사업계획(97년)'!#REF!</definedName>
    <definedName name="물류팀자료3" localSheetId="5">'[27]사업계획(97년)'!#REF!</definedName>
    <definedName name="물류팀자료3" localSheetId="6">'[27]사업계획(97년)'!#REF!</definedName>
    <definedName name="물류팀자료3" localSheetId="7">'[27]사업계획(97년)'!#REF!</definedName>
    <definedName name="물류팀자료3" localSheetId="8">'[27]사업계획(97년)'!#REF!</definedName>
    <definedName name="물류팀자료3" localSheetId="9">'[27]사업계획(97년)'!#REF!</definedName>
    <definedName name="물류팀자료3" localSheetId="10">'[27]사업계획(97년)'!#REF!</definedName>
    <definedName name="물류팀자료3" localSheetId="11">'[27]사업계획(97년)'!#REF!</definedName>
    <definedName name="물류팀자료3" localSheetId="12">'[27]사업계획(97년)'!#REF!</definedName>
    <definedName name="물류팀자료3" localSheetId="13">'[27]사업계획(97년)'!#REF!</definedName>
    <definedName name="물류팀자료3" localSheetId="15">'[27]사업계획(97년)'!#REF!</definedName>
    <definedName name="물류팀자료3" localSheetId="14">'[27]사업계획(97년)'!#REF!</definedName>
    <definedName name="물류팀자료3" localSheetId="16">'[27]사업계획(97년)'!#REF!</definedName>
    <definedName name="물류팀자료3" localSheetId="17">'[27]사업계획(97년)'!#REF!</definedName>
    <definedName name="물류팀자료3" localSheetId="18">'[27]사업계획(97년)'!#REF!</definedName>
    <definedName name="물류팀자료3" localSheetId="21">'[27]사업계획(97년)'!#REF!</definedName>
    <definedName name="물류팀자료3" localSheetId="19">'[27]사업계획(97년)'!#REF!</definedName>
    <definedName name="물류팀자료3" localSheetId="20">'[27]사업계획(97년)'!#REF!</definedName>
    <definedName name="물류팀자료3" localSheetId="22">'[27]사업계획(97년)'!#REF!</definedName>
    <definedName name="물류팀자료3" localSheetId="24">'[27]사업계획(97년)'!#REF!</definedName>
    <definedName name="물류팀자료3">'[27]사업계획(97년)'!#REF!</definedName>
    <definedName name="미" localSheetId="1">'[29]사업계획(97년)'!#REF!</definedName>
    <definedName name="미" localSheetId="2">'[29]사업계획(97년)'!#REF!</definedName>
    <definedName name="미" localSheetId="3">'[29]사업계획(97년)'!#REF!</definedName>
    <definedName name="미" localSheetId="4">'[29]사업계획(97년)'!#REF!</definedName>
    <definedName name="미" localSheetId="5">'[29]사업계획(97년)'!#REF!</definedName>
    <definedName name="미" localSheetId="6">'[29]사업계획(97년)'!#REF!</definedName>
    <definedName name="미" localSheetId="7">'[29]사업계획(97년)'!#REF!</definedName>
    <definedName name="미" localSheetId="8">'[29]사업계획(97년)'!#REF!</definedName>
    <definedName name="미" localSheetId="9">'[29]사업계획(97년)'!#REF!</definedName>
    <definedName name="미" localSheetId="10">'[29]사업계획(97년)'!#REF!</definedName>
    <definedName name="미" localSheetId="11">'[29]사업계획(97년)'!#REF!</definedName>
    <definedName name="미" localSheetId="12">'[29]사업계획(97년)'!#REF!</definedName>
    <definedName name="미" localSheetId="13">'[29]사업계획(97년)'!#REF!</definedName>
    <definedName name="미" localSheetId="15">'[29]사업계획(97년)'!#REF!</definedName>
    <definedName name="미" localSheetId="14">'[29]사업계획(97년)'!#REF!</definedName>
    <definedName name="미" localSheetId="16">'[29]사업계획(97년)'!#REF!</definedName>
    <definedName name="미" localSheetId="17">'[29]사업계획(97년)'!#REF!</definedName>
    <definedName name="미" localSheetId="18">'[29]사업계획(97년)'!#REF!</definedName>
    <definedName name="미" localSheetId="21">'[29]사업계획(97년)'!#REF!</definedName>
    <definedName name="미" localSheetId="19">'[29]사업계획(97년)'!#REF!</definedName>
    <definedName name="미" localSheetId="20">'[29]사업계획(97년)'!#REF!</definedName>
    <definedName name="미" localSheetId="22">'[29]사업계획(97년)'!#REF!</definedName>
    <definedName name="미" localSheetId="24">'[29]사업계획(97년)'!#REF!</definedName>
    <definedName name="미">'[29]사업계획(97년)'!#REF!</definedName>
    <definedName name="미수" localSheetId="1">#REF!</definedName>
    <definedName name="미수" localSheetId="2">#REF!</definedName>
    <definedName name="미수" localSheetId="3">#REF!</definedName>
    <definedName name="미수" localSheetId="4">#REF!</definedName>
    <definedName name="미수" localSheetId="5">#REF!</definedName>
    <definedName name="미수" localSheetId="6">#REF!</definedName>
    <definedName name="미수" localSheetId="7">#REF!</definedName>
    <definedName name="미수" localSheetId="8">#REF!</definedName>
    <definedName name="미수" localSheetId="9">#REF!</definedName>
    <definedName name="미수" localSheetId="10">#REF!</definedName>
    <definedName name="미수" localSheetId="11">#REF!</definedName>
    <definedName name="미수" localSheetId="12">#REF!</definedName>
    <definedName name="미수" localSheetId="13">#REF!</definedName>
    <definedName name="미수" localSheetId="15">#REF!</definedName>
    <definedName name="미수" localSheetId="14">#REF!</definedName>
    <definedName name="미수" localSheetId="16">#REF!</definedName>
    <definedName name="미수" localSheetId="17">#REF!</definedName>
    <definedName name="미수" localSheetId="18">#REF!</definedName>
    <definedName name="미수" localSheetId="21">#REF!</definedName>
    <definedName name="미수" localSheetId="19">#REF!</definedName>
    <definedName name="미수" localSheetId="20">#REF!</definedName>
    <definedName name="미수" localSheetId="22">#REF!</definedName>
    <definedName name="미수" localSheetId="24">#REF!</definedName>
    <definedName name="미수">#REF!</definedName>
    <definedName name="미수수익" localSheetId="1" hidden="1">{"'손익현황'!$A$1:$J$29"}</definedName>
    <definedName name="미수수익" localSheetId="2" hidden="1">{"'손익현황'!$A$1:$J$29"}</definedName>
    <definedName name="미수수익" localSheetId="3" hidden="1">{"'손익현황'!$A$1:$J$29"}</definedName>
    <definedName name="미수수익" localSheetId="4" hidden="1">{"'손익현황'!$A$1:$J$29"}</definedName>
    <definedName name="미수수익" localSheetId="5" hidden="1">{"'손익현황'!$A$1:$J$29"}</definedName>
    <definedName name="미수수익" localSheetId="6" hidden="1">{"'손익현황'!$A$1:$J$29"}</definedName>
    <definedName name="미수수익" localSheetId="7" hidden="1">{"'손익현황'!$A$1:$J$29"}</definedName>
    <definedName name="미수수익" localSheetId="8" hidden="1">{"'손익현황'!$A$1:$J$29"}</definedName>
    <definedName name="미수수익" localSheetId="9" hidden="1">{"'손익현황'!$A$1:$J$29"}</definedName>
    <definedName name="미수수익" localSheetId="10" hidden="1">{"'손익현황'!$A$1:$J$29"}</definedName>
    <definedName name="미수수익" localSheetId="11" hidden="1">{"'손익현황'!$A$1:$J$29"}</definedName>
    <definedName name="미수수익" localSheetId="12" hidden="1">{"'손익현황'!$A$1:$J$29"}</definedName>
    <definedName name="미수수익" localSheetId="13" hidden="1">{"'손익현황'!$A$1:$J$29"}</definedName>
    <definedName name="미수수익" localSheetId="15" hidden="1">{"'손익현황'!$A$1:$J$29"}</definedName>
    <definedName name="미수수익" localSheetId="14" hidden="1">{"'손익현황'!$A$1:$J$29"}</definedName>
    <definedName name="미수수익" localSheetId="16" hidden="1">{"'손익현황'!$A$1:$J$29"}</definedName>
    <definedName name="미수수익" localSheetId="17" hidden="1">{"'손익현황'!$A$1:$J$29"}</definedName>
    <definedName name="미수수익" localSheetId="18" hidden="1">{"'손익현황'!$A$1:$J$29"}</definedName>
    <definedName name="미수수익" localSheetId="21" hidden="1">{"'손익현황'!$A$1:$J$29"}</definedName>
    <definedName name="미수수익" localSheetId="19" hidden="1">{"'손익현황'!$A$1:$J$29"}</definedName>
    <definedName name="미수수익" localSheetId="20" hidden="1">{"'손익현황'!$A$1:$J$29"}</definedName>
    <definedName name="미수수익" localSheetId="22" hidden="1">{"'손익현황'!$A$1:$J$29"}</definedName>
    <definedName name="미수수익" localSheetId="24" hidden="1">{"'손익현황'!$A$1:$J$29"}</definedName>
    <definedName name="미수수익" hidden="1">{"'손익현황'!$A$1:$J$29"}</definedName>
    <definedName name="미스트" localSheetId="1">'[19]사업계획(97년)'!#REF!</definedName>
    <definedName name="미스트" localSheetId="2">'[19]사업계획(97년)'!#REF!</definedName>
    <definedName name="미스트" localSheetId="3">'[19]사업계획(97년)'!#REF!</definedName>
    <definedName name="미스트" localSheetId="4">'[19]사업계획(97년)'!#REF!</definedName>
    <definedName name="미스트" localSheetId="5">'[19]사업계획(97년)'!#REF!</definedName>
    <definedName name="미스트" localSheetId="6">'[19]사업계획(97년)'!#REF!</definedName>
    <definedName name="미스트" localSheetId="7">'[19]사업계획(97년)'!#REF!</definedName>
    <definedName name="미스트" localSheetId="8">'[19]사업계획(97년)'!#REF!</definedName>
    <definedName name="미스트" localSheetId="9">'[19]사업계획(97년)'!#REF!</definedName>
    <definedName name="미스트" localSheetId="10">'[19]사업계획(97년)'!#REF!</definedName>
    <definedName name="미스트" localSheetId="11">'[19]사업계획(97년)'!#REF!</definedName>
    <definedName name="미스트" localSheetId="12">'[19]사업계획(97년)'!#REF!</definedName>
    <definedName name="미스트" localSheetId="13">'[19]사업계획(97년)'!#REF!</definedName>
    <definedName name="미스트" localSheetId="15">'[19]사업계획(97년)'!#REF!</definedName>
    <definedName name="미스트" localSheetId="16">'[19]사업계획(97년)'!#REF!</definedName>
    <definedName name="미스트" localSheetId="17">'[19]사업계획(97년)'!#REF!</definedName>
    <definedName name="미스트" localSheetId="18">'[19]사업계획(97년)'!#REF!</definedName>
    <definedName name="미스트" localSheetId="21">'[19]사업계획(97년)'!#REF!</definedName>
    <definedName name="미스트" localSheetId="19">'[19]사업계획(97년)'!#REF!</definedName>
    <definedName name="미스트" localSheetId="20">'[19]사업계획(97년)'!#REF!</definedName>
    <definedName name="미스트" localSheetId="22">'[19]사업계획(97년)'!#REF!</definedName>
    <definedName name="미스트" localSheetId="24">'[19]사업계획(97년)'!#REF!</definedName>
    <definedName name="미스트">'[19]사업계획(97년)'!#REF!</definedName>
    <definedName name="밋션별" localSheetId="1">#REF!</definedName>
    <definedName name="밋션별" localSheetId="2">#REF!</definedName>
    <definedName name="밋션별" localSheetId="3">#REF!</definedName>
    <definedName name="밋션별" localSheetId="4">#REF!</definedName>
    <definedName name="밋션별" localSheetId="5">#REF!</definedName>
    <definedName name="밋션별" localSheetId="6">#REF!</definedName>
    <definedName name="밋션별" localSheetId="7">#REF!</definedName>
    <definedName name="밋션별" localSheetId="8">#REF!</definedName>
    <definedName name="밋션별" localSheetId="9">#REF!</definedName>
    <definedName name="밋션별" localSheetId="10">#REF!</definedName>
    <definedName name="밋션별" localSheetId="11">#REF!</definedName>
    <definedName name="밋션별" localSheetId="12">#REF!</definedName>
    <definedName name="밋션별" localSheetId="13">#REF!</definedName>
    <definedName name="밋션별" localSheetId="15">#REF!</definedName>
    <definedName name="밋션별" localSheetId="14">#REF!</definedName>
    <definedName name="밋션별" localSheetId="16">#REF!</definedName>
    <definedName name="밋션별" localSheetId="17">#REF!</definedName>
    <definedName name="밋션별" localSheetId="18">#REF!</definedName>
    <definedName name="밋션별" localSheetId="21">#REF!</definedName>
    <definedName name="밋션별" localSheetId="19">#REF!</definedName>
    <definedName name="밋션별" localSheetId="20">#REF!</definedName>
    <definedName name="밋션별" localSheetId="22">#REF!</definedName>
    <definedName name="밋션별" localSheetId="24">#REF!</definedName>
    <definedName name="밋션별">#REF!</definedName>
    <definedName name="ㅂ" localSheetId="1">'[14]사업계획(97년)'!#REF!</definedName>
    <definedName name="ㅂ" localSheetId="2">'[14]사업계획(97년)'!#REF!</definedName>
    <definedName name="ㅂ" localSheetId="3">'[14]사업계획(97년)'!#REF!</definedName>
    <definedName name="ㅂ" localSheetId="4">'[14]사업계획(97년)'!#REF!</definedName>
    <definedName name="ㅂ" localSheetId="5">'[14]사업계획(97년)'!#REF!</definedName>
    <definedName name="ㅂ" localSheetId="6">'[14]사업계획(97년)'!#REF!</definedName>
    <definedName name="ㅂ" localSheetId="7">'[14]사업계획(97년)'!#REF!</definedName>
    <definedName name="ㅂ" localSheetId="8">'[14]사업계획(97년)'!#REF!</definedName>
    <definedName name="ㅂ" localSheetId="9">'[14]사업계획(97년)'!#REF!</definedName>
    <definedName name="ㅂ" localSheetId="10">'[14]사업계획(97년)'!#REF!</definedName>
    <definedName name="ㅂ" localSheetId="11">'[14]사업계획(97년)'!#REF!</definedName>
    <definedName name="ㅂ" localSheetId="12">'[14]사업계획(97년)'!#REF!</definedName>
    <definedName name="ㅂ" localSheetId="13">'[14]사업계획(97년)'!#REF!</definedName>
    <definedName name="ㅂ" localSheetId="15">'[14]사업계획(97년)'!#REF!</definedName>
    <definedName name="ㅂ" localSheetId="16">'[14]사업계획(97년)'!#REF!</definedName>
    <definedName name="ㅂ" localSheetId="17">'[14]사업계획(97년)'!#REF!</definedName>
    <definedName name="ㅂ" localSheetId="18">'[14]사업계획(97년)'!#REF!</definedName>
    <definedName name="ㅂ" localSheetId="21">'[14]사업계획(97년)'!#REF!</definedName>
    <definedName name="ㅂ" localSheetId="19">'[14]사업계획(97년)'!#REF!</definedName>
    <definedName name="ㅂ" localSheetId="20">'[14]사업계획(97년)'!#REF!</definedName>
    <definedName name="ㅂ" localSheetId="22">'[14]사업계획(97년)'!#REF!</definedName>
    <definedName name="ㅂ" localSheetId="24">'[14]사업계획(97년)'!#REF!</definedName>
    <definedName name="ㅂ">'[14]사업계획(97년)'!#REF!</definedName>
    <definedName name="ㅂㅂ" localSheetId="1">#REF!</definedName>
    <definedName name="ㅂㅂ" localSheetId="2">#REF!</definedName>
    <definedName name="ㅂㅂ" localSheetId="3">#REF!</definedName>
    <definedName name="ㅂㅂ" localSheetId="4">#REF!</definedName>
    <definedName name="ㅂㅂ" localSheetId="5">#REF!</definedName>
    <definedName name="ㅂㅂ" localSheetId="6">#REF!</definedName>
    <definedName name="ㅂㅂ" localSheetId="7">#REF!</definedName>
    <definedName name="ㅂㅂ" localSheetId="8">#REF!</definedName>
    <definedName name="ㅂㅂ" localSheetId="9">#REF!</definedName>
    <definedName name="ㅂㅂ" localSheetId="10">#REF!</definedName>
    <definedName name="ㅂㅂ" localSheetId="11">#REF!</definedName>
    <definedName name="ㅂㅂ" localSheetId="12">#REF!</definedName>
    <definedName name="ㅂㅂ" localSheetId="13">#REF!</definedName>
    <definedName name="ㅂㅂ" localSheetId="15">#REF!</definedName>
    <definedName name="ㅂㅂ" localSheetId="14">#REF!</definedName>
    <definedName name="ㅂㅂ" localSheetId="16">#REF!</definedName>
    <definedName name="ㅂㅂ" localSheetId="17">#REF!</definedName>
    <definedName name="ㅂㅂ" localSheetId="18">#REF!</definedName>
    <definedName name="ㅂㅂ" localSheetId="21">#REF!</definedName>
    <definedName name="ㅂㅂ" localSheetId="19">#REF!</definedName>
    <definedName name="ㅂㅂ" localSheetId="20">#REF!</definedName>
    <definedName name="ㅂㅂ" localSheetId="22">#REF!</definedName>
    <definedName name="ㅂㅂ" localSheetId="24">#REF!</definedName>
    <definedName name="ㅂㅂ">#REF!</definedName>
    <definedName name="ㅂㅂㅂ" localSheetId="1">#REF!</definedName>
    <definedName name="ㅂㅂㅂ" localSheetId="2">#REF!</definedName>
    <definedName name="ㅂㅂㅂ" localSheetId="3">#REF!</definedName>
    <definedName name="ㅂㅂㅂ" localSheetId="4">#REF!</definedName>
    <definedName name="ㅂㅂㅂ" localSheetId="5">#REF!</definedName>
    <definedName name="ㅂㅂㅂ" localSheetId="6">#REF!</definedName>
    <definedName name="ㅂㅂㅂ" localSheetId="7">#REF!</definedName>
    <definedName name="ㅂㅂㅂ" localSheetId="8">#REF!</definedName>
    <definedName name="ㅂㅂㅂ" localSheetId="9">#REF!</definedName>
    <definedName name="ㅂㅂㅂ" localSheetId="10">#REF!</definedName>
    <definedName name="ㅂㅂㅂ" localSheetId="11">#REF!</definedName>
    <definedName name="ㅂㅂㅂ" localSheetId="12">#REF!</definedName>
    <definedName name="ㅂㅂㅂ" localSheetId="13">#REF!</definedName>
    <definedName name="ㅂㅂㅂ" localSheetId="15">#REF!</definedName>
    <definedName name="ㅂㅂㅂ" localSheetId="14">#REF!</definedName>
    <definedName name="ㅂㅂㅂ" localSheetId="16">#REF!</definedName>
    <definedName name="ㅂㅂㅂ" localSheetId="17">#REF!</definedName>
    <definedName name="ㅂㅂㅂ" localSheetId="18">#REF!</definedName>
    <definedName name="ㅂㅂㅂ" localSheetId="21">#REF!</definedName>
    <definedName name="ㅂㅂㅂ" localSheetId="19">#REF!</definedName>
    <definedName name="ㅂㅂㅂ" localSheetId="20">#REF!</definedName>
    <definedName name="ㅂㅂㅂ" localSheetId="22">#REF!</definedName>
    <definedName name="ㅂㅂㅂ" localSheetId="24">#REF!</definedName>
    <definedName name="ㅂㅂㅂ">#REF!</definedName>
    <definedName name="ㅂㅂㅂㅂ" localSheetId="1">#REF!</definedName>
    <definedName name="ㅂㅂㅂㅂ" localSheetId="2">#REF!</definedName>
    <definedName name="ㅂㅂㅂㅂ" localSheetId="3">#REF!</definedName>
    <definedName name="ㅂㅂㅂㅂ" localSheetId="4">#REF!</definedName>
    <definedName name="ㅂㅂㅂㅂ" localSheetId="5">#REF!</definedName>
    <definedName name="ㅂㅂㅂㅂ" localSheetId="6">#REF!</definedName>
    <definedName name="ㅂㅂㅂㅂ" localSheetId="7">#REF!</definedName>
    <definedName name="ㅂㅂㅂㅂ" localSheetId="8">#REF!</definedName>
    <definedName name="ㅂㅂㅂㅂ" localSheetId="9">#REF!</definedName>
    <definedName name="ㅂㅂㅂㅂ" localSheetId="10">#REF!</definedName>
    <definedName name="ㅂㅂㅂㅂ" localSheetId="11">#REF!</definedName>
    <definedName name="ㅂㅂㅂㅂ" localSheetId="12">#REF!</definedName>
    <definedName name="ㅂㅂㅂㅂ" localSheetId="13">#REF!</definedName>
    <definedName name="ㅂㅂㅂㅂ" localSheetId="15">#REF!</definedName>
    <definedName name="ㅂㅂㅂㅂ" localSheetId="14">#REF!</definedName>
    <definedName name="ㅂㅂㅂㅂ" localSheetId="16">#REF!</definedName>
    <definedName name="ㅂㅂㅂㅂ" localSheetId="17">#REF!</definedName>
    <definedName name="ㅂㅂㅂㅂ" localSheetId="18">#REF!</definedName>
    <definedName name="ㅂㅂㅂㅂ" localSheetId="21">#REF!</definedName>
    <definedName name="ㅂㅂㅂㅂ" localSheetId="19">#REF!</definedName>
    <definedName name="ㅂㅂㅂㅂ" localSheetId="20">#REF!</definedName>
    <definedName name="ㅂㅂㅂㅂ" localSheetId="22">#REF!</definedName>
    <definedName name="ㅂㅂㅂㅂ" localSheetId="24">#REF!</definedName>
    <definedName name="ㅂㅂㅂㅂ">#REF!</definedName>
    <definedName name="ㅂㅂㅈㅈ" localSheetId="1">#REF!</definedName>
    <definedName name="ㅂㅂㅈㅈ" localSheetId="2">#REF!</definedName>
    <definedName name="ㅂㅂㅈㅈ" localSheetId="3">#REF!</definedName>
    <definedName name="ㅂㅂㅈㅈ" localSheetId="4">#REF!</definedName>
    <definedName name="ㅂㅂㅈㅈ" localSheetId="5">#REF!</definedName>
    <definedName name="ㅂㅂㅈㅈ" localSheetId="6">#REF!</definedName>
    <definedName name="ㅂㅂㅈㅈ" localSheetId="7">#REF!</definedName>
    <definedName name="ㅂㅂㅈㅈ" localSheetId="8">#REF!</definedName>
    <definedName name="ㅂㅂㅈㅈ" localSheetId="9">#REF!</definedName>
    <definedName name="ㅂㅂㅈㅈ" localSheetId="10">#REF!</definedName>
    <definedName name="ㅂㅂㅈㅈ" localSheetId="11">#REF!</definedName>
    <definedName name="ㅂㅂㅈㅈ" localSheetId="12">#REF!</definedName>
    <definedName name="ㅂㅂㅈㅈ" localSheetId="13">#REF!</definedName>
    <definedName name="ㅂㅂㅈㅈ" localSheetId="15">#REF!</definedName>
    <definedName name="ㅂㅂㅈㅈ" localSheetId="16">#REF!</definedName>
    <definedName name="ㅂㅂㅈㅈ" localSheetId="17">#REF!</definedName>
    <definedName name="ㅂㅂㅈㅈ" localSheetId="18">#REF!</definedName>
    <definedName name="ㅂㅂㅈㅈ" localSheetId="21">#REF!</definedName>
    <definedName name="ㅂㅂㅈㅈ" localSheetId="19">#REF!</definedName>
    <definedName name="ㅂㅂㅈㅈ" localSheetId="20">#REF!</definedName>
    <definedName name="ㅂㅂㅈㅈ" localSheetId="22">#REF!</definedName>
    <definedName name="ㅂㅂㅈㅈ" localSheetId="24">#REF!</definedName>
    <definedName name="ㅂㅂㅈㅈ">#REF!</definedName>
    <definedName name="ㅂㅂㅈㅈㄷ" localSheetId="1">#REF!</definedName>
    <definedName name="ㅂㅂㅈㅈㄷ" localSheetId="2">#REF!</definedName>
    <definedName name="ㅂㅂㅈㅈㄷ" localSheetId="3">#REF!</definedName>
    <definedName name="ㅂㅂㅈㅈㄷ" localSheetId="4">#REF!</definedName>
    <definedName name="ㅂㅂㅈㅈㄷ" localSheetId="5">#REF!</definedName>
    <definedName name="ㅂㅂㅈㅈㄷ" localSheetId="6">#REF!</definedName>
    <definedName name="ㅂㅂㅈㅈㄷ" localSheetId="7">#REF!</definedName>
    <definedName name="ㅂㅂㅈㅈㄷ" localSheetId="8">#REF!</definedName>
    <definedName name="ㅂㅂㅈㅈㄷ" localSheetId="9">#REF!</definedName>
    <definedName name="ㅂㅂㅈㅈㄷ" localSheetId="10">#REF!</definedName>
    <definedName name="ㅂㅂㅈㅈㄷ" localSheetId="11">#REF!</definedName>
    <definedName name="ㅂㅂㅈㅈㄷ" localSheetId="12">#REF!</definedName>
    <definedName name="ㅂㅂㅈㅈㄷ" localSheetId="13">#REF!</definedName>
    <definedName name="ㅂㅂㅈㅈㄷ" localSheetId="15">#REF!</definedName>
    <definedName name="ㅂㅂㅈㅈㄷ" localSheetId="16">#REF!</definedName>
    <definedName name="ㅂㅂㅈㅈㄷ" localSheetId="17">#REF!</definedName>
    <definedName name="ㅂㅂㅈㅈㄷ" localSheetId="18">#REF!</definedName>
    <definedName name="ㅂㅂㅈㅈㄷ" localSheetId="21">#REF!</definedName>
    <definedName name="ㅂㅂㅈㅈㄷ" localSheetId="19">#REF!</definedName>
    <definedName name="ㅂㅂㅈㅈㄷ" localSheetId="20">#REF!</definedName>
    <definedName name="ㅂㅂㅈㅈㄷ" localSheetId="22">#REF!</definedName>
    <definedName name="ㅂㅂㅈㅈㄷ" localSheetId="24">#REF!</definedName>
    <definedName name="ㅂㅂㅈㅈㄷ">#REF!</definedName>
    <definedName name="ㅂㅈㅂㅈ" localSheetId="1">#REF!</definedName>
    <definedName name="ㅂㅈㅂㅈ" localSheetId="2">#REF!</definedName>
    <definedName name="ㅂㅈㅂㅈ" localSheetId="3">#REF!</definedName>
    <definedName name="ㅂㅈㅂㅈ" localSheetId="4">#REF!</definedName>
    <definedName name="ㅂㅈㅂㅈ" localSheetId="5">#REF!</definedName>
    <definedName name="ㅂㅈㅂㅈ" localSheetId="6">#REF!</definedName>
    <definedName name="ㅂㅈㅂㅈ" localSheetId="7">#REF!</definedName>
    <definedName name="ㅂㅈㅂㅈ" localSheetId="8">#REF!</definedName>
    <definedName name="ㅂㅈㅂㅈ" localSheetId="9">#REF!</definedName>
    <definedName name="ㅂㅈㅂㅈ" localSheetId="10">#REF!</definedName>
    <definedName name="ㅂㅈㅂㅈ" localSheetId="11">#REF!</definedName>
    <definedName name="ㅂㅈㅂㅈ" localSheetId="12">#REF!</definedName>
    <definedName name="ㅂㅈㅂㅈ" localSheetId="13">#REF!</definedName>
    <definedName name="ㅂㅈㅂㅈ" localSheetId="15">#REF!</definedName>
    <definedName name="ㅂㅈㅂㅈ" localSheetId="16">#REF!</definedName>
    <definedName name="ㅂㅈㅂㅈ" localSheetId="17">#REF!</definedName>
    <definedName name="ㅂㅈㅂㅈ" localSheetId="18">#REF!</definedName>
    <definedName name="ㅂㅈㅂㅈ" localSheetId="21">#REF!</definedName>
    <definedName name="ㅂㅈㅂㅈ" localSheetId="19">#REF!</definedName>
    <definedName name="ㅂㅈㅂㅈ" localSheetId="20">#REF!</definedName>
    <definedName name="ㅂㅈㅂㅈ" localSheetId="22">#REF!</definedName>
    <definedName name="ㅂㅈㅂㅈ" localSheetId="24">#REF!</definedName>
    <definedName name="ㅂㅈㅂㅈ">#REF!</definedName>
    <definedName name="받을어음1" localSheetId="1">#REF!</definedName>
    <definedName name="받을어음1" localSheetId="2">#REF!</definedName>
    <definedName name="받을어음1" localSheetId="3">#REF!</definedName>
    <definedName name="받을어음1" localSheetId="4">#REF!</definedName>
    <definedName name="받을어음1" localSheetId="5">#REF!</definedName>
    <definedName name="받을어음1" localSheetId="6">#REF!</definedName>
    <definedName name="받을어음1" localSheetId="7">#REF!</definedName>
    <definedName name="받을어음1" localSheetId="8">#REF!</definedName>
    <definedName name="받을어음1" localSheetId="9">#REF!</definedName>
    <definedName name="받을어음1" localSheetId="10">#REF!</definedName>
    <definedName name="받을어음1" localSheetId="11">#REF!</definedName>
    <definedName name="받을어음1" localSheetId="12">#REF!</definedName>
    <definedName name="받을어음1" localSheetId="13">#REF!</definedName>
    <definedName name="받을어음1" localSheetId="15">#REF!</definedName>
    <definedName name="받을어음1" localSheetId="16">#REF!</definedName>
    <definedName name="받을어음1" localSheetId="17">#REF!</definedName>
    <definedName name="받을어음1" localSheetId="18">#REF!</definedName>
    <definedName name="받을어음1" localSheetId="21">#REF!</definedName>
    <definedName name="받을어음1" localSheetId="19">#REF!</definedName>
    <definedName name="받을어음1" localSheetId="20">#REF!</definedName>
    <definedName name="받을어음1" localSheetId="22">#REF!</definedName>
    <definedName name="받을어음1" localSheetId="24">#REF!</definedName>
    <definedName name="받을어음1">#REF!</definedName>
    <definedName name="별첨2" localSheetId="1">BlankMacro1</definedName>
    <definedName name="별첨2" localSheetId="2">BlankMacro1</definedName>
    <definedName name="별첨2" localSheetId="3">BlankMacro1</definedName>
    <definedName name="별첨2" localSheetId="4">BlankMacro1</definedName>
    <definedName name="별첨2" localSheetId="5">BlankMacro1</definedName>
    <definedName name="별첨2" localSheetId="6">BlankMacro1</definedName>
    <definedName name="별첨2" localSheetId="7">BlankMacro1</definedName>
    <definedName name="별첨2" localSheetId="8">BlankMacro1</definedName>
    <definedName name="별첨2" localSheetId="9">BlankMacro1</definedName>
    <definedName name="별첨2" localSheetId="10">BlankMacro1</definedName>
    <definedName name="별첨2" localSheetId="11">BlankMacro1</definedName>
    <definedName name="별첨2" localSheetId="12">BlankMacro1</definedName>
    <definedName name="별첨2" localSheetId="13">BlankMacro1</definedName>
    <definedName name="별첨2" localSheetId="15">BlankMacro1</definedName>
    <definedName name="별첨2" localSheetId="14">BlankMacro1</definedName>
    <definedName name="별첨2" localSheetId="16">BlankMacro1</definedName>
    <definedName name="별첨2" localSheetId="17">BlankMacro1</definedName>
    <definedName name="별첨2" localSheetId="18">BlankMacro1</definedName>
    <definedName name="별첨2" localSheetId="21">BlankMacro1</definedName>
    <definedName name="별첨2" localSheetId="19">BlankMacro1</definedName>
    <definedName name="별첨2" localSheetId="20">BlankMacro1</definedName>
    <definedName name="별첨2" localSheetId="22">BlankMacro1</definedName>
    <definedName name="별첨2" localSheetId="24">BlankMacro1</definedName>
    <definedName name="별첨2">BlankMacro1</definedName>
    <definedName name="볓첨222" localSheetId="1">BlankMacro1</definedName>
    <definedName name="볓첨222" localSheetId="2">BlankMacro1</definedName>
    <definedName name="볓첨222" localSheetId="3">BlankMacro1</definedName>
    <definedName name="볓첨222" localSheetId="4">BlankMacro1</definedName>
    <definedName name="볓첨222" localSheetId="5">BlankMacro1</definedName>
    <definedName name="볓첨222" localSheetId="6">BlankMacro1</definedName>
    <definedName name="볓첨222" localSheetId="7">BlankMacro1</definedName>
    <definedName name="볓첨222" localSheetId="8">BlankMacro1</definedName>
    <definedName name="볓첨222" localSheetId="9">BlankMacro1</definedName>
    <definedName name="볓첨222" localSheetId="10">BlankMacro1</definedName>
    <definedName name="볓첨222" localSheetId="11">BlankMacro1</definedName>
    <definedName name="볓첨222" localSheetId="12">BlankMacro1</definedName>
    <definedName name="볓첨222" localSheetId="13">BlankMacro1</definedName>
    <definedName name="볓첨222" localSheetId="15">BlankMacro1</definedName>
    <definedName name="볓첨222" localSheetId="14">BlankMacro1</definedName>
    <definedName name="볓첨222" localSheetId="16">BlankMacro1</definedName>
    <definedName name="볓첨222" localSheetId="17">BlankMacro1</definedName>
    <definedName name="볓첨222" localSheetId="18">BlankMacro1</definedName>
    <definedName name="볓첨222" localSheetId="21">BlankMacro1</definedName>
    <definedName name="볓첨222" localSheetId="19">BlankMacro1</definedName>
    <definedName name="볓첨222" localSheetId="20">BlankMacro1</definedName>
    <definedName name="볓첨222" localSheetId="22">BlankMacro1</definedName>
    <definedName name="볓첨222" localSheetId="24">BlankMacro1</definedName>
    <definedName name="볓첨222">BlankMacro1</definedName>
    <definedName name="보유실효" localSheetId="1">#REF!</definedName>
    <definedName name="보유실효" localSheetId="2">#REF!</definedName>
    <definedName name="보유실효" localSheetId="3">#REF!</definedName>
    <definedName name="보유실효" localSheetId="4">#REF!</definedName>
    <definedName name="보유실효" localSheetId="5">#REF!</definedName>
    <definedName name="보유실효" localSheetId="6">#REF!</definedName>
    <definedName name="보유실효" localSheetId="7">#REF!</definedName>
    <definedName name="보유실효" localSheetId="8">#REF!</definedName>
    <definedName name="보유실효" localSheetId="9">#REF!</definedName>
    <definedName name="보유실효" localSheetId="10">#REF!</definedName>
    <definedName name="보유실효" localSheetId="11">#REF!</definedName>
    <definedName name="보유실효" localSheetId="12">#REF!</definedName>
    <definedName name="보유실효" localSheetId="13">#REF!</definedName>
    <definedName name="보유실효" localSheetId="15">#REF!</definedName>
    <definedName name="보유실효" localSheetId="14">#REF!</definedName>
    <definedName name="보유실효" localSheetId="16">#REF!</definedName>
    <definedName name="보유실효" localSheetId="17">#REF!</definedName>
    <definedName name="보유실효" localSheetId="18">#REF!</definedName>
    <definedName name="보유실효" localSheetId="21">#REF!</definedName>
    <definedName name="보유실효" localSheetId="19">#REF!</definedName>
    <definedName name="보유실효" localSheetId="20">#REF!</definedName>
    <definedName name="보유실효" localSheetId="22">#REF!</definedName>
    <definedName name="보유실효" localSheetId="24">#REF!</definedName>
    <definedName name="보유실효">#REF!</definedName>
    <definedName name="보증기관" localSheetId="1">#REF!</definedName>
    <definedName name="보증기관" localSheetId="2">#REF!</definedName>
    <definedName name="보증기관" localSheetId="3">#REF!</definedName>
    <definedName name="보증기관" localSheetId="4">#REF!</definedName>
    <definedName name="보증기관" localSheetId="5">#REF!</definedName>
    <definedName name="보증기관" localSheetId="6">#REF!</definedName>
    <definedName name="보증기관" localSheetId="7">#REF!</definedName>
    <definedName name="보증기관" localSheetId="8">#REF!</definedName>
    <definedName name="보증기관" localSheetId="9">#REF!</definedName>
    <definedName name="보증기관" localSheetId="10">#REF!</definedName>
    <definedName name="보증기관" localSheetId="11">#REF!</definedName>
    <definedName name="보증기관" localSheetId="12">#REF!</definedName>
    <definedName name="보증기관" localSheetId="13">#REF!</definedName>
    <definedName name="보증기관" localSheetId="15">#REF!</definedName>
    <definedName name="보증기관" localSheetId="14">#REF!</definedName>
    <definedName name="보증기관" localSheetId="16">#REF!</definedName>
    <definedName name="보증기관" localSheetId="17">#REF!</definedName>
    <definedName name="보증기관" localSheetId="18">#REF!</definedName>
    <definedName name="보증기관" localSheetId="21">#REF!</definedName>
    <definedName name="보증기관" localSheetId="19">#REF!</definedName>
    <definedName name="보증기관" localSheetId="20">#REF!</definedName>
    <definedName name="보증기관" localSheetId="22">#REF!</definedName>
    <definedName name="보증기관" localSheetId="24">#REF!</definedName>
    <definedName name="보증기관">#REF!</definedName>
    <definedName name="본사POS">[7]문자표!$D$880</definedName>
    <definedName name="부가세대사" localSheetId="1" hidden="1">{"'손익현황'!$A$1:$J$29"}</definedName>
    <definedName name="부가세대사" localSheetId="2" hidden="1">{"'손익현황'!$A$1:$J$29"}</definedName>
    <definedName name="부가세대사" localSheetId="3" hidden="1">{"'손익현황'!$A$1:$J$29"}</definedName>
    <definedName name="부가세대사" localSheetId="4" hidden="1">{"'손익현황'!$A$1:$J$29"}</definedName>
    <definedName name="부가세대사" localSheetId="5" hidden="1">{"'손익현황'!$A$1:$J$29"}</definedName>
    <definedName name="부가세대사" localSheetId="6" hidden="1">{"'손익현황'!$A$1:$J$29"}</definedName>
    <definedName name="부가세대사" localSheetId="7" hidden="1">{"'손익현황'!$A$1:$J$29"}</definedName>
    <definedName name="부가세대사" localSheetId="8" hidden="1">{"'손익현황'!$A$1:$J$29"}</definedName>
    <definedName name="부가세대사" localSheetId="9" hidden="1">{"'손익현황'!$A$1:$J$29"}</definedName>
    <definedName name="부가세대사" localSheetId="10" hidden="1">{"'손익현황'!$A$1:$J$29"}</definedName>
    <definedName name="부가세대사" localSheetId="11" hidden="1">{"'손익현황'!$A$1:$J$29"}</definedName>
    <definedName name="부가세대사" localSheetId="12" hidden="1">{"'손익현황'!$A$1:$J$29"}</definedName>
    <definedName name="부가세대사" localSheetId="13" hidden="1">{"'손익현황'!$A$1:$J$29"}</definedName>
    <definedName name="부가세대사" localSheetId="15" hidden="1">{"'손익현황'!$A$1:$J$29"}</definedName>
    <definedName name="부가세대사" localSheetId="14" hidden="1">{"'손익현황'!$A$1:$J$29"}</definedName>
    <definedName name="부가세대사" localSheetId="16" hidden="1">{"'손익현황'!$A$1:$J$29"}</definedName>
    <definedName name="부가세대사" localSheetId="17" hidden="1">{"'손익현황'!$A$1:$J$29"}</definedName>
    <definedName name="부가세대사" localSheetId="18" hidden="1">{"'손익현황'!$A$1:$J$29"}</definedName>
    <definedName name="부가세대사" localSheetId="21" hidden="1">{"'손익현황'!$A$1:$J$29"}</definedName>
    <definedName name="부가세대사" localSheetId="19" hidden="1">{"'손익현황'!$A$1:$J$29"}</definedName>
    <definedName name="부가세대사" localSheetId="20" hidden="1">{"'손익현황'!$A$1:$J$29"}</definedName>
    <definedName name="부가세대사" localSheetId="22" hidden="1">{"'손익현황'!$A$1:$J$29"}</definedName>
    <definedName name="부가세대사" localSheetId="24" hidden="1">{"'손익현황'!$A$1:$J$29"}</definedName>
    <definedName name="부가세대사" hidden="1">{"'손익현황'!$A$1:$J$29"}</definedName>
    <definedName name="부산">'[30]99제품운영(안) (2)'!$A$128</definedName>
    <definedName name="부속" localSheetId="1" hidden="1">[31]수정시산표!#REF!</definedName>
    <definedName name="부속" localSheetId="2" hidden="1">[31]수정시산표!#REF!</definedName>
    <definedName name="부속" localSheetId="3" hidden="1">[31]수정시산표!#REF!</definedName>
    <definedName name="부속" localSheetId="4" hidden="1">[31]수정시산표!#REF!</definedName>
    <definedName name="부속" localSheetId="5" hidden="1">[31]수정시산표!#REF!</definedName>
    <definedName name="부속" localSheetId="6" hidden="1">[31]수정시산표!#REF!</definedName>
    <definedName name="부속" localSheetId="7" hidden="1">[31]수정시산표!#REF!</definedName>
    <definedName name="부속" localSheetId="8" hidden="1">[31]수정시산표!#REF!</definedName>
    <definedName name="부속" localSheetId="9" hidden="1">[31]수정시산표!#REF!</definedName>
    <definedName name="부속" localSheetId="10" hidden="1">[31]수정시산표!#REF!</definedName>
    <definedName name="부속" localSheetId="11" hidden="1">[31]수정시산표!#REF!</definedName>
    <definedName name="부속" localSheetId="12" hidden="1">[31]수정시산표!#REF!</definedName>
    <definedName name="부속" localSheetId="13" hidden="1">[31]수정시산표!#REF!</definedName>
    <definedName name="부속" localSheetId="15" hidden="1">[31]수정시산표!#REF!</definedName>
    <definedName name="부속" localSheetId="16" hidden="1">[31]수정시산표!#REF!</definedName>
    <definedName name="부속" localSheetId="17" hidden="1">[31]수정시산표!#REF!</definedName>
    <definedName name="부속" localSheetId="18" hidden="1">[31]수정시산표!#REF!</definedName>
    <definedName name="부속" localSheetId="21" hidden="1">[31]수정시산표!#REF!</definedName>
    <definedName name="부속" localSheetId="19" hidden="1">[31]수정시산표!#REF!</definedName>
    <definedName name="부속" localSheetId="20" hidden="1">[31]수정시산표!#REF!</definedName>
    <definedName name="부속" localSheetId="22" hidden="1">[31]수정시산표!#REF!</definedName>
    <definedName name="부속" localSheetId="24" hidden="1">[31]수정시산표!#REF!</definedName>
    <definedName name="부속" hidden="1">[31]수정시산표!#REF!</definedName>
    <definedName name="분석" localSheetId="1">[32]OM연도별!#REF!</definedName>
    <definedName name="분석" localSheetId="2">[32]OM연도별!#REF!</definedName>
    <definedName name="분석" localSheetId="3">[32]OM연도별!#REF!</definedName>
    <definedName name="분석" localSheetId="4">[32]OM연도별!#REF!</definedName>
    <definedName name="분석" localSheetId="5">[32]OM연도별!#REF!</definedName>
    <definedName name="분석" localSheetId="6">[32]OM연도별!#REF!</definedName>
    <definedName name="분석" localSheetId="7">[32]OM연도별!#REF!</definedName>
    <definedName name="분석" localSheetId="8">[32]OM연도별!#REF!</definedName>
    <definedName name="분석" localSheetId="9">[32]OM연도별!#REF!</definedName>
    <definedName name="분석" localSheetId="10">[32]OM연도별!#REF!</definedName>
    <definedName name="분석" localSheetId="11">[32]OM연도별!#REF!</definedName>
    <definedName name="분석" localSheetId="12">[32]OM연도별!#REF!</definedName>
    <definedName name="분석" localSheetId="13">[32]OM연도별!#REF!</definedName>
    <definedName name="분석" localSheetId="15">[32]OM연도별!#REF!</definedName>
    <definedName name="분석" localSheetId="16">[32]OM연도별!#REF!</definedName>
    <definedName name="분석" localSheetId="17">[32]OM연도별!#REF!</definedName>
    <definedName name="분석" localSheetId="18">[32]OM연도별!#REF!</definedName>
    <definedName name="분석" localSheetId="21">[32]OM연도별!#REF!</definedName>
    <definedName name="분석" localSheetId="19">[32]OM연도별!#REF!</definedName>
    <definedName name="분석" localSheetId="20">[32]OM연도별!#REF!</definedName>
    <definedName name="분석" localSheetId="22">[32]OM연도별!#REF!</definedName>
    <definedName name="분석" localSheetId="24">[32]OM연도별!#REF!</definedName>
    <definedName name="분석">[32]OM연도별!#REF!</definedName>
    <definedName name="비비비" localSheetId="1" hidden="1">[31]수정시산표!#REF!</definedName>
    <definedName name="비비비" localSheetId="2" hidden="1">[31]수정시산표!#REF!</definedName>
    <definedName name="비비비" localSheetId="3" hidden="1">[31]수정시산표!#REF!</definedName>
    <definedName name="비비비" localSheetId="4" hidden="1">[31]수정시산표!#REF!</definedName>
    <definedName name="비비비" localSheetId="5" hidden="1">[31]수정시산표!#REF!</definedName>
    <definedName name="비비비" localSheetId="6" hidden="1">[31]수정시산표!#REF!</definedName>
    <definedName name="비비비" localSheetId="7" hidden="1">[31]수정시산표!#REF!</definedName>
    <definedName name="비비비" localSheetId="8" hidden="1">[31]수정시산표!#REF!</definedName>
    <definedName name="비비비" localSheetId="9" hidden="1">[31]수정시산표!#REF!</definedName>
    <definedName name="비비비" localSheetId="10" hidden="1">[31]수정시산표!#REF!</definedName>
    <definedName name="비비비" localSheetId="11" hidden="1">[31]수정시산표!#REF!</definedName>
    <definedName name="비비비" localSheetId="12" hidden="1">[31]수정시산표!#REF!</definedName>
    <definedName name="비비비" localSheetId="13" hidden="1">[31]수정시산표!#REF!</definedName>
    <definedName name="비비비" localSheetId="15" hidden="1">[31]수정시산표!#REF!</definedName>
    <definedName name="비비비" localSheetId="16" hidden="1">[31]수정시산표!#REF!</definedName>
    <definedName name="비비비" localSheetId="17" hidden="1">[31]수정시산표!#REF!</definedName>
    <definedName name="비비비" localSheetId="18" hidden="1">[31]수정시산표!#REF!</definedName>
    <definedName name="비비비" localSheetId="21" hidden="1">[31]수정시산표!#REF!</definedName>
    <definedName name="비비비" localSheetId="19" hidden="1">[31]수정시산표!#REF!</definedName>
    <definedName name="비비비" localSheetId="20" hidden="1">[31]수정시산표!#REF!</definedName>
    <definedName name="비비비" localSheetId="22" hidden="1">[31]수정시산표!#REF!</definedName>
    <definedName name="비비비" localSheetId="24" hidden="1">[31]수정시산표!#REF!</definedName>
    <definedName name="비비비" hidden="1">[31]수정시산표!#REF!</definedName>
    <definedName name="비율0" localSheetId="1" hidden="1">'[33]경영비율 '!#REF!</definedName>
    <definedName name="비율0" localSheetId="2" hidden="1">'[33]경영비율 '!#REF!</definedName>
    <definedName name="비율0" localSheetId="3" hidden="1">'[33]경영비율 '!#REF!</definedName>
    <definedName name="비율0" localSheetId="4" hidden="1">'[33]경영비율 '!#REF!</definedName>
    <definedName name="비율0" localSheetId="5" hidden="1">'[33]경영비율 '!#REF!</definedName>
    <definedName name="비율0" localSheetId="6" hidden="1">'[33]경영비율 '!#REF!</definedName>
    <definedName name="비율0" localSheetId="7" hidden="1">'[33]경영비율 '!#REF!</definedName>
    <definedName name="비율0" localSheetId="8" hidden="1">'[33]경영비율 '!#REF!</definedName>
    <definedName name="비율0" localSheetId="9" hidden="1">'[33]경영비율 '!#REF!</definedName>
    <definedName name="비율0" localSheetId="10" hidden="1">'[33]경영비율 '!#REF!</definedName>
    <definedName name="비율0" localSheetId="11" hidden="1">'[33]경영비율 '!#REF!</definedName>
    <definedName name="비율0" localSheetId="12" hidden="1">'[33]경영비율 '!#REF!</definedName>
    <definedName name="비율0" localSheetId="13" hidden="1">'[33]경영비율 '!#REF!</definedName>
    <definedName name="비율0" localSheetId="15" hidden="1">'[33]경영비율 '!#REF!</definedName>
    <definedName name="비율0" localSheetId="16" hidden="1">'[33]경영비율 '!#REF!</definedName>
    <definedName name="비율0" localSheetId="17" hidden="1">'[33]경영비율 '!#REF!</definedName>
    <definedName name="비율0" localSheetId="18" hidden="1">'[33]경영비율 '!#REF!</definedName>
    <definedName name="비율0" localSheetId="21" hidden="1">'[33]경영비율 '!#REF!</definedName>
    <definedName name="비율0" localSheetId="19" hidden="1">'[33]경영비율 '!#REF!</definedName>
    <definedName name="비율0" localSheetId="20" hidden="1">'[33]경영비율 '!#REF!</definedName>
    <definedName name="비율0" localSheetId="22" hidden="1">'[33]경영비율 '!#REF!</definedName>
    <definedName name="비율0" localSheetId="24" hidden="1">'[33]경영비율 '!#REF!</definedName>
    <definedName name="비율0" hidden="1">'[33]경영비율 '!#REF!</definedName>
    <definedName name="비율2" localSheetId="1" hidden="1">[31]수정시산표!#REF!</definedName>
    <definedName name="비율2" localSheetId="2" hidden="1">[31]수정시산표!#REF!</definedName>
    <definedName name="비율2" localSheetId="3" hidden="1">[31]수정시산표!#REF!</definedName>
    <definedName name="비율2" localSheetId="4" hidden="1">[31]수정시산표!#REF!</definedName>
    <definedName name="비율2" localSheetId="5" hidden="1">[31]수정시산표!#REF!</definedName>
    <definedName name="비율2" localSheetId="6" hidden="1">[31]수정시산표!#REF!</definedName>
    <definedName name="비율2" localSheetId="7" hidden="1">[31]수정시산표!#REF!</definedName>
    <definedName name="비율2" localSheetId="8" hidden="1">[31]수정시산표!#REF!</definedName>
    <definedName name="비율2" localSheetId="9" hidden="1">[31]수정시산표!#REF!</definedName>
    <definedName name="비율2" localSheetId="10" hidden="1">[31]수정시산표!#REF!</definedName>
    <definedName name="비율2" localSheetId="11" hidden="1">[31]수정시산표!#REF!</definedName>
    <definedName name="비율2" localSheetId="12" hidden="1">[31]수정시산표!#REF!</definedName>
    <definedName name="비율2" localSheetId="13" hidden="1">[31]수정시산표!#REF!</definedName>
    <definedName name="비율2" localSheetId="15" hidden="1">[31]수정시산표!#REF!</definedName>
    <definedName name="비율2" localSheetId="16" hidden="1">[31]수정시산표!#REF!</definedName>
    <definedName name="비율2" localSheetId="17" hidden="1">[31]수정시산표!#REF!</definedName>
    <definedName name="비율2" localSheetId="18" hidden="1">[31]수정시산표!#REF!</definedName>
    <definedName name="비율2" localSheetId="21" hidden="1">[31]수정시산표!#REF!</definedName>
    <definedName name="비율2" localSheetId="19" hidden="1">[31]수정시산표!#REF!</definedName>
    <definedName name="비율2" localSheetId="20" hidden="1">[31]수정시산표!#REF!</definedName>
    <definedName name="비율2" localSheetId="22" hidden="1">[31]수정시산표!#REF!</definedName>
    <definedName name="비율2" localSheetId="24" hidden="1">[31]수정시산표!#REF!</definedName>
    <definedName name="비율2" hidden="1">[31]수정시산표!#REF!</definedName>
    <definedName name="ㅅ" localSheetId="1">#REF!</definedName>
    <definedName name="ㅅ" localSheetId="2">#REF!</definedName>
    <definedName name="ㅅ" localSheetId="3">#REF!</definedName>
    <definedName name="ㅅ" localSheetId="4">#REF!</definedName>
    <definedName name="ㅅ" localSheetId="5">#REF!</definedName>
    <definedName name="ㅅ" localSheetId="6">#REF!</definedName>
    <definedName name="ㅅ" localSheetId="7">#REF!</definedName>
    <definedName name="ㅅ" localSheetId="8">#REF!</definedName>
    <definedName name="ㅅ" localSheetId="9">#REF!</definedName>
    <definedName name="ㅅ" localSheetId="10">#REF!</definedName>
    <definedName name="ㅅ" localSheetId="11">#REF!</definedName>
    <definedName name="ㅅ" localSheetId="12">#REF!</definedName>
    <definedName name="ㅅ" localSheetId="13">#REF!</definedName>
    <definedName name="ㅅ" localSheetId="15">#REF!</definedName>
    <definedName name="ㅅ" localSheetId="14">#REF!</definedName>
    <definedName name="ㅅ" localSheetId="16">#REF!</definedName>
    <definedName name="ㅅ" localSheetId="17">#REF!</definedName>
    <definedName name="ㅅ" localSheetId="18">#REF!</definedName>
    <definedName name="ㅅ" localSheetId="21">#REF!</definedName>
    <definedName name="ㅅ" localSheetId="19">#REF!</definedName>
    <definedName name="ㅅ" localSheetId="20">#REF!</definedName>
    <definedName name="ㅅ" localSheetId="22">#REF!</definedName>
    <definedName name="ㅅ" localSheetId="24">#REF!</definedName>
    <definedName name="ㅅ">#REF!</definedName>
    <definedName name="ㅅㅅ" localSheetId="1">#REF!</definedName>
    <definedName name="ㅅㅅ" localSheetId="2">#REF!</definedName>
    <definedName name="ㅅㅅ" localSheetId="3">#REF!</definedName>
    <definedName name="ㅅㅅ" localSheetId="4">#REF!</definedName>
    <definedName name="ㅅㅅ" localSheetId="5">#REF!</definedName>
    <definedName name="ㅅㅅ" localSheetId="6">#REF!</definedName>
    <definedName name="ㅅㅅ" localSheetId="7">#REF!</definedName>
    <definedName name="ㅅㅅ" localSheetId="8">#REF!</definedName>
    <definedName name="ㅅㅅ" localSheetId="9">#REF!</definedName>
    <definedName name="ㅅㅅ" localSheetId="10">#REF!</definedName>
    <definedName name="ㅅㅅ" localSheetId="11">#REF!</definedName>
    <definedName name="ㅅㅅ" localSheetId="12">#REF!</definedName>
    <definedName name="ㅅㅅ" localSheetId="13">#REF!</definedName>
    <definedName name="ㅅㅅ" localSheetId="15">#REF!</definedName>
    <definedName name="ㅅㅅ" localSheetId="14">#REF!</definedName>
    <definedName name="ㅅㅅ" localSheetId="16">#REF!</definedName>
    <definedName name="ㅅㅅ" localSheetId="17">#REF!</definedName>
    <definedName name="ㅅㅅ" localSheetId="18">#REF!</definedName>
    <definedName name="ㅅㅅ" localSheetId="21">#REF!</definedName>
    <definedName name="ㅅㅅ" localSheetId="19">#REF!</definedName>
    <definedName name="ㅅㅅ" localSheetId="20">#REF!</definedName>
    <definedName name="ㅅㅅ" localSheetId="22">#REF!</definedName>
    <definedName name="ㅅㅅ" localSheetId="24">#REF!</definedName>
    <definedName name="ㅅㅅ">#REF!</definedName>
    <definedName name="ㅅㅅㅅ" localSheetId="1">#REF!</definedName>
    <definedName name="ㅅㅅㅅ" localSheetId="2">#REF!</definedName>
    <definedName name="ㅅㅅㅅ" localSheetId="3">#REF!</definedName>
    <definedName name="ㅅㅅㅅ" localSheetId="4">#REF!</definedName>
    <definedName name="ㅅㅅㅅ" localSheetId="5">#REF!</definedName>
    <definedName name="ㅅㅅㅅ" localSheetId="6">#REF!</definedName>
    <definedName name="ㅅㅅㅅ" localSheetId="7">#REF!</definedName>
    <definedName name="ㅅㅅㅅ" localSheetId="8">#REF!</definedName>
    <definedName name="ㅅㅅㅅ" localSheetId="9">#REF!</definedName>
    <definedName name="ㅅㅅㅅ" localSheetId="10">#REF!</definedName>
    <definedName name="ㅅㅅㅅ" localSheetId="11">#REF!</definedName>
    <definedName name="ㅅㅅㅅ" localSheetId="12">#REF!</definedName>
    <definedName name="ㅅㅅㅅ" localSheetId="13">#REF!</definedName>
    <definedName name="ㅅㅅㅅ" localSheetId="15">#REF!</definedName>
    <definedName name="ㅅㅅㅅ" localSheetId="14">#REF!</definedName>
    <definedName name="ㅅㅅㅅ" localSheetId="16">#REF!</definedName>
    <definedName name="ㅅㅅㅅ" localSheetId="17">#REF!</definedName>
    <definedName name="ㅅㅅㅅ" localSheetId="18">#REF!</definedName>
    <definedName name="ㅅㅅㅅ" localSheetId="21">#REF!</definedName>
    <definedName name="ㅅㅅㅅ" localSheetId="19">#REF!</definedName>
    <definedName name="ㅅㅅㅅ" localSheetId="20">#REF!</definedName>
    <definedName name="ㅅㅅㅅ" localSheetId="22">#REF!</definedName>
    <definedName name="ㅅㅅㅅ" localSheetId="24">#REF!</definedName>
    <definedName name="ㅅㅅㅅ">#REF!</definedName>
    <definedName name="ㅅㅅㅅㅅ" localSheetId="1">#REF!</definedName>
    <definedName name="ㅅㅅㅅㅅ" localSheetId="2">#REF!</definedName>
    <definedName name="ㅅㅅㅅㅅ" localSheetId="3">#REF!</definedName>
    <definedName name="ㅅㅅㅅㅅ" localSheetId="4">#REF!</definedName>
    <definedName name="ㅅㅅㅅㅅ" localSheetId="5">#REF!</definedName>
    <definedName name="ㅅㅅㅅㅅ" localSheetId="6">#REF!</definedName>
    <definedName name="ㅅㅅㅅㅅ" localSheetId="7">#REF!</definedName>
    <definedName name="ㅅㅅㅅㅅ" localSheetId="8">#REF!</definedName>
    <definedName name="ㅅㅅㅅㅅ" localSheetId="9">#REF!</definedName>
    <definedName name="ㅅㅅㅅㅅ" localSheetId="10">#REF!</definedName>
    <definedName name="ㅅㅅㅅㅅ" localSheetId="11">#REF!</definedName>
    <definedName name="ㅅㅅㅅㅅ" localSheetId="12">#REF!</definedName>
    <definedName name="ㅅㅅㅅㅅ" localSheetId="13">#REF!</definedName>
    <definedName name="ㅅㅅㅅㅅ" localSheetId="15">#REF!</definedName>
    <definedName name="ㅅㅅㅅㅅ" localSheetId="16">#REF!</definedName>
    <definedName name="ㅅㅅㅅㅅ" localSheetId="17">#REF!</definedName>
    <definedName name="ㅅㅅㅅㅅ" localSheetId="18">#REF!</definedName>
    <definedName name="ㅅㅅㅅㅅ" localSheetId="21">#REF!</definedName>
    <definedName name="ㅅㅅㅅㅅ" localSheetId="19">#REF!</definedName>
    <definedName name="ㅅㅅㅅㅅ" localSheetId="20">#REF!</definedName>
    <definedName name="ㅅㅅㅅㅅ" localSheetId="22">#REF!</definedName>
    <definedName name="ㅅㅅㅅㅅ" localSheetId="24">#REF!</definedName>
    <definedName name="ㅅㅅㅅㅅ">#REF!</definedName>
    <definedName name="삭" localSheetId="1">#REF!</definedName>
    <definedName name="삭" localSheetId="2">#REF!</definedName>
    <definedName name="삭" localSheetId="3">#REF!</definedName>
    <definedName name="삭" localSheetId="4">#REF!</definedName>
    <definedName name="삭" localSheetId="5">#REF!</definedName>
    <definedName name="삭" localSheetId="6">#REF!</definedName>
    <definedName name="삭" localSheetId="7">#REF!</definedName>
    <definedName name="삭" localSheetId="8">#REF!</definedName>
    <definedName name="삭" localSheetId="9">#REF!</definedName>
    <definedName name="삭" localSheetId="10">#REF!</definedName>
    <definedName name="삭" localSheetId="11">#REF!</definedName>
    <definedName name="삭" localSheetId="12">#REF!</definedName>
    <definedName name="삭" localSheetId="13">#REF!</definedName>
    <definedName name="삭" localSheetId="15">#REF!</definedName>
    <definedName name="삭" localSheetId="16">#REF!</definedName>
    <definedName name="삭" localSheetId="17">#REF!</definedName>
    <definedName name="삭" localSheetId="18">#REF!</definedName>
    <definedName name="삭" localSheetId="21">#REF!</definedName>
    <definedName name="삭" localSheetId="19">#REF!</definedName>
    <definedName name="삭" localSheetId="20">#REF!</definedName>
    <definedName name="삭" localSheetId="22">#REF!</definedName>
    <definedName name="삭" localSheetId="24">#REF!</definedName>
    <definedName name="삭">#REF!</definedName>
    <definedName name="삭2" localSheetId="1">#REF!</definedName>
    <definedName name="삭2" localSheetId="2">#REF!</definedName>
    <definedName name="삭2" localSheetId="3">#REF!</definedName>
    <definedName name="삭2" localSheetId="4">#REF!</definedName>
    <definedName name="삭2" localSheetId="5">#REF!</definedName>
    <definedName name="삭2" localSheetId="6">#REF!</definedName>
    <definedName name="삭2" localSheetId="7">#REF!</definedName>
    <definedName name="삭2" localSheetId="8">#REF!</definedName>
    <definedName name="삭2" localSheetId="9">#REF!</definedName>
    <definedName name="삭2" localSheetId="10">#REF!</definedName>
    <definedName name="삭2" localSheetId="11">#REF!</definedName>
    <definedName name="삭2" localSheetId="12">#REF!</definedName>
    <definedName name="삭2" localSheetId="13">#REF!</definedName>
    <definedName name="삭2" localSheetId="15">#REF!</definedName>
    <definedName name="삭2" localSheetId="16">#REF!</definedName>
    <definedName name="삭2" localSheetId="17">#REF!</definedName>
    <definedName name="삭2" localSheetId="18">#REF!</definedName>
    <definedName name="삭2" localSheetId="21">#REF!</definedName>
    <definedName name="삭2" localSheetId="19">#REF!</definedName>
    <definedName name="삭2" localSheetId="20">#REF!</definedName>
    <definedName name="삭2" localSheetId="22">#REF!</definedName>
    <definedName name="삭2" localSheetId="24">#REF!</definedName>
    <definedName name="삭2">#REF!</definedName>
    <definedName name="삭3" localSheetId="1">#REF!</definedName>
    <definedName name="삭3" localSheetId="2">#REF!</definedName>
    <definedName name="삭3" localSheetId="3">#REF!</definedName>
    <definedName name="삭3" localSheetId="4">#REF!</definedName>
    <definedName name="삭3" localSheetId="5">#REF!</definedName>
    <definedName name="삭3" localSheetId="6">#REF!</definedName>
    <definedName name="삭3" localSheetId="7">#REF!</definedName>
    <definedName name="삭3" localSheetId="8">#REF!</definedName>
    <definedName name="삭3" localSheetId="9">#REF!</definedName>
    <definedName name="삭3" localSheetId="10">#REF!</definedName>
    <definedName name="삭3" localSheetId="11">#REF!</definedName>
    <definedName name="삭3" localSheetId="12">#REF!</definedName>
    <definedName name="삭3" localSheetId="13">#REF!</definedName>
    <definedName name="삭3" localSheetId="15">#REF!</definedName>
    <definedName name="삭3" localSheetId="16">#REF!</definedName>
    <definedName name="삭3" localSheetId="17">#REF!</definedName>
    <definedName name="삭3" localSheetId="18">#REF!</definedName>
    <definedName name="삭3" localSheetId="21">#REF!</definedName>
    <definedName name="삭3" localSheetId="19">#REF!</definedName>
    <definedName name="삭3" localSheetId="20">#REF!</definedName>
    <definedName name="삭3" localSheetId="22">#REF!</definedName>
    <definedName name="삭3" localSheetId="24">#REF!</definedName>
    <definedName name="삭3">#REF!</definedName>
    <definedName name="새9월" localSheetId="1">#REF!</definedName>
    <definedName name="새9월" localSheetId="2">#REF!</definedName>
    <definedName name="새9월" localSheetId="3">#REF!</definedName>
    <definedName name="새9월" localSheetId="4">#REF!</definedName>
    <definedName name="새9월" localSheetId="5">#REF!</definedName>
    <definedName name="새9월" localSheetId="6">#REF!</definedName>
    <definedName name="새9월" localSheetId="7">#REF!</definedName>
    <definedName name="새9월" localSheetId="8">#REF!</definedName>
    <definedName name="새9월" localSheetId="9">#REF!</definedName>
    <definedName name="새9월" localSheetId="10">#REF!</definedName>
    <definedName name="새9월" localSheetId="11">#REF!</definedName>
    <definedName name="새9월" localSheetId="12">#REF!</definedName>
    <definedName name="새9월" localSheetId="13">#REF!</definedName>
    <definedName name="새9월" localSheetId="15">#REF!</definedName>
    <definedName name="새9월" localSheetId="16">#REF!</definedName>
    <definedName name="새9월" localSheetId="17">#REF!</definedName>
    <definedName name="새9월" localSheetId="18">#REF!</definedName>
    <definedName name="새9월" localSheetId="21">#REF!</definedName>
    <definedName name="새9월" localSheetId="19">#REF!</definedName>
    <definedName name="새9월" localSheetId="20">#REF!</definedName>
    <definedName name="새9월" localSheetId="22">#REF!</definedName>
    <definedName name="새9월" localSheetId="24">#REF!</definedName>
    <definedName name="새9월">#REF!</definedName>
    <definedName name="새새" localSheetId="1">'[34]사업계획(97년)'!#REF!</definedName>
    <definedName name="새새" localSheetId="2">'[34]사업계획(97년)'!#REF!</definedName>
    <definedName name="새새" localSheetId="3">'[34]사업계획(97년)'!#REF!</definedName>
    <definedName name="새새" localSheetId="4">'[34]사업계획(97년)'!#REF!</definedName>
    <definedName name="새새" localSheetId="5">'[34]사업계획(97년)'!#REF!</definedName>
    <definedName name="새새" localSheetId="6">'[34]사업계획(97년)'!#REF!</definedName>
    <definedName name="새새" localSheetId="7">'[34]사업계획(97년)'!#REF!</definedName>
    <definedName name="새새" localSheetId="8">'[34]사업계획(97년)'!#REF!</definedName>
    <definedName name="새새" localSheetId="9">'[34]사업계획(97년)'!#REF!</definedName>
    <definedName name="새새" localSheetId="10">'[34]사업계획(97년)'!#REF!</definedName>
    <definedName name="새새" localSheetId="11">'[34]사업계획(97년)'!#REF!</definedName>
    <definedName name="새새" localSheetId="12">'[34]사업계획(97년)'!#REF!</definedName>
    <definedName name="새새" localSheetId="13">'[34]사업계획(97년)'!#REF!</definedName>
    <definedName name="새새" localSheetId="15">'[34]사업계획(97년)'!#REF!</definedName>
    <definedName name="새새" localSheetId="16">'[34]사업계획(97년)'!#REF!</definedName>
    <definedName name="새새" localSheetId="17">'[34]사업계획(97년)'!#REF!</definedName>
    <definedName name="새새" localSheetId="18">'[34]사업계획(97년)'!#REF!</definedName>
    <definedName name="새새" localSheetId="21">'[34]사업계획(97년)'!#REF!</definedName>
    <definedName name="새새" localSheetId="19">'[34]사업계획(97년)'!#REF!</definedName>
    <definedName name="새새" localSheetId="20">'[34]사업계획(97년)'!#REF!</definedName>
    <definedName name="새새" localSheetId="22">'[34]사업계획(97년)'!#REF!</definedName>
    <definedName name="새새" localSheetId="24">'[34]사업계획(97년)'!#REF!</definedName>
    <definedName name="새새">'[34]사업계획(97년)'!#REF!</definedName>
    <definedName name="새이름" localSheetId="1" hidden="1">[35]수정시산표!#REF!</definedName>
    <definedName name="새이름" localSheetId="2" hidden="1">[35]수정시산표!#REF!</definedName>
    <definedName name="새이름" localSheetId="3" hidden="1">[35]수정시산표!#REF!</definedName>
    <definedName name="새이름" localSheetId="4" hidden="1">[35]수정시산표!#REF!</definedName>
    <definedName name="새이름" localSheetId="5" hidden="1">[35]수정시산표!#REF!</definedName>
    <definedName name="새이름" localSheetId="6" hidden="1">[35]수정시산표!#REF!</definedName>
    <definedName name="새이름" localSheetId="7" hidden="1">[35]수정시산표!#REF!</definedName>
    <definedName name="새이름" localSheetId="8" hidden="1">[35]수정시산표!#REF!</definedName>
    <definedName name="새이름" localSheetId="9" hidden="1">[35]수정시산표!#REF!</definedName>
    <definedName name="새이름" localSheetId="10" hidden="1">[35]수정시산표!#REF!</definedName>
    <definedName name="새이름" localSheetId="11" hidden="1">[35]수정시산표!#REF!</definedName>
    <definedName name="새이름" localSheetId="12" hidden="1">[35]수정시산표!#REF!</definedName>
    <definedName name="새이름" localSheetId="13" hidden="1">[35]수정시산표!#REF!</definedName>
    <definedName name="새이름" localSheetId="15" hidden="1">[35]수정시산표!#REF!</definedName>
    <definedName name="새이름" localSheetId="16" hidden="1">[35]수정시산표!#REF!</definedName>
    <definedName name="새이름" localSheetId="17" hidden="1">[35]수정시산표!#REF!</definedName>
    <definedName name="새이름" localSheetId="18" hidden="1">[35]수정시산표!#REF!</definedName>
    <definedName name="새이름" localSheetId="21" hidden="1">[35]수정시산표!#REF!</definedName>
    <definedName name="새이름" localSheetId="19" hidden="1">[35]수정시산표!#REF!</definedName>
    <definedName name="새이름" localSheetId="20" hidden="1">[35]수정시산표!#REF!</definedName>
    <definedName name="새이름" localSheetId="22" hidden="1">[35]수정시산표!#REF!</definedName>
    <definedName name="새이름" localSheetId="24" hidden="1">[35]수정시산표!#REF!</definedName>
    <definedName name="새이름" hidden="1">[35]수정시산표!#REF!</definedName>
    <definedName name="새트내장" localSheetId="1">#REF!</definedName>
    <definedName name="새트내장" localSheetId="2">#REF!</definedName>
    <definedName name="새트내장" localSheetId="3">#REF!</definedName>
    <definedName name="새트내장" localSheetId="4">#REF!</definedName>
    <definedName name="새트내장" localSheetId="5">#REF!</definedName>
    <definedName name="새트내장" localSheetId="6">#REF!</definedName>
    <definedName name="새트내장" localSheetId="7">#REF!</definedName>
    <definedName name="새트내장" localSheetId="8">#REF!</definedName>
    <definedName name="새트내장" localSheetId="9">#REF!</definedName>
    <definedName name="새트내장" localSheetId="10">#REF!</definedName>
    <definedName name="새트내장" localSheetId="11">#REF!</definedName>
    <definedName name="새트내장" localSheetId="12">#REF!</definedName>
    <definedName name="새트내장" localSheetId="13">#REF!</definedName>
    <definedName name="새트내장" localSheetId="15">#REF!</definedName>
    <definedName name="새트내장" localSheetId="14">#REF!</definedName>
    <definedName name="새트내장" localSheetId="16">#REF!</definedName>
    <definedName name="새트내장" localSheetId="17">#REF!</definedName>
    <definedName name="새트내장" localSheetId="18">#REF!</definedName>
    <definedName name="새트내장" localSheetId="21">#REF!</definedName>
    <definedName name="새트내장" localSheetId="19">#REF!</definedName>
    <definedName name="새트내장" localSheetId="20">#REF!</definedName>
    <definedName name="새트내장" localSheetId="22">#REF!</definedName>
    <definedName name="새트내장" localSheetId="24">#REF!</definedName>
    <definedName name="새트내장">#REF!</definedName>
    <definedName name="생기" localSheetId="1">#REF!</definedName>
    <definedName name="생기" localSheetId="2">#REF!</definedName>
    <definedName name="생기" localSheetId="3">#REF!</definedName>
    <definedName name="생기" localSheetId="4">#REF!</definedName>
    <definedName name="생기" localSheetId="5">#REF!</definedName>
    <definedName name="생기" localSheetId="6">#REF!</definedName>
    <definedName name="생기" localSheetId="7">#REF!</definedName>
    <definedName name="생기" localSheetId="8">#REF!</definedName>
    <definedName name="생기" localSheetId="9">#REF!</definedName>
    <definedName name="생기" localSheetId="10">#REF!</definedName>
    <definedName name="생기" localSheetId="11">#REF!</definedName>
    <definedName name="생기" localSheetId="12">#REF!</definedName>
    <definedName name="생기" localSheetId="13">#REF!</definedName>
    <definedName name="생기" localSheetId="15">#REF!</definedName>
    <definedName name="생기" localSheetId="14">#REF!</definedName>
    <definedName name="생기" localSheetId="16">#REF!</definedName>
    <definedName name="생기" localSheetId="17">#REF!</definedName>
    <definedName name="생기" localSheetId="18">#REF!</definedName>
    <definedName name="생기" localSheetId="21">#REF!</definedName>
    <definedName name="생기" localSheetId="19">#REF!</definedName>
    <definedName name="생기" localSheetId="20">#REF!</definedName>
    <definedName name="생기" localSheetId="22">#REF!</definedName>
    <definedName name="생기" localSheetId="24">#REF!</definedName>
    <definedName name="생기">#REF!</definedName>
    <definedName name="생산기술" localSheetId="1">#REF!</definedName>
    <definedName name="생산기술" localSheetId="2">#REF!</definedName>
    <definedName name="생산기술" localSheetId="3">#REF!</definedName>
    <definedName name="생산기술" localSheetId="4">#REF!</definedName>
    <definedName name="생산기술" localSheetId="5">#REF!</definedName>
    <definedName name="생산기술" localSheetId="6">#REF!</definedName>
    <definedName name="생산기술" localSheetId="7">#REF!</definedName>
    <definedName name="생산기술" localSheetId="8">#REF!</definedName>
    <definedName name="생산기술" localSheetId="9">#REF!</definedName>
    <definedName name="생산기술" localSheetId="10">#REF!</definedName>
    <definedName name="생산기술" localSheetId="11">#REF!</definedName>
    <definedName name="생산기술" localSheetId="12">#REF!</definedName>
    <definedName name="생산기술" localSheetId="13">#REF!</definedName>
    <definedName name="생산기술" localSheetId="15">#REF!</definedName>
    <definedName name="생산기술" localSheetId="14">#REF!</definedName>
    <definedName name="생산기술" localSheetId="16">#REF!</definedName>
    <definedName name="생산기술" localSheetId="17">#REF!</definedName>
    <definedName name="생산기술" localSheetId="18">#REF!</definedName>
    <definedName name="생산기술" localSheetId="21">#REF!</definedName>
    <definedName name="생산기술" localSheetId="19">#REF!</definedName>
    <definedName name="생산기술" localSheetId="20">#REF!</definedName>
    <definedName name="생산기술" localSheetId="22">#REF!</definedName>
    <definedName name="생산기술" localSheetId="24">#REF!</definedName>
    <definedName name="생산기술">#REF!</definedName>
    <definedName name="생할용품류">[7]문자표!$O$142</definedName>
    <definedName name="생활용품류" localSheetId="1">#REF!</definedName>
    <definedName name="생활용품류" localSheetId="2">#REF!</definedName>
    <definedName name="생활용품류" localSheetId="3">#REF!</definedName>
    <definedName name="생활용품류" localSheetId="4">#REF!</definedName>
    <definedName name="생활용품류" localSheetId="5">#REF!</definedName>
    <definedName name="생활용품류" localSheetId="6">#REF!</definedName>
    <definedName name="생활용품류" localSheetId="7">#REF!</definedName>
    <definedName name="생활용품류" localSheetId="8">#REF!</definedName>
    <definedName name="생활용품류" localSheetId="9">#REF!</definedName>
    <definedName name="생활용품류" localSheetId="10">#REF!</definedName>
    <definedName name="생활용품류" localSheetId="11">#REF!</definedName>
    <definedName name="생활용품류" localSheetId="12">#REF!</definedName>
    <definedName name="생활용품류" localSheetId="13">#REF!</definedName>
    <definedName name="생활용품류" localSheetId="15">#REF!</definedName>
    <definedName name="생활용품류" localSheetId="14">#REF!</definedName>
    <definedName name="생활용품류" localSheetId="16">#REF!</definedName>
    <definedName name="생활용품류" localSheetId="17">#REF!</definedName>
    <definedName name="생활용품류" localSheetId="18">#REF!</definedName>
    <definedName name="생활용품류" localSheetId="21">#REF!</definedName>
    <definedName name="생활용품류" localSheetId="19">#REF!</definedName>
    <definedName name="생활용품류" localSheetId="20">#REF!</definedName>
    <definedName name="생활용품류" localSheetId="22">#REF!</definedName>
    <definedName name="생활용품류" localSheetId="24">#REF!</definedName>
    <definedName name="생활용품류">#REF!</definedName>
    <definedName name="서린동" localSheetId="1">#REF!</definedName>
    <definedName name="서린동" localSheetId="2">#REF!</definedName>
    <definedName name="서린동" localSheetId="3">#REF!</definedName>
    <definedName name="서린동" localSheetId="4">#REF!</definedName>
    <definedName name="서린동" localSheetId="5">#REF!</definedName>
    <definedName name="서린동" localSheetId="6">#REF!</definedName>
    <definedName name="서린동" localSheetId="7">#REF!</definedName>
    <definedName name="서린동" localSheetId="8">#REF!</definedName>
    <definedName name="서린동" localSheetId="9">#REF!</definedName>
    <definedName name="서린동" localSheetId="10">#REF!</definedName>
    <definedName name="서린동" localSheetId="11">#REF!</definedName>
    <definedName name="서린동" localSheetId="12">#REF!</definedName>
    <definedName name="서린동" localSheetId="13">#REF!</definedName>
    <definedName name="서린동" localSheetId="15">#REF!</definedName>
    <definedName name="서린동" localSheetId="14">#REF!</definedName>
    <definedName name="서린동" localSheetId="16">#REF!</definedName>
    <definedName name="서린동" localSheetId="17">#REF!</definedName>
    <definedName name="서린동" localSheetId="18">#REF!</definedName>
    <definedName name="서린동" localSheetId="21">#REF!</definedName>
    <definedName name="서린동" localSheetId="19">#REF!</definedName>
    <definedName name="서린동" localSheetId="20">#REF!</definedName>
    <definedName name="서린동" localSheetId="22">#REF!</definedName>
    <definedName name="서린동" localSheetId="24">#REF!</definedName>
    <definedName name="서린동">#REF!</definedName>
    <definedName name="선물환30423" localSheetId="1">#REF!</definedName>
    <definedName name="선물환30423" localSheetId="2">#REF!</definedName>
    <definedName name="선물환30423" localSheetId="3">#REF!</definedName>
    <definedName name="선물환30423" localSheetId="4">#REF!</definedName>
    <definedName name="선물환30423" localSheetId="5">#REF!</definedName>
    <definedName name="선물환30423" localSheetId="6">#REF!</definedName>
    <definedName name="선물환30423" localSheetId="7">#REF!</definedName>
    <definedName name="선물환30423" localSheetId="8">#REF!</definedName>
    <definedName name="선물환30423" localSheetId="9">#REF!</definedName>
    <definedName name="선물환30423" localSheetId="10">#REF!</definedName>
    <definedName name="선물환30423" localSheetId="11">#REF!</definedName>
    <definedName name="선물환30423" localSheetId="12">#REF!</definedName>
    <definedName name="선물환30423" localSheetId="13">#REF!</definedName>
    <definedName name="선물환30423" localSheetId="15">#REF!</definedName>
    <definedName name="선물환30423" localSheetId="14">#REF!</definedName>
    <definedName name="선물환30423" localSheetId="16">#REF!</definedName>
    <definedName name="선물환30423" localSheetId="17">#REF!</definedName>
    <definedName name="선물환30423" localSheetId="18">#REF!</definedName>
    <definedName name="선물환30423" localSheetId="21">#REF!</definedName>
    <definedName name="선물환30423" localSheetId="19">#REF!</definedName>
    <definedName name="선물환30423" localSheetId="20">#REF!</definedName>
    <definedName name="선물환30423" localSheetId="22">#REF!</definedName>
    <definedName name="선물환30423" localSheetId="24">#REF!</definedName>
    <definedName name="선물환30423">#REF!</definedName>
    <definedName name="선수수익원본" localSheetId="1">BlankMacro1</definedName>
    <definedName name="선수수익원본" localSheetId="2">BlankMacro1</definedName>
    <definedName name="선수수익원본" localSheetId="3">BlankMacro1</definedName>
    <definedName name="선수수익원본" localSheetId="4">BlankMacro1</definedName>
    <definedName name="선수수익원본" localSheetId="5">BlankMacro1</definedName>
    <definedName name="선수수익원본" localSheetId="6">BlankMacro1</definedName>
    <definedName name="선수수익원본" localSheetId="7">BlankMacro1</definedName>
    <definedName name="선수수익원본" localSheetId="8">BlankMacro1</definedName>
    <definedName name="선수수익원본" localSheetId="9">BlankMacro1</definedName>
    <definedName name="선수수익원본" localSheetId="10">BlankMacro1</definedName>
    <definedName name="선수수익원본" localSheetId="11">BlankMacro1</definedName>
    <definedName name="선수수익원본" localSheetId="12">BlankMacro1</definedName>
    <definedName name="선수수익원본" localSheetId="13">BlankMacro1</definedName>
    <definedName name="선수수익원본" localSheetId="15">BlankMacro1</definedName>
    <definedName name="선수수익원본" localSheetId="14">BlankMacro1</definedName>
    <definedName name="선수수익원본" localSheetId="16">BlankMacro1</definedName>
    <definedName name="선수수익원본" localSheetId="17">BlankMacro1</definedName>
    <definedName name="선수수익원본" localSheetId="18">BlankMacro1</definedName>
    <definedName name="선수수익원본" localSheetId="21">BlankMacro1</definedName>
    <definedName name="선수수익원본" localSheetId="19">BlankMacro1</definedName>
    <definedName name="선수수익원본" localSheetId="20">BlankMacro1</definedName>
    <definedName name="선수수익원본" localSheetId="22">BlankMacro1</definedName>
    <definedName name="선수수익원본" localSheetId="24">BlankMacro1</definedName>
    <definedName name="선수수익원본">BlankMacro1</definedName>
    <definedName name="세금계산서" localSheetId="1">BlankMacro1</definedName>
    <definedName name="세금계산서" localSheetId="2">BlankMacro1</definedName>
    <definedName name="세금계산서" localSheetId="3">BlankMacro1</definedName>
    <definedName name="세금계산서" localSheetId="4">BlankMacro1</definedName>
    <definedName name="세금계산서" localSheetId="5">BlankMacro1</definedName>
    <definedName name="세금계산서" localSheetId="6">BlankMacro1</definedName>
    <definedName name="세금계산서" localSheetId="7">BlankMacro1</definedName>
    <definedName name="세금계산서" localSheetId="8">BlankMacro1</definedName>
    <definedName name="세금계산서" localSheetId="9">BlankMacro1</definedName>
    <definedName name="세금계산서" localSheetId="10">BlankMacro1</definedName>
    <definedName name="세금계산서" localSheetId="11">BlankMacro1</definedName>
    <definedName name="세금계산서" localSheetId="12">BlankMacro1</definedName>
    <definedName name="세금계산서" localSheetId="13">BlankMacro1</definedName>
    <definedName name="세금계산서" localSheetId="15">BlankMacro1</definedName>
    <definedName name="세금계산서" localSheetId="14">BlankMacro1</definedName>
    <definedName name="세금계산서" localSheetId="16">BlankMacro1</definedName>
    <definedName name="세금계산서" localSheetId="17">BlankMacro1</definedName>
    <definedName name="세금계산서" localSheetId="18">BlankMacro1</definedName>
    <definedName name="세금계산서" localSheetId="21">BlankMacro1</definedName>
    <definedName name="세금계산서" localSheetId="19">BlankMacro1</definedName>
    <definedName name="세금계산서" localSheetId="20">BlankMacro1</definedName>
    <definedName name="세금계산서" localSheetId="22">BlankMacro1</definedName>
    <definedName name="세금계산서" localSheetId="24">BlankMacro1</definedName>
    <definedName name="세금계산서">BlankMacro1</definedName>
    <definedName name="세금계산서3월" localSheetId="1">BlankMacro1</definedName>
    <definedName name="세금계산서3월" localSheetId="2">BlankMacro1</definedName>
    <definedName name="세금계산서3월" localSheetId="3">BlankMacro1</definedName>
    <definedName name="세금계산서3월" localSheetId="4">BlankMacro1</definedName>
    <definedName name="세금계산서3월" localSheetId="5">BlankMacro1</definedName>
    <definedName name="세금계산서3월" localSheetId="6">BlankMacro1</definedName>
    <definedName name="세금계산서3월" localSheetId="7">BlankMacro1</definedName>
    <definedName name="세금계산서3월" localSheetId="8">BlankMacro1</definedName>
    <definedName name="세금계산서3월" localSheetId="9">BlankMacro1</definedName>
    <definedName name="세금계산서3월" localSheetId="10">BlankMacro1</definedName>
    <definedName name="세금계산서3월" localSheetId="11">BlankMacro1</definedName>
    <definedName name="세금계산서3월" localSheetId="12">BlankMacro1</definedName>
    <definedName name="세금계산서3월" localSheetId="13">BlankMacro1</definedName>
    <definedName name="세금계산서3월" localSheetId="15">BlankMacro1</definedName>
    <definedName name="세금계산서3월" localSheetId="14">BlankMacro1</definedName>
    <definedName name="세금계산서3월" localSheetId="16">BlankMacro1</definedName>
    <definedName name="세금계산서3월" localSheetId="17">BlankMacro1</definedName>
    <definedName name="세금계산서3월" localSheetId="18">BlankMacro1</definedName>
    <definedName name="세금계산서3월" localSheetId="21">BlankMacro1</definedName>
    <definedName name="세금계산서3월" localSheetId="19">BlankMacro1</definedName>
    <definedName name="세금계산서3월" localSheetId="20">BlankMacro1</definedName>
    <definedName name="세금계산서3월" localSheetId="22">BlankMacro1</definedName>
    <definedName name="세금계산서3월" localSheetId="24">BlankMacro1</definedName>
    <definedName name="세금계산서3월">BlankMacro1</definedName>
    <definedName name="세럼" localSheetId="1">'[3]사업계획(97년)'!#REF!</definedName>
    <definedName name="세럼" localSheetId="2">'[3]사업계획(97년)'!#REF!</definedName>
    <definedName name="세럼" localSheetId="3">'[3]사업계획(97년)'!#REF!</definedName>
    <definedName name="세럼" localSheetId="4">'[3]사업계획(97년)'!#REF!</definedName>
    <definedName name="세럼" localSheetId="5">'[3]사업계획(97년)'!#REF!</definedName>
    <definedName name="세럼" localSheetId="6">'[3]사업계획(97년)'!#REF!</definedName>
    <definedName name="세럼" localSheetId="7">'[3]사업계획(97년)'!#REF!</definedName>
    <definedName name="세럼" localSheetId="8">'[3]사업계획(97년)'!#REF!</definedName>
    <definedName name="세럼" localSheetId="9">'[3]사업계획(97년)'!#REF!</definedName>
    <definedName name="세럼" localSheetId="10">'[3]사업계획(97년)'!#REF!</definedName>
    <definedName name="세럼" localSheetId="11">'[3]사업계획(97년)'!#REF!</definedName>
    <definedName name="세럼" localSheetId="12">'[3]사업계획(97년)'!#REF!</definedName>
    <definedName name="세럼" localSheetId="13">'[3]사업계획(97년)'!#REF!</definedName>
    <definedName name="세럼" localSheetId="15">'[3]사업계획(97년)'!#REF!</definedName>
    <definedName name="세럼" localSheetId="14">'[3]사업계획(97년)'!#REF!</definedName>
    <definedName name="세럼" localSheetId="16">'[3]사업계획(97년)'!#REF!</definedName>
    <definedName name="세럼" localSheetId="17">'[3]사업계획(97년)'!#REF!</definedName>
    <definedName name="세럼" localSheetId="18">'[3]사업계획(97년)'!#REF!</definedName>
    <definedName name="세럼" localSheetId="21">'[3]사업계획(97년)'!#REF!</definedName>
    <definedName name="세럼" localSheetId="19">'[3]사업계획(97년)'!#REF!</definedName>
    <definedName name="세럼" localSheetId="20">'[3]사업계획(97년)'!#REF!</definedName>
    <definedName name="세럼" localSheetId="22">'[3]사업계획(97년)'!#REF!</definedName>
    <definedName name="세럼" localSheetId="24">'[3]사업계획(97년)'!#REF!</definedName>
    <definedName name="세럼">'[3]사업계획(97년)'!#REF!</definedName>
    <definedName name="세율" localSheetId="1">#REF!</definedName>
    <definedName name="세율" localSheetId="2">#REF!</definedName>
    <definedName name="세율" localSheetId="3">#REF!</definedName>
    <definedName name="세율" localSheetId="4">#REF!</definedName>
    <definedName name="세율" localSheetId="5">#REF!</definedName>
    <definedName name="세율" localSheetId="6">#REF!</definedName>
    <definedName name="세율" localSheetId="7">#REF!</definedName>
    <definedName name="세율" localSheetId="8">#REF!</definedName>
    <definedName name="세율" localSheetId="9">#REF!</definedName>
    <definedName name="세율" localSheetId="10">#REF!</definedName>
    <definedName name="세율" localSheetId="11">#REF!</definedName>
    <definedName name="세율" localSheetId="12">#REF!</definedName>
    <definedName name="세율" localSheetId="13">#REF!</definedName>
    <definedName name="세율" localSheetId="15">#REF!</definedName>
    <definedName name="세율" localSheetId="14">#REF!</definedName>
    <definedName name="세율" localSheetId="16">#REF!</definedName>
    <definedName name="세율" localSheetId="17">#REF!</definedName>
    <definedName name="세율" localSheetId="18">#REF!</definedName>
    <definedName name="세율" localSheetId="21">#REF!</definedName>
    <definedName name="세율" localSheetId="19">#REF!</definedName>
    <definedName name="세율" localSheetId="20">#REF!</definedName>
    <definedName name="세율" localSheetId="22">#REF!</definedName>
    <definedName name="세율" localSheetId="24">#REF!</definedName>
    <definedName name="세율">#REF!</definedName>
    <definedName name="손실" localSheetId="1">#REF!</definedName>
    <definedName name="손실" localSheetId="2">#REF!</definedName>
    <definedName name="손실" localSheetId="3">#REF!</definedName>
    <definedName name="손실" localSheetId="4">#REF!</definedName>
    <definedName name="손실" localSheetId="5">#REF!</definedName>
    <definedName name="손실" localSheetId="6">#REF!</definedName>
    <definedName name="손실" localSheetId="7">#REF!</definedName>
    <definedName name="손실" localSheetId="8">#REF!</definedName>
    <definedName name="손실" localSheetId="9">#REF!</definedName>
    <definedName name="손실" localSheetId="10">#REF!</definedName>
    <definedName name="손실" localSheetId="11">#REF!</definedName>
    <definedName name="손실" localSheetId="12">#REF!</definedName>
    <definedName name="손실" localSheetId="13">#REF!</definedName>
    <definedName name="손실" localSheetId="15">#REF!</definedName>
    <definedName name="손실" localSheetId="14">#REF!</definedName>
    <definedName name="손실" localSheetId="16">#REF!</definedName>
    <definedName name="손실" localSheetId="17">#REF!</definedName>
    <definedName name="손실" localSheetId="18">#REF!</definedName>
    <definedName name="손실" localSheetId="21">#REF!</definedName>
    <definedName name="손실" localSheetId="19">#REF!</definedName>
    <definedName name="손실" localSheetId="20">#REF!</definedName>
    <definedName name="손실" localSheetId="22">#REF!</definedName>
    <definedName name="손실" localSheetId="24">#REF!</definedName>
    <definedName name="손실">#REF!</definedName>
    <definedName name="손익" localSheetId="1">BlankMacro1</definedName>
    <definedName name="손익" localSheetId="2">BlankMacro1</definedName>
    <definedName name="손익" localSheetId="3">BlankMacro1</definedName>
    <definedName name="손익" localSheetId="4">BlankMacro1</definedName>
    <definedName name="손익" localSheetId="5">BlankMacro1</definedName>
    <definedName name="손익" localSheetId="6">BlankMacro1</definedName>
    <definedName name="손익" localSheetId="7">BlankMacro1</definedName>
    <definedName name="손익" localSheetId="8">BlankMacro1</definedName>
    <definedName name="손익" localSheetId="9">BlankMacro1</definedName>
    <definedName name="손익" localSheetId="10">BlankMacro1</definedName>
    <definedName name="손익" localSheetId="11">BlankMacro1</definedName>
    <definedName name="손익" localSheetId="12">BlankMacro1</definedName>
    <definedName name="손익" localSheetId="13">BlankMacro1</definedName>
    <definedName name="손익" localSheetId="15">BlankMacro1</definedName>
    <definedName name="손익" localSheetId="14">BlankMacro1</definedName>
    <definedName name="손익" localSheetId="16">BlankMacro1</definedName>
    <definedName name="손익" localSheetId="17">BlankMacro1</definedName>
    <definedName name="손익" localSheetId="18">BlankMacro1</definedName>
    <definedName name="손익" localSheetId="21">BlankMacro1</definedName>
    <definedName name="손익" localSheetId="19">BlankMacro1</definedName>
    <definedName name="손익" localSheetId="20">BlankMacro1</definedName>
    <definedName name="손익" localSheetId="22">BlankMacro1</definedName>
    <definedName name="손익" localSheetId="24">BlankMacro1</definedName>
    <definedName name="손익">BlankMacro1</definedName>
    <definedName name="손익총괄_managed" localSheetId="1">BlankMacro1</definedName>
    <definedName name="손익총괄_managed" localSheetId="2">BlankMacro1</definedName>
    <definedName name="손익총괄_managed" localSheetId="3">BlankMacro1</definedName>
    <definedName name="손익총괄_managed" localSheetId="4">BlankMacro1</definedName>
    <definedName name="손익총괄_managed" localSheetId="5">BlankMacro1</definedName>
    <definedName name="손익총괄_managed" localSheetId="6">BlankMacro1</definedName>
    <definedName name="손익총괄_managed" localSheetId="7">BlankMacro1</definedName>
    <definedName name="손익총괄_managed" localSheetId="8">BlankMacro1</definedName>
    <definedName name="손익총괄_managed" localSheetId="9">BlankMacro1</definedName>
    <definedName name="손익총괄_managed" localSheetId="10">BlankMacro1</definedName>
    <definedName name="손익총괄_managed" localSheetId="11">BlankMacro1</definedName>
    <definedName name="손익총괄_managed" localSheetId="12">BlankMacro1</definedName>
    <definedName name="손익총괄_managed" localSheetId="13">BlankMacro1</definedName>
    <definedName name="손익총괄_managed" localSheetId="15">BlankMacro1</definedName>
    <definedName name="손익총괄_managed" localSheetId="14">BlankMacro1</definedName>
    <definedName name="손익총괄_managed" localSheetId="16">BlankMacro1</definedName>
    <definedName name="손익총괄_managed" localSheetId="17">BlankMacro1</definedName>
    <definedName name="손익총괄_managed" localSheetId="18">BlankMacro1</definedName>
    <definedName name="손익총괄_managed" localSheetId="21">BlankMacro1</definedName>
    <definedName name="손익총괄_managed" localSheetId="19">BlankMacro1</definedName>
    <definedName name="손익총괄_managed" localSheetId="20">BlankMacro1</definedName>
    <definedName name="손익총괄_managed" localSheetId="22">BlankMacro1</definedName>
    <definedName name="손익총괄_managed" localSheetId="24">BlankMacro1</definedName>
    <definedName name="손익총괄_managed">BlankMacro1</definedName>
    <definedName name="수익율표" localSheetId="1">#REF!</definedName>
    <definedName name="수익율표" localSheetId="2">#REF!</definedName>
    <definedName name="수익율표" localSheetId="3">#REF!</definedName>
    <definedName name="수익율표" localSheetId="4">#REF!</definedName>
    <definedName name="수익율표" localSheetId="5">#REF!</definedName>
    <definedName name="수익율표" localSheetId="6">#REF!</definedName>
    <definedName name="수익율표" localSheetId="7">#REF!</definedName>
    <definedName name="수익율표" localSheetId="8">#REF!</definedName>
    <definedName name="수익율표" localSheetId="9">#REF!</definedName>
    <definedName name="수익율표" localSheetId="10">#REF!</definedName>
    <definedName name="수익율표" localSheetId="11">#REF!</definedName>
    <definedName name="수익율표" localSheetId="12">#REF!</definedName>
    <definedName name="수익율표" localSheetId="13">#REF!</definedName>
    <definedName name="수익율표" localSheetId="15">#REF!</definedName>
    <definedName name="수익율표" localSheetId="14">#REF!</definedName>
    <definedName name="수익율표" localSheetId="16">#REF!</definedName>
    <definedName name="수익율표" localSheetId="17">#REF!</definedName>
    <definedName name="수익율표" localSheetId="18">#REF!</definedName>
    <definedName name="수익율표" localSheetId="21">#REF!</definedName>
    <definedName name="수익율표" localSheetId="19">#REF!</definedName>
    <definedName name="수익율표" localSheetId="20">#REF!</definedName>
    <definedName name="수익율표" localSheetId="22">#REF!</definedName>
    <definedName name="수익율표" localSheetId="24">#REF!</definedName>
    <definedName name="수익율표">#REF!</definedName>
    <definedName name="수정후합계" localSheetId="1">#REF!</definedName>
    <definedName name="수정후합계" localSheetId="2">#REF!</definedName>
    <definedName name="수정후합계" localSheetId="3">#REF!</definedName>
    <definedName name="수정후합계" localSheetId="4">#REF!</definedName>
    <definedName name="수정후합계" localSheetId="5">#REF!</definedName>
    <definedName name="수정후합계" localSheetId="6">#REF!</definedName>
    <definedName name="수정후합계" localSheetId="7">#REF!</definedName>
    <definedName name="수정후합계" localSheetId="8">#REF!</definedName>
    <definedName name="수정후합계" localSheetId="9">#REF!</definedName>
    <definedName name="수정후합계" localSheetId="10">#REF!</definedName>
    <definedName name="수정후합계" localSheetId="11">#REF!</definedName>
    <definedName name="수정후합계" localSheetId="12">#REF!</definedName>
    <definedName name="수정후합계" localSheetId="13">#REF!</definedName>
    <definedName name="수정후합계" localSheetId="15">#REF!</definedName>
    <definedName name="수정후합계" localSheetId="14">#REF!</definedName>
    <definedName name="수정후합계" localSheetId="16">#REF!</definedName>
    <definedName name="수정후합계" localSheetId="17">#REF!</definedName>
    <definedName name="수정후합계" localSheetId="18">#REF!</definedName>
    <definedName name="수정후합계" localSheetId="21">#REF!</definedName>
    <definedName name="수정후합계" localSheetId="19">#REF!</definedName>
    <definedName name="수정후합계" localSheetId="20">#REF!</definedName>
    <definedName name="수정후합계" localSheetId="22">#REF!</definedName>
    <definedName name="수정후합계" localSheetId="24">#REF!</definedName>
    <definedName name="수정후합계">#REF!</definedName>
    <definedName name="순손실" localSheetId="1">#REF!</definedName>
    <definedName name="순손실" localSheetId="2">#REF!</definedName>
    <definedName name="순손실" localSheetId="3">#REF!</definedName>
    <definedName name="순손실" localSheetId="4">#REF!</definedName>
    <definedName name="순손실" localSheetId="5">#REF!</definedName>
    <definedName name="순손실" localSheetId="6">#REF!</definedName>
    <definedName name="순손실" localSheetId="7">#REF!</definedName>
    <definedName name="순손실" localSheetId="8">#REF!</definedName>
    <definedName name="순손실" localSheetId="9">#REF!</definedName>
    <definedName name="순손실" localSheetId="10">#REF!</definedName>
    <definedName name="순손실" localSheetId="11">#REF!</definedName>
    <definedName name="순손실" localSheetId="12">#REF!</definedName>
    <definedName name="순손실" localSheetId="13">#REF!</definedName>
    <definedName name="순손실" localSheetId="15">#REF!</definedName>
    <definedName name="순손실" localSheetId="14">#REF!</definedName>
    <definedName name="순손실" localSheetId="16">#REF!</definedName>
    <definedName name="순손실" localSheetId="17">#REF!</definedName>
    <definedName name="순손실" localSheetId="18">#REF!</definedName>
    <definedName name="순손실" localSheetId="21">#REF!</definedName>
    <definedName name="순손실" localSheetId="19">#REF!</definedName>
    <definedName name="순손실" localSheetId="20">#REF!</definedName>
    <definedName name="순손실" localSheetId="22">#REF!</definedName>
    <definedName name="순손실" localSheetId="24">#REF!</definedName>
    <definedName name="순손실">#REF!</definedName>
    <definedName name="순이익" localSheetId="1">#REF!</definedName>
    <definedName name="순이익" localSheetId="2">#REF!</definedName>
    <definedName name="순이익" localSheetId="3">#REF!</definedName>
    <definedName name="순이익" localSheetId="4">#REF!</definedName>
    <definedName name="순이익" localSheetId="5">#REF!</definedName>
    <definedName name="순이익" localSheetId="6">#REF!</definedName>
    <definedName name="순이익" localSheetId="7">#REF!</definedName>
    <definedName name="순이익" localSheetId="8">#REF!</definedName>
    <definedName name="순이익" localSheetId="9">#REF!</definedName>
    <definedName name="순이익" localSheetId="10">#REF!</definedName>
    <definedName name="순이익" localSheetId="11">#REF!</definedName>
    <definedName name="순이익" localSheetId="12">#REF!</definedName>
    <definedName name="순이익" localSheetId="13">#REF!</definedName>
    <definedName name="순이익" localSheetId="15">#REF!</definedName>
    <definedName name="순이익" localSheetId="16">#REF!</definedName>
    <definedName name="순이익" localSheetId="17">#REF!</definedName>
    <definedName name="순이익" localSheetId="18">#REF!</definedName>
    <definedName name="순이익" localSheetId="21">#REF!</definedName>
    <definedName name="순이익" localSheetId="19">#REF!</definedName>
    <definedName name="순이익" localSheetId="20">#REF!</definedName>
    <definedName name="순이익" localSheetId="22">#REF!</definedName>
    <definedName name="순이익" localSheetId="24">#REF!</definedName>
    <definedName name="순이익">#REF!</definedName>
    <definedName name="시산표" localSheetId="1">#REF!</definedName>
    <definedName name="시산표" localSheetId="2">#REF!</definedName>
    <definedName name="시산표" localSheetId="3">#REF!</definedName>
    <definedName name="시산표" localSheetId="4">#REF!</definedName>
    <definedName name="시산표" localSheetId="5">#REF!</definedName>
    <definedName name="시산표" localSheetId="6">#REF!</definedName>
    <definedName name="시산표" localSheetId="7">#REF!</definedName>
    <definedName name="시산표" localSheetId="8">#REF!</definedName>
    <definedName name="시산표" localSheetId="9">#REF!</definedName>
    <definedName name="시산표" localSheetId="10">#REF!</definedName>
    <definedName name="시산표" localSheetId="11">#REF!</definedName>
    <definedName name="시산표" localSheetId="12">#REF!</definedName>
    <definedName name="시산표" localSheetId="13">#REF!</definedName>
    <definedName name="시산표" localSheetId="15">#REF!</definedName>
    <definedName name="시산표" localSheetId="16">#REF!</definedName>
    <definedName name="시산표" localSheetId="17">#REF!</definedName>
    <definedName name="시산표" localSheetId="18">#REF!</definedName>
    <definedName name="시산표" localSheetId="21">#REF!</definedName>
    <definedName name="시산표" localSheetId="19">#REF!</definedName>
    <definedName name="시산표" localSheetId="20">#REF!</definedName>
    <definedName name="시산표" localSheetId="22">#REF!</definedName>
    <definedName name="시산표" localSheetId="24">#REF!</definedName>
    <definedName name="시산표">#REF!</definedName>
    <definedName name="시선래브" localSheetId="1">#REF!</definedName>
    <definedName name="시선래브" localSheetId="2">#REF!</definedName>
    <definedName name="시선래브" localSheetId="3">#REF!</definedName>
    <definedName name="시선래브" localSheetId="4">#REF!</definedName>
    <definedName name="시선래브" localSheetId="5">#REF!</definedName>
    <definedName name="시선래브" localSheetId="6">#REF!</definedName>
    <definedName name="시선래브" localSheetId="7">#REF!</definedName>
    <definedName name="시선래브" localSheetId="8">#REF!</definedName>
    <definedName name="시선래브" localSheetId="9">#REF!</definedName>
    <definedName name="시선래브" localSheetId="10">#REF!</definedName>
    <definedName name="시선래브" localSheetId="11">#REF!</definedName>
    <definedName name="시선래브" localSheetId="12">#REF!</definedName>
    <definedName name="시선래브" localSheetId="13">#REF!</definedName>
    <definedName name="시선래브" localSheetId="15">#REF!</definedName>
    <definedName name="시선래브" localSheetId="16">#REF!</definedName>
    <definedName name="시선래브" localSheetId="17">#REF!</definedName>
    <definedName name="시선래브" localSheetId="18">#REF!</definedName>
    <definedName name="시선래브" localSheetId="21">#REF!</definedName>
    <definedName name="시선래브" localSheetId="19">#REF!</definedName>
    <definedName name="시선래브" localSheetId="20">#REF!</definedName>
    <definedName name="시선래브" localSheetId="22">#REF!</definedName>
    <definedName name="시선래브" localSheetId="24">#REF!</definedName>
    <definedName name="시선래브">#REF!</definedName>
    <definedName name="식품류" localSheetId="1">#REF!</definedName>
    <definedName name="식품류" localSheetId="2">#REF!</definedName>
    <definedName name="식품류" localSheetId="3">#REF!</definedName>
    <definedName name="식품류" localSheetId="4">#REF!</definedName>
    <definedName name="식품류" localSheetId="5">#REF!</definedName>
    <definedName name="식품류" localSheetId="6">#REF!</definedName>
    <definedName name="식품류" localSheetId="7">#REF!</definedName>
    <definedName name="식품류" localSheetId="8">#REF!</definedName>
    <definedName name="식품류" localSheetId="9">#REF!</definedName>
    <definedName name="식품류" localSheetId="10">#REF!</definedName>
    <definedName name="식품류" localSheetId="11">#REF!</definedName>
    <definedName name="식품류" localSheetId="12">#REF!</definedName>
    <definedName name="식품류" localSheetId="13">#REF!</definedName>
    <definedName name="식품류" localSheetId="15">#REF!</definedName>
    <definedName name="식품류" localSheetId="16">#REF!</definedName>
    <definedName name="식품류" localSheetId="17">#REF!</definedName>
    <definedName name="식품류" localSheetId="18">#REF!</definedName>
    <definedName name="식품류" localSheetId="21">#REF!</definedName>
    <definedName name="식품류" localSheetId="19">#REF!</definedName>
    <definedName name="식품류" localSheetId="20">#REF!</definedName>
    <definedName name="식품류" localSheetId="22">#REF!</definedName>
    <definedName name="식품류" localSheetId="24">#REF!</definedName>
    <definedName name="식품류">#REF!</definedName>
    <definedName name="신제품" localSheetId="1">#REF!</definedName>
    <definedName name="신제품" localSheetId="2">#REF!</definedName>
    <definedName name="신제품" localSheetId="3">#REF!</definedName>
    <definedName name="신제품" localSheetId="4">#REF!</definedName>
    <definedName name="신제품" localSheetId="5">#REF!</definedName>
    <definedName name="신제품" localSheetId="6">#REF!</definedName>
    <definedName name="신제품" localSheetId="7">#REF!</definedName>
    <definedName name="신제품" localSheetId="8">#REF!</definedName>
    <definedName name="신제품" localSheetId="9">#REF!</definedName>
    <definedName name="신제품" localSheetId="10">#REF!</definedName>
    <definedName name="신제품" localSheetId="11">#REF!</definedName>
    <definedName name="신제품" localSheetId="12">#REF!</definedName>
    <definedName name="신제품" localSheetId="13">#REF!</definedName>
    <definedName name="신제품" localSheetId="15">#REF!</definedName>
    <definedName name="신제품" localSheetId="16">#REF!</definedName>
    <definedName name="신제품" localSheetId="17">#REF!</definedName>
    <definedName name="신제품" localSheetId="18">#REF!</definedName>
    <definedName name="신제품" localSheetId="21">#REF!</definedName>
    <definedName name="신제품" localSheetId="19">#REF!</definedName>
    <definedName name="신제품" localSheetId="20">#REF!</definedName>
    <definedName name="신제품" localSheetId="22">#REF!</definedName>
    <definedName name="신제품" localSheetId="24">#REF!</definedName>
    <definedName name="신제품">#REF!</definedName>
    <definedName name="신제품2" localSheetId="1">#REF!</definedName>
    <definedName name="신제품2" localSheetId="2">#REF!</definedName>
    <definedName name="신제품2" localSheetId="3">#REF!</definedName>
    <definedName name="신제품2" localSheetId="4">#REF!</definedName>
    <definedName name="신제품2" localSheetId="5">#REF!</definedName>
    <definedName name="신제품2" localSheetId="6">#REF!</definedName>
    <definedName name="신제품2" localSheetId="7">#REF!</definedName>
    <definedName name="신제품2" localSheetId="8">#REF!</definedName>
    <definedName name="신제품2" localSheetId="9">#REF!</definedName>
    <definedName name="신제품2" localSheetId="10">#REF!</definedName>
    <definedName name="신제품2" localSheetId="11">#REF!</definedName>
    <definedName name="신제품2" localSheetId="12">#REF!</definedName>
    <definedName name="신제품2" localSheetId="13">#REF!</definedName>
    <definedName name="신제품2" localSheetId="15">#REF!</definedName>
    <definedName name="신제품2" localSheetId="16">#REF!</definedName>
    <definedName name="신제품2" localSheetId="17">#REF!</definedName>
    <definedName name="신제품2" localSheetId="18">#REF!</definedName>
    <definedName name="신제품2" localSheetId="21">#REF!</definedName>
    <definedName name="신제품2" localSheetId="19">#REF!</definedName>
    <definedName name="신제품2" localSheetId="20">#REF!</definedName>
    <definedName name="신제품2" localSheetId="22">#REF!</definedName>
    <definedName name="신제품2" localSheetId="24">#REF!</definedName>
    <definedName name="신제품2">#REF!</definedName>
    <definedName name="ㅇ" localSheetId="1">#REF!</definedName>
    <definedName name="ㅇ" localSheetId="2">#REF!</definedName>
    <definedName name="ㅇ" localSheetId="3">#REF!</definedName>
    <definedName name="ㅇ" localSheetId="4">#REF!</definedName>
    <definedName name="ㅇ" localSheetId="5">#REF!</definedName>
    <definedName name="ㅇ" localSheetId="6">#REF!</definedName>
    <definedName name="ㅇ" localSheetId="7">#REF!</definedName>
    <definedName name="ㅇ" localSheetId="8">#REF!</definedName>
    <definedName name="ㅇ" localSheetId="9">#REF!</definedName>
    <definedName name="ㅇ" localSheetId="10">#REF!</definedName>
    <definedName name="ㅇ" localSheetId="11">#REF!</definedName>
    <definedName name="ㅇ" localSheetId="12">#REF!</definedName>
    <definedName name="ㅇ" localSheetId="13">#REF!</definedName>
    <definedName name="ㅇ" localSheetId="15">#REF!</definedName>
    <definedName name="ㅇ" localSheetId="16">#REF!</definedName>
    <definedName name="ㅇ" localSheetId="17">#REF!</definedName>
    <definedName name="ㅇ" localSheetId="18">#REF!</definedName>
    <definedName name="ㅇ" localSheetId="21">#REF!</definedName>
    <definedName name="ㅇ" localSheetId="19">#REF!</definedName>
    <definedName name="ㅇ" localSheetId="20">#REF!</definedName>
    <definedName name="ㅇ" localSheetId="22">#REF!</definedName>
    <definedName name="ㅇ" localSheetId="24">#REF!</definedName>
    <definedName name="ㅇ">#REF!</definedName>
    <definedName name="ㅇㄴㄹ" localSheetId="1">#REF!</definedName>
    <definedName name="ㅇㄴㄹ" localSheetId="2">#REF!</definedName>
    <definedName name="ㅇㄴㄹ" localSheetId="3">#REF!</definedName>
    <definedName name="ㅇㄴㄹ" localSheetId="4">#REF!</definedName>
    <definedName name="ㅇㄴㄹ" localSheetId="5">#REF!</definedName>
    <definedName name="ㅇㄴㄹ" localSheetId="6">#REF!</definedName>
    <definedName name="ㅇㄴㄹ" localSheetId="7">#REF!</definedName>
    <definedName name="ㅇㄴㄹ" localSheetId="8">#REF!</definedName>
    <definedName name="ㅇㄴㄹ" localSheetId="9">#REF!</definedName>
    <definedName name="ㅇㄴㄹ" localSheetId="10">#REF!</definedName>
    <definedName name="ㅇㄴㄹ" localSheetId="11">#REF!</definedName>
    <definedName name="ㅇㄴㄹ" localSheetId="12">#REF!</definedName>
    <definedName name="ㅇㄴㄹ" localSheetId="13">#REF!</definedName>
    <definedName name="ㅇㄴㄹ" localSheetId="15">#REF!</definedName>
    <definedName name="ㅇㄴㄹ" localSheetId="16">#REF!</definedName>
    <definedName name="ㅇㄴㄹ" localSheetId="17">#REF!</definedName>
    <definedName name="ㅇㄴㄹ" localSheetId="18">#REF!</definedName>
    <definedName name="ㅇㄴㄹ" localSheetId="21">#REF!</definedName>
    <definedName name="ㅇㄴㄹ" localSheetId="19">#REF!</definedName>
    <definedName name="ㅇㄴㄹ" localSheetId="20">#REF!</definedName>
    <definedName name="ㅇㄴㄹ" localSheetId="22">#REF!</definedName>
    <definedName name="ㅇㄴㄹ" localSheetId="24">#REF!</definedName>
    <definedName name="ㅇㄴㄹ">#REF!</definedName>
    <definedName name="ㅇㄴㄹㄴㅇㄹㄴㄹ" localSheetId="1">#REF!</definedName>
    <definedName name="ㅇㄴㄹㄴㅇㄹㄴㄹ" localSheetId="2">#REF!</definedName>
    <definedName name="ㅇㄴㄹㄴㅇㄹㄴㄹ" localSheetId="3">#REF!</definedName>
    <definedName name="ㅇㄴㄹㄴㅇㄹㄴㄹ" localSheetId="4">#REF!</definedName>
    <definedName name="ㅇㄴㄹㄴㅇㄹㄴㄹ" localSheetId="5">#REF!</definedName>
    <definedName name="ㅇㄴㄹㄴㅇㄹㄴㄹ" localSheetId="6">#REF!</definedName>
    <definedName name="ㅇㄴㄹㄴㅇㄹㄴㄹ" localSheetId="7">#REF!</definedName>
    <definedName name="ㅇㄴㄹㄴㅇㄹㄴㄹ" localSheetId="8">#REF!</definedName>
    <definedName name="ㅇㄴㄹㄴㅇㄹㄴㄹ" localSheetId="9">#REF!</definedName>
    <definedName name="ㅇㄴㄹㄴㅇㄹㄴㄹ" localSheetId="10">#REF!</definedName>
    <definedName name="ㅇㄴㄹㄴㅇㄹㄴㄹ" localSheetId="11">#REF!</definedName>
    <definedName name="ㅇㄴㄹㄴㅇㄹㄴㄹ" localSheetId="12">#REF!</definedName>
    <definedName name="ㅇㄴㄹㄴㅇㄹㄴㄹ" localSheetId="13">#REF!</definedName>
    <definedName name="ㅇㄴㄹㄴㅇㄹㄴㄹ" localSheetId="15">#REF!</definedName>
    <definedName name="ㅇㄴㄹㄴㅇㄹㄴㄹ" localSheetId="16">#REF!</definedName>
    <definedName name="ㅇㄴㄹㄴㅇㄹㄴㄹ" localSheetId="17">#REF!</definedName>
    <definedName name="ㅇㄴㄹㄴㅇㄹㄴㄹ" localSheetId="18">#REF!</definedName>
    <definedName name="ㅇㄴㄹㄴㅇㄹㄴㄹ" localSheetId="21">#REF!</definedName>
    <definedName name="ㅇㄴㄹㄴㅇㄹㄴㄹ" localSheetId="19">#REF!</definedName>
    <definedName name="ㅇㄴㄹㄴㅇㄹㄴㄹ" localSheetId="20">#REF!</definedName>
    <definedName name="ㅇㄴㄹㄴㅇㄹㄴㄹ" localSheetId="22">#REF!</definedName>
    <definedName name="ㅇㄴㄹㄴㅇㄹㄴㄹ" localSheetId="24">#REF!</definedName>
    <definedName name="ㅇㄴㄹㄴㅇㄹㄴㄹ">#REF!</definedName>
    <definedName name="ㅇㄴㅁㄹ" localSheetId="1">#REF!</definedName>
    <definedName name="ㅇㄴㅁㄹ" localSheetId="2">#REF!</definedName>
    <definedName name="ㅇㄴㅁㄹ" localSheetId="3">#REF!</definedName>
    <definedName name="ㅇㄴㅁㄹ" localSheetId="4">#REF!</definedName>
    <definedName name="ㅇㄴㅁㄹ" localSheetId="5">#REF!</definedName>
    <definedName name="ㅇㄴㅁㄹ" localSheetId="6">#REF!</definedName>
    <definedName name="ㅇㄴㅁㄹ" localSheetId="7">#REF!</definedName>
    <definedName name="ㅇㄴㅁㄹ" localSheetId="8">#REF!</definedName>
    <definedName name="ㅇㄴㅁㄹ" localSheetId="9">#REF!</definedName>
    <definedName name="ㅇㄴㅁㄹ" localSheetId="10">#REF!</definedName>
    <definedName name="ㅇㄴㅁㄹ" localSheetId="11">#REF!</definedName>
    <definedName name="ㅇㄴㅁㄹ" localSheetId="12">#REF!</definedName>
    <definedName name="ㅇㄴㅁㄹ" localSheetId="13">#REF!</definedName>
    <definedName name="ㅇㄴㅁㄹ" localSheetId="15">#REF!</definedName>
    <definedName name="ㅇㄴㅁㄹ" localSheetId="16">#REF!</definedName>
    <definedName name="ㅇㄴㅁㄹ" localSheetId="17">#REF!</definedName>
    <definedName name="ㅇㄴㅁㄹ" localSheetId="18">#REF!</definedName>
    <definedName name="ㅇㄴㅁㄹ" localSheetId="21">#REF!</definedName>
    <definedName name="ㅇㄴㅁㄹ" localSheetId="19">#REF!</definedName>
    <definedName name="ㅇㄴㅁㄹ" localSheetId="20">#REF!</definedName>
    <definedName name="ㅇㄴㅁㄹ" localSheetId="22">#REF!</definedName>
    <definedName name="ㅇㄴㅁㄹ" localSheetId="24">#REF!</definedName>
    <definedName name="ㅇㄴㅁㄹ">#REF!</definedName>
    <definedName name="ㅇㄴㅁ러ㅏ" localSheetId="1">'[36]사업계획(97년)'!#REF!</definedName>
    <definedName name="ㅇㄴㅁ러ㅏ" localSheetId="2">'[36]사업계획(97년)'!#REF!</definedName>
    <definedName name="ㅇㄴㅁ러ㅏ" localSheetId="3">'[36]사업계획(97년)'!#REF!</definedName>
    <definedName name="ㅇㄴㅁ러ㅏ" localSheetId="4">'[36]사업계획(97년)'!#REF!</definedName>
    <definedName name="ㅇㄴㅁ러ㅏ" localSheetId="5">'[36]사업계획(97년)'!#REF!</definedName>
    <definedName name="ㅇㄴㅁ러ㅏ" localSheetId="6">'[36]사업계획(97년)'!#REF!</definedName>
    <definedName name="ㅇㄴㅁ러ㅏ" localSheetId="7">'[36]사업계획(97년)'!#REF!</definedName>
    <definedName name="ㅇㄴㅁ러ㅏ" localSheetId="8">'[36]사업계획(97년)'!#REF!</definedName>
    <definedName name="ㅇㄴㅁ러ㅏ" localSheetId="9">'[36]사업계획(97년)'!#REF!</definedName>
    <definedName name="ㅇㄴㅁ러ㅏ" localSheetId="10">'[36]사업계획(97년)'!#REF!</definedName>
    <definedName name="ㅇㄴㅁ러ㅏ" localSheetId="11">'[36]사업계획(97년)'!#REF!</definedName>
    <definedName name="ㅇㄴㅁ러ㅏ" localSheetId="12">'[36]사업계획(97년)'!#REF!</definedName>
    <definedName name="ㅇㄴㅁ러ㅏ" localSheetId="13">'[36]사업계획(97년)'!#REF!</definedName>
    <definedName name="ㅇㄴㅁ러ㅏ" localSheetId="15">'[36]사업계획(97년)'!#REF!</definedName>
    <definedName name="ㅇㄴㅁ러ㅏ" localSheetId="16">'[36]사업계획(97년)'!#REF!</definedName>
    <definedName name="ㅇㄴㅁ러ㅏ" localSheetId="17">'[36]사업계획(97년)'!#REF!</definedName>
    <definedName name="ㅇㄴㅁ러ㅏ" localSheetId="18">'[36]사업계획(97년)'!#REF!</definedName>
    <definedName name="ㅇㄴㅁ러ㅏ" localSheetId="21">'[36]사업계획(97년)'!#REF!</definedName>
    <definedName name="ㅇㄴㅁ러ㅏ" localSheetId="19">'[36]사업계획(97년)'!#REF!</definedName>
    <definedName name="ㅇㄴㅁ러ㅏ" localSheetId="20">'[36]사업계획(97년)'!#REF!</definedName>
    <definedName name="ㅇㄴㅁ러ㅏ" localSheetId="22">'[36]사업계획(97년)'!#REF!</definedName>
    <definedName name="ㅇㄴㅁ러ㅏ" localSheetId="24">'[36]사업계획(97년)'!#REF!</definedName>
    <definedName name="ㅇㄴㅁ러ㅏ">'[36]사업계획(97년)'!#REF!</definedName>
    <definedName name="ㅇㄷㅇ" localSheetId="1">#REF!</definedName>
    <definedName name="ㅇㄷㅇ" localSheetId="2">#REF!</definedName>
    <definedName name="ㅇㄷㅇ" localSheetId="3">#REF!</definedName>
    <definedName name="ㅇㄷㅇ" localSheetId="4">#REF!</definedName>
    <definedName name="ㅇㄷㅇ" localSheetId="5">#REF!</definedName>
    <definedName name="ㅇㄷㅇ" localSheetId="6">#REF!</definedName>
    <definedName name="ㅇㄷㅇ" localSheetId="7">#REF!</definedName>
    <definedName name="ㅇㄷㅇ" localSheetId="8">#REF!</definedName>
    <definedName name="ㅇㄷㅇ" localSheetId="9">#REF!</definedName>
    <definedName name="ㅇㄷㅇ" localSheetId="10">#REF!</definedName>
    <definedName name="ㅇㄷㅇ" localSheetId="11">#REF!</definedName>
    <definedName name="ㅇㄷㅇ" localSheetId="12">#REF!</definedName>
    <definedName name="ㅇㄷㅇ" localSheetId="13">#REF!</definedName>
    <definedName name="ㅇㄷㅇ" localSheetId="15">#REF!</definedName>
    <definedName name="ㅇㄷㅇ" localSheetId="14">#REF!</definedName>
    <definedName name="ㅇㄷㅇ" localSheetId="16">#REF!</definedName>
    <definedName name="ㅇㄷㅇ" localSheetId="17">#REF!</definedName>
    <definedName name="ㅇㄷㅇ" localSheetId="18">#REF!</definedName>
    <definedName name="ㅇㄷㅇ" localSheetId="21">#REF!</definedName>
    <definedName name="ㅇㄷㅇ" localSheetId="19">#REF!</definedName>
    <definedName name="ㅇㄷㅇ" localSheetId="20">#REF!</definedName>
    <definedName name="ㅇㄷㅇ" localSheetId="22">#REF!</definedName>
    <definedName name="ㅇㄷㅇ" localSheetId="24">#REF!</definedName>
    <definedName name="ㅇㄷㅇ">#REF!</definedName>
    <definedName name="ㅇㄹ" localSheetId="1">BlankMacro1</definedName>
    <definedName name="ㅇㄹ" localSheetId="2">BlankMacro1</definedName>
    <definedName name="ㅇㄹ" localSheetId="3">BlankMacro1</definedName>
    <definedName name="ㅇㄹ" localSheetId="4">BlankMacro1</definedName>
    <definedName name="ㅇㄹ" localSheetId="5">BlankMacro1</definedName>
    <definedName name="ㅇㄹ" localSheetId="6">BlankMacro1</definedName>
    <definedName name="ㅇㄹ" localSheetId="7">BlankMacro1</definedName>
    <definedName name="ㅇㄹ" localSheetId="8">BlankMacro1</definedName>
    <definedName name="ㅇㄹ" localSheetId="9">BlankMacro1</definedName>
    <definedName name="ㅇㄹ" localSheetId="10">BlankMacro1</definedName>
    <definedName name="ㅇㄹ" localSheetId="11">BlankMacro1</definedName>
    <definedName name="ㅇㄹ" localSheetId="12">BlankMacro1</definedName>
    <definedName name="ㅇㄹ" localSheetId="13">BlankMacro1</definedName>
    <definedName name="ㅇㄹ" localSheetId="15">BlankMacro1</definedName>
    <definedName name="ㅇㄹ" localSheetId="14">BlankMacro1</definedName>
    <definedName name="ㅇㄹ" localSheetId="16">BlankMacro1</definedName>
    <definedName name="ㅇㄹ" localSheetId="17">BlankMacro1</definedName>
    <definedName name="ㅇㄹ" localSheetId="18">BlankMacro1</definedName>
    <definedName name="ㅇㄹ" localSheetId="21">BlankMacro1</definedName>
    <definedName name="ㅇㄹ" localSheetId="19">BlankMacro1</definedName>
    <definedName name="ㅇㄹ" localSheetId="20">BlankMacro1</definedName>
    <definedName name="ㅇㄹ" localSheetId="22">BlankMacro1</definedName>
    <definedName name="ㅇㄹ" localSheetId="24">BlankMacro1</definedName>
    <definedName name="ㅇㄹ">BlankMacro1</definedName>
    <definedName name="ㅇㄹㄴㅇㄹㄴㅇㄹㄴㅇ" localSheetId="1">#REF!</definedName>
    <definedName name="ㅇㄹㄴㅇㄹㄴㅇㄹㄴㅇ" localSheetId="2">#REF!</definedName>
    <definedName name="ㅇㄹㄴㅇㄹㄴㅇㄹㄴㅇ" localSheetId="3">#REF!</definedName>
    <definedName name="ㅇㄹㄴㅇㄹㄴㅇㄹㄴㅇ" localSheetId="4">#REF!</definedName>
    <definedName name="ㅇㄹㄴㅇㄹㄴㅇㄹㄴㅇ" localSheetId="5">#REF!</definedName>
    <definedName name="ㅇㄹㄴㅇㄹㄴㅇㄹㄴㅇ" localSheetId="6">#REF!</definedName>
    <definedName name="ㅇㄹㄴㅇㄹㄴㅇㄹㄴㅇ" localSheetId="7">#REF!</definedName>
    <definedName name="ㅇㄹㄴㅇㄹㄴㅇㄹㄴㅇ" localSheetId="8">#REF!</definedName>
    <definedName name="ㅇㄹㄴㅇㄹㄴㅇㄹㄴㅇ" localSheetId="9">#REF!</definedName>
    <definedName name="ㅇㄹㄴㅇㄹㄴㅇㄹㄴㅇ" localSheetId="10">#REF!</definedName>
    <definedName name="ㅇㄹㄴㅇㄹㄴㅇㄹㄴㅇ" localSheetId="11">#REF!</definedName>
    <definedName name="ㅇㄹㄴㅇㄹㄴㅇㄹㄴㅇ" localSheetId="12">#REF!</definedName>
    <definedName name="ㅇㄹㄴㅇㄹㄴㅇㄹㄴㅇ" localSheetId="13">#REF!</definedName>
    <definedName name="ㅇㄹㄴㅇㄹㄴㅇㄹㄴㅇ" localSheetId="15">#REF!</definedName>
    <definedName name="ㅇㄹㄴㅇㄹㄴㅇㄹㄴㅇ" localSheetId="14">#REF!</definedName>
    <definedName name="ㅇㄹㄴㅇㄹㄴㅇㄹㄴㅇ" localSheetId="16">#REF!</definedName>
    <definedName name="ㅇㄹㄴㅇㄹㄴㅇㄹㄴㅇ" localSheetId="17">#REF!</definedName>
    <definedName name="ㅇㄹㄴㅇㄹㄴㅇㄹㄴㅇ" localSheetId="18">#REF!</definedName>
    <definedName name="ㅇㄹㄴㅇㄹㄴㅇㄹㄴㅇ" localSheetId="21">#REF!</definedName>
    <definedName name="ㅇㄹㄴㅇㄹㄴㅇㄹㄴㅇ" localSheetId="19">#REF!</definedName>
    <definedName name="ㅇㄹㄴㅇㄹㄴㅇㄹㄴㅇ" localSheetId="20">#REF!</definedName>
    <definedName name="ㅇㄹㄴㅇㄹㄴㅇㄹㄴㅇ" localSheetId="22">#REF!</definedName>
    <definedName name="ㅇㄹㄴㅇㄹㄴㅇㄹㄴㅇ" localSheetId="24">#REF!</definedName>
    <definedName name="ㅇㄹㄴㅇㄹㄴㅇㄹㄴㅇ">#REF!</definedName>
    <definedName name="ㅇㄹㅇㄹㅇㄹ" localSheetId="1">#REF!</definedName>
    <definedName name="ㅇㄹㅇㄹㅇㄹ" localSheetId="2">#REF!</definedName>
    <definedName name="ㅇㄹㅇㄹㅇㄹ" localSheetId="3">#REF!</definedName>
    <definedName name="ㅇㄹㅇㄹㅇㄹ" localSheetId="4">#REF!</definedName>
    <definedName name="ㅇㄹㅇㄹㅇㄹ" localSheetId="5">#REF!</definedName>
    <definedName name="ㅇㄹㅇㄹㅇㄹ" localSheetId="6">#REF!</definedName>
    <definedName name="ㅇㄹㅇㄹㅇㄹ" localSheetId="7">#REF!</definedName>
    <definedName name="ㅇㄹㅇㄹㅇㄹ" localSheetId="8">#REF!</definedName>
    <definedName name="ㅇㄹㅇㄹㅇㄹ" localSheetId="9">#REF!</definedName>
    <definedName name="ㅇㄹㅇㄹㅇㄹ" localSheetId="10">#REF!</definedName>
    <definedName name="ㅇㄹㅇㄹㅇㄹ" localSheetId="11">#REF!</definedName>
    <definedName name="ㅇㄹㅇㄹㅇㄹ" localSheetId="12">#REF!</definedName>
    <definedName name="ㅇㄹㅇㄹㅇㄹ" localSheetId="13">#REF!</definedName>
    <definedName name="ㅇㄹㅇㄹㅇㄹ" localSheetId="15">#REF!</definedName>
    <definedName name="ㅇㄹㅇㄹㅇㄹ" localSheetId="14">#REF!</definedName>
    <definedName name="ㅇㄹㅇㄹㅇㄹ" localSheetId="16">#REF!</definedName>
    <definedName name="ㅇㄹㅇㄹㅇㄹ" localSheetId="17">#REF!</definedName>
    <definedName name="ㅇㄹㅇㄹㅇㄹ" localSheetId="18">#REF!</definedName>
    <definedName name="ㅇㄹㅇㄹㅇㄹ" localSheetId="21">#REF!</definedName>
    <definedName name="ㅇㄹㅇㄹㅇㄹ" localSheetId="19">#REF!</definedName>
    <definedName name="ㅇㄹㅇㄹㅇㄹ" localSheetId="20">#REF!</definedName>
    <definedName name="ㅇㄹㅇㄹㅇㄹ" localSheetId="22">#REF!</definedName>
    <definedName name="ㅇㄹㅇㄹㅇㄹ" localSheetId="24">#REF!</definedName>
    <definedName name="ㅇㄹㅇㄹㅇㄹ">#REF!</definedName>
    <definedName name="ㅇ롸인ㅁ" localSheetId="1" hidden="1">{"'손익현황'!$A$1:$J$29"}</definedName>
    <definedName name="ㅇ롸인ㅁ" localSheetId="2" hidden="1">{"'손익현황'!$A$1:$J$29"}</definedName>
    <definedName name="ㅇ롸인ㅁ" localSheetId="3" hidden="1">{"'손익현황'!$A$1:$J$29"}</definedName>
    <definedName name="ㅇ롸인ㅁ" localSheetId="4" hidden="1">{"'손익현황'!$A$1:$J$29"}</definedName>
    <definedName name="ㅇ롸인ㅁ" localSheetId="5" hidden="1">{"'손익현황'!$A$1:$J$29"}</definedName>
    <definedName name="ㅇ롸인ㅁ" localSheetId="6" hidden="1">{"'손익현황'!$A$1:$J$29"}</definedName>
    <definedName name="ㅇ롸인ㅁ" localSheetId="7" hidden="1">{"'손익현황'!$A$1:$J$29"}</definedName>
    <definedName name="ㅇ롸인ㅁ" localSheetId="8" hidden="1">{"'손익현황'!$A$1:$J$29"}</definedName>
    <definedName name="ㅇ롸인ㅁ" localSheetId="9" hidden="1">{"'손익현황'!$A$1:$J$29"}</definedName>
    <definedName name="ㅇ롸인ㅁ" localSheetId="10" hidden="1">{"'손익현황'!$A$1:$J$29"}</definedName>
    <definedName name="ㅇ롸인ㅁ" localSheetId="11" hidden="1">{"'손익현황'!$A$1:$J$29"}</definedName>
    <definedName name="ㅇ롸인ㅁ" localSheetId="12" hidden="1">{"'손익현황'!$A$1:$J$29"}</definedName>
    <definedName name="ㅇ롸인ㅁ" localSheetId="13" hidden="1">{"'손익현황'!$A$1:$J$29"}</definedName>
    <definedName name="ㅇ롸인ㅁ" localSheetId="15" hidden="1">{"'손익현황'!$A$1:$J$29"}</definedName>
    <definedName name="ㅇ롸인ㅁ" localSheetId="14" hidden="1">{"'손익현황'!$A$1:$J$29"}</definedName>
    <definedName name="ㅇ롸인ㅁ" localSheetId="16" hidden="1">{"'손익현황'!$A$1:$J$29"}</definedName>
    <definedName name="ㅇ롸인ㅁ" localSheetId="17" hidden="1">{"'손익현황'!$A$1:$J$29"}</definedName>
    <definedName name="ㅇ롸인ㅁ" localSheetId="18" hidden="1">{"'손익현황'!$A$1:$J$29"}</definedName>
    <definedName name="ㅇ롸인ㅁ" localSheetId="21" hidden="1">{"'손익현황'!$A$1:$J$29"}</definedName>
    <definedName name="ㅇ롸인ㅁ" localSheetId="19" hidden="1">{"'손익현황'!$A$1:$J$29"}</definedName>
    <definedName name="ㅇ롸인ㅁ" localSheetId="20" hidden="1">{"'손익현황'!$A$1:$J$29"}</definedName>
    <definedName name="ㅇ롸인ㅁ" localSheetId="22" hidden="1">{"'손익현황'!$A$1:$J$29"}</definedName>
    <definedName name="ㅇ롸인ㅁ" localSheetId="24" hidden="1">{"'손익현황'!$A$1:$J$29"}</definedName>
    <definedName name="ㅇ롸인ㅁ" hidden="1">{"'손익현황'!$A$1:$J$29"}</definedName>
    <definedName name="ㅇㄻ">#N/A</definedName>
    <definedName name="ㅇㅀ" localSheetId="1">#REF!</definedName>
    <definedName name="ㅇㅀ" localSheetId="2">#REF!</definedName>
    <definedName name="ㅇㅀ" localSheetId="3">#REF!</definedName>
    <definedName name="ㅇㅀ" localSheetId="4">#REF!</definedName>
    <definedName name="ㅇㅀ" localSheetId="5">#REF!</definedName>
    <definedName name="ㅇㅀ" localSheetId="6">#REF!</definedName>
    <definedName name="ㅇㅀ" localSheetId="7">#REF!</definedName>
    <definedName name="ㅇㅀ" localSheetId="8">#REF!</definedName>
    <definedName name="ㅇㅀ" localSheetId="9">#REF!</definedName>
    <definedName name="ㅇㅀ" localSheetId="10">#REF!</definedName>
    <definedName name="ㅇㅀ" localSheetId="11">#REF!</definedName>
    <definedName name="ㅇㅀ" localSheetId="12">#REF!</definedName>
    <definedName name="ㅇㅀ" localSheetId="13">#REF!</definedName>
    <definedName name="ㅇㅀ" localSheetId="15">#REF!</definedName>
    <definedName name="ㅇㅀ" localSheetId="14">#REF!</definedName>
    <definedName name="ㅇㅀ" localSheetId="16">#REF!</definedName>
    <definedName name="ㅇㅀ" localSheetId="17">#REF!</definedName>
    <definedName name="ㅇㅀ" localSheetId="18">#REF!</definedName>
    <definedName name="ㅇㅀ" localSheetId="21">#REF!</definedName>
    <definedName name="ㅇㅀ" localSheetId="19">#REF!</definedName>
    <definedName name="ㅇㅀ" localSheetId="20">#REF!</definedName>
    <definedName name="ㅇㅀ" localSheetId="22">#REF!</definedName>
    <definedName name="ㅇㅀ" localSheetId="24">#REF!</definedName>
    <definedName name="ㅇㅀ">#REF!</definedName>
    <definedName name="ㅇㅇ" localSheetId="1">#REF!</definedName>
    <definedName name="ㅇㅇ" localSheetId="2">#REF!</definedName>
    <definedName name="ㅇㅇ" localSheetId="3">#REF!</definedName>
    <definedName name="ㅇㅇ" localSheetId="4">#REF!</definedName>
    <definedName name="ㅇㅇ" localSheetId="5">#REF!</definedName>
    <definedName name="ㅇㅇ" localSheetId="6">#REF!</definedName>
    <definedName name="ㅇㅇ" localSheetId="7">#REF!</definedName>
    <definedName name="ㅇㅇ" localSheetId="8">#REF!</definedName>
    <definedName name="ㅇㅇ" localSheetId="9">#REF!</definedName>
    <definedName name="ㅇㅇ" localSheetId="10">#REF!</definedName>
    <definedName name="ㅇㅇ" localSheetId="11">#REF!</definedName>
    <definedName name="ㅇㅇ" localSheetId="12">#REF!</definedName>
    <definedName name="ㅇㅇ" localSheetId="13">#REF!</definedName>
    <definedName name="ㅇㅇ" localSheetId="15">#REF!</definedName>
    <definedName name="ㅇㅇ" localSheetId="14">#REF!</definedName>
    <definedName name="ㅇㅇ" localSheetId="16">#REF!</definedName>
    <definedName name="ㅇㅇ" localSheetId="17">#REF!</definedName>
    <definedName name="ㅇㅇ" localSheetId="18">#REF!</definedName>
    <definedName name="ㅇㅇ" localSheetId="21">#REF!</definedName>
    <definedName name="ㅇㅇ" localSheetId="19">#REF!</definedName>
    <definedName name="ㅇㅇ" localSheetId="20">#REF!</definedName>
    <definedName name="ㅇㅇ" localSheetId="22">#REF!</definedName>
    <definedName name="ㅇㅇ" localSheetId="24">#REF!</definedName>
    <definedName name="ㅇㅇ">#REF!</definedName>
    <definedName name="ㅇㅇㅇ" localSheetId="1">#REF!</definedName>
    <definedName name="ㅇㅇㅇ" localSheetId="2">#REF!</definedName>
    <definedName name="ㅇㅇㅇ" localSheetId="3">#REF!</definedName>
    <definedName name="ㅇㅇㅇ" localSheetId="4">#REF!</definedName>
    <definedName name="ㅇㅇㅇ" localSheetId="5">#REF!</definedName>
    <definedName name="ㅇㅇㅇ" localSheetId="6">#REF!</definedName>
    <definedName name="ㅇㅇㅇ" localSheetId="7">#REF!</definedName>
    <definedName name="ㅇㅇㅇ" localSheetId="8">#REF!</definedName>
    <definedName name="ㅇㅇㅇ" localSheetId="9">#REF!</definedName>
    <definedName name="ㅇㅇㅇ" localSheetId="10">#REF!</definedName>
    <definedName name="ㅇㅇㅇ" localSheetId="11">#REF!</definedName>
    <definedName name="ㅇㅇㅇ" localSheetId="12">#REF!</definedName>
    <definedName name="ㅇㅇㅇ" localSheetId="13">#REF!</definedName>
    <definedName name="ㅇㅇㅇ" localSheetId="15">#REF!</definedName>
    <definedName name="ㅇㅇㅇ" localSheetId="14">#REF!</definedName>
    <definedName name="ㅇㅇㅇ" localSheetId="16">#REF!</definedName>
    <definedName name="ㅇㅇㅇ" localSheetId="17">#REF!</definedName>
    <definedName name="ㅇㅇㅇ" localSheetId="18">#REF!</definedName>
    <definedName name="ㅇㅇㅇ" localSheetId="21">#REF!</definedName>
    <definedName name="ㅇㅇㅇ" localSheetId="19">#REF!</definedName>
    <definedName name="ㅇㅇㅇ" localSheetId="20">#REF!</definedName>
    <definedName name="ㅇㅇㅇ" localSheetId="22">#REF!</definedName>
    <definedName name="ㅇㅇㅇ" localSheetId="24">#REF!</definedName>
    <definedName name="ㅇㅇㅇ">#REF!</definedName>
    <definedName name="ㅇㅇㅇㅇ" localSheetId="1">#REF!</definedName>
    <definedName name="ㅇㅇㅇㅇ" localSheetId="2">#REF!</definedName>
    <definedName name="ㅇㅇㅇㅇ" localSheetId="3">#REF!</definedName>
    <definedName name="ㅇㅇㅇㅇ" localSheetId="4">#REF!</definedName>
    <definedName name="ㅇㅇㅇㅇ" localSheetId="5">#REF!</definedName>
    <definedName name="ㅇㅇㅇㅇ" localSheetId="6">#REF!</definedName>
    <definedName name="ㅇㅇㅇㅇ" localSheetId="7">#REF!</definedName>
    <definedName name="ㅇㅇㅇㅇ" localSheetId="8">#REF!</definedName>
    <definedName name="ㅇㅇㅇㅇ" localSheetId="9">#REF!</definedName>
    <definedName name="ㅇㅇㅇㅇ" localSheetId="10">#REF!</definedName>
    <definedName name="ㅇㅇㅇㅇ" localSheetId="11">#REF!</definedName>
    <definedName name="ㅇㅇㅇㅇ" localSheetId="12">#REF!</definedName>
    <definedName name="ㅇㅇㅇㅇ" localSheetId="13">#REF!</definedName>
    <definedName name="ㅇㅇㅇㅇ" localSheetId="15">#REF!</definedName>
    <definedName name="ㅇㅇㅇㅇ" localSheetId="16">#REF!</definedName>
    <definedName name="ㅇㅇㅇㅇ" localSheetId="17">#REF!</definedName>
    <definedName name="ㅇㅇㅇㅇ" localSheetId="18">#REF!</definedName>
    <definedName name="ㅇㅇㅇㅇ" localSheetId="21">#REF!</definedName>
    <definedName name="ㅇㅇㅇㅇ" localSheetId="19">#REF!</definedName>
    <definedName name="ㅇㅇㅇㅇ" localSheetId="20">#REF!</definedName>
    <definedName name="ㅇㅇㅇㅇ" localSheetId="22">#REF!</definedName>
    <definedName name="ㅇㅇㅇㅇ" localSheetId="24">#REF!</definedName>
    <definedName name="ㅇㅇㅇㅇ">#REF!</definedName>
    <definedName name="ㅇㅇㅇㅇㅇ" localSheetId="1">#REF!</definedName>
    <definedName name="ㅇㅇㅇㅇㅇ" localSheetId="2">#REF!</definedName>
    <definedName name="ㅇㅇㅇㅇㅇ" localSheetId="3">#REF!</definedName>
    <definedName name="ㅇㅇㅇㅇㅇ" localSheetId="4">#REF!</definedName>
    <definedName name="ㅇㅇㅇㅇㅇ" localSheetId="5">#REF!</definedName>
    <definedName name="ㅇㅇㅇㅇㅇ" localSheetId="6">#REF!</definedName>
    <definedName name="ㅇㅇㅇㅇㅇ" localSheetId="7">#REF!</definedName>
    <definedName name="ㅇㅇㅇㅇㅇ" localSheetId="8">#REF!</definedName>
    <definedName name="ㅇㅇㅇㅇㅇ" localSheetId="9">#REF!</definedName>
    <definedName name="ㅇㅇㅇㅇㅇ" localSheetId="10">#REF!</definedName>
    <definedName name="ㅇㅇㅇㅇㅇ" localSheetId="11">#REF!</definedName>
    <definedName name="ㅇㅇㅇㅇㅇ" localSheetId="12">#REF!</definedName>
    <definedName name="ㅇㅇㅇㅇㅇ" localSheetId="13">#REF!</definedName>
    <definedName name="ㅇㅇㅇㅇㅇ" localSheetId="15">#REF!</definedName>
    <definedName name="ㅇㅇㅇㅇㅇ" localSheetId="16">#REF!</definedName>
    <definedName name="ㅇㅇㅇㅇㅇ" localSheetId="17">#REF!</definedName>
    <definedName name="ㅇㅇㅇㅇㅇ" localSheetId="18">#REF!</definedName>
    <definedName name="ㅇㅇㅇㅇㅇ" localSheetId="21">#REF!</definedName>
    <definedName name="ㅇㅇㅇㅇㅇ" localSheetId="19">#REF!</definedName>
    <definedName name="ㅇㅇㅇㅇㅇ" localSheetId="20">#REF!</definedName>
    <definedName name="ㅇㅇㅇㅇㅇ" localSheetId="22">#REF!</definedName>
    <definedName name="ㅇㅇㅇㅇㅇ" localSheetId="24">#REF!</definedName>
    <definedName name="ㅇㅇㅇㅇㅇ">#REF!</definedName>
    <definedName name="아이나라">'[26]99제품운영(안) (2)'!$A$6</definedName>
    <definedName name="악세사리류">[7]문자표!$D$330</definedName>
    <definedName name="액세서리나섬" localSheetId="1">#REF!</definedName>
    <definedName name="액세서리나섬" localSheetId="2">#REF!</definedName>
    <definedName name="액세서리나섬" localSheetId="3">#REF!</definedName>
    <definedName name="액세서리나섬" localSheetId="4">#REF!</definedName>
    <definedName name="액세서리나섬" localSheetId="5">#REF!</definedName>
    <definedName name="액세서리나섬" localSheetId="6">#REF!</definedName>
    <definedName name="액세서리나섬" localSheetId="7">#REF!</definedName>
    <definedName name="액세서리나섬" localSheetId="8">#REF!</definedName>
    <definedName name="액세서리나섬" localSheetId="9">#REF!</definedName>
    <definedName name="액세서리나섬" localSheetId="10">#REF!</definedName>
    <definedName name="액세서리나섬" localSheetId="11">#REF!</definedName>
    <definedName name="액세서리나섬" localSheetId="12">#REF!</definedName>
    <definedName name="액세서리나섬" localSheetId="13">#REF!</definedName>
    <definedName name="액세서리나섬" localSheetId="15">#REF!</definedName>
    <definedName name="액세서리나섬" localSheetId="14">#REF!</definedName>
    <definedName name="액세서리나섬" localSheetId="16">#REF!</definedName>
    <definedName name="액세서리나섬" localSheetId="17">#REF!</definedName>
    <definedName name="액세서리나섬" localSheetId="18">#REF!</definedName>
    <definedName name="액세서리나섬" localSheetId="21">#REF!</definedName>
    <definedName name="액세서리나섬" localSheetId="19">#REF!</definedName>
    <definedName name="액세서리나섬" localSheetId="20">#REF!</definedName>
    <definedName name="액세서리나섬" localSheetId="22">#REF!</definedName>
    <definedName name="액세서리나섬" localSheetId="24">#REF!</definedName>
    <definedName name="액세서리나섬">#REF!</definedName>
    <definedName name="액세서리류" localSheetId="1">#REF!</definedName>
    <definedName name="액세서리류" localSheetId="2">#REF!</definedName>
    <definedName name="액세서리류" localSheetId="3">#REF!</definedName>
    <definedName name="액세서리류" localSheetId="4">#REF!</definedName>
    <definedName name="액세서리류" localSheetId="5">#REF!</definedName>
    <definedName name="액세서리류" localSheetId="6">#REF!</definedName>
    <definedName name="액세서리류" localSheetId="7">#REF!</definedName>
    <definedName name="액세서리류" localSheetId="8">#REF!</definedName>
    <definedName name="액세서리류" localSheetId="9">#REF!</definedName>
    <definedName name="액세서리류" localSheetId="10">#REF!</definedName>
    <definedName name="액세서리류" localSheetId="11">#REF!</definedName>
    <definedName name="액세서리류" localSheetId="12">#REF!</definedName>
    <definedName name="액세서리류" localSheetId="13">#REF!</definedName>
    <definedName name="액세서리류" localSheetId="15">#REF!</definedName>
    <definedName name="액세서리류" localSheetId="14">#REF!</definedName>
    <definedName name="액세서리류" localSheetId="16">#REF!</definedName>
    <definedName name="액세서리류" localSheetId="17">#REF!</definedName>
    <definedName name="액세서리류" localSheetId="18">#REF!</definedName>
    <definedName name="액세서리류" localSheetId="21">#REF!</definedName>
    <definedName name="액세서리류" localSheetId="19">#REF!</definedName>
    <definedName name="액세서리류" localSheetId="20">#REF!</definedName>
    <definedName name="액세서리류" localSheetId="22">#REF!</definedName>
    <definedName name="액세서리류" localSheetId="24">#REF!</definedName>
    <definedName name="액세서리류">#REF!</definedName>
    <definedName name="엔" localSheetId="1">#REF!</definedName>
    <definedName name="엔" localSheetId="2">#REF!</definedName>
    <definedName name="엔" localSheetId="3">#REF!</definedName>
    <definedName name="엔" localSheetId="4">#REF!</definedName>
    <definedName name="엔" localSheetId="5">#REF!</definedName>
    <definedName name="엔" localSheetId="6">#REF!</definedName>
    <definedName name="엔" localSheetId="7">#REF!</definedName>
    <definedName name="엔" localSheetId="8">#REF!</definedName>
    <definedName name="엔" localSheetId="9">#REF!</definedName>
    <definedName name="엔" localSheetId="10">#REF!</definedName>
    <definedName name="엔" localSheetId="11">#REF!</definedName>
    <definedName name="엔" localSheetId="12">#REF!</definedName>
    <definedName name="엔" localSheetId="13">#REF!</definedName>
    <definedName name="엔" localSheetId="15">#REF!</definedName>
    <definedName name="엔" localSheetId="14">#REF!</definedName>
    <definedName name="엔" localSheetId="16">#REF!</definedName>
    <definedName name="엔" localSheetId="17">#REF!</definedName>
    <definedName name="엔" localSheetId="18">#REF!</definedName>
    <definedName name="엔" localSheetId="21">#REF!</definedName>
    <definedName name="엔" localSheetId="19">#REF!</definedName>
    <definedName name="엔" localSheetId="20">#REF!</definedName>
    <definedName name="엔" localSheetId="22">#REF!</definedName>
    <definedName name="엔" localSheetId="24">#REF!</definedName>
    <definedName name="엔">#REF!</definedName>
    <definedName name="엔비용" localSheetId="1">#REF!</definedName>
    <definedName name="엔비용" localSheetId="2">#REF!</definedName>
    <definedName name="엔비용" localSheetId="3">#REF!</definedName>
    <definedName name="엔비용" localSheetId="4">#REF!</definedName>
    <definedName name="엔비용" localSheetId="5">#REF!</definedName>
    <definedName name="엔비용" localSheetId="6">#REF!</definedName>
    <definedName name="엔비용" localSheetId="7">#REF!</definedName>
    <definedName name="엔비용" localSheetId="8">#REF!</definedName>
    <definedName name="엔비용" localSheetId="9">#REF!</definedName>
    <definedName name="엔비용" localSheetId="10">#REF!</definedName>
    <definedName name="엔비용" localSheetId="11">#REF!</definedName>
    <definedName name="엔비용" localSheetId="12">#REF!</definedName>
    <definedName name="엔비용" localSheetId="13">#REF!</definedName>
    <definedName name="엔비용" localSheetId="15">#REF!</definedName>
    <definedName name="엔비용" localSheetId="16">#REF!</definedName>
    <definedName name="엔비용" localSheetId="17">#REF!</definedName>
    <definedName name="엔비용" localSheetId="18">#REF!</definedName>
    <definedName name="엔비용" localSheetId="21">#REF!</definedName>
    <definedName name="엔비용" localSheetId="19">#REF!</definedName>
    <definedName name="엔비용" localSheetId="20">#REF!</definedName>
    <definedName name="엔비용" localSheetId="22">#REF!</definedName>
    <definedName name="엔비용" localSheetId="24">#REF!</definedName>
    <definedName name="엔비용">#REF!</definedName>
    <definedName name="연구3실" localSheetId="1">#REF!</definedName>
    <definedName name="연구3실" localSheetId="2">#REF!</definedName>
    <definedName name="연구3실" localSheetId="3">#REF!</definedName>
    <definedName name="연구3실" localSheetId="4">#REF!</definedName>
    <definedName name="연구3실" localSheetId="5">#REF!</definedName>
    <definedName name="연구3실" localSheetId="6">#REF!</definedName>
    <definedName name="연구3실" localSheetId="7">#REF!</definedName>
    <definedName name="연구3실" localSheetId="8">#REF!</definedName>
    <definedName name="연구3실" localSheetId="9">#REF!</definedName>
    <definedName name="연구3실" localSheetId="10">#REF!</definedName>
    <definedName name="연구3실" localSheetId="11">#REF!</definedName>
    <definedName name="연구3실" localSheetId="12">#REF!</definedName>
    <definedName name="연구3실" localSheetId="13">#REF!</definedName>
    <definedName name="연구3실" localSheetId="15">#REF!</definedName>
    <definedName name="연구3실" localSheetId="16">#REF!</definedName>
    <definedName name="연구3실" localSheetId="17">#REF!</definedName>
    <definedName name="연구3실" localSheetId="18">#REF!</definedName>
    <definedName name="연구3실" localSheetId="21">#REF!</definedName>
    <definedName name="연구3실" localSheetId="19">#REF!</definedName>
    <definedName name="연구3실" localSheetId="20">#REF!</definedName>
    <definedName name="연구3실" localSheetId="22">#REF!</definedName>
    <definedName name="연구3실" localSheetId="24">#REF!</definedName>
    <definedName name="연구3실">#REF!</definedName>
    <definedName name="영" localSheetId="1">'[37]사업계획(97년)'!#REF!</definedName>
    <definedName name="영" localSheetId="2">'[37]사업계획(97년)'!#REF!</definedName>
    <definedName name="영" localSheetId="3">'[37]사업계획(97년)'!#REF!</definedName>
    <definedName name="영" localSheetId="4">'[37]사업계획(97년)'!#REF!</definedName>
    <definedName name="영" localSheetId="5">'[37]사업계획(97년)'!#REF!</definedName>
    <definedName name="영" localSheetId="6">'[37]사업계획(97년)'!#REF!</definedName>
    <definedName name="영" localSheetId="7">'[37]사업계획(97년)'!#REF!</definedName>
    <definedName name="영" localSheetId="8">'[37]사업계획(97년)'!#REF!</definedName>
    <definedName name="영" localSheetId="9">'[37]사업계획(97년)'!#REF!</definedName>
    <definedName name="영" localSheetId="10">'[37]사업계획(97년)'!#REF!</definedName>
    <definedName name="영" localSheetId="11">'[37]사업계획(97년)'!#REF!</definedName>
    <definedName name="영" localSheetId="12">'[37]사업계획(97년)'!#REF!</definedName>
    <definedName name="영" localSheetId="13">'[37]사업계획(97년)'!#REF!</definedName>
    <definedName name="영" localSheetId="15">'[37]사업계획(97년)'!#REF!</definedName>
    <definedName name="영" localSheetId="16">'[37]사업계획(97년)'!#REF!</definedName>
    <definedName name="영" localSheetId="17">'[37]사업계획(97년)'!#REF!</definedName>
    <definedName name="영" localSheetId="18">'[37]사업계획(97년)'!#REF!</definedName>
    <definedName name="영" localSheetId="21">'[37]사업계획(97년)'!#REF!</definedName>
    <definedName name="영" localSheetId="19">'[37]사업계획(97년)'!#REF!</definedName>
    <definedName name="영" localSheetId="20">'[37]사업계획(97년)'!#REF!</definedName>
    <definedName name="영" localSheetId="22">'[37]사업계획(97년)'!#REF!</definedName>
    <definedName name="영" localSheetId="24">'[37]사업계획(97년)'!#REF!</definedName>
    <definedName name="영">'[37]사업계획(97년)'!#REF!</definedName>
    <definedName name="영업" localSheetId="1">#REF!</definedName>
    <definedName name="영업" localSheetId="2">#REF!</definedName>
    <definedName name="영업" localSheetId="3">#REF!</definedName>
    <definedName name="영업" localSheetId="4">#REF!</definedName>
    <definedName name="영업" localSheetId="5">#REF!</definedName>
    <definedName name="영업" localSheetId="6">#REF!</definedName>
    <definedName name="영업" localSheetId="7">#REF!</definedName>
    <definedName name="영업" localSheetId="8">#REF!</definedName>
    <definedName name="영업" localSheetId="9">#REF!</definedName>
    <definedName name="영업" localSheetId="10">#REF!</definedName>
    <definedName name="영업" localSheetId="11">#REF!</definedName>
    <definedName name="영업" localSheetId="12">#REF!</definedName>
    <definedName name="영업" localSheetId="13">#REF!</definedName>
    <definedName name="영업" localSheetId="15">#REF!</definedName>
    <definedName name="영업" localSheetId="14">#REF!</definedName>
    <definedName name="영업" localSheetId="16">#REF!</definedName>
    <definedName name="영업" localSheetId="17">#REF!</definedName>
    <definedName name="영업" localSheetId="18">#REF!</definedName>
    <definedName name="영업" localSheetId="21">#REF!</definedName>
    <definedName name="영업" localSheetId="19">#REF!</definedName>
    <definedName name="영업" localSheetId="20">#REF!</definedName>
    <definedName name="영업" localSheetId="22">#REF!</definedName>
    <definedName name="영업" localSheetId="24">#REF!</definedName>
    <definedName name="영업">#REF!</definedName>
    <definedName name="영역" localSheetId="1">#REF!</definedName>
    <definedName name="영역" localSheetId="2">#REF!</definedName>
    <definedName name="영역" localSheetId="3">#REF!</definedName>
    <definedName name="영역" localSheetId="4">#REF!</definedName>
    <definedName name="영역" localSheetId="5">#REF!</definedName>
    <definedName name="영역" localSheetId="6">#REF!</definedName>
    <definedName name="영역" localSheetId="7">#REF!</definedName>
    <definedName name="영역" localSheetId="8">#REF!</definedName>
    <definedName name="영역" localSheetId="9">#REF!</definedName>
    <definedName name="영역" localSheetId="10">#REF!</definedName>
    <definedName name="영역" localSheetId="11">#REF!</definedName>
    <definedName name="영역" localSheetId="12">#REF!</definedName>
    <definedName name="영역" localSheetId="13">#REF!</definedName>
    <definedName name="영역" localSheetId="15">#REF!</definedName>
    <definedName name="영역" localSheetId="14">#REF!</definedName>
    <definedName name="영역" localSheetId="16">#REF!</definedName>
    <definedName name="영역" localSheetId="17">#REF!</definedName>
    <definedName name="영역" localSheetId="18">#REF!</definedName>
    <definedName name="영역" localSheetId="21">#REF!</definedName>
    <definedName name="영역" localSheetId="19">#REF!</definedName>
    <definedName name="영역" localSheetId="20">#REF!</definedName>
    <definedName name="영역" localSheetId="22">#REF!</definedName>
    <definedName name="영역" localSheetId="24">#REF!</definedName>
    <definedName name="영역">#REF!</definedName>
    <definedName name="오" localSheetId="1">'[13]사업계획(97년)'!#REF!</definedName>
    <definedName name="오" localSheetId="2">'[13]사업계획(97년)'!#REF!</definedName>
    <definedName name="오" localSheetId="3">'[13]사업계획(97년)'!#REF!</definedName>
    <definedName name="오" localSheetId="4">'[13]사업계획(97년)'!#REF!</definedName>
    <definedName name="오" localSheetId="5">'[13]사업계획(97년)'!#REF!</definedName>
    <definedName name="오" localSheetId="6">'[13]사업계획(97년)'!#REF!</definedName>
    <definedName name="오" localSheetId="7">'[13]사업계획(97년)'!#REF!</definedName>
    <definedName name="오" localSheetId="8">'[13]사업계획(97년)'!#REF!</definedName>
    <definedName name="오" localSheetId="9">'[13]사업계획(97년)'!#REF!</definedName>
    <definedName name="오" localSheetId="10">'[13]사업계획(97년)'!#REF!</definedName>
    <definedName name="오" localSheetId="11">'[13]사업계획(97년)'!#REF!</definedName>
    <definedName name="오" localSheetId="12">'[13]사업계획(97년)'!#REF!</definedName>
    <definedName name="오" localSheetId="13">'[13]사업계획(97년)'!#REF!</definedName>
    <definedName name="오" localSheetId="15">'[13]사업계획(97년)'!#REF!</definedName>
    <definedName name="오" localSheetId="14">'[13]사업계획(97년)'!#REF!</definedName>
    <definedName name="오" localSheetId="16">'[13]사업계획(97년)'!#REF!</definedName>
    <definedName name="오" localSheetId="17">'[13]사업계획(97년)'!#REF!</definedName>
    <definedName name="오" localSheetId="18">'[13]사업계획(97년)'!#REF!</definedName>
    <definedName name="오" localSheetId="21">'[13]사업계획(97년)'!#REF!</definedName>
    <definedName name="오" localSheetId="19">'[13]사업계획(97년)'!#REF!</definedName>
    <definedName name="오" localSheetId="20">'[13]사업계획(97년)'!#REF!</definedName>
    <definedName name="오" localSheetId="22">'[13]사업계획(97년)'!#REF!</definedName>
    <definedName name="오" localSheetId="24">'[13]사업계획(97년)'!#REF!</definedName>
    <definedName name="오">'[13]사업계획(97년)'!#REF!</definedName>
    <definedName name="오션">'[26]99제품운영(안) (2)'!$A$128</definedName>
    <definedName name="완구류" localSheetId="1">#REF!</definedName>
    <definedName name="완구류" localSheetId="2">#REF!</definedName>
    <definedName name="완구류" localSheetId="3">#REF!</definedName>
    <definedName name="완구류" localSheetId="4">#REF!</definedName>
    <definedName name="완구류" localSheetId="5">#REF!</definedName>
    <definedName name="완구류" localSheetId="6">#REF!</definedName>
    <definedName name="완구류" localSheetId="7">#REF!</definedName>
    <definedName name="완구류" localSheetId="8">#REF!</definedName>
    <definedName name="완구류" localSheetId="9">#REF!</definedName>
    <definedName name="완구류" localSheetId="10">#REF!</definedName>
    <definedName name="완구류" localSheetId="11">#REF!</definedName>
    <definedName name="완구류" localSheetId="12">#REF!</definedName>
    <definedName name="완구류" localSheetId="13">#REF!</definedName>
    <definedName name="완구류" localSheetId="15">#REF!</definedName>
    <definedName name="완구류" localSheetId="14">#REF!</definedName>
    <definedName name="완구류" localSheetId="16">#REF!</definedName>
    <definedName name="완구류" localSheetId="17">#REF!</definedName>
    <definedName name="완구류" localSheetId="18">#REF!</definedName>
    <definedName name="완구류" localSheetId="21">#REF!</definedName>
    <definedName name="완구류" localSheetId="19">#REF!</definedName>
    <definedName name="완구류" localSheetId="20">#REF!</definedName>
    <definedName name="완구류" localSheetId="22">#REF!</definedName>
    <definedName name="완구류" localSheetId="24">#REF!</definedName>
    <definedName name="완구류">#REF!</definedName>
    <definedName name="완구류중원" localSheetId="1">#REF!</definedName>
    <definedName name="완구류중원" localSheetId="2">#REF!</definedName>
    <definedName name="완구류중원" localSheetId="3">#REF!</definedName>
    <definedName name="완구류중원" localSheetId="4">#REF!</definedName>
    <definedName name="완구류중원" localSheetId="5">#REF!</definedName>
    <definedName name="완구류중원" localSheetId="6">#REF!</definedName>
    <definedName name="완구류중원" localSheetId="7">#REF!</definedName>
    <definedName name="완구류중원" localSheetId="8">#REF!</definedName>
    <definedName name="완구류중원" localSheetId="9">#REF!</definedName>
    <definedName name="완구류중원" localSheetId="10">#REF!</definedName>
    <definedName name="완구류중원" localSheetId="11">#REF!</definedName>
    <definedName name="완구류중원" localSheetId="12">#REF!</definedName>
    <definedName name="완구류중원" localSheetId="13">#REF!</definedName>
    <definedName name="완구류중원" localSheetId="15">#REF!</definedName>
    <definedName name="완구류중원" localSheetId="14">#REF!</definedName>
    <definedName name="완구류중원" localSheetId="16">#REF!</definedName>
    <definedName name="완구류중원" localSheetId="17">#REF!</definedName>
    <definedName name="완구류중원" localSheetId="18">#REF!</definedName>
    <definedName name="완구류중원" localSheetId="21">#REF!</definedName>
    <definedName name="완구류중원" localSheetId="19">#REF!</definedName>
    <definedName name="완구류중원" localSheetId="20">#REF!</definedName>
    <definedName name="완구류중원" localSheetId="22">#REF!</definedName>
    <definedName name="완구류중원" localSheetId="24">#REF!</definedName>
    <definedName name="완구류중원">#REF!</definedName>
    <definedName name="외부바코드">[7]문자표!$D$889</definedName>
    <definedName name="외상매입금" localSheetId="1">#REF!</definedName>
    <definedName name="외상매입금" localSheetId="2">#REF!</definedName>
    <definedName name="외상매입금" localSheetId="3">#REF!</definedName>
    <definedName name="외상매입금" localSheetId="4">#REF!</definedName>
    <definedName name="외상매입금" localSheetId="5">#REF!</definedName>
    <definedName name="외상매입금" localSheetId="6">#REF!</definedName>
    <definedName name="외상매입금" localSheetId="7">#REF!</definedName>
    <definedName name="외상매입금" localSheetId="8">#REF!</definedName>
    <definedName name="외상매입금" localSheetId="9">#REF!</definedName>
    <definedName name="외상매입금" localSheetId="10">#REF!</definedName>
    <definedName name="외상매입금" localSheetId="11">#REF!</definedName>
    <definedName name="외상매입금" localSheetId="12">#REF!</definedName>
    <definedName name="외상매입금" localSheetId="13">#REF!</definedName>
    <definedName name="외상매입금" localSheetId="15">#REF!</definedName>
    <definedName name="외상매입금" localSheetId="14">#REF!</definedName>
    <definedName name="외상매입금" localSheetId="16">#REF!</definedName>
    <definedName name="외상매입금" localSheetId="17">#REF!</definedName>
    <definedName name="외상매입금" localSheetId="18">#REF!</definedName>
    <definedName name="외상매입금" localSheetId="21">#REF!</definedName>
    <definedName name="외상매입금" localSheetId="19">#REF!</definedName>
    <definedName name="외상매입금" localSheetId="20">#REF!</definedName>
    <definedName name="외상매입금" localSheetId="22">#REF!</definedName>
    <definedName name="외상매입금" localSheetId="24">#REF!</definedName>
    <definedName name="외상매입금">#REF!</definedName>
    <definedName name="외화" localSheetId="1">#REF!</definedName>
    <definedName name="외화" localSheetId="2">#REF!</definedName>
    <definedName name="외화" localSheetId="3">#REF!</definedName>
    <definedName name="외화" localSheetId="4">#REF!</definedName>
    <definedName name="외화" localSheetId="5">#REF!</definedName>
    <definedName name="외화" localSheetId="6">#REF!</definedName>
    <definedName name="외화" localSheetId="7">#REF!</definedName>
    <definedName name="외화" localSheetId="8">#REF!</definedName>
    <definedName name="외화" localSheetId="9">#REF!</definedName>
    <definedName name="외화" localSheetId="10">#REF!</definedName>
    <definedName name="외화" localSheetId="11">#REF!</definedName>
    <definedName name="외화" localSheetId="12">#REF!</definedName>
    <definedName name="외화" localSheetId="13">#REF!</definedName>
    <definedName name="외화" localSheetId="15">#REF!</definedName>
    <definedName name="외화" localSheetId="14">#REF!</definedName>
    <definedName name="외화" localSheetId="16">#REF!</definedName>
    <definedName name="외화" localSheetId="17">#REF!</definedName>
    <definedName name="외화" localSheetId="18">#REF!</definedName>
    <definedName name="외화" localSheetId="21">#REF!</definedName>
    <definedName name="외화" localSheetId="19">#REF!</definedName>
    <definedName name="외화" localSheetId="20">#REF!</definedName>
    <definedName name="외화" localSheetId="22">#REF!</definedName>
    <definedName name="외화" localSheetId="24">#REF!</definedName>
    <definedName name="외화">#REF!</definedName>
    <definedName name="외화예금현황" localSheetId="1">#REF!</definedName>
    <definedName name="외화예금현황" localSheetId="2">#REF!</definedName>
    <definedName name="외화예금현황" localSheetId="3">#REF!</definedName>
    <definedName name="외화예금현황" localSheetId="4">#REF!</definedName>
    <definedName name="외화예금현황" localSheetId="5">#REF!</definedName>
    <definedName name="외화예금현황" localSheetId="6">#REF!</definedName>
    <definedName name="외화예금현황" localSheetId="7">#REF!</definedName>
    <definedName name="외화예금현황" localSheetId="8">#REF!</definedName>
    <definedName name="외화예금현황" localSheetId="9">#REF!</definedName>
    <definedName name="외화예금현황" localSheetId="10">#REF!</definedName>
    <definedName name="외화예금현황" localSheetId="11">#REF!</definedName>
    <definedName name="외화예금현황" localSheetId="12">#REF!</definedName>
    <definedName name="외화예금현황" localSheetId="13">#REF!</definedName>
    <definedName name="외화예금현황" localSheetId="15">#REF!</definedName>
    <definedName name="외화예금현황" localSheetId="14">#REF!</definedName>
    <definedName name="외화예금현황" localSheetId="16">#REF!</definedName>
    <definedName name="외화예금현황" localSheetId="17">#REF!</definedName>
    <definedName name="외화예금현황" localSheetId="18">#REF!</definedName>
    <definedName name="외화예금현황" localSheetId="21">#REF!</definedName>
    <definedName name="외화예금현황" localSheetId="19">#REF!</definedName>
    <definedName name="외화예금현황" localSheetId="20">#REF!</definedName>
    <definedName name="외화예금현황" localSheetId="22">#REF!</definedName>
    <definedName name="외화예금현황" localSheetId="24">#REF!</definedName>
    <definedName name="외화예금현황">#REF!</definedName>
    <definedName name="운용자금내용" localSheetId="1">#REF!</definedName>
    <definedName name="운용자금내용" localSheetId="2">#REF!</definedName>
    <definedName name="운용자금내용" localSheetId="3">#REF!</definedName>
    <definedName name="운용자금내용" localSheetId="4">#REF!</definedName>
    <definedName name="운용자금내용" localSheetId="5">#REF!</definedName>
    <definedName name="운용자금내용" localSheetId="6">#REF!</definedName>
    <definedName name="운용자금내용" localSheetId="7">#REF!</definedName>
    <definedName name="운용자금내용" localSheetId="8">#REF!</definedName>
    <definedName name="운용자금내용" localSheetId="9">#REF!</definedName>
    <definedName name="운용자금내용" localSheetId="10">#REF!</definedName>
    <definedName name="운용자금내용" localSheetId="11">#REF!</definedName>
    <definedName name="운용자금내용" localSheetId="12">#REF!</definedName>
    <definedName name="운용자금내용" localSheetId="13">#REF!</definedName>
    <definedName name="운용자금내용" localSheetId="15">#REF!</definedName>
    <definedName name="운용자금내용" localSheetId="16">#REF!</definedName>
    <definedName name="운용자금내용" localSheetId="17">#REF!</definedName>
    <definedName name="운용자금내용" localSheetId="18">#REF!</definedName>
    <definedName name="운용자금내용" localSheetId="21">#REF!</definedName>
    <definedName name="운용자금내용" localSheetId="19">#REF!</definedName>
    <definedName name="운용자금내용" localSheetId="20">#REF!</definedName>
    <definedName name="운용자금내용" localSheetId="22">#REF!</definedName>
    <definedName name="운용자금내용" localSheetId="24">#REF!</definedName>
    <definedName name="운용자금내용">#REF!</definedName>
    <definedName name="원본" localSheetId="1">BlankMacro1</definedName>
    <definedName name="원본" localSheetId="2">BlankMacro1</definedName>
    <definedName name="원본" localSheetId="3">BlankMacro1</definedName>
    <definedName name="원본" localSheetId="4">BlankMacro1</definedName>
    <definedName name="원본" localSheetId="5">BlankMacro1</definedName>
    <definedName name="원본" localSheetId="6">BlankMacro1</definedName>
    <definedName name="원본" localSheetId="7">BlankMacro1</definedName>
    <definedName name="원본" localSheetId="8">BlankMacro1</definedName>
    <definedName name="원본" localSheetId="9">BlankMacro1</definedName>
    <definedName name="원본" localSheetId="10">BlankMacro1</definedName>
    <definedName name="원본" localSheetId="11">BlankMacro1</definedName>
    <definedName name="원본" localSheetId="12">BlankMacro1</definedName>
    <definedName name="원본" localSheetId="13">BlankMacro1</definedName>
    <definedName name="원본" localSheetId="15">BlankMacro1</definedName>
    <definedName name="원본" localSheetId="14">BlankMacro1</definedName>
    <definedName name="원본" localSheetId="16">BlankMacro1</definedName>
    <definedName name="원본" localSheetId="17">BlankMacro1</definedName>
    <definedName name="원본" localSheetId="18">BlankMacro1</definedName>
    <definedName name="원본" localSheetId="21">BlankMacro1</definedName>
    <definedName name="원본" localSheetId="19">BlankMacro1</definedName>
    <definedName name="원본" localSheetId="20">BlankMacro1</definedName>
    <definedName name="원본" localSheetId="22">BlankMacro1</definedName>
    <definedName name="원본" localSheetId="24">BlankMacro1</definedName>
    <definedName name="원본">BlankMacro1</definedName>
    <definedName name="월_판매" localSheetId="1">#REF!</definedName>
    <definedName name="월_판매" localSheetId="2">#REF!</definedName>
    <definedName name="월_판매" localSheetId="3">#REF!</definedName>
    <definedName name="월_판매" localSheetId="4">#REF!</definedName>
    <definedName name="월_판매" localSheetId="5">#REF!</definedName>
    <definedName name="월_판매" localSheetId="6">#REF!</definedName>
    <definedName name="월_판매" localSheetId="7">#REF!</definedName>
    <definedName name="월_판매" localSheetId="8">#REF!</definedName>
    <definedName name="월_판매" localSheetId="9">#REF!</definedName>
    <definedName name="월_판매" localSheetId="10">#REF!</definedName>
    <definedName name="월_판매" localSheetId="11">#REF!</definedName>
    <definedName name="월_판매" localSheetId="12">#REF!</definedName>
    <definedName name="월_판매" localSheetId="13">#REF!</definedName>
    <definedName name="월_판매" localSheetId="15">#REF!</definedName>
    <definedName name="월_판매" localSheetId="14">#REF!</definedName>
    <definedName name="월_판매" localSheetId="16">#REF!</definedName>
    <definedName name="월_판매" localSheetId="17">#REF!</definedName>
    <definedName name="월_판매" localSheetId="18">#REF!</definedName>
    <definedName name="월_판매" localSheetId="21">#REF!</definedName>
    <definedName name="월_판매" localSheetId="19">#REF!</definedName>
    <definedName name="월_판매" localSheetId="20">#REF!</definedName>
    <definedName name="월_판매" localSheetId="22">#REF!</definedName>
    <definedName name="월_판매" localSheetId="24">#REF!</definedName>
    <definedName name="월_판매">#REF!</definedName>
    <definedName name="월별" localSheetId="1">'[38]사업계획(97년)'!#REF!</definedName>
    <definedName name="월별" localSheetId="2">'[38]사업계획(97년)'!#REF!</definedName>
    <definedName name="월별" localSheetId="3">'[38]사업계획(97년)'!#REF!</definedName>
    <definedName name="월별" localSheetId="4">'[38]사업계획(97년)'!#REF!</definedName>
    <definedName name="월별" localSheetId="5">'[38]사업계획(97년)'!#REF!</definedName>
    <definedName name="월별" localSheetId="6">'[38]사업계획(97년)'!#REF!</definedName>
    <definedName name="월별" localSheetId="7">'[38]사업계획(97년)'!#REF!</definedName>
    <definedName name="월별" localSheetId="8">'[38]사업계획(97년)'!#REF!</definedName>
    <definedName name="월별" localSheetId="9">'[38]사업계획(97년)'!#REF!</definedName>
    <definedName name="월별" localSheetId="10">'[38]사업계획(97년)'!#REF!</definedName>
    <definedName name="월별" localSheetId="11">'[38]사업계획(97년)'!#REF!</definedName>
    <definedName name="월별" localSheetId="12">'[38]사업계획(97년)'!#REF!</definedName>
    <definedName name="월별" localSheetId="13">'[38]사업계획(97년)'!#REF!</definedName>
    <definedName name="월별" localSheetId="15">'[38]사업계획(97년)'!#REF!</definedName>
    <definedName name="월별" localSheetId="14">'[38]사업계획(97년)'!#REF!</definedName>
    <definedName name="월별" localSheetId="16">'[38]사업계획(97년)'!#REF!</definedName>
    <definedName name="월별" localSheetId="17">'[38]사업계획(97년)'!#REF!</definedName>
    <definedName name="월별" localSheetId="18">'[38]사업계획(97년)'!#REF!</definedName>
    <definedName name="월별" localSheetId="21">'[38]사업계획(97년)'!#REF!</definedName>
    <definedName name="월별" localSheetId="19">'[38]사업계획(97년)'!#REF!</definedName>
    <definedName name="월별" localSheetId="20">'[38]사업계획(97년)'!#REF!</definedName>
    <definedName name="월별" localSheetId="22">'[38]사업계획(97년)'!#REF!</definedName>
    <definedName name="월별" localSheetId="24">'[38]사업계획(97년)'!#REF!</definedName>
    <definedName name="월별">'[38]사업계획(97년)'!#REF!</definedName>
    <definedName name="월별1" localSheetId="1">'[14]사업계획(97년)'!#REF!</definedName>
    <definedName name="월별1" localSheetId="2">'[14]사업계획(97년)'!#REF!</definedName>
    <definedName name="월별1" localSheetId="3">'[14]사업계획(97년)'!#REF!</definedName>
    <definedName name="월별1" localSheetId="4">'[14]사업계획(97년)'!#REF!</definedName>
    <definedName name="월별1" localSheetId="5">'[14]사업계획(97년)'!#REF!</definedName>
    <definedName name="월별1" localSheetId="6">'[14]사업계획(97년)'!#REF!</definedName>
    <definedName name="월별1" localSheetId="7">'[14]사업계획(97년)'!#REF!</definedName>
    <definedName name="월별1" localSheetId="8">'[14]사업계획(97년)'!#REF!</definedName>
    <definedName name="월별1" localSheetId="9">'[14]사업계획(97년)'!#REF!</definedName>
    <definedName name="월별1" localSheetId="10">'[14]사업계획(97년)'!#REF!</definedName>
    <definedName name="월별1" localSheetId="11">'[14]사업계획(97년)'!#REF!</definedName>
    <definedName name="월별1" localSheetId="12">'[14]사업계획(97년)'!#REF!</definedName>
    <definedName name="월별1" localSheetId="13">'[14]사업계획(97년)'!#REF!</definedName>
    <definedName name="월별1" localSheetId="15">'[14]사업계획(97년)'!#REF!</definedName>
    <definedName name="월별1" localSheetId="14">'[14]사업계획(97년)'!#REF!</definedName>
    <definedName name="월별1" localSheetId="16">'[14]사업계획(97년)'!#REF!</definedName>
    <definedName name="월별1" localSheetId="17">'[14]사업계획(97년)'!#REF!</definedName>
    <definedName name="월별1" localSheetId="18">'[14]사업계획(97년)'!#REF!</definedName>
    <definedName name="월별1" localSheetId="21">'[14]사업계획(97년)'!#REF!</definedName>
    <definedName name="월별1" localSheetId="19">'[14]사업계획(97년)'!#REF!</definedName>
    <definedName name="월별1" localSheetId="20">'[14]사업계획(97년)'!#REF!</definedName>
    <definedName name="월별1" localSheetId="22">'[14]사업계획(97년)'!#REF!</definedName>
    <definedName name="월별1" localSheetId="24">'[14]사업계획(97년)'!#REF!</definedName>
    <definedName name="월별1">'[14]사업계획(97년)'!#REF!</definedName>
    <definedName name="유" localSheetId="1">'[39]99제품운영(안) (2)'!#REF!</definedName>
    <definedName name="유" localSheetId="2">'[39]99제품운영(안) (2)'!#REF!</definedName>
    <definedName name="유" localSheetId="3">'[39]99제품운영(안) (2)'!#REF!</definedName>
    <definedName name="유" localSheetId="4">'[39]99제품운영(안) (2)'!#REF!</definedName>
    <definedName name="유" localSheetId="5">'[39]99제품운영(안) (2)'!#REF!</definedName>
    <definedName name="유" localSheetId="6">'[39]99제품운영(안) (2)'!#REF!</definedName>
    <definedName name="유" localSheetId="7">'[39]99제품운영(안) (2)'!#REF!</definedName>
    <definedName name="유" localSheetId="8">'[39]99제품운영(안) (2)'!#REF!</definedName>
    <definedName name="유" localSheetId="9">'[39]99제품운영(안) (2)'!#REF!</definedName>
    <definedName name="유" localSheetId="10">'[39]99제품운영(안) (2)'!#REF!</definedName>
    <definedName name="유" localSheetId="11">'[39]99제품운영(안) (2)'!#REF!</definedName>
    <definedName name="유" localSheetId="12">'[39]99제품운영(안) (2)'!#REF!</definedName>
    <definedName name="유" localSheetId="13">'[39]99제품운영(안) (2)'!#REF!</definedName>
    <definedName name="유" localSheetId="15">'[39]99제품운영(안) (2)'!#REF!</definedName>
    <definedName name="유" localSheetId="14">'[39]99제품운영(안) (2)'!#REF!</definedName>
    <definedName name="유" localSheetId="16">'[39]99제품운영(안) (2)'!#REF!</definedName>
    <definedName name="유" localSheetId="17">'[39]99제품운영(안) (2)'!#REF!</definedName>
    <definedName name="유" localSheetId="18">'[39]99제품운영(안) (2)'!#REF!</definedName>
    <definedName name="유" localSheetId="21">'[39]99제품운영(안) (2)'!#REF!</definedName>
    <definedName name="유" localSheetId="19">'[39]99제품운영(안) (2)'!#REF!</definedName>
    <definedName name="유" localSheetId="20">'[39]99제품운영(안) (2)'!#REF!</definedName>
    <definedName name="유" localSheetId="22">'[39]99제품운영(안) (2)'!#REF!</definedName>
    <definedName name="유" localSheetId="24">'[39]99제품운영(안) (2)'!#REF!</definedName>
    <definedName name="유">'[39]99제품운영(안) (2)'!#REF!</definedName>
    <definedName name="유통경로" localSheetId="1">#REF!</definedName>
    <definedName name="유통경로" localSheetId="2">#REF!</definedName>
    <definedName name="유통경로" localSheetId="3">#REF!</definedName>
    <definedName name="유통경로" localSheetId="4">#REF!</definedName>
    <definedName name="유통경로" localSheetId="5">#REF!</definedName>
    <definedName name="유통경로" localSheetId="6">#REF!</definedName>
    <definedName name="유통경로" localSheetId="7">#REF!</definedName>
    <definedName name="유통경로" localSheetId="8">#REF!</definedName>
    <definedName name="유통경로" localSheetId="9">#REF!</definedName>
    <definedName name="유통경로" localSheetId="10">#REF!</definedName>
    <definedName name="유통경로" localSheetId="11">#REF!</definedName>
    <definedName name="유통경로" localSheetId="12">#REF!</definedName>
    <definedName name="유통경로" localSheetId="13">#REF!</definedName>
    <definedName name="유통경로" localSheetId="15">#REF!</definedName>
    <definedName name="유통경로" localSheetId="14">#REF!</definedName>
    <definedName name="유통경로" localSheetId="16">#REF!</definedName>
    <definedName name="유통경로" localSheetId="17">#REF!</definedName>
    <definedName name="유통경로" localSheetId="18">#REF!</definedName>
    <definedName name="유통경로" localSheetId="21">#REF!</definedName>
    <definedName name="유통경로" localSheetId="19">#REF!</definedName>
    <definedName name="유통경로" localSheetId="20">#REF!</definedName>
    <definedName name="유통경로" localSheetId="22">#REF!</definedName>
    <definedName name="유통경로" localSheetId="24">#REF!</definedName>
    <definedName name="유통경로">#REF!</definedName>
    <definedName name="유희경">'[39]99제품운영(안) (2)'!$A$128</definedName>
    <definedName name="의식">[7]문자표!$D$774</definedName>
    <definedName name="이븐브라이트닝세럼" localSheetId="1">'[40]사업계획(97년)'!#REF!</definedName>
    <definedName name="이븐브라이트닝세럼" localSheetId="2">'[40]사업계획(97년)'!#REF!</definedName>
    <definedName name="이븐브라이트닝세럼" localSheetId="3">'[40]사업계획(97년)'!#REF!</definedName>
    <definedName name="이븐브라이트닝세럼" localSheetId="4">'[40]사업계획(97년)'!#REF!</definedName>
    <definedName name="이븐브라이트닝세럼" localSheetId="5">'[40]사업계획(97년)'!#REF!</definedName>
    <definedName name="이븐브라이트닝세럼" localSheetId="6">'[40]사업계획(97년)'!#REF!</definedName>
    <definedName name="이븐브라이트닝세럼" localSheetId="7">'[40]사업계획(97년)'!#REF!</definedName>
    <definedName name="이븐브라이트닝세럼" localSheetId="8">'[40]사업계획(97년)'!#REF!</definedName>
    <definedName name="이븐브라이트닝세럼" localSheetId="9">'[40]사업계획(97년)'!#REF!</definedName>
    <definedName name="이븐브라이트닝세럼" localSheetId="10">'[40]사업계획(97년)'!#REF!</definedName>
    <definedName name="이븐브라이트닝세럼" localSheetId="11">'[40]사업계획(97년)'!#REF!</definedName>
    <definedName name="이븐브라이트닝세럼" localSheetId="12">'[40]사업계획(97년)'!#REF!</definedName>
    <definedName name="이븐브라이트닝세럼" localSheetId="13">'[40]사업계획(97년)'!#REF!</definedName>
    <definedName name="이븐브라이트닝세럼" localSheetId="15">'[40]사업계획(97년)'!#REF!</definedName>
    <definedName name="이븐브라이트닝세럼" localSheetId="14">'[40]사업계획(97년)'!#REF!</definedName>
    <definedName name="이븐브라이트닝세럼" localSheetId="16">'[40]사업계획(97년)'!#REF!</definedName>
    <definedName name="이븐브라이트닝세럼" localSheetId="17">'[40]사업계획(97년)'!#REF!</definedName>
    <definedName name="이븐브라이트닝세럼" localSheetId="18">'[40]사업계획(97년)'!#REF!</definedName>
    <definedName name="이븐브라이트닝세럼" localSheetId="21">'[40]사업계획(97년)'!#REF!</definedName>
    <definedName name="이븐브라이트닝세럼" localSheetId="19">'[40]사업계획(97년)'!#REF!</definedName>
    <definedName name="이븐브라이트닝세럼" localSheetId="20">'[40]사업계획(97년)'!#REF!</definedName>
    <definedName name="이븐브라이트닝세럼" localSheetId="22">'[40]사업계획(97년)'!#REF!</definedName>
    <definedName name="이븐브라이트닝세럼" localSheetId="24">'[40]사업계획(97년)'!#REF!</definedName>
    <definedName name="이븐브라이트닝세럼">'[40]사업계획(97년)'!#REF!</definedName>
    <definedName name="이자제외_제조임률">'[41]5월경비_영업외비용'!$F$18</definedName>
    <definedName name="이자제외_포장임률">'[41]5월경비_영업외비용'!$F$19</definedName>
    <definedName name="이지은" localSheetId="1">#REF!</definedName>
    <definedName name="이지은" localSheetId="2">#REF!</definedName>
    <definedName name="이지은" localSheetId="3">#REF!</definedName>
    <definedName name="이지은" localSheetId="4">#REF!</definedName>
    <definedName name="이지은" localSheetId="5">#REF!</definedName>
    <definedName name="이지은" localSheetId="6">#REF!</definedName>
    <definedName name="이지은" localSheetId="7">#REF!</definedName>
    <definedName name="이지은" localSheetId="8">#REF!</definedName>
    <definedName name="이지은" localSheetId="9">#REF!</definedName>
    <definedName name="이지은" localSheetId="10">#REF!</definedName>
    <definedName name="이지은" localSheetId="11">#REF!</definedName>
    <definedName name="이지은" localSheetId="12">#REF!</definedName>
    <definedName name="이지은" localSheetId="13">#REF!</definedName>
    <definedName name="이지은" localSheetId="15">#REF!</definedName>
    <definedName name="이지은" localSheetId="14">#REF!</definedName>
    <definedName name="이지은" localSheetId="16">#REF!</definedName>
    <definedName name="이지은" localSheetId="17">#REF!</definedName>
    <definedName name="이지은" localSheetId="18">#REF!</definedName>
    <definedName name="이지은" localSheetId="21">#REF!</definedName>
    <definedName name="이지은" localSheetId="19">#REF!</definedName>
    <definedName name="이지은" localSheetId="20">#REF!</definedName>
    <definedName name="이지은" localSheetId="22">#REF!</definedName>
    <definedName name="이지은" localSheetId="24">#REF!</definedName>
    <definedName name="이지은">#REF!</definedName>
    <definedName name="인원" localSheetId="1">#REF!</definedName>
    <definedName name="인원" localSheetId="2">#REF!</definedName>
    <definedName name="인원" localSheetId="3">#REF!</definedName>
    <definedName name="인원" localSheetId="4">#REF!</definedName>
    <definedName name="인원" localSheetId="5">#REF!</definedName>
    <definedName name="인원" localSheetId="6">#REF!</definedName>
    <definedName name="인원" localSheetId="7">#REF!</definedName>
    <definedName name="인원" localSheetId="8">#REF!</definedName>
    <definedName name="인원" localSheetId="9">#REF!</definedName>
    <definedName name="인원" localSheetId="10">#REF!</definedName>
    <definedName name="인원" localSheetId="11">#REF!</definedName>
    <definedName name="인원" localSheetId="12">#REF!</definedName>
    <definedName name="인원" localSheetId="13">#REF!</definedName>
    <definedName name="인원" localSheetId="15">#REF!</definedName>
    <definedName name="인원" localSheetId="14">#REF!</definedName>
    <definedName name="인원" localSheetId="16">#REF!</definedName>
    <definedName name="인원" localSheetId="17">#REF!</definedName>
    <definedName name="인원" localSheetId="18">#REF!</definedName>
    <definedName name="인원" localSheetId="21">#REF!</definedName>
    <definedName name="인원" localSheetId="19">#REF!</definedName>
    <definedName name="인원" localSheetId="20">#REF!</definedName>
    <definedName name="인원" localSheetId="22">#REF!</definedName>
    <definedName name="인원" localSheetId="24">#REF!</definedName>
    <definedName name="인원">#REF!</definedName>
    <definedName name="인원차량" localSheetId="1">#REF!</definedName>
    <definedName name="인원차량" localSheetId="2">#REF!</definedName>
    <definedName name="인원차량" localSheetId="3">#REF!</definedName>
    <definedName name="인원차량" localSheetId="4">#REF!</definedName>
    <definedName name="인원차량" localSheetId="5">#REF!</definedName>
    <definedName name="인원차량" localSheetId="6">#REF!</definedName>
    <definedName name="인원차량" localSheetId="7">#REF!</definedName>
    <definedName name="인원차량" localSheetId="8">#REF!</definedName>
    <definedName name="인원차량" localSheetId="9">#REF!</definedName>
    <definedName name="인원차량" localSheetId="10">#REF!</definedName>
    <definedName name="인원차량" localSheetId="11">#REF!</definedName>
    <definedName name="인원차량" localSheetId="12">#REF!</definedName>
    <definedName name="인원차량" localSheetId="13">#REF!</definedName>
    <definedName name="인원차량" localSheetId="15">#REF!</definedName>
    <definedName name="인원차량" localSheetId="14">#REF!</definedName>
    <definedName name="인원차량" localSheetId="16">#REF!</definedName>
    <definedName name="인원차량" localSheetId="17">#REF!</definedName>
    <definedName name="인원차량" localSheetId="18">#REF!</definedName>
    <definedName name="인원차량" localSheetId="21">#REF!</definedName>
    <definedName name="인원차량" localSheetId="19">#REF!</definedName>
    <definedName name="인원차량" localSheetId="20">#REF!</definedName>
    <definedName name="인원차량" localSheetId="22">#REF!</definedName>
    <definedName name="인원차량" localSheetId="24">#REF!</definedName>
    <definedName name="인원차량">#REF!</definedName>
    <definedName name="일단끝" localSheetId="1">#REF!</definedName>
    <definedName name="일단끝" localSheetId="2">#REF!</definedName>
    <definedName name="일단끝" localSheetId="3">#REF!</definedName>
    <definedName name="일단끝" localSheetId="4">#REF!</definedName>
    <definedName name="일단끝" localSheetId="5">#REF!</definedName>
    <definedName name="일단끝" localSheetId="6">#REF!</definedName>
    <definedName name="일단끝" localSheetId="7">#REF!</definedName>
    <definedName name="일단끝" localSheetId="8">#REF!</definedName>
    <definedName name="일단끝" localSheetId="9">#REF!</definedName>
    <definedName name="일단끝" localSheetId="10">#REF!</definedName>
    <definedName name="일단끝" localSheetId="11">#REF!</definedName>
    <definedName name="일단끝" localSheetId="12">#REF!</definedName>
    <definedName name="일단끝" localSheetId="13">#REF!</definedName>
    <definedName name="일단끝" localSheetId="15">#REF!</definedName>
    <definedName name="일단끝" localSheetId="16">#REF!</definedName>
    <definedName name="일단끝" localSheetId="17">#REF!</definedName>
    <definedName name="일단끝" localSheetId="18">#REF!</definedName>
    <definedName name="일단끝" localSheetId="21">#REF!</definedName>
    <definedName name="일단끝" localSheetId="19">#REF!</definedName>
    <definedName name="일단끝" localSheetId="20">#REF!</definedName>
    <definedName name="일단끝" localSheetId="22">#REF!</definedName>
    <definedName name="일단끝" localSheetId="24">#REF!</definedName>
    <definedName name="일단끝">#REF!</definedName>
    <definedName name="일정표" localSheetId="1">'[19]사업계획(97년)'!#REF!</definedName>
    <definedName name="일정표" localSheetId="2">'[19]사업계획(97년)'!#REF!</definedName>
    <definedName name="일정표" localSheetId="3">'[19]사업계획(97년)'!#REF!</definedName>
    <definedName name="일정표" localSheetId="4">'[19]사업계획(97년)'!#REF!</definedName>
    <definedName name="일정표" localSheetId="5">'[19]사업계획(97년)'!#REF!</definedName>
    <definedName name="일정표" localSheetId="6">'[19]사업계획(97년)'!#REF!</definedName>
    <definedName name="일정표" localSheetId="7">'[19]사업계획(97년)'!#REF!</definedName>
    <definedName name="일정표" localSheetId="8">'[19]사업계획(97년)'!#REF!</definedName>
    <definedName name="일정표" localSheetId="9">'[19]사업계획(97년)'!#REF!</definedName>
    <definedName name="일정표" localSheetId="10">'[19]사업계획(97년)'!#REF!</definedName>
    <definedName name="일정표" localSheetId="11">'[19]사업계획(97년)'!#REF!</definedName>
    <definedName name="일정표" localSheetId="12">'[19]사업계획(97년)'!#REF!</definedName>
    <definedName name="일정표" localSheetId="13">'[19]사업계획(97년)'!#REF!</definedName>
    <definedName name="일정표" localSheetId="15">'[19]사업계획(97년)'!#REF!</definedName>
    <definedName name="일정표" localSheetId="16">'[19]사업계획(97년)'!#REF!</definedName>
    <definedName name="일정표" localSheetId="17">'[19]사업계획(97년)'!#REF!</definedName>
    <definedName name="일정표" localSheetId="18">'[19]사업계획(97년)'!#REF!</definedName>
    <definedName name="일정표" localSheetId="21">'[19]사업계획(97년)'!#REF!</definedName>
    <definedName name="일정표" localSheetId="19">'[19]사업계획(97년)'!#REF!</definedName>
    <definedName name="일정표" localSheetId="20">'[19]사업계획(97년)'!#REF!</definedName>
    <definedName name="일정표" localSheetId="22">'[19]사업계획(97년)'!#REF!</definedName>
    <definedName name="일정표" localSheetId="24">'[19]사업계획(97년)'!#REF!</definedName>
    <definedName name="일정표">'[19]사업계획(97년)'!#REF!</definedName>
    <definedName name="임경재" localSheetId="1">'[40]사업계획(97년)'!#REF!</definedName>
    <definedName name="임경재" localSheetId="2">'[40]사업계획(97년)'!#REF!</definedName>
    <definedName name="임경재" localSheetId="3">'[40]사업계획(97년)'!#REF!</definedName>
    <definedName name="임경재" localSheetId="4">'[40]사업계획(97년)'!#REF!</definedName>
    <definedName name="임경재" localSheetId="5">'[40]사업계획(97년)'!#REF!</definedName>
    <definedName name="임경재" localSheetId="6">'[40]사업계획(97년)'!#REF!</definedName>
    <definedName name="임경재" localSheetId="7">'[40]사업계획(97년)'!#REF!</definedName>
    <definedName name="임경재" localSheetId="8">'[40]사업계획(97년)'!#REF!</definedName>
    <definedName name="임경재" localSheetId="9">'[40]사업계획(97년)'!#REF!</definedName>
    <definedName name="임경재" localSheetId="10">'[40]사업계획(97년)'!#REF!</definedName>
    <definedName name="임경재" localSheetId="11">'[40]사업계획(97년)'!#REF!</definedName>
    <definedName name="임경재" localSheetId="12">'[40]사업계획(97년)'!#REF!</definedName>
    <definedName name="임경재" localSheetId="13">'[40]사업계획(97년)'!#REF!</definedName>
    <definedName name="임경재" localSheetId="15">'[40]사업계획(97년)'!#REF!</definedName>
    <definedName name="임경재" localSheetId="16">'[40]사업계획(97년)'!#REF!</definedName>
    <definedName name="임경재" localSheetId="17">'[40]사업계획(97년)'!#REF!</definedName>
    <definedName name="임경재" localSheetId="18">'[40]사업계획(97년)'!#REF!</definedName>
    <definedName name="임경재" localSheetId="21">'[40]사업계획(97년)'!#REF!</definedName>
    <definedName name="임경재" localSheetId="19">'[40]사업계획(97년)'!#REF!</definedName>
    <definedName name="임경재" localSheetId="20">'[40]사업계획(97년)'!#REF!</definedName>
    <definedName name="임경재" localSheetId="22">'[40]사업계획(97년)'!#REF!</definedName>
    <definedName name="임경재" localSheetId="24">'[40]사업계획(97년)'!#REF!</definedName>
    <definedName name="임경재">'[40]사업계획(97년)'!#REF!</definedName>
    <definedName name="입고" localSheetId="1">#REF!</definedName>
    <definedName name="입고" localSheetId="2">#REF!</definedName>
    <definedName name="입고" localSheetId="3">#REF!</definedName>
    <definedName name="입고" localSheetId="4">#REF!</definedName>
    <definedName name="입고" localSheetId="5">#REF!</definedName>
    <definedName name="입고" localSheetId="6">#REF!</definedName>
    <definedName name="입고" localSheetId="7">#REF!</definedName>
    <definedName name="입고" localSheetId="8">#REF!</definedName>
    <definedName name="입고" localSheetId="9">#REF!</definedName>
    <definedName name="입고" localSheetId="10">#REF!</definedName>
    <definedName name="입고" localSheetId="11">#REF!</definedName>
    <definedName name="입고" localSheetId="12">#REF!</definedName>
    <definedName name="입고" localSheetId="13">#REF!</definedName>
    <definedName name="입고" localSheetId="15">#REF!</definedName>
    <definedName name="입고" localSheetId="14">#REF!</definedName>
    <definedName name="입고" localSheetId="16">#REF!</definedName>
    <definedName name="입고" localSheetId="17">#REF!</definedName>
    <definedName name="입고" localSheetId="18">#REF!</definedName>
    <definedName name="입고" localSheetId="21">#REF!</definedName>
    <definedName name="입고" localSheetId="19">#REF!</definedName>
    <definedName name="입고" localSheetId="20">#REF!</definedName>
    <definedName name="입고" localSheetId="22">#REF!</definedName>
    <definedName name="입고" localSheetId="24">#REF!</definedName>
    <definedName name="입고">#REF!</definedName>
    <definedName name="ㅈ" localSheetId="1">'[11]사업계획(97년)'!#REF!</definedName>
    <definedName name="ㅈ" localSheetId="2">'[11]사업계획(97년)'!#REF!</definedName>
    <definedName name="ㅈ" localSheetId="3">'[11]사업계획(97년)'!#REF!</definedName>
    <definedName name="ㅈ" localSheetId="4">'[11]사업계획(97년)'!#REF!</definedName>
    <definedName name="ㅈ" localSheetId="5">'[11]사업계획(97년)'!#REF!</definedName>
    <definedName name="ㅈ" localSheetId="6">'[11]사업계획(97년)'!#REF!</definedName>
    <definedName name="ㅈ" localSheetId="7">'[11]사업계획(97년)'!#REF!</definedName>
    <definedName name="ㅈ" localSheetId="8">'[11]사업계획(97년)'!#REF!</definedName>
    <definedName name="ㅈ" localSheetId="9">'[11]사업계획(97년)'!#REF!</definedName>
    <definedName name="ㅈ" localSheetId="10">'[11]사업계획(97년)'!#REF!</definedName>
    <definedName name="ㅈ" localSheetId="11">'[11]사업계획(97년)'!#REF!</definedName>
    <definedName name="ㅈ" localSheetId="12">'[11]사업계획(97년)'!#REF!</definedName>
    <definedName name="ㅈ" localSheetId="13">'[11]사업계획(97년)'!#REF!</definedName>
    <definedName name="ㅈ" localSheetId="15">'[11]사업계획(97년)'!#REF!</definedName>
    <definedName name="ㅈ" localSheetId="16">'[11]사업계획(97년)'!#REF!</definedName>
    <definedName name="ㅈ" localSheetId="17">'[11]사업계획(97년)'!#REF!</definedName>
    <definedName name="ㅈ" localSheetId="18">'[11]사업계획(97년)'!#REF!</definedName>
    <definedName name="ㅈ" localSheetId="21">'[11]사업계획(97년)'!#REF!</definedName>
    <definedName name="ㅈ" localSheetId="19">'[11]사업계획(97년)'!#REF!</definedName>
    <definedName name="ㅈ" localSheetId="20">'[11]사업계획(97년)'!#REF!</definedName>
    <definedName name="ㅈ" localSheetId="22">'[11]사업계획(97년)'!#REF!</definedName>
    <definedName name="ㅈ" localSheetId="24">'[11]사업계획(97년)'!#REF!</definedName>
    <definedName name="ㅈ">'[11]사업계획(97년)'!#REF!</definedName>
    <definedName name="ㅈㄷㄳ" localSheetId="1">#REF!</definedName>
    <definedName name="ㅈㄷㄳ" localSheetId="2">#REF!</definedName>
    <definedName name="ㅈㄷㄳ" localSheetId="3">#REF!</definedName>
    <definedName name="ㅈㄷㄳ" localSheetId="4">#REF!</definedName>
    <definedName name="ㅈㄷㄳ" localSheetId="5">#REF!</definedName>
    <definedName name="ㅈㄷㄳ" localSheetId="6">#REF!</definedName>
    <definedName name="ㅈㄷㄳ" localSheetId="7">#REF!</definedName>
    <definedName name="ㅈㄷㄳ" localSheetId="8">#REF!</definedName>
    <definedName name="ㅈㄷㄳ" localSheetId="9">#REF!</definedName>
    <definedName name="ㅈㄷㄳ" localSheetId="10">#REF!</definedName>
    <definedName name="ㅈㄷㄳ" localSheetId="11">#REF!</definedName>
    <definedName name="ㅈㄷㄳ" localSheetId="12">#REF!</definedName>
    <definedName name="ㅈㄷㄳ" localSheetId="13">#REF!</definedName>
    <definedName name="ㅈㄷㄳ" localSheetId="15">#REF!</definedName>
    <definedName name="ㅈㄷㄳ" localSheetId="14">#REF!</definedName>
    <definedName name="ㅈㄷㄳ" localSheetId="16">#REF!</definedName>
    <definedName name="ㅈㄷㄳ" localSheetId="17">#REF!</definedName>
    <definedName name="ㅈㄷㄳ" localSheetId="18">#REF!</definedName>
    <definedName name="ㅈㄷㄳ" localSheetId="21">#REF!</definedName>
    <definedName name="ㅈㄷㄳ" localSheetId="19">#REF!</definedName>
    <definedName name="ㅈㄷㄳ" localSheetId="20">#REF!</definedName>
    <definedName name="ㅈㄷㄳ" localSheetId="22">#REF!</definedName>
    <definedName name="ㅈㄷㄳ" localSheetId="24">#REF!</definedName>
    <definedName name="ㅈㄷㄳ">#REF!</definedName>
    <definedName name="ㅈㅂㄷㄱㄷㅈ" localSheetId="1">#REF!</definedName>
    <definedName name="ㅈㅂㄷㄱㄷㅈ" localSheetId="2">#REF!</definedName>
    <definedName name="ㅈㅂㄷㄱㄷㅈ" localSheetId="3">#REF!</definedName>
    <definedName name="ㅈㅂㄷㄱㄷㅈ" localSheetId="4">#REF!</definedName>
    <definedName name="ㅈㅂㄷㄱㄷㅈ" localSheetId="5">#REF!</definedName>
    <definedName name="ㅈㅂㄷㄱㄷㅈ" localSheetId="6">#REF!</definedName>
    <definedName name="ㅈㅂㄷㄱㄷㅈ" localSheetId="7">#REF!</definedName>
    <definedName name="ㅈㅂㄷㄱㄷㅈ" localSheetId="8">#REF!</definedName>
    <definedName name="ㅈㅂㄷㄱㄷㅈ" localSheetId="9">#REF!</definedName>
    <definedName name="ㅈㅂㄷㄱㄷㅈ" localSheetId="10">#REF!</definedName>
    <definedName name="ㅈㅂㄷㄱㄷㅈ" localSheetId="11">#REF!</definedName>
    <definedName name="ㅈㅂㄷㄱㄷㅈ" localSheetId="12">#REF!</definedName>
    <definedName name="ㅈㅂㄷㄱㄷㅈ" localSheetId="13">#REF!</definedName>
    <definedName name="ㅈㅂㄷㄱㄷㅈ" localSheetId="15">#REF!</definedName>
    <definedName name="ㅈㅂㄷㄱㄷㅈ" localSheetId="14">#REF!</definedName>
    <definedName name="ㅈㅂㄷㄱㄷㅈ" localSheetId="16">#REF!</definedName>
    <definedName name="ㅈㅂㄷㄱㄷㅈ" localSheetId="17">#REF!</definedName>
    <definedName name="ㅈㅂㄷㄱㄷㅈ" localSheetId="18">#REF!</definedName>
    <definedName name="ㅈㅂㄷㄱㄷㅈ" localSheetId="21">#REF!</definedName>
    <definedName name="ㅈㅂㄷㄱㄷㅈ" localSheetId="19">#REF!</definedName>
    <definedName name="ㅈㅂㄷㄱㄷㅈ" localSheetId="20">#REF!</definedName>
    <definedName name="ㅈㅂㄷㄱㄷㅈ" localSheetId="22">#REF!</definedName>
    <definedName name="ㅈㅂㄷㄱㄷㅈ" localSheetId="24">#REF!</definedName>
    <definedName name="ㅈㅂㄷㄱㄷㅈ">#REF!</definedName>
    <definedName name="ㅈㅂㅈㅂ" localSheetId="1">#REF!</definedName>
    <definedName name="ㅈㅂㅈㅂ" localSheetId="2">#REF!</definedName>
    <definedName name="ㅈㅂㅈㅂ" localSheetId="3">#REF!</definedName>
    <definedName name="ㅈㅂㅈㅂ" localSheetId="4">#REF!</definedName>
    <definedName name="ㅈㅂㅈㅂ" localSheetId="5">#REF!</definedName>
    <definedName name="ㅈㅂㅈㅂ" localSheetId="6">#REF!</definedName>
    <definedName name="ㅈㅂㅈㅂ" localSheetId="7">#REF!</definedName>
    <definedName name="ㅈㅂㅈㅂ" localSheetId="8">#REF!</definedName>
    <definedName name="ㅈㅂㅈㅂ" localSheetId="9">#REF!</definedName>
    <definedName name="ㅈㅂㅈㅂ" localSheetId="10">#REF!</definedName>
    <definedName name="ㅈㅂㅈㅂ" localSheetId="11">#REF!</definedName>
    <definedName name="ㅈㅂㅈㅂ" localSheetId="12">#REF!</definedName>
    <definedName name="ㅈㅂㅈㅂ" localSheetId="13">#REF!</definedName>
    <definedName name="ㅈㅂㅈㅂ" localSheetId="15">#REF!</definedName>
    <definedName name="ㅈㅂㅈㅂ" localSheetId="14">#REF!</definedName>
    <definedName name="ㅈㅂㅈㅂ" localSheetId="16">#REF!</definedName>
    <definedName name="ㅈㅂㅈㅂ" localSheetId="17">#REF!</definedName>
    <definedName name="ㅈㅂㅈㅂ" localSheetId="18">#REF!</definedName>
    <definedName name="ㅈㅂㅈㅂ" localSheetId="21">#REF!</definedName>
    <definedName name="ㅈㅂㅈㅂ" localSheetId="19">#REF!</definedName>
    <definedName name="ㅈㅂㅈㅂ" localSheetId="20">#REF!</definedName>
    <definedName name="ㅈㅂㅈㅂ" localSheetId="22">#REF!</definedName>
    <definedName name="ㅈㅂㅈㅂ" localSheetId="24">#REF!</definedName>
    <definedName name="ㅈㅂㅈㅂ">#REF!</definedName>
    <definedName name="ㅈㅈ" localSheetId="1">#REF!</definedName>
    <definedName name="ㅈㅈ" localSheetId="2">#REF!</definedName>
    <definedName name="ㅈㅈ" localSheetId="3">#REF!</definedName>
    <definedName name="ㅈㅈ" localSheetId="4">#REF!</definedName>
    <definedName name="ㅈㅈ" localSheetId="5">#REF!</definedName>
    <definedName name="ㅈㅈ" localSheetId="6">#REF!</definedName>
    <definedName name="ㅈㅈ" localSheetId="7">#REF!</definedName>
    <definedName name="ㅈㅈ" localSheetId="8">#REF!</definedName>
    <definedName name="ㅈㅈ" localSheetId="9">#REF!</definedName>
    <definedName name="ㅈㅈ" localSheetId="10">#REF!</definedName>
    <definedName name="ㅈㅈ" localSheetId="11">#REF!</definedName>
    <definedName name="ㅈㅈ" localSheetId="12">#REF!</definedName>
    <definedName name="ㅈㅈ" localSheetId="13">#REF!</definedName>
    <definedName name="ㅈㅈ" localSheetId="15">#REF!</definedName>
    <definedName name="ㅈㅈ" localSheetId="16">#REF!</definedName>
    <definedName name="ㅈㅈ" localSheetId="17">#REF!</definedName>
    <definedName name="ㅈㅈ" localSheetId="18">#REF!</definedName>
    <definedName name="ㅈㅈ" localSheetId="21">#REF!</definedName>
    <definedName name="ㅈㅈ" localSheetId="19">#REF!</definedName>
    <definedName name="ㅈㅈ" localSheetId="20">#REF!</definedName>
    <definedName name="ㅈㅈ" localSheetId="22">#REF!</definedName>
    <definedName name="ㅈㅈ" localSheetId="24">#REF!</definedName>
    <definedName name="ㅈㅈ">#REF!</definedName>
    <definedName name="ㅈㅈㅈ" localSheetId="1">#REF!</definedName>
    <definedName name="ㅈㅈㅈ" localSheetId="2">#REF!</definedName>
    <definedName name="ㅈㅈㅈ" localSheetId="3">#REF!</definedName>
    <definedName name="ㅈㅈㅈ" localSheetId="4">#REF!</definedName>
    <definedName name="ㅈㅈㅈ" localSheetId="5">#REF!</definedName>
    <definedName name="ㅈㅈㅈ" localSheetId="6">#REF!</definedName>
    <definedName name="ㅈㅈㅈ" localSheetId="7">#REF!</definedName>
    <definedName name="ㅈㅈㅈ" localSheetId="8">#REF!</definedName>
    <definedName name="ㅈㅈㅈ" localSheetId="9">#REF!</definedName>
    <definedName name="ㅈㅈㅈ" localSheetId="10">#REF!</definedName>
    <definedName name="ㅈㅈㅈ" localSheetId="11">#REF!</definedName>
    <definedName name="ㅈㅈㅈ" localSheetId="12">#REF!</definedName>
    <definedName name="ㅈㅈㅈ" localSheetId="13">#REF!</definedName>
    <definedName name="ㅈㅈㅈ" localSheetId="15">#REF!</definedName>
    <definedName name="ㅈㅈㅈ" localSheetId="16">#REF!</definedName>
    <definedName name="ㅈㅈㅈ" localSheetId="17">#REF!</definedName>
    <definedName name="ㅈㅈㅈ" localSheetId="18">#REF!</definedName>
    <definedName name="ㅈㅈㅈ" localSheetId="21">#REF!</definedName>
    <definedName name="ㅈㅈㅈ" localSheetId="19">#REF!</definedName>
    <definedName name="ㅈㅈㅈ" localSheetId="20">#REF!</definedName>
    <definedName name="ㅈㅈㅈ" localSheetId="22">#REF!</definedName>
    <definedName name="ㅈㅈㅈ" localSheetId="24">#REF!</definedName>
    <definedName name="ㅈㅈㅈ">#REF!</definedName>
    <definedName name="ㅈㅈㅈㄷㄷ" localSheetId="1">#REF!</definedName>
    <definedName name="ㅈㅈㅈㄷㄷ" localSheetId="2">#REF!</definedName>
    <definedName name="ㅈㅈㅈㄷㄷ" localSheetId="3">#REF!</definedName>
    <definedName name="ㅈㅈㅈㄷㄷ" localSheetId="4">#REF!</definedName>
    <definedName name="ㅈㅈㅈㄷㄷ" localSheetId="5">#REF!</definedName>
    <definedName name="ㅈㅈㅈㄷㄷ" localSheetId="6">#REF!</definedName>
    <definedName name="ㅈㅈㅈㄷㄷ" localSheetId="7">#REF!</definedName>
    <definedName name="ㅈㅈㅈㄷㄷ" localSheetId="8">#REF!</definedName>
    <definedName name="ㅈㅈㅈㄷㄷ" localSheetId="9">#REF!</definedName>
    <definedName name="ㅈㅈㅈㄷㄷ" localSheetId="10">#REF!</definedName>
    <definedName name="ㅈㅈㅈㄷㄷ" localSheetId="11">#REF!</definedName>
    <definedName name="ㅈㅈㅈㄷㄷ" localSheetId="12">#REF!</definedName>
    <definedName name="ㅈㅈㅈㄷㄷ" localSheetId="13">#REF!</definedName>
    <definedName name="ㅈㅈㅈㄷㄷ" localSheetId="15">#REF!</definedName>
    <definedName name="ㅈㅈㅈㄷㄷ" localSheetId="16">#REF!</definedName>
    <definedName name="ㅈㅈㅈㄷㄷ" localSheetId="17">#REF!</definedName>
    <definedName name="ㅈㅈㅈㄷㄷ" localSheetId="18">#REF!</definedName>
    <definedName name="ㅈㅈㅈㄷㄷ" localSheetId="21">#REF!</definedName>
    <definedName name="ㅈㅈㅈㄷㄷ" localSheetId="19">#REF!</definedName>
    <definedName name="ㅈㅈㅈㄷㄷ" localSheetId="20">#REF!</definedName>
    <definedName name="ㅈㅈㅈㄷㄷ" localSheetId="22">#REF!</definedName>
    <definedName name="ㅈㅈㅈㄷㄷ" localSheetId="24">#REF!</definedName>
    <definedName name="ㅈㅈㅈㄷㄷ">#REF!</definedName>
    <definedName name="ㅈㅈㅈㅈ" localSheetId="1">#REF!</definedName>
    <definedName name="ㅈㅈㅈㅈ" localSheetId="2">#REF!</definedName>
    <definedName name="ㅈㅈㅈㅈ" localSheetId="3">#REF!</definedName>
    <definedName name="ㅈㅈㅈㅈ" localSheetId="4">#REF!</definedName>
    <definedName name="ㅈㅈㅈㅈ" localSheetId="5">#REF!</definedName>
    <definedName name="ㅈㅈㅈㅈ" localSheetId="6">#REF!</definedName>
    <definedName name="ㅈㅈㅈㅈ" localSheetId="7">#REF!</definedName>
    <definedName name="ㅈㅈㅈㅈ" localSheetId="8">#REF!</definedName>
    <definedName name="ㅈㅈㅈㅈ" localSheetId="9">#REF!</definedName>
    <definedName name="ㅈㅈㅈㅈ" localSheetId="10">#REF!</definedName>
    <definedName name="ㅈㅈㅈㅈ" localSheetId="11">#REF!</definedName>
    <definedName name="ㅈㅈㅈㅈ" localSheetId="12">#REF!</definedName>
    <definedName name="ㅈㅈㅈㅈ" localSheetId="13">#REF!</definedName>
    <definedName name="ㅈㅈㅈㅈ" localSheetId="15">#REF!</definedName>
    <definedName name="ㅈㅈㅈㅈ" localSheetId="16">#REF!</definedName>
    <definedName name="ㅈㅈㅈㅈ" localSheetId="17">#REF!</definedName>
    <definedName name="ㅈㅈㅈㅈ" localSheetId="18">#REF!</definedName>
    <definedName name="ㅈㅈㅈㅈ" localSheetId="21">#REF!</definedName>
    <definedName name="ㅈㅈㅈㅈ" localSheetId="19">#REF!</definedName>
    <definedName name="ㅈㅈㅈㅈ" localSheetId="20">#REF!</definedName>
    <definedName name="ㅈㅈㅈㅈ" localSheetId="22">#REF!</definedName>
    <definedName name="ㅈㅈㅈㅈ" localSheetId="24">#REF!</definedName>
    <definedName name="ㅈㅈㅈㅈ">#REF!</definedName>
    <definedName name="자산건전성" localSheetId="1">#REF!</definedName>
    <definedName name="자산건전성" localSheetId="2">#REF!</definedName>
    <definedName name="자산건전성" localSheetId="3">#REF!</definedName>
    <definedName name="자산건전성" localSheetId="4">#REF!</definedName>
    <definedName name="자산건전성" localSheetId="5">#REF!</definedName>
    <definedName name="자산건전성" localSheetId="6">#REF!</definedName>
    <definedName name="자산건전성" localSheetId="7">#REF!</definedName>
    <definedName name="자산건전성" localSheetId="8">#REF!</definedName>
    <definedName name="자산건전성" localSheetId="9">#REF!</definedName>
    <definedName name="자산건전성" localSheetId="10">#REF!</definedName>
    <definedName name="자산건전성" localSheetId="11">#REF!</definedName>
    <definedName name="자산건전성" localSheetId="12">#REF!</definedName>
    <definedName name="자산건전성" localSheetId="13">#REF!</definedName>
    <definedName name="자산건전성" localSheetId="15">#REF!</definedName>
    <definedName name="자산건전성" localSheetId="16">#REF!</definedName>
    <definedName name="자산건전성" localSheetId="17">#REF!</definedName>
    <definedName name="자산건전성" localSheetId="18">#REF!</definedName>
    <definedName name="자산건전성" localSheetId="21">#REF!</definedName>
    <definedName name="자산건전성" localSheetId="19">#REF!</definedName>
    <definedName name="자산건전성" localSheetId="20">#REF!</definedName>
    <definedName name="자산건전성" localSheetId="22">#REF!</definedName>
    <definedName name="자산건전성" localSheetId="24">#REF!</definedName>
    <definedName name="자산건전성">#REF!</definedName>
    <definedName name="작전">[7]문자표!$A$168:$IV$168</definedName>
    <definedName name="작전재고">[7]문자표!$DA$1:$DA$65536</definedName>
    <definedName name="작전출고" localSheetId="1">#REF!</definedName>
    <definedName name="작전출고" localSheetId="2">#REF!</definedName>
    <definedName name="작전출고" localSheetId="3">#REF!</definedName>
    <definedName name="작전출고" localSheetId="4">#REF!</definedName>
    <definedName name="작전출고" localSheetId="5">#REF!</definedName>
    <definedName name="작전출고" localSheetId="6">#REF!</definedName>
    <definedName name="작전출고" localSheetId="7">#REF!</definedName>
    <definedName name="작전출고" localSheetId="8">#REF!</definedName>
    <definedName name="작전출고" localSheetId="9">#REF!</definedName>
    <definedName name="작전출고" localSheetId="10">#REF!</definedName>
    <definedName name="작전출고" localSheetId="11">#REF!</definedName>
    <definedName name="작전출고" localSheetId="12">#REF!</definedName>
    <definedName name="작전출고" localSheetId="13">#REF!</definedName>
    <definedName name="작전출고" localSheetId="15">#REF!</definedName>
    <definedName name="작전출고" localSheetId="14">#REF!</definedName>
    <definedName name="작전출고" localSheetId="16">#REF!</definedName>
    <definedName name="작전출고" localSheetId="17">#REF!</definedName>
    <definedName name="작전출고" localSheetId="18">#REF!</definedName>
    <definedName name="작전출고" localSheetId="21">#REF!</definedName>
    <definedName name="작전출고" localSheetId="19">#REF!</definedName>
    <definedName name="작전출고" localSheetId="20">#REF!</definedName>
    <definedName name="작전출고" localSheetId="22">#REF!</definedName>
    <definedName name="작전출고" localSheetId="24">#REF!</definedName>
    <definedName name="작전출고">#REF!</definedName>
    <definedName name="잔존만기" localSheetId="1">#REF!</definedName>
    <definedName name="잔존만기" localSheetId="2">#REF!</definedName>
    <definedName name="잔존만기" localSheetId="3">#REF!</definedName>
    <definedName name="잔존만기" localSheetId="4">#REF!</definedName>
    <definedName name="잔존만기" localSheetId="5">#REF!</definedName>
    <definedName name="잔존만기" localSheetId="6">#REF!</definedName>
    <definedName name="잔존만기" localSheetId="7">#REF!</definedName>
    <definedName name="잔존만기" localSheetId="8">#REF!</definedName>
    <definedName name="잔존만기" localSheetId="9">#REF!</definedName>
    <definedName name="잔존만기" localSheetId="10">#REF!</definedName>
    <definedName name="잔존만기" localSheetId="11">#REF!</definedName>
    <definedName name="잔존만기" localSheetId="12">#REF!</definedName>
    <definedName name="잔존만기" localSheetId="13">#REF!</definedName>
    <definedName name="잔존만기" localSheetId="15">#REF!</definedName>
    <definedName name="잔존만기" localSheetId="14">#REF!</definedName>
    <definedName name="잔존만기" localSheetId="16">#REF!</definedName>
    <definedName name="잔존만기" localSheetId="17">#REF!</definedName>
    <definedName name="잔존만기" localSheetId="18">#REF!</definedName>
    <definedName name="잔존만기" localSheetId="21">#REF!</definedName>
    <definedName name="잔존만기" localSheetId="19">#REF!</definedName>
    <definedName name="잔존만기" localSheetId="20">#REF!</definedName>
    <definedName name="잔존만기" localSheetId="22">#REF!</definedName>
    <definedName name="잔존만기" localSheetId="24">#REF!</definedName>
    <definedName name="잔존만기">#REF!</definedName>
    <definedName name="잡화류" localSheetId="1">#REF!</definedName>
    <definedName name="잡화류" localSheetId="2">#REF!</definedName>
    <definedName name="잡화류" localSheetId="3">#REF!</definedName>
    <definedName name="잡화류" localSheetId="4">#REF!</definedName>
    <definedName name="잡화류" localSheetId="5">#REF!</definedName>
    <definedName name="잡화류" localSheetId="6">#REF!</definedName>
    <definedName name="잡화류" localSheetId="7">#REF!</definedName>
    <definedName name="잡화류" localSheetId="8">#REF!</definedName>
    <definedName name="잡화류" localSheetId="9">#REF!</definedName>
    <definedName name="잡화류" localSheetId="10">#REF!</definedName>
    <definedName name="잡화류" localSheetId="11">#REF!</definedName>
    <definedName name="잡화류" localSheetId="12">#REF!</definedName>
    <definedName name="잡화류" localSheetId="13">#REF!</definedName>
    <definedName name="잡화류" localSheetId="15">#REF!</definedName>
    <definedName name="잡화류" localSheetId="14">#REF!</definedName>
    <definedName name="잡화류" localSheetId="16">#REF!</definedName>
    <definedName name="잡화류" localSheetId="17">#REF!</definedName>
    <definedName name="잡화류" localSheetId="18">#REF!</definedName>
    <definedName name="잡화류" localSheetId="21">#REF!</definedName>
    <definedName name="잡화류" localSheetId="19">#REF!</definedName>
    <definedName name="잡화류" localSheetId="20">#REF!</definedName>
    <definedName name="잡화류" localSheetId="22">#REF!</definedName>
    <definedName name="잡화류" localSheetId="24">#REF!</definedName>
    <definedName name="잡화류">#REF!</definedName>
    <definedName name="장부가액" localSheetId="1">#REF!</definedName>
    <definedName name="장부가액" localSheetId="2">#REF!</definedName>
    <definedName name="장부가액" localSheetId="3">#REF!</definedName>
    <definedName name="장부가액" localSheetId="4">#REF!</definedName>
    <definedName name="장부가액" localSheetId="5">#REF!</definedName>
    <definedName name="장부가액" localSheetId="6">#REF!</definedName>
    <definedName name="장부가액" localSheetId="7">#REF!</definedName>
    <definedName name="장부가액" localSheetId="8">#REF!</definedName>
    <definedName name="장부가액" localSheetId="9">#REF!</definedName>
    <definedName name="장부가액" localSheetId="10">#REF!</definedName>
    <definedName name="장부가액" localSheetId="11">#REF!</definedName>
    <definedName name="장부가액" localSheetId="12">#REF!</definedName>
    <definedName name="장부가액" localSheetId="13">#REF!</definedName>
    <definedName name="장부가액" localSheetId="15">#REF!</definedName>
    <definedName name="장부가액" localSheetId="16">#REF!</definedName>
    <definedName name="장부가액" localSheetId="17">#REF!</definedName>
    <definedName name="장부가액" localSheetId="18">#REF!</definedName>
    <definedName name="장부가액" localSheetId="21">#REF!</definedName>
    <definedName name="장부가액" localSheetId="19">#REF!</definedName>
    <definedName name="장부가액" localSheetId="20">#REF!</definedName>
    <definedName name="장부가액" localSheetId="22">#REF!</definedName>
    <definedName name="장부가액" localSheetId="24">#REF!</definedName>
    <definedName name="장부가액">#REF!</definedName>
    <definedName name="장부가액합계" localSheetId="1">#REF!</definedName>
    <definedName name="장부가액합계" localSheetId="2">#REF!</definedName>
    <definedName name="장부가액합계" localSheetId="3">#REF!</definedName>
    <definedName name="장부가액합계" localSheetId="4">#REF!</definedName>
    <definedName name="장부가액합계" localSheetId="5">#REF!</definedName>
    <definedName name="장부가액합계" localSheetId="6">#REF!</definedName>
    <definedName name="장부가액합계" localSheetId="7">#REF!</definedName>
    <definedName name="장부가액합계" localSheetId="8">#REF!</definedName>
    <definedName name="장부가액합계" localSheetId="9">#REF!</definedName>
    <definedName name="장부가액합계" localSheetId="10">#REF!</definedName>
    <definedName name="장부가액합계" localSheetId="11">#REF!</definedName>
    <definedName name="장부가액합계" localSheetId="12">#REF!</definedName>
    <definedName name="장부가액합계" localSheetId="13">#REF!</definedName>
    <definedName name="장부가액합계" localSheetId="15">#REF!</definedName>
    <definedName name="장부가액합계" localSheetId="16">#REF!</definedName>
    <definedName name="장부가액합계" localSheetId="17">#REF!</definedName>
    <definedName name="장부가액합계" localSheetId="18">#REF!</definedName>
    <definedName name="장부가액합계" localSheetId="21">#REF!</definedName>
    <definedName name="장부가액합계" localSheetId="19">#REF!</definedName>
    <definedName name="장부가액합계" localSheetId="20">#REF!</definedName>
    <definedName name="장부가액합계" localSheetId="22">#REF!</definedName>
    <definedName name="장부가액합계" localSheetId="24">#REF!</definedName>
    <definedName name="장부가액합계">#REF!</definedName>
    <definedName name="재고" localSheetId="1">#REF!</definedName>
    <definedName name="재고" localSheetId="2">#REF!</definedName>
    <definedName name="재고" localSheetId="3">#REF!</definedName>
    <definedName name="재고" localSheetId="4">#REF!</definedName>
    <definedName name="재고" localSheetId="5">#REF!</definedName>
    <definedName name="재고" localSheetId="6">#REF!</definedName>
    <definedName name="재고" localSheetId="7">#REF!</definedName>
    <definedName name="재고" localSheetId="8">#REF!</definedName>
    <definedName name="재고" localSheetId="9">#REF!</definedName>
    <definedName name="재고" localSheetId="10">#REF!</definedName>
    <definedName name="재고" localSheetId="11">#REF!</definedName>
    <definedName name="재고" localSheetId="12">#REF!</definedName>
    <definedName name="재고" localSheetId="13">#REF!</definedName>
    <definedName name="재고" localSheetId="15">#REF!</definedName>
    <definedName name="재고" localSheetId="16">#REF!</definedName>
    <definedName name="재고" localSheetId="17">#REF!</definedName>
    <definedName name="재고" localSheetId="18">#REF!</definedName>
    <definedName name="재고" localSheetId="21">#REF!</definedName>
    <definedName name="재고" localSheetId="19">#REF!</definedName>
    <definedName name="재고" localSheetId="20">#REF!</definedName>
    <definedName name="재고" localSheetId="22">#REF!</definedName>
    <definedName name="재고" localSheetId="24">#REF!</definedName>
    <definedName name="재고">#REF!</definedName>
    <definedName name="재고1" localSheetId="1">#REF!</definedName>
    <definedName name="재고1" localSheetId="2">#REF!</definedName>
    <definedName name="재고1" localSheetId="3">#REF!</definedName>
    <definedName name="재고1" localSheetId="4">#REF!</definedName>
    <definedName name="재고1" localSheetId="5">#REF!</definedName>
    <definedName name="재고1" localSheetId="6">#REF!</definedName>
    <definedName name="재고1" localSheetId="7">#REF!</definedName>
    <definedName name="재고1" localSheetId="8">#REF!</definedName>
    <definedName name="재고1" localSheetId="9">#REF!</definedName>
    <definedName name="재고1" localSheetId="10">#REF!</definedName>
    <definedName name="재고1" localSheetId="11">#REF!</definedName>
    <definedName name="재고1" localSheetId="12">#REF!</definedName>
    <definedName name="재고1" localSheetId="13">#REF!</definedName>
    <definedName name="재고1" localSheetId="15">#REF!</definedName>
    <definedName name="재고1" localSheetId="16">#REF!</definedName>
    <definedName name="재고1" localSheetId="17">#REF!</definedName>
    <definedName name="재고1" localSheetId="18">#REF!</definedName>
    <definedName name="재고1" localSheetId="21">#REF!</definedName>
    <definedName name="재고1" localSheetId="19">#REF!</definedName>
    <definedName name="재고1" localSheetId="20">#REF!</definedName>
    <definedName name="재고1" localSheetId="22">#REF!</definedName>
    <definedName name="재고1" localSheetId="24">#REF!</definedName>
    <definedName name="재고1">#REF!</definedName>
    <definedName name="재고분석" localSheetId="1">[32]OM연도별!#REF!</definedName>
    <definedName name="재고분석" localSheetId="2">[32]OM연도별!#REF!</definedName>
    <definedName name="재고분석" localSheetId="3">[32]OM연도별!#REF!</definedName>
    <definedName name="재고분석" localSheetId="4">[32]OM연도별!#REF!</definedName>
    <definedName name="재고분석" localSheetId="5">[32]OM연도별!#REF!</definedName>
    <definedName name="재고분석" localSheetId="6">[32]OM연도별!#REF!</definedName>
    <definedName name="재고분석" localSheetId="7">[32]OM연도별!#REF!</definedName>
    <definedName name="재고분석" localSheetId="8">[32]OM연도별!#REF!</definedName>
    <definedName name="재고분석" localSheetId="9">[32]OM연도별!#REF!</definedName>
    <definedName name="재고분석" localSheetId="10">[32]OM연도별!#REF!</definedName>
    <definedName name="재고분석" localSheetId="11">[32]OM연도별!#REF!</definedName>
    <definedName name="재고분석" localSheetId="12">[32]OM연도별!#REF!</definedName>
    <definedName name="재고분석" localSheetId="13">[32]OM연도별!#REF!</definedName>
    <definedName name="재고분석" localSheetId="15">[32]OM연도별!#REF!</definedName>
    <definedName name="재고분석" localSheetId="16">[32]OM연도별!#REF!</definedName>
    <definedName name="재고분석" localSheetId="17">[32]OM연도별!#REF!</definedName>
    <definedName name="재고분석" localSheetId="18">[32]OM연도별!#REF!</definedName>
    <definedName name="재고분석" localSheetId="21">[32]OM연도별!#REF!</definedName>
    <definedName name="재고분석" localSheetId="19">[32]OM연도별!#REF!</definedName>
    <definedName name="재고분석" localSheetId="20">[32]OM연도별!#REF!</definedName>
    <definedName name="재고분석" localSheetId="22">[32]OM연도별!#REF!</definedName>
    <definedName name="재고분석" localSheetId="24">[32]OM연도별!#REF!</definedName>
    <definedName name="재고분석">[32]OM연도별!#REF!</definedName>
    <definedName name="재고수불2" localSheetId="1">BlankMacro1</definedName>
    <definedName name="재고수불2" localSheetId="2">BlankMacro1</definedName>
    <definedName name="재고수불2" localSheetId="3">BlankMacro1</definedName>
    <definedName name="재고수불2" localSheetId="4">BlankMacro1</definedName>
    <definedName name="재고수불2" localSheetId="5">BlankMacro1</definedName>
    <definedName name="재고수불2" localSheetId="6">BlankMacro1</definedName>
    <definedName name="재고수불2" localSheetId="7">BlankMacro1</definedName>
    <definedName name="재고수불2" localSheetId="8">BlankMacro1</definedName>
    <definedName name="재고수불2" localSheetId="9">BlankMacro1</definedName>
    <definedName name="재고수불2" localSheetId="10">BlankMacro1</definedName>
    <definedName name="재고수불2" localSheetId="11">BlankMacro1</definedName>
    <definedName name="재고수불2" localSheetId="12">BlankMacro1</definedName>
    <definedName name="재고수불2" localSheetId="13">BlankMacro1</definedName>
    <definedName name="재고수불2" localSheetId="15">BlankMacro1</definedName>
    <definedName name="재고수불2" localSheetId="14">BlankMacro1</definedName>
    <definedName name="재고수불2" localSheetId="16">BlankMacro1</definedName>
    <definedName name="재고수불2" localSheetId="17">BlankMacro1</definedName>
    <definedName name="재고수불2" localSheetId="18">BlankMacro1</definedName>
    <definedName name="재고수불2" localSheetId="21">BlankMacro1</definedName>
    <definedName name="재고수불2" localSheetId="19">BlankMacro1</definedName>
    <definedName name="재고수불2" localSheetId="20">BlankMacro1</definedName>
    <definedName name="재고수불2" localSheetId="22">BlankMacro1</definedName>
    <definedName name="재고수불2" localSheetId="24">BlankMacro1</definedName>
    <definedName name="재고수불2">BlankMacro1</definedName>
    <definedName name="재공품" localSheetId="1">#REF!</definedName>
    <definedName name="재공품" localSheetId="2">#REF!</definedName>
    <definedName name="재공품" localSheetId="3">#REF!</definedName>
    <definedName name="재공품" localSheetId="4">#REF!</definedName>
    <definedName name="재공품" localSheetId="5">#REF!</definedName>
    <definedName name="재공품" localSheetId="6">#REF!</definedName>
    <definedName name="재공품" localSheetId="7">#REF!</definedName>
    <definedName name="재공품" localSheetId="8">#REF!</definedName>
    <definedName name="재공품" localSheetId="9">#REF!</definedName>
    <definedName name="재공품" localSheetId="10">#REF!</definedName>
    <definedName name="재공품" localSheetId="11">#REF!</definedName>
    <definedName name="재공품" localSheetId="12">#REF!</definedName>
    <definedName name="재공품" localSheetId="13">#REF!</definedName>
    <definedName name="재공품" localSheetId="15">#REF!</definedName>
    <definedName name="재공품" localSheetId="14">#REF!</definedName>
    <definedName name="재공품" localSheetId="16">#REF!</definedName>
    <definedName name="재공품" localSheetId="17">#REF!</definedName>
    <definedName name="재공품" localSheetId="18">#REF!</definedName>
    <definedName name="재공품" localSheetId="21">#REF!</definedName>
    <definedName name="재공품" localSheetId="19">#REF!</definedName>
    <definedName name="재공품" localSheetId="20">#REF!</definedName>
    <definedName name="재공품" localSheetId="22">#REF!</definedName>
    <definedName name="재공품" localSheetId="24">#REF!</definedName>
    <definedName name="재공품">#REF!</definedName>
    <definedName name="재관비율">6.9%</definedName>
    <definedName name="재무" localSheetId="1">BlankMacro1</definedName>
    <definedName name="재무" localSheetId="2">BlankMacro1</definedName>
    <definedName name="재무" localSheetId="3">BlankMacro1</definedName>
    <definedName name="재무" localSheetId="4">BlankMacro1</definedName>
    <definedName name="재무" localSheetId="5">BlankMacro1</definedName>
    <definedName name="재무" localSheetId="6">BlankMacro1</definedName>
    <definedName name="재무" localSheetId="7">BlankMacro1</definedName>
    <definedName name="재무" localSheetId="8">BlankMacro1</definedName>
    <definedName name="재무" localSheetId="9">BlankMacro1</definedName>
    <definedName name="재무" localSheetId="10">BlankMacro1</definedName>
    <definedName name="재무" localSheetId="11">BlankMacro1</definedName>
    <definedName name="재무" localSheetId="12">BlankMacro1</definedName>
    <definedName name="재무" localSheetId="13">BlankMacro1</definedName>
    <definedName name="재무" localSheetId="15">BlankMacro1</definedName>
    <definedName name="재무" localSheetId="14">BlankMacro1</definedName>
    <definedName name="재무" localSheetId="16">BlankMacro1</definedName>
    <definedName name="재무" localSheetId="17">BlankMacro1</definedName>
    <definedName name="재무" localSheetId="18">BlankMacro1</definedName>
    <definedName name="재무" localSheetId="21">BlankMacro1</definedName>
    <definedName name="재무" localSheetId="19">BlankMacro1</definedName>
    <definedName name="재무" localSheetId="20">BlankMacro1</definedName>
    <definedName name="재무" localSheetId="22">BlankMacro1</definedName>
    <definedName name="재무" localSheetId="24">BlankMacro1</definedName>
    <definedName name="재무">BlankMacro1</definedName>
    <definedName name="재무현황변경전" localSheetId="1">BlankMacro1</definedName>
    <definedName name="재무현황변경전" localSheetId="2">BlankMacro1</definedName>
    <definedName name="재무현황변경전" localSheetId="3">BlankMacro1</definedName>
    <definedName name="재무현황변경전" localSheetId="4">BlankMacro1</definedName>
    <definedName name="재무현황변경전" localSheetId="5">BlankMacro1</definedName>
    <definedName name="재무현황변경전" localSheetId="6">BlankMacro1</definedName>
    <definedName name="재무현황변경전" localSheetId="7">BlankMacro1</definedName>
    <definedName name="재무현황변경전" localSheetId="8">BlankMacro1</definedName>
    <definedName name="재무현황변경전" localSheetId="9">BlankMacro1</definedName>
    <definedName name="재무현황변경전" localSheetId="10">BlankMacro1</definedName>
    <definedName name="재무현황변경전" localSheetId="11">BlankMacro1</definedName>
    <definedName name="재무현황변경전" localSheetId="12">BlankMacro1</definedName>
    <definedName name="재무현황변경전" localSheetId="13">BlankMacro1</definedName>
    <definedName name="재무현황변경전" localSheetId="15">BlankMacro1</definedName>
    <definedName name="재무현황변경전" localSheetId="14">BlankMacro1</definedName>
    <definedName name="재무현황변경전" localSheetId="16">BlankMacro1</definedName>
    <definedName name="재무현황변경전" localSheetId="17">BlankMacro1</definedName>
    <definedName name="재무현황변경전" localSheetId="18">BlankMacro1</definedName>
    <definedName name="재무현황변경전" localSheetId="21">BlankMacro1</definedName>
    <definedName name="재무현황변경전" localSheetId="19">BlankMacro1</definedName>
    <definedName name="재무현황변경전" localSheetId="20">BlankMacro1</definedName>
    <definedName name="재무현황변경전" localSheetId="22">BlankMacro1</definedName>
    <definedName name="재무현황변경전" localSheetId="24">BlankMacro1</definedName>
    <definedName name="재무현황변경전">BlankMacro1</definedName>
    <definedName name="저표" localSheetId="1">[0]!BenotaPrn</definedName>
    <definedName name="저표" localSheetId="2">[0]!BenotaPrn</definedName>
    <definedName name="저표" localSheetId="3">[0]!BenotaPrn</definedName>
    <definedName name="저표" localSheetId="4">[0]!BenotaPrn</definedName>
    <definedName name="저표" localSheetId="5">[0]!BenotaPrn</definedName>
    <definedName name="저표" localSheetId="6">[0]!BenotaPrn</definedName>
    <definedName name="저표" localSheetId="7">[0]!BenotaPrn</definedName>
    <definedName name="저표" localSheetId="8">[0]!BenotaPrn</definedName>
    <definedName name="저표" localSheetId="9">[0]!BenotaPrn</definedName>
    <definedName name="저표" localSheetId="10">[0]!BenotaPrn</definedName>
    <definedName name="저표" localSheetId="11">[0]!BenotaPrn</definedName>
    <definedName name="저표" localSheetId="12">[0]!BenotaPrn</definedName>
    <definedName name="저표" localSheetId="13">[0]!BenotaPrn</definedName>
    <definedName name="저표" localSheetId="15">[0]!BenotaPrn</definedName>
    <definedName name="저표" localSheetId="14">[0]!BenotaPrn</definedName>
    <definedName name="저표" localSheetId="16">[0]!BenotaPrn</definedName>
    <definedName name="저표" localSheetId="17">[0]!BenotaPrn</definedName>
    <definedName name="저표" localSheetId="18">[0]!BenotaPrn</definedName>
    <definedName name="저표" localSheetId="21">[0]!BenotaPrn</definedName>
    <definedName name="저표" localSheetId="19">[0]!BenotaPrn</definedName>
    <definedName name="저표" localSheetId="20">[0]!BenotaPrn</definedName>
    <definedName name="저표" localSheetId="22">[0]!BenotaPrn</definedName>
    <definedName name="저표" localSheetId="24">[0]!BenotaPrn</definedName>
    <definedName name="저표">[0]!BenotaPrn</definedName>
    <definedName name="전도금" localSheetId="1">BlankMacro1</definedName>
    <definedName name="전도금" localSheetId="2">BlankMacro1</definedName>
    <definedName name="전도금" localSheetId="3">BlankMacro1</definedName>
    <definedName name="전도금" localSheetId="4">BlankMacro1</definedName>
    <definedName name="전도금" localSheetId="5">BlankMacro1</definedName>
    <definedName name="전도금" localSheetId="6">BlankMacro1</definedName>
    <definedName name="전도금" localSheetId="7">BlankMacro1</definedName>
    <definedName name="전도금" localSheetId="8">BlankMacro1</definedName>
    <definedName name="전도금" localSheetId="9">BlankMacro1</definedName>
    <definedName name="전도금" localSheetId="10">BlankMacro1</definedName>
    <definedName name="전도금" localSheetId="11">BlankMacro1</definedName>
    <definedName name="전도금" localSheetId="12">BlankMacro1</definedName>
    <definedName name="전도금" localSheetId="13">BlankMacro1</definedName>
    <definedName name="전도금" localSheetId="15">BlankMacro1</definedName>
    <definedName name="전도금" localSheetId="14">BlankMacro1</definedName>
    <definedName name="전도금" localSheetId="16">BlankMacro1</definedName>
    <definedName name="전도금" localSheetId="17">BlankMacro1</definedName>
    <definedName name="전도금" localSheetId="18">BlankMacro1</definedName>
    <definedName name="전도금" localSheetId="21">BlankMacro1</definedName>
    <definedName name="전도금" localSheetId="19">BlankMacro1</definedName>
    <definedName name="전도금" localSheetId="20">BlankMacro1</definedName>
    <definedName name="전도금" localSheetId="22">BlankMacro1</definedName>
    <definedName name="전도금" localSheetId="24">BlankMacro1</definedName>
    <definedName name="전도금">BlankMacro1</definedName>
    <definedName name="전입액" localSheetId="1">#REF!</definedName>
    <definedName name="전입액" localSheetId="2">#REF!</definedName>
    <definedName name="전입액" localSheetId="3">#REF!</definedName>
    <definedName name="전입액" localSheetId="4">#REF!</definedName>
    <definedName name="전입액" localSheetId="5">#REF!</definedName>
    <definedName name="전입액" localSheetId="6">#REF!</definedName>
    <definedName name="전입액" localSheetId="7">#REF!</definedName>
    <definedName name="전입액" localSheetId="8">#REF!</definedName>
    <definedName name="전입액" localSheetId="9">#REF!</definedName>
    <definedName name="전입액" localSheetId="10">#REF!</definedName>
    <definedName name="전입액" localSheetId="11">#REF!</definedName>
    <definedName name="전입액" localSheetId="12">#REF!</definedName>
    <definedName name="전입액" localSheetId="13">#REF!</definedName>
    <definedName name="전입액" localSheetId="15">#REF!</definedName>
    <definedName name="전입액" localSheetId="14">#REF!</definedName>
    <definedName name="전입액" localSheetId="16">#REF!</definedName>
    <definedName name="전입액" localSheetId="17">#REF!</definedName>
    <definedName name="전입액" localSheetId="18">#REF!</definedName>
    <definedName name="전입액" localSheetId="21">#REF!</definedName>
    <definedName name="전입액" localSheetId="19">#REF!</definedName>
    <definedName name="전입액" localSheetId="20">#REF!</definedName>
    <definedName name="전입액" localSheetId="22">#REF!</definedName>
    <definedName name="전입액" localSheetId="24">#REF!</definedName>
    <definedName name="전입액">#REF!</definedName>
    <definedName name="전장" localSheetId="1">#REF!</definedName>
    <definedName name="전장" localSheetId="2">#REF!</definedName>
    <definedName name="전장" localSheetId="3">#REF!</definedName>
    <definedName name="전장" localSheetId="4">#REF!</definedName>
    <definedName name="전장" localSheetId="5">#REF!</definedName>
    <definedName name="전장" localSheetId="6">#REF!</definedName>
    <definedName name="전장" localSheetId="7">#REF!</definedName>
    <definedName name="전장" localSheetId="8">#REF!</definedName>
    <definedName name="전장" localSheetId="9">#REF!</definedName>
    <definedName name="전장" localSheetId="10">#REF!</definedName>
    <definedName name="전장" localSheetId="11">#REF!</definedName>
    <definedName name="전장" localSheetId="12">#REF!</definedName>
    <definedName name="전장" localSheetId="13">#REF!</definedName>
    <definedName name="전장" localSheetId="15">#REF!</definedName>
    <definedName name="전장" localSheetId="14">#REF!</definedName>
    <definedName name="전장" localSheetId="16">#REF!</definedName>
    <definedName name="전장" localSheetId="17">#REF!</definedName>
    <definedName name="전장" localSheetId="18">#REF!</definedName>
    <definedName name="전장" localSheetId="21">#REF!</definedName>
    <definedName name="전장" localSheetId="19">#REF!</definedName>
    <definedName name="전장" localSheetId="20">#REF!</definedName>
    <definedName name="전장" localSheetId="22">#REF!</definedName>
    <definedName name="전장" localSheetId="24">#REF!</definedName>
    <definedName name="전장">#REF!</definedName>
    <definedName name="정산표" localSheetId="1">#REF!</definedName>
    <definedName name="정산표" localSheetId="2">#REF!</definedName>
    <definedName name="정산표" localSheetId="3">#REF!</definedName>
    <definedName name="정산표" localSheetId="4">#REF!</definedName>
    <definedName name="정산표" localSheetId="5">#REF!</definedName>
    <definedName name="정산표" localSheetId="6">#REF!</definedName>
    <definedName name="정산표" localSheetId="7">#REF!</definedName>
    <definedName name="정산표" localSheetId="8">#REF!</definedName>
    <definedName name="정산표" localSheetId="9">#REF!</definedName>
    <definedName name="정산표" localSheetId="10">#REF!</definedName>
    <definedName name="정산표" localSheetId="11">#REF!</definedName>
    <definedName name="정산표" localSheetId="12">#REF!</definedName>
    <definedName name="정산표" localSheetId="13">#REF!</definedName>
    <definedName name="정산표" localSheetId="15">#REF!</definedName>
    <definedName name="정산표" localSheetId="14">#REF!</definedName>
    <definedName name="정산표" localSheetId="16">#REF!</definedName>
    <definedName name="정산표" localSheetId="17">#REF!</definedName>
    <definedName name="정산표" localSheetId="18">#REF!</definedName>
    <definedName name="정산표" localSheetId="21">#REF!</definedName>
    <definedName name="정산표" localSheetId="19">#REF!</definedName>
    <definedName name="정산표" localSheetId="20">#REF!</definedName>
    <definedName name="정산표" localSheetId="22">#REF!</definedName>
    <definedName name="정산표" localSheetId="24">#REF!</definedName>
    <definedName name="정산표">#REF!</definedName>
    <definedName name="제목" localSheetId="1">#REF!</definedName>
    <definedName name="제목" localSheetId="2">#REF!</definedName>
    <definedName name="제목" localSheetId="3">#REF!</definedName>
    <definedName name="제목" localSheetId="4">#REF!</definedName>
    <definedName name="제목" localSheetId="5">#REF!</definedName>
    <definedName name="제목" localSheetId="6">#REF!</definedName>
    <definedName name="제목" localSheetId="7">#REF!</definedName>
    <definedName name="제목" localSheetId="8">#REF!</definedName>
    <definedName name="제목" localSheetId="9">#REF!</definedName>
    <definedName name="제목" localSheetId="10">#REF!</definedName>
    <definedName name="제목" localSheetId="11">#REF!</definedName>
    <definedName name="제목" localSheetId="12">#REF!</definedName>
    <definedName name="제목" localSheetId="13">#REF!</definedName>
    <definedName name="제목" localSheetId="15">#REF!</definedName>
    <definedName name="제목" localSheetId="16">#REF!</definedName>
    <definedName name="제목" localSheetId="17">#REF!</definedName>
    <definedName name="제목" localSheetId="18">#REF!</definedName>
    <definedName name="제목" localSheetId="21">#REF!</definedName>
    <definedName name="제목" localSheetId="19">#REF!</definedName>
    <definedName name="제목" localSheetId="20">#REF!</definedName>
    <definedName name="제목" localSheetId="22">#REF!</definedName>
    <definedName name="제목" localSheetId="24">#REF!</definedName>
    <definedName name="제목">#REF!</definedName>
    <definedName name="제원" localSheetId="1">#REF!</definedName>
    <definedName name="제원" localSheetId="2">#REF!</definedName>
    <definedName name="제원" localSheetId="3">#REF!</definedName>
    <definedName name="제원" localSheetId="4">#REF!</definedName>
    <definedName name="제원" localSheetId="5">#REF!</definedName>
    <definedName name="제원" localSheetId="6">#REF!</definedName>
    <definedName name="제원" localSheetId="7">#REF!</definedName>
    <definedName name="제원" localSheetId="8">#REF!</definedName>
    <definedName name="제원" localSheetId="9">#REF!</definedName>
    <definedName name="제원" localSheetId="10">#REF!</definedName>
    <definedName name="제원" localSheetId="11">#REF!</definedName>
    <definedName name="제원" localSheetId="12">#REF!</definedName>
    <definedName name="제원" localSheetId="13">#REF!</definedName>
    <definedName name="제원" localSheetId="15">#REF!</definedName>
    <definedName name="제원" localSheetId="16">#REF!</definedName>
    <definedName name="제원" localSheetId="17">#REF!</definedName>
    <definedName name="제원" localSheetId="18">#REF!</definedName>
    <definedName name="제원" localSheetId="21">#REF!</definedName>
    <definedName name="제원" localSheetId="19">#REF!</definedName>
    <definedName name="제원" localSheetId="20">#REF!</definedName>
    <definedName name="제원" localSheetId="22">#REF!</definedName>
    <definedName name="제원" localSheetId="24">#REF!</definedName>
    <definedName name="제원">#REF!</definedName>
    <definedName name="제조" localSheetId="1">#REF!</definedName>
    <definedName name="제조" localSheetId="2">#REF!</definedName>
    <definedName name="제조" localSheetId="3">#REF!</definedName>
    <definedName name="제조" localSheetId="4">#REF!</definedName>
    <definedName name="제조" localSheetId="5">#REF!</definedName>
    <definedName name="제조" localSheetId="6">#REF!</definedName>
    <definedName name="제조" localSheetId="7">#REF!</definedName>
    <definedName name="제조" localSheetId="8">#REF!</definedName>
    <definedName name="제조" localSheetId="9">#REF!</definedName>
    <definedName name="제조" localSheetId="10">#REF!</definedName>
    <definedName name="제조" localSheetId="11">#REF!</definedName>
    <definedName name="제조" localSheetId="12">#REF!</definedName>
    <definedName name="제조" localSheetId="13">#REF!</definedName>
    <definedName name="제조" localSheetId="15">#REF!</definedName>
    <definedName name="제조" localSheetId="16">#REF!</definedName>
    <definedName name="제조" localSheetId="17">#REF!</definedName>
    <definedName name="제조" localSheetId="18">#REF!</definedName>
    <definedName name="제조" localSheetId="21">#REF!</definedName>
    <definedName name="제조" localSheetId="19">#REF!</definedName>
    <definedName name="제조" localSheetId="20">#REF!</definedName>
    <definedName name="제조" localSheetId="22">#REF!</definedName>
    <definedName name="제조" localSheetId="24">#REF!</definedName>
    <definedName name="제조">#REF!</definedName>
    <definedName name="제조경비">#N/A</definedName>
    <definedName name="제조원가" localSheetId="1">#REF!</definedName>
    <definedName name="제조원가" localSheetId="2">#REF!</definedName>
    <definedName name="제조원가" localSheetId="3">#REF!</definedName>
    <definedName name="제조원가" localSheetId="4">#REF!</definedName>
    <definedName name="제조원가" localSheetId="5">#REF!</definedName>
    <definedName name="제조원가" localSheetId="6">#REF!</definedName>
    <definedName name="제조원가" localSheetId="7">#REF!</definedName>
    <definedName name="제조원가" localSheetId="8">#REF!</definedName>
    <definedName name="제조원가" localSheetId="9">#REF!</definedName>
    <definedName name="제조원가" localSheetId="10">#REF!</definedName>
    <definedName name="제조원가" localSheetId="11">#REF!</definedName>
    <definedName name="제조원가" localSheetId="12">#REF!</definedName>
    <definedName name="제조원가" localSheetId="13">#REF!</definedName>
    <definedName name="제조원가" localSheetId="15">#REF!</definedName>
    <definedName name="제조원가" localSheetId="14">#REF!</definedName>
    <definedName name="제조원가" localSheetId="16">#REF!</definedName>
    <definedName name="제조원가" localSheetId="17">#REF!</definedName>
    <definedName name="제조원가" localSheetId="18">#REF!</definedName>
    <definedName name="제조원가" localSheetId="21">#REF!</definedName>
    <definedName name="제조원가" localSheetId="19">#REF!</definedName>
    <definedName name="제조원가" localSheetId="20">#REF!</definedName>
    <definedName name="제조원가" localSheetId="22">#REF!</definedName>
    <definedName name="제조원가" localSheetId="24">#REF!</definedName>
    <definedName name="제조원가">#REF!</definedName>
    <definedName name="제조임률">'[41]5월경비_영업외비용'!$F$18</definedName>
    <definedName name="제주출고" localSheetId="1">#REF!</definedName>
    <definedName name="제주출고" localSheetId="2">#REF!</definedName>
    <definedName name="제주출고" localSheetId="3">#REF!</definedName>
    <definedName name="제주출고" localSheetId="4">#REF!</definedName>
    <definedName name="제주출고" localSheetId="5">#REF!</definedName>
    <definedName name="제주출고" localSheetId="6">#REF!</definedName>
    <definedName name="제주출고" localSheetId="7">#REF!</definedName>
    <definedName name="제주출고" localSheetId="8">#REF!</definedName>
    <definedName name="제주출고" localSheetId="9">#REF!</definedName>
    <definedName name="제주출고" localSheetId="10">#REF!</definedName>
    <definedName name="제주출고" localSheetId="11">#REF!</definedName>
    <definedName name="제주출고" localSheetId="12">#REF!</definedName>
    <definedName name="제주출고" localSheetId="13">#REF!</definedName>
    <definedName name="제주출고" localSheetId="15">#REF!</definedName>
    <definedName name="제주출고" localSheetId="14">#REF!</definedName>
    <definedName name="제주출고" localSheetId="16">#REF!</definedName>
    <definedName name="제주출고" localSheetId="17">#REF!</definedName>
    <definedName name="제주출고" localSheetId="18">#REF!</definedName>
    <definedName name="제주출고" localSheetId="21">#REF!</definedName>
    <definedName name="제주출고" localSheetId="19">#REF!</definedName>
    <definedName name="제주출고" localSheetId="20">#REF!</definedName>
    <definedName name="제주출고" localSheetId="22">#REF!</definedName>
    <definedName name="제주출고" localSheetId="24">#REF!</definedName>
    <definedName name="제주출고">#REF!</definedName>
    <definedName name="제품명" localSheetId="1">'[23]사업계획(97년)'!#REF!</definedName>
    <definedName name="제품명" localSheetId="2">'[23]사업계획(97년)'!#REF!</definedName>
    <definedName name="제품명" localSheetId="3">'[23]사업계획(97년)'!#REF!</definedName>
    <definedName name="제품명" localSheetId="4">'[23]사업계획(97년)'!#REF!</definedName>
    <definedName name="제품명" localSheetId="5">'[23]사업계획(97년)'!#REF!</definedName>
    <definedName name="제품명" localSheetId="6">'[23]사업계획(97년)'!#REF!</definedName>
    <definedName name="제품명" localSheetId="7">'[23]사업계획(97년)'!#REF!</definedName>
    <definedName name="제품명" localSheetId="8">'[23]사업계획(97년)'!#REF!</definedName>
    <definedName name="제품명" localSheetId="9">'[23]사업계획(97년)'!#REF!</definedName>
    <definedName name="제품명" localSheetId="10">'[23]사업계획(97년)'!#REF!</definedName>
    <definedName name="제품명" localSheetId="11">'[23]사업계획(97년)'!#REF!</definedName>
    <definedName name="제품명" localSheetId="12">'[23]사업계획(97년)'!#REF!</definedName>
    <definedName name="제품명" localSheetId="13">'[23]사업계획(97년)'!#REF!</definedName>
    <definedName name="제품명" localSheetId="15">'[23]사업계획(97년)'!#REF!</definedName>
    <definedName name="제품명" localSheetId="14">'[23]사업계획(97년)'!#REF!</definedName>
    <definedName name="제품명" localSheetId="16">'[23]사업계획(97년)'!#REF!</definedName>
    <definedName name="제품명" localSheetId="17">'[23]사업계획(97년)'!#REF!</definedName>
    <definedName name="제품명" localSheetId="18">'[23]사업계획(97년)'!#REF!</definedName>
    <definedName name="제품명" localSheetId="21">'[23]사업계획(97년)'!#REF!</definedName>
    <definedName name="제품명" localSheetId="19">'[23]사업계획(97년)'!#REF!</definedName>
    <definedName name="제품명" localSheetId="20">'[23]사업계획(97년)'!#REF!</definedName>
    <definedName name="제품명" localSheetId="22">'[23]사업계획(97년)'!#REF!</definedName>
    <definedName name="제품명" localSheetId="24">'[23]사업계획(97년)'!#REF!</definedName>
    <definedName name="제품명">'[23]사업계획(97년)'!#REF!</definedName>
    <definedName name="제품설명서_로션" localSheetId="1">#REF!</definedName>
    <definedName name="제품설명서_로션" localSheetId="2">#REF!</definedName>
    <definedName name="제품설명서_로션" localSheetId="3">#REF!</definedName>
    <definedName name="제품설명서_로션" localSheetId="4">#REF!</definedName>
    <definedName name="제품설명서_로션" localSheetId="5">#REF!</definedName>
    <definedName name="제품설명서_로션" localSheetId="6">#REF!</definedName>
    <definedName name="제품설명서_로션" localSheetId="7">#REF!</definedName>
    <definedName name="제품설명서_로션" localSheetId="8">#REF!</definedName>
    <definedName name="제품설명서_로션" localSheetId="9">#REF!</definedName>
    <definedName name="제품설명서_로션" localSheetId="10">#REF!</definedName>
    <definedName name="제품설명서_로션" localSheetId="11">#REF!</definedName>
    <definedName name="제품설명서_로션" localSheetId="12">#REF!</definedName>
    <definedName name="제품설명서_로션" localSheetId="13">#REF!</definedName>
    <definedName name="제품설명서_로션" localSheetId="15">#REF!</definedName>
    <definedName name="제품설명서_로션" localSheetId="14">#REF!</definedName>
    <definedName name="제품설명서_로션" localSheetId="16">#REF!</definedName>
    <definedName name="제품설명서_로션" localSheetId="17">#REF!</definedName>
    <definedName name="제품설명서_로션" localSheetId="18">#REF!</definedName>
    <definedName name="제품설명서_로션" localSheetId="21">#REF!</definedName>
    <definedName name="제품설명서_로션" localSheetId="19">#REF!</definedName>
    <definedName name="제품설명서_로션" localSheetId="20">#REF!</definedName>
    <definedName name="제품설명서_로션" localSheetId="22">#REF!</definedName>
    <definedName name="제품설명서_로션" localSheetId="24">#REF!</definedName>
    <definedName name="제품설명서_로션">#REF!</definedName>
    <definedName name="조금행" localSheetId="1">#REF!</definedName>
    <definedName name="조금행" localSheetId="2">#REF!</definedName>
    <definedName name="조금행" localSheetId="3">#REF!</definedName>
    <definedName name="조금행" localSheetId="4">#REF!</definedName>
    <definedName name="조금행" localSheetId="5">#REF!</definedName>
    <definedName name="조금행" localSheetId="6">#REF!</definedName>
    <definedName name="조금행" localSheetId="7">#REF!</definedName>
    <definedName name="조금행" localSheetId="8">#REF!</definedName>
    <definedName name="조금행" localSheetId="9">#REF!</definedName>
    <definedName name="조금행" localSheetId="10">#REF!</definedName>
    <definedName name="조금행" localSheetId="11">#REF!</definedName>
    <definedName name="조금행" localSheetId="12">#REF!</definedName>
    <definedName name="조금행" localSheetId="13">#REF!</definedName>
    <definedName name="조금행" localSheetId="15">#REF!</definedName>
    <definedName name="조금행" localSheetId="14">#REF!</definedName>
    <definedName name="조금행" localSheetId="16">#REF!</definedName>
    <definedName name="조금행" localSheetId="17">#REF!</definedName>
    <definedName name="조금행" localSheetId="18">#REF!</definedName>
    <definedName name="조금행" localSheetId="21">#REF!</definedName>
    <definedName name="조금행" localSheetId="19">#REF!</definedName>
    <definedName name="조금행" localSheetId="20">#REF!</definedName>
    <definedName name="조금행" localSheetId="22">#REF!</definedName>
    <definedName name="조금행" localSheetId="24">#REF!</definedName>
    <definedName name="조금행">#REF!</definedName>
    <definedName name="조정자기자본수정" localSheetId="1">BlankMacro1</definedName>
    <definedName name="조정자기자본수정" localSheetId="2">BlankMacro1</definedName>
    <definedName name="조정자기자본수정" localSheetId="3">BlankMacro1</definedName>
    <definedName name="조정자기자본수정" localSheetId="4">BlankMacro1</definedName>
    <definedName name="조정자기자본수정" localSheetId="5">BlankMacro1</definedName>
    <definedName name="조정자기자본수정" localSheetId="6">BlankMacro1</definedName>
    <definedName name="조정자기자본수정" localSheetId="7">BlankMacro1</definedName>
    <definedName name="조정자기자본수정" localSheetId="8">BlankMacro1</definedName>
    <definedName name="조정자기자본수정" localSheetId="9">BlankMacro1</definedName>
    <definedName name="조정자기자본수정" localSheetId="10">BlankMacro1</definedName>
    <definedName name="조정자기자본수정" localSheetId="11">BlankMacro1</definedName>
    <definedName name="조정자기자본수정" localSheetId="12">BlankMacro1</definedName>
    <definedName name="조정자기자본수정" localSheetId="13">BlankMacro1</definedName>
    <definedName name="조정자기자본수정" localSheetId="15">BlankMacro1</definedName>
    <definedName name="조정자기자본수정" localSheetId="14">BlankMacro1</definedName>
    <definedName name="조정자기자본수정" localSheetId="16">BlankMacro1</definedName>
    <definedName name="조정자기자본수정" localSheetId="17">BlankMacro1</definedName>
    <definedName name="조정자기자본수정" localSheetId="18">BlankMacro1</definedName>
    <definedName name="조정자기자본수정" localSheetId="21">BlankMacro1</definedName>
    <definedName name="조정자기자본수정" localSheetId="19">BlankMacro1</definedName>
    <definedName name="조정자기자본수정" localSheetId="20">BlankMacro1</definedName>
    <definedName name="조정자기자본수정" localSheetId="22">BlankMacro1</definedName>
    <definedName name="조정자기자본수정" localSheetId="24">BlankMacro1</definedName>
    <definedName name="조정자기자본수정">BlankMacro1</definedName>
    <definedName name="조제">[42]유형표_비용!$A$2:$G$38</definedName>
    <definedName name="좌석" localSheetId="1">#REF!</definedName>
    <definedName name="좌석" localSheetId="2">#REF!</definedName>
    <definedName name="좌석" localSheetId="3">#REF!</definedName>
    <definedName name="좌석" localSheetId="4">#REF!</definedName>
    <definedName name="좌석" localSheetId="5">#REF!</definedName>
    <definedName name="좌석" localSheetId="6">#REF!</definedName>
    <definedName name="좌석" localSheetId="7">#REF!</definedName>
    <definedName name="좌석" localSheetId="8">#REF!</definedName>
    <definedName name="좌석" localSheetId="9">#REF!</definedName>
    <definedName name="좌석" localSheetId="10">#REF!</definedName>
    <definedName name="좌석" localSheetId="11">#REF!</definedName>
    <definedName name="좌석" localSheetId="12">#REF!</definedName>
    <definedName name="좌석" localSheetId="13">#REF!</definedName>
    <definedName name="좌석" localSheetId="15">#REF!</definedName>
    <definedName name="좌석" localSheetId="14">#REF!</definedName>
    <definedName name="좌석" localSheetId="16">#REF!</definedName>
    <definedName name="좌석" localSheetId="17">#REF!</definedName>
    <definedName name="좌석" localSheetId="18">#REF!</definedName>
    <definedName name="좌석" localSheetId="21">#REF!</definedName>
    <definedName name="좌석" localSheetId="19">#REF!</definedName>
    <definedName name="좌석" localSheetId="20">#REF!</definedName>
    <definedName name="좌석" localSheetId="22">#REF!</definedName>
    <definedName name="좌석" localSheetId="24">#REF!</definedName>
    <definedName name="좌석">#REF!</definedName>
    <definedName name="주" localSheetId="1">'[26]99제품운영(안) (2)'!#REF!</definedName>
    <definedName name="주" localSheetId="2">'[26]99제품운영(안) (2)'!#REF!</definedName>
    <definedName name="주" localSheetId="3">'[26]99제품운영(안) (2)'!#REF!</definedName>
    <definedName name="주" localSheetId="4">'[26]99제품운영(안) (2)'!#REF!</definedName>
    <definedName name="주" localSheetId="5">'[26]99제품운영(안) (2)'!#REF!</definedName>
    <definedName name="주" localSheetId="6">'[26]99제품운영(안) (2)'!#REF!</definedName>
    <definedName name="주" localSheetId="7">'[26]99제품운영(안) (2)'!#REF!</definedName>
    <definedName name="주" localSheetId="8">'[26]99제품운영(안) (2)'!#REF!</definedName>
    <definedName name="주" localSheetId="9">'[26]99제품운영(안) (2)'!#REF!</definedName>
    <definedName name="주" localSheetId="10">'[26]99제품운영(안) (2)'!#REF!</definedName>
    <definedName name="주" localSheetId="11">'[26]99제품운영(안) (2)'!#REF!</definedName>
    <definedName name="주" localSheetId="12">'[26]99제품운영(안) (2)'!#REF!</definedName>
    <definedName name="주" localSheetId="13">'[26]99제품운영(안) (2)'!#REF!</definedName>
    <definedName name="주" localSheetId="15">'[26]99제품운영(안) (2)'!#REF!</definedName>
    <definedName name="주" localSheetId="14">'[26]99제품운영(안) (2)'!#REF!</definedName>
    <definedName name="주" localSheetId="16">'[26]99제품운영(안) (2)'!#REF!</definedName>
    <definedName name="주" localSheetId="17">'[26]99제품운영(안) (2)'!#REF!</definedName>
    <definedName name="주" localSheetId="18">'[26]99제품운영(안) (2)'!#REF!</definedName>
    <definedName name="주" localSheetId="21">'[26]99제품운영(안) (2)'!#REF!</definedName>
    <definedName name="주" localSheetId="19">'[26]99제품운영(안) (2)'!#REF!</definedName>
    <definedName name="주" localSheetId="20">'[26]99제품운영(안) (2)'!#REF!</definedName>
    <definedName name="주" localSheetId="22">'[26]99제품운영(안) (2)'!#REF!</definedName>
    <definedName name="주" localSheetId="24">'[26]99제품운영(안) (2)'!#REF!</definedName>
    <definedName name="주">'[26]99제품운영(안) (2)'!#REF!</definedName>
    <definedName name="주리" localSheetId="1">BlankMacro1</definedName>
    <definedName name="주리" localSheetId="2">BlankMacro1</definedName>
    <definedName name="주리" localSheetId="3">BlankMacro1</definedName>
    <definedName name="주리" localSheetId="4">BlankMacro1</definedName>
    <definedName name="주리" localSheetId="5">BlankMacro1</definedName>
    <definedName name="주리" localSheetId="6">BlankMacro1</definedName>
    <definedName name="주리" localSheetId="7">BlankMacro1</definedName>
    <definedName name="주리" localSheetId="8">BlankMacro1</definedName>
    <definedName name="주리" localSheetId="9">BlankMacro1</definedName>
    <definedName name="주리" localSheetId="10">BlankMacro1</definedName>
    <definedName name="주리" localSheetId="11">BlankMacro1</definedName>
    <definedName name="주리" localSheetId="12">BlankMacro1</definedName>
    <definedName name="주리" localSheetId="13">BlankMacro1</definedName>
    <definedName name="주리" localSheetId="15">BlankMacro1</definedName>
    <definedName name="주리" localSheetId="14">BlankMacro1</definedName>
    <definedName name="주리" localSheetId="16">BlankMacro1</definedName>
    <definedName name="주리" localSheetId="17">BlankMacro1</definedName>
    <definedName name="주리" localSheetId="18">BlankMacro1</definedName>
    <definedName name="주리" localSheetId="21">BlankMacro1</definedName>
    <definedName name="주리" localSheetId="19">BlankMacro1</definedName>
    <definedName name="주리" localSheetId="20">BlankMacro1</definedName>
    <definedName name="주리" localSheetId="22">BlankMacro1</definedName>
    <definedName name="주리" localSheetId="24">BlankMacro1</definedName>
    <definedName name="주리">BlankMacro1</definedName>
    <definedName name="주부신수익권증서_400" localSheetId="1">#REF!</definedName>
    <definedName name="주부신수익권증서_400" localSheetId="2">#REF!</definedName>
    <definedName name="주부신수익권증서_400" localSheetId="3">#REF!</definedName>
    <definedName name="주부신수익권증서_400" localSheetId="4">#REF!</definedName>
    <definedName name="주부신수익권증서_400" localSheetId="5">#REF!</definedName>
    <definedName name="주부신수익권증서_400" localSheetId="6">#REF!</definedName>
    <definedName name="주부신수익권증서_400" localSheetId="7">#REF!</definedName>
    <definedName name="주부신수익권증서_400" localSheetId="8">#REF!</definedName>
    <definedName name="주부신수익권증서_400" localSheetId="9">#REF!</definedName>
    <definedName name="주부신수익권증서_400" localSheetId="10">#REF!</definedName>
    <definedName name="주부신수익권증서_400" localSheetId="11">#REF!</definedName>
    <definedName name="주부신수익권증서_400" localSheetId="12">#REF!</definedName>
    <definedName name="주부신수익권증서_400" localSheetId="13">#REF!</definedName>
    <definedName name="주부신수익권증서_400" localSheetId="15">#REF!</definedName>
    <definedName name="주부신수익권증서_400" localSheetId="14">#REF!</definedName>
    <definedName name="주부신수익권증서_400" localSheetId="16">#REF!</definedName>
    <definedName name="주부신수익권증서_400" localSheetId="17">#REF!</definedName>
    <definedName name="주부신수익권증서_400" localSheetId="18">#REF!</definedName>
    <definedName name="주부신수익권증서_400" localSheetId="21">#REF!</definedName>
    <definedName name="주부신수익권증서_400" localSheetId="19">#REF!</definedName>
    <definedName name="주부신수익권증서_400" localSheetId="20">#REF!</definedName>
    <definedName name="주부신수익권증서_400" localSheetId="22">#REF!</definedName>
    <definedName name="주부신수익권증서_400" localSheetId="24">#REF!</definedName>
    <definedName name="주부신수익권증서_400">#REF!</definedName>
    <definedName name="주성회차" localSheetId="1">[0]!BenotaPrn</definedName>
    <definedName name="주성회차" localSheetId="2">[0]!BenotaPrn</definedName>
    <definedName name="주성회차" localSheetId="3">[0]!BenotaPrn</definedName>
    <definedName name="주성회차" localSheetId="4">[0]!BenotaPrn</definedName>
    <definedName name="주성회차" localSheetId="5">[0]!BenotaPrn</definedName>
    <definedName name="주성회차" localSheetId="6">[0]!BenotaPrn</definedName>
    <definedName name="주성회차" localSheetId="7">[0]!BenotaPrn</definedName>
    <definedName name="주성회차" localSheetId="8">[0]!BenotaPrn</definedName>
    <definedName name="주성회차" localSheetId="9">[0]!BenotaPrn</definedName>
    <definedName name="주성회차" localSheetId="10">[0]!BenotaPrn</definedName>
    <definedName name="주성회차" localSheetId="11">[0]!BenotaPrn</definedName>
    <definedName name="주성회차" localSheetId="12">[0]!BenotaPrn</definedName>
    <definedName name="주성회차" localSheetId="13">[0]!BenotaPrn</definedName>
    <definedName name="주성회차" localSheetId="15">[0]!BenotaPrn</definedName>
    <definedName name="주성회차" localSheetId="14">[0]!BenotaPrn</definedName>
    <definedName name="주성회차" localSheetId="16">[0]!BenotaPrn</definedName>
    <definedName name="주성회차" localSheetId="17">[0]!BenotaPrn</definedName>
    <definedName name="주성회차" localSheetId="18">[0]!BenotaPrn</definedName>
    <definedName name="주성회차" localSheetId="21">[0]!BenotaPrn</definedName>
    <definedName name="주성회차" localSheetId="19">[0]!BenotaPrn</definedName>
    <definedName name="주성회차" localSheetId="20">[0]!BenotaPrn</definedName>
    <definedName name="주성회차" localSheetId="22">[0]!BenotaPrn</definedName>
    <definedName name="주성회차" localSheetId="24">[0]!BenotaPrn</definedName>
    <definedName name="주성회차">[0]!BenotaPrn</definedName>
    <definedName name="지공" localSheetId="1">#REF!</definedName>
    <definedName name="지공" localSheetId="2">#REF!</definedName>
    <definedName name="지공" localSheetId="3">#REF!</definedName>
    <definedName name="지공" localSheetId="4">#REF!</definedName>
    <definedName name="지공" localSheetId="5">#REF!</definedName>
    <definedName name="지공" localSheetId="6">#REF!</definedName>
    <definedName name="지공" localSheetId="7">#REF!</definedName>
    <definedName name="지공" localSheetId="8">#REF!</definedName>
    <definedName name="지공" localSheetId="9">#REF!</definedName>
    <definedName name="지공" localSheetId="10">#REF!</definedName>
    <definedName name="지공" localSheetId="11">#REF!</definedName>
    <definedName name="지공" localSheetId="12">#REF!</definedName>
    <definedName name="지공" localSheetId="13">#REF!</definedName>
    <definedName name="지공" localSheetId="15">#REF!</definedName>
    <definedName name="지공" localSheetId="14">#REF!</definedName>
    <definedName name="지공" localSheetId="16">#REF!</definedName>
    <definedName name="지공" localSheetId="17">#REF!</definedName>
    <definedName name="지공" localSheetId="18">#REF!</definedName>
    <definedName name="지공" localSheetId="21">#REF!</definedName>
    <definedName name="지공" localSheetId="19">#REF!</definedName>
    <definedName name="지공" localSheetId="20">#REF!</definedName>
    <definedName name="지공" localSheetId="22">#REF!</definedName>
    <definedName name="지공" localSheetId="24">#REF!</definedName>
    <definedName name="지공">#REF!</definedName>
    <definedName name="지급어음" localSheetId="1">#REF!</definedName>
    <definedName name="지급어음" localSheetId="2">#REF!</definedName>
    <definedName name="지급어음" localSheetId="3">#REF!</definedName>
    <definedName name="지급어음" localSheetId="4">#REF!</definedName>
    <definedName name="지급어음" localSheetId="5">#REF!</definedName>
    <definedName name="지급어음" localSheetId="6">#REF!</definedName>
    <definedName name="지급어음" localSheetId="7">#REF!</definedName>
    <definedName name="지급어음" localSheetId="8">#REF!</definedName>
    <definedName name="지급어음" localSheetId="9">#REF!</definedName>
    <definedName name="지급어음" localSheetId="10">#REF!</definedName>
    <definedName name="지급어음" localSheetId="11">#REF!</definedName>
    <definedName name="지급어음" localSheetId="12">#REF!</definedName>
    <definedName name="지급어음" localSheetId="13">#REF!</definedName>
    <definedName name="지급어음" localSheetId="15">#REF!</definedName>
    <definedName name="지급어음" localSheetId="14">#REF!</definedName>
    <definedName name="지급어음" localSheetId="16">#REF!</definedName>
    <definedName name="지급어음" localSheetId="17">#REF!</definedName>
    <definedName name="지급어음" localSheetId="18">#REF!</definedName>
    <definedName name="지급어음" localSheetId="21">#REF!</definedName>
    <definedName name="지급어음" localSheetId="19">#REF!</definedName>
    <definedName name="지급어음" localSheetId="20">#REF!</definedName>
    <definedName name="지급어음" localSheetId="22">#REF!</definedName>
    <definedName name="지급어음" localSheetId="24">#REF!</definedName>
    <definedName name="지급어음">#REF!</definedName>
    <definedName name="지분율" localSheetId="1">#REF!</definedName>
    <definedName name="지분율" localSheetId="2">#REF!</definedName>
    <definedName name="지분율" localSheetId="3">#REF!</definedName>
    <definedName name="지분율" localSheetId="4">#REF!</definedName>
    <definedName name="지분율" localSheetId="5">#REF!</definedName>
    <definedName name="지분율" localSheetId="6">#REF!</definedName>
    <definedName name="지분율" localSheetId="7">#REF!</definedName>
    <definedName name="지분율" localSheetId="8">#REF!</definedName>
    <definedName name="지분율" localSheetId="9">#REF!</definedName>
    <definedName name="지분율" localSheetId="10">#REF!</definedName>
    <definedName name="지분율" localSheetId="11">#REF!</definedName>
    <definedName name="지분율" localSheetId="12">#REF!</definedName>
    <definedName name="지분율" localSheetId="13">#REF!</definedName>
    <definedName name="지분율" localSheetId="15">#REF!</definedName>
    <definedName name="지분율" localSheetId="14">#REF!</definedName>
    <definedName name="지분율" localSheetId="16">#REF!</definedName>
    <definedName name="지분율" localSheetId="17">#REF!</definedName>
    <definedName name="지분율" localSheetId="18">#REF!</definedName>
    <definedName name="지분율" localSheetId="21">#REF!</definedName>
    <definedName name="지분율" localSheetId="19">#REF!</definedName>
    <definedName name="지분율" localSheetId="20">#REF!</definedName>
    <definedName name="지분율" localSheetId="22">#REF!</definedName>
    <definedName name="지분율" localSheetId="24">#REF!</definedName>
    <definedName name="지분율">#REF!</definedName>
    <definedName name="지역수량금액" localSheetId="1">#REF!</definedName>
    <definedName name="지역수량금액" localSheetId="2">#REF!</definedName>
    <definedName name="지역수량금액" localSheetId="3">#REF!</definedName>
    <definedName name="지역수량금액" localSheetId="4">#REF!</definedName>
    <definedName name="지역수량금액" localSheetId="5">#REF!</definedName>
    <definedName name="지역수량금액" localSheetId="6">#REF!</definedName>
    <definedName name="지역수량금액" localSheetId="7">#REF!</definedName>
    <definedName name="지역수량금액" localSheetId="8">#REF!</definedName>
    <definedName name="지역수량금액" localSheetId="9">#REF!</definedName>
    <definedName name="지역수량금액" localSheetId="10">#REF!</definedName>
    <definedName name="지역수량금액" localSheetId="11">#REF!</definedName>
    <definedName name="지역수량금액" localSheetId="12">#REF!</definedName>
    <definedName name="지역수량금액" localSheetId="13">#REF!</definedName>
    <definedName name="지역수량금액" localSheetId="15">#REF!</definedName>
    <definedName name="지역수량금액" localSheetId="16">#REF!</definedName>
    <definedName name="지역수량금액" localSheetId="17">#REF!</definedName>
    <definedName name="지역수량금액" localSheetId="18">#REF!</definedName>
    <definedName name="지역수량금액" localSheetId="21">#REF!</definedName>
    <definedName name="지역수량금액" localSheetId="19">#REF!</definedName>
    <definedName name="지역수량금액" localSheetId="20">#REF!</definedName>
    <definedName name="지역수량금액" localSheetId="22">#REF!</definedName>
    <definedName name="지역수량금액" localSheetId="24">#REF!</definedName>
    <definedName name="지역수량금액">#REF!</definedName>
    <definedName name="직판" localSheetId="1">'[43]사업계획(97년)'!#REF!</definedName>
    <definedName name="직판" localSheetId="2">'[43]사업계획(97년)'!#REF!</definedName>
    <definedName name="직판" localSheetId="3">'[43]사업계획(97년)'!#REF!</definedName>
    <definedName name="직판" localSheetId="4">'[43]사업계획(97년)'!#REF!</definedName>
    <definedName name="직판" localSheetId="5">'[43]사업계획(97년)'!#REF!</definedName>
    <definedName name="직판" localSheetId="6">'[43]사업계획(97년)'!#REF!</definedName>
    <definedName name="직판" localSheetId="7">'[43]사업계획(97년)'!#REF!</definedName>
    <definedName name="직판" localSheetId="8">'[43]사업계획(97년)'!#REF!</definedName>
    <definedName name="직판" localSheetId="9">'[43]사업계획(97년)'!#REF!</definedName>
    <definedName name="직판" localSheetId="10">'[43]사업계획(97년)'!#REF!</definedName>
    <definedName name="직판" localSheetId="11">'[43]사업계획(97년)'!#REF!</definedName>
    <definedName name="직판" localSheetId="12">'[43]사업계획(97년)'!#REF!</definedName>
    <definedName name="직판" localSheetId="13">'[43]사업계획(97년)'!#REF!</definedName>
    <definedName name="직판" localSheetId="15">'[43]사업계획(97년)'!#REF!</definedName>
    <definedName name="직판" localSheetId="16">'[43]사업계획(97년)'!#REF!</definedName>
    <definedName name="직판" localSheetId="17">'[43]사업계획(97년)'!#REF!</definedName>
    <definedName name="직판" localSheetId="18">'[43]사업계획(97년)'!#REF!</definedName>
    <definedName name="직판" localSheetId="21">'[43]사업계획(97년)'!#REF!</definedName>
    <definedName name="직판" localSheetId="19">'[43]사업계획(97년)'!#REF!</definedName>
    <definedName name="직판" localSheetId="20">'[43]사업계획(97년)'!#REF!</definedName>
    <definedName name="직판" localSheetId="22">'[43]사업계획(97년)'!#REF!</definedName>
    <definedName name="직판" localSheetId="24">'[43]사업계획(97년)'!#REF!</definedName>
    <definedName name="직판">'[43]사업계획(97년)'!#REF!</definedName>
    <definedName name="ㅊㅊㅊ" localSheetId="1">#REF!</definedName>
    <definedName name="ㅊㅊㅊ" localSheetId="2">#REF!</definedName>
    <definedName name="ㅊㅊㅊ" localSheetId="3">#REF!</definedName>
    <definedName name="ㅊㅊㅊ" localSheetId="4">#REF!</definedName>
    <definedName name="ㅊㅊㅊ" localSheetId="5">#REF!</definedName>
    <definedName name="ㅊㅊㅊ" localSheetId="6">#REF!</definedName>
    <definedName name="ㅊㅊㅊ" localSheetId="7">#REF!</definedName>
    <definedName name="ㅊㅊㅊ" localSheetId="8">#REF!</definedName>
    <definedName name="ㅊㅊㅊ" localSheetId="9">#REF!</definedName>
    <definedName name="ㅊㅊㅊ" localSheetId="10">#REF!</definedName>
    <definedName name="ㅊㅊㅊ" localSheetId="11">#REF!</definedName>
    <definedName name="ㅊㅊㅊ" localSheetId="12">#REF!</definedName>
    <definedName name="ㅊㅊㅊ" localSheetId="13">#REF!</definedName>
    <definedName name="ㅊㅊㅊ" localSheetId="15">#REF!</definedName>
    <definedName name="ㅊㅊㅊ" localSheetId="14">#REF!</definedName>
    <definedName name="ㅊㅊㅊ" localSheetId="16">#REF!</definedName>
    <definedName name="ㅊㅊㅊ" localSheetId="17">#REF!</definedName>
    <definedName name="ㅊㅊㅊ" localSheetId="18">#REF!</definedName>
    <definedName name="ㅊㅊㅊ" localSheetId="21">#REF!</definedName>
    <definedName name="ㅊㅊㅊ" localSheetId="19">#REF!</definedName>
    <definedName name="ㅊㅊㅊ" localSheetId="20">#REF!</definedName>
    <definedName name="ㅊㅊㅊ" localSheetId="22">#REF!</definedName>
    <definedName name="ㅊㅊㅊ" localSheetId="24">#REF!</definedName>
    <definedName name="ㅊㅊㅊ">#REF!</definedName>
    <definedName name="ㅊㅊㅌㅍㅊㅌㅍ" localSheetId="1">#REF!</definedName>
    <definedName name="ㅊㅊㅌㅍㅊㅌㅍ" localSheetId="2">#REF!</definedName>
    <definedName name="ㅊㅊㅌㅍㅊㅌㅍ" localSheetId="3">#REF!</definedName>
    <definedName name="ㅊㅊㅌㅍㅊㅌㅍ" localSheetId="4">#REF!</definedName>
    <definedName name="ㅊㅊㅌㅍㅊㅌㅍ" localSheetId="5">#REF!</definedName>
    <definedName name="ㅊㅊㅌㅍㅊㅌㅍ" localSheetId="6">#REF!</definedName>
    <definedName name="ㅊㅊㅌㅍㅊㅌㅍ" localSheetId="7">#REF!</definedName>
    <definedName name="ㅊㅊㅌㅍㅊㅌㅍ" localSheetId="8">#REF!</definedName>
    <definedName name="ㅊㅊㅌㅍㅊㅌㅍ" localSheetId="9">#REF!</definedName>
    <definedName name="ㅊㅊㅌㅍㅊㅌㅍ" localSheetId="10">#REF!</definedName>
    <definedName name="ㅊㅊㅌㅍㅊㅌㅍ" localSheetId="11">#REF!</definedName>
    <definedName name="ㅊㅊㅌㅍㅊㅌㅍ" localSheetId="12">#REF!</definedName>
    <definedName name="ㅊㅊㅌㅍㅊㅌㅍ" localSheetId="13">#REF!</definedName>
    <definedName name="ㅊㅊㅌㅍㅊㅌㅍ" localSheetId="15">#REF!</definedName>
    <definedName name="ㅊㅊㅌㅍㅊㅌㅍ" localSheetId="14">#REF!</definedName>
    <definedName name="ㅊㅊㅌㅍㅊㅌㅍ" localSheetId="16">#REF!</definedName>
    <definedName name="ㅊㅊㅌㅍㅊㅌㅍ" localSheetId="17">#REF!</definedName>
    <definedName name="ㅊㅊㅌㅍㅊㅌㅍ" localSheetId="18">#REF!</definedName>
    <definedName name="ㅊㅊㅌㅍㅊㅌㅍ" localSheetId="21">#REF!</definedName>
    <definedName name="ㅊㅊㅌㅍㅊㅌㅍ" localSheetId="19">#REF!</definedName>
    <definedName name="ㅊㅊㅌㅍㅊㅌㅍ" localSheetId="20">#REF!</definedName>
    <definedName name="ㅊㅊㅌㅍㅊㅌㅍ" localSheetId="22">#REF!</definedName>
    <definedName name="ㅊㅊㅌㅍㅊㅌㅍ" localSheetId="24">#REF!</definedName>
    <definedName name="ㅊㅊㅌㅍㅊㅌㅍ">#REF!</definedName>
    <definedName name="ㅊㅌㅍㅊㅌㅍ" localSheetId="1">#REF!</definedName>
    <definedName name="ㅊㅌㅍㅊㅌㅍ" localSheetId="2">#REF!</definedName>
    <definedName name="ㅊㅌㅍㅊㅌㅍ" localSheetId="3">#REF!</definedName>
    <definedName name="ㅊㅌㅍㅊㅌㅍ" localSheetId="4">#REF!</definedName>
    <definedName name="ㅊㅌㅍㅊㅌㅍ" localSheetId="5">#REF!</definedName>
    <definedName name="ㅊㅌㅍㅊㅌㅍ" localSheetId="6">#REF!</definedName>
    <definedName name="ㅊㅌㅍㅊㅌㅍ" localSheetId="7">#REF!</definedName>
    <definedName name="ㅊㅌㅍㅊㅌㅍ" localSheetId="8">#REF!</definedName>
    <definedName name="ㅊㅌㅍㅊㅌㅍ" localSheetId="9">#REF!</definedName>
    <definedName name="ㅊㅌㅍㅊㅌㅍ" localSheetId="10">#REF!</definedName>
    <definedName name="ㅊㅌㅍㅊㅌㅍ" localSheetId="11">#REF!</definedName>
    <definedName name="ㅊㅌㅍㅊㅌㅍ" localSheetId="12">#REF!</definedName>
    <definedName name="ㅊㅌㅍㅊㅌㅍ" localSheetId="13">#REF!</definedName>
    <definedName name="ㅊㅌㅍㅊㅌㅍ" localSheetId="15">#REF!</definedName>
    <definedName name="ㅊㅌㅍㅊㅌㅍ" localSheetId="14">#REF!</definedName>
    <definedName name="ㅊㅌㅍㅊㅌㅍ" localSheetId="16">#REF!</definedName>
    <definedName name="ㅊㅌㅍㅊㅌㅍ" localSheetId="17">#REF!</definedName>
    <definedName name="ㅊㅌㅍㅊㅌㅍ" localSheetId="18">#REF!</definedName>
    <definedName name="ㅊㅌㅍㅊㅌㅍ" localSheetId="21">#REF!</definedName>
    <definedName name="ㅊㅌㅍㅊㅌㅍ" localSheetId="19">#REF!</definedName>
    <definedName name="ㅊㅌㅍㅊㅌㅍ" localSheetId="20">#REF!</definedName>
    <definedName name="ㅊㅌㅍㅊㅌㅍ" localSheetId="22">#REF!</definedName>
    <definedName name="ㅊㅌㅍㅊㅌㅍ" localSheetId="24">#REF!</definedName>
    <definedName name="ㅊㅌㅍㅊㅌㅍ">#REF!</definedName>
    <definedName name="ㅊㅍㅊㅌㅍ" localSheetId="1">#REF!</definedName>
    <definedName name="ㅊㅍㅊㅌㅍ" localSheetId="2">#REF!</definedName>
    <definedName name="ㅊㅍㅊㅌㅍ" localSheetId="3">#REF!</definedName>
    <definedName name="ㅊㅍㅊㅌㅍ" localSheetId="4">#REF!</definedName>
    <definedName name="ㅊㅍㅊㅌㅍ" localSheetId="5">#REF!</definedName>
    <definedName name="ㅊㅍㅊㅌㅍ" localSheetId="6">#REF!</definedName>
    <definedName name="ㅊㅍㅊㅌㅍ" localSheetId="7">#REF!</definedName>
    <definedName name="ㅊㅍㅊㅌㅍ" localSheetId="8">#REF!</definedName>
    <definedName name="ㅊㅍㅊㅌㅍ" localSheetId="9">#REF!</definedName>
    <definedName name="ㅊㅍㅊㅌㅍ" localSheetId="10">#REF!</definedName>
    <definedName name="ㅊㅍㅊㅌㅍ" localSheetId="11">#REF!</definedName>
    <definedName name="ㅊㅍㅊㅌㅍ" localSheetId="12">#REF!</definedName>
    <definedName name="ㅊㅍㅊㅌㅍ" localSheetId="13">#REF!</definedName>
    <definedName name="ㅊㅍㅊㅌㅍ" localSheetId="15">#REF!</definedName>
    <definedName name="ㅊㅍㅊㅌㅍ" localSheetId="16">#REF!</definedName>
    <definedName name="ㅊㅍㅊㅌㅍ" localSheetId="17">#REF!</definedName>
    <definedName name="ㅊㅍㅊㅌㅍ" localSheetId="18">#REF!</definedName>
    <definedName name="ㅊㅍㅊㅌㅍ" localSheetId="21">#REF!</definedName>
    <definedName name="ㅊㅍㅊㅌㅍ" localSheetId="19">#REF!</definedName>
    <definedName name="ㅊㅍㅊㅌㅍ" localSheetId="20">#REF!</definedName>
    <definedName name="ㅊㅍㅊㅌㅍ" localSheetId="22">#REF!</definedName>
    <definedName name="ㅊㅍㅊㅌㅍ" localSheetId="24">#REF!</definedName>
    <definedName name="ㅊㅍㅊㅌㅍ">#REF!</definedName>
    <definedName name="차량운반구" localSheetId="1" hidden="1">{"'손익현황'!$A$1:$J$29"}</definedName>
    <definedName name="차량운반구" localSheetId="2" hidden="1">{"'손익현황'!$A$1:$J$29"}</definedName>
    <definedName name="차량운반구" localSheetId="3" hidden="1">{"'손익현황'!$A$1:$J$29"}</definedName>
    <definedName name="차량운반구" localSheetId="4" hidden="1">{"'손익현황'!$A$1:$J$29"}</definedName>
    <definedName name="차량운반구" localSheetId="5" hidden="1">{"'손익현황'!$A$1:$J$29"}</definedName>
    <definedName name="차량운반구" localSheetId="6" hidden="1">{"'손익현황'!$A$1:$J$29"}</definedName>
    <definedName name="차량운반구" localSheetId="7" hidden="1">{"'손익현황'!$A$1:$J$29"}</definedName>
    <definedName name="차량운반구" localSheetId="8" hidden="1">{"'손익현황'!$A$1:$J$29"}</definedName>
    <definedName name="차량운반구" localSheetId="9" hidden="1">{"'손익현황'!$A$1:$J$29"}</definedName>
    <definedName name="차량운반구" localSheetId="10" hidden="1">{"'손익현황'!$A$1:$J$29"}</definedName>
    <definedName name="차량운반구" localSheetId="11" hidden="1">{"'손익현황'!$A$1:$J$29"}</definedName>
    <definedName name="차량운반구" localSheetId="12" hidden="1">{"'손익현황'!$A$1:$J$29"}</definedName>
    <definedName name="차량운반구" localSheetId="13" hidden="1">{"'손익현황'!$A$1:$J$29"}</definedName>
    <definedName name="차량운반구" localSheetId="15" hidden="1">{"'손익현황'!$A$1:$J$29"}</definedName>
    <definedName name="차량운반구" localSheetId="14" hidden="1">{"'손익현황'!$A$1:$J$29"}</definedName>
    <definedName name="차량운반구" localSheetId="16" hidden="1">{"'손익현황'!$A$1:$J$29"}</definedName>
    <definedName name="차량운반구" localSheetId="17" hidden="1">{"'손익현황'!$A$1:$J$29"}</definedName>
    <definedName name="차량운반구" localSheetId="18" hidden="1">{"'손익현황'!$A$1:$J$29"}</definedName>
    <definedName name="차량운반구" localSheetId="21" hidden="1">{"'손익현황'!$A$1:$J$29"}</definedName>
    <definedName name="차량운반구" localSheetId="19" hidden="1">{"'손익현황'!$A$1:$J$29"}</definedName>
    <definedName name="차량운반구" localSheetId="20" hidden="1">{"'손익현황'!$A$1:$J$29"}</definedName>
    <definedName name="차량운반구" localSheetId="22" hidden="1">{"'손익현황'!$A$1:$J$29"}</definedName>
    <definedName name="차량운반구" localSheetId="24" hidden="1">{"'손익현황'!$A$1:$J$29"}</definedName>
    <definedName name="차량운반구" hidden="1">{"'손익현황'!$A$1:$J$29"}</definedName>
    <definedName name="참고" localSheetId="1">#REF!</definedName>
    <definedName name="참고" localSheetId="2">#REF!</definedName>
    <definedName name="참고" localSheetId="3">#REF!</definedName>
    <definedName name="참고" localSheetId="4">#REF!</definedName>
    <definedName name="참고" localSheetId="5">#REF!</definedName>
    <definedName name="참고" localSheetId="6">#REF!</definedName>
    <definedName name="참고" localSheetId="7">#REF!</definedName>
    <definedName name="참고" localSheetId="8">#REF!</definedName>
    <definedName name="참고" localSheetId="9">#REF!</definedName>
    <definedName name="참고" localSheetId="10">#REF!</definedName>
    <definedName name="참고" localSheetId="11">#REF!</definedName>
    <definedName name="참고" localSheetId="12">#REF!</definedName>
    <definedName name="참고" localSheetId="13">#REF!</definedName>
    <definedName name="참고" localSheetId="15">#REF!</definedName>
    <definedName name="참고" localSheetId="16">#REF!</definedName>
    <definedName name="참고" localSheetId="17">#REF!</definedName>
    <definedName name="참고" localSheetId="18">#REF!</definedName>
    <definedName name="참고" localSheetId="21">#REF!</definedName>
    <definedName name="참고" localSheetId="19">#REF!</definedName>
    <definedName name="참고" localSheetId="20">#REF!</definedName>
    <definedName name="참고" localSheetId="22">#REF!</definedName>
    <definedName name="참고" localSheetId="24">#REF!</definedName>
    <definedName name="참고">#REF!</definedName>
    <definedName name="첨부" localSheetId="1">#REF!</definedName>
    <definedName name="첨부" localSheetId="2">#REF!</definedName>
    <definedName name="첨부" localSheetId="3">#REF!</definedName>
    <definedName name="첨부" localSheetId="4">#REF!</definedName>
    <definedName name="첨부" localSheetId="5">#REF!</definedName>
    <definedName name="첨부" localSheetId="6">#REF!</definedName>
    <definedName name="첨부" localSheetId="7">#REF!</definedName>
    <definedName name="첨부" localSheetId="8">#REF!</definedName>
    <definedName name="첨부" localSheetId="9">#REF!</definedName>
    <definedName name="첨부" localSheetId="10">#REF!</definedName>
    <definedName name="첨부" localSheetId="11">#REF!</definedName>
    <definedName name="첨부" localSheetId="12">#REF!</definedName>
    <definedName name="첨부" localSheetId="13">#REF!</definedName>
    <definedName name="첨부" localSheetId="15">#REF!</definedName>
    <definedName name="첨부" localSheetId="16">#REF!</definedName>
    <definedName name="첨부" localSheetId="17">#REF!</definedName>
    <definedName name="첨부" localSheetId="18">#REF!</definedName>
    <definedName name="첨부" localSheetId="21">#REF!</definedName>
    <definedName name="첨부" localSheetId="19">#REF!</definedName>
    <definedName name="첨부" localSheetId="20">#REF!</definedName>
    <definedName name="첨부" localSheetId="22">#REF!</definedName>
    <definedName name="첨부" localSheetId="24">#REF!</definedName>
    <definedName name="첨부">#REF!</definedName>
    <definedName name="최">#N/A</definedName>
    <definedName name="최민원">'[39]99제품운영(안) (2)'!$A$6</definedName>
    <definedName name="최재호" localSheetId="1" hidden="1">#REF!</definedName>
    <definedName name="최재호" localSheetId="2" hidden="1">#REF!</definedName>
    <definedName name="최재호" localSheetId="3" hidden="1">#REF!</definedName>
    <definedName name="최재호" localSheetId="4" hidden="1">#REF!</definedName>
    <definedName name="최재호" localSheetId="5" hidden="1">#REF!</definedName>
    <definedName name="최재호" localSheetId="6" hidden="1">#REF!</definedName>
    <definedName name="최재호" localSheetId="7" hidden="1">#REF!</definedName>
    <definedName name="최재호" localSheetId="8" hidden="1">#REF!</definedName>
    <definedName name="최재호" localSheetId="9" hidden="1">#REF!</definedName>
    <definedName name="최재호" localSheetId="10" hidden="1">#REF!</definedName>
    <definedName name="최재호" localSheetId="11" hidden="1">#REF!</definedName>
    <definedName name="최재호" localSheetId="12" hidden="1">#REF!</definedName>
    <definedName name="최재호" localSheetId="13" hidden="1">#REF!</definedName>
    <definedName name="최재호" localSheetId="15" hidden="1">#REF!</definedName>
    <definedName name="최재호" localSheetId="14" hidden="1">#REF!</definedName>
    <definedName name="최재호" localSheetId="16" hidden="1">#REF!</definedName>
    <definedName name="최재호" localSheetId="17" hidden="1">#REF!</definedName>
    <definedName name="최재호" localSheetId="18" hidden="1">#REF!</definedName>
    <definedName name="최재호" localSheetId="21" hidden="1">#REF!</definedName>
    <definedName name="최재호" localSheetId="19" hidden="1">#REF!</definedName>
    <definedName name="최재호" localSheetId="20" hidden="1">#REF!</definedName>
    <definedName name="최재호" localSheetId="22" hidden="1">#REF!</definedName>
    <definedName name="최재호" localSheetId="24" hidden="1">#REF!</definedName>
    <definedName name="최재호" hidden="1">#REF!</definedName>
    <definedName name="추가상각" localSheetId="1">#REF!</definedName>
    <definedName name="추가상각" localSheetId="2">#REF!</definedName>
    <definedName name="추가상각" localSheetId="3">#REF!</definedName>
    <definedName name="추가상각" localSheetId="4">#REF!</definedName>
    <definedName name="추가상각" localSheetId="5">#REF!</definedName>
    <definedName name="추가상각" localSheetId="6">#REF!</definedName>
    <definedName name="추가상각" localSheetId="7">#REF!</definedName>
    <definedName name="추가상각" localSheetId="8">#REF!</definedName>
    <definedName name="추가상각" localSheetId="9">#REF!</definedName>
    <definedName name="추가상각" localSheetId="10">#REF!</definedName>
    <definedName name="추가상각" localSheetId="11">#REF!</definedName>
    <definedName name="추가상각" localSheetId="12">#REF!</definedName>
    <definedName name="추가상각" localSheetId="13">#REF!</definedName>
    <definedName name="추가상각" localSheetId="15">#REF!</definedName>
    <definedName name="추가상각" localSheetId="14">#REF!</definedName>
    <definedName name="추가상각" localSheetId="16">#REF!</definedName>
    <definedName name="추가상각" localSheetId="17">#REF!</definedName>
    <definedName name="추가상각" localSheetId="18">#REF!</definedName>
    <definedName name="추가상각" localSheetId="21">#REF!</definedName>
    <definedName name="추가상각" localSheetId="19">#REF!</definedName>
    <definedName name="추가상각" localSheetId="20">#REF!</definedName>
    <definedName name="추가상각" localSheetId="22">#REF!</definedName>
    <definedName name="추가상각" localSheetId="24">#REF!</definedName>
    <definedName name="추가상각">#REF!</definedName>
    <definedName name="추계합계" localSheetId="1">#REF!</definedName>
    <definedName name="추계합계" localSheetId="2">#REF!</definedName>
    <definedName name="추계합계" localSheetId="3">#REF!</definedName>
    <definedName name="추계합계" localSheetId="4">#REF!</definedName>
    <definedName name="추계합계" localSheetId="5">#REF!</definedName>
    <definedName name="추계합계" localSheetId="6">#REF!</definedName>
    <definedName name="추계합계" localSheetId="7">#REF!</definedName>
    <definedName name="추계합계" localSheetId="8">#REF!</definedName>
    <definedName name="추계합계" localSheetId="9">#REF!</definedName>
    <definedName name="추계합계" localSheetId="10">#REF!</definedName>
    <definedName name="추계합계" localSheetId="11">#REF!</definedName>
    <definedName name="추계합계" localSheetId="12">#REF!</definedName>
    <definedName name="추계합계" localSheetId="13">#REF!</definedName>
    <definedName name="추계합계" localSheetId="15">#REF!</definedName>
    <definedName name="추계합계" localSheetId="14">#REF!</definedName>
    <definedName name="추계합계" localSheetId="16">#REF!</definedName>
    <definedName name="추계합계" localSheetId="17">#REF!</definedName>
    <definedName name="추계합계" localSheetId="18">#REF!</definedName>
    <definedName name="추계합계" localSheetId="21">#REF!</definedName>
    <definedName name="추계합계" localSheetId="19">#REF!</definedName>
    <definedName name="추계합계" localSheetId="20">#REF!</definedName>
    <definedName name="추계합계" localSheetId="22">#REF!</definedName>
    <definedName name="추계합계" localSheetId="24">#REF!</definedName>
    <definedName name="추계합계">#REF!</definedName>
    <definedName name="ㅋ" localSheetId="1">#REF!</definedName>
    <definedName name="ㅋ" localSheetId="2">#REF!</definedName>
    <definedName name="ㅋ" localSheetId="3">#REF!</definedName>
    <definedName name="ㅋ" localSheetId="4">#REF!</definedName>
    <definedName name="ㅋ" localSheetId="5">#REF!</definedName>
    <definedName name="ㅋ" localSheetId="6">#REF!</definedName>
    <definedName name="ㅋ" localSheetId="7">#REF!</definedName>
    <definedName name="ㅋ" localSheetId="8">#REF!</definedName>
    <definedName name="ㅋ" localSheetId="9">#REF!</definedName>
    <definedName name="ㅋ" localSheetId="10">#REF!</definedName>
    <definedName name="ㅋ" localSheetId="11">#REF!</definedName>
    <definedName name="ㅋ" localSheetId="12">#REF!</definedName>
    <definedName name="ㅋ" localSheetId="13">#REF!</definedName>
    <definedName name="ㅋ" localSheetId="15">#REF!</definedName>
    <definedName name="ㅋ" localSheetId="16">#REF!</definedName>
    <definedName name="ㅋ" localSheetId="17">#REF!</definedName>
    <definedName name="ㅋ" localSheetId="18">#REF!</definedName>
    <definedName name="ㅋ" localSheetId="21">#REF!</definedName>
    <definedName name="ㅋ" localSheetId="19">#REF!</definedName>
    <definedName name="ㅋ" localSheetId="20">#REF!</definedName>
    <definedName name="ㅋ" localSheetId="22">#REF!</definedName>
    <definedName name="ㅋ" localSheetId="24">#REF!</definedName>
    <definedName name="ㅋ">#REF!</definedName>
    <definedName name="ㅋㅋ" localSheetId="1">#REF!</definedName>
    <definedName name="ㅋㅋ" localSheetId="2">#REF!</definedName>
    <definedName name="ㅋㅋ" localSheetId="3">#REF!</definedName>
    <definedName name="ㅋㅋ" localSheetId="4">#REF!</definedName>
    <definedName name="ㅋㅋ" localSheetId="5">#REF!</definedName>
    <definedName name="ㅋㅋ" localSheetId="6">#REF!</definedName>
    <definedName name="ㅋㅋ" localSheetId="7">#REF!</definedName>
    <definedName name="ㅋㅋ" localSheetId="8">#REF!</definedName>
    <definedName name="ㅋㅋ" localSheetId="9">#REF!</definedName>
    <definedName name="ㅋㅋ" localSheetId="10">#REF!</definedName>
    <definedName name="ㅋㅋ" localSheetId="11">#REF!</definedName>
    <definedName name="ㅋㅋ" localSheetId="12">#REF!</definedName>
    <definedName name="ㅋㅋ" localSheetId="13">#REF!</definedName>
    <definedName name="ㅋㅋ" localSheetId="15">#REF!</definedName>
    <definedName name="ㅋㅋ" localSheetId="16">#REF!</definedName>
    <definedName name="ㅋㅋ" localSheetId="17">#REF!</definedName>
    <definedName name="ㅋㅋ" localSheetId="18">#REF!</definedName>
    <definedName name="ㅋㅋ" localSheetId="21">#REF!</definedName>
    <definedName name="ㅋㅋ" localSheetId="19">#REF!</definedName>
    <definedName name="ㅋㅋ" localSheetId="20">#REF!</definedName>
    <definedName name="ㅋㅋ" localSheetId="22">#REF!</definedName>
    <definedName name="ㅋㅋ" localSheetId="24">#REF!</definedName>
    <definedName name="ㅋㅋ">#REF!</definedName>
    <definedName name="ㅋㅋㅋ" localSheetId="1">#REF!</definedName>
    <definedName name="ㅋㅋㅋ" localSheetId="2">#REF!</definedName>
    <definedName name="ㅋㅋㅋ" localSheetId="3">#REF!</definedName>
    <definedName name="ㅋㅋㅋ" localSheetId="4">#REF!</definedName>
    <definedName name="ㅋㅋㅋ" localSheetId="5">#REF!</definedName>
    <definedName name="ㅋㅋㅋ" localSheetId="6">#REF!</definedName>
    <definedName name="ㅋㅋㅋ" localSheetId="7">#REF!</definedName>
    <definedName name="ㅋㅋㅋ" localSheetId="8">#REF!</definedName>
    <definedName name="ㅋㅋㅋ" localSheetId="9">#REF!</definedName>
    <definedName name="ㅋㅋㅋ" localSheetId="10">#REF!</definedName>
    <definedName name="ㅋㅋㅋ" localSheetId="11">#REF!</definedName>
    <definedName name="ㅋㅋㅋ" localSheetId="12">#REF!</definedName>
    <definedName name="ㅋㅋㅋ" localSheetId="13">#REF!</definedName>
    <definedName name="ㅋㅋㅋ" localSheetId="15">#REF!</definedName>
    <definedName name="ㅋㅋㅋ" localSheetId="16">#REF!</definedName>
    <definedName name="ㅋㅋㅋ" localSheetId="17">#REF!</definedName>
    <definedName name="ㅋㅋㅋ" localSheetId="18">#REF!</definedName>
    <definedName name="ㅋㅋㅋ" localSheetId="21">#REF!</definedName>
    <definedName name="ㅋㅋㅋ" localSheetId="19">#REF!</definedName>
    <definedName name="ㅋㅋㅋ" localSheetId="20">#REF!</definedName>
    <definedName name="ㅋㅋㅋ" localSheetId="22">#REF!</definedName>
    <definedName name="ㅋㅋㅋ" localSheetId="24">#REF!</definedName>
    <definedName name="ㅋㅋㅋ">#REF!</definedName>
    <definedName name="ㅋㅋㅋㅋ" localSheetId="1">#REF!</definedName>
    <definedName name="ㅋㅋㅋㅋ" localSheetId="2">#REF!</definedName>
    <definedName name="ㅋㅋㅋㅋ" localSheetId="3">#REF!</definedName>
    <definedName name="ㅋㅋㅋㅋ" localSheetId="4">#REF!</definedName>
    <definedName name="ㅋㅋㅋㅋ" localSheetId="5">#REF!</definedName>
    <definedName name="ㅋㅋㅋㅋ" localSheetId="6">#REF!</definedName>
    <definedName name="ㅋㅋㅋㅋ" localSheetId="7">#REF!</definedName>
    <definedName name="ㅋㅋㅋㅋ" localSheetId="8">#REF!</definedName>
    <definedName name="ㅋㅋㅋㅋ" localSheetId="9">#REF!</definedName>
    <definedName name="ㅋㅋㅋㅋ" localSheetId="10">#REF!</definedName>
    <definedName name="ㅋㅋㅋㅋ" localSheetId="11">#REF!</definedName>
    <definedName name="ㅋㅋㅋㅋ" localSheetId="12">#REF!</definedName>
    <definedName name="ㅋㅋㅋㅋ" localSheetId="13">#REF!</definedName>
    <definedName name="ㅋㅋㅋㅋ" localSheetId="15">#REF!</definedName>
    <definedName name="ㅋㅋㅋㅋ" localSheetId="16">#REF!</definedName>
    <definedName name="ㅋㅋㅋㅋ" localSheetId="17">#REF!</definedName>
    <definedName name="ㅋㅋㅋㅋ" localSheetId="18">#REF!</definedName>
    <definedName name="ㅋㅋㅋㅋ" localSheetId="21">#REF!</definedName>
    <definedName name="ㅋㅋㅋㅋ" localSheetId="19">#REF!</definedName>
    <definedName name="ㅋㅋㅋㅋ" localSheetId="20">#REF!</definedName>
    <definedName name="ㅋㅋㅋㅋ" localSheetId="22">#REF!</definedName>
    <definedName name="ㅋㅋㅋㅋ" localSheetId="24">#REF!</definedName>
    <definedName name="ㅋㅋㅋㅋ">#REF!</definedName>
    <definedName name="ㅋㅋㅋㅋㅋ" localSheetId="1">#REF!</definedName>
    <definedName name="ㅋㅋㅋㅋㅋ" localSheetId="2">#REF!</definedName>
    <definedName name="ㅋㅋㅋㅋㅋ" localSheetId="3">#REF!</definedName>
    <definedName name="ㅋㅋㅋㅋㅋ" localSheetId="4">#REF!</definedName>
    <definedName name="ㅋㅋㅋㅋㅋ" localSheetId="5">#REF!</definedName>
    <definedName name="ㅋㅋㅋㅋㅋ" localSheetId="6">#REF!</definedName>
    <definedName name="ㅋㅋㅋㅋㅋ" localSheetId="7">#REF!</definedName>
    <definedName name="ㅋㅋㅋㅋㅋ" localSheetId="8">#REF!</definedName>
    <definedName name="ㅋㅋㅋㅋㅋ" localSheetId="9">#REF!</definedName>
    <definedName name="ㅋㅋㅋㅋㅋ" localSheetId="10">#REF!</definedName>
    <definedName name="ㅋㅋㅋㅋㅋ" localSheetId="11">#REF!</definedName>
    <definedName name="ㅋㅋㅋㅋㅋ" localSheetId="12">#REF!</definedName>
    <definedName name="ㅋㅋㅋㅋㅋ" localSheetId="13">#REF!</definedName>
    <definedName name="ㅋㅋㅋㅋㅋ" localSheetId="15">#REF!</definedName>
    <definedName name="ㅋㅋㅋㅋㅋ" localSheetId="16">#REF!</definedName>
    <definedName name="ㅋㅋㅋㅋㅋ" localSheetId="17">#REF!</definedName>
    <definedName name="ㅋㅋㅋㅋㅋ" localSheetId="18">#REF!</definedName>
    <definedName name="ㅋㅋㅋㅋㅋ" localSheetId="21">#REF!</definedName>
    <definedName name="ㅋㅋㅋㅋㅋ" localSheetId="19">#REF!</definedName>
    <definedName name="ㅋㅋㅋㅋㅋ" localSheetId="20">#REF!</definedName>
    <definedName name="ㅋㅋㅋㅋㅋ" localSheetId="22">#REF!</definedName>
    <definedName name="ㅋㅋㅋㅋㅋ" localSheetId="24">#REF!</definedName>
    <definedName name="ㅋㅋㅋㅋㅋ">#REF!</definedName>
    <definedName name="캠페인2">'[30]99제품운영(안) (2)'!$A$6</definedName>
    <definedName name="ㅌㅋㅌㅋㅌㅋ" localSheetId="1">#REF!</definedName>
    <definedName name="ㅌㅋㅌㅋㅌㅋ" localSheetId="2">#REF!</definedName>
    <definedName name="ㅌㅋㅌㅋㅌㅋ" localSheetId="3">#REF!</definedName>
    <definedName name="ㅌㅋㅌㅋㅌㅋ" localSheetId="4">#REF!</definedName>
    <definedName name="ㅌㅋㅌㅋㅌㅋ" localSheetId="5">#REF!</definedName>
    <definedName name="ㅌㅋㅌㅋㅌㅋ" localSheetId="6">#REF!</definedName>
    <definedName name="ㅌㅋㅌㅋㅌㅋ" localSheetId="7">#REF!</definedName>
    <definedName name="ㅌㅋㅌㅋㅌㅋ" localSheetId="8">#REF!</definedName>
    <definedName name="ㅌㅋㅌㅋㅌㅋ" localSheetId="9">#REF!</definedName>
    <definedName name="ㅌㅋㅌㅋㅌㅋ" localSheetId="10">#REF!</definedName>
    <definedName name="ㅌㅋㅌㅋㅌㅋ" localSheetId="11">#REF!</definedName>
    <definedName name="ㅌㅋㅌㅋㅌㅋ" localSheetId="12">#REF!</definedName>
    <definedName name="ㅌㅋㅌㅋㅌㅋ" localSheetId="13">#REF!</definedName>
    <definedName name="ㅌㅋㅌㅋㅌㅋ" localSheetId="15">#REF!</definedName>
    <definedName name="ㅌㅋㅌㅋㅌㅋ" localSheetId="14">#REF!</definedName>
    <definedName name="ㅌㅋㅌㅋㅌㅋ" localSheetId="16">#REF!</definedName>
    <definedName name="ㅌㅋㅌㅋㅌㅋ" localSheetId="17">#REF!</definedName>
    <definedName name="ㅌㅋㅌㅋㅌㅋ" localSheetId="18">#REF!</definedName>
    <definedName name="ㅌㅋㅌㅋㅌㅋ" localSheetId="21">#REF!</definedName>
    <definedName name="ㅌㅋㅌㅋㅌㅋ" localSheetId="19">#REF!</definedName>
    <definedName name="ㅌㅋㅌㅋㅌㅋ" localSheetId="20">#REF!</definedName>
    <definedName name="ㅌㅋㅌㅋㅌㅋ" localSheetId="22">#REF!</definedName>
    <definedName name="ㅌㅋㅌㅋㅌㅋ" localSheetId="24">#REF!</definedName>
    <definedName name="ㅌㅋㅌㅋㅌㅋ">#REF!</definedName>
    <definedName name="ㅌㅌㅊ" localSheetId="1">#REF!</definedName>
    <definedName name="ㅌㅌㅊ" localSheetId="2">#REF!</definedName>
    <definedName name="ㅌㅌㅊ" localSheetId="3">#REF!</definedName>
    <definedName name="ㅌㅌㅊ" localSheetId="4">#REF!</definedName>
    <definedName name="ㅌㅌㅊ" localSheetId="5">#REF!</definedName>
    <definedName name="ㅌㅌㅊ" localSheetId="6">#REF!</definedName>
    <definedName name="ㅌㅌㅊ" localSheetId="7">#REF!</definedName>
    <definedName name="ㅌㅌㅊ" localSheetId="8">#REF!</definedName>
    <definedName name="ㅌㅌㅊ" localSheetId="9">#REF!</definedName>
    <definedName name="ㅌㅌㅊ" localSheetId="10">#REF!</definedName>
    <definedName name="ㅌㅌㅊ" localSheetId="11">#REF!</definedName>
    <definedName name="ㅌㅌㅊ" localSheetId="12">#REF!</definedName>
    <definedName name="ㅌㅌㅊ" localSheetId="13">#REF!</definedName>
    <definedName name="ㅌㅌㅊ" localSheetId="15">#REF!</definedName>
    <definedName name="ㅌㅌㅊ" localSheetId="14">#REF!</definedName>
    <definedName name="ㅌㅌㅊ" localSheetId="16">#REF!</definedName>
    <definedName name="ㅌㅌㅊ" localSheetId="17">#REF!</definedName>
    <definedName name="ㅌㅌㅊ" localSheetId="18">#REF!</definedName>
    <definedName name="ㅌㅌㅊ" localSheetId="21">#REF!</definedName>
    <definedName name="ㅌㅌㅊ" localSheetId="19">#REF!</definedName>
    <definedName name="ㅌㅌㅊ" localSheetId="20">#REF!</definedName>
    <definedName name="ㅌㅌㅊ" localSheetId="22">#REF!</definedName>
    <definedName name="ㅌㅌㅊ" localSheetId="24">#REF!</definedName>
    <definedName name="ㅌㅌㅊ">#REF!</definedName>
    <definedName name="템플리트모듈1" localSheetId="1">BlankMacro1</definedName>
    <definedName name="템플리트모듈1" localSheetId="2">BlankMacro1</definedName>
    <definedName name="템플리트모듈1" localSheetId="3">BlankMacro1</definedName>
    <definedName name="템플리트모듈1" localSheetId="4">BlankMacro1</definedName>
    <definedName name="템플리트모듈1" localSheetId="5">BlankMacro1</definedName>
    <definedName name="템플리트모듈1" localSheetId="6">BlankMacro1</definedName>
    <definedName name="템플리트모듈1" localSheetId="7">BlankMacro1</definedName>
    <definedName name="템플리트모듈1" localSheetId="8">BlankMacro1</definedName>
    <definedName name="템플리트모듈1" localSheetId="9">BlankMacro1</definedName>
    <definedName name="템플리트모듈1" localSheetId="10">BlankMacro1</definedName>
    <definedName name="템플리트모듈1" localSheetId="11">BlankMacro1</definedName>
    <definedName name="템플리트모듈1" localSheetId="12">BlankMacro1</definedName>
    <definedName name="템플리트모듈1" localSheetId="13">BlankMacro1</definedName>
    <definedName name="템플리트모듈1" localSheetId="15">BlankMacro1</definedName>
    <definedName name="템플리트모듈1" localSheetId="14">BlankMacro1</definedName>
    <definedName name="템플리트모듈1" localSheetId="16">BlankMacro1</definedName>
    <definedName name="템플리트모듈1" localSheetId="17">BlankMacro1</definedName>
    <definedName name="템플리트모듈1" localSheetId="18">BlankMacro1</definedName>
    <definedName name="템플리트모듈1" localSheetId="21">BlankMacro1</definedName>
    <definedName name="템플리트모듈1" localSheetId="19">BlankMacro1</definedName>
    <definedName name="템플리트모듈1" localSheetId="20">BlankMacro1</definedName>
    <definedName name="템플리트모듈1" localSheetId="22">BlankMacro1</definedName>
    <definedName name="템플리트모듈1" localSheetId="24">BlankMacro1</definedName>
    <definedName name="템플리트모듈1">BlankMacro1</definedName>
    <definedName name="템플리트모듈2" localSheetId="1">BlankMacro1</definedName>
    <definedName name="템플리트모듈2" localSheetId="2">BlankMacro1</definedName>
    <definedName name="템플리트모듈2" localSheetId="3">BlankMacro1</definedName>
    <definedName name="템플리트모듈2" localSheetId="4">BlankMacro1</definedName>
    <definedName name="템플리트모듈2" localSheetId="5">BlankMacro1</definedName>
    <definedName name="템플리트모듈2" localSheetId="6">BlankMacro1</definedName>
    <definedName name="템플리트모듈2" localSheetId="7">BlankMacro1</definedName>
    <definedName name="템플리트모듈2" localSheetId="8">BlankMacro1</definedName>
    <definedName name="템플리트모듈2" localSheetId="9">BlankMacro1</definedName>
    <definedName name="템플리트모듈2" localSheetId="10">BlankMacro1</definedName>
    <definedName name="템플리트모듈2" localSheetId="11">BlankMacro1</definedName>
    <definedName name="템플리트모듈2" localSheetId="12">BlankMacro1</definedName>
    <definedName name="템플리트모듈2" localSheetId="13">BlankMacro1</definedName>
    <definedName name="템플리트모듈2" localSheetId="15">BlankMacro1</definedName>
    <definedName name="템플리트모듈2" localSheetId="14">BlankMacro1</definedName>
    <definedName name="템플리트모듈2" localSheetId="16">BlankMacro1</definedName>
    <definedName name="템플리트모듈2" localSheetId="17">BlankMacro1</definedName>
    <definedName name="템플리트모듈2" localSheetId="18">BlankMacro1</definedName>
    <definedName name="템플리트모듈2" localSheetId="21">BlankMacro1</definedName>
    <definedName name="템플리트모듈2" localSheetId="19">BlankMacro1</definedName>
    <definedName name="템플리트모듈2" localSheetId="20">BlankMacro1</definedName>
    <definedName name="템플리트모듈2" localSheetId="22">BlankMacro1</definedName>
    <definedName name="템플리트모듈2" localSheetId="24">BlankMacro1</definedName>
    <definedName name="템플리트모듈2">BlankMacro1</definedName>
    <definedName name="템플리트모듈3" localSheetId="1">BlankMacro1</definedName>
    <definedName name="템플리트모듈3" localSheetId="2">BlankMacro1</definedName>
    <definedName name="템플리트모듈3" localSheetId="3">BlankMacro1</definedName>
    <definedName name="템플리트모듈3" localSheetId="4">BlankMacro1</definedName>
    <definedName name="템플리트모듈3" localSheetId="5">BlankMacro1</definedName>
    <definedName name="템플리트모듈3" localSheetId="6">BlankMacro1</definedName>
    <definedName name="템플리트모듈3" localSheetId="7">BlankMacro1</definedName>
    <definedName name="템플리트모듈3" localSheetId="8">BlankMacro1</definedName>
    <definedName name="템플리트모듈3" localSheetId="9">BlankMacro1</definedName>
    <definedName name="템플리트모듈3" localSheetId="10">BlankMacro1</definedName>
    <definedName name="템플리트모듈3" localSheetId="11">BlankMacro1</definedName>
    <definedName name="템플리트모듈3" localSheetId="12">BlankMacro1</definedName>
    <definedName name="템플리트모듈3" localSheetId="13">BlankMacro1</definedName>
    <definedName name="템플리트모듈3" localSheetId="15">BlankMacro1</definedName>
    <definedName name="템플리트모듈3" localSheetId="14">BlankMacro1</definedName>
    <definedName name="템플리트모듈3" localSheetId="16">BlankMacro1</definedName>
    <definedName name="템플리트모듈3" localSheetId="17">BlankMacro1</definedName>
    <definedName name="템플리트모듈3" localSheetId="18">BlankMacro1</definedName>
    <definedName name="템플리트모듈3" localSheetId="21">BlankMacro1</definedName>
    <definedName name="템플리트모듈3" localSheetId="19">BlankMacro1</definedName>
    <definedName name="템플리트모듈3" localSheetId="20">BlankMacro1</definedName>
    <definedName name="템플리트모듈3" localSheetId="22">BlankMacro1</definedName>
    <definedName name="템플리트모듈3" localSheetId="24">BlankMacro1</definedName>
    <definedName name="템플리트모듈3">BlankMacro1</definedName>
    <definedName name="템플리트모듈4" localSheetId="1">BlankMacro1</definedName>
    <definedName name="템플리트모듈4" localSheetId="2">BlankMacro1</definedName>
    <definedName name="템플리트모듈4" localSheetId="3">BlankMacro1</definedName>
    <definedName name="템플리트모듈4" localSheetId="4">BlankMacro1</definedName>
    <definedName name="템플리트모듈4" localSheetId="5">BlankMacro1</definedName>
    <definedName name="템플리트모듈4" localSheetId="6">BlankMacro1</definedName>
    <definedName name="템플리트모듈4" localSheetId="7">BlankMacro1</definedName>
    <definedName name="템플리트모듈4" localSheetId="8">BlankMacro1</definedName>
    <definedName name="템플리트모듈4" localSheetId="9">BlankMacro1</definedName>
    <definedName name="템플리트모듈4" localSheetId="10">BlankMacro1</definedName>
    <definedName name="템플리트모듈4" localSheetId="11">BlankMacro1</definedName>
    <definedName name="템플리트모듈4" localSheetId="12">BlankMacro1</definedName>
    <definedName name="템플리트모듈4" localSheetId="13">BlankMacro1</definedName>
    <definedName name="템플리트모듈4" localSheetId="15">BlankMacro1</definedName>
    <definedName name="템플리트모듈4" localSheetId="14">BlankMacro1</definedName>
    <definedName name="템플리트모듈4" localSheetId="16">BlankMacro1</definedName>
    <definedName name="템플리트모듈4" localSheetId="17">BlankMacro1</definedName>
    <definedName name="템플리트모듈4" localSheetId="18">BlankMacro1</definedName>
    <definedName name="템플리트모듈4" localSheetId="21">BlankMacro1</definedName>
    <definedName name="템플리트모듈4" localSheetId="19">BlankMacro1</definedName>
    <definedName name="템플리트모듈4" localSheetId="20">BlankMacro1</definedName>
    <definedName name="템플리트모듈4" localSheetId="22">BlankMacro1</definedName>
    <definedName name="템플리트모듈4" localSheetId="24">BlankMacro1</definedName>
    <definedName name="템플리트모듈4">BlankMacro1</definedName>
    <definedName name="템플리트모듈5" localSheetId="1">BlankMacro1</definedName>
    <definedName name="템플리트모듈5" localSheetId="2">BlankMacro1</definedName>
    <definedName name="템플리트모듈5" localSheetId="3">BlankMacro1</definedName>
    <definedName name="템플리트모듈5" localSheetId="4">BlankMacro1</definedName>
    <definedName name="템플리트모듈5" localSheetId="5">BlankMacro1</definedName>
    <definedName name="템플리트모듈5" localSheetId="6">BlankMacro1</definedName>
    <definedName name="템플리트모듈5" localSheetId="7">BlankMacro1</definedName>
    <definedName name="템플리트모듈5" localSheetId="8">BlankMacro1</definedName>
    <definedName name="템플리트모듈5" localSheetId="9">BlankMacro1</definedName>
    <definedName name="템플리트모듈5" localSheetId="10">BlankMacro1</definedName>
    <definedName name="템플리트모듈5" localSheetId="11">BlankMacro1</definedName>
    <definedName name="템플리트모듈5" localSheetId="12">BlankMacro1</definedName>
    <definedName name="템플리트모듈5" localSheetId="13">BlankMacro1</definedName>
    <definedName name="템플리트모듈5" localSheetId="15">BlankMacro1</definedName>
    <definedName name="템플리트모듈5" localSheetId="14">BlankMacro1</definedName>
    <definedName name="템플리트모듈5" localSheetId="16">BlankMacro1</definedName>
    <definedName name="템플리트모듈5" localSheetId="17">BlankMacro1</definedName>
    <definedName name="템플리트모듈5" localSheetId="18">BlankMacro1</definedName>
    <definedName name="템플리트모듈5" localSheetId="21">BlankMacro1</definedName>
    <definedName name="템플리트모듈5" localSheetId="19">BlankMacro1</definedName>
    <definedName name="템플리트모듈5" localSheetId="20">BlankMacro1</definedName>
    <definedName name="템플리트모듈5" localSheetId="22">BlankMacro1</definedName>
    <definedName name="템플리트모듈5" localSheetId="24">BlankMacro1</definedName>
    <definedName name="템플리트모듈5">BlankMacro1</definedName>
    <definedName name="템플리트모듈6" localSheetId="1">BlankMacro1</definedName>
    <definedName name="템플리트모듈6" localSheetId="2">BlankMacro1</definedName>
    <definedName name="템플리트모듈6" localSheetId="3">BlankMacro1</definedName>
    <definedName name="템플리트모듈6" localSheetId="4">BlankMacro1</definedName>
    <definedName name="템플리트모듈6" localSheetId="5">BlankMacro1</definedName>
    <definedName name="템플리트모듈6" localSheetId="6">BlankMacro1</definedName>
    <definedName name="템플리트모듈6" localSheetId="7">BlankMacro1</definedName>
    <definedName name="템플리트모듈6" localSheetId="8">BlankMacro1</definedName>
    <definedName name="템플리트모듈6" localSheetId="9">BlankMacro1</definedName>
    <definedName name="템플리트모듈6" localSheetId="10">BlankMacro1</definedName>
    <definedName name="템플리트모듈6" localSheetId="11">BlankMacro1</definedName>
    <definedName name="템플리트모듈6" localSheetId="12">BlankMacro1</definedName>
    <definedName name="템플리트모듈6" localSheetId="13">BlankMacro1</definedName>
    <definedName name="템플리트모듈6" localSheetId="15">BlankMacro1</definedName>
    <definedName name="템플리트모듈6" localSheetId="14">BlankMacro1</definedName>
    <definedName name="템플리트모듈6" localSheetId="16">BlankMacro1</definedName>
    <definedName name="템플리트모듈6" localSheetId="17">BlankMacro1</definedName>
    <definedName name="템플리트모듈6" localSheetId="18">BlankMacro1</definedName>
    <definedName name="템플리트모듈6" localSheetId="21">BlankMacro1</definedName>
    <definedName name="템플리트모듈6" localSheetId="19">BlankMacro1</definedName>
    <definedName name="템플리트모듈6" localSheetId="20">BlankMacro1</definedName>
    <definedName name="템플리트모듈6" localSheetId="22">BlankMacro1</definedName>
    <definedName name="템플리트모듈6" localSheetId="24">BlankMacro1</definedName>
    <definedName name="템플리트모듈6">BlankMacro1</definedName>
    <definedName name="투자계획2" localSheetId="1">#REF!</definedName>
    <definedName name="투자계획2" localSheetId="2">#REF!</definedName>
    <definedName name="투자계획2" localSheetId="3">#REF!</definedName>
    <definedName name="투자계획2" localSheetId="4">#REF!</definedName>
    <definedName name="투자계획2" localSheetId="5">#REF!</definedName>
    <definedName name="투자계획2" localSheetId="6">#REF!</definedName>
    <definedName name="투자계획2" localSheetId="7">#REF!</definedName>
    <definedName name="투자계획2" localSheetId="8">#REF!</definedName>
    <definedName name="투자계획2" localSheetId="9">#REF!</definedName>
    <definedName name="투자계획2" localSheetId="10">#REF!</definedName>
    <definedName name="투자계획2" localSheetId="11">#REF!</definedName>
    <definedName name="투자계획2" localSheetId="12">#REF!</definedName>
    <definedName name="투자계획2" localSheetId="13">#REF!</definedName>
    <definedName name="투자계획2" localSheetId="15">#REF!</definedName>
    <definedName name="투자계획2" localSheetId="14">#REF!</definedName>
    <definedName name="투자계획2" localSheetId="16">#REF!</definedName>
    <definedName name="투자계획2" localSheetId="17">#REF!</definedName>
    <definedName name="투자계획2" localSheetId="18">#REF!</definedName>
    <definedName name="투자계획2" localSheetId="21">#REF!</definedName>
    <definedName name="투자계획2" localSheetId="19">#REF!</definedName>
    <definedName name="투자계획2" localSheetId="20">#REF!</definedName>
    <definedName name="투자계획2" localSheetId="22">#REF!</definedName>
    <definedName name="투자계획2" localSheetId="24">#REF!</definedName>
    <definedName name="투자계획2">#REF!</definedName>
    <definedName name="트" localSheetId="1">#REF!</definedName>
    <definedName name="트" localSheetId="2">#REF!</definedName>
    <definedName name="트" localSheetId="3">#REF!</definedName>
    <definedName name="트" localSheetId="4">#REF!</definedName>
    <definedName name="트" localSheetId="5">#REF!</definedName>
    <definedName name="트" localSheetId="6">#REF!</definedName>
    <definedName name="트" localSheetId="7">#REF!</definedName>
    <definedName name="트" localSheetId="8">#REF!</definedName>
    <definedName name="트" localSheetId="9">#REF!</definedName>
    <definedName name="트" localSheetId="10">#REF!</definedName>
    <definedName name="트" localSheetId="11">#REF!</definedName>
    <definedName name="트" localSheetId="12">#REF!</definedName>
    <definedName name="트" localSheetId="13">#REF!</definedName>
    <definedName name="트" localSheetId="15">#REF!</definedName>
    <definedName name="트" localSheetId="14">#REF!</definedName>
    <definedName name="트" localSheetId="16">#REF!</definedName>
    <definedName name="트" localSheetId="17">#REF!</definedName>
    <definedName name="트" localSheetId="18">#REF!</definedName>
    <definedName name="트" localSheetId="21">#REF!</definedName>
    <definedName name="트" localSheetId="19">#REF!</definedName>
    <definedName name="트" localSheetId="20">#REF!</definedName>
    <definedName name="트" localSheetId="22">#REF!</definedName>
    <definedName name="트" localSheetId="24">#REF!</definedName>
    <definedName name="트">#REF!</definedName>
    <definedName name="트라제" localSheetId="1">#REF!</definedName>
    <definedName name="트라제" localSheetId="2">#REF!</definedName>
    <definedName name="트라제" localSheetId="3">#REF!</definedName>
    <definedName name="트라제" localSheetId="4">#REF!</definedName>
    <definedName name="트라제" localSheetId="5">#REF!</definedName>
    <definedName name="트라제" localSheetId="6">#REF!</definedName>
    <definedName name="트라제" localSheetId="7">#REF!</definedName>
    <definedName name="트라제" localSheetId="8">#REF!</definedName>
    <definedName name="트라제" localSheetId="9">#REF!</definedName>
    <definedName name="트라제" localSheetId="10">#REF!</definedName>
    <definedName name="트라제" localSheetId="11">#REF!</definedName>
    <definedName name="트라제" localSheetId="12">#REF!</definedName>
    <definedName name="트라제" localSheetId="13">#REF!</definedName>
    <definedName name="트라제" localSheetId="15">#REF!</definedName>
    <definedName name="트라제" localSheetId="14">#REF!</definedName>
    <definedName name="트라제" localSheetId="16">#REF!</definedName>
    <definedName name="트라제" localSheetId="17">#REF!</definedName>
    <definedName name="트라제" localSheetId="18">#REF!</definedName>
    <definedName name="트라제" localSheetId="21">#REF!</definedName>
    <definedName name="트라제" localSheetId="19">#REF!</definedName>
    <definedName name="트라제" localSheetId="20">#REF!</definedName>
    <definedName name="트라제" localSheetId="22">#REF!</definedName>
    <definedName name="트라제" localSheetId="24">#REF!</definedName>
    <definedName name="트라제">#REF!</definedName>
    <definedName name="ㅍㅊㅍ" localSheetId="1">#REF!</definedName>
    <definedName name="ㅍㅊㅍ" localSheetId="2">#REF!</definedName>
    <definedName name="ㅍㅊㅍ" localSheetId="3">#REF!</definedName>
    <definedName name="ㅍㅊㅍ" localSheetId="4">#REF!</definedName>
    <definedName name="ㅍㅊㅍ" localSheetId="5">#REF!</definedName>
    <definedName name="ㅍㅊㅍ" localSheetId="6">#REF!</definedName>
    <definedName name="ㅍㅊㅍ" localSheetId="7">#REF!</definedName>
    <definedName name="ㅍㅊㅍ" localSheetId="8">#REF!</definedName>
    <definedName name="ㅍㅊㅍ" localSheetId="9">#REF!</definedName>
    <definedName name="ㅍㅊㅍ" localSheetId="10">#REF!</definedName>
    <definedName name="ㅍㅊㅍ" localSheetId="11">#REF!</definedName>
    <definedName name="ㅍㅊㅍ" localSheetId="12">#REF!</definedName>
    <definedName name="ㅍㅊㅍ" localSheetId="13">#REF!</definedName>
    <definedName name="ㅍㅊㅍ" localSheetId="15">#REF!</definedName>
    <definedName name="ㅍㅊㅍ" localSheetId="16">#REF!</definedName>
    <definedName name="ㅍㅊㅍ" localSheetId="17">#REF!</definedName>
    <definedName name="ㅍㅊㅍ" localSheetId="18">#REF!</definedName>
    <definedName name="ㅍㅊㅍ" localSheetId="21">#REF!</definedName>
    <definedName name="ㅍㅊㅍ" localSheetId="19">#REF!</definedName>
    <definedName name="ㅍㅊㅍ" localSheetId="20">#REF!</definedName>
    <definedName name="ㅍㅊㅍ" localSheetId="22">#REF!</definedName>
    <definedName name="ㅍㅊㅍ" localSheetId="24">#REF!</definedName>
    <definedName name="ㅍㅊㅍ">#REF!</definedName>
    <definedName name="ㅍㅌㅊㅍ" localSheetId="1">#REF!</definedName>
    <definedName name="ㅍㅌㅊㅍ" localSheetId="2">#REF!</definedName>
    <definedName name="ㅍㅌㅊㅍ" localSheetId="3">#REF!</definedName>
    <definedName name="ㅍㅌㅊㅍ" localSheetId="4">#REF!</definedName>
    <definedName name="ㅍㅌㅊㅍ" localSheetId="5">#REF!</definedName>
    <definedName name="ㅍㅌㅊㅍ" localSheetId="6">#REF!</definedName>
    <definedName name="ㅍㅌㅊㅍ" localSheetId="7">#REF!</definedName>
    <definedName name="ㅍㅌㅊㅍ" localSheetId="8">#REF!</definedName>
    <definedName name="ㅍㅌㅊㅍ" localSheetId="9">#REF!</definedName>
    <definedName name="ㅍㅌㅊㅍ" localSheetId="10">#REF!</definedName>
    <definedName name="ㅍㅌㅊㅍ" localSheetId="11">#REF!</definedName>
    <definedName name="ㅍㅌㅊㅍ" localSheetId="12">#REF!</definedName>
    <definedName name="ㅍㅌㅊㅍ" localSheetId="13">#REF!</definedName>
    <definedName name="ㅍㅌㅊㅍ" localSheetId="15">#REF!</definedName>
    <definedName name="ㅍㅌㅊㅍ" localSheetId="16">#REF!</definedName>
    <definedName name="ㅍㅌㅊㅍ" localSheetId="17">#REF!</definedName>
    <definedName name="ㅍㅌㅊㅍ" localSheetId="18">#REF!</definedName>
    <definedName name="ㅍㅌㅊㅍ" localSheetId="21">#REF!</definedName>
    <definedName name="ㅍㅌㅊㅍ" localSheetId="19">#REF!</definedName>
    <definedName name="ㅍㅌㅊㅍ" localSheetId="20">#REF!</definedName>
    <definedName name="ㅍㅌㅊㅍ" localSheetId="22">#REF!</definedName>
    <definedName name="ㅍㅌㅊㅍ" localSheetId="24">#REF!</definedName>
    <definedName name="ㅍㅌㅊㅍ">#REF!</definedName>
    <definedName name="ㅍㅌㅊㅍㅊㅌ" localSheetId="1">#REF!</definedName>
    <definedName name="ㅍㅌㅊㅍㅊㅌ" localSheetId="2">#REF!</definedName>
    <definedName name="ㅍㅌㅊㅍㅊㅌ" localSheetId="3">#REF!</definedName>
    <definedName name="ㅍㅌㅊㅍㅊㅌ" localSheetId="4">#REF!</definedName>
    <definedName name="ㅍㅌㅊㅍㅊㅌ" localSheetId="5">#REF!</definedName>
    <definedName name="ㅍㅌㅊㅍㅊㅌ" localSheetId="6">#REF!</definedName>
    <definedName name="ㅍㅌㅊㅍㅊㅌ" localSheetId="7">#REF!</definedName>
    <definedName name="ㅍㅌㅊㅍㅊㅌ" localSheetId="8">#REF!</definedName>
    <definedName name="ㅍㅌㅊㅍㅊㅌ" localSheetId="9">#REF!</definedName>
    <definedName name="ㅍㅌㅊㅍㅊㅌ" localSheetId="10">#REF!</definedName>
    <definedName name="ㅍㅌㅊㅍㅊㅌ" localSheetId="11">#REF!</definedName>
    <definedName name="ㅍㅌㅊㅍㅊㅌ" localSheetId="12">#REF!</definedName>
    <definedName name="ㅍㅌㅊㅍㅊㅌ" localSheetId="13">#REF!</definedName>
    <definedName name="ㅍㅌㅊㅍㅊㅌ" localSheetId="15">#REF!</definedName>
    <definedName name="ㅍㅌㅊㅍㅊㅌ" localSheetId="16">#REF!</definedName>
    <definedName name="ㅍㅌㅊㅍㅊㅌ" localSheetId="17">#REF!</definedName>
    <definedName name="ㅍㅌㅊㅍㅊㅌ" localSheetId="18">#REF!</definedName>
    <definedName name="ㅍㅌㅊㅍㅊㅌ" localSheetId="21">#REF!</definedName>
    <definedName name="ㅍㅌㅊㅍㅊㅌ" localSheetId="19">#REF!</definedName>
    <definedName name="ㅍㅌㅊㅍㅊㅌ" localSheetId="20">#REF!</definedName>
    <definedName name="ㅍㅌㅊㅍㅊㅌ" localSheetId="22">#REF!</definedName>
    <definedName name="ㅍㅌㅊㅍㅊㅌ" localSheetId="24">#REF!</definedName>
    <definedName name="ㅍㅌㅊㅍㅊㅌ">#REF!</definedName>
    <definedName name="판매실적" localSheetId="1">'[44]사업계획(97년)'!#REF!</definedName>
    <definedName name="판매실적" localSheetId="2">'[44]사업계획(97년)'!#REF!</definedName>
    <definedName name="판매실적" localSheetId="3">'[44]사업계획(97년)'!#REF!</definedName>
    <definedName name="판매실적" localSheetId="4">'[44]사업계획(97년)'!#REF!</definedName>
    <definedName name="판매실적" localSheetId="5">'[44]사업계획(97년)'!#REF!</definedName>
    <definedName name="판매실적" localSheetId="6">'[44]사업계획(97년)'!#REF!</definedName>
    <definedName name="판매실적" localSheetId="7">'[44]사업계획(97년)'!#REF!</definedName>
    <definedName name="판매실적" localSheetId="8">'[44]사업계획(97년)'!#REF!</definedName>
    <definedName name="판매실적" localSheetId="9">'[44]사업계획(97년)'!#REF!</definedName>
    <definedName name="판매실적" localSheetId="10">'[44]사업계획(97년)'!#REF!</definedName>
    <definedName name="판매실적" localSheetId="11">'[44]사업계획(97년)'!#REF!</definedName>
    <definedName name="판매실적" localSheetId="12">'[44]사업계획(97년)'!#REF!</definedName>
    <definedName name="판매실적" localSheetId="13">'[44]사업계획(97년)'!#REF!</definedName>
    <definedName name="판매실적" localSheetId="15">'[44]사업계획(97년)'!#REF!</definedName>
    <definedName name="판매실적" localSheetId="16">'[44]사업계획(97년)'!#REF!</definedName>
    <definedName name="판매실적" localSheetId="17">'[44]사업계획(97년)'!#REF!</definedName>
    <definedName name="판매실적" localSheetId="18">'[44]사업계획(97년)'!#REF!</definedName>
    <definedName name="판매실적" localSheetId="21">'[44]사업계획(97년)'!#REF!</definedName>
    <definedName name="판매실적" localSheetId="19">'[44]사업계획(97년)'!#REF!</definedName>
    <definedName name="판매실적" localSheetId="20">'[44]사업계획(97년)'!#REF!</definedName>
    <definedName name="판매실적" localSheetId="22">'[44]사업계획(97년)'!#REF!</definedName>
    <definedName name="판매실적" localSheetId="24">'[44]사업계획(97년)'!#REF!</definedName>
    <definedName name="판매실적">'[44]사업계획(97년)'!#REF!</definedName>
    <definedName name="패션류">[7]문자표!$D$774</definedName>
    <definedName name="패션소품류" localSheetId="1">#REF!</definedName>
    <definedName name="패션소품류" localSheetId="2">#REF!</definedName>
    <definedName name="패션소품류" localSheetId="3">#REF!</definedName>
    <definedName name="패션소품류" localSheetId="4">#REF!</definedName>
    <definedName name="패션소품류" localSheetId="5">#REF!</definedName>
    <definedName name="패션소품류" localSheetId="6">#REF!</definedName>
    <definedName name="패션소품류" localSheetId="7">#REF!</definedName>
    <definedName name="패션소품류" localSheetId="8">#REF!</definedName>
    <definedName name="패션소품류" localSheetId="9">#REF!</definedName>
    <definedName name="패션소품류" localSheetId="10">#REF!</definedName>
    <definedName name="패션소품류" localSheetId="11">#REF!</definedName>
    <definedName name="패션소품류" localSheetId="12">#REF!</definedName>
    <definedName name="패션소품류" localSheetId="13">#REF!</definedName>
    <definedName name="패션소품류" localSheetId="15">#REF!</definedName>
    <definedName name="패션소품류" localSheetId="14">#REF!</definedName>
    <definedName name="패션소품류" localSheetId="16">#REF!</definedName>
    <definedName name="패션소품류" localSheetId="17">#REF!</definedName>
    <definedName name="패션소품류" localSheetId="18">#REF!</definedName>
    <definedName name="패션소품류" localSheetId="21">#REF!</definedName>
    <definedName name="패션소품류" localSheetId="19">#REF!</definedName>
    <definedName name="패션소품류" localSheetId="20">#REF!</definedName>
    <definedName name="패션소품류" localSheetId="22">#REF!</definedName>
    <definedName name="패션소품류" localSheetId="24">#REF!</definedName>
    <definedName name="패션소품류">#REF!</definedName>
    <definedName name="포장">[42]유형표_비용!$H$2:$J$40</definedName>
    <definedName name="포장임률">'[41]5월경비_영업외비용'!$F$19</definedName>
    <definedName name="품질" localSheetId="1">#REF!</definedName>
    <definedName name="품질" localSheetId="2">#REF!</definedName>
    <definedName name="품질" localSheetId="3">#REF!</definedName>
    <definedName name="품질" localSheetId="4">#REF!</definedName>
    <definedName name="품질" localSheetId="5">#REF!</definedName>
    <definedName name="품질" localSheetId="6">#REF!</definedName>
    <definedName name="품질" localSheetId="7">#REF!</definedName>
    <definedName name="품질" localSheetId="8">#REF!</definedName>
    <definedName name="품질" localSheetId="9">#REF!</definedName>
    <definedName name="품질" localSheetId="10">#REF!</definedName>
    <definedName name="품질" localSheetId="11">#REF!</definedName>
    <definedName name="품질" localSheetId="12">#REF!</definedName>
    <definedName name="품질" localSheetId="13">#REF!</definedName>
    <definedName name="품질" localSheetId="15">#REF!</definedName>
    <definedName name="품질" localSheetId="14">#REF!</definedName>
    <definedName name="품질" localSheetId="16">#REF!</definedName>
    <definedName name="품질" localSheetId="17">#REF!</definedName>
    <definedName name="품질" localSheetId="18">#REF!</definedName>
    <definedName name="품질" localSheetId="21">#REF!</definedName>
    <definedName name="품질" localSheetId="19">#REF!</definedName>
    <definedName name="품질" localSheetId="20">#REF!</definedName>
    <definedName name="품질" localSheetId="22">#REF!</definedName>
    <definedName name="품질" localSheetId="24">#REF!</definedName>
    <definedName name="품질">#REF!</definedName>
    <definedName name="ㅎㅎ" localSheetId="1">'[14]사업계획(97년)'!#REF!</definedName>
    <definedName name="ㅎㅎ" localSheetId="2">'[14]사업계획(97년)'!#REF!</definedName>
    <definedName name="ㅎㅎ" localSheetId="3">'[14]사업계획(97년)'!#REF!</definedName>
    <definedName name="ㅎㅎ" localSheetId="4">'[14]사업계획(97년)'!#REF!</definedName>
    <definedName name="ㅎㅎ" localSheetId="5">'[14]사업계획(97년)'!#REF!</definedName>
    <definedName name="ㅎㅎ" localSheetId="6">'[14]사업계획(97년)'!#REF!</definedName>
    <definedName name="ㅎㅎ" localSheetId="7">'[14]사업계획(97년)'!#REF!</definedName>
    <definedName name="ㅎㅎ" localSheetId="8">'[14]사업계획(97년)'!#REF!</definedName>
    <definedName name="ㅎㅎ" localSheetId="9">'[14]사업계획(97년)'!#REF!</definedName>
    <definedName name="ㅎㅎ" localSheetId="10">'[14]사업계획(97년)'!#REF!</definedName>
    <definedName name="ㅎㅎ" localSheetId="11">'[14]사업계획(97년)'!#REF!</definedName>
    <definedName name="ㅎㅎ" localSheetId="12">'[14]사업계획(97년)'!#REF!</definedName>
    <definedName name="ㅎㅎ" localSheetId="13">'[14]사업계획(97년)'!#REF!</definedName>
    <definedName name="ㅎㅎ" localSheetId="15">'[14]사업계획(97년)'!#REF!</definedName>
    <definedName name="ㅎㅎ" localSheetId="14">'[14]사업계획(97년)'!#REF!</definedName>
    <definedName name="ㅎㅎ" localSheetId="16">'[14]사업계획(97년)'!#REF!</definedName>
    <definedName name="ㅎㅎ" localSheetId="17">'[14]사업계획(97년)'!#REF!</definedName>
    <definedName name="ㅎㅎ" localSheetId="18">'[14]사업계획(97년)'!#REF!</definedName>
    <definedName name="ㅎㅎ" localSheetId="21">'[14]사업계획(97년)'!#REF!</definedName>
    <definedName name="ㅎㅎ" localSheetId="19">'[14]사업계획(97년)'!#REF!</definedName>
    <definedName name="ㅎㅎ" localSheetId="20">'[14]사업계획(97년)'!#REF!</definedName>
    <definedName name="ㅎㅎ" localSheetId="22">'[14]사업계획(97년)'!#REF!</definedName>
    <definedName name="ㅎㅎ" localSheetId="24">'[14]사업계획(97년)'!#REF!</definedName>
    <definedName name="ㅎㅎ">'[14]사업계획(97년)'!#REF!</definedName>
    <definedName name="ㅎㅎㅎ" localSheetId="1">'[11]사업계획(97년)'!#REF!</definedName>
    <definedName name="ㅎㅎㅎ" localSheetId="2">'[11]사업계획(97년)'!#REF!</definedName>
    <definedName name="ㅎㅎㅎ" localSheetId="3">'[11]사업계획(97년)'!#REF!</definedName>
    <definedName name="ㅎㅎㅎ" localSheetId="4">'[11]사업계획(97년)'!#REF!</definedName>
    <definedName name="ㅎㅎㅎ" localSheetId="5">'[11]사업계획(97년)'!#REF!</definedName>
    <definedName name="ㅎㅎㅎ" localSheetId="6">'[11]사업계획(97년)'!#REF!</definedName>
    <definedName name="ㅎㅎㅎ" localSheetId="7">'[11]사업계획(97년)'!#REF!</definedName>
    <definedName name="ㅎㅎㅎ" localSheetId="8">'[11]사업계획(97년)'!#REF!</definedName>
    <definedName name="ㅎㅎㅎ" localSheetId="9">'[11]사업계획(97년)'!#REF!</definedName>
    <definedName name="ㅎㅎㅎ" localSheetId="10">'[11]사업계획(97년)'!#REF!</definedName>
    <definedName name="ㅎㅎㅎ" localSheetId="11">'[11]사업계획(97년)'!#REF!</definedName>
    <definedName name="ㅎㅎㅎ" localSheetId="12">'[11]사업계획(97년)'!#REF!</definedName>
    <definedName name="ㅎㅎㅎ" localSheetId="13">'[11]사업계획(97년)'!#REF!</definedName>
    <definedName name="ㅎㅎㅎ" localSheetId="15">'[11]사업계획(97년)'!#REF!</definedName>
    <definedName name="ㅎㅎㅎ" localSheetId="14">'[11]사업계획(97년)'!#REF!</definedName>
    <definedName name="ㅎㅎㅎ" localSheetId="16">'[11]사업계획(97년)'!#REF!</definedName>
    <definedName name="ㅎㅎㅎ" localSheetId="17">'[11]사업계획(97년)'!#REF!</definedName>
    <definedName name="ㅎㅎㅎ" localSheetId="18">'[11]사업계획(97년)'!#REF!</definedName>
    <definedName name="ㅎㅎㅎ" localSheetId="21">'[11]사업계획(97년)'!#REF!</definedName>
    <definedName name="ㅎㅎㅎ" localSheetId="19">'[11]사업계획(97년)'!#REF!</definedName>
    <definedName name="ㅎㅎㅎ" localSheetId="20">'[11]사업계획(97년)'!#REF!</definedName>
    <definedName name="ㅎㅎㅎ" localSheetId="22">'[11]사업계획(97년)'!#REF!</definedName>
    <definedName name="ㅎㅎㅎ" localSheetId="24">'[11]사업계획(97년)'!#REF!</definedName>
    <definedName name="ㅎㅎㅎ">'[11]사업계획(97년)'!#REF!</definedName>
    <definedName name="ㅎㅎㅎㅎ" localSheetId="1">'[11]사업계획(97년)'!#REF!</definedName>
    <definedName name="ㅎㅎㅎㅎ" localSheetId="2">'[11]사업계획(97년)'!#REF!</definedName>
    <definedName name="ㅎㅎㅎㅎ" localSheetId="3">'[11]사업계획(97년)'!#REF!</definedName>
    <definedName name="ㅎㅎㅎㅎ" localSheetId="4">'[11]사업계획(97년)'!#REF!</definedName>
    <definedName name="ㅎㅎㅎㅎ" localSheetId="5">'[11]사업계획(97년)'!#REF!</definedName>
    <definedName name="ㅎㅎㅎㅎ" localSheetId="6">'[11]사업계획(97년)'!#REF!</definedName>
    <definedName name="ㅎㅎㅎㅎ" localSheetId="7">'[11]사업계획(97년)'!#REF!</definedName>
    <definedName name="ㅎㅎㅎㅎ" localSheetId="8">'[11]사업계획(97년)'!#REF!</definedName>
    <definedName name="ㅎㅎㅎㅎ" localSheetId="9">'[11]사업계획(97년)'!#REF!</definedName>
    <definedName name="ㅎㅎㅎㅎ" localSheetId="10">'[11]사업계획(97년)'!#REF!</definedName>
    <definedName name="ㅎㅎㅎㅎ" localSheetId="11">'[11]사업계획(97년)'!#REF!</definedName>
    <definedName name="ㅎㅎㅎㅎ" localSheetId="12">'[11]사업계획(97년)'!#REF!</definedName>
    <definedName name="ㅎㅎㅎㅎ" localSheetId="13">'[11]사업계획(97년)'!#REF!</definedName>
    <definedName name="ㅎㅎㅎㅎ" localSheetId="15">'[11]사업계획(97년)'!#REF!</definedName>
    <definedName name="ㅎㅎㅎㅎ" localSheetId="16">'[11]사업계획(97년)'!#REF!</definedName>
    <definedName name="ㅎㅎㅎㅎ" localSheetId="17">'[11]사업계획(97년)'!#REF!</definedName>
    <definedName name="ㅎㅎㅎㅎ" localSheetId="18">'[11]사업계획(97년)'!#REF!</definedName>
    <definedName name="ㅎㅎㅎㅎ" localSheetId="21">'[11]사업계획(97년)'!#REF!</definedName>
    <definedName name="ㅎㅎㅎㅎ" localSheetId="19">'[11]사업계획(97년)'!#REF!</definedName>
    <definedName name="ㅎㅎㅎㅎ" localSheetId="20">'[11]사업계획(97년)'!#REF!</definedName>
    <definedName name="ㅎㅎㅎㅎ" localSheetId="22">'[11]사업계획(97년)'!#REF!</definedName>
    <definedName name="ㅎㅎㅎㅎ" localSheetId="24">'[11]사업계획(97년)'!#REF!</definedName>
    <definedName name="ㅎㅎㅎㅎ">'[11]사업계획(97년)'!#REF!</definedName>
    <definedName name="ㅎㅎㅎㅎㅎ" localSheetId="1">'[11]사업계획(97년)'!#REF!</definedName>
    <definedName name="ㅎㅎㅎㅎㅎ" localSheetId="2">'[11]사업계획(97년)'!#REF!</definedName>
    <definedName name="ㅎㅎㅎㅎㅎ" localSheetId="3">'[11]사업계획(97년)'!#REF!</definedName>
    <definedName name="ㅎㅎㅎㅎㅎ" localSheetId="4">'[11]사업계획(97년)'!#REF!</definedName>
    <definedName name="ㅎㅎㅎㅎㅎ" localSheetId="5">'[11]사업계획(97년)'!#REF!</definedName>
    <definedName name="ㅎㅎㅎㅎㅎ" localSheetId="6">'[11]사업계획(97년)'!#REF!</definedName>
    <definedName name="ㅎㅎㅎㅎㅎ" localSheetId="7">'[11]사업계획(97년)'!#REF!</definedName>
    <definedName name="ㅎㅎㅎㅎㅎ" localSheetId="8">'[11]사업계획(97년)'!#REF!</definedName>
    <definedName name="ㅎㅎㅎㅎㅎ" localSheetId="9">'[11]사업계획(97년)'!#REF!</definedName>
    <definedName name="ㅎㅎㅎㅎㅎ" localSheetId="10">'[11]사업계획(97년)'!#REF!</definedName>
    <definedName name="ㅎㅎㅎㅎㅎ" localSheetId="11">'[11]사업계획(97년)'!#REF!</definedName>
    <definedName name="ㅎㅎㅎㅎㅎ" localSheetId="12">'[11]사업계획(97년)'!#REF!</definedName>
    <definedName name="ㅎㅎㅎㅎㅎ" localSheetId="13">'[11]사업계획(97년)'!#REF!</definedName>
    <definedName name="ㅎㅎㅎㅎㅎ" localSheetId="15">'[11]사업계획(97년)'!#REF!</definedName>
    <definedName name="ㅎㅎㅎㅎㅎ" localSheetId="16">'[11]사업계획(97년)'!#REF!</definedName>
    <definedName name="ㅎㅎㅎㅎㅎ" localSheetId="17">'[11]사업계획(97년)'!#REF!</definedName>
    <definedName name="ㅎㅎㅎㅎㅎ" localSheetId="18">'[11]사업계획(97년)'!#REF!</definedName>
    <definedName name="ㅎㅎㅎㅎㅎ" localSheetId="21">'[11]사업계획(97년)'!#REF!</definedName>
    <definedName name="ㅎㅎㅎㅎㅎ" localSheetId="19">'[11]사업계획(97년)'!#REF!</definedName>
    <definedName name="ㅎㅎㅎㅎㅎ" localSheetId="20">'[11]사업계획(97년)'!#REF!</definedName>
    <definedName name="ㅎㅎㅎㅎㅎ" localSheetId="22">'[11]사업계획(97년)'!#REF!</definedName>
    <definedName name="ㅎㅎㅎㅎㅎ" localSheetId="24">'[11]사업계획(97년)'!#REF!</definedName>
    <definedName name="ㅎㅎㅎㅎㅎ">'[11]사업계획(97년)'!#REF!</definedName>
    <definedName name="한방프로모션" localSheetId="1">'[45]사업계획(97년)'!#REF!</definedName>
    <definedName name="한방프로모션" localSheetId="2">'[45]사업계획(97년)'!#REF!</definedName>
    <definedName name="한방프로모션" localSheetId="3">'[45]사업계획(97년)'!#REF!</definedName>
    <definedName name="한방프로모션" localSheetId="4">'[45]사업계획(97년)'!#REF!</definedName>
    <definedName name="한방프로모션" localSheetId="5">'[45]사업계획(97년)'!#REF!</definedName>
    <definedName name="한방프로모션" localSheetId="6">'[45]사업계획(97년)'!#REF!</definedName>
    <definedName name="한방프로모션" localSheetId="7">'[45]사업계획(97년)'!#REF!</definedName>
    <definedName name="한방프로모션" localSheetId="8">'[45]사업계획(97년)'!#REF!</definedName>
    <definedName name="한방프로모션" localSheetId="9">'[45]사업계획(97년)'!#REF!</definedName>
    <definedName name="한방프로모션" localSheetId="10">'[45]사업계획(97년)'!#REF!</definedName>
    <definedName name="한방프로모션" localSheetId="11">'[45]사업계획(97년)'!#REF!</definedName>
    <definedName name="한방프로모션" localSheetId="12">'[45]사업계획(97년)'!#REF!</definedName>
    <definedName name="한방프로모션" localSheetId="13">'[45]사업계획(97년)'!#REF!</definedName>
    <definedName name="한방프로모션" localSheetId="15">'[45]사업계획(97년)'!#REF!</definedName>
    <definedName name="한방프로모션" localSheetId="16">'[45]사업계획(97년)'!#REF!</definedName>
    <definedName name="한방프로모션" localSheetId="17">'[45]사업계획(97년)'!#REF!</definedName>
    <definedName name="한방프로모션" localSheetId="18">'[45]사업계획(97년)'!#REF!</definedName>
    <definedName name="한방프로모션" localSheetId="21">'[45]사업계획(97년)'!#REF!</definedName>
    <definedName name="한방프로모션" localSheetId="19">'[45]사업계획(97년)'!#REF!</definedName>
    <definedName name="한방프로모션" localSheetId="20">'[45]사업계획(97년)'!#REF!</definedName>
    <definedName name="한방프로모션" localSheetId="22">'[45]사업계획(97년)'!#REF!</definedName>
    <definedName name="한방프로모션" localSheetId="24">'[45]사업계획(97년)'!#REF!</definedName>
    <definedName name="한방프로모션">'[45]사업계획(97년)'!#REF!</definedName>
    <definedName name="합계" localSheetId="1">[0]!BenotaPrn</definedName>
    <definedName name="합계" localSheetId="2">[0]!BenotaPrn</definedName>
    <definedName name="합계" localSheetId="3">[0]!BenotaPrn</definedName>
    <definedName name="합계" localSheetId="4">[0]!BenotaPrn</definedName>
    <definedName name="합계" localSheetId="5">[0]!BenotaPrn</definedName>
    <definedName name="합계" localSheetId="6">[0]!BenotaPrn</definedName>
    <definedName name="합계" localSheetId="7">[0]!BenotaPrn</definedName>
    <definedName name="합계" localSheetId="8">[0]!BenotaPrn</definedName>
    <definedName name="합계" localSheetId="9">[0]!BenotaPrn</definedName>
    <definedName name="합계" localSheetId="10">[0]!BenotaPrn</definedName>
    <definedName name="합계" localSheetId="11">[0]!BenotaPrn</definedName>
    <definedName name="합계" localSheetId="12">[0]!BenotaPrn</definedName>
    <definedName name="합계" localSheetId="13">[0]!BenotaPrn</definedName>
    <definedName name="합계" localSheetId="15">[0]!BenotaPrn</definedName>
    <definedName name="합계" localSheetId="14">[0]!BenotaPrn</definedName>
    <definedName name="합계" localSheetId="16">[0]!BenotaPrn</definedName>
    <definedName name="합계" localSheetId="17">[0]!BenotaPrn</definedName>
    <definedName name="합계" localSheetId="18">[0]!BenotaPrn</definedName>
    <definedName name="합계" localSheetId="21">[0]!BenotaPrn</definedName>
    <definedName name="합계" localSheetId="19">[0]!BenotaPrn</definedName>
    <definedName name="합계" localSheetId="20">[0]!BenotaPrn</definedName>
    <definedName name="합계" localSheetId="22">[0]!BenotaPrn</definedName>
    <definedName name="합계" localSheetId="24">[0]!BenotaPrn</definedName>
    <definedName name="합계">[0]!BenotaPrn</definedName>
    <definedName name="해외영업편제" localSheetId="1">#REF!</definedName>
    <definedName name="해외영업편제" localSheetId="2">#REF!</definedName>
    <definedName name="해외영업편제" localSheetId="3">#REF!</definedName>
    <definedName name="해외영업편제" localSheetId="4">#REF!</definedName>
    <definedName name="해외영업편제" localSheetId="5">#REF!</definedName>
    <definedName name="해외영업편제" localSheetId="6">#REF!</definedName>
    <definedName name="해외영업편제" localSheetId="7">#REF!</definedName>
    <definedName name="해외영업편제" localSheetId="8">#REF!</definedName>
    <definedName name="해외영업편제" localSheetId="9">#REF!</definedName>
    <definedName name="해외영업편제" localSheetId="10">#REF!</definedName>
    <definedName name="해외영업편제" localSheetId="11">#REF!</definedName>
    <definedName name="해외영업편제" localSheetId="12">#REF!</definedName>
    <definedName name="해외영업편제" localSheetId="13">#REF!</definedName>
    <definedName name="해외영업편제" localSheetId="15">#REF!</definedName>
    <definedName name="해외영업편제" localSheetId="14">#REF!</definedName>
    <definedName name="해외영업편제" localSheetId="16">#REF!</definedName>
    <definedName name="해외영업편제" localSheetId="17">#REF!</definedName>
    <definedName name="해외영업편제" localSheetId="18">#REF!</definedName>
    <definedName name="해외영업편제" localSheetId="21">#REF!</definedName>
    <definedName name="해외영업편제" localSheetId="19">#REF!</definedName>
    <definedName name="해외영업편제" localSheetId="20">#REF!</definedName>
    <definedName name="해외영업편제" localSheetId="22">#REF!</definedName>
    <definedName name="해외영업편제" localSheetId="24">#REF!</definedName>
    <definedName name="해외영업편제">#REF!</definedName>
    <definedName name="행사공문" localSheetId="1">'[46]사업계획(97년)'!#REF!</definedName>
    <definedName name="행사공문" localSheetId="2">'[46]사업계획(97년)'!#REF!</definedName>
    <definedName name="행사공문" localSheetId="3">'[46]사업계획(97년)'!#REF!</definedName>
    <definedName name="행사공문" localSheetId="4">'[46]사업계획(97년)'!#REF!</definedName>
    <definedName name="행사공문" localSheetId="5">'[46]사업계획(97년)'!#REF!</definedName>
    <definedName name="행사공문" localSheetId="6">'[46]사업계획(97년)'!#REF!</definedName>
    <definedName name="행사공문" localSheetId="7">'[46]사업계획(97년)'!#REF!</definedName>
    <definedName name="행사공문" localSheetId="8">'[46]사업계획(97년)'!#REF!</definedName>
    <definedName name="행사공문" localSheetId="9">'[46]사업계획(97년)'!#REF!</definedName>
    <definedName name="행사공문" localSheetId="10">'[46]사업계획(97년)'!#REF!</definedName>
    <definedName name="행사공문" localSheetId="11">'[46]사업계획(97년)'!#REF!</definedName>
    <definedName name="행사공문" localSheetId="12">'[46]사업계획(97년)'!#REF!</definedName>
    <definedName name="행사공문" localSheetId="13">'[46]사업계획(97년)'!#REF!</definedName>
    <definedName name="행사공문" localSheetId="15">'[46]사업계획(97년)'!#REF!</definedName>
    <definedName name="행사공문" localSheetId="14">'[46]사업계획(97년)'!#REF!</definedName>
    <definedName name="행사공문" localSheetId="16">'[46]사업계획(97년)'!#REF!</definedName>
    <definedName name="행사공문" localSheetId="17">'[46]사업계획(97년)'!#REF!</definedName>
    <definedName name="행사공문" localSheetId="18">'[46]사업계획(97년)'!#REF!</definedName>
    <definedName name="행사공문" localSheetId="21">'[46]사업계획(97년)'!#REF!</definedName>
    <definedName name="행사공문" localSheetId="19">'[46]사업계획(97년)'!#REF!</definedName>
    <definedName name="행사공문" localSheetId="20">'[46]사업계획(97년)'!#REF!</definedName>
    <definedName name="행사공문" localSheetId="22">'[46]사업계획(97년)'!#REF!</definedName>
    <definedName name="행사공문" localSheetId="24">'[46]사업계획(97년)'!#REF!</definedName>
    <definedName name="행사공문">'[46]사업계획(97년)'!#REF!</definedName>
    <definedName name="허가번호" localSheetId="1">#REF!</definedName>
    <definedName name="허가번호" localSheetId="2">#REF!</definedName>
    <definedName name="허가번호" localSheetId="3">#REF!</definedName>
    <definedName name="허가번호" localSheetId="4">#REF!</definedName>
    <definedName name="허가번호" localSheetId="5">#REF!</definedName>
    <definedName name="허가번호" localSheetId="6">#REF!</definedName>
    <definedName name="허가번호" localSheetId="7">#REF!</definedName>
    <definedName name="허가번호" localSheetId="8">#REF!</definedName>
    <definedName name="허가번호" localSheetId="9">#REF!</definedName>
    <definedName name="허가번호" localSheetId="10">#REF!</definedName>
    <definedName name="허가번호" localSheetId="11">#REF!</definedName>
    <definedName name="허가번호" localSheetId="12">#REF!</definedName>
    <definedName name="허가번호" localSheetId="13">#REF!</definedName>
    <definedName name="허가번호" localSheetId="15">#REF!</definedName>
    <definedName name="허가번호" localSheetId="14">#REF!</definedName>
    <definedName name="허가번호" localSheetId="16">#REF!</definedName>
    <definedName name="허가번호" localSheetId="17">#REF!</definedName>
    <definedName name="허가번호" localSheetId="18">#REF!</definedName>
    <definedName name="허가번호" localSheetId="21">#REF!</definedName>
    <definedName name="허가번호" localSheetId="19">#REF!</definedName>
    <definedName name="허가번호" localSheetId="20">#REF!</definedName>
    <definedName name="허가번호" localSheetId="22">#REF!</definedName>
    <definedName name="허가번호" localSheetId="24">#REF!</definedName>
    <definedName name="허가번호">#REF!</definedName>
    <definedName name="현금흐름1" localSheetId="1" hidden="1">[47]수정시산표!#REF!</definedName>
    <definedName name="현금흐름1" localSheetId="2" hidden="1">[47]수정시산표!#REF!</definedName>
    <definedName name="현금흐름1" localSheetId="3" hidden="1">[47]수정시산표!#REF!</definedName>
    <definedName name="현금흐름1" localSheetId="4" hidden="1">[47]수정시산표!#REF!</definedName>
    <definedName name="현금흐름1" localSheetId="5" hidden="1">[47]수정시산표!#REF!</definedName>
    <definedName name="현금흐름1" localSheetId="6" hidden="1">[47]수정시산표!#REF!</definedName>
    <definedName name="현금흐름1" localSheetId="7" hidden="1">[47]수정시산표!#REF!</definedName>
    <definedName name="현금흐름1" localSheetId="8" hidden="1">[47]수정시산표!#REF!</definedName>
    <definedName name="현금흐름1" localSheetId="9" hidden="1">[47]수정시산표!#REF!</definedName>
    <definedName name="현금흐름1" localSheetId="10" hidden="1">[47]수정시산표!#REF!</definedName>
    <definedName name="현금흐름1" localSheetId="11" hidden="1">[47]수정시산표!#REF!</definedName>
    <definedName name="현금흐름1" localSheetId="12" hidden="1">[47]수정시산표!#REF!</definedName>
    <definedName name="현금흐름1" localSheetId="13" hidden="1">[47]수정시산표!#REF!</definedName>
    <definedName name="현금흐름1" localSheetId="15" hidden="1">[47]수정시산표!#REF!</definedName>
    <definedName name="현금흐름1" localSheetId="14" hidden="1">[47]수정시산표!#REF!</definedName>
    <definedName name="현금흐름1" localSheetId="16" hidden="1">[47]수정시산표!#REF!</definedName>
    <definedName name="현금흐름1" localSheetId="17" hidden="1">[47]수정시산표!#REF!</definedName>
    <definedName name="현금흐름1" localSheetId="18" hidden="1">[47]수정시산표!#REF!</definedName>
    <definedName name="현금흐름1" localSheetId="21" hidden="1">[47]수정시산표!#REF!</definedName>
    <definedName name="현금흐름1" localSheetId="19" hidden="1">[47]수정시산표!#REF!</definedName>
    <definedName name="현금흐름1" localSheetId="20" hidden="1">[47]수정시산표!#REF!</definedName>
    <definedName name="현금흐름1" localSheetId="22" hidden="1">[47]수정시산표!#REF!</definedName>
    <definedName name="현금흐름1" localSheetId="24" hidden="1">[47]수정시산표!#REF!</definedName>
    <definedName name="현금흐름1" hidden="1">[47]수정시산표!#REF!</definedName>
    <definedName name="현황" localSheetId="1">#REF!</definedName>
    <definedName name="현황" localSheetId="2">#REF!</definedName>
    <definedName name="현황" localSheetId="3">#REF!</definedName>
    <definedName name="현황" localSheetId="4">#REF!</definedName>
    <definedName name="현황" localSheetId="5">#REF!</definedName>
    <definedName name="현황" localSheetId="6">#REF!</definedName>
    <definedName name="현황" localSheetId="7">#REF!</definedName>
    <definedName name="현황" localSheetId="8">#REF!</definedName>
    <definedName name="현황" localSheetId="9">#REF!</definedName>
    <definedName name="현황" localSheetId="10">#REF!</definedName>
    <definedName name="현황" localSheetId="11">#REF!</definedName>
    <definedName name="현황" localSheetId="12">#REF!</definedName>
    <definedName name="현황" localSheetId="13">#REF!</definedName>
    <definedName name="현황" localSheetId="15">#REF!</definedName>
    <definedName name="현황" localSheetId="14">#REF!</definedName>
    <definedName name="현황" localSheetId="16">#REF!</definedName>
    <definedName name="현황" localSheetId="17">#REF!</definedName>
    <definedName name="현황" localSheetId="18">#REF!</definedName>
    <definedName name="현황" localSheetId="21">#REF!</definedName>
    <definedName name="현황" localSheetId="19">#REF!</definedName>
    <definedName name="현황" localSheetId="20">#REF!</definedName>
    <definedName name="현황" localSheetId="22">#REF!</definedName>
    <definedName name="현황" localSheetId="24">#REF!</definedName>
    <definedName name="현황">#REF!</definedName>
    <definedName name="호랑이실전" localSheetId="1">#REF!</definedName>
    <definedName name="호랑이실전" localSheetId="2">#REF!</definedName>
    <definedName name="호랑이실전" localSheetId="3">#REF!</definedName>
    <definedName name="호랑이실전" localSheetId="4">#REF!</definedName>
    <definedName name="호랑이실전" localSheetId="5">#REF!</definedName>
    <definedName name="호랑이실전" localSheetId="6">#REF!</definedName>
    <definedName name="호랑이실전" localSheetId="7">#REF!</definedName>
    <definedName name="호랑이실전" localSheetId="8">#REF!</definedName>
    <definedName name="호랑이실전" localSheetId="9">#REF!</definedName>
    <definedName name="호랑이실전" localSheetId="10">#REF!</definedName>
    <definedName name="호랑이실전" localSheetId="11">#REF!</definedName>
    <definedName name="호랑이실전" localSheetId="12">#REF!</definedName>
    <definedName name="호랑이실전" localSheetId="13">#REF!</definedName>
    <definedName name="호랑이실전" localSheetId="15">#REF!</definedName>
    <definedName name="호랑이실전" localSheetId="14">#REF!</definedName>
    <definedName name="호랑이실전" localSheetId="16">#REF!</definedName>
    <definedName name="호랑이실전" localSheetId="17">#REF!</definedName>
    <definedName name="호랑이실전" localSheetId="18">#REF!</definedName>
    <definedName name="호랑이실전" localSheetId="21">#REF!</definedName>
    <definedName name="호랑이실전" localSheetId="19">#REF!</definedName>
    <definedName name="호랑이실전" localSheetId="20">#REF!</definedName>
    <definedName name="호랑이실전" localSheetId="22">#REF!</definedName>
    <definedName name="호랑이실전" localSheetId="24">#REF!</definedName>
    <definedName name="호랑이실전">#REF!</definedName>
    <definedName name="호ㅓ호" localSheetId="1">#REF!</definedName>
    <definedName name="호ㅓ호" localSheetId="2">#REF!</definedName>
    <definedName name="호ㅓ호" localSheetId="3">#REF!</definedName>
    <definedName name="호ㅓ호" localSheetId="4">#REF!</definedName>
    <definedName name="호ㅓ호" localSheetId="5">#REF!</definedName>
    <definedName name="호ㅓ호" localSheetId="6">#REF!</definedName>
    <definedName name="호ㅓ호" localSheetId="7">#REF!</definedName>
    <definedName name="호ㅓ호" localSheetId="8">#REF!</definedName>
    <definedName name="호ㅓ호" localSheetId="9">#REF!</definedName>
    <definedName name="호ㅓ호" localSheetId="10">#REF!</definedName>
    <definedName name="호ㅓ호" localSheetId="11">#REF!</definedName>
    <definedName name="호ㅓ호" localSheetId="12">#REF!</definedName>
    <definedName name="호ㅓ호" localSheetId="13">#REF!</definedName>
    <definedName name="호ㅓ호" localSheetId="15">#REF!</definedName>
    <definedName name="호ㅓ호" localSheetId="14">#REF!</definedName>
    <definedName name="호ㅓ호" localSheetId="16">#REF!</definedName>
    <definedName name="호ㅓ호" localSheetId="17">#REF!</definedName>
    <definedName name="호ㅓ호" localSheetId="18">#REF!</definedName>
    <definedName name="호ㅓ호" localSheetId="21">#REF!</definedName>
    <definedName name="호ㅓ호" localSheetId="19">#REF!</definedName>
    <definedName name="호ㅓ호" localSheetId="20">#REF!</definedName>
    <definedName name="호ㅓ호" localSheetId="22">#REF!</definedName>
    <definedName name="호ㅓ호" localSheetId="24">#REF!</definedName>
    <definedName name="호ㅓ호">#REF!</definedName>
    <definedName name="화이트" localSheetId="1">#REF!</definedName>
    <definedName name="화이트" localSheetId="2">#REF!</definedName>
    <definedName name="화이트" localSheetId="3">#REF!</definedName>
    <definedName name="화이트" localSheetId="4">#REF!</definedName>
    <definedName name="화이트" localSheetId="5">#REF!</definedName>
    <definedName name="화이트" localSheetId="6">#REF!</definedName>
    <definedName name="화이트" localSheetId="7">#REF!</definedName>
    <definedName name="화이트" localSheetId="8">#REF!</definedName>
    <definedName name="화이트" localSheetId="9">#REF!</definedName>
    <definedName name="화이트" localSheetId="10">#REF!</definedName>
    <definedName name="화이트" localSheetId="11">#REF!</definedName>
    <definedName name="화이트" localSheetId="12">#REF!</definedName>
    <definedName name="화이트" localSheetId="13">#REF!</definedName>
    <definedName name="화이트" localSheetId="15">#REF!</definedName>
    <definedName name="화이트" localSheetId="16">#REF!</definedName>
    <definedName name="화이트" localSheetId="17">#REF!</definedName>
    <definedName name="화이트" localSheetId="18">#REF!</definedName>
    <definedName name="화이트" localSheetId="21">#REF!</definedName>
    <definedName name="화이트" localSheetId="19">#REF!</definedName>
    <definedName name="화이트" localSheetId="20">#REF!</definedName>
    <definedName name="화이트" localSheetId="22">#REF!</definedName>
    <definedName name="화이트" localSheetId="24">#REF!</definedName>
    <definedName name="화이트">#REF!</definedName>
    <definedName name="환산" localSheetId="1">#REF!</definedName>
    <definedName name="환산" localSheetId="2">#REF!</definedName>
    <definedName name="환산" localSheetId="3">#REF!</definedName>
    <definedName name="환산" localSheetId="4">#REF!</definedName>
    <definedName name="환산" localSheetId="5">#REF!</definedName>
    <definedName name="환산" localSheetId="6">#REF!</definedName>
    <definedName name="환산" localSheetId="7">#REF!</definedName>
    <definedName name="환산" localSheetId="8">#REF!</definedName>
    <definedName name="환산" localSheetId="9">#REF!</definedName>
    <definedName name="환산" localSheetId="10">#REF!</definedName>
    <definedName name="환산" localSheetId="11">#REF!</definedName>
    <definedName name="환산" localSheetId="12">#REF!</definedName>
    <definedName name="환산" localSheetId="13">#REF!</definedName>
    <definedName name="환산" localSheetId="15">#REF!</definedName>
    <definedName name="환산" localSheetId="16">#REF!</definedName>
    <definedName name="환산" localSheetId="17">#REF!</definedName>
    <definedName name="환산" localSheetId="18">#REF!</definedName>
    <definedName name="환산" localSheetId="21">#REF!</definedName>
    <definedName name="환산" localSheetId="19">#REF!</definedName>
    <definedName name="환산" localSheetId="20">#REF!</definedName>
    <definedName name="환산" localSheetId="22">#REF!</definedName>
    <definedName name="환산" localSheetId="24">#REF!</definedName>
    <definedName name="환산">#REF!</definedName>
    <definedName name="회원2" localSheetId="1">BlankMacro1</definedName>
    <definedName name="회원2" localSheetId="2">BlankMacro1</definedName>
    <definedName name="회원2" localSheetId="3">BlankMacro1</definedName>
    <definedName name="회원2" localSheetId="4">BlankMacro1</definedName>
    <definedName name="회원2" localSheetId="5">BlankMacro1</definedName>
    <definedName name="회원2" localSheetId="6">BlankMacro1</definedName>
    <definedName name="회원2" localSheetId="7">BlankMacro1</definedName>
    <definedName name="회원2" localSheetId="8">BlankMacro1</definedName>
    <definedName name="회원2" localSheetId="9">BlankMacro1</definedName>
    <definedName name="회원2" localSheetId="10">BlankMacro1</definedName>
    <definedName name="회원2" localSheetId="11">BlankMacro1</definedName>
    <definedName name="회원2" localSheetId="12">BlankMacro1</definedName>
    <definedName name="회원2" localSheetId="13">BlankMacro1</definedName>
    <definedName name="회원2" localSheetId="15">BlankMacro1</definedName>
    <definedName name="회원2" localSheetId="14">BlankMacro1</definedName>
    <definedName name="회원2" localSheetId="16">BlankMacro1</definedName>
    <definedName name="회원2" localSheetId="17">BlankMacro1</definedName>
    <definedName name="회원2" localSheetId="18">BlankMacro1</definedName>
    <definedName name="회원2" localSheetId="21">BlankMacro1</definedName>
    <definedName name="회원2" localSheetId="19">BlankMacro1</definedName>
    <definedName name="회원2" localSheetId="20">BlankMacro1</definedName>
    <definedName name="회원2" localSheetId="22">BlankMacro1</definedName>
    <definedName name="회원2" localSheetId="24">BlankMacro1</definedName>
    <definedName name="회원2">BlankMacro1</definedName>
    <definedName name="회원3" localSheetId="1">BlankMacro1</definedName>
    <definedName name="회원3" localSheetId="2">BlankMacro1</definedName>
    <definedName name="회원3" localSheetId="3">BlankMacro1</definedName>
    <definedName name="회원3" localSheetId="4">BlankMacro1</definedName>
    <definedName name="회원3" localSheetId="5">BlankMacro1</definedName>
    <definedName name="회원3" localSheetId="6">BlankMacro1</definedName>
    <definedName name="회원3" localSheetId="7">BlankMacro1</definedName>
    <definedName name="회원3" localSheetId="8">BlankMacro1</definedName>
    <definedName name="회원3" localSheetId="9">BlankMacro1</definedName>
    <definedName name="회원3" localSheetId="10">BlankMacro1</definedName>
    <definedName name="회원3" localSheetId="11">BlankMacro1</definedName>
    <definedName name="회원3" localSheetId="12">BlankMacro1</definedName>
    <definedName name="회원3" localSheetId="13">BlankMacro1</definedName>
    <definedName name="회원3" localSheetId="15">BlankMacro1</definedName>
    <definedName name="회원3" localSheetId="14">BlankMacro1</definedName>
    <definedName name="회원3" localSheetId="16">BlankMacro1</definedName>
    <definedName name="회원3" localSheetId="17">BlankMacro1</definedName>
    <definedName name="회원3" localSheetId="18">BlankMacro1</definedName>
    <definedName name="회원3" localSheetId="21">BlankMacro1</definedName>
    <definedName name="회원3" localSheetId="19">BlankMacro1</definedName>
    <definedName name="회원3" localSheetId="20">BlankMacro1</definedName>
    <definedName name="회원3" localSheetId="22">BlankMacro1</definedName>
    <definedName name="회원3" localSheetId="24">BlankMacro1</definedName>
    <definedName name="회원3">BlankMacro1</definedName>
    <definedName name="회전도" localSheetId="1">#REF!</definedName>
    <definedName name="회전도" localSheetId="2">#REF!</definedName>
    <definedName name="회전도" localSheetId="3">#REF!</definedName>
    <definedName name="회전도" localSheetId="4">#REF!</definedName>
    <definedName name="회전도" localSheetId="5">#REF!</definedName>
    <definedName name="회전도" localSheetId="6">#REF!</definedName>
    <definedName name="회전도" localSheetId="7">#REF!</definedName>
    <definedName name="회전도" localSheetId="8">#REF!</definedName>
    <definedName name="회전도" localSheetId="9">#REF!</definedName>
    <definedName name="회전도" localSheetId="10">#REF!</definedName>
    <definedName name="회전도" localSheetId="11">#REF!</definedName>
    <definedName name="회전도" localSheetId="12">#REF!</definedName>
    <definedName name="회전도" localSheetId="13">#REF!</definedName>
    <definedName name="회전도" localSheetId="15">#REF!</definedName>
    <definedName name="회전도" localSheetId="14">#REF!</definedName>
    <definedName name="회전도" localSheetId="16">#REF!</definedName>
    <definedName name="회전도" localSheetId="17">#REF!</definedName>
    <definedName name="회전도" localSheetId="18">#REF!</definedName>
    <definedName name="회전도" localSheetId="21">#REF!</definedName>
    <definedName name="회전도" localSheetId="19">#REF!</definedName>
    <definedName name="회전도" localSheetId="20">#REF!</definedName>
    <definedName name="회전도" localSheetId="22">#REF!</definedName>
    <definedName name="회전도" localSheetId="24">#REF!</definedName>
    <definedName name="회전도">#REF!</definedName>
    <definedName name="회차계좌" localSheetId="1">[0]!BenotaPrn</definedName>
    <definedName name="회차계좌" localSheetId="2">[0]!BenotaPrn</definedName>
    <definedName name="회차계좌" localSheetId="3">[0]!BenotaPrn</definedName>
    <definedName name="회차계좌" localSheetId="4">[0]!BenotaPrn</definedName>
    <definedName name="회차계좌" localSheetId="5">[0]!BenotaPrn</definedName>
    <definedName name="회차계좌" localSheetId="6">[0]!BenotaPrn</definedName>
    <definedName name="회차계좌" localSheetId="7">[0]!BenotaPrn</definedName>
    <definedName name="회차계좌" localSheetId="8">[0]!BenotaPrn</definedName>
    <definedName name="회차계좌" localSheetId="9">[0]!BenotaPrn</definedName>
    <definedName name="회차계좌" localSheetId="10">[0]!BenotaPrn</definedName>
    <definedName name="회차계좌" localSheetId="11">[0]!BenotaPrn</definedName>
    <definedName name="회차계좌" localSheetId="12">[0]!BenotaPrn</definedName>
    <definedName name="회차계좌" localSheetId="13">[0]!BenotaPrn</definedName>
    <definedName name="회차계좌" localSheetId="15">[0]!BenotaPrn</definedName>
    <definedName name="회차계좌" localSheetId="14">[0]!BenotaPrn</definedName>
    <definedName name="회차계좌" localSheetId="16">[0]!BenotaPrn</definedName>
    <definedName name="회차계좌" localSheetId="17">[0]!BenotaPrn</definedName>
    <definedName name="회차계좌" localSheetId="18">[0]!BenotaPrn</definedName>
    <definedName name="회차계좌" localSheetId="21">[0]!BenotaPrn</definedName>
    <definedName name="회차계좌" localSheetId="19">[0]!BenotaPrn</definedName>
    <definedName name="회차계좌" localSheetId="20">[0]!BenotaPrn</definedName>
    <definedName name="회차계좌" localSheetId="22">[0]!BenotaPrn</definedName>
    <definedName name="회차계좌" localSheetId="24">[0]!BenotaPrn</definedName>
    <definedName name="회차계좌">[0]!BenotaPrn</definedName>
    <definedName name="ㅏㅓㅣㅣ" localSheetId="1">[0]!BenotaPrn</definedName>
    <definedName name="ㅏㅓㅣㅣ" localSheetId="2">[0]!BenotaPrn</definedName>
    <definedName name="ㅏㅓㅣㅣ" localSheetId="3">[0]!BenotaPrn</definedName>
    <definedName name="ㅏㅓㅣㅣ" localSheetId="4">[0]!BenotaPrn</definedName>
    <definedName name="ㅏㅓㅣㅣ" localSheetId="5">[0]!BenotaPrn</definedName>
    <definedName name="ㅏㅓㅣㅣ" localSheetId="6">[0]!BenotaPrn</definedName>
    <definedName name="ㅏㅓㅣㅣ" localSheetId="7">[0]!BenotaPrn</definedName>
    <definedName name="ㅏㅓㅣㅣ" localSheetId="8">[0]!BenotaPrn</definedName>
    <definedName name="ㅏㅓㅣㅣ" localSheetId="9">[0]!BenotaPrn</definedName>
    <definedName name="ㅏㅓㅣㅣ" localSheetId="10">[0]!BenotaPrn</definedName>
    <definedName name="ㅏㅓㅣㅣ" localSheetId="11">[0]!BenotaPrn</definedName>
    <definedName name="ㅏㅓㅣㅣ" localSheetId="12">[0]!BenotaPrn</definedName>
    <definedName name="ㅏㅓㅣㅣ" localSheetId="13">[0]!BenotaPrn</definedName>
    <definedName name="ㅏㅓㅣㅣ" localSheetId="15">[0]!BenotaPrn</definedName>
    <definedName name="ㅏㅓㅣㅣ" localSheetId="14">[0]!BenotaPrn</definedName>
    <definedName name="ㅏㅓㅣㅣ" localSheetId="16">[0]!BenotaPrn</definedName>
    <definedName name="ㅏㅓㅣㅣ" localSheetId="17">[0]!BenotaPrn</definedName>
    <definedName name="ㅏㅓㅣㅣ" localSheetId="18">[0]!BenotaPrn</definedName>
    <definedName name="ㅏㅓㅣㅣ" localSheetId="21">[0]!BenotaPrn</definedName>
    <definedName name="ㅏㅓㅣㅣ" localSheetId="19">[0]!BenotaPrn</definedName>
    <definedName name="ㅏㅓㅣㅣ" localSheetId="20">[0]!BenotaPrn</definedName>
    <definedName name="ㅏㅓㅣㅣ" localSheetId="22">[0]!BenotaPrn</definedName>
    <definedName name="ㅏㅓㅣㅣ" localSheetId="24">[0]!BenotaPrn</definedName>
    <definedName name="ㅏㅓㅣㅣ">[0]!BenotaPrn</definedName>
    <definedName name="ㅓㅎㄿ" localSheetId="1">#REF!</definedName>
    <definedName name="ㅓㅎㄿ" localSheetId="2">#REF!</definedName>
    <definedName name="ㅓㅎㄿ" localSheetId="3">#REF!</definedName>
    <definedName name="ㅓㅎㄿ" localSheetId="4">#REF!</definedName>
    <definedName name="ㅓㅎㄿ" localSheetId="5">#REF!</definedName>
    <definedName name="ㅓㅎㄿ" localSheetId="6">#REF!</definedName>
    <definedName name="ㅓㅎㄿ" localSheetId="7">#REF!</definedName>
    <definedName name="ㅓㅎㄿ" localSheetId="8">#REF!</definedName>
    <definedName name="ㅓㅎㄿ" localSheetId="9">#REF!</definedName>
    <definedName name="ㅓㅎㄿ" localSheetId="10">#REF!</definedName>
    <definedName name="ㅓㅎㄿ" localSheetId="11">#REF!</definedName>
    <definedName name="ㅓㅎㄿ" localSheetId="12">#REF!</definedName>
    <definedName name="ㅓㅎㄿ" localSheetId="13">#REF!</definedName>
    <definedName name="ㅓㅎㄿ" localSheetId="15">#REF!</definedName>
    <definedName name="ㅓㅎㄿ" localSheetId="14">#REF!</definedName>
    <definedName name="ㅓㅎㄿ" localSheetId="16">#REF!</definedName>
    <definedName name="ㅓㅎㄿ" localSheetId="17">#REF!</definedName>
    <definedName name="ㅓㅎㄿ" localSheetId="18">#REF!</definedName>
    <definedName name="ㅓㅎㄿ" localSheetId="21">#REF!</definedName>
    <definedName name="ㅓㅎㄿ" localSheetId="19">#REF!</definedName>
    <definedName name="ㅓㅎㄿ" localSheetId="20">#REF!</definedName>
    <definedName name="ㅓㅎㄿ" localSheetId="22">#REF!</definedName>
    <definedName name="ㅓㅎㄿ" localSheetId="24">#REF!</definedName>
    <definedName name="ㅓㅎㄿ">#REF!</definedName>
    <definedName name="ㅓㅑ" localSheetId="1">'[48]UL-FORM'!#REF!</definedName>
    <definedName name="ㅓㅑ" localSheetId="2">'[48]UL-FORM'!#REF!</definedName>
    <definedName name="ㅓㅑ" localSheetId="3">'[48]UL-FORM'!#REF!</definedName>
    <definedName name="ㅓㅑ" localSheetId="4">'[48]UL-FORM'!#REF!</definedName>
    <definedName name="ㅓㅑ" localSheetId="5">'[48]UL-FORM'!#REF!</definedName>
    <definedName name="ㅓㅑ" localSheetId="6">'[48]UL-FORM'!#REF!</definedName>
    <definedName name="ㅓㅑ" localSheetId="7">'[48]UL-FORM'!#REF!</definedName>
    <definedName name="ㅓㅑ" localSheetId="8">'[48]UL-FORM'!#REF!</definedName>
    <definedName name="ㅓㅑ" localSheetId="9">'[48]UL-FORM'!#REF!</definedName>
    <definedName name="ㅓㅑ" localSheetId="10">'[48]UL-FORM'!#REF!</definedName>
    <definedName name="ㅓㅑ" localSheetId="11">'[48]UL-FORM'!#REF!</definedName>
    <definedName name="ㅓㅑ" localSheetId="12">'[48]UL-FORM'!#REF!</definedName>
    <definedName name="ㅓㅑ" localSheetId="13">'[48]UL-FORM'!#REF!</definedName>
    <definedName name="ㅓㅑ" localSheetId="15">'[48]UL-FORM'!#REF!</definedName>
    <definedName name="ㅓㅑ" localSheetId="14">'[48]UL-FORM'!#REF!</definedName>
    <definedName name="ㅓㅑ" localSheetId="16">'[48]UL-FORM'!#REF!</definedName>
    <definedName name="ㅓㅑ" localSheetId="17">'[48]UL-FORM'!#REF!</definedName>
    <definedName name="ㅓㅑ" localSheetId="18">'[48]UL-FORM'!#REF!</definedName>
    <definedName name="ㅓㅑ" localSheetId="21">'[48]UL-FORM'!#REF!</definedName>
    <definedName name="ㅓㅑ" localSheetId="19">'[48]UL-FORM'!#REF!</definedName>
    <definedName name="ㅓㅑ" localSheetId="20">'[48]UL-FORM'!#REF!</definedName>
    <definedName name="ㅓㅑ" localSheetId="22">'[48]UL-FORM'!#REF!</definedName>
    <definedName name="ㅓㅑ" localSheetId="24">'[48]UL-FORM'!#REF!</definedName>
    <definedName name="ㅓㅑ">'[48]UL-FORM'!#REF!</definedName>
    <definedName name="ㅓㅗ혀" localSheetId="1">#REF!</definedName>
    <definedName name="ㅓㅗ혀" localSheetId="2">#REF!</definedName>
    <definedName name="ㅓㅗ혀" localSheetId="3">#REF!</definedName>
    <definedName name="ㅓㅗ혀" localSheetId="4">#REF!</definedName>
    <definedName name="ㅓㅗ혀" localSheetId="5">#REF!</definedName>
    <definedName name="ㅓㅗ혀" localSheetId="6">#REF!</definedName>
    <definedName name="ㅓㅗ혀" localSheetId="7">#REF!</definedName>
    <definedName name="ㅓㅗ혀" localSheetId="8">#REF!</definedName>
    <definedName name="ㅓㅗ혀" localSheetId="9">#REF!</definedName>
    <definedName name="ㅓㅗ혀" localSheetId="10">#REF!</definedName>
    <definedName name="ㅓㅗ혀" localSheetId="11">#REF!</definedName>
    <definedName name="ㅓㅗ혀" localSheetId="12">#REF!</definedName>
    <definedName name="ㅓㅗ혀" localSheetId="13">#REF!</definedName>
    <definedName name="ㅓㅗ혀" localSheetId="15">#REF!</definedName>
    <definedName name="ㅓㅗ혀" localSheetId="14">#REF!</definedName>
    <definedName name="ㅓㅗ혀" localSheetId="16">#REF!</definedName>
    <definedName name="ㅓㅗ혀" localSheetId="17">#REF!</definedName>
    <definedName name="ㅓㅗ혀" localSheetId="18">#REF!</definedName>
    <definedName name="ㅓㅗ혀" localSheetId="21">#REF!</definedName>
    <definedName name="ㅓㅗ혀" localSheetId="19">#REF!</definedName>
    <definedName name="ㅓㅗ혀" localSheetId="20">#REF!</definedName>
    <definedName name="ㅓㅗ혀" localSheetId="22">#REF!</definedName>
    <definedName name="ㅓㅗ혀" localSheetId="24">#REF!</definedName>
    <definedName name="ㅓㅗ혀">#REF!</definedName>
    <definedName name="ㅓㅛㅎ" localSheetId="1">#REF!</definedName>
    <definedName name="ㅓㅛㅎ" localSheetId="2">#REF!</definedName>
    <definedName name="ㅓㅛㅎ" localSheetId="3">#REF!</definedName>
    <definedName name="ㅓㅛㅎ" localSheetId="4">#REF!</definedName>
    <definedName name="ㅓㅛㅎ" localSheetId="5">#REF!</definedName>
    <definedName name="ㅓㅛㅎ" localSheetId="6">#REF!</definedName>
    <definedName name="ㅓㅛㅎ" localSheetId="7">#REF!</definedName>
    <definedName name="ㅓㅛㅎ" localSheetId="8">#REF!</definedName>
    <definedName name="ㅓㅛㅎ" localSheetId="9">#REF!</definedName>
    <definedName name="ㅓㅛㅎ" localSheetId="10">#REF!</definedName>
    <definedName name="ㅓㅛㅎ" localSheetId="11">#REF!</definedName>
    <definedName name="ㅓㅛㅎ" localSheetId="12">#REF!</definedName>
    <definedName name="ㅓㅛㅎ" localSheetId="13">#REF!</definedName>
    <definedName name="ㅓㅛㅎ" localSheetId="15">#REF!</definedName>
    <definedName name="ㅓㅛㅎ" localSheetId="14">#REF!</definedName>
    <definedName name="ㅓㅛㅎ" localSheetId="16">#REF!</definedName>
    <definedName name="ㅓㅛㅎ" localSheetId="17">#REF!</definedName>
    <definedName name="ㅓㅛㅎ" localSheetId="18">#REF!</definedName>
    <definedName name="ㅓㅛㅎ" localSheetId="21">#REF!</definedName>
    <definedName name="ㅓㅛㅎ" localSheetId="19">#REF!</definedName>
    <definedName name="ㅓㅛㅎ" localSheetId="20">#REF!</definedName>
    <definedName name="ㅓㅛㅎ" localSheetId="22">#REF!</definedName>
    <definedName name="ㅓㅛㅎ" localSheetId="24">#REF!</definedName>
    <definedName name="ㅓㅛㅎ">#REF!</definedName>
    <definedName name="ㅔ갸ㅜㅅ_샤싣ㄴ" localSheetId="1">#REF!</definedName>
    <definedName name="ㅔ갸ㅜㅅ_샤싣ㄴ" localSheetId="2">#REF!</definedName>
    <definedName name="ㅔ갸ㅜㅅ_샤싣ㄴ" localSheetId="3">#REF!</definedName>
    <definedName name="ㅔ갸ㅜㅅ_샤싣ㄴ" localSheetId="4">#REF!</definedName>
    <definedName name="ㅔ갸ㅜㅅ_샤싣ㄴ" localSheetId="5">#REF!</definedName>
    <definedName name="ㅔ갸ㅜㅅ_샤싣ㄴ" localSheetId="6">#REF!</definedName>
    <definedName name="ㅔ갸ㅜㅅ_샤싣ㄴ" localSheetId="7">#REF!</definedName>
    <definedName name="ㅔ갸ㅜㅅ_샤싣ㄴ" localSheetId="8">#REF!</definedName>
    <definedName name="ㅔ갸ㅜㅅ_샤싣ㄴ" localSheetId="9">#REF!</definedName>
    <definedName name="ㅔ갸ㅜㅅ_샤싣ㄴ" localSheetId="10">#REF!</definedName>
    <definedName name="ㅔ갸ㅜㅅ_샤싣ㄴ" localSheetId="11">#REF!</definedName>
    <definedName name="ㅔ갸ㅜㅅ_샤싣ㄴ" localSheetId="12">#REF!</definedName>
    <definedName name="ㅔ갸ㅜㅅ_샤싣ㄴ" localSheetId="13">#REF!</definedName>
    <definedName name="ㅔ갸ㅜㅅ_샤싣ㄴ" localSheetId="15">#REF!</definedName>
    <definedName name="ㅔ갸ㅜㅅ_샤싣ㄴ" localSheetId="14">#REF!</definedName>
    <definedName name="ㅔ갸ㅜㅅ_샤싣ㄴ" localSheetId="16">#REF!</definedName>
    <definedName name="ㅔ갸ㅜㅅ_샤싣ㄴ" localSheetId="17">#REF!</definedName>
    <definedName name="ㅔ갸ㅜㅅ_샤싣ㄴ" localSheetId="18">#REF!</definedName>
    <definedName name="ㅔ갸ㅜㅅ_샤싣ㄴ" localSheetId="21">#REF!</definedName>
    <definedName name="ㅔ갸ㅜㅅ_샤싣ㄴ" localSheetId="19">#REF!</definedName>
    <definedName name="ㅔ갸ㅜㅅ_샤싣ㄴ" localSheetId="20">#REF!</definedName>
    <definedName name="ㅔ갸ㅜㅅ_샤싣ㄴ" localSheetId="22">#REF!</definedName>
    <definedName name="ㅔ갸ㅜㅅ_샤싣ㄴ" localSheetId="24">#REF!</definedName>
    <definedName name="ㅔ갸ㅜㅅ_샤싣ㄴ">#REF!</definedName>
    <definedName name="ㅗ허호ㅓ" localSheetId="1">#REF!</definedName>
    <definedName name="ㅗ허호ㅓ" localSheetId="2">#REF!</definedName>
    <definedName name="ㅗ허호ㅓ" localSheetId="3">#REF!</definedName>
    <definedName name="ㅗ허호ㅓ" localSheetId="4">#REF!</definedName>
    <definedName name="ㅗ허호ㅓ" localSheetId="5">#REF!</definedName>
    <definedName name="ㅗ허호ㅓ" localSheetId="6">#REF!</definedName>
    <definedName name="ㅗ허호ㅓ" localSheetId="7">#REF!</definedName>
    <definedName name="ㅗ허호ㅓ" localSheetId="8">#REF!</definedName>
    <definedName name="ㅗ허호ㅓ" localSheetId="9">#REF!</definedName>
    <definedName name="ㅗ허호ㅓ" localSheetId="10">#REF!</definedName>
    <definedName name="ㅗ허호ㅓ" localSheetId="11">#REF!</definedName>
    <definedName name="ㅗ허호ㅓ" localSheetId="12">#REF!</definedName>
    <definedName name="ㅗ허호ㅓ" localSheetId="13">#REF!</definedName>
    <definedName name="ㅗ허호ㅓ" localSheetId="15">#REF!</definedName>
    <definedName name="ㅗ허호ㅓ" localSheetId="16">#REF!</definedName>
    <definedName name="ㅗ허호ㅓ" localSheetId="17">#REF!</definedName>
    <definedName name="ㅗ허호ㅓ" localSheetId="18">#REF!</definedName>
    <definedName name="ㅗ허호ㅓ" localSheetId="21">#REF!</definedName>
    <definedName name="ㅗ허호ㅓ" localSheetId="19">#REF!</definedName>
    <definedName name="ㅗ허호ㅓ" localSheetId="20">#REF!</definedName>
    <definedName name="ㅗ허호ㅓ" localSheetId="22">#REF!</definedName>
    <definedName name="ㅗ허호ㅓ" localSheetId="24">#REF!</definedName>
    <definedName name="ㅗ허호ㅓ">#REF!</definedName>
    <definedName name="ㅗ허ㅗㅎ" localSheetId="1">#REF!</definedName>
    <definedName name="ㅗ허ㅗㅎ" localSheetId="2">#REF!</definedName>
    <definedName name="ㅗ허ㅗㅎ" localSheetId="3">#REF!</definedName>
    <definedName name="ㅗ허ㅗㅎ" localSheetId="4">#REF!</definedName>
    <definedName name="ㅗ허ㅗㅎ" localSheetId="5">#REF!</definedName>
    <definedName name="ㅗ허ㅗㅎ" localSheetId="6">#REF!</definedName>
    <definedName name="ㅗ허ㅗㅎ" localSheetId="7">#REF!</definedName>
    <definedName name="ㅗ허ㅗㅎ" localSheetId="8">#REF!</definedName>
    <definedName name="ㅗ허ㅗㅎ" localSheetId="9">#REF!</definedName>
    <definedName name="ㅗ허ㅗㅎ" localSheetId="10">#REF!</definedName>
    <definedName name="ㅗ허ㅗㅎ" localSheetId="11">#REF!</definedName>
    <definedName name="ㅗ허ㅗㅎ" localSheetId="12">#REF!</definedName>
    <definedName name="ㅗ허ㅗㅎ" localSheetId="13">#REF!</definedName>
    <definedName name="ㅗ허ㅗㅎ" localSheetId="15">#REF!</definedName>
    <definedName name="ㅗ허ㅗㅎ" localSheetId="16">#REF!</definedName>
    <definedName name="ㅗ허ㅗㅎ" localSheetId="17">#REF!</definedName>
    <definedName name="ㅗ허ㅗㅎ" localSheetId="18">#REF!</definedName>
    <definedName name="ㅗ허ㅗㅎ" localSheetId="21">#REF!</definedName>
    <definedName name="ㅗ허ㅗㅎ" localSheetId="19">#REF!</definedName>
    <definedName name="ㅗ허ㅗㅎ" localSheetId="20">#REF!</definedName>
    <definedName name="ㅗ허ㅗㅎ" localSheetId="22">#REF!</definedName>
    <definedName name="ㅗ허ㅗㅎ" localSheetId="24">#REF!</definedName>
    <definedName name="ㅗ허ㅗㅎ">#REF!</definedName>
    <definedName name="ㅗㅓ" localSheetId="1">'[12]사업계획(97년)'!#REF!</definedName>
    <definedName name="ㅗㅓ" localSheetId="2">'[12]사업계획(97년)'!#REF!</definedName>
    <definedName name="ㅗㅓ" localSheetId="3">'[12]사업계획(97년)'!#REF!</definedName>
    <definedName name="ㅗㅓ" localSheetId="4">'[12]사업계획(97년)'!#REF!</definedName>
    <definedName name="ㅗㅓ" localSheetId="5">'[12]사업계획(97년)'!#REF!</definedName>
    <definedName name="ㅗㅓ" localSheetId="6">'[12]사업계획(97년)'!#REF!</definedName>
    <definedName name="ㅗㅓ" localSheetId="7">'[12]사업계획(97년)'!#REF!</definedName>
    <definedName name="ㅗㅓ" localSheetId="8">'[12]사업계획(97년)'!#REF!</definedName>
    <definedName name="ㅗㅓ" localSheetId="9">'[12]사업계획(97년)'!#REF!</definedName>
    <definedName name="ㅗㅓ" localSheetId="10">'[12]사업계획(97년)'!#REF!</definedName>
    <definedName name="ㅗㅓ" localSheetId="11">'[12]사업계획(97년)'!#REF!</definedName>
    <definedName name="ㅗㅓ" localSheetId="12">'[12]사업계획(97년)'!#REF!</definedName>
    <definedName name="ㅗㅓ" localSheetId="13">'[12]사업계획(97년)'!#REF!</definedName>
    <definedName name="ㅗㅓ" localSheetId="15">'[12]사업계획(97년)'!#REF!</definedName>
    <definedName name="ㅗㅓ" localSheetId="16">'[12]사업계획(97년)'!#REF!</definedName>
    <definedName name="ㅗㅓ" localSheetId="17">'[12]사업계획(97년)'!#REF!</definedName>
    <definedName name="ㅗㅓ" localSheetId="18">'[12]사업계획(97년)'!#REF!</definedName>
    <definedName name="ㅗㅓ" localSheetId="21">'[12]사업계획(97년)'!#REF!</definedName>
    <definedName name="ㅗㅓ" localSheetId="19">'[12]사업계획(97년)'!#REF!</definedName>
    <definedName name="ㅗㅓ" localSheetId="20">'[12]사업계획(97년)'!#REF!</definedName>
    <definedName name="ㅗㅓ" localSheetId="22">'[12]사업계획(97년)'!#REF!</definedName>
    <definedName name="ㅗㅓ" localSheetId="24">'[12]사업계획(97년)'!#REF!</definedName>
    <definedName name="ㅗㅓ">'[12]사업계획(97년)'!#REF!</definedName>
    <definedName name="ㅗㅓㅗㅓ" localSheetId="1">#REF!</definedName>
    <definedName name="ㅗㅓㅗㅓ" localSheetId="2">#REF!</definedName>
    <definedName name="ㅗㅓㅗㅓ" localSheetId="3">#REF!</definedName>
    <definedName name="ㅗㅓㅗㅓ" localSheetId="4">#REF!</definedName>
    <definedName name="ㅗㅓㅗㅓ" localSheetId="5">#REF!</definedName>
    <definedName name="ㅗㅓㅗㅓ" localSheetId="6">#REF!</definedName>
    <definedName name="ㅗㅓㅗㅓ" localSheetId="7">#REF!</definedName>
    <definedName name="ㅗㅓㅗㅓ" localSheetId="8">#REF!</definedName>
    <definedName name="ㅗㅓㅗㅓ" localSheetId="9">#REF!</definedName>
    <definedName name="ㅗㅓㅗㅓ" localSheetId="10">#REF!</definedName>
    <definedName name="ㅗㅓㅗㅓ" localSheetId="11">#REF!</definedName>
    <definedName name="ㅗㅓㅗㅓ" localSheetId="12">#REF!</definedName>
    <definedName name="ㅗㅓㅗㅓ" localSheetId="13">#REF!</definedName>
    <definedName name="ㅗㅓㅗㅓ" localSheetId="15">#REF!</definedName>
    <definedName name="ㅗㅓㅗㅓ" localSheetId="14">#REF!</definedName>
    <definedName name="ㅗㅓㅗㅓ" localSheetId="16">#REF!</definedName>
    <definedName name="ㅗㅓㅗㅓ" localSheetId="17">#REF!</definedName>
    <definedName name="ㅗㅓㅗㅓ" localSheetId="18">#REF!</definedName>
    <definedName name="ㅗㅓㅗㅓ" localSheetId="21">#REF!</definedName>
    <definedName name="ㅗㅓㅗㅓ" localSheetId="19">#REF!</definedName>
    <definedName name="ㅗㅓㅗㅓ" localSheetId="20">#REF!</definedName>
    <definedName name="ㅗㅓㅗㅓ" localSheetId="22">#REF!</definedName>
    <definedName name="ㅗㅓㅗㅓ" localSheetId="24">#REF!</definedName>
    <definedName name="ㅗㅓㅗㅓ">#REF!</definedName>
    <definedName name="ㅛ" localSheetId="1">'[49]사업계획(97년)'!#REF!</definedName>
    <definedName name="ㅛ" localSheetId="2">'[49]사업계획(97년)'!#REF!</definedName>
    <definedName name="ㅛ" localSheetId="3">'[49]사업계획(97년)'!#REF!</definedName>
    <definedName name="ㅛ" localSheetId="4">'[49]사업계획(97년)'!#REF!</definedName>
    <definedName name="ㅛ" localSheetId="5">'[49]사업계획(97년)'!#REF!</definedName>
    <definedName name="ㅛ" localSheetId="6">'[49]사업계획(97년)'!#REF!</definedName>
    <definedName name="ㅛ" localSheetId="7">'[49]사업계획(97년)'!#REF!</definedName>
    <definedName name="ㅛ" localSheetId="8">'[49]사업계획(97년)'!#REF!</definedName>
    <definedName name="ㅛ" localSheetId="9">'[49]사업계획(97년)'!#REF!</definedName>
    <definedName name="ㅛ" localSheetId="10">'[49]사업계획(97년)'!#REF!</definedName>
    <definedName name="ㅛ" localSheetId="11">'[49]사업계획(97년)'!#REF!</definedName>
    <definedName name="ㅛ" localSheetId="12">'[49]사업계획(97년)'!#REF!</definedName>
    <definedName name="ㅛ" localSheetId="13">'[49]사업계획(97년)'!#REF!</definedName>
    <definedName name="ㅛ" localSheetId="15">'[49]사업계획(97년)'!#REF!</definedName>
    <definedName name="ㅛ" localSheetId="16">'[49]사업계획(97년)'!#REF!</definedName>
    <definedName name="ㅛ" localSheetId="17">'[49]사업계획(97년)'!#REF!</definedName>
    <definedName name="ㅛ" localSheetId="18">'[49]사업계획(97년)'!#REF!</definedName>
    <definedName name="ㅛ" localSheetId="21">'[49]사업계획(97년)'!#REF!</definedName>
    <definedName name="ㅛ" localSheetId="19">'[49]사업계획(97년)'!#REF!</definedName>
    <definedName name="ㅛ" localSheetId="20">'[49]사업계획(97년)'!#REF!</definedName>
    <definedName name="ㅛ" localSheetId="22">'[49]사업계획(97년)'!#REF!</definedName>
    <definedName name="ㅛ" localSheetId="24">'[49]사업계획(97년)'!#REF!</definedName>
    <definedName name="ㅛ">'[49]사업계획(97년)'!#REF!</definedName>
    <definedName name="ㅛㅛ" localSheetId="1">#REF!</definedName>
    <definedName name="ㅛㅛ" localSheetId="2">#REF!</definedName>
    <definedName name="ㅛㅛ" localSheetId="3">#REF!</definedName>
    <definedName name="ㅛㅛ" localSheetId="4">#REF!</definedName>
    <definedName name="ㅛㅛ" localSheetId="5">#REF!</definedName>
    <definedName name="ㅛㅛ" localSheetId="6">#REF!</definedName>
    <definedName name="ㅛㅛ" localSheetId="7">#REF!</definedName>
    <definedName name="ㅛㅛ" localSheetId="8">#REF!</definedName>
    <definedName name="ㅛㅛ" localSheetId="9">#REF!</definedName>
    <definedName name="ㅛㅛ" localSheetId="10">#REF!</definedName>
    <definedName name="ㅛㅛ" localSheetId="11">#REF!</definedName>
    <definedName name="ㅛㅛ" localSheetId="12">#REF!</definedName>
    <definedName name="ㅛㅛ" localSheetId="13">#REF!</definedName>
    <definedName name="ㅛㅛ" localSheetId="15">#REF!</definedName>
    <definedName name="ㅛㅛ" localSheetId="14">#REF!</definedName>
    <definedName name="ㅛㅛ" localSheetId="16">#REF!</definedName>
    <definedName name="ㅛㅛ" localSheetId="17">#REF!</definedName>
    <definedName name="ㅛㅛ" localSheetId="18">#REF!</definedName>
    <definedName name="ㅛㅛ" localSheetId="21">#REF!</definedName>
    <definedName name="ㅛㅛ" localSheetId="19">#REF!</definedName>
    <definedName name="ㅛㅛ" localSheetId="20">#REF!</definedName>
    <definedName name="ㅛㅛ" localSheetId="22">#REF!</definedName>
    <definedName name="ㅛㅛ" localSheetId="24">#REF!</definedName>
    <definedName name="ㅛㅛ">#REF!</definedName>
    <definedName name="ㅠ" localSheetId="1">#REF!</definedName>
    <definedName name="ㅠ" localSheetId="2">#REF!</definedName>
    <definedName name="ㅠ" localSheetId="3">#REF!</definedName>
    <definedName name="ㅠ" localSheetId="4">#REF!</definedName>
    <definedName name="ㅠ" localSheetId="5">#REF!</definedName>
    <definedName name="ㅠ" localSheetId="6">#REF!</definedName>
    <definedName name="ㅠ" localSheetId="7">#REF!</definedName>
    <definedName name="ㅠ" localSheetId="8">#REF!</definedName>
    <definedName name="ㅠ" localSheetId="9">#REF!</definedName>
    <definedName name="ㅠ" localSheetId="10">#REF!</definedName>
    <definedName name="ㅠ" localSheetId="11">#REF!</definedName>
    <definedName name="ㅠ" localSheetId="12">#REF!</definedName>
    <definedName name="ㅠ" localSheetId="13">#REF!</definedName>
    <definedName name="ㅠ" localSheetId="15">#REF!</definedName>
    <definedName name="ㅠ" localSheetId="14">#REF!</definedName>
    <definedName name="ㅠ" localSheetId="16">#REF!</definedName>
    <definedName name="ㅠ" localSheetId="17">#REF!</definedName>
    <definedName name="ㅠ" localSheetId="18">#REF!</definedName>
    <definedName name="ㅠ" localSheetId="21">#REF!</definedName>
    <definedName name="ㅠ" localSheetId="19">#REF!</definedName>
    <definedName name="ㅠ" localSheetId="20">#REF!</definedName>
    <definedName name="ㅠ" localSheetId="22">#REF!</definedName>
    <definedName name="ㅠ" localSheetId="24">#REF!</definedName>
    <definedName name="ㅠ">#REF!</definedName>
    <definedName name="ㅣ" localSheetId="1">'[50]사업계획(97년)'!#REF!</definedName>
    <definedName name="ㅣ" localSheetId="2">'[50]사업계획(97년)'!#REF!</definedName>
    <definedName name="ㅣ" localSheetId="3">'[50]사업계획(97년)'!#REF!</definedName>
    <definedName name="ㅣ" localSheetId="4">'[50]사업계획(97년)'!#REF!</definedName>
    <definedName name="ㅣ" localSheetId="5">'[50]사업계획(97년)'!#REF!</definedName>
    <definedName name="ㅣ" localSheetId="6">'[50]사업계획(97년)'!#REF!</definedName>
    <definedName name="ㅣ" localSheetId="7">'[50]사업계획(97년)'!#REF!</definedName>
    <definedName name="ㅣ" localSheetId="8">'[50]사업계획(97년)'!#REF!</definedName>
    <definedName name="ㅣ" localSheetId="9">'[50]사업계획(97년)'!#REF!</definedName>
    <definedName name="ㅣ" localSheetId="10">'[50]사업계획(97년)'!#REF!</definedName>
    <definedName name="ㅣ" localSheetId="11">'[50]사업계획(97년)'!#REF!</definedName>
    <definedName name="ㅣ" localSheetId="12">'[50]사업계획(97년)'!#REF!</definedName>
    <definedName name="ㅣ" localSheetId="13">'[50]사업계획(97년)'!#REF!</definedName>
    <definedName name="ㅣ" localSheetId="15">'[50]사업계획(97년)'!#REF!</definedName>
    <definedName name="ㅣ" localSheetId="14">'[50]사업계획(97년)'!#REF!</definedName>
    <definedName name="ㅣ" localSheetId="16">'[50]사업계획(97년)'!#REF!</definedName>
    <definedName name="ㅣ" localSheetId="17">'[50]사업계획(97년)'!#REF!</definedName>
    <definedName name="ㅣ" localSheetId="18">'[50]사업계획(97년)'!#REF!</definedName>
    <definedName name="ㅣ" localSheetId="21">'[50]사업계획(97년)'!#REF!</definedName>
    <definedName name="ㅣ" localSheetId="19">'[50]사업계획(97년)'!#REF!</definedName>
    <definedName name="ㅣ" localSheetId="20">'[50]사업계획(97년)'!#REF!</definedName>
    <definedName name="ㅣ" localSheetId="22">'[50]사업계획(97년)'!#REF!</definedName>
    <definedName name="ㅣ" localSheetId="24">'[50]사업계획(97년)'!#REF!</definedName>
    <definedName name="ㅣ">'[50]사업계획(97년)'!#REF!</definedName>
    <definedName name="ㅣㅐ" localSheetId="1">'[38]사업계획(97년)'!#REF!</definedName>
    <definedName name="ㅣㅐ" localSheetId="2">'[38]사업계획(97년)'!#REF!</definedName>
    <definedName name="ㅣㅐ" localSheetId="3">'[38]사업계획(97년)'!#REF!</definedName>
    <definedName name="ㅣㅐ" localSheetId="4">'[38]사업계획(97년)'!#REF!</definedName>
    <definedName name="ㅣㅐ" localSheetId="5">'[38]사업계획(97년)'!#REF!</definedName>
    <definedName name="ㅣㅐ" localSheetId="6">'[38]사업계획(97년)'!#REF!</definedName>
    <definedName name="ㅣㅐ" localSheetId="7">'[38]사업계획(97년)'!#REF!</definedName>
    <definedName name="ㅣㅐ" localSheetId="8">'[38]사업계획(97년)'!#REF!</definedName>
    <definedName name="ㅣㅐ" localSheetId="9">'[38]사업계획(97년)'!#REF!</definedName>
    <definedName name="ㅣㅐ" localSheetId="10">'[38]사업계획(97년)'!#REF!</definedName>
    <definedName name="ㅣㅐ" localSheetId="11">'[38]사업계획(97년)'!#REF!</definedName>
    <definedName name="ㅣㅐ" localSheetId="12">'[38]사업계획(97년)'!#REF!</definedName>
    <definedName name="ㅣㅐ" localSheetId="13">'[38]사업계획(97년)'!#REF!</definedName>
    <definedName name="ㅣㅐ" localSheetId="15">'[38]사업계획(97년)'!#REF!</definedName>
    <definedName name="ㅣㅐ" localSheetId="14">'[38]사업계획(97년)'!#REF!</definedName>
    <definedName name="ㅣㅐ" localSheetId="16">'[38]사업계획(97년)'!#REF!</definedName>
    <definedName name="ㅣㅐ" localSheetId="17">'[38]사업계획(97년)'!#REF!</definedName>
    <definedName name="ㅣㅐ" localSheetId="18">'[38]사업계획(97년)'!#REF!</definedName>
    <definedName name="ㅣㅐ" localSheetId="21">'[38]사업계획(97년)'!#REF!</definedName>
    <definedName name="ㅣㅐ" localSheetId="19">'[38]사업계획(97년)'!#REF!</definedName>
    <definedName name="ㅣㅐ" localSheetId="20">'[38]사업계획(97년)'!#REF!</definedName>
    <definedName name="ㅣㅐ" localSheetId="22">'[38]사업계획(97년)'!#REF!</definedName>
    <definedName name="ㅣㅐ" localSheetId="24">'[38]사업계획(97년)'!#REF!</definedName>
    <definedName name="ㅣㅐ">'[38]사업계획(97년)'!#REF!</definedName>
    <definedName name="現代綜合商事經由分" localSheetId="1">#REF!</definedName>
    <definedName name="現代綜合商事經由分" localSheetId="2">#REF!</definedName>
    <definedName name="現代綜合商事經由分" localSheetId="3">#REF!</definedName>
    <definedName name="現代綜合商事經由分" localSheetId="4">#REF!</definedName>
    <definedName name="現代綜合商事經由分" localSheetId="5">#REF!</definedName>
    <definedName name="現代綜合商事經由分" localSheetId="6">#REF!</definedName>
    <definedName name="現代綜合商事經由分" localSheetId="7">#REF!</definedName>
    <definedName name="現代綜合商事經由分" localSheetId="8">#REF!</definedName>
    <definedName name="現代綜合商事經由分" localSheetId="9">#REF!</definedName>
    <definedName name="現代綜合商事經由分" localSheetId="10">#REF!</definedName>
    <definedName name="現代綜合商事經由分" localSheetId="11">#REF!</definedName>
    <definedName name="現代綜合商事經由分" localSheetId="12">#REF!</definedName>
    <definedName name="現代綜合商事經由分" localSheetId="13">#REF!</definedName>
    <definedName name="現代綜合商事經由分" localSheetId="15">#REF!</definedName>
    <definedName name="現代綜合商事經由分" localSheetId="14">#REF!</definedName>
    <definedName name="現代綜合商事經由分" localSheetId="16">#REF!</definedName>
    <definedName name="現代綜合商事經由分" localSheetId="17">#REF!</definedName>
    <definedName name="現代綜合商事經由分" localSheetId="18">#REF!</definedName>
    <definedName name="現代綜合商事經由分" localSheetId="21">#REF!</definedName>
    <definedName name="現代綜合商事經由分" localSheetId="19">#REF!</definedName>
    <definedName name="現代綜合商事經由分" localSheetId="20">#REF!</definedName>
    <definedName name="現代綜合商事經由分" localSheetId="22">#REF!</definedName>
    <definedName name="現代綜合商事經由分" localSheetId="24">#REF!</definedName>
    <definedName name="現代綜合商事經由分">#REF!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2" i="35" l="1"/>
  <c r="I62" i="35"/>
  <c r="H62" i="35"/>
  <c r="K61" i="35"/>
  <c r="I61" i="35"/>
  <c r="H61" i="35"/>
  <c r="K60" i="35"/>
  <c r="L60" i="35" s="1"/>
  <c r="I60" i="35"/>
  <c r="H60" i="35"/>
  <c r="K59" i="35"/>
  <c r="I59" i="35"/>
  <c r="M59" i="35" s="1"/>
  <c r="H59" i="35"/>
  <c r="L59" i="35" s="1"/>
  <c r="K58" i="35"/>
  <c r="L58" i="35" s="1"/>
  <c r="I58" i="35"/>
  <c r="H58" i="35"/>
  <c r="K57" i="35"/>
  <c r="L57" i="35" s="1"/>
  <c r="I57" i="35"/>
  <c r="H57" i="35"/>
  <c r="K56" i="35"/>
  <c r="I56" i="35"/>
  <c r="H56" i="35"/>
  <c r="L56" i="35" s="1"/>
  <c r="L55" i="35"/>
  <c r="K55" i="35"/>
  <c r="I55" i="35"/>
  <c r="M55" i="35" s="1"/>
  <c r="H55" i="35"/>
  <c r="K54" i="35"/>
  <c r="I54" i="35"/>
  <c r="H54" i="35"/>
  <c r="K53" i="35"/>
  <c r="L53" i="35" s="1"/>
  <c r="I53" i="35"/>
  <c r="M53" i="35" s="1"/>
  <c r="H53" i="35"/>
  <c r="K52" i="35"/>
  <c r="I52" i="35"/>
  <c r="H52" i="35"/>
  <c r="K51" i="35"/>
  <c r="L51" i="35" s="1"/>
  <c r="I51" i="35"/>
  <c r="M51" i="35" s="1"/>
  <c r="H51" i="35"/>
  <c r="K50" i="35"/>
  <c r="I50" i="35"/>
  <c r="H50" i="35"/>
  <c r="K49" i="35"/>
  <c r="I49" i="35"/>
  <c r="H49" i="35"/>
  <c r="K48" i="35"/>
  <c r="L48" i="35" s="1"/>
  <c r="I48" i="35"/>
  <c r="H48" i="35"/>
  <c r="K47" i="35"/>
  <c r="I47" i="35"/>
  <c r="H47" i="35"/>
  <c r="K46" i="35"/>
  <c r="I46" i="35"/>
  <c r="H46" i="35"/>
  <c r="K45" i="35"/>
  <c r="I45" i="35"/>
  <c r="H45" i="35"/>
  <c r="L44" i="35"/>
  <c r="K44" i="35"/>
  <c r="I44" i="35"/>
  <c r="M44" i="35" s="1"/>
  <c r="H44" i="35"/>
  <c r="K43" i="35"/>
  <c r="L43" i="35" s="1"/>
  <c r="I43" i="35"/>
  <c r="M43" i="35" s="1"/>
  <c r="H43" i="35"/>
  <c r="K42" i="35"/>
  <c r="I42" i="35"/>
  <c r="H42" i="35"/>
  <c r="L41" i="35"/>
  <c r="K41" i="35"/>
  <c r="I41" i="35"/>
  <c r="H41" i="35"/>
  <c r="K40" i="35"/>
  <c r="I40" i="35"/>
  <c r="M40" i="35" s="1"/>
  <c r="H40" i="35"/>
  <c r="L40" i="35" s="1"/>
  <c r="K39" i="35"/>
  <c r="I39" i="35"/>
  <c r="H39" i="35"/>
  <c r="L39" i="35" s="1"/>
  <c r="K38" i="35"/>
  <c r="I38" i="35"/>
  <c r="H38" i="35"/>
  <c r="K37" i="35"/>
  <c r="I37" i="35"/>
  <c r="H37" i="35"/>
  <c r="K36" i="35"/>
  <c r="I36" i="35"/>
  <c r="H36" i="35"/>
  <c r="K35" i="35"/>
  <c r="L35" i="35" s="1"/>
  <c r="I35" i="35"/>
  <c r="M35" i="35" s="1"/>
  <c r="H35" i="35"/>
  <c r="K34" i="35"/>
  <c r="I34" i="35"/>
  <c r="M34" i="35" s="1"/>
  <c r="H34" i="35"/>
  <c r="L34" i="35" s="1"/>
  <c r="K33" i="35"/>
  <c r="I33" i="35"/>
  <c r="H33" i="35"/>
  <c r="K32" i="35"/>
  <c r="I32" i="35"/>
  <c r="H32" i="35"/>
  <c r="K31" i="35"/>
  <c r="I31" i="35"/>
  <c r="M31" i="35" s="1"/>
  <c r="H31" i="35"/>
  <c r="K30" i="35"/>
  <c r="I30" i="35"/>
  <c r="H30" i="35"/>
  <c r="L29" i="35"/>
  <c r="K29" i="35"/>
  <c r="I29" i="35"/>
  <c r="H29" i="35"/>
  <c r="K28" i="35"/>
  <c r="L28" i="35" s="1"/>
  <c r="I28" i="35"/>
  <c r="H28" i="35"/>
  <c r="K27" i="35"/>
  <c r="I27" i="35"/>
  <c r="H27" i="35"/>
  <c r="L26" i="35"/>
  <c r="K26" i="35"/>
  <c r="I26" i="35"/>
  <c r="M26" i="35" s="1"/>
  <c r="H26" i="35"/>
  <c r="K25" i="35"/>
  <c r="I25" i="35"/>
  <c r="H25" i="35"/>
  <c r="K24" i="35"/>
  <c r="I24" i="35"/>
  <c r="H24" i="35"/>
  <c r="L23" i="35"/>
  <c r="K23" i="35"/>
  <c r="I23" i="35"/>
  <c r="H23" i="35"/>
  <c r="K22" i="35"/>
  <c r="I22" i="35"/>
  <c r="H22" i="35"/>
  <c r="M21" i="35"/>
  <c r="L21" i="35"/>
  <c r="K21" i="35"/>
  <c r="I21" i="35"/>
  <c r="H21" i="35"/>
  <c r="K20" i="35"/>
  <c r="I20" i="35"/>
  <c r="H20" i="35"/>
  <c r="K19" i="35"/>
  <c r="M19" i="35" s="1"/>
  <c r="I19" i="35"/>
  <c r="H19" i="35"/>
  <c r="K18" i="35"/>
  <c r="I18" i="35"/>
  <c r="H18" i="35"/>
  <c r="K17" i="35"/>
  <c r="I17" i="35"/>
  <c r="H17" i="35"/>
  <c r="K16" i="35"/>
  <c r="M16" i="35" s="1"/>
  <c r="I16" i="35"/>
  <c r="H16" i="35"/>
  <c r="L16" i="35" s="1"/>
  <c r="L15" i="35"/>
  <c r="K15" i="35"/>
  <c r="I15" i="35"/>
  <c r="H15" i="35"/>
  <c r="K14" i="35"/>
  <c r="M14" i="35" s="1"/>
  <c r="I14" i="35"/>
  <c r="H14" i="35"/>
  <c r="K13" i="35"/>
  <c r="I13" i="35"/>
  <c r="H13" i="35"/>
  <c r="L13" i="35" s="1"/>
  <c r="L12" i="35"/>
  <c r="K12" i="35"/>
  <c r="I12" i="35"/>
  <c r="M12" i="35" s="1"/>
  <c r="H12" i="35"/>
  <c r="K11" i="35"/>
  <c r="L11" i="35" s="1"/>
  <c r="I11" i="35"/>
  <c r="M11" i="35" s="1"/>
  <c r="H11" i="35"/>
  <c r="K10" i="35"/>
  <c r="L10" i="35" s="1"/>
  <c r="I10" i="35"/>
  <c r="M10" i="35" s="1"/>
  <c r="H10" i="35"/>
  <c r="K9" i="35"/>
  <c r="M9" i="35" s="1"/>
  <c r="I9" i="35"/>
  <c r="H9" i="35"/>
  <c r="K8" i="35"/>
  <c r="I8" i="35"/>
  <c r="M8" i="35" s="1"/>
  <c r="H8" i="35"/>
  <c r="L8" i="35" s="1"/>
  <c r="K7" i="35"/>
  <c r="I7" i="35"/>
  <c r="H7" i="35"/>
  <c r="K6" i="35"/>
  <c r="I6" i="35"/>
  <c r="H6" i="35"/>
  <c r="K5" i="35"/>
  <c r="L5" i="35" s="1"/>
  <c r="I5" i="35"/>
  <c r="M5" i="35" s="1"/>
  <c r="H5" i="35"/>
  <c r="K4" i="35"/>
  <c r="I4" i="35"/>
  <c r="H4" i="35"/>
  <c r="K3" i="35"/>
  <c r="L3" i="35" s="1"/>
  <c r="I3" i="35"/>
  <c r="H3" i="35"/>
  <c r="J1" i="35"/>
  <c r="C8" i="1" s="1"/>
  <c r="K1" i="34"/>
  <c r="C17" i="1" s="1"/>
  <c r="L747" i="34"/>
  <c r="J747" i="34"/>
  <c r="I747" i="34"/>
  <c r="M746" i="34"/>
  <c r="L746" i="34"/>
  <c r="J746" i="34"/>
  <c r="I746" i="34"/>
  <c r="L745" i="34"/>
  <c r="J745" i="34"/>
  <c r="I745" i="34"/>
  <c r="L744" i="34"/>
  <c r="J744" i="34"/>
  <c r="I744" i="34"/>
  <c r="L743" i="34"/>
  <c r="M743" i="34" s="1"/>
  <c r="J743" i="34"/>
  <c r="N743" i="34" s="1"/>
  <c r="I743" i="34"/>
  <c r="L742" i="34"/>
  <c r="J742" i="34"/>
  <c r="I742" i="34"/>
  <c r="M741" i="34"/>
  <c r="L741" i="34"/>
  <c r="J741" i="34"/>
  <c r="N741" i="34" s="1"/>
  <c r="I741" i="34"/>
  <c r="L740" i="34"/>
  <c r="M740" i="34" s="1"/>
  <c r="J740" i="34"/>
  <c r="N740" i="34" s="1"/>
  <c r="I740" i="34"/>
  <c r="L739" i="34"/>
  <c r="M739" i="34" s="1"/>
  <c r="J739" i="34"/>
  <c r="N739" i="34" s="1"/>
  <c r="I739" i="34"/>
  <c r="L738" i="34"/>
  <c r="J738" i="34"/>
  <c r="I738" i="34"/>
  <c r="L737" i="34"/>
  <c r="J737" i="34"/>
  <c r="I737" i="34"/>
  <c r="L736" i="34"/>
  <c r="M736" i="34" s="1"/>
  <c r="J736" i="34"/>
  <c r="N736" i="34" s="1"/>
  <c r="I736" i="34"/>
  <c r="L735" i="34"/>
  <c r="J735" i="34"/>
  <c r="I735" i="34"/>
  <c r="L734" i="34"/>
  <c r="J734" i="34"/>
  <c r="I734" i="34"/>
  <c r="L733" i="34"/>
  <c r="M733" i="34" s="1"/>
  <c r="J733" i="34"/>
  <c r="N733" i="34" s="1"/>
  <c r="I733" i="34"/>
  <c r="L732" i="34"/>
  <c r="J732" i="34"/>
  <c r="I732" i="34"/>
  <c r="L731" i="34"/>
  <c r="J731" i="34"/>
  <c r="N731" i="34" s="1"/>
  <c r="I731" i="34"/>
  <c r="M731" i="34" s="1"/>
  <c r="L730" i="34"/>
  <c r="J730" i="34"/>
  <c r="I730" i="34"/>
  <c r="L729" i="34"/>
  <c r="J729" i="34"/>
  <c r="I729" i="34"/>
  <c r="M729" i="34" s="1"/>
  <c r="L728" i="34"/>
  <c r="M728" i="34" s="1"/>
  <c r="J728" i="34"/>
  <c r="N728" i="34" s="1"/>
  <c r="I728" i="34"/>
  <c r="L727" i="34"/>
  <c r="J727" i="34"/>
  <c r="I727" i="34"/>
  <c r="L726" i="34"/>
  <c r="N726" i="34" s="1"/>
  <c r="J726" i="34"/>
  <c r="I726" i="34"/>
  <c r="L725" i="34"/>
  <c r="J725" i="34"/>
  <c r="I725" i="34"/>
  <c r="N724" i="34"/>
  <c r="L724" i="34"/>
  <c r="J724" i="34"/>
  <c r="I724" i="34"/>
  <c r="M724" i="34" s="1"/>
  <c r="L723" i="34"/>
  <c r="J723" i="34"/>
  <c r="N723" i="34" s="1"/>
  <c r="I723" i="34"/>
  <c r="M723" i="34" s="1"/>
  <c r="L722" i="34"/>
  <c r="J722" i="34"/>
  <c r="I722" i="34"/>
  <c r="L721" i="34"/>
  <c r="J721" i="34"/>
  <c r="I721" i="34"/>
  <c r="M721" i="34" s="1"/>
  <c r="N720" i="34"/>
  <c r="L720" i="34"/>
  <c r="J720" i="34"/>
  <c r="I720" i="34"/>
  <c r="M720" i="34" s="1"/>
  <c r="L719" i="34"/>
  <c r="J719" i="34"/>
  <c r="I719" i="34"/>
  <c r="M719" i="34" s="1"/>
  <c r="L718" i="34"/>
  <c r="J718" i="34"/>
  <c r="I718" i="34"/>
  <c r="M717" i="34"/>
  <c r="L717" i="34"/>
  <c r="N717" i="34" s="1"/>
  <c r="J717" i="34"/>
  <c r="I717" i="34"/>
  <c r="L716" i="34"/>
  <c r="N716" i="34" s="1"/>
  <c r="J716" i="34"/>
  <c r="I716" i="34"/>
  <c r="L715" i="34"/>
  <c r="J715" i="34"/>
  <c r="I715" i="34"/>
  <c r="M715" i="34" s="1"/>
  <c r="M714" i="34"/>
  <c r="L714" i="34"/>
  <c r="J714" i="34"/>
  <c r="I714" i="34"/>
  <c r="L713" i="34"/>
  <c r="J713" i="34"/>
  <c r="I713" i="34"/>
  <c r="M713" i="34" s="1"/>
  <c r="L712" i="34"/>
  <c r="J712" i="34"/>
  <c r="I712" i="34"/>
  <c r="M712" i="34" s="1"/>
  <c r="L711" i="34"/>
  <c r="J711" i="34"/>
  <c r="N711" i="34" s="1"/>
  <c r="I711" i="34"/>
  <c r="M711" i="34" s="1"/>
  <c r="L710" i="34"/>
  <c r="J710" i="34"/>
  <c r="I710" i="34"/>
  <c r="M709" i="34"/>
  <c r="L709" i="34"/>
  <c r="J709" i="34"/>
  <c r="N709" i="34" s="1"/>
  <c r="I709" i="34"/>
  <c r="L708" i="34"/>
  <c r="J708" i="34"/>
  <c r="N708" i="34" s="1"/>
  <c r="I708" i="34"/>
  <c r="M708" i="34" s="1"/>
  <c r="L707" i="34"/>
  <c r="J707" i="34"/>
  <c r="I707" i="34"/>
  <c r="L706" i="34"/>
  <c r="J706" i="34"/>
  <c r="I706" i="34"/>
  <c r="L705" i="34"/>
  <c r="J705" i="34"/>
  <c r="I705" i="34"/>
  <c r="L704" i="34"/>
  <c r="M704" i="34" s="1"/>
  <c r="J704" i="34"/>
  <c r="N704" i="34" s="1"/>
  <c r="I704" i="34"/>
  <c r="L703" i="34"/>
  <c r="N703" i="34" s="1"/>
  <c r="J703" i="34"/>
  <c r="I703" i="34"/>
  <c r="L702" i="34"/>
  <c r="J702" i="34"/>
  <c r="I702" i="34"/>
  <c r="N701" i="34"/>
  <c r="M701" i="34"/>
  <c r="L701" i="34"/>
  <c r="J701" i="34"/>
  <c r="I701" i="34"/>
  <c r="L700" i="34"/>
  <c r="J700" i="34"/>
  <c r="I700" i="34"/>
  <c r="L699" i="34"/>
  <c r="J699" i="34"/>
  <c r="N699" i="34" s="1"/>
  <c r="I699" i="34"/>
  <c r="M699" i="34" s="1"/>
  <c r="L698" i="34"/>
  <c r="J698" i="34"/>
  <c r="I698" i="34"/>
  <c r="L697" i="34"/>
  <c r="J697" i="34"/>
  <c r="N697" i="34" s="1"/>
  <c r="I697" i="34"/>
  <c r="M697" i="34" s="1"/>
  <c r="L696" i="34"/>
  <c r="M696" i="34" s="1"/>
  <c r="J696" i="34"/>
  <c r="N696" i="34" s="1"/>
  <c r="I696" i="34"/>
  <c r="L695" i="34"/>
  <c r="J695" i="34"/>
  <c r="I695" i="34"/>
  <c r="L694" i="34"/>
  <c r="J694" i="34"/>
  <c r="I694" i="34"/>
  <c r="L693" i="34"/>
  <c r="J693" i="34"/>
  <c r="I693" i="34"/>
  <c r="N692" i="34"/>
  <c r="L692" i="34"/>
  <c r="J692" i="34"/>
  <c r="I692" i="34"/>
  <c r="M692" i="34" s="1"/>
  <c r="M691" i="34"/>
  <c r="L691" i="34"/>
  <c r="J691" i="34"/>
  <c r="N691" i="34" s="1"/>
  <c r="I691" i="34"/>
  <c r="L690" i="34"/>
  <c r="J690" i="34"/>
  <c r="I690" i="34"/>
  <c r="L689" i="34"/>
  <c r="J689" i="34"/>
  <c r="I689" i="34"/>
  <c r="M689" i="34" s="1"/>
  <c r="L688" i="34"/>
  <c r="J688" i="34"/>
  <c r="N688" i="34" s="1"/>
  <c r="I688" i="34"/>
  <c r="M688" i="34" s="1"/>
  <c r="L687" i="34"/>
  <c r="J687" i="34"/>
  <c r="I687" i="34"/>
  <c r="M687" i="34" s="1"/>
  <c r="L686" i="34"/>
  <c r="J686" i="34"/>
  <c r="I686" i="34"/>
  <c r="M685" i="34"/>
  <c r="L685" i="34"/>
  <c r="J685" i="34"/>
  <c r="I685" i="34"/>
  <c r="L684" i="34"/>
  <c r="J684" i="34"/>
  <c r="I684" i="34"/>
  <c r="L683" i="34"/>
  <c r="J683" i="34"/>
  <c r="N683" i="34" s="1"/>
  <c r="I683" i="34"/>
  <c r="M683" i="34" s="1"/>
  <c r="M682" i="34"/>
  <c r="L682" i="34"/>
  <c r="J682" i="34"/>
  <c r="I682" i="34"/>
  <c r="L681" i="34"/>
  <c r="N681" i="34" s="1"/>
  <c r="J681" i="34"/>
  <c r="I681" i="34"/>
  <c r="M681" i="34" s="1"/>
  <c r="L680" i="34"/>
  <c r="J680" i="34"/>
  <c r="I680" i="34"/>
  <c r="M680" i="34" s="1"/>
  <c r="L679" i="34"/>
  <c r="M679" i="34" s="1"/>
  <c r="J679" i="34"/>
  <c r="N679" i="34" s="1"/>
  <c r="I679" i="34"/>
  <c r="L678" i="34"/>
  <c r="N678" i="34" s="1"/>
  <c r="J678" i="34"/>
  <c r="I678" i="34"/>
  <c r="M677" i="34"/>
  <c r="L677" i="34"/>
  <c r="J677" i="34"/>
  <c r="N677" i="34" s="1"/>
  <c r="I677" i="34"/>
  <c r="L676" i="34"/>
  <c r="J676" i="34"/>
  <c r="N676" i="34" s="1"/>
  <c r="I676" i="34"/>
  <c r="M676" i="34" s="1"/>
  <c r="L675" i="34"/>
  <c r="J675" i="34"/>
  <c r="I675" i="34"/>
  <c r="L674" i="34"/>
  <c r="J674" i="34"/>
  <c r="I674" i="34"/>
  <c r="M673" i="34"/>
  <c r="L673" i="34"/>
  <c r="N673" i="34" s="1"/>
  <c r="J673" i="34"/>
  <c r="I673" i="34"/>
  <c r="N672" i="34"/>
  <c r="L672" i="34"/>
  <c r="M672" i="34" s="1"/>
  <c r="J672" i="34"/>
  <c r="I672" i="34"/>
  <c r="L671" i="34"/>
  <c r="J671" i="34"/>
  <c r="I671" i="34"/>
  <c r="L670" i="34"/>
  <c r="N670" i="34" s="1"/>
  <c r="J670" i="34"/>
  <c r="I670" i="34"/>
  <c r="N669" i="34"/>
  <c r="M669" i="34"/>
  <c r="L669" i="34"/>
  <c r="J669" i="34"/>
  <c r="I669" i="34"/>
  <c r="L668" i="34"/>
  <c r="J668" i="34"/>
  <c r="I668" i="34"/>
  <c r="L667" i="34"/>
  <c r="J667" i="34"/>
  <c r="N667" i="34" s="1"/>
  <c r="I667" i="34"/>
  <c r="M667" i="34" s="1"/>
  <c r="L666" i="34"/>
  <c r="N666" i="34" s="1"/>
  <c r="J666" i="34"/>
  <c r="I666" i="34"/>
  <c r="L665" i="34"/>
  <c r="J665" i="34"/>
  <c r="N665" i="34" s="1"/>
  <c r="I665" i="34"/>
  <c r="M665" i="34" s="1"/>
  <c r="L664" i="34"/>
  <c r="M664" i="34" s="1"/>
  <c r="J664" i="34"/>
  <c r="N664" i="34" s="1"/>
  <c r="I664" i="34"/>
  <c r="L663" i="34"/>
  <c r="J663" i="34"/>
  <c r="I663" i="34"/>
  <c r="L662" i="34"/>
  <c r="N662" i="34" s="1"/>
  <c r="J662" i="34"/>
  <c r="I662" i="34"/>
  <c r="L661" i="34"/>
  <c r="J661" i="34"/>
  <c r="I661" i="34"/>
  <c r="L660" i="34"/>
  <c r="J660" i="34"/>
  <c r="N660" i="34" s="1"/>
  <c r="I660" i="34"/>
  <c r="M660" i="34" s="1"/>
  <c r="M659" i="34"/>
  <c r="L659" i="34"/>
  <c r="J659" i="34"/>
  <c r="N659" i="34" s="1"/>
  <c r="I659" i="34"/>
  <c r="L658" i="34"/>
  <c r="J658" i="34"/>
  <c r="I658" i="34"/>
  <c r="L657" i="34"/>
  <c r="N657" i="34" s="1"/>
  <c r="J657" i="34"/>
  <c r="I657" i="34"/>
  <c r="M657" i="34" s="1"/>
  <c r="L656" i="34"/>
  <c r="J656" i="34"/>
  <c r="N656" i="34" s="1"/>
  <c r="I656" i="34"/>
  <c r="M656" i="34" s="1"/>
  <c r="L655" i="34"/>
  <c r="J655" i="34"/>
  <c r="I655" i="34"/>
  <c r="M655" i="34" s="1"/>
  <c r="L654" i="34"/>
  <c r="N654" i="34" s="1"/>
  <c r="J654" i="34"/>
  <c r="I654" i="34"/>
  <c r="M653" i="34"/>
  <c r="L653" i="34"/>
  <c r="J653" i="34"/>
  <c r="I653" i="34"/>
  <c r="L652" i="34"/>
  <c r="J652" i="34"/>
  <c r="I652" i="34"/>
  <c r="L651" i="34"/>
  <c r="J651" i="34"/>
  <c r="N651" i="34" s="1"/>
  <c r="I651" i="34"/>
  <c r="M651" i="34" s="1"/>
  <c r="L650" i="34"/>
  <c r="N650" i="34" s="1"/>
  <c r="J650" i="34"/>
  <c r="I650" i="34"/>
  <c r="L649" i="34"/>
  <c r="N649" i="34" s="1"/>
  <c r="J649" i="34"/>
  <c r="I649" i="34"/>
  <c r="M649" i="34" s="1"/>
  <c r="L648" i="34"/>
  <c r="J648" i="34"/>
  <c r="I648" i="34"/>
  <c r="M648" i="34" s="1"/>
  <c r="L647" i="34"/>
  <c r="J647" i="34"/>
  <c r="N647" i="34" s="1"/>
  <c r="I647" i="34"/>
  <c r="M647" i="34" s="1"/>
  <c r="L646" i="34"/>
  <c r="J646" i="34"/>
  <c r="I646" i="34"/>
  <c r="M645" i="34"/>
  <c r="L645" i="34"/>
  <c r="J645" i="34"/>
  <c r="N645" i="34" s="1"/>
  <c r="I645" i="34"/>
  <c r="L644" i="34"/>
  <c r="J644" i="34"/>
  <c r="N644" i="34" s="1"/>
  <c r="I644" i="34"/>
  <c r="M644" i="34" s="1"/>
  <c r="L643" i="34"/>
  <c r="J643" i="34"/>
  <c r="I643" i="34"/>
  <c r="L642" i="34"/>
  <c r="J642" i="34"/>
  <c r="I642" i="34"/>
  <c r="M641" i="34"/>
  <c r="L641" i="34"/>
  <c r="J641" i="34"/>
  <c r="I641" i="34"/>
  <c r="L640" i="34"/>
  <c r="J640" i="34"/>
  <c r="N640" i="34" s="1"/>
  <c r="I640" i="34"/>
  <c r="M640" i="34" s="1"/>
  <c r="L639" i="34"/>
  <c r="J639" i="34"/>
  <c r="I639" i="34"/>
  <c r="L638" i="34"/>
  <c r="J638" i="34"/>
  <c r="I638" i="34"/>
  <c r="M637" i="34"/>
  <c r="L637" i="34"/>
  <c r="J637" i="34"/>
  <c r="N637" i="34" s="1"/>
  <c r="I637" i="34"/>
  <c r="L636" i="34"/>
  <c r="J636" i="34"/>
  <c r="I636" i="34"/>
  <c r="L635" i="34"/>
  <c r="J635" i="34"/>
  <c r="N635" i="34" s="1"/>
  <c r="I635" i="34"/>
  <c r="M635" i="34" s="1"/>
  <c r="L634" i="34"/>
  <c r="J634" i="34"/>
  <c r="I634" i="34"/>
  <c r="L633" i="34"/>
  <c r="J633" i="34"/>
  <c r="N633" i="34" s="1"/>
  <c r="I633" i="34"/>
  <c r="M633" i="34" s="1"/>
  <c r="L632" i="34"/>
  <c r="M632" i="34" s="1"/>
  <c r="J632" i="34"/>
  <c r="N632" i="34" s="1"/>
  <c r="I632" i="34"/>
  <c r="L631" i="34"/>
  <c r="N631" i="34" s="1"/>
  <c r="J631" i="34"/>
  <c r="I631" i="34"/>
  <c r="L630" i="34"/>
  <c r="N630" i="34" s="1"/>
  <c r="J630" i="34"/>
  <c r="I630" i="34"/>
  <c r="M629" i="34"/>
  <c r="L629" i="34"/>
  <c r="J629" i="34"/>
  <c r="I629" i="34"/>
  <c r="L628" i="34"/>
  <c r="J628" i="34"/>
  <c r="N628" i="34" s="1"/>
  <c r="I628" i="34"/>
  <c r="M628" i="34" s="1"/>
  <c r="M627" i="34"/>
  <c r="L627" i="34"/>
  <c r="J627" i="34"/>
  <c r="N627" i="34" s="1"/>
  <c r="I627" i="34"/>
  <c r="L626" i="34"/>
  <c r="J626" i="34"/>
  <c r="I626" i="34"/>
  <c r="L625" i="34"/>
  <c r="N625" i="34" s="1"/>
  <c r="J625" i="34"/>
  <c r="I625" i="34"/>
  <c r="M625" i="34" s="1"/>
  <c r="N624" i="34"/>
  <c r="L624" i="34"/>
  <c r="M624" i="34" s="1"/>
  <c r="J624" i="34"/>
  <c r="I624" i="34"/>
  <c r="L623" i="34"/>
  <c r="J623" i="34"/>
  <c r="I623" i="34"/>
  <c r="M623" i="34" s="1"/>
  <c r="L622" i="34"/>
  <c r="M622" i="34" s="1"/>
  <c r="J622" i="34"/>
  <c r="N622" i="34" s="1"/>
  <c r="I622" i="34"/>
  <c r="M621" i="34"/>
  <c r="L621" i="34"/>
  <c r="J621" i="34"/>
  <c r="I621" i="34"/>
  <c r="L620" i="34"/>
  <c r="J620" i="34"/>
  <c r="I620" i="34"/>
  <c r="L619" i="34"/>
  <c r="J619" i="34"/>
  <c r="N619" i="34" s="1"/>
  <c r="I619" i="34"/>
  <c r="M619" i="34" s="1"/>
  <c r="L618" i="34"/>
  <c r="N618" i="34" s="1"/>
  <c r="J618" i="34"/>
  <c r="I618" i="34"/>
  <c r="L617" i="34"/>
  <c r="N617" i="34" s="1"/>
  <c r="J617" i="34"/>
  <c r="I617" i="34"/>
  <c r="M617" i="34" s="1"/>
  <c r="L616" i="34"/>
  <c r="J616" i="34"/>
  <c r="I616" i="34"/>
  <c r="L615" i="34"/>
  <c r="J615" i="34"/>
  <c r="N615" i="34" s="1"/>
  <c r="I615" i="34"/>
  <c r="M615" i="34" s="1"/>
  <c r="L614" i="34"/>
  <c r="N614" i="34" s="1"/>
  <c r="J614" i="34"/>
  <c r="I614" i="34"/>
  <c r="M613" i="34"/>
  <c r="L613" i="34"/>
  <c r="J613" i="34"/>
  <c r="N613" i="34" s="1"/>
  <c r="I613" i="34"/>
  <c r="L612" i="34"/>
  <c r="J612" i="34"/>
  <c r="N612" i="34" s="1"/>
  <c r="I612" i="34"/>
  <c r="M612" i="34" s="1"/>
  <c r="L611" i="34"/>
  <c r="J611" i="34"/>
  <c r="I611" i="34"/>
  <c r="L610" i="34"/>
  <c r="J610" i="34"/>
  <c r="I610" i="34"/>
  <c r="M609" i="34"/>
  <c r="L609" i="34"/>
  <c r="N609" i="34" s="1"/>
  <c r="J609" i="34"/>
  <c r="I609" i="34"/>
  <c r="N608" i="34"/>
  <c r="L608" i="34"/>
  <c r="M608" i="34" s="1"/>
  <c r="J608" i="34"/>
  <c r="I608" i="34"/>
  <c r="L607" i="34"/>
  <c r="J607" i="34"/>
  <c r="I607" i="34"/>
  <c r="L606" i="34"/>
  <c r="J606" i="34"/>
  <c r="I606" i="34"/>
  <c r="N605" i="34"/>
  <c r="M605" i="34"/>
  <c r="L605" i="34"/>
  <c r="J605" i="34"/>
  <c r="I605" i="34"/>
  <c r="L604" i="34"/>
  <c r="N604" i="34" s="1"/>
  <c r="J604" i="34"/>
  <c r="I604" i="34"/>
  <c r="M603" i="34"/>
  <c r="L603" i="34"/>
  <c r="J603" i="34"/>
  <c r="N603" i="34" s="1"/>
  <c r="I603" i="34"/>
  <c r="L602" i="34"/>
  <c r="J602" i="34"/>
  <c r="I602" i="34"/>
  <c r="L601" i="34"/>
  <c r="J601" i="34"/>
  <c r="N601" i="34" s="1"/>
  <c r="I601" i="34"/>
  <c r="M601" i="34" s="1"/>
  <c r="N600" i="34"/>
  <c r="L600" i="34"/>
  <c r="M600" i="34" s="1"/>
  <c r="J600" i="34"/>
  <c r="I600" i="34"/>
  <c r="L599" i="34"/>
  <c r="N599" i="34" s="1"/>
  <c r="J599" i="34"/>
  <c r="I599" i="34"/>
  <c r="L598" i="34"/>
  <c r="J598" i="34"/>
  <c r="I598" i="34"/>
  <c r="M597" i="34"/>
  <c r="L597" i="34"/>
  <c r="J597" i="34"/>
  <c r="I597" i="34"/>
  <c r="L596" i="34"/>
  <c r="J596" i="34"/>
  <c r="N596" i="34" s="1"/>
  <c r="I596" i="34"/>
  <c r="M596" i="34" s="1"/>
  <c r="M595" i="34"/>
  <c r="L595" i="34"/>
  <c r="J595" i="34"/>
  <c r="N595" i="34" s="1"/>
  <c r="I595" i="34"/>
  <c r="L594" i="34"/>
  <c r="N594" i="34" s="1"/>
  <c r="J594" i="34"/>
  <c r="I594" i="34"/>
  <c r="L593" i="34"/>
  <c r="J593" i="34"/>
  <c r="I593" i="34"/>
  <c r="M593" i="34" s="1"/>
  <c r="L592" i="34"/>
  <c r="M592" i="34" s="1"/>
  <c r="J592" i="34"/>
  <c r="N592" i="34" s="1"/>
  <c r="I592" i="34"/>
  <c r="L591" i="34"/>
  <c r="N591" i="34" s="1"/>
  <c r="J591" i="34"/>
  <c r="I591" i="34"/>
  <c r="M591" i="34" s="1"/>
  <c r="L590" i="34"/>
  <c r="M590" i="34" s="1"/>
  <c r="J590" i="34"/>
  <c r="N590" i="34" s="1"/>
  <c r="I590" i="34"/>
  <c r="M589" i="34"/>
  <c r="L589" i="34"/>
  <c r="J589" i="34"/>
  <c r="I589" i="34"/>
  <c r="L588" i="34"/>
  <c r="J588" i="34"/>
  <c r="I588" i="34"/>
  <c r="L587" i="34"/>
  <c r="N587" i="34" s="1"/>
  <c r="J587" i="34"/>
  <c r="I587" i="34"/>
  <c r="L586" i="34"/>
  <c r="N586" i="34" s="1"/>
  <c r="J586" i="34"/>
  <c r="I586" i="34"/>
  <c r="L585" i="34"/>
  <c r="J585" i="34"/>
  <c r="I585" i="34"/>
  <c r="M585" i="34" s="1"/>
  <c r="L584" i="34"/>
  <c r="N584" i="34" s="1"/>
  <c r="J584" i="34"/>
  <c r="I584" i="34"/>
  <c r="L583" i="34"/>
  <c r="J583" i="34"/>
  <c r="N583" i="34" s="1"/>
  <c r="I583" i="34"/>
  <c r="M583" i="34" s="1"/>
  <c r="L582" i="34"/>
  <c r="J582" i="34"/>
  <c r="I582" i="34"/>
  <c r="M581" i="34"/>
  <c r="L581" i="34"/>
  <c r="J581" i="34"/>
  <c r="N581" i="34" s="1"/>
  <c r="I581" i="34"/>
  <c r="L580" i="34"/>
  <c r="J580" i="34"/>
  <c r="N580" i="34" s="1"/>
  <c r="I580" i="34"/>
  <c r="M580" i="34" s="1"/>
  <c r="L579" i="34"/>
  <c r="J579" i="34"/>
  <c r="I579" i="34"/>
  <c r="L578" i="34"/>
  <c r="J578" i="34"/>
  <c r="I578" i="34"/>
  <c r="M577" i="34"/>
  <c r="L577" i="34"/>
  <c r="N577" i="34" s="1"/>
  <c r="J577" i="34"/>
  <c r="I577" i="34"/>
  <c r="L576" i="34"/>
  <c r="M576" i="34" s="1"/>
  <c r="J576" i="34"/>
  <c r="N576" i="34" s="1"/>
  <c r="I576" i="34"/>
  <c r="L575" i="34"/>
  <c r="N575" i="34" s="1"/>
  <c r="J575" i="34"/>
  <c r="I575" i="34"/>
  <c r="L574" i="34"/>
  <c r="N574" i="34" s="1"/>
  <c r="J574" i="34"/>
  <c r="I574" i="34"/>
  <c r="M573" i="34"/>
  <c r="L573" i="34"/>
  <c r="J573" i="34"/>
  <c r="N573" i="34" s="1"/>
  <c r="I573" i="34"/>
  <c r="L572" i="34"/>
  <c r="N572" i="34" s="1"/>
  <c r="J572" i="34"/>
  <c r="I572" i="34"/>
  <c r="M571" i="34"/>
  <c r="L571" i="34"/>
  <c r="J571" i="34"/>
  <c r="N571" i="34" s="1"/>
  <c r="I571" i="34"/>
  <c r="L570" i="34"/>
  <c r="N570" i="34" s="1"/>
  <c r="J570" i="34"/>
  <c r="I570" i="34"/>
  <c r="L569" i="34"/>
  <c r="J569" i="34"/>
  <c r="N569" i="34" s="1"/>
  <c r="I569" i="34"/>
  <c r="M569" i="34" s="1"/>
  <c r="L568" i="34"/>
  <c r="M568" i="34" s="1"/>
  <c r="J568" i="34"/>
  <c r="N568" i="34" s="1"/>
  <c r="I568" i="34"/>
  <c r="L567" i="34"/>
  <c r="J567" i="34"/>
  <c r="I567" i="34"/>
  <c r="L566" i="34"/>
  <c r="J566" i="34"/>
  <c r="I566" i="34"/>
  <c r="M565" i="34"/>
  <c r="L565" i="34"/>
  <c r="J565" i="34"/>
  <c r="I565" i="34"/>
  <c r="L564" i="34"/>
  <c r="J564" i="34"/>
  <c r="N564" i="34" s="1"/>
  <c r="I564" i="34"/>
  <c r="M564" i="34" s="1"/>
  <c r="M563" i="34"/>
  <c r="L563" i="34"/>
  <c r="J563" i="34"/>
  <c r="N563" i="34" s="1"/>
  <c r="I563" i="34"/>
  <c r="L562" i="34"/>
  <c r="N562" i="34" s="1"/>
  <c r="J562" i="34"/>
  <c r="I562" i="34"/>
  <c r="L561" i="34"/>
  <c r="J561" i="34"/>
  <c r="I561" i="34"/>
  <c r="M561" i="34" s="1"/>
  <c r="L560" i="34"/>
  <c r="M560" i="34" s="1"/>
  <c r="J560" i="34"/>
  <c r="N560" i="34" s="1"/>
  <c r="I560" i="34"/>
  <c r="L559" i="34"/>
  <c r="N559" i="34" s="1"/>
  <c r="J559" i="34"/>
  <c r="I559" i="34"/>
  <c r="M559" i="34" s="1"/>
  <c r="L558" i="34"/>
  <c r="M558" i="34" s="1"/>
  <c r="J558" i="34"/>
  <c r="N558" i="34" s="1"/>
  <c r="I558" i="34"/>
  <c r="M557" i="34"/>
  <c r="L557" i="34"/>
  <c r="J557" i="34"/>
  <c r="I557" i="34"/>
  <c r="L556" i="34"/>
  <c r="J556" i="34"/>
  <c r="I556" i="34"/>
  <c r="L555" i="34"/>
  <c r="J555" i="34"/>
  <c r="I555" i="34"/>
  <c r="L554" i="34"/>
  <c r="N554" i="34" s="1"/>
  <c r="J554" i="34"/>
  <c r="I554" i="34"/>
  <c r="L553" i="34"/>
  <c r="J553" i="34"/>
  <c r="I553" i="34"/>
  <c r="M553" i="34" s="1"/>
  <c r="L552" i="34"/>
  <c r="J552" i="34"/>
  <c r="I552" i="34"/>
  <c r="L551" i="34"/>
  <c r="J551" i="34"/>
  <c r="N551" i="34" s="1"/>
  <c r="I551" i="34"/>
  <c r="M551" i="34" s="1"/>
  <c r="L550" i="34"/>
  <c r="J550" i="34"/>
  <c r="I550" i="34"/>
  <c r="N549" i="34"/>
  <c r="M549" i="34"/>
  <c r="L549" i="34"/>
  <c r="J549" i="34"/>
  <c r="I549" i="34"/>
  <c r="L548" i="34"/>
  <c r="J548" i="34"/>
  <c r="N548" i="34" s="1"/>
  <c r="I548" i="34"/>
  <c r="M548" i="34" s="1"/>
  <c r="L547" i="34"/>
  <c r="J547" i="34"/>
  <c r="I547" i="34"/>
  <c r="L546" i="34"/>
  <c r="M546" i="34" s="1"/>
  <c r="J546" i="34"/>
  <c r="N546" i="34" s="1"/>
  <c r="I546" i="34"/>
  <c r="M545" i="34"/>
  <c r="L545" i="34"/>
  <c r="J545" i="34"/>
  <c r="I545" i="34"/>
  <c r="L544" i="34"/>
  <c r="M544" i="34" s="1"/>
  <c r="J544" i="34"/>
  <c r="N544" i="34" s="1"/>
  <c r="I544" i="34"/>
  <c r="L543" i="34"/>
  <c r="J543" i="34"/>
  <c r="I543" i="34"/>
  <c r="L542" i="34"/>
  <c r="J542" i="34"/>
  <c r="I542" i="34"/>
  <c r="N541" i="34"/>
  <c r="M541" i="34"/>
  <c r="L541" i="34"/>
  <c r="J541" i="34"/>
  <c r="I541" i="34"/>
  <c r="L540" i="34"/>
  <c r="J540" i="34"/>
  <c r="I540" i="34"/>
  <c r="M539" i="34"/>
  <c r="L539" i="34"/>
  <c r="J539" i="34"/>
  <c r="N539" i="34" s="1"/>
  <c r="I539" i="34"/>
  <c r="L538" i="34"/>
  <c r="J538" i="34"/>
  <c r="I538" i="34"/>
  <c r="L537" i="34"/>
  <c r="J537" i="34"/>
  <c r="N537" i="34" s="1"/>
  <c r="I537" i="34"/>
  <c r="M537" i="34" s="1"/>
  <c r="L536" i="34"/>
  <c r="M536" i="34" s="1"/>
  <c r="J536" i="34"/>
  <c r="N536" i="34" s="1"/>
  <c r="I536" i="34"/>
  <c r="L535" i="34"/>
  <c r="J535" i="34"/>
  <c r="I535" i="34"/>
  <c r="L534" i="34"/>
  <c r="N534" i="34" s="1"/>
  <c r="J534" i="34"/>
  <c r="I534" i="34"/>
  <c r="M533" i="34"/>
  <c r="L533" i="34"/>
  <c r="J533" i="34"/>
  <c r="I533" i="34"/>
  <c r="N532" i="34"/>
  <c r="L532" i="34"/>
  <c r="J532" i="34"/>
  <c r="I532" i="34"/>
  <c r="M532" i="34" s="1"/>
  <c r="M531" i="34"/>
  <c r="L531" i="34"/>
  <c r="J531" i="34"/>
  <c r="N531" i="34" s="1"/>
  <c r="I531" i="34"/>
  <c r="L530" i="34"/>
  <c r="J530" i="34"/>
  <c r="I530" i="34"/>
  <c r="L529" i="34"/>
  <c r="J529" i="34"/>
  <c r="I529" i="34"/>
  <c r="M529" i="34" s="1"/>
  <c r="L528" i="34"/>
  <c r="M528" i="34" s="1"/>
  <c r="J528" i="34"/>
  <c r="N528" i="34" s="1"/>
  <c r="I528" i="34"/>
  <c r="L527" i="34"/>
  <c r="J527" i="34"/>
  <c r="I527" i="34"/>
  <c r="M527" i="34" s="1"/>
  <c r="N526" i="34"/>
  <c r="L526" i="34"/>
  <c r="M526" i="34" s="1"/>
  <c r="J526" i="34"/>
  <c r="I526" i="34"/>
  <c r="M525" i="34"/>
  <c r="L525" i="34"/>
  <c r="J525" i="34"/>
  <c r="I525" i="34"/>
  <c r="L524" i="34"/>
  <c r="J524" i="34"/>
  <c r="I524" i="34"/>
  <c r="L523" i="34"/>
  <c r="J523" i="34"/>
  <c r="I523" i="34"/>
  <c r="L522" i="34"/>
  <c r="J522" i="34"/>
  <c r="I522" i="34"/>
  <c r="L521" i="34"/>
  <c r="J521" i="34"/>
  <c r="I521" i="34"/>
  <c r="M521" i="34" s="1"/>
  <c r="L520" i="34"/>
  <c r="J520" i="34"/>
  <c r="I520" i="34"/>
  <c r="L519" i="34"/>
  <c r="J519" i="34"/>
  <c r="N519" i="34" s="1"/>
  <c r="I519" i="34"/>
  <c r="M519" i="34" s="1"/>
  <c r="L518" i="34"/>
  <c r="J518" i="34"/>
  <c r="I518" i="34"/>
  <c r="M517" i="34"/>
  <c r="L517" i="34"/>
  <c r="J517" i="34"/>
  <c r="N517" i="34" s="1"/>
  <c r="I517" i="34"/>
  <c r="L516" i="34"/>
  <c r="J516" i="34"/>
  <c r="N516" i="34" s="1"/>
  <c r="I516" i="34"/>
  <c r="M516" i="34" s="1"/>
  <c r="L515" i="34"/>
  <c r="J515" i="34"/>
  <c r="I515" i="34"/>
  <c r="N514" i="34"/>
  <c r="L514" i="34"/>
  <c r="M514" i="34" s="1"/>
  <c r="J514" i="34"/>
  <c r="I514" i="34"/>
  <c r="M513" i="34"/>
  <c r="L513" i="34"/>
  <c r="N513" i="34" s="1"/>
  <c r="J513" i="34"/>
  <c r="I513" i="34"/>
  <c r="N512" i="34"/>
  <c r="L512" i="34"/>
  <c r="M512" i="34" s="1"/>
  <c r="J512" i="34"/>
  <c r="I512" i="34"/>
  <c r="L511" i="34"/>
  <c r="J511" i="34"/>
  <c r="I511" i="34"/>
  <c r="L510" i="34"/>
  <c r="J510" i="34"/>
  <c r="I510" i="34"/>
  <c r="M509" i="34"/>
  <c r="L509" i="34"/>
  <c r="J509" i="34"/>
  <c r="N509" i="34" s="1"/>
  <c r="I509" i="34"/>
  <c r="L508" i="34"/>
  <c r="J508" i="34"/>
  <c r="I508" i="34"/>
  <c r="M507" i="34"/>
  <c r="L507" i="34"/>
  <c r="J507" i="34"/>
  <c r="N507" i="34" s="1"/>
  <c r="I507" i="34"/>
  <c r="L506" i="34"/>
  <c r="J506" i="34"/>
  <c r="I506" i="34"/>
  <c r="L505" i="34"/>
  <c r="J505" i="34"/>
  <c r="N505" i="34" s="1"/>
  <c r="I505" i="34"/>
  <c r="M505" i="34" s="1"/>
  <c r="N504" i="34"/>
  <c r="L504" i="34"/>
  <c r="M504" i="34" s="1"/>
  <c r="J504" i="34"/>
  <c r="I504" i="34"/>
  <c r="L503" i="34"/>
  <c r="J503" i="34"/>
  <c r="I503" i="34"/>
  <c r="L502" i="34"/>
  <c r="J502" i="34"/>
  <c r="I502" i="34"/>
  <c r="M501" i="34"/>
  <c r="L501" i="34"/>
  <c r="J501" i="34"/>
  <c r="I501" i="34"/>
  <c r="L500" i="34"/>
  <c r="J500" i="34"/>
  <c r="N500" i="34" s="1"/>
  <c r="I500" i="34"/>
  <c r="M500" i="34" s="1"/>
  <c r="M499" i="34"/>
  <c r="L499" i="34"/>
  <c r="J499" i="34"/>
  <c r="N499" i="34" s="1"/>
  <c r="I499" i="34"/>
  <c r="L498" i="34"/>
  <c r="J498" i="34"/>
  <c r="I498" i="34"/>
  <c r="L497" i="34"/>
  <c r="J497" i="34"/>
  <c r="I497" i="34"/>
  <c r="M497" i="34" s="1"/>
  <c r="N496" i="34"/>
  <c r="L496" i="34"/>
  <c r="M496" i="34" s="1"/>
  <c r="J496" i="34"/>
  <c r="I496" i="34"/>
  <c r="L495" i="34"/>
  <c r="J495" i="34"/>
  <c r="I495" i="34"/>
  <c r="N494" i="34"/>
  <c r="L494" i="34"/>
  <c r="M494" i="34" s="1"/>
  <c r="J494" i="34"/>
  <c r="I494" i="34"/>
  <c r="M493" i="34"/>
  <c r="L493" i="34"/>
  <c r="J493" i="34"/>
  <c r="I493" i="34"/>
  <c r="L492" i="34"/>
  <c r="M492" i="34" s="1"/>
  <c r="J492" i="34"/>
  <c r="N492" i="34" s="1"/>
  <c r="I492" i="34"/>
  <c r="L491" i="34"/>
  <c r="J491" i="34"/>
  <c r="I491" i="34"/>
  <c r="L490" i="34"/>
  <c r="J490" i="34"/>
  <c r="I490" i="34"/>
  <c r="L489" i="34"/>
  <c r="J489" i="34"/>
  <c r="I489" i="34"/>
  <c r="M489" i="34" s="1"/>
  <c r="L488" i="34"/>
  <c r="J488" i="34"/>
  <c r="I488" i="34"/>
  <c r="L487" i="34"/>
  <c r="M487" i="34" s="1"/>
  <c r="J487" i="34"/>
  <c r="N487" i="34" s="1"/>
  <c r="I487" i="34"/>
  <c r="L486" i="34"/>
  <c r="N486" i="34" s="1"/>
  <c r="J486" i="34"/>
  <c r="I486" i="34"/>
  <c r="M485" i="34"/>
  <c r="L485" i="34"/>
  <c r="J485" i="34"/>
  <c r="N485" i="34" s="1"/>
  <c r="I485" i="34"/>
  <c r="L484" i="34"/>
  <c r="J484" i="34"/>
  <c r="N484" i="34" s="1"/>
  <c r="I484" i="34"/>
  <c r="M484" i="34" s="1"/>
  <c r="L483" i="34"/>
  <c r="J483" i="34"/>
  <c r="I483" i="34"/>
  <c r="L482" i="34"/>
  <c r="J482" i="34"/>
  <c r="I482" i="34"/>
  <c r="M481" i="34"/>
  <c r="L481" i="34"/>
  <c r="N481" i="34" s="1"/>
  <c r="J481" i="34"/>
  <c r="I481" i="34"/>
  <c r="L480" i="34"/>
  <c r="M480" i="34" s="1"/>
  <c r="J480" i="34"/>
  <c r="N480" i="34" s="1"/>
  <c r="I480" i="34"/>
  <c r="L479" i="34"/>
  <c r="J479" i="34"/>
  <c r="I479" i="34"/>
  <c r="L478" i="34"/>
  <c r="J478" i="34"/>
  <c r="I478" i="34"/>
  <c r="M477" i="34"/>
  <c r="L477" i="34"/>
  <c r="J477" i="34"/>
  <c r="N477" i="34" s="1"/>
  <c r="I477" i="34"/>
  <c r="L476" i="34"/>
  <c r="N476" i="34" s="1"/>
  <c r="J476" i="34"/>
  <c r="I476" i="34"/>
  <c r="M475" i="34"/>
  <c r="L475" i="34"/>
  <c r="N475" i="34" s="1"/>
  <c r="J475" i="34"/>
  <c r="I475" i="34"/>
  <c r="L474" i="34"/>
  <c r="J474" i="34"/>
  <c r="I474" i="34"/>
  <c r="L473" i="34"/>
  <c r="J473" i="34"/>
  <c r="N473" i="34" s="1"/>
  <c r="I473" i="34"/>
  <c r="M473" i="34" s="1"/>
  <c r="L472" i="34"/>
  <c r="M472" i="34" s="1"/>
  <c r="J472" i="34"/>
  <c r="N472" i="34" s="1"/>
  <c r="I472" i="34"/>
  <c r="L471" i="34"/>
  <c r="J471" i="34"/>
  <c r="I471" i="34"/>
  <c r="L470" i="34"/>
  <c r="J470" i="34"/>
  <c r="I470" i="34"/>
  <c r="L469" i="34"/>
  <c r="N469" i="34" s="1"/>
  <c r="J469" i="34"/>
  <c r="I469" i="34"/>
  <c r="M469" i="34" s="1"/>
  <c r="L468" i="34"/>
  <c r="J468" i="34"/>
  <c r="N468" i="34" s="1"/>
  <c r="I468" i="34"/>
  <c r="M468" i="34" s="1"/>
  <c r="M467" i="34"/>
  <c r="L467" i="34"/>
  <c r="J467" i="34"/>
  <c r="N467" i="34" s="1"/>
  <c r="I467" i="34"/>
  <c r="L466" i="34"/>
  <c r="N466" i="34" s="1"/>
  <c r="J466" i="34"/>
  <c r="I466" i="34"/>
  <c r="L465" i="34"/>
  <c r="J465" i="34"/>
  <c r="I465" i="34"/>
  <c r="M465" i="34" s="1"/>
  <c r="L464" i="34"/>
  <c r="M464" i="34" s="1"/>
  <c r="J464" i="34"/>
  <c r="N464" i="34" s="1"/>
  <c r="I464" i="34"/>
  <c r="L463" i="34"/>
  <c r="J463" i="34"/>
  <c r="I463" i="34"/>
  <c r="L462" i="34"/>
  <c r="M462" i="34" s="1"/>
  <c r="J462" i="34"/>
  <c r="N462" i="34" s="1"/>
  <c r="I462" i="34"/>
  <c r="M461" i="34"/>
  <c r="L461" i="34"/>
  <c r="J461" i="34"/>
  <c r="I461" i="34"/>
  <c r="L460" i="34"/>
  <c r="N460" i="34" s="1"/>
  <c r="J460" i="34"/>
  <c r="I460" i="34"/>
  <c r="L459" i="34"/>
  <c r="M459" i="34" s="1"/>
  <c r="J459" i="34"/>
  <c r="N459" i="34" s="1"/>
  <c r="I459" i="34"/>
  <c r="L458" i="34"/>
  <c r="J458" i="34"/>
  <c r="I458" i="34"/>
  <c r="L457" i="34"/>
  <c r="J457" i="34"/>
  <c r="I457" i="34"/>
  <c r="M457" i="34" s="1"/>
  <c r="L456" i="34"/>
  <c r="J456" i="34"/>
  <c r="I456" i="34"/>
  <c r="L455" i="34"/>
  <c r="M455" i="34" s="1"/>
  <c r="J455" i="34"/>
  <c r="N455" i="34" s="1"/>
  <c r="I455" i="34"/>
  <c r="L454" i="34"/>
  <c r="J454" i="34"/>
  <c r="I454" i="34"/>
  <c r="M453" i="34"/>
  <c r="L453" i="34"/>
  <c r="J453" i="34"/>
  <c r="N453" i="34" s="1"/>
  <c r="I453" i="34"/>
  <c r="L452" i="34"/>
  <c r="J452" i="34"/>
  <c r="N452" i="34" s="1"/>
  <c r="I452" i="34"/>
  <c r="M452" i="34" s="1"/>
  <c r="L451" i="34"/>
  <c r="J451" i="34"/>
  <c r="I451" i="34"/>
  <c r="L450" i="34"/>
  <c r="J450" i="34"/>
  <c r="I450" i="34"/>
  <c r="M449" i="34"/>
  <c r="L449" i="34"/>
  <c r="J449" i="34"/>
  <c r="N449" i="34" s="1"/>
  <c r="I449" i="34"/>
  <c r="L448" i="34"/>
  <c r="M448" i="34" s="1"/>
  <c r="J448" i="34"/>
  <c r="N448" i="34" s="1"/>
  <c r="I448" i="34"/>
  <c r="L447" i="34"/>
  <c r="J447" i="34"/>
  <c r="I447" i="34"/>
  <c r="L446" i="34"/>
  <c r="N446" i="34" s="1"/>
  <c r="J446" i="34"/>
  <c r="I446" i="34"/>
  <c r="N445" i="34"/>
  <c r="M445" i="34"/>
  <c r="L445" i="34"/>
  <c r="J445" i="34"/>
  <c r="I445" i="34"/>
  <c r="L444" i="34"/>
  <c r="J444" i="34"/>
  <c r="I444" i="34"/>
  <c r="M443" i="34"/>
  <c r="L443" i="34"/>
  <c r="J443" i="34"/>
  <c r="I443" i="34"/>
  <c r="L442" i="34"/>
  <c r="J442" i="34"/>
  <c r="I442" i="34"/>
  <c r="L441" i="34"/>
  <c r="J441" i="34"/>
  <c r="N441" i="34" s="1"/>
  <c r="I441" i="34"/>
  <c r="M441" i="34" s="1"/>
  <c r="L440" i="34"/>
  <c r="J440" i="34"/>
  <c r="N440" i="34" s="1"/>
  <c r="I440" i="34"/>
  <c r="M440" i="34" s="1"/>
  <c r="L439" i="34"/>
  <c r="N439" i="34" s="1"/>
  <c r="J439" i="34"/>
  <c r="I439" i="34"/>
  <c r="L438" i="34"/>
  <c r="J438" i="34"/>
  <c r="I438" i="34"/>
  <c r="L437" i="34"/>
  <c r="J437" i="34"/>
  <c r="I437" i="34"/>
  <c r="M437" i="34" s="1"/>
  <c r="L436" i="34"/>
  <c r="J436" i="34"/>
  <c r="N436" i="34" s="1"/>
  <c r="I436" i="34"/>
  <c r="M436" i="34" s="1"/>
  <c r="M435" i="34"/>
  <c r="L435" i="34"/>
  <c r="J435" i="34"/>
  <c r="N435" i="34" s="1"/>
  <c r="I435" i="34"/>
  <c r="L434" i="34"/>
  <c r="J434" i="34"/>
  <c r="I434" i="34"/>
  <c r="L433" i="34"/>
  <c r="J433" i="34"/>
  <c r="I433" i="34"/>
  <c r="M433" i="34" s="1"/>
  <c r="N432" i="34"/>
  <c r="L432" i="34"/>
  <c r="M432" i="34" s="1"/>
  <c r="J432" i="34"/>
  <c r="I432" i="34"/>
  <c r="L431" i="34"/>
  <c r="J431" i="34"/>
  <c r="I431" i="34"/>
  <c r="N430" i="34"/>
  <c r="M430" i="34"/>
  <c r="L430" i="34"/>
  <c r="J430" i="34"/>
  <c r="I430" i="34"/>
  <c r="M429" i="34"/>
  <c r="L429" i="34"/>
  <c r="J429" i="34"/>
  <c r="I429" i="34"/>
  <c r="L428" i="34"/>
  <c r="M428" i="34" s="1"/>
  <c r="J428" i="34"/>
  <c r="N428" i="34" s="1"/>
  <c r="I428" i="34"/>
  <c r="L427" i="34"/>
  <c r="J427" i="34"/>
  <c r="I427" i="34"/>
  <c r="L426" i="34"/>
  <c r="N426" i="34" s="1"/>
  <c r="J426" i="34"/>
  <c r="I426" i="34"/>
  <c r="L425" i="34"/>
  <c r="J425" i="34"/>
  <c r="I425" i="34"/>
  <c r="M425" i="34" s="1"/>
  <c r="L424" i="34"/>
  <c r="J424" i="34"/>
  <c r="I424" i="34"/>
  <c r="L423" i="34"/>
  <c r="M423" i="34" s="1"/>
  <c r="J423" i="34"/>
  <c r="N423" i="34" s="1"/>
  <c r="I423" i="34"/>
  <c r="L422" i="34"/>
  <c r="J422" i="34"/>
  <c r="I422" i="34"/>
  <c r="M421" i="34"/>
  <c r="L421" i="34"/>
  <c r="J421" i="34"/>
  <c r="N421" i="34" s="1"/>
  <c r="I421" i="34"/>
  <c r="L420" i="34"/>
  <c r="J420" i="34"/>
  <c r="N420" i="34" s="1"/>
  <c r="I420" i="34"/>
  <c r="M420" i="34" s="1"/>
  <c r="L419" i="34"/>
  <c r="J419" i="34"/>
  <c r="I419" i="34"/>
  <c r="L418" i="34"/>
  <c r="J418" i="34"/>
  <c r="I418" i="34"/>
  <c r="N417" i="34"/>
  <c r="M417" i="34"/>
  <c r="L417" i="34"/>
  <c r="J417" i="34"/>
  <c r="I417" i="34"/>
  <c r="L416" i="34"/>
  <c r="M416" i="34" s="1"/>
  <c r="J416" i="34"/>
  <c r="N416" i="34" s="1"/>
  <c r="I416" i="34"/>
  <c r="L415" i="34"/>
  <c r="J415" i="34"/>
  <c r="I415" i="34"/>
  <c r="L414" i="34"/>
  <c r="J414" i="34"/>
  <c r="I414" i="34"/>
  <c r="M413" i="34"/>
  <c r="L413" i="34"/>
  <c r="J413" i="34"/>
  <c r="N413" i="34" s="1"/>
  <c r="I413" i="34"/>
  <c r="L412" i="34"/>
  <c r="J412" i="34"/>
  <c r="I412" i="34"/>
  <c r="M411" i="34"/>
  <c r="L411" i="34"/>
  <c r="J411" i="34"/>
  <c r="I411" i="34"/>
  <c r="L410" i="34"/>
  <c r="N410" i="34" s="1"/>
  <c r="J410" i="34"/>
  <c r="I410" i="34"/>
  <c r="L409" i="34"/>
  <c r="J409" i="34"/>
  <c r="N409" i="34" s="1"/>
  <c r="I409" i="34"/>
  <c r="M409" i="34" s="1"/>
  <c r="L408" i="34"/>
  <c r="M408" i="34" s="1"/>
  <c r="J408" i="34"/>
  <c r="N408" i="34" s="1"/>
  <c r="I408" i="34"/>
  <c r="L407" i="34"/>
  <c r="N407" i="34" s="1"/>
  <c r="J407" i="34"/>
  <c r="I407" i="34"/>
  <c r="L406" i="34"/>
  <c r="J406" i="34"/>
  <c r="I406" i="34"/>
  <c r="L405" i="34"/>
  <c r="J405" i="34"/>
  <c r="I405" i="34"/>
  <c r="M405" i="34" s="1"/>
  <c r="L404" i="34"/>
  <c r="J404" i="34"/>
  <c r="N404" i="34" s="1"/>
  <c r="I404" i="34"/>
  <c r="M404" i="34" s="1"/>
  <c r="M403" i="34"/>
  <c r="L403" i="34"/>
  <c r="J403" i="34"/>
  <c r="N403" i="34" s="1"/>
  <c r="I403" i="34"/>
  <c r="L402" i="34"/>
  <c r="J402" i="34"/>
  <c r="I402" i="34"/>
  <c r="L401" i="34"/>
  <c r="J401" i="34"/>
  <c r="I401" i="34"/>
  <c r="L400" i="34"/>
  <c r="M400" i="34" s="1"/>
  <c r="J400" i="34"/>
  <c r="N400" i="34" s="1"/>
  <c r="I400" i="34"/>
  <c r="L399" i="34"/>
  <c r="J399" i="34"/>
  <c r="I399" i="34"/>
  <c r="M398" i="34"/>
  <c r="L398" i="34"/>
  <c r="J398" i="34"/>
  <c r="N398" i="34" s="1"/>
  <c r="I398" i="34"/>
  <c r="M397" i="34"/>
  <c r="L397" i="34"/>
  <c r="J397" i="34"/>
  <c r="I397" i="34"/>
  <c r="L396" i="34"/>
  <c r="J396" i="34"/>
  <c r="I396" i="34"/>
  <c r="L395" i="34"/>
  <c r="J395" i="34"/>
  <c r="I395" i="34"/>
  <c r="L394" i="34"/>
  <c r="J394" i="34"/>
  <c r="I394" i="34"/>
  <c r="L393" i="34"/>
  <c r="J393" i="34"/>
  <c r="I393" i="34"/>
  <c r="M393" i="34" s="1"/>
  <c r="L392" i="34"/>
  <c r="J392" i="34"/>
  <c r="I392" i="34"/>
  <c r="L391" i="34"/>
  <c r="J391" i="34"/>
  <c r="N391" i="34" s="1"/>
  <c r="I391" i="34"/>
  <c r="M391" i="34" s="1"/>
  <c r="L390" i="34"/>
  <c r="J390" i="34"/>
  <c r="I390" i="34"/>
  <c r="N389" i="34"/>
  <c r="M389" i="34"/>
  <c r="L389" i="34"/>
  <c r="J389" i="34"/>
  <c r="I389" i="34"/>
  <c r="L388" i="34"/>
  <c r="J388" i="34"/>
  <c r="N388" i="34" s="1"/>
  <c r="I388" i="34"/>
  <c r="M388" i="34" s="1"/>
  <c r="L387" i="34"/>
  <c r="J387" i="34"/>
  <c r="I387" i="34"/>
  <c r="L386" i="34"/>
  <c r="J386" i="34"/>
  <c r="I386" i="34"/>
  <c r="M385" i="34"/>
  <c r="L385" i="34"/>
  <c r="J385" i="34"/>
  <c r="N385" i="34" s="1"/>
  <c r="I385" i="34"/>
  <c r="L384" i="34"/>
  <c r="M384" i="34" s="1"/>
  <c r="J384" i="34"/>
  <c r="N384" i="34" s="1"/>
  <c r="I384" i="34"/>
  <c r="L383" i="34"/>
  <c r="J383" i="34"/>
  <c r="I383" i="34"/>
  <c r="L382" i="34"/>
  <c r="N382" i="34" s="1"/>
  <c r="J382" i="34"/>
  <c r="I382" i="34"/>
  <c r="M381" i="34"/>
  <c r="L381" i="34"/>
  <c r="J381" i="34"/>
  <c r="N381" i="34" s="1"/>
  <c r="I381" i="34"/>
  <c r="L380" i="34"/>
  <c r="N380" i="34" s="1"/>
  <c r="J380" i="34"/>
  <c r="I380" i="34"/>
  <c r="M379" i="34"/>
  <c r="L379" i="34"/>
  <c r="J379" i="34"/>
  <c r="I379" i="34"/>
  <c r="L378" i="34"/>
  <c r="N378" i="34" s="1"/>
  <c r="J378" i="34"/>
  <c r="I378" i="34"/>
  <c r="L377" i="34"/>
  <c r="J377" i="34"/>
  <c r="N377" i="34" s="1"/>
  <c r="I377" i="34"/>
  <c r="M377" i="34" s="1"/>
  <c r="L376" i="34"/>
  <c r="M376" i="34" s="1"/>
  <c r="J376" i="34"/>
  <c r="N376" i="34" s="1"/>
  <c r="I376" i="34"/>
  <c r="L375" i="34"/>
  <c r="J375" i="34"/>
  <c r="I375" i="34"/>
  <c r="L374" i="34"/>
  <c r="N374" i="34" s="1"/>
  <c r="J374" i="34"/>
  <c r="I374" i="34"/>
  <c r="L373" i="34"/>
  <c r="J373" i="34"/>
  <c r="I373" i="34"/>
  <c r="M373" i="34" s="1"/>
  <c r="N372" i="34"/>
  <c r="L372" i="34"/>
  <c r="J372" i="34"/>
  <c r="I372" i="34"/>
  <c r="M372" i="34" s="1"/>
  <c r="M371" i="34"/>
  <c r="L371" i="34"/>
  <c r="J371" i="34"/>
  <c r="N371" i="34" s="1"/>
  <c r="I371" i="34"/>
  <c r="L370" i="34"/>
  <c r="N370" i="34" s="1"/>
  <c r="J370" i="34"/>
  <c r="I370" i="34"/>
  <c r="L369" i="34"/>
  <c r="J369" i="34"/>
  <c r="I369" i="34"/>
  <c r="L368" i="34"/>
  <c r="M368" i="34" s="1"/>
  <c r="J368" i="34"/>
  <c r="N368" i="34" s="1"/>
  <c r="I368" i="34"/>
  <c r="L367" i="34"/>
  <c r="M367" i="34" s="1"/>
  <c r="J367" i="34"/>
  <c r="I367" i="34"/>
  <c r="M366" i="34"/>
  <c r="L366" i="34"/>
  <c r="J366" i="34"/>
  <c r="N366" i="34" s="1"/>
  <c r="I366" i="34"/>
  <c r="M365" i="34"/>
  <c r="L365" i="34"/>
  <c r="N365" i="34" s="1"/>
  <c r="J365" i="34"/>
  <c r="I365" i="34"/>
  <c r="L364" i="34"/>
  <c r="N364" i="34" s="1"/>
  <c r="J364" i="34"/>
  <c r="I364" i="34"/>
  <c r="L363" i="34"/>
  <c r="J363" i="34"/>
  <c r="I363" i="34"/>
  <c r="L362" i="34"/>
  <c r="N362" i="34" s="1"/>
  <c r="J362" i="34"/>
  <c r="I362" i="34"/>
  <c r="L361" i="34"/>
  <c r="J361" i="34"/>
  <c r="I361" i="34"/>
  <c r="M361" i="34" s="1"/>
  <c r="L360" i="34"/>
  <c r="J360" i="34"/>
  <c r="I360" i="34"/>
  <c r="L359" i="34"/>
  <c r="M359" i="34" s="1"/>
  <c r="J359" i="34"/>
  <c r="N359" i="34" s="1"/>
  <c r="I359" i="34"/>
  <c r="L358" i="34"/>
  <c r="J358" i="34"/>
  <c r="I358" i="34"/>
  <c r="M357" i="34"/>
  <c r="L357" i="34"/>
  <c r="J357" i="34"/>
  <c r="N357" i="34" s="1"/>
  <c r="I357" i="34"/>
  <c r="L356" i="34"/>
  <c r="J356" i="34"/>
  <c r="N356" i="34" s="1"/>
  <c r="I356" i="34"/>
  <c r="M356" i="34" s="1"/>
  <c r="L355" i="34"/>
  <c r="M355" i="34" s="1"/>
  <c r="J355" i="34"/>
  <c r="N355" i="34" s="1"/>
  <c r="I355" i="34"/>
  <c r="L354" i="34"/>
  <c r="N354" i="34" s="1"/>
  <c r="J354" i="34"/>
  <c r="I354" i="34"/>
  <c r="M353" i="34"/>
  <c r="L353" i="34"/>
  <c r="J353" i="34"/>
  <c r="N353" i="34" s="1"/>
  <c r="I353" i="34"/>
  <c r="L352" i="34"/>
  <c r="M352" i="34" s="1"/>
  <c r="J352" i="34"/>
  <c r="N352" i="34" s="1"/>
  <c r="I352" i="34"/>
  <c r="L351" i="34"/>
  <c r="J351" i="34"/>
  <c r="I351" i="34"/>
  <c r="L350" i="34"/>
  <c r="J350" i="34"/>
  <c r="I350" i="34"/>
  <c r="M349" i="34"/>
  <c r="L349" i="34"/>
  <c r="J349" i="34"/>
  <c r="N349" i="34" s="1"/>
  <c r="I349" i="34"/>
  <c r="L348" i="34"/>
  <c r="N348" i="34" s="1"/>
  <c r="J348" i="34"/>
  <c r="I348" i="34"/>
  <c r="M347" i="34"/>
  <c r="L347" i="34"/>
  <c r="N347" i="34" s="1"/>
  <c r="J347" i="34"/>
  <c r="I347" i="34"/>
  <c r="L346" i="34"/>
  <c r="J346" i="34"/>
  <c r="I346" i="34"/>
  <c r="L345" i="34"/>
  <c r="J345" i="34"/>
  <c r="N345" i="34" s="1"/>
  <c r="I345" i="34"/>
  <c r="M345" i="34" s="1"/>
  <c r="L344" i="34"/>
  <c r="M344" i="34" s="1"/>
  <c r="J344" i="34"/>
  <c r="N344" i="34" s="1"/>
  <c r="I344" i="34"/>
  <c r="L343" i="34"/>
  <c r="N343" i="34" s="1"/>
  <c r="J343" i="34"/>
  <c r="I343" i="34"/>
  <c r="L342" i="34"/>
  <c r="J342" i="34"/>
  <c r="I342" i="34"/>
  <c r="L341" i="34"/>
  <c r="J341" i="34"/>
  <c r="I341" i="34"/>
  <c r="M341" i="34" s="1"/>
  <c r="L340" i="34"/>
  <c r="J340" i="34"/>
  <c r="N340" i="34" s="1"/>
  <c r="I340" i="34"/>
  <c r="M340" i="34" s="1"/>
  <c r="M339" i="34"/>
  <c r="L339" i="34"/>
  <c r="J339" i="34"/>
  <c r="N339" i="34" s="1"/>
  <c r="I339" i="34"/>
  <c r="L338" i="34"/>
  <c r="J338" i="34"/>
  <c r="I338" i="34"/>
  <c r="L337" i="34"/>
  <c r="N337" i="34" s="1"/>
  <c r="J337" i="34"/>
  <c r="I337" i="34"/>
  <c r="L336" i="34"/>
  <c r="M336" i="34" s="1"/>
  <c r="J336" i="34"/>
  <c r="N336" i="34" s="1"/>
  <c r="I336" i="34"/>
  <c r="L335" i="34"/>
  <c r="J335" i="34"/>
  <c r="I335" i="34"/>
  <c r="M334" i="34"/>
  <c r="L334" i="34"/>
  <c r="J334" i="34"/>
  <c r="N334" i="34" s="1"/>
  <c r="I334" i="34"/>
  <c r="M333" i="34"/>
  <c r="L333" i="34"/>
  <c r="J333" i="34"/>
  <c r="I333" i="34"/>
  <c r="L332" i="34"/>
  <c r="N332" i="34" s="1"/>
  <c r="J332" i="34"/>
  <c r="I332" i="34"/>
  <c r="L331" i="34"/>
  <c r="J331" i="34"/>
  <c r="I331" i="34"/>
  <c r="L330" i="34"/>
  <c r="J330" i="34"/>
  <c r="I330" i="34"/>
  <c r="L329" i="34"/>
  <c r="J329" i="34"/>
  <c r="I329" i="34"/>
  <c r="M329" i="34" s="1"/>
  <c r="L328" i="34"/>
  <c r="J328" i="34"/>
  <c r="I328" i="34"/>
  <c r="L327" i="34"/>
  <c r="J327" i="34"/>
  <c r="N327" i="34" s="1"/>
  <c r="I327" i="34"/>
  <c r="M327" i="34" s="1"/>
  <c r="L326" i="34"/>
  <c r="J326" i="34"/>
  <c r="I326" i="34"/>
  <c r="M325" i="34"/>
  <c r="L325" i="34"/>
  <c r="J325" i="34"/>
  <c r="N325" i="34" s="1"/>
  <c r="I325" i="34"/>
  <c r="L324" i="34"/>
  <c r="J324" i="34"/>
  <c r="N324" i="34" s="1"/>
  <c r="I324" i="34"/>
  <c r="M324" i="34" s="1"/>
  <c r="L323" i="34"/>
  <c r="J323" i="34"/>
  <c r="N323" i="34" s="1"/>
  <c r="I323" i="34"/>
  <c r="M323" i="34" s="1"/>
  <c r="L322" i="34"/>
  <c r="J322" i="34"/>
  <c r="I322" i="34"/>
  <c r="M321" i="34"/>
  <c r="L321" i="34"/>
  <c r="J321" i="34"/>
  <c r="N321" i="34" s="1"/>
  <c r="I321" i="34"/>
  <c r="L320" i="34"/>
  <c r="M320" i="34" s="1"/>
  <c r="J320" i="34"/>
  <c r="N320" i="34" s="1"/>
  <c r="I320" i="34"/>
  <c r="L319" i="34"/>
  <c r="N319" i="34" s="1"/>
  <c r="J319" i="34"/>
  <c r="I319" i="34"/>
  <c r="L318" i="34"/>
  <c r="N318" i="34" s="1"/>
  <c r="J318" i="34"/>
  <c r="I318" i="34"/>
  <c r="M317" i="34"/>
  <c r="L317" i="34"/>
  <c r="J317" i="34"/>
  <c r="N317" i="34" s="1"/>
  <c r="I317" i="34"/>
  <c r="L316" i="34"/>
  <c r="J316" i="34"/>
  <c r="I316" i="34"/>
  <c r="M315" i="34"/>
  <c r="L315" i="34"/>
  <c r="J315" i="34"/>
  <c r="I315" i="34"/>
  <c r="L314" i="34"/>
  <c r="J314" i="34"/>
  <c r="I314" i="34"/>
  <c r="L313" i="34"/>
  <c r="J313" i="34"/>
  <c r="N313" i="34" s="1"/>
  <c r="I313" i="34"/>
  <c r="M313" i="34" s="1"/>
  <c r="L312" i="34"/>
  <c r="J312" i="34"/>
  <c r="N312" i="34" s="1"/>
  <c r="I312" i="34"/>
  <c r="M312" i="34" s="1"/>
  <c r="L311" i="34"/>
  <c r="J311" i="34"/>
  <c r="I311" i="34"/>
  <c r="L310" i="34"/>
  <c r="J310" i="34"/>
  <c r="I310" i="34"/>
  <c r="L309" i="34"/>
  <c r="J309" i="34"/>
  <c r="I309" i="34"/>
  <c r="M309" i="34" s="1"/>
  <c r="N308" i="34"/>
  <c r="L308" i="34"/>
  <c r="J308" i="34"/>
  <c r="I308" i="34"/>
  <c r="M308" i="34" s="1"/>
  <c r="M307" i="34"/>
  <c r="L307" i="34"/>
  <c r="J307" i="34"/>
  <c r="I307" i="34"/>
  <c r="L306" i="34"/>
  <c r="J306" i="34"/>
  <c r="I306" i="34"/>
  <c r="L305" i="34"/>
  <c r="J305" i="34"/>
  <c r="I305" i="34"/>
  <c r="M305" i="34" s="1"/>
  <c r="L304" i="34"/>
  <c r="M304" i="34" s="1"/>
  <c r="J304" i="34"/>
  <c r="N304" i="34" s="1"/>
  <c r="I304" i="34"/>
  <c r="L303" i="34"/>
  <c r="M303" i="34" s="1"/>
  <c r="J303" i="34"/>
  <c r="I303" i="34"/>
  <c r="N302" i="34"/>
  <c r="M302" i="34"/>
  <c r="L302" i="34"/>
  <c r="J302" i="34"/>
  <c r="I302" i="34"/>
  <c r="M301" i="34"/>
  <c r="L301" i="34"/>
  <c r="N301" i="34" s="1"/>
  <c r="J301" i="34"/>
  <c r="I301" i="34"/>
  <c r="L300" i="34"/>
  <c r="M300" i="34" s="1"/>
  <c r="J300" i="34"/>
  <c r="N300" i="34" s="1"/>
  <c r="I300" i="34"/>
  <c r="L299" i="34"/>
  <c r="J299" i="34"/>
  <c r="I299" i="34"/>
  <c r="L298" i="34"/>
  <c r="J298" i="34"/>
  <c r="I298" i="34"/>
  <c r="L297" i="34"/>
  <c r="N297" i="34" s="1"/>
  <c r="J297" i="34"/>
  <c r="I297" i="34"/>
  <c r="M297" i="34" s="1"/>
  <c r="L296" i="34"/>
  <c r="N296" i="34" s="1"/>
  <c r="J296" i="34"/>
  <c r="I296" i="34"/>
  <c r="M295" i="34"/>
  <c r="L295" i="34"/>
  <c r="J295" i="34"/>
  <c r="N295" i="34" s="1"/>
  <c r="I295" i="34"/>
  <c r="L294" i="34"/>
  <c r="J294" i="34"/>
  <c r="I294" i="34"/>
  <c r="M293" i="34"/>
  <c r="L293" i="34"/>
  <c r="J293" i="34"/>
  <c r="N293" i="34" s="1"/>
  <c r="I293" i="34"/>
  <c r="L292" i="34"/>
  <c r="J292" i="34"/>
  <c r="N292" i="34" s="1"/>
  <c r="I292" i="34"/>
  <c r="M292" i="34" s="1"/>
  <c r="L291" i="34"/>
  <c r="J291" i="34"/>
  <c r="N291" i="34" s="1"/>
  <c r="I291" i="34"/>
  <c r="M291" i="34" s="1"/>
  <c r="L290" i="34"/>
  <c r="J290" i="34"/>
  <c r="I290" i="34"/>
  <c r="M289" i="34"/>
  <c r="L289" i="34"/>
  <c r="J289" i="34"/>
  <c r="N289" i="34" s="1"/>
  <c r="I289" i="34"/>
  <c r="L288" i="34"/>
  <c r="M288" i="34" s="1"/>
  <c r="J288" i="34"/>
  <c r="N288" i="34" s="1"/>
  <c r="I288" i="34"/>
  <c r="L287" i="34"/>
  <c r="J287" i="34"/>
  <c r="I287" i="34"/>
  <c r="L286" i="34"/>
  <c r="J286" i="34"/>
  <c r="I286" i="34"/>
  <c r="M285" i="34"/>
  <c r="L285" i="34"/>
  <c r="J285" i="34"/>
  <c r="N285" i="34" s="1"/>
  <c r="I285" i="34"/>
  <c r="L284" i="34"/>
  <c r="J284" i="34"/>
  <c r="I284" i="34"/>
  <c r="M283" i="34"/>
  <c r="L283" i="34"/>
  <c r="J283" i="34"/>
  <c r="I283" i="34"/>
  <c r="L282" i="34"/>
  <c r="J282" i="34"/>
  <c r="I282" i="34"/>
  <c r="L281" i="34"/>
  <c r="J281" i="34"/>
  <c r="N281" i="34" s="1"/>
  <c r="I281" i="34"/>
  <c r="M281" i="34" s="1"/>
  <c r="L280" i="34"/>
  <c r="J280" i="34"/>
  <c r="N280" i="34" s="1"/>
  <c r="I280" i="34"/>
  <c r="M280" i="34" s="1"/>
  <c r="L279" i="34"/>
  <c r="J279" i="34"/>
  <c r="I279" i="34"/>
  <c r="L278" i="34"/>
  <c r="J278" i="34"/>
  <c r="I278" i="34"/>
  <c r="L277" i="34"/>
  <c r="J277" i="34"/>
  <c r="I277" i="34"/>
  <c r="M277" i="34" s="1"/>
  <c r="L276" i="34"/>
  <c r="J276" i="34"/>
  <c r="N276" i="34" s="1"/>
  <c r="I276" i="34"/>
  <c r="M276" i="34" s="1"/>
  <c r="M275" i="34"/>
  <c r="L275" i="34"/>
  <c r="N275" i="34" s="1"/>
  <c r="J275" i="34"/>
  <c r="I275" i="34"/>
  <c r="L274" i="34"/>
  <c r="J274" i="34"/>
  <c r="I274" i="34"/>
  <c r="L273" i="34"/>
  <c r="J273" i="34"/>
  <c r="I273" i="34"/>
  <c r="M273" i="34" s="1"/>
  <c r="L272" i="34"/>
  <c r="M272" i="34" s="1"/>
  <c r="J272" i="34"/>
  <c r="N272" i="34" s="1"/>
  <c r="I272" i="34"/>
  <c r="L271" i="34"/>
  <c r="M271" i="34" s="1"/>
  <c r="J271" i="34"/>
  <c r="I271" i="34"/>
  <c r="M270" i="34"/>
  <c r="L270" i="34"/>
  <c r="J270" i="34"/>
  <c r="N270" i="34" s="1"/>
  <c r="I270" i="34"/>
  <c r="M269" i="34"/>
  <c r="L269" i="34"/>
  <c r="J269" i="34"/>
  <c r="I269" i="34"/>
  <c r="L268" i="34"/>
  <c r="M268" i="34" s="1"/>
  <c r="J268" i="34"/>
  <c r="N268" i="34" s="1"/>
  <c r="I268" i="34"/>
  <c r="L267" i="34"/>
  <c r="J267" i="34"/>
  <c r="I267" i="34"/>
  <c r="L266" i="34"/>
  <c r="J266" i="34"/>
  <c r="I266" i="34"/>
  <c r="L265" i="34"/>
  <c r="N265" i="34" s="1"/>
  <c r="J265" i="34"/>
  <c r="I265" i="34"/>
  <c r="M265" i="34" s="1"/>
  <c r="L264" i="34"/>
  <c r="J264" i="34"/>
  <c r="I264" i="34"/>
  <c r="M263" i="34"/>
  <c r="L263" i="34"/>
  <c r="J263" i="34"/>
  <c r="N263" i="34" s="1"/>
  <c r="I263" i="34"/>
  <c r="L262" i="34"/>
  <c r="J262" i="34"/>
  <c r="I262" i="34"/>
  <c r="M261" i="34"/>
  <c r="L261" i="34"/>
  <c r="J261" i="34"/>
  <c r="N261" i="34" s="1"/>
  <c r="I261" i="34"/>
  <c r="L260" i="34"/>
  <c r="J260" i="34"/>
  <c r="N260" i="34" s="1"/>
  <c r="I260" i="34"/>
  <c r="M260" i="34" s="1"/>
  <c r="L259" i="34"/>
  <c r="J259" i="34"/>
  <c r="I259" i="34"/>
  <c r="L258" i="34"/>
  <c r="J258" i="34"/>
  <c r="I258" i="34"/>
  <c r="M257" i="34"/>
  <c r="L257" i="34"/>
  <c r="J257" i="34"/>
  <c r="N257" i="34" s="1"/>
  <c r="I257" i="34"/>
  <c r="N256" i="34"/>
  <c r="L256" i="34"/>
  <c r="M256" i="34" s="1"/>
  <c r="J256" i="34"/>
  <c r="I256" i="34"/>
  <c r="L255" i="34"/>
  <c r="N255" i="34" s="1"/>
  <c r="J255" i="34"/>
  <c r="I255" i="34"/>
  <c r="L254" i="34"/>
  <c r="N254" i="34" s="1"/>
  <c r="J254" i="34"/>
  <c r="I254" i="34"/>
  <c r="M253" i="34"/>
  <c r="L253" i="34"/>
  <c r="J253" i="34"/>
  <c r="N253" i="34" s="1"/>
  <c r="I253" i="34"/>
  <c r="L252" i="34"/>
  <c r="N252" i="34" s="1"/>
  <c r="J252" i="34"/>
  <c r="I252" i="34"/>
  <c r="M251" i="34"/>
  <c r="L251" i="34"/>
  <c r="N251" i="34" s="1"/>
  <c r="J251" i="34"/>
  <c r="I251" i="34"/>
  <c r="L250" i="34"/>
  <c r="J250" i="34"/>
  <c r="I250" i="34"/>
  <c r="L249" i="34"/>
  <c r="J249" i="34"/>
  <c r="N249" i="34" s="1"/>
  <c r="I249" i="34"/>
  <c r="M249" i="34" s="1"/>
  <c r="L248" i="34"/>
  <c r="J248" i="34"/>
  <c r="N248" i="34" s="1"/>
  <c r="I248" i="34"/>
  <c r="M248" i="34" s="1"/>
  <c r="L247" i="34"/>
  <c r="N247" i="34" s="1"/>
  <c r="J247" i="34"/>
  <c r="I247" i="34"/>
  <c r="L246" i="34"/>
  <c r="J246" i="34"/>
  <c r="I246" i="34"/>
  <c r="L245" i="34"/>
  <c r="J245" i="34"/>
  <c r="N245" i="34" s="1"/>
  <c r="I245" i="34"/>
  <c r="M245" i="34" s="1"/>
  <c r="N244" i="34"/>
  <c r="L244" i="34"/>
  <c r="J244" i="34"/>
  <c r="I244" i="34"/>
  <c r="M244" i="34" s="1"/>
  <c r="M243" i="34"/>
  <c r="L243" i="34"/>
  <c r="J243" i="34"/>
  <c r="I243" i="34"/>
  <c r="L242" i="34"/>
  <c r="N242" i="34" s="1"/>
  <c r="J242" i="34"/>
  <c r="I242" i="34"/>
  <c r="L241" i="34"/>
  <c r="J241" i="34"/>
  <c r="I241" i="34"/>
  <c r="L240" i="34"/>
  <c r="J240" i="34"/>
  <c r="N240" i="34" s="1"/>
  <c r="I240" i="34"/>
  <c r="M240" i="34" s="1"/>
  <c r="L239" i="34"/>
  <c r="M239" i="34" s="1"/>
  <c r="J239" i="34"/>
  <c r="I239" i="34"/>
  <c r="M238" i="34"/>
  <c r="L238" i="34"/>
  <c r="J238" i="34"/>
  <c r="N238" i="34" s="1"/>
  <c r="I238" i="34"/>
  <c r="M237" i="34"/>
  <c r="L237" i="34"/>
  <c r="J237" i="34"/>
  <c r="I237" i="34"/>
  <c r="L236" i="34"/>
  <c r="M236" i="34" s="1"/>
  <c r="J236" i="34"/>
  <c r="N236" i="34" s="1"/>
  <c r="I236" i="34"/>
  <c r="L235" i="34"/>
  <c r="M235" i="34" s="1"/>
  <c r="J235" i="34"/>
  <c r="N235" i="34" s="1"/>
  <c r="I235" i="34"/>
  <c r="L234" i="34"/>
  <c r="J234" i="34"/>
  <c r="I234" i="34"/>
  <c r="L233" i="34"/>
  <c r="J233" i="34"/>
  <c r="I233" i="34"/>
  <c r="M233" i="34" s="1"/>
  <c r="L232" i="34"/>
  <c r="J232" i="34"/>
  <c r="I232" i="34"/>
  <c r="M231" i="34"/>
  <c r="L231" i="34"/>
  <c r="J231" i="34"/>
  <c r="N231" i="34" s="1"/>
  <c r="I231" i="34"/>
  <c r="L230" i="34"/>
  <c r="N230" i="34" s="1"/>
  <c r="J230" i="34"/>
  <c r="I230" i="34"/>
  <c r="M229" i="34"/>
  <c r="L229" i="34"/>
  <c r="J229" i="34"/>
  <c r="N229" i="34" s="1"/>
  <c r="I229" i="34"/>
  <c r="L228" i="34"/>
  <c r="J228" i="34"/>
  <c r="N228" i="34" s="1"/>
  <c r="I228" i="34"/>
  <c r="M228" i="34" s="1"/>
  <c r="L227" i="34"/>
  <c r="M227" i="34" s="1"/>
  <c r="J227" i="34"/>
  <c r="N227" i="34" s="1"/>
  <c r="I227" i="34"/>
  <c r="L226" i="34"/>
  <c r="M226" i="34" s="1"/>
  <c r="J226" i="34"/>
  <c r="I226" i="34"/>
  <c r="M225" i="34"/>
  <c r="L225" i="34"/>
  <c r="J225" i="34"/>
  <c r="N225" i="34" s="1"/>
  <c r="I225" i="34"/>
  <c r="N224" i="34"/>
  <c r="L224" i="34"/>
  <c r="M224" i="34" s="1"/>
  <c r="J224" i="34"/>
  <c r="I224" i="34"/>
  <c r="L223" i="34"/>
  <c r="J223" i="34"/>
  <c r="I223" i="34"/>
  <c r="L222" i="34"/>
  <c r="J222" i="34"/>
  <c r="I222" i="34"/>
  <c r="N221" i="34"/>
  <c r="M221" i="34"/>
  <c r="L221" i="34"/>
  <c r="J221" i="34"/>
  <c r="I221" i="34"/>
  <c r="L220" i="34"/>
  <c r="J220" i="34"/>
  <c r="I220" i="34"/>
  <c r="M219" i="34"/>
  <c r="L219" i="34"/>
  <c r="J219" i="34"/>
  <c r="I219" i="34"/>
  <c r="L218" i="34"/>
  <c r="J218" i="34"/>
  <c r="I218" i="34"/>
  <c r="L217" i="34"/>
  <c r="J217" i="34"/>
  <c r="N217" i="34" s="1"/>
  <c r="I217" i="34"/>
  <c r="M217" i="34" s="1"/>
  <c r="L216" i="34"/>
  <c r="J216" i="34"/>
  <c r="N216" i="34" s="1"/>
  <c r="I216" i="34"/>
  <c r="M216" i="34" s="1"/>
  <c r="L215" i="34"/>
  <c r="J215" i="34"/>
  <c r="I215" i="34"/>
  <c r="L214" i="34"/>
  <c r="J214" i="34"/>
  <c r="I214" i="34"/>
  <c r="L213" i="34"/>
  <c r="J213" i="34"/>
  <c r="I213" i="34"/>
  <c r="M213" i="34" s="1"/>
  <c r="L212" i="34"/>
  <c r="J212" i="34"/>
  <c r="N212" i="34" s="1"/>
  <c r="I212" i="34"/>
  <c r="M212" i="34" s="1"/>
  <c r="M211" i="34"/>
  <c r="L211" i="34"/>
  <c r="N211" i="34" s="1"/>
  <c r="J211" i="34"/>
  <c r="I211" i="34"/>
  <c r="L210" i="34"/>
  <c r="M210" i="34" s="1"/>
  <c r="J210" i="34"/>
  <c r="I210" i="34"/>
  <c r="L209" i="34"/>
  <c r="J209" i="34"/>
  <c r="I209" i="34"/>
  <c r="N208" i="34"/>
  <c r="L208" i="34"/>
  <c r="J208" i="34"/>
  <c r="I208" i="34"/>
  <c r="M208" i="34" s="1"/>
  <c r="L207" i="34"/>
  <c r="M207" i="34" s="1"/>
  <c r="J207" i="34"/>
  <c r="I207" i="34"/>
  <c r="N206" i="34"/>
  <c r="M206" i="34"/>
  <c r="L206" i="34"/>
  <c r="J206" i="34"/>
  <c r="I206" i="34"/>
  <c r="M205" i="34"/>
  <c r="L205" i="34"/>
  <c r="J205" i="34"/>
  <c r="I205" i="34"/>
  <c r="L204" i="34"/>
  <c r="M204" i="34" s="1"/>
  <c r="J204" i="34"/>
  <c r="N204" i="34" s="1"/>
  <c r="I204" i="34"/>
  <c r="L203" i="34"/>
  <c r="M203" i="34" s="1"/>
  <c r="J203" i="34"/>
  <c r="N203" i="34" s="1"/>
  <c r="I203" i="34"/>
  <c r="L202" i="34"/>
  <c r="J202" i="34"/>
  <c r="I202" i="34"/>
  <c r="L201" i="34"/>
  <c r="J201" i="34"/>
  <c r="I201" i="34"/>
  <c r="M201" i="34" s="1"/>
  <c r="L200" i="34"/>
  <c r="J200" i="34"/>
  <c r="I200" i="34"/>
  <c r="M199" i="34"/>
  <c r="L199" i="34"/>
  <c r="J199" i="34"/>
  <c r="N199" i="34" s="1"/>
  <c r="I199" i="34"/>
  <c r="L198" i="34"/>
  <c r="J198" i="34"/>
  <c r="I198" i="34"/>
  <c r="M197" i="34"/>
  <c r="L197" i="34"/>
  <c r="J197" i="34"/>
  <c r="N197" i="34" s="1"/>
  <c r="I197" i="34"/>
  <c r="L196" i="34"/>
  <c r="J196" i="34"/>
  <c r="N196" i="34" s="1"/>
  <c r="I196" i="34"/>
  <c r="M196" i="34" s="1"/>
  <c r="L195" i="34"/>
  <c r="M195" i="34" s="1"/>
  <c r="J195" i="34"/>
  <c r="N195" i="34" s="1"/>
  <c r="I195" i="34"/>
  <c r="L194" i="34"/>
  <c r="M194" i="34" s="1"/>
  <c r="J194" i="34"/>
  <c r="I194" i="34"/>
  <c r="M193" i="34"/>
  <c r="L193" i="34"/>
  <c r="J193" i="34"/>
  <c r="N193" i="34" s="1"/>
  <c r="I193" i="34"/>
  <c r="N192" i="34"/>
  <c r="L192" i="34"/>
  <c r="M192" i="34" s="1"/>
  <c r="J192" i="34"/>
  <c r="I192" i="34"/>
  <c r="L191" i="34"/>
  <c r="J191" i="34"/>
  <c r="I191" i="34"/>
  <c r="L190" i="34"/>
  <c r="N190" i="34" s="1"/>
  <c r="J190" i="34"/>
  <c r="I190" i="34"/>
  <c r="M189" i="34"/>
  <c r="L189" i="34"/>
  <c r="J189" i="34"/>
  <c r="N189" i="34" s="1"/>
  <c r="I189" i="34"/>
  <c r="L188" i="34"/>
  <c r="N188" i="34" s="1"/>
  <c r="J188" i="34"/>
  <c r="I188" i="34"/>
  <c r="M187" i="34"/>
  <c r="L187" i="34"/>
  <c r="J187" i="34"/>
  <c r="I187" i="34"/>
  <c r="L186" i="34"/>
  <c r="J186" i="34"/>
  <c r="I186" i="34"/>
  <c r="L185" i="34"/>
  <c r="J185" i="34"/>
  <c r="N185" i="34" s="1"/>
  <c r="I185" i="34"/>
  <c r="M185" i="34" s="1"/>
  <c r="L184" i="34"/>
  <c r="J184" i="34"/>
  <c r="N184" i="34" s="1"/>
  <c r="I184" i="34"/>
  <c r="M184" i="34" s="1"/>
  <c r="L183" i="34"/>
  <c r="J183" i="34"/>
  <c r="I183" i="34"/>
  <c r="L182" i="34"/>
  <c r="J182" i="34"/>
  <c r="I182" i="34"/>
  <c r="L181" i="34"/>
  <c r="J181" i="34"/>
  <c r="I181" i="34"/>
  <c r="M181" i="34" s="1"/>
  <c r="L180" i="34"/>
  <c r="J180" i="34"/>
  <c r="N180" i="34" s="1"/>
  <c r="I180" i="34"/>
  <c r="M180" i="34" s="1"/>
  <c r="M179" i="34"/>
  <c r="L179" i="34"/>
  <c r="J179" i="34"/>
  <c r="I179" i="34"/>
  <c r="L178" i="34"/>
  <c r="N178" i="34" s="1"/>
  <c r="J178" i="34"/>
  <c r="I178" i="34"/>
  <c r="L177" i="34"/>
  <c r="J177" i="34"/>
  <c r="I177" i="34"/>
  <c r="L176" i="34"/>
  <c r="J176" i="34"/>
  <c r="N176" i="34" s="1"/>
  <c r="I176" i="34"/>
  <c r="M176" i="34" s="1"/>
  <c r="L175" i="34"/>
  <c r="M175" i="34" s="1"/>
  <c r="J175" i="34"/>
  <c r="I175" i="34"/>
  <c r="M174" i="34"/>
  <c r="L174" i="34"/>
  <c r="J174" i="34"/>
  <c r="N174" i="34" s="1"/>
  <c r="I174" i="34"/>
  <c r="M173" i="34"/>
  <c r="L173" i="34"/>
  <c r="N173" i="34" s="1"/>
  <c r="J173" i="34"/>
  <c r="I173" i="34"/>
  <c r="L172" i="34"/>
  <c r="M172" i="34" s="1"/>
  <c r="J172" i="34"/>
  <c r="N172" i="34" s="1"/>
  <c r="I172" i="34"/>
  <c r="L171" i="34"/>
  <c r="M171" i="34" s="1"/>
  <c r="J171" i="34"/>
  <c r="N171" i="34" s="1"/>
  <c r="I171" i="34"/>
  <c r="L170" i="34"/>
  <c r="J170" i="34"/>
  <c r="I170" i="34"/>
  <c r="L169" i="34"/>
  <c r="J169" i="34"/>
  <c r="I169" i="34"/>
  <c r="M169" i="34" s="1"/>
  <c r="L168" i="34"/>
  <c r="J168" i="34"/>
  <c r="I168" i="34"/>
  <c r="M167" i="34"/>
  <c r="L167" i="34"/>
  <c r="J167" i="34"/>
  <c r="N167" i="34" s="1"/>
  <c r="I167" i="34"/>
  <c r="L166" i="34"/>
  <c r="J166" i="34"/>
  <c r="I166" i="34"/>
  <c r="M165" i="34"/>
  <c r="L165" i="34"/>
  <c r="J165" i="34"/>
  <c r="N165" i="34" s="1"/>
  <c r="I165" i="34"/>
  <c r="L164" i="34"/>
  <c r="J164" i="34"/>
  <c r="N164" i="34" s="1"/>
  <c r="I164" i="34"/>
  <c r="M164" i="34" s="1"/>
  <c r="L163" i="34"/>
  <c r="N163" i="34" s="1"/>
  <c r="J163" i="34"/>
  <c r="I163" i="34"/>
  <c r="L162" i="34"/>
  <c r="M162" i="34" s="1"/>
  <c r="J162" i="34"/>
  <c r="I162" i="34"/>
  <c r="M161" i="34"/>
  <c r="L161" i="34"/>
  <c r="J161" i="34"/>
  <c r="N161" i="34" s="1"/>
  <c r="I161" i="34"/>
  <c r="L160" i="34"/>
  <c r="M160" i="34" s="1"/>
  <c r="J160" i="34"/>
  <c r="N160" i="34" s="1"/>
  <c r="I160" i="34"/>
  <c r="L159" i="34"/>
  <c r="J159" i="34"/>
  <c r="I159" i="34"/>
  <c r="L158" i="34"/>
  <c r="J158" i="34"/>
  <c r="I158" i="34"/>
  <c r="N157" i="34"/>
  <c r="M157" i="34"/>
  <c r="L157" i="34"/>
  <c r="J157" i="34"/>
  <c r="I157" i="34"/>
  <c r="L156" i="34"/>
  <c r="J156" i="34"/>
  <c r="I156" i="34"/>
  <c r="M155" i="34"/>
  <c r="L155" i="34"/>
  <c r="J155" i="34"/>
  <c r="I155" i="34"/>
  <c r="L154" i="34"/>
  <c r="J154" i="34"/>
  <c r="I154" i="34"/>
  <c r="L153" i="34"/>
  <c r="J153" i="34"/>
  <c r="N153" i="34" s="1"/>
  <c r="I153" i="34"/>
  <c r="M153" i="34" s="1"/>
  <c r="L152" i="34"/>
  <c r="J152" i="34"/>
  <c r="N152" i="34" s="1"/>
  <c r="I152" i="34"/>
  <c r="M152" i="34" s="1"/>
  <c r="L151" i="34"/>
  <c r="J151" i="34"/>
  <c r="I151" i="34"/>
  <c r="L150" i="34"/>
  <c r="J150" i="34"/>
  <c r="I150" i="34"/>
  <c r="L149" i="34"/>
  <c r="J149" i="34"/>
  <c r="I149" i="34"/>
  <c r="M149" i="34" s="1"/>
  <c r="L148" i="34"/>
  <c r="J148" i="34"/>
  <c r="N148" i="34" s="1"/>
  <c r="I148" i="34"/>
  <c r="M148" i="34" s="1"/>
  <c r="M147" i="34"/>
  <c r="L147" i="34"/>
  <c r="J147" i="34"/>
  <c r="I147" i="34"/>
  <c r="L146" i="34"/>
  <c r="J146" i="34"/>
  <c r="I146" i="34"/>
  <c r="L145" i="34"/>
  <c r="J145" i="34"/>
  <c r="I145" i="34"/>
  <c r="N144" i="34"/>
  <c r="L144" i="34"/>
  <c r="J144" i="34"/>
  <c r="I144" i="34"/>
  <c r="M144" i="34" s="1"/>
  <c r="L143" i="34"/>
  <c r="M143" i="34" s="1"/>
  <c r="J143" i="34"/>
  <c r="I143" i="34"/>
  <c r="N142" i="34"/>
  <c r="M142" i="34"/>
  <c r="L142" i="34"/>
  <c r="J142" i="34"/>
  <c r="I142" i="34"/>
  <c r="M141" i="34"/>
  <c r="L141" i="34"/>
  <c r="J141" i="34"/>
  <c r="I141" i="34"/>
  <c r="L140" i="34"/>
  <c r="M140" i="34" s="1"/>
  <c r="J140" i="34"/>
  <c r="N140" i="34" s="1"/>
  <c r="I140" i="34"/>
  <c r="L139" i="34"/>
  <c r="M139" i="34" s="1"/>
  <c r="J139" i="34"/>
  <c r="N139" i="34" s="1"/>
  <c r="I139" i="34"/>
  <c r="L138" i="34"/>
  <c r="J138" i="34"/>
  <c r="I138" i="34"/>
  <c r="L137" i="34"/>
  <c r="J137" i="34"/>
  <c r="I137" i="34"/>
  <c r="M137" i="34" s="1"/>
  <c r="L136" i="34"/>
  <c r="J136" i="34"/>
  <c r="I136" i="34"/>
  <c r="M135" i="34"/>
  <c r="L135" i="34"/>
  <c r="J135" i="34"/>
  <c r="N135" i="34" s="1"/>
  <c r="I135" i="34"/>
  <c r="L134" i="34"/>
  <c r="N134" i="34" s="1"/>
  <c r="J134" i="34"/>
  <c r="I134" i="34"/>
  <c r="M133" i="34"/>
  <c r="L133" i="34"/>
  <c r="J133" i="34"/>
  <c r="N133" i="34" s="1"/>
  <c r="I133" i="34"/>
  <c r="L132" i="34"/>
  <c r="J132" i="34"/>
  <c r="N132" i="34" s="1"/>
  <c r="I132" i="34"/>
  <c r="M132" i="34" s="1"/>
  <c r="L131" i="34"/>
  <c r="J131" i="34"/>
  <c r="I131" i="34"/>
  <c r="L130" i="34"/>
  <c r="J130" i="34"/>
  <c r="I130" i="34"/>
  <c r="M129" i="34"/>
  <c r="L129" i="34"/>
  <c r="J129" i="34"/>
  <c r="N129" i="34" s="1"/>
  <c r="I129" i="34"/>
  <c r="L128" i="34"/>
  <c r="M128" i="34" s="1"/>
  <c r="J128" i="34"/>
  <c r="N128" i="34" s="1"/>
  <c r="I128" i="34"/>
  <c r="L127" i="34"/>
  <c r="J127" i="34"/>
  <c r="I127" i="34"/>
  <c r="L126" i="34"/>
  <c r="J126" i="34"/>
  <c r="I126" i="34"/>
  <c r="M125" i="34"/>
  <c r="L125" i="34"/>
  <c r="J125" i="34"/>
  <c r="N125" i="34" s="1"/>
  <c r="I125" i="34"/>
  <c r="L124" i="34"/>
  <c r="J124" i="34"/>
  <c r="I124" i="34"/>
  <c r="L123" i="34"/>
  <c r="M123" i="34" s="1"/>
  <c r="J123" i="34"/>
  <c r="I123" i="34"/>
  <c r="L122" i="34"/>
  <c r="J122" i="34"/>
  <c r="I122" i="34"/>
  <c r="L121" i="34"/>
  <c r="J121" i="34"/>
  <c r="N121" i="34" s="1"/>
  <c r="I121" i="34"/>
  <c r="M121" i="34" s="1"/>
  <c r="L120" i="34"/>
  <c r="J120" i="34"/>
  <c r="N120" i="34" s="1"/>
  <c r="I120" i="34"/>
  <c r="M120" i="34" s="1"/>
  <c r="L119" i="34"/>
  <c r="J119" i="34"/>
  <c r="I119" i="34"/>
  <c r="L118" i="34"/>
  <c r="J118" i="34"/>
  <c r="I118" i="34"/>
  <c r="L117" i="34"/>
  <c r="J117" i="34"/>
  <c r="I117" i="34"/>
  <c r="M117" i="34" s="1"/>
  <c r="N116" i="34"/>
  <c r="L116" i="34"/>
  <c r="J116" i="34"/>
  <c r="I116" i="34"/>
  <c r="M116" i="34" s="1"/>
  <c r="M115" i="34"/>
  <c r="L115" i="34"/>
  <c r="N115" i="34" s="1"/>
  <c r="J115" i="34"/>
  <c r="I115" i="34"/>
  <c r="L114" i="34"/>
  <c r="J114" i="34"/>
  <c r="I114" i="34"/>
  <c r="L113" i="34"/>
  <c r="J113" i="34"/>
  <c r="I113" i="34"/>
  <c r="L112" i="34"/>
  <c r="J112" i="34"/>
  <c r="N112" i="34" s="1"/>
  <c r="I112" i="34"/>
  <c r="M112" i="34" s="1"/>
  <c r="L111" i="34"/>
  <c r="M111" i="34" s="1"/>
  <c r="J111" i="34"/>
  <c r="I111" i="34"/>
  <c r="L110" i="34"/>
  <c r="J110" i="34"/>
  <c r="I110" i="34"/>
  <c r="M109" i="34"/>
  <c r="L109" i="34"/>
  <c r="J109" i="34"/>
  <c r="N109" i="34" s="1"/>
  <c r="I109" i="34"/>
  <c r="L108" i="34"/>
  <c r="M108" i="34" s="1"/>
  <c r="J108" i="34"/>
  <c r="N108" i="34" s="1"/>
  <c r="I108" i="34"/>
  <c r="L107" i="34"/>
  <c r="M107" i="34" s="1"/>
  <c r="J107" i="34"/>
  <c r="N107" i="34" s="1"/>
  <c r="I107" i="34"/>
  <c r="L106" i="34"/>
  <c r="M106" i="34" s="1"/>
  <c r="J106" i="34"/>
  <c r="I106" i="34"/>
  <c r="L105" i="34"/>
  <c r="N105" i="34" s="1"/>
  <c r="J105" i="34"/>
  <c r="I105" i="34"/>
  <c r="M105" i="34" s="1"/>
  <c r="L104" i="34"/>
  <c r="J104" i="34"/>
  <c r="I104" i="34"/>
  <c r="M103" i="34"/>
  <c r="L103" i="34"/>
  <c r="J103" i="34"/>
  <c r="N103" i="34" s="1"/>
  <c r="I103" i="34"/>
  <c r="L102" i="34"/>
  <c r="M102" i="34" s="1"/>
  <c r="J102" i="34"/>
  <c r="N102" i="34" s="1"/>
  <c r="I102" i="34"/>
  <c r="M101" i="34"/>
  <c r="L101" i="34"/>
  <c r="J101" i="34"/>
  <c r="N101" i="34" s="1"/>
  <c r="I101" i="34"/>
  <c r="L100" i="34"/>
  <c r="J100" i="34"/>
  <c r="N100" i="34" s="1"/>
  <c r="I100" i="34"/>
  <c r="M100" i="34" s="1"/>
  <c r="L99" i="34"/>
  <c r="N99" i="34" s="1"/>
  <c r="J99" i="34"/>
  <c r="I99" i="34"/>
  <c r="L98" i="34"/>
  <c r="M98" i="34" s="1"/>
  <c r="J98" i="34"/>
  <c r="I98" i="34"/>
  <c r="M97" i="34"/>
  <c r="L97" i="34"/>
  <c r="J97" i="34"/>
  <c r="N97" i="34" s="1"/>
  <c r="I97" i="34"/>
  <c r="L96" i="34"/>
  <c r="M96" i="34" s="1"/>
  <c r="J96" i="34"/>
  <c r="N96" i="34" s="1"/>
  <c r="I96" i="34"/>
  <c r="L95" i="34"/>
  <c r="J95" i="34"/>
  <c r="I95" i="34"/>
  <c r="L94" i="34"/>
  <c r="J94" i="34"/>
  <c r="I94" i="34"/>
  <c r="M93" i="34"/>
  <c r="L93" i="34"/>
  <c r="J93" i="34"/>
  <c r="N93" i="34" s="1"/>
  <c r="I93" i="34"/>
  <c r="L92" i="34"/>
  <c r="J92" i="34"/>
  <c r="I92" i="34"/>
  <c r="L91" i="34"/>
  <c r="M91" i="34" s="1"/>
  <c r="J91" i="34"/>
  <c r="I91" i="34"/>
  <c r="L90" i="34"/>
  <c r="J90" i="34"/>
  <c r="I90" i="34"/>
  <c r="L89" i="34"/>
  <c r="J89" i="34"/>
  <c r="N89" i="34" s="1"/>
  <c r="I89" i="34"/>
  <c r="M89" i="34" s="1"/>
  <c r="L88" i="34"/>
  <c r="J88" i="34"/>
  <c r="N88" i="34" s="1"/>
  <c r="I88" i="34"/>
  <c r="M88" i="34" s="1"/>
  <c r="L87" i="34"/>
  <c r="N87" i="34" s="1"/>
  <c r="J87" i="34"/>
  <c r="I87" i="34"/>
  <c r="L86" i="34"/>
  <c r="J86" i="34"/>
  <c r="I86" i="34"/>
  <c r="L85" i="34"/>
  <c r="J85" i="34"/>
  <c r="I85" i="34"/>
  <c r="M85" i="34" s="1"/>
  <c r="L84" i="34"/>
  <c r="J84" i="34"/>
  <c r="N84" i="34" s="1"/>
  <c r="I84" i="34"/>
  <c r="M84" i="34" s="1"/>
  <c r="M83" i="34"/>
  <c r="L83" i="34"/>
  <c r="J83" i="34"/>
  <c r="I83" i="34"/>
  <c r="L82" i="34"/>
  <c r="N82" i="34" s="1"/>
  <c r="J82" i="34"/>
  <c r="I82" i="34"/>
  <c r="L81" i="34"/>
  <c r="J81" i="34"/>
  <c r="I81" i="34"/>
  <c r="L80" i="34"/>
  <c r="J80" i="34"/>
  <c r="N80" i="34" s="1"/>
  <c r="I80" i="34"/>
  <c r="M80" i="34" s="1"/>
  <c r="L79" i="34"/>
  <c r="M79" i="34" s="1"/>
  <c r="J79" i="34"/>
  <c r="I79" i="34"/>
  <c r="M78" i="34"/>
  <c r="L78" i="34"/>
  <c r="J78" i="34"/>
  <c r="I78" i="34"/>
  <c r="M77" i="34"/>
  <c r="L77" i="34"/>
  <c r="J77" i="34"/>
  <c r="N77" i="34" s="1"/>
  <c r="I77" i="34"/>
  <c r="L76" i="34"/>
  <c r="M76" i="34" s="1"/>
  <c r="J76" i="34"/>
  <c r="N76" i="34" s="1"/>
  <c r="I76" i="34"/>
  <c r="L75" i="34"/>
  <c r="M75" i="34" s="1"/>
  <c r="J75" i="34"/>
  <c r="N75" i="34" s="1"/>
  <c r="I75" i="34"/>
  <c r="L74" i="34"/>
  <c r="J74" i="34"/>
  <c r="I74" i="34"/>
  <c r="L73" i="34"/>
  <c r="J73" i="34"/>
  <c r="I73" i="34"/>
  <c r="M73" i="34" s="1"/>
  <c r="L72" i="34"/>
  <c r="J72" i="34"/>
  <c r="I72" i="34"/>
  <c r="M71" i="34"/>
  <c r="L71" i="34"/>
  <c r="J71" i="34"/>
  <c r="N71" i="34" s="1"/>
  <c r="I71" i="34"/>
  <c r="N70" i="34"/>
  <c r="M70" i="34"/>
  <c r="L70" i="34"/>
  <c r="J70" i="34"/>
  <c r="I70" i="34"/>
  <c r="M69" i="34"/>
  <c r="L69" i="34"/>
  <c r="J69" i="34"/>
  <c r="N69" i="34" s="1"/>
  <c r="I69" i="34"/>
  <c r="L68" i="34"/>
  <c r="J68" i="34"/>
  <c r="N68" i="34" s="1"/>
  <c r="I68" i="34"/>
  <c r="M68" i="34" s="1"/>
  <c r="L67" i="34"/>
  <c r="J67" i="34"/>
  <c r="I67" i="34"/>
  <c r="L66" i="34"/>
  <c r="M66" i="34" s="1"/>
  <c r="J66" i="34"/>
  <c r="I66" i="34"/>
  <c r="M65" i="34"/>
  <c r="L65" i="34"/>
  <c r="J65" i="34"/>
  <c r="N65" i="34" s="1"/>
  <c r="I65" i="34"/>
  <c r="L64" i="34"/>
  <c r="M64" i="34" s="1"/>
  <c r="J64" i="34"/>
  <c r="N64" i="34" s="1"/>
  <c r="I64" i="34"/>
  <c r="L63" i="34"/>
  <c r="N63" i="34" s="1"/>
  <c r="J63" i="34"/>
  <c r="I63" i="34"/>
  <c r="L62" i="34"/>
  <c r="J62" i="34"/>
  <c r="I62" i="34"/>
  <c r="M61" i="34"/>
  <c r="L61" i="34"/>
  <c r="J61" i="34"/>
  <c r="N61" i="34" s="1"/>
  <c r="I61" i="34"/>
  <c r="L60" i="34"/>
  <c r="J60" i="34"/>
  <c r="I60" i="34"/>
  <c r="L59" i="34"/>
  <c r="M59" i="34" s="1"/>
  <c r="J59" i="34"/>
  <c r="I59" i="34"/>
  <c r="L58" i="34"/>
  <c r="J58" i="34"/>
  <c r="I58" i="34"/>
  <c r="L57" i="34"/>
  <c r="J57" i="34"/>
  <c r="N57" i="34" s="1"/>
  <c r="I57" i="34"/>
  <c r="M57" i="34" s="1"/>
  <c r="N56" i="34"/>
  <c r="L56" i="34"/>
  <c r="J56" i="34"/>
  <c r="I56" i="34"/>
  <c r="M56" i="34" s="1"/>
  <c r="L55" i="34"/>
  <c r="J55" i="34"/>
  <c r="I55" i="34"/>
  <c r="L54" i="34"/>
  <c r="N54" i="34" s="1"/>
  <c r="J54" i="34"/>
  <c r="I54" i="34"/>
  <c r="L53" i="34"/>
  <c r="M53" i="34" s="1"/>
  <c r="J53" i="34"/>
  <c r="I53" i="34"/>
  <c r="L52" i="34"/>
  <c r="J52" i="34"/>
  <c r="N52" i="34" s="1"/>
  <c r="I52" i="34"/>
  <c r="M52" i="34" s="1"/>
  <c r="M51" i="34"/>
  <c r="L51" i="34"/>
  <c r="N51" i="34" s="1"/>
  <c r="J51" i="34"/>
  <c r="I51" i="34"/>
  <c r="L50" i="34"/>
  <c r="J50" i="34"/>
  <c r="I50" i="34"/>
  <c r="L49" i="34"/>
  <c r="J49" i="34"/>
  <c r="I49" i="34"/>
  <c r="L48" i="34"/>
  <c r="J48" i="34"/>
  <c r="N48" i="34" s="1"/>
  <c r="I48" i="34"/>
  <c r="M48" i="34" s="1"/>
  <c r="L47" i="34"/>
  <c r="M47" i="34" s="1"/>
  <c r="J47" i="34"/>
  <c r="I47" i="34"/>
  <c r="L46" i="34"/>
  <c r="M46" i="34" s="1"/>
  <c r="J46" i="34"/>
  <c r="I46" i="34"/>
  <c r="M45" i="34"/>
  <c r="L45" i="34"/>
  <c r="J45" i="34"/>
  <c r="N45" i="34" s="1"/>
  <c r="I45" i="34"/>
  <c r="L44" i="34"/>
  <c r="M44" i="34" s="1"/>
  <c r="J44" i="34"/>
  <c r="N44" i="34" s="1"/>
  <c r="I44" i="34"/>
  <c r="L43" i="34"/>
  <c r="M43" i="34" s="1"/>
  <c r="J43" i="34"/>
  <c r="N43" i="34" s="1"/>
  <c r="I43" i="34"/>
  <c r="L42" i="34"/>
  <c r="N42" i="34" s="1"/>
  <c r="J42" i="34"/>
  <c r="I42" i="34"/>
  <c r="L41" i="34"/>
  <c r="N41" i="34" s="1"/>
  <c r="J41" i="34"/>
  <c r="I41" i="34"/>
  <c r="M41" i="34" s="1"/>
  <c r="L40" i="34"/>
  <c r="J40" i="34"/>
  <c r="I40" i="34"/>
  <c r="M39" i="34"/>
  <c r="L39" i="34"/>
  <c r="J39" i="34"/>
  <c r="N39" i="34" s="1"/>
  <c r="I39" i="34"/>
  <c r="M38" i="34"/>
  <c r="L38" i="34"/>
  <c r="J38" i="34"/>
  <c r="N38" i="34" s="1"/>
  <c r="I38" i="34"/>
  <c r="M37" i="34"/>
  <c r="L37" i="34"/>
  <c r="J37" i="34"/>
  <c r="N37" i="34" s="1"/>
  <c r="I37" i="34"/>
  <c r="L36" i="34"/>
  <c r="J36" i="34"/>
  <c r="N36" i="34" s="1"/>
  <c r="I36" i="34"/>
  <c r="M36" i="34" s="1"/>
  <c r="L35" i="34"/>
  <c r="J35" i="34"/>
  <c r="I35" i="34"/>
  <c r="L34" i="34"/>
  <c r="J34" i="34"/>
  <c r="I34" i="34"/>
  <c r="M33" i="34"/>
  <c r="L33" i="34"/>
  <c r="J33" i="34"/>
  <c r="N33" i="34" s="1"/>
  <c r="I33" i="34"/>
  <c r="L32" i="34"/>
  <c r="M32" i="34" s="1"/>
  <c r="J32" i="34"/>
  <c r="N32" i="34" s="1"/>
  <c r="I32" i="34"/>
  <c r="L31" i="34"/>
  <c r="J31" i="34"/>
  <c r="I31" i="34"/>
  <c r="L30" i="34"/>
  <c r="J30" i="34"/>
  <c r="I30" i="34"/>
  <c r="M29" i="34"/>
  <c r="L29" i="34"/>
  <c r="J29" i="34"/>
  <c r="N29" i="34" s="1"/>
  <c r="I29" i="34"/>
  <c r="L28" i="34"/>
  <c r="J28" i="34"/>
  <c r="I28" i="34"/>
  <c r="L27" i="34"/>
  <c r="M27" i="34" s="1"/>
  <c r="J27" i="34"/>
  <c r="I27" i="34"/>
  <c r="L26" i="34"/>
  <c r="J26" i="34"/>
  <c r="I26" i="34"/>
  <c r="N25" i="34"/>
  <c r="L25" i="34"/>
  <c r="J25" i="34"/>
  <c r="I25" i="34"/>
  <c r="M25" i="34" s="1"/>
  <c r="L24" i="34"/>
  <c r="J24" i="34"/>
  <c r="N24" i="34" s="1"/>
  <c r="I24" i="34"/>
  <c r="M24" i="34" s="1"/>
  <c r="L23" i="34"/>
  <c r="N23" i="34" s="1"/>
  <c r="J23" i="34"/>
  <c r="I23" i="34"/>
  <c r="L22" i="34"/>
  <c r="J22" i="34"/>
  <c r="I22" i="34"/>
  <c r="L21" i="34"/>
  <c r="J21" i="34"/>
  <c r="I21" i="34"/>
  <c r="L20" i="34"/>
  <c r="J20" i="34"/>
  <c r="I20" i="34"/>
  <c r="M20" i="34" s="1"/>
  <c r="L19" i="34"/>
  <c r="M19" i="34" s="1"/>
  <c r="J19" i="34"/>
  <c r="I19" i="34"/>
  <c r="L18" i="34"/>
  <c r="J18" i="34"/>
  <c r="I18" i="34"/>
  <c r="L17" i="34"/>
  <c r="N17" i="34" s="1"/>
  <c r="J17" i="34"/>
  <c r="I17" i="34"/>
  <c r="L16" i="34"/>
  <c r="J16" i="34"/>
  <c r="I16" i="34"/>
  <c r="L15" i="34"/>
  <c r="M15" i="34" s="1"/>
  <c r="J15" i="34"/>
  <c r="I15" i="34"/>
  <c r="L14" i="34"/>
  <c r="N14" i="34" s="1"/>
  <c r="J14" i="34"/>
  <c r="I14" i="34"/>
  <c r="L13" i="34"/>
  <c r="M13" i="34" s="1"/>
  <c r="J13" i="34"/>
  <c r="I13" i="34"/>
  <c r="L12" i="34"/>
  <c r="M12" i="34" s="1"/>
  <c r="J12" i="34"/>
  <c r="I12" i="34"/>
  <c r="L11" i="34"/>
  <c r="M11" i="34" s="1"/>
  <c r="J11" i="34"/>
  <c r="I11" i="34"/>
  <c r="L10" i="34"/>
  <c r="J10" i="34"/>
  <c r="I10" i="34"/>
  <c r="L9" i="34"/>
  <c r="J9" i="34"/>
  <c r="I9" i="34"/>
  <c r="L8" i="34"/>
  <c r="J8" i="34"/>
  <c r="I8" i="34"/>
  <c r="L7" i="34"/>
  <c r="M7" i="34" s="1"/>
  <c r="J7" i="34"/>
  <c r="I7" i="34"/>
  <c r="M6" i="34"/>
  <c r="L6" i="34"/>
  <c r="J6" i="34"/>
  <c r="N6" i="34" s="1"/>
  <c r="I6" i="34"/>
  <c r="L5" i="34"/>
  <c r="J5" i="34"/>
  <c r="I5" i="34"/>
  <c r="L4" i="34"/>
  <c r="J4" i="34"/>
  <c r="I4" i="34"/>
  <c r="L3" i="34"/>
  <c r="J3" i="34"/>
  <c r="I3" i="34"/>
  <c r="M23" i="35" l="1"/>
  <c r="M56" i="35"/>
  <c r="M7" i="35"/>
  <c r="M4" i="35"/>
  <c r="M24" i="35"/>
  <c r="M36" i="35"/>
  <c r="M46" i="35"/>
  <c r="M37" i="35"/>
  <c r="M30" i="35"/>
  <c r="M13" i="35"/>
  <c r="M32" i="35"/>
  <c r="M3" i="35"/>
  <c r="M20" i="35"/>
  <c r="M54" i="35"/>
  <c r="L45" i="35"/>
  <c r="M28" i="35"/>
  <c r="L37" i="35"/>
  <c r="M45" i="35"/>
  <c r="M29" i="35"/>
  <c r="M38" i="35"/>
  <c r="M47" i="35"/>
  <c r="M22" i="35"/>
  <c r="M39" i="35"/>
  <c r="L47" i="35"/>
  <c r="L31" i="35"/>
  <c r="M6" i="35"/>
  <c r="M48" i="35"/>
  <c r="L24" i="35"/>
  <c r="M15" i="35"/>
  <c r="L49" i="35"/>
  <c r="M58" i="35"/>
  <c r="L7" i="35"/>
  <c r="M33" i="35"/>
  <c r="M41" i="35"/>
  <c r="M50" i="35"/>
  <c r="L25" i="35"/>
  <c r="L42" i="35"/>
  <c r="M42" i="35"/>
  <c r="L17" i="35"/>
  <c r="M60" i="35"/>
  <c r="L9" i="35"/>
  <c r="M52" i="35"/>
  <c r="M18" i="35"/>
  <c r="L27" i="35"/>
  <c r="M61" i="35"/>
  <c r="M27" i="35"/>
  <c r="L61" i="35"/>
  <c r="L36" i="35"/>
  <c r="M62" i="35"/>
  <c r="L18" i="35"/>
  <c r="L50" i="35"/>
  <c r="L6" i="35"/>
  <c r="M25" i="35"/>
  <c r="L38" i="35"/>
  <c r="M57" i="35"/>
  <c r="L19" i="35"/>
  <c r="L32" i="35"/>
  <c r="L20" i="35"/>
  <c r="L52" i="35"/>
  <c r="L33" i="35"/>
  <c r="L14" i="35"/>
  <c r="L46" i="35"/>
  <c r="K1" i="35"/>
  <c r="D8" i="1" s="1"/>
  <c r="L22" i="35"/>
  <c r="L54" i="35"/>
  <c r="M17" i="35"/>
  <c r="L30" i="35"/>
  <c r="M49" i="35"/>
  <c r="L62" i="35"/>
  <c r="L4" i="35"/>
  <c r="N5" i="34"/>
  <c r="N273" i="34"/>
  <c r="N418" i="34"/>
  <c r="N738" i="34"/>
  <c r="N689" i="34"/>
  <c r="N55" i="34"/>
  <c r="N83" i="34"/>
  <c r="N16" i="34"/>
  <c r="N169" i="34"/>
  <c r="N274" i="34"/>
  <c r="N322" i="34"/>
  <c r="N438" i="34"/>
  <c r="N457" i="34"/>
  <c r="N506" i="34"/>
  <c r="N593" i="34"/>
  <c r="N680" i="34"/>
  <c r="N700" i="34"/>
  <c r="N719" i="34"/>
  <c r="N151" i="34"/>
  <c r="N237" i="34"/>
  <c r="N535" i="34"/>
  <c r="N661" i="34"/>
  <c r="N401" i="34"/>
  <c r="N411" i="34"/>
  <c r="N565" i="34"/>
  <c r="N710" i="34"/>
  <c r="N124" i="34"/>
  <c r="N209" i="34"/>
  <c r="N315" i="34"/>
  <c r="N392" i="34"/>
  <c r="N402" i="34"/>
  <c r="N489" i="34"/>
  <c r="N556" i="34"/>
  <c r="N191" i="34"/>
  <c r="N643" i="34"/>
  <c r="N653" i="34"/>
  <c r="N201" i="34"/>
  <c r="N258" i="34"/>
  <c r="N306" i="34"/>
  <c r="N450" i="34"/>
  <c r="N547" i="34"/>
  <c r="N557" i="34"/>
  <c r="N634" i="34"/>
  <c r="N712" i="34"/>
  <c r="N316" i="34"/>
  <c r="N538" i="34"/>
  <c r="N394" i="34"/>
  <c r="N529" i="34"/>
  <c r="N684" i="34"/>
  <c r="N713" i="34"/>
  <c r="N510" i="34"/>
  <c r="N597" i="34"/>
  <c r="N606" i="34"/>
  <c r="N278" i="34"/>
  <c r="N78" i="34"/>
  <c r="N145" i="34"/>
  <c r="N501" i="34"/>
  <c r="N588" i="34"/>
  <c r="N616" i="34"/>
  <c r="N655" i="34"/>
  <c r="N60" i="34"/>
  <c r="N117" i="34"/>
  <c r="N127" i="34"/>
  <c r="N136" i="34"/>
  <c r="N279" i="34"/>
  <c r="N433" i="34"/>
  <c r="N482" i="34"/>
  <c r="N530" i="34"/>
  <c r="N636" i="34"/>
  <c r="N685" i="34"/>
  <c r="N118" i="34"/>
  <c r="N137" i="34"/>
  <c r="N232" i="34"/>
  <c r="N328" i="34"/>
  <c r="N463" i="34"/>
  <c r="N502" i="34"/>
  <c r="N521" i="34"/>
  <c r="N745" i="34"/>
  <c r="N183" i="34"/>
  <c r="N346" i="34"/>
  <c r="N90" i="34"/>
  <c r="N119" i="34"/>
  <c r="N138" i="34"/>
  <c r="N166" i="34"/>
  <c r="N233" i="34"/>
  <c r="N522" i="34"/>
  <c r="N34" i="34"/>
  <c r="N81" i="34"/>
  <c r="N215" i="34"/>
  <c r="N330" i="34"/>
  <c r="N707" i="34"/>
  <c r="N311" i="34"/>
  <c r="N495" i="34"/>
  <c r="M9" i="34"/>
  <c r="N13" i="34"/>
  <c r="N20" i="34"/>
  <c r="N4" i="34"/>
  <c r="M16" i="34"/>
  <c r="N12" i="34"/>
  <c r="N11" i="34"/>
  <c r="N7" i="34"/>
  <c r="M5" i="34"/>
  <c r="M4" i="34"/>
  <c r="L1" i="34"/>
  <c r="D17" i="1" s="1"/>
  <c r="N94" i="34"/>
  <c r="N149" i="34"/>
  <c r="N415" i="34"/>
  <c r="N314" i="34"/>
  <c r="N155" i="34"/>
  <c r="N182" i="34"/>
  <c r="N200" i="34"/>
  <c r="N219" i="34"/>
  <c r="N246" i="34"/>
  <c r="N264" i="34"/>
  <c r="N283" i="34"/>
  <c r="N310" i="34"/>
  <c r="N393" i="34"/>
  <c r="N523" i="34"/>
  <c r="N550" i="34"/>
  <c r="N578" i="34"/>
  <c r="N663" i="34"/>
  <c r="N682" i="34"/>
  <c r="N730" i="34"/>
  <c r="N18" i="34"/>
  <c r="N72" i="34"/>
  <c r="N146" i="34"/>
  <c r="N338" i="34"/>
  <c r="N375" i="34"/>
  <c r="N412" i="34"/>
  <c r="N458" i="34"/>
  <c r="N329" i="34"/>
  <c r="N524" i="34"/>
  <c r="N533" i="34"/>
  <c r="N542" i="34"/>
  <c r="N579" i="34"/>
  <c r="N589" i="34"/>
  <c r="N607" i="34"/>
  <c r="N626" i="34"/>
  <c r="N721" i="34"/>
  <c r="N19" i="34"/>
  <c r="N73" i="34"/>
  <c r="N92" i="34"/>
  <c r="N110" i="34"/>
  <c r="N147" i="34"/>
  <c r="N156" i="34"/>
  <c r="N220" i="34"/>
  <c r="N284" i="34"/>
  <c r="N431" i="34"/>
  <c r="N561" i="34"/>
  <c r="N598" i="34"/>
  <c r="N702" i="34"/>
  <c r="N202" i="34"/>
  <c r="N266" i="34"/>
  <c r="N395" i="34"/>
  <c r="N422" i="34"/>
  <c r="N478" i="34"/>
  <c r="N497" i="34"/>
  <c r="N515" i="34"/>
  <c r="N525" i="34"/>
  <c r="N543" i="34"/>
  <c r="N552" i="34"/>
  <c r="N674" i="34"/>
  <c r="N693" i="34"/>
  <c r="N722" i="34"/>
  <c r="N732" i="34"/>
  <c r="N74" i="34"/>
  <c r="N331" i="34"/>
  <c r="N358" i="34"/>
  <c r="N488" i="34"/>
  <c r="N742" i="34"/>
  <c r="N267" i="34"/>
  <c r="N294" i="34"/>
  <c r="N386" i="34"/>
  <c r="N396" i="34"/>
  <c r="N414" i="34"/>
  <c r="N442" i="34"/>
  <c r="N479" i="34"/>
  <c r="N498" i="34"/>
  <c r="N553" i="34"/>
  <c r="N646" i="34"/>
  <c r="N675" i="34"/>
  <c r="N694" i="34"/>
  <c r="N405" i="34"/>
  <c r="N451" i="34"/>
  <c r="N461" i="34"/>
  <c r="N470" i="34"/>
  <c r="N350" i="34"/>
  <c r="N714" i="34"/>
  <c r="N508" i="34"/>
  <c r="N695" i="34"/>
  <c r="N734" i="34"/>
  <c r="N620" i="34"/>
  <c r="N95" i="34"/>
  <c r="N150" i="34"/>
  <c r="N159" i="34"/>
  <c r="N177" i="34"/>
  <c r="N205" i="34"/>
  <c r="N223" i="34"/>
  <c r="N241" i="34"/>
  <c r="N269" i="34"/>
  <c r="N287" i="34"/>
  <c r="N305" i="34"/>
  <c r="N342" i="34"/>
  <c r="N425" i="34"/>
  <c r="N555" i="34"/>
  <c r="N648" i="34"/>
  <c r="N658" i="34"/>
  <c r="N715" i="34"/>
  <c r="N744" i="34"/>
  <c r="N86" i="34"/>
  <c r="N168" i="34"/>
  <c r="N187" i="34"/>
  <c r="N214" i="34"/>
  <c r="N444" i="34"/>
  <c r="N639" i="34"/>
  <c r="N668" i="34"/>
  <c r="N725" i="34"/>
  <c r="N735" i="34"/>
  <c r="N277" i="34"/>
  <c r="N40" i="34"/>
  <c r="N50" i="34"/>
  <c r="N104" i="34"/>
  <c r="N114" i="34"/>
  <c r="N361" i="34"/>
  <c r="N491" i="34"/>
  <c r="N518" i="34"/>
  <c r="N602" i="34"/>
  <c r="N611" i="34"/>
  <c r="N621" i="34"/>
  <c r="N687" i="34"/>
  <c r="N706" i="34"/>
  <c r="N9" i="34"/>
  <c r="N222" i="34"/>
  <c r="N286" i="34"/>
  <c r="N424" i="34"/>
  <c r="N113" i="34"/>
  <c r="N333" i="34"/>
  <c r="N629" i="34"/>
  <c r="N471" i="34"/>
  <c r="N638" i="34"/>
  <c r="N434" i="34"/>
  <c r="N686" i="34"/>
  <c r="N3" i="34"/>
  <c r="N158" i="34"/>
  <c r="N141" i="34"/>
  <c r="N8" i="34"/>
  <c r="N351" i="34"/>
  <c r="N179" i="34"/>
  <c r="N243" i="34"/>
  <c r="N307" i="34"/>
  <c r="N399" i="34"/>
  <c r="N427" i="34"/>
  <c r="N454" i="34"/>
  <c r="N746" i="34"/>
  <c r="N130" i="34"/>
  <c r="N67" i="34"/>
  <c r="N122" i="34"/>
  <c r="N186" i="34"/>
  <c r="N170" i="34"/>
  <c r="N234" i="34"/>
  <c r="N298" i="34"/>
  <c r="N566" i="34"/>
  <c r="N698" i="34"/>
  <c r="N727" i="34"/>
  <c r="N30" i="34"/>
  <c r="N387" i="34"/>
  <c r="N58" i="34"/>
  <c r="N131" i="34"/>
  <c r="N250" i="34"/>
  <c r="N369" i="34"/>
  <c r="N545" i="34"/>
  <c r="N379" i="34"/>
  <c r="N335" i="34"/>
  <c r="N363" i="34"/>
  <c r="N390" i="34"/>
  <c r="N474" i="34"/>
  <c r="N483" i="34"/>
  <c r="N493" i="34"/>
  <c r="N511" i="34"/>
  <c r="N520" i="34"/>
  <c r="N585" i="34"/>
  <c r="N641" i="34"/>
  <c r="N737" i="34"/>
  <c r="N21" i="34"/>
  <c r="N397" i="34"/>
  <c r="N213" i="34"/>
  <c r="N360" i="34"/>
  <c r="N22" i="34"/>
  <c r="N198" i="34"/>
  <c r="N262" i="34"/>
  <c r="N299" i="34"/>
  <c r="N326" i="34"/>
  <c r="N437" i="34"/>
  <c r="N465" i="34"/>
  <c r="N567" i="34"/>
  <c r="N623" i="34"/>
  <c r="N718" i="34"/>
  <c r="N747" i="34"/>
  <c r="N85" i="34"/>
  <c r="N705" i="34"/>
  <c r="N406" i="34"/>
  <c r="N31" i="34"/>
  <c r="N62" i="34"/>
  <c r="N126" i="34"/>
  <c r="N290" i="34"/>
  <c r="N373" i="34"/>
  <c r="N419" i="34"/>
  <c r="N429" i="34"/>
  <c r="N447" i="34"/>
  <c r="N456" i="34"/>
  <c r="N503" i="34"/>
  <c r="N540" i="34"/>
  <c r="N642" i="34"/>
  <c r="N652" i="34"/>
  <c r="N671" i="34"/>
  <c r="N690" i="34"/>
  <c r="N443" i="34"/>
  <c r="N259" i="34"/>
  <c r="N527" i="34"/>
  <c r="N610" i="34"/>
  <c r="N28" i="34"/>
  <c r="N10" i="34"/>
  <c r="N341" i="34"/>
  <c r="N49" i="34"/>
  <c r="N490" i="34"/>
  <c r="N582" i="34"/>
  <c r="N26" i="34"/>
  <c r="N35" i="34"/>
  <c r="N154" i="34"/>
  <c r="N181" i="34"/>
  <c r="N218" i="34"/>
  <c r="N282" i="34"/>
  <c r="N309" i="34"/>
  <c r="N383" i="34"/>
  <c r="N729" i="34"/>
  <c r="M114" i="34"/>
  <c r="M146" i="34"/>
  <c r="M242" i="34"/>
  <c r="M274" i="34"/>
  <c r="M306" i="34"/>
  <c r="M338" i="34"/>
  <c r="M370" i="34"/>
  <c r="M402" i="34"/>
  <c r="M434" i="34"/>
  <c r="M466" i="34"/>
  <c r="M498" i="34"/>
  <c r="M530" i="34"/>
  <c r="M562" i="34"/>
  <c r="M594" i="34"/>
  <c r="M626" i="34"/>
  <c r="M658" i="34"/>
  <c r="M690" i="34"/>
  <c r="M722" i="34"/>
  <c r="M31" i="34"/>
  <c r="N210" i="34"/>
  <c r="M351" i="34"/>
  <c r="M383" i="34"/>
  <c r="M415" i="34"/>
  <c r="M447" i="34"/>
  <c r="M479" i="34"/>
  <c r="M511" i="34"/>
  <c r="M543" i="34"/>
  <c r="M575" i="34"/>
  <c r="M607" i="34"/>
  <c r="M639" i="34"/>
  <c r="M671" i="34"/>
  <c r="M703" i="34"/>
  <c r="M735" i="34"/>
  <c r="M18" i="34"/>
  <c r="M50" i="34"/>
  <c r="M82" i="34"/>
  <c r="M178" i="34"/>
  <c r="M63" i="34"/>
  <c r="M95" i="34"/>
  <c r="M127" i="34"/>
  <c r="M159" i="34"/>
  <c r="M191" i="34"/>
  <c r="M223" i="34"/>
  <c r="M255" i="34"/>
  <c r="M287" i="34"/>
  <c r="M319" i="34"/>
  <c r="M332" i="34"/>
  <c r="M364" i="34"/>
  <c r="M396" i="34"/>
  <c r="M460" i="34"/>
  <c r="M524" i="34"/>
  <c r="M556" i="34"/>
  <c r="M588" i="34"/>
  <c r="M620" i="34"/>
  <c r="M652" i="34"/>
  <c r="M684" i="34"/>
  <c r="M716" i="34"/>
  <c r="M134" i="34"/>
  <c r="M166" i="34"/>
  <c r="M198" i="34"/>
  <c r="M230" i="34"/>
  <c r="M262" i="34"/>
  <c r="M294" i="34"/>
  <c r="M326" i="34"/>
  <c r="M358" i="34"/>
  <c r="M390" i="34"/>
  <c r="M422" i="34"/>
  <c r="M454" i="34"/>
  <c r="M486" i="34"/>
  <c r="M518" i="34"/>
  <c r="M550" i="34"/>
  <c r="M582" i="34"/>
  <c r="M614" i="34"/>
  <c r="M646" i="34"/>
  <c r="M678" i="34"/>
  <c r="M710" i="34"/>
  <c r="M742" i="34"/>
  <c r="M26" i="34"/>
  <c r="M58" i="34"/>
  <c r="M90" i="34"/>
  <c r="M122" i="34"/>
  <c r="M154" i="34"/>
  <c r="M186" i="34"/>
  <c r="M218" i="34"/>
  <c r="M250" i="34"/>
  <c r="M282" i="34"/>
  <c r="M314" i="34"/>
  <c r="M346" i="34"/>
  <c r="M378" i="34"/>
  <c r="M410" i="34"/>
  <c r="M442" i="34"/>
  <c r="M474" i="34"/>
  <c r="M506" i="34"/>
  <c r="M538" i="34"/>
  <c r="M570" i="34"/>
  <c r="M602" i="34"/>
  <c r="M634" i="34"/>
  <c r="M666" i="34"/>
  <c r="M698" i="34"/>
  <c r="M730" i="34"/>
  <c r="M705" i="34"/>
  <c r="M737" i="34"/>
  <c r="M110" i="34"/>
  <c r="M654" i="34"/>
  <c r="M686" i="34"/>
  <c r="M718" i="34"/>
  <c r="N27" i="34"/>
  <c r="M40" i="34"/>
  <c r="N59" i="34"/>
  <c r="M72" i="34"/>
  <c r="N91" i="34"/>
  <c r="M104" i="34"/>
  <c r="N123" i="34"/>
  <c r="M136" i="34"/>
  <c r="M168" i="34"/>
  <c r="M200" i="34"/>
  <c r="M232" i="34"/>
  <c r="M264" i="34"/>
  <c r="M296" i="34"/>
  <c r="M328" i="34"/>
  <c r="M360" i="34"/>
  <c r="M392" i="34"/>
  <c r="M424" i="34"/>
  <c r="M456" i="34"/>
  <c r="M488" i="34"/>
  <c r="M520" i="34"/>
  <c r="M552" i="34"/>
  <c r="M584" i="34"/>
  <c r="M616" i="34"/>
  <c r="M744" i="34"/>
  <c r="M661" i="34"/>
  <c r="M693" i="34"/>
  <c r="M725" i="34"/>
  <c r="M130" i="34"/>
  <c r="M258" i="34"/>
  <c r="M290" i="34"/>
  <c r="M322" i="34"/>
  <c r="M354" i="34"/>
  <c r="M386" i="34"/>
  <c r="M418" i="34"/>
  <c r="M450" i="34"/>
  <c r="M482" i="34"/>
  <c r="M578" i="34"/>
  <c r="M610" i="34"/>
  <c r="M642" i="34"/>
  <c r="M674" i="34"/>
  <c r="M706" i="34"/>
  <c r="M738" i="34"/>
  <c r="N162" i="34"/>
  <c r="M399" i="34"/>
  <c r="M431" i="34"/>
  <c r="M463" i="34"/>
  <c r="M495" i="34"/>
  <c r="N66" i="34"/>
  <c r="M335" i="34"/>
  <c r="N15" i="34"/>
  <c r="M28" i="34"/>
  <c r="N47" i="34"/>
  <c r="M60" i="34"/>
  <c r="N79" i="34"/>
  <c r="M92" i="34"/>
  <c r="N111" i="34"/>
  <c r="M124" i="34"/>
  <c r="N143" i="34"/>
  <c r="M156" i="34"/>
  <c r="N175" i="34"/>
  <c r="M188" i="34"/>
  <c r="N207" i="34"/>
  <c r="M220" i="34"/>
  <c r="N239" i="34"/>
  <c r="M252" i="34"/>
  <c r="N271" i="34"/>
  <c r="M284" i="34"/>
  <c r="N303" i="34"/>
  <c r="M316" i="34"/>
  <c r="M348" i="34"/>
  <c r="N367" i="34"/>
  <c r="M380" i="34"/>
  <c r="M412" i="34"/>
  <c r="M444" i="34"/>
  <c r="M476" i="34"/>
  <c r="M508" i="34"/>
  <c r="M540" i="34"/>
  <c r="M572" i="34"/>
  <c r="M604" i="34"/>
  <c r="M636" i="34"/>
  <c r="M668" i="34"/>
  <c r="M700" i="34"/>
  <c r="M732" i="34"/>
  <c r="M14" i="34"/>
  <c r="M8" i="34"/>
  <c r="N98" i="34"/>
  <c r="N226" i="34"/>
  <c r="M745" i="34"/>
  <c r="N46" i="34"/>
  <c r="M34" i="34"/>
  <c r="N194" i="34"/>
  <c r="M22" i="34"/>
  <c r="M54" i="34"/>
  <c r="M86" i="34"/>
  <c r="M118" i="34"/>
  <c r="M150" i="34"/>
  <c r="M182" i="34"/>
  <c r="M214" i="34"/>
  <c r="M246" i="34"/>
  <c r="M278" i="34"/>
  <c r="M310" i="34"/>
  <c r="M342" i="34"/>
  <c r="M374" i="34"/>
  <c r="M406" i="34"/>
  <c r="M438" i="34"/>
  <c r="M470" i="34"/>
  <c r="M502" i="34"/>
  <c r="M534" i="34"/>
  <c r="M566" i="34"/>
  <c r="M598" i="34"/>
  <c r="M630" i="34"/>
  <c r="M662" i="34"/>
  <c r="M694" i="34"/>
  <c r="M726" i="34"/>
  <c r="M21" i="34"/>
  <c r="M3" i="34"/>
  <c r="M35" i="34"/>
  <c r="M67" i="34"/>
  <c r="M99" i="34"/>
  <c r="M131" i="34"/>
  <c r="M163" i="34"/>
  <c r="M259" i="34"/>
  <c r="M387" i="34"/>
  <c r="M419" i="34"/>
  <c r="M451" i="34"/>
  <c r="M483" i="34"/>
  <c r="M515" i="34"/>
  <c r="M547" i="34"/>
  <c r="M579" i="34"/>
  <c r="M611" i="34"/>
  <c r="M643" i="34"/>
  <c r="M675" i="34"/>
  <c r="M707" i="34"/>
  <c r="N53" i="34"/>
  <c r="M10" i="34"/>
  <c r="M42" i="34"/>
  <c r="M74" i="34"/>
  <c r="M138" i="34"/>
  <c r="M170" i="34"/>
  <c r="M202" i="34"/>
  <c r="M234" i="34"/>
  <c r="M266" i="34"/>
  <c r="M298" i="34"/>
  <c r="M330" i="34"/>
  <c r="M362" i="34"/>
  <c r="M394" i="34"/>
  <c r="M426" i="34"/>
  <c r="M458" i="34"/>
  <c r="M490" i="34"/>
  <c r="M522" i="34"/>
  <c r="M554" i="34"/>
  <c r="M586" i="34"/>
  <c r="M618" i="34"/>
  <c r="M650" i="34"/>
  <c r="M23" i="34"/>
  <c r="M55" i="34"/>
  <c r="M87" i="34"/>
  <c r="N106" i="34"/>
  <c r="M119" i="34"/>
  <c r="M151" i="34"/>
  <c r="M183" i="34"/>
  <c r="M215" i="34"/>
  <c r="M247" i="34"/>
  <c r="M279" i="34"/>
  <c r="M311" i="34"/>
  <c r="M343" i="34"/>
  <c r="M375" i="34"/>
  <c r="M407" i="34"/>
  <c r="M439" i="34"/>
  <c r="M471" i="34"/>
  <c r="M503" i="34"/>
  <c r="M535" i="34"/>
  <c r="M567" i="34"/>
  <c r="M599" i="34"/>
  <c r="M631" i="34"/>
  <c r="M663" i="34"/>
  <c r="M695" i="34"/>
  <c r="M727" i="34"/>
  <c r="M17" i="34"/>
  <c r="M49" i="34"/>
  <c r="M81" i="34"/>
  <c r="M113" i="34"/>
  <c r="M145" i="34"/>
  <c r="M177" i="34"/>
  <c r="M209" i="34"/>
  <c r="M241" i="34"/>
  <c r="M337" i="34"/>
  <c r="M369" i="34"/>
  <c r="M401" i="34"/>
  <c r="M30" i="34"/>
  <c r="M62" i="34"/>
  <c r="M94" i="34"/>
  <c r="M126" i="34"/>
  <c r="M158" i="34"/>
  <c r="M190" i="34"/>
  <c r="M222" i="34"/>
  <c r="M254" i="34"/>
  <c r="M286" i="34"/>
  <c r="M318" i="34"/>
  <c r="M350" i="34"/>
  <c r="M382" i="34"/>
  <c r="M414" i="34"/>
  <c r="M446" i="34"/>
  <c r="M478" i="34"/>
  <c r="M510" i="34"/>
  <c r="M542" i="34"/>
  <c r="M574" i="34"/>
  <c r="M606" i="34"/>
  <c r="M638" i="34"/>
  <c r="M670" i="34"/>
  <c r="M702" i="34"/>
  <c r="M734" i="34"/>
  <c r="M267" i="34"/>
  <c r="M299" i="34"/>
  <c r="M331" i="34"/>
  <c r="M363" i="34"/>
  <c r="M395" i="34"/>
  <c r="M427" i="34"/>
  <c r="M491" i="34"/>
  <c r="M523" i="34"/>
  <c r="M555" i="34"/>
  <c r="M587" i="34"/>
  <c r="M747" i="34"/>
  <c r="L1" i="35" l="1"/>
  <c r="E8" i="1" s="1"/>
  <c r="M1" i="35"/>
  <c r="F8" i="1" s="1"/>
  <c r="M1" i="34"/>
  <c r="N1" i="34"/>
  <c r="F17" i="1" s="1"/>
  <c r="G24" i="1"/>
  <c r="L959" i="33"/>
  <c r="K959" i="33"/>
  <c r="I959" i="33"/>
  <c r="H959" i="33"/>
  <c r="K958" i="33"/>
  <c r="I958" i="33"/>
  <c r="H958" i="33"/>
  <c r="K957" i="33"/>
  <c r="I957" i="33"/>
  <c r="H957" i="33"/>
  <c r="K956" i="33"/>
  <c r="I956" i="33"/>
  <c r="M956" i="33" s="1"/>
  <c r="H956" i="33"/>
  <c r="L956" i="33" s="1"/>
  <c r="K955" i="33"/>
  <c r="I955" i="33"/>
  <c r="H955" i="33"/>
  <c r="K954" i="33"/>
  <c r="I954" i="33"/>
  <c r="H954" i="33"/>
  <c r="M953" i="33"/>
  <c r="L953" i="33"/>
  <c r="K953" i="33"/>
  <c r="I953" i="33"/>
  <c r="H953" i="33"/>
  <c r="K952" i="33"/>
  <c r="L952" i="33" s="1"/>
  <c r="I952" i="33"/>
  <c r="M952" i="33" s="1"/>
  <c r="H952" i="33"/>
  <c r="K951" i="33"/>
  <c r="L951" i="33" s="1"/>
  <c r="I951" i="33"/>
  <c r="M951" i="33" s="1"/>
  <c r="H951" i="33"/>
  <c r="K950" i="33"/>
  <c r="I950" i="33"/>
  <c r="H950" i="33"/>
  <c r="K949" i="33"/>
  <c r="I949" i="33"/>
  <c r="M949" i="33" s="1"/>
  <c r="H949" i="33"/>
  <c r="L949" i="33" s="1"/>
  <c r="M948" i="33"/>
  <c r="K948" i="33"/>
  <c r="I948" i="33"/>
  <c r="H948" i="33"/>
  <c r="L948" i="33" s="1"/>
  <c r="K947" i="33"/>
  <c r="I947" i="33"/>
  <c r="H947" i="33"/>
  <c r="K946" i="33"/>
  <c r="I946" i="33"/>
  <c r="H946" i="33"/>
  <c r="K945" i="33"/>
  <c r="I945" i="33"/>
  <c r="H945" i="33"/>
  <c r="K944" i="33"/>
  <c r="I944" i="33"/>
  <c r="H944" i="33"/>
  <c r="K943" i="33"/>
  <c r="L943" i="33" s="1"/>
  <c r="I943" i="33"/>
  <c r="M943" i="33" s="1"/>
  <c r="H943" i="33"/>
  <c r="K942" i="33"/>
  <c r="I942" i="33"/>
  <c r="H942" i="33"/>
  <c r="K941" i="33"/>
  <c r="I941" i="33"/>
  <c r="H941" i="33"/>
  <c r="L941" i="33" s="1"/>
  <c r="K940" i="33"/>
  <c r="L940" i="33" s="1"/>
  <c r="I940" i="33"/>
  <c r="M940" i="33" s="1"/>
  <c r="H940" i="33"/>
  <c r="K939" i="33"/>
  <c r="M939" i="33" s="1"/>
  <c r="I939" i="33"/>
  <c r="H939" i="33"/>
  <c r="K938" i="33"/>
  <c r="I938" i="33"/>
  <c r="H938" i="33"/>
  <c r="L937" i="33"/>
  <c r="K937" i="33"/>
  <c r="I937" i="33"/>
  <c r="H937" i="33"/>
  <c r="K936" i="33"/>
  <c r="L936" i="33" s="1"/>
  <c r="I936" i="33"/>
  <c r="M936" i="33" s="1"/>
  <c r="H936" i="33"/>
  <c r="L935" i="33"/>
  <c r="K935" i="33"/>
  <c r="I935" i="33"/>
  <c r="M935" i="33" s="1"/>
  <c r="H935" i="33"/>
  <c r="L934" i="33"/>
  <c r="K934" i="33"/>
  <c r="I934" i="33"/>
  <c r="H934" i="33"/>
  <c r="L933" i="33"/>
  <c r="K933" i="33"/>
  <c r="I933" i="33"/>
  <c r="H933" i="33"/>
  <c r="K932" i="33"/>
  <c r="I932" i="33"/>
  <c r="H932" i="33"/>
  <c r="L932" i="33" s="1"/>
  <c r="K931" i="33"/>
  <c r="I931" i="33"/>
  <c r="H931" i="33"/>
  <c r="K930" i="33"/>
  <c r="L930" i="33" s="1"/>
  <c r="I930" i="33"/>
  <c r="M930" i="33" s="1"/>
  <c r="H930" i="33"/>
  <c r="L929" i="33"/>
  <c r="K929" i="33"/>
  <c r="I929" i="33"/>
  <c r="M929" i="33" s="1"/>
  <c r="H929" i="33"/>
  <c r="K928" i="33"/>
  <c r="I928" i="33"/>
  <c r="H928" i="33"/>
  <c r="L927" i="33"/>
  <c r="K927" i="33"/>
  <c r="I927" i="33"/>
  <c r="M927" i="33" s="1"/>
  <c r="H927" i="33"/>
  <c r="K926" i="33"/>
  <c r="I926" i="33"/>
  <c r="H926" i="33"/>
  <c r="K925" i="33"/>
  <c r="I925" i="33"/>
  <c r="H925" i="33"/>
  <c r="L924" i="33"/>
  <c r="K924" i="33"/>
  <c r="I924" i="33"/>
  <c r="M924" i="33" s="1"/>
  <c r="H924" i="33"/>
  <c r="K923" i="33"/>
  <c r="I923" i="33"/>
  <c r="H923" i="33"/>
  <c r="K922" i="33"/>
  <c r="I922" i="33"/>
  <c r="H922" i="33"/>
  <c r="M921" i="33"/>
  <c r="L921" i="33"/>
  <c r="K921" i="33"/>
  <c r="I921" i="33"/>
  <c r="H921" i="33"/>
  <c r="M920" i="33"/>
  <c r="K920" i="33"/>
  <c r="L920" i="33" s="1"/>
  <c r="I920" i="33"/>
  <c r="H920" i="33"/>
  <c r="K919" i="33"/>
  <c r="L919" i="33" s="1"/>
  <c r="I919" i="33"/>
  <c r="M919" i="33" s="1"/>
  <c r="H919" i="33"/>
  <c r="K918" i="33"/>
  <c r="I918" i="33"/>
  <c r="H918" i="33"/>
  <c r="K917" i="33"/>
  <c r="I917" i="33"/>
  <c r="M917" i="33" s="1"/>
  <c r="H917" i="33"/>
  <c r="L917" i="33" s="1"/>
  <c r="K916" i="33"/>
  <c r="I916" i="33"/>
  <c r="M916" i="33" s="1"/>
  <c r="H916" i="33"/>
  <c r="L916" i="33" s="1"/>
  <c r="K915" i="33"/>
  <c r="I915" i="33"/>
  <c r="H915" i="33"/>
  <c r="K914" i="33"/>
  <c r="I914" i="33"/>
  <c r="H914" i="33"/>
  <c r="K913" i="33"/>
  <c r="I913" i="33"/>
  <c r="H913" i="33"/>
  <c r="K912" i="33"/>
  <c r="I912" i="33"/>
  <c r="H912" i="33"/>
  <c r="L911" i="33"/>
  <c r="K911" i="33"/>
  <c r="I911" i="33"/>
  <c r="M911" i="33" s="1"/>
  <c r="H911" i="33"/>
  <c r="K910" i="33"/>
  <c r="M910" i="33" s="1"/>
  <c r="I910" i="33"/>
  <c r="H910" i="33"/>
  <c r="K909" i="33"/>
  <c r="M909" i="33" s="1"/>
  <c r="I909" i="33"/>
  <c r="H909" i="33"/>
  <c r="L909" i="33" s="1"/>
  <c r="K908" i="33"/>
  <c r="L908" i="33" s="1"/>
  <c r="I908" i="33"/>
  <c r="M908" i="33" s="1"/>
  <c r="H908" i="33"/>
  <c r="K907" i="33"/>
  <c r="L907" i="33" s="1"/>
  <c r="I907" i="33"/>
  <c r="M907" i="33" s="1"/>
  <c r="H907" i="33"/>
  <c r="K906" i="33"/>
  <c r="I906" i="33"/>
  <c r="H906" i="33"/>
  <c r="L905" i="33"/>
  <c r="K905" i="33"/>
  <c r="I905" i="33"/>
  <c r="H905" i="33"/>
  <c r="K904" i="33"/>
  <c r="L904" i="33" s="1"/>
  <c r="I904" i="33"/>
  <c r="M904" i="33" s="1"/>
  <c r="H904" i="33"/>
  <c r="L903" i="33"/>
  <c r="K903" i="33"/>
  <c r="I903" i="33"/>
  <c r="M903" i="33" s="1"/>
  <c r="H903" i="33"/>
  <c r="L902" i="33"/>
  <c r="K902" i="33"/>
  <c r="I902" i="33"/>
  <c r="H902" i="33"/>
  <c r="L901" i="33"/>
  <c r="K901" i="33"/>
  <c r="M901" i="33" s="1"/>
  <c r="I901" i="33"/>
  <c r="H901" i="33"/>
  <c r="K900" i="33"/>
  <c r="M900" i="33" s="1"/>
  <c r="I900" i="33"/>
  <c r="H900" i="33"/>
  <c r="L900" i="33" s="1"/>
  <c r="K899" i="33"/>
  <c r="I899" i="33"/>
  <c r="H899" i="33"/>
  <c r="L898" i="33"/>
  <c r="K898" i="33"/>
  <c r="I898" i="33"/>
  <c r="M898" i="33" s="1"/>
  <c r="H898" i="33"/>
  <c r="M897" i="33"/>
  <c r="L897" i="33"/>
  <c r="K897" i="33"/>
  <c r="I897" i="33"/>
  <c r="H897" i="33"/>
  <c r="K896" i="33"/>
  <c r="M896" i="33" s="1"/>
  <c r="I896" i="33"/>
  <c r="H896" i="33"/>
  <c r="L895" i="33"/>
  <c r="K895" i="33"/>
  <c r="I895" i="33"/>
  <c r="H895" i="33"/>
  <c r="K894" i="33"/>
  <c r="M894" i="33" s="1"/>
  <c r="I894" i="33"/>
  <c r="H894" i="33"/>
  <c r="K893" i="33"/>
  <c r="I893" i="33"/>
  <c r="H893" i="33"/>
  <c r="L892" i="33"/>
  <c r="K892" i="33"/>
  <c r="I892" i="33"/>
  <c r="M892" i="33" s="1"/>
  <c r="H892" i="33"/>
  <c r="K891" i="33"/>
  <c r="I891" i="33"/>
  <c r="H891" i="33"/>
  <c r="K890" i="33"/>
  <c r="M890" i="33" s="1"/>
  <c r="I890" i="33"/>
  <c r="H890" i="33"/>
  <c r="L889" i="33"/>
  <c r="K889" i="33"/>
  <c r="I889" i="33"/>
  <c r="M889" i="33" s="1"/>
  <c r="H889" i="33"/>
  <c r="M888" i="33"/>
  <c r="K888" i="33"/>
  <c r="I888" i="33"/>
  <c r="H888" i="33"/>
  <c r="L888" i="33" s="1"/>
  <c r="K887" i="33"/>
  <c r="L887" i="33" s="1"/>
  <c r="I887" i="33"/>
  <c r="M887" i="33" s="1"/>
  <c r="H887" i="33"/>
  <c r="K886" i="33"/>
  <c r="I886" i="33"/>
  <c r="H886" i="33"/>
  <c r="M885" i="33"/>
  <c r="K885" i="33"/>
  <c r="I885" i="33"/>
  <c r="H885" i="33"/>
  <c r="L885" i="33" s="1"/>
  <c r="K884" i="33"/>
  <c r="I884" i="33"/>
  <c r="M884" i="33" s="1"/>
  <c r="H884" i="33"/>
  <c r="L884" i="33" s="1"/>
  <c r="K883" i="33"/>
  <c r="I883" i="33"/>
  <c r="H883" i="33"/>
  <c r="K882" i="33"/>
  <c r="I882" i="33"/>
  <c r="H882" i="33"/>
  <c r="K881" i="33"/>
  <c r="I881" i="33"/>
  <c r="H881" i="33"/>
  <c r="K880" i="33"/>
  <c r="I880" i="33"/>
  <c r="H880" i="33"/>
  <c r="M879" i="33"/>
  <c r="L879" i="33"/>
  <c r="K879" i="33"/>
  <c r="I879" i="33"/>
  <c r="H879" i="33"/>
  <c r="K878" i="33"/>
  <c r="M878" i="33" s="1"/>
  <c r="I878" i="33"/>
  <c r="H878" i="33"/>
  <c r="K877" i="33"/>
  <c r="I877" i="33"/>
  <c r="H877" i="33"/>
  <c r="L877" i="33" s="1"/>
  <c r="K876" i="33"/>
  <c r="L876" i="33" s="1"/>
  <c r="I876" i="33"/>
  <c r="M876" i="33" s="1"/>
  <c r="H876" i="33"/>
  <c r="K875" i="33"/>
  <c r="L875" i="33" s="1"/>
  <c r="I875" i="33"/>
  <c r="M875" i="33" s="1"/>
  <c r="H875" i="33"/>
  <c r="K874" i="33"/>
  <c r="I874" i="33"/>
  <c r="H874" i="33"/>
  <c r="L873" i="33"/>
  <c r="K873" i="33"/>
  <c r="I873" i="33"/>
  <c r="H873" i="33"/>
  <c r="K872" i="33"/>
  <c r="L872" i="33" s="1"/>
  <c r="I872" i="33"/>
  <c r="M872" i="33" s="1"/>
  <c r="H872" i="33"/>
  <c r="L871" i="33"/>
  <c r="K871" i="33"/>
  <c r="I871" i="33"/>
  <c r="M871" i="33" s="1"/>
  <c r="H871" i="33"/>
  <c r="L870" i="33"/>
  <c r="K870" i="33"/>
  <c r="I870" i="33"/>
  <c r="H870" i="33"/>
  <c r="L869" i="33"/>
  <c r="K869" i="33"/>
  <c r="M869" i="33" s="1"/>
  <c r="I869" i="33"/>
  <c r="H869" i="33"/>
  <c r="K868" i="33"/>
  <c r="I868" i="33"/>
  <c r="M868" i="33" s="1"/>
  <c r="H868" i="33"/>
  <c r="L868" i="33" s="1"/>
  <c r="K867" i="33"/>
  <c r="I867" i="33"/>
  <c r="H867" i="33"/>
  <c r="M866" i="33"/>
  <c r="L866" i="33"/>
  <c r="K866" i="33"/>
  <c r="I866" i="33"/>
  <c r="H866" i="33"/>
  <c r="L865" i="33"/>
  <c r="K865" i="33"/>
  <c r="I865" i="33"/>
  <c r="M865" i="33" s="1"/>
  <c r="H865" i="33"/>
  <c r="K864" i="33"/>
  <c r="I864" i="33"/>
  <c r="H864" i="33"/>
  <c r="L863" i="33"/>
  <c r="K863" i="33"/>
  <c r="I863" i="33"/>
  <c r="H863" i="33"/>
  <c r="K862" i="33"/>
  <c r="I862" i="33"/>
  <c r="H862" i="33"/>
  <c r="K861" i="33"/>
  <c r="I861" i="33"/>
  <c r="H861" i="33"/>
  <c r="L860" i="33"/>
  <c r="K860" i="33"/>
  <c r="I860" i="33"/>
  <c r="M860" i="33" s="1"/>
  <c r="H860" i="33"/>
  <c r="K859" i="33"/>
  <c r="I859" i="33"/>
  <c r="H859" i="33"/>
  <c r="K858" i="33"/>
  <c r="I858" i="33"/>
  <c r="H858" i="33"/>
  <c r="L857" i="33"/>
  <c r="K857" i="33"/>
  <c r="I857" i="33"/>
  <c r="M857" i="33" s="1"/>
  <c r="H857" i="33"/>
  <c r="K856" i="33"/>
  <c r="I856" i="33"/>
  <c r="M856" i="33" s="1"/>
  <c r="H856" i="33"/>
  <c r="L856" i="33" s="1"/>
  <c r="K855" i="33"/>
  <c r="L855" i="33" s="1"/>
  <c r="I855" i="33"/>
  <c r="M855" i="33" s="1"/>
  <c r="H855" i="33"/>
  <c r="K854" i="33"/>
  <c r="I854" i="33"/>
  <c r="H854" i="33"/>
  <c r="K853" i="33"/>
  <c r="I853" i="33"/>
  <c r="M853" i="33" s="1"/>
  <c r="H853" i="33"/>
  <c r="L853" i="33" s="1"/>
  <c r="K852" i="33"/>
  <c r="I852" i="33"/>
  <c r="M852" i="33" s="1"/>
  <c r="H852" i="33"/>
  <c r="L852" i="33" s="1"/>
  <c r="K851" i="33"/>
  <c r="I851" i="33"/>
  <c r="H851" i="33"/>
  <c r="K850" i="33"/>
  <c r="I850" i="33"/>
  <c r="H850" i="33"/>
  <c r="K849" i="33"/>
  <c r="I849" i="33"/>
  <c r="H849" i="33"/>
  <c r="K848" i="33"/>
  <c r="M848" i="33" s="1"/>
  <c r="I848" i="33"/>
  <c r="H848" i="33"/>
  <c r="L847" i="33"/>
  <c r="K847" i="33"/>
  <c r="I847" i="33"/>
  <c r="M847" i="33" s="1"/>
  <c r="H847" i="33"/>
  <c r="K846" i="33"/>
  <c r="I846" i="33"/>
  <c r="H846" i="33"/>
  <c r="K845" i="33"/>
  <c r="I845" i="33"/>
  <c r="H845" i="33"/>
  <c r="L845" i="33" s="1"/>
  <c r="K844" i="33"/>
  <c r="L844" i="33" s="1"/>
  <c r="I844" i="33"/>
  <c r="M844" i="33" s="1"/>
  <c r="H844" i="33"/>
  <c r="K843" i="33"/>
  <c r="I843" i="33"/>
  <c r="H843" i="33"/>
  <c r="K842" i="33"/>
  <c r="I842" i="33"/>
  <c r="H842" i="33"/>
  <c r="L841" i="33"/>
  <c r="K841" i="33"/>
  <c r="M841" i="33" s="1"/>
  <c r="I841" i="33"/>
  <c r="H841" i="33"/>
  <c r="K840" i="33"/>
  <c r="L840" i="33" s="1"/>
  <c r="I840" i="33"/>
  <c r="M840" i="33" s="1"/>
  <c r="H840" i="33"/>
  <c r="L839" i="33"/>
  <c r="K839" i="33"/>
  <c r="I839" i="33"/>
  <c r="M839" i="33" s="1"/>
  <c r="H839" i="33"/>
  <c r="K838" i="33"/>
  <c r="I838" i="33"/>
  <c r="H838" i="33"/>
  <c r="L837" i="33"/>
  <c r="K837" i="33"/>
  <c r="I837" i="33"/>
  <c r="H837" i="33"/>
  <c r="K836" i="33"/>
  <c r="I836" i="33"/>
  <c r="M836" i="33" s="1"/>
  <c r="H836" i="33"/>
  <c r="L836" i="33" s="1"/>
  <c r="K835" i="33"/>
  <c r="M835" i="33" s="1"/>
  <c r="I835" i="33"/>
  <c r="H835" i="33"/>
  <c r="L834" i="33"/>
  <c r="K834" i="33"/>
  <c r="I834" i="33"/>
  <c r="M834" i="33" s="1"/>
  <c r="H834" i="33"/>
  <c r="L833" i="33"/>
  <c r="K833" i="33"/>
  <c r="I833" i="33"/>
  <c r="M833" i="33" s="1"/>
  <c r="H833" i="33"/>
  <c r="K832" i="33"/>
  <c r="I832" i="33"/>
  <c r="H832" i="33"/>
  <c r="L831" i="33"/>
  <c r="K831" i="33"/>
  <c r="I831" i="33"/>
  <c r="H831" i="33"/>
  <c r="K830" i="33"/>
  <c r="I830" i="33"/>
  <c r="H830" i="33"/>
  <c r="K829" i="33"/>
  <c r="I829" i="33"/>
  <c r="H829" i="33"/>
  <c r="L828" i="33"/>
  <c r="K828" i="33"/>
  <c r="I828" i="33"/>
  <c r="M828" i="33" s="1"/>
  <c r="H828" i="33"/>
  <c r="K827" i="33"/>
  <c r="I827" i="33"/>
  <c r="H827" i="33"/>
  <c r="K826" i="33"/>
  <c r="I826" i="33"/>
  <c r="H826" i="33"/>
  <c r="L825" i="33"/>
  <c r="K825" i="33"/>
  <c r="I825" i="33"/>
  <c r="M825" i="33" s="1"/>
  <c r="H825" i="33"/>
  <c r="K824" i="33"/>
  <c r="I824" i="33"/>
  <c r="M824" i="33" s="1"/>
  <c r="H824" i="33"/>
  <c r="L824" i="33" s="1"/>
  <c r="K823" i="33"/>
  <c r="L823" i="33" s="1"/>
  <c r="I823" i="33"/>
  <c r="M823" i="33" s="1"/>
  <c r="H823" i="33"/>
  <c r="K822" i="33"/>
  <c r="M822" i="33" s="1"/>
  <c r="I822" i="33"/>
  <c r="H822" i="33"/>
  <c r="K821" i="33"/>
  <c r="I821" i="33"/>
  <c r="M821" i="33" s="1"/>
  <c r="H821" i="33"/>
  <c r="L821" i="33" s="1"/>
  <c r="K820" i="33"/>
  <c r="I820" i="33"/>
  <c r="M820" i="33" s="1"/>
  <c r="H820" i="33"/>
  <c r="L820" i="33" s="1"/>
  <c r="K819" i="33"/>
  <c r="I819" i="33"/>
  <c r="H819" i="33"/>
  <c r="K818" i="33"/>
  <c r="I818" i="33"/>
  <c r="H818" i="33"/>
  <c r="K817" i="33"/>
  <c r="I817" i="33"/>
  <c r="H817" i="33"/>
  <c r="K816" i="33"/>
  <c r="M816" i="33" s="1"/>
  <c r="I816" i="33"/>
  <c r="H816" i="33"/>
  <c r="L815" i="33"/>
  <c r="K815" i="33"/>
  <c r="I815" i="33"/>
  <c r="M815" i="33" s="1"/>
  <c r="H815" i="33"/>
  <c r="K814" i="33"/>
  <c r="I814" i="33"/>
  <c r="H814" i="33"/>
  <c r="K813" i="33"/>
  <c r="I813" i="33"/>
  <c r="H813" i="33"/>
  <c r="L813" i="33" s="1"/>
  <c r="K812" i="33"/>
  <c r="L812" i="33" s="1"/>
  <c r="I812" i="33"/>
  <c r="M812" i="33" s="1"/>
  <c r="H812" i="33"/>
  <c r="K811" i="33"/>
  <c r="L811" i="33" s="1"/>
  <c r="I811" i="33"/>
  <c r="M811" i="33" s="1"/>
  <c r="H811" i="33"/>
  <c r="K810" i="33"/>
  <c r="I810" i="33"/>
  <c r="H810" i="33"/>
  <c r="L809" i="33"/>
  <c r="K809" i="33"/>
  <c r="I809" i="33"/>
  <c r="H809" i="33"/>
  <c r="K808" i="33"/>
  <c r="L808" i="33" s="1"/>
  <c r="I808" i="33"/>
  <c r="M808" i="33" s="1"/>
  <c r="H808" i="33"/>
  <c r="L807" i="33"/>
  <c r="K807" i="33"/>
  <c r="I807" i="33"/>
  <c r="M807" i="33" s="1"/>
  <c r="H807" i="33"/>
  <c r="K806" i="33"/>
  <c r="M806" i="33" s="1"/>
  <c r="I806" i="33"/>
  <c r="H806" i="33"/>
  <c r="L805" i="33"/>
  <c r="K805" i="33"/>
  <c r="I805" i="33"/>
  <c r="H805" i="33"/>
  <c r="K804" i="33"/>
  <c r="I804" i="33"/>
  <c r="M804" i="33" s="1"/>
  <c r="H804" i="33"/>
  <c r="L804" i="33" s="1"/>
  <c r="K803" i="33"/>
  <c r="I803" i="33"/>
  <c r="H803" i="33"/>
  <c r="L802" i="33"/>
  <c r="K802" i="33"/>
  <c r="I802" i="33"/>
  <c r="M802" i="33" s="1"/>
  <c r="H802" i="33"/>
  <c r="L801" i="33"/>
  <c r="K801" i="33"/>
  <c r="I801" i="33"/>
  <c r="M801" i="33" s="1"/>
  <c r="H801" i="33"/>
  <c r="K800" i="33"/>
  <c r="I800" i="33"/>
  <c r="H800" i="33"/>
  <c r="L799" i="33"/>
  <c r="K799" i="33"/>
  <c r="I799" i="33"/>
  <c r="H799" i="33"/>
  <c r="K798" i="33"/>
  <c r="I798" i="33"/>
  <c r="H798" i="33"/>
  <c r="K797" i="33"/>
  <c r="I797" i="33"/>
  <c r="H797" i="33"/>
  <c r="L796" i="33"/>
  <c r="K796" i="33"/>
  <c r="I796" i="33"/>
  <c r="M796" i="33" s="1"/>
  <c r="H796" i="33"/>
  <c r="K795" i="33"/>
  <c r="I795" i="33"/>
  <c r="H795" i="33"/>
  <c r="K794" i="33"/>
  <c r="I794" i="33"/>
  <c r="H794" i="33"/>
  <c r="L793" i="33"/>
  <c r="K793" i="33"/>
  <c r="I793" i="33"/>
  <c r="M793" i="33" s="1"/>
  <c r="H793" i="33"/>
  <c r="K792" i="33"/>
  <c r="I792" i="33"/>
  <c r="M792" i="33" s="1"/>
  <c r="H792" i="33"/>
  <c r="L792" i="33" s="1"/>
  <c r="K791" i="33"/>
  <c r="L791" i="33" s="1"/>
  <c r="I791" i="33"/>
  <c r="M791" i="33" s="1"/>
  <c r="H791" i="33"/>
  <c r="K790" i="33"/>
  <c r="M790" i="33" s="1"/>
  <c r="I790" i="33"/>
  <c r="H790" i="33"/>
  <c r="K789" i="33"/>
  <c r="I789" i="33"/>
  <c r="M789" i="33" s="1"/>
  <c r="H789" i="33"/>
  <c r="L789" i="33" s="1"/>
  <c r="K788" i="33"/>
  <c r="I788" i="33"/>
  <c r="M788" i="33" s="1"/>
  <c r="H788" i="33"/>
  <c r="L788" i="33" s="1"/>
  <c r="K787" i="33"/>
  <c r="I787" i="33"/>
  <c r="H787" i="33"/>
  <c r="K786" i="33"/>
  <c r="I786" i="33"/>
  <c r="H786" i="33"/>
  <c r="K785" i="33"/>
  <c r="I785" i="33"/>
  <c r="H785" i="33"/>
  <c r="K784" i="33"/>
  <c r="I784" i="33"/>
  <c r="H784" i="33"/>
  <c r="L783" i="33"/>
  <c r="K783" i="33"/>
  <c r="I783" i="33"/>
  <c r="M783" i="33" s="1"/>
  <c r="H783" i="33"/>
  <c r="K782" i="33"/>
  <c r="I782" i="33"/>
  <c r="H782" i="33"/>
  <c r="K781" i="33"/>
  <c r="I781" i="33"/>
  <c r="H781" i="33"/>
  <c r="L781" i="33" s="1"/>
  <c r="M780" i="33"/>
  <c r="K780" i="33"/>
  <c r="L780" i="33" s="1"/>
  <c r="I780" i="33"/>
  <c r="H780" i="33"/>
  <c r="K779" i="33"/>
  <c r="L779" i="33" s="1"/>
  <c r="I779" i="33"/>
  <c r="M779" i="33" s="1"/>
  <c r="H779" i="33"/>
  <c r="K778" i="33"/>
  <c r="I778" i="33"/>
  <c r="H778" i="33"/>
  <c r="L777" i="33"/>
  <c r="K777" i="33"/>
  <c r="I777" i="33"/>
  <c r="H777" i="33"/>
  <c r="K776" i="33"/>
  <c r="I776" i="33"/>
  <c r="M776" i="33" s="1"/>
  <c r="H776" i="33"/>
  <c r="L776" i="33" s="1"/>
  <c r="L775" i="33"/>
  <c r="K775" i="33"/>
  <c r="I775" i="33"/>
  <c r="M775" i="33" s="1"/>
  <c r="H775" i="33"/>
  <c r="K774" i="33"/>
  <c r="I774" i="33"/>
  <c r="H774" i="33"/>
  <c r="L773" i="33"/>
  <c r="K773" i="33"/>
  <c r="I773" i="33"/>
  <c r="H773" i="33"/>
  <c r="K772" i="33"/>
  <c r="I772" i="33"/>
  <c r="M772" i="33" s="1"/>
  <c r="H772" i="33"/>
  <c r="L772" i="33" s="1"/>
  <c r="K771" i="33"/>
  <c r="I771" i="33"/>
  <c r="H771" i="33"/>
  <c r="M770" i="33"/>
  <c r="L770" i="33"/>
  <c r="K770" i="33"/>
  <c r="I770" i="33"/>
  <c r="H770" i="33"/>
  <c r="L769" i="33"/>
  <c r="K769" i="33"/>
  <c r="I769" i="33"/>
  <c r="M769" i="33" s="1"/>
  <c r="H769" i="33"/>
  <c r="K768" i="33"/>
  <c r="I768" i="33"/>
  <c r="H768" i="33"/>
  <c r="L767" i="33"/>
  <c r="K767" i="33"/>
  <c r="I767" i="33"/>
  <c r="H767" i="33"/>
  <c r="K766" i="33"/>
  <c r="I766" i="33"/>
  <c r="H766" i="33"/>
  <c r="K765" i="33"/>
  <c r="I765" i="33"/>
  <c r="H765" i="33"/>
  <c r="L764" i="33"/>
  <c r="K764" i="33"/>
  <c r="I764" i="33"/>
  <c r="M764" i="33" s="1"/>
  <c r="H764" i="33"/>
  <c r="K763" i="33"/>
  <c r="I763" i="33"/>
  <c r="H763" i="33"/>
  <c r="K762" i="33"/>
  <c r="I762" i="33"/>
  <c r="H762" i="33"/>
  <c r="L761" i="33"/>
  <c r="K761" i="33"/>
  <c r="I761" i="33"/>
  <c r="M761" i="33" s="1"/>
  <c r="H761" i="33"/>
  <c r="K760" i="33"/>
  <c r="I760" i="33"/>
  <c r="M760" i="33" s="1"/>
  <c r="H760" i="33"/>
  <c r="L760" i="33" s="1"/>
  <c r="K759" i="33"/>
  <c r="L759" i="33" s="1"/>
  <c r="I759" i="33"/>
  <c r="M759" i="33" s="1"/>
  <c r="H759" i="33"/>
  <c r="K758" i="33"/>
  <c r="I758" i="33"/>
  <c r="H758" i="33"/>
  <c r="K757" i="33"/>
  <c r="I757" i="33"/>
  <c r="M757" i="33" s="1"/>
  <c r="H757" i="33"/>
  <c r="L757" i="33" s="1"/>
  <c r="K756" i="33"/>
  <c r="I756" i="33"/>
  <c r="M756" i="33" s="1"/>
  <c r="H756" i="33"/>
  <c r="L756" i="33" s="1"/>
  <c r="K755" i="33"/>
  <c r="I755" i="33"/>
  <c r="H755" i="33"/>
  <c r="K754" i="33"/>
  <c r="I754" i="33"/>
  <c r="H754" i="33"/>
  <c r="K753" i="33"/>
  <c r="I753" i="33"/>
  <c r="H753" i="33"/>
  <c r="K752" i="33"/>
  <c r="I752" i="33"/>
  <c r="H752" i="33"/>
  <c r="M751" i="33"/>
  <c r="L751" i="33"/>
  <c r="K751" i="33"/>
  <c r="I751" i="33"/>
  <c r="H751" i="33"/>
  <c r="K750" i="33"/>
  <c r="I750" i="33"/>
  <c r="H750" i="33"/>
  <c r="K749" i="33"/>
  <c r="I749" i="33"/>
  <c r="H749" i="33"/>
  <c r="L749" i="33" s="1"/>
  <c r="K748" i="33"/>
  <c r="L748" i="33" s="1"/>
  <c r="I748" i="33"/>
  <c r="M748" i="33" s="1"/>
  <c r="H748" i="33"/>
  <c r="K747" i="33"/>
  <c r="L747" i="33" s="1"/>
  <c r="I747" i="33"/>
  <c r="M747" i="33" s="1"/>
  <c r="H747" i="33"/>
  <c r="K746" i="33"/>
  <c r="M746" i="33" s="1"/>
  <c r="I746" i="33"/>
  <c r="H746" i="33"/>
  <c r="L745" i="33"/>
  <c r="K745" i="33"/>
  <c r="I745" i="33"/>
  <c r="H745" i="33"/>
  <c r="K744" i="33"/>
  <c r="I744" i="33"/>
  <c r="M744" i="33" s="1"/>
  <c r="H744" i="33"/>
  <c r="L744" i="33" s="1"/>
  <c r="L743" i="33"/>
  <c r="K743" i="33"/>
  <c r="I743" i="33"/>
  <c r="M743" i="33" s="1"/>
  <c r="H743" i="33"/>
  <c r="K742" i="33"/>
  <c r="I742" i="33"/>
  <c r="H742" i="33"/>
  <c r="L741" i="33"/>
  <c r="K741" i="33"/>
  <c r="I741" i="33"/>
  <c r="H741" i="33"/>
  <c r="K740" i="33"/>
  <c r="I740" i="33"/>
  <c r="M740" i="33" s="1"/>
  <c r="H740" i="33"/>
  <c r="L740" i="33" s="1"/>
  <c r="K739" i="33"/>
  <c r="I739" i="33"/>
  <c r="H739" i="33"/>
  <c r="L738" i="33"/>
  <c r="K738" i="33"/>
  <c r="I738" i="33"/>
  <c r="M738" i="33" s="1"/>
  <c r="H738" i="33"/>
  <c r="L737" i="33"/>
  <c r="K737" i="33"/>
  <c r="I737" i="33"/>
  <c r="M737" i="33" s="1"/>
  <c r="H737" i="33"/>
  <c r="K736" i="33"/>
  <c r="M736" i="33" s="1"/>
  <c r="I736" i="33"/>
  <c r="H736" i="33"/>
  <c r="K735" i="33"/>
  <c r="I735" i="33"/>
  <c r="H735" i="33"/>
  <c r="L735" i="33" s="1"/>
  <c r="K734" i="33"/>
  <c r="I734" i="33"/>
  <c r="H734" i="33"/>
  <c r="K733" i="33"/>
  <c r="I733" i="33"/>
  <c r="H733" i="33"/>
  <c r="L732" i="33"/>
  <c r="K732" i="33"/>
  <c r="I732" i="33"/>
  <c r="M732" i="33" s="1"/>
  <c r="H732" i="33"/>
  <c r="K731" i="33"/>
  <c r="I731" i="33"/>
  <c r="H731" i="33"/>
  <c r="K730" i="33"/>
  <c r="I730" i="33"/>
  <c r="H730" i="33"/>
  <c r="M729" i="33"/>
  <c r="L729" i="33"/>
  <c r="K729" i="33"/>
  <c r="I729" i="33"/>
  <c r="H729" i="33"/>
  <c r="K728" i="33"/>
  <c r="I728" i="33"/>
  <c r="M728" i="33" s="1"/>
  <c r="H728" i="33"/>
  <c r="L728" i="33" s="1"/>
  <c r="K727" i="33"/>
  <c r="L727" i="33" s="1"/>
  <c r="I727" i="33"/>
  <c r="M727" i="33" s="1"/>
  <c r="H727" i="33"/>
  <c r="K726" i="33"/>
  <c r="I726" i="33"/>
  <c r="H726" i="33"/>
  <c r="K725" i="33"/>
  <c r="I725" i="33"/>
  <c r="M725" i="33" s="1"/>
  <c r="H725" i="33"/>
  <c r="L725" i="33" s="1"/>
  <c r="K724" i="33"/>
  <c r="I724" i="33"/>
  <c r="M724" i="33" s="1"/>
  <c r="H724" i="33"/>
  <c r="L724" i="33" s="1"/>
  <c r="K723" i="33"/>
  <c r="I723" i="33"/>
  <c r="H723" i="33"/>
  <c r="K722" i="33"/>
  <c r="I722" i="33"/>
  <c r="H722" i="33"/>
  <c r="K721" i="33"/>
  <c r="I721" i="33"/>
  <c r="H721" i="33"/>
  <c r="K720" i="33"/>
  <c r="I720" i="33"/>
  <c r="H720" i="33"/>
  <c r="L720" i="33" s="1"/>
  <c r="M719" i="33"/>
  <c r="L719" i="33"/>
  <c r="K719" i="33"/>
  <c r="I719" i="33"/>
  <c r="H719" i="33"/>
  <c r="K718" i="33"/>
  <c r="I718" i="33"/>
  <c r="H718" i="33"/>
  <c r="K717" i="33"/>
  <c r="I717" i="33"/>
  <c r="H717" i="33"/>
  <c r="L717" i="33" s="1"/>
  <c r="K716" i="33"/>
  <c r="L716" i="33" s="1"/>
  <c r="I716" i="33"/>
  <c r="M716" i="33" s="1"/>
  <c r="H716" i="33"/>
  <c r="K715" i="33"/>
  <c r="L715" i="33" s="1"/>
  <c r="I715" i="33"/>
  <c r="M715" i="33" s="1"/>
  <c r="H715" i="33"/>
  <c r="K714" i="33"/>
  <c r="I714" i="33"/>
  <c r="H714" i="33"/>
  <c r="L713" i="33"/>
  <c r="K713" i="33"/>
  <c r="I713" i="33"/>
  <c r="H713" i="33"/>
  <c r="K712" i="33"/>
  <c r="I712" i="33"/>
  <c r="M712" i="33" s="1"/>
  <c r="H712" i="33"/>
  <c r="L712" i="33" s="1"/>
  <c r="L711" i="33"/>
  <c r="K711" i="33"/>
  <c r="I711" i="33"/>
  <c r="M711" i="33" s="1"/>
  <c r="H711" i="33"/>
  <c r="K710" i="33"/>
  <c r="M710" i="33" s="1"/>
  <c r="I710" i="33"/>
  <c r="H710" i="33"/>
  <c r="L709" i="33"/>
  <c r="K709" i="33"/>
  <c r="I709" i="33"/>
  <c r="H709" i="33"/>
  <c r="K708" i="33"/>
  <c r="I708" i="33"/>
  <c r="M708" i="33" s="1"/>
  <c r="H708" i="33"/>
  <c r="L708" i="33" s="1"/>
  <c r="K707" i="33"/>
  <c r="L707" i="33" s="1"/>
  <c r="I707" i="33"/>
  <c r="M707" i="33" s="1"/>
  <c r="H707" i="33"/>
  <c r="L706" i="33"/>
  <c r="K706" i="33"/>
  <c r="I706" i="33"/>
  <c r="M706" i="33" s="1"/>
  <c r="H706" i="33"/>
  <c r="M705" i="33"/>
  <c r="L705" i="33"/>
  <c r="K705" i="33"/>
  <c r="I705" i="33"/>
  <c r="H705" i="33"/>
  <c r="K704" i="33"/>
  <c r="I704" i="33"/>
  <c r="H704" i="33"/>
  <c r="L703" i="33"/>
  <c r="K703" i="33"/>
  <c r="M703" i="33" s="1"/>
  <c r="I703" i="33"/>
  <c r="H703" i="33"/>
  <c r="K702" i="33"/>
  <c r="I702" i="33"/>
  <c r="H702" i="33"/>
  <c r="K701" i="33"/>
  <c r="I701" i="33"/>
  <c r="H701" i="33"/>
  <c r="L700" i="33"/>
  <c r="K700" i="33"/>
  <c r="I700" i="33"/>
  <c r="M700" i="33" s="1"/>
  <c r="H700" i="33"/>
  <c r="K699" i="33"/>
  <c r="I699" i="33"/>
  <c r="H699" i="33"/>
  <c r="K698" i="33"/>
  <c r="I698" i="33"/>
  <c r="H698" i="33"/>
  <c r="M697" i="33"/>
  <c r="L697" i="33"/>
  <c r="K697" i="33"/>
  <c r="I697" i="33"/>
  <c r="H697" i="33"/>
  <c r="K696" i="33"/>
  <c r="I696" i="33"/>
  <c r="M696" i="33" s="1"/>
  <c r="H696" i="33"/>
  <c r="L696" i="33" s="1"/>
  <c r="K695" i="33"/>
  <c r="L695" i="33" s="1"/>
  <c r="I695" i="33"/>
  <c r="M695" i="33" s="1"/>
  <c r="H695" i="33"/>
  <c r="K694" i="33"/>
  <c r="M694" i="33" s="1"/>
  <c r="I694" i="33"/>
  <c r="H694" i="33"/>
  <c r="K693" i="33"/>
  <c r="I693" i="33"/>
  <c r="M693" i="33" s="1"/>
  <c r="H693" i="33"/>
  <c r="L693" i="33" s="1"/>
  <c r="K692" i="33"/>
  <c r="I692" i="33"/>
  <c r="M692" i="33" s="1"/>
  <c r="H692" i="33"/>
  <c r="L692" i="33" s="1"/>
  <c r="K691" i="33"/>
  <c r="I691" i="33"/>
  <c r="H691" i="33"/>
  <c r="K690" i="33"/>
  <c r="I690" i="33"/>
  <c r="H690" i="33"/>
  <c r="K689" i="33"/>
  <c r="I689" i="33"/>
  <c r="H689" i="33"/>
  <c r="K688" i="33"/>
  <c r="M688" i="33" s="1"/>
  <c r="I688" i="33"/>
  <c r="H688" i="33"/>
  <c r="L687" i="33"/>
  <c r="K687" i="33"/>
  <c r="I687" i="33"/>
  <c r="M687" i="33" s="1"/>
  <c r="H687" i="33"/>
  <c r="K686" i="33"/>
  <c r="I686" i="33"/>
  <c r="H686" i="33"/>
  <c r="K685" i="33"/>
  <c r="I685" i="33"/>
  <c r="H685" i="33"/>
  <c r="L685" i="33" s="1"/>
  <c r="M684" i="33"/>
  <c r="K684" i="33"/>
  <c r="L684" i="33" s="1"/>
  <c r="I684" i="33"/>
  <c r="H684" i="33"/>
  <c r="K683" i="33"/>
  <c r="L683" i="33" s="1"/>
  <c r="I683" i="33"/>
  <c r="M683" i="33" s="1"/>
  <c r="H683" i="33"/>
  <c r="K682" i="33"/>
  <c r="I682" i="33"/>
  <c r="H682" i="33"/>
  <c r="L681" i="33"/>
  <c r="K681" i="33"/>
  <c r="M681" i="33" s="1"/>
  <c r="I681" i="33"/>
  <c r="H681" i="33"/>
  <c r="K680" i="33"/>
  <c r="I680" i="33"/>
  <c r="M680" i="33" s="1"/>
  <c r="H680" i="33"/>
  <c r="L680" i="33" s="1"/>
  <c r="L679" i="33"/>
  <c r="K679" i="33"/>
  <c r="I679" i="33"/>
  <c r="M679" i="33" s="1"/>
  <c r="H679" i="33"/>
  <c r="K678" i="33"/>
  <c r="I678" i="33"/>
  <c r="H678" i="33"/>
  <c r="L677" i="33"/>
  <c r="K677" i="33"/>
  <c r="I677" i="33"/>
  <c r="H677" i="33"/>
  <c r="K676" i="33"/>
  <c r="I676" i="33"/>
  <c r="M676" i="33" s="1"/>
  <c r="H676" i="33"/>
  <c r="L676" i="33" s="1"/>
  <c r="K675" i="33"/>
  <c r="I675" i="33"/>
  <c r="H675" i="33"/>
  <c r="L674" i="33"/>
  <c r="K674" i="33"/>
  <c r="I674" i="33"/>
  <c r="M674" i="33" s="1"/>
  <c r="H674" i="33"/>
  <c r="M673" i="33"/>
  <c r="L673" i="33"/>
  <c r="K673" i="33"/>
  <c r="I673" i="33"/>
  <c r="H673" i="33"/>
  <c r="K672" i="33"/>
  <c r="I672" i="33"/>
  <c r="H672" i="33"/>
  <c r="K671" i="33"/>
  <c r="I671" i="33"/>
  <c r="H671" i="33"/>
  <c r="L671" i="33" s="1"/>
  <c r="K670" i="33"/>
  <c r="I670" i="33"/>
  <c r="H670" i="33"/>
  <c r="K669" i="33"/>
  <c r="M669" i="33" s="1"/>
  <c r="I669" i="33"/>
  <c r="H669" i="33"/>
  <c r="L668" i="33"/>
  <c r="K668" i="33"/>
  <c r="I668" i="33"/>
  <c r="M668" i="33" s="1"/>
  <c r="H668" i="33"/>
  <c r="K667" i="33"/>
  <c r="I667" i="33"/>
  <c r="H667" i="33"/>
  <c r="K666" i="33"/>
  <c r="I666" i="33"/>
  <c r="H666" i="33"/>
  <c r="M665" i="33"/>
  <c r="L665" i="33"/>
  <c r="K665" i="33"/>
  <c r="I665" i="33"/>
  <c r="H665" i="33"/>
  <c r="K664" i="33"/>
  <c r="I664" i="33"/>
  <c r="M664" i="33" s="1"/>
  <c r="H664" i="33"/>
  <c r="L664" i="33" s="1"/>
  <c r="K663" i="33"/>
  <c r="L663" i="33" s="1"/>
  <c r="I663" i="33"/>
  <c r="M663" i="33" s="1"/>
  <c r="H663" i="33"/>
  <c r="K662" i="33"/>
  <c r="I662" i="33"/>
  <c r="H662" i="33"/>
  <c r="M661" i="33"/>
  <c r="K661" i="33"/>
  <c r="L661" i="33" s="1"/>
  <c r="I661" i="33"/>
  <c r="H661" i="33"/>
  <c r="K660" i="33"/>
  <c r="I660" i="33"/>
  <c r="M660" i="33" s="1"/>
  <c r="H660" i="33"/>
  <c r="L660" i="33" s="1"/>
  <c r="K659" i="33"/>
  <c r="I659" i="33"/>
  <c r="H659" i="33"/>
  <c r="K658" i="33"/>
  <c r="I658" i="33"/>
  <c r="H658" i="33"/>
  <c r="K657" i="33"/>
  <c r="I657" i="33"/>
  <c r="H657" i="33"/>
  <c r="K656" i="33"/>
  <c r="M656" i="33" s="1"/>
  <c r="I656" i="33"/>
  <c r="H656" i="33"/>
  <c r="L655" i="33"/>
  <c r="K655" i="33"/>
  <c r="I655" i="33"/>
  <c r="M655" i="33" s="1"/>
  <c r="H655" i="33"/>
  <c r="K654" i="33"/>
  <c r="I654" i="33"/>
  <c r="H654" i="33"/>
  <c r="K653" i="33"/>
  <c r="I653" i="33"/>
  <c r="H653" i="33"/>
  <c r="L653" i="33" s="1"/>
  <c r="K652" i="33"/>
  <c r="L652" i="33" s="1"/>
  <c r="I652" i="33"/>
  <c r="M652" i="33" s="1"/>
  <c r="H652" i="33"/>
  <c r="K651" i="33"/>
  <c r="L651" i="33" s="1"/>
  <c r="I651" i="33"/>
  <c r="M651" i="33" s="1"/>
  <c r="H651" i="33"/>
  <c r="K650" i="33"/>
  <c r="I650" i="33"/>
  <c r="H650" i="33"/>
  <c r="L649" i="33"/>
  <c r="K649" i="33"/>
  <c r="I649" i="33"/>
  <c r="H649" i="33"/>
  <c r="K648" i="33"/>
  <c r="I648" i="33"/>
  <c r="M648" i="33" s="1"/>
  <c r="H648" i="33"/>
  <c r="L648" i="33" s="1"/>
  <c r="L647" i="33"/>
  <c r="K647" i="33"/>
  <c r="I647" i="33"/>
  <c r="M647" i="33" s="1"/>
  <c r="H647" i="33"/>
  <c r="K646" i="33"/>
  <c r="I646" i="33"/>
  <c r="H646" i="33"/>
  <c r="L645" i="33"/>
  <c r="K645" i="33"/>
  <c r="M645" i="33" s="1"/>
  <c r="I645" i="33"/>
  <c r="H645" i="33"/>
  <c r="K644" i="33"/>
  <c r="I644" i="33"/>
  <c r="M644" i="33" s="1"/>
  <c r="H644" i="33"/>
  <c r="L644" i="33" s="1"/>
  <c r="K643" i="33"/>
  <c r="I643" i="33"/>
  <c r="H643" i="33"/>
  <c r="L642" i="33"/>
  <c r="K642" i="33"/>
  <c r="I642" i="33"/>
  <c r="M642" i="33" s="1"/>
  <c r="H642" i="33"/>
  <c r="L641" i="33"/>
  <c r="K641" i="33"/>
  <c r="I641" i="33"/>
  <c r="M641" i="33" s="1"/>
  <c r="H641" i="33"/>
  <c r="K640" i="33"/>
  <c r="I640" i="33"/>
  <c r="H640" i="33"/>
  <c r="K639" i="33"/>
  <c r="I639" i="33"/>
  <c r="H639" i="33"/>
  <c r="L639" i="33" s="1"/>
  <c r="K638" i="33"/>
  <c r="I638" i="33"/>
  <c r="H638" i="33"/>
  <c r="K637" i="33"/>
  <c r="M637" i="33" s="1"/>
  <c r="I637" i="33"/>
  <c r="H637" i="33"/>
  <c r="L636" i="33"/>
  <c r="K636" i="33"/>
  <c r="I636" i="33"/>
  <c r="M636" i="33" s="1"/>
  <c r="H636" i="33"/>
  <c r="K635" i="33"/>
  <c r="M635" i="33" s="1"/>
  <c r="I635" i="33"/>
  <c r="H635" i="33"/>
  <c r="K634" i="33"/>
  <c r="I634" i="33"/>
  <c r="H634" i="33"/>
  <c r="L633" i="33"/>
  <c r="K633" i="33"/>
  <c r="I633" i="33"/>
  <c r="M633" i="33" s="1"/>
  <c r="H633" i="33"/>
  <c r="K632" i="33"/>
  <c r="I632" i="33"/>
  <c r="M632" i="33" s="1"/>
  <c r="H632" i="33"/>
  <c r="L632" i="33" s="1"/>
  <c r="K631" i="33"/>
  <c r="L631" i="33" s="1"/>
  <c r="I631" i="33"/>
  <c r="M631" i="33" s="1"/>
  <c r="H631" i="33"/>
  <c r="K630" i="33"/>
  <c r="I630" i="33"/>
  <c r="H630" i="33"/>
  <c r="M629" i="33"/>
  <c r="K629" i="33"/>
  <c r="I629" i="33"/>
  <c r="H629" i="33"/>
  <c r="L629" i="33" s="1"/>
  <c r="K628" i="33"/>
  <c r="I628" i="33"/>
  <c r="M628" i="33" s="1"/>
  <c r="H628" i="33"/>
  <c r="L628" i="33" s="1"/>
  <c r="K627" i="33"/>
  <c r="I627" i="33"/>
  <c r="H627" i="33"/>
  <c r="K626" i="33"/>
  <c r="M626" i="33" s="1"/>
  <c r="I626" i="33"/>
  <c r="H626" i="33"/>
  <c r="K625" i="33"/>
  <c r="I625" i="33"/>
  <c r="H625" i="33"/>
  <c r="K624" i="33"/>
  <c r="I624" i="33"/>
  <c r="H624" i="33"/>
  <c r="K623" i="33"/>
  <c r="L623" i="33" s="1"/>
  <c r="I623" i="33"/>
  <c r="M623" i="33" s="1"/>
  <c r="H623" i="33"/>
  <c r="K622" i="33"/>
  <c r="M622" i="33" s="1"/>
  <c r="I622" i="33"/>
  <c r="H622" i="33"/>
  <c r="K621" i="33"/>
  <c r="I621" i="33"/>
  <c r="H621" i="33"/>
  <c r="L621" i="33" s="1"/>
  <c r="K620" i="33"/>
  <c r="L620" i="33" s="1"/>
  <c r="I620" i="33"/>
  <c r="M620" i="33" s="1"/>
  <c r="H620" i="33"/>
  <c r="K619" i="33"/>
  <c r="L619" i="33" s="1"/>
  <c r="I619" i="33"/>
  <c r="M619" i="33" s="1"/>
  <c r="H619" i="33"/>
  <c r="K618" i="33"/>
  <c r="I618" i="33"/>
  <c r="H618" i="33"/>
  <c r="L617" i="33"/>
  <c r="K617" i="33"/>
  <c r="I617" i="33"/>
  <c r="H617" i="33"/>
  <c r="K616" i="33"/>
  <c r="I616" i="33"/>
  <c r="M616" i="33" s="1"/>
  <c r="H616" i="33"/>
  <c r="L616" i="33" s="1"/>
  <c r="L615" i="33"/>
  <c r="K615" i="33"/>
  <c r="I615" i="33"/>
  <c r="M615" i="33" s="1"/>
  <c r="H615" i="33"/>
  <c r="K614" i="33"/>
  <c r="I614" i="33"/>
  <c r="H614" i="33"/>
  <c r="L613" i="33"/>
  <c r="K613" i="33"/>
  <c r="I613" i="33"/>
  <c r="H613" i="33"/>
  <c r="K612" i="33"/>
  <c r="I612" i="33"/>
  <c r="M612" i="33" s="1"/>
  <c r="H612" i="33"/>
  <c r="L612" i="33" s="1"/>
  <c r="K611" i="33"/>
  <c r="I611" i="33"/>
  <c r="H611" i="33"/>
  <c r="M610" i="33"/>
  <c r="L610" i="33"/>
  <c r="K610" i="33"/>
  <c r="I610" i="33"/>
  <c r="H610" i="33"/>
  <c r="M609" i="33"/>
  <c r="L609" i="33"/>
  <c r="K609" i="33"/>
  <c r="I609" i="33"/>
  <c r="H609" i="33"/>
  <c r="K608" i="33"/>
  <c r="I608" i="33"/>
  <c r="H608" i="33"/>
  <c r="K607" i="33"/>
  <c r="I607" i="33"/>
  <c r="H607" i="33"/>
  <c r="L607" i="33" s="1"/>
  <c r="K606" i="33"/>
  <c r="I606" i="33"/>
  <c r="H606" i="33"/>
  <c r="K605" i="33"/>
  <c r="I605" i="33"/>
  <c r="H605" i="33"/>
  <c r="L604" i="33"/>
  <c r="K604" i="33"/>
  <c r="I604" i="33"/>
  <c r="M604" i="33" s="1"/>
  <c r="H604" i="33"/>
  <c r="K603" i="33"/>
  <c r="I603" i="33"/>
  <c r="H603" i="33"/>
  <c r="K602" i="33"/>
  <c r="I602" i="33"/>
  <c r="H602" i="33"/>
  <c r="L601" i="33"/>
  <c r="K601" i="33"/>
  <c r="I601" i="33"/>
  <c r="M601" i="33" s="1"/>
  <c r="H601" i="33"/>
  <c r="K600" i="33"/>
  <c r="I600" i="33"/>
  <c r="M600" i="33" s="1"/>
  <c r="H600" i="33"/>
  <c r="L600" i="33" s="1"/>
  <c r="K599" i="33"/>
  <c r="L599" i="33" s="1"/>
  <c r="I599" i="33"/>
  <c r="M599" i="33" s="1"/>
  <c r="H599" i="33"/>
  <c r="K598" i="33"/>
  <c r="I598" i="33"/>
  <c r="H598" i="33"/>
  <c r="K597" i="33"/>
  <c r="I597" i="33"/>
  <c r="M597" i="33" s="1"/>
  <c r="H597" i="33"/>
  <c r="L597" i="33" s="1"/>
  <c r="K596" i="33"/>
  <c r="I596" i="33"/>
  <c r="M596" i="33" s="1"/>
  <c r="H596" i="33"/>
  <c r="L596" i="33" s="1"/>
  <c r="L595" i="33"/>
  <c r="K595" i="33"/>
  <c r="I595" i="33"/>
  <c r="H595" i="33"/>
  <c r="K594" i="33"/>
  <c r="I594" i="33"/>
  <c r="H594" i="33"/>
  <c r="K593" i="33"/>
  <c r="I593" i="33"/>
  <c r="H593" i="33"/>
  <c r="K592" i="33"/>
  <c r="I592" i="33"/>
  <c r="H592" i="33"/>
  <c r="M591" i="33"/>
  <c r="K591" i="33"/>
  <c r="L591" i="33" s="1"/>
  <c r="I591" i="33"/>
  <c r="H591" i="33"/>
  <c r="K590" i="33"/>
  <c r="I590" i="33"/>
  <c r="H590" i="33"/>
  <c r="K589" i="33"/>
  <c r="I589" i="33"/>
  <c r="H589" i="33"/>
  <c r="L589" i="33" s="1"/>
  <c r="M588" i="33"/>
  <c r="K588" i="33"/>
  <c r="L588" i="33" s="1"/>
  <c r="I588" i="33"/>
  <c r="H588" i="33"/>
  <c r="K587" i="33"/>
  <c r="L587" i="33" s="1"/>
  <c r="I587" i="33"/>
  <c r="M587" i="33" s="1"/>
  <c r="H587" i="33"/>
  <c r="K586" i="33"/>
  <c r="I586" i="33"/>
  <c r="H586" i="33"/>
  <c r="L585" i="33"/>
  <c r="K585" i="33"/>
  <c r="I585" i="33"/>
  <c r="H585" i="33"/>
  <c r="K584" i="33"/>
  <c r="I584" i="33"/>
  <c r="M584" i="33" s="1"/>
  <c r="H584" i="33"/>
  <c r="L584" i="33" s="1"/>
  <c r="L583" i="33"/>
  <c r="K583" i="33"/>
  <c r="I583" i="33"/>
  <c r="M583" i="33" s="1"/>
  <c r="H583" i="33"/>
  <c r="K582" i="33"/>
  <c r="I582" i="33"/>
  <c r="H582" i="33"/>
  <c r="L581" i="33"/>
  <c r="K581" i="33"/>
  <c r="I581" i="33"/>
  <c r="H581" i="33"/>
  <c r="K580" i="33"/>
  <c r="I580" i="33"/>
  <c r="M580" i="33" s="1"/>
  <c r="H580" i="33"/>
  <c r="L580" i="33" s="1"/>
  <c r="K579" i="33"/>
  <c r="I579" i="33"/>
  <c r="H579" i="33"/>
  <c r="M578" i="33"/>
  <c r="L578" i="33"/>
  <c r="K578" i="33"/>
  <c r="I578" i="33"/>
  <c r="H578" i="33"/>
  <c r="L577" i="33"/>
  <c r="K577" i="33"/>
  <c r="I577" i="33"/>
  <c r="M577" i="33" s="1"/>
  <c r="H577" i="33"/>
  <c r="K576" i="33"/>
  <c r="I576" i="33"/>
  <c r="H576" i="33"/>
  <c r="K575" i="33"/>
  <c r="I575" i="33"/>
  <c r="H575" i="33"/>
  <c r="L575" i="33" s="1"/>
  <c r="K574" i="33"/>
  <c r="I574" i="33"/>
  <c r="H574" i="33"/>
  <c r="K573" i="33"/>
  <c r="I573" i="33"/>
  <c r="H573" i="33"/>
  <c r="L572" i="33"/>
  <c r="K572" i="33"/>
  <c r="I572" i="33"/>
  <c r="H572" i="33"/>
  <c r="K571" i="33"/>
  <c r="I571" i="33"/>
  <c r="H571" i="33"/>
  <c r="K570" i="33"/>
  <c r="I570" i="33"/>
  <c r="H570" i="33"/>
  <c r="M569" i="33"/>
  <c r="L569" i="33"/>
  <c r="K569" i="33"/>
  <c r="I569" i="33"/>
  <c r="H569" i="33"/>
  <c r="L568" i="33"/>
  <c r="K568" i="33"/>
  <c r="I568" i="33"/>
  <c r="M568" i="33" s="1"/>
  <c r="H568" i="33"/>
  <c r="K567" i="33"/>
  <c r="L567" i="33" s="1"/>
  <c r="I567" i="33"/>
  <c r="M567" i="33" s="1"/>
  <c r="H567" i="33"/>
  <c r="K566" i="33"/>
  <c r="I566" i="33"/>
  <c r="H566" i="33"/>
  <c r="K565" i="33"/>
  <c r="I565" i="33"/>
  <c r="M565" i="33" s="1"/>
  <c r="H565" i="33"/>
  <c r="L565" i="33" s="1"/>
  <c r="M564" i="33"/>
  <c r="K564" i="33"/>
  <c r="I564" i="33"/>
  <c r="H564" i="33"/>
  <c r="L564" i="33" s="1"/>
  <c r="L563" i="33"/>
  <c r="K563" i="33"/>
  <c r="I563" i="33"/>
  <c r="H563" i="33"/>
  <c r="K562" i="33"/>
  <c r="I562" i="33"/>
  <c r="H562" i="33"/>
  <c r="K561" i="33"/>
  <c r="I561" i="33"/>
  <c r="H561" i="33"/>
  <c r="K560" i="33"/>
  <c r="I560" i="33"/>
  <c r="H560" i="33"/>
  <c r="L559" i="33"/>
  <c r="K559" i="33"/>
  <c r="I559" i="33"/>
  <c r="M559" i="33" s="1"/>
  <c r="H559" i="33"/>
  <c r="K558" i="33"/>
  <c r="I558" i="33"/>
  <c r="H558" i="33"/>
  <c r="K557" i="33"/>
  <c r="I557" i="33"/>
  <c r="H557" i="33"/>
  <c r="L557" i="33" s="1"/>
  <c r="K556" i="33"/>
  <c r="L556" i="33" s="1"/>
  <c r="I556" i="33"/>
  <c r="M556" i="33" s="1"/>
  <c r="H556" i="33"/>
  <c r="K555" i="33"/>
  <c r="L555" i="33" s="1"/>
  <c r="I555" i="33"/>
  <c r="M555" i="33" s="1"/>
  <c r="H555" i="33"/>
  <c r="K554" i="33"/>
  <c r="I554" i="33"/>
  <c r="H554" i="33"/>
  <c r="K553" i="33"/>
  <c r="I553" i="33"/>
  <c r="H553" i="33"/>
  <c r="K552" i="33"/>
  <c r="I552" i="33"/>
  <c r="M552" i="33" s="1"/>
  <c r="H552" i="33"/>
  <c r="L552" i="33" s="1"/>
  <c r="L551" i="33"/>
  <c r="K551" i="33"/>
  <c r="I551" i="33"/>
  <c r="M551" i="33" s="1"/>
  <c r="H551" i="33"/>
  <c r="K550" i="33"/>
  <c r="I550" i="33"/>
  <c r="H550" i="33"/>
  <c r="L549" i="33"/>
  <c r="K549" i="33"/>
  <c r="I549" i="33"/>
  <c r="H549" i="33"/>
  <c r="K548" i="33"/>
  <c r="I548" i="33"/>
  <c r="M548" i="33" s="1"/>
  <c r="H548" i="33"/>
  <c r="L548" i="33" s="1"/>
  <c r="K547" i="33"/>
  <c r="I547" i="33"/>
  <c r="H547" i="33"/>
  <c r="M546" i="33"/>
  <c r="L546" i="33"/>
  <c r="K546" i="33"/>
  <c r="I546" i="33"/>
  <c r="H546" i="33"/>
  <c r="L545" i="33"/>
  <c r="K545" i="33"/>
  <c r="I545" i="33"/>
  <c r="M545" i="33" s="1"/>
  <c r="H545" i="33"/>
  <c r="K544" i="33"/>
  <c r="I544" i="33"/>
  <c r="H544" i="33"/>
  <c r="K543" i="33"/>
  <c r="I543" i="33"/>
  <c r="H543" i="33"/>
  <c r="L543" i="33" s="1"/>
  <c r="K542" i="33"/>
  <c r="I542" i="33"/>
  <c r="H542" i="33"/>
  <c r="K541" i="33"/>
  <c r="I541" i="33"/>
  <c r="H541" i="33"/>
  <c r="L540" i="33"/>
  <c r="K540" i="33"/>
  <c r="I540" i="33"/>
  <c r="M540" i="33" s="1"/>
  <c r="H540" i="33"/>
  <c r="K539" i="33"/>
  <c r="I539" i="33"/>
  <c r="H539" i="33"/>
  <c r="K538" i="33"/>
  <c r="I538" i="33"/>
  <c r="H538" i="33"/>
  <c r="M537" i="33"/>
  <c r="L537" i="33"/>
  <c r="K537" i="33"/>
  <c r="I537" i="33"/>
  <c r="H537" i="33"/>
  <c r="L536" i="33"/>
  <c r="K536" i="33"/>
  <c r="I536" i="33"/>
  <c r="M536" i="33" s="1"/>
  <c r="H536" i="33"/>
  <c r="K535" i="33"/>
  <c r="L535" i="33" s="1"/>
  <c r="I535" i="33"/>
  <c r="M535" i="33" s="1"/>
  <c r="H535" i="33"/>
  <c r="K534" i="33"/>
  <c r="I534" i="33"/>
  <c r="H534" i="33"/>
  <c r="M533" i="33"/>
  <c r="K533" i="33"/>
  <c r="I533" i="33"/>
  <c r="H533" i="33"/>
  <c r="L533" i="33" s="1"/>
  <c r="L532" i="33"/>
  <c r="K532" i="33"/>
  <c r="I532" i="33"/>
  <c r="M532" i="33" s="1"/>
  <c r="H532" i="33"/>
  <c r="L531" i="33"/>
  <c r="K531" i="33"/>
  <c r="I531" i="33"/>
  <c r="H531" i="33"/>
  <c r="K530" i="33"/>
  <c r="M530" i="33" s="1"/>
  <c r="I530" i="33"/>
  <c r="H530" i="33"/>
  <c r="K529" i="33"/>
  <c r="I529" i="33"/>
  <c r="H529" i="33"/>
  <c r="K528" i="33"/>
  <c r="I528" i="33"/>
  <c r="H528" i="33"/>
  <c r="L527" i="33"/>
  <c r="K527" i="33"/>
  <c r="I527" i="33"/>
  <c r="M527" i="33" s="1"/>
  <c r="H527" i="33"/>
  <c r="K526" i="33"/>
  <c r="I526" i="33"/>
  <c r="H526" i="33"/>
  <c r="K525" i="33"/>
  <c r="I525" i="33"/>
  <c r="H525" i="33"/>
  <c r="L525" i="33" s="1"/>
  <c r="K524" i="33"/>
  <c r="L524" i="33" s="1"/>
  <c r="I524" i="33"/>
  <c r="M524" i="33" s="1"/>
  <c r="H524" i="33"/>
  <c r="M523" i="33"/>
  <c r="K523" i="33"/>
  <c r="L523" i="33" s="1"/>
  <c r="I523" i="33"/>
  <c r="H523" i="33"/>
  <c r="K522" i="33"/>
  <c r="I522" i="33"/>
  <c r="H522" i="33"/>
  <c r="K521" i="33"/>
  <c r="I521" i="33"/>
  <c r="H521" i="33"/>
  <c r="L521" i="33" s="1"/>
  <c r="K520" i="33"/>
  <c r="I520" i="33"/>
  <c r="M520" i="33" s="1"/>
  <c r="H520" i="33"/>
  <c r="L520" i="33" s="1"/>
  <c r="M519" i="33"/>
  <c r="L519" i="33"/>
  <c r="K519" i="33"/>
  <c r="I519" i="33"/>
  <c r="H519" i="33"/>
  <c r="L518" i="33"/>
  <c r="K518" i="33"/>
  <c r="I518" i="33"/>
  <c r="M518" i="33" s="1"/>
  <c r="H518" i="33"/>
  <c r="L517" i="33"/>
  <c r="K517" i="33"/>
  <c r="I517" i="33"/>
  <c r="H517" i="33"/>
  <c r="K516" i="33"/>
  <c r="I516" i="33"/>
  <c r="M516" i="33" s="1"/>
  <c r="H516" i="33"/>
  <c r="L516" i="33" s="1"/>
  <c r="K515" i="33"/>
  <c r="I515" i="33"/>
  <c r="H515" i="33"/>
  <c r="L514" i="33"/>
  <c r="K514" i="33"/>
  <c r="I514" i="33"/>
  <c r="M514" i="33" s="1"/>
  <c r="H514" i="33"/>
  <c r="M513" i="33"/>
  <c r="L513" i="33"/>
  <c r="K513" i="33"/>
  <c r="I513" i="33"/>
  <c r="H513" i="33"/>
  <c r="K512" i="33"/>
  <c r="I512" i="33"/>
  <c r="H512" i="33"/>
  <c r="K511" i="33"/>
  <c r="I511" i="33"/>
  <c r="H511" i="33"/>
  <c r="L510" i="33"/>
  <c r="K510" i="33"/>
  <c r="I510" i="33"/>
  <c r="M510" i="33" s="1"/>
  <c r="H510" i="33"/>
  <c r="K509" i="33"/>
  <c r="I509" i="33"/>
  <c r="H509" i="33"/>
  <c r="L508" i="33"/>
  <c r="K508" i="33"/>
  <c r="I508" i="33"/>
  <c r="M508" i="33" s="1"/>
  <c r="H508" i="33"/>
  <c r="K507" i="33"/>
  <c r="I507" i="33"/>
  <c r="H507" i="33"/>
  <c r="K506" i="33"/>
  <c r="L506" i="33" s="1"/>
  <c r="I506" i="33"/>
  <c r="M506" i="33" s="1"/>
  <c r="H506" i="33"/>
  <c r="L505" i="33"/>
  <c r="K505" i="33"/>
  <c r="I505" i="33"/>
  <c r="M505" i="33" s="1"/>
  <c r="H505" i="33"/>
  <c r="M504" i="33"/>
  <c r="L504" i="33"/>
  <c r="K504" i="33"/>
  <c r="I504" i="33"/>
  <c r="H504" i="33"/>
  <c r="K503" i="33"/>
  <c r="L503" i="33" s="1"/>
  <c r="I503" i="33"/>
  <c r="M503" i="33" s="1"/>
  <c r="H503" i="33"/>
  <c r="K502" i="33"/>
  <c r="I502" i="33"/>
  <c r="H502" i="33"/>
  <c r="K501" i="33"/>
  <c r="I501" i="33"/>
  <c r="M501" i="33" s="1"/>
  <c r="H501" i="33"/>
  <c r="L501" i="33" s="1"/>
  <c r="K500" i="33"/>
  <c r="L500" i="33" s="1"/>
  <c r="I500" i="33"/>
  <c r="M500" i="33" s="1"/>
  <c r="H500" i="33"/>
  <c r="K499" i="33"/>
  <c r="I499" i="33"/>
  <c r="H499" i="33"/>
  <c r="K498" i="33"/>
  <c r="I498" i="33"/>
  <c r="H498" i="33"/>
  <c r="K497" i="33"/>
  <c r="I497" i="33"/>
  <c r="H497" i="33"/>
  <c r="K496" i="33"/>
  <c r="M496" i="33" s="1"/>
  <c r="I496" i="33"/>
  <c r="H496" i="33"/>
  <c r="K495" i="33"/>
  <c r="L495" i="33" s="1"/>
  <c r="I495" i="33"/>
  <c r="M495" i="33" s="1"/>
  <c r="H495" i="33"/>
  <c r="K494" i="33"/>
  <c r="I494" i="33"/>
  <c r="H494" i="33"/>
  <c r="K493" i="33"/>
  <c r="I493" i="33"/>
  <c r="H493" i="33"/>
  <c r="L493" i="33" s="1"/>
  <c r="K492" i="33"/>
  <c r="I492" i="33"/>
  <c r="M492" i="33" s="1"/>
  <c r="H492" i="33"/>
  <c r="L492" i="33" s="1"/>
  <c r="K491" i="33"/>
  <c r="L491" i="33" s="1"/>
  <c r="I491" i="33"/>
  <c r="M491" i="33" s="1"/>
  <c r="H491" i="33"/>
  <c r="K490" i="33"/>
  <c r="I490" i="33"/>
  <c r="H490" i="33"/>
  <c r="L489" i="33"/>
  <c r="K489" i="33"/>
  <c r="I489" i="33"/>
  <c r="H489" i="33"/>
  <c r="K488" i="33"/>
  <c r="I488" i="33"/>
  <c r="M488" i="33" s="1"/>
  <c r="H488" i="33"/>
  <c r="L488" i="33" s="1"/>
  <c r="L487" i="33"/>
  <c r="K487" i="33"/>
  <c r="I487" i="33"/>
  <c r="M487" i="33" s="1"/>
  <c r="H487" i="33"/>
  <c r="L486" i="33"/>
  <c r="K486" i="33"/>
  <c r="M486" i="33" s="1"/>
  <c r="I486" i="33"/>
  <c r="H486" i="33"/>
  <c r="L485" i="33"/>
  <c r="K485" i="33"/>
  <c r="I485" i="33"/>
  <c r="H485" i="33"/>
  <c r="M484" i="33"/>
  <c r="K484" i="33"/>
  <c r="I484" i="33"/>
  <c r="H484" i="33"/>
  <c r="L484" i="33" s="1"/>
  <c r="K483" i="33"/>
  <c r="I483" i="33"/>
  <c r="H483" i="33"/>
  <c r="L483" i="33" s="1"/>
  <c r="L482" i="33"/>
  <c r="K482" i="33"/>
  <c r="I482" i="33"/>
  <c r="M482" i="33" s="1"/>
  <c r="H482" i="33"/>
  <c r="M481" i="33"/>
  <c r="L481" i="33"/>
  <c r="K481" i="33"/>
  <c r="I481" i="33"/>
  <c r="H481" i="33"/>
  <c r="K480" i="33"/>
  <c r="I480" i="33"/>
  <c r="H480" i="33"/>
  <c r="K479" i="33"/>
  <c r="I479" i="33"/>
  <c r="H479" i="33"/>
  <c r="K478" i="33"/>
  <c r="I478" i="33"/>
  <c r="H478" i="33"/>
  <c r="K477" i="33"/>
  <c r="I477" i="33"/>
  <c r="H477" i="33"/>
  <c r="L476" i="33"/>
  <c r="K476" i="33"/>
  <c r="I476" i="33"/>
  <c r="M476" i="33" s="1"/>
  <c r="H476" i="33"/>
  <c r="K475" i="33"/>
  <c r="I475" i="33"/>
  <c r="H475" i="33"/>
  <c r="K474" i="33"/>
  <c r="I474" i="33"/>
  <c r="M474" i="33" s="1"/>
  <c r="H474" i="33"/>
  <c r="M473" i="33"/>
  <c r="L473" i="33"/>
  <c r="K473" i="33"/>
  <c r="I473" i="33"/>
  <c r="H473" i="33"/>
  <c r="L472" i="33"/>
  <c r="K472" i="33"/>
  <c r="I472" i="33"/>
  <c r="M472" i="33" s="1"/>
  <c r="H472" i="33"/>
  <c r="K471" i="33"/>
  <c r="L471" i="33" s="1"/>
  <c r="I471" i="33"/>
  <c r="M471" i="33" s="1"/>
  <c r="H471" i="33"/>
  <c r="K470" i="33"/>
  <c r="I470" i="33"/>
  <c r="H470" i="33"/>
  <c r="M469" i="33"/>
  <c r="K469" i="33"/>
  <c r="I469" i="33"/>
  <c r="H469" i="33"/>
  <c r="L469" i="33" s="1"/>
  <c r="L468" i="33"/>
  <c r="K468" i="33"/>
  <c r="I468" i="33"/>
  <c r="M468" i="33" s="1"/>
  <c r="H468" i="33"/>
  <c r="K467" i="33"/>
  <c r="I467" i="33"/>
  <c r="H467" i="33"/>
  <c r="K466" i="33"/>
  <c r="I466" i="33"/>
  <c r="H466" i="33"/>
  <c r="K465" i="33"/>
  <c r="I465" i="33"/>
  <c r="H465" i="33"/>
  <c r="K464" i="33"/>
  <c r="I464" i="33"/>
  <c r="H464" i="33"/>
  <c r="L463" i="33"/>
  <c r="K463" i="33"/>
  <c r="I463" i="33"/>
  <c r="M463" i="33" s="1"/>
  <c r="H463" i="33"/>
  <c r="L462" i="33"/>
  <c r="K462" i="33"/>
  <c r="I462" i="33"/>
  <c r="H462" i="33"/>
  <c r="K461" i="33"/>
  <c r="I461" i="33"/>
  <c r="H461" i="33"/>
  <c r="L461" i="33" s="1"/>
  <c r="K460" i="33"/>
  <c r="I460" i="33"/>
  <c r="M460" i="33" s="1"/>
  <c r="H460" i="33"/>
  <c r="L460" i="33" s="1"/>
  <c r="M459" i="33"/>
  <c r="K459" i="33"/>
  <c r="L459" i="33" s="1"/>
  <c r="I459" i="33"/>
  <c r="H459" i="33"/>
  <c r="K458" i="33"/>
  <c r="M458" i="33" s="1"/>
  <c r="I458" i="33"/>
  <c r="H458" i="33"/>
  <c r="K457" i="33"/>
  <c r="I457" i="33"/>
  <c r="H457" i="33"/>
  <c r="L457" i="33" s="1"/>
  <c r="K456" i="33"/>
  <c r="I456" i="33"/>
  <c r="M456" i="33" s="1"/>
  <c r="H456" i="33"/>
  <c r="L456" i="33" s="1"/>
  <c r="M455" i="33"/>
  <c r="L455" i="33"/>
  <c r="K455" i="33"/>
  <c r="I455" i="33"/>
  <c r="H455" i="33"/>
  <c r="L454" i="33"/>
  <c r="K454" i="33"/>
  <c r="I454" i="33"/>
  <c r="H454" i="33"/>
  <c r="L453" i="33"/>
  <c r="K453" i="33"/>
  <c r="I453" i="33"/>
  <c r="H453" i="33"/>
  <c r="K452" i="33"/>
  <c r="I452" i="33"/>
  <c r="M452" i="33" s="1"/>
  <c r="H452" i="33"/>
  <c r="L452" i="33" s="1"/>
  <c r="K451" i="33"/>
  <c r="I451" i="33"/>
  <c r="H451" i="33"/>
  <c r="L451" i="33" s="1"/>
  <c r="L450" i="33"/>
  <c r="K450" i="33"/>
  <c r="I450" i="33"/>
  <c r="M450" i="33" s="1"/>
  <c r="H450" i="33"/>
  <c r="K449" i="33"/>
  <c r="I449" i="33"/>
  <c r="H449" i="33"/>
  <c r="K448" i="33"/>
  <c r="I448" i="33"/>
  <c r="H448" i="33"/>
  <c r="K447" i="33"/>
  <c r="I447" i="33"/>
  <c r="H447" i="33"/>
  <c r="K446" i="33"/>
  <c r="I446" i="33"/>
  <c r="H446" i="33"/>
  <c r="K445" i="33"/>
  <c r="I445" i="33"/>
  <c r="H445" i="33"/>
  <c r="K444" i="33"/>
  <c r="I444" i="33"/>
  <c r="H444" i="33"/>
  <c r="K443" i="33"/>
  <c r="I443" i="33"/>
  <c r="H443" i="33"/>
  <c r="K442" i="33"/>
  <c r="I442" i="33"/>
  <c r="M442" i="33" s="1"/>
  <c r="H442" i="33"/>
  <c r="M441" i="33"/>
  <c r="L441" i="33"/>
  <c r="K441" i="33"/>
  <c r="I441" i="33"/>
  <c r="H441" i="33"/>
  <c r="M440" i="33"/>
  <c r="L440" i="33"/>
  <c r="K440" i="33"/>
  <c r="I440" i="33"/>
  <c r="H440" i="33"/>
  <c r="K439" i="33"/>
  <c r="L439" i="33" s="1"/>
  <c r="I439" i="33"/>
  <c r="M439" i="33" s="1"/>
  <c r="H439" i="33"/>
  <c r="K438" i="33"/>
  <c r="I438" i="33"/>
  <c r="H438" i="33"/>
  <c r="K437" i="33"/>
  <c r="I437" i="33"/>
  <c r="M437" i="33" s="1"/>
  <c r="H437" i="33"/>
  <c r="L437" i="33" s="1"/>
  <c r="K436" i="33"/>
  <c r="I436" i="33"/>
  <c r="H436" i="33"/>
  <c r="K435" i="33"/>
  <c r="I435" i="33"/>
  <c r="H435" i="33"/>
  <c r="K434" i="33"/>
  <c r="M434" i="33" s="1"/>
  <c r="I434" i="33"/>
  <c r="H434" i="33"/>
  <c r="K433" i="33"/>
  <c r="I433" i="33"/>
  <c r="H433" i="33"/>
  <c r="K432" i="33"/>
  <c r="I432" i="33"/>
  <c r="H432" i="33"/>
  <c r="L431" i="33"/>
  <c r="K431" i="33"/>
  <c r="I431" i="33"/>
  <c r="M431" i="33" s="1"/>
  <c r="H431" i="33"/>
  <c r="L430" i="33"/>
  <c r="K430" i="33"/>
  <c r="M430" i="33" s="1"/>
  <c r="I430" i="33"/>
  <c r="H430" i="33"/>
  <c r="K429" i="33"/>
  <c r="I429" i="33"/>
  <c r="H429" i="33"/>
  <c r="L429" i="33" s="1"/>
  <c r="M428" i="33"/>
  <c r="K428" i="33"/>
  <c r="L428" i="33" s="1"/>
  <c r="I428" i="33"/>
  <c r="H428" i="33"/>
  <c r="K427" i="33"/>
  <c r="L427" i="33" s="1"/>
  <c r="I427" i="33"/>
  <c r="M427" i="33" s="1"/>
  <c r="H427" i="33"/>
  <c r="K426" i="33"/>
  <c r="I426" i="33"/>
  <c r="H426" i="33"/>
  <c r="K425" i="33"/>
  <c r="I425" i="33"/>
  <c r="H425" i="33"/>
  <c r="K424" i="33"/>
  <c r="I424" i="33"/>
  <c r="M424" i="33" s="1"/>
  <c r="H424" i="33"/>
  <c r="L424" i="33" s="1"/>
  <c r="M423" i="33"/>
  <c r="L423" i="33"/>
  <c r="K423" i="33"/>
  <c r="I423" i="33"/>
  <c r="H423" i="33"/>
  <c r="M422" i="33"/>
  <c r="L422" i="33"/>
  <c r="K422" i="33"/>
  <c r="I422" i="33"/>
  <c r="H422" i="33"/>
  <c r="L421" i="33"/>
  <c r="K421" i="33"/>
  <c r="I421" i="33"/>
  <c r="H421" i="33"/>
  <c r="K420" i="33"/>
  <c r="I420" i="33"/>
  <c r="M420" i="33" s="1"/>
  <c r="H420" i="33"/>
  <c r="L420" i="33" s="1"/>
  <c r="K419" i="33"/>
  <c r="I419" i="33"/>
  <c r="H419" i="33"/>
  <c r="L418" i="33"/>
  <c r="K418" i="33"/>
  <c r="I418" i="33"/>
  <c r="M418" i="33" s="1"/>
  <c r="H418" i="33"/>
  <c r="K417" i="33"/>
  <c r="I417" i="33"/>
  <c r="H417" i="33"/>
  <c r="K416" i="33"/>
  <c r="I416" i="33"/>
  <c r="H416" i="33"/>
  <c r="K415" i="33"/>
  <c r="L415" i="33" s="1"/>
  <c r="I415" i="33"/>
  <c r="M415" i="33" s="1"/>
  <c r="H415" i="33"/>
  <c r="K414" i="33"/>
  <c r="I414" i="33"/>
  <c r="H414" i="33"/>
  <c r="K413" i="33"/>
  <c r="I413" i="33"/>
  <c r="H413" i="33"/>
  <c r="K412" i="33"/>
  <c r="I412" i="33"/>
  <c r="M412" i="33" s="1"/>
  <c r="H412" i="33"/>
  <c r="L412" i="33" s="1"/>
  <c r="K411" i="33"/>
  <c r="I411" i="33"/>
  <c r="M411" i="33" s="1"/>
  <c r="H411" i="33"/>
  <c r="K410" i="33"/>
  <c r="L410" i="33" s="1"/>
  <c r="I410" i="33"/>
  <c r="M410" i="33" s="1"/>
  <c r="H410" i="33"/>
  <c r="L409" i="33"/>
  <c r="K409" i="33"/>
  <c r="I409" i="33"/>
  <c r="M409" i="33" s="1"/>
  <c r="H409" i="33"/>
  <c r="L408" i="33"/>
  <c r="K408" i="33"/>
  <c r="I408" i="33"/>
  <c r="M408" i="33" s="1"/>
  <c r="H408" i="33"/>
  <c r="K407" i="33"/>
  <c r="L407" i="33" s="1"/>
  <c r="I407" i="33"/>
  <c r="M407" i="33" s="1"/>
  <c r="H407" i="33"/>
  <c r="L406" i="33"/>
  <c r="K406" i="33"/>
  <c r="I406" i="33"/>
  <c r="H406" i="33"/>
  <c r="M405" i="33"/>
  <c r="L405" i="33"/>
  <c r="K405" i="33"/>
  <c r="I405" i="33"/>
  <c r="H405" i="33"/>
  <c r="K404" i="33"/>
  <c r="I404" i="33"/>
  <c r="H404" i="33"/>
  <c r="K403" i="33"/>
  <c r="M403" i="33" s="1"/>
  <c r="I403" i="33"/>
  <c r="H403" i="33"/>
  <c r="K402" i="33"/>
  <c r="I402" i="33"/>
  <c r="H402" i="33"/>
  <c r="L401" i="33"/>
  <c r="K401" i="33"/>
  <c r="I401" i="33"/>
  <c r="H401" i="33"/>
  <c r="K400" i="33"/>
  <c r="I400" i="33"/>
  <c r="H400" i="33"/>
  <c r="K399" i="33"/>
  <c r="I399" i="33"/>
  <c r="M399" i="33" s="1"/>
  <c r="H399" i="33"/>
  <c r="L399" i="33" s="1"/>
  <c r="K398" i="33"/>
  <c r="I398" i="33"/>
  <c r="M398" i="33" s="1"/>
  <c r="H398" i="33"/>
  <c r="L398" i="33" s="1"/>
  <c r="K397" i="33"/>
  <c r="I397" i="33"/>
  <c r="H397" i="33"/>
  <c r="L397" i="33" s="1"/>
  <c r="K396" i="33"/>
  <c r="L396" i="33" s="1"/>
  <c r="I396" i="33"/>
  <c r="M396" i="33" s="1"/>
  <c r="H396" i="33"/>
  <c r="K395" i="33"/>
  <c r="L395" i="33" s="1"/>
  <c r="I395" i="33"/>
  <c r="M395" i="33" s="1"/>
  <c r="H395" i="33"/>
  <c r="K394" i="33"/>
  <c r="I394" i="33"/>
  <c r="H394" i="33"/>
  <c r="L393" i="33"/>
  <c r="K393" i="33"/>
  <c r="I393" i="33"/>
  <c r="M393" i="33" s="1"/>
  <c r="H393" i="33"/>
  <c r="K392" i="33"/>
  <c r="I392" i="33"/>
  <c r="H392" i="33"/>
  <c r="L391" i="33"/>
  <c r="K391" i="33"/>
  <c r="I391" i="33"/>
  <c r="M391" i="33" s="1"/>
  <c r="H391" i="33"/>
  <c r="L390" i="33"/>
  <c r="K390" i="33"/>
  <c r="I390" i="33"/>
  <c r="H390" i="33"/>
  <c r="L389" i="33"/>
  <c r="K389" i="33"/>
  <c r="M389" i="33" s="1"/>
  <c r="I389" i="33"/>
  <c r="H389" i="33"/>
  <c r="K388" i="33"/>
  <c r="I388" i="33"/>
  <c r="M388" i="33" s="1"/>
  <c r="H388" i="33"/>
  <c r="L388" i="33" s="1"/>
  <c r="K387" i="33"/>
  <c r="I387" i="33"/>
  <c r="H387" i="33"/>
  <c r="L386" i="33"/>
  <c r="K386" i="33"/>
  <c r="I386" i="33"/>
  <c r="M386" i="33" s="1"/>
  <c r="H386" i="33"/>
  <c r="K385" i="33"/>
  <c r="I385" i="33"/>
  <c r="H385" i="33"/>
  <c r="K384" i="33"/>
  <c r="I384" i="33"/>
  <c r="H384" i="33"/>
  <c r="K383" i="33"/>
  <c r="M383" i="33" s="1"/>
  <c r="I383" i="33"/>
  <c r="H383" i="33"/>
  <c r="K382" i="33"/>
  <c r="M382" i="33" s="1"/>
  <c r="I382" i="33"/>
  <c r="H382" i="33"/>
  <c r="K381" i="33"/>
  <c r="I381" i="33"/>
  <c r="H381" i="33"/>
  <c r="K380" i="33"/>
  <c r="M380" i="33" s="1"/>
  <c r="I380" i="33"/>
  <c r="H380" i="33"/>
  <c r="L379" i="33"/>
  <c r="K379" i="33"/>
  <c r="I379" i="33"/>
  <c r="M379" i="33" s="1"/>
  <c r="H379" i="33"/>
  <c r="K378" i="33"/>
  <c r="L378" i="33" s="1"/>
  <c r="I378" i="33"/>
  <c r="M378" i="33" s="1"/>
  <c r="H378" i="33"/>
  <c r="M377" i="33"/>
  <c r="L377" i="33"/>
  <c r="K377" i="33"/>
  <c r="I377" i="33"/>
  <c r="H377" i="33"/>
  <c r="M376" i="33"/>
  <c r="L376" i="33"/>
  <c r="K376" i="33"/>
  <c r="I376" i="33"/>
  <c r="H376" i="33"/>
  <c r="K375" i="33"/>
  <c r="L375" i="33" s="1"/>
  <c r="I375" i="33"/>
  <c r="M375" i="33" s="1"/>
  <c r="H375" i="33"/>
  <c r="L374" i="33"/>
  <c r="K374" i="33"/>
  <c r="I374" i="33"/>
  <c r="H374" i="33"/>
  <c r="K373" i="33"/>
  <c r="I373" i="33"/>
  <c r="H373" i="33"/>
  <c r="K372" i="33"/>
  <c r="I372" i="33"/>
  <c r="H372" i="33"/>
  <c r="K371" i="33"/>
  <c r="I371" i="33"/>
  <c r="H371" i="33"/>
  <c r="K370" i="33"/>
  <c r="I370" i="33"/>
  <c r="H370" i="33"/>
  <c r="L369" i="33"/>
  <c r="K369" i="33"/>
  <c r="I369" i="33"/>
  <c r="H369" i="33"/>
  <c r="K368" i="33"/>
  <c r="I368" i="33"/>
  <c r="H368" i="33"/>
  <c r="K367" i="33"/>
  <c r="I367" i="33"/>
  <c r="M367" i="33" s="1"/>
  <c r="H367" i="33"/>
  <c r="L367" i="33" s="1"/>
  <c r="K366" i="33"/>
  <c r="I366" i="33"/>
  <c r="M366" i="33" s="1"/>
  <c r="H366" i="33"/>
  <c r="L366" i="33" s="1"/>
  <c r="K365" i="33"/>
  <c r="I365" i="33"/>
  <c r="H365" i="33"/>
  <c r="L365" i="33" s="1"/>
  <c r="K364" i="33"/>
  <c r="L364" i="33" s="1"/>
  <c r="I364" i="33"/>
  <c r="M364" i="33" s="1"/>
  <c r="H364" i="33"/>
  <c r="K363" i="33"/>
  <c r="L363" i="33" s="1"/>
  <c r="I363" i="33"/>
  <c r="M363" i="33" s="1"/>
  <c r="H363" i="33"/>
  <c r="K362" i="33"/>
  <c r="I362" i="33"/>
  <c r="H362" i="33"/>
  <c r="K361" i="33"/>
  <c r="I361" i="33"/>
  <c r="H361" i="33"/>
  <c r="K360" i="33"/>
  <c r="I360" i="33"/>
  <c r="M360" i="33" s="1"/>
  <c r="H360" i="33"/>
  <c r="L360" i="33" s="1"/>
  <c r="L359" i="33"/>
  <c r="K359" i="33"/>
  <c r="I359" i="33"/>
  <c r="M359" i="33" s="1"/>
  <c r="H359" i="33"/>
  <c r="K358" i="33"/>
  <c r="I358" i="33"/>
  <c r="H358" i="33"/>
  <c r="L357" i="33"/>
  <c r="K357" i="33"/>
  <c r="I357" i="33"/>
  <c r="H357" i="33"/>
  <c r="K356" i="33"/>
  <c r="I356" i="33"/>
  <c r="M356" i="33" s="1"/>
  <c r="H356" i="33"/>
  <c r="L356" i="33" s="1"/>
  <c r="L355" i="33"/>
  <c r="K355" i="33"/>
  <c r="I355" i="33"/>
  <c r="H355" i="33"/>
  <c r="K354" i="33"/>
  <c r="I354" i="33"/>
  <c r="H354" i="33"/>
  <c r="L353" i="33"/>
  <c r="K353" i="33"/>
  <c r="I353" i="33"/>
  <c r="M353" i="33" s="1"/>
  <c r="H353" i="33"/>
  <c r="K352" i="33"/>
  <c r="I352" i="33"/>
  <c r="H352" i="33"/>
  <c r="K351" i="33"/>
  <c r="I351" i="33"/>
  <c r="H351" i="33"/>
  <c r="L351" i="33" s="1"/>
  <c r="K350" i="33"/>
  <c r="I350" i="33"/>
  <c r="H350" i="33"/>
  <c r="K349" i="33"/>
  <c r="I349" i="33"/>
  <c r="H349" i="33"/>
  <c r="L348" i="33"/>
  <c r="K348" i="33"/>
  <c r="I348" i="33"/>
  <c r="M348" i="33" s="1"/>
  <c r="H348" i="33"/>
  <c r="L347" i="33"/>
  <c r="K347" i="33"/>
  <c r="I347" i="33"/>
  <c r="M347" i="33" s="1"/>
  <c r="H347" i="33"/>
  <c r="K346" i="33"/>
  <c r="I346" i="33"/>
  <c r="M346" i="33" s="1"/>
  <c r="H346" i="33"/>
  <c r="L345" i="33"/>
  <c r="K345" i="33"/>
  <c r="I345" i="33"/>
  <c r="M345" i="33" s="1"/>
  <c r="H345" i="33"/>
  <c r="L344" i="33"/>
  <c r="K344" i="33"/>
  <c r="I344" i="33"/>
  <c r="M344" i="33" s="1"/>
  <c r="H344" i="33"/>
  <c r="K343" i="33"/>
  <c r="L343" i="33" s="1"/>
  <c r="I343" i="33"/>
  <c r="M343" i="33" s="1"/>
  <c r="H343" i="33"/>
  <c r="L342" i="33"/>
  <c r="K342" i="33"/>
  <c r="I342" i="33"/>
  <c r="H342" i="33"/>
  <c r="M341" i="33"/>
  <c r="K341" i="33"/>
  <c r="L341" i="33" s="1"/>
  <c r="I341" i="33"/>
  <c r="H341" i="33"/>
  <c r="K340" i="33"/>
  <c r="L340" i="33" s="1"/>
  <c r="I340" i="33"/>
  <c r="M340" i="33" s="1"/>
  <c r="H340" i="33"/>
  <c r="K339" i="33"/>
  <c r="I339" i="33"/>
  <c r="H339" i="33"/>
  <c r="K338" i="33"/>
  <c r="I338" i="33"/>
  <c r="H338" i="33"/>
  <c r="K337" i="33"/>
  <c r="I337" i="33"/>
  <c r="H337" i="33"/>
  <c r="K336" i="33"/>
  <c r="I336" i="33"/>
  <c r="H336" i="33"/>
  <c r="K335" i="33"/>
  <c r="I335" i="33"/>
  <c r="M335" i="33" s="1"/>
  <c r="H335" i="33"/>
  <c r="L335" i="33" s="1"/>
  <c r="K334" i="33"/>
  <c r="I334" i="33"/>
  <c r="M334" i="33" s="1"/>
  <c r="H334" i="33"/>
  <c r="L334" i="33" s="1"/>
  <c r="K333" i="33"/>
  <c r="I333" i="33"/>
  <c r="H333" i="33"/>
  <c r="L333" i="33" s="1"/>
  <c r="K332" i="33"/>
  <c r="L332" i="33" s="1"/>
  <c r="I332" i="33"/>
  <c r="M332" i="33" s="1"/>
  <c r="H332" i="33"/>
  <c r="K331" i="33"/>
  <c r="L331" i="33" s="1"/>
  <c r="I331" i="33"/>
  <c r="M331" i="33" s="1"/>
  <c r="H331" i="33"/>
  <c r="K330" i="33"/>
  <c r="M330" i="33" s="1"/>
  <c r="I330" i="33"/>
  <c r="H330" i="33"/>
  <c r="K329" i="33"/>
  <c r="I329" i="33"/>
  <c r="H329" i="33"/>
  <c r="K328" i="33"/>
  <c r="M328" i="33" s="1"/>
  <c r="I328" i="33"/>
  <c r="H328" i="33"/>
  <c r="M327" i="33"/>
  <c r="L327" i="33"/>
  <c r="K327" i="33"/>
  <c r="I327" i="33"/>
  <c r="H327" i="33"/>
  <c r="K326" i="33"/>
  <c r="I326" i="33"/>
  <c r="H326" i="33"/>
  <c r="L325" i="33"/>
  <c r="K325" i="33"/>
  <c r="I325" i="33"/>
  <c r="H325" i="33"/>
  <c r="L324" i="33"/>
  <c r="K324" i="33"/>
  <c r="I324" i="33"/>
  <c r="M324" i="33" s="1"/>
  <c r="H324" i="33"/>
  <c r="L323" i="33"/>
  <c r="K323" i="33"/>
  <c r="I323" i="33"/>
  <c r="H323" i="33"/>
  <c r="L322" i="33"/>
  <c r="K322" i="33"/>
  <c r="I322" i="33"/>
  <c r="H322" i="33"/>
  <c r="L321" i="33"/>
  <c r="K321" i="33"/>
  <c r="I321" i="33"/>
  <c r="M321" i="33" s="1"/>
  <c r="H321" i="33"/>
  <c r="K320" i="33"/>
  <c r="I320" i="33"/>
  <c r="H320" i="33"/>
  <c r="K319" i="33"/>
  <c r="I319" i="33"/>
  <c r="H319" i="33"/>
  <c r="K318" i="33"/>
  <c r="I318" i="33"/>
  <c r="H318" i="33"/>
  <c r="K317" i="33"/>
  <c r="I317" i="33"/>
  <c r="H317" i="33"/>
  <c r="K316" i="33"/>
  <c r="I316" i="33"/>
  <c r="H316" i="33"/>
  <c r="L315" i="33"/>
  <c r="K315" i="33"/>
  <c r="I315" i="33"/>
  <c r="M315" i="33" s="1"/>
  <c r="H315" i="33"/>
  <c r="K314" i="33"/>
  <c r="L314" i="33" s="1"/>
  <c r="I314" i="33"/>
  <c r="M314" i="33" s="1"/>
  <c r="H314" i="33"/>
  <c r="L313" i="33"/>
  <c r="K313" i="33"/>
  <c r="I313" i="33"/>
  <c r="M313" i="33" s="1"/>
  <c r="H313" i="33"/>
  <c r="M312" i="33"/>
  <c r="L312" i="33"/>
  <c r="K312" i="33"/>
  <c r="I312" i="33"/>
  <c r="H312" i="33"/>
  <c r="M311" i="33"/>
  <c r="K311" i="33"/>
  <c r="I311" i="33"/>
  <c r="H311" i="33"/>
  <c r="L311" i="33" s="1"/>
  <c r="K310" i="33"/>
  <c r="M310" i="33" s="1"/>
  <c r="I310" i="33"/>
  <c r="H310" i="33"/>
  <c r="K309" i="33"/>
  <c r="I309" i="33"/>
  <c r="M309" i="33" s="1"/>
  <c r="H309" i="33"/>
  <c r="L309" i="33" s="1"/>
  <c r="M308" i="33"/>
  <c r="L308" i="33"/>
  <c r="K308" i="33"/>
  <c r="I308" i="33"/>
  <c r="H308" i="33"/>
  <c r="L307" i="33"/>
  <c r="K307" i="33"/>
  <c r="I307" i="33"/>
  <c r="H307" i="33"/>
  <c r="K306" i="33"/>
  <c r="I306" i="33"/>
  <c r="H306" i="33"/>
  <c r="K305" i="33"/>
  <c r="I305" i="33"/>
  <c r="H305" i="33"/>
  <c r="K304" i="33"/>
  <c r="I304" i="33"/>
  <c r="H304" i="33"/>
  <c r="K303" i="33"/>
  <c r="I303" i="33"/>
  <c r="H303" i="33"/>
  <c r="L302" i="33"/>
  <c r="K302" i="33"/>
  <c r="I302" i="33"/>
  <c r="H302" i="33"/>
  <c r="K301" i="33"/>
  <c r="I301" i="33"/>
  <c r="H301" i="33"/>
  <c r="L301" i="33" s="1"/>
  <c r="K300" i="33"/>
  <c r="L300" i="33" s="1"/>
  <c r="I300" i="33"/>
  <c r="M300" i="33" s="1"/>
  <c r="H300" i="33"/>
  <c r="K299" i="33"/>
  <c r="L299" i="33" s="1"/>
  <c r="I299" i="33"/>
  <c r="M299" i="33" s="1"/>
  <c r="H299" i="33"/>
  <c r="K298" i="33"/>
  <c r="I298" i="33"/>
  <c r="H298" i="33"/>
  <c r="K297" i="33"/>
  <c r="L297" i="33" s="1"/>
  <c r="I297" i="33"/>
  <c r="M297" i="33" s="1"/>
  <c r="H297" i="33"/>
  <c r="L296" i="33"/>
  <c r="K296" i="33"/>
  <c r="I296" i="33"/>
  <c r="H296" i="33"/>
  <c r="M295" i="33"/>
  <c r="L295" i="33"/>
  <c r="K295" i="33"/>
  <c r="I295" i="33"/>
  <c r="H295" i="33"/>
  <c r="K294" i="33"/>
  <c r="L294" i="33" s="1"/>
  <c r="I294" i="33"/>
  <c r="M294" i="33" s="1"/>
  <c r="H294" i="33"/>
  <c r="L293" i="33"/>
  <c r="K293" i="33"/>
  <c r="M293" i="33" s="1"/>
  <c r="I293" i="33"/>
  <c r="H293" i="33"/>
  <c r="L292" i="33"/>
  <c r="K292" i="33"/>
  <c r="I292" i="33"/>
  <c r="M292" i="33" s="1"/>
  <c r="H292" i="33"/>
  <c r="K291" i="33"/>
  <c r="I291" i="33"/>
  <c r="H291" i="33"/>
  <c r="L291" i="33" s="1"/>
  <c r="K290" i="33"/>
  <c r="I290" i="33"/>
  <c r="M290" i="33" s="1"/>
  <c r="H290" i="33"/>
  <c r="L290" i="33" s="1"/>
  <c r="L289" i="33"/>
  <c r="K289" i="33"/>
  <c r="I289" i="33"/>
  <c r="M289" i="33" s="1"/>
  <c r="H289" i="33"/>
  <c r="K288" i="33"/>
  <c r="I288" i="33"/>
  <c r="H288" i="33"/>
  <c r="K287" i="33"/>
  <c r="L287" i="33" s="1"/>
  <c r="I287" i="33"/>
  <c r="M287" i="33" s="1"/>
  <c r="H287" i="33"/>
  <c r="K286" i="33"/>
  <c r="M286" i="33" s="1"/>
  <c r="I286" i="33"/>
  <c r="H286" i="33"/>
  <c r="K285" i="33"/>
  <c r="I285" i="33"/>
  <c r="H285" i="33"/>
  <c r="M284" i="33"/>
  <c r="K284" i="33"/>
  <c r="I284" i="33"/>
  <c r="H284" i="33"/>
  <c r="L284" i="33" s="1"/>
  <c r="K283" i="33"/>
  <c r="I283" i="33"/>
  <c r="M283" i="33" s="1"/>
  <c r="H283" i="33"/>
  <c r="L283" i="33" s="1"/>
  <c r="K282" i="33"/>
  <c r="I282" i="33"/>
  <c r="M282" i="33" s="1"/>
  <c r="H282" i="33"/>
  <c r="L281" i="33"/>
  <c r="K281" i="33"/>
  <c r="I281" i="33"/>
  <c r="M281" i="33" s="1"/>
  <c r="H281" i="33"/>
  <c r="L280" i="33"/>
  <c r="K280" i="33"/>
  <c r="I280" i="33"/>
  <c r="M280" i="33" s="1"/>
  <c r="H280" i="33"/>
  <c r="K279" i="33"/>
  <c r="L279" i="33" s="1"/>
  <c r="I279" i="33"/>
  <c r="M279" i="33" s="1"/>
  <c r="H279" i="33"/>
  <c r="K278" i="33"/>
  <c r="I278" i="33"/>
  <c r="H278" i="33"/>
  <c r="K277" i="33"/>
  <c r="I277" i="33"/>
  <c r="M277" i="33" s="1"/>
  <c r="H277" i="33"/>
  <c r="L277" i="33" s="1"/>
  <c r="K276" i="33"/>
  <c r="I276" i="33"/>
  <c r="H276" i="33"/>
  <c r="L275" i="33"/>
  <c r="K275" i="33"/>
  <c r="I275" i="33"/>
  <c r="H275" i="33"/>
  <c r="K274" i="33"/>
  <c r="I274" i="33"/>
  <c r="H274" i="33"/>
  <c r="K273" i="33"/>
  <c r="M273" i="33" s="1"/>
  <c r="I273" i="33"/>
  <c r="H273" i="33"/>
  <c r="K272" i="33"/>
  <c r="I272" i="33"/>
  <c r="H272" i="33"/>
  <c r="M271" i="33"/>
  <c r="K271" i="33"/>
  <c r="L271" i="33" s="1"/>
  <c r="I271" i="33"/>
  <c r="H271" i="33"/>
  <c r="K270" i="33"/>
  <c r="I270" i="33"/>
  <c r="H270" i="33"/>
  <c r="K269" i="33"/>
  <c r="I269" i="33"/>
  <c r="H269" i="33"/>
  <c r="L269" i="33" s="1"/>
  <c r="K268" i="33"/>
  <c r="L268" i="33" s="1"/>
  <c r="I268" i="33"/>
  <c r="M268" i="33" s="1"/>
  <c r="H268" i="33"/>
  <c r="M267" i="33"/>
  <c r="K267" i="33"/>
  <c r="L267" i="33" s="1"/>
  <c r="I267" i="33"/>
  <c r="H267" i="33"/>
  <c r="K266" i="33"/>
  <c r="I266" i="33"/>
  <c r="H266" i="33"/>
  <c r="K265" i="33"/>
  <c r="I265" i="33"/>
  <c r="H265" i="33"/>
  <c r="K264" i="33"/>
  <c r="I264" i="33"/>
  <c r="H264" i="33"/>
  <c r="L263" i="33"/>
  <c r="K263" i="33"/>
  <c r="I263" i="33"/>
  <c r="M263" i="33" s="1"/>
  <c r="H263" i="33"/>
  <c r="L262" i="33"/>
  <c r="K262" i="33"/>
  <c r="I262" i="33"/>
  <c r="M262" i="33" s="1"/>
  <c r="H262" i="33"/>
  <c r="L261" i="33"/>
  <c r="K261" i="33"/>
  <c r="I261" i="33"/>
  <c r="H261" i="33"/>
  <c r="M260" i="33"/>
  <c r="L260" i="33"/>
  <c r="K260" i="33"/>
  <c r="I260" i="33"/>
  <c r="H260" i="33"/>
  <c r="K259" i="33"/>
  <c r="I259" i="33"/>
  <c r="H259" i="33"/>
  <c r="K258" i="33"/>
  <c r="I258" i="33"/>
  <c r="H258" i="33"/>
  <c r="K257" i="33"/>
  <c r="I257" i="33"/>
  <c r="H257" i="33"/>
  <c r="M256" i="33"/>
  <c r="K256" i="33"/>
  <c r="I256" i="33"/>
  <c r="H256" i="33"/>
  <c r="K255" i="33"/>
  <c r="I255" i="33"/>
  <c r="H255" i="33"/>
  <c r="K254" i="33"/>
  <c r="M254" i="33" s="1"/>
  <c r="I254" i="33"/>
  <c r="H254" i="33"/>
  <c r="K253" i="33"/>
  <c r="I253" i="33"/>
  <c r="H253" i="33"/>
  <c r="L252" i="33"/>
  <c r="K252" i="33"/>
  <c r="I252" i="33"/>
  <c r="M252" i="33" s="1"/>
  <c r="H252" i="33"/>
  <c r="K251" i="33"/>
  <c r="L251" i="33" s="1"/>
  <c r="I251" i="33"/>
  <c r="H251" i="33"/>
  <c r="K250" i="33"/>
  <c r="L250" i="33" s="1"/>
  <c r="I250" i="33"/>
  <c r="H250" i="33"/>
  <c r="L249" i="33"/>
  <c r="K249" i="33"/>
  <c r="I249" i="33"/>
  <c r="M249" i="33" s="1"/>
  <c r="H249" i="33"/>
  <c r="L248" i="33"/>
  <c r="K248" i="33"/>
  <c r="I248" i="33"/>
  <c r="M248" i="33" s="1"/>
  <c r="H248" i="33"/>
  <c r="K247" i="33"/>
  <c r="L247" i="33" s="1"/>
  <c r="I247" i="33"/>
  <c r="M247" i="33" s="1"/>
  <c r="H247" i="33"/>
  <c r="K246" i="33"/>
  <c r="I246" i="33"/>
  <c r="M246" i="33" s="1"/>
  <c r="H246" i="33"/>
  <c r="L246" i="33" s="1"/>
  <c r="K245" i="33"/>
  <c r="L245" i="33" s="1"/>
  <c r="I245" i="33"/>
  <c r="M245" i="33" s="1"/>
  <c r="H245" i="33"/>
  <c r="L244" i="33"/>
  <c r="K244" i="33"/>
  <c r="I244" i="33"/>
  <c r="H244" i="33"/>
  <c r="L243" i="33"/>
  <c r="K243" i="33"/>
  <c r="I243" i="33"/>
  <c r="H243" i="33"/>
  <c r="K242" i="33"/>
  <c r="I242" i="33"/>
  <c r="H242" i="33"/>
  <c r="K241" i="33"/>
  <c r="I241" i="33"/>
  <c r="H241" i="33"/>
  <c r="K240" i="33"/>
  <c r="I240" i="33"/>
  <c r="H240" i="33"/>
  <c r="M239" i="33"/>
  <c r="K239" i="33"/>
  <c r="I239" i="33"/>
  <c r="H239" i="33"/>
  <c r="L239" i="33" s="1"/>
  <c r="K238" i="33"/>
  <c r="I238" i="33"/>
  <c r="M238" i="33" s="1"/>
  <c r="H238" i="33"/>
  <c r="L238" i="33" s="1"/>
  <c r="K237" i="33"/>
  <c r="I237" i="33"/>
  <c r="H237" i="33"/>
  <c r="L237" i="33" s="1"/>
  <c r="K236" i="33"/>
  <c r="L236" i="33" s="1"/>
  <c r="I236" i="33"/>
  <c r="M236" i="33" s="1"/>
  <c r="H236" i="33"/>
  <c r="K235" i="33"/>
  <c r="L235" i="33" s="1"/>
  <c r="I235" i="33"/>
  <c r="M235" i="33" s="1"/>
  <c r="H235" i="33"/>
  <c r="K234" i="33"/>
  <c r="I234" i="33"/>
  <c r="H234" i="33"/>
  <c r="K233" i="33"/>
  <c r="I233" i="33"/>
  <c r="H233" i="33"/>
  <c r="L232" i="33"/>
  <c r="K232" i="33"/>
  <c r="I232" i="33"/>
  <c r="M232" i="33" s="1"/>
  <c r="H232" i="33"/>
  <c r="L231" i="33"/>
  <c r="K231" i="33"/>
  <c r="I231" i="33"/>
  <c r="M231" i="33" s="1"/>
  <c r="H231" i="33"/>
  <c r="M230" i="33"/>
  <c r="L230" i="33"/>
  <c r="K230" i="33"/>
  <c r="I230" i="33"/>
  <c r="H230" i="33"/>
  <c r="L229" i="33"/>
  <c r="K229" i="33"/>
  <c r="I229" i="33"/>
  <c r="H229" i="33"/>
  <c r="L228" i="33"/>
  <c r="K228" i="33"/>
  <c r="I228" i="33"/>
  <c r="M228" i="33" s="1"/>
  <c r="H228" i="33"/>
  <c r="K227" i="33"/>
  <c r="I227" i="33"/>
  <c r="H227" i="33"/>
  <c r="K226" i="33"/>
  <c r="I226" i="33"/>
  <c r="M226" i="33" s="1"/>
  <c r="H226" i="33"/>
  <c r="L226" i="33" s="1"/>
  <c r="M225" i="33"/>
  <c r="L225" i="33"/>
  <c r="K225" i="33"/>
  <c r="I225" i="33"/>
  <c r="H225" i="33"/>
  <c r="K224" i="33"/>
  <c r="L224" i="33" s="1"/>
  <c r="I224" i="33"/>
  <c r="M224" i="33" s="1"/>
  <c r="H224" i="33"/>
  <c r="K223" i="33"/>
  <c r="I223" i="33"/>
  <c r="H223" i="33"/>
  <c r="K222" i="33"/>
  <c r="I222" i="33"/>
  <c r="H222" i="33"/>
  <c r="K221" i="33"/>
  <c r="I221" i="33"/>
  <c r="H221" i="33"/>
  <c r="K220" i="33"/>
  <c r="I220" i="33"/>
  <c r="H220" i="33"/>
  <c r="K219" i="33"/>
  <c r="M219" i="33" s="1"/>
  <c r="I219" i="33"/>
  <c r="H219" i="33"/>
  <c r="M218" i="33"/>
  <c r="K218" i="33"/>
  <c r="I218" i="33"/>
  <c r="H218" i="33"/>
  <c r="L217" i="33"/>
  <c r="K217" i="33"/>
  <c r="I217" i="33"/>
  <c r="M217" i="33" s="1"/>
  <c r="H217" i="33"/>
  <c r="M216" i="33"/>
  <c r="L216" i="33"/>
  <c r="K216" i="33"/>
  <c r="I216" i="33"/>
  <c r="H216" i="33"/>
  <c r="K215" i="33"/>
  <c r="L215" i="33" s="1"/>
  <c r="I215" i="33"/>
  <c r="M215" i="33" s="1"/>
  <c r="H215" i="33"/>
  <c r="K214" i="33"/>
  <c r="I214" i="33"/>
  <c r="H214" i="33"/>
  <c r="L213" i="33"/>
  <c r="K213" i="33"/>
  <c r="I213" i="33"/>
  <c r="M213" i="33" s="1"/>
  <c r="H213" i="33"/>
  <c r="L212" i="33"/>
  <c r="K212" i="33"/>
  <c r="I212" i="33"/>
  <c r="M212" i="33" s="1"/>
  <c r="H212" i="33"/>
  <c r="K211" i="33"/>
  <c r="I211" i="33"/>
  <c r="H211" i="33"/>
  <c r="K210" i="33"/>
  <c r="M210" i="33" s="1"/>
  <c r="I210" i="33"/>
  <c r="H210" i="33"/>
  <c r="K209" i="33"/>
  <c r="I209" i="33"/>
  <c r="H209" i="33"/>
  <c r="K208" i="33"/>
  <c r="I208" i="33"/>
  <c r="H208" i="33"/>
  <c r="K207" i="33"/>
  <c r="L207" i="33" s="1"/>
  <c r="I207" i="33"/>
  <c r="M207" i="33" s="1"/>
  <c r="H207" i="33"/>
  <c r="K206" i="33"/>
  <c r="I206" i="33"/>
  <c r="H206" i="33"/>
  <c r="L206" i="33" s="1"/>
  <c r="L205" i="33"/>
  <c r="K205" i="33"/>
  <c r="I205" i="33"/>
  <c r="H205" i="33"/>
  <c r="K204" i="33"/>
  <c r="L204" i="33" s="1"/>
  <c r="I204" i="33"/>
  <c r="M204" i="33" s="1"/>
  <c r="H204" i="33"/>
  <c r="K203" i="33"/>
  <c r="L203" i="33" s="1"/>
  <c r="I203" i="33"/>
  <c r="M203" i="33" s="1"/>
  <c r="H203" i="33"/>
  <c r="K202" i="33"/>
  <c r="M202" i="33" s="1"/>
  <c r="I202" i="33"/>
  <c r="H202" i="33"/>
  <c r="K201" i="33"/>
  <c r="I201" i="33"/>
  <c r="H201" i="33"/>
  <c r="K200" i="33"/>
  <c r="I200" i="33"/>
  <c r="H200" i="33"/>
  <c r="L199" i="33"/>
  <c r="K199" i="33"/>
  <c r="I199" i="33"/>
  <c r="M199" i="33" s="1"/>
  <c r="H199" i="33"/>
  <c r="K198" i="33"/>
  <c r="M198" i="33" s="1"/>
  <c r="I198" i="33"/>
  <c r="H198" i="33"/>
  <c r="L197" i="33"/>
  <c r="K197" i="33"/>
  <c r="I197" i="33"/>
  <c r="H197" i="33"/>
  <c r="L196" i="33"/>
  <c r="K196" i="33"/>
  <c r="I196" i="33"/>
  <c r="M196" i="33" s="1"/>
  <c r="H196" i="33"/>
  <c r="L195" i="33"/>
  <c r="K195" i="33"/>
  <c r="I195" i="33"/>
  <c r="H195" i="33"/>
  <c r="L194" i="33"/>
  <c r="K194" i="33"/>
  <c r="I194" i="33"/>
  <c r="H194" i="33"/>
  <c r="L193" i="33"/>
  <c r="K193" i="33"/>
  <c r="I193" i="33"/>
  <c r="M193" i="33" s="1"/>
  <c r="H193" i="33"/>
  <c r="K192" i="33"/>
  <c r="I192" i="33"/>
  <c r="H192" i="33"/>
  <c r="K191" i="33"/>
  <c r="I191" i="33"/>
  <c r="H191" i="33"/>
  <c r="K190" i="33"/>
  <c r="I190" i="33"/>
  <c r="H190" i="33"/>
  <c r="K189" i="33"/>
  <c r="I189" i="33"/>
  <c r="H189" i="33"/>
  <c r="M188" i="33"/>
  <c r="K188" i="33"/>
  <c r="I188" i="33"/>
  <c r="H188" i="33"/>
  <c r="L188" i="33" s="1"/>
  <c r="M187" i="33"/>
  <c r="L187" i="33"/>
  <c r="K187" i="33"/>
  <c r="I187" i="33"/>
  <c r="H187" i="33"/>
  <c r="K186" i="33"/>
  <c r="L186" i="33" s="1"/>
  <c r="I186" i="33"/>
  <c r="M186" i="33" s="1"/>
  <c r="H186" i="33"/>
  <c r="L185" i="33"/>
  <c r="K185" i="33"/>
  <c r="I185" i="33"/>
  <c r="M185" i="33" s="1"/>
  <c r="H185" i="33"/>
  <c r="L184" i="33"/>
  <c r="K184" i="33"/>
  <c r="I184" i="33"/>
  <c r="M184" i="33" s="1"/>
  <c r="H184" i="33"/>
  <c r="M183" i="33"/>
  <c r="K183" i="33"/>
  <c r="L183" i="33" s="1"/>
  <c r="I183" i="33"/>
  <c r="H183" i="33"/>
  <c r="L182" i="33"/>
  <c r="K182" i="33"/>
  <c r="I182" i="33"/>
  <c r="H182" i="33"/>
  <c r="K181" i="33"/>
  <c r="L181" i="33" s="1"/>
  <c r="I181" i="33"/>
  <c r="M181" i="33" s="1"/>
  <c r="H181" i="33"/>
  <c r="M180" i="33"/>
  <c r="K180" i="33"/>
  <c r="L180" i="33" s="1"/>
  <c r="I180" i="33"/>
  <c r="H180" i="33"/>
  <c r="L179" i="33"/>
  <c r="K179" i="33"/>
  <c r="I179" i="33"/>
  <c r="H179" i="33"/>
  <c r="K178" i="33"/>
  <c r="I178" i="33"/>
  <c r="H178" i="33"/>
  <c r="K177" i="33"/>
  <c r="I177" i="33"/>
  <c r="H177" i="33"/>
  <c r="K176" i="33"/>
  <c r="I176" i="33"/>
  <c r="H176" i="33"/>
  <c r="L175" i="33"/>
  <c r="K175" i="33"/>
  <c r="I175" i="33"/>
  <c r="M175" i="33" s="1"/>
  <c r="H175" i="33"/>
  <c r="M174" i="33"/>
  <c r="L174" i="33"/>
  <c r="K174" i="33"/>
  <c r="I174" i="33"/>
  <c r="H174" i="33"/>
  <c r="K173" i="33"/>
  <c r="I173" i="33"/>
  <c r="H173" i="33"/>
  <c r="L173" i="33" s="1"/>
  <c r="K172" i="33"/>
  <c r="L172" i="33" s="1"/>
  <c r="I172" i="33"/>
  <c r="M172" i="33" s="1"/>
  <c r="H172" i="33"/>
  <c r="K171" i="33"/>
  <c r="L171" i="33" s="1"/>
  <c r="I171" i="33"/>
  <c r="M171" i="33" s="1"/>
  <c r="H171" i="33"/>
  <c r="K170" i="33"/>
  <c r="I170" i="33"/>
  <c r="H170" i="33"/>
  <c r="K169" i="33"/>
  <c r="I169" i="33"/>
  <c r="H169" i="33"/>
  <c r="K168" i="33"/>
  <c r="I168" i="33"/>
  <c r="H168" i="33"/>
  <c r="L167" i="33"/>
  <c r="K167" i="33"/>
  <c r="I167" i="33"/>
  <c r="M167" i="33" s="1"/>
  <c r="H167" i="33"/>
  <c r="L166" i="33"/>
  <c r="K166" i="33"/>
  <c r="I166" i="33"/>
  <c r="M166" i="33" s="1"/>
  <c r="H166" i="33"/>
  <c r="L165" i="33"/>
  <c r="K165" i="33"/>
  <c r="I165" i="33"/>
  <c r="H165" i="33"/>
  <c r="L164" i="33"/>
  <c r="K164" i="33"/>
  <c r="I164" i="33"/>
  <c r="M164" i="33" s="1"/>
  <c r="H164" i="33"/>
  <c r="K163" i="33"/>
  <c r="I163" i="33"/>
  <c r="H163" i="33"/>
  <c r="K162" i="33"/>
  <c r="L162" i="33" s="1"/>
  <c r="I162" i="33"/>
  <c r="H162" i="33"/>
  <c r="K161" i="33"/>
  <c r="I161" i="33"/>
  <c r="H161" i="33"/>
  <c r="K160" i="33"/>
  <c r="L160" i="33" s="1"/>
  <c r="I160" i="33"/>
  <c r="H160" i="33"/>
  <c r="K159" i="33"/>
  <c r="M159" i="33" s="1"/>
  <c r="I159" i="33"/>
  <c r="H159" i="33"/>
  <c r="K158" i="33"/>
  <c r="I158" i="33"/>
  <c r="H158" i="33"/>
  <c r="K157" i="33"/>
  <c r="I157" i="33"/>
  <c r="H157" i="33"/>
  <c r="L156" i="33"/>
  <c r="K156" i="33"/>
  <c r="M156" i="33" s="1"/>
  <c r="I156" i="33"/>
  <c r="H156" i="33"/>
  <c r="M155" i="33"/>
  <c r="L155" i="33"/>
  <c r="K155" i="33"/>
  <c r="I155" i="33"/>
  <c r="H155" i="33"/>
  <c r="K154" i="33"/>
  <c r="I154" i="33"/>
  <c r="H154" i="33"/>
  <c r="M153" i="33"/>
  <c r="L153" i="33"/>
  <c r="K153" i="33"/>
  <c r="I153" i="33"/>
  <c r="H153" i="33"/>
  <c r="L152" i="33"/>
  <c r="K152" i="33"/>
  <c r="I152" i="33"/>
  <c r="M152" i="33" s="1"/>
  <c r="H152" i="33"/>
  <c r="M151" i="33"/>
  <c r="K151" i="33"/>
  <c r="L151" i="33" s="1"/>
  <c r="I151" i="33"/>
  <c r="H151" i="33"/>
  <c r="L150" i="33"/>
  <c r="K150" i="33"/>
  <c r="I150" i="33"/>
  <c r="M150" i="33" s="1"/>
  <c r="H150" i="33"/>
  <c r="K149" i="33"/>
  <c r="I149" i="33"/>
  <c r="M149" i="33" s="1"/>
  <c r="H149" i="33"/>
  <c r="L149" i="33" s="1"/>
  <c r="M148" i="33"/>
  <c r="K148" i="33"/>
  <c r="L148" i="33" s="1"/>
  <c r="I148" i="33"/>
  <c r="H148" i="33"/>
  <c r="K147" i="33"/>
  <c r="L147" i="33" s="1"/>
  <c r="I147" i="33"/>
  <c r="H147" i="33"/>
  <c r="K146" i="33"/>
  <c r="I146" i="33"/>
  <c r="H146" i="33"/>
  <c r="K145" i="33"/>
  <c r="I145" i="33"/>
  <c r="H145" i="33"/>
  <c r="K144" i="33"/>
  <c r="I144" i="33"/>
  <c r="H144" i="33"/>
  <c r="K143" i="33"/>
  <c r="L143" i="33" s="1"/>
  <c r="I143" i="33"/>
  <c r="M143" i="33" s="1"/>
  <c r="H143" i="33"/>
  <c r="M142" i="33"/>
  <c r="K142" i="33"/>
  <c r="L142" i="33" s="1"/>
  <c r="I142" i="33"/>
  <c r="H142" i="33"/>
  <c r="K141" i="33"/>
  <c r="I141" i="33"/>
  <c r="H141" i="33"/>
  <c r="L141" i="33" s="1"/>
  <c r="K140" i="33"/>
  <c r="L140" i="33" s="1"/>
  <c r="I140" i="33"/>
  <c r="M140" i="33" s="1"/>
  <c r="H140" i="33"/>
  <c r="M139" i="33"/>
  <c r="K139" i="33"/>
  <c r="L139" i="33" s="1"/>
  <c r="I139" i="33"/>
  <c r="H139" i="33"/>
  <c r="K138" i="33"/>
  <c r="I138" i="33"/>
  <c r="H138" i="33"/>
  <c r="K137" i="33"/>
  <c r="I137" i="33"/>
  <c r="M137" i="33" s="1"/>
  <c r="H137" i="33"/>
  <c r="L137" i="33" s="1"/>
  <c r="L136" i="33"/>
  <c r="K136" i="33"/>
  <c r="I136" i="33"/>
  <c r="H136" i="33"/>
  <c r="L135" i="33"/>
  <c r="K135" i="33"/>
  <c r="I135" i="33"/>
  <c r="M135" i="33" s="1"/>
  <c r="H135" i="33"/>
  <c r="L134" i="33"/>
  <c r="K134" i="33"/>
  <c r="I134" i="33"/>
  <c r="H134" i="33"/>
  <c r="L133" i="33"/>
  <c r="K133" i="33"/>
  <c r="I133" i="33"/>
  <c r="H133" i="33"/>
  <c r="L132" i="33"/>
  <c r="K132" i="33"/>
  <c r="I132" i="33"/>
  <c r="M132" i="33" s="1"/>
  <c r="H132" i="33"/>
  <c r="K131" i="33"/>
  <c r="I131" i="33"/>
  <c r="H131" i="33"/>
  <c r="K130" i="33"/>
  <c r="I130" i="33"/>
  <c r="H130" i="33"/>
  <c r="L129" i="33"/>
  <c r="K129" i="33"/>
  <c r="I129" i="33"/>
  <c r="M129" i="33" s="1"/>
  <c r="H129" i="33"/>
  <c r="K128" i="33"/>
  <c r="L128" i="33" s="1"/>
  <c r="I128" i="33"/>
  <c r="M128" i="33" s="1"/>
  <c r="H128" i="33"/>
  <c r="K127" i="33"/>
  <c r="I127" i="33"/>
  <c r="H127" i="33"/>
  <c r="K126" i="33"/>
  <c r="I126" i="33"/>
  <c r="H126" i="33"/>
  <c r="K125" i="33"/>
  <c r="M125" i="33" s="1"/>
  <c r="I125" i="33"/>
  <c r="H125" i="33"/>
  <c r="K124" i="33"/>
  <c r="L124" i="33" s="1"/>
  <c r="I124" i="33"/>
  <c r="H124" i="33"/>
  <c r="K123" i="33"/>
  <c r="I123" i="33"/>
  <c r="H123" i="33"/>
  <c r="K122" i="33"/>
  <c r="L122" i="33" s="1"/>
  <c r="I122" i="33"/>
  <c r="H122" i="33"/>
  <c r="M121" i="33"/>
  <c r="L121" i="33"/>
  <c r="K121" i="33"/>
  <c r="I121" i="33"/>
  <c r="H121" i="33"/>
  <c r="L120" i="33"/>
  <c r="K120" i="33"/>
  <c r="I120" i="33"/>
  <c r="M120" i="33" s="1"/>
  <c r="H120" i="33"/>
  <c r="K119" i="33"/>
  <c r="L119" i="33" s="1"/>
  <c r="I119" i="33"/>
  <c r="M119" i="33" s="1"/>
  <c r="H119" i="33"/>
  <c r="M118" i="33"/>
  <c r="L118" i="33"/>
  <c r="K118" i="33"/>
  <c r="I118" i="33"/>
  <c r="H118" i="33"/>
  <c r="K117" i="33"/>
  <c r="L117" i="33" s="1"/>
  <c r="I117" i="33"/>
  <c r="H117" i="33"/>
  <c r="L116" i="33"/>
  <c r="K116" i="33"/>
  <c r="I116" i="33"/>
  <c r="M116" i="33" s="1"/>
  <c r="H116" i="33"/>
  <c r="L115" i="33"/>
  <c r="K115" i="33"/>
  <c r="M115" i="33" s="1"/>
  <c r="I115" i="33"/>
  <c r="H115" i="33"/>
  <c r="K114" i="33"/>
  <c r="I114" i="33"/>
  <c r="H114" i="33"/>
  <c r="K113" i="33"/>
  <c r="I113" i="33"/>
  <c r="H113" i="33"/>
  <c r="K112" i="33"/>
  <c r="I112" i="33"/>
  <c r="H112" i="33"/>
  <c r="M111" i="33"/>
  <c r="K111" i="33"/>
  <c r="I111" i="33"/>
  <c r="H111" i="33"/>
  <c r="L111" i="33" s="1"/>
  <c r="M110" i="33"/>
  <c r="K110" i="33"/>
  <c r="L110" i="33" s="1"/>
  <c r="I110" i="33"/>
  <c r="H110" i="33"/>
  <c r="K109" i="33"/>
  <c r="I109" i="33"/>
  <c r="H109" i="33"/>
  <c r="L109" i="33" s="1"/>
  <c r="M108" i="33"/>
  <c r="K108" i="33"/>
  <c r="L108" i="33" s="1"/>
  <c r="I108" i="33"/>
  <c r="H108" i="33"/>
  <c r="K107" i="33"/>
  <c r="L107" i="33" s="1"/>
  <c r="I107" i="33"/>
  <c r="M107" i="33" s="1"/>
  <c r="H107" i="33"/>
  <c r="K106" i="33"/>
  <c r="M106" i="33" s="1"/>
  <c r="I106" i="33"/>
  <c r="H106" i="33"/>
  <c r="K105" i="33"/>
  <c r="L105" i="33" s="1"/>
  <c r="I105" i="33"/>
  <c r="H105" i="33"/>
  <c r="K104" i="33"/>
  <c r="I104" i="33"/>
  <c r="H104" i="33"/>
  <c r="L103" i="33"/>
  <c r="K103" i="33"/>
  <c r="I103" i="33"/>
  <c r="M103" i="33" s="1"/>
  <c r="H103" i="33"/>
  <c r="K102" i="33"/>
  <c r="L102" i="33" s="1"/>
  <c r="I102" i="33"/>
  <c r="H102" i="33"/>
  <c r="L101" i="33"/>
  <c r="K101" i="33"/>
  <c r="I101" i="33"/>
  <c r="H101" i="33"/>
  <c r="L100" i="33"/>
  <c r="K100" i="33"/>
  <c r="I100" i="33"/>
  <c r="M100" i="33" s="1"/>
  <c r="H100" i="33"/>
  <c r="L99" i="33"/>
  <c r="K99" i="33"/>
  <c r="M99" i="33" s="1"/>
  <c r="I99" i="33"/>
  <c r="H99" i="33"/>
  <c r="L98" i="33"/>
  <c r="K98" i="33"/>
  <c r="I98" i="33"/>
  <c r="M98" i="33" s="1"/>
  <c r="H98" i="33"/>
  <c r="L97" i="33"/>
  <c r="K97" i="33"/>
  <c r="I97" i="33"/>
  <c r="H97" i="33"/>
  <c r="K96" i="33"/>
  <c r="L96" i="33" s="1"/>
  <c r="I96" i="33"/>
  <c r="H96" i="33"/>
  <c r="K95" i="33"/>
  <c r="I95" i="33"/>
  <c r="H95" i="33"/>
  <c r="K94" i="33"/>
  <c r="M94" i="33" s="1"/>
  <c r="I94" i="33"/>
  <c r="H94" i="33"/>
  <c r="K93" i="33"/>
  <c r="I93" i="33"/>
  <c r="H93" i="33"/>
  <c r="K92" i="33"/>
  <c r="I92" i="33"/>
  <c r="H92" i="33"/>
  <c r="K91" i="33"/>
  <c r="I91" i="33"/>
  <c r="M91" i="33" s="1"/>
  <c r="H91" i="33"/>
  <c r="L91" i="33" s="1"/>
  <c r="K90" i="33"/>
  <c r="L90" i="33" s="1"/>
  <c r="I90" i="33"/>
  <c r="M90" i="33" s="1"/>
  <c r="H90" i="33"/>
  <c r="L89" i="33"/>
  <c r="K89" i="33"/>
  <c r="I89" i="33"/>
  <c r="M89" i="33" s="1"/>
  <c r="H89" i="33"/>
  <c r="L88" i="33"/>
  <c r="K88" i="33"/>
  <c r="I88" i="33"/>
  <c r="M88" i="33" s="1"/>
  <c r="H88" i="33"/>
  <c r="M87" i="33"/>
  <c r="K87" i="33"/>
  <c r="L87" i="33" s="1"/>
  <c r="I87" i="33"/>
  <c r="H87" i="33"/>
  <c r="K86" i="33"/>
  <c r="I86" i="33"/>
  <c r="H86" i="33"/>
  <c r="K85" i="33"/>
  <c r="M85" i="33" s="1"/>
  <c r="I85" i="33"/>
  <c r="H85" i="33"/>
  <c r="M84" i="33"/>
  <c r="K84" i="33"/>
  <c r="L84" i="33" s="1"/>
  <c r="I84" i="33"/>
  <c r="H84" i="33"/>
  <c r="L83" i="33"/>
  <c r="K83" i="33"/>
  <c r="I83" i="33"/>
  <c r="H83" i="33"/>
  <c r="K82" i="33"/>
  <c r="I82" i="33"/>
  <c r="H82" i="33"/>
  <c r="K81" i="33"/>
  <c r="I81" i="33"/>
  <c r="H81" i="33"/>
  <c r="K80" i="33"/>
  <c r="I80" i="33"/>
  <c r="H80" i="33"/>
  <c r="K79" i="33"/>
  <c r="L79" i="33" s="1"/>
  <c r="I79" i="33"/>
  <c r="H79" i="33"/>
  <c r="M78" i="33"/>
  <c r="L78" i="33"/>
  <c r="K78" i="33"/>
  <c r="I78" i="33"/>
  <c r="H78" i="33"/>
  <c r="K77" i="33"/>
  <c r="I77" i="33"/>
  <c r="H77" i="33"/>
  <c r="L77" i="33" s="1"/>
  <c r="M76" i="33"/>
  <c r="K76" i="33"/>
  <c r="L76" i="33" s="1"/>
  <c r="I76" i="33"/>
  <c r="H76" i="33"/>
  <c r="M75" i="33"/>
  <c r="K75" i="33"/>
  <c r="L75" i="33" s="1"/>
  <c r="I75" i="33"/>
  <c r="H75" i="33"/>
  <c r="K74" i="33"/>
  <c r="M74" i="33" s="1"/>
  <c r="I74" i="33"/>
  <c r="H74" i="33"/>
  <c r="K73" i="33"/>
  <c r="M73" i="33" s="1"/>
  <c r="I73" i="33"/>
  <c r="H73" i="33"/>
  <c r="K72" i="33"/>
  <c r="I72" i="33"/>
  <c r="H72" i="33"/>
  <c r="L71" i="33"/>
  <c r="K71" i="33"/>
  <c r="I71" i="33"/>
  <c r="M71" i="33" s="1"/>
  <c r="H71" i="33"/>
  <c r="K70" i="33"/>
  <c r="I70" i="33"/>
  <c r="H70" i="33"/>
  <c r="L69" i="33"/>
  <c r="K69" i="33"/>
  <c r="I69" i="33"/>
  <c r="H69" i="33"/>
  <c r="L68" i="33"/>
  <c r="K68" i="33"/>
  <c r="I68" i="33"/>
  <c r="M68" i="33" s="1"/>
  <c r="H68" i="33"/>
  <c r="K67" i="33"/>
  <c r="I67" i="33"/>
  <c r="H67" i="33"/>
  <c r="K66" i="33"/>
  <c r="I66" i="33"/>
  <c r="H66" i="33"/>
  <c r="K65" i="33"/>
  <c r="L65" i="33" s="1"/>
  <c r="I65" i="33"/>
  <c r="H65" i="33"/>
  <c r="K64" i="33"/>
  <c r="L64" i="33" s="1"/>
  <c r="I64" i="33"/>
  <c r="H64" i="33"/>
  <c r="K63" i="33"/>
  <c r="L63" i="33" s="1"/>
  <c r="I63" i="33"/>
  <c r="M63" i="33" s="1"/>
  <c r="H63" i="33"/>
  <c r="K62" i="33"/>
  <c r="I62" i="33"/>
  <c r="H62" i="33"/>
  <c r="K61" i="33"/>
  <c r="I61" i="33"/>
  <c r="H61" i="33"/>
  <c r="L60" i="33"/>
  <c r="K60" i="33"/>
  <c r="I60" i="33"/>
  <c r="M60" i="33" s="1"/>
  <c r="H60" i="33"/>
  <c r="L59" i="33"/>
  <c r="K59" i="33"/>
  <c r="I59" i="33"/>
  <c r="H59" i="33"/>
  <c r="K58" i="33"/>
  <c r="L58" i="33" s="1"/>
  <c r="I58" i="33"/>
  <c r="H58" i="33"/>
  <c r="M57" i="33"/>
  <c r="L57" i="33"/>
  <c r="K57" i="33"/>
  <c r="I57" i="33"/>
  <c r="H57" i="33"/>
  <c r="M56" i="33"/>
  <c r="L56" i="33"/>
  <c r="K56" i="33"/>
  <c r="I56" i="33"/>
  <c r="H56" i="33"/>
  <c r="M55" i="33"/>
  <c r="K55" i="33"/>
  <c r="I55" i="33"/>
  <c r="H55" i="33"/>
  <c r="L55" i="33" s="1"/>
  <c r="M54" i="33"/>
  <c r="K54" i="33"/>
  <c r="I54" i="33"/>
  <c r="H54" i="33"/>
  <c r="L54" i="33" s="1"/>
  <c r="L53" i="33"/>
  <c r="K53" i="33"/>
  <c r="I53" i="33"/>
  <c r="M53" i="33" s="1"/>
  <c r="H53" i="33"/>
  <c r="M52" i="33"/>
  <c r="K52" i="33"/>
  <c r="I52" i="33"/>
  <c r="H52" i="33"/>
  <c r="L52" i="33" s="1"/>
  <c r="L51" i="33"/>
  <c r="K51" i="33"/>
  <c r="I51" i="33"/>
  <c r="H51" i="33"/>
  <c r="K50" i="33"/>
  <c r="I50" i="33"/>
  <c r="H50" i="33"/>
  <c r="K49" i="33"/>
  <c r="M49" i="33" s="1"/>
  <c r="I49" i="33"/>
  <c r="H49" i="33"/>
  <c r="K48" i="33"/>
  <c r="I48" i="33"/>
  <c r="H48" i="33"/>
  <c r="K47" i="33"/>
  <c r="L47" i="33" s="1"/>
  <c r="I47" i="33"/>
  <c r="H47" i="33"/>
  <c r="K46" i="33"/>
  <c r="L46" i="33" s="1"/>
  <c r="I46" i="33"/>
  <c r="M46" i="33" s="1"/>
  <c r="H46" i="33"/>
  <c r="L45" i="33"/>
  <c r="K45" i="33"/>
  <c r="I45" i="33"/>
  <c r="H45" i="33"/>
  <c r="K44" i="33"/>
  <c r="L44" i="33" s="1"/>
  <c r="I44" i="33"/>
  <c r="M44" i="33" s="1"/>
  <c r="H44" i="33"/>
  <c r="K43" i="33"/>
  <c r="L43" i="33" s="1"/>
  <c r="I43" i="33"/>
  <c r="M43" i="33" s="1"/>
  <c r="H43" i="33"/>
  <c r="K42" i="33"/>
  <c r="M42" i="33" s="1"/>
  <c r="I42" i="33"/>
  <c r="H42" i="33"/>
  <c r="K41" i="33"/>
  <c r="I41" i="33"/>
  <c r="H41" i="33"/>
  <c r="K40" i="33"/>
  <c r="I40" i="33"/>
  <c r="H40" i="33"/>
  <c r="L40" i="33" s="1"/>
  <c r="L39" i="33"/>
  <c r="K39" i="33"/>
  <c r="I39" i="33"/>
  <c r="M39" i="33" s="1"/>
  <c r="H39" i="33"/>
  <c r="L38" i="33"/>
  <c r="K38" i="33"/>
  <c r="I38" i="33"/>
  <c r="M38" i="33" s="1"/>
  <c r="H38" i="33"/>
  <c r="L37" i="33"/>
  <c r="K37" i="33"/>
  <c r="I37" i="33"/>
  <c r="H37" i="33"/>
  <c r="L36" i="33"/>
  <c r="K36" i="33"/>
  <c r="I36" i="33"/>
  <c r="M36" i="33" s="1"/>
  <c r="H36" i="33"/>
  <c r="K35" i="33"/>
  <c r="L35" i="33" s="1"/>
  <c r="I35" i="33"/>
  <c r="H35" i="33"/>
  <c r="K34" i="33"/>
  <c r="I34" i="33"/>
  <c r="H34" i="33"/>
  <c r="K33" i="33"/>
  <c r="I33" i="33"/>
  <c r="H33" i="33"/>
  <c r="K32" i="33"/>
  <c r="L32" i="33" s="1"/>
  <c r="I32" i="33"/>
  <c r="M32" i="33" s="1"/>
  <c r="H32" i="33"/>
  <c r="K31" i="33"/>
  <c r="I31" i="33"/>
  <c r="H31" i="33"/>
  <c r="L31" i="33" s="1"/>
  <c r="K30" i="33"/>
  <c r="M30" i="33" s="1"/>
  <c r="I30" i="33"/>
  <c r="H30" i="33"/>
  <c r="K29" i="33"/>
  <c r="I29" i="33"/>
  <c r="H29" i="33"/>
  <c r="K28" i="33"/>
  <c r="M28" i="33" s="1"/>
  <c r="I28" i="33"/>
  <c r="H28" i="33"/>
  <c r="K27" i="33"/>
  <c r="L27" i="33" s="1"/>
  <c r="I27" i="33"/>
  <c r="H27" i="33"/>
  <c r="K26" i="33"/>
  <c r="L26" i="33" s="1"/>
  <c r="I26" i="33"/>
  <c r="H26" i="33"/>
  <c r="M25" i="33"/>
  <c r="L25" i="33"/>
  <c r="K25" i="33"/>
  <c r="I25" i="33"/>
  <c r="H25" i="33"/>
  <c r="L24" i="33"/>
  <c r="K24" i="33"/>
  <c r="I24" i="33"/>
  <c r="M24" i="33" s="1"/>
  <c r="H24" i="33"/>
  <c r="M23" i="33"/>
  <c r="K23" i="33"/>
  <c r="L23" i="33" s="1"/>
  <c r="I23" i="33"/>
  <c r="H23" i="33"/>
  <c r="L22" i="33"/>
  <c r="K22" i="33"/>
  <c r="I22" i="33"/>
  <c r="H22" i="33"/>
  <c r="L21" i="33"/>
  <c r="K21" i="33"/>
  <c r="I21" i="33"/>
  <c r="M21" i="33" s="1"/>
  <c r="H21" i="33"/>
  <c r="K20" i="33"/>
  <c r="M20" i="33" s="1"/>
  <c r="I20" i="33"/>
  <c r="H20" i="33"/>
  <c r="K19" i="33"/>
  <c r="M19" i="33" s="1"/>
  <c r="I19" i="33"/>
  <c r="H19" i="33"/>
  <c r="K18" i="33"/>
  <c r="I18" i="33"/>
  <c r="H18" i="33"/>
  <c r="K17" i="33"/>
  <c r="M17" i="33" s="1"/>
  <c r="I17" i="33"/>
  <c r="H17" i="33"/>
  <c r="K16" i="33"/>
  <c r="I16" i="33"/>
  <c r="H16" i="33"/>
  <c r="L15" i="33"/>
  <c r="K15" i="33"/>
  <c r="I15" i="33"/>
  <c r="M15" i="33" s="1"/>
  <c r="H15" i="33"/>
  <c r="K14" i="33"/>
  <c r="I14" i="33"/>
  <c r="M14" i="33" s="1"/>
  <c r="H14" i="33"/>
  <c r="L14" i="33" s="1"/>
  <c r="L13" i="33"/>
  <c r="K13" i="33"/>
  <c r="I13" i="33"/>
  <c r="H13" i="33"/>
  <c r="K12" i="33"/>
  <c r="L12" i="33" s="1"/>
  <c r="I12" i="33"/>
  <c r="M12" i="33" s="1"/>
  <c r="H12" i="33"/>
  <c r="K11" i="33"/>
  <c r="L11" i="33" s="1"/>
  <c r="I11" i="33"/>
  <c r="M11" i="33" s="1"/>
  <c r="H11" i="33"/>
  <c r="K10" i="33"/>
  <c r="I10" i="33"/>
  <c r="H10" i="33"/>
  <c r="K9" i="33"/>
  <c r="I9" i="33"/>
  <c r="H9" i="33"/>
  <c r="K8" i="33"/>
  <c r="K1" i="33" s="1"/>
  <c r="D25" i="1" s="1"/>
  <c r="I8" i="33"/>
  <c r="H8" i="33"/>
  <c r="L7" i="33"/>
  <c r="K7" i="33"/>
  <c r="I7" i="33"/>
  <c r="M7" i="33" s="1"/>
  <c r="H7" i="33"/>
  <c r="K6" i="33"/>
  <c r="I6" i="33"/>
  <c r="H6" i="33"/>
  <c r="L5" i="33"/>
  <c r="K5" i="33"/>
  <c r="I5" i="33"/>
  <c r="H5" i="33"/>
  <c r="L4" i="33"/>
  <c r="K4" i="33"/>
  <c r="I4" i="33"/>
  <c r="M4" i="33" s="1"/>
  <c r="H4" i="33"/>
  <c r="K3" i="33"/>
  <c r="I3" i="33"/>
  <c r="H3" i="33"/>
  <c r="J1" i="33"/>
  <c r="C25" i="1" s="1"/>
  <c r="F19" i="1"/>
  <c r="E19" i="1"/>
  <c r="D19" i="1"/>
  <c r="C19" i="1"/>
  <c r="K816" i="32"/>
  <c r="I816" i="32"/>
  <c r="H816" i="32"/>
  <c r="L815" i="32"/>
  <c r="K815" i="32"/>
  <c r="I815" i="32"/>
  <c r="M815" i="32" s="1"/>
  <c r="H815" i="32"/>
  <c r="K814" i="32"/>
  <c r="I814" i="32"/>
  <c r="H814" i="32"/>
  <c r="K813" i="32"/>
  <c r="I813" i="32"/>
  <c r="H813" i="32"/>
  <c r="K812" i="32"/>
  <c r="I812" i="32"/>
  <c r="H812" i="32"/>
  <c r="L811" i="32"/>
  <c r="K811" i="32"/>
  <c r="I811" i="32"/>
  <c r="M811" i="32" s="1"/>
  <c r="H811" i="32"/>
  <c r="L810" i="32"/>
  <c r="K810" i="32"/>
  <c r="I810" i="32"/>
  <c r="M810" i="32" s="1"/>
  <c r="H810" i="32"/>
  <c r="K809" i="32"/>
  <c r="I809" i="32"/>
  <c r="H809" i="32"/>
  <c r="K808" i="32"/>
  <c r="I808" i="32"/>
  <c r="H808" i="32"/>
  <c r="K807" i="32"/>
  <c r="I807" i="32"/>
  <c r="M807" i="32" s="1"/>
  <c r="H807" i="32"/>
  <c r="L807" i="32" s="1"/>
  <c r="K806" i="32"/>
  <c r="I806" i="32"/>
  <c r="M806" i="32" s="1"/>
  <c r="H806" i="32"/>
  <c r="L806" i="32" s="1"/>
  <c r="K805" i="32"/>
  <c r="M805" i="32" s="1"/>
  <c r="I805" i="32"/>
  <c r="H805" i="32"/>
  <c r="K804" i="32"/>
  <c r="I804" i="32"/>
  <c r="H804" i="32"/>
  <c r="K803" i="32"/>
  <c r="I803" i="32"/>
  <c r="M803" i="32" s="1"/>
  <c r="H803" i="32"/>
  <c r="L803" i="32" s="1"/>
  <c r="K802" i="32"/>
  <c r="L802" i="32" s="1"/>
  <c r="I802" i="32"/>
  <c r="M802" i="32" s="1"/>
  <c r="H802" i="32"/>
  <c r="K801" i="32"/>
  <c r="I801" i="32"/>
  <c r="H801" i="32"/>
  <c r="K800" i="32"/>
  <c r="I800" i="32"/>
  <c r="H800" i="32"/>
  <c r="K799" i="32"/>
  <c r="I799" i="32"/>
  <c r="M799" i="32" s="1"/>
  <c r="H799" i="32"/>
  <c r="L799" i="32" s="1"/>
  <c r="K798" i="32"/>
  <c r="I798" i="32"/>
  <c r="M798" i="32" s="1"/>
  <c r="H798" i="32"/>
  <c r="K797" i="32"/>
  <c r="L797" i="32" s="1"/>
  <c r="I797" i="32"/>
  <c r="M797" i="32" s="1"/>
  <c r="H797" i="32"/>
  <c r="L796" i="32"/>
  <c r="K796" i="32"/>
  <c r="M796" i="32" s="1"/>
  <c r="I796" i="32"/>
  <c r="H796" i="32"/>
  <c r="K795" i="32"/>
  <c r="I795" i="32"/>
  <c r="H795" i="32"/>
  <c r="K794" i="32"/>
  <c r="I794" i="32"/>
  <c r="H794" i="32"/>
  <c r="K793" i="32"/>
  <c r="I793" i="32"/>
  <c r="H793" i="32"/>
  <c r="K792" i="32"/>
  <c r="I792" i="32"/>
  <c r="H792" i="32"/>
  <c r="K791" i="32"/>
  <c r="I791" i="32"/>
  <c r="H791" i="32"/>
  <c r="K790" i="32"/>
  <c r="I790" i="32"/>
  <c r="H790" i="32"/>
  <c r="K789" i="32"/>
  <c r="I789" i="32"/>
  <c r="H789" i="32"/>
  <c r="K788" i="32"/>
  <c r="I788" i="32"/>
  <c r="H788" i="32"/>
  <c r="L787" i="32"/>
  <c r="K787" i="32"/>
  <c r="I787" i="32"/>
  <c r="M787" i="32" s="1"/>
  <c r="H787" i="32"/>
  <c r="K786" i="32"/>
  <c r="I786" i="32"/>
  <c r="H786" i="32"/>
  <c r="K785" i="32"/>
  <c r="I785" i="32"/>
  <c r="H785" i="32"/>
  <c r="L784" i="32"/>
  <c r="K784" i="32"/>
  <c r="I784" i="32"/>
  <c r="M784" i="32" s="1"/>
  <c r="H784" i="32"/>
  <c r="L783" i="32"/>
  <c r="K783" i="32"/>
  <c r="I783" i="32"/>
  <c r="M783" i="32" s="1"/>
  <c r="H783" i="32"/>
  <c r="K782" i="32"/>
  <c r="I782" i="32"/>
  <c r="H782" i="32"/>
  <c r="K781" i="32"/>
  <c r="I781" i="32"/>
  <c r="H781" i="32"/>
  <c r="K780" i="32"/>
  <c r="I780" i="32"/>
  <c r="H780" i="32"/>
  <c r="L779" i="32"/>
  <c r="K779" i="32"/>
  <c r="I779" i="32"/>
  <c r="M779" i="32" s="1"/>
  <c r="H779" i="32"/>
  <c r="L778" i="32"/>
  <c r="K778" i="32"/>
  <c r="I778" i="32"/>
  <c r="M778" i="32" s="1"/>
  <c r="H778" i="32"/>
  <c r="K777" i="32"/>
  <c r="I777" i="32"/>
  <c r="H777" i="32"/>
  <c r="K776" i="32"/>
  <c r="I776" i="32"/>
  <c r="H776" i="32"/>
  <c r="K775" i="32"/>
  <c r="I775" i="32"/>
  <c r="M775" i="32" s="1"/>
  <c r="H775" i="32"/>
  <c r="L775" i="32" s="1"/>
  <c r="K774" i="32"/>
  <c r="I774" i="32"/>
  <c r="M774" i="32" s="1"/>
  <c r="H774" i="32"/>
  <c r="L774" i="32" s="1"/>
  <c r="K773" i="32"/>
  <c r="I773" i="32"/>
  <c r="H773" i="32"/>
  <c r="K772" i="32"/>
  <c r="I772" i="32"/>
  <c r="H772" i="32"/>
  <c r="K771" i="32"/>
  <c r="I771" i="32"/>
  <c r="M771" i="32" s="1"/>
  <c r="H771" i="32"/>
  <c r="L771" i="32" s="1"/>
  <c r="K770" i="32"/>
  <c r="L770" i="32" s="1"/>
  <c r="I770" i="32"/>
  <c r="M770" i="32" s="1"/>
  <c r="H770" i="32"/>
  <c r="K769" i="32"/>
  <c r="I769" i="32"/>
  <c r="H769" i="32"/>
  <c r="K768" i="32"/>
  <c r="I768" i="32"/>
  <c r="H768" i="32"/>
  <c r="K767" i="32"/>
  <c r="I767" i="32"/>
  <c r="M767" i="32" s="1"/>
  <c r="H767" i="32"/>
  <c r="L767" i="32" s="1"/>
  <c r="K766" i="32"/>
  <c r="I766" i="32"/>
  <c r="M766" i="32" s="1"/>
  <c r="H766" i="32"/>
  <c r="L766" i="32" s="1"/>
  <c r="K765" i="32"/>
  <c r="L765" i="32" s="1"/>
  <c r="I765" i="32"/>
  <c r="M765" i="32" s="1"/>
  <c r="H765" i="32"/>
  <c r="L764" i="32"/>
  <c r="K764" i="32"/>
  <c r="I764" i="32"/>
  <c r="H764" i="32"/>
  <c r="K763" i="32"/>
  <c r="I763" i="32"/>
  <c r="H763" i="32"/>
  <c r="K762" i="32"/>
  <c r="I762" i="32"/>
  <c r="H762" i="32"/>
  <c r="K761" i="32"/>
  <c r="I761" i="32"/>
  <c r="H761" i="32"/>
  <c r="K760" i="32"/>
  <c r="I760" i="32"/>
  <c r="H760" i="32"/>
  <c r="K759" i="32"/>
  <c r="I759" i="32"/>
  <c r="H759" i="32"/>
  <c r="K758" i="32"/>
  <c r="I758" i="32"/>
  <c r="H758" i="32"/>
  <c r="K757" i="32"/>
  <c r="I757" i="32"/>
  <c r="H757" i="32"/>
  <c r="K756" i="32"/>
  <c r="I756" i="32"/>
  <c r="H756" i="32"/>
  <c r="L755" i="32"/>
  <c r="K755" i="32"/>
  <c r="I755" i="32"/>
  <c r="M755" i="32" s="1"/>
  <c r="H755" i="32"/>
  <c r="K754" i="32"/>
  <c r="I754" i="32"/>
  <c r="H754" i="32"/>
  <c r="K753" i="32"/>
  <c r="I753" i="32"/>
  <c r="H753" i="32"/>
  <c r="L752" i="32"/>
  <c r="K752" i="32"/>
  <c r="I752" i="32"/>
  <c r="M752" i="32" s="1"/>
  <c r="H752" i="32"/>
  <c r="L751" i="32"/>
  <c r="K751" i="32"/>
  <c r="I751" i="32"/>
  <c r="M751" i="32" s="1"/>
  <c r="H751" i="32"/>
  <c r="K750" i="32"/>
  <c r="I750" i="32"/>
  <c r="H750" i="32"/>
  <c r="K749" i="32"/>
  <c r="I749" i="32"/>
  <c r="H749" i="32"/>
  <c r="K748" i="32"/>
  <c r="I748" i="32"/>
  <c r="H748" i="32"/>
  <c r="M747" i="32"/>
  <c r="L747" i="32"/>
  <c r="K747" i="32"/>
  <c r="I747" i="32"/>
  <c r="H747" i="32"/>
  <c r="L746" i="32"/>
  <c r="K746" i="32"/>
  <c r="I746" i="32"/>
  <c r="M746" i="32" s="1"/>
  <c r="H746" i="32"/>
  <c r="K745" i="32"/>
  <c r="I745" i="32"/>
  <c r="H745" i="32"/>
  <c r="K744" i="32"/>
  <c r="I744" i="32"/>
  <c r="H744" i="32"/>
  <c r="K743" i="32"/>
  <c r="I743" i="32"/>
  <c r="M743" i="32" s="1"/>
  <c r="H743" i="32"/>
  <c r="L743" i="32" s="1"/>
  <c r="K742" i="32"/>
  <c r="I742" i="32"/>
  <c r="M742" i="32" s="1"/>
  <c r="H742" i="32"/>
  <c r="L742" i="32" s="1"/>
  <c r="K741" i="32"/>
  <c r="I741" i="32"/>
  <c r="H741" i="32"/>
  <c r="K740" i="32"/>
  <c r="I740" i="32"/>
  <c r="H740" i="32"/>
  <c r="K739" i="32"/>
  <c r="I739" i="32"/>
  <c r="M739" i="32" s="1"/>
  <c r="H739" i="32"/>
  <c r="L739" i="32" s="1"/>
  <c r="K738" i="32"/>
  <c r="L738" i="32" s="1"/>
  <c r="I738" i="32"/>
  <c r="M738" i="32" s="1"/>
  <c r="H738" i="32"/>
  <c r="K737" i="32"/>
  <c r="I737" i="32"/>
  <c r="H737" i="32"/>
  <c r="K736" i="32"/>
  <c r="I736" i="32"/>
  <c r="H736" i="32"/>
  <c r="K735" i="32"/>
  <c r="I735" i="32"/>
  <c r="M735" i="32" s="1"/>
  <c r="H735" i="32"/>
  <c r="L735" i="32" s="1"/>
  <c r="K734" i="32"/>
  <c r="I734" i="32"/>
  <c r="M734" i="32" s="1"/>
  <c r="H734" i="32"/>
  <c r="L734" i="32" s="1"/>
  <c r="K733" i="32"/>
  <c r="L733" i="32" s="1"/>
  <c r="I733" i="32"/>
  <c r="M733" i="32" s="1"/>
  <c r="H733" i="32"/>
  <c r="K732" i="32"/>
  <c r="I732" i="32"/>
  <c r="H732" i="32"/>
  <c r="K731" i="32"/>
  <c r="I731" i="32"/>
  <c r="H731" i="32"/>
  <c r="K730" i="32"/>
  <c r="I730" i="32"/>
  <c r="H730" i="32"/>
  <c r="K729" i="32"/>
  <c r="I729" i="32"/>
  <c r="H729" i="32"/>
  <c r="K728" i="32"/>
  <c r="I728" i="32"/>
  <c r="H728" i="32"/>
  <c r="K727" i="32"/>
  <c r="I727" i="32"/>
  <c r="H727" i="32"/>
  <c r="K726" i="32"/>
  <c r="I726" i="32"/>
  <c r="H726" i="32"/>
  <c r="K725" i="32"/>
  <c r="I725" i="32"/>
  <c r="H725" i="32"/>
  <c r="K724" i="32"/>
  <c r="I724" i="32"/>
  <c r="H724" i="32"/>
  <c r="L723" i="32"/>
  <c r="K723" i="32"/>
  <c r="I723" i="32"/>
  <c r="M723" i="32" s="1"/>
  <c r="H723" i="32"/>
  <c r="K722" i="32"/>
  <c r="I722" i="32"/>
  <c r="H722" i="32"/>
  <c r="K721" i="32"/>
  <c r="I721" i="32"/>
  <c r="H721" i="32"/>
  <c r="L720" i="32"/>
  <c r="K720" i="32"/>
  <c r="I720" i="32"/>
  <c r="M720" i="32" s="1"/>
  <c r="H720" i="32"/>
  <c r="L719" i="32"/>
  <c r="K719" i="32"/>
  <c r="I719" i="32"/>
  <c r="M719" i="32" s="1"/>
  <c r="H719" i="32"/>
  <c r="K718" i="32"/>
  <c r="I718" i="32"/>
  <c r="H718" i="32"/>
  <c r="K717" i="32"/>
  <c r="I717" i="32"/>
  <c r="H717" i="32"/>
  <c r="K716" i="32"/>
  <c r="I716" i="32"/>
  <c r="H716" i="32"/>
  <c r="L715" i="32"/>
  <c r="K715" i="32"/>
  <c r="I715" i="32"/>
  <c r="M715" i="32" s="1"/>
  <c r="H715" i="32"/>
  <c r="L714" i="32"/>
  <c r="K714" i="32"/>
  <c r="I714" i="32"/>
  <c r="M714" i="32" s="1"/>
  <c r="H714" i="32"/>
  <c r="K713" i="32"/>
  <c r="I713" i="32"/>
  <c r="H713" i="32"/>
  <c r="K712" i="32"/>
  <c r="L712" i="32" s="1"/>
  <c r="I712" i="32"/>
  <c r="M712" i="32" s="1"/>
  <c r="H712" i="32"/>
  <c r="K711" i="32"/>
  <c r="I711" i="32"/>
  <c r="M711" i="32" s="1"/>
  <c r="H711" i="32"/>
  <c r="L711" i="32" s="1"/>
  <c r="K710" i="32"/>
  <c r="I710" i="32"/>
  <c r="M710" i="32" s="1"/>
  <c r="H710" i="32"/>
  <c r="L710" i="32" s="1"/>
  <c r="K709" i="32"/>
  <c r="I709" i="32"/>
  <c r="H709" i="32"/>
  <c r="K708" i="32"/>
  <c r="I708" i="32"/>
  <c r="H708" i="32"/>
  <c r="M707" i="32"/>
  <c r="K707" i="32"/>
  <c r="I707" i="32"/>
  <c r="H707" i="32"/>
  <c r="L707" i="32" s="1"/>
  <c r="K706" i="32"/>
  <c r="L706" i="32" s="1"/>
  <c r="I706" i="32"/>
  <c r="M706" i="32" s="1"/>
  <c r="H706" i="32"/>
  <c r="K705" i="32"/>
  <c r="I705" i="32"/>
  <c r="H705" i="32"/>
  <c r="K704" i="32"/>
  <c r="I704" i="32"/>
  <c r="H704" i="32"/>
  <c r="K703" i="32"/>
  <c r="I703" i="32"/>
  <c r="M703" i="32" s="1"/>
  <c r="H703" i="32"/>
  <c r="L703" i="32" s="1"/>
  <c r="K702" i="32"/>
  <c r="I702" i="32"/>
  <c r="M702" i="32" s="1"/>
  <c r="H702" i="32"/>
  <c r="L702" i="32" s="1"/>
  <c r="K701" i="32"/>
  <c r="L701" i="32" s="1"/>
  <c r="I701" i="32"/>
  <c r="M701" i="32" s="1"/>
  <c r="H701" i="32"/>
  <c r="K700" i="32"/>
  <c r="I700" i="32"/>
  <c r="H700" i="32"/>
  <c r="K699" i="32"/>
  <c r="I699" i="32"/>
  <c r="H699" i="32"/>
  <c r="K698" i="32"/>
  <c r="I698" i="32"/>
  <c r="H698" i="32"/>
  <c r="K697" i="32"/>
  <c r="I697" i="32"/>
  <c r="H697" i="32"/>
  <c r="K696" i="32"/>
  <c r="I696" i="32"/>
  <c r="H696" i="32"/>
  <c r="K695" i="32"/>
  <c r="I695" i="32"/>
  <c r="H695" i="32"/>
  <c r="K694" i="32"/>
  <c r="I694" i="32"/>
  <c r="H694" i="32"/>
  <c r="K693" i="32"/>
  <c r="I693" i="32"/>
  <c r="H693" i="32"/>
  <c r="K692" i="32"/>
  <c r="I692" i="32"/>
  <c r="H692" i="32"/>
  <c r="L691" i="32"/>
  <c r="K691" i="32"/>
  <c r="I691" i="32"/>
  <c r="M691" i="32" s="1"/>
  <c r="H691" i="32"/>
  <c r="K690" i="32"/>
  <c r="I690" i="32"/>
  <c r="H690" i="32"/>
  <c r="K689" i="32"/>
  <c r="I689" i="32"/>
  <c r="H689" i="32"/>
  <c r="L688" i="32"/>
  <c r="K688" i="32"/>
  <c r="I688" i="32"/>
  <c r="M688" i="32" s="1"/>
  <c r="H688" i="32"/>
  <c r="L687" i="32"/>
  <c r="K687" i="32"/>
  <c r="I687" i="32"/>
  <c r="M687" i="32" s="1"/>
  <c r="H687" i="32"/>
  <c r="K686" i="32"/>
  <c r="I686" i="32"/>
  <c r="H686" i="32"/>
  <c r="K685" i="32"/>
  <c r="I685" i="32"/>
  <c r="H685" i="32"/>
  <c r="K684" i="32"/>
  <c r="M684" i="32" s="1"/>
  <c r="I684" i="32"/>
  <c r="H684" i="32"/>
  <c r="L683" i="32"/>
  <c r="K683" i="32"/>
  <c r="I683" i="32"/>
  <c r="M683" i="32" s="1"/>
  <c r="H683" i="32"/>
  <c r="L682" i="32"/>
  <c r="K682" i="32"/>
  <c r="I682" i="32"/>
  <c r="M682" i="32" s="1"/>
  <c r="H682" i="32"/>
  <c r="K681" i="32"/>
  <c r="I681" i="32"/>
  <c r="H681" i="32"/>
  <c r="K680" i="32"/>
  <c r="I680" i="32"/>
  <c r="H680" i="32"/>
  <c r="K679" i="32"/>
  <c r="I679" i="32"/>
  <c r="M679" i="32" s="1"/>
  <c r="H679" i="32"/>
  <c r="L679" i="32" s="1"/>
  <c r="K678" i="32"/>
  <c r="I678" i="32"/>
  <c r="M678" i="32" s="1"/>
  <c r="H678" i="32"/>
  <c r="L678" i="32" s="1"/>
  <c r="K677" i="32"/>
  <c r="I677" i="32"/>
  <c r="H677" i="32"/>
  <c r="K676" i="32"/>
  <c r="I676" i="32"/>
  <c r="H676" i="32"/>
  <c r="K675" i="32"/>
  <c r="L675" i="32" s="1"/>
  <c r="I675" i="32"/>
  <c r="M675" i="32" s="1"/>
  <c r="H675" i="32"/>
  <c r="K674" i="32"/>
  <c r="L674" i="32" s="1"/>
  <c r="I674" i="32"/>
  <c r="M674" i="32" s="1"/>
  <c r="H674" i="32"/>
  <c r="K673" i="32"/>
  <c r="I673" i="32"/>
  <c r="H673" i="32"/>
  <c r="K672" i="32"/>
  <c r="I672" i="32"/>
  <c r="H672" i="32"/>
  <c r="K671" i="32"/>
  <c r="I671" i="32"/>
  <c r="M671" i="32" s="1"/>
  <c r="H671" i="32"/>
  <c r="L671" i="32" s="1"/>
  <c r="K670" i="32"/>
  <c r="I670" i="32"/>
  <c r="M670" i="32" s="1"/>
  <c r="H670" i="32"/>
  <c r="L670" i="32" s="1"/>
  <c r="K669" i="32"/>
  <c r="L669" i="32" s="1"/>
  <c r="I669" i="32"/>
  <c r="M669" i="32" s="1"/>
  <c r="H669" i="32"/>
  <c r="K668" i="32"/>
  <c r="I668" i="32"/>
  <c r="H668" i="32"/>
  <c r="K667" i="32"/>
  <c r="I667" i="32"/>
  <c r="H667" i="32"/>
  <c r="K666" i="32"/>
  <c r="I666" i="32"/>
  <c r="H666" i="32"/>
  <c r="K665" i="32"/>
  <c r="I665" i="32"/>
  <c r="H665" i="32"/>
  <c r="K664" i="32"/>
  <c r="I664" i="32"/>
  <c r="H664" i="32"/>
  <c r="K663" i="32"/>
  <c r="I663" i="32"/>
  <c r="H663" i="32"/>
  <c r="K662" i="32"/>
  <c r="I662" i="32"/>
  <c r="H662" i="32"/>
  <c r="K661" i="32"/>
  <c r="I661" i="32"/>
  <c r="H661" i="32"/>
  <c r="K660" i="32"/>
  <c r="I660" i="32"/>
  <c r="H660" i="32"/>
  <c r="L659" i="32"/>
  <c r="K659" i="32"/>
  <c r="I659" i="32"/>
  <c r="M659" i="32" s="1"/>
  <c r="H659" i="32"/>
  <c r="K658" i="32"/>
  <c r="I658" i="32"/>
  <c r="H658" i="32"/>
  <c r="K657" i="32"/>
  <c r="I657" i="32"/>
  <c r="H657" i="32"/>
  <c r="L656" i="32"/>
  <c r="K656" i="32"/>
  <c r="I656" i="32"/>
  <c r="M656" i="32" s="1"/>
  <c r="H656" i="32"/>
  <c r="L655" i="32"/>
  <c r="K655" i="32"/>
  <c r="I655" i="32"/>
  <c r="M655" i="32" s="1"/>
  <c r="H655" i="32"/>
  <c r="K654" i="32"/>
  <c r="I654" i="32"/>
  <c r="H654" i="32"/>
  <c r="K653" i="32"/>
  <c r="I653" i="32"/>
  <c r="H653" i="32"/>
  <c r="K652" i="32"/>
  <c r="I652" i="32"/>
  <c r="H652" i="32"/>
  <c r="L651" i="32"/>
  <c r="K651" i="32"/>
  <c r="I651" i="32"/>
  <c r="M651" i="32" s="1"/>
  <c r="H651" i="32"/>
  <c r="L650" i="32"/>
  <c r="K650" i="32"/>
  <c r="I650" i="32"/>
  <c r="M650" i="32" s="1"/>
  <c r="H650" i="32"/>
  <c r="K649" i="32"/>
  <c r="I649" i="32"/>
  <c r="H649" i="32"/>
  <c r="K648" i="32"/>
  <c r="I648" i="32"/>
  <c r="H648" i="32"/>
  <c r="K647" i="32"/>
  <c r="I647" i="32"/>
  <c r="M647" i="32" s="1"/>
  <c r="H647" i="32"/>
  <c r="L647" i="32" s="1"/>
  <c r="K646" i="32"/>
  <c r="I646" i="32"/>
  <c r="M646" i="32" s="1"/>
  <c r="H646" i="32"/>
  <c r="L646" i="32" s="1"/>
  <c r="K645" i="32"/>
  <c r="I645" i="32"/>
  <c r="H645" i="32"/>
  <c r="K644" i="32"/>
  <c r="I644" i="32"/>
  <c r="H644" i="32"/>
  <c r="K643" i="32"/>
  <c r="L643" i="32" s="1"/>
  <c r="I643" i="32"/>
  <c r="M643" i="32" s="1"/>
  <c r="H643" i="32"/>
  <c r="K642" i="32"/>
  <c r="L642" i="32" s="1"/>
  <c r="I642" i="32"/>
  <c r="M642" i="32" s="1"/>
  <c r="H642" i="32"/>
  <c r="K641" i="32"/>
  <c r="I641" i="32"/>
  <c r="H641" i="32"/>
  <c r="K640" i="32"/>
  <c r="I640" i="32"/>
  <c r="H640" i="32"/>
  <c r="K639" i="32"/>
  <c r="I639" i="32"/>
  <c r="M639" i="32" s="1"/>
  <c r="H639" i="32"/>
  <c r="L639" i="32" s="1"/>
  <c r="K638" i="32"/>
  <c r="I638" i="32"/>
  <c r="M638" i="32" s="1"/>
  <c r="H638" i="32"/>
  <c r="L638" i="32" s="1"/>
  <c r="K637" i="32"/>
  <c r="L637" i="32" s="1"/>
  <c r="I637" i="32"/>
  <c r="M637" i="32" s="1"/>
  <c r="H637" i="32"/>
  <c r="K636" i="32"/>
  <c r="I636" i="32"/>
  <c r="H636" i="32"/>
  <c r="K635" i="32"/>
  <c r="I635" i="32"/>
  <c r="H635" i="32"/>
  <c r="K634" i="32"/>
  <c r="I634" i="32"/>
  <c r="H634" i="32"/>
  <c r="K633" i="32"/>
  <c r="I633" i="32"/>
  <c r="H633" i="32"/>
  <c r="K632" i="32"/>
  <c r="I632" i="32"/>
  <c r="H632" i="32"/>
  <c r="L631" i="32"/>
  <c r="K631" i="32"/>
  <c r="I631" i="32"/>
  <c r="H631" i="32"/>
  <c r="K630" i="32"/>
  <c r="I630" i="32"/>
  <c r="H630" i="32"/>
  <c r="K629" i="32"/>
  <c r="I629" i="32"/>
  <c r="H629" i="32"/>
  <c r="K628" i="32"/>
  <c r="I628" i="32"/>
  <c r="H628" i="32"/>
  <c r="M627" i="32"/>
  <c r="L627" i="32"/>
  <c r="K627" i="32"/>
  <c r="I627" i="32"/>
  <c r="H627" i="32"/>
  <c r="K626" i="32"/>
  <c r="I626" i="32"/>
  <c r="H626" i="32"/>
  <c r="K625" i="32"/>
  <c r="I625" i="32"/>
  <c r="H625" i="32"/>
  <c r="L624" i="32"/>
  <c r="K624" i="32"/>
  <c r="I624" i="32"/>
  <c r="M624" i="32" s="1"/>
  <c r="H624" i="32"/>
  <c r="L623" i="32"/>
  <c r="K623" i="32"/>
  <c r="I623" i="32"/>
  <c r="M623" i="32" s="1"/>
  <c r="H623" i="32"/>
  <c r="K622" i="32"/>
  <c r="I622" i="32"/>
  <c r="H622" i="32"/>
  <c r="K621" i="32"/>
  <c r="I621" i="32"/>
  <c r="H621" i="32"/>
  <c r="K620" i="32"/>
  <c r="I620" i="32"/>
  <c r="H620" i="32"/>
  <c r="L619" i="32"/>
  <c r="K619" i="32"/>
  <c r="I619" i="32"/>
  <c r="M619" i="32" s="1"/>
  <c r="H619" i="32"/>
  <c r="L618" i="32"/>
  <c r="K618" i="32"/>
  <c r="I618" i="32"/>
  <c r="M618" i="32" s="1"/>
  <c r="H618" i="32"/>
  <c r="K617" i="32"/>
  <c r="I617" i="32"/>
  <c r="H617" i="32"/>
  <c r="K616" i="32"/>
  <c r="I616" i="32"/>
  <c r="H616" i="32"/>
  <c r="K615" i="32"/>
  <c r="I615" i="32"/>
  <c r="M615" i="32" s="1"/>
  <c r="H615" i="32"/>
  <c r="L615" i="32" s="1"/>
  <c r="K614" i="32"/>
  <c r="I614" i="32"/>
  <c r="M614" i="32" s="1"/>
  <c r="H614" i="32"/>
  <c r="L614" i="32" s="1"/>
  <c r="K613" i="32"/>
  <c r="I613" i="32"/>
  <c r="H613" i="32"/>
  <c r="K612" i="32"/>
  <c r="I612" i="32"/>
  <c r="H612" i="32"/>
  <c r="K611" i="32"/>
  <c r="L611" i="32" s="1"/>
  <c r="I611" i="32"/>
  <c r="M611" i="32" s="1"/>
  <c r="H611" i="32"/>
  <c r="K610" i="32"/>
  <c r="L610" i="32" s="1"/>
  <c r="I610" i="32"/>
  <c r="M610" i="32" s="1"/>
  <c r="H610" i="32"/>
  <c r="K609" i="32"/>
  <c r="I609" i="32"/>
  <c r="H609" i="32"/>
  <c r="K608" i="32"/>
  <c r="I608" i="32"/>
  <c r="H608" i="32"/>
  <c r="K607" i="32"/>
  <c r="I607" i="32"/>
  <c r="M607" i="32" s="1"/>
  <c r="H607" i="32"/>
  <c r="L607" i="32" s="1"/>
  <c r="K606" i="32"/>
  <c r="I606" i="32"/>
  <c r="M606" i="32" s="1"/>
  <c r="H606" i="32"/>
  <c r="L606" i="32" s="1"/>
  <c r="M605" i="32"/>
  <c r="K605" i="32"/>
  <c r="L605" i="32" s="1"/>
  <c r="I605" i="32"/>
  <c r="H605" i="32"/>
  <c r="K604" i="32"/>
  <c r="I604" i="32"/>
  <c r="H604" i="32"/>
  <c r="K603" i="32"/>
  <c r="I603" i="32"/>
  <c r="H603" i="32"/>
  <c r="K602" i="32"/>
  <c r="I602" i="32"/>
  <c r="H602" i="32"/>
  <c r="K601" i="32"/>
  <c r="I601" i="32"/>
  <c r="H601" i="32"/>
  <c r="K600" i="32"/>
  <c r="I600" i="32"/>
  <c r="H600" i="32"/>
  <c r="K599" i="32"/>
  <c r="I599" i="32"/>
  <c r="H599" i="32"/>
  <c r="K598" i="32"/>
  <c r="L598" i="32" s="1"/>
  <c r="I598" i="32"/>
  <c r="M598" i="32" s="1"/>
  <c r="H598" i="32"/>
  <c r="K597" i="32"/>
  <c r="I597" i="32"/>
  <c r="H597" i="32"/>
  <c r="K596" i="32"/>
  <c r="I596" i="32"/>
  <c r="H596" i="32"/>
  <c r="M595" i="32"/>
  <c r="L595" i="32"/>
  <c r="K595" i="32"/>
  <c r="I595" i="32"/>
  <c r="H595" i="32"/>
  <c r="K594" i="32"/>
  <c r="I594" i="32"/>
  <c r="H594" i="32"/>
  <c r="K593" i="32"/>
  <c r="I593" i="32"/>
  <c r="H593" i="32"/>
  <c r="L592" i="32"/>
  <c r="K592" i="32"/>
  <c r="I592" i="32"/>
  <c r="M592" i="32" s="1"/>
  <c r="H592" i="32"/>
  <c r="L591" i="32"/>
  <c r="K591" i="32"/>
  <c r="I591" i="32"/>
  <c r="M591" i="32" s="1"/>
  <c r="H591" i="32"/>
  <c r="K590" i="32"/>
  <c r="I590" i="32"/>
  <c r="H590" i="32"/>
  <c r="L590" i="32" s="1"/>
  <c r="K589" i="32"/>
  <c r="I589" i="32"/>
  <c r="H589" i="32"/>
  <c r="K588" i="32"/>
  <c r="I588" i="32"/>
  <c r="H588" i="32"/>
  <c r="L587" i="32"/>
  <c r="K587" i="32"/>
  <c r="I587" i="32"/>
  <c r="M587" i="32" s="1"/>
  <c r="H587" i="32"/>
  <c r="L586" i="32"/>
  <c r="K586" i="32"/>
  <c r="I586" i="32"/>
  <c r="M586" i="32" s="1"/>
  <c r="H586" i="32"/>
  <c r="K585" i="32"/>
  <c r="I585" i="32"/>
  <c r="H585" i="32"/>
  <c r="K584" i="32"/>
  <c r="I584" i="32"/>
  <c r="H584" i="32"/>
  <c r="K583" i="32"/>
  <c r="I583" i="32"/>
  <c r="M583" i="32" s="1"/>
  <c r="H583" i="32"/>
  <c r="L583" i="32" s="1"/>
  <c r="M582" i="32"/>
  <c r="K582" i="32"/>
  <c r="I582" i="32"/>
  <c r="H582" i="32"/>
  <c r="L582" i="32" s="1"/>
  <c r="K581" i="32"/>
  <c r="I581" i="32"/>
  <c r="H581" i="32"/>
  <c r="K580" i="32"/>
  <c r="I580" i="32"/>
  <c r="H580" i="32"/>
  <c r="M579" i="32"/>
  <c r="K579" i="32"/>
  <c r="L579" i="32" s="1"/>
  <c r="I579" i="32"/>
  <c r="H579" i="32"/>
  <c r="K578" i="32"/>
  <c r="L578" i="32" s="1"/>
  <c r="I578" i="32"/>
  <c r="M578" i="32" s="1"/>
  <c r="H578" i="32"/>
  <c r="K577" i="32"/>
  <c r="L577" i="32" s="1"/>
  <c r="I577" i="32"/>
  <c r="M577" i="32" s="1"/>
  <c r="H577" i="32"/>
  <c r="K576" i="32"/>
  <c r="I576" i="32"/>
  <c r="H576" i="32"/>
  <c r="K575" i="32"/>
  <c r="I575" i="32"/>
  <c r="M575" i="32" s="1"/>
  <c r="H575" i="32"/>
  <c r="L575" i="32" s="1"/>
  <c r="K574" i="32"/>
  <c r="I574" i="32"/>
  <c r="M574" i="32" s="1"/>
  <c r="H574" i="32"/>
  <c r="L574" i="32" s="1"/>
  <c r="K573" i="32"/>
  <c r="L573" i="32" s="1"/>
  <c r="I573" i="32"/>
  <c r="M573" i="32" s="1"/>
  <c r="H573" i="32"/>
  <c r="K572" i="32"/>
  <c r="I572" i="32"/>
  <c r="H572" i="32"/>
  <c r="K571" i="32"/>
  <c r="I571" i="32"/>
  <c r="H571" i="32"/>
  <c r="K570" i="32"/>
  <c r="I570" i="32"/>
  <c r="H570" i="32"/>
  <c r="K569" i="32"/>
  <c r="I569" i="32"/>
  <c r="H569" i="32"/>
  <c r="K568" i="32"/>
  <c r="I568" i="32"/>
  <c r="H568" i="32"/>
  <c r="K567" i="32"/>
  <c r="M567" i="32" s="1"/>
  <c r="I567" i="32"/>
  <c r="H567" i="32"/>
  <c r="K566" i="32"/>
  <c r="I566" i="32"/>
  <c r="H566" i="32"/>
  <c r="K565" i="32"/>
  <c r="I565" i="32"/>
  <c r="H565" i="32"/>
  <c r="L565" i="32" s="1"/>
  <c r="K564" i="32"/>
  <c r="I564" i="32"/>
  <c r="H564" i="32"/>
  <c r="L563" i="32"/>
  <c r="K563" i="32"/>
  <c r="I563" i="32"/>
  <c r="M563" i="32" s="1"/>
  <c r="H563" i="32"/>
  <c r="K562" i="32"/>
  <c r="I562" i="32"/>
  <c r="H562" i="32"/>
  <c r="K561" i="32"/>
  <c r="I561" i="32"/>
  <c r="H561" i="32"/>
  <c r="L560" i="32"/>
  <c r="K560" i="32"/>
  <c r="I560" i="32"/>
  <c r="M560" i="32" s="1"/>
  <c r="H560" i="32"/>
  <c r="L559" i="32"/>
  <c r="K559" i="32"/>
  <c r="I559" i="32"/>
  <c r="M559" i="32" s="1"/>
  <c r="H559" i="32"/>
  <c r="K558" i="32"/>
  <c r="I558" i="32"/>
  <c r="H558" i="32"/>
  <c r="L558" i="32" s="1"/>
  <c r="K557" i="32"/>
  <c r="I557" i="32"/>
  <c r="H557" i="32"/>
  <c r="K556" i="32"/>
  <c r="I556" i="32"/>
  <c r="H556" i="32"/>
  <c r="L555" i="32"/>
  <c r="K555" i="32"/>
  <c r="I555" i="32"/>
  <c r="M555" i="32" s="1"/>
  <c r="H555" i="32"/>
  <c r="L554" i="32"/>
  <c r="K554" i="32"/>
  <c r="I554" i="32"/>
  <c r="M554" i="32" s="1"/>
  <c r="H554" i="32"/>
  <c r="K553" i="32"/>
  <c r="I553" i="32"/>
  <c r="H553" i="32"/>
  <c r="K552" i="32"/>
  <c r="L552" i="32" s="1"/>
  <c r="I552" i="32"/>
  <c r="M552" i="32" s="1"/>
  <c r="H552" i="32"/>
  <c r="K551" i="32"/>
  <c r="I551" i="32"/>
  <c r="H551" i="32"/>
  <c r="L551" i="32" s="1"/>
  <c r="M550" i="32"/>
  <c r="K550" i="32"/>
  <c r="I550" i="32"/>
  <c r="H550" i="32"/>
  <c r="L550" i="32" s="1"/>
  <c r="K549" i="32"/>
  <c r="I549" i="32"/>
  <c r="H549" i="32"/>
  <c r="K548" i="32"/>
  <c r="I548" i="32"/>
  <c r="H548" i="32"/>
  <c r="K547" i="32"/>
  <c r="I547" i="32"/>
  <c r="M547" i="32" s="1"/>
  <c r="H547" i="32"/>
  <c r="L547" i="32" s="1"/>
  <c r="K546" i="32"/>
  <c r="L546" i="32" s="1"/>
  <c r="I546" i="32"/>
  <c r="M546" i="32" s="1"/>
  <c r="H546" i="32"/>
  <c r="K545" i="32"/>
  <c r="L545" i="32" s="1"/>
  <c r="I545" i="32"/>
  <c r="M545" i="32" s="1"/>
  <c r="H545" i="32"/>
  <c r="K544" i="32"/>
  <c r="I544" i="32"/>
  <c r="H544" i="32"/>
  <c r="K543" i="32"/>
  <c r="I543" i="32"/>
  <c r="M543" i="32" s="1"/>
  <c r="H543" i="32"/>
  <c r="L543" i="32" s="1"/>
  <c r="K542" i="32"/>
  <c r="I542" i="32"/>
  <c r="M542" i="32" s="1"/>
  <c r="H542" i="32"/>
  <c r="L542" i="32" s="1"/>
  <c r="K541" i="32"/>
  <c r="L541" i="32" s="1"/>
  <c r="I541" i="32"/>
  <c r="M541" i="32" s="1"/>
  <c r="H541" i="32"/>
  <c r="K540" i="32"/>
  <c r="I540" i="32"/>
  <c r="H540" i="32"/>
  <c r="K539" i="32"/>
  <c r="M539" i="32" s="1"/>
  <c r="I539" i="32"/>
  <c r="H539" i="32"/>
  <c r="K538" i="32"/>
  <c r="I538" i="32"/>
  <c r="H538" i="32"/>
  <c r="K537" i="32"/>
  <c r="I537" i="32"/>
  <c r="H537" i="32"/>
  <c r="K536" i="32"/>
  <c r="I536" i="32"/>
  <c r="H536" i="32"/>
  <c r="K535" i="32"/>
  <c r="I535" i="32"/>
  <c r="H535" i="32"/>
  <c r="K534" i="32"/>
  <c r="L534" i="32" s="1"/>
  <c r="I534" i="32"/>
  <c r="M534" i="32" s="1"/>
  <c r="H534" i="32"/>
  <c r="K533" i="32"/>
  <c r="I533" i="32"/>
  <c r="H533" i="32"/>
  <c r="L533" i="32" s="1"/>
  <c r="K532" i="32"/>
  <c r="I532" i="32"/>
  <c r="H532" i="32"/>
  <c r="L531" i="32"/>
  <c r="K531" i="32"/>
  <c r="I531" i="32"/>
  <c r="M531" i="32" s="1"/>
  <c r="H531" i="32"/>
  <c r="K530" i="32"/>
  <c r="I530" i="32"/>
  <c r="M530" i="32" s="1"/>
  <c r="H530" i="32"/>
  <c r="K529" i="32"/>
  <c r="M529" i="32" s="1"/>
  <c r="I529" i="32"/>
  <c r="H529" i="32"/>
  <c r="L528" i="32"/>
  <c r="K528" i="32"/>
  <c r="I528" i="32"/>
  <c r="M528" i="32" s="1"/>
  <c r="H528" i="32"/>
  <c r="L527" i="32"/>
  <c r="K527" i="32"/>
  <c r="I527" i="32"/>
  <c r="M527" i="32" s="1"/>
  <c r="H527" i="32"/>
  <c r="K526" i="32"/>
  <c r="I526" i="32"/>
  <c r="H526" i="32"/>
  <c r="L526" i="32" s="1"/>
  <c r="K525" i="32"/>
  <c r="I525" i="32"/>
  <c r="H525" i="32"/>
  <c r="K524" i="32"/>
  <c r="I524" i="32"/>
  <c r="H524" i="32"/>
  <c r="L523" i="32"/>
  <c r="K523" i="32"/>
  <c r="I523" i="32"/>
  <c r="M523" i="32" s="1"/>
  <c r="H523" i="32"/>
  <c r="L522" i="32"/>
  <c r="K522" i="32"/>
  <c r="I522" i="32"/>
  <c r="M522" i="32" s="1"/>
  <c r="H522" i="32"/>
  <c r="K521" i="32"/>
  <c r="M521" i="32" s="1"/>
  <c r="I521" i="32"/>
  <c r="H521" i="32"/>
  <c r="K520" i="32"/>
  <c r="L520" i="32" s="1"/>
  <c r="I520" i="32"/>
  <c r="M520" i="32" s="1"/>
  <c r="H520" i="32"/>
  <c r="K519" i="32"/>
  <c r="I519" i="32"/>
  <c r="M519" i="32" s="1"/>
  <c r="H519" i="32"/>
  <c r="L519" i="32" s="1"/>
  <c r="K518" i="32"/>
  <c r="I518" i="32"/>
  <c r="M518" i="32" s="1"/>
  <c r="H518" i="32"/>
  <c r="L518" i="32" s="1"/>
  <c r="K517" i="32"/>
  <c r="I517" i="32"/>
  <c r="H517" i="32"/>
  <c r="K516" i="32"/>
  <c r="I516" i="32"/>
  <c r="H516" i="32"/>
  <c r="K515" i="32"/>
  <c r="L515" i="32" s="1"/>
  <c r="I515" i="32"/>
  <c r="M515" i="32" s="1"/>
  <c r="H515" i="32"/>
  <c r="K514" i="32"/>
  <c r="L514" i="32" s="1"/>
  <c r="I514" i="32"/>
  <c r="M514" i="32" s="1"/>
  <c r="H514" i="32"/>
  <c r="K513" i="32"/>
  <c r="L513" i="32" s="1"/>
  <c r="I513" i="32"/>
  <c r="M513" i="32" s="1"/>
  <c r="H513" i="32"/>
  <c r="K512" i="32"/>
  <c r="I512" i="32"/>
  <c r="H512" i="32"/>
  <c r="K511" i="32"/>
  <c r="I511" i="32"/>
  <c r="M511" i="32" s="1"/>
  <c r="H511" i="32"/>
  <c r="L511" i="32" s="1"/>
  <c r="K510" i="32"/>
  <c r="I510" i="32"/>
  <c r="M510" i="32" s="1"/>
  <c r="H510" i="32"/>
  <c r="L510" i="32" s="1"/>
  <c r="K509" i="32"/>
  <c r="L509" i="32" s="1"/>
  <c r="I509" i="32"/>
  <c r="M509" i="32" s="1"/>
  <c r="H509" i="32"/>
  <c r="K508" i="32"/>
  <c r="I508" i="32"/>
  <c r="H508" i="32"/>
  <c r="K507" i="32"/>
  <c r="I507" i="32"/>
  <c r="H507" i="32"/>
  <c r="K506" i="32"/>
  <c r="L506" i="32" s="1"/>
  <c r="I506" i="32"/>
  <c r="M506" i="32" s="1"/>
  <c r="H506" i="32"/>
  <c r="K505" i="32"/>
  <c r="L505" i="32" s="1"/>
  <c r="I505" i="32"/>
  <c r="M505" i="32" s="1"/>
  <c r="H505" i="32"/>
  <c r="K504" i="32"/>
  <c r="I504" i="32"/>
  <c r="H504" i="32"/>
  <c r="K503" i="32"/>
  <c r="I503" i="32"/>
  <c r="H503" i="32"/>
  <c r="K502" i="32"/>
  <c r="I502" i="32"/>
  <c r="H502" i="32"/>
  <c r="K501" i="32"/>
  <c r="I501" i="32"/>
  <c r="H501" i="32"/>
  <c r="L501" i="32" s="1"/>
  <c r="K500" i="32"/>
  <c r="I500" i="32"/>
  <c r="H500" i="32"/>
  <c r="L499" i="32"/>
  <c r="K499" i="32"/>
  <c r="I499" i="32"/>
  <c r="M499" i="32" s="1"/>
  <c r="H499" i="32"/>
  <c r="K498" i="32"/>
  <c r="I498" i="32"/>
  <c r="H498" i="32"/>
  <c r="K497" i="32"/>
  <c r="I497" i="32"/>
  <c r="H497" i="32"/>
  <c r="L496" i="32"/>
  <c r="K496" i="32"/>
  <c r="I496" i="32"/>
  <c r="M496" i="32" s="1"/>
  <c r="H496" i="32"/>
  <c r="M495" i="32"/>
  <c r="L495" i="32"/>
  <c r="K495" i="32"/>
  <c r="I495" i="32"/>
  <c r="H495" i="32"/>
  <c r="K494" i="32"/>
  <c r="I494" i="32"/>
  <c r="H494" i="32"/>
  <c r="K493" i="32"/>
  <c r="I493" i="32"/>
  <c r="H493" i="32"/>
  <c r="K492" i="32"/>
  <c r="I492" i="32"/>
  <c r="H492" i="32"/>
  <c r="L491" i="32"/>
  <c r="K491" i="32"/>
  <c r="I491" i="32"/>
  <c r="M491" i="32" s="1"/>
  <c r="H491" i="32"/>
  <c r="L490" i="32"/>
  <c r="K490" i="32"/>
  <c r="I490" i="32"/>
  <c r="M490" i="32" s="1"/>
  <c r="H490" i="32"/>
  <c r="K489" i="32"/>
  <c r="I489" i="32"/>
  <c r="H489" i="32"/>
  <c r="K488" i="32"/>
  <c r="L488" i="32" s="1"/>
  <c r="I488" i="32"/>
  <c r="M488" i="32" s="1"/>
  <c r="H488" i="32"/>
  <c r="K487" i="32"/>
  <c r="I487" i="32"/>
  <c r="M487" i="32" s="1"/>
  <c r="H487" i="32"/>
  <c r="L487" i="32" s="1"/>
  <c r="K486" i="32"/>
  <c r="I486" i="32"/>
  <c r="M486" i="32" s="1"/>
  <c r="H486" i="32"/>
  <c r="L486" i="32" s="1"/>
  <c r="K485" i="32"/>
  <c r="I485" i="32"/>
  <c r="H485" i="32"/>
  <c r="K484" i="32"/>
  <c r="I484" i="32"/>
  <c r="H484" i="32"/>
  <c r="K483" i="32"/>
  <c r="I483" i="32"/>
  <c r="M483" i="32" s="1"/>
  <c r="H483" i="32"/>
  <c r="L483" i="32" s="1"/>
  <c r="K482" i="32"/>
  <c r="L482" i="32" s="1"/>
  <c r="I482" i="32"/>
  <c r="M482" i="32" s="1"/>
  <c r="H482" i="32"/>
  <c r="L481" i="32"/>
  <c r="K481" i="32"/>
  <c r="I481" i="32"/>
  <c r="H481" i="32"/>
  <c r="K480" i="32"/>
  <c r="I480" i="32"/>
  <c r="H480" i="32"/>
  <c r="K479" i="32"/>
  <c r="I479" i="32"/>
  <c r="H479" i="32"/>
  <c r="K478" i="32"/>
  <c r="I478" i="32"/>
  <c r="M478" i="32" s="1"/>
  <c r="H478" i="32"/>
  <c r="L478" i="32" s="1"/>
  <c r="K477" i="32"/>
  <c r="L477" i="32" s="1"/>
  <c r="I477" i="32"/>
  <c r="M477" i="32" s="1"/>
  <c r="H477" i="32"/>
  <c r="K476" i="32"/>
  <c r="I476" i="32"/>
  <c r="H476" i="32"/>
  <c r="K475" i="32"/>
  <c r="I475" i="32"/>
  <c r="H475" i="32"/>
  <c r="K474" i="32"/>
  <c r="L474" i="32" s="1"/>
  <c r="I474" i="32"/>
  <c r="M474" i="32" s="1"/>
  <c r="H474" i="32"/>
  <c r="K473" i="32"/>
  <c r="I473" i="32"/>
  <c r="H473" i="32"/>
  <c r="K472" i="32"/>
  <c r="I472" i="32"/>
  <c r="H472" i="32"/>
  <c r="L471" i="32"/>
  <c r="K471" i="32"/>
  <c r="I471" i="32"/>
  <c r="H471" i="32"/>
  <c r="K470" i="32"/>
  <c r="I470" i="32"/>
  <c r="H470" i="32"/>
  <c r="K469" i="32"/>
  <c r="I469" i="32"/>
  <c r="H469" i="32"/>
  <c r="L469" i="32" s="1"/>
  <c r="K468" i="32"/>
  <c r="I468" i="32"/>
  <c r="H468" i="32"/>
  <c r="L467" i="32"/>
  <c r="K467" i="32"/>
  <c r="I467" i="32"/>
  <c r="M467" i="32" s="1"/>
  <c r="H467" i="32"/>
  <c r="K466" i="32"/>
  <c r="I466" i="32"/>
  <c r="H466" i="32"/>
  <c r="K465" i="32"/>
  <c r="I465" i="32"/>
  <c r="H465" i="32"/>
  <c r="L464" i="32"/>
  <c r="K464" i="32"/>
  <c r="I464" i="32"/>
  <c r="M464" i="32" s="1"/>
  <c r="H464" i="32"/>
  <c r="L463" i="32"/>
  <c r="K463" i="32"/>
  <c r="I463" i="32"/>
  <c r="M463" i="32" s="1"/>
  <c r="H463" i="32"/>
  <c r="K462" i="32"/>
  <c r="I462" i="32"/>
  <c r="H462" i="32"/>
  <c r="K461" i="32"/>
  <c r="I461" i="32"/>
  <c r="H461" i="32"/>
  <c r="K460" i="32"/>
  <c r="I460" i="32"/>
  <c r="H460" i="32"/>
  <c r="L459" i="32"/>
  <c r="K459" i="32"/>
  <c r="I459" i="32"/>
  <c r="M459" i="32" s="1"/>
  <c r="H459" i="32"/>
  <c r="L458" i="32"/>
  <c r="K458" i="32"/>
  <c r="I458" i="32"/>
  <c r="M458" i="32" s="1"/>
  <c r="H458" i="32"/>
  <c r="K457" i="32"/>
  <c r="I457" i="32"/>
  <c r="H457" i="32"/>
  <c r="K456" i="32"/>
  <c r="L456" i="32" s="1"/>
  <c r="I456" i="32"/>
  <c r="M456" i="32" s="1"/>
  <c r="H456" i="32"/>
  <c r="K455" i="32"/>
  <c r="I455" i="32"/>
  <c r="M455" i="32" s="1"/>
  <c r="H455" i="32"/>
  <c r="L455" i="32" s="1"/>
  <c r="K454" i="32"/>
  <c r="I454" i="32"/>
  <c r="M454" i="32" s="1"/>
  <c r="H454" i="32"/>
  <c r="L454" i="32" s="1"/>
  <c r="K453" i="32"/>
  <c r="M453" i="32" s="1"/>
  <c r="I453" i="32"/>
  <c r="H453" i="32"/>
  <c r="K452" i="32"/>
  <c r="I452" i="32"/>
  <c r="H452" i="32"/>
  <c r="K451" i="32"/>
  <c r="L451" i="32" s="1"/>
  <c r="I451" i="32"/>
  <c r="M451" i="32" s="1"/>
  <c r="H451" i="32"/>
  <c r="K450" i="32"/>
  <c r="L450" i="32" s="1"/>
  <c r="I450" i="32"/>
  <c r="M450" i="32" s="1"/>
  <c r="H450" i="32"/>
  <c r="L449" i="32"/>
  <c r="K449" i="32"/>
  <c r="I449" i="32"/>
  <c r="H449" i="32"/>
  <c r="K448" i="32"/>
  <c r="I448" i="32"/>
  <c r="H448" i="32"/>
  <c r="K447" i="32"/>
  <c r="M447" i="32" s="1"/>
  <c r="I447" i="32"/>
  <c r="H447" i="32"/>
  <c r="M446" i="32"/>
  <c r="K446" i="32"/>
  <c r="I446" i="32"/>
  <c r="H446" i="32"/>
  <c r="L446" i="32" s="1"/>
  <c r="K445" i="32"/>
  <c r="L445" i="32" s="1"/>
  <c r="I445" i="32"/>
  <c r="M445" i="32" s="1"/>
  <c r="H445" i="32"/>
  <c r="K444" i="32"/>
  <c r="I444" i="32"/>
  <c r="H444" i="32"/>
  <c r="K443" i="32"/>
  <c r="I443" i="32"/>
  <c r="H443" i="32"/>
  <c r="K442" i="32"/>
  <c r="I442" i="32"/>
  <c r="H442" i="32"/>
  <c r="K441" i="32"/>
  <c r="I441" i="32"/>
  <c r="H441" i="32"/>
  <c r="K440" i="32"/>
  <c r="I440" i="32"/>
  <c r="H440" i="32"/>
  <c r="K439" i="32"/>
  <c r="I439" i="32"/>
  <c r="H439" i="32"/>
  <c r="K438" i="32"/>
  <c r="I438" i="32"/>
  <c r="H438" i="32"/>
  <c r="K437" i="32"/>
  <c r="I437" i="32"/>
  <c r="H437" i="32"/>
  <c r="L437" i="32" s="1"/>
  <c r="K436" i="32"/>
  <c r="I436" i="32"/>
  <c r="H436" i="32"/>
  <c r="L435" i="32"/>
  <c r="K435" i="32"/>
  <c r="I435" i="32"/>
  <c r="M435" i="32" s="1"/>
  <c r="H435" i="32"/>
  <c r="K434" i="32"/>
  <c r="I434" i="32"/>
  <c r="H434" i="32"/>
  <c r="K433" i="32"/>
  <c r="I433" i="32"/>
  <c r="H433" i="32"/>
  <c r="L432" i="32"/>
  <c r="K432" i="32"/>
  <c r="I432" i="32"/>
  <c r="M432" i="32" s="1"/>
  <c r="H432" i="32"/>
  <c r="L431" i="32"/>
  <c r="K431" i="32"/>
  <c r="I431" i="32"/>
  <c r="M431" i="32" s="1"/>
  <c r="H431" i="32"/>
  <c r="K430" i="32"/>
  <c r="L430" i="32" s="1"/>
  <c r="I430" i="32"/>
  <c r="H430" i="32"/>
  <c r="K429" i="32"/>
  <c r="I429" i="32"/>
  <c r="H429" i="32"/>
  <c r="K428" i="32"/>
  <c r="I428" i="32"/>
  <c r="H428" i="32"/>
  <c r="L427" i="32"/>
  <c r="K427" i="32"/>
  <c r="I427" i="32"/>
  <c r="M427" i="32" s="1"/>
  <c r="H427" i="32"/>
  <c r="L426" i="32"/>
  <c r="K426" i="32"/>
  <c r="I426" i="32"/>
  <c r="M426" i="32" s="1"/>
  <c r="H426" i="32"/>
  <c r="K425" i="32"/>
  <c r="I425" i="32"/>
  <c r="H425" i="32"/>
  <c r="K424" i="32"/>
  <c r="L424" i="32" s="1"/>
  <c r="I424" i="32"/>
  <c r="M424" i="32" s="1"/>
  <c r="H424" i="32"/>
  <c r="K423" i="32"/>
  <c r="I423" i="32"/>
  <c r="M423" i="32" s="1"/>
  <c r="H423" i="32"/>
  <c r="L423" i="32" s="1"/>
  <c r="K422" i="32"/>
  <c r="I422" i="32"/>
  <c r="M422" i="32" s="1"/>
  <c r="H422" i="32"/>
  <c r="L422" i="32" s="1"/>
  <c r="K421" i="32"/>
  <c r="I421" i="32"/>
  <c r="H421" i="32"/>
  <c r="K420" i="32"/>
  <c r="I420" i="32"/>
  <c r="H420" i="32"/>
  <c r="K419" i="32"/>
  <c r="L419" i="32" s="1"/>
  <c r="I419" i="32"/>
  <c r="M419" i="32" s="1"/>
  <c r="H419" i="32"/>
  <c r="K418" i="32"/>
  <c r="L418" i="32" s="1"/>
  <c r="I418" i="32"/>
  <c r="M418" i="32" s="1"/>
  <c r="H418" i="32"/>
  <c r="K417" i="32"/>
  <c r="I417" i="32"/>
  <c r="H417" i="32"/>
  <c r="K416" i="32"/>
  <c r="I416" i="32"/>
  <c r="H416" i="32"/>
  <c r="K415" i="32"/>
  <c r="I415" i="32"/>
  <c r="H415" i="32"/>
  <c r="K414" i="32"/>
  <c r="I414" i="32"/>
  <c r="M414" i="32" s="1"/>
  <c r="H414" i="32"/>
  <c r="L414" i="32" s="1"/>
  <c r="M413" i="32"/>
  <c r="K413" i="32"/>
  <c r="L413" i="32" s="1"/>
  <c r="I413" i="32"/>
  <c r="H413" i="32"/>
  <c r="K412" i="32"/>
  <c r="I412" i="32"/>
  <c r="H412" i="32"/>
  <c r="K411" i="32"/>
  <c r="I411" i="32"/>
  <c r="H411" i="32"/>
  <c r="K410" i="32"/>
  <c r="I410" i="32"/>
  <c r="H410" i="32"/>
  <c r="K409" i="32"/>
  <c r="L409" i="32" s="1"/>
  <c r="I409" i="32"/>
  <c r="M409" i="32" s="1"/>
  <c r="H409" i="32"/>
  <c r="K408" i="32"/>
  <c r="I408" i="32"/>
  <c r="H408" i="32"/>
  <c r="K407" i="32"/>
  <c r="M407" i="32" s="1"/>
  <c r="I407" i="32"/>
  <c r="H407" i="32"/>
  <c r="K406" i="32"/>
  <c r="M406" i="32" s="1"/>
  <c r="I406" i="32"/>
  <c r="H406" i="32"/>
  <c r="L406" i="32" s="1"/>
  <c r="K405" i="32"/>
  <c r="I405" i="32"/>
  <c r="H405" i="32"/>
  <c r="L405" i="32" s="1"/>
  <c r="K404" i="32"/>
  <c r="L404" i="32" s="1"/>
  <c r="I404" i="32"/>
  <c r="M404" i="32" s="1"/>
  <c r="H404" i="32"/>
  <c r="L403" i="32"/>
  <c r="K403" i="32"/>
  <c r="I403" i="32"/>
  <c r="M403" i="32" s="1"/>
  <c r="H403" i="32"/>
  <c r="K402" i="32"/>
  <c r="I402" i="32"/>
  <c r="H402" i="32"/>
  <c r="K401" i="32"/>
  <c r="I401" i="32"/>
  <c r="H401" i="32"/>
  <c r="L400" i="32"/>
  <c r="K400" i="32"/>
  <c r="I400" i="32"/>
  <c r="M400" i="32" s="1"/>
  <c r="H400" i="32"/>
  <c r="L399" i="32"/>
  <c r="K399" i="32"/>
  <c r="I399" i="32"/>
  <c r="M399" i="32" s="1"/>
  <c r="H399" i="32"/>
  <c r="K398" i="32"/>
  <c r="L398" i="32" s="1"/>
  <c r="I398" i="32"/>
  <c r="H398" i="32"/>
  <c r="K397" i="32"/>
  <c r="I397" i="32"/>
  <c r="H397" i="32"/>
  <c r="K396" i="32"/>
  <c r="I396" i="32"/>
  <c r="H396" i="32"/>
  <c r="L395" i="32"/>
  <c r="K395" i="32"/>
  <c r="I395" i="32"/>
  <c r="M395" i="32" s="1"/>
  <c r="H395" i="32"/>
  <c r="L394" i="32"/>
  <c r="K394" i="32"/>
  <c r="I394" i="32"/>
  <c r="M394" i="32" s="1"/>
  <c r="H394" i="32"/>
  <c r="K393" i="32"/>
  <c r="I393" i="32"/>
  <c r="H393" i="32"/>
  <c r="K392" i="32"/>
  <c r="L392" i="32" s="1"/>
  <c r="I392" i="32"/>
  <c r="M392" i="32" s="1"/>
  <c r="H392" i="32"/>
  <c r="K391" i="32"/>
  <c r="I391" i="32"/>
  <c r="M391" i="32" s="1"/>
  <c r="H391" i="32"/>
  <c r="L391" i="32" s="1"/>
  <c r="K390" i="32"/>
  <c r="I390" i="32"/>
  <c r="M390" i="32" s="1"/>
  <c r="H390" i="32"/>
  <c r="L390" i="32" s="1"/>
  <c r="K389" i="32"/>
  <c r="I389" i="32"/>
  <c r="H389" i="32"/>
  <c r="K388" i="32"/>
  <c r="I388" i="32"/>
  <c r="H388" i="32"/>
  <c r="K387" i="32"/>
  <c r="L387" i="32" s="1"/>
  <c r="I387" i="32"/>
  <c r="M387" i="32" s="1"/>
  <c r="H387" i="32"/>
  <c r="K386" i="32"/>
  <c r="L386" i="32" s="1"/>
  <c r="I386" i="32"/>
  <c r="M386" i="32" s="1"/>
  <c r="H386" i="32"/>
  <c r="K385" i="32"/>
  <c r="L385" i="32" s="1"/>
  <c r="I385" i="32"/>
  <c r="H385" i="32"/>
  <c r="K384" i="32"/>
  <c r="I384" i="32"/>
  <c r="H384" i="32"/>
  <c r="K383" i="32"/>
  <c r="I383" i="32"/>
  <c r="H383" i="32"/>
  <c r="K382" i="32"/>
  <c r="I382" i="32"/>
  <c r="M382" i="32" s="1"/>
  <c r="H382" i="32"/>
  <c r="L382" i="32" s="1"/>
  <c r="K381" i="32"/>
  <c r="L381" i="32" s="1"/>
  <c r="I381" i="32"/>
  <c r="M381" i="32" s="1"/>
  <c r="H381" i="32"/>
  <c r="K380" i="32"/>
  <c r="I380" i="32"/>
  <c r="H380" i="32"/>
  <c r="K379" i="32"/>
  <c r="M379" i="32" s="1"/>
  <c r="I379" i="32"/>
  <c r="H379" i="32"/>
  <c r="K378" i="32"/>
  <c r="I378" i="32"/>
  <c r="H378" i="32"/>
  <c r="K377" i="32"/>
  <c r="L377" i="32" s="1"/>
  <c r="I377" i="32"/>
  <c r="M377" i="32" s="1"/>
  <c r="H377" i="32"/>
  <c r="K376" i="32"/>
  <c r="I376" i="32"/>
  <c r="H376" i="32"/>
  <c r="L375" i="32"/>
  <c r="K375" i="32"/>
  <c r="I375" i="32"/>
  <c r="H375" i="32"/>
  <c r="K374" i="32"/>
  <c r="I374" i="32"/>
  <c r="H374" i="32"/>
  <c r="K373" i="32"/>
  <c r="I373" i="32"/>
  <c r="H373" i="32"/>
  <c r="L373" i="32" s="1"/>
  <c r="K372" i="32"/>
  <c r="I372" i="32"/>
  <c r="H372" i="32"/>
  <c r="L371" i="32"/>
  <c r="K371" i="32"/>
  <c r="I371" i="32"/>
  <c r="M371" i="32" s="1"/>
  <c r="H371" i="32"/>
  <c r="K370" i="32"/>
  <c r="L370" i="32" s="1"/>
  <c r="I370" i="32"/>
  <c r="M370" i="32" s="1"/>
  <c r="H370" i="32"/>
  <c r="K369" i="32"/>
  <c r="I369" i="32"/>
  <c r="H369" i="32"/>
  <c r="L368" i="32"/>
  <c r="K368" i="32"/>
  <c r="I368" i="32"/>
  <c r="M368" i="32" s="1"/>
  <c r="H368" i="32"/>
  <c r="L367" i="32"/>
  <c r="K367" i="32"/>
  <c r="I367" i="32"/>
  <c r="M367" i="32" s="1"/>
  <c r="H367" i="32"/>
  <c r="K366" i="32"/>
  <c r="L366" i="32" s="1"/>
  <c r="I366" i="32"/>
  <c r="H366" i="32"/>
  <c r="K365" i="32"/>
  <c r="I365" i="32"/>
  <c r="H365" i="32"/>
  <c r="K364" i="32"/>
  <c r="I364" i="32"/>
  <c r="H364" i="32"/>
  <c r="L363" i="32"/>
  <c r="K363" i="32"/>
  <c r="I363" i="32"/>
  <c r="M363" i="32" s="1"/>
  <c r="H363" i="32"/>
  <c r="L362" i="32"/>
  <c r="K362" i="32"/>
  <c r="I362" i="32"/>
  <c r="M362" i="32" s="1"/>
  <c r="H362" i="32"/>
  <c r="K361" i="32"/>
  <c r="I361" i="32"/>
  <c r="H361" i="32"/>
  <c r="K360" i="32"/>
  <c r="L360" i="32" s="1"/>
  <c r="I360" i="32"/>
  <c r="M360" i="32" s="1"/>
  <c r="H360" i="32"/>
  <c r="K359" i="32"/>
  <c r="I359" i="32"/>
  <c r="M359" i="32" s="1"/>
  <c r="H359" i="32"/>
  <c r="L359" i="32" s="1"/>
  <c r="K358" i="32"/>
  <c r="I358" i="32"/>
  <c r="M358" i="32" s="1"/>
  <c r="H358" i="32"/>
  <c r="L358" i="32" s="1"/>
  <c r="K357" i="32"/>
  <c r="I357" i="32"/>
  <c r="H357" i="32"/>
  <c r="K356" i="32"/>
  <c r="I356" i="32"/>
  <c r="H356" i="32"/>
  <c r="K355" i="32"/>
  <c r="L355" i="32" s="1"/>
  <c r="I355" i="32"/>
  <c r="M355" i="32" s="1"/>
  <c r="H355" i="32"/>
  <c r="K354" i="32"/>
  <c r="L354" i="32" s="1"/>
  <c r="I354" i="32"/>
  <c r="M354" i="32" s="1"/>
  <c r="H354" i="32"/>
  <c r="K353" i="32"/>
  <c r="L353" i="32" s="1"/>
  <c r="I353" i="32"/>
  <c r="H353" i="32"/>
  <c r="K352" i="32"/>
  <c r="I352" i="32"/>
  <c r="H352" i="32"/>
  <c r="K351" i="32"/>
  <c r="I351" i="32"/>
  <c r="H351" i="32"/>
  <c r="L351" i="32" s="1"/>
  <c r="K350" i="32"/>
  <c r="I350" i="32"/>
  <c r="M350" i="32" s="1"/>
  <c r="H350" i="32"/>
  <c r="L350" i="32" s="1"/>
  <c r="K349" i="32"/>
  <c r="L349" i="32" s="1"/>
  <c r="I349" i="32"/>
  <c r="M349" i="32" s="1"/>
  <c r="H349" i="32"/>
  <c r="K348" i="32"/>
  <c r="I348" i="32"/>
  <c r="H348" i="32"/>
  <c r="K347" i="32"/>
  <c r="I347" i="32"/>
  <c r="H347" i="32"/>
  <c r="K346" i="32"/>
  <c r="I346" i="32"/>
  <c r="H346" i="32"/>
  <c r="K345" i="32"/>
  <c r="L345" i="32" s="1"/>
  <c r="I345" i="32"/>
  <c r="M345" i="32" s="1"/>
  <c r="H345" i="32"/>
  <c r="K344" i="32"/>
  <c r="I344" i="32"/>
  <c r="H344" i="32"/>
  <c r="L343" i="32"/>
  <c r="K343" i="32"/>
  <c r="I343" i="32"/>
  <c r="H343" i="32"/>
  <c r="K342" i="32"/>
  <c r="I342" i="32"/>
  <c r="H342" i="32"/>
  <c r="K341" i="32"/>
  <c r="I341" i="32"/>
  <c r="H341" i="32"/>
  <c r="L341" i="32" s="1"/>
  <c r="K340" i="32"/>
  <c r="I340" i="32"/>
  <c r="H340" i="32"/>
  <c r="L339" i="32"/>
  <c r="K339" i="32"/>
  <c r="I339" i="32"/>
  <c r="M339" i="32" s="1"/>
  <c r="H339" i="32"/>
  <c r="K338" i="32"/>
  <c r="L338" i="32" s="1"/>
  <c r="I338" i="32"/>
  <c r="M338" i="32" s="1"/>
  <c r="H338" i="32"/>
  <c r="K337" i="32"/>
  <c r="I337" i="32"/>
  <c r="H337" i="32"/>
  <c r="L336" i="32"/>
  <c r="K336" i="32"/>
  <c r="I336" i="32"/>
  <c r="M336" i="32" s="1"/>
  <c r="H336" i="32"/>
  <c r="L335" i="32"/>
  <c r="K335" i="32"/>
  <c r="I335" i="32"/>
  <c r="M335" i="32" s="1"/>
  <c r="H335" i="32"/>
  <c r="K334" i="32"/>
  <c r="L334" i="32" s="1"/>
  <c r="I334" i="32"/>
  <c r="H334" i="32"/>
  <c r="K333" i="32"/>
  <c r="I333" i="32"/>
  <c r="H333" i="32"/>
  <c r="K332" i="32"/>
  <c r="I332" i="32"/>
  <c r="H332" i="32"/>
  <c r="L331" i="32"/>
  <c r="K331" i="32"/>
  <c r="I331" i="32"/>
  <c r="M331" i="32" s="1"/>
  <c r="H331" i="32"/>
  <c r="L330" i="32"/>
  <c r="K330" i="32"/>
  <c r="I330" i="32"/>
  <c r="M330" i="32" s="1"/>
  <c r="H330" i="32"/>
  <c r="K329" i="32"/>
  <c r="I329" i="32"/>
  <c r="H329" i="32"/>
  <c r="K328" i="32"/>
  <c r="L328" i="32" s="1"/>
  <c r="I328" i="32"/>
  <c r="M328" i="32" s="1"/>
  <c r="H328" i="32"/>
  <c r="K327" i="32"/>
  <c r="I327" i="32"/>
  <c r="H327" i="32"/>
  <c r="L327" i="32" s="1"/>
  <c r="K326" i="32"/>
  <c r="I326" i="32"/>
  <c r="M326" i="32" s="1"/>
  <c r="H326" i="32"/>
  <c r="L326" i="32" s="1"/>
  <c r="K325" i="32"/>
  <c r="I325" i="32"/>
  <c r="H325" i="32"/>
  <c r="K324" i="32"/>
  <c r="I324" i="32"/>
  <c r="H324" i="32"/>
  <c r="K323" i="32"/>
  <c r="L323" i="32" s="1"/>
  <c r="I323" i="32"/>
  <c r="M323" i="32" s="1"/>
  <c r="H323" i="32"/>
  <c r="K322" i="32"/>
  <c r="L322" i="32" s="1"/>
  <c r="I322" i="32"/>
  <c r="M322" i="32" s="1"/>
  <c r="H322" i="32"/>
  <c r="K321" i="32"/>
  <c r="L321" i="32" s="1"/>
  <c r="I321" i="32"/>
  <c r="H321" i="32"/>
  <c r="K320" i="32"/>
  <c r="I320" i="32"/>
  <c r="H320" i="32"/>
  <c r="K319" i="32"/>
  <c r="I319" i="32"/>
  <c r="H319" i="32"/>
  <c r="K318" i="32"/>
  <c r="I318" i="32"/>
  <c r="M318" i="32" s="1"/>
  <c r="H318" i="32"/>
  <c r="L318" i="32" s="1"/>
  <c r="K317" i="32"/>
  <c r="L317" i="32" s="1"/>
  <c r="I317" i="32"/>
  <c r="M317" i="32" s="1"/>
  <c r="H317" i="32"/>
  <c r="K316" i="32"/>
  <c r="I316" i="32"/>
  <c r="H316" i="32"/>
  <c r="K315" i="32"/>
  <c r="I315" i="32"/>
  <c r="H315" i="32"/>
  <c r="K314" i="32"/>
  <c r="I314" i="32"/>
  <c r="H314" i="32"/>
  <c r="K313" i="32"/>
  <c r="L313" i="32" s="1"/>
  <c r="I313" i="32"/>
  <c r="M313" i="32" s="1"/>
  <c r="H313" i="32"/>
  <c r="K312" i="32"/>
  <c r="I312" i="32"/>
  <c r="H312" i="32"/>
  <c r="L311" i="32"/>
  <c r="K311" i="32"/>
  <c r="I311" i="32"/>
  <c r="H311" i="32"/>
  <c r="K310" i="32"/>
  <c r="I310" i="32"/>
  <c r="H310" i="32"/>
  <c r="K309" i="32"/>
  <c r="I309" i="32"/>
  <c r="H309" i="32"/>
  <c r="L309" i="32" s="1"/>
  <c r="K308" i="32"/>
  <c r="L308" i="32" s="1"/>
  <c r="I308" i="32"/>
  <c r="H308" i="32"/>
  <c r="L307" i="32"/>
  <c r="K307" i="32"/>
  <c r="I307" i="32"/>
  <c r="M307" i="32" s="1"/>
  <c r="H307" i="32"/>
  <c r="K306" i="32"/>
  <c r="L306" i="32" s="1"/>
  <c r="I306" i="32"/>
  <c r="M306" i="32" s="1"/>
  <c r="H306" i="32"/>
  <c r="K305" i="32"/>
  <c r="I305" i="32"/>
  <c r="H305" i="32"/>
  <c r="L304" i="32"/>
  <c r="K304" i="32"/>
  <c r="I304" i="32"/>
  <c r="M304" i="32" s="1"/>
  <c r="H304" i="32"/>
  <c r="L303" i="32"/>
  <c r="K303" i="32"/>
  <c r="I303" i="32"/>
  <c r="M303" i="32" s="1"/>
  <c r="H303" i="32"/>
  <c r="K302" i="32"/>
  <c r="L302" i="32" s="1"/>
  <c r="I302" i="32"/>
  <c r="H302" i="32"/>
  <c r="K301" i="32"/>
  <c r="I301" i="32"/>
  <c r="H301" i="32"/>
  <c r="K300" i="32"/>
  <c r="I300" i="32"/>
  <c r="H300" i="32"/>
  <c r="L299" i="32"/>
  <c r="K299" i="32"/>
  <c r="I299" i="32"/>
  <c r="M299" i="32" s="1"/>
  <c r="H299" i="32"/>
  <c r="L298" i="32"/>
  <c r="K298" i="32"/>
  <c r="I298" i="32"/>
  <c r="M298" i="32" s="1"/>
  <c r="H298" i="32"/>
  <c r="K297" i="32"/>
  <c r="I297" i="32"/>
  <c r="H297" i="32"/>
  <c r="K296" i="32"/>
  <c r="L296" i="32" s="1"/>
  <c r="I296" i="32"/>
  <c r="M296" i="32" s="1"/>
  <c r="H296" i="32"/>
  <c r="K295" i="32"/>
  <c r="I295" i="32"/>
  <c r="H295" i="32"/>
  <c r="K294" i="32"/>
  <c r="I294" i="32"/>
  <c r="M294" i="32" s="1"/>
  <c r="H294" i="32"/>
  <c r="L294" i="32" s="1"/>
  <c r="K293" i="32"/>
  <c r="I293" i="32"/>
  <c r="H293" i="32"/>
  <c r="K292" i="32"/>
  <c r="I292" i="32"/>
  <c r="H292" i="32"/>
  <c r="K291" i="32"/>
  <c r="L291" i="32" s="1"/>
  <c r="I291" i="32"/>
  <c r="M291" i="32" s="1"/>
  <c r="H291" i="32"/>
  <c r="K290" i="32"/>
  <c r="L290" i="32" s="1"/>
  <c r="I290" i="32"/>
  <c r="M290" i="32" s="1"/>
  <c r="H290" i="32"/>
  <c r="K289" i="32"/>
  <c r="L289" i="32" s="1"/>
  <c r="I289" i="32"/>
  <c r="H289" i="32"/>
  <c r="K288" i="32"/>
  <c r="I288" i="32"/>
  <c r="H288" i="32"/>
  <c r="K287" i="32"/>
  <c r="I287" i="32"/>
  <c r="H287" i="32"/>
  <c r="K286" i="32"/>
  <c r="I286" i="32"/>
  <c r="M286" i="32" s="1"/>
  <c r="H286" i="32"/>
  <c r="L286" i="32" s="1"/>
  <c r="K285" i="32"/>
  <c r="L285" i="32" s="1"/>
  <c r="I285" i="32"/>
  <c r="M285" i="32" s="1"/>
  <c r="H285" i="32"/>
  <c r="K284" i="32"/>
  <c r="I284" i="32"/>
  <c r="H284" i="32"/>
  <c r="K283" i="32"/>
  <c r="I283" i="32"/>
  <c r="H283" i="32"/>
  <c r="K282" i="32"/>
  <c r="I282" i="32"/>
  <c r="M282" i="32" s="1"/>
  <c r="H282" i="32"/>
  <c r="K281" i="32"/>
  <c r="L281" i="32" s="1"/>
  <c r="I281" i="32"/>
  <c r="M281" i="32" s="1"/>
  <c r="H281" i="32"/>
  <c r="K280" i="32"/>
  <c r="I280" i="32"/>
  <c r="H280" i="32"/>
  <c r="L279" i="32"/>
  <c r="K279" i="32"/>
  <c r="I279" i="32"/>
  <c r="H279" i="32"/>
  <c r="K278" i="32"/>
  <c r="I278" i="32"/>
  <c r="H278" i="32"/>
  <c r="L278" i="32" s="1"/>
  <c r="K277" i="32"/>
  <c r="I277" i="32"/>
  <c r="H277" i="32"/>
  <c r="L277" i="32" s="1"/>
  <c r="K276" i="32"/>
  <c r="L276" i="32" s="1"/>
  <c r="I276" i="32"/>
  <c r="H276" i="32"/>
  <c r="L275" i="32"/>
  <c r="K275" i="32"/>
  <c r="I275" i="32"/>
  <c r="M275" i="32" s="1"/>
  <c r="H275" i="32"/>
  <c r="K274" i="32"/>
  <c r="I274" i="32"/>
  <c r="H274" i="32"/>
  <c r="K273" i="32"/>
  <c r="I273" i="32"/>
  <c r="H273" i="32"/>
  <c r="L272" i="32"/>
  <c r="K272" i="32"/>
  <c r="I272" i="32"/>
  <c r="M272" i="32" s="1"/>
  <c r="H272" i="32"/>
  <c r="L271" i="32"/>
  <c r="K271" i="32"/>
  <c r="I271" i="32"/>
  <c r="M271" i="32" s="1"/>
  <c r="H271" i="32"/>
  <c r="K270" i="32"/>
  <c r="L270" i="32" s="1"/>
  <c r="I270" i="32"/>
  <c r="H270" i="32"/>
  <c r="K269" i="32"/>
  <c r="I269" i="32"/>
  <c r="H269" i="32"/>
  <c r="K268" i="32"/>
  <c r="I268" i="32"/>
  <c r="H268" i="32"/>
  <c r="L267" i="32"/>
  <c r="K267" i="32"/>
  <c r="I267" i="32"/>
  <c r="M267" i="32" s="1"/>
  <c r="H267" i="32"/>
  <c r="L266" i="32"/>
  <c r="K266" i="32"/>
  <c r="I266" i="32"/>
  <c r="M266" i="32" s="1"/>
  <c r="H266" i="32"/>
  <c r="K265" i="32"/>
  <c r="I265" i="32"/>
  <c r="H265" i="32"/>
  <c r="K264" i="32"/>
  <c r="L264" i="32" s="1"/>
  <c r="I264" i="32"/>
  <c r="M264" i="32" s="1"/>
  <c r="H264" i="32"/>
  <c r="K263" i="32"/>
  <c r="M263" i="32" s="1"/>
  <c r="I263" i="32"/>
  <c r="H263" i="32"/>
  <c r="K262" i="32"/>
  <c r="I262" i="32"/>
  <c r="M262" i="32" s="1"/>
  <c r="H262" i="32"/>
  <c r="L262" i="32" s="1"/>
  <c r="K261" i="32"/>
  <c r="I261" i="32"/>
  <c r="H261" i="32"/>
  <c r="K260" i="32"/>
  <c r="I260" i="32"/>
  <c r="H260" i="32"/>
  <c r="K259" i="32"/>
  <c r="L259" i="32" s="1"/>
  <c r="I259" i="32"/>
  <c r="M259" i="32" s="1"/>
  <c r="H259" i="32"/>
  <c r="K258" i="32"/>
  <c r="L258" i="32" s="1"/>
  <c r="I258" i="32"/>
  <c r="M258" i="32" s="1"/>
  <c r="H258" i="32"/>
  <c r="K257" i="32"/>
  <c r="I257" i="32"/>
  <c r="H257" i="32"/>
  <c r="K256" i="32"/>
  <c r="I256" i="32"/>
  <c r="H256" i="32"/>
  <c r="K255" i="32"/>
  <c r="I255" i="32"/>
  <c r="H255" i="32"/>
  <c r="L255" i="32" s="1"/>
  <c r="K254" i="32"/>
  <c r="I254" i="32"/>
  <c r="M254" i="32" s="1"/>
  <c r="H254" i="32"/>
  <c r="L254" i="32" s="1"/>
  <c r="K253" i="32"/>
  <c r="L253" i="32" s="1"/>
  <c r="I253" i="32"/>
  <c r="M253" i="32" s="1"/>
  <c r="H253" i="32"/>
  <c r="K252" i="32"/>
  <c r="I252" i="32"/>
  <c r="H252" i="32"/>
  <c r="K251" i="32"/>
  <c r="I251" i="32"/>
  <c r="H251" i="32"/>
  <c r="K250" i="32"/>
  <c r="I250" i="32"/>
  <c r="H250" i="32"/>
  <c r="K249" i="32"/>
  <c r="L249" i="32" s="1"/>
  <c r="I249" i="32"/>
  <c r="M249" i="32" s="1"/>
  <c r="H249" i="32"/>
  <c r="K248" i="32"/>
  <c r="I248" i="32"/>
  <c r="H248" i="32"/>
  <c r="L247" i="32"/>
  <c r="K247" i="32"/>
  <c r="I247" i="32"/>
  <c r="H247" i="32"/>
  <c r="K246" i="32"/>
  <c r="I246" i="32"/>
  <c r="H246" i="32"/>
  <c r="L246" i="32" s="1"/>
  <c r="K245" i="32"/>
  <c r="I245" i="32"/>
  <c r="H245" i="32"/>
  <c r="L245" i="32" s="1"/>
  <c r="K244" i="32"/>
  <c r="I244" i="32"/>
  <c r="H244" i="32"/>
  <c r="L243" i="32"/>
  <c r="K243" i="32"/>
  <c r="I243" i="32"/>
  <c r="M243" i="32" s="1"/>
  <c r="H243" i="32"/>
  <c r="K242" i="32"/>
  <c r="I242" i="32"/>
  <c r="M242" i="32" s="1"/>
  <c r="H242" i="32"/>
  <c r="K241" i="32"/>
  <c r="I241" i="32"/>
  <c r="H241" i="32"/>
  <c r="L240" i="32"/>
  <c r="K240" i="32"/>
  <c r="I240" i="32"/>
  <c r="M240" i="32" s="1"/>
  <c r="H240" i="32"/>
  <c r="L239" i="32"/>
  <c r="K239" i="32"/>
  <c r="I239" i="32"/>
  <c r="M239" i="32" s="1"/>
  <c r="H239" i="32"/>
  <c r="K238" i="32"/>
  <c r="L238" i="32" s="1"/>
  <c r="I238" i="32"/>
  <c r="H238" i="32"/>
  <c r="K237" i="32"/>
  <c r="I237" i="32"/>
  <c r="H237" i="32"/>
  <c r="K236" i="32"/>
  <c r="I236" i="32"/>
  <c r="H236" i="32"/>
  <c r="L235" i="32"/>
  <c r="K235" i="32"/>
  <c r="I235" i="32"/>
  <c r="M235" i="32" s="1"/>
  <c r="H235" i="32"/>
  <c r="L234" i="32"/>
  <c r="K234" i="32"/>
  <c r="I234" i="32"/>
  <c r="M234" i="32" s="1"/>
  <c r="H234" i="32"/>
  <c r="K233" i="32"/>
  <c r="I233" i="32"/>
  <c r="H233" i="32"/>
  <c r="K232" i="32"/>
  <c r="L232" i="32" s="1"/>
  <c r="I232" i="32"/>
  <c r="M232" i="32" s="1"/>
  <c r="H232" i="32"/>
  <c r="K231" i="32"/>
  <c r="L231" i="32" s="1"/>
  <c r="I231" i="32"/>
  <c r="H231" i="32"/>
  <c r="L230" i="32"/>
  <c r="K230" i="32"/>
  <c r="I230" i="32"/>
  <c r="M230" i="32" s="1"/>
  <c r="H230" i="32"/>
  <c r="K229" i="32"/>
  <c r="I229" i="32"/>
  <c r="H229" i="32"/>
  <c r="K228" i="32"/>
  <c r="I228" i="32"/>
  <c r="H228" i="32"/>
  <c r="K227" i="32"/>
  <c r="L227" i="32" s="1"/>
  <c r="I227" i="32"/>
  <c r="M227" i="32" s="1"/>
  <c r="H227" i="32"/>
  <c r="K226" i="32"/>
  <c r="L226" i="32" s="1"/>
  <c r="I226" i="32"/>
  <c r="M226" i="32" s="1"/>
  <c r="H226" i="32"/>
  <c r="K225" i="32"/>
  <c r="I225" i="32"/>
  <c r="H225" i="32"/>
  <c r="K224" i="32"/>
  <c r="I224" i="32"/>
  <c r="H224" i="32"/>
  <c r="K223" i="32"/>
  <c r="I223" i="32"/>
  <c r="H223" i="32"/>
  <c r="K222" i="32"/>
  <c r="I222" i="32"/>
  <c r="M222" i="32" s="1"/>
  <c r="H222" i="32"/>
  <c r="L222" i="32" s="1"/>
  <c r="K221" i="32"/>
  <c r="L221" i="32" s="1"/>
  <c r="I221" i="32"/>
  <c r="M221" i="32" s="1"/>
  <c r="H221" i="32"/>
  <c r="K220" i="32"/>
  <c r="I220" i="32"/>
  <c r="H220" i="32"/>
  <c r="K219" i="32"/>
  <c r="I219" i="32"/>
  <c r="H219" i="32"/>
  <c r="K218" i="32"/>
  <c r="I218" i="32"/>
  <c r="H218" i="32"/>
  <c r="K217" i="32"/>
  <c r="L217" i="32" s="1"/>
  <c r="I217" i="32"/>
  <c r="M217" i="32" s="1"/>
  <c r="H217" i="32"/>
  <c r="L216" i="32"/>
  <c r="K216" i="32"/>
  <c r="I216" i="32"/>
  <c r="H216" i="32"/>
  <c r="K215" i="32"/>
  <c r="I215" i="32"/>
  <c r="H215" i="32"/>
  <c r="K214" i="32"/>
  <c r="I214" i="32"/>
  <c r="H214" i="32"/>
  <c r="K213" i="32"/>
  <c r="I213" i="32"/>
  <c r="H213" i="32"/>
  <c r="L213" i="32" s="1"/>
  <c r="K212" i="32"/>
  <c r="I212" i="32"/>
  <c r="H212" i="32"/>
  <c r="L211" i="32"/>
  <c r="K211" i="32"/>
  <c r="I211" i="32"/>
  <c r="M211" i="32" s="1"/>
  <c r="H211" i="32"/>
  <c r="K210" i="32"/>
  <c r="I210" i="32"/>
  <c r="H210" i="32"/>
  <c r="K209" i="32"/>
  <c r="I209" i="32"/>
  <c r="H209" i="32"/>
  <c r="L208" i="32"/>
  <c r="K208" i="32"/>
  <c r="I208" i="32"/>
  <c r="M208" i="32" s="1"/>
  <c r="H208" i="32"/>
  <c r="L207" i="32"/>
  <c r="K207" i="32"/>
  <c r="I207" i="32"/>
  <c r="M207" i="32" s="1"/>
  <c r="H207" i="32"/>
  <c r="K206" i="32"/>
  <c r="L206" i="32" s="1"/>
  <c r="I206" i="32"/>
  <c r="H206" i="32"/>
  <c r="K205" i="32"/>
  <c r="L205" i="32" s="1"/>
  <c r="I205" i="32"/>
  <c r="H205" i="32"/>
  <c r="K204" i="32"/>
  <c r="I204" i="32"/>
  <c r="H204" i="32"/>
  <c r="L203" i="32"/>
  <c r="K203" i="32"/>
  <c r="I203" i="32"/>
  <c r="M203" i="32" s="1"/>
  <c r="H203" i="32"/>
  <c r="L202" i="32"/>
  <c r="K202" i="32"/>
  <c r="I202" i="32"/>
  <c r="M202" i="32" s="1"/>
  <c r="H202" i="32"/>
  <c r="K201" i="32"/>
  <c r="I201" i="32"/>
  <c r="H201" i="32"/>
  <c r="K200" i="32"/>
  <c r="L200" i="32" s="1"/>
  <c r="I200" i="32"/>
  <c r="M200" i="32" s="1"/>
  <c r="H200" i="32"/>
  <c r="K199" i="32"/>
  <c r="I199" i="32"/>
  <c r="H199" i="32"/>
  <c r="L198" i="32"/>
  <c r="K198" i="32"/>
  <c r="I198" i="32"/>
  <c r="M198" i="32" s="1"/>
  <c r="H198" i="32"/>
  <c r="K197" i="32"/>
  <c r="I197" i="32"/>
  <c r="H197" i="32"/>
  <c r="K196" i="32"/>
  <c r="I196" i="32"/>
  <c r="H196" i="32"/>
  <c r="K195" i="32"/>
  <c r="L195" i="32" s="1"/>
  <c r="I195" i="32"/>
  <c r="M195" i="32" s="1"/>
  <c r="H195" i="32"/>
  <c r="K194" i="32"/>
  <c r="L194" i="32" s="1"/>
  <c r="I194" i="32"/>
  <c r="M194" i="32" s="1"/>
  <c r="H194" i="32"/>
  <c r="K193" i="32"/>
  <c r="I193" i="32"/>
  <c r="H193" i="32"/>
  <c r="L192" i="32"/>
  <c r="K192" i="32"/>
  <c r="I192" i="32"/>
  <c r="H192" i="32"/>
  <c r="K191" i="32"/>
  <c r="I191" i="32"/>
  <c r="H191" i="32"/>
  <c r="K190" i="32"/>
  <c r="I190" i="32"/>
  <c r="M190" i="32" s="1"/>
  <c r="H190" i="32"/>
  <c r="L190" i="32" s="1"/>
  <c r="K189" i="32"/>
  <c r="L189" i="32" s="1"/>
  <c r="I189" i="32"/>
  <c r="M189" i="32" s="1"/>
  <c r="H189" i="32"/>
  <c r="K188" i="32"/>
  <c r="I188" i="32"/>
  <c r="H188" i="32"/>
  <c r="K187" i="32"/>
  <c r="I187" i="32"/>
  <c r="H187" i="32"/>
  <c r="K186" i="32"/>
  <c r="I186" i="32"/>
  <c r="H186" i="32"/>
  <c r="K185" i="32"/>
  <c r="L185" i="32" s="1"/>
  <c r="I185" i="32"/>
  <c r="M185" i="32" s="1"/>
  <c r="H185" i="32"/>
  <c r="K184" i="32"/>
  <c r="I184" i="32"/>
  <c r="H184" i="32"/>
  <c r="L183" i="32"/>
  <c r="K183" i="32"/>
  <c r="I183" i="32"/>
  <c r="H183" i="32"/>
  <c r="K182" i="32"/>
  <c r="I182" i="32"/>
  <c r="H182" i="32"/>
  <c r="K181" i="32"/>
  <c r="I181" i="32"/>
  <c r="H181" i="32"/>
  <c r="L181" i="32" s="1"/>
  <c r="K180" i="32"/>
  <c r="I180" i="32"/>
  <c r="H180" i="32"/>
  <c r="L179" i="32"/>
  <c r="K179" i="32"/>
  <c r="I179" i="32"/>
  <c r="M179" i="32" s="1"/>
  <c r="H179" i="32"/>
  <c r="K178" i="32"/>
  <c r="I178" i="32"/>
  <c r="H178" i="32"/>
  <c r="K177" i="32"/>
  <c r="I177" i="32"/>
  <c r="H177" i="32"/>
  <c r="L176" i="32"/>
  <c r="K176" i="32"/>
  <c r="I176" i="32"/>
  <c r="M176" i="32" s="1"/>
  <c r="H176" i="32"/>
  <c r="L175" i="32"/>
  <c r="K175" i="32"/>
  <c r="I175" i="32"/>
  <c r="M175" i="32" s="1"/>
  <c r="H175" i="32"/>
  <c r="K174" i="32"/>
  <c r="L174" i="32" s="1"/>
  <c r="I174" i="32"/>
  <c r="H174" i="32"/>
  <c r="K173" i="32"/>
  <c r="I173" i="32"/>
  <c r="H173" i="32"/>
  <c r="K172" i="32"/>
  <c r="I172" i="32"/>
  <c r="H172" i="32"/>
  <c r="L171" i="32"/>
  <c r="K171" i="32"/>
  <c r="I171" i="32"/>
  <c r="M171" i="32" s="1"/>
  <c r="H171" i="32"/>
  <c r="L170" i="32"/>
  <c r="K170" i="32"/>
  <c r="I170" i="32"/>
  <c r="M170" i="32" s="1"/>
  <c r="H170" i="32"/>
  <c r="K169" i="32"/>
  <c r="I169" i="32"/>
  <c r="H169" i="32"/>
  <c r="K168" i="32"/>
  <c r="L168" i="32" s="1"/>
  <c r="I168" i="32"/>
  <c r="M168" i="32" s="1"/>
  <c r="H168" i="32"/>
  <c r="K167" i="32"/>
  <c r="I167" i="32"/>
  <c r="H167" i="32"/>
  <c r="L166" i="32"/>
  <c r="K166" i="32"/>
  <c r="I166" i="32"/>
  <c r="M166" i="32" s="1"/>
  <c r="H166" i="32"/>
  <c r="K165" i="32"/>
  <c r="I165" i="32"/>
  <c r="H165" i="32"/>
  <c r="K164" i="32"/>
  <c r="I164" i="32"/>
  <c r="H164" i="32"/>
  <c r="K163" i="32"/>
  <c r="L163" i="32" s="1"/>
  <c r="I163" i="32"/>
  <c r="M163" i="32" s="1"/>
  <c r="H163" i="32"/>
  <c r="K162" i="32"/>
  <c r="L162" i="32" s="1"/>
  <c r="I162" i="32"/>
  <c r="M162" i="32" s="1"/>
  <c r="H162" i="32"/>
  <c r="K161" i="32"/>
  <c r="I161" i="32"/>
  <c r="H161" i="32"/>
  <c r="K160" i="32"/>
  <c r="I160" i="32"/>
  <c r="H160" i="32"/>
  <c r="K159" i="32"/>
  <c r="I159" i="32"/>
  <c r="H159" i="32"/>
  <c r="K158" i="32"/>
  <c r="I158" i="32"/>
  <c r="M158" i="32" s="1"/>
  <c r="H158" i="32"/>
  <c r="L158" i="32" s="1"/>
  <c r="K157" i="32"/>
  <c r="L157" i="32" s="1"/>
  <c r="I157" i="32"/>
  <c r="M157" i="32" s="1"/>
  <c r="H157" i="32"/>
  <c r="K156" i="32"/>
  <c r="I156" i="32"/>
  <c r="H156" i="32"/>
  <c r="K155" i="32"/>
  <c r="I155" i="32"/>
  <c r="H155" i="32"/>
  <c r="K154" i="32"/>
  <c r="L154" i="32" s="1"/>
  <c r="I154" i="32"/>
  <c r="H154" i="32"/>
  <c r="K153" i="32"/>
  <c r="L153" i="32" s="1"/>
  <c r="I153" i="32"/>
  <c r="M153" i="32" s="1"/>
  <c r="H153" i="32"/>
  <c r="L152" i="32"/>
  <c r="K152" i="32"/>
  <c r="I152" i="32"/>
  <c r="H152" i="32"/>
  <c r="K151" i="32"/>
  <c r="I151" i="32"/>
  <c r="H151" i="32"/>
  <c r="K150" i="32"/>
  <c r="I150" i="32"/>
  <c r="H150" i="32"/>
  <c r="K149" i="32"/>
  <c r="I149" i="32"/>
  <c r="H149" i="32"/>
  <c r="L149" i="32" s="1"/>
  <c r="K148" i="32"/>
  <c r="L148" i="32" s="1"/>
  <c r="I148" i="32"/>
  <c r="H148" i="32"/>
  <c r="K147" i="32"/>
  <c r="I147" i="32"/>
  <c r="H147" i="32"/>
  <c r="K146" i="32"/>
  <c r="I146" i="32"/>
  <c r="H146" i="32"/>
  <c r="L146" i="32" s="1"/>
  <c r="K145" i="32"/>
  <c r="I145" i="32"/>
  <c r="H145" i="32"/>
  <c r="L144" i="32"/>
  <c r="K144" i="32"/>
  <c r="I144" i="32"/>
  <c r="M144" i="32" s="1"/>
  <c r="H144" i="32"/>
  <c r="L143" i="32"/>
  <c r="K143" i="32"/>
  <c r="I143" i="32"/>
  <c r="M143" i="32" s="1"/>
  <c r="H143" i="32"/>
  <c r="K142" i="32"/>
  <c r="L142" i="32" s="1"/>
  <c r="I142" i="32"/>
  <c r="H142" i="32"/>
  <c r="K141" i="32"/>
  <c r="I141" i="32"/>
  <c r="H141" i="32"/>
  <c r="K140" i="32"/>
  <c r="I140" i="32"/>
  <c r="H140" i="32"/>
  <c r="L139" i="32"/>
  <c r="K139" i="32"/>
  <c r="I139" i="32"/>
  <c r="M139" i="32" s="1"/>
  <c r="H139" i="32"/>
  <c r="L138" i="32"/>
  <c r="K138" i="32"/>
  <c r="I138" i="32"/>
  <c r="M138" i="32" s="1"/>
  <c r="H138" i="32"/>
  <c r="K137" i="32"/>
  <c r="M137" i="32" s="1"/>
  <c r="I137" i="32"/>
  <c r="H137" i="32"/>
  <c r="K136" i="32"/>
  <c r="L136" i="32" s="1"/>
  <c r="I136" i="32"/>
  <c r="M136" i="32" s="1"/>
  <c r="H136" i="32"/>
  <c r="K135" i="32"/>
  <c r="I135" i="32"/>
  <c r="H135" i="32"/>
  <c r="M134" i="32"/>
  <c r="L134" i="32"/>
  <c r="K134" i="32"/>
  <c r="I134" i="32"/>
  <c r="H134" i="32"/>
  <c r="K133" i="32"/>
  <c r="I133" i="32"/>
  <c r="H133" i="32"/>
  <c r="K132" i="32"/>
  <c r="I132" i="32"/>
  <c r="H132" i="32"/>
  <c r="K131" i="32"/>
  <c r="L131" i="32" s="1"/>
  <c r="I131" i="32"/>
  <c r="M131" i="32" s="1"/>
  <c r="H131" i="32"/>
  <c r="K130" i="32"/>
  <c r="L130" i="32" s="1"/>
  <c r="I130" i="32"/>
  <c r="M130" i="32" s="1"/>
  <c r="H130" i="32"/>
  <c r="K129" i="32"/>
  <c r="L129" i="32" s="1"/>
  <c r="I129" i="32"/>
  <c r="H129" i="32"/>
  <c r="L128" i="32"/>
  <c r="K128" i="32"/>
  <c r="I128" i="32"/>
  <c r="H128" i="32"/>
  <c r="K127" i="32"/>
  <c r="I127" i="32"/>
  <c r="H127" i="32"/>
  <c r="K126" i="32"/>
  <c r="I126" i="32"/>
  <c r="M126" i="32" s="1"/>
  <c r="H126" i="32"/>
  <c r="L126" i="32" s="1"/>
  <c r="K125" i="32"/>
  <c r="L125" i="32" s="1"/>
  <c r="I125" i="32"/>
  <c r="M125" i="32" s="1"/>
  <c r="H125" i="32"/>
  <c r="K124" i="32"/>
  <c r="L124" i="32" s="1"/>
  <c r="I124" i="32"/>
  <c r="H124" i="32"/>
  <c r="K123" i="32"/>
  <c r="I123" i="32"/>
  <c r="H123" i="32"/>
  <c r="K122" i="32"/>
  <c r="I122" i="32"/>
  <c r="H122" i="32"/>
  <c r="K121" i="32"/>
  <c r="L121" i="32" s="1"/>
  <c r="I121" i="32"/>
  <c r="M121" i="32" s="1"/>
  <c r="H121" i="32"/>
  <c r="L120" i="32"/>
  <c r="K120" i="32"/>
  <c r="I120" i="32"/>
  <c r="H120" i="32"/>
  <c r="L119" i="32"/>
  <c r="K119" i="32"/>
  <c r="I119" i="32"/>
  <c r="H119" i="32"/>
  <c r="K118" i="32"/>
  <c r="I118" i="32"/>
  <c r="H118" i="32"/>
  <c r="K117" i="32"/>
  <c r="I117" i="32"/>
  <c r="H117" i="32"/>
  <c r="L117" i="32" s="1"/>
  <c r="K116" i="32"/>
  <c r="L116" i="32" s="1"/>
  <c r="I116" i="32"/>
  <c r="H116" i="32"/>
  <c r="K115" i="32"/>
  <c r="I115" i="32"/>
  <c r="H115" i="32"/>
  <c r="K114" i="32"/>
  <c r="I114" i="32"/>
  <c r="H114" i="32"/>
  <c r="K113" i="32"/>
  <c r="I113" i="32"/>
  <c r="H113" i="32"/>
  <c r="L112" i="32"/>
  <c r="K112" i="32"/>
  <c r="I112" i="32"/>
  <c r="M112" i="32" s="1"/>
  <c r="H112" i="32"/>
  <c r="L111" i="32"/>
  <c r="K111" i="32"/>
  <c r="I111" i="32"/>
  <c r="M111" i="32" s="1"/>
  <c r="H111" i="32"/>
  <c r="K110" i="32"/>
  <c r="L110" i="32" s="1"/>
  <c r="I110" i="32"/>
  <c r="H110" i="32"/>
  <c r="K109" i="32"/>
  <c r="I109" i="32"/>
  <c r="H109" i="32"/>
  <c r="K108" i="32"/>
  <c r="I108" i="32"/>
  <c r="H108" i="32"/>
  <c r="L107" i="32"/>
  <c r="K107" i="32"/>
  <c r="I107" i="32"/>
  <c r="M107" i="32" s="1"/>
  <c r="H107" i="32"/>
  <c r="L106" i="32"/>
  <c r="K106" i="32"/>
  <c r="I106" i="32"/>
  <c r="M106" i="32" s="1"/>
  <c r="H106" i="32"/>
  <c r="K105" i="32"/>
  <c r="I105" i="32"/>
  <c r="H105" i="32"/>
  <c r="K104" i="32"/>
  <c r="L104" i="32" s="1"/>
  <c r="I104" i="32"/>
  <c r="M104" i="32" s="1"/>
  <c r="H104" i="32"/>
  <c r="K103" i="32"/>
  <c r="I103" i="32"/>
  <c r="H103" i="32"/>
  <c r="L102" i="32"/>
  <c r="K102" i="32"/>
  <c r="I102" i="32"/>
  <c r="M102" i="32" s="1"/>
  <c r="H102" i="32"/>
  <c r="K101" i="32"/>
  <c r="I101" i="32"/>
  <c r="H101" i="32"/>
  <c r="K100" i="32"/>
  <c r="I100" i="32"/>
  <c r="H100" i="32"/>
  <c r="K99" i="32"/>
  <c r="L99" i="32" s="1"/>
  <c r="I99" i="32"/>
  <c r="M99" i="32" s="1"/>
  <c r="H99" i="32"/>
  <c r="K98" i="32"/>
  <c r="L98" i="32" s="1"/>
  <c r="I98" i="32"/>
  <c r="M98" i="32" s="1"/>
  <c r="H98" i="32"/>
  <c r="K97" i="32"/>
  <c r="L97" i="32" s="1"/>
  <c r="I97" i="32"/>
  <c r="H97" i="32"/>
  <c r="K96" i="32"/>
  <c r="L96" i="32" s="1"/>
  <c r="I96" i="32"/>
  <c r="H96" i="32"/>
  <c r="K95" i="32"/>
  <c r="I95" i="32"/>
  <c r="H95" i="32"/>
  <c r="K94" i="32"/>
  <c r="I94" i="32"/>
  <c r="M94" i="32" s="1"/>
  <c r="H94" i="32"/>
  <c r="L94" i="32" s="1"/>
  <c r="K93" i="32"/>
  <c r="L93" i="32" s="1"/>
  <c r="I93" i="32"/>
  <c r="M93" i="32" s="1"/>
  <c r="H93" i="32"/>
  <c r="K92" i="32"/>
  <c r="L92" i="32" s="1"/>
  <c r="I92" i="32"/>
  <c r="H92" i="32"/>
  <c r="K91" i="32"/>
  <c r="I91" i="32"/>
  <c r="H91" i="32"/>
  <c r="K90" i="32"/>
  <c r="L90" i="32" s="1"/>
  <c r="I90" i="32"/>
  <c r="H90" i="32"/>
  <c r="K89" i="32"/>
  <c r="L89" i="32" s="1"/>
  <c r="I89" i="32"/>
  <c r="M89" i="32" s="1"/>
  <c r="H89" i="32"/>
  <c r="L88" i="32"/>
  <c r="K88" i="32"/>
  <c r="I88" i="32"/>
  <c r="M88" i="32" s="1"/>
  <c r="H88" i="32"/>
  <c r="K87" i="32"/>
  <c r="I87" i="32"/>
  <c r="H87" i="32"/>
  <c r="K86" i="32"/>
  <c r="I86" i="32"/>
  <c r="H86" i="32"/>
  <c r="K85" i="32"/>
  <c r="I85" i="32"/>
  <c r="H85" i="32"/>
  <c r="L85" i="32" s="1"/>
  <c r="K84" i="32"/>
  <c r="L84" i="32" s="1"/>
  <c r="I84" i="32"/>
  <c r="H84" i="32"/>
  <c r="K83" i="32"/>
  <c r="I83" i="32"/>
  <c r="H83" i="32"/>
  <c r="K82" i="32"/>
  <c r="I82" i="32"/>
  <c r="H82" i="32"/>
  <c r="L82" i="32" s="1"/>
  <c r="K81" i="32"/>
  <c r="I81" i="32"/>
  <c r="H81" i="32"/>
  <c r="L80" i="32"/>
  <c r="K80" i="32"/>
  <c r="I80" i="32"/>
  <c r="M80" i="32" s="1"/>
  <c r="H80" i="32"/>
  <c r="L79" i="32"/>
  <c r="K79" i="32"/>
  <c r="I79" i="32"/>
  <c r="M79" i="32" s="1"/>
  <c r="H79" i="32"/>
  <c r="K78" i="32"/>
  <c r="L78" i="32" s="1"/>
  <c r="I78" i="32"/>
  <c r="H78" i="32"/>
  <c r="K77" i="32"/>
  <c r="I77" i="32"/>
  <c r="H77" i="32"/>
  <c r="K76" i="32"/>
  <c r="I76" i="32"/>
  <c r="H76" i="32"/>
  <c r="L75" i="32"/>
  <c r="K75" i="32"/>
  <c r="I75" i="32"/>
  <c r="M75" i="32" s="1"/>
  <c r="H75" i="32"/>
  <c r="L74" i="32"/>
  <c r="K74" i="32"/>
  <c r="I74" i="32"/>
  <c r="M74" i="32" s="1"/>
  <c r="H74" i="32"/>
  <c r="K73" i="32"/>
  <c r="I73" i="32"/>
  <c r="H73" i="32"/>
  <c r="K72" i="32"/>
  <c r="L72" i="32" s="1"/>
  <c r="I72" i="32"/>
  <c r="M72" i="32" s="1"/>
  <c r="H72" i="32"/>
  <c r="K71" i="32"/>
  <c r="I71" i="32"/>
  <c r="H71" i="32"/>
  <c r="L70" i="32"/>
  <c r="K70" i="32"/>
  <c r="I70" i="32"/>
  <c r="M70" i="32" s="1"/>
  <c r="H70" i="32"/>
  <c r="K69" i="32"/>
  <c r="L69" i="32" s="1"/>
  <c r="I69" i="32"/>
  <c r="H69" i="32"/>
  <c r="K68" i="32"/>
  <c r="I68" i="32"/>
  <c r="H68" i="32"/>
  <c r="K67" i="32"/>
  <c r="L67" i="32" s="1"/>
  <c r="I67" i="32"/>
  <c r="M67" i="32" s="1"/>
  <c r="H67" i="32"/>
  <c r="K66" i="32"/>
  <c r="L66" i="32" s="1"/>
  <c r="I66" i="32"/>
  <c r="M66" i="32" s="1"/>
  <c r="H66" i="32"/>
  <c r="K65" i="32"/>
  <c r="I65" i="32"/>
  <c r="H65" i="32"/>
  <c r="K64" i="32"/>
  <c r="L64" i="32" s="1"/>
  <c r="I64" i="32"/>
  <c r="H64" i="32"/>
  <c r="K63" i="32"/>
  <c r="I63" i="32"/>
  <c r="H63" i="32"/>
  <c r="K62" i="32"/>
  <c r="I62" i="32"/>
  <c r="M62" i="32" s="1"/>
  <c r="H62" i="32"/>
  <c r="L62" i="32" s="1"/>
  <c r="K61" i="32"/>
  <c r="L61" i="32" s="1"/>
  <c r="I61" i="32"/>
  <c r="M61" i="32" s="1"/>
  <c r="H61" i="32"/>
  <c r="K60" i="32"/>
  <c r="I60" i="32"/>
  <c r="H60" i="32"/>
  <c r="K59" i="32"/>
  <c r="I59" i="32"/>
  <c r="H59" i="32"/>
  <c r="K58" i="32"/>
  <c r="L58" i="32" s="1"/>
  <c r="I58" i="32"/>
  <c r="H58" i="32"/>
  <c r="K57" i="32"/>
  <c r="L57" i="32" s="1"/>
  <c r="I57" i="32"/>
  <c r="M57" i="32" s="1"/>
  <c r="H57" i="32"/>
  <c r="K56" i="32"/>
  <c r="L56" i="32" s="1"/>
  <c r="I56" i="32"/>
  <c r="H56" i="32"/>
  <c r="K55" i="32"/>
  <c r="I55" i="32"/>
  <c r="H55" i="32"/>
  <c r="K54" i="32"/>
  <c r="I54" i="32"/>
  <c r="H54" i="32"/>
  <c r="K53" i="32"/>
  <c r="I53" i="32"/>
  <c r="H53" i="32"/>
  <c r="L53" i="32" s="1"/>
  <c r="K52" i="32"/>
  <c r="L52" i="32" s="1"/>
  <c r="I52" i="32"/>
  <c r="H52" i="32"/>
  <c r="K51" i="32"/>
  <c r="L51" i="32" s="1"/>
  <c r="I51" i="32"/>
  <c r="H51" i="32"/>
  <c r="L50" i="32"/>
  <c r="K50" i="32"/>
  <c r="I50" i="32"/>
  <c r="H50" i="32"/>
  <c r="K49" i="32"/>
  <c r="I49" i="32"/>
  <c r="H49" i="32"/>
  <c r="L48" i="32"/>
  <c r="K48" i="32"/>
  <c r="I48" i="32"/>
  <c r="M48" i="32" s="1"/>
  <c r="H48" i="32"/>
  <c r="L47" i="32"/>
  <c r="K47" i="32"/>
  <c r="I47" i="32"/>
  <c r="M47" i="32" s="1"/>
  <c r="H47" i="32"/>
  <c r="K46" i="32"/>
  <c r="L46" i="32" s="1"/>
  <c r="I46" i="32"/>
  <c r="H46" i="32"/>
  <c r="K45" i="32"/>
  <c r="I45" i="32"/>
  <c r="H45" i="32"/>
  <c r="K44" i="32"/>
  <c r="I44" i="32"/>
  <c r="H44" i="32"/>
  <c r="L43" i="32"/>
  <c r="K43" i="32"/>
  <c r="I43" i="32"/>
  <c r="M43" i="32" s="1"/>
  <c r="H43" i="32"/>
  <c r="L42" i="32"/>
  <c r="K42" i="32"/>
  <c r="I42" i="32"/>
  <c r="M42" i="32" s="1"/>
  <c r="H42" i="32"/>
  <c r="K41" i="32"/>
  <c r="I41" i="32"/>
  <c r="H41" i="32"/>
  <c r="K40" i="32"/>
  <c r="L40" i="32" s="1"/>
  <c r="I40" i="32"/>
  <c r="M40" i="32" s="1"/>
  <c r="H40" i="32"/>
  <c r="K39" i="32"/>
  <c r="L39" i="32" s="1"/>
  <c r="I39" i="32"/>
  <c r="H39" i="32"/>
  <c r="L38" i="32"/>
  <c r="K38" i="32"/>
  <c r="I38" i="32"/>
  <c r="M38" i="32" s="1"/>
  <c r="H38" i="32"/>
  <c r="K37" i="32"/>
  <c r="I37" i="32"/>
  <c r="H37" i="32"/>
  <c r="K36" i="32"/>
  <c r="I36" i="32"/>
  <c r="H36" i="32"/>
  <c r="K35" i="32"/>
  <c r="L35" i="32" s="1"/>
  <c r="I35" i="32"/>
  <c r="M35" i="32" s="1"/>
  <c r="H35" i="32"/>
  <c r="K34" i="32"/>
  <c r="L34" i="32" s="1"/>
  <c r="I34" i="32"/>
  <c r="M34" i="32" s="1"/>
  <c r="H34" i="32"/>
  <c r="K33" i="32"/>
  <c r="I33" i="32"/>
  <c r="H33" i="32"/>
  <c r="K32" i="32"/>
  <c r="I32" i="32"/>
  <c r="H32" i="32"/>
  <c r="K31" i="32"/>
  <c r="I31" i="32"/>
  <c r="H31" i="32"/>
  <c r="K30" i="32"/>
  <c r="I30" i="32"/>
  <c r="M30" i="32" s="1"/>
  <c r="H30" i="32"/>
  <c r="L30" i="32" s="1"/>
  <c r="K29" i="32"/>
  <c r="L29" i="32" s="1"/>
  <c r="I29" i="32"/>
  <c r="M29" i="32" s="1"/>
  <c r="H29" i="32"/>
  <c r="K28" i="32"/>
  <c r="L28" i="32" s="1"/>
  <c r="I28" i="32"/>
  <c r="H28" i="32"/>
  <c r="K27" i="32"/>
  <c r="I27" i="32"/>
  <c r="H27" i="32"/>
  <c r="K26" i="32"/>
  <c r="I26" i="32"/>
  <c r="H26" i="32"/>
  <c r="K25" i="32"/>
  <c r="I25" i="32"/>
  <c r="M25" i="32" s="1"/>
  <c r="H25" i="32"/>
  <c r="L24" i="32"/>
  <c r="K24" i="32"/>
  <c r="I24" i="32"/>
  <c r="M24" i="32" s="1"/>
  <c r="H24" i="32"/>
  <c r="L23" i="32"/>
  <c r="K23" i="32"/>
  <c r="I23" i="32"/>
  <c r="H23" i="32"/>
  <c r="K22" i="32"/>
  <c r="I22" i="32"/>
  <c r="H22" i="32"/>
  <c r="K21" i="32"/>
  <c r="I21" i="32"/>
  <c r="H21" i="32"/>
  <c r="K20" i="32"/>
  <c r="I20" i="32"/>
  <c r="H20" i="32"/>
  <c r="K19" i="32"/>
  <c r="L19" i="32" s="1"/>
  <c r="I19" i="32"/>
  <c r="H19" i="32"/>
  <c r="K18" i="32"/>
  <c r="I18" i="32"/>
  <c r="H18" i="32"/>
  <c r="K17" i="32"/>
  <c r="I17" i="32"/>
  <c r="H17" i="32"/>
  <c r="L16" i="32"/>
  <c r="K16" i="32"/>
  <c r="I16" i="32"/>
  <c r="M16" i="32" s="1"/>
  <c r="H16" i="32"/>
  <c r="L15" i="32"/>
  <c r="K15" i="32"/>
  <c r="I15" i="32"/>
  <c r="M15" i="32" s="1"/>
  <c r="H15" i="32"/>
  <c r="K14" i="32"/>
  <c r="L14" i="32" s="1"/>
  <c r="I14" i="32"/>
  <c r="H14" i="32"/>
  <c r="K13" i="32"/>
  <c r="I13" i="32"/>
  <c r="H13" i="32"/>
  <c r="K12" i="32"/>
  <c r="I12" i="32"/>
  <c r="H12" i="32"/>
  <c r="M11" i="32"/>
  <c r="L11" i="32"/>
  <c r="K11" i="32"/>
  <c r="I11" i="32"/>
  <c r="H11" i="32"/>
  <c r="L10" i="32"/>
  <c r="K10" i="32"/>
  <c r="I10" i="32"/>
  <c r="M10" i="32" s="1"/>
  <c r="H10" i="32"/>
  <c r="K9" i="32"/>
  <c r="I9" i="32"/>
  <c r="H9" i="32"/>
  <c r="K8" i="32"/>
  <c r="L8" i="32" s="1"/>
  <c r="I8" i="32"/>
  <c r="M8" i="32" s="1"/>
  <c r="H8" i="32"/>
  <c r="K7" i="32"/>
  <c r="L7" i="32" s="1"/>
  <c r="I7" i="32"/>
  <c r="H7" i="32"/>
  <c r="L6" i="32"/>
  <c r="K6" i="32"/>
  <c r="I6" i="32"/>
  <c r="M6" i="32" s="1"/>
  <c r="H6" i="32"/>
  <c r="L5" i="32"/>
  <c r="K5" i="32"/>
  <c r="I5" i="32"/>
  <c r="M5" i="32" s="1"/>
  <c r="H5" i="32"/>
  <c r="K4" i="32"/>
  <c r="I4" i="32"/>
  <c r="H4" i="32"/>
  <c r="K3" i="32"/>
  <c r="L3" i="32" s="1"/>
  <c r="I3" i="32"/>
  <c r="M3" i="32" s="1"/>
  <c r="H3" i="32"/>
  <c r="J1" i="32"/>
  <c r="K69" i="31"/>
  <c r="I69" i="31"/>
  <c r="K68" i="31"/>
  <c r="I68" i="31"/>
  <c r="K67" i="31"/>
  <c r="I67" i="31"/>
  <c r="K66" i="31"/>
  <c r="I66" i="31"/>
  <c r="K65" i="31"/>
  <c r="L65" i="31" s="1"/>
  <c r="I65" i="31"/>
  <c r="L64" i="31"/>
  <c r="K64" i="31"/>
  <c r="I64" i="31"/>
  <c r="K63" i="31"/>
  <c r="I63" i="31"/>
  <c r="K62" i="31"/>
  <c r="I62" i="31"/>
  <c r="K61" i="31"/>
  <c r="I61" i="31"/>
  <c r="K60" i="31"/>
  <c r="L60" i="31" s="1"/>
  <c r="I60" i="31"/>
  <c r="K59" i="31"/>
  <c r="I59" i="31"/>
  <c r="K58" i="31"/>
  <c r="I58" i="31"/>
  <c r="K57" i="31"/>
  <c r="I57" i="31"/>
  <c r="K56" i="31"/>
  <c r="I56" i="31"/>
  <c r="K55" i="31"/>
  <c r="I55" i="31"/>
  <c r="K54" i="31"/>
  <c r="I54" i="31"/>
  <c r="K53" i="31"/>
  <c r="I53" i="31"/>
  <c r="K52" i="31"/>
  <c r="L52" i="31" s="1"/>
  <c r="I52" i="31"/>
  <c r="K51" i="31"/>
  <c r="I51" i="31"/>
  <c r="K50" i="31"/>
  <c r="I50" i="31"/>
  <c r="K49" i="31"/>
  <c r="L49" i="31" s="1"/>
  <c r="I49" i="31"/>
  <c r="K48" i="31"/>
  <c r="I48" i="31"/>
  <c r="K47" i="31"/>
  <c r="I47" i="31"/>
  <c r="K46" i="31"/>
  <c r="I46" i="31"/>
  <c r="K45" i="31"/>
  <c r="I45" i="31"/>
  <c r="K44" i="31"/>
  <c r="L44" i="31" s="1"/>
  <c r="I44" i="31"/>
  <c r="K43" i="31"/>
  <c r="I43" i="31"/>
  <c r="K42" i="31"/>
  <c r="I42" i="31"/>
  <c r="K41" i="31"/>
  <c r="I41" i="31"/>
  <c r="K40" i="31"/>
  <c r="I40" i="31"/>
  <c r="K39" i="31"/>
  <c r="I39" i="31"/>
  <c r="K38" i="31"/>
  <c r="I38" i="31"/>
  <c r="K37" i="31"/>
  <c r="I37" i="31"/>
  <c r="K36" i="31"/>
  <c r="L36" i="31" s="1"/>
  <c r="I36" i="31"/>
  <c r="K35" i="31"/>
  <c r="I35" i="31"/>
  <c r="K34" i="31"/>
  <c r="I34" i="31"/>
  <c r="K33" i="31"/>
  <c r="L33" i="31" s="1"/>
  <c r="I33" i="31"/>
  <c r="K32" i="31"/>
  <c r="I32" i="31"/>
  <c r="K31" i="31"/>
  <c r="I31" i="31"/>
  <c r="K30" i="31"/>
  <c r="I30" i="31"/>
  <c r="K29" i="31"/>
  <c r="I29" i="31"/>
  <c r="K28" i="31"/>
  <c r="L28" i="31" s="1"/>
  <c r="I28" i="31"/>
  <c r="K27" i="31"/>
  <c r="I27" i="31"/>
  <c r="K26" i="31"/>
  <c r="I26" i="31"/>
  <c r="K25" i="31"/>
  <c r="I25" i="31"/>
  <c r="K24" i="31"/>
  <c r="L24" i="31" s="1"/>
  <c r="I24" i="31"/>
  <c r="K23" i="31"/>
  <c r="L23" i="31" s="1"/>
  <c r="I23" i="31"/>
  <c r="K22" i="31"/>
  <c r="I22" i="31"/>
  <c r="K21" i="31"/>
  <c r="I21" i="31"/>
  <c r="K20" i="31"/>
  <c r="L20" i="31" s="1"/>
  <c r="I20" i="31"/>
  <c r="M20" i="31" s="1"/>
  <c r="K19" i="31"/>
  <c r="I19" i="31"/>
  <c r="K18" i="31"/>
  <c r="I18" i="31"/>
  <c r="K17" i="31"/>
  <c r="I17" i="31"/>
  <c r="K16" i="31"/>
  <c r="L16" i="31" s="1"/>
  <c r="I16" i="31"/>
  <c r="K15" i="31"/>
  <c r="L15" i="31" s="1"/>
  <c r="I15" i="31"/>
  <c r="K14" i="31"/>
  <c r="L14" i="31" s="1"/>
  <c r="I14" i="31"/>
  <c r="K13" i="31"/>
  <c r="I13" i="31"/>
  <c r="K12" i="31"/>
  <c r="L12" i="31" s="1"/>
  <c r="I12" i="31"/>
  <c r="K11" i="31"/>
  <c r="I11" i="31"/>
  <c r="K10" i="31"/>
  <c r="I10" i="31"/>
  <c r="K9" i="31"/>
  <c r="L9" i="31" s="1"/>
  <c r="I9" i="31"/>
  <c r="K8" i="31"/>
  <c r="L8" i="31" s="1"/>
  <c r="I8" i="31"/>
  <c r="K7" i="31"/>
  <c r="L7" i="31" s="1"/>
  <c r="I7" i="31"/>
  <c r="K6" i="31"/>
  <c r="I6" i="31"/>
  <c r="K5" i="31"/>
  <c r="I5" i="31"/>
  <c r="K4" i="31"/>
  <c r="L4" i="31" s="1"/>
  <c r="I4" i="31"/>
  <c r="K3" i="31"/>
  <c r="I3" i="31"/>
  <c r="J1" i="31"/>
  <c r="C24" i="1" s="1"/>
  <c r="M773" i="33" l="1"/>
  <c r="M886" i="33"/>
  <c r="M101" i="33"/>
  <c r="M165" i="33"/>
  <c r="M302" i="33"/>
  <c r="M357" i="33"/>
  <c r="M717" i="33"/>
  <c r="M831" i="33"/>
  <c r="M404" i="33"/>
  <c r="M522" i="33"/>
  <c r="M549" i="33"/>
  <c r="M765" i="33"/>
  <c r="M29" i="33"/>
  <c r="M257" i="33"/>
  <c r="M266" i="33"/>
  <c r="M329" i="33"/>
  <c r="M66" i="33"/>
  <c r="M130" i="33"/>
  <c r="M303" i="33"/>
  <c r="M413" i="33"/>
  <c r="M653" i="33"/>
  <c r="M766" i="33"/>
  <c r="M67" i="33"/>
  <c r="M414" i="33"/>
  <c r="M654" i="33"/>
  <c r="M701" i="33"/>
  <c r="M767" i="33"/>
  <c r="M861" i="33"/>
  <c r="M906" i="33"/>
  <c r="M479" i="33"/>
  <c r="M497" i="33"/>
  <c r="M758" i="33"/>
  <c r="M842" i="33"/>
  <c r="M157" i="33"/>
  <c r="M342" i="33"/>
  <c r="M433" i="33"/>
  <c r="M570" i="33"/>
  <c r="M702" i="33"/>
  <c r="M104" i="33"/>
  <c r="M223" i="33"/>
  <c r="M241" i="33"/>
  <c r="M323" i="33"/>
  <c r="M805" i="33"/>
  <c r="M880" i="33"/>
  <c r="M50" i="33"/>
  <c r="M194" i="33"/>
  <c r="M95" i="33"/>
  <c r="M41" i="33"/>
  <c r="M59" i="33"/>
  <c r="M114" i="33"/>
  <c r="M453" i="33"/>
  <c r="M498" i="33"/>
  <c r="M843" i="33"/>
  <c r="M69" i="33"/>
  <c r="M242" i="33"/>
  <c r="M425" i="33"/>
  <c r="M517" i="33"/>
  <c r="M881" i="33"/>
  <c r="M899" i="33"/>
  <c r="M454" i="33"/>
  <c r="M563" i="33"/>
  <c r="M638" i="33"/>
  <c r="M778" i="33"/>
  <c r="M222" i="33"/>
  <c r="M134" i="33"/>
  <c r="M298" i="33"/>
  <c r="M362" i="33"/>
  <c r="M509" i="33"/>
  <c r="M713" i="33"/>
  <c r="M845" i="33"/>
  <c r="M6" i="33"/>
  <c r="M436" i="33"/>
  <c r="M61" i="33"/>
  <c r="M373" i="33"/>
  <c r="M658" i="33"/>
  <c r="M677" i="33"/>
  <c r="M742" i="33"/>
  <c r="M799" i="33"/>
  <c r="M846" i="33"/>
  <c r="M446" i="33"/>
  <c r="M528" i="33"/>
  <c r="M602" i="33"/>
  <c r="M714" i="33"/>
  <c r="M733" i="33"/>
  <c r="M874" i="33"/>
  <c r="M163" i="33"/>
  <c r="M318" i="33"/>
  <c r="M511" i="33"/>
  <c r="M603" i="33"/>
  <c r="M621" i="33"/>
  <c r="M678" i="33"/>
  <c r="M763" i="33"/>
  <c r="M18" i="33"/>
  <c r="M82" i="33"/>
  <c r="M154" i="33"/>
  <c r="M190" i="33"/>
  <c r="M209" i="33"/>
  <c r="M255" i="33"/>
  <c r="M538" i="33"/>
  <c r="M912" i="33"/>
  <c r="M301" i="33"/>
  <c r="M338" i="33"/>
  <c r="M467" i="33"/>
  <c r="M585" i="33"/>
  <c r="M670" i="33"/>
  <c r="M754" i="33"/>
  <c r="M895" i="33"/>
  <c r="M5" i="33"/>
  <c r="M145" i="33"/>
  <c r="M265" i="33"/>
  <c r="M554" i="33"/>
  <c r="M914" i="33"/>
  <c r="M923" i="33"/>
  <c r="M40" i="33"/>
  <c r="M136" i="33"/>
  <c r="M214" i="33"/>
  <c r="M326" i="33"/>
  <c r="M361" i="33"/>
  <c r="M370" i="33"/>
  <c r="M572" i="33"/>
  <c r="M581" i="33"/>
  <c r="M617" i="33"/>
  <c r="M672" i="33"/>
  <c r="M690" i="33"/>
  <c r="M699" i="33"/>
  <c r="M726" i="33"/>
  <c r="M735" i="33"/>
  <c r="M753" i="33"/>
  <c r="M762" i="33"/>
  <c r="M798" i="33"/>
  <c r="M905" i="33"/>
  <c r="M932" i="33"/>
  <c r="M941" i="33"/>
  <c r="M146" i="33"/>
  <c r="M406" i="33"/>
  <c r="M485" i="33"/>
  <c r="M771" i="33"/>
  <c r="M870" i="33"/>
  <c r="M933" i="33"/>
  <c r="M942" i="33"/>
  <c r="M33" i="33"/>
  <c r="M51" i="33"/>
  <c r="M86" i="33"/>
  <c r="M197" i="33"/>
  <c r="M206" i="33"/>
  <c r="M258" i="33"/>
  <c r="M276" i="33"/>
  <c r="M319" i="33"/>
  <c r="M494" i="33"/>
  <c r="M529" i="33"/>
  <c r="M573" i="33"/>
  <c r="M582" i="33"/>
  <c r="M618" i="33"/>
  <c r="M718" i="33"/>
  <c r="M745" i="33"/>
  <c r="M781" i="33"/>
  <c r="M817" i="33"/>
  <c r="M826" i="33"/>
  <c r="M862" i="33"/>
  <c r="M77" i="33"/>
  <c r="M477" i="33"/>
  <c r="M682" i="33"/>
  <c r="M709" i="33"/>
  <c r="M189" i="33"/>
  <c r="M337" i="33"/>
  <c r="M354" i="33"/>
  <c r="M372" i="33"/>
  <c r="M646" i="33"/>
  <c r="M34" i="33"/>
  <c r="M138" i="33"/>
  <c r="M182" i="33"/>
  <c r="M390" i="33"/>
  <c r="M574" i="33"/>
  <c r="M592" i="33"/>
  <c r="M782" i="33"/>
  <c r="M818" i="33"/>
  <c r="M827" i="33"/>
  <c r="M854" i="33"/>
  <c r="M863" i="33"/>
  <c r="M925" i="33"/>
  <c r="M934" i="33"/>
  <c r="M113" i="33"/>
  <c r="M381" i="33"/>
  <c r="M478" i="33"/>
  <c r="M547" i="33"/>
  <c r="M809" i="33"/>
  <c r="M233" i="33"/>
  <c r="M278" i="33"/>
  <c r="M417" i="33"/>
  <c r="M557" i="33"/>
  <c r="M575" i="33"/>
  <c r="M593" i="33"/>
  <c r="M926" i="33"/>
  <c r="M944" i="33"/>
  <c r="M97" i="33"/>
  <c r="M191" i="33"/>
  <c r="M374" i="33"/>
  <c r="M426" i="33"/>
  <c r="M435" i="33"/>
  <c r="M630" i="33"/>
  <c r="M639" i="33"/>
  <c r="M657" i="33"/>
  <c r="M666" i="33"/>
  <c r="M720" i="33"/>
  <c r="M774" i="33"/>
  <c r="M810" i="33"/>
  <c r="M837" i="33"/>
  <c r="M882" i="33"/>
  <c r="M891" i="33"/>
  <c r="M954" i="33"/>
  <c r="M9" i="33"/>
  <c r="M70" i="33"/>
  <c r="M234" i="33"/>
  <c r="M269" i="33"/>
  <c r="M444" i="33"/>
  <c r="M558" i="33"/>
  <c r="M594" i="33"/>
  <c r="M675" i="33"/>
  <c r="M873" i="33"/>
  <c r="M918" i="33"/>
  <c r="M945" i="33"/>
  <c r="M192" i="33"/>
  <c r="M200" i="33"/>
  <c r="M244" i="33"/>
  <c r="M261" i="33"/>
  <c r="M296" i="33"/>
  <c r="M305" i="33"/>
  <c r="M322" i="33"/>
  <c r="M667" i="33"/>
  <c r="M685" i="33"/>
  <c r="M721" i="33"/>
  <c r="M730" i="33"/>
  <c r="M784" i="33"/>
  <c r="M829" i="33"/>
  <c r="M955" i="33"/>
  <c r="M10" i="33"/>
  <c r="M123" i="33"/>
  <c r="M270" i="33"/>
  <c r="M392" i="33"/>
  <c r="M401" i="33"/>
  <c r="M445" i="33"/>
  <c r="M649" i="33"/>
  <c r="M739" i="33"/>
  <c r="M838" i="33"/>
  <c r="M946" i="33"/>
  <c r="M37" i="33"/>
  <c r="M62" i="33"/>
  <c r="M141" i="33"/>
  <c r="M158" i="33"/>
  <c r="M201" i="33"/>
  <c r="M306" i="33"/>
  <c r="M489" i="33"/>
  <c r="M541" i="33"/>
  <c r="M550" i="33"/>
  <c r="M586" i="33"/>
  <c r="M613" i="33"/>
  <c r="M686" i="33"/>
  <c r="M722" i="33"/>
  <c r="M731" i="33"/>
  <c r="M749" i="33"/>
  <c r="M785" i="33"/>
  <c r="M794" i="33"/>
  <c r="M830" i="33"/>
  <c r="M937" i="33"/>
  <c r="M81" i="33"/>
  <c r="M133" i="33"/>
  <c r="M72" i="33"/>
  <c r="M253" i="33"/>
  <c r="M385" i="33"/>
  <c r="M402" i="33"/>
  <c r="M650" i="33"/>
  <c r="M803" i="33"/>
  <c r="M893" i="33"/>
  <c r="M307" i="33"/>
  <c r="M358" i="33"/>
  <c r="M464" i="33"/>
  <c r="M542" i="33"/>
  <c r="M560" i="33"/>
  <c r="M750" i="33"/>
  <c r="M786" i="33"/>
  <c r="M795" i="33"/>
  <c r="M902" i="33"/>
  <c r="M168" i="33"/>
  <c r="M177" i="33"/>
  <c r="M349" i="33"/>
  <c r="M447" i="33"/>
  <c r="M490" i="33"/>
  <c r="M525" i="33"/>
  <c r="M605" i="33"/>
  <c r="M614" i="33"/>
  <c r="M741" i="33"/>
  <c r="M777" i="33"/>
  <c r="M813" i="33"/>
  <c r="M849" i="33"/>
  <c r="M858" i="33"/>
  <c r="M938" i="33"/>
  <c r="M957" i="33"/>
  <c r="M220" i="33"/>
  <c r="M229" i="33"/>
  <c r="M237" i="33"/>
  <c r="M394" i="33"/>
  <c r="M421" i="33"/>
  <c r="M465" i="33"/>
  <c r="M543" i="33"/>
  <c r="M561" i="33"/>
  <c r="M624" i="33"/>
  <c r="M867" i="33"/>
  <c r="M126" i="33"/>
  <c r="M169" i="33"/>
  <c r="M178" i="33"/>
  <c r="M350" i="33"/>
  <c r="M526" i="33"/>
  <c r="M606" i="33"/>
  <c r="M814" i="33"/>
  <c r="M832" i="33"/>
  <c r="M850" i="33"/>
  <c r="M859" i="33"/>
  <c r="M958" i="33"/>
  <c r="M13" i="33"/>
  <c r="M161" i="33"/>
  <c r="M195" i="33"/>
  <c r="M316" i="33"/>
  <c r="M466" i="33"/>
  <c r="M483" i="33"/>
  <c r="M562" i="33"/>
  <c r="M625" i="33"/>
  <c r="M634" i="33"/>
  <c r="M877" i="33"/>
  <c r="M22" i="33"/>
  <c r="M127" i="33"/>
  <c r="M170" i="33"/>
  <c r="M179" i="33"/>
  <c r="M264" i="33"/>
  <c r="M325" i="33"/>
  <c r="M351" i="33"/>
  <c r="M369" i="33"/>
  <c r="M449" i="33"/>
  <c r="M607" i="33"/>
  <c r="M643" i="33"/>
  <c r="M913" i="33"/>
  <c r="M922" i="33"/>
  <c r="M959" i="33"/>
  <c r="M31" i="33"/>
  <c r="M92" i="33"/>
  <c r="M274" i="33"/>
  <c r="M662" i="33"/>
  <c r="M671" i="33"/>
  <c r="M689" i="33"/>
  <c r="M698" i="33"/>
  <c r="M734" i="33"/>
  <c r="M752" i="33"/>
  <c r="M797" i="33"/>
  <c r="M931" i="33"/>
  <c r="M950" i="33"/>
  <c r="L3" i="33"/>
  <c r="M691" i="33"/>
  <c r="L691" i="33"/>
  <c r="L270" i="33"/>
  <c r="M339" i="33"/>
  <c r="L392" i="33"/>
  <c r="M416" i="33"/>
  <c r="L416" i="33"/>
  <c r="M8" i="33"/>
  <c r="M105" i="33"/>
  <c r="M173" i="33"/>
  <c r="L385" i="33"/>
  <c r="L8" i="33"/>
  <c r="M515" i="33"/>
  <c r="L646" i="33"/>
  <c r="M211" i="33"/>
  <c r="M240" i="33"/>
  <c r="L240" i="33"/>
  <c r="L278" i="33"/>
  <c r="M285" i="33"/>
  <c r="L339" i="33"/>
  <c r="L346" i="33"/>
  <c r="L354" i="33"/>
  <c r="L361" i="33"/>
  <c r="L400" i="33"/>
  <c r="L449" i="33"/>
  <c r="M499" i="33"/>
  <c r="M507" i="33"/>
  <c r="L507" i="33"/>
  <c r="M16" i="33"/>
  <c r="L16" i="33"/>
  <c r="L211" i="33"/>
  <c r="L218" i="33"/>
  <c r="L256" i="33"/>
  <c r="L432" i="33"/>
  <c r="M457" i="33"/>
  <c r="L499" i="33"/>
  <c r="L558" i="33"/>
  <c r="M915" i="33"/>
  <c r="L915" i="33"/>
  <c r="L474" i="33"/>
  <c r="M576" i="33"/>
  <c r="L576" i="33"/>
  <c r="M755" i="33"/>
  <c r="L755" i="33"/>
  <c r="L233" i="33"/>
  <c r="L316" i="33"/>
  <c r="L417" i="33"/>
  <c r="L550" i="33"/>
  <c r="M611" i="33"/>
  <c r="L9" i="33"/>
  <c r="M355" i="33"/>
  <c r="L710" i="33"/>
  <c r="M800" i="33"/>
  <c r="M144" i="33"/>
  <c r="L144" i="33"/>
  <c r="L85" i="33"/>
  <c r="L219" i="33"/>
  <c r="M227" i="33"/>
  <c r="L257" i="33"/>
  <c r="M371" i="33"/>
  <c r="L425" i="33"/>
  <c r="L467" i="33"/>
  <c r="M475" i="33"/>
  <c r="L475" i="33"/>
  <c r="M3" i="33"/>
  <c r="L33" i="33"/>
  <c r="M47" i="33"/>
  <c r="L70" i="33"/>
  <c r="L92" i="33"/>
  <c r="M122" i="33"/>
  <c r="L130" i="33"/>
  <c r="M160" i="33"/>
  <c r="L227" i="33"/>
  <c r="L264" i="33"/>
  <c r="L310" i="33"/>
  <c r="M317" i="33"/>
  <c r="L371" i="33"/>
  <c r="L442" i="33"/>
  <c r="M534" i="33"/>
  <c r="L534" i="33"/>
  <c r="M595" i="33"/>
  <c r="M640" i="33"/>
  <c r="M272" i="33"/>
  <c r="L272" i="33"/>
  <c r="M819" i="33"/>
  <c r="L819" i="33"/>
  <c r="M205" i="33"/>
  <c r="M243" i="33"/>
  <c r="M288" i="33"/>
  <c r="L288" i="33"/>
  <c r="M333" i="33"/>
  <c r="M387" i="33"/>
  <c r="L387" i="33"/>
  <c r="M451" i="33"/>
  <c r="L526" i="33"/>
  <c r="L774" i="33"/>
  <c r="M48" i="33"/>
  <c r="L48" i="33"/>
  <c r="M864" i="33"/>
  <c r="L86" i="33"/>
  <c r="M93" i="33"/>
  <c r="L123" i="33"/>
  <c r="M131" i="33"/>
  <c r="L161" i="33"/>
  <c r="L198" i="33"/>
  <c r="L220" i="33"/>
  <c r="M250" i="33"/>
  <c r="L258" i="33"/>
  <c r="L303" i="33"/>
  <c r="L326" i="33"/>
  <c r="L372" i="33"/>
  <c r="L403" i="33"/>
  <c r="L435" i="33"/>
  <c r="M443" i="33"/>
  <c r="L443" i="33"/>
  <c r="M493" i="33"/>
  <c r="M544" i="33"/>
  <c r="L544" i="33"/>
  <c r="M659" i="33"/>
  <c r="L659" i="33"/>
  <c r="M26" i="33"/>
  <c r="L34" i="33"/>
  <c r="M64" i="33"/>
  <c r="L131" i="33"/>
  <c r="L168" i="33"/>
  <c r="L265" i="33"/>
  <c r="L419" i="33"/>
  <c r="M419" i="33"/>
  <c r="M502" i="33"/>
  <c r="L502" i="33"/>
  <c r="M704" i="33"/>
  <c r="L411" i="33"/>
  <c r="M553" i="33"/>
  <c r="L614" i="33"/>
  <c r="M883" i="33"/>
  <c r="L883" i="33"/>
  <c r="M365" i="33"/>
  <c r="L380" i="33"/>
  <c r="L404" i="33"/>
  <c r="L436" i="33"/>
  <c r="L444" i="33"/>
  <c r="L494" i="33"/>
  <c r="L553" i="33"/>
  <c r="M579" i="33"/>
  <c r="L838" i="33"/>
  <c r="L373" i="33"/>
  <c r="M723" i="33"/>
  <c r="L723" i="33"/>
  <c r="M928" i="33"/>
  <c r="M27" i="33"/>
  <c r="M65" i="33"/>
  <c r="L72" i="33"/>
  <c r="M102" i="33"/>
  <c r="M124" i="33"/>
  <c r="M162" i="33"/>
  <c r="L169" i="33"/>
  <c r="M275" i="33"/>
  <c r="L358" i="33"/>
  <c r="M571" i="33"/>
  <c r="L571" i="33"/>
  <c r="L678" i="33"/>
  <c r="M768" i="33"/>
  <c r="M259" i="33"/>
  <c r="M251" i="33"/>
  <c r="L282" i="33"/>
  <c r="M470" i="33"/>
  <c r="L470" i="33"/>
  <c r="M512" i="33"/>
  <c r="L512" i="33"/>
  <c r="M947" i="33"/>
  <c r="L947" i="33"/>
  <c r="L20" i="33"/>
  <c r="L214" i="33"/>
  <c r="L80" i="33"/>
  <c r="M80" i="33"/>
  <c r="M397" i="33"/>
  <c r="M462" i="33"/>
  <c r="M598" i="33"/>
  <c r="L598" i="33"/>
  <c r="M566" i="33"/>
  <c r="L566" i="33"/>
  <c r="M320" i="33"/>
  <c r="L320" i="33"/>
  <c r="M589" i="33"/>
  <c r="M109" i="33"/>
  <c r="L176" i="33"/>
  <c r="M176" i="33"/>
  <c r="L6" i="33"/>
  <c r="L28" i="33"/>
  <c r="M58" i="33"/>
  <c r="L66" i="33"/>
  <c r="M96" i="33"/>
  <c r="L163" i="33"/>
  <c r="L200" i="33"/>
  <c r="L328" i="33"/>
  <c r="M429" i="33"/>
  <c r="M787" i="33"/>
  <c r="L787" i="33"/>
  <c r="M461" i="33"/>
  <c r="L73" i="33"/>
  <c r="L276" i="33"/>
  <c r="M291" i="33"/>
  <c r="L336" i="33"/>
  <c r="M336" i="33"/>
  <c r="M521" i="33"/>
  <c r="M608" i="33"/>
  <c r="L742" i="33"/>
  <c r="L41" i="33"/>
  <c r="L154" i="33"/>
  <c r="M117" i="33"/>
  <c r="L208" i="33"/>
  <c r="M208" i="33"/>
  <c r="M352" i="33"/>
  <c r="L352" i="33"/>
  <c r="M438" i="33"/>
  <c r="L438" i="33"/>
  <c r="M480" i="33"/>
  <c r="L480" i="33"/>
  <c r="M590" i="33"/>
  <c r="L590" i="33"/>
  <c r="L259" i="33"/>
  <c r="L304" i="33"/>
  <c r="M304" i="33"/>
  <c r="M79" i="33"/>
  <c r="M627" i="33"/>
  <c r="L627" i="33"/>
  <c r="M147" i="33"/>
  <c r="L192" i="33"/>
  <c r="L67" i="33"/>
  <c r="L104" i="33"/>
  <c r="L201" i="33"/>
  <c r="L329" i="33"/>
  <c r="M531" i="33"/>
  <c r="M539" i="33"/>
  <c r="L539" i="33"/>
  <c r="L582" i="33"/>
  <c r="M221" i="33"/>
  <c r="M35" i="33"/>
  <c r="M851" i="33"/>
  <c r="L851" i="33"/>
  <c r="L19" i="33"/>
  <c r="M45" i="33"/>
  <c r="M83" i="33"/>
  <c r="L112" i="33"/>
  <c r="M112" i="33"/>
  <c r="M368" i="33"/>
  <c r="M384" i="33"/>
  <c r="L384" i="33"/>
  <c r="M448" i="33"/>
  <c r="L448" i="33"/>
  <c r="L806" i="33"/>
  <c r="L608" i="33"/>
  <c r="L640" i="33"/>
  <c r="L672" i="33"/>
  <c r="L704" i="33"/>
  <c r="L736" i="33"/>
  <c r="L768" i="33"/>
  <c r="L800" i="33"/>
  <c r="L832" i="33"/>
  <c r="L864" i="33"/>
  <c r="L896" i="33"/>
  <c r="L928" i="33"/>
  <c r="L538" i="33"/>
  <c r="L570" i="33"/>
  <c r="L602" i="33"/>
  <c r="L634" i="33"/>
  <c r="L666" i="33"/>
  <c r="L698" i="33"/>
  <c r="L730" i="33"/>
  <c r="L762" i="33"/>
  <c r="L794" i="33"/>
  <c r="L826" i="33"/>
  <c r="L858" i="33"/>
  <c r="L890" i="33"/>
  <c r="L922" i="33"/>
  <c r="L954" i="33"/>
  <c r="L622" i="33"/>
  <c r="L654" i="33"/>
  <c r="L686" i="33"/>
  <c r="L718" i="33"/>
  <c r="L750" i="33"/>
  <c r="L782" i="33"/>
  <c r="L814" i="33"/>
  <c r="L846" i="33"/>
  <c r="L878" i="33"/>
  <c r="L910" i="33"/>
  <c r="L942" i="33"/>
  <c r="L603" i="33"/>
  <c r="L635" i="33"/>
  <c r="L667" i="33"/>
  <c r="L699" i="33"/>
  <c r="L731" i="33"/>
  <c r="L763" i="33"/>
  <c r="L795" i="33"/>
  <c r="L827" i="33"/>
  <c r="L859" i="33"/>
  <c r="L891" i="33"/>
  <c r="L923" i="33"/>
  <c r="L955" i="33"/>
  <c r="L630" i="33"/>
  <c r="L662" i="33"/>
  <c r="L694" i="33"/>
  <c r="L726" i="33"/>
  <c r="L758" i="33"/>
  <c r="L790" i="33"/>
  <c r="L822" i="33"/>
  <c r="L854" i="33"/>
  <c r="L886" i="33"/>
  <c r="L918" i="33"/>
  <c r="L950" i="33"/>
  <c r="L515" i="33"/>
  <c r="L547" i="33"/>
  <c r="L579" i="33"/>
  <c r="L611" i="33"/>
  <c r="L643" i="33"/>
  <c r="L675" i="33"/>
  <c r="L739" i="33"/>
  <c r="L771" i="33"/>
  <c r="L803" i="33"/>
  <c r="L835" i="33"/>
  <c r="L867" i="33"/>
  <c r="L899" i="33"/>
  <c r="L931" i="33"/>
  <c r="L592" i="33"/>
  <c r="L624" i="33"/>
  <c r="L656" i="33"/>
  <c r="L688" i="33"/>
  <c r="L752" i="33"/>
  <c r="L784" i="33"/>
  <c r="L816" i="33"/>
  <c r="L848" i="33"/>
  <c r="L880" i="33"/>
  <c r="L912" i="33"/>
  <c r="L944" i="33"/>
  <c r="L368" i="33"/>
  <c r="L464" i="33"/>
  <c r="L496" i="33"/>
  <c r="L528" i="33"/>
  <c r="L560" i="33"/>
  <c r="L29" i="33"/>
  <c r="L61" i="33"/>
  <c r="L93" i="33"/>
  <c r="L125" i="33"/>
  <c r="L157" i="33"/>
  <c r="L189" i="33"/>
  <c r="L221" i="33"/>
  <c r="L253" i="33"/>
  <c r="L285" i="33"/>
  <c r="L317" i="33"/>
  <c r="L349" i="33"/>
  <c r="L381" i="33"/>
  <c r="M400" i="33"/>
  <c r="L413" i="33"/>
  <c r="M432" i="33"/>
  <c r="L445" i="33"/>
  <c r="L477" i="33"/>
  <c r="L509" i="33"/>
  <c r="L541" i="33"/>
  <c r="L573" i="33"/>
  <c r="L605" i="33"/>
  <c r="L637" i="33"/>
  <c r="L669" i="33"/>
  <c r="L701" i="33"/>
  <c r="L733" i="33"/>
  <c r="L765" i="33"/>
  <c r="L797" i="33"/>
  <c r="L829" i="33"/>
  <c r="L861" i="33"/>
  <c r="L893" i="33"/>
  <c r="L925" i="33"/>
  <c r="L957" i="33"/>
  <c r="L10" i="33"/>
  <c r="L42" i="33"/>
  <c r="L74" i="33"/>
  <c r="L106" i="33"/>
  <c r="L138" i="33"/>
  <c r="L170" i="33"/>
  <c r="L202" i="33"/>
  <c r="L234" i="33"/>
  <c r="L266" i="33"/>
  <c r="L298" i="33"/>
  <c r="L330" i="33"/>
  <c r="L362" i="33"/>
  <c r="L394" i="33"/>
  <c r="L426" i="33"/>
  <c r="L458" i="33"/>
  <c r="L490" i="33"/>
  <c r="L522" i="33"/>
  <c r="L554" i="33"/>
  <c r="L586" i="33"/>
  <c r="L618" i="33"/>
  <c r="L650" i="33"/>
  <c r="L682" i="33"/>
  <c r="L714" i="33"/>
  <c r="L746" i="33"/>
  <c r="L778" i="33"/>
  <c r="L810" i="33"/>
  <c r="L842" i="33"/>
  <c r="L874" i="33"/>
  <c r="L906" i="33"/>
  <c r="L938" i="33"/>
  <c r="L17" i="33"/>
  <c r="L49" i="33"/>
  <c r="L81" i="33"/>
  <c r="L113" i="33"/>
  <c r="L145" i="33"/>
  <c r="L177" i="33"/>
  <c r="L209" i="33"/>
  <c r="L241" i="33"/>
  <c r="L273" i="33"/>
  <c r="L305" i="33"/>
  <c r="L337" i="33"/>
  <c r="L433" i="33"/>
  <c r="L465" i="33"/>
  <c r="L497" i="33"/>
  <c r="L529" i="33"/>
  <c r="L561" i="33"/>
  <c r="L593" i="33"/>
  <c r="L625" i="33"/>
  <c r="L657" i="33"/>
  <c r="L689" i="33"/>
  <c r="L721" i="33"/>
  <c r="L753" i="33"/>
  <c r="L785" i="33"/>
  <c r="L817" i="33"/>
  <c r="L849" i="33"/>
  <c r="L881" i="33"/>
  <c r="L913" i="33"/>
  <c r="L945" i="33"/>
  <c r="L30" i="33"/>
  <c r="L62" i="33"/>
  <c r="L94" i="33"/>
  <c r="L126" i="33"/>
  <c r="L158" i="33"/>
  <c r="L190" i="33"/>
  <c r="L222" i="33"/>
  <c r="L254" i="33"/>
  <c r="L286" i="33"/>
  <c r="L318" i="33"/>
  <c r="L350" i="33"/>
  <c r="L382" i="33"/>
  <c r="L414" i="33"/>
  <c r="L446" i="33"/>
  <c r="L478" i="33"/>
  <c r="L542" i="33"/>
  <c r="L574" i="33"/>
  <c r="L606" i="33"/>
  <c r="L638" i="33"/>
  <c r="L670" i="33"/>
  <c r="L702" i="33"/>
  <c r="L734" i="33"/>
  <c r="L766" i="33"/>
  <c r="L798" i="33"/>
  <c r="L830" i="33"/>
  <c r="L862" i="33"/>
  <c r="L894" i="33"/>
  <c r="L926" i="33"/>
  <c r="L958" i="33"/>
  <c r="L843" i="33"/>
  <c r="L939" i="33"/>
  <c r="L18" i="33"/>
  <c r="L50" i="33"/>
  <c r="L82" i="33"/>
  <c r="L114" i="33"/>
  <c r="L146" i="33"/>
  <c r="L178" i="33"/>
  <c r="L210" i="33"/>
  <c r="L242" i="33"/>
  <c r="L274" i="33"/>
  <c r="L306" i="33"/>
  <c r="L338" i="33"/>
  <c r="L370" i="33"/>
  <c r="L402" i="33"/>
  <c r="L434" i="33"/>
  <c r="L466" i="33"/>
  <c r="L498" i="33"/>
  <c r="L530" i="33"/>
  <c r="L562" i="33"/>
  <c r="L594" i="33"/>
  <c r="L626" i="33"/>
  <c r="L658" i="33"/>
  <c r="L690" i="33"/>
  <c r="L722" i="33"/>
  <c r="L754" i="33"/>
  <c r="L786" i="33"/>
  <c r="L818" i="33"/>
  <c r="L850" i="33"/>
  <c r="L882" i="33"/>
  <c r="L914" i="33"/>
  <c r="L946" i="33"/>
  <c r="L95" i="33"/>
  <c r="L127" i="33"/>
  <c r="L159" i="33"/>
  <c r="L191" i="33"/>
  <c r="L223" i="33"/>
  <c r="L255" i="33"/>
  <c r="L319" i="33"/>
  <c r="L383" i="33"/>
  <c r="L447" i="33"/>
  <c r="L479" i="33"/>
  <c r="L511" i="33"/>
  <c r="M479" i="32"/>
  <c r="M489" i="32"/>
  <c r="M697" i="32"/>
  <c r="M233" i="32"/>
  <c r="M590" i="32"/>
  <c r="M769" i="32"/>
  <c r="M342" i="32"/>
  <c r="M87" i="32"/>
  <c r="M621" i="32"/>
  <c r="M364" i="32"/>
  <c r="M502" i="32"/>
  <c r="M493" i="32"/>
  <c r="M661" i="32"/>
  <c r="M188" i="32"/>
  <c r="M12" i="32"/>
  <c r="M566" i="32"/>
  <c r="M201" i="32"/>
  <c r="M220" i="32"/>
  <c r="M119" i="32"/>
  <c r="M245" i="32"/>
  <c r="M492" i="32"/>
  <c r="M629" i="32"/>
  <c r="M649" i="32"/>
  <c r="M658" i="32"/>
  <c r="M668" i="32"/>
  <c r="M757" i="32"/>
  <c r="M444" i="32"/>
  <c r="M473" i="32"/>
  <c r="M768" i="32"/>
  <c r="M532" i="32"/>
  <c r="M601" i="32"/>
  <c r="M346" i="32"/>
  <c r="M405" i="32"/>
  <c r="M503" i="32"/>
  <c r="M287" i="32"/>
  <c r="M416" i="32"/>
  <c r="M544" i="32"/>
  <c r="M660" i="32"/>
  <c r="M151" i="32"/>
  <c r="M248" i="32"/>
  <c r="M436" i="32"/>
  <c r="M731" i="32"/>
  <c r="M535" i="32"/>
  <c r="M633" i="32"/>
  <c r="M721" i="32"/>
  <c r="M437" i="32"/>
  <c r="M192" i="32"/>
  <c r="M576" i="32"/>
  <c r="M152" i="32"/>
  <c r="M212" i="32"/>
  <c r="M241" i="32"/>
  <c r="M251" i="32"/>
  <c r="M557" i="32"/>
  <c r="M191" i="32"/>
  <c r="M428" i="32"/>
  <c r="M223" i="32"/>
  <c r="M460" i="32"/>
  <c r="M538" i="32"/>
  <c r="M636" i="32"/>
  <c r="M754" i="32"/>
  <c r="M526" i="32"/>
  <c r="M155" i="32"/>
  <c r="M184" i="32"/>
  <c r="M685" i="32"/>
  <c r="M724" i="32"/>
  <c r="M470" i="32"/>
  <c r="M372" i="32"/>
  <c r="M59" i="32"/>
  <c r="M373" i="32"/>
  <c r="M628" i="32"/>
  <c r="M786" i="32"/>
  <c r="M278" i="32"/>
  <c r="M327" i="32"/>
  <c r="M20" i="32"/>
  <c r="M183" i="32"/>
  <c r="M481" i="32"/>
  <c r="M634" i="32"/>
  <c r="M690" i="32"/>
  <c r="M700" i="32"/>
  <c r="M758" i="32"/>
  <c r="M462" i="32"/>
  <c r="M808" i="32"/>
  <c r="M21" i="32"/>
  <c r="M415" i="32"/>
  <c r="M434" i="32"/>
  <c r="M673" i="32"/>
  <c r="M730" i="32"/>
  <c r="M41" i="32"/>
  <c r="M60" i="32"/>
  <c r="M300" i="32"/>
  <c r="M309" i="32"/>
  <c r="M396" i="32"/>
  <c r="M540" i="32"/>
  <c r="M789" i="32"/>
  <c r="M156" i="32"/>
  <c r="M204" i="32"/>
  <c r="M588" i="32"/>
  <c r="M780" i="32"/>
  <c r="M790" i="32"/>
  <c r="M23" i="32"/>
  <c r="M417" i="32"/>
  <c r="M608" i="32"/>
  <c r="M713" i="32"/>
  <c r="M761" i="32"/>
  <c r="M215" i="32"/>
  <c r="M801" i="32"/>
  <c r="M704" i="32"/>
  <c r="M762" i="32"/>
  <c r="M187" i="32"/>
  <c r="M571" i="32"/>
  <c r="M694" i="32"/>
  <c r="M120" i="32"/>
  <c r="M561" i="32"/>
  <c r="M657" i="32"/>
  <c r="M667" i="32"/>
  <c r="M705" i="32"/>
  <c r="M744" i="32"/>
  <c r="M773" i="32"/>
  <c r="M32" i="32"/>
  <c r="M159" i="32"/>
  <c r="M169" i="32"/>
  <c r="M332" i="32"/>
  <c r="M351" i="32"/>
  <c r="M524" i="32"/>
  <c r="M553" i="32"/>
  <c r="M686" i="32"/>
  <c r="M793" i="32"/>
  <c r="M71" i="32"/>
  <c r="M764" i="32"/>
  <c r="M352" i="32"/>
  <c r="M410" i="32"/>
  <c r="M83" i="32"/>
  <c r="M140" i="32"/>
  <c r="M150" i="32"/>
  <c r="M295" i="32"/>
  <c r="M244" i="32"/>
  <c r="M55" i="32"/>
  <c r="M103" i="32"/>
  <c r="M257" i="32"/>
  <c r="M602" i="32"/>
  <c r="M622" i="32"/>
  <c r="M315" i="32"/>
  <c r="M584" i="32"/>
  <c r="M717" i="32"/>
  <c r="M123" i="32"/>
  <c r="M441" i="32"/>
  <c r="M507" i="32"/>
  <c r="M737" i="32"/>
  <c r="M105" i="32"/>
  <c r="M268" i="32"/>
  <c r="M384" i="32"/>
  <c r="M442" i="32"/>
  <c r="M556" i="32"/>
  <c r="M565" i="32"/>
  <c r="M9" i="32"/>
  <c r="M199" i="32"/>
  <c r="M716" i="32"/>
  <c r="M33" i="32"/>
  <c r="M213" i="32"/>
  <c r="M340" i="32"/>
  <c r="M468" i="32"/>
  <c r="M551" i="32"/>
  <c r="M569" i="32"/>
  <c r="M596" i="32"/>
  <c r="M680" i="32"/>
  <c r="M698" i="32"/>
  <c r="M725" i="32"/>
  <c r="M616" i="32"/>
  <c r="M652" i="32"/>
  <c r="M745" i="32"/>
  <c r="M753" i="32"/>
  <c r="M763" i="32"/>
  <c r="M772" i="32"/>
  <c r="M781" i="32"/>
  <c r="M809" i="32"/>
  <c r="M115" i="32"/>
  <c r="M161" i="32"/>
  <c r="M214" i="32"/>
  <c r="M250" i="32"/>
  <c r="M277" i="32"/>
  <c r="M314" i="32"/>
  <c r="M341" i="32"/>
  <c r="M378" i="32"/>
  <c r="M469" i="32"/>
  <c r="M570" i="32"/>
  <c r="M597" i="32"/>
  <c r="M681" i="32"/>
  <c r="M689" i="32"/>
  <c r="M699" i="32"/>
  <c r="M726" i="32"/>
  <c r="M736" i="32"/>
  <c r="M800" i="32"/>
  <c r="M617" i="32"/>
  <c r="M653" i="32"/>
  <c r="M782" i="32"/>
  <c r="M297" i="32"/>
  <c r="M361" i="32"/>
  <c r="M397" i="32"/>
  <c r="M425" i="32"/>
  <c r="M443" i="32"/>
  <c r="M461" i="32"/>
  <c r="M533" i="32"/>
  <c r="M589" i="32"/>
  <c r="M635" i="32"/>
  <c r="M662" i="32"/>
  <c r="M672" i="32"/>
  <c r="M718" i="32"/>
  <c r="M480" i="32"/>
  <c r="M525" i="32"/>
  <c r="M626" i="32"/>
  <c r="M654" i="32"/>
  <c r="M225" i="32"/>
  <c r="M216" i="32"/>
  <c r="M252" i="32"/>
  <c r="M279" i="32"/>
  <c r="M316" i="32"/>
  <c r="M343" i="32"/>
  <c r="M380" i="32"/>
  <c r="M471" i="32"/>
  <c r="M498" i="32"/>
  <c r="M508" i="32"/>
  <c r="M562" i="32"/>
  <c r="M572" i="32"/>
  <c r="M599" i="32"/>
  <c r="M609" i="32"/>
  <c r="M729" i="32"/>
  <c r="M756" i="32"/>
  <c r="M135" i="32"/>
  <c r="M27" i="32"/>
  <c r="M37" i="32"/>
  <c r="M665" i="32"/>
  <c r="M692" i="32"/>
  <c r="M748" i="32"/>
  <c r="M776" i="32"/>
  <c r="M794" i="32"/>
  <c r="M812" i="32"/>
  <c r="M117" i="32"/>
  <c r="M180" i="32"/>
  <c r="M118" i="32"/>
  <c r="M65" i="32"/>
  <c r="M182" i="32"/>
  <c r="M172" i="32"/>
  <c r="M91" i="32"/>
  <c r="M218" i="32"/>
  <c r="M236" i="32"/>
  <c r="M500" i="32"/>
  <c r="M537" i="32"/>
  <c r="M564" i="32"/>
  <c r="M620" i="32"/>
  <c r="M648" i="32"/>
  <c r="M666" i="32"/>
  <c r="M693" i="32"/>
  <c r="M740" i="32"/>
  <c r="M749" i="32"/>
  <c r="M777" i="32"/>
  <c r="M785" i="32"/>
  <c r="M795" i="32"/>
  <c r="M804" i="32"/>
  <c r="M813" i="32"/>
  <c r="M219" i="32"/>
  <c r="M255" i="32"/>
  <c r="M319" i="32"/>
  <c r="M383" i="32"/>
  <c r="M501" i="32"/>
  <c r="M741" i="32"/>
  <c r="M750" i="32"/>
  <c r="M814" i="32"/>
  <c r="M147" i="32"/>
  <c r="M246" i="32"/>
  <c r="M265" i="32"/>
  <c r="M329" i="32"/>
  <c r="M365" i="32"/>
  <c r="M393" i="32"/>
  <c r="M429" i="32"/>
  <c r="M457" i="32"/>
  <c r="M465" i="32"/>
  <c r="M585" i="32"/>
  <c r="M593" i="32"/>
  <c r="M603" i="32"/>
  <c r="M630" i="32"/>
  <c r="M722" i="32"/>
  <c r="M732" i="32"/>
  <c r="M181" i="32"/>
  <c r="M193" i="32"/>
  <c r="M283" i="32"/>
  <c r="M310" i="32"/>
  <c r="M347" i="32"/>
  <c r="M374" i="32"/>
  <c r="M411" i="32"/>
  <c r="M438" i="32"/>
  <c r="M448" i="32"/>
  <c r="M475" i="32"/>
  <c r="M640" i="32"/>
  <c r="M73" i="32"/>
  <c r="M85" i="32"/>
  <c r="M247" i="32"/>
  <c r="M274" i="32"/>
  <c r="M293" i="32"/>
  <c r="M357" i="32"/>
  <c r="M402" i="32"/>
  <c r="M466" i="32"/>
  <c r="M512" i="32"/>
  <c r="M594" i="32"/>
  <c r="M604" i="32"/>
  <c r="M631" i="32"/>
  <c r="M22" i="32"/>
  <c r="M76" i="32"/>
  <c r="M167" i="32"/>
  <c r="M284" i="32"/>
  <c r="M311" i="32"/>
  <c r="M348" i="32"/>
  <c r="M375" i="32"/>
  <c r="M412" i="32"/>
  <c r="M439" i="32"/>
  <c r="M449" i="32"/>
  <c r="M476" i="32"/>
  <c r="M494" i="32"/>
  <c r="M558" i="32"/>
  <c r="M641" i="32"/>
  <c r="M53" i="32"/>
  <c r="M86" i="32"/>
  <c r="M149" i="32"/>
  <c r="M54" i="32"/>
  <c r="M788" i="32"/>
  <c r="M816" i="32"/>
  <c r="L215" i="32"/>
  <c r="L388" i="32"/>
  <c r="M388" i="32"/>
  <c r="M49" i="32"/>
  <c r="L83" i="32"/>
  <c r="M101" i="32"/>
  <c r="M127" i="32"/>
  <c r="L127" i="32"/>
  <c r="M260" i="32"/>
  <c r="L260" i="32"/>
  <c r="M269" i="32"/>
  <c r="M305" i="32"/>
  <c r="L324" i="32"/>
  <c r="M324" i="32"/>
  <c r="M333" i="32"/>
  <c r="L333" i="32"/>
  <c r="M369" i="32"/>
  <c r="L101" i="32"/>
  <c r="L242" i="32"/>
  <c r="M433" i="32"/>
  <c r="L288" i="32"/>
  <c r="M288" i="32"/>
  <c r="L452" i="32"/>
  <c r="M452" i="32"/>
  <c r="M50" i="32"/>
  <c r="M128" i="32"/>
  <c r="M145" i="32"/>
  <c r="M261" i="32"/>
  <c r="L261" i="32"/>
  <c r="M325" i="32"/>
  <c r="M389" i="32"/>
  <c r="M497" i="32"/>
  <c r="M708" i="32"/>
  <c r="L224" i="32"/>
  <c r="M224" i="32"/>
  <c r="M516" i="32"/>
  <c r="L516" i="32"/>
  <c r="M580" i="32"/>
  <c r="L580" i="32"/>
  <c r="M625" i="32"/>
  <c r="M644" i="32"/>
  <c r="L644" i="32"/>
  <c r="L25" i="32"/>
  <c r="M146" i="32"/>
  <c r="M164" i="32"/>
  <c r="L164" i="32"/>
  <c r="L407" i="32"/>
  <c r="M709" i="32"/>
  <c r="L791" i="32"/>
  <c r="M791" i="32"/>
  <c r="L173" i="32"/>
  <c r="L727" i="32"/>
  <c r="M727" i="32"/>
  <c r="M280" i="32"/>
  <c r="L280" i="32"/>
  <c r="M344" i="32"/>
  <c r="L344" i="32"/>
  <c r="M517" i="32"/>
  <c r="M581" i="32"/>
  <c r="M645" i="32"/>
  <c r="M165" i="32"/>
  <c r="L165" i="32"/>
  <c r="M408" i="32"/>
  <c r="L408" i="32"/>
  <c r="L663" i="32"/>
  <c r="M663" i="32"/>
  <c r="M792" i="32"/>
  <c r="L792" i="32"/>
  <c r="M69" i="32"/>
  <c r="L147" i="32"/>
  <c r="M472" i="32"/>
  <c r="L472" i="32"/>
  <c r="L535" i="32"/>
  <c r="L599" i="32"/>
  <c r="M728" i="32"/>
  <c r="L728" i="32"/>
  <c r="M209" i="32"/>
  <c r="M664" i="32"/>
  <c r="L664" i="32"/>
  <c r="M536" i="32"/>
  <c r="L536" i="32"/>
  <c r="M600" i="32"/>
  <c r="L600" i="32"/>
  <c r="L68" i="32"/>
  <c r="M68" i="32"/>
  <c r="L26" i="32"/>
  <c r="L87" i="32"/>
  <c r="L282" i="32"/>
  <c r="M45" i="32"/>
  <c r="L45" i="32"/>
  <c r="M273" i="32"/>
  <c r="M301" i="32"/>
  <c r="M337" i="32"/>
  <c r="M401" i="32"/>
  <c r="M19" i="32"/>
  <c r="L37" i="32"/>
  <c r="M420" i="32"/>
  <c r="L420" i="32"/>
  <c r="M109" i="32"/>
  <c r="L109" i="32"/>
  <c r="L184" i="32"/>
  <c r="M356" i="32"/>
  <c r="L356" i="32"/>
  <c r="M114" i="32"/>
  <c r="L114" i="32"/>
  <c r="M132" i="32"/>
  <c r="L132" i="32"/>
  <c r="L256" i="32"/>
  <c r="M256" i="32"/>
  <c r="L320" i="32"/>
  <c r="M320" i="32"/>
  <c r="M122" i="32"/>
  <c r="M63" i="32"/>
  <c r="L63" i="32"/>
  <c r="M484" i="32"/>
  <c r="L484" i="32"/>
  <c r="L32" i="32"/>
  <c r="L95" i="32"/>
  <c r="M95" i="32"/>
  <c r="M36" i="32"/>
  <c r="L36" i="32"/>
  <c r="L228" i="32"/>
  <c r="M228" i="32"/>
  <c r="M113" i="32"/>
  <c r="M229" i="32"/>
  <c r="L229" i="32"/>
  <c r="M292" i="32"/>
  <c r="L292" i="32"/>
  <c r="M141" i="32"/>
  <c r="L141" i="32"/>
  <c r="M421" i="32"/>
  <c r="M676" i="32"/>
  <c r="M96" i="32"/>
  <c r="L115" i="32"/>
  <c r="L439" i="32"/>
  <c r="M485" i="32"/>
  <c r="L759" i="32"/>
  <c r="M759" i="32"/>
  <c r="L77" i="32"/>
  <c r="M77" i="32"/>
  <c r="M18" i="32"/>
  <c r="M210" i="32"/>
  <c r="M160" i="32"/>
  <c r="M177" i="32"/>
  <c r="L186" i="32"/>
  <c r="L248" i="32"/>
  <c r="M677" i="32"/>
  <c r="M51" i="32"/>
  <c r="K1" i="32"/>
  <c r="L4" i="32"/>
  <c r="M4" i="32"/>
  <c r="M13" i="32"/>
  <c r="L13" i="32"/>
  <c r="M81" i="32"/>
  <c r="L151" i="32"/>
  <c r="L160" i="32"/>
  <c r="M312" i="32"/>
  <c r="L312" i="32"/>
  <c r="M376" i="32"/>
  <c r="L376" i="32"/>
  <c r="L503" i="32"/>
  <c r="L530" i="32"/>
  <c r="M549" i="32"/>
  <c r="M613" i="32"/>
  <c r="L695" i="32"/>
  <c r="M695" i="32"/>
  <c r="M17" i="32"/>
  <c r="M44" i="32"/>
  <c r="M133" i="32"/>
  <c r="L133" i="32"/>
  <c r="L548" i="32"/>
  <c r="M548" i="32"/>
  <c r="L55" i="32"/>
  <c r="M440" i="32"/>
  <c r="L440" i="32"/>
  <c r="M760" i="32"/>
  <c r="L760" i="32"/>
  <c r="M178" i="32"/>
  <c r="L196" i="32"/>
  <c r="M196" i="32"/>
  <c r="L567" i="32"/>
  <c r="L18" i="32"/>
  <c r="M612" i="32"/>
  <c r="L612" i="32"/>
  <c r="M64" i="32"/>
  <c r="M31" i="32"/>
  <c r="L31" i="32"/>
  <c r="M56" i="32"/>
  <c r="M82" i="32"/>
  <c r="M504" i="32"/>
  <c r="L504" i="32"/>
  <c r="M696" i="32"/>
  <c r="L696" i="32"/>
  <c r="M108" i="32"/>
  <c r="M237" i="32"/>
  <c r="L100" i="32"/>
  <c r="M100" i="32"/>
  <c r="M197" i="32"/>
  <c r="L197" i="32"/>
  <c r="M568" i="32"/>
  <c r="L568" i="32"/>
  <c r="M632" i="32"/>
  <c r="L632" i="32"/>
  <c r="L798" i="32"/>
  <c r="L676" i="32"/>
  <c r="L708" i="32"/>
  <c r="L740" i="32"/>
  <c r="L772" i="32"/>
  <c r="L804" i="32"/>
  <c r="L17" i="32"/>
  <c r="L49" i="32"/>
  <c r="L81" i="32"/>
  <c r="L113" i="32"/>
  <c r="L145" i="32"/>
  <c r="L177" i="32"/>
  <c r="L209" i="32"/>
  <c r="L241" i="32"/>
  <c r="L273" i="32"/>
  <c r="L305" i="32"/>
  <c r="L337" i="32"/>
  <c r="L369" i="32"/>
  <c r="L401" i="32"/>
  <c r="L433" i="32"/>
  <c r="L465" i="32"/>
  <c r="L497" i="32"/>
  <c r="L529" i="32"/>
  <c r="L561" i="32"/>
  <c r="L593" i="32"/>
  <c r="L625" i="32"/>
  <c r="L657" i="32"/>
  <c r="L689" i="32"/>
  <c r="L721" i="32"/>
  <c r="L753" i="32"/>
  <c r="L785" i="32"/>
  <c r="L293" i="32"/>
  <c r="L325" i="32"/>
  <c r="L357" i="32"/>
  <c r="L389" i="32"/>
  <c r="L421" i="32"/>
  <c r="L453" i="32"/>
  <c r="L485" i="32"/>
  <c r="L517" i="32"/>
  <c r="L549" i="32"/>
  <c r="L581" i="32"/>
  <c r="L613" i="32"/>
  <c r="L645" i="32"/>
  <c r="L677" i="32"/>
  <c r="L709" i="32"/>
  <c r="L741" i="32"/>
  <c r="L773" i="32"/>
  <c r="L805" i="32"/>
  <c r="L178" i="32"/>
  <c r="L210" i="32"/>
  <c r="L274" i="32"/>
  <c r="L402" i="32"/>
  <c r="L434" i="32"/>
  <c r="L466" i="32"/>
  <c r="L498" i="32"/>
  <c r="L562" i="32"/>
  <c r="L594" i="32"/>
  <c r="L626" i="32"/>
  <c r="L658" i="32"/>
  <c r="L690" i="32"/>
  <c r="L722" i="32"/>
  <c r="L754" i="32"/>
  <c r="L786" i="32"/>
  <c r="L223" i="32"/>
  <c r="L287" i="32"/>
  <c r="L319" i="32"/>
  <c r="L383" i="32"/>
  <c r="L415" i="32"/>
  <c r="L447" i="32"/>
  <c r="L479" i="32"/>
  <c r="L44" i="32"/>
  <c r="L428" i="32"/>
  <c r="L460" i="32"/>
  <c r="L492" i="32"/>
  <c r="L524" i="32"/>
  <c r="L556" i="32"/>
  <c r="L588" i="32"/>
  <c r="L620" i="32"/>
  <c r="L652" i="32"/>
  <c r="L684" i="32"/>
  <c r="L716" i="32"/>
  <c r="L748" i="32"/>
  <c r="L780" i="32"/>
  <c r="L812" i="32"/>
  <c r="L159" i="32"/>
  <c r="L191" i="32"/>
  <c r="L12" i="32"/>
  <c r="L76" i="32"/>
  <c r="L108" i="32"/>
  <c r="L140" i="32"/>
  <c r="L172" i="32"/>
  <c r="L204" i="32"/>
  <c r="L236" i="32"/>
  <c r="L268" i="32"/>
  <c r="L300" i="32"/>
  <c r="L332" i="32"/>
  <c r="L364" i="32"/>
  <c r="L396" i="32"/>
  <c r="L441" i="32"/>
  <c r="L473" i="32"/>
  <c r="L537" i="32"/>
  <c r="L569" i="32"/>
  <c r="L601" i="32"/>
  <c r="L633" i="32"/>
  <c r="L665" i="32"/>
  <c r="L697" i="32"/>
  <c r="L729" i="32"/>
  <c r="L761" i="32"/>
  <c r="L793" i="32"/>
  <c r="L352" i="32"/>
  <c r="L384" i="32"/>
  <c r="L416" i="32"/>
  <c r="L448" i="32"/>
  <c r="L480" i="32"/>
  <c r="L512" i="32"/>
  <c r="L544" i="32"/>
  <c r="L576" i="32"/>
  <c r="L608" i="32"/>
  <c r="L640" i="32"/>
  <c r="L672" i="32"/>
  <c r="L704" i="32"/>
  <c r="L736" i="32"/>
  <c r="L768" i="32"/>
  <c r="L800" i="32"/>
  <c r="L237" i="32"/>
  <c r="L269" i="32"/>
  <c r="L301" i="32"/>
  <c r="L365" i="32"/>
  <c r="L397" i="32"/>
  <c r="L429" i="32"/>
  <c r="L461" i="32"/>
  <c r="L493" i="32"/>
  <c r="L525" i="32"/>
  <c r="L557" i="32"/>
  <c r="L589" i="32"/>
  <c r="L621" i="32"/>
  <c r="L653" i="32"/>
  <c r="L685" i="32"/>
  <c r="L717" i="32"/>
  <c r="L749" i="32"/>
  <c r="L781" i="32"/>
  <c r="L813" i="32"/>
  <c r="L250" i="32"/>
  <c r="L314" i="32"/>
  <c r="L346" i="32"/>
  <c r="L378" i="32"/>
  <c r="L410" i="32"/>
  <c r="L442" i="32"/>
  <c r="L538" i="32"/>
  <c r="L570" i="32"/>
  <c r="L602" i="32"/>
  <c r="L634" i="32"/>
  <c r="L666" i="32"/>
  <c r="L698" i="32"/>
  <c r="L730" i="32"/>
  <c r="L762" i="32"/>
  <c r="L794" i="32"/>
  <c r="M26" i="32"/>
  <c r="L167" i="32"/>
  <c r="L295" i="32"/>
  <c r="L71" i="32"/>
  <c r="L372" i="32"/>
  <c r="L436" i="32"/>
  <c r="L468" i="32"/>
  <c r="L500" i="32"/>
  <c r="L532" i="32"/>
  <c r="L564" i="32"/>
  <c r="L596" i="32"/>
  <c r="L628" i="32"/>
  <c r="L660" i="32"/>
  <c r="L692" i="32"/>
  <c r="L724" i="32"/>
  <c r="L756" i="32"/>
  <c r="L788" i="32"/>
  <c r="M148" i="32"/>
  <c r="L417" i="32"/>
  <c r="L609" i="32"/>
  <c r="L641" i="32"/>
  <c r="L673" i="32"/>
  <c r="L705" i="32"/>
  <c r="L737" i="32"/>
  <c r="L769" i="32"/>
  <c r="L801" i="32"/>
  <c r="L199" i="32"/>
  <c r="M385" i="32"/>
  <c r="L462" i="32"/>
  <c r="L494" i="32"/>
  <c r="L622" i="32"/>
  <c r="L654" i="32"/>
  <c r="L686" i="32"/>
  <c r="L718" i="32"/>
  <c r="L750" i="32"/>
  <c r="L782" i="32"/>
  <c r="L814" i="32"/>
  <c r="L218" i="32"/>
  <c r="M58" i="32"/>
  <c r="L103" i="32"/>
  <c r="M154" i="32"/>
  <c r="M7" i="32"/>
  <c r="M231" i="32"/>
  <c r="L340" i="32"/>
  <c r="L33" i="32"/>
  <c r="M84" i="32"/>
  <c r="L225" i="32"/>
  <c r="M276" i="32"/>
  <c r="M129" i="32"/>
  <c r="M14" i="32"/>
  <c r="L27" i="32"/>
  <c r="M46" i="32"/>
  <c r="L59" i="32"/>
  <c r="M78" i="32"/>
  <c r="L91" i="32"/>
  <c r="M110" i="32"/>
  <c r="L123" i="32"/>
  <c r="M142" i="32"/>
  <c r="L155" i="32"/>
  <c r="M174" i="32"/>
  <c r="L187" i="32"/>
  <c r="M206" i="32"/>
  <c r="L219" i="32"/>
  <c r="M238" i="32"/>
  <c r="L251" i="32"/>
  <c r="M270" i="32"/>
  <c r="L283" i="32"/>
  <c r="M302" i="32"/>
  <c r="L315" i="32"/>
  <c r="M334" i="32"/>
  <c r="L347" i="32"/>
  <c r="M366" i="32"/>
  <c r="L379" i="32"/>
  <c r="M398" i="32"/>
  <c r="L411" i="32"/>
  <c r="M430" i="32"/>
  <c r="L443" i="32"/>
  <c r="L475" i="32"/>
  <c r="L507" i="32"/>
  <c r="L539" i="32"/>
  <c r="L571" i="32"/>
  <c r="L603" i="32"/>
  <c r="L635" i="32"/>
  <c r="L667" i="32"/>
  <c r="L699" i="32"/>
  <c r="L731" i="32"/>
  <c r="L763" i="32"/>
  <c r="L795" i="32"/>
  <c r="M90" i="32"/>
  <c r="L180" i="32"/>
  <c r="M52" i="32"/>
  <c r="M353" i="32"/>
  <c r="L584" i="32"/>
  <c r="L616" i="32"/>
  <c r="L648" i="32"/>
  <c r="L680" i="32"/>
  <c r="L744" i="32"/>
  <c r="L776" i="32"/>
  <c r="L808" i="32"/>
  <c r="L135" i="32"/>
  <c r="M186" i="32"/>
  <c r="M116" i="32"/>
  <c r="M308" i="32"/>
  <c r="M321" i="32"/>
  <c r="L21" i="32"/>
  <c r="L597" i="32"/>
  <c r="L629" i="32"/>
  <c r="L661" i="32"/>
  <c r="L693" i="32"/>
  <c r="L725" i="32"/>
  <c r="L757" i="32"/>
  <c r="L789" i="32"/>
  <c r="M173" i="32"/>
  <c r="M289" i="32"/>
  <c r="M205" i="32"/>
  <c r="L20" i="32"/>
  <c r="L244" i="32"/>
  <c r="L193" i="32"/>
  <c r="L257" i="32"/>
  <c r="L60" i="32"/>
  <c r="L156" i="32"/>
  <c r="L188" i="32"/>
  <c r="L220" i="32"/>
  <c r="L252" i="32"/>
  <c r="L284" i="32"/>
  <c r="L316" i="32"/>
  <c r="L348" i="32"/>
  <c r="L380" i="32"/>
  <c r="L412" i="32"/>
  <c r="L444" i="32"/>
  <c r="L476" i="32"/>
  <c r="L508" i="32"/>
  <c r="L540" i="32"/>
  <c r="L572" i="32"/>
  <c r="L604" i="32"/>
  <c r="L636" i="32"/>
  <c r="L668" i="32"/>
  <c r="L700" i="32"/>
  <c r="L732" i="32"/>
  <c r="L122" i="32"/>
  <c r="M39" i="32"/>
  <c r="L9" i="32"/>
  <c r="M28" i="32"/>
  <c r="L41" i="32"/>
  <c r="L73" i="32"/>
  <c r="M92" i="32"/>
  <c r="L105" i="32"/>
  <c r="M124" i="32"/>
  <c r="L137" i="32"/>
  <c r="L169" i="32"/>
  <c r="L201" i="32"/>
  <c r="L233" i="32"/>
  <c r="L265" i="32"/>
  <c r="L297" i="32"/>
  <c r="L329" i="32"/>
  <c r="L361" i="32"/>
  <c r="L393" i="32"/>
  <c r="L425" i="32"/>
  <c r="L457" i="32"/>
  <c r="L489" i="32"/>
  <c r="L521" i="32"/>
  <c r="L553" i="32"/>
  <c r="L585" i="32"/>
  <c r="L617" i="32"/>
  <c r="L649" i="32"/>
  <c r="L681" i="32"/>
  <c r="L713" i="32"/>
  <c r="L745" i="32"/>
  <c r="L777" i="32"/>
  <c r="L809" i="32"/>
  <c r="L161" i="32"/>
  <c r="M97" i="32"/>
  <c r="L22" i="32"/>
  <c r="L54" i="32"/>
  <c r="L86" i="32"/>
  <c r="L118" i="32"/>
  <c r="L150" i="32"/>
  <c r="L182" i="32"/>
  <c r="L214" i="32"/>
  <c r="L310" i="32"/>
  <c r="L342" i="32"/>
  <c r="L374" i="32"/>
  <c r="L438" i="32"/>
  <c r="L470" i="32"/>
  <c r="L502" i="32"/>
  <c r="L566" i="32"/>
  <c r="L630" i="32"/>
  <c r="L662" i="32"/>
  <c r="L694" i="32"/>
  <c r="L726" i="32"/>
  <c r="L758" i="32"/>
  <c r="L790" i="32"/>
  <c r="L212" i="32"/>
  <c r="L65" i="32"/>
  <c r="L263" i="32"/>
  <c r="L816" i="32"/>
  <c r="M66" i="31"/>
  <c r="M67" i="31"/>
  <c r="M22" i="31"/>
  <c r="M19" i="31"/>
  <c r="M68" i="31"/>
  <c r="M40" i="31"/>
  <c r="M55" i="31"/>
  <c r="M25" i="31"/>
  <c r="M58" i="31"/>
  <c r="M61" i="31"/>
  <c r="M50" i="31"/>
  <c r="M11" i="31"/>
  <c r="M35" i="31"/>
  <c r="M56" i="31"/>
  <c r="M59" i="31"/>
  <c r="M41" i="31"/>
  <c r="M43" i="31"/>
  <c r="M60" i="31"/>
  <c r="M3" i="31"/>
  <c r="M48" i="31"/>
  <c r="M4" i="31"/>
  <c r="M34" i="31"/>
  <c r="M62" i="31"/>
  <c r="M63" i="31"/>
  <c r="L63" i="31"/>
  <c r="M5" i="31"/>
  <c r="M64" i="31"/>
  <c r="M26" i="31"/>
  <c r="M28" i="31"/>
  <c r="M30" i="31"/>
  <c r="K1" i="31"/>
  <c r="D24" i="1" s="1"/>
  <c r="M42" i="31"/>
  <c r="M14" i="31"/>
  <c r="M32" i="31"/>
  <c r="M21" i="31"/>
  <c r="M51" i="31"/>
  <c r="M36" i="31"/>
  <c r="M13" i="31"/>
  <c r="M31" i="31"/>
  <c r="M27" i="31"/>
  <c r="M44" i="31"/>
  <c r="M37" i="31"/>
  <c r="M52" i="31"/>
  <c r="M57" i="31"/>
  <c r="M29" i="31"/>
  <c r="M46" i="31"/>
  <c r="M12" i="31"/>
  <c r="M23" i="31"/>
  <c r="M38" i="31"/>
  <c r="M53" i="31"/>
  <c r="M17" i="31"/>
  <c r="M45" i="31"/>
  <c r="M18" i="31"/>
  <c r="M10" i="31"/>
  <c r="M54" i="31"/>
  <c r="M47" i="31"/>
  <c r="M39" i="31"/>
  <c r="M69" i="31"/>
  <c r="L6" i="31"/>
  <c r="L22" i="31"/>
  <c r="L30" i="31"/>
  <c r="L38" i="31"/>
  <c r="L46" i="31"/>
  <c r="L54" i="31"/>
  <c r="L62" i="31"/>
  <c r="M6" i="31"/>
  <c r="L48" i="31"/>
  <c r="L41" i="31"/>
  <c r="L10" i="31"/>
  <c r="L18" i="31"/>
  <c r="L26" i="31"/>
  <c r="L34" i="31"/>
  <c r="L42" i="31"/>
  <c r="L50" i="31"/>
  <c r="L58" i="31"/>
  <c r="L66" i="31"/>
  <c r="L55" i="31"/>
  <c r="L32" i="31"/>
  <c r="M24" i="31"/>
  <c r="L17" i="31"/>
  <c r="M65" i="31"/>
  <c r="L31" i="31"/>
  <c r="M15" i="31"/>
  <c r="M16" i="31"/>
  <c r="L25" i="31"/>
  <c r="M9" i="31"/>
  <c r="M8" i="31"/>
  <c r="L57" i="31"/>
  <c r="M49" i="31"/>
  <c r="L3" i="31"/>
  <c r="L11" i="31"/>
  <c r="L19" i="31"/>
  <c r="L27" i="31"/>
  <c r="L35" i="31"/>
  <c r="L43" i="31"/>
  <c r="L51" i="31"/>
  <c r="L59" i="31"/>
  <c r="L67" i="31"/>
  <c r="L47" i="31"/>
  <c r="M33" i="31"/>
  <c r="L39" i="31"/>
  <c r="L40" i="31"/>
  <c r="M7" i="31"/>
  <c r="L56" i="31"/>
  <c r="L68" i="31"/>
  <c r="L5" i="31"/>
  <c r="L13" i="31"/>
  <c r="L21" i="31"/>
  <c r="L29" i="31"/>
  <c r="L37" i="31"/>
  <c r="L45" i="31"/>
  <c r="L53" i="31"/>
  <c r="L61" i="31"/>
  <c r="L69" i="31"/>
  <c r="K4" i="21"/>
  <c r="L4" i="21" s="1"/>
  <c r="K5" i="21"/>
  <c r="K6" i="21"/>
  <c r="L6" i="21" s="1"/>
  <c r="K7" i="21"/>
  <c r="L7" i="21" s="1"/>
  <c r="K8" i="21"/>
  <c r="L8" i="21" s="1"/>
  <c r="K9" i="21"/>
  <c r="L9" i="21" s="1"/>
  <c r="K10" i="21"/>
  <c r="L10" i="21" s="1"/>
  <c r="K11" i="21"/>
  <c r="L11" i="21" s="1"/>
  <c r="K12" i="21"/>
  <c r="L12" i="21" s="1"/>
  <c r="K13" i="21"/>
  <c r="L13" i="21" s="1"/>
  <c r="K14" i="21"/>
  <c r="L14" i="21"/>
  <c r="K15" i="21"/>
  <c r="L15" i="21"/>
  <c r="K16" i="21"/>
  <c r="L16" i="21" s="1"/>
  <c r="K17" i="21"/>
  <c r="L17" i="21" s="1"/>
  <c r="K18" i="21"/>
  <c r="L18" i="21" s="1"/>
  <c r="K19" i="21"/>
  <c r="L19" i="21" s="1"/>
  <c r="K20" i="21"/>
  <c r="L20" i="21" s="1"/>
  <c r="K21" i="21"/>
  <c r="L21" i="21" s="1"/>
  <c r="K22" i="21"/>
  <c r="L22" i="21"/>
  <c r="K23" i="21"/>
  <c r="L23" i="21" s="1"/>
  <c r="K24" i="21"/>
  <c r="L24" i="21"/>
  <c r="K25" i="21"/>
  <c r="L25" i="21" s="1"/>
  <c r="K26" i="21"/>
  <c r="L26" i="21" s="1"/>
  <c r="K27" i="21"/>
  <c r="L27" i="21"/>
  <c r="K28" i="21"/>
  <c r="L28" i="21"/>
  <c r="K29" i="21"/>
  <c r="L29" i="21"/>
  <c r="K30" i="21"/>
  <c r="L30" i="21"/>
  <c r="K31" i="21"/>
  <c r="L31" i="21"/>
  <c r="K32" i="21"/>
  <c r="L32" i="21"/>
  <c r="K33" i="21"/>
  <c r="L33" i="21"/>
  <c r="K34" i="21"/>
  <c r="L34" i="21"/>
  <c r="K35" i="21"/>
  <c r="L35" i="21"/>
  <c r="K36" i="21"/>
  <c r="L36" i="21"/>
  <c r="K37" i="21"/>
  <c r="L37" i="21"/>
  <c r="K38" i="21"/>
  <c r="L38" i="21"/>
  <c r="K39" i="21"/>
  <c r="L39" i="21" s="1"/>
  <c r="K40" i="21"/>
  <c r="L40" i="21" s="1"/>
  <c r="K41" i="21"/>
  <c r="L41" i="21"/>
  <c r="K42" i="21"/>
  <c r="L42" i="21"/>
  <c r="K43" i="21"/>
  <c r="L43" i="21" s="1"/>
  <c r="K44" i="21"/>
  <c r="L44" i="21"/>
  <c r="K45" i="21"/>
  <c r="L45" i="21" s="1"/>
  <c r="K46" i="21"/>
  <c r="L46" i="21"/>
  <c r="K47" i="21"/>
  <c r="L47" i="21"/>
  <c r="K48" i="21"/>
  <c r="L48" i="21" s="1"/>
  <c r="K49" i="21"/>
  <c r="L49" i="21" s="1"/>
  <c r="K50" i="21"/>
  <c r="L50" i="21" s="1"/>
  <c r="K51" i="21"/>
  <c r="L51" i="21" s="1"/>
  <c r="K52" i="21"/>
  <c r="L52" i="21" s="1"/>
  <c r="K53" i="21"/>
  <c r="L53" i="21" s="1"/>
  <c r="K54" i="21"/>
  <c r="L54" i="21"/>
  <c r="K55" i="21"/>
  <c r="L55" i="21" s="1"/>
  <c r="K56" i="21"/>
  <c r="L56" i="21"/>
  <c r="K57" i="21"/>
  <c r="L57" i="21" s="1"/>
  <c r="K58" i="21"/>
  <c r="L58" i="21" s="1"/>
  <c r="K59" i="21"/>
  <c r="L59" i="21" s="1"/>
  <c r="K60" i="21"/>
  <c r="L60" i="21"/>
  <c r="K61" i="21"/>
  <c r="L61" i="21"/>
  <c r="K62" i="21"/>
  <c r="L62" i="21"/>
  <c r="K63" i="21"/>
  <c r="L63" i="21"/>
  <c r="K64" i="21"/>
  <c r="L64" i="21"/>
  <c r="K65" i="21"/>
  <c r="L65" i="21"/>
  <c r="K66" i="21"/>
  <c r="L66" i="21"/>
  <c r="K67" i="21"/>
  <c r="L67" i="21"/>
  <c r="K68" i="21"/>
  <c r="L68" i="21"/>
  <c r="K69" i="21"/>
  <c r="L69" i="21"/>
  <c r="K70" i="21"/>
  <c r="L70" i="21"/>
  <c r="K71" i="21"/>
  <c r="L71" i="21" s="1"/>
  <c r="K72" i="21"/>
  <c r="L72" i="21" s="1"/>
  <c r="K73" i="21"/>
  <c r="L73" i="21"/>
  <c r="K74" i="21"/>
  <c r="L74" i="21"/>
  <c r="K75" i="21"/>
  <c r="L75" i="21" s="1"/>
  <c r="K76" i="21"/>
  <c r="L76" i="21"/>
  <c r="K77" i="21"/>
  <c r="L77" i="21" s="1"/>
  <c r="K78" i="21"/>
  <c r="L78" i="21"/>
  <c r="K79" i="21"/>
  <c r="M79" i="21" s="1"/>
  <c r="L79" i="21"/>
  <c r="K80" i="21"/>
  <c r="L80" i="21" s="1"/>
  <c r="K81" i="21"/>
  <c r="L81" i="21" s="1"/>
  <c r="K82" i="21"/>
  <c r="L82" i="21" s="1"/>
  <c r="M82" i="21"/>
  <c r="K83" i="21"/>
  <c r="L83" i="21" s="1"/>
  <c r="K84" i="21"/>
  <c r="L84" i="21" s="1"/>
  <c r="K85" i="21"/>
  <c r="L85" i="21" s="1"/>
  <c r="K86" i="21"/>
  <c r="L86" i="21"/>
  <c r="K87" i="21"/>
  <c r="L87" i="21" s="1"/>
  <c r="K88" i="21"/>
  <c r="L88" i="21"/>
  <c r="K89" i="21"/>
  <c r="L89" i="21" s="1"/>
  <c r="K90" i="21"/>
  <c r="L90" i="21" s="1"/>
  <c r="K91" i="21"/>
  <c r="L91" i="21" s="1"/>
  <c r="K92" i="21"/>
  <c r="L92" i="21"/>
  <c r="K93" i="21"/>
  <c r="L93" i="21"/>
  <c r="K94" i="21"/>
  <c r="L94" i="21"/>
  <c r="K95" i="21"/>
  <c r="L95" i="21"/>
  <c r="M95" i="21"/>
  <c r="K96" i="21"/>
  <c r="L96" i="21"/>
  <c r="K97" i="21"/>
  <c r="L97" i="21"/>
  <c r="M97" i="21"/>
  <c r="K98" i="21"/>
  <c r="L98" i="21"/>
  <c r="K99" i="21"/>
  <c r="L99" i="21"/>
  <c r="K100" i="21"/>
  <c r="L100" i="21"/>
  <c r="K101" i="21"/>
  <c r="L101" i="21"/>
  <c r="K102" i="21"/>
  <c r="L102" i="21"/>
  <c r="K103" i="21"/>
  <c r="L103" i="21" s="1"/>
  <c r="K104" i="21"/>
  <c r="L104" i="21" s="1"/>
  <c r="K105" i="21"/>
  <c r="L105" i="21"/>
  <c r="K106" i="21"/>
  <c r="L106" i="21"/>
  <c r="K107" i="21"/>
  <c r="L107" i="21" s="1"/>
  <c r="K108" i="21"/>
  <c r="L108" i="21"/>
  <c r="K109" i="21"/>
  <c r="L109" i="21" s="1"/>
  <c r="K110" i="21"/>
  <c r="L110" i="21"/>
  <c r="K111" i="21"/>
  <c r="M111" i="21" s="1"/>
  <c r="L111" i="21"/>
  <c r="K112" i="21"/>
  <c r="L112" i="21" s="1"/>
  <c r="K113" i="21"/>
  <c r="L113" i="21" s="1"/>
  <c r="K114" i="21"/>
  <c r="L114" i="21" s="1"/>
  <c r="K115" i="21"/>
  <c r="L115" i="21" s="1"/>
  <c r="K116" i="21"/>
  <c r="L116" i="21" s="1"/>
  <c r="K117" i="21"/>
  <c r="L117" i="21" s="1"/>
  <c r="K118" i="21"/>
  <c r="L118" i="21"/>
  <c r="K119" i="21"/>
  <c r="L119" i="21" s="1"/>
  <c r="K120" i="21"/>
  <c r="L120" i="21"/>
  <c r="K121" i="21"/>
  <c r="L121" i="21" s="1"/>
  <c r="K122" i="21"/>
  <c r="L122" i="21" s="1"/>
  <c r="K123" i="21"/>
  <c r="L123" i="21" s="1"/>
  <c r="K124" i="21"/>
  <c r="L124" i="21"/>
  <c r="K125" i="21"/>
  <c r="L125" i="21"/>
  <c r="K126" i="21"/>
  <c r="L126" i="21"/>
  <c r="K127" i="21"/>
  <c r="L127" i="21"/>
  <c r="K128" i="21"/>
  <c r="L128" i="21"/>
  <c r="K129" i="21"/>
  <c r="L129" i="21"/>
  <c r="K130" i="21"/>
  <c r="L130" i="21"/>
  <c r="K131" i="21"/>
  <c r="L131" i="21"/>
  <c r="K132" i="21"/>
  <c r="L132" i="21"/>
  <c r="K133" i="21"/>
  <c r="L133" i="21"/>
  <c r="K134" i="21"/>
  <c r="L134" i="21"/>
  <c r="K135" i="21"/>
  <c r="L135" i="21" s="1"/>
  <c r="K136" i="21"/>
  <c r="L136" i="21" s="1"/>
  <c r="K137" i="21"/>
  <c r="L137" i="21"/>
  <c r="K138" i="21"/>
  <c r="L138" i="21"/>
  <c r="K139" i="21"/>
  <c r="L139" i="21" s="1"/>
  <c r="K140" i="21"/>
  <c r="L140" i="21"/>
  <c r="K141" i="21"/>
  <c r="L141" i="21" s="1"/>
  <c r="K142" i="21"/>
  <c r="L142" i="21"/>
  <c r="K143" i="21"/>
  <c r="L143" i="21"/>
  <c r="K144" i="21"/>
  <c r="L144" i="21" s="1"/>
  <c r="K145" i="21"/>
  <c r="L145" i="21" s="1"/>
  <c r="K146" i="21"/>
  <c r="L146" i="21" s="1"/>
  <c r="K147" i="21"/>
  <c r="L147" i="21" s="1"/>
  <c r="K148" i="21"/>
  <c r="L148" i="21" s="1"/>
  <c r="K149" i="21"/>
  <c r="L149" i="21" s="1"/>
  <c r="K150" i="21"/>
  <c r="L150" i="21"/>
  <c r="K151" i="21"/>
  <c r="L151" i="21" s="1"/>
  <c r="K152" i="21"/>
  <c r="L152" i="21"/>
  <c r="K153" i="21"/>
  <c r="L153" i="21" s="1"/>
  <c r="K154" i="21"/>
  <c r="L154" i="21" s="1"/>
  <c r="K155" i="21"/>
  <c r="L155" i="21" s="1"/>
  <c r="K156" i="21"/>
  <c r="L156" i="21"/>
  <c r="K157" i="21"/>
  <c r="L157" i="21"/>
  <c r="K158" i="21"/>
  <c r="L158" i="21"/>
  <c r="M158" i="21"/>
  <c r="K159" i="21"/>
  <c r="L159" i="21"/>
  <c r="K160" i="21"/>
  <c r="L160" i="21"/>
  <c r="K161" i="21"/>
  <c r="L161" i="21"/>
  <c r="K162" i="21"/>
  <c r="L162" i="21"/>
  <c r="K163" i="21"/>
  <c r="L163" i="21"/>
  <c r="K164" i="21"/>
  <c r="L164" i="21"/>
  <c r="K165" i="21"/>
  <c r="L165" i="21"/>
  <c r="K166" i="21"/>
  <c r="L166" i="21"/>
  <c r="K167" i="21"/>
  <c r="L167" i="21" s="1"/>
  <c r="K168" i="21"/>
  <c r="L168" i="21"/>
  <c r="K169" i="21"/>
  <c r="L169" i="21"/>
  <c r="K170" i="21"/>
  <c r="L170" i="21"/>
  <c r="K171" i="21"/>
  <c r="L171" i="21" s="1"/>
  <c r="K172" i="21"/>
  <c r="M172" i="21" s="1"/>
  <c r="L172" i="21"/>
  <c r="K173" i="21"/>
  <c r="L173" i="21" s="1"/>
  <c r="K174" i="21"/>
  <c r="M174" i="21" s="1"/>
  <c r="L174" i="21"/>
  <c r="K175" i="21"/>
  <c r="L175" i="21"/>
  <c r="K176" i="21"/>
  <c r="L176" i="21" s="1"/>
  <c r="K177" i="21"/>
  <c r="L177" i="21" s="1"/>
  <c r="K178" i="21"/>
  <c r="L178" i="21" s="1"/>
  <c r="K179" i="21"/>
  <c r="L179" i="21" s="1"/>
  <c r="K180" i="21"/>
  <c r="L180" i="21" s="1"/>
  <c r="K181" i="21"/>
  <c r="L181" i="21" s="1"/>
  <c r="K182" i="21"/>
  <c r="L182" i="21"/>
  <c r="K183" i="21"/>
  <c r="L183" i="21" s="1"/>
  <c r="K184" i="21"/>
  <c r="L184" i="21"/>
  <c r="K185" i="21"/>
  <c r="L185" i="21" s="1"/>
  <c r="K186" i="21"/>
  <c r="L186" i="21" s="1"/>
  <c r="K187" i="21"/>
  <c r="L187" i="21" s="1"/>
  <c r="K188" i="21"/>
  <c r="L188" i="21"/>
  <c r="K189" i="21"/>
  <c r="L189" i="21"/>
  <c r="K190" i="21"/>
  <c r="L190" i="21"/>
  <c r="M190" i="21"/>
  <c r="K191" i="21"/>
  <c r="L191" i="21"/>
  <c r="K192" i="21"/>
  <c r="L192" i="21" s="1"/>
  <c r="K193" i="21"/>
  <c r="L193" i="21"/>
  <c r="K194" i="21"/>
  <c r="L194" i="21"/>
  <c r="K195" i="21"/>
  <c r="L195" i="21"/>
  <c r="K196" i="21"/>
  <c r="L196" i="21"/>
  <c r="K197" i="21"/>
  <c r="L197" i="21"/>
  <c r="K198" i="21"/>
  <c r="L198" i="21"/>
  <c r="K199" i="21"/>
  <c r="L199" i="21" s="1"/>
  <c r="K200" i="21"/>
  <c r="L200" i="21"/>
  <c r="K201" i="21"/>
  <c r="L201" i="21"/>
  <c r="K202" i="21"/>
  <c r="L202" i="21"/>
  <c r="K203" i="21"/>
  <c r="L203" i="21" s="1"/>
  <c r="K204" i="21"/>
  <c r="M204" i="21" s="1"/>
  <c r="L204" i="21"/>
  <c r="K205" i="21"/>
  <c r="L205" i="21" s="1"/>
  <c r="K206" i="21"/>
  <c r="L206" i="21"/>
  <c r="K207" i="21"/>
  <c r="M207" i="21" s="1"/>
  <c r="L207" i="21"/>
  <c r="K208" i="21"/>
  <c r="L208" i="21" s="1"/>
  <c r="K209" i="21"/>
  <c r="L209" i="21" s="1"/>
  <c r="K210" i="21"/>
  <c r="L210" i="21" s="1"/>
  <c r="K211" i="21"/>
  <c r="L211" i="21" s="1"/>
  <c r="K212" i="21"/>
  <c r="L212" i="21" s="1"/>
  <c r="K213" i="21"/>
  <c r="L213" i="21" s="1"/>
  <c r="K214" i="21"/>
  <c r="L214" i="21"/>
  <c r="K215" i="21"/>
  <c r="L215" i="21" s="1"/>
  <c r="K216" i="21"/>
  <c r="L216" i="21"/>
  <c r="K217" i="21"/>
  <c r="L217" i="21" s="1"/>
  <c r="K218" i="21"/>
  <c r="L218" i="21" s="1"/>
  <c r="K219" i="21"/>
  <c r="L219" i="21" s="1"/>
  <c r="K220" i="21"/>
  <c r="L220" i="21"/>
  <c r="K221" i="21"/>
  <c r="L221" i="21"/>
  <c r="M221" i="21"/>
  <c r="K222" i="21"/>
  <c r="L222" i="21"/>
  <c r="M222" i="21"/>
  <c r="K223" i="21"/>
  <c r="L223" i="21"/>
  <c r="M223" i="21"/>
  <c r="K224" i="21"/>
  <c r="L224" i="21" s="1"/>
  <c r="K225" i="21"/>
  <c r="L225" i="21"/>
  <c r="M225" i="21"/>
  <c r="K226" i="21"/>
  <c r="L226" i="21"/>
  <c r="K227" i="21"/>
  <c r="L227" i="21"/>
  <c r="K228" i="21"/>
  <c r="L228" i="21"/>
  <c r="K229" i="21"/>
  <c r="L229" i="21"/>
  <c r="K230" i="21"/>
  <c r="L230" i="21"/>
  <c r="K231" i="21"/>
  <c r="L231" i="21" s="1"/>
  <c r="K232" i="21"/>
  <c r="L232" i="21" s="1"/>
  <c r="K233" i="21"/>
  <c r="L233" i="21"/>
  <c r="K234" i="21"/>
  <c r="L234" i="21"/>
  <c r="K235" i="21"/>
  <c r="L235" i="21" s="1"/>
  <c r="K236" i="21"/>
  <c r="L236" i="21"/>
  <c r="K237" i="21"/>
  <c r="L237" i="21" s="1"/>
  <c r="K238" i="21"/>
  <c r="M238" i="21" s="1"/>
  <c r="L238" i="21"/>
  <c r="K239" i="21"/>
  <c r="M239" i="21" s="1"/>
  <c r="L239" i="21"/>
  <c r="K240" i="21"/>
  <c r="L240" i="21" s="1"/>
  <c r="K241" i="21"/>
  <c r="L241" i="21" s="1"/>
  <c r="K242" i="21"/>
  <c r="L242" i="21" s="1"/>
  <c r="K243" i="21"/>
  <c r="L243" i="21" s="1"/>
  <c r="K244" i="21"/>
  <c r="L244" i="21" s="1"/>
  <c r="K245" i="21"/>
  <c r="L245" i="21" s="1"/>
  <c r="K246" i="21"/>
  <c r="L246" i="21"/>
  <c r="K247" i="21"/>
  <c r="L247" i="21" s="1"/>
  <c r="K248" i="21"/>
  <c r="L248" i="21"/>
  <c r="K249" i="21"/>
  <c r="L249" i="21" s="1"/>
  <c r="K250" i="21"/>
  <c r="L250" i="21" s="1"/>
  <c r="K251" i="21"/>
  <c r="L251" i="21" s="1"/>
  <c r="K252" i="21"/>
  <c r="L252" i="21"/>
  <c r="K253" i="21"/>
  <c r="L253" i="21"/>
  <c r="K254" i="21"/>
  <c r="L254" i="21"/>
  <c r="K255" i="21"/>
  <c r="L255" i="21"/>
  <c r="M255" i="21"/>
  <c r="K256" i="21"/>
  <c r="L256" i="21" s="1"/>
  <c r="K257" i="21"/>
  <c r="L257" i="21"/>
  <c r="K258" i="21"/>
  <c r="L258" i="21"/>
  <c r="K259" i="21"/>
  <c r="L259" i="21"/>
  <c r="K260" i="21"/>
  <c r="L260" i="21"/>
  <c r="K261" i="21"/>
  <c r="L261" i="21"/>
  <c r="K262" i="21"/>
  <c r="L262" i="21"/>
  <c r="K263" i="21"/>
  <c r="L263" i="21" s="1"/>
  <c r="K264" i="21"/>
  <c r="L264" i="21" s="1"/>
  <c r="K265" i="21"/>
  <c r="L265" i="21"/>
  <c r="K266" i="21"/>
  <c r="L266" i="21"/>
  <c r="K267" i="21"/>
  <c r="L267" i="21" s="1"/>
  <c r="K268" i="21"/>
  <c r="L268" i="21"/>
  <c r="K269" i="21"/>
  <c r="L269" i="21" s="1"/>
  <c r="K270" i="21"/>
  <c r="L270" i="21"/>
  <c r="K271" i="21"/>
  <c r="L271" i="21"/>
  <c r="K272" i="21"/>
  <c r="L272" i="21" s="1"/>
  <c r="K273" i="21"/>
  <c r="L273" i="21" s="1"/>
  <c r="K274" i="21"/>
  <c r="L274" i="21" s="1"/>
  <c r="K275" i="21"/>
  <c r="L275" i="21" s="1"/>
  <c r="K276" i="21"/>
  <c r="L276" i="21" s="1"/>
  <c r="K277" i="21"/>
  <c r="L277" i="21" s="1"/>
  <c r="K278" i="21"/>
  <c r="L278" i="21"/>
  <c r="K279" i="21"/>
  <c r="L279" i="21" s="1"/>
  <c r="K280" i="21"/>
  <c r="L280" i="21"/>
  <c r="K281" i="21"/>
  <c r="L281" i="21" s="1"/>
  <c r="K282" i="21"/>
  <c r="L282" i="21" s="1"/>
  <c r="K283" i="21"/>
  <c r="L283" i="21" s="1"/>
  <c r="K284" i="21"/>
  <c r="L284" i="21"/>
  <c r="K285" i="21"/>
  <c r="L285" i="21"/>
  <c r="M285" i="21"/>
  <c r="K286" i="21"/>
  <c r="L286" i="21"/>
  <c r="K287" i="21"/>
  <c r="L287" i="21"/>
  <c r="K288" i="21"/>
  <c r="L288" i="21" s="1"/>
  <c r="K289" i="21"/>
  <c r="L289" i="21"/>
  <c r="K290" i="21"/>
  <c r="L290" i="21"/>
  <c r="K291" i="21"/>
  <c r="L291" i="21"/>
  <c r="K292" i="21"/>
  <c r="L292" i="21"/>
  <c r="K293" i="21"/>
  <c r="L293" i="21"/>
  <c r="K294" i="21"/>
  <c r="L294" i="21"/>
  <c r="K295" i="21"/>
  <c r="L295" i="21" s="1"/>
  <c r="K296" i="21"/>
  <c r="L296" i="21" s="1"/>
  <c r="K297" i="21"/>
  <c r="L297" i="21"/>
  <c r="K298" i="21"/>
  <c r="L298" i="21"/>
  <c r="K299" i="21"/>
  <c r="L299" i="21" s="1"/>
  <c r="M299" i="21"/>
  <c r="K300" i="21"/>
  <c r="L300" i="21"/>
  <c r="K301" i="21"/>
  <c r="L301" i="21" s="1"/>
  <c r="K302" i="21"/>
  <c r="M302" i="21" s="1"/>
  <c r="L302" i="21"/>
  <c r="K303" i="21"/>
  <c r="L303" i="21"/>
  <c r="K304" i="21"/>
  <c r="L304" i="21" s="1"/>
  <c r="K305" i="21"/>
  <c r="L305" i="21" s="1"/>
  <c r="K306" i="21"/>
  <c r="L306" i="21" s="1"/>
  <c r="K307" i="21"/>
  <c r="L307" i="21" s="1"/>
  <c r="K308" i="21"/>
  <c r="L308" i="21" s="1"/>
  <c r="K309" i="21"/>
  <c r="L309" i="21" s="1"/>
  <c r="K310" i="21"/>
  <c r="L310" i="21"/>
  <c r="K311" i="21"/>
  <c r="L311" i="21" s="1"/>
  <c r="K312" i="21"/>
  <c r="L312" i="21"/>
  <c r="K313" i="21"/>
  <c r="L313" i="21" s="1"/>
  <c r="K314" i="21"/>
  <c r="L314" i="21" s="1"/>
  <c r="K315" i="21"/>
  <c r="L315" i="21" s="1"/>
  <c r="K316" i="21"/>
  <c r="L316" i="21"/>
  <c r="K317" i="21"/>
  <c r="L317" i="21"/>
  <c r="K318" i="21"/>
  <c r="L318" i="21"/>
  <c r="M318" i="21"/>
  <c r="K319" i="21"/>
  <c r="L319" i="21"/>
  <c r="K320" i="21"/>
  <c r="L320" i="21" s="1"/>
  <c r="K321" i="21"/>
  <c r="L321" i="21"/>
  <c r="K322" i="21"/>
  <c r="L322" i="21"/>
  <c r="K323" i="21"/>
  <c r="L323" i="21"/>
  <c r="K324" i="21"/>
  <c r="L324" i="21"/>
  <c r="K325" i="21"/>
  <c r="L325" i="21"/>
  <c r="K326" i="21"/>
  <c r="L326" i="21"/>
  <c r="K327" i="21"/>
  <c r="L327" i="21" s="1"/>
  <c r="K328" i="21"/>
  <c r="L328" i="21" s="1"/>
  <c r="K329" i="21"/>
  <c r="L329" i="21"/>
  <c r="K330" i="21"/>
  <c r="L330" i="21"/>
  <c r="K331" i="21"/>
  <c r="L331" i="21" s="1"/>
  <c r="K332" i="21"/>
  <c r="M332" i="21" s="1"/>
  <c r="L332" i="21"/>
  <c r="K333" i="21"/>
  <c r="L333" i="21" s="1"/>
  <c r="K334" i="21"/>
  <c r="M334" i="21" s="1"/>
  <c r="L334" i="21"/>
  <c r="K335" i="21"/>
  <c r="M335" i="21" s="1"/>
  <c r="L335" i="21"/>
  <c r="K336" i="21"/>
  <c r="L336" i="21" s="1"/>
  <c r="K337" i="21"/>
  <c r="L337" i="21" s="1"/>
  <c r="K338" i="21"/>
  <c r="L338" i="21" s="1"/>
  <c r="K339" i="21"/>
  <c r="L339" i="21" s="1"/>
  <c r="K340" i="21"/>
  <c r="L340" i="21" s="1"/>
  <c r="K341" i="21"/>
  <c r="L341" i="21" s="1"/>
  <c r="K342" i="21"/>
  <c r="L342" i="21"/>
  <c r="K343" i="21"/>
  <c r="L343" i="21" s="1"/>
  <c r="K344" i="21"/>
  <c r="L344" i="21"/>
  <c r="K345" i="21"/>
  <c r="L345" i="21" s="1"/>
  <c r="K346" i="21"/>
  <c r="L346" i="21" s="1"/>
  <c r="K347" i="21"/>
  <c r="L347" i="21" s="1"/>
  <c r="K348" i="21"/>
  <c r="L348" i="21"/>
  <c r="K349" i="21"/>
  <c r="L349" i="21"/>
  <c r="K350" i="21"/>
  <c r="L350" i="21"/>
  <c r="K351" i="21"/>
  <c r="L351" i="21"/>
  <c r="M351" i="21"/>
  <c r="K352" i="21"/>
  <c r="L352" i="21" s="1"/>
  <c r="K353" i="21"/>
  <c r="L353" i="21"/>
  <c r="K354" i="21"/>
  <c r="L354" i="21"/>
  <c r="K355" i="21"/>
  <c r="L355" i="21"/>
  <c r="K356" i="21"/>
  <c r="L356" i="21"/>
  <c r="K357" i="21"/>
  <c r="L357" i="21"/>
  <c r="K358" i="21"/>
  <c r="L358" i="21"/>
  <c r="K359" i="21"/>
  <c r="L359" i="21" s="1"/>
  <c r="K360" i="21"/>
  <c r="L360" i="21" s="1"/>
  <c r="K361" i="21"/>
  <c r="L361" i="21"/>
  <c r="K362" i="21"/>
  <c r="L362" i="21"/>
  <c r="K363" i="21"/>
  <c r="L363" i="21" s="1"/>
  <c r="K364" i="21"/>
  <c r="L364" i="21"/>
  <c r="K365" i="21"/>
  <c r="L365" i="21" s="1"/>
  <c r="K366" i="21"/>
  <c r="L366" i="21"/>
  <c r="K367" i="21"/>
  <c r="M367" i="21" s="1"/>
  <c r="L367" i="21"/>
  <c r="K368" i="21"/>
  <c r="L368" i="21"/>
  <c r="K369" i="21"/>
  <c r="L369" i="21" s="1"/>
  <c r="K370" i="21"/>
  <c r="L370" i="21" s="1"/>
  <c r="K371" i="21"/>
  <c r="L371" i="21" s="1"/>
  <c r="K372" i="21"/>
  <c r="L372" i="21" s="1"/>
  <c r="K373" i="21"/>
  <c r="L373" i="21" s="1"/>
  <c r="K374" i="21"/>
  <c r="L374" i="21"/>
  <c r="K375" i="21"/>
  <c r="L375" i="21" s="1"/>
  <c r="K376" i="21"/>
  <c r="L376" i="21"/>
  <c r="K377" i="21"/>
  <c r="L377" i="21" s="1"/>
  <c r="K378" i="21"/>
  <c r="L378" i="21" s="1"/>
  <c r="K379" i="21"/>
  <c r="L379" i="21" s="1"/>
  <c r="K380" i="21"/>
  <c r="L380" i="21"/>
  <c r="K381" i="21"/>
  <c r="L381" i="21"/>
  <c r="K382" i="21"/>
  <c r="L382" i="21"/>
  <c r="K383" i="21"/>
  <c r="L383" i="21"/>
  <c r="K384" i="21"/>
  <c r="L384" i="21" s="1"/>
  <c r="K385" i="21"/>
  <c r="L385" i="21"/>
  <c r="K386" i="21"/>
  <c r="L386" i="21"/>
  <c r="K387" i="21"/>
  <c r="L387" i="21"/>
  <c r="K388" i="21"/>
  <c r="L388" i="21"/>
  <c r="K389" i="21"/>
  <c r="L389" i="21"/>
  <c r="K390" i="21"/>
  <c r="L390" i="21"/>
  <c r="K391" i="21"/>
  <c r="L391" i="21" s="1"/>
  <c r="K392" i="21"/>
  <c r="L392" i="21" s="1"/>
  <c r="K393" i="21"/>
  <c r="L393" i="21"/>
  <c r="K394" i="21"/>
  <c r="L394" i="21"/>
  <c r="K395" i="21"/>
  <c r="L395" i="21" s="1"/>
  <c r="K396" i="21"/>
  <c r="L396" i="21"/>
  <c r="K397" i="21"/>
  <c r="L397" i="21" s="1"/>
  <c r="K398" i="21"/>
  <c r="L398" i="21"/>
  <c r="K399" i="21"/>
  <c r="L399" i="21"/>
  <c r="K400" i="21"/>
  <c r="L400" i="21"/>
  <c r="K401" i="21"/>
  <c r="L401" i="21" s="1"/>
  <c r="K402" i="21"/>
  <c r="L402" i="21" s="1"/>
  <c r="K403" i="21"/>
  <c r="L403" i="21" s="1"/>
  <c r="K404" i="21"/>
  <c r="L404" i="21" s="1"/>
  <c r="K405" i="21"/>
  <c r="L405" i="21" s="1"/>
  <c r="K406" i="21"/>
  <c r="L406" i="21"/>
  <c r="K407" i="21"/>
  <c r="L407" i="21" s="1"/>
  <c r="K408" i="21"/>
  <c r="L408" i="21"/>
  <c r="K409" i="21"/>
  <c r="L409" i="21" s="1"/>
  <c r="K410" i="21"/>
  <c r="L410" i="21" s="1"/>
  <c r="K411" i="21"/>
  <c r="L411" i="21" s="1"/>
  <c r="K412" i="21"/>
  <c r="L412" i="21"/>
  <c r="K413" i="21"/>
  <c r="L413" i="21"/>
  <c r="K414" i="21"/>
  <c r="L414" i="21"/>
  <c r="M414" i="21"/>
  <c r="K415" i="21"/>
  <c r="L415" i="21"/>
  <c r="K416" i="21"/>
  <c r="L416" i="21" s="1"/>
  <c r="K417" i="21"/>
  <c r="L417" i="21" s="1"/>
  <c r="K418" i="21"/>
  <c r="L418" i="21"/>
  <c r="K419" i="21"/>
  <c r="L419" i="21"/>
  <c r="K420" i="21"/>
  <c r="L420" i="21"/>
  <c r="K421" i="21"/>
  <c r="L421" i="21"/>
  <c r="K422" i="21"/>
  <c r="L422" i="21"/>
  <c r="K423" i="21"/>
  <c r="L423" i="21" s="1"/>
  <c r="K424" i="21"/>
  <c r="L424" i="21" s="1"/>
  <c r="K425" i="21"/>
  <c r="L425" i="21"/>
  <c r="K426" i="21"/>
  <c r="L426" i="21"/>
  <c r="K427" i="21"/>
  <c r="L427" i="21" s="1"/>
  <c r="K428" i="21"/>
  <c r="L428" i="21"/>
  <c r="K429" i="21"/>
  <c r="L429" i="21" s="1"/>
  <c r="K430" i="21"/>
  <c r="M430" i="21" s="1"/>
  <c r="L430" i="21"/>
  <c r="K431" i="21"/>
  <c r="M431" i="21" s="1"/>
  <c r="L431" i="21"/>
  <c r="K432" i="21"/>
  <c r="L432" i="21"/>
  <c r="K433" i="21"/>
  <c r="L433" i="21" s="1"/>
  <c r="K434" i="21"/>
  <c r="L434" i="21" s="1"/>
  <c r="K435" i="21"/>
  <c r="L435" i="21" s="1"/>
  <c r="K436" i="21"/>
  <c r="L436" i="21" s="1"/>
  <c r="K437" i="21"/>
  <c r="L437" i="21" s="1"/>
  <c r="K438" i="21"/>
  <c r="L438" i="21"/>
  <c r="K439" i="21"/>
  <c r="L439" i="21" s="1"/>
  <c r="K440" i="21"/>
  <c r="L440" i="21"/>
  <c r="K441" i="21"/>
  <c r="L441" i="21" s="1"/>
  <c r="K442" i="21"/>
  <c r="L442" i="21" s="1"/>
  <c r="K443" i="21"/>
  <c r="L443" i="21" s="1"/>
  <c r="K444" i="21"/>
  <c r="L444" i="21"/>
  <c r="K445" i="21"/>
  <c r="L445" i="21"/>
  <c r="K446" i="21"/>
  <c r="L446" i="21"/>
  <c r="K447" i="21"/>
  <c r="L447" i="21"/>
  <c r="M447" i="21"/>
  <c r="K448" i="21"/>
  <c r="L448" i="21" s="1"/>
  <c r="K449" i="21"/>
  <c r="L449" i="21"/>
  <c r="K450" i="21"/>
  <c r="L450" i="21"/>
  <c r="K451" i="21"/>
  <c r="L451" i="21"/>
  <c r="K452" i="21"/>
  <c r="L452" i="21"/>
  <c r="K453" i="21"/>
  <c r="L453" i="21"/>
  <c r="K454" i="21"/>
  <c r="L454" i="21"/>
  <c r="K455" i="21"/>
  <c r="L455" i="21" s="1"/>
  <c r="K456" i="21"/>
  <c r="L456" i="21" s="1"/>
  <c r="K457" i="21"/>
  <c r="L457" i="21"/>
  <c r="K458" i="21"/>
  <c r="L458" i="21"/>
  <c r="K459" i="21"/>
  <c r="L459" i="21" s="1"/>
  <c r="K460" i="21"/>
  <c r="L460" i="21"/>
  <c r="K461" i="21"/>
  <c r="L461" i="21" s="1"/>
  <c r="K462" i="21"/>
  <c r="L462" i="21"/>
  <c r="K463" i="21"/>
  <c r="M463" i="21" s="1"/>
  <c r="L463" i="21"/>
  <c r="K464" i="21"/>
  <c r="L464" i="21"/>
  <c r="K465" i="21"/>
  <c r="L465" i="21" s="1"/>
  <c r="K466" i="21"/>
  <c r="L466" i="21" s="1"/>
  <c r="K467" i="21"/>
  <c r="L467" i="21" s="1"/>
  <c r="K468" i="21"/>
  <c r="L468" i="21" s="1"/>
  <c r="K469" i="21"/>
  <c r="L469" i="21" s="1"/>
  <c r="K470" i="21"/>
  <c r="L470" i="21"/>
  <c r="K471" i="21"/>
  <c r="L471" i="21" s="1"/>
  <c r="K472" i="21"/>
  <c r="L472" i="21"/>
  <c r="K473" i="21"/>
  <c r="L473" i="21" s="1"/>
  <c r="K474" i="21"/>
  <c r="L474" i="21" s="1"/>
  <c r="K475" i="21"/>
  <c r="L475" i="21" s="1"/>
  <c r="K476" i="21"/>
  <c r="L476" i="21"/>
  <c r="K477" i="21"/>
  <c r="L477" i="21"/>
  <c r="K478" i="21"/>
  <c r="L478" i="21"/>
  <c r="K479" i="21"/>
  <c r="L479" i="21"/>
  <c r="K480" i="21"/>
  <c r="L480" i="21" s="1"/>
  <c r="K481" i="21"/>
  <c r="L481" i="21"/>
  <c r="K482" i="21"/>
  <c r="L482" i="21"/>
  <c r="K483" i="21"/>
  <c r="L483" i="21"/>
  <c r="K484" i="21"/>
  <c r="L484" i="21"/>
  <c r="K485" i="21"/>
  <c r="L485" i="21"/>
  <c r="K486" i="21"/>
  <c r="L486" i="21"/>
  <c r="K487" i="21"/>
  <c r="L487" i="21"/>
  <c r="K488" i="21"/>
  <c r="L488" i="21" s="1"/>
  <c r="K489" i="21"/>
  <c r="L489" i="21"/>
  <c r="K490" i="21"/>
  <c r="L490" i="21"/>
  <c r="K491" i="21"/>
  <c r="L491" i="21" s="1"/>
  <c r="K492" i="21"/>
  <c r="L492" i="21"/>
  <c r="K493" i="21"/>
  <c r="L493" i="21" s="1"/>
  <c r="K494" i="21"/>
  <c r="L494" i="21"/>
  <c r="K495" i="21"/>
  <c r="L495" i="21"/>
  <c r="K496" i="21"/>
  <c r="L496" i="21"/>
  <c r="K497" i="21"/>
  <c r="L497" i="21" s="1"/>
  <c r="K498" i="21"/>
  <c r="L498" i="21" s="1"/>
  <c r="K499" i="21"/>
  <c r="L499" i="21" s="1"/>
  <c r="K500" i="21"/>
  <c r="L500" i="21" s="1"/>
  <c r="K501" i="21"/>
  <c r="L501" i="21" s="1"/>
  <c r="K502" i="21"/>
  <c r="L502" i="21"/>
  <c r="K503" i="21"/>
  <c r="L503" i="21" s="1"/>
  <c r="K504" i="21"/>
  <c r="L504" i="21"/>
  <c r="K505" i="21"/>
  <c r="L505" i="21" s="1"/>
  <c r="K506" i="21"/>
  <c r="L506" i="21" s="1"/>
  <c r="K507" i="21"/>
  <c r="L507" i="21" s="1"/>
  <c r="K508" i="21"/>
  <c r="L508" i="21"/>
  <c r="K509" i="21"/>
  <c r="L509" i="21"/>
  <c r="K510" i="21"/>
  <c r="L510" i="21"/>
  <c r="M510" i="21"/>
  <c r="K511" i="21"/>
  <c r="L511" i="21" s="1"/>
  <c r="K512" i="21"/>
  <c r="L512" i="21" s="1"/>
  <c r="K513" i="21"/>
  <c r="L513" i="21"/>
  <c r="K514" i="21"/>
  <c r="L514" i="21"/>
  <c r="K515" i="21"/>
  <c r="L515" i="21"/>
  <c r="K516" i="21"/>
  <c r="L516" i="21"/>
  <c r="K517" i="21"/>
  <c r="L517" i="21"/>
  <c r="K518" i="21"/>
  <c r="L518" i="21"/>
  <c r="K519" i="21"/>
  <c r="L519" i="21"/>
  <c r="K520" i="21"/>
  <c r="L520" i="21" s="1"/>
  <c r="K521" i="21"/>
  <c r="L521" i="21"/>
  <c r="K522" i="21"/>
  <c r="L522" i="21"/>
  <c r="K523" i="21"/>
  <c r="L523" i="21" s="1"/>
  <c r="K524" i="21"/>
  <c r="L524" i="21"/>
  <c r="K525" i="21"/>
  <c r="L525" i="21" s="1"/>
  <c r="K526" i="21"/>
  <c r="M526" i="21" s="1"/>
  <c r="L526" i="21"/>
  <c r="K527" i="21"/>
  <c r="M527" i="21" s="1"/>
  <c r="L527" i="21"/>
  <c r="K528" i="21"/>
  <c r="L528" i="21"/>
  <c r="K529" i="21"/>
  <c r="L529" i="21" s="1"/>
  <c r="K530" i="21"/>
  <c r="L530" i="21" s="1"/>
  <c r="K531" i="21"/>
  <c r="L531" i="21" s="1"/>
  <c r="K532" i="21"/>
  <c r="L532" i="21" s="1"/>
  <c r="K533" i="21"/>
  <c r="L533" i="21" s="1"/>
  <c r="K534" i="21"/>
  <c r="L534" i="21"/>
  <c r="K535" i="21"/>
  <c r="L535" i="21" s="1"/>
  <c r="K536" i="21"/>
  <c r="L536" i="21"/>
  <c r="K537" i="21"/>
  <c r="L537" i="21" s="1"/>
  <c r="K538" i="21"/>
  <c r="L538" i="21" s="1"/>
  <c r="K539" i="21"/>
  <c r="L539" i="21" s="1"/>
  <c r="K540" i="21"/>
  <c r="L540" i="21"/>
  <c r="K541" i="21"/>
  <c r="L541" i="21"/>
  <c r="K542" i="21"/>
  <c r="L542" i="21"/>
  <c r="M542" i="21"/>
  <c r="K543" i="21"/>
  <c r="L543" i="21" s="1"/>
  <c r="M543" i="21"/>
  <c r="K544" i="21"/>
  <c r="L544" i="21" s="1"/>
  <c r="K545" i="21"/>
  <c r="L545" i="21"/>
  <c r="K546" i="21"/>
  <c r="L546" i="21"/>
  <c r="K547" i="21"/>
  <c r="L547" i="21"/>
  <c r="K548" i="21"/>
  <c r="L548" i="21"/>
  <c r="K549" i="21"/>
  <c r="L549" i="21"/>
  <c r="K550" i="21"/>
  <c r="L550" i="21"/>
  <c r="K551" i="21"/>
  <c r="L551" i="21"/>
  <c r="K552" i="21"/>
  <c r="L552" i="21" s="1"/>
  <c r="K553" i="21"/>
  <c r="L553" i="21"/>
  <c r="K554" i="21"/>
  <c r="L554" i="21"/>
  <c r="K555" i="21"/>
  <c r="L555" i="21" s="1"/>
  <c r="K556" i="21"/>
  <c r="L556" i="21" s="1"/>
  <c r="K557" i="21"/>
  <c r="L557" i="21" s="1"/>
  <c r="K558" i="21"/>
  <c r="M558" i="21" s="1"/>
  <c r="L558" i="21"/>
  <c r="K559" i="21"/>
  <c r="M559" i="21" s="1"/>
  <c r="L559" i="21"/>
  <c r="K560" i="21"/>
  <c r="L560" i="21"/>
  <c r="K561" i="21"/>
  <c r="L561" i="21" s="1"/>
  <c r="K562" i="21"/>
  <c r="L562" i="21" s="1"/>
  <c r="K563" i="21"/>
  <c r="L563" i="21" s="1"/>
  <c r="K564" i="21"/>
  <c r="L564" i="21" s="1"/>
  <c r="K565" i="21"/>
  <c r="L565" i="21" s="1"/>
  <c r="K566" i="21"/>
  <c r="L566" i="21"/>
  <c r="K567" i="21"/>
  <c r="L567" i="21" s="1"/>
  <c r="K568" i="21"/>
  <c r="L568" i="21"/>
  <c r="K569" i="21"/>
  <c r="L569" i="21" s="1"/>
  <c r="K570" i="21"/>
  <c r="L570" i="21" s="1"/>
  <c r="K571" i="21"/>
  <c r="L571" i="21" s="1"/>
  <c r="K572" i="21"/>
  <c r="L572" i="21"/>
  <c r="K573" i="21"/>
  <c r="L573" i="21"/>
  <c r="K574" i="21"/>
  <c r="L574" i="21"/>
  <c r="K575" i="21"/>
  <c r="L575" i="21"/>
  <c r="K576" i="21"/>
  <c r="L576" i="21" s="1"/>
  <c r="K577" i="21"/>
  <c r="L577" i="21"/>
  <c r="K578" i="21"/>
  <c r="L578" i="21" s="1"/>
  <c r="K579" i="21"/>
  <c r="L579" i="21"/>
  <c r="K580" i="21"/>
  <c r="L580" i="21"/>
  <c r="K581" i="21"/>
  <c r="L581" i="21"/>
  <c r="K582" i="21"/>
  <c r="L582" i="21"/>
  <c r="K583" i="21"/>
  <c r="L583" i="21"/>
  <c r="K584" i="21"/>
  <c r="L584" i="21" s="1"/>
  <c r="K585" i="21"/>
  <c r="L585" i="21"/>
  <c r="K586" i="21"/>
  <c r="L586" i="21"/>
  <c r="K587" i="21"/>
  <c r="L587" i="21" s="1"/>
  <c r="K588" i="21"/>
  <c r="L588" i="21" s="1"/>
  <c r="K589" i="21"/>
  <c r="L589" i="21" s="1"/>
  <c r="K590" i="21"/>
  <c r="L590" i="21"/>
  <c r="K591" i="21"/>
  <c r="L591" i="21"/>
  <c r="K592" i="21"/>
  <c r="L592" i="21"/>
  <c r="K593" i="21"/>
  <c r="L593" i="21" s="1"/>
  <c r="K594" i="21"/>
  <c r="L594" i="21" s="1"/>
  <c r="K595" i="21"/>
  <c r="L595" i="21" s="1"/>
  <c r="K596" i="21"/>
  <c r="L596" i="21" s="1"/>
  <c r="K597" i="21"/>
  <c r="L597" i="21" s="1"/>
  <c r="K598" i="21"/>
  <c r="L598" i="21"/>
  <c r="K599" i="21"/>
  <c r="L599" i="21" s="1"/>
  <c r="K600" i="21"/>
  <c r="L600" i="21"/>
  <c r="K601" i="21"/>
  <c r="L601" i="21" s="1"/>
  <c r="K602" i="21"/>
  <c r="L602" i="21" s="1"/>
  <c r="K603" i="21"/>
  <c r="L603" i="21" s="1"/>
  <c r="K604" i="21"/>
  <c r="L604" i="21"/>
  <c r="K605" i="21"/>
  <c r="L605" i="21"/>
  <c r="K606" i="21"/>
  <c r="L606" i="21"/>
  <c r="K607" i="21"/>
  <c r="L607" i="21"/>
  <c r="K608" i="21"/>
  <c r="L608" i="21" s="1"/>
  <c r="K609" i="21"/>
  <c r="L609" i="21"/>
  <c r="K610" i="21"/>
  <c r="L610" i="21" s="1"/>
  <c r="K611" i="21"/>
  <c r="L611" i="21"/>
  <c r="K612" i="21"/>
  <c r="L612" i="21"/>
  <c r="K613" i="21"/>
  <c r="L613" i="21"/>
  <c r="K614" i="21"/>
  <c r="L614" i="21"/>
  <c r="K615" i="21"/>
  <c r="L615" i="21"/>
  <c r="K616" i="21"/>
  <c r="L616" i="21" s="1"/>
  <c r="K617" i="21"/>
  <c r="L617" i="21"/>
  <c r="K618" i="21"/>
  <c r="L618" i="21"/>
  <c r="K619" i="21"/>
  <c r="L619" i="21" s="1"/>
  <c r="K620" i="21"/>
  <c r="L620" i="21" s="1"/>
  <c r="K621" i="21"/>
  <c r="L621" i="21" s="1"/>
  <c r="K622" i="21"/>
  <c r="L622" i="21"/>
  <c r="K623" i="21"/>
  <c r="M623" i="21" s="1"/>
  <c r="L623" i="21"/>
  <c r="K624" i="21"/>
  <c r="M624" i="21" s="1"/>
  <c r="L624" i="21"/>
  <c r="K625" i="21"/>
  <c r="L625" i="21" s="1"/>
  <c r="K626" i="21"/>
  <c r="L626" i="21" s="1"/>
  <c r="K627" i="21"/>
  <c r="L627" i="21" s="1"/>
  <c r="K628" i="21"/>
  <c r="L628" i="21" s="1"/>
  <c r="K629" i="21"/>
  <c r="L629" i="21" s="1"/>
  <c r="K630" i="21"/>
  <c r="L630" i="21"/>
  <c r="K631" i="21"/>
  <c r="L631" i="21" s="1"/>
  <c r="K632" i="21"/>
  <c r="L632" i="21"/>
  <c r="K633" i="21"/>
  <c r="L633" i="21" s="1"/>
  <c r="K634" i="21"/>
  <c r="L634" i="21" s="1"/>
  <c r="K635" i="21"/>
  <c r="L635" i="21" s="1"/>
  <c r="K636" i="21"/>
  <c r="L636" i="21"/>
  <c r="K637" i="21"/>
  <c r="L637" i="21"/>
  <c r="K638" i="21"/>
  <c r="L638" i="21"/>
  <c r="K639" i="21"/>
  <c r="L639" i="21"/>
  <c r="M639" i="21"/>
  <c r="K640" i="21"/>
  <c r="L640" i="21" s="1"/>
  <c r="K641" i="21"/>
  <c r="L641" i="21"/>
  <c r="K642" i="21"/>
  <c r="L642" i="21"/>
  <c r="K643" i="21"/>
  <c r="L643" i="21"/>
  <c r="K644" i="21"/>
  <c r="L644" i="21"/>
  <c r="K645" i="21"/>
  <c r="L645" i="21"/>
  <c r="K646" i="21"/>
  <c r="L646" i="21"/>
  <c r="K647" i="21"/>
  <c r="L647" i="21"/>
  <c r="K648" i="21"/>
  <c r="L648" i="21"/>
  <c r="K649" i="21"/>
  <c r="L649" i="21"/>
  <c r="K650" i="21"/>
  <c r="L650" i="21"/>
  <c r="K651" i="21"/>
  <c r="L651" i="21" s="1"/>
  <c r="K652" i="21"/>
  <c r="L652" i="21" s="1"/>
  <c r="K653" i="21"/>
  <c r="L653" i="21" s="1"/>
  <c r="K654" i="21"/>
  <c r="L654" i="21"/>
  <c r="K655" i="21"/>
  <c r="M655" i="21" s="1"/>
  <c r="L655" i="21"/>
  <c r="K656" i="21"/>
  <c r="L656" i="21"/>
  <c r="K657" i="21"/>
  <c r="L657" i="21" s="1"/>
  <c r="K658" i="21"/>
  <c r="L658" i="21" s="1"/>
  <c r="K659" i="21"/>
  <c r="L659" i="21" s="1"/>
  <c r="K660" i="21"/>
  <c r="L660" i="21" s="1"/>
  <c r="K661" i="21"/>
  <c r="L661" i="21" s="1"/>
  <c r="K662" i="21"/>
  <c r="L662" i="21"/>
  <c r="K663" i="21"/>
  <c r="L663" i="21" s="1"/>
  <c r="K664" i="21"/>
  <c r="L664" i="21"/>
  <c r="K665" i="21"/>
  <c r="L665" i="21" s="1"/>
  <c r="K666" i="21"/>
  <c r="L666" i="21" s="1"/>
  <c r="K667" i="21"/>
  <c r="L667" i="21" s="1"/>
  <c r="K668" i="21"/>
  <c r="L668" i="21"/>
  <c r="K669" i="21"/>
  <c r="L669" i="21"/>
  <c r="K670" i="21"/>
  <c r="L670" i="21"/>
  <c r="K671" i="21"/>
  <c r="L671" i="21"/>
  <c r="K672" i="21"/>
  <c r="L672" i="21" s="1"/>
  <c r="K673" i="21"/>
  <c r="L673" i="21"/>
  <c r="K674" i="21"/>
  <c r="L674" i="21"/>
  <c r="K675" i="21"/>
  <c r="L675" i="21"/>
  <c r="K676" i="21"/>
  <c r="L676" i="21"/>
  <c r="K677" i="21"/>
  <c r="L677" i="21"/>
  <c r="K678" i="21"/>
  <c r="L678" i="21"/>
  <c r="K679" i="21"/>
  <c r="L679" i="21"/>
  <c r="K680" i="21"/>
  <c r="L680" i="21"/>
  <c r="K681" i="21"/>
  <c r="L681" i="21"/>
  <c r="K682" i="21"/>
  <c r="L682" i="21"/>
  <c r="K683" i="21"/>
  <c r="L683" i="21" s="1"/>
  <c r="K684" i="21"/>
  <c r="L684" i="21" s="1"/>
  <c r="K685" i="21"/>
  <c r="L685" i="21" s="1"/>
  <c r="K686" i="21"/>
  <c r="L686" i="21"/>
  <c r="K687" i="21"/>
  <c r="L687" i="21"/>
  <c r="K688" i="21"/>
  <c r="L688" i="21"/>
  <c r="K689" i="21"/>
  <c r="L689" i="21" s="1"/>
  <c r="K690" i="21"/>
  <c r="L690" i="21" s="1"/>
  <c r="K691" i="21"/>
  <c r="L691" i="21" s="1"/>
  <c r="K692" i="21"/>
  <c r="L692" i="21" s="1"/>
  <c r="K693" i="21"/>
  <c r="L693" i="21" s="1"/>
  <c r="K694" i="21"/>
  <c r="L694" i="21"/>
  <c r="K695" i="21"/>
  <c r="L695" i="21" s="1"/>
  <c r="K696" i="21"/>
  <c r="L696" i="21"/>
  <c r="K697" i="21"/>
  <c r="L697" i="21" s="1"/>
  <c r="K698" i="21"/>
  <c r="L698" i="21" s="1"/>
  <c r="K699" i="21"/>
  <c r="L699" i="21" s="1"/>
  <c r="K700" i="21"/>
  <c r="L700" i="21"/>
  <c r="K701" i="21"/>
  <c r="L701" i="21"/>
  <c r="K702" i="21"/>
  <c r="L702" i="21"/>
  <c r="M702" i="21"/>
  <c r="K703" i="21"/>
  <c r="L703" i="21"/>
  <c r="M703" i="21"/>
  <c r="K704" i="21"/>
  <c r="L704" i="21" s="1"/>
  <c r="K705" i="21"/>
  <c r="L705" i="21"/>
  <c r="K706" i="21"/>
  <c r="L706" i="21"/>
  <c r="K707" i="21"/>
  <c r="L707" i="21"/>
  <c r="K708" i="21"/>
  <c r="L708" i="21"/>
  <c r="K709" i="21"/>
  <c r="L709" i="21"/>
  <c r="K710" i="21"/>
  <c r="L710" i="21"/>
  <c r="K711" i="21"/>
  <c r="L711" i="21"/>
  <c r="K712" i="21"/>
  <c r="L712" i="21"/>
  <c r="K713" i="21"/>
  <c r="L713" i="21"/>
  <c r="K714" i="21"/>
  <c r="L714" i="21"/>
  <c r="K715" i="21"/>
  <c r="L715" i="21" s="1"/>
  <c r="K716" i="21"/>
  <c r="L716" i="21" s="1"/>
  <c r="K717" i="21"/>
  <c r="L717" i="21" s="1"/>
  <c r="K718" i="21"/>
  <c r="M718" i="21" s="1"/>
  <c r="L718" i="21"/>
  <c r="K719" i="21"/>
  <c r="M719" i="21" s="1"/>
  <c r="L719" i="21"/>
  <c r="K720" i="21"/>
  <c r="L720" i="21"/>
  <c r="K721" i="21"/>
  <c r="L721" i="21" s="1"/>
  <c r="K722" i="21"/>
  <c r="L722" i="21" s="1"/>
  <c r="K723" i="21"/>
  <c r="L723" i="21" s="1"/>
  <c r="K724" i="21"/>
  <c r="L724" i="21" s="1"/>
  <c r="K725" i="21"/>
  <c r="L725" i="21" s="1"/>
  <c r="K726" i="21"/>
  <c r="L726" i="21"/>
  <c r="K727" i="21"/>
  <c r="L727" i="21" s="1"/>
  <c r="K728" i="21"/>
  <c r="L728" i="21"/>
  <c r="K729" i="21"/>
  <c r="L729" i="21" s="1"/>
  <c r="K730" i="21"/>
  <c r="L730" i="21" s="1"/>
  <c r="K731" i="21"/>
  <c r="L731" i="21" s="1"/>
  <c r="K732" i="21"/>
  <c r="L732" i="21"/>
  <c r="K733" i="21"/>
  <c r="L733" i="21"/>
  <c r="K734" i="21"/>
  <c r="L734" i="21"/>
  <c r="M734" i="21"/>
  <c r="K735" i="21"/>
  <c r="L735" i="21" s="1"/>
  <c r="M735" i="21"/>
  <c r="K736" i="21"/>
  <c r="L736" i="21" s="1"/>
  <c r="K737" i="21"/>
  <c r="L737" i="21"/>
  <c r="K738" i="21"/>
  <c r="M738" i="21" s="1"/>
  <c r="L738" i="21"/>
  <c r="K739" i="21"/>
  <c r="L739" i="21"/>
  <c r="K740" i="21"/>
  <c r="L740" i="21"/>
  <c r="K741" i="21"/>
  <c r="L741" i="21"/>
  <c r="K742" i="21"/>
  <c r="L742" i="21"/>
  <c r="K743" i="21"/>
  <c r="L743" i="21"/>
  <c r="K744" i="21"/>
  <c r="L744" i="21" s="1"/>
  <c r="K745" i="21"/>
  <c r="L745" i="21"/>
  <c r="K746" i="21"/>
  <c r="L746" i="21"/>
  <c r="K747" i="21"/>
  <c r="L747" i="21" s="1"/>
  <c r="K748" i="21"/>
  <c r="L748" i="21" s="1"/>
  <c r="K749" i="21"/>
  <c r="L749" i="21" s="1"/>
  <c r="K750" i="21"/>
  <c r="M750" i="21" s="1"/>
  <c r="L750" i="21"/>
  <c r="K751" i="21"/>
  <c r="M751" i="21" s="1"/>
  <c r="L751" i="21"/>
  <c r="K752" i="21"/>
  <c r="L752" i="21"/>
  <c r="K753" i="21"/>
  <c r="L753" i="21" s="1"/>
  <c r="K754" i="21"/>
  <c r="L754" i="21" s="1"/>
  <c r="K755" i="21"/>
  <c r="L755" i="21" s="1"/>
  <c r="K756" i="21"/>
  <c r="L756" i="21" s="1"/>
  <c r="K757" i="21"/>
  <c r="L757" i="21" s="1"/>
  <c r="K758" i="21"/>
  <c r="L758" i="21"/>
  <c r="K759" i="21"/>
  <c r="L759" i="21" s="1"/>
  <c r="K760" i="21"/>
  <c r="L760" i="21"/>
  <c r="K761" i="21"/>
  <c r="L761" i="21" s="1"/>
  <c r="K762" i="21"/>
  <c r="L762" i="21" s="1"/>
  <c r="K763" i="21"/>
  <c r="L763" i="21" s="1"/>
  <c r="K764" i="21"/>
  <c r="L764" i="21"/>
  <c r="K765" i="21"/>
  <c r="L765" i="21"/>
  <c r="K766" i="21"/>
  <c r="L766" i="21"/>
  <c r="K767" i="21"/>
  <c r="L767" i="21" s="1"/>
  <c r="K768" i="21"/>
  <c r="L768" i="21" s="1"/>
  <c r="K769" i="21"/>
  <c r="L769" i="21"/>
  <c r="K770" i="21"/>
  <c r="L770" i="21"/>
  <c r="K771" i="21"/>
  <c r="L771" i="21"/>
  <c r="K772" i="21"/>
  <c r="L772" i="21"/>
  <c r="K773" i="21"/>
  <c r="L773" i="21"/>
  <c r="K774" i="21"/>
  <c r="L774" i="21"/>
  <c r="K775" i="21"/>
  <c r="L775" i="21"/>
  <c r="K776" i="21"/>
  <c r="L776" i="21"/>
  <c r="K777" i="21"/>
  <c r="L777" i="21"/>
  <c r="K778" i="21"/>
  <c r="L778" i="21"/>
  <c r="K779" i="21"/>
  <c r="L779" i="21" s="1"/>
  <c r="K780" i="21"/>
  <c r="L780" i="21" s="1"/>
  <c r="K781" i="21"/>
  <c r="L781" i="21" s="1"/>
  <c r="K782" i="21"/>
  <c r="L782" i="21"/>
  <c r="K783" i="21"/>
  <c r="L783" i="21"/>
  <c r="K784" i="21"/>
  <c r="L784" i="21"/>
  <c r="K785" i="21"/>
  <c r="L785" i="21" s="1"/>
  <c r="K786" i="21"/>
  <c r="L786" i="21" s="1"/>
  <c r="K787" i="21"/>
  <c r="L787" i="21" s="1"/>
  <c r="K788" i="21"/>
  <c r="L788" i="21" s="1"/>
  <c r="K789" i="21"/>
  <c r="L789" i="21" s="1"/>
  <c r="K790" i="21"/>
  <c r="L790" i="21"/>
  <c r="K791" i="21"/>
  <c r="L791" i="21" s="1"/>
  <c r="K792" i="21"/>
  <c r="L792" i="21"/>
  <c r="K793" i="21"/>
  <c r="L793" i="21" s="1"/>
  <c r="K794" i="21"/>
  <c r="L794" i="21" s="1"/>
  <c r="K795" i="21"/>
  <c r="L795" i="21" s="1"/>
  <c r="K796" i="21"/>
  <c r="L796" i="21"/>
  <c r="K797" i="21"/>
  <c r="L797" i="21"/>
  <c r="K798" i="21"/>
  <c r="L798" i="21"/>
  <c r="K799" i="21"/>
  <c r="L799" i="21" s="1"/>
  <c r="M799" i="21"/>
  <c r="K800" i="21"/>
  <c r="L800" i="21" s="1"/>
  <c r="K801" i="21"/>
  <c r="L801" i="21"/>
  <c r="K802" i="21"/>
  <c r="L802" i="21"/>
  <c r="K803" i="21"/>
  <c r="L803" i="21"/>
  <c r="K804" i="21"/>
  <c r="L804" i="21"/>
  <c r="K805" i="21"/>
  <c r="L805" i="21"/>
  <c r="K806" i="21"/>
  <c r="L806" i="21"/>
  <c r="K807" i="21"/>
  <c r="L807" i="21"/>
  <c r="K808" i="21"/>
  <c r="L808" i="21" s="1"/>
  <c r="K809" i="21"/>
  <c r="L809" i="21"/>
  <c r="K810" i="21"/>
  <c r="L810" i="21"/>
  <c r="K811" i="21"/>
  <c r="L811" i="21" s="1"/>
  <c r="K812" i="21"/>
  <c r="L812" i="21" s="1"/>
  <c r="K813" i="21"/>
  <c r="L813" i="21" s="1"/>
  <c r="K814" i="21"/>
  <c r="L814" i="21"/>
  <c r="K815" i="21"/>
  <c r="M815" i="21" s="1"/>
  <c r="L815" i="21"/>
  <c r="K816" i="21"/>
  <c r="L816" i="21"/>
  <c r="K817" i="21"/>
  <c r="L817" i="21" s="1"/>
  <c r="K818" i="21"/>
  <c r="L818" i="21" s="1"/>
  <c r="K819" i="21"/>
  <c r="L819" i="21" s="1"/>
  <c r="K820" i="21"/>
  <c r="L820" i="21" s="1"/>
  <c r="K821" i="21"/>
  <c r="L821" i="21" s="1"/>
  <c r="K822" i="21"/>
  <c r="L822" i="21"/>
  <c r="K823" i="21"/>
  <c r="L823" i="21" s="1"/>
  <c r="K824" i="21"/>
  <c r="L824" i="21"/>
  <c r="K825" i="21"/>
  <c r="L825" i="21" s="1"/>
  <c r="K826" i="21"/>
  <c r="L826" i="21" s="1"/>
  <c r="K827" i="21"/>
  <c r="L827" i="21" s="1"/>
  <c r="K828" i="21"/>
  <c r="L828" i="21"/>
  <c r="K829" i="21"/>
  <c r="L829" i="21"/>
  <c r="K830" i="21"/>
  <c r="L830" i="21"/>
  <c r="K831" i="21"/>
  <c r="L831" i="21" s="1"/>
  <c r="M831" i="21"/>
  <c r="K832" i="21"/>
  <c r="L832" i="21" s="1"/>
  <c r="K833" i="21"/>
  <c r="L833" i="21"/>
  <c r="K834" i="21"/>
  <c r="L834" i="21" s="1"/>
  <c r="K835" i="21"/>
  <c r="L835" i="21"/>
  <c r="K836" i="21"/>
  <c r="L836" i="21"/>
  <c r="K837" i="21"/>
  <c r="L837" i="21"/>
  <c r="K838" i="21"/>
  <c r="L838" i="21"/>
  <c r="K839" i="21"/>
  <c r="L839" i="21"/>
  <c r="K840" i="21"/>
  <c r="L840" i="21"/>
  <c r="K841" i="21"/>
  <c r="L841" i="21"/>
  <c r="K842" i="21"/>
  <c r="L842" i="21"/>
  <c r="K843" i="21"/>
  <c r="L843" i="21" s="1"/>
  <c r="K844" i="21"/>
  <c r="L844" i="21" s="1"/>
  <c r="K845" i="21"/>
  <c r="L845" i="21" s="1"/>
  <c r="K846" i="21"/>
  <c r="L846" i="21"/>
  <c r="K847" i="21"/>
  <c r="M847" i="21" s="1"/>
  <c r="L847" i="21"/>
  <c r="K848" i="21"/>
  <c r="M848" i="21" s="1"/>
  <c r="L848" i="21"/>
  <c r="K849" i="21"/>
  <c r="L849" i="21" s="1"/>
  <c r="K850" i="21"/>
  <c r="L850" i="21" s="1"/>
  <c r="K851" i="21"/>
  <c r="L851" i="21" s="1"/>
  <c r="K852" i="21"/>
  <c r="L852" i="21" s="1"/>
  <c r="K853" i="21"/>
  <c r="L853" i="21" s="1"/>
  <c r="K854" i="21"/>
  <c r="L854" i="21"/>
  <c r="K855" i="21"/>
  <c r="L855" i="21" s="1"/>
  <c r="K856" i="21"/>
  <c r="L856" i="21"/>
  <c r="K857" i="21"/>
  <c r="L857" i="21" s="1"/>
  <c r="K858" i="21"/>
  <c r="L858" i="21" s="1"/>
  <c r="K859" i="21"/>
  <c r="L859" i="21" s="1"/>
  <c r="K860" i="21"/>
  <c r="L860" i="21"/>
  <c r="K861" i="21"/>
  <c r="L861" i="21"/>
  <c r="K862" i="21"/>
  <c r="L862" i="21"/>
  <c r="K863" i="21"/>
  <c r="L863" i="21"/>
  <c r="K864" i="21"/>
  <c r="L864" i="21" s="1"/>
  <c r="K865" i="21"/>
  <c r="L865" i="21"/>
  <c r="K866" i="21"/>
  <c r="L866" i="21"/>
  <c r="K867" i="21"/>
  <c r="L867" i="21"/>
  <c r="K868" i="21"/>
  <c r="L868" i="21"/>
  <c r="K869" i="21"/>
  <c r="L869" i="21"/>
  <c r="K870" i="21"/>
  <c r="L870" i="21"/>
  <c r="K871" i="21"/>
  <c r="L871" i="21"/>
  <c r="K872" i="21"/>
  <c r="L872" i="21" s="1"/>
  <c r="K873" i="21"/>
  <c r="L873" i="21"/>
  <c r="K874" i="21"/>
  <c r="L874" i="21"/>
  <c r="K875" i="21"/>
  <c r="L875" i="21" s="1"/>
  <c r="K876" i="21"/>
  <c r="L876" i="21" s="1"/>
  <c r="K877" i="21"/>
  <c r="L877" i="21" s="1"/>
  <c r="K878" i="21"/>
  <c r="L878" i="21"/>
  <c r="K879" i="21"/>
  <c r="L879" i="21"/>
  <c r="K880" i="21"/>
  <c r="L880" i="21"/>
  <c r="K881" i="21"/>
  <c r="L881" i="21" s="1"/>
  <c r="K882" i="21"/>
  <c r="L882" i="21" s="1"/>
  <c r="K883" i="21"/>
  <c r="L883" i="21" s="1"/>
  <c r="K884" i="21"/>
  <c r="L884" i="21" s="1"/>
  <c r="K885" i="21"/>
  <c r="L885" i="21" s="1"/>
  <c r="K886" i="21"/>
  <c r="L886" i="21"/>
  <c r="K887" i="21"/>
  <c r="L887" i="21" s="1"/>
  <c r="K888" i="21"/>
  <c r="L888" i="21"/>
  <c r="K889" i="21"/>
  <c r="L889" i="21" s="1"/>
  <c r="K890" i="21"/>
  <c r="L890" i="21" s="1"/>
  <c r="K891" i="21"/>
  <c r="L891" i="21" s="1"/>
  <c r="K892" i="21"/>
  <c r="L892" i="21"/>
  <c r="K893" i="21"/>
  <c r="L893" i="21"/>
  <c r="K894" i="21"/>
  <c r="L894" i="21"/>
  <c r="K895" i="21"/>
  <c r="L895" i="21"/>
  <c r="K896" i="21"/>
  <c r="L896" i="21" s="1"/>
  <c r="K897" i="21"/>
  <c r="L897" i="21"/>
  <c r="K898" i="21"/>
  <c r="L898" i="21"/>
  <c r="K899" i="21"/>
  <c r="L899" i="21"/>
  <c r="K900" i="21"/>
  <c r="L900" i="21"/>
  <c r="K901" i="21"/>
  <c r="L901" i="21"/>
  <c r="K902" i="21"/>
  <c r="L902" i="21"/>
  <c r="K903" i="21"/>
  <c r="L903" i="21"/>
  <c r="K904" i="21"/>
  <c r="L904" i="21"/>
  <c r="K905" i="21"/>
  <c r="L905" i="21"/>
  <c r="K906" i="21"/>
  <c r="L906" i="21"/>
  <c r="K907" i="21"/>
  <c r="L907" i="21" s="1"/>
  <c r="K908" i="21"/>
  <c r="L908" i="21" s="1"/>
  <c r="K909" i="21"/>
  <c r="L909" i="21" s="1"/>
  <c r="K910" i="21"/>
  <c r="L910" i="21"/>
  <c r="K911" i="21"/>
  <c r="M911" i="21" s="1"/>
  <c r="L911" i="21"/>
  <c r="K912" i="21"/>
  <c r="M912" i="21" s="1"/>
  <c r="L912" i="21"/>
  <c r="K913" i="21"/>
  <c r="L913" i="21" s="1"/>
  <c r="K914" i="21"/>
  <c r="L914" i="21" s="1"/>
  <c r="K915" i="21"/>
  <c r="L915" i="21" s="1"/>
  <c r="K916" i="21"/>
  <c r="L916" i="21" s="1"/>
  <c r="K917" i="21"/>
  <c r="L917" i="21" s="1"/>
  <c r="K918" i="21"/>
  <c r="L918" i="21"/>
  <c r="K919" i="21"/>
  <c r="L919" i="21" s="1"/>
  <c r="K920" i="21"/>
  <c r="L920" i="21"/>
  <c r="K921" i="21"/>
  <c r="L921" i="21" s="1"/>
  <c r="K922" i="21"/>
  <c r="L922" i="21" s="1"/>
  <c r="K923" i="21"/>
  <c r="L923" i="21" s="1"/>
  <c r="K924" i="21"/>
  <c r="L924" i="21"/>
  <c r="K925" i="21"/>
  <c r="L925" i="21"/>
  <c r="K926" i="21"/>
  <c r="L926" i="21"/>
  <c r="K927" i="21"/>
  <c r="L927" i="21" s="1"/>
  <c r="M927" i="21"/>
  <c r="K928" i="21"/>
  <c r="L928" i="21" s="1"/>
  <c r="K929" i="21"/>
  <c r="L929" i="21"/>
  <c r="K930" i="21"/>
  <c r="L930" i="21" s="1"/>
  <c r="K931" i="21"/>
  <c r="L931" i="21"/>
  <c r="K932" i="21"/>
  <c r="L932" i="21"/>
  <c r="K933" i="21"/>
  <c r="L933" i="21"/>
  <c r="K934" i="21"/>
  <c r="L934" i="21"/>
  <c r="K935" i="21"/>
  <c r="L935" i="21"/>
  <c r="K936" i="21"/>
  <c r="L936" i="21"/>
  <c r="K937" i="21"/>
  <c r="L937" i="21" s="1"/>
  <c r="K938" i="21"/>
  <c r="L938" i="21"/>
  <c r="K939" i="21"/>
  <c r="L939" i="21" s="1"/>
  <c r="K940" i="21"/>
  <c r="L940" i="21" s="1"/>
  <c r="K941" i="21"/>
  <c r="L941" i="21" s="1"/>
  <c r="K942" i="21"/>
  <c r="L942" i="21"/>
  <c r="K943" i="21"/>
  <c r="L943" i="21"/>
  <c r="K944" i="21"/>
  <c r="L944" i="21"/>
  <c r="K945" i="21"/>
  <c r="L945" i="21" s="1"/>
  <c r="K946" i="21"/>
  <c r="L946" i="21" s="1"/>
  <c r="K947" i="21"/>
  <c r="L947" i="21" s="1"/>
  <c r="K948" i="21"/>
  <c r="L948" i="21" s="1"/>
  <c r="K949" i="21"/>
  <c r="L949" i="21" s="1"/>
  <c r="K950" i="21"/>
  <c r="L950" i="21"/>
  <c r="K951" i="21"/>
  <c r="L951" i="21" s="1"/>
  <c r="K952" i="21"/>
  <c r="L952" i="21"/>
  <c r="K953" i="21"/>
  <c r="L953" i="21" s="1"/>
  <c r="K954" i="21"/>
  <c r="L954" i="21" s="1"/>
  <c r="K955" i="21"/>
  <c r="L955" i="21" s="1"/>
  <c r="K956" i="21"/>
  <c r="L956" i="21"/>
  <c r="K957" i="21"/>
  <c r="L957" i="21"/>
  <c r="K958" i="21"/>
  <c r="L958" i="21"/>
  <c r="K959" i="21"/>
  <c r="L959" i="21" s="1"/>
  <c r="K960" i="21"/>
  <c r="L960" i="21" s="1"/>
  <c r="K961" i="21"/>
  <c r="L961" i="21"/>
  <c r="K962" i="21"/>
  <c r="L962" i="21" s="1"/>
  <c r="K963" i="21"/>
  <c r="L963" i="21"/>
  <c r="K964" i="21"/>
  <c r="L964" i="21"/>
  <c r="K965" i="21"/>
  <c r="L965" i="21"/>
  <c r="K966" i="21"/>
  <c r="L966" i="21"/>
  <c r="K967" i="21"/>
  <c r="L967" i="21"/>
  <c r="K968" i="21"/>
  <c r="L968" i="21"/>
  <c r="K969" i="21"/>
  <c r="L969" i="21" s="1"/>
  <c r="K970" i="21"/>
  <c r="L970" i="21"/>
  <c r="K971" i="21"/>
  <c r="L971" i="21" s="1"/>
  <c r="K972" i="21"/>
  <c r="L972" i="21" s="1"/>
  <c r="K973" i="21"/>
  <c r="L973" i="21" s="1"/>
  <c r="K974" i="21"/>
  <c r="L974" i="21"/>
  <c r="K975" i="21"/>
  <c r="L975" i="21"/>
  <c r="K976" i="21"/>
  <c r="L976" i="21"/>
  <c r="K977" i="21"/>
  <c r="L977" i="21" s="1"/>
  <c r="K978" i="21"/>
  <c r="L978" i="21" s="1"/>
  <c r="K979" i="21"/>
  <c r="L979" i="21" s="1"/>
  <c r="K980" i="21"/>
  <c r="L980" i="21" s="1"/>
  <c r="K981" i="21"/>
  <c r="L981" i="21" s="1"/>
  <c r="K982" i="21"/>
  <c r="L982" i="21"/>
  <c r="K983" i="21"/>
  <c r="L983" i="21" s="1"/>
  <c r="K984" i="21"/>
  <c r="L984" i="21"/>
  <c r="K985" i="21"/>
  <c r="L985" i="21" s="1"/>
  <c r="K986" i="21"/>
  <c r="L986" i="21" s="1"/>
  <c r="K987" i="21"/>
  <c r="L987" i="21" s="1"/>
  <c r="K988" i="21"/>
  <c r="L988" i="21"/>
  <c r="K989" i="21"/>
  <c r="L989" i="21"/>
  <c r="K990" i="21"/>
  <c r="L990" i="21"/>
  <c r="K991" i="21"/>
  <c r="L991" i="21" s="1"/>
  <c r="K992" i="21"/>
  <c r="L992" i="21" s="1"/>
  <c r="K993" i="21"/>
  <c r="L993" i="21"/>
  <c r="K994" i="21"/>
  <c r="L994" i="21" s="1"/>
  <c r="K995" i="21"/>
  <c r="L995" i="21"/>
  <c r="K996" i="21"/>
  <c r="L996" i="21"/>
  <c r="K997" i="21"/>
  <c r="L997" i="21"/>
  <c r="K998" i="21"/>
  <c r="L998" i="21"/>
  <c r="K999" i="21"/>
  <c r="L999" i="21"/>
  <c r="K1000" i="21"/>
  <c r="L1000" i="21"/>
  <c r="K1001" i="21"/>
  <c r="L1001" i="21" s="1"/>
  <c r="K1002" i="21"/>
  <c r="L1002" i="21"/>
  <c r="K1003" i="21"/>
  <c r="L1003" i="21" s="1"/>
  <c r="K1004" i="21"/>
  <c r="L1004" i="21" s="1"/>
  <c r="K1005" i="21"/>
  <c r="L1005" i="21" s="1"/>
  <c r="K1006" i="21"/>
  <c r="L1006" i="21"/>
  <c r="K1007" i="21"/>
  <c r="L1007" i="21"/>
  <c r="K1008" i="21"/>
  <c r="L1008" i="21"/>
  <c r="K1009" i="21"/>
  <c r="L1009" i="21" s="1"/>
  <c r="K1010" i="21"/>
  <c r="L1010" i="21" s="1"/>
  <c r="K1011" i="21"/>
  <c r="L1011" i="21" s="1"/>
  <c r="K1012" i="21"/>
  <c r="L1012" i="21" s="1"/>
  <c r="K1013" i="21"/>
  <c r="L1013" i="21" s="1"/>
  <c r="K1014" i="21"/>
  <c r="L1014" i="21"/>
  <c r="K1015" i="21"/>
  <c r="L1015" i="21" s="1"/>
  <c r="K1016" i="21"/>
  <c r="L1016" i="21"/>
  <c r="K1017" i="21"/>
  <c r="L1017" i="21" s="1"/>
  <c r="K1018" i="21"/>
  <c r="L1018" i="21" s="1"/>
  <c r="K1019" i="21"/>
  <c r="L1019" i="21" s="1"/>
  <c r="K1020" i="21"/>
  <c r="L1020" i="21"/>
  <c r="K1021" i="21"/>
  <c r="L1021" i="21"/>
  <c r="K1022" i="21"/>
  <c r="L1022" i="21"/>
  <c r="K1023" i="21"/>
  <c r="L1023" i="21" s="1"/>
  <c r="K1024" i="21"/>
  <c r="L1024" i="21" s="1"/>
  <c r="K1025" i="21"/>
  <c r="L1025" i="21"/>
  <c r="K1026" i="21"/>
  <c r="L1026" i="21" s="1"/>
  <c r="K1027" i="21"/>
  <c r="L1027" i="21"/>
  <c r="K1028" i="21"/>
  <c r="L1028" i="21"/>
  <c r="K1029" i="21"/>
  <c r="L1029" i="21"/>
  <c r="K1030" i="21"/>
  <c r="L1030" i="21"/>
  <c r="K1031" i="21"/>
  <c r="L1031" i="21"/>
  <c r="K1032" i="21"/>
  <c r="L1032" i="21"/>
  <c r="K1033" i="21"/>
  <c r="L1033" i="21" s="1"/>
  <c r="K1034" i="21"/>
  <c r="L1034" i="21"/>
  <c r="K1035" i="21"/>
  <c r="L1035" i="21" s="1"/>
  <c r="K1036" i="21"/>
  <c r="L1036" i="21" s="1"/>
  <c r="K1037" i="21"/>
  <c r="L1037" i="21" s="1"/>
  <c r="K1038" i="21"/>
  <c r="L1038" i="21"/>
  <c r="K1039" i="21"/>
  <c r="L1039" i="21"/>
  <c r="K1040" i="21"/>
  <c r="L1040" i="21"/>
  <c r="K1041" i="21"/>
  <c r="L1041" i="21" s="1"/>
  <c r="K1042" i="21"/>
  <c r="L1042" i="21" s="1"/>
  <c r="K1043" i="21"/>
  <c r="L1043" i="21" s="1"/>
  <c r="K1044" i="21"/>
  <c r="L1044" i="21" s="1"/>
  <c r="K1045" i="21"/>
  <c r="L1045" i="21" s="1"/>
  <c r="K1046" i="21"/>
  <c r="L1046" i="21"/>
  <c r="K1047" i="21"/>
  <c r="L1047" i="21" s="1"/>
  <c r="K1048" i="21"/>
  <c r="L1048" i="21"/>
  <c r="K1049" i="21"/>
  <c r="L1049" i="21" s="1"/>
  <c r="K1050" i="21"/>
  <c r="L1050" i="21" s="1"/>
  <c r="K1051" i="21"/>
  <c r="L1051" i="21" s="1"/>
  <c r="M1051" i="21"/>
  <c r="K1052" i="21"/>
  <c r="L1052" i="21"/>
  <c r="K1053" i="21"/>
  <c r="L1053" i="21"/>
  <c r="K1054" i="21"/>
  <c r="L1054" i="21"/>
  <c r="K1055" i="21"/>
  <c r="L1055" i="21"/>
  <c r="K1056" i="21"/>
  <c r="L1056" i="21" s="1"/>
  <c r="K1057" i="21"/>
  <c r="L1057" i="21"/>
  <c r="K1058" i="21"/>
  <c r="L1058" i="21" s="1"/>
  <c r="K1059" i="21"/>
  <c r="L1059" i="21"/>
  <c r="K1060" i="21"/>
  <c r="L1060" i="21"/>
  <c r="K1061" i="21"/>
  <c r="L1061" i="21"/>
  <c r="K1062" i="21"/>
  <c r="L1062" i="21"/>
  <c r="K1063" i="21"/>
  <c r="L1063" i="21"/>
  <c r="K1064" i="21"/>
  <c r="L1064" i="21"/>
  <c r="K1065" i="21"/>
  <c r="L1065" i="21" s="1"/>
  <c r="K1066" i="21"/>
  <c r="L1066" i="21"/>
  <c r="K1067" i="21"/>
  <c r="L1067" i="21" s="1"/>
  <c r="K1068" i="21"/>
  <c r="L1068" i="21" s="1"/>
  <c r="K1069" i="21"/>
  <c r="L1069" i="21" s="1"/>
  <c r="K1070" i="21"/>
  <c r="L1070" i="21"/>
  <c r="K1071" i="21"/>
  <c r="L1071" i="21"/>
  <c r="K1072" i="21"/>
  <c r="L1072" i="21"/>
  <c r="K1073" i="21"/>
  <c r="L1073" i="21" s="1"/>
  <c r="K1074" i="21"/>
  <c r="L1074" i="21" s="1"/>
  <c r="K1075" i="21"/>
  <c r="L1075" i="21" s="1"/>
  <c r="K1076" i="21"/>
  <c r="L1076" i="21" s="1"/>
  <c r="K1077" i="21"/>
  <c r="L1077" i="21" s="1"/>
  <c r="K1078" i="21"/>
  <c r="L1078" i="21"/>
  <c r="K1079" i="21"/>
  <c r="L1079" i="21" s="1"/>
  <c r="K1080" i="21"/>
  <c r="L1080" i="21"/>
  <c r="K1081" i="21"/>
  <c r="L1081" i="21" s="1"/>
  <c r="K1082" i="21"/>
  <c r="L1082" i="21" s="1"/>
  <c r="K1083" i="21"/>
  <c r="L1083" i="21" s="1"/>
  <c r="K1084" i="21"/>
  <c r="L1084" i="21"/>
  <c r="K1085" i="21"/>
  <c r="L1085" i="21"/>
  <c r="K1086" i="21"/>
  <c r="L1086" i="21"/>
  <c r="K1087" i="21"/>
  <c r="L1087" i="21" s="1"/>
  <c r="K1088" i="21"/>
  <c r="L1088" i="21" s="1"/>
  <c r="K1089" i="21"/>
  <c r="L1089" i="21"/>
  <c r="K1090" i="21"/>
  <c r="L1090" i="21" s="1"/>
  <c r="K1091" i="21"/>
  <c r="L1091" i="21"/>
  <c r="G4" i="21"/>
  <c r="H4" i="21"/>
  <c r="G5" i="21"/>
  <c r="H5" i="21"/>
  <c r="G6" i="21"/>
  <c r="H6" i="21"/>
  <c r="G7" i="21"/>
  <c r="H7" i="21"/>
  <c r="G8" i="21"/>
  <c r="H8" i="21"/>
  <c r="G9" i="21"/>
  <c r="H9" i="21"/>
  <c r="G10" i="21"/>
  <c r="H10" i="21"/>
  <c r="G11" i="21"/>
  <c r="H11" i="21"/>
  <c r="M11" i="21" s="1"/>
  <c r="G12" i="21"/>
  <c r="H12" i="21"/>
  <c r="G13" i="21"/>
  <c r="H13" i="21"/>
  <c r="G14" i="21"/>
  <c r="H14" i="21"/>
  <c r="G15" i="21"/>
  <c r="H15" i="21"/>
  <c r="G16" i="21"/>
  <c r="H16" i="21"/>
  <c r="G17" i="21"/>
  <c r="H17" i="21"/>
  <c r="M17" i="21" s="1"/>
  <c r="G18" i="21"/>
  <c r="H18" i="21"/>
  <c r="M18" i="21" s="1"/>
  <c r="G19" i="21"/>
  <c r="H19" i="21"/>
  <c r="M19" i="21" s="1"/>
  <c r="G20" i="21"/>
  <c r="H20" i="21"/>
  <c r="G21" i="21"/>
  <c r="H21" i="21"/>
  <c r="G22" i="21"/>
  <c r="H22" i="21"/>
  <c r="M22" i="21" s="1"/>
  <c r="G23" i="21"/>
  <c r="H23" i="21"/>
  <c r="G24" i="21"/>
  <c r="H24" i="21"/>
  <c r="M24" i="21" s="1"/>
  <c r="G25" i="21"/>
  <c r="H25" i="21"/>
  <c r="G26" i="21"/>
  <c r="H26" i="21"/>
  <c r="G27" i="21"/>
  <c r="H27" i="21"/>
  <c r="M27" i="21" s="1"/>
  <c r="G28" i="21"/>
  <c r="H28" i="21"/>
  <c r="M28" i="21" s="1"/>
  <c r="G29" i="21"/>
  <c r="H29" i="21"/>
  <c r="M29" i="21" s="1"/>
  <c r="G30" i="21"/>
  <c r="H30" i="21"/>
  <c r="M30" i="21" s="1"/>
  <c r="G31" i="21"/>
  <c r="H31" i="21"/>
  <c r="M31" i="21" s="1"/>
  <c r="G32" i="21"/>
  <c r="H32" i="21"/>
  <c r="G33" i="21"/>
  <c r="H33" i="21"/>
  <c r="M33" i="21" s="1"/>
  <c r="G34" i="21"/>
  <c r="H34" i="21"/>
  <c r="G35" i="21"/>
  <c r="H35" i="21"/>
  <c r="M35" i="21" s="1"/>
  <c r="G36" i="21"/>
  <c r="H36" i="21"/>
  <c r="M36" i="21" s="1"/>
  <c r="G37" i="21"/>
  <c r="H37" i="21"/>
  <c r="M37" i="21" s="1"/>
  <c r="G38" i="21"/>
  <c r="H38" i="21"/>
  <c r="G39" i="21"/>
  <c r="H39" i="21"/>
  <c r="G40" i="21"/>
  <c r="H40" i="21"/>
  <c r="G41" i="21"/>
  <c r="H41" i="21"/>
  <c r="G42" i="21"/>
  <c r="H42" i="21"/>
  <c r="G43" i="21"/>
  <c r="H43" i="21"/>
  <c r="M43" i="21" s="1"/>
  <c r="G44" i="21"/>
  <c r="H44" i="21"/>
  <c r="G45" i="21"/>
  <c r="H45" i="21"/>
  <c r="G46" i="21"/>
  <c r="H46" i="21"/>
  <c r="G47" i="21"/>
  <c r="H47" i="21"/>
  <c r="G48" i="21"/>
  <c r="H48" i="21"/>
  <c r="G49" i="21"/>
  <c r="H49" i="21"/>
  <c r="M49" i="21" s="1"/>
  <c r="G50" i="21"/>
  <c r="H50" i="21"/>
  <c r="M50" i="21" s="1"/>
  <c r="G51" i="21"/>
  <c r="H51" i="21"/>
  <c r="M51" i="21" s="1"/>
  <c r="G52" i="21"/>
  <c r="H52" i="21"/>
  <c r="G53" i="21"/>
  <c r="H53" i="21"/>
  <c r="G54" i="21"/>
  <c r="H54" i="21"/>
  <c r="M54" i="21" s="1"/>
  <c r="G55" i="21"/>
  <c r="H55" i="21"/>
  <c r="G56" i="21"/>
  <c r="H56" i="21"/>
  <c r="M56" i="21" s="1"/>
  <c r="G57" i="21"/>
  <c r="H57" i="21"/>
  <c r="G58" i="21"/>
  <c r="H58" i="21"/>
  <c r="G59" i="21"/>
  <c r="H59" i="21"/>
  <c r="M59" i="21" s="1"/>
  <c r="G60" i="21"/>
  <c r="H60" i="21"/>
  <c r="M60" i="21" s="1"/>
  <c r="G61" i="21"/>
  <c r="H61" i="21"/>
  <c r="M61" i="21" s="1"/>
  <c r="G62" i="21"/>
  <c r="H62" i="21"/>
  <c r="M62" i="21" s="1"/>
  <c r="G63" i="21"/>
  <c r="H63" i="21"/>
  <c r="M63" i="21" s="1"/>
  <c r="G64" i="21"/>
  <c r="H64" i="21"/>
  <c r="G65" i="21"/>
  <c r="H65" i="21"/>
  <c r="M65" i="21" s="1"/>
  <c r="G66" i="21"/>
  <c r="H66" i="21"/>
  <c r="G67" i="21"/>
  <c r="H67" i="21"/>
  <c r="M67" i="21" s="1"/>
  <c r="G68" i="21"/>
  <c r="H68" i="21"/>
  <c r="M68" i="21" s="1"/>
  <c r="G69" i="21"/>
  <c r="H69" i="21"/>
  <c r="M69" i="21" s="1"/>
  <c r="G70" i="21"/>
  <c r="H70" i="21"/>
  <c r="G71" i="21"/>
  <c r="H71" i="21"/>
  <c r="G72" i="21"/>
  <c r="H72" i="21"/>
  <c r="G73" i="21"/>
  <c r="H73" i="21"/>
  <c r="G74" i="21"/>
  <c r="H74" i="21"/>
  <c r="G75" i="21"/>
  <c r="H75" i="21"/>
  <c r="M75" i="21" s="1"/>
  <c r="G76" i="21"/>
  <c r="H76" i="21"/>
  <c r="G77" i="21"/>
  <c r="H77" i="21"/>
  <c r="G78" i="21"/>
  <c r="H78" i="21"/>
  <c r="G79" i="21"/>
  <c r="H79" i="21"/>
  <c r="G80" i="21"/>
  <c r="H80" i="21"/>
  <c r="G81" i="21"/>
  <c r="H81" i="21"/>
  <c r="M81" i="21" s="1"/>
  <c r="G82" i="21"/>
  <c r="H82" i="21"/>
  <c r="G83" i="21"/>
  <c r="H83" i="21"/>
  <c r="M83" i="21" s="1"/>
  <c r="G84" i="21"/>
  <c r="H84" i="21"/>
  <c r="G85" i="21"/>
  <c r="H85" i="21"/>
  <c r="G86" i="21"/>
  <c r="H86" i="21"/>
  <c r="M86" i="21" s="1"/>
  <c r="G87" i="21"/>
  <c r="H87" i="21"/>
  <c r="G88" i="21"/>
  <c r="H88" i="21"/>
  <c r="M88" i="21" s="1"/>
  <c r="G89" i="21"/>
  <c r="H89" i="21"/>
  <c r="G90" i="21"/>
  <c r="H90" i="21"/>
  <c r="G91" i="21"/>
  <c r="H91" i="21"/>
  <c r="M91" i="21" s="1"/>
  <c r="G92" i="21"/>
  <c r="H92" i="21"/>
  <c r="M92" i="21" s="1"/>
  <c r="G93" i="21"/>
  <c r="H93" i="21"/>
  <c r="M93" i="21" s="1"/>
  <c r="G94" i="21"/>
  <c r="H94" i="21"/>
  <c r="M94" i="21" s="1"/>
  <c r="G95" i="21"/>
  <c r="H95" i="21"/>
  <c r="G96" i="21"/>
  <c r="H96" i="21"/>
  <c r="G97" i="21"/>
  <c r="H97" i="21"/>
  <c r="G98" i="21"/>
  <c r="H98" i="21"/>
  <c r="G99" i="21"/>
  <c r="H99" i="21"/>
  <c r="M99" i="21" s="1"/>
  <c r="G100" i="21"/>
  <c r="H100" i="21"/>
  <c r="M100" i="21" s="1"/>
  <c r="G101" i="21"/>
  <c r="H101" i="21"/>
  <c r="M101" i="21" s="1"/>
  <c r="G102" i="21"/>
  <c r="H102" i="21"/>
  <c r="G103" i="21"/>
  <c r="H103" i="21"/>
  <c r="G104" i="21"/>
  <c r="H104" i="21"/>
  <c r="G105" i="21"/>
  <c r="H105" i="21"/>
  <c r="G106" i="21"/>
  <c r="H106" i="21"/>
  <c r="G107" i="21"/>
  <c r="H107" i="21"/>
  <c r="M107" i="21" s="1"/>
  <c r="G108" i="21"/>
  <c r="H108" i="21"/>
  <c r="G109" i="21"/>
  <c r="H109" i="21"/>
  <c r="G110" i="21"/>
  <c r="H110" i="21"/>
  <c r="G111" i="21"/>
  <c r="H111" i="21"/>
  <c r="G112" i="21"/>
  <c r="H112" i="21"/>
  <c r="G113" i="21"/>
  <c r="H113" i="21"/>
  <c r="M113" i="21" s="1"/>
  <c r="G114" i="21"/>
  <c r="H114" i="21"/>
  <c r="M114" i="21" s="1"/>
  <c r="G115" i="21"/>
  <c r="H115" i="21"/>
  <c r="M115" i="21" s="1"/>
  <c r="G116" i="21"/>
  <c r="H116" i="21"/>
  <c r="G117" i="21"/>
  <c r="H117" i="21"/>
  <c r="G118" i="21"/>
  <c r="H118" i="21"/>
  <c r="M118" i="21" s="1"/>
  <c r="G119" i="21"/>
  <c r="H119" i="21"/>
  <c r="G120" i="21"/>
  <c r="H120" i="21"/>
  <c r="M120" i="21" s="1"/>
  <c r="G121" i="21"/>
  <c r="H121" i="21"/>
  <c r="G122" i="21"/>
  <c r="H122" i="21"/>
  <c r="G123" i="21"/>
  <c r="H123" i="21"/>
  <c r="M123" i="21" s="1"/>
  <c r="G124" i="21"/>
  <c r="H124" i="21"/>
  <c r="M124" i="21" s="1"/>
  <c r="G125" i="21"/>
  <c r="H125" i="21"/>
  <c r="M125" i="21" s="1"/>
  <c r="G126" i="21"/>
  <c r="H126" i="21"/>
  <c r="M126" i="21" s="1"/>
  <c r="G127" i="21"/>
  <c r="H127" i="21"/>
  <c r="M127" i="21" s="1"/>
  <c r="G128" i="21"/>
  <c r="H128" i="21"/>
  <c r="G129" i="21"/>
  <c r="H129" i="21"/>
  <c r="M129" i="21" s="1"/>
  <c r="G130" i="21"/>
  <c r="H130" i="21"/>
  <c r="G131" i="21"/>
  <c r="H131" i="21"/>
  <c r="M131" i="21" s="1"/>
  <c r="G132" i="21"/>
  <c r="H132" i="21"/>
  <c r="M132" i="21" s="1"/>
  <c r="G133" i="21"/>
  <c r="H133" i="21"/>
  <c r="M133" i="21" s="1"/>
  <c r="G134" i="21"/>
  <c r="H134" i="21"/>
  <c r="G135" i="21"/>
  <c r="H135" i="21"/>
  <c r="G136" i="21"/>
  <c r="H136" i="21"/>
  <c r="G137" i="21"/>
  <c r="H137" i="21"/>
  <c r="G138" i="21"/>
  <c r="H138" i="21"/>
  <c r="G139" i="21"/>
  <c r="H139" i="21"/>
  <c r="M139" i="21" s="1"/>
  <c r="G140" i="21"/>
  <c r="H140" i="21"/>
  <c r="G141" i="21"/>
  <c r="H141" i="21"/>
  <c r="G142" i="21"/>
  <c r="H142" i="21"/>
  <c r="G143" i="21"/>
  <c r="H143" i="21"/>
  <c r="G144" i="21"/>
  <c r="H144" i="21"/>
  <c r="G145" i="21"/>
  <c r="H145" i="21"/>
  <c r="M145" i="21" s="1"/>
  <c r="G146" i="21"/>
  <c r="H146" i="21"/>
  <c r="M146" i="21" s="1"/>
  <c r="G147" i="21"/>
  <c r="H147" i="21"/>
  <c r="M147" i="21" s="1"/>
  <c r="G148" i="21"/>
  <c r="H148" i="21"/>
  <c r="G149" i="21"/>
  <c r="H149" i="21"/>
  <c r="G150" i="21"/>
  <c r="H150" i="21"/>
  <c r="M150" i="21" s="1"/>
  <c r="G151" i="21"/>
  <c r="H151" i="21"/>
  <c r="G152" i="21"/>
  <c r="H152" i="21"/>
  <c r="M152" i="21" s="1"/>
  <c r="G153" i="21"/>
  <c r="H153" i="21"/>
  <c r="G154" i="21"/>
  <c r="H154" i="21"/>
  <c r="G155" i="21"/>
  <c r="H155" i="21"/>
  <c r="M155" i="21" s="1"/>
  <c r="G156" i="21"/>
  <c r="H156" i="21"/>
  <c r="M156" i="21" s="1"/>
  <c r="G157" i="21"/>
  <c r="H157" i="21"/>
  <c r="M157" i="21" s="1"/>
  <c r="G158" i="21"/>
  <c r="H158" i="21"/>
  <c r="G159" i="21"/>
  <c r="H159" i="21"/>
  <c r="M159" i="21" s="1"/>
  <c r="G160" i="21"/>
  <c r="H160" i="21"/>
  <c r="G161" i="21"/>
  <c r="H161" i="21"/>
  <c r="M161" i="21" s="1"/>
  <c r="G162" i="21"/>
  <c r="H162" i="21"/>
  <c r="G163" i="21"/>
  <c r="H163" i="21"/>
  <c r="M163" i="21" s="1"/>
  <c r="G164" i="21"/>
  <c r="H164" i="21"/>
  <c r="M164" i="21" s="1"/>
  <c r="G165" i="21"/>
  <c r="H165" i="21"/>
  <c r="M165" i="21" s="1"/>
  <c r="G166" i="21"/>
  <c r="H166" i="21"/>
  <c r="G167" i="21"/>
  <c r="H167" i="21"/>
  <c r="G168" i="21"/>
  <c r="H168" i="21"/>
  <c r="G169" i="21"/>
  <c r="H169" i="21"/>
  <c r="G170" i="21"/>
  <c r="H170" i="21"/>
  <c r="G171" i="21"/>
  <c r="H171" i="21"/>
  <c r="M171" i="21" s="1"/>
  <c r="G172" i="21"/>
  <c r="H172" i="21"/>
  <c r="G173" i="21"/>
  <c r="H173" i="21"/>
  <c r="G174" i="21"/>
  <c r="H174" i="21"/>
  <c r="G175" i="21"/>
  <c r="H175" i="21"/>
  <c r="G176" i="21"/>
  <c r="H176" i="21"/>
  <c r="G177" i="21"/>
  <c r="H177" i="21"/>
  <c r="M177" i="21" s="1"/>
  <c r="G178" i="21"/>
  <c r="H178" i="21"/>
  <c r="M178" i="21" s="1"/>
  <c r="G179" i="21"/>
  <c r="H179" i="21"/>
  <c r="G180" i="21"/>
  <c r="H180" i="21"/>
  <c r="G181" i="21"/>
  <c r="H181" i="21"/>
  <c r="G182" i="21"/>
  <c r="H182" i="21"/>
  <c r="M182" i="21" s="1"/>
  <c r="G183" i="21"/>
  <c r="H183" i="21"/>
  <c r="G184" i="21"/>
  <c r="H184" i="21"/>
  <c r="M184" i="21" s="1"/>
  <c r="G185" i="21"/>
  <c r="H185" i="21"/>
  <c r="G186" i="21"/>
  <c r="H186" i="21"/>
  <c r="G187" i="21"/>
  <c r="H187" i="21"/>
  <c r="M187" i="21" s="1"/>
  <c r="G188" i="21"/>
  <c r="H188" i="21"/>
  <c r="M188" i="21" s="1"/>
  <c r="G189" i="21"/>
  <c r="H189" i="21"/>
  <c r="M189" i="21" s="1"/>
  <c r="G190" i="21"/>
  <c r="H190" i="21"/>
  <c r="G191" i="21"/>
  <c r="H191" i="21"/>
  <c r="M191" i="21" s="1"/>
  <c r="G192" i="21"/>
  <c r="H192" i="21"/>
  <c r="G193" i="21"/>
  <c r="H193" i="21"/>
  <c r="M193" i="21" s="1"/>
  <c r="G194" i="21"/>
  <c r="H194" i="21"/>
  <c r="G195" i="21"/>
  <c r="H195" i="21"/>
  <c r="M195" i="21" s="1"/>
  <c r="G196" i="21"/>
  <c r="H196" i="21"/>
  <c r="M196" i="21" s="1"/>
  <c r="G197" i="21"/>
  <c r="H197" i="21"/>
  <c r="M197" i="21" s="1"/>
  <c r="G198" i="21"/>
  <c r="H198" i="21"/>
  <c r="G199" i="21"/>
  <c r="H199" i="21"/>
  <c r="G200" i="21"/>
  <c r="H200" i="21"/>
  <c r="G201" i="21"/>
  <c r="H201" i="21"/>
  <c r="G202" i="21"/>
  <c r="H202" i="21"/>
  <c r="G203" i="21"/>
  <c r="H203" i="21"/>
  <c r="M203" i="21" s="1"/>
  <c r="G204" i="21"/>
  <c r="H204" i="21"/>
  <c r="G205" i="21"/>
  <c r="H205" i="21"/>
  <c r="G206" i="21"/>
  <c r="H206" i="21"/>
  <c r="G207" i="21"/>
  <c r="H207" i="21"/>
  <c r="G208" i="21"/>
  <c r="H208" i="21"/>
  <c r="G209" i="21"/>
  <c r="H209" i="21"/>
  <c r="M209" i="21" s="1"/>
  <c r="G210" i="21"/>
  <c r="H210" i="21"/>
  <c r="M210" i="21" s="1"/>
  <c r="G211" i="21"/>
  <c r="H211" i="21"/>
  <c r="M211" i="21" s="1"/>
  <c r="G212" i="21"/>
  <c r="H212" i="21"/>
  <c r="G213" i="21"/>
  <c r="H213" i="21"/>
  <c r="G214" i="21"/>
  <c r="H214" i="21"/>
  <c r="M214" i="21" s="1"/>
  <c r="G215" i="21"/>
  <c r="H215" i="21"/>
  <c r="G216" i="21"/>
  <c r="H216" i="21"/>
  <c r="M216" i="21" s="1"/>
  <c r="G217" i="21"/>
  <c r="H217" i="21"/>
  <c r="G218" i="21"/>
  <c r="H218" i="21"/>
  <c r="G219" i="21"/>
  <c r="H219" i="21"/>
  <c r="M219" i="21" s="1"/>
  <c r="G220" i="21"/>
  <c r="H220" i="21"/>
  <c r="M220" i="21" s="1"/>
  <c r="G221" i="21"/>
  <c r="H221" i="21"/>
  <c r="G222" i="21"/>
  <c r="H222" i="21"/>
  <c r="G223" i="21"/>
  <c r="H223" i="21"/>
  <c r="G224" i="21"/>
  <c r="H224" i="21"/>
  <c r="G225" i="21"/>
  <c r="H225" i="21"/>
  <c r="G226" i="21"/>
  <c r="H226" i="21"/>
  <c r="G227" i="21"/>
  <c r="H227" i="21"/>
  <c r="M227" i="21" s="1"/>
  <c r="G228" i="21"/>
  <c r="H228" i="21"/>
  <c r="M228" i="21" s="1"/>
  <c r="G229" i="21"/>
  <c r="H229" i="21"/>
  <c r="M229" i="21" s="1"/>
  <c r="G230" i="21"/>
  <c r="H230" i="21"/>
  <c r="G231" i="21"/>
  <c r="H231" i="21"/>
  <c r="G232" i="21"/>
  <c r="H232" i="21"/>
  <c r="G233" i="21"/>
  <c r="H233" i="21"/>
  <c r="G234" i="21"/>
  <c r="H234" i="21"/>
  <c r="G235" i="21"/>
  <c r="H235" i="21"/>
  <c r="M235" i="21" s="1"/>
  <c r="G236" i="21"/>
  <c r="H236" i="21"/>
  <c r="G237" i="21"/>
  <c r="H237" i="21"/>
  <c r="G238" i="21"/>
  <c r="H238" i="21"/>
  <c r="G239" i="21"/>
  <c r="H239" i="21"/>
  <c r="G240" i="21"/>
  <c r="H240" i="21"/>
  <c r="G241" i="21"/>
  <c r="H241" i="21"/>
  <c r="M241" i="21" s="1"/>
  <c r="G242" i="21"/>
  <c r="H242" i="21"/>
  <c r="M242" i="21" s="1"/>
  <c r="G243" i="21"/>
  <c r="H243" i="21"/>
  <c r="M243" i="21" s="1"/>
  <c r="G244" i="21"/>
  <c r="H244" i="21"/>
  <c r="G245" i="21"/>
  <c r="H245" i="21"/>
  <c r="G246" i="21"/>
  <c r="H246" i="21"/>
  <c r="M246" i="21" s="1"/>
  <c r="G247" i="21"/>
  <c r="H247" i="21"/>
  <c r="G248" i="21"/>
  <c r="H248" i="21"/>
  <c r="M248" i="21" s="1"/>
  <c r="G249" i="21"/>
  <c r="H249" i="21"/>
  <c r="G250" i="21"/>
  <c r="H250" i="21"/>
  <c r="G251" i="21"/>
  <c r="H251" i="21"/>
  <c r="M251" i="21" s="1"/>
  <c r="G252" i="21"/>
  <c r="H252" i="21"/>
  <c r="M252" i="21" s="1"/>
  <c r="G253" i="21"/>
  <c r="H253" i="21"/>
  <c r="M253" i="21" s="1"/>
  <c r="G254" i="21"/>
  <c r="H254" i="21"/>
  <c r="M254" i="21" s="1"/>
  <c r="G255" i="21"/>
  <c r="H255" i="21"/>
  <c r="G256" i="21"/>
  <c r="H256" i="21"/>
  <c r="G257" i="21"/>
  <c r="H257" i="21"/>
  <c r="M257" i="21" s="1"/>
  <c r="G258" i="21"/>
  <c r="H258" i="21"/>
  <c r="G259" i="21"/>
  <c r="H259" i="21"/>
  <c r="M259" i="21" s="1"/>
  <c r="G260" i="21"/>
  <c r="H260" i="21"/>
  <c r="M260" i="21" s="1"/>
  <c r="G261" i="21"/>
  <c r="H261" i="21"/>
  <c r="M261" i="21" s="1"/>
  <c r="G262" i="21"/>
  <c r="H262" i="21"/>
  <c r="G263" i="21"/>
  <c r="H263" i="21"/>
  <c r="G264" i="21"/>
  <c r="H264" i="21"/>
  <c r="G265" i="21"/>
  <c r="H265" i="21"/>
  <c r="G266" i="21"/>
  <c r="H266" i="21"/>
  <c r="G267" i="21"/>
  <c r="H267" i="21"/>
  <c r="M267" i="21" s="1"/>
  <c r="G268" i="21"/>
  <c r="H268" i="21"/>
  <c r="G269" i="21"/>
  <c r="H269" i="21"/>
  <c r="G270" i="21"/>
  <c r="H270" i="21"/>
  <c r="G271" i="21"/>
  <c r="H271" i="21"/>
  <c r="G272" i="21"/>
  <c r="H272" i="21"/>
  <c r="G273" i="21"/>
  <c r="H273" i="21"/>
  <c r="M273" i="21" s="1"/>
  <c r="G274" i="21"/>
  <c r="H274" i="21"/>
  <c r="M274" i="21" s="1"/>
  <c r="G275" i="21"/>
  <c r="H275" i="21"/>
  <c r="M275" i="21" s="1"/>
  <c r="G276" i="21"/>
  <c r="H276" i="21"/>
  <c r="G277" i="21"/>
  <c r="H277" i="21"/>
  <c r="G278" i="21"/>
  <c r="H278" i="21"/>
  <c r="M278" i="21" s="1"/>
  <c r="G279" i="21"/>
  <c r="H279" i="21"/>
  <c r="G280" i="21"/>
  <c r="H280" i="21"/>
  <c r="M280" i="21" s="1"/>
  <c r="G281" i="21"/>
  <c r="H281" i="21"/>
  <c r="G282" i="21"/>
  <c r="H282" i="21"/>
  <c r="G283" i="21"/>
  <c r="H283" i="21"/>
  <c r="M283" i="21" s="1"/>
  <c r="G284" i="21"/>
  <c r="H284" i="21"/>
  <c r="M284" i="21" s="1"/>
  <c r="G285" i="21"/>
  <c r="H285" i="21"/>
  <c r="G286" i="21"/>
  <c r="H286" i="21"/>
  <c r="M286" i="21" s="1"/>
  <c r="G287" i="21"/>
  <c r="H287" i="21"/>
  <c r="M287" i="21" s="1"/>
  <c r="G288" i="21"/>
  <c r="H288" i="21"/>
  <c r="G289" i="21"/>
  <c r="H289" i="21"/>
  <c r="M289" i="21" s="1"/>
  <c r="G290" i="21"/>
  <c r="H290" i="21"/>
  <c r="G291" i="21"/>
  <c r="H291" i="21"/>
  <c r="M291" i="21" s="1"/>
  <c r="G292" i="21"/>
  <c r="H292" i="21"/>
  <c r="M292" i="21" s="1"/>
  <c r="G293" i="21"/>
  <c r="H293" i="21"/>
  <c r="M293" i="21" s="1"/>
  <c r="G294" i="21"/>
  <c r="H294" i="21"/>
  <c r="G295" i="21"/>
  <c r="H295" i="21"/>
  <c r="G296" i="21"/>
  <c r="H296" i="21"/>
  <c r="G297" i="21"/>
  <c r="H297" i="21"/>
  <c r="G298" i="21"/>
  <c r="H298" i="21"/>
  <c r="G299" i="21"/>
  <c r="H299" i="21"/>
  <c r="G300" i="21"/>
  <c r="H300" i="21"/>
  <c r="G301" i="21"/>
  <c r="H301" i="21"/>
  <c r="G302" i="21"/>
  <c r="H302" i="21"/>
  <c r="G303" i="21"/>
  <c r="H303" i="21"/>
  <c r="G304" i="21"/>
  <c r="H304" i="21"/>
  <c r="G305" i="21"/>
  <c r="H305" i="21"/>
  <c r="G306" i="21"/>
  <c r="H306" i="21"/>
  <c r="M306" i="21" s="1"/>
  <c r="G307" i="21"/>
  <c r="H307" i="21"/>
  <c r="M307" i="21" s="1"/>
  <c r="G308" i="21"/>
  <c r="H308" i="21"/>
  <c r="G309" i="21"/>
  <c r="H309" i="21"/>
  <c r="G310" i="21"/>
  <c r="H310" i="21"/>
  <c r="M310" i="21" s="1"/>
  <c r="G311" i="21"/>
  <c r="H311" i="21"/>
  <c r="G312" i="21"/>
  <c r="H312" i="21"/>
  <c r="M312" i="21" s="1"/>
  <c r="G313" i="21"/>
  <c r="H313" i="21"/>
  <c r="G314" i="21"/>
  <c r="H314" i="21"/>
  <c r="G315" i="21"/>
  <c r="H315" i="21"/>
  <c r="M315" i="21" s="1"/>
  <c r="G316" i="21"/>
  <c r="H316" i="21"/>
  <c r="M316" i="21" s="1"/>
  <c r="G317" i="21"/>
  <c r="H317" i="21"/>
  <c r="M317" i="21" s="1"/>
  <c r="G318" i="21"/>
  <c r="H318" i="21"/>
  <c r="G319" i="21"/>
  <c r="H319" i="21"/>
  <c r="M319" i="21" s="1"/>
  <c r="G320" i="21"/>
  <c r="H320" i="21"/>
  <c r="G321" i="21"/>
  <c r="H321" i="21"/>
  <c r="M321" i="21" s="1"/>
  <c r="G322" i="21"/>
  <c r="H322" i="21"/>
  <c r="G323" i="21"/>
  <c r="H323" i="21"/>
  <c r="M323" i="21" s="1"/>
  <c r="G324" i="21"/>
  <c r="H324" i="21"/>
  <c r="M324" i="21" s="1"/>
  <c r="G325" i="21"/>
  <c r="H325" i="21"/>
  <c r="M325" i="21" s="1"/>
  <c r="G326" i="21"/>
  <c r="H326" i="21"/>
  <c r="G327" i="21"/>
  <c r="H327" i="21"/>
  <c r="G328" i="21"/>
  <c r="H328" i="21"/>
  <c r="G329" i="21"/>
  <c r="H329" i="21"/>
  <c r="G330" i="21"/>
  <c r="H330" i="21"/>
  <c r="G331" i="21"/>
  <c r="H331" i="21"/>
  <c r="M331" i="21" s="1"/>
  <c r="G332" i="21"/>
  <c r="H332" i="21"/>
  <c r="G333" i="21"/>
  <c r="H333" i="21"/>
  <c r="G334" i="21"/>
  <c r="H334" i="21"/>
  <c r="G335" i="21"/>
  <c r="H335" i="21"/>
  <c r="G336" i="21"/>
  <c r="H336" i="21"/>
  <c r="G337" i="21"/>
  <c r="H337" i="21"/>
  <c r="G338" i="21"/>
  <c r="H338" i="21"/>
  <c r="M338" i="21" s="1"/>
  <c r="G339" i="21"/>
  <c r="H339" i="21"/>
  <c r="M339" i="21" s="1"/>
  <c r="G340" i="21"/>
  <c r="H340" i="21"/>
  <c r="G341" i="21"/>
  <c r="H341" i="21"/>
  <c r="G342" i="21"/>
  <c r="H342" i="21"/>
  <c r="M342" i="21" s="1"/>
  <c r="G343" i="21"/>
  <c r="H343" i="21"/>
  <c r="G344" i="21"/>
  <c r="H344" i="21"/>
  <c r="M344" i="21" s="1"/>
  <c r="G345" i="21"/>
  <c r="H345" i="21"/>
  <c r="G346" i="21"/>
  <c r="H346" i="21"/>
  <c r="G347" i="21"/>
  <c r="H347" i="21"/>
  <c r="M347" i="21" s="1"/>
  <c r="G348" i="21"/>
  <c r="H348" i="21"/>
  <c r="M348" i="21" s="1"/>
  <c r="G349" i="21"/>
  <c r="H349" i="21"/>
  <c r="M349" i="21" s="1"/>
  <c r="G350" i="21"/>
  <c r="H350" i="21"/>
  <c r="M350" i="21" s="1"/>
  <c r="G351" i="21"/>
  <c r="H351" i="21"/>
  <c r="G352" i="21"/>
  <c r="H352" i="21"/>
  <c r="G353" i="21"/>
  <c r="H353" i="21"/>
  <c r="M353" i="21" s="1"/>
  <c r="G354" i="21"/>
  <c r="H354" i="21"/>
  <c r="G355" i="21"/>
  <c r="H355" i="21"/>
  <c r="M355" i="21" s="1"/>
  <c r="G356" i="21"/>
  <c r="H356" i="21"/>
  <c r="M356" i="21" s="1"/>
  <c r="G357" i="21"/>
  <c r="H357" i="21"/>
  <c r="M357" i="21" s="1"/>
  <c r="G358" i="21"/>
  <c r="H358" i="21"/>
  <c r="G359" i="21"/>
  <c r="H359" i="21"/>
  <c r="G360" i="21"/>
  <c r="H360" i="21"/>
  <c r="G361" i="21"/>
  <c r="H361" i="21"/>
  <c r="G362" i="21"/>
  <c r="H362" i="21"/>
  <c r="G363" i="21"/>
  <c r="H363" i="21"/>
  <c r="M363" i="21" s="1"/>
  <c r="G364" i="21"/>
  <c r="H364" i="21"/>
  <c r="G365" i="21"/>
  <c r="H365" i="21"/>
  <c r="G366" i="21"/>
  <c r="H366" i="21"/>
  <c r="G367" i="21"/>
  <c r="H367" i="21"/>
  <c r="G368" i="21"/>
  <c r="H368" i="21"/>
  <c r="G369" i="21"/>
  <c r="H369" i="21"/>
  <c r="G370" i="21"/>
  <c r="H370" i="21"/>
  <c r="M370" i="21" s="1"/>
  <c r="G371" i="21"/>
  <c r="H371" i="21"/>
  <c r="M371" i="21" s="1"/>
  <c r="G372" i="21"/>
  <c r="H372" i="21"/>
  <c r="G373" i="21"/>
  <c r="H373" i="21"/>
  <c r="G374" i="21"/>
  <c r="H374" i="21"/>
  <c r="M374" i="21" s="1"/>
  <c r="G375" i="21"/>
  <c r="H375" i="21"/>
  <c r="G376" i="21"/>
  <c r="H376" i="21"/>
  <c r="M376" i="21" s="1"/>
  <c r="G377" i="21"/>
  <c r="H377" i="21"/>
  <c r="G378" i="21"/>
  <c r="H378" i="21"/>
  <c r="G379" i="21"/>
  <c r="H379" i="21"/>
  <c r="M379" i="21" s="1"/>
  <c r="G380" i="21"/>
  <c r="H380" i="21"/>
  <c r="M380" i="21" s="1"/>
  <c r="G381" i="21"/>
  <c r="H381" i="21"/>
  <c r="M381" i="21" s="1"/>
  <c r="G382" i="21"/>
  <c r="H382" i="21"/>
  <c r="M382" i="21" s="1"/>
  <c r="G383" i="21"/>
  <c r="H383" i="21"/>
  <c r="M383" i="21" s="1"/>
  <c r="G384" i="21"/>
  <c r="H384" i="21"/>
  <c r="G385" i="21"/>
  <c r="H385" i="21"/>
  <c r="M385" i="21" s="1"/>
  <c r="G386" i="21"/>
  <c r="H386" i="21"/>
  <c r="G387" i="21"/>
  <c r="H387" i="21"/>
  <c r="M387" i="21" s="1"/>
  <c r="G388" i="21"/>
  <c r="H388" i="21"/>
  <c r="M388" i="21" s="1"/>
  <c r="G389" i="21"/>
  <c r="H389" i="21"/>
  <c r="M389" i="21" s="1"/>
  <c r="G390" i="21"/>
  <c r="H390" i="21"/>
  <c r="G391" i="21"/>
  <c r="H391" i="21"/>
  <c r="G392" i="21"/>
  <c r="H392" i="21"/>
  <c r="G393" i="21"/>
  <c r="H393" i="21"/>
  <c r="G394" i="21"/>
  <c r="H394" i="21"/>
  <c r="G395" i="21"/>
  <c r="H395" i="21"/>
  <c r="M395" i="21" s="1"/>
  <c r="G396" i="21"/>
  <c r="H396" i="21"/>
  <c r="G397" i="21"/>
  <c r="H397" i="21"/>
  <c r="G398" i="21"/>
  <c r="H398" i="21"/>
  <c r="G399" i="21"/>
  <c r="H399" i="21"/>
  <c r="G400" i="21"/>
  <c r="H400" i="21"/>
  <c r="G401" i="21"/>
  <c r="H401" i="21"/>
  <c r="G402" i="21"/>
  <c r="H402" i="21"/>
  <c r="M402" i="21" s="1"/>
  <c r="G403" i="21"/>
  <c r="H403" i="21"/>
  <c r="M403" i="21" s="1"/>
  <c r="G404" i="21"/>
  <c r="H404" i="21"/>
  <c r="G405" i="21"/>
  <c r="H405" i="21"/>
  <c r="G406" i="21"/>
  <c r="H406" i="21"/>
  <c r="M406" i="21" s="1"/>
  <c r="G407" i="21"/>
  <c r="H407" i="21"/>
  <c r="G408" i="21"/>
  <c r="H408" i="21"/>
  <c r="M408" i="21" s="1"/>
  <c r="G409" i="21"/>
  <c r="H409" i="21"/>
  <c r="G410" i="21"/>
  <c r="H410" i="21"/>
  <c r="G411" i="21"/>
  <c r="H411" i="21"/>
  <c r="M411" i="21" s="1"/>
  <c r="G412" i="21"/>
  <c r="H412" i="21"/>
  <c r="M412" i="21" s="1"/>
  <c r="G413" i="21"/>
  <c r="H413" i="21"/>
  <c r="M413" i="21" s="1"/>
  <c r="G414" i="21"/>
  <c r="H414" i="21"/>
  <c r="G415" i="21"/>
  <c r="H415" i="21"/>
  <c r="M415" i="21" s="1"/>
  <c r="G416" i="21"/>
  <c r="H416" i="21"/>
  <c r="G417" i="21"/>
  <c r="H417" i="21"/>
  <c r="G418" i="21"/>
  <c r="H418" i="21"/>
  <c r="G419" i="21"/>
  <c r="H419" i="21"/>
  <c r="M419" i="21" s="1"/>
  <c r="G420" i="21"/>
  <c r="H420" i="21"/>
  <c r="M420" i="21" s="1"/>
  <c r="G421" i="21"/>
  <c r="H421" i="21"/>
  <c r="M421" i="21" s="1"/>
  <c r="G422" i="21"/>
  <c r="H422" i="21"/>
  <c r="G423" i="21"/>
  <c r="H423" i="21"/>
  <c r="G424" i="21"/>
  <c r="H424" i="21"/>
  <c r="G425" i="21"/>
  <c r="H425" i="21"/>
  <c r="G426" i="21"/>
  <c r="H426" i="21"/>
  <c r="G427" i="21"/>
  <c r="H427" i="21"/>
  <c r="M427" i="21" s="1"/>
  <c r="G428" i="21"/>
  <c r="H428" i="21"/>
  <c r="G429" i="21"/>
  <c r="H429" i="21"/>
  <c r="G430" i="21"/>
  <c r="H430" i="21"/>
  <c r="G431" i="21"/>
  <c r="H431" i="21"/>
  <c r="G432" i="21"/>
  <c r="H432" i="21"/>
  <c r="G433" i="21"/>
  <c r="H433" i="21"/>
  <c r="G434" i="21"/>
  <c r="H434" i="21"/>
  <c r="M434" i="21" s="1"/>
  <c r="G435" i="21"/>
  <c r="H435" i="21"/>
  <c r="M435" i="21" s="1"/>
  <c r="G436" i="21"/>
  <c r="H436" i="21"/>
  <c r="G437" i="21"/>
  <c r="H437" i="21"/>
  <c r="G438" i="21"/>
  <c r="H438" i="21"/>
  <c r="M438" i="21" s="1"/>
  <c r="G439" i="21"/>
  <c r="H439" i="21"/>
  <c r="G440" i="21"/>
  <c r="H440" i="21"/>
  <c r="M440" i="21" s="1"/>
  <c r="G441" i="21"/>
  <c r="H441" i="21"/>
  <c r="G442" i="21"/>
  <c r="H442" i="21"/>
  <c r="G443" i="21"/>
  <c r="H443" i="21"/>
  <c r="M443" i="21" s="1"/>
  <c r="G444" i="21"/>
  <c r="H444" i="21"/>
  <c r="M444" i="21" s="1"/>
  <c r="G445" i="21"/>
  <c r="H445" i="21"/>
  <c r="M445" i="21" s="1"/>
  <c r="G446" i="21"/>
  <c r="H446" i="21"/>
  <c r="M446" i="21" s="1"/>
  <c r="G447" i="21"/>
  <c r="H447" i="21"/>
  <c r="G448" i="21"/>
  <c r="H448" i="21"/>
  <c r="G449" i="21"/>
  <c r="H449" i="21"/>
  <c r="M449" i="21" s="1"/>
  <c r="G450" i="21"/>
  <c r="H450" i="21"/>
  <c r="G451" i="21"/>
  <c r="H451" i="21"/>
  <c r="M451" i="21" s="1"/>
  <c r="G452" i="21"/>
  <c r="H452" i="21"/>
  <c r="M452" i="21" s="1"/>
  <c r="G453" i="21"/>
  <c r="H453" i="21"/>
  <c r="M453" i="21" s="1"/>
  <c r="G454" i="21"/>
  <c r="H454" i="21"/>
  <c r="G455" i="21"/>
  <c r="H455" i="21"/>
  <c r="G456" i="21"/>
  <c r="H456" i="21"/>
  <c r="G457" i="21"/>
  <c r="H457" i="21"/>
  <c r="G458" i="21"/>
  <c r="H458" i="21"/>
  <c r="G459" i="21"/>
  <c r="H459" i="21"/>
  <c r="M459" i="21" s="1"/>
  <c r="G460" i="21"/>
  <c r="H460" i="21"/>
  <c r="G461" i="21"/>
  <c r="H461" i="21"/>
  <c r="G462" i="21"/>
  <c r="H462" i="21"/>
  <c r="G463" i="21"/>
  <c r="H463" i="21"/>
  <c r="G464" i="21"/>
  <c r="H464" i="21"/>
  <c r="G465" i="21"/>
  <c r="H465" i="21"/>
  <c r="G466" i="21"/>
  <c r="H466" i="21"/>
  <c r="M466" i="21" s="1"/>
  <c r="G467" i="21"/>
  <c r="H467" i="21"/>
  <c r="M467" i="21" s="1"/>
  <c r="G468" i="21"/>
  <c r="H468" i="21"/>
  <c r="G469" i="21"/>
  <c r="H469" i="21"/>
  <c r="G470" i="21"/>
  <c r="H470" i="21"/>
  <c r="M470" i="21" s="1"/>
  <c r="G471" i="21"/>
  <c r="H471" i="21"/>
  <c r="G472" i="21"/>
  <c r="H472" i="21"/>
  <c r="M472" i="21" s="1"/>
  <c r="G473" i="21"/>
  <c r="H473" i="21"/>
  <c r="G474" i="21"/>
  <c r="H474" i="21"/>
  <c r="G475" i="21"/>
  <c r="H475" i="21"/>
  <c r="M475" i="21" s="1"/>
  <c r="G476" i="21"/>
  <c r="H476" i="21"/>
  <c r="M476" i="21" s="1"/>
  <c r="G477" i="21"/>
  <c r="H477" i="21"/>
  <c r="M477" i="21" s="1"/>
  <c r="G478" i="21"/>
  <c r="H478" i="21"/>
  <c r="M478" i="21" s="1"/>
  <c r="G479" i="21"/>
  <c r="H479" i="21"/>
  <c r="M479" i="21" s="1"/>
  <c r="G480" i="21"/>
  <c r="H480" i="21"/>
  <c r="G481" i="21"/>
  <c r="H481" i="21"/>
  <c r="M481" i="21" s="1"/>
  <c r="G482" i="21"/>
  <c r="H482" i="21"/>
  <c r="G483" i="21"/>
  <c r="H483" i="21"/>
  <c r="M483" i="21" s="1"/>
  <c r="G484" i="21"/>
  <c r="H484" i="21"/>
  <c r="M484" i="21" s="1"/>
  <c r="G485" i="21"/>
  <c r="H485" i="21"/>
  <c r="M485" i="21" s="1"/>
  <c r="G486" i="21"/>
  <c r="H486" i="21"/>
  <c r="G487" i="21"/>
  <c r="H487" i="21"/>
  <c r="G488" i="21"/>
  <c r="H488" i="21"/>
  <c r="G489" i="21"/>
  <c r="H489" i="21"/>
  <c r="G490" i="21"/>
  <c r="H490" i="21"/>
  <c r="G491" i="21"/>
  <c r="H491" i="21"/>
  <c r="M491" i="21" s="1"/>
  <c r="G492" i="21"/>
  <c r="H492" i="21"/>
  <c r="G493" i="21"/>
  <c r="H493" i="21"/>
  <c r="G494" i="21"/>
  <c r="H494" i="21"/>
  <c r="G495" i="21"/>
  <c r="H495" i="21"/>
  <c r="G496" i="21"/>
  <c r="H496" i="21"/>
  <c r="G497" i="21"/>
  <c r="H497" i="21"/>
  <c r="G498" i="21"/>
  <c r="H498" i="21"/>
  <c r="M498" i="21" s="1"/>
  <c r="G499" i="21"/>
  <c r="H499" i="21"/>
  <c r="M499" i="21" s="1"/>
  <c r="G500" i="21"/>
  <c r="H500" i="21"/>
  <c r="G501" i="21"/>
  <c r="H501" i="21"/>
  <c r="G502" i="21"/>
  <c r="H502" i="21"/>
  <c r="M502" i="21" s="1"/>
  <c r="G503" i="21"/>
  <c r="H503" i="21"/>
  <c r="G504" i="21"/>
  <c r="H504" i="21"/>
  <c r="M504" i="21" s="1"/>
  <c r="G505" i="21"/>
  <c r="H505" i="21"/>
  <c r="G506" i="21"/>
  <c r="H506" i="21"/>
  <c r="G507" i="21"/>
  <c r="H507" i="21"/>
  <c r="M507" i="21" s="1"/>
  <c r="G508" i="21"/>
  <c r="H508" i="21"/>
  <c r="M508" i="21" s="1"/>
  <c r="G509" i="21"/>
  <c r="H509" i="21"/>
  <c r="M509" i="21" s="1"/>
  <c r="G510" i="21"/>
  <c r="H510" i="21"/>
  <c r="G511" i="21"/>
  <c r="H511" i="21"/>
  <c r="M511" i="21" s="1"/>
  <c r="G512" i="21"/>
  <c r="H512" i="21"/>
  <c r="G513" i="21"/>
  <c r="H513" i="21"/>
  <c r="M513" i="21" s="1"/>
  <c r="G514" i="21"/>
  <c r="H514" i="21"/>
  <c r="G515" i="21"/>
  <c r="H515" i="21"/>
  <c r="M515" i="21" s="1"/>
  <c r="G516" i="21"/>
  <c r="H516" i="21"/>
  <c r="M516" i="21" s="1"/>
  <c r="G517" i="21"/>
  <c r="H517" i="21"/>
  <c r="M517" i="21" s="1"/>
  <c r="G518" i="21"/>
  <c r="H518" i="21"/>
  <c r="G519" i="21"/>
  <c r="H519" i="21"/>
  <c r="G520" i="21"/>
  <c r="H520" i="21"/>
  <c r="G521" i="21"/>
  <c r="H521" i="21"/>
  <c r="G522" i="21"/>
  <c r="H522" i="21"/>
  <c r="G523" i="21"/>
  <c r="H523" i="21"/>
  <c r="M523" i="21" s="1"/>
  <c r="G524" i="21"/>
  <c r="H524" i="21"/>
  <c r="G525" i="21"/>
  <c r="H525" i="21"/>
  <c r="G526" i="21"/>
  <c r="H526" i="21"/>
  <c r="G527" i="21"/>
  <c r="H527" i="21"/>
  <c r="G528" i="21"/>
  <c r="H528" i="21"/>
  <c r="G529" i="21"/>
  <c r="H529" i="21"/>
  <c r="G530" i="21"/>
  <c r="H530" i="21"/>
  <c r="M530" i="21" s="1"/>
  <c r="G531" i="21"/>
  <c r="H531" i="21"/>
  <c r="M531" i="21" s="1"/>
  <c r="G532" i="21"/>
  <c r="H532" i="21"/>
  <c r="G533" i="21"/>
  <c r="H533" i="21"/>
  <c r="G534" i="21"/>
  <c r="H534" i="21"/>
  <c r="M534" i="21" s="1"/>
  <c r="G535" i="21"/>
  <c r="H535" i="21"/>
  <c r="G536" i="21"/>
  <c r="H536" i="21"/>
  <c r="M536" i="21" s="1"/>
  <c r="G537" i="21"/>
  <c r="H537" i="21"/>
  <c r="G538" i="21"/>
  <c r="H538" i="21"/>
  <c r="G539" i="21"/>
  <c r="H539" i="21"/>
  <c r="M539" i="21" s="1"/>
  <c r="G540" i="21"/>
  <c r="H540" i="21"/>
  <c r="M540" i="21" s="1"/>
  <c r="G541" i="21"/>
  <c r="H541" i="21"/>
  <c r="M541" i="21" s="1"/>
  <c r="G542" i="21"/>
  <c r="H542" i="21"/>
  <c r="G543" i="21"/>
  <c r="H543" i="21"/>
  <c r="G544" i="21"/>
  <c r="H544" i="21"/>
  <c r="G545" i="21"/>
  <c r="H545" i="21"/>
  <c r="M545" i="21" s="1"/>
  <c r="G546" i="21"/>
  <c r="H546" i="21"/>
  <c r="G547" i="21"/>
  <c r="H547" i="21"/>
  <c r="M547" i="21" s="1"/>
  <c r="G548" i="21"/>
  <c r="H548" i="21"/>
  <c r="M548" i="21" s="1"/>
  <c r="G549" i="21"/>
  <c r="H549" i="21"/>
  <c r="M549" i="21" s="1"/>
  <c r="G550" i="21"/>
  <c r="H550" i="21"/>
  <c r="G551" i="21"/>
  <c r="H551" i="21"/>
  <c r="G552" i="21"/>
  <c r="H552" i="21"/>
  <c r="G553" i="21"/>
  <c r="H553" i="21"/>
  <c r="G554" i="21"/>
  <c r="H554" i="21"/>
  <c r="G555" i="21"/>
  <c r="H555" i="21"/>
  <c r="M555" i="21" s="1"/>
  <c r="G556" i="21"/>
  <c r="H556" i="21"/>
  <c r="G557" i="21"/>
  <c r="H557" i="21"/>
  <c r="G558" i="21"/>
  <c r="H558" i="21"/>
  <c r="G559" i="21"/>
  <c r="H559" i="21"/>
  <c r="G560" i="21"/>
  <c r="H560" i="21"/>
  <c r="G561" i="21"/>
  <c r="H561" i="21"/>
  <c r="G562" i="21"/>
  <c r="H562" i="21"/>
  <c r="M562" i="21" s="1"/>
  <c r="G563" i="21"/>
  <c r="H563" i="21"/>
  <c r="M563" i="21" s="1"/>
  <c r="G564" i="21"/>
  <c r="H564" i="21"/>
  <c r="G565" i="21"/>
  <c r="H565" i="21"/>
  <c r="G566" i="21"/>
  <c r="H566" i="21"/>
  <c r="M566" i="21" s="1"/>
  <c r="G567" i="21"/>
  <c r="H567" i="21"/>
  <c r="G568" i="21"/>
  <c r="H568" i="21"/>
  <c r="M568" i="21" s="1"/>
  <c r="G569" i="21"/>
  <c r="H569" i="21"/>
  <c r="G570" i="21"/>
  <c r="H570" i="21"/>
  <c r="G571" i="21"/>
  <c r="H571" i="21"/>
  <c r="M571" i="21" s="1"/>
  <c r="G572" i="21"/>
  <c r="H572" i="21"/>
  <c r="M572" i="21" s="1"/>
  <c r="G573" i="21"/>
  <c r="H573" i="21"/>
  <c r="M573" i="21" s="1"/>
  <c r="G574" i="21"/>
  <c r="H574" i="21"/>
  <c r="M574" i="21" s="1"/>
  <c r="G575" i="21"/>
  <c r="H575" i="21"/>
  <c r="M575" i="21" s="1"/>
  <c r="G576" i="21"/>
  <c r="H576" i="21"/>
  <c r="G577" i="21"/>
  <c r="H577" i="21"/>
  <c r="M577" i="21" s="1"/>
  <c r="G578" i="21"/>
  <c r="H578" i="21"/>
  <c r="G579" i="21"/>
  <c r="H579" i="21"/>
  <c r="M579" i="21" s="1"/>
  <c r="G580" i="21"/>
  <c r="H580" i="21"/>
  <c r="M580" i="21" s="1"/>
  <c r="G581" i="21"/>
  <c r="H581" i="21"/>
  <c r="M581" i="21" s="1"/>
  <c r="G582" i="21"/>
  <c r="H582" i="21"/>
  <c r="G583" i="21"/>
  <c r="H583" i="21"/>
  <c r="G584" i="21"/>
  <c r="H584" i="21"/>
  <c r="G585" i="21"/>
  <c r="H585" i="21"/>
  <c r="G586" i="21"/>
  <c r="H586" i="21"/>
  <c r="G587" i="21"/>
  <c r="H587" i="21"/>
  <c r="M587" i="21" s="1"/>
  <c r="G588" i="21"/>
  <c r="H588" i="21"/>
  <c r="G589" i="21"/>
  <c r="H589" i="21"/>
  <c r="G590" i="21"/>
  <c r="H590" i="21"/>
  <c r="G591" i="21"/>
  <c r="H591" i="21"/>
  <c r="G592" i="21"/>
  <c r="H592" i="21"/>
  <c r="G593" i="21"/>
  <c r="H593" i="21"/>
  <c r="G594" i="21"/>
  <c r="H594" i="21"/>
  <c r="M594" i="21" s="1"/>
  <c r="G595" i="21"/>
  <c r="H595" i="21"/>
  <c r="M595" i="21" s="1"/>
  <c r="G596" i="21"/>
  <c r="H596" i="21"/>
  <c r="G597" i="21"/>
  <c r="H597" i="21"/>
  <c r="G598" i="21"/>
  <c r="H598" i="21"/>
  <c r="M598" i="21" s="1"/>
  <c r="G599" i="21"/>
  <c r="H599" i="21"/>
  <c r="G600" i="21"/>
  <c r="H600" i="21"/>
  <c r="M600" i="21" s="1"/>
  <c r="G601" i="21"/>
  <c r="H601" i="21"/>
  <c r="G602" i="21"/>
  <c r="H602" i="21"/>
  <c r="G603" i="21"/>
  <c r="H603" i="21"/>
  <c r="M603" i="21" s="1"/>
  <c r="G604" i="21"/>
  <c r="H604" i="21"/>
  <c r="M604" i="21" s="1"/>
  <c r="G605" i="21"/>
  <c r="H605" i="21"/>
  <c r="M605" i="21" s="1"/>
  <c r="G606" i="21"/>
  <c r="H606" i="21"/>
  <c r="M606" i="21" s="1"/>
  <c r="G607" i="21"/>
  <c r="H607" i="21"/>
  <c r="M607" i="21" s="1"/>
  <c r="G608" i="21"/>
  <c r="H608" i="21"/>
  <c r="G609" i="21"/>
  <c r="H609" i="21"/>
  <c r="M609" i="21" s="1"/>
  <c r="G610" i="21"/>
  <c r="H610" i="21"/>
  <c r="G611" i="21"/>
  <c r="H611" i="21"/>
  <c r="M611" i="21" s="1"/>
  <c r="G612" i="21"/>
  <c r="H612" i="21"/>
  <c r="M612" i="21" s="1"/>
  <c r="G613" i="21"/>
  <c r="H613" i="21"/>
  <c r="M613" i="21" s="1"/>
  <c r="G614" i="21"/>
  <c r="H614" i="21"/>
  <c r="G615" i="21"/>
  <c r="H615" i="21"/>
  <c r="G616" i="21"/>
  <c r="H616" i="21"/>
  <c r="G617" i="21"/>
  <c r="H617" i="21"/>
  <c r="G618" i="21"/>
  <c r="H618" i="21"/>
  <c r="G619" i="21"/>
  <c r="H619" i="21"/>
  <c r="M619" i="21" s="1"/>
  <c r="G620" i="21"/>
  <c r="H620" i="21"/>
  <c r="G621" i="21"/>
  <c r="H621" i="21"/>
  <c r="G622" i="21"/>
  <c r="H622" i="21"/>
  <c r="G623" i="21"/>
  <c r="H623" i="21"/>
  <c r="G624" i="21"/>
  <c r="H624" i="21"/>
  <c r="G625" i="21"/>
  <c r="H625" i="21"/>
  <c r="G626" i="21"/>
  <c r="H626" i="21"/>
  <c r="M626" i="21" s="1"/>
  <c r="G627" i="21"/>
  <c r="H627" i="21"/>
  <c r="M627" i="21" s="1"/>
  <c r="G628" i="21"/>
  <c r="H628" i="21"/>
  <c r="G629" i="21"/>
  <c r="H629" i="21"/>
  <c r="G630" i="21"/>
  <c r="H630" i="21"/>
  <c r="M630" i="21" s="1"/>
  <c r="G631" i="21"/>
  <c r="H631" i="21"/>
  <c r="G632" i="21"/>
  <c r="H632" i="21"/>
  <c r="M632" i="21" s="1"/>
  <c r="G633" i="21"/>
  <c r="H633" i="21"/>
  <c r="G634" i="21"/>
  <c r="H634" i="21"/>
  <c r="G635" i="21"/>
  <c r="H635" i="21"/>
  <c r="M635" i="21" s="1"/>
  <c r="G636" i="21"/>
  <c r="H636" i="21"/>
  <c r="M636" i="21" s="1"/>
  <c r="G637" i="21"/>
  <c r="H637" i="21"/>
  <c r="M637" i="21" s="1"/>
  <c r="G638" i="21"/>
  <c r="H638" i="21"/>
  <c r="M638" i="21" s="1"/>
  <c r="G639" i="21"/>
  <c r="H639" i="21"/>
  <c r="G640" i="21"/>
  <c r="H640" i="21"/>
  <c r="G641" i="21"/>
  <c r="H641" i="21"/>
  <c r="M641" i="21" s="1"/>
  <c r="G642" i="21"/>
  <c r="H642" i="21"/>
  <c r="G643" i="21"/>
  <c r="H643" i="21"/>
  <c r="M643" i="21" s="1"/>
  <c r="G644" i="21"/>
  <c r="H644" i="21"/>
  <c r="M644" i="21" s="1"/>
  <c r="G645" i="21"/>
  <c r="H645" i="21"/>
  <c r="M645" i="21" s="1"/>
  <c r="G646" i="21"/>
  <c r="H646" i="21"/>
  <c r="G647" i="21"/>
  <c r="H647" i="21"/>
  <c r="G648" i="21"/>
  <c r="H648" i="21"/>
  <c r="G649" i="21"/>
  <c r="H649" i="21"/>
  <c r="G650" i="21"/>
  <c r="H650" i="21"/>
  <c r="G651" i="21"/>
  <c r="H651" i="21"/>
  <c r="M651" i="21" s="1"/>
  <c r="G652" i="21"/>
  <c r="H652" i="21"/>
  <c r="G653" i="21"/>
  <c r="H653" i="21"/>
  <c r="G654" i="21"/>
  <c r="H654" i="21"/>
  <c r="G655" i="21"/>
  <c r="H655" i="21"/>
  <c r="G656" i="21"/>
  <c r="H656" i="21"/>
  <c r="G657" i="21"/>
  <c r="H657" i="21"/>
  <c r="G658" i="21"/>
  <c r="H658" i="21"/>
  <c r="M658" i="21" s="1"/>
  <c r="G659" i="21"/>
  <c r="H659" i="21"/>
  <c r="M659" i="21" s="1"/>
  <c r="G660" i="21"/>
  <c r="H660" i="21"/>
  <c r="G661" i="21"/>
  <c r="H661" i="21"/>
  <c r="G662" i="21"/>
  <c r="H662" i="21"/>
  <c r="M662" i="21" s="1"/>
  <c r="G663" i="21"/>
  <c r="H663" i="21"/>
  <c r="G664" i="21"/>
  <c r="H664" i="21"/>
  <c r="M664" i="21" s="1"/>
  <c r="G665" i="21"/>
  <c r="H665" i="21"/>
  <c r="G666" i="21"/>
  <c r="H666" i="21"/>
  <c r="G667" i="21"/>
  <c r="H667" i="21"/>
  <c r="M667" i="21" s="1"/>
  <c r="G668" i="21"/>
  <c r="H668" i="21"/>
  <c r="M668" i="21" s="1"/>
  <c r="G669" i="21"/>
  <c r="H669" i="21"/>
  <c r="M669" i="21" s="1"/>
  <c r="G670" i="21"/>
  <c r="H670" i="21"/>
  <c r="M670" i="21" s="1"/>
  <c r="G671" i="21"/>
  <c r="H671" i="21"/>
  <c r="M671" i="21" s="1"/>
  <c r="G672" i="21"/>
  <c r="H672" i="21"/>
  <c r="G673" i="21"/>
  <c r="H673" i="21"/>
  <c r="M673" i="21" s="1"/>
  <c r="G674" i="21"/>
  <c r="H674" i="21"/>
  <c r="G675" i="21"/>
  <c r="H675" i="21"/>
  <c r="M675" i="21" s="1"/>
  <c r="G676" i="21"/>
  <c r="H676" i="21"/>
  <c r="M676" i="21" s="1"/>
  <c r="G677" i="21"/>
  <c r="H677" i="21"/>
  <c r="M677" i="21" s="1"/>
  <c r="G678" i="21"/>
  <c r="H678" i="21"/>
  <c r="G679" i="21"/>
  <c r="H679" i="21"/>
  <c r="G680" i="21"/>
  <c r="H680" i="21"/>
  <c r="G681" i="21"/>
  <c r="H681" i="21"/>
  <c r="G682" i="21"/>
  <c r="H682" i="21"/>
  <c r="G683" i="21"/>
  <c r="H683" i="21"/>
  <c r="M683" i="21" s="1"/>
  <c r="G684" i="21"/>
  <c r="H684" i="21"/>
  <c r="G685" i="21"/>
  <c r="H685" i="21"/>
  <c r="G686" i="21"/>
  <c r="H686" i="21"/>
  <c r="G687" i="21"/>
  <c r="H687" i="21"/>
  <c r="G688" i="21"/>
  <c r="H688" i="21"/>
  <c r="G689" i="21"/>
  <c r="H689" i="21"/>
  <c r="G690" i="21"/>
  <c r="H690" i="21"/>
  <c r="M690" i="21" s="1"/>
  <c r="G691" i="21"/>
  <c r="H691" i="21"/>
  <c r="M691" i="21" s="1"/>
  <c r="G692" i="21"/>
  <c r="H692" i="21"/>
  <c r="G693" i="21"/>
  <c r="H693" i="21"/>
  <c r="G694" i="21"/>
  <c r="H694" i="21"/>
  <c r="M694" i="21" s="1"/>
  <c r="G695" i="21"/>
  <c r="H695" i="21"/>
  <c r="G696" i="21"/>
  <c r="H696" i="21"/>
  <c r="M696" i="21" s="1"/>
  <c r="G697" i="21"/>
  <c r="H697" i="21"/>
  <c r="G698" i="21"/>
  <c r="H698" i="21"/>
  <c r="G699" i="21"/>
  <c r="H699" i="21"/>
  <c r="M699" i="21" s="1"/>
  <c r="G700" i="21"/>
  <c r="H700" i="21"/>
  <c r="M700" i="21" s="1"/>
  <c r="G701" i="21"/>
  <c r="H701" i="21"/>
  <c r="M701" i="21" s="1"/>
  <c r="G702" i="21"/>
  <c r="H702" i="21"/>
  <c r="G703" i="21"/>
  <c r="H703" i="21"/>
  <c r="G704" i="21"/>
  <c r="H704" i="21"/>
  <c r="G705" i="21"/>
  <c r="H705" i="21"/>
  <c r="M705" i="21" s="1"/>
  <c r="G706" i="21"/>
  <c r="H706" i="21"/>
  <c r="G707" i="21"/>
  <c r="H707" i="21"/>
  <c r="M707" i="21" s="1"/>
  <c r="G708" i="21"/>
  <c r="H708" i="21"/>
  <c r="M708" i="21" s="1"/>
  <c r="G709" i="21"/>
  <c r="H709" i="21"/>
  <c r="M709" i="21" s="1"/>
  <c r="G710" i="21"/>
  <c r="H710" i="21"/>
  <c r="G711" i="21"/>
  <c r="H711" i="21"/>
  <c r="G712" i="21"/>
  <c r="H712" i="21"/>
  <c r="G713" i="21"/>
  <c r="H713" i="21"/>
  <c r="G714" i="21"/>
  <c r="H714" i="21"/>
  <c r="G715" i="21"/>
  <c r="H715" i="21"/>
  <c r="M715" i="21" s="1"/>
  <c r="G716" i="21"/>
  <c r="H716" i="21"/>
  <c r="G717" i="21"/>
  <c r="H717" i="21"/>
  <c r="G718" i="21"/>
  <c r="H718" i="21"/>
  <c r="G719" i="21"/>
  <c r="H719" i="21"/>
  <c r="G720" i="21"/>
  <c r="H720" i="21"/>
  <c r="G721" i="21"/>
  <c r="H721" i="21"/>
  <c r="G722" i="21"/>
  <c r="H722" i="21"/>
  <c r="M722" i="21" s="1"/>
  <c r="G723" i="21"/>
  <c r="H723" i="21"/>
  <c r="M723" i="21" s="1"/>
  <c r="G724" i="21"/>
  <c r="H724" i="21"/>
  <c r="G725" i="21"/>
  <c r="H725" i="21"/>
  <c r="G726" i="21"/>
  <c r="H726" i="21"/>
  <c r="M726" i="21" s="1"/>
  <c r="G727" i="21"/>
  <c r="H727" i="21"/>
  <c r="G728" i="21"/>
  <c r="H728" i="21"/>
  <c r="M728" i="21" s="1"/>
  <c r="G729" i="21"/>
  <c r="H729" i="21"/>
  <c r="G730" i="21"/>
  <c r="H730" i="21"/>
  <c r="G731" i="21"/>
  <c r="H731" i="21"/>
  <c r="M731" i="21" s="1"/>
  <c r="G732" i="21"/>
  <c r="H732" i="21"/>
  <c r="M732" i="21" s="1"/>
  <c r="G733" i="21"/>
  <c r="H733" i="21"/>
  <c r="M733" i="21" s="1"/>
  <c r="G734" i="21"/>
  <c r="H734" i="21"/>
  <c r="G735" i="21"/>
  <c r="H735" i="21"/>
  <c r="G736" i="21"/>
  <c r="H736" i="21"/>
  <c r="G737" i="21"/>
  <c r="H737" i="21"/>
  <c r="M737" i="21" s="1"/>
  <c r="G738" i="21"/>
  <c r="H738" i="21"/>
  <c r="G739" i="21"/>
  <c r="H739" i="21"/>
  <c r="M739" i="21" s="1"/>
  <c r="G740" i="21"/>
  <c r="H740" i="21"/>
  <c r="M740" i="21" s="1"/>
  <c r="G741" i="21"/>
  <c r="H741" i="21"/>
  <c r="M741" i="21" s="1"/>
  <c r="G742" i="21"/>
  <c r="H742" i="21"/>
  <c r="G743" i="21"/>
  <c r="H743" i="21"/>
  <c r="G744" i="21"/>
  <c r="H744" i="21"/>
  <c r="G745" i="21"/>
  <c r="H745" i="21"/>
  <c r="G746" i="21"/>
  <c r="H746" i="21"/>
  <c r="G747" i="21"/>
  <c r="H747" i="21"/>
  <c r="M747" i="21" s="1"/>
  <c r="G748" i="21"/>
  <c r="H748" i="21"/>
  <c r="G749" i="21"/>
  <c r="H749" i="21"/>
  <c r="G750" i="21"/>
  <c r="H750" i="21"/>
  <c r="G751" i="21"/>
  <c r="H751" i="21"/>
  <c r="G752" i="21"/>
  <c r="H752" i="21"/>
  <c r="G753" i="21"/>
  <c r="H753" i="21"/>
  <c r="G754" i="21"/>
  <c r="H754" i="21"/>
  <c r="M754" i="21" s="1"/>
  <c r="G755" i="21"/>
  <c r="H755" i="21"/>
  <c r="M755" i="21" s="1"/>
  <c r="G756" i="21"/>
  <c r="H756" i="21"/>
  <c r="G757" i="21"/>
  <c r="H757" i="21"/>
  <c r="G758" i="21"/>
  <c r="H758" i="21"/>
  <c r="M758" i="21" s="1"/>
  <c r="G759" i="21"/>
  <c r="H759" i="21"/>
  <c r="G760" i="21"/>
  <c r="H760" i="21"/>
  <c r="M760" i="21" s="1"/>
  <c r="G761" i="21"/>
  <c r="H761" i="21"/>
  <c r="G762" i="21"/>
  <c r="H762" i="21"/>
  <c r="G763" i="21"/>
  <c r="H763" i="21"/>
  <c r="M763" i="21" s="1"/>
  <c r="G764" i="21"/>
  <c r="H764" i="21"/>
  <c r="M764" i="21" s="1"/>
  <c r="G765" i="21"/>
  <c r="H765" i="21"/>
  <c r="M765" i="21" s="1"/>
  <c r="G766" i="21"/>
  <c r="H766" i="21"/>
  <c r="M766" i="21" s="1"/>
  <c r="G767" i="21"/>
  <c r="H767" i="21"/>
  <c r="M767" i="21" s="1"/>
  <c r="G768" i="21"/>
  <c r="H768" i="21"/>
  <c r="G769" i="21"/>
  <c r="H769" i="21"/>
  <c r="M769" i="21" s="1"/>
  <c r="G770" i="21"/>
  <c r="H770" i="21"/>
  <c r="G771" i="21"/>
  <c r="H771" i="21"/>
  <c r="M771" i="21" s="1"/>
  <c r="G772" i="21"/>
  <c r="H772" i="21"/>
  <c r="M772" i="21" s="1"/>
  <c r="G773" i="21"/>
  <c r="H773" i="21"/>
  <c r="M773" i="21" s="1"/>
  <c r="G774" i="21"/>
  <c r="H774" i="21"/>
  <c r="G775" i="21"/>
  <c r="H775" i="21"/>
  <c r="G776" i="21"/>
  <c r="H776" i="21"/>
  <c r="G777" i="21"/>
  <c r="H777" i="21"/>
  <c r="G778" i="21"/>
  <c r="H778" i="21"/>
  <c r="G779" i="21"/>
  <c r="H779" i="21"/>
  <c r="M779" i="21" s="1"/>
  <c r="G780" i="21"/>
  <c r="H780" i="21"/>
  <c r="G781" i="21"/>
  <c r="H781" i="21"/>
  <c r="G782" i="21"/>
  <c r="H782" i="21"/>
  <c r="G783" i="21"/>
  <c r="H783" i="21"/>
  <c r="G784" i="21"/>
  <c r="H784" i="21"/>
  <c r="G785" i="21"/>
  <c r="H785" i="21"/>
  <c r="G786" i="21"/>
  <c r="H786" i="21"/>
  <c r="M786" i="21" s="1"/>
  <c r="G787" i="21"/>
  <c r="H787" i="21"/>
  <c r="M787" i="21" s="1"/>
  <c r="G788" i="21"/>
  <c r="H788" i="21"/>
  <c r="G789" i="21"/>
  <c r="H789" i="21"/>
  <c r="G790" i="21"/>
  <c r="H790" i="21"/>
  <c r="M790" i="21" s="1"/>
  <c r="G791" i="21"/>
  <c r="H791" i="21"/>
  <c r="G792" i="21"/>
  <c r="H792" i="21"/>
  <c r="M792" i="21" s="1"/>
  <c r="G793" i="21"/>
  <c r="H793" i="21"/>
  <c r="G794" i="21"/>
  <c r="H794" i="21"/>
  <c r="G795" i="21"/>
  <c r="H795" i="21"/>
  <c r="M795" i="21" s="1"/>
  <c r="G796" i="21"/>
  <c r="H796" i="21"/>
  <c r="M796" i="21" s="1"/>
  <c r="G797" i="21"/>
  <c r="H797" i="21"/>
  <c r="M797" i="21" s="1"/>
  <c r="G798" i="21"/>
  <c r="H798" i="21"/>
  <c r="M798" i="21" s="1"/>
  <c r="G799" i="21"/>
  <c r="H799" i="21"/>
  <c r="G800" i="21"/>
  <c r="H800" i="21"/>
  <c r="G801" i="21"/>
  <c r="H801" i="21"/>
  <c r="M801" i="21" s="1"/>
  <c r="G802" i="21"/>
  <c r="H802" i="21"/>
  <c r="G803" i="21"/>
  <c r="H803" i="21"/>
  <c r="M803" i="21" s="1"/>
  <c r="G804" i="21"/>
  <c r="H804" i="21"/>
  <c r="M804" i="21" s="1"/>
  <c r="G805" i="21"/>
  <c r="H805" i="21"/>
  <c r="M805" i="21" s="1"/>
  <c r="G806" i="21"/>
  <c r="H806" i="21"/>
  <c r="G807" i="21"/>
  <c r="H807" i="21"/>
  <c r="G808" i="21"/>
  <c r="H808" i="21"/>
  <c r="G809" i="21"/>
  <c r="H809" i="21"/>
  <c r="G810" i="21"/>
  <c r="H810" i="21"/>
  <c r="G811" i="21"/>
  <c r="H811" i="21"/>
  <c r="M811" i="21" s="1"/>
  <c r="G812" i="21"/>
  <c r="H812" i="21"/>
  <c r="G813" i="21"/>
  <c r="H813" i="21"/>
  <c r="G814" i="21"/>
  <c r="H814" i="21"/>
  <c r="G815" i="21"/>
  <c r="H815" i="21"/>
  <c r="G816" i="21"/>
  <c r="H816" i="21"/>
  <c r="G817" i="21"/>
  <c r="H817" i="21"/>
  <c r="G818" i="21"/>
  <c r="H818" i="21"/>
  <c r="M818" i="21" s="1"/>
  <c r="G819" i="21"/>
  <c r="H819" i="21"/>
  <c r="M819" i="21" s="1"/>
  <c r="G820" i="21"/>
  <c r="H820" i="21"/>
  <c r="G821" i="21"/>
  <c r="H821" i="21"/>
  <c r="G822" i="21"/>
  <c r="H822" i="21"/>
  <c r="M822" i="21" s="1"/>
  <c r="G823" i="21"/>
  <c r="H823" i="21"/>
  <c r="G824" i="21"/>
  <c r="H824" i="21"/>
  <c r="M824" i="21" s="1"/>
  <c r="G825" i="21"/>
  <c r="H825" i="21"/>
  <c r="G826" i="21"/>
  <c r="H826" i="21"/>
  <c r="G827" i="21"/>
  <c r="H827" i="21"/>
  <c r="M827" i="21" s="1"/>
  <c r="G828" i="21"/>
  <c r="H828" i="21"/>
  <c r="M828" i="21" s="1"/>
  <c r="G829" i="21"/>
  <c r="H829" i="21"/>
  <c r="M829" i="21" s="1"/>
  <c r="G830" i="21"/>
  <c r="H830" i="21"/>
  <c r="M830" i="21" s="1"/>
  <c r="G831" i="21"/>
  <c r="H831" i="21"/>
  <c r="G832" i="21"/>
  <c r="H832" i="21"/>
  <c r="G833" i="21"/>
  <c r="H833" i="21"/>
  <c r="M833" i="21" s="1"/>
  <c r="G834" i="21"/>
  <c r="H834" i="21"/>
  <c r="G835" i="21"/>
  <c r="H835" i="21"/>
  <c r="M835" i="21" s="1"/>
  <c r="G836" i="21"/>
  <c r="H836" i="21"/>
  <c r="M836" i="21" s="1"/>
  <c r="G837" i="21"/>
  <c r="H837" i="21"/>
  <c r="M837" i="21" s="1"/>
  <c r="G838" i="21"/>
  <c r="H838" i="21"/>
  <c r="G839" i="21"/>
  <c r="H839" i="21"/>
  <c r="G840" i="21"/>
  <c r="H840" i="21"/>
  <c r="G841" i="21"/>
  <c r="H841" i="21"/>
  <c r="G842" i="21"/>
  <c r="H842" i="21"/>
  <c r="G843" i="21"/>
  <c r="H843" i="21"/>
  <c r="M843" i="21" s="1"/>
  <c r="G844" i="21"/>
  <c r="H844" i="21"/>
  <c r="G845" i="21"/>
  <c r="H845" i="21"/>
  <c r="G846" i="21"/>
  <c r="H846" i="21"/>
  <c r="G847" i="21"/>
  <c r="H847" i="21"/>
  <c r="G848" i="21"/>
  <c r="H848" i="21"/>
  <c r="G849" i="21"/>
  <c r="H849" i="21"/>
  <c r="G850" i="21"/>
  <c r="H850" i="21"/>
  <c r="M850" i="21" s="1"/>
  <c r="G851" i="21"/>
  <c r="H851" i="21"/>
  <c r="M851" i="21" s="1"/>
  <c r="G852" i="21"/>
  <c r="H852" i="21"/>
  <c r="G853" i="21"/>
  <c r="H853" i="21"/>
  <c r="G854" i="21"/>
  <c r="H854" i="21"/>
  <c r="M854" i="21" s="1"/>
  <c r="G855" i="21"/>
  <c r="H855" i="21"/>
  <c r="G856" i="21"/>
  <c r="H856" i="21"/>
  <c r="M856" i="21" s="1"/>
  <c r="G857" i="21"/>
  <c r="H857" i="21"/>
  <c r="G858" i="21"/>
  <c r="H858" i="21"/>
  <c r="G859" i="21"/>
  <c r="H859" i="21"/>
  <c r="M859" i="21" s="1"/>
  <c r="G860" i="21"/>
  <c r="H860" i="21"/>
  <c r="M860" i="21" s="1"/>
  <c r="G861" i="21"/>
  <c r="H861" i="21"/>
  <c r="M861" i="21" s="1"/>
  <c r="G862" i="21"/>
  <c r="H862" i="21"/>
  <c r="M862" i="21" s="1"/>
  <c r="G863" i="21"/>
  <c r="H863" i="21"/>
  <c r="M863" i="21" s="1"/>
  <c r="G864" i="21"/>
  <c r="H864" i="21"/>
  <c r="G865" i="21"/>
  <c r="H865" i="21"/>
  <c r="M865" i="21" s="1"/>
  <c r="G866" i="21"/>
  <c r="H866" i="21"/>
  <c r="G867" i="21"/>
  <c r="H867" i="21"/>
  <c r="M867" i="21" s="1"/>
  <c r="G868" i="21"/>
  <c r="H868" i="21"/>
  <c r="M868" i="21" s="1"/>
  <c r="G869" i="21"/>
  <c r="H869" i="21"/>
  <c r="M869" i="21" s="1"/>
  <c r="G870" i="21"/>
  <c r="H870" i="21"/>
  <c r="G871" i="21"/>
  <c r="H871" i="21"/>
  <c r="G872" i="21"/>
  <c r="H872" i="21"/>
  <c r="G873" i="21"/>
  <c r="H873" i="21"/>
  <c r="G874" i="21"/>
  <c r="H874" i="21"/>
  <c r="G875" i="21"/>
  <c r="H875" i="21"/>
  <c r="M875" i="21" s="1"/>
  <c r="G876" i="21"/>
  <c r="H876" i="21"/>
  <c r="G877" i="21"/>
  <c r="H877" i="21"/>
  <c r="G878" i="21"/>
  <c r="H878" i="21"/>
  <c r="G879" i="21"/>
  <c r="H879" i="21"/>
  <c r="G880" i="21"/>
  <c r="H880" i="21"/>
  <c r="G881" i="21"/>
  <c r="H881" i="21"/>
  <c r="G882" i="21"/>
  <c r="H882" i="21"/>
  <c r="M882" i="21" s="1"/>
  <c r="G883" i="21"/>
  <c r="H883" i="21"/>
  <c r="M883" i="21" s="1"/>
  <c r="G884" i="21"/>
  <c r="H884" i="21"/>
  <c r="G885" i="21"/>
  <c r="H885" i="21"/>
  <c r="G886" i="21"/>
  <c r="H886" i="21"/>
  <c r="M886" i="21" s="1"/>
  <c r="G887" i="21"/>
  <c r="H887" i="21"/>
  <c r="G888" i="21"/>
  <c r="H888" i="21"/>
  <c r="M888" i="21" s="1"/>
  <c r="G889" i="21"/>
  <c r="H889" i="21"/>
  <c r="G890" i="21"/>
  <c r="H890" i="21"/>
  <c r="G891" i="21"/>
  <c r="H891" i="21"/>
  <c r="M891" i="21" s="1"/>
  <c r="G892" i="21"/>
  <c r="H892" i="21"/>
  <c r="M892" i="21" s="1"/>
  <c r="G893" i="21"/>
  <c r="H893" i="21"/>
  <c r="M893" i="21" s="1"/>
  <c r="G894" i="21"/>
  <c r="H894" i="21"/>
  <c r="M894" i="21" s="1"/>
  <c r="G895" i="21"/>
  <c r="H895" i="21"/>
  <c r="M895" i="21" s="1"/>
  <c r="G896" i="21"/>
  <c r="H896" i="21"/>
  <c r="G897" i="21"/>
  <c r="H897" i="21"/>
  <c r="M897" i="21" s="1"/>
  <c r="G898" i="21"/>
  <c r="H898" i="21"/>
  <c r="G899" i="21"/>
  <c r="H899" i="21"/>
  <c r="M899" i="21" s="1"/>
  <c r="G900" i="21"/>
  <c r="H900" i="21"/>
  <c r="M900" i="21" s="1"/>
  <c r="G901" i="21"/>
  <c r="H901" i="21"/>
  <c r="M901" i="21" s="1"/>
  <c r="G902" i="21"/>
  <c r="H902" i="21"/>
  <c r="G903" i="21"/>
  <c r="H903" i="21"/>
  <c r="G904" i="21"/>
  <c r="H904" i="21"/>
  <c r="G905" i="21"/>
  <c r="H905" i="21"/>
  <c r="G906" i="21"/>
  <c r="H906" i="21"/>
  <c r="G907" i="21"/>
  <c r="H907" i="21"/>
  <c r="M907" i="21" s="1"/>
  <c r="G908" i="21"/>
  <c r="H908" i="21"/>
  <c r="G909" i="21"/>
  <c r="H909" i="21"/>
  <c r="G910" i="21"/>
  <c r="H910" i="21"/>
  <c r="G911" i="21"/>
  <c r="H911" i="21"/>
  <c r="G912" i="21"/>
  <c r="H912" i="21"/>
  <c r="G913" i="21"/>
  <c r="H913" i="21"/>
  <c r="G914" i="21"/>
  <c r="H914" i="21"/>
  <c r="M914" i="21" s="1"/>
  <c r="G915" i="21"/>
  <c r="H915" i="21"/>
  <c r="M915" i="21" s="1"/>
  <c r="G916" i="21"/>
  <c r="H916" i="21"/>
  <c r="G917" i="21"/>
  <c r="H917" i="21"/>
  <c r="G918" i="21"/>
  <c r="H918" i="21"/>
  <c r="M918" i="21" s="1"/>
  <c r="G919" i="21"/>
  <c r="H919" i="21"/>
  <c r="G920" i="21"/>
  <c r="H920" i="21"/>
  <c r="M920" i="21" s="1"/>
  <c r="G921" i="21"/>
  <c r="H921" i="21"/>
  <c r="G922" i="21"/>
  <c r="H922" i="21"/>
  <c r="G923" i="21"/>
  <c r="H923" i="21"/>
  <c r="M923" i="21" s="1"/>
  <c r="G924" i="21"/>
  <c r="H924" i="21"/>
  <c r="M924" i="21" s="1"/>
  <c r="G925" i="21"/>
  <c r="H925" i="21"/>
  <c r="M925" i="21" s="1"/>
  <c r="G926" i="21"/>
  <c r="H926" i="21"/>
  <c r="M926" i="21" s="1"/>
  <c r="G927" i="21"/>
  <c r="H927" i="21"/>
  <c r="G928" i="21"/>
  <c r="H928" i="21"/>
  <c r="G929" i="21"/>
  <c r="H929" i="21"/>
  <c r="M929" i="21" s="1"/>
  <c r="G930" i="21"/>
  <c r="H930" i="21"/>
  <c r="G931" i="21"/>
  <c r="H931" i="21"/>
  <c r="M931" i="21" s="1"/>
  <c r="G932" i="21"/>
  <c r="H932" i="21"/>
  <c r="M932" i="21" s="1"/>
  <c r="G933" i="21"/>
  <c r="H933" i="21"/>
  <c r="M933" i="21" s="1"/>
  <c r="G934" i="21"/>
  <c r="H934" i="21"/>
  <c r="G935" i="21"/>
  <c r="H935" i="21"/>
  <c r="G936" i="21"/>
  <c r="H936" i="21"/>
  <c r="G937" i="21"/>
  <c r="H937" i="21"/>
  <c r="G938" i="21"/>
  <c r="H938" i="21"/>
  <c r="G939" i="21"/>
  <c r="H939" i="21"/>
  <c r="M939" i="21" s="1"/>
  <c r="G940" i="21"/>
  <c r="H940" i="21"/>
  <c r="G941" i="21"/>
  <c r="H941" i="21"/>
  <c r="G942" i="21"/>
  <c r="H942" i="21"/>
  <c r="G943" i="21"/>
  <c r="H943" i="21"/>
  <c r="G944" i="21"/>
  <c r="H944" i="21"/>
  <c r="G945" i="21"/>
  <c r="H945" i="21"/>
  <c r="G946" i="21"/>
  <c r="H946" i="21"/>
  <c r="M946" i="21" s="1"/>
  <c r="G947" i="21"/>
  <c r="H947" i="21"/>
  <c r="M947" i="21" s="1"/>
  <c r="G948" i="21"/>
  <c r="H948" i="21"/>
  <c r="G949" i="21"/>
  <c r="H949" i="21"/>
  <c r="G950" i="21"/>
  <c r="H950" i="21"/>
  <c r="M950" i="21" s="1"/>
  <c r="G951" i="21"/>
  <c r="H951" i="21"/>
  <c r="G952" i="21"/>
  <c r="H952" i="21"/>
  <c r="M952" i="21" s="1"/>
  <c r="G953" i="21"/>
  <c r="H953" i="21"/>
  <c r="G954" i="21"/>
  <c r="H954" i="21"/>
  <c r="G955" i="21"/>
  <c r="H955" i="21"/>
  <c r="M955" i="21" s="1"/>
  <c r="G956" i="21"/>
  <c r="H956" i="21"/>
  <c r="M956" i="21" s="1"/>
  <c r="G957" i="21"/>
  <c r="H957" i="21"/>
  <c r="M957" i="21" s="1"/>
  <c r="G958" i="21"/>
  <c r="H958" i="21"/>
  <c r="M958" i="21" s="1"/>
  <c r="G959" i="21"/>
  <c r="H959" i="21"/>
  <c r="M959" i="21" s="1"/>
  <c r="G960" i="21"/>
  <c r="H960" i="21"/>
  <c r="G961" i="21"/>
  <c r="H961" i="21"/>
  <c r="M961" i="21" s="1"/>
  <c r="G962" i="21"/>
  <c r="H962" i="21"/>
  <c r="G963" i="21"/>
  <c r="H963" i="21"/>
  <c r="M963" i="21" s="1"/>
  <c r="G964" i="21"/>
  <c r="H964" i="21"/>
  <c r="M964" i="21" s="1"/>
  <c r="G965" i="21"/>
  <c r="H965" i="21"/>
  <c r="M965" i="21" s="1"/>
  <c r="G966" i="21"/>
  <c r="H966" i="21"/>
  <c r="G967" i="21"/>
  <c r="H967" i="21"/>
  <c r="G968" i="21"/>
  <c r="H968" i="21"/>
  <c r="G969" i="21"/>
  <c r="H969" i="21"/>
  <c r="G970" i="21"/>
  <c r="H970" i="21"/>
  <c r="G971" i="21"/>
  <c r="H971" i="21"/>
  <c r="M971" i="21" s="1"/>
  <c r="G972" i="21"/>
  <c r="H972" i="21"/>
  <c r="G973" i="21"/>
  <c r="H973" i="21"/>
  <c r="G974" i="21"/>
  <c r="H974" i="21"/>
  <c r="G975" i="21"/>
  <c r="H975" i="21"/>
  <c r="G976" i="21"/>
  <c r="H976" i="21"/>
  <c r="G977" i="21"/>
  <c r="H977" i="21"/>
  <c r="G978" i="21"/>
  <c r="H978" i="21"/>
  <c r="M978" i="21" s="1"/>
  <c r="G979" i="21"/>
  <c r="H979" i="21"/>
  <c r="M979" i="21" s="1"/>
  <c r="G980" i="21"/>
  <c r="H980" i="21"/>
  <c r="G981" i="21"/>
  <c r="H981" i="21"/>
  <c r="G982" i="21"/>
  <c r="H982" i="21"/>
  <c r="M982" i="21" s="1"/>
  <c r="G983" i="21"/>
  <c r="H983" i="21"/>
  <c r="G984" i="21"/>
  <c r="H984" i="21"/>
  <c r="M984" i="21" s="1"/>
  <c r="G985" i="21"/>
  <c r="H985" i="21"/>
  <c r="G986" i="21"/>
  <c r="H986" i="21"/>
  <c r="G987" i="21"/>
  <c r="H987" i="21"/>
  <c r="M987" i="21" s="1"/>
  <c r="G988" i="21"/>
  <c r="H988" i="21"/>
  <c r="M988" i="21" s="1"/>
  <c r="G989" i="21"/>
  <c r="H989" i="21"/>
  <c r="M989" i="21" s="1"/>
  <c r="G990" i="21"/>
  <c r="H990" i="21"/>
  <c r="M990" i="21" s="1"/>
  <c r="G991" i="21"/>
  <c r="H991" i="21"/>
  <c r="M991" i="21" s="1"/>
  <c r="G992" i="21"/>
  <c r="H992" i="21"/>
  <c r="G993" i="21"/>
  <c r="H993" i="21"/>
  <c r="M993" i="21" s="1"/>
  <c r="G994" i="21"/>
  <c r="H994" i="21"/>
  <c r="G995" i="21"/>
  <c r="H995" i="21"/>
  <c r="M995" i="21" s="1"/>
  <c r="G996" i="21"/>
  <c r="H996" i="21"/>
  <c r="M996" i="21" s="1"/>
  <c r="G997" i="21"/>
  <c r="H997" i="21"/>
  <c r="M997" i="21" s="1"/>
  <c r="G998" i="21"/>
  <c r="H998" i="21"/>
  <c r="G999" i="21"/>
  <c r="H999" i="21"/>
  <c r="G1000" i="21"/>
  <c r="H1000" i="21"/>
  <c r="G1001" i="21"/>
  <c r="H1001" i="21"/>
  <c r="G1002" i="21"/>
  <c r="H1002" i="21"/>
  <c r="G1003" i="21"/>
  <c r="H1003" i="21"/>
  <c r="M1003" i="21" s="1"/>
  <c r="G1004" i="21"/>
  <c r="H1004" i="21"/>
  <c r="G1005" i="21"/>
  <c r="H1005" i="21"/>
  <c r="G1006" i="21"/>
  <c r="H1006" i="21"/>
  <c r="G1007" i="21"/>
  <c r="H1007" i="21"/>
  <c r="G1008" i="21"/>
  <c r="H1008" i="21"/>
  <c r="G1009" i="21"/>
  <c r="H1009" i="21"/>
  <c r="G1010" i="21"/>
  <c r="H1010" i="21"/>
  <c r="M1010" i="21" s="1"/>
  <c r="G1011" i="21"/>
  <c r="H1011" i="21"/>
  <c r="M1011" i="21" s="1"/>
  <c r="G1012" i="21"/>
  <c r="H1012" i="21"/>
  <c r="G1013" i="21"/>
  <c r="H1013" i="21"/>
  <c r="G1014" i="21"/>
  <c r="H1014" i="21"/>
  <c r="M1014" i="21" s="1"/>
  <c r="G1015" i="21"/>
  <c r="H1015" i="21"/>
  <c r="G1016" i="21"/>
  <c r="H1016" i="21"/>
  <c r="M1016" i="21" s="1"/>
  <c r="G1017" i="21"/>
  <c r="H1017" i="21"/>
  <c r="G1018" i="21"/>
  <c r="H1018" i="21"/>
  <c r="G1019" i="21"/>
  <c r="H1019" i="21"/>
  <c r="M1019" i="21" s="1"/>
  <c r="G1020" i="21"/>
  <c r="H1020" i="21"/>
  <c r="M1020" i="21" s="1"/>
  <c r="G1021" i="21"/>
  <c r="H1021" i="21"/>
  <c r="M1021" i="21" s="1"/>
  <c r="G1022" i="21"/>
  <c r="H1022" i="21"/>
  <c r="M1022" i="21" s="1"/>
  <c r="G1023" i="21"/>
  <c r="H1023" i="21"/>
  <c r="M1023" i="21" s="1"/>
  <c r="G1024" i="21"/>
  <c r="H1024" i="21"/>
  <c r="G1025" i="21"/>
  <c r="H1025" i="21"/>
  <c r="M1025" i="21" s="1"/>
  <c r="G1026" i="21"/>
  <c r="H1026" i="21"/>
  <c r="G1027" i="21"/>
  <c r="H1027" i="21"/>
  <c r="M1027" i="21" s="1"/>
  <c r="G1028" i="21"/>
  <c r="H1028" i="21"/>
  <c r="M1028" i="21" s="1"/>
  <c r="G1029" i="21"/>
  <c r="H1029" i="21"/>
  <c r="M1029" i="21" s="1"/>
  <c r="G1030" i="21"/>
  <c r="H1030" i="21"/>
  <c r="G1031" i="21"/>
  <c r="H1031" i="21"/>
  <c r="G1032" i="21"/>
  <c r="H1032" i="21"/>
  <c r="G1033" i="21"/>
  <c r="H1033" i="21"/>
  <c r="G1034" i="21"/>
  <c r="H1034" i="21"/>
  <c r="M1034" i="21" s="1"/>
  <c r="G1035" i="21"/>
  <c r="H1035" i="21"/>
  <c r="M1035" i="21" s="1"/>
  <c r="G1036" i="21"/>
  <c r="H1036" i="21"/>
  <c r="G1037" i="21"/>
  <c r="H1037" i="21"/>
  <c r="G1038" i="21"/>
  <c r="H1038" i="21"/>
  <c r="G1039" i="21"/>
  <c r="H1039" i="21"/>
  <c r="G1040" i="21"/>
  <c r="H1040" i="21"/>
  <c r="G1041" i="21"/>
  <c r="H1041" i="21"/>
  <c r="G1042" i="21"/>
  <c r="H1042" i="21"/>
  <c r="M1042" i="21" s="1"/>
  <c r="G1043" i="21"/>
  <c r="H1043" i="21"/>
  <c r="M1043" i="21" s="1"/>
  <c r="G1044" i="21"/>
  <c r="H1044" i="21"/>
  <c r="G1045" i="21"/>
  <c r="H1045" i="21"/>
  <c r="G1046" i="21"/>
  <c r="H1046" i="21"/>
  <c r="M1046" i="21" s="1"/>
  <c r="G1047" i="21"/>
  <c r="H1047" i="21"/>
  <c r="G1048" i="21"/>
  <c r="H1048" i="21"/>
  <c r="M1048" i="21" s="1"/>
  <c r="G1049" i="21"/>
  <c r="H1049" i="21"/>
  <c r="G1050" i="21"/>
  <c r="H1050" i="21"/>
  <c r="G1051" i="21"/>
  <c r="H1051" i="21"/>
  <c r="G1052" i="21"/>
  <c r="H1052" i="21"/>
  <c r="M1052" i="21" s="1"/>
  <c r="G1053" i="21"/>
  <c r="H1053" i="21"/>
  <c r="M1053" i="21" s="1"/>
  <c r="G1054" i="21"/>
  <c r="H1054" i="21"/>
  <c r="M1054" i="21" s="1"/>
  <c r="G1055" i="21"/>
  <c r="H1055" i="21"/>
  <c r="M1055" i="21" s="1"/>
  <c r="G1056" i="21"/>
  <c r="H1056" i="21"/>
  <c r="G1057" i="21"/>
  <c r="H1057" i="21"/>
  <c r="M1057" i="21" s="1"/>
  <c r="G1058" i="21"/>
  <c r="H1058" i="21"/>
  <c r="G1059" i="21"/>
  <c r="H1059" i="21"/>
  <c r="M1059" i="21" s="1"/>
  <c r="G1060" i="21"/>
  <c r="H1060" i="21"/>
  <c r="M1060" i="21" s="1"/>
  <c r="G1061" i="21"/>
  <c r="H1061" i="21"/>
  <c r="M1061" i="21" s="1"/>
  <c r="G1062" i="21"/>
  <c r="H1062" i="21"/>
  <c r="G1063" i="21"/>
  <c r="H1063" i="21"/>
  <c r="G1064" i="21"/>
  <c r="H1064" i="21"/>
  <c r="G1065" i="21"/>
  <c r="H1065" i="21"/>
  <c r="G1066" i="21"/>
  <c r="H1066" i="21"/>
  <c r="M1066" i="21" s="1"/>
  <c r="G1067" i="21"/>
  <c r="H1067" i="21"/>
  <c r="M1067" i="21" s="1"/>
  <c r="G1068" i="21"/>
  <c r="H1068" i="21"/>
  <c r="G1069" i="21"/>
  <c r="H1069" i="21"/>
  <c r="G1070" i="21"/>
  <c r="H1070" i="21"/>
  <c r="G1071" i="21"/>
  <c r="H1071" i="21"/>
  <c r="G1072" i="21"/>
  <c r="H1072" i="21"/>
  <c r="G1073" i="21"/>
  <c r="H1073" i="21"/>
  <c r="G1074" i="21"/>
  <c r="H1074" i="21"/>
  <c r="M1074" i="21" s="1"/>
  <c r="G1075" i="21"/>
  <c r="H1075" i="21"/>
  <c r="M1075" i="21" s="1"/>
  <c r="G1076" i="21"/>
  <c r="H1076" i="21"/>
  <c r="G1077" i="21"/>
  <c r="H1077" i="21"/>
  <c r="G1078" i="21"/>
  <c r="H1078" i="21"/>
  <c r="M1078" i="21" s="1"/>
  <c r="G1079" i="21"/>
  <c r="H1079" i="21"/>
  <c r="G1080" i="21"/>
  <c r="H1080" i="21"/>
  <c r="M1080" i="21" s="1"/>
  <c r="G1081" i="21"/>
  <c r="H1081" i="21"/>
  <c r="G1082" i="21"/>
  <c r="H1082" i="21"/>
  <c r="G1083" i="21"/>
  <c r="H1083" i="21"/>
  <c r="M1083" i="21" s="1"/>
  <c r="G1084" i="21"/>
  <c r="H1084" i="21"/>
  <c r="M1084" i="21" s="1"/>
  <c r="G1085" i="21"/>
  <c r="H1085" i="21"/>
  <c r="M1085" i="21" s="1"/>
  <c r="G1086" i="21"/>
  <c r="H1086" i="21"/>
  <c r="M1086" i="21" s="1"/>
  <c r="G1087" i="21"/>
  <c r="H1087" i="21"/>
  <c r="G1088" i="21"/>
  <c r="H1088" i="21"/>
  <c r="G1089" i="21"/>
  <c r="H1089" i="21"/>
  <c r="M1089" i="21" s="1"/>
  <c r="G1090" i="21"/>
  <c r="H1090" i="21"/>
  <c r="G1091" i="21"/>
  <c r="H1091" i="21"/>
  <c r="M1091" i="21" s="1"/>
  <c r="L1" i="33" l="1"/>
  <c r="E25" i="1" s="1"/>
  <c r="M1" i="33"/>
  <c r="F25" i="1" s="1"/>
  <c r="M1" i="32"/>
  <c r="L1" i="32"/>
  <c r="M1" i="31"/>
  <c r="F24" i="1" s="1"/>
  <c r="L1" i="31"/>
  <c r="E24" i="1" s="1"/>
  <c r="M64" i="21"/>
  <c r="M816" i="21"/>
  <c r="M720" i="21"/>
  <c r="M300" i="21"/>
  <c r="M528" i="21"/>
  <c r="M226" i="21"/>
  <c r="M98" i="21"/>
  <c r="M546" i="21"/>
  <c r="M432" i="21"/>
  <c r="M206" i="21"/>
  <c r="M78" i="21"/>
  <c r="M642" i="21"/>
  <c r="M450" i="21"/>
  <c r="M354" i="21"/>
  <c r="M96" i="21"/>
  <c r="M258" i="21"/>
  <c r="M752" i="21"/>
  <c r="M130" i="21"/>
  <c r="M560" i="21"/>
  <c r="M656" i="21"/>
  <c r="M944" i="21"/>
  <c r="M770" i="21"/>
  <c r="M464" i="21"/>
  <c r="M368" i="21"/>
  <c r="M110" i="21"/>
  <c r="M866" i="21"/>
  <c r="M34" i="21"/>
  <c r="M674" i="21"/>
  <c r="M482" i="21"/>
  <c r="M236" i="21"/>
  <c r="M128" i="21"/>
  <c r="M386" i="21"/>
  <c r="M462" i="21"/>
  <c r="M366" i="21"/>
  <c r="M290" i="21"/>
  <c r="M271" i="21"/>
  <c r="M162" i="21"/>
  <c r="M32" i="21"/>
  <c r="M784" i="21"/>
  <c r="M270" i="21"/>
  <c r="M143" i="21"/>
  <c r="M880" i="21"/>
  <c r="M783" i="21"/>
  <c r="M688" i="21"/>
  <c r="M592" i="21"/>
  <c r="M496" i="21"/>
  <c r="M142" i="21"/>
  <c r="M802" i="21"/>
  <c r="M400" i="21"/>
  <c r="M268" i="21"/>
  <c r="M879" i="21"/>
  <c r="M782" i="21"/>
  <c r="M706" i="21"/>
  <c r="M687" i="21"/>
  <c r="M591" i="21"/>
  <c r="M495" i="21"/>
  <c r="M160" i="21"/>
  <c r="M66" i="21"/>
  <c r="M47" i="21"/>
  <c r="M898" i="21"/>
  <c r="M514" i="21"/>
  <c r="M399" i="21"/>
  <c r="M686" i="21"/>
  <c r="M494" i="21"/>
  <c r="M322" i="21"/>
  <c r="M303" i="21"/>
  <c r="M194" i="21"/>
  <c r="M418" i="21"/>
  <c r="M398" i="21"/>
  <c r="M175" i="21"/>
  <c r="M1000" i="21"/>
  <c r="M967" i="21"/>
  <c r="M934" i="21"/>
  <c r="M838" i="21"/>
  <c r="M1064" i="21"/>
  <c r="M1032" i="21"/>
  <c r="M999" i="21"/>
  <c r="M966" i="21"/>
  <c r="M1063" i="21"/>
  <c r="M1031" i="21"/>
  <c r="M998" i="21"/>
  <c r="M1062" i="21"/>
  <c r="M1030" i="21"/>
  <c r="M976" i="21"/>
  <c r="M943" i="21"/>
  <c r="M910" i="21"/>
  <c r="M814" i="21"/>
  <c r="M654" i="21"/>
  <c r="M590" i="21"/>
  <c r="M396" i="21"/>
  <c r="M364" i="21"/>
  <c r="M140" i="21"/>
  <c r="M46" i="21"/>
  <c r="M15" i="21"/>
  <c r="M878" i="21"/>
  <c r="M846" i="21"/>
  <c r="M622" i="21"/>
  <c r="M524" i="21"/>
  <c r="M492" i="21"/>
  <c r="M108" i="21"/>
  <c r="M1008" i="21"/>
  <c r="M975" i="21"/>
  <c r="M942" i="21"/>
  <c r="M460" i="21"/>
  <c r="M428" i="21"/>
  <c r="M298" i="21"/>
  <c r="M266" i="21"/>
  <c r="M234" i="21"/>
  <c r="M202" i="21"/>
  <c r="M170" i="21"/>
  <c r="M76" i="21"/>
  <c r="M14" i="21"/>
  <c r="M1072" i="21"/>
  <c r="M1040" i="21"/>
  <c r="M330" i="21"/>
  <c r="M44" i="21"/>
  <c r="M1007" i="21"/>
  <c r="M974" i="21"/>
  <c r="M714" i="21"/>
  <c r="M394" i="21"/>
  <c r="M362" i="21"/>
  <c r="M297" i="21"/>
  <c r="M265" i="21"/>
  <c r="M233" i="21"/>
  <c r="M201" i="21"/>
  <c r="M169" i="21"/>
  <c r="M138" i="21"/>
  <c r="M1071" i="21"/>
  <c r="M1039" i="21"/>
  <c r="M778" i="21"/>
  <c r="M746" i="21"/>
  <c r="M682" i="21"/>
  <c r="M554" i="21"/>
  <c r="M522" i="21"/>
  <c r="M490" i="21"/>
  <c r="M329" i="21"/>
  <c r="M106" i="21"/>
  <c r="M1006" i="21"/>
  <c r="M906" i="21"/>
  <c r="M810" i="21"/>
  <c r="M713" i="21"/>
  <c r="M650" i="21"/>
  <c r="M586" i="21"/>
  <c r="M458" i="21"/>
  <c r="M426" i="21"/>
  <c r="M393" i="21"/>
  <c r="M361" i="21"/>
  <c r="M200" i="21"/>
  <c r="M168" i="21"/>
  <c r="M137" i="21"/>
  <c r="M74" i="21"/>
  <c r="M1070" i="21"/>
  <c r="M1038" i="21"/>
  <c r="M874" i="21"/>
  <c r="M842" i="21"/>
  <c r="M777" i="21"/>
  <c r="M745" i="21"/>
  <c r="M681" i="21"/>
  <c r="M618" i="21"/>
  <c r="M553" i="21"/>
  <c r="M521" i="21"/>
  <c r="M489" i="21"/>
  <c r="M105" i="21"/>
  <c r="M42" i="21"/>
  <c r="M938" i="21"/>
  <c r="M905" i="21"/>
  <c r="M809" i="21"/>
  <c r="M712" i="21"/>
  <c r="M649" i="21"/>
  <c r="M585" i="21"/>
  <c r="M457" i="21"/>
  <c r="M425" i="21"/>
  <c r="M294" i="21"/>
  <c r="M262" i="21"/>
  <c r="M230" i="21"/>
  <c r="M73" i="21"/>
  <c r="M873" i="21"/>
  <c r="M841" i="21"/>
  <c r="M776" i="21"/>
  <c r="M680" i="21"/>
  <c r="M617" i="21"/>
  <c r="M326" i="21"/>
  <c r="M198" i="21"/>
  <c r="M166" i="21"/>
  <c r="M41" i="21"/>
  <c r="M970" i="21"/>
  <c r="M904" i="21"/>
  <c r="M743" i="21"/>
  <c r="M711" i="21"/>
  <c r="M648" i="21"/>
  <c r="M551" i="21"/>
  <c r="M519" i="21"/>
  <c r="M487" i="21"/>
  <c r="M390" i="21"/>
  <c r="M358" i="21"/>
  <c r="M134" i="21"/>
  <c r="M936" i="21"/>
  <c r="M840" i="21"/>
  <c r="M807" i="21"/>
  <c r="M775" i="21"/>
  <c r="M679" i="21"/>
  <c r="M583" i="21"/>
  <c r="M102" i="21"/>
  <c r="M1002" i="21"/>
  <c r="M903" i="21"/>
  <c r="M871" i="21"/>
  <c r="M742" i="21"/>
  <c r="M710" i="21"/>
  <c r="M647" i="21"/>
  <c r="M615" i="21"/>
  <c r="M550" i="21"/>
  <c r="M518" i="21"/>
  <c r="M486" i="21"/>
  <c r="M454" i="21"/>
  <c r="M422" i="21"/>
  <c r="M70" i="21"/>
  <c r="M6" i="21"/>
  <c r="M968" i="21"/>
  <c r="M935" i="21"/>
  <c r="M839" i="21"/>
  <c r="M806" i="21"/>
  <c r="M774" i="21"/>
  <c r="M678" i="21"/>
  <c r="M582" i="21"/>
  <c r="M38" i="21"/>
  <c r="M5" i="21"/>
  <c r="M902" i="21"/>
  <c r="M870" i="21"/>
  <c r="M646" i="21"/>
  <c r="M614" i="21"/>
  <c r="L5" i="21"/>
  <c r="M4" i="21"/>
  <c r="M1087" i="21"/>
  <c r="M1069" i="21"/>
  <c r="M1037" i="21"/>
  <c r="M1005" i="21"/>
  <c r="M973" i="21"/>
  <c r="M941" i="21"/>
  <c r="M909" i="21"/>
  <c r="M877" i="21"/>
  <c r="M845" i="21"/>
  <c r="M813" i="21"/>
  <c r="M781" i="21"/>
  <c r="M749" i="21"/>
  <c r="M717" i="21"/>
  <c r="M685" i="21"/>
  <c r="M653" i="21"/>
  <c r="M621" i="21"/>
  <c r="M589" i="21"/>
  <c r="M557" i="21"/>
  <c r="M525" i="21"/>
  <c r="M493" i="21"/>
  <c r="M461" i="21"/>
  <c r="M429" i="21"/>
  <c r="M397" i="21"/>
  <c r="M365" i="21"/>
  <c r="M333" i="21"/>
  <c r="M301" i="21"/>
  <c r="M269" i="21"/>
  <c r="M237" i="21"/>
  <c r="M205" i="21"/>
  <c r="M173" i="21"/>
  <c r="M141" i="21"/>
  <c r="M109" i="21"/>
  <c r="M77" i="21"/>
  <c r="M45" i="21"/>
  <c r="M13" i="21"/>
  <c r="M1090" i="21"/>
  <c r="M1058" i="21"/>
  <c r="M1026" i="21"/>
  <c r="M994" i="21"/>
  <c r="M962" i="21"/>
  <c r="M930" i="21"/>
  <c r="M834" i="21"/>
  <c r="M610" i="21"/>
  <c r="M578" i="21"/>
  <c r="M1079" i="21"/>
  <c r="M1047" i="21"/>
  <c r="M1015" i="21"/>
  <c r="M983" i="21"/>
  <c r="M951" i="21"/>
  <c r="M919" i="21"/>
  <c r="M887" i="21"/>
  <c r="M855" i="21"/>
  <c r="M823" i="21"/>
  <c r="M791" i="21"/>
  <c r="M759" i="21"/>
  <c r="M727" i="21"/>
  <c r="M695" i="21"/>
  <c r="M663" i="21"/>
  <c r="M631" i="21"/>
  <c r="M599" i="21"/>
  <c r="M567" i="21"/>
  <c r="M535" i="21"/>
  <c r="M503" i="21"/>
  <c r="M471" i="21"/>
  <c r="M439" i="21"/>
  <c r="M407" i="21"/>
  <c r="M375" i="21"/>
  <c r="M343" i="21"/>
  <c r="M311" i="21"/>
  <c r="M279" i="21"/>
  <c r="M247" i="21"/>
  <c r="M215" i="21"/>
  <c r="M183" i="21"/>
  <c r="M151" i="21"/>
  <c r="M119" i="21"/>
  <c r="M87" i="21"/>
  <c r="M55" i="21"/>
  <c r="M23" i="21"/>
  <c r="M1068" i="21"/>
  <c r="M1036" i="21"/>
  <c r="M1004" i="21"/>
  <c r="M972" i="21"/>
  <c r="M940" i="21"/>
  <c r="M908" i="21"/>
  <c r="M876" i="21"/>
  <c r="M844" i="21"/>
  <c r="M812" i="21"/>
  <c r="M780" i="21"/>
  <c r="M748" i="21"/>
  <c r="M716" i="21"/>
  <c r="M684" i="21"/>
  <c r="M652" i="21"/>
  <c r="M620" i="21"/>
  <c r="M588" i="21"/>
  <c r="M556" i="21"/>
  <c r="M12" i="21"/>
  <c r="M417" i="21"/>
  <c r="M1088" i="21"/>
  <c r="M1056" i="21"/>
  <c r="M1024" i="21"/>
  <c r="M992" i="21"/>
  <c r="M960" i="21"/>
  <c r="M928" i="21"/>
  <c r="M896" i="21"/>
  <c r="M864" i="21"/>
  <c r="M832" i="21"/>
  <c r="M800" i="21"/>
  <c r="M768" i="21"/>
  <c r="M736" i="21"/>
  <c r="M704" i="21"/>
  <c r="M672" i="21"/>
  <c r="M640" i="21"/>
  <c r="M608" i="21"/>
  <c r="M576" i="21"/>
  <c r="M544" i="21"/>
  <c r="M512" i="21"/>
  <c r="M480" i="21"/>
  <c r="M448" i="21"/>
  <c r="M416" i="21"/>
  <c r="M384" i="21"/>
  <c r="M352" i="21"/>
  <c r="M320" i="21"/>
  <c r="M288" i="21"/>
  <c r="M256" i="21"/>
  <c r="M224" i="21"/>
  <c r="M192" i="21"/>
  <c r="M1077" i="21"/>
  <c r="M1045" i="21"/>
  <c r="M1013" i="21"/>
  <c r="M981" i="21"/>
  <c r="M949" i="21"/>
  <c r="M917" i="21"/>
  <c r="M885" i="21"/>
  <c r="M853" i="21"/>
  <c r="M821" i="21"/>
  <c r="M789" i="21"/>
  <c r="M757" i="21"/>
  <c r="M725" i="21"/>
  <c r="M693" i="21"/>
  <c r="M661" i="21"/>
  <c r="M629" i="21"/>
  <c r="M597" i="21"/>
  <c r="M565" i="21"/>
  <c r="M533" i="21"/>
  <c r="M501" i="21"/>
  <c r="M469" i="21"/>
  <c r="M437" i="21"/>
  <c r="M405" i="21"/>
  <c r="M373" i="21"/>
  <c r="M341" i="21"/>
  <c r="M309" i="21"/>
  <c r="M277" i="21"/>
  <c r="M245" i="21"/>
  <c r="M213" i="21"/>
  <c r="M181" i="21"/>
  <c r="M149" i="21"/>
  <c r="M117" i="21"/>
  <c r="M85" i="21"/>
  <c r="M53" i="21"/>
  <c r="M21" i="21"/>
  <c r="M10" i="21"/>
  <c r="M1076" i="21"/>
  <c r="M1044" i="21"/>
  <c r="M1012" i="21"/>
  <c r="M980" i="21"/>
  <c r="M948" i="21"/>
  <c r="M916" i="21"/>
  <c r="M884" i="21"/>
  <c r="M852" i="21"/>
  <c r="M820" i="21"/>
  <c r="M788" i="21"/>
  <c r="M756" i="21"/>
  <c r="M724" i="21"/>
  <c r="M692" i="21"/>
  <c r="M660" i="21"/>
  <c r="M628" i="21"/>
  <c r="M596" i="21"/>
  <c r="M564" i="21"/>
  <c r="M532" i="21"/>
  <c r="M500" i="21"/>
  <c r="M468" i="21"/>
  <c r="M436" i="21"/>
  <c r="M404" i="21"/>
  <c r="M372" i="21"/>
  <c r="M340" i="21"/>
  <c r="M308" i="21"/>
  <c r="M276" i="21"/>
  <c r="M244" i="21"/>
  <c r="M212" i="21"/>
  <c r="M180" i="21"/>
  <c r="M148" i="21"/>
  <c r="M116" i="21"/>
  <c r="M84" i="21"/>
  <c r="M52" i="21"/>
  <c r="M20" i="21"/>
  <c r="M1065" i="21"/>
  <c r="M1033" i="21"/>
  <c r="M1001" i="21"/>
  <c r="M969" i="21"/>
  <c r="M937" i="21"/>
  <c r="M9" i="21"/>
  <c r="M179" i="21"/>
  <c r="M872" i="21"/>
  <c r="M808" i="21"/>
  <c r="M744" i="21"/>
  <c r="M616" i="21"/>
  <c r="M584" i="21"/>
  <c r="M552" i="21"/>
  <c r="M520" i="21"/>
  <c r="M488" i="21"/>
  <c r="M456" i="21"/>
  <c r="M424" i="21"/>
  <c r="M392" i="21"/>
  <c r="M360" i="21"/>
  <c r="M328" i="21"/>
  <c r="M296" i="21"/>
  <c r="M264" i="21"/>
  <c r="M232" i="21"/>
  <c r="M136" i="21"/>
  <c r="M104" i="21"/>
  <c r="M72" i="21"/>
  <c r="M40" i="21"/>
  <c r="M8" i="21"/>
  <c r="M455" i="21"/>
  <c r="M423" i="21"/>
  <c r="M391" i="21"/>
  <c r="M359" i="21"/>
  <c r="M327" i="21"/>
  <c r="M295" i="21"/>
  <c r="M263" i="21"/>
  <c r="M231" i="21"/>
  <c r="M199" i="21"/>
  <c r="M167" i="21"/>
  <c r="M135" i="21"/>
  <c r="M103" i="21"/>
  <c r="M71" i="21"/>
  <c r="M39" i="21"/>
  <c r="M7" i="21"/>
  <c r="M1073" i="21"/>
  <c r="M1041" i="21"/>
  <c r="M1009" i="21"/>
  <c r="M977" i="21"/>
  <c r="M945" i="21"/>
  <c r="M913" i="21"/>
  <c r="M881" i="21"/>
  <c r="M849" i="21"/>
  <c r="M817" i="21"/>
  <c r="M785" i="21"/>
  <c r="M753" i="21"/>
  <c r="M721" i="21"/>
  <c r="M689" i="21"/>
  <c r="M657" i="21"/>
  <c r="M625" i="21"/>
  <c r="M593" i="21"/>
  <c r="M561" i="21"/>
  <c r="M529" i="21"/>
  <c r="M497" i="21"/>
  <c r="M465" i="21"/>
  <c r="M433" i="21"/>
  <c r="M401" i="21"/>
  <c r="M369" i="21"/>
  <c r="M337" i="21"/>
  <c r="M305" i="21"/>
  <c r="M336" i="21"/>
  <c r="M304" i="21"/>
  <c r="M272" i="21"/>
  <c r="M240" i="21"/>
  <c r="M208" i="21"/>
  <c r="M176" i="21"/>
  <c r="M144" i="21"/>
  <c r="M112" i="21"/>
  <c r="M80" i="21"/>
  <c r="M48" i="21"/>
  <c r="M16" i="21"/>
  <c r="M1082" i="21"/>
  <c r="M1050" i="21"/>
  <c r="M1018" i="21"/>
  <c r="M986" i="21"/>
  <c r="M954" i="21"/>
  <c r="M922" i="21"/>
  <c r="M890" i="21"/>
  <c r="M858" i="21"/>
  <c r="M826" i="21"/>
  <c r="M794" i="21"/>
  <c r="M762" i="21"/>
  <c r="M730" i="21"/>
  <c r="M698" i="21"/>
  <c r="M666" i="21"/>
  <c r="M634" i="21"/>
  <c r="M602" i="21"/>
  <c r="M570" i="21"/>
  <c r="M538" i="21"/>
  <c r="M506" i="21"/>
  <c r="M474" i="21"/>
  <c r="M442" i="21"/>
  <c r="M410" i="21"/>
  <c r="M378" i="21"/>
  <c r="M346" i="21"/>
  <c r="M314" i="21"/>
  <c r="M282" i="21"/>
  <c r="M250" i="21"/>
  <c r="M218" i="21"/>
  <c r="M186" i="21"/>
  <c r="M154" i="21"/>
  <c r="M122" i="21"/>
  <c r="M90" i="21"/>
  <c r="M58" i="21"/>
  <c r="M26" i="21"/>
  <c r="M1081" i="21"/>
  <c r="M1049" i="21"/>
  <c r="M1017" i="21"/>
  <c r="M985" i="21"/>
  <c r="M953" i="21"/>
  <c r="M921" i="21"/>
  <c r="M889" i="21"/>
  <c r="M857" i="21"/>
  <c r="M825" i="21"/>
  <c r="M793" i="21"/>
  <c r="M761" i="21"/>
  <c r="M729" i="21"/>
  <c r="M697" i="21"/>
  <c r="M665" i="21"/>
  <c r="M633" i="21"/>
  <c r="M601" i="21"/>
  <c r="M569" i="21"/>
  <c r="M537" i="21"/>
  <c r="M505" i="21"/>
  <c r="M473" i="21"/>
  <c r="M441" i="21"/>
  <c r="M409" i="21"/>
  <c r="M377" i="21"/>
  <c r="M345" i="21"/>
  <c r="M313" i="21"/>
  <c r="M281" i="21"/>
  <c r="M249" i="21"/>
  <c r="M217" i="21"/>
  <c r="M185" i="21"/>
  <c r="M153" i="21"/>
  <c r="M121" i="21"/>
  <c r="M89" i="21"/>
  <c r="M57" i="21"/>
  <c r="M25" i="21"/>
  <c r="J36" i="30" l="1"/>
  <c r="H36" i="30"/>
  <c r="J35" i="30"/>
  <c r="K35" i="30" s="1"/>
  <c r="H35" i="30"/>
  <c r="K34" i="30"/>
  <c r="J34" i="30"/>
  <c r="H34" i="30"/>
  <c r="J33" i="30"/>
  <c r="H33" i="30"/>
  <c r="J32" i="30"/>
  <c r="H32" i="30"/>
  <c r="J31" i="30"/>
  <c r="H31" i="30"/>
  <c r="J30" i="30"/>
  <c r="H30" i="30"/>
  <c r="J29" i="30"/>
  <c r="H29" i="30"/>
  <c r="J28" i="30"/>
  <c r="H28" i="30"/>
  <c r="J27" i="30"/>
  <c r="K27" i="30" s="1"/>
  <c r="H27" i="30"/>
  <c r="L27" i="30" s="1"/>
  <c r="J26" i="30"/>
  <c r="H26" i="30"/>
  <c r="J25" i="30"/>
  <c r="H25" i="30"/>
  <c r="J24" i="30"/>
  <c r="H24" i="30"/>
  <c r="J23" i="30"/>
  <c r="H23" i="30"/>
  <c r="J22" i="30"/>
  <c r="K22" i="30" s="1"/>
  <c r="H22" i="30"/>
  <c r="J21" i="30"/>
  <c r="K21" i="30" s="1"/>
  <c r="H21" i="30"/>
  <c r="J20" i="30"/>
  <c r="H20" i="30"/>
  <c r="J19" i="30"/>
  <c r="H19" i="30"/>
  <c r="J18" i="30"/>
  <c r="H18" i="30"/>
  <c r="J17" i="30"/>
  <c r="H17" i="30"/>
  <c r="J16" i="30"/>
  <c r="H16" i="30"/>
  <c r="J15" i="30"/>
  <c r="H15" i="30"/>
  <c r="J14" i="30"/>
  <c r="H14" i="30"/>
  <c r="J13" i="30"/>
  <c r="K13" i="30" s="1"/>
  <c r="H13" i="30"/>
  <c r="J12" i="30"/>
  <c r="H12" i="30"/>
  <c r="J11" i="30"/>
  <c r="K11" i="30" s="1"/>
  <c r="H11" i="30"/>
  <c r="L11" i="30" s="1"/>
  <c r="J10" i="30"/>
  <c r="K10" i="30" s="1"/>
  <c r="H10" i="30"/>
  <c r="J9" i="30"/>
  <c r="H9" i="30"/>
  <c r="J8" i="30"/>
  <c r="H8" i="30"/>
  <c r="J7" i="30"/>
  <c r="K7" i="30" s="1"/>
  <c r="H7" i="30"/>
  <c r="L7" i="30" s="1"/>
  <c r="J6" i="30"/>
  <c r="H6" i="30"/>
  <c r="J5" i="30"/>
  <c r="K5" i="30" s="1"/>
  <c r="H5" i="30"/>
  <c r="J4" i="30"/>
  <c r="H4" i="30"/>
  <c r="S3" i="30"/>
  <c r="J3" i="30"/>
  <c r="H3" i="30"/>
  <c r="S2" i="30"/>
  <c r="I1" i="30"/>
  <c r="C6" i="1" s="1"/>
  <c r="L19" i="30" l="1"/>
  <c r="L26" i="30"/>
  <c r="L33" i="30"/>
  <c r="L36" i="30"/>
  <c r="L30" i="30"/>
  <c r="L25" i="30"/>
  <c r="K26" i="30"/>
  <c r="L28" i="30"/>
  <c r="L31" i="30"/>
  <c r="L24" i="30"/>
  <c r="L15" i="30"/>
  <c r="L3" i="30"/>
  <c r="L18" i="30"/>
  <c r="L16" i="30"/>
  <c r="L17" i="30"/>
  <c r="L4" i="30"/>
  <c r="K18" i="30"/>
  <c r="L32" i="30"/>
  <c r="L23" i="30"/>
  <c r="L29" i="30"/>
  <c r="K19" i="30"/>
  <c r="L6" i="30"/>
  <c r="L34" i="30"/>
  <c r="L9" i="30"/>
  <c r="L10" i="30"/>
  <c r="L20" i="30"/>
  <c r="L35" i="30"/>
  <c r="L12" i="30"/>
  <c r="L14" i="30"/>
  <c r="L8" i="30"/>
  <c r="K32" i="30"/>
  <c r="K29" i="30"/>
  <c r="K24" i="30"/>
  <c r="K9" i="30"/>
  <c r="K17" i="30"/>
  <c r="K25" i="30"/>
  <c r="K33" i="30"/>
  <c r="J1" i="30"/>
  <c r="D6" i="1" s="1"/>
  <c r="L22" i="30"/>
  <c r="L5" i="30"/>
  <c r="K14" i="30"/>
  <c r="K8" i="30"/>
  <c r="L13" i="30"/>
  <c r="K30" i="30"/>
  <c r="K15" i="30"/>
  <c r="K23" i="30"/>
  <c r="L21" i="30"/>
  <c r="K3" i="30"/>
  <c r="K6" i="30"/>
  <c r="K31" i="30"/>
  <c r="K16" i="30"/>
  <c r="K4" i="30"/>
  <c r="K12" i="30"/>
  <c r="K20" i="30"/>
  <c r="K28" i="30"/>
  <c r="K36" i="30"/>
  <c r="L1" i="30" l="1"/>
  <c r="F6" i="1" s="1"/>
  <c r="G6" i="1" s="1"/>
  <c r="K1" i="30"/>
  <c r="E6" i="1" s="1"/>
  <c r="F27" i="1" l="1"/>
  <c r="E27" i="1"/>
  <c r="D27" i="1"/>
  <c r="C27" i="1"/>
  <c r="K722" i="28" l="1"/>
  <c r="I722" i="28"/>
  <c r="H722" i="28"/>
  <c r="K721" i="28"/>
  <c r="I721" i="28"/>
  <c r="H721" i="28"/>
  <c r="K720" i="28"/>
  <c r="L720" i="28" s="1"/>
  <c r="I720" i="28"/>
  <c r="H720" i="28"/>
  <c r="K719" i="28"/>
  <c r="I719" i="28"/>
  <c r="H719" i="28"/>
  <c r="K718" i="28"/>
  <c r="L718" i="28" s="1"/>
  <c r="I718" i="28"/>
  <c r="H718" i="28"/>
  <c r="K717" i="28"/>
  <c r="I717" i="28"/>
  <c r="M717" i="28" s="1"/>
  <c r="H717" i="28"/>
  <c r="K716" i="28"/>
  <c r="L716" i="28" s="1"/>
  <c r="I716" i="28"/>
  <c r="M716" i="28" s="1"/>
  <c r="H716" i="28"/>
  <c r="K715" i="28"/>
  <c r="L715" i="28" s="1"/>
  <c r="I715" i="28"/>
  <c r="M715" i="28" s="1"/>
  <c r="H715" i="28"/>
  <c r="K714" i="28"/>
  <c r="I714" i="28"/>
  <c r="H714" i="28"/>
  <c r="K713" i="28"/>
  <c r="I713" i="28"/>
  <c r="H713" i="28"/>
  <c r="K712" i="28"/>
  <c r="M712" i="28" s="1"/>
  <c r="I712" i="28"/>
  <c r="H712" i="28"/>
  <c r="K711" i="28"/>
  <c r="I711" i="28"/>
  <c r="H711" i="28"/>
  <c r="L710" i="28"/>
  <c r="K710" i="28"/>
  <c r="I710" i="28"/>
  <c r="M710" i="28" s="1"/>
  <c r="H710" i="28"/>
  <c r="K709" i="28"/>
  <c r="L709" i="28" s="1"/>
  <c r="I709" i="28"/>
  <c r="M709" i="28" s="1"/>
  <c r="H709" i="28"/>
  <c r="K708" i="28"/>
  <c r="L708" i="28" s="1"/>
  <c r="I708" i="28"/>
  <c r="H708" i="28"/>
  <c r="K707" i="28"/>
  <c r="I707" i="28"/>
  <c r="H707" i="28"/>
  <c r="K706" i="28"/>
  <c r="I706" i="28"/>
  <c r="M706" i="28" s="1"/>
  <c r="H706" i="28"/>
  <c r="L706" i="28" s="1"/>
  <c r="K705" i="28"/>
  <c r="L705" i="28" s="1"/>
  <c r="I705" i="28"/>
  <c r="H705" i="28"/>
  <c r="K704" i="28"/>
  <c r="M704" i="28" s="1"/>
  <c r="I704" i="28"/>
  <c r="H704" i="28"/>
  <c r="K703" i="28"/>
  <c r="M703" i="28" s="1"/>
  <c r="I703" i="28"/>
  <c r="H703" i="28"/>
  <c r="K702" i="28"/>
  <c r="I702" i="28"/>
  <c r="H702" i="28"/>
  <c r="L701" i="28"/>
  <c r="K701" i="28"/>
  <c r="I701" i="28"/>
  <c r="M701" i="28" s="1"/>
  <c r="H701" i="28"/>
  <c r="K700" i="28"/>
  <c r="I700" i="28"/>
  <c r="H700" i="28"/>
  <c r="K699" i="28"/>
  <c r="I699" i="28"/>
  <c r="H699" i="28"/>
  <c r="K698" i="28"/>
  <c r="I698" i="28"/>
  <c r="M698" i="28" s="1"/>
  <c r="H698" i="28"/>
  <c r="L698" i="28" s="1"/>
  <c r="K697" i="28"/>
  <c r="I697" i="28"/>
  <c r="H697" i="28"/>
  <c r="K696" i="28"/>
  <c r="I696" i="28"/>
  <c r="H696" i="28"/>
  <c r="L695" i="28"/>
  <c r="K695" i="28"/>
  <c r="I695" i="28"/>
  <c r="H695" i="28"/>
  <c r="K694" i="28"/>
  <c r="I694" i="28"/>
  <c r="H694" i="28"/>
  <c r="K693" i="28"/>
  <c r="M693" i="28" s="1"/>
  <c r="I693" i="28"/>
  <c r="H693" i="28"/>
  <c r="K692" i="28"/>
  <c r="I692" i="28"/>
  <c r="H692" i="28"/>
  <c r="K691" i="28"/>
  <c r="I691" i="28"/>
  <c r="M691" i="28" s="1"/>
  <c r="H691" i="28"/>
  <c r="L691" i="28" s="1"/>
  <c r="K690" i="28"/>
  <c r="M690" i="28" s="1"/>
  <c r="I690" i="28"/>
  <c r="H690" i="28"/>
  <c r="L689" i="28"/>
  <c r="K689" i="28"/>
  <c r="I689" i="28"/>
  <c r="H689" i="28"/>
  <c r="K688" i="28"/>
  <c r="I688" i="28"/>
  <c r="M688" i="28" s="1"/>
  <c r="H688" i="28"/>
  <c r="K687" i="28"/>
  <c r="I687" i="28"/>
  <c r="H687" i="28"/>
  <c r="K686" i="28"/>
  <c r="L686" i="28" s="1"/>
  <c r="I686" i="28"/>
  <c r="H686" i="28"/>
  <c r="K685" i="28"/>
  <c r="M685" i="28" s="1"/>
  <c r="I685" i="28"/>
  <c r="H685" i="28"/>
  <c r="L684" i="28"/>
  <c r="K684" i="28"/>
  <c r="I684" i="28"/>
  <c r="M684" i="28" s="1"/>
  <c r="H684" i="28"/>
  <c r="L683" i="28"/>
  <c r="K683" i="28"/>
  <c r="I683" i="28"/>
  <c r="H683" i="28"/>
  <c r="K682" i="28"/>
  <c r="I682" i="28"/>
  <c r="H682" i="28"/>
  <c r="K681" i="28"/>
  <c r="I681" i="28"/>
  <c r="H681" i="28"/>
  <c r="L681" i="28" s="1"/>
  <c r="K680" i="28"/>
  <c r="I680" i="28"/>
  <c r="H680" i="28"/>
  <c r="K679" i="28"/>
  <c r="M679" i="28" s="1"/>
  <c r="I679" i="28"/>
  <c r="H679" i="28"/>
  <c r="L678" i="28"/>
  <c r="K678" i="28"/>
  <c r="I678" i="28"/>
  <c r="M678" i="28" s="1"/>
  <c r="H678" i="28"/>
  <c r="K677" i="28"/>
  <c r="L677" i="28" s="1"/>
  <c r="I677" i="28"/>
  <c r="H677" i="28"/>
  <c r="K676" i="28"/>
  <c r="I676" i="28"/>
  <c r="M676" i="28" s="1"/>
  <c r="H676" i="28"/>
  <c r="K675" i="28"/>
  <c r="I675" i="28"/>
  <c r="H675" i="28"/>
  <c r="K674" i="28"/>
  <c r="I674" i="28"/>
  <c r="H674" i="28"/>
  <c r="K673" i="28"/>
  <c r="I673" i="28"/>
  <c r="H673" i="28"/>
  <c r="L673" i="28" s="1"/>
  <c r="K672" i="28"/>
  <c r="M672" i="28" s="1"/>
  <c r="I672" i="28"/>
  <c r="H672" i="28"/>
  <c r="K671" i="28"/>
  <c r="L671" i="28" s="1"/>
  <c r="I671" i="28"/>
  <c r="M671" i="28" s="1"/>
  <c r="H671" i="28"/>
  <c r="K670" i="28"/>
  <c r="I670" i="28"/>
  <c r="H670" i="28"/>
  <c r="K669" i="28"/>
  <c r="L669" i="28" s="1"/>
  <c r="I669" i="28"/>
  <c r="H669" i="28"/>
  <c r="K668" i="28"/>
  <c r="I668" i="28"/>
  <c r="H668" i="28"/>
  <c r="K667" i="28"/>
  <c r="I667" i="28"/>
  <c r="H667" i="28"/>
  <c r="K666" i="28"/>
  <c r="I666" i="28"/>
  <c r="M666" i="28" s="1"/>
  <c r="H666" i="28"/>
  <c r="L666" i="28" s="1"/>
  <c r="K665" i="28"/>
  <c r="M665" i="28" s="1"/>
  <c r="I665" i="28"/>
  <c r="H665" i="28"/>
  <c r="K664" i="28"/>
  <c r="I664" i="28"/>
  <c r="H664" i="28"/>
  <c r="K663" i="28"/>
  <c r="M663" i="28" s="1"/>
  <c r="I663" i="28"/>
  <c r="H663" i="28"/>
  <c r="L663" i="28" s="1"/>
  <c r="K662" i="28"/>
  <c r="I662" i="28"/>
  <c r="H662" i="28"/>
  <c r="K661" i="28"/>
  <c r="I661" i="28"/>
  <c r="H661" i="28"/>
  <c r="K660" i="28"/>
  <c r="M660" i="28" s="1"/>
  <c r="I660" i="28"/>
  <c r="H660" i="28"/>
  <c r="K659" i="28"/>
  <c r="I659" i="28"/>
  <c r="M659" i="28" s="1"/>
  <c r="H659" i="28"/>
  <c r="K658" i="28"/>
  <c r="M658" i="28" s="1"/>
  <c r="I658" i="28"/>
  <c r="H658" i="28"/>
  <c r="L657" i="28"/>
  <c r="K657" i="28"/>
  <c r="I657" i="28"/>
  <c r="H657" i="28"/>
  <c r="K656" i="28"/>
  <c r="L656" i="28" s="1"/>
  <c r="I656" i="28"/>
  <c r="M656" i="28" s="1"/>
  <c r="H656" i="28"/>
  <c r="K655" i="28"/>
  <c r="M655" i="28" s="1"/>
  <c r="I655" i="28"/>
  <c r="H655" i="28"/>
  <c r="K654" i="28"/>
  <c r="M654" i="28" s="1"/>
  <c r="I654" i="28"/>
  <c r="H654" i="28"/>
  <c r="K653" i="28"/>
  <c r="M653" i="28" s="1"/>
  <c r="I653" i="28"/>
  <c r="H653" i="28"/>
  <c r="L652" i="28"/>
  <c r="K652" i="28"/>
  <c r="M652" i="28" s="1"/>
  <c r="I652" i="28"/>
  <c r="H652" i="28"/>
  <c r="K651" i="28"/>
  <c r="M651" i="28" s="1"/>
  <c r="I651" i="28"/>
  <c r="H651" i="28"/>
  <c r="K650" i="28"/>
  <c r="I650" i="28"/>
  <c r="H650" i="28"/>
  <c r="K649" i="28"/>
  <c r="I649" i="28"/>
  <c r="H649" i="28"/>
  <c r="L649" i="28" s="1"/>
  <c r="K648" i="28"/>
  <c r="I648" i="28"/>
  <c r="H648" i="28"/>
  <c r="K647" i="28"/>
  <c r="I647" i="28"/>
  <c r="H647" i="28"/>
  <c r="K646" i="28"/>
  <c r="L646" i="28" s="1"/>
  <c r="I646" i="28"/>
  <c r="H646" i="28"/>
  <c r="K645" i="28"/>
  <c r="L645" i="28" s="1"/>
  <c r="I645" i="28"/>
  <c r="H645" i="28"/>
  <c r="M644" i="28"/>
  <c r="K644" i="28"/>
  <c r="L644" i="28" s="1"/>
  <c r="I644" i="28"/>
  <c r="H644" i="28"/>
  <c r="K643" i="28"/>
  <c r="M643" i="28" s="1"/>
  <c r="I643" i="28"/>
  <c r="H643" i="28"/>
  <c r="K642" i="28"/>
  <c r="I642" i="28"/>
  <c r="H642" i="28"/>
  <c r="L642" i="28" s="1"/>
  <c r="K641" i="28"/>
  <c r="I641" i="28"/>
  <c r="H641" i="28"/>
  <c r="L641" i="28" s="1"/>
  <c r="K640" i="28"/>
  <c r="M640" i="28" s="1"/>
  <c r="I640" i="28"/>
  <c r="H640" i="28"/>
  <c r="K639" i="28"/>
  <c r="L639" i="28" s="1"/>
  <c r="I639" i="28"/>
  <c r="M639" i="28" s="1"/>
  <c r="H639" i="28"/>
  <c r="K638" i="28"/>
  <c r="I638" i="28"/>
  <c r="H638" i="28"/>
  <c r="K637" i="28"/>
  <c r="I637" i="28"/>
  <c r="M637" i="28" s="1"/>
  <c r="H637" i="28"/>
  <c r="L637" i="28" s="1"/>
  <c r="K636" i="28"/>
  <c r="I636" i="28"/>
  <c r="H636" i="28"/>
  <c r="M635" i="28"/>
  <c r="K635" i="28"/>
  <c r="L635" i="28" s="1"/>
  <c r="I635" i="28"/>
  <c r="H635" i="28"/>
  <c r="K634" i="28"/>
  <c r="I634" i="28"/>
  <c r="H634" i="28"/>
  <c r="L634" i="28" s="1"/>
  <c r="K633" i="28"/>
  <c r="I633" i="28"/>
  <c r="H633" i="28"/>
  <c r="K632" i="28"/>
  <c r="I632" i="28"/>
  <c r="H632" i="28"/>
  <c r="K631" i="28"/>
  <c r="I631" i="28"/>
  <c r="H631" i="28"/>
  <c r="L631" i="28" s="1"/>
  <c r="K630" i="28"/>
  <c r="I630" i="28"/>
  <c r="H630" i="28"/>
  <c r="K629" i="28"/>
  <c r="I629" i="28"/>
  <c r="H629" i="28"/>
  <c r="K628" i="28"/>
  <c r="I628" i="28"/>
  <c r="H628" i="28"/>
  <c r="K627" i="28"/>
  <c r="I627" i="28"/>
  <c r="M627" i="28" s="1"/>
  <c r="H627" i="28"/>
  <c r="L627" i="28" s="1"/>
  <c r="K626" i="28"/>
  <c r="I626" i="28"/>
  <c r="H626" i="28"/>
  <c r="L625" i="28"/>
  <c r="K625" i="28"/>
  <c r="I625" i="28"/>
  <c r="H625" i="28"/>
  <c r="K624" i="28"/>
  <c r="I624" i="28"/>
  <c r="H624" i="28"/>
  <c r="K623" i="28"/>
  <c r="I623" i="28"/>
  <c r="H623" i="28"/>
  <c r="K622" i="28"/>
  <c r="I622" i="28"/>
  <c r="H622" i="28"/>
  <c r="K621" i="28"/>
  <c r="I621" i="28"/>
  <c r="H621" i="28"/>
  <c r="L620" i="28"/>
  <c r="K620" i="28"/>
  <c r="M620" i="28" s="1"/>
  <c r="I620" i="28"/>
  <c r="H620" i="28"/>
  <c r="K619" i="28"/>
  <c r="I619" i="28"/>
  <c r="H619" i="28"/>
  <c r="L619" i="28" s="1"/>
  <c r="K618" i="28"/>
  <c r="M618" i="28" s="1"/>
  <c r="I618" i="28"/>
  <c r="H618" i="28"/>
  <c r="K617" i="28"/>
  <c r="M617" i="28" s="1"/>
  <c r="I617" i="28"/>
  <c r="H617" i="28"/>
  <c r="K616" i="28"/>
  <c r="M616" i="28" s="1"/>
  <c r="I616" i="28"/>
  <c r="H616" i="28"/>
  <c r="K615" i="28"/>
  <c r="M615" i="28" s="1"/>
  <c r="I615" i="28"/>
  <c r="H615" i="28"/>
  <c r="L614" i="28"/>
  <c r="K614" i="28"/>
  <c r="I614" i="28"/>
  <c r="M614" i="28" s="1"/>
  <c r="H614" i="28"/>
  <c r="K613" i="28"/>
  <c r="L613" i="28" s="1"/>
  <c r="I613" i="28"/>
  <c r="H613" i="28"/>
  <c r="K612" i="28"/>
  <c r="I612" i="28"/>
  <c r="H612" i="28"/>
  <c r="K611" i="28"/>
  <c r="I611" i="28"/>
  <c r="H611" i="28"/>
  <c r="K610" i="28"/>
  <c r="I610" i="28"/>
  <c r="H610" i="28"/>
  <c r="L610" i="28" s="1"/>
  <c r="K609" i="28"/>
  <c r="I609" i="28"/>
  <c r="M609" i="28" s="1"/>
  <c r="H609" i="28"/>
  <c r="K608" i="28"/>
  <c r="M608" i="28" s="1"/>
  <c r="I608" i="28"/>
  <c r="H608" i="28"/>
  <c r="L607" i="28"/>
  <c r="K607" i="28"/>
  <c r="M607" i="28" s="1"/>
  <c r="I607" i="28"/>
  <c r="H607" i="28"/>
  <c r="K606" i="28"/>
  <c r="I606" i="28"/>
  <c r="H606" i="28"/>
  <c r="K605" i="28"/>
  <c r="L605" i="28" s="1"/>
  <c r="I605" i="28"/>
  <c r="H605" i="28"/>
  <c r="K604" i="28"/>
  <c r="I604" i="28"/>
  <c r="H604" i="28"/>
  <c r="K603" i="28"/>
  <c r="I603" i="28"/>
  <c r="M603" i="28" s="1"/>
  <c r="H603" i="28"/>
  <c r="L603" i="28" s="1"/>
  <c r="K602" i="28"/>
  <c r="I602" i="28"/>
  <c r="H602" i="28"/>
  <c r="L602" i="28" s="1"/>
  <c r="K601" i="28"/>
  <c r="I601" i="28"/>
  <c r="H601" i="28"/>
  <c r="K600" i="28"/>
  <c r="M600" i="28" s="1"/>
  <c r="I600" i="28"/>
  <c r="H600" i="28"/>
  <c r="L599" i="28"/>
  <c r="K599" i="28"/>
  <c r="I599" i="28"/>
  <c r="H599" i="28"/>
  <c r="K598" i="28"/>
  <c r="M598" i="28" s="1"/>
  <c r="I598" i="28"/>
  <c r="H598" i="28"/>
  <c r="K597" i="28"/>
  <c r="I597" i="28"/>
  <c r="H597" i="28"/>
  <c r="K596" i="28"/>
  <c r="I596" i="28"/>
  <c r="H596" i="28"/>
  <c r="K595" i="28"/>
  <c r="I595" i="28"/>
  <c r="H595" i="28"/>
  <c r="K594" i="28"/>
  <c r="M594" i="28" s="1"/>
  <c r="I594" i="28"/>
  <c r="H594" i="28"/>
  <c r="K593" i="28"/>
  <c r="M593" i="28" s="1"/>
  <c r="I593" i="28"/>
  <c r="H593" i="28"/>
  <c r="K592" i="28"/>
  <c r="I592" i="28"/>
  <c r="H592" i="28"/>
  <c r="K591" i="28"/>
  <c r="I591" i="28"/>
  <c r="H591" i="28"/>
  <c r="L591" i="28" s="1"/>
  <c r="K590" i="28"/>
  <c r="I590" i="28"/>
  <c r="H590" i="28"/>
  <c r="K589" i="28"/>
  <c r="I589" i="28"/>
  <c r="H589" i="28"/>
  <c r="L588" i="28"/>
  <c r="K588" i="28"/>
  <c r="I588" i="28"/>
  <c r="H588" i="28"/>
  <c r="K587" i="28"/>
  <c r="I587" i="28"/>
  <c r="H587" i="28"/>
  <c r="K586" i="28"/>
  <c r="I586" i="28"/>
  <c r="H586" i="28"/>
  <c r="K585" i="28"/>
  <c r="I585" i="28"/>
  <c r="H585" i="28"/>
  <c r="L584" i="28"/>
  <c r="K584" i="28"/>
  <c r="M584" i="28" s="1"/>
  <c r="I584" i="28"/>
  <c r="H584" i="28"/>
  <c r="K583" i="28"/>
  <c r="M583" i="28" s="1"/>
  <c r="I583" i="28"/>
  <c r="H583" i="28"/>
  <c r="L583" i="28" s="1"/>
  <c r="K582" i="28"/>
  <c r="L582" i="28" s="1"/>
  <c r="I582" i="28"/>
  <c r="H582" i="28"/>
  <c r="L581" i="28"/>
  <c r="K581" i="28"/>
  <c r="I581" i="28"/>
  <c r="M581" i="28" s="1"/>
  <c r="H581" i="28"/>
  <c r="K580" i="28"/>
  <c r="I580" i="28"/>
  <c r="M580" i="28" s="1"/>
  <c r="H580" i="28"/>
  <c r="K579" i="28"/>
  <c r="I579" i="28"/>
  <c r="H579" i="28"/>
  <c r="K578" i="28"/>
  <c r="I578" i="28"/>
  <c r="M578" i="28" s="1"/>
  <c r="H578" i="28"/>
  <c r="K577" i="28"/>
  <c r="L577" i="28" s="1"/>
  <c r="I577" i="28"/>
  <c r="M577" i="28" s="1"/>
  <c r="H577" i="28"/>
  <c r="L576" i="28"/>
  <c r="K576" i="28"/>
  <c r="I576" i="28"/>
  <c r="H576" i="28"/>
  <c r="M575" i="28"/>
  <c r="K575" i="28"/>
  <c r="I575" i="28"/>
  <c r="H575" i="28"/>
  <c r="L575" i="28" s="1"/>
  <c r="K574" i="28"/>
  <c r="I574" i="28"/>
  <c r="H574" i="28"/>
  <c r="K573" i="28"/>
  <c r="I573" i="28"/>
  <c r="H573" i="28"/>
  <c r="L573" i="28" s="1"/>
  <c r="K572" i="28"/>
  <c r="I572" i="28"/>
  <c r="H572" i="28"/>
  <c r="M571" i="28"/>
  <c r="L571" i="28"/>
  <c r="K571" i="28"/>
  <c r="I571" i="28"/>
  <c r="H571" i="28"/>
  <c r="K570" i="28"/>
  <c r="I570" i="28"/>
  <c r="H570" i="28"/>
  <c r="K569" i="28"/>
  <c r="I569" i="28"/>
  <c r="H569" i="28"/>
  <c r="K568" i="28"/>
  <c r="I568" i="28"/>
  <c r="H568" i="28"/>
  <c r="K567" i="28"/>
  <c r="I567" i="28"/>
  <c r="H567" i="28"/>
  <c r="K566" i="28"/>
  <c r="I566" i="28"/>
  <c r="H566" i="28"/>
  <c r="K565" i="28"/>
  <c r="I565" i="28"/>
  <c r="H565" i="28"/>
  <c r="K564" i="28"/>
  <c r="I564" i="28"/>
  <c r="H564" i="28"/>
  <c r="K563" i="28"/>
  <c r="I563" i="28"/>
  <c r="H563" i="28"/>
  <c r="K562" i="28"/>
  <c r="I562" i="28"/>
  <c r="H562" i="28"/>
  <c r="K561" i="28"/>
  <c r="M561" i="28" s="1"/>
  <c r="I561" i="28"/>
  <c r="H561" i="28"/>
  <c r="K560" i="28"/>
  <c r="L560" i="28" s="1"/>
  <c r="I560" i="28"/>
  <c r="M560" i="28" s="1"/>
  <c r="H560" i="28"/>
  <c r="K559" i="28"/>
  <c r="I559" i="28"/>
  <c r="H559" i="28"/>
  <c r="M558" i="28"/>
  <c r="K558" i="28"/>
  <c r="I558" i="28"/>
  <c r="H558" i="28"/>
  <c r="L558" i="28" s="1"/>
  <c r="K557" i="28"/>
  <c r="M557" i="28" s="1"/>
  <c r="I557" i="28"/>
  <c r="H557" i="28"/>
  <c r="K556" i="28"/>
  <c r="M556" i="28" s="1"/>
  <c r="I556" i="28"/>
  <c r="H556" i="28"/>
  <c r="L556" i="28" s="1"/>
  <c r="K555" i="28"/>
  <c r="M555" i="28" s="1"/>
  <c r="I555" i="28"/>
  <c r="H555" i="28"/>
  <c r="L555" i="28" s="1"/>
  <c r="K554" i="28"/>
  <c r="I554" i="28"/>
  <c r="H554" i="28"/>
  <c r="K553" i="28"/>
  <c r="I553" i="28"/>
  <c r="H553" i="28"/>
  <c r="L552" i="28"/>
  <c r="K552" i="28"/>
  <c r="I552" i="28"/>
  <c r="H552" i="28"/>
  <c r="K551" i="28"/>
  <c r="I551" i="28"/>
  <c r="H551" i="28"/>
  <c r="K550" i="28"/>
  <c r="L550" i="28" s="1"/>
  <c r="I550" i="28"/>
  <c r="H550" i="28"/>
  <c r="K549" i="28"/>
  <c r="L549" i="28" s="1"/>
  <c r="I549" i="28"/>
  <c r="H549" i="28"/>
  <c r="M548" i="28"/>
  <c r="K548" i="28"/>
  <c r="I548" i="28"/>
  <c r="H548" i="28"/>
  <c r="K547" i="28"/>
  <c r="I547" i="28"/>
  <c r="H547" i="28"/>
  <c r="K546" i="28"/>
  <c r="I546" i="28"/>
  <c r="H546" i="28"/>
  <c r="K545" i="28"/>
  <c r="L545" i="28" s="1"/>
  <c r="I545" i="28"/>
  <c r="H545" i="28"/>
  <c r="K544" i="28"/>
  <c r="I544" i="28"/>
  <c r="H544" i="28"/>
  <c r="K543" i="28"/>
  <c r="I543" i="28"/>
  <c r="H543" i="28"/>
  <c r="K542" i="28"/>
  <c r="I542" i="28"/>
  <c r="H542" i="28"/>
  <c r="L541" i="28"/>
  <c r="K541" i="28"/>
  <c r="I541" i="28"/>
  <c r="M541" i="28" s="1"/>
  <c r="H541" i="28"/>
  <c r="K540" i="28"/>
  <c r="I540" i="28"/>
  <c r="H540" i="28"/>
  <c r="L539" i="28"/>
  <c r="K539" i="28"/>
  <c r="I539" i="28"/>
  <c r="M539" i="28" s="1"/>
  <c r="H539" i="28"/>
  <c r="K538" i="28"/>
  <c r="I538" i="28"/>
  <c r="H538" i="28"/>
  <c r="L538" i="28" s="1"/>
  <c r="K537" i="28"/>
  <c r="M537" i="28" s="1"/>
  <c r="I537" i="28"/>
  <c r="H537" i="28"/>
  <c r="K536" i="28"/>
  <c r="I536" i="28"/>
  <c r="H536" i="28"/>
  <c r="L535" i="28"/>
  <c r="K535" i="28"/>
  <c r="I535" i="28"/>
  <c r="H535" i="28"/>
  <c r="K534" i="28"/>
  <c r="I534" i="28"/>
  <c r="H534" i="28"/>
  <c r="K533" i="28"/>
  <c r="I533" i="28"/>
  <c r="H533" i="28"/>
  <c r="K532" i="28"/>
  <c r="I532" i="28"/>
  <c r="H532" i="28"/>
  <c r="M531" i="28"/>
  <c r="K531" i="28"/>
  <c r="I531" i="28"/>
  <c r="H531" i="28"/>
  <c r="L531" i="28" s="1"/>
  <c r="K530" i="28"/>
  <c r="M530" i="28" s="1"/>
  <c r="I530" i="28"/>
  <c r="H530" i="28"/>
  <c r="K529" i="28"/>
  <c r="I529" i="28"/>
  <c r="H529" i="28"/>
  <c r="K528" i="28"/>
  <c r="L528" i="28" s="1"/>
  <c r="I528" i="28"/>
  <c r="H528" i="28"/>
  <c r="K527" i="28"/>
  <c r="M527" i="28" s="1"/>
  <c r="I527" i="28"/>
  <c r="H527" i="28"/>
  <c r="K526" i="28"/>
  <c r="L526" i="28" s="1"/>
  <c r="I526" i="28"/>
  <c r="H526" i="28"/>
  <c r="K525" i="28"/>
  <c r="M525" i="28" s="1"/>
  <c r="I525" i="28"/>
  <c r="H525" i="28"/>
  <c r="K524" i="28"/>
  <c r="I524" i="28"/>
  <c r="H524" i="28"/>
  <c r="L523" i="28"/>
  <c r="K523" i="28"/>
  <c r="I523" i="28"/>
  <c r="M523" i="28" s="1"/>
  <c r="H523" i="28"/>
  <c r="K522" i="28"/>
  <c r="I522" i="28"/>
  <c r="H522" i="28"/>
  <c r="K521" i="28"/>
  <c r="M521" i="28" s="1"/>
  <c r="I521" i="28"/>
  <c r="H521" i="28"/>
  <c r="K520" i="28"/>
  <c r="I520" i="28"/>
  <c r="H520" i="28"/>
  <c r="L520" i="28" s="1"/>
  <c r="K519" i="28"/>
  <c r="I519" i="28"/>
  <c r="H519" i="28"/>
  <c r="L518" i="28"/>
  <c r="K518" i="28"/>
  <c r="I518" i="28"/>
  <c r="M518" i="28" s="1"/>
  <c r="H518" i="28"/>
  <c r="K517" i="28"/>
  <c r="I517" i="28"/>
  <c r="H517" i="28"/>
  <c r="L517" i="28" s="1"/>
  <c r="K516" i="28"/>
  <c r="L516" i="28" s="1"/>
  <c r="I516" i="28"/>
  <c r="H516" i="28"/>
  <c r="K515" i="28"/>
  <c r="M515" i="28" s="1"/>
  <c r="I515" i="28"/>
  <c r="H515" i="28"/>
  <c r="K514" i="28"/>
  <c r="I514" i="28"/>
  <c r="H514" i="28"/>
  <c r="L514" i="28" s="1"/>
  <c r="K513" i="28"/>
  <c r="I513" i="28"/>
  <c r="H513" i="28"/>
  <c r="L512" i="28"/>
  <c r="K512" i="28"/>
  <c r="I512" i="28"/>
  <c r="H512" i="28"/>
  <c r="K511" i="28"/>
  <c r="M511" i="28" s="1"/>
  <c r="I511" i="28"/>
  <c r="H511" i="28"/>
  <c r="K510" i="28"/>
  <c r="I510" i="28"/>
  <c r="H510" i="28"/>
  <c r="K509" i="28"/>
  <c r="L509" i="28" s="1"/>
  <c r="I509" i="28"/>
  <c r="H509" i="28"/>
  <c r="K508" i="28"/>
  <c r="M508" i="28" s="1"/>
  <c r="I508" i="28"/>
  <c r="H508" i="28"/>
  <c r="K507" i="28"/>
  <c r="I507" i="28"/>
  <c r="H507" i="28"/>
  <c r="L507" i="28" s="1"/>
  <c r="K506" i="28"/>
  <c r="I506" i="28"/>
  <c r="M506" i="28" s="1"/>
  <c r="H506" i="28"/>
  <c r="L506" i="28" s="1"/>
  <c r="K505" i="28"/>
  <c r="I505" i="28"/>
  <c r="H505" i="28"/>
  <c r="K504" i="28"/>
  <c r="M504" i="28" s="1"/>
  <c r="I504" i="28"/>
  <c r="H504" i="28"/>
  <c r="K503" i="28"/>
  <c r="M503" i="28" s="1"/>
  <c r="I503" i="28"/>
  <c r="H503" i="28"/>
  <c r="L503" i="28" s="1"/>
  <c r="K502" i="28"/>
  <c r="I502" i="28"/>
  <c r="H502" i="28"/>
  <c r="K501" i="28"/>
  <c r="I501" i="28"/>
  <c r="H501" i="28"/>
  <c r="K500" i="28"/>
  <c r="M500" i="28" s="1"/>
  <c r="I500" i="28"/>
  <c r="H500" i="28"/>
  <c r="K499" i="28"/>
  <c r="M499" i="28" s="1"/>
  <c r="I499" i="28"/>
  <c r="H499" i="28"/>
  <c r="K498" i="28"/>
  <c r="I498" i="28"/>
  <c r="M498" i="28" s="1"/>
  <c r="H498" i="28"/>
  <c r="K497" i="28"/>
  <c r="I497" i="28"/>
  <c r="H497" i="28"/>
  <c r="K496" i="28"/>
  <c r="L496" i="28" s="1"/>
  <c r="I496" i="28"/>
  <c r="M496" i="28" s="1"/>
  <c r="H496" i="28"/>
  <c r="K495" i="28"/>
  <c r="M495" i="28" s="1"/>
  <c r="I495" i="28"/>
  <c r="H495" i="28"/>
  <c r="L495" i="28" s="1"/>
  <c r="M494" i="28"/>
  <c r="K494" i="28"/>
  <c r="I494" i="28"/>
  <c r="H494" i="28"/>
  <c r="K493" i="28"/>
  <c r="I493" i="28"/>
  <c r="H493" i="28"/>
  <c r="L492" i="28"/>
  <c r="K492" i="28"/>
  <c r="I492" i="28"/>
  <c r="M492" i="28" s="1"/>
  <c r="H492" i="28"/>
  <c r="L491" i="28"/>
  <c r="K491" i="28"/>
  <c r="I491" i="28"/>
  <c r="M491" i="28" s="1"/>
  <c r="H491" i="28"/>
  <c r="K490" i="28"/>
  <c r="I490" i="28"/>
  <c r="H490" i="28"/>
  <c r="K489" i="28"/>
  <c r="I489" i="28"/>
  <c r="H489" i="28"/>
  <c r="K488" i="28"/>
  <c r="M488" i="28" s="1"/>
  <c r="I488" i="28"/>
  <c r="H488" i="28"/>
  <c r="K487" i="28"/>
  <c r="M487" i="28" s="1"/>
  <c r="I487" i="28"/>
  <c r="H487" i="28"/>
  <c r="K486" i="28"/>
  <c r="L486" i="28" s="1"/>
  <c r="I486" i="28"/>
  <c r="H486" i="28"/>
  <c r="L485" i="28"/>
  <c r="K485" i="28"/>
  <c r="I485" i="28"/>
  <c r="H485" i="28"/>
  <c r="K484" i="28"/>
  <c r="I484" i="28"/>
  <c r="H484" i="28"/>
  <c r="K483" i="28"/>
  <c r="I483" i="28"/>
  <c r="H483" i="28"/>
  <c r="K482" i="28"/>
  <c r="I482" i="28"/>
  <c r="M482" i="28" s="1"/>
  <c r="H482" i="28"/>
  <c r="K481" i="28"/>
  <c r="L481" i="28" s="1"/>
  <c r="I481" i="28"/>
  <c r="H481" i="28"/>
  <c r="L480" i="28"/>
  <c r="K480" i="28"/>
  <c r="I480" i="28"/>
  <c r="H480" i="28"/>
  <c r="L479" i="28"/>
  <c r="K479" i="28"/>
  <c r="I479" i="28"/>
  <c r="M479" i="28" s="1"/>
  <c r="H479" i="28"/>
  <c r="K478" i="28"/>
  <c r="I478" i="28"/>
  <c r="H478" i="28"/>
  <c r="L477" i="28"/>
  <c r="K477" i="28"/>
  <c r="I477" i="28"/>
  <c r="H477" i="28"/>
  <c r="K476" i="28"/>
  <c r="I476" i="28"/>
  <c r="M476" i="28" s="1"/>
  <c r="H476" i="28"/>
  <c r="K475" i="28"/>
  <c r="I475" i="28"/>
  <c r="H475" i="28"/>
  <c r="K474" i="28"/>
  <c r="I474" i="28"/>
  <c r="H474" i="28"/>
  <c r="K473" i="28"/>
  <c r="I473" i="28"/>
  <c r="H473" i="28"/>
  <c r="K472" i="28"/>
  <c r="I472" i="28"/>
  <c r="H472" i="28"/>
  <c r="K471" i="28"/>
  <c r="M471" i="28" s="1"/>
  <c r="I471" i="28"/>
  <c r="H471" i="28"/>
  <c r="L471" i="28" s="1"/>
  <c r="K470" i="28"/>
  <c r="I470" i="28"/>
  <c r="H470" i="28"/>
  <c r="K469" i="28"/>
  <c r="I469" i="28"/>
  <c r="H469" i="28"/>
  <c r="K468" i="28"/>
  <c r="I468" i="28"/>
  <c r="H468" i="28"/>
  <c r="K467" i="28"/>
  <c r="I467" i="28"/>
  <c r="M467" i="28" s="1"/>
  <c r="H467" i="28"/>
  <c r="L467" i="28" s="1"/>
  <c r="K466" i="28"/>
  <c r="I466" i="28"/>
  <c r="H466" i="28"/>
  <c r="L465" i="28"/>
  <c r="K465" i="28"/>
  <c r="I465" i="28"/>
  <c r="H465" i="28"/>
  <c r="K464" i="28"/>
  <c r="I464" i="28"/>
  <c r="M464" i="28" s="1"/>
  <c r="H464" i="28"/>
  <c r="K463" i="28"/>
  <c r="I463" i="28"/>
  <c r="H463" i="28"/>
  <c r="L463" i="28" s="1"/>
  <c r="M462" i="28"/>
  <c r="K462" i="28"/>
  <c r="I462" i="28"/>
  <c r="H462" i="28"/>
  <c r="L462" i="28" s="1"/>
  <c r="K461" i="28"/>
  <c r="I461" i="28"/>
  <c r="H461" i="28"/>
  <c r="L460" i="28"/>
  <c r="K460" i="28"/>
  <c r="I460" i="28"/>
  <c r="M460" i="28" s="1"/>
  <c r="H460" i="28"/>
  <c r="K459" i="28"/>
  <c r="M459" i="28" s="1"/>
  <c r="I459" i="28"/>
  <c r="H459" i="28"/>
  <c r="K458" i="28"/>
  <c r="M458" i="28" s="1"/>
  <c r="I458" i="28"/>
  <c r="H458" i="28"/>
  <c r="K457" i="28"/>
  <c r="I457" i="28"/>
  <c r="H457" i="28"/>
  <c r="K456" i="28"/>
  <c r="I456" i="28"/>
  <c r="H456" i="28"/>
  <c r="K455" i="28"/>
  <c r="I455" i="28"/>
  <c r="H455" i="28"/>
  <c r="L454" i="28"/>
  <c r="K454" i="28"/>
  <c r="I454" i="28"/>
  <c r="M454" i="28" s="1"/>
  <c r="H454" i="28"/>
  <c r="K453" i="28"/>
  <c r="I453" i="28"/>
  <c r="H453" i="28"/>
  <c r="L453" i="28" s="1"/>
  <c r="K452" i="28"/>
  <c r="L452" i="28" s="1"/>
  <c r="I452" i="28"/>
  <c r="H452" i="28"/>
  <c r="K451" i="28"/>
  <c r="I451" i="28"/>
  <c r="H451" i="28"/>
  <c r="K450" i="28"/>
  <c r="I450" i="28"/>
  <c r="M450" i="28" s="1"/>
  <c r="H450" i="28"/>
  <c r="L450" i="28" s="1"/>
  <c r="K449" i="28"/>
  <c r="I449" i="28"/>
  <c r="H449" i="28"/>
  <c r="K448" i="28"/>
  <c r="I448" i="28"/>
  <c r="H448" i="28"/>
  <c r="K447" i="28"/>
  <c r="I447" i="28"/>
  <c r="H447" i="28"/>
  <c r="K446" i="28"/>
  <c r="I446" i="28"/>
  <c r="H446" i="28"/>
  <c r="K445" i="28"/>
  <c r="M445" i="28" s="1"/>
  <c r="I445" i="28"/>
  <c r="H445" i="28"/>
  <c r="K444" i="28"/>
  <c r="M444" i="28" s="1"/>
  <c r="I444" i="28"/>
  <c r="H444" i="28"/>
  <c r="K443" i="28"/>
  <c r="M443" i="28" s="1"/>
  <c r="I443" i="28"/>
  <c r="H443" i="28"/>
  <c r="K442" i="28"/>
  <c r="I442" i="28"/>
  <c r="M442" i="28" s="1"/>
  <c r="H442" i="28"/>
  <c r="L442" i="28" s="1"/>
  <c r="K441" i="28"/>
  <c r="I441" i="28"/>
  <c r="H441" i="28"/>
  <c r="K440" i="28"/>
  <c r="I440" i="28"/>
  <c r="H440" i="28"/>
  <c r="K439" i="28"/>
  <c r="I439" i="28"/>
  <c r="H439" i="28"/>
  <c r="L439" i="28" s="1"/>
  <c r="K438" i="28"/>
  <c r="I438" i="28"/>
  <c r="H438" i="28"/>
  <c r="K437" i="28"/>
  <c r="M437" i="28" s="1"/>
  <c r="I437" i="28"/>
  <c r="H437" i="28"/>
  <c r="K436" i="28"/>
  <c r="I436" i="28"/>
  <c r="H436" i="28"/>
  <c r="K435" i="28"/>
  <c r="M435" i="28" s="1"/>
  <c r="I435" i="28"/>
  <c r="H435" i="28"/>
  <c r="K434" i="28"/>
  <c r="I434" i="28"/>
  <c r="M434" i="28" s="1"/>
  <c r="H434" i="28"/>
  <c r="K433" i="28"/>
  <c r="I433" i="28"/>
  <c r="H433" i="28"/>
  <c r="K432" i="28"/>
  <c r="L432" i="28" s="1"/>
  <c r="I432" i="28"/>
  <c r="H432" i="28"/>
  <c r="K431" i="28"/>
  <c r="I431" i="28"/>
  <c r="H431" i="28"/>
  <c r="L431" i="28" s="1"/>
  <c r="K430" i="28"/>
  <c r="I430" i="28"/>
  <c r="M430" i="28" s="1"/>
  <c r="H430" i="28"/>
  <c r="L430" i="28" s="1"/>
  <c r="K429" i="28"/>
  <c r="I429" i="28"/>
  <c r="H429" i="28"/>
  <c r="K428" i="28"/>
  <c r="M428" i="28" s="1"/>
  <c r="I428" i="28"/>
  <c r="H428" i="28"/>
  <c r="L427" i="28"/>
  <c r="K427" i="28"/>
  <c r="I427" i="28"/>
  <c r="H427" i="28"/>
  <c r="K426" i="28"/>
  <c r="I426" i="28"/>
  <c r="H426" i="28"/>
  <c r="K425" i="28"/>
  <c r="I425" i="28"/>
  <c r="H425" i="28"/>
  <c r="K424" i="28"/>
  <c r="I424" i="28"/>
  <c r="H424" i="28"/>
  <c r="K423" i="28"/>
  <c r="I423" i="28"/>
  <c r="H423" i="28"/>
  <c r="L422" i="28"/>
  <c r="K422" i="28"/>
  <c r="I422" i="28"/>
  <c r="M422" i="28" s="1"/>
  <c r="H422" i="28"/>
  <c r="K421" i="28"/>
  <c r="I421" i="28"/>
  <c r="H421" i="28"/>
  <c r="L421" i="28" s="1"/>
  <c r="K420" i="28"/>
  <c r="L420" i="28" s="1"/>
  <c r="I420" i="28"/>
  <c r="H420" i="28"/>
  <c r="K419" i="28"/>
  <c r="I419" i="28"/>
  <c r="H419" i="28"/>
  <c r="K418" i="28"/>
  <c r="I418" i="28"/>
  <c r="M418" i="28" s="1"/>
  <c r="H418" i="28"/>
  <c r="L418" i="28" s="1"/>
  <c r="K417" i="28"/>
  <c r="I417" i="28"/>
  <c r="M417" i="28" s="1"/>
  <c r="H417" i="28"/>
  <c r="K416" i="28"/>
  <c r="I416" i="28"/>
  <c r="H416" i="28"/>
  <c r="M415" i="28"/>
  <c r="K415" i="28"/>
  <c r="L415" i="28" s="1"/>
  <c r="I415" i="28"/>
  <c r="H415" i="28"/>
  <c r="K414" i="28"/>
  <c r="I414" i="28"/>
  <c r="H414" i="28"/>
  <c r="K413" i="28"/>
  <c r="I413" i="28"/>
  <c r="H413" i="28"/>
  <c r="L413" i="28" s="1"/>
  <c r="K412" i="28"/>
  <c r="I412" i="28"/>
  <c r="H412" i="28"/>
  <c r="K411" i="28"/>
  <c r="M411" i="28" s="1"/>
  <c r="I411" i="28"/>
  <c r="H411" i="28"/>
  <c r="K410" i="28"/>
  <c r="I410" i="28"/>
  <c r="H410" i="28"/>
  <c r="L410" i="28" s="1"/>
  <c r="K409" i="28"/>
  <c r="I409" i="28"/>
  <c r="H409" i="28"/>
  <c r="K408" i="28"/>
  <c r="I408" i="28"/>
  <c r="H408" i="28"/>
  <c r="K407" i="28"/>
  <c r="I407" i="28"/>
  <c r="H407" i="28"/>
  <c r="K406" i="28"/>
  <c r="I406" i="28"/>
  <c r="H406" i="28"/>
  <c r="K405" i="28"/>
  <c r="I405" i="28"/>
  <c r="H405" i="28"/>
  <c r="K404" i="28"/>
  <c r="I404" i="28"/>
  <c r="H404" i="28"/>
  <c r="K403" i="28"/>
  <c r="I403" i="28"/>
  <c r="M403" i="28" s="1"/>
  <c r="H403" i="28"/>
  <c r="L403" i="28" s="1"/>
  <c r="K402" i="28"/>
  <c r="L402" i="28" s="1"/>
  <c r="I402" i="28"/>
  <c r="H402" i="28"/>
  <c r="K401" i="28"/>
  <c r="I401" i="28"/>
  <c r="H401" i="28"/>
  <c r="M400" i="28"/>
  <c r="K400" i="28"/>
  <c r="I400" i="28"/>
  <c r="H400" i="28"/>
  <c r="K399" i="28"/>
  <c r="I399" i="28"/>
  <c r="H399" i="28"/>
  <c r="L398" i="28"/>
  <c r="K398" i="28"/>
  <c r="I398" i="28"/>
  <c r="M398" i="28" s="1"/>
  <c r="H398" i="28"/>
  <c r="K397" i="28"/>
  <c r="I397" i="28"/>
  <c r="H397" i="28"/>
  <c r="L396" i="28"/>
  <c r="K396" i="28"/>
  <c r="I396" i="28"/>
  <c r="M396" i="28" s="1"/>
  <c r="H396" i="28"/>
  <c r="K395" i="28"/>
  <c r="I395" i="28"/>
  <c r="M395" i="28" s="1"/>
  <c r="H395" i="28"/>
  <c r="L395" i="28" s="1"/>
  <c r="K394" i="28"/>
  <c r="I394" i="28"/>
  <c r="H394" i="28"/>
  <c r="L393" i="28"/>
  <c r="K393" i="28"/>
  <c r="I393" i="28"/>
  <c r="H393" i="28"/>
  <c r="K392" i="28"/>
  <c r="I392" i="28"/>
  <c r="H392" i="28"/>
  <c r="M391" i="28"/>
  <c r="K391" i="28"/>
  <c r="I391" i="28"/>
  <c r="H391" i="28"/>
  <c r="K390" i="28"/>
  <c r="L390" i="28" s="1"/>
  <c r="I390" i="28"/>
  <c r="M390" i="28" s="1"/>
  <c r="H390" i="28"/>
  <c r="L389" i="28"/>
  <c r="K389" i="28"/>
  <c r="I389" i="28"/>
  <c r="M389" i="28" s="1"/>
  <c r="H389" i="28"/>
  <c r="K388" i="28"/>
  <c r="L388" i="28" s="1"/>
  <c r="I388" i="28"/>
  <c r="H388" i="28"/>
  <c r="K387" i="28"/>
  <c r="I387" i="28"/>
  <c r="H387" i="28"/>
  <c r="K386" i="28"/>
  <c r="I386" i="28"/>
  <c r="M386" i="28" s="1"/>
  <c r="H386" i="28"/>
  <c r="L386" i="28" s="1"/>
  <c r="K385" i="28"/>
  <c r="L385" i="28" s="1"/>
  <c r="I385" i="28"/>
  <c r="M385" i="28" s="1"/>
  <c r="H385" i="28"/>
  <c r="L384" i="28"/>
  <c r="K384" i="28"/>
  <c r="I384" i="28"/>
  <c r="H384" i="28"/>
  <c r="L383" i="28"/>
  <c r="K383" i="28"/>
  <c r="I383" i="28"/>
  <c r="H383" i="28"/>
  <c r="K382" i="28"/>
  <c r="I382" i="28"/>
  <c r="H382" i="28"/>
  <c r="K381" i="28"/>
  <c r="I381" i="28"/>
  <c r="H381" i="28"/>
  <c r="K380" i="28"/>
  <c r="I380" i="28"/>
  <c r="H380" i="28"/>
  <c r="M379" i="28"/>
  <c r="L379" i="28"/>
  <c r="K379" i="28"/>
  <c r="I379" i="28"/>
  <c r="H379" i="28"/>
  <c r="K378" i="28"/>
  <c r="I378" i="28"/>
  <c r="M378" i="28" s="1"/>
  <c r="H378" i="28"/>
  <c r="L378" i="28" s="1"/>
  <c r="K377" i="28"/>
  <c r="M377" i="28" s="1"/>
  <c r="I377" i="28"/>
  <c r="H377" i="28"/>
  <c r="K376" i="28"/>
  <c r="I376" i="28"/>
  <c r="H376" i="28"/>
  <c r="K375" i="28"/>
  <c r="I375" i="28"/>
  <c r="H375" i="28"/>
  <c r="K374" i="28"/>
  <c r="I374" i="28"/>
  <c r="H374" i="28"/>
  <c r="K373" i="28"/>
  <c r="I373" i="28"/>
  <c r="H373" i="28"/>
  <c r="K372" i="28"/>
  <c r="I372" i="28"/>
  <c r="H372" i="28"/>
  <c r="K371" i="28"/>
  <c r="L371" i="28" s="1"/>
  <c r="I371" i="28"/>
  <c r="H371" i="28"/>
  <c r="K370" i="28"/>
  <c r="L370" i="28" s="1"/>
  <c r="I370" i="28"/>
  <c r="H370" i="28"/>
  <c r="K369" i="28"/>
  <c r="M369" i="28" s="1"/>
  <c r="I369" i="28"/>
  <c r="H369" i="28"/>
  <c r="K368" i="28"/>
  <c r="L368" i="28" s="1"/>
  <c r="I368" i="28"/>
  <c r="H368" i="28"/>
  <c r="K367" i="28"/>
  <c r="I367" i="28"/>
  <c r="H367" i="28"/>
  <c r="K366" i="28"/>
  <c r="I366" i="28"/>
  <c r="H366" i="28"/>
  <c r="K365" i="28"/>
  <c r="M365" i="28" s="1"/>
  <c r="I365" i="28"/>
  <c r="H365" i="28"/>
  <c r="K364" i="28"/>
  <c r="M364" i="28" s="1"/>
  <c r="I364" i="28"/>
  <c r="H364" i="28"/>
  <c r="L363" i="28"/>
  <c r="K363" i="28"/>
  <c r="I363" i="28"/>
  <c r="H363" i="28"/>
  <c r="K362" i="28"/>
  <c r="M362" i="28" s="1"/>
  <c r="I362" i="28"/>
  <c r="H362" i="28"/>
  <c r="K361" i="28"/>
  <c r="L361" i="28" s="1"/>
  <c r="I361" i="28"/>
  <c r="H361" i="28"/>
  <c r="K360" i="28"/>
  <c r="I360" i="28"/>
  <c r="H360" i="28"/>
  <c r="K359" i="28"/>
  <c r="I359" i="28"/>
  <c r="H359" i="28"/>
  <c r="L358" i="28"/>
  <c r="K358" i="28"/>
  <c r="I358" i="28"/>
  <c r="M358" i="28" s="1"/>
  <c r="H358" i="28"/>
  <c r="K357" i="28"/>
  <c r="I357" i="28"/>
  <c r="H357" i="28"/>
  <c r="L357" i="28" s="1"/>
  <c r="K356" i="28"/>
  <c r="L356" i="28" s="1"/>
  <c r="I356" i="28"/>
  <c r="H356" i="28"/>
  <c r="K355" i="28"/>
  <c r="M355" i="28" s="1"/>
  <c r="I355" i="28"/>
  <c r="H355" i="28"/>
  <c r="K354" i="28"/>
  <c r="I354" i="28"/>
  <c r="H354" i="28"/>
  <c r="L354" i="28" s="1"/>
  <c r="K353" i="28"/>
  <c r="I353" i="28"/>
  <c r="H353" i="28"/>
  <c r="K352" i="28"/>
  <c r="I352" i="28"/>
  <c r="H352" i="28"/>
  <c r="K351" i="28"/>
  <c r="M351" i="28" s="1"/>
  <c r="I351" i="28"/>
  <c r="H351" i="28"/>
  <c r="K350" i="28"/>
  <c r="M350" i="28" s="1"/>
  <c r="I350" i="28"/>
  <c r="H350" i="28"/>
  <c r="K349" i="28"/>
  <c r="M349" i="28" s="1"/>
  <c r="I349" i="28"/>
  <c r="H349" i="28"/>
  <c r="K348" i="28"/>
  <c r="L348" i="28" s="1"/>
  <c r="I348" i="28"/>
  <c r="M348" i="28" s="1"/>
  <c r="H348" i="28"/>
  <c r="L347" i="28"/>
  <c r="K347" i="28"/>
  <c r="I347" i="28"/>
  <c r="M347" i="28" s="1"/>
  <c r="H347" i="28"/>
  <c r="K346" i="28"/>
  <c r="I346" i="28"/>
  <c r="M346" i="28" s="1"/>
  <c r="H346" i="28"/>
  <c r="K345" i="28"/>
  <c r="I345" i="28"/>
  <c r="H345" i="28"/>
  <c r="K344" i="28"/>
  <c r="I344" i="28"/>
  <c r="H344" i="28"/>
  <c r="K343" i="28"/>
  <c r="I343" i="28"/>
  <c r="H343" i="28"/>
  <c r="L343" i="28" s="1"/>
  <c r="K342" i="28"/>
  <c r="I342" i="28"/>
  <c r="H342" i="28"/>
  <c r="K341" i="28"/>
  <c r="I341" i="28"/>
  <c r="H341" i="28"/>
  <c r="K340" i="28"/>
  <c r="I340" i="28"/>
  <c r="H340" i="28"/>
  <c r="K339" i="28"/>
  <c r="I339" i="28"/>
  <c r="M339" i="28" s="1"/>
  <c r="H339" i="28"/>
  <c r="L339" i="28" s="1"/>
  <c r="K338" i="28"/>
  <c r="L338" i="28" s="1"/>
  <c r="I338" i="28"/>
  <c r="H338" i="28"/>
  <c r="L337" i="28"/>
  <c r="K337" i="28"/>
  <c r="I337" i="28"/>
  <c r="H337" i="28"/>
  <c r="K336" i="28"/>
  <c r="L336" i="28" s="1"/>
  <c r="I336" i="28"/>
  <c r="H336" i="28"/>
  <c r="K335" i="28"/>
  <c r="I335" i="28"/>
  <c r="H335" i="28"/>
  <c r="K334" i="28"/>
  <c r="I334" i="28"/>
  <c r="M334" i="28" s="1"/>
  <c r="H334" i="28"/>
  <c r="L334" i="28" s="1"/>
  <c r="K333" i="28"/>
  <c r="I333" i="28"/>
  <c r="H333" i="28"/>
  <c r="K332" i="28"/>
  <c r="I332" i="28"/>
  <c r="H332" i="28"/>
  <c r="K331" i="28"/>
  <c r="I331" i="28"/>
  <c r="H331" i="28"/>
  <c r="K330" i="28"/>
  <c r="I330" i="28"/>
  <c r="H330" i="28"/>
  <c r="K329" i="28"/>
  <c r="I329" i="28"/>
  <c r="H329" i="28"/>
  <c r="K328" i="28"/>
  <c r="I328" i="28"/>
  <c r="H328" i="28"/>
  <c r="K327" i="28"/>
  <c r="I327" i="28"/>
  <c r="H327" i="28"/>
  <c r="K326" i="28"/>
  <c r="L326" i="28" s="1"/>
  <c r="I326" i="28"/>
  <c r="M326" i="28" s="1"/>
  <c r="H326" i="28"/>
  <c r="K325" i="28"/>
  <c r="I325" i="28"/>
  <c r="H325" i="28"/>
  <c r="K324" i="28"/>
  <c r="L324" i="28" s="1"/>
  <c r="I324" i="28"/>
  <c r="H324" i="28"/>
  <c r="K323" i="28"/>
  <c r="M323" i="28" s="1"/>
  <c r="I323" i="28"/>
  <c r="H323" i="28"/>
  <c r="K322" i="28"/>
  <c r="I322" i="28"/>
  <c r="M322" i="28" s="1"/>
  <c r="H322" i="28"/>
  <c r="L322" i="28" s="1"/>
  <c r="K321" i="28"/>
  <c r="I321" i="28"/>
  <c r="H321" i="28"/>
  <c r="K320" i="28"/>
  <c r="M320" i="28" s="1"/>
  <c r="I320" i="28"/>
  <c r="H320" i="28"/>
  <c r="L320" i="28" s="1"/>
  <c r="K319" i="28"/>
  <c r="M319" i="28" s="1"/>
  <c r="I319" i="28"/>
  <c r="H319" i="28"/>
  <c r="K318" i="28"/>
  <c r="I318" i="28"/>
  <c r="H318" i="28"/>
  <c r="K317" i="28"/>
  <c r="M317" i="28" s="1"/>
  <c r="I317" i="28"/>
  <c r="H317" i="28"/>
  <c r="K316" i="28"/>
  <c r="M316" i="28" s="1"/>
  <c r="I316" i="28"/>
  <c r="H316" i="28"/>
  <c r="K315" i="28"/>
  <c r="I315" i="28"/>
  <c r="H315" i="28"/>
  <c r="L315" i="28" s="1"/>
  <c r="K314" i="28"/>
  <c r="I314" i="28"/>
  <c r="M314" i="28" s="1"/>
  <c r="H314" i="28"/>
  <c r="L314" i="28" s="1"/>
  <c r="K313" i="28"/>
  <c r="I313" i="28"/>
  <c r="H313" i="28"/>
  <c r="K312" i="28"/>
  <c r="I312" i="28"/>
  <c r="H312" i="28"/>
  <c r="L311" i="28"/>
  <c r="K311" i="28"/>
  <c r="I311" i="28"/>
  <c r="M311" i="28" s="1"/>
  <c r="H311" i="28"/>
  <c r="K310" i="28"/>
  <c r="I310" i="28"/>
  <c r="H310" i="28"/>
  <c r="K309" i="28"/>
  <c r="I309" i="28"/>
  <c r="H309" i="28"/>
  <c r="K308" i="28"/>
  <c r="I308" i="28"/>
  <c r="H308" i="28"/>
  <c r="K307" i="28"/>
  <c r="M307" i="28" s="1"/>
  <c r="I307" i="28"/>
  <c r="H307" i="28"/>
  <c r="L307" i="28" s="1"/>
  <c r="K306" i="28"/>
  <c r="L306" i="28" s="1"/>
  <c r="I306" i="28"/>
  <c r="H306" i="28"/>
  <c r="L305" i="28"/>
  <c r="K305" i="28"/>
  <c r="I305" i="28"/>
  <c r="H305" i="28"/>
  <c r="K304" i="28"/>
  <c r="I304" i="28"/>
  <c r="M304" i="28" s="1"/>
  <c r="H304" i="28"/>
  <c r="K303" i="28"/>
  <c r="I303" i="28"/>
  <c r="H303" i="28"/>
  <c r="L303" i="28" s="1"/>
  <c r="K302" i="28"/>
  <c r="M302" i="28" s="1"/>
  <c r="I302" i="28"/>
  <c r="H302" i="28"/>
  <c r="K301" i="28"/>
  <c r="I301" i="28"/>
  <c r="H301" i="28"/>
  <c r="K300" i="28"/>
  <c r="I300" i="28"/>
  <c r="H300" i="28"/>
  <c r="L300" i="28" s="1"/>
  <c r="K299" i="28"/>
  <c r="I299" i="28"/>
  <c r="M299" i="28" s="1"/>
  <c r="H299" i="28"/>
  <c r="L299" i="28" s="1"/>
  <c r="K298" i="28"/>
  <c r="I298" i="28"/>
  <c r="H298" i="28"/>
  <c r="K297" i="28"/>
  <c r="M297" i="28" s="1"/>
  <c r="I297" i="28"/>
  <c r="H297" i="28"/>
  <c r="K296" i="28"/>
  <c r="I296" i="28"/>
  <c r="H296" i="28"/>
  <c r="K295" i="28"/>
  <c r="I295" i="28"/>
  <c r="M295" i="28" s="1"/>
  <c r="H295" i="28"/>
  <c r="L295" i="28" s="1"/>
  <c r="K294" i="28"/>
  <c r="L294" i="28" s="1"/>
  <c r="I294" i="28"/>
  <c r="H294" i="28"/>
  <c r="L293" i="28"/>
  <c r="K293" i="28"/>
  <c r="I293" i="28"/>
  <c r="H293" i="28"/>
  <c r="K292" i="28"/>
  <c r="L292" i="28" s="1"/>
  <c r="I292" i="28"/>
  <c r="H292" i="28"/>
  <c r="K291" i="28"/>
  <c r="I291" i="28"/>
  <c r="H291" i="28"/>
  <c r="K290" i="28"/>
  <c r="I290" i="28"/>
  <c r="H290" i="28"/>
  <c r="L290" i="28" s="1"/>
  <c r="K289" i="28"/>
  <c r="I289" i="28"/>
  <c r="H289" i="28"/>
  <c r="L288" i="28"/>
  <c r="K288" i="28"/>
  <c r="M288" i="28" s="1"/>
  <c r="I288" i="28"/>
  <c r="H288" i="28"/>
  <c r="L287" i="28"/>
  <c r="K287" i="28"/>
  <c r="I287" i="28"/>
  <c r="H287" i="28"/>
  <c r="K286" i="28"/>
  <c r="I286" i="28"/>
  <c r="H286" i="28"/>
  <c r="K285" i="28"/>
  <c r="I285" i="28"/>
  <c r="H285" i="28"/>
  <c r="K284" i="28"/>
  <c r="I284" i="28"/>
  <c r="H284" i="28"/>
  <c r="M283" i="28"/>
  <c r="K283" i="28"/>
  <c r="L283" i="28" s="1"/>
  <c r="I283" i="28"/>
  <c r="H283" i="28"/>
  <c r="K282" i="28"/>
  <c r="I282" i="28"/>
  <c r="H282" i="28"/>
  <c r="K281" i="28"/>
  <c r="I281" i="28"/>
  <c r="H281" i="28"/>
  <c r="K280" i="28"/>
  <c r="I280" i="28"/>
  <c r="H280" i="28"/>
  <c r="K279" i="28"/>
  <c r="M279" i="28" s="1"/>
  <c r="I279" i="28"/>
  <c r="H279" i="28"/>
  <c r="K278" i="28"/>
  <c r="I278" i="28"/>
  <c r="H278" i="28"/>
  <c r="K277" i="28"/>
  <c r="I277" i="28"/>
  <c r="H277" i="28"/>
  <c r="K276" i="28"/>
  <c r="M276" i="28" s="1"/>
  <c r="I276" i="28"/>
  <c r="H276" i="28"/>
  <c r="K275" i="28"/>
  <c r="I275" i="28"/>
  <c r="H275" i="28"/>
  <c r="K274" i="28"/>
  <c r="I274" i="28"/>
  <c r="M274" i="28" s="1"/>
  <c r="H274" i="28"/>
  <c r="K273" i="28"/>
  <c r="L273" i="28" s="1"/>
  <c r="I273" i="28"/>
  <c r="H273" i="28"/>
  <c r="K272" i="28"/>
  <c r="I272" i="28"/>
  <c r="M272" i="28" s="1"/>
  <c r="H272" i="28"/>
  <c r="K271" i="28"/>
  <c r="I271" i="28"/>
  <c r="M271" i="28" s="1"/>
  <c r="H271" i="28"/>
  <c r="L271" i="28" s="1"/>
  <c r="K270" i="28"/>
  <c r="M270" i="28" s="1"/>
  <c r="I270" i="28"/>
  <c r="H270" i="28"/>
  <c r="L270" i="28" s="1"/>
  <c r="K269" i="28"/>
  <c r="M269" i="28" s="1"/>
  <c r="I269" i="28"/>
  <c r="H269" i="28"/>
  <c r="K268" i="28"/>
  <c r="M268" i="28" s="1"/>
  <c r="I268" i="28"/>
  <c r="H268" i="28"/>
  <c r="K267" i="28"/>
  <c r="I267" i="28"/>
  <c r="H267" i="28"/>
  <c r="K266" i="28"/>
  <c r="M266" i="28" s="1"/>
  <c r="I266" i="28"/>
  <c r="H266" i="28"/>
  <c r="K265" i="28"/>
  <c r="I265" i="28"/>
  <c r="H265" i="28"/>
  <c r="K264" i="28"/>
  <c r="I264" i="28"/>
  <c r="H264" i="28"/>
  <c r="K263" i="28"/>
  <c r="I263" i="28"/>
  <c r="H263" i="28"/>
  <c r="L263" i="28" s="1"/>
  <c r="L262" i="28"/>
  <c r="K262" i="28"/>
  <c r="I262" i="28"/>
  <c r="M262" i="28" s="1"/>
  <c r="H262" i="28"/>
  <c r="L261" i="28"/>
  <c r="K261" i="28"/>
  <c r="I261" i="28"/>
  <c r="H261" i="28"/>
  <c r="K260" i="28"/>
  <c r="L260" i="28" s="1"/>
  <c r="I260" i="28"/>
  <c r="H260" i="28"/>
  <c r="K259" i="28"/>
  <c r="M259" i="28" s="1"/>
  <c r="I259" i="28"/>
  <c r="H259" i="28"/>
  <c r="K258" i="28"/>
  <c r="I258" i="28"/>
  <c r="M258" i="28" s="1"/>
  <c r="H258" i="28"/>
  <c r="L258" i="28" s="1"/>
  <c r="K257" i="28"/>
  <c r="I257" i="28"/>
  <c r="H257" i="28"/>
  <c r="K256" i="28"/>
  <c r="I256" i="28"/>
  <c r="H256" i="28"/>
  <c r="L256" i="28" s="1"/>
  <c r="K255" i="28"/>
  <c r="I255" i="28"/>
  <c r="H255" i="28"/>
  <c r="K254" i="28"/>
  <c r="I254" i="28"/>
  <c r="H254" i="28"/>
  <c r="K253" i="28"/>
  <c r="I253" i="28"/>
  <c r="H253" i="28"/>
  <c r="K252" i="28"/>
  <c r="I252" i="28"/>
  <c r="H252" i="28"/>
  <c r="L251" i="28"/>
  <c r="K251" i="28"/>
  <c r="I251" i="28"/>
  <c r="M251" i="28" s="1"/>
  <c r="H251" i="28"/>
  <c r="K250" i="28"/>
  <c r="L250" i="28" s="1"/>
  <c r="I250" i="28"/>
  <c r="H250" i="28"/>
  <c r="K249" i="28"/>
  <c r="I249" i="28"/>
  <c r="H249" i="28"/>
  <c r="K248" i="28"/>
  <c r="I248" i="28"/>
  <c r="H248" i="28"/>
  <c r="K247" i="28"/>
  <c r="L247" i="28" s="1"/>
  <c r="I247" i="28"/>
  <c r="H247" i="28"/>
  <c r="K246" i="28"/>
  <c r="I246" i="28"/>
  <c r="H246" i="28"/>
  <c r="K245" i="28"/>
  <c r="I245" i="28"/>
  <c r="H245" i="28"/>
  <c r="K244" i="28"/>
  <c r="I244" i="28"/>
  <c r="H244" i="28"/>
  <c r="K243" i="28"/>
  <c r="L243" i="28" s="1"/>
  <c r="I243" i="28"/>
  <c r="H243" i="28"/>
  <c r="M242" i="28"/>
  <c r="K242" i="28"/>
  <c r="I242" i="28"/>
  <c r="H242" i="28"/>
  <c r="K241" i="28"/>
  <c r="I241" i="28"/>
  <c r="H241" i="28"/>
  <c r="K240" i="28"/>
  <c r="L240" i="28" s="1"/>
  <c r="I240" i="28"/>
  <c r="M240" i="28" s="1"/>
  <c r="H240" i="28"/>
  <c r="K239" i="28"/>
  <c r="M239" i="28" s="1"/>
  <c r="I239" i="28"/>
  <c r="H239" i="28"/>
  <c r="K238" i="28"/>
  <c r="I238" i="28"/>
  <c r="M238" i="28" s="1"/>
  <c r="H238" i="28"/>
  <c r="L238" i="28" s="1"/>
  <c r="K237" i="28"/>
  <c r="I237" i="28"/>
  <c r="H237" i="28"/>
  <c r="L236" i="28"/>
  <c r="K236" i="28"/>
  <c r="I236" i="28"/>
  <c r="M236" i="28" s="1"/>
  <c r="H236" i="28"/>
  <c r="L235" i="28"/>
  <c r="K235" i="28"/>
  <c r="I235" i="28"/>
  <c r="M235" i="28" s="1"/>
  <c r="H235" i="28"/>
  <c r="K234" i="28"/>
  <c r="I234" i="28"/>
  <c r="H234" i="28"/>
  <c r="K233" i="28"/>
  <c r="L233" i="28" s="1"/>
  <c r="I233" i="28"/>
  <c r="H233" i="28"/>
  <c r="K232" i="28"/>
  <c r="I232" i="28"/>
  <c r="H232" i="28"/>
  <c r="K231" i="28"/>
  <c r="I231" i="28"/>
  <c r="M231" i="28" s="1"/>
  <c r="H231" i="28"/>
  <c r="K230" i="28"/>
  <c r="I230" i="28"/>
  <c r="M230" i="28" s="1"/>
  <c r="H230" i="28"/>
  <c r="L230" i="28" s="1"/>
  <c r="L229" i="28"/>
  <c r="K229" i="28"/>
  <c r="I229" i="28"/>
  <c r="H229" i="28"/>
  <c r="K228" i="28"/>
  <c r="I228" i="28"/>
  <c r="H228" i="28"/>
  <c r="K227" i="28"/>
  <c r="I227" i="28"/>
  <c r="H227" i="28"/>
  <c r="K226" i="28"/>
  <c r="I226" i="28"/>
  <c r="H226" i="28"/>
  <c r="L226" i="28" s="1"/>
  <c r="K225" i="28"/>
  <c r="I225" i="28"/>
  <c r="H225" i="28"/>
  <c r="K224" i="28"/>
  <c r="I224" i="28"/>
  <c r="H224" i="28"/>
  <c r="K223" i="28"/>
  <c r="L223" i="28" s="1"/>
  <c r="I223" i="28"/>
  <c r="M223" i="28" s="1"/>
  <c r="H223" i="28"/>
  <c r="K222" i="28"/>
  <c r="I222" i="28"/>
  <c r="H222" i="28"/>
  <c r="K221" i="28"/>
  <c r="I221" i="28"/>
  <c r="H221" i="28"/>
  <c r="K220" i="28"/>
  <c r="I220" i="28"/>
  <c r="H220" i="28"/>
  <c r="K219" i="28"/>
  <c r="I219" i="28"/>
  <c r="H219" i="28"/>
  <c r="K218" i="28"/>
  <c r="I218" i="28"/>
  <c r="H218" i="28"/>
  <c r="K217" i="28"/>
  <c r="I217" i="28"/>
  <c r="H217" i="28"/>
  <c r="K216" i="28"/>
  <c r="I216" i="28"/>
  <c r="H216" i="28"/>
  <c r="K215" i="28"/>
  <c r="I215" i="28"/>
  <c r="H215" i="28"/>
  <c r="K214" i="28"/>
  <c r="I214" i="28"/>
  <c r="H214" i="28"/>
  <c r="K213" i="28"/>
  <c r="I213" i="28"/>
  <c r="H213" i="28"/>
  <c r="K212" i="28"/>
  <c r="I212" i="28"/>
  <c r="H212" i="28"/>
  <c r="L212" i="28" s="1"/>
  <c r="K211" i="28"/>
  <c r="I211" i="28"/>
  <c r="M211" i="28" s="1"/>
  <c r="H211" i="28"/>
  <c r="L211" i="28" s="1"/>
  <c r="K210" i="28"/>
  <c r="I210" i="28"/>
  <c r="H210" i="28"/>
  <c r="K209" i="28"/>
  <c r="M209" i="28" s="1"/>
  <c r="I209" i="28"/>
  <c r="H209" i="28"/>
  <c r="K208" i="28"/>
  <c r="L208" i="28" s="1"/>
  <c r="I208" i="28"/>
  <c r="H208" i="28"/>
  <c r="K207" i="28"/>
  <c r="M207" i="28" s="1"/>
  <c r="I207" i="28"/>
  <c r="H207" i="28"/>
  <c r="K206" i="28"/>
  <c r="I206" i="28"/>
  <c r="M206" i="28" s="1"/>
  <c r="H206" i="28"/>
  <c r="K205" i="28"/>
  <c r="I205" i="28"/>
  <c r="H205" i="28"/>
  <c r="K204" i="28"/>
  <c r="L204" i="28" s="1"/>
  <c r="I204" i="28"/>
  <c r="M204" i="28" s="1"/>
  <c r="H204" i="28"/>
  <c r="K203" i="28"/>
  <c r="I203" i="28"/>
  <c r="H203" i="28"/>
  <c r="L203" i="28" s="1"/>
  <c r="K202" i="28"/>
  <c r="I202" i="28"/>
  <c r="H202" i="28"/>
  <c r="K201" i="28"/>
  <c r="L201" i="28" s="1"/>
  <c r="I201" i="28"/>
  <c r="H201" i="28"/>
  <c r="K200" i="28"/>
  <c r="I200" i="28"/>
  <c r="H200" i="28"/>
  <c r="K199" i="28"/>
  <c r="I199" i="28"/>
  <c r="H199" i="28"/>
  <c r="L198" i="28"/>
  <c r="K198" i="28"/>
  <c r="I198" i="28"/>
  <c r="M198" i="28" s="1"/>
  <c r="H198" i="28"/>
  <c r="K197" i="28"/>
  <c r="M197" i="28" s="1"/>
  <c r="I197" i="28"/>
  <c r="H197" i="28"/>
  <c r="K196" i="28"/>
  <c r="L196" i="28" s="1"/>
  <c r="I196" i="28"/>
  <c r="M196" i="28" s="1"/>
  <c r="H196" i="28"/>
  <c r="K195" i="28"/>
  <c r="M195" i="28" s="1"/>
  <c r="I195" i="28"/>
  <c r="H195" i="28"/>
  <c r="K194" i="28"/>
  <c r="I194" i="28"/>
  <c r="H194" i="28"/>
  <c r="K193" i="28"/>
  <c r="I193" i="28"/>
  <c r="H193" i="28"/>
  <c r="K192" i="28"/>
  <c r="I192" i="28"/>
  <c r="H192" i="28"/>
  <c r="K191" i="28"/>
  <c r="L191" i="28" s="1"/>
  <c r="I191" i="28"/>
  <c r="M191" i="28" s="1"/>
  <c r="H191" i="28"/>
  <c r="K190" i="28"/>
  <c r="I190" i="28"/>
  <c r="H190" i="28"/>
  <c r="K189" i="28"/>
  <c r="I189" i="28"/>
  <c r="H189" i="28"/>
  <c r="K188" i="28"/>
  <c r="L188" i="28" s="1"/>
  <c r="I188" i="28"/>
  <c r="H188" i="28"/>
  <c r="K187" i="28"/>
  <c r="I187" i="28"/>
  <c r="H187" i="28"/>
  <c r="K186" i="28"/>
  <c r="I186" i="28"/>
  <c r="M186" i="28" s="1"/>
  <c r="H186" i="28"/>
  <c r="L186" i="28" s="1"/>
  <c r="K185" i="28"/>
  <c r="I185" i="28"/>
  <c r="H185" i="28"/>
  <c r="K184" i="28"/>
  <c r="I184" i="28"/>
  <c r="H184" i="28"/>
  <c r="K183" i="28"/>
  <c r="I183" i="28"/>
  <c r="H183" i="28"/>
  <c r="K182" i="28"/>
  <c r="I182" i="28"/>
  <c r="H182" i="28"/>
  <c r="K181" i="28"/>
  <c r="M181" i="28" s="1"/>
  <c r="I181" i="28"/>
  <c r="H181" i="28"/>
  <c r="L180" i="28"/>
  <c r="K180" i="28"/>
  <c r="I180" i="28"/>
  <c r="H180" i="28"/>
  <c r="K179" i="28"/>
  <c r="M179" i="28" s="1"/>
  <c r="I179" i="28"/>
  <c r="H179" i="28"/>
  <c r="K178" i="28"/>
  <c r="L178" i="28" s="1"/>
  <c r="I178" i="28"/>
  <c r="M178" i="28" s="1"/>
  <c r="H178" i="28"/>
  <c r="K177" i="28"/>
  <c r="I177" i="28"/>
  <c r="H177" i="28"/>
  <c r="L177" i="28" s="1"/>
  <c r="K176" i="28"/>
  <c r="I176" i="28"/>
  <c r="M176" i="28" s="1"/>
  <c r="H176" i="28"/>
  <c r="K175" i="28"/>
  <c r="I175" i="28"/>
  <c r="H175" i="28"/>
  <c r="L175" i="28" s="1"/>
  <c r="K174" i="28"/>
  <c r="I174" i="28"/>
  <c r="M174" i="28" s="1"/>
  <c r="H174" i="28"/>
  <c r="L174" i="28" s="1"/>
  <c r="K173" i="28"/>
  <c r="M173" i="28" s="1"/>
  <c r="I173" i="28"/>
  <c r="H173" i="28"/>
  <c r="K172" i="28"/>
  <c r="I172" i="28"/>
  <c r="H172" i="28"/>
  <c r="L171" i="28"/>
  <c r="K171" i="28"/>
  <c r="I171" i="28"/>
  <c r="M171" i="28" s="1"/>
  <c r="H171" i="28"/>
  <c r="K170" i="28"/>
  <c r="I170" i="28"/>
  <c r="H170" i="28"/>
  <c r="K169" i="28"/>
  <c r="L169" i="28" s="1"/>
  <c r="I169" i="28"/>
  <c r="H169" i="28"/>
  <c r="K168" i="28"/>
  <c r="I168" i="28"/>
  <c r="H168" i="28"/>
  <c r="K167" i="28"/>
  <c r="I167" i="28"/>
  <c r="M167" i="28" s="1"/>
  <c r="H167" i="28"/>
  <c r="L167" i="28" s="1"/>
  <c r="K166" i="28"/>
  <c r="L166" i="28" s="1"/>
  <c r="I166" i="28"/>
  <c r="M166" i="28" s="1"/>
  <c r="H166" i="28"/>
  <c r="K165" i="28"/>
  <c r="M165" i="28" s="1"/>
  <c r="I165" i="28"/>
  <c r="H165" i="28"/>
  <c r="K164" i="28"/>
  <c r="L164" i="28" s="1"/>
  <c r="I164" i="28"/>
  <c r="H164" i="28"/>
  <c r="K163" i="28"/>
  <c r="I163" i="28"/>
  <c r="H163" i="28"/>
  <c r="K162" i="28"/>
  <c r="I162" i="28"/>
  <c r="H162" i="28"/>
  <c r="L162" i="28" s="1"/>
  <c r="K161" i="28"/>
  <c r="I161" i="28"/>
  <c r="H161" i="28"/>
  <c r="K160" i="28"/>
  <c r="I160" i="28"/>
  <c r="H160" i="28"/>
  <c r="K159" i="28"/>
  <c r="I159" i="28"/>
  <c r="H159" i="28"/>
  <c r="K158" i="28"/>
  <c r="M158" i="28" s="1"/>
  <c r="I158" i="28"/>
  <c r="H158" i="28"/>
  <c r="K157" i="28"/>
  <c r="L157" i="28" s="1"/>
  <c r="I157" i="28"/>
  <c r="H157" i="28"/>
  <c r="K156" i="28"/>
  <c r="M156" i="28" s="1"/>
  <c r="I156" i="28"/>
  <c r="H156" i="28"/>
  <c r="K155" i="28"/>
  <c r="I155" i="28"/>
  <c r="H155" i="28"/>
  <c r="L155" i="28" s="1"/>
  <c r="K154" i="28"/>
  <c r="I154" i="28"/>
  <c r="M154" i="28" s="1"/>
  <c r="H154" i="28"/>
  <c r="L154" i="28" s="1"/>
  <c r="K153" i="28"/>
  <c r="I153" i="28"/>
  <c r="H153" i="28"/>
  <c r="K152" i="28"/>
  <c r="I152" i="28"/>
  <c r="H152" i="28"/>
  <c r="L151" i="28"/>
  <c r="K151" i="28"/>
  <c r="I151" i="28"/>
  <c r="H151" i="28"/>
  <c r="K150" i="28"/>
  <c r="I150" i="28"/>
  <c r="H150" i="28"/>
  <c r="K149" i="28"/>
  <c r="I149" i="28"/>
  <c r="H149" i="28"/>
  <c r="K148" i="28"/>
  <c r="L148" i="28" s="1"/>
  <c r="I148" i="28"/>
  <c r="H148" i="28"/>
  <c r="K147" i="28"/>
  <c r="M147" i="28" s="1"/>
  <c r="I147" i="28"/>
  <c r="H147" i="28"/>
  <c r="K146" i="28"/>
  <c r="L146" i="28" s="1"/>
  <c r="I146" i="28"/>
  <c r="H146" i="28"/>
  <c r="L145" i="28"/>
  <c r="K145" i="28"/>
  <c r="I145" i="28"/>
  <c r="H145" i="28"/>
  <c r="K144" i="28"/>
  <c r="L144" i="28" s="1"/>
  <c r="I144" i="28"/>
  <c r="H144" i="28"/>
  <c r="K143" i="28"/>
  <c r="I143" i="28"/>
  <c r="H143" i="28"/>
  <c r="K142" i="28"/>
  <c r="I142" i="28"/>
  <c r="H142" i="28"/>
  <c r="K141" i="28"/>
  <c r="I141" i="28"/>
  <c r="H141" i="28"/>
  <c r="K140" i="28"/>
  <c r="I140" i="28"/>
  <c r="H140" i="28"/>
  <c r="L139" i="28"/>
  <c r="K139" i="28"/>
  <c r="I139" i="28"/>
  <c r="H139" i="28"/>
  <c r="K138" i="28"/>
  <c r="I138" i="28"/>
  <c r="H138" i="28"/>
  <c r="K137" i="28"/>
  <c r="I137" i="28"/>
  <c r="H137" i="28"/>
  <c r="K136" i="28"/>
  <c r="I136" i="28"/>
  <c r="H136" i="28"/>
  <c r="K135" i="28"/>
  <c r="M135" i="28" s="1"/>
  <c r="I135" i="28"/>
  <c r="H135" i="28"/>
  <c r="L134" i="28"/>
  <c r="K134" i="28"/>
  <c r="I134" i="28"/>
  <c r="M134" i="28" s="1"/>
  <c r="H134" i="28"/>
  <c r="K133" i="28"/>
  <c r="I133" i="28"/>
  <c r="H133" i="28"/>
  <c r="L133" i="28" s="1"/>
  <c r="K132" i="28"/>
  <c r="I132" i="28"/>
  <c r="M132" i="28" s="1"/>
  <c r="H132" i="28"/>
  <c r="K131" i="28"/>
  <c r="I131" i="28"/>
  <c r="H131" i="28"/>
  <c r="K130" i="28"/>
  <c r="I130" i="28"/>
  <c r="H130" i="28"/>
  <c r="L130" i="28" s="1"/>
  <c r="K129" i="28"/>
  <c r="I129" i="28"/>
  <c r="H129" i="28"/>
  <c r="K128" i="28"/>
  <c r="I128" i="28"/>
  <c r="H128" i="28"/>
  <c r="L128" i="28" s="1"/>
  <c r="K127" i="28"/>
  <c r="I127" i="28"/>
  <c r="H127" i="28"/>
  <c r="K126" i="28"/>
  <c r="I126" i="28"/>
  <c r="H126" i="28"/>
  <c r="K125" i="28"/>
  <c r="I125" i="28"/>
  <c r="H125" i="28"/>
  <c r="K124" i="28"/>
  <c r="I124" i="28"/>
  <c r="H124" i="28"/>
  <c r="K123" i="28"/>
  <c r="I123" i="28"/>
  <c r="H123" i="28"/>
  <c r="K122" i="28"/>
  <c r="L122" i="28" s="1"/>
  <c r="I122" i="28"/>
  <c r="M122" i="28" s="1"/>
  <c r="H122" i="28"/>
  <c r="K121" i="28"/>
  <c r="I121" i="28"/>
  <c r="H121" i="28"/>
  <c r="K120" i="28"/>
  <c r="I120" i="28"/>
  <c r="H120" i="28"/>
  <c r="K119" i="28"/>
  <c r="L119" i="28" s="1"/>
  <c r="I119" i="28"/>
  <c r="H119" i="28"/>
  <c r="K118" i="28"/>
  <c r="M118" i="28" s="1"/>
  <c r="I118" i="28"/>
  <c r="H118" i="28"/>
  <c r="K117" i="28"/>
  <c r="I117" i="28"/>
  <c r="H117" i="28"/>
  <c r="K116" i="28"/>
  <c r="M116" i="28" s="1"/>
  <c r="I116" i="28"/>
  <c r="H116" i="28"/>
  <c r="K115" i="28"/>
  <c r="M115" i="28" s="1"/>
  <c r="I115" i="28"/>
  <c r="H115" i="28"/>
  <c r="K114" i="28"/>
  <c r="I114" i="28"/>
  <c r="H114" i="28"/>
  <c r="K113" i="28"/>
  <c r="I113" i="28"/>
  <c r="H113" i="28"/>
  <c r="K112" i="28"/>
  <c r="L112" i="28" s="1"/>
  <c r="I112" i="28"/>
  <c r="M112" i="28" s="1"/>
  <c r="H112" i="28"/>
  <c r="K111" i="28"/>
  <c r="I111" i="28"/>
  <c r="H111" i="28"/>
  <c r="K110" i="28"/>
  <c r="I110" i="28"/>
  <c r="M110" i="28" s="1"/>
  <c r="H110" i="28"/>
  <c r="L110" i="28" s="1"/>
  <c r="K109" i="28"/>
  <c r="I109" i="28"/>
  <c r="H109" i="28"/>
  <c r="L108" i="28"/>
  <c r="K108" i="28"/>
  <c r="I108" i="28"/>
  <c r="M108" i="28" s="1"/>
  <c r="H108" i="28"/>
  <c r="L107" i="28"/>
  <c r="K107" i="28"/>
  <c r="I107" i="28"/>
  <c r="M107" i="28" s="1"/>
  <c r="H107" i="28"/>
  <c r="K106" i="28"/>
  <c r="I106" i="28"/>
  <c r="H106" i="28"/>
  <c r="K105" i="28"/>
  <c r="I105" i="28"/>
  <c r="H105" i="28"/>
  <c r="K104" i="28"/>
  <c r="I104" i="28"/>
  <c r="H104" i="28"/>
  <c r="M103" i="28"/>
  <c r="K103" i="28"/>
  <c r="I103" i="28"/>
  <c r="H103" i="28"/>
  <c r="K102" i="28"/>
  <c r="I102" i="28"/>
  <c r="H102" i="28"/>
  <c r="L102" i="28" s="1"/>
  <c r="K101" i="28"/>
  <c r="I101" i="28"/>
  <c r="H101" i="28"/>
  <c r="K100" i="28"/>
  <c r="L100" i="28" s="1"/>
  <c r="I100" i="28"/>
  <c r="H100" i="28"/>
  <c r="K99" i="28"/>
  <c r="I99" i="28"/>
  <c r="H99" i="28"/>
  <c r="K98" i="28"/>
  <c r="I98" i="28"/>
  <c r="H98" i="28"/>
  <c r="L98" i="28" s="1"/>
  <c r="K97" i="28"/>
  <c r="I97" i="28"/>
  <c r="H97" i="28"/>
  <c r="K96" i="28"/>
  <c r="M96" i="28" s="1"/>
  <c r="I96" i="28"/>
  <c r="H96" i="28"/>
  <c r="K95" i="28"/>
  <c r="M95" i="28" s="1"/>
  <c r="I95" i="28"/>
  <c r="H95" i="28"/>
  <c r="K94" i="28"/>
  <c r="I94" i="28"/>
  <c r="H94" i="28"/>
  <c r="K93" i="28"/>
  <c r="I93" i="28"/>
  <c r="H93" i="28"/>
  <c r="L93" i="28" s="1"/>
  <c r="K92" i="28"/>
  <c r="I92" i="28"/>
  <c r="H92" i="28"/>
  <c r="L91" i="28"/>
  <c r="K91" i="28"/>
  <c r="I91" i="28"/>
  <c r="M91" i="28" s="1"/>
  <c r="H91" i="28"/>
  <c r="K90" i="28"/>
  <c r="L90" i="28" s="1"/>
  <c r="I90" i="28"/>
  <c r="H90" i="28"/>
  <c r="K89" i="28"/>
  <c r="I89" i="28"/>
  <c r="H89" i="28"/>
  <c r="K88" i="28"/>
  <c r="I88" i="28"/>
  <c r="H88" i="28"/>
  <c r="K87" i="28"/>
  <c r="L87" i="28" s="1"/>
  <c r="I87" i="28"/>
  <c r="M87" i="28" s="1"/>
  <c r="H87" i="28"/>
  <c r="K86" i="28"/>
  <c r="M86" i="28" s="1"/>
  <c r="I86" i="28"/>
  <c r="H86" i="28"/>
  <c r="K85" i="28"/>
  <c r="I85" i="28"/>
  <c r="H85" i="28"/>
  <c r="K84" i="28"/>
  <c r="I84" i="28"/>
  <c r="H84" i="28"/>
  <c r="L84" i="28" s="1"/>
  <c r="K83" i="28"/>
  <c r="L83" i="28" s="1"/>
  <c r="I83" i="28"/>
  <c r="H83" i="28"/>
  <c r="K82" i="28"/>
  <c r="I82" i="28"/>
  <c r="M82" i="28" s="1"/>
  <c r="H82" i="28"/>
  <c r="K81" i="28"/>
  <c r="I81" i="28"/>
  <c r="H81" i="28"/>
  <c r="K80" i="28"/>
  <c r="L80" i="28" s="1"/>
  <c r="I80" i="28"/>
  <c r="H80" i="28"/>
  <c r="K79" i="28"/>
  <c r="I79" i="28"/>
  <c r="H79" i="28"/>
  <c r="K78" i="28"/>
  <c r="M78" i="28" s="1"/>
  <c r="I78" i="28"/>
  <c r="H78" i="28"/>
  <c r="L78" i="28" s="1"/>
  <c r="K77" i="28"/>
  <c r="I77" i="28"/>
  <c r="H77" i="28"/>
  <c r="K76" i="28"/>
  <c r="M76" i="28" s="1"/>
  <c r="I76" i="28"/>
  <c r="H76" i="28"/>
  <c r="L75" i="28"/>
  <c r="K75" i="28"/>
  <c r="I75" i="28"/>
  <c r="H75" i="28"/>
  <c r="K74" i="28"/>
  <c r="I74" i="28"/>
  <c r="H74" i="28"/>
  <c r="K73" i="28"/>
  <c r="L73" i="28" s="1"/>
  <c r="I73" i="28"/>
  <c r="H73" i="28"/>
  <c r="K72" i="28"/>
  <c r="L72" i="28" s="1"/>
  <c r="I72" i="28"/>
  <c r="H72" i="28"/>
  <c r="K71" i="28"/>
  <c r="I71" i="28"/>
  <c r="H71" i="28"/>
  <c r="K70" i="28"/>
  <c r="L70" i="28" s="1"/>
  <c r="I70" i="28"/>
  <c r="H70" i="28"/>
  <c r="K69" i="28"/>
  <c r="I69" i="28"/>
  <c r="H69" i="28"/>
  <c r="K68" i="28"/>
  <c r="L68" i="28" s="1"/>
  <c r="I68" i="28"/>
  <c r="H68" i="28"/>
  <c r="K67" i="28"/>
  <c r="I67" i="28"/>
  <c r="H67" i="28"/>
  <c r="K66" i="28"/>
  <c r="I66" i="28"/>
  <c r="H66" i="28"/>
  <c r="L66" i="28" s="1"/>
  <c r="K65" i="28"/>
  <c r="I65" i="28"/>
  <c r="H65" i="28"/>
  <c r="L64" i="28"/>
  <c r="K64" i="28"/>
  <c r="I64" i="28"/>
  <c r="H64" i="28"/>
  <c r="L63" i="28"/>
  <c r="K63" i="28"/>
  <c r="I63" i="28"/>
  <c r="M63" i="28" s="1"/>
  <c r="H63" i="28"/>
  <c r="K62" i="28"/>
  <c r="I62" i="28"/>
  <c r="H62" i="28"/>
  <c r="K61" i="28"/>
  <c r="I61" i="28"/>
  <c r="H61" i="28"/>
  <c r="K60" i="28"/>
  <c r="I60" i="28"/>
  <c r="H60" i="28"/>
  <c r="L59" i="28"/>
  <c r="K59" i="28"/>
  <c r="M59" i="28" s="1"/>
  <c r="I59" i="28"/>
  <c r="H59" i="28"/>
  <c r="K58" i="28"/>
  <c r="I58" i="28"/>
  <c r="H58" i="28"/>
  <c r="L58" i="28" s="1"/>
  <c r="K57" i="28"/>
  <c r="I57" i="28"/>
  <c r="H57" i="28"/>
  <c r="K56" i="28"/>
  <c r="I56" i="28"/>
  <c r="H56" i="28"/>
  <c r="K55" i="28"/>
  <c r="L55" i="28" s="1"/>
  <c r="I55" i="28"/>
  <c r="H55" i="28"/>
  <c r="K54" i="28"/>
  <c r="I54" i="28"/>
  <c r="H54" i="28"/>
  <c r="K53" i="28"/>
  <c r="I53" i="28"/>
  <c r="H53" i="28"/>
  <c r="K52" i="28"/>
  <c r="M52" i="28" s="1"/>
  <c r="I52" i="28"/>
  <c r="H52" i="28"/>
  <c r="K51" i="28"/>
  <c r="I51" i="28"/>
  <c r="H51" i="28"/>
  <c r="K50" i="28"/>
  <c r="L50" i="28" s="1"/>
  <c r="I50" i="28"/>
  <c r="M50" i="28" s="1"/>
  <c r="H50" i="28"/>
  <c r="K49" i="28"/>
  <c r="I49" i="28"/>
  <c r="H49" i="28"/>
  <c r="L49" i="28" s="1"/>
  <c r="K48" i="28"/>
  <c r="L48" i="28" s="1"/>
  <c r="I48" i="28"/>
  <c r="H48" i="28"/>
  <c r="K47" i="28"/>
  <c r="L47" i="28" s="1"/>
  <c r="I47" i="28"/>
  <c r="H47" i="28"/>
  <c r="K46" i="28"/>
  <c r="I46" i="28"/>
  <c r="M46" i="28" s="1"/>
  <c r="H46" i="28"/>
  <c r="K45" i="28"/>
  <c r="I45" i="28"/>
  <c r="H45" i="28"/>
  <c r="L44" i="28"/>
  <c r="K44" i="28"/>
  <c r="I44" i="28"/>
  <c r="M44" i="28" s="1"/>
  <c r="H44" i="28"/>
  <c r="K43" i="28"/>
  <c r="L43" i="28" s="1"/>
  <c r="I43" i="28"/>
  <c r="H43" i="28"/>
  <c r="K42" i="28"/>
  <c r="I42" i="28"/>
  <c r="H42" i="28"/>
  <c r="K41" i="28"/>
  <c r="I41" i="28"/>
  <c r="H41" i="28"/>
  <c r="K40" i="28"/>
  <c r="I40" i="28"/>
  <c r="H40" i="28"/>
  <c r="K39" i="28"/>
  <c r="M39" i="28" s="1"/>
  <c r="I39" i="28"/>
  <c r="H39" i="28"/>
  <c r="K38" i="28"/>
  <c r="I38" i="28"/>
  <c r="H38" i="28"/>
  <c r="L37" i="28"/>
  <c r="K37" i="28"/>
  <c r="I37" i="28"/>
  <c r="H37" i="28"/>
  <c r="K36" i="28"/>
  <c r="I36" i="28"/>
  <c r="M36" i="28" s="1"/>
  <c r="H36" i="28"/>
  <c r="K35" i="28"/>
  <c r="I35" i="28"/>
  <c r="H35" i="28"/>
  <c r="K34" i="28"/>
  <c r="I34" i="28"/>
  <c r="H34" i="28"/>
  <c r="L34" i="28" s="1"/>
  <c r="K33" i="28"/>
  <c r="I33" i="28"/>
  <c r="H33" i="28"/>
  <c r="M32" i="28"/>
  <c r="K32" i="28"/>
  <c r="I32" i="28"/>
  <c r="H32" i="28"/>
  <c r="L31" i="28"/>
  <c r="K31" i="28"/>
  <c r="I31" i="28"/>
  <c r="M31" i="28" s="1"/>
  <c r="H31" i="28"/>
  <c r="K30" i="28"/>
  <c r="I30" i="28"/>
  <c r="H30" i="28"/>
  <c r="L29" i="28"/>
  <c r="K29" i="28"/>
  <c r="I29" i="28"/>
  <c r="H29" i="28"/>
  <c r="K28" i="28"/>
  <c r="I28" i="28"/>
  <c r="H28" i="28"/>
  <c r="K27" i="28"/>
  <c r="I27" i="28"/>
  <c r="M27" i="28" s="1"/>
  <c r="H27" i="28"/>
  <c r="L27" i="28" s="1"/>
  <c r="K26" i="28"/>
  <c r="M26" i="28" s="1"/>
  <c r="I26" i="28"/>
  <c r="H26" i="28"/>
  <c r="K25" i="28"/>
  <c r="I25" i="28"/>
  <c r="H25" i="28"/>
  <c r="K24" i="28"/>
  <c r="I24" i="28"/>
  <c r="H24" i="28"/>
  <c r="L23" i="28"/>
  <c r="K23" i="28"/>
  <c r="I23" i="28"/>
  <c r="M23" i="28" s="1"/>
  <c r="H23" i="28"/>
  <c r="K22" i="28"/>
  <c r="I22" i="28"/>
  <c r="H22" i="28"/>
  <c r="K21" i="28"/>
  <c r="L21" i="28" s="1"/>
  <c r="I21" i="28"/>
  <c r="H21" i="28"/>
  <c r="K20" i="28"/>
  <c r="I20" i="28"/>
  <c r="H20" i="28"/>
  <c r="L20" i="28" s="1"/>
  <c r="K19" i="28"/>
  <c r="I19" i="28"/>
  <c r="M19" i="28" s="1"/>
  <c r="H19" i="28"/>
  <c r="K18" i="28"/>
  <c r="L18" i="28" s="1"/>
  <c r="I18" i="28"/>
  <c r="H18" i="28"/>
  <c r="K17" i="28"/>
  <c r="L17" i="28" s="1"/>
  <c r="I17" i="28"/>
  <c r="M17" i="28" s="1"/>
  <c r="H17" i="28"/>
  <c r="K16" i="28"/>
  <c r="I16" i="28"/>
  <c r="H16" i="28"/>
  <c r="K15" i="28"/>
  <c r="I15" i="28"/>
  <c r="H15" i="28"/>
  <c r="K14" i="28"/>
  <c r="I14" i="28"/>
  <c r="M14" i="28" s="1"/>
  <c r="H14" i="28"/>
  <c r="L14" i="28" s="1"/>
  <c r="K13" i="28"/>
  <c r="M13" i="28" s="1"/>
  <c r="I13" i="28"/>
  <c r="H13" i="28"/>
  <c r="K12" i="28"/>
  <c r="I12" i="28"/>
  <c r="H12" i="28"/>
  <c r="L11" i="28"/>
  <c r="K11" i="28"/>
  <c r="I11" i="28"/>
  <c r="H11" i="28"/>
  <c r="K10" i="28"/>
  <c r="I10" i="28"/>
  <c r="H10" i="28"/>
  <c r="K9" i="28"/>
  <c r="L9" i="28" s="1"/>
  <c r="I9" i="28"/>
  <c r="H9" i="28"/>
  <c r="K8" i="28"/>
  <c r="I8" i="28"/>
  <c r="H8" i="28"/>
  <c r="K7" i="28"/>
  <c r="I7" i="28"/>
  <c r="H7" i="28"/>
  <c r="L7" i="28" s="1"/>
  <c r="K6" i="28"/>
  <c r="I6" i="28"/>
  <c r="H6" i="28"/>
  <c r="K5" i="28"/>
  <c r="I5" i="28"/>
  <c r="H5" i="28"/>
  <c r="K4" i="28"/>
  <c r="I4" i="28"/>
  <c r="H4" i="28"/>
  <c r="K3" i="28"/>
  <c r="I3" i="28"/>
  <c r="H3" i="28"/>
  <c r="J1" i="28"/>
  <c r="C13" i="1" s="1"/>
  <c r="M501" i="28" l="1"/>
  <c r="M512" i="28"/>
  <c r="M522" i="28"/>
  <c r="M622" i="28"/>
  <c r="M138" i="28"/>
  <c r="M281" i="28"/>
  <c r="M352" i="28"/>
  <c r="M401" i="28"/>
  <c r="M692" i="28"/>
  <c r="M128" i="28"/>
  <c r="M190" i="28"/>
  <c r="M200" i="28"/>
  <c r="M301" i="28"/>
  <c r="M332" i="28"/>
  <c r="M373" i="28"/>
  <c r="M383" i="28"/>
  <c r="M412" i="28"/>
  <c r="M88" i="28"/>
  <c r="M159" i="28"/>
  <c r="M241" i="28"/>
  <c r="M542" i="28"/>
  <c r="M713" i="28"/>
  <c r="M232" i="28"/>
  <c r="M374" i="28"/>
  <c r="M433" i="28"/>
  <c r="M483" i="28"/>
  <c r="M563" i="28"/>
  <c r="M623" i="28"/>
  <c r="M222" i="28"/>
  <c r="M38" i="28"/>
  <c r="M99" i="28"/>
  <c r="M160" i="28"/>
  <c r="M312" i="28"/>
  <c r="M543" i="28"/>
  <c r="M553" i="28"/>
  <c r="M130" i="28"/>
  <c r="M140" i="28"/>
  <c r="M375" i="28"/>
  <c r="M414" i="28"/>
  <c r="M253" i="28"/>
  <c r="M263" i="28"/>
  <c r="M313" i="28"/>
  <c r="M424" i="28"/>
  <c r="M455" i="28"/>
  <c r="M475" i="28"/>
  <c r="M524" i="28"/>
  <c r="M544" i="28"/>
  <c r="M604" i="28"/>
  <c r="M675" i="28"/>
  <c r="M345" i="28"/>
  <c r="M376" i="28"/>
  <c r="M535" i="28"/>
  <c r="M565" i="28"/>
  <c r="M325" i="28"/>
  <c r="M366" i="28"/>
  <c r="M595" i="28"/>
  <c r="M566" i="28"/>
  <c r="M636" i="28"/>
  <c r="M696" i="28"/>
  <c r="M667" i="28"/>
  <c r="M193" i="28"/>
  <c r="M264" i="28"/>
  <c r="M121" i="28"/>
  <c r="M61" i="28"/>
  <c r="M447" i="28"/>
  <c r="M22" i="28"/>
  <c r="M143" i="28"/>
  <c r="M567" i="28"/>
  <c r="M586" i="28"/>
  <c r="M647" i="28"/>
  <c r="M123" i="28"/>
  <c r="M185" i="28"/>
  <c r="M246" i="28"/>
  <c r="M327" i="28"/>
  <c r="M397" i="28"/>
  <c r="M407" i="28"/>
  <c r="M448" i="28"/>
  <c r="M507" i="28"/>
  <c r="M597" i="28"/>
  <c r="M668" i="28"/>
  <c r="M357" i="28"/>
  <c r="M12" i="28"/>
  <c r="M93" i="28"/>
  <c r="M287" i="28"/>
  <c r="M468" i="28"/>
  <c r="M497" i="28"/>
  <c r="M568" i="28"/>
  <c r="M587" i="28"/>
  <c r="M638" i="28"/>
  <c r="M315" i="28"/>
  <c r="M215" i="28"/>
  <c r="M81" i="28"/>
  <c r="M436" i="28"/>
  <c r="M596" i="28"/>
  <c r="M3" i="28"/>
  <c r="M84" i="28"/>
  <c r="M155" i="28"/>
  <c r="M359" i="28"/>
  <c r="M569" i="28"/>
  <c r="M588" i="28"/>
  <c r="M649" i="28"/>
  <c r="M699" i="28"/>
  <c r="M40" i="28"/>
  <c r="M244" i="28"/>
  <c r="M111" i="28"/>
  <c r="M225" i="28"/>
  <c r="M489" i="28"/>
  <c r="M529" i="28"/>
  <c r="M629" i="28"/>
  <c r="M51" i="28"/>
  <c r="M125" i="28"/>
  <c r="M187" i="28"/>
  <c r="M329" i="28"/>
  <c r="M519" i="28"/>
  <c r="M670" i="28"/>
  <c r="M172" i="28"/>
  <c r="M162" i="28"/>
  <c r="M142" i="28"/>
  <c r="M163" i="28"/>
  <c r="M275" i="28"/>
  <c r="M360" i="28"/>
  <c r="M650" i="28"/>
  <c r="M141" i="28"/>
  <c r="M183" i="28"/>
  <c r="M387" i="28"/>
  <c r="M71" i="28"/>
  <c r="M285" i="28"/>
  <c r="M35" i="28"/>
  <c r="M45" i="28"/>
  <c r="M106" i="28"/>
  <c r="M219" i="28"/>
  <c r="M249" i="28"/>
  <c r="M309" i="28"/>
  <c r="M330" i="28"/>
  <c r="M381" i="28"/>
  <c r="M451" i="28"/>
  <c r="M510" i="28"/>
  <c r="M540" i="28"/>
  <c r="M681" i="28"/>
  <c r="M721" i="28"/>
  <c r="M30" i="28"/>
  <c r="M367" i="28"/>
  <c r="M20" i="28"/>
  <c r="M255" i="28"/>
  <c r="M590" i="28"/>
  <c r="M631" i="28"/>
  <c r="M661" i="28"/>
  <c r="M127" i="28"/>
  <c r="M199" i="28"/>
  <c r="M300" i="28"/>
  <c r="M331" i="28"/>
  <c r="M341" i="28"/>
  <c r="M611" i="28"/>
  <c r="M621" i="28"/>
  <c r="M682" i="28"/>
  <c r="M11" i="28"/>
  <c r="L39" i="28"/>
  <c r="M56" i="28"/>
  <c r="M74" i="28"/>
  <c r="M100" i="28"/>
  <c r="M109" i="28"/>
  <c r="M144" i="28"/>
  <c r="M153" i="28"/>
  <c r="L197" i="28"/>
  <c r="L241" i="28"/>
  <c r="L364" i="28"/>
  <c r="M382" i="28"/>
  <c r="M399" i="28"/>
  <c r="M408" i="28"/>
  <c r="M426" i="28"/>
  <c r="L435" i="28"/>
  <c r="M453" i="28"/>
  <c r="L497" i="28"/>
  <c r="L524" i="28"/>
  <c r="M533" i="28"/>
  <c r="M551" i="28"/>
  <c r="L570" i="28"/>
  <c r="L587" i="28"/>
  <c r="M632" i="28"/>
  <c r="M641" i="28"/>
  <c r="M686" i="28"/>
  <c r="M714" i="28"/>
  <c r="M294" i="28"/>
  <c r="L391" i="28"/>
  <c r="L417" i="28"/>
  <c r="M570" i="28"/>
  <c r="M669" i="28"/>
  <c r="M705" i="28"/>
  <c r="M65" i="28"/>
  <c r="L127" i="28"/>
  <c r="M189" i="28"/>
  <c r="L207" i="28"/>
  <c r="L215" i="28"/>
  <c r="M224" i="28"/>
  <c r="L268" i="28"/>
  <c r="L276" i="28"/>
  <c r="L285" i="28"/>
  <c r="M48" i="28"/>
  <c r="M57" i="28"/>
  <c r="M75" i="28"/>
  <c r="M83" i="28"/>
  <c r="M92" i="28"/>
  <c r="M101" i="28"/>
  <c r="M119" i="28"/>
  <c r="L136" i="28"/>
  <c r="M145" i="28"/>
  <c r="M180" i="28"/>
  <c r="L189" i="28"/>
  <c r="L224" i="28"/>
  <c r="L242" i="28"/>
  <c r="M303" i="28"/>
  <c r="M338" i="28"/>
  <c r="M356" i="28"/>
  <c r="L400" i="28"/>
  <c r="M409" i="28"/>
  <c r="M427" i="28"/>
  <c r="M480" i="28"/>
  <c r="L498" i="28"/>
  <c r="M516" i="28"/>
  <c r="M534" i="28"/>
  <c r="L543" i="28"/>
  <c r="M552" i="28"/>
  <c r="M579" i="28"/>
  <c r="M606" i="28"/>
  <c r="M633" i="28"/>
  <c r="M642" i="28"/>
  <c r="L651" i="28"/>
  <c r="M687" i="28"/>
  <c r="L624" i="28"/>
  <c r="L12" i="28"/>
  <c r="M49" i="28"/>
  <c r="M58" i="28"/>
  <c r="M66" i="28"/>
  <c r="M102" i="28"/>
  <c r="L172" i="28"/>
  <c r="L199" i="28"/>
  <c r="M216" i="28"/>
  <c r="M234" i="28"/>
  <c r="M260" i="28"/>
  <c r="M277" i="28"/>
  <c r="M286" i="28"/>
  <c r="M321" i="28"/>
  <c r="L366" i="28"/>
  <c r="M392" i="28"/>
  <c r="M410" i="28"/>
  <c r="L445" i="28"/>
  <c r="M463" i="28"/>
  <c r="M472" i="28"/>
  <c r="M490" i="28"/>
  <c r="L499" i="28"/>
  <c r="M517" i="28"/>
  <c r="L553" i="28"/>
  <c r="L561" i="28"/>
  <c r="M624" i="28"/>
  <c r="M634" i="28"/>
  <c r="M697" i="28"/>
  <c r="L137" i="28"/>
  <c r="L304" i="28"/>
  <c r="M481" i="28"/>
  <c r="L580" i="28"/>
  <c r="L688" i="28"/>
  <c r="L32" i="28"/>
  <c r="M67" i="28"/>
  <c r="L76" i="28"/>
  <c r="L103" i="28"/>
  <c r="M120" i="28"/>
  <c r="M146" i="28"/>
  <c r="M164" i="28"/>
  <c r="M208" i="28"/>
  <c r="M217" i="28"/>
  <c r="M226" i="28"/>
  <c r="M243" i="28"/>
  <c r="L252" i="28"/>
  <c r="M261" i="28"/>
  <c r="M278" i="28"/>
  <c r="L331" i="28"/>
  <c r="L375" i="28"/>
  <c r="M384" i="28"/>
  <c r="M393" i="28"/>
  <c r="L401" i="28"/>
  <c r="M419" i="28"/>
  <c r="L428" i="28"/>
  <c r="M446" i="28"/>
  <c r="L464" i="28"/>
  <c r="M473" i="28"/>
  <c r="L482" i="28"/>
  <c r="M509" i="28"/>
  <c r="M526" i="28"/>
  <c r="L544" i="28"/>
  <c r="M562" i="28"/>
  <c r="M589" i="28"/>
  <c r="L616" i="28"/>
  <c r="M625" i="28"/>
  <c r="M707" i="28"/>
  <c r="L4" i="28"/>
  <c r="L41" i="28"/>
  <c r="L147" i="28"/>
  <c r="L218" i="28"/>
  <c r="L367" i="28"/>
  <c r="L474" i="28"/>
  <c r="L527" i="28"/>
  <c r="L563" i="28"/>
  <c r="L590" i="28"/>
  <c r="L617" i="28"/>
  <c r="M4" i="28"/>
  <c r="M85" i="28"/>
  <c r="M94" i="28"/>
  <c r="M129" i="28"/>
  <c r="M182" i="28"/>
  <c r="M218" i="28"/>
  <c r="M296" i="28"/>
  <c r="M305" i="28"/>
  <c r="M340" i="28"/>
  <c r="L349" i="28"/>
  <c r="L411" i="28"/>
  <c r="M474" i="28"/>
  <c r="M536" i="28"/>
  <c r="M545" i="28"/>
  <c r="M554" i="28"/>
  <c r="M572" i="28"/>
  <c r="M599" i="28"/>
  <c r="M662" i="28"/>
  <c r="M680" i="28"/>
  <c r="M689" i="28"/>
  <c r="M42" i="28"/>
  <c r="M68" i="28"/>
  <c r="M77" i="28"/>
  <c r="M139" i="28"/>
  <c r="L165" i="28"/>
  <c r="L209" i="28"/>
  <c r="M227" i="28"/>
  <c r="L244" i="28"/>
  <c r="L253" i="28"/>
  <c r="L279" i="28"/>
  <c r="L332" i="28"/>
  <c r="L359" i="28"/>
  <c r="M394" i="28"/>
  <c r="M402" i="28"/>
  <c r="M420" i="28"/>
  <c r="M429" i="28"/>
  <c r="M438" i="28"/>
  <c r="L447" i="28"/>
  <c r="M456" i="28"/>
  <c r="M465" i="28"/>
  <c r="L519" i="28"/>
  <c r="L546" i="28"/>
  <c r="M573" i="28"/>
  <c r="L608" i="28"/>
  <c r="M626" i="28"/>
  <c r="L654" i="28"/>
  <c r="L699" i="28"/>
  <c r="M708" i="28"/>
  <c r="L717" i="28"/>
  <c r="M546" i="28"/>
  <c r="M582" i="28"/>
  <c r="M645" i="28"/>
  <c r="M192" i="28"/>
  <c r="M254" i="28"/>
  <c r="M324" i="28"/>
  <c r="M368" i="28"/>
  <c r="M421" i="28"/>
  <c r="M439" i="28"/>
  <c r="M457" i="28"/>
  <c r="L475" i="28"/>
  <c r="M528" i="28"/>
  <c r="M538" i="28"/>
  <c r="M564" i="28"/>
  <c r="M591" i="28"/>
  <c r="L609" i="28"/>
  <c r="L672" i="28"/>
  <c r="M298" i="28"/>
  <c r="L484" i="28"/>
  <c r="M700" i="28"/>
  <c r="M718" i="28"/>
  <c r="L210" i="28"/>
  <c r="L466" i="28"/>
  <c r="K1" i="28"/>
  <c r="D13" i="1" s="1"/>
  <c r="M25" i="28"/>
  <c r="M34" i="28"/>
  <c r="M70" i="28"/>
  <c r="L105" i="28"/>
  <c r="L140" i="28"/>
  <c r="M184" i="28"/>
  <c r="M202" i="28"/>
  <c r="M237" i="28"/>
  <c r="L272" i="28"/>
  <c r="M289" i="28"/>
  <c r="L351" i="28"/>
  <c r="M413" i="28"/>
  <c r="L448" i="28"/>
  <c r="M466" i="28"/>
  <c r="M484" i="28"/>
  <c r="M493" i="28"/>
  <c r="M502" i="28"/>
  <c r="L511" i="28"/>
  <c r="M520" i="28"/>
  <c r="M547" i="28"/>
  <c r="M574" i="28"/>
  <c r="M601" i="28"/>
  <c r="M610" i="28"/>
  <c r="M619" i="28"/>
  <c r="M646" i="28"/>
  <c r="M664" i="28"/>
  <c r="M673" i="28"/>
  <c r="L219" i="28"/>
  <c r="L16" i="28"/>
  <c r="L114" i="28"/>
  <c r="L592" i="28"/>
  <c r="L95" i="28"/>
  <c r="M148" i="28"/>
  <c r="M7" i="28"/>
  <c r="M16" i="28"/>
  <c r="L52" i="28"/>
  <c r="L61" i="28"/>
  <c r="M79" i="28"/>
  <c r="L96" i="28"/>
  <c r="M114" i="28"/>
  <c r="L123" i="28"/>
  <c r="L132" i="28"/>
  <c r="M149" i="28"/>
  <c r="L176" i="28"/>
  <c r="L194" i="28"/>
  <c r="M203" i="28"/>
  <c r="L220" i="28"/>
  <c r="M229" i="28"/>
  <c r="L255" i="28"/>
  <c r="L282" i="28"/>
  <c r="M290" i="28"/>
  <c r="L325" i="28"/>
  <c r="M343" i="28"/>
  <c r="L369" i="28"/>
  <c r="M404" i="28"/>
  <c r="M431" i="28"/>
  <c r="M440" i="28"/>
  <c r="M449" i="28"/>
  <c r="L476" i="28"/>
  <c r="M485" i="28"/>
  <c r="L529" i="28"/>
  <c r="M592" i="28"/>
  <c r="M602" i="28"/>
  <c r="M628" i="28"/>
  <c r="L674" i="28"/>
  <c r="M683" i="28"/>
  <c r="M719" i="28"/>
  <c r="M113" i="28"/>
  <c r="L71" i="28"/>
  <c r="L115" i="28"/>
  <c r="M194" i="28"/>
  <c r="M247" i="28"/>
  <c r="M273" i="28"/>
  <c r="M282" i="28"/>
  <c r="L449" i="28"/>
  <c r="L494" i="28"/>
  <c r="L548" i="28"/>
  <c r="M674" i="28"/>
  <c r="M5" i="28"/>
  <c r="L104" i="28"/>
  <c r="M60" i="28"/>
  <c r="L113" i="28"/>
  <c r="M131" i="28"/>
  <c r="M33" i="28"/>
  <c r="L183" i="28"/>
  <c r="M306" i="28"/>
  <c r="M53" i="28"/>
  <c r="M62" i="28"/>
  <c r="M97" i="28"/>
  <c r="L142" i="28"/>
  <c r="M150" i="28"/>
  <c r="L159" i="28"/>
  <c r="M221" i="28"/>
  <c r="L239" i="28"/>
  <c r="M308" i="28"/>
  <c r="L317" i="28"/>
  <c r="L352" i="28"/>
  <c r="M388" i="28"/>
  <c r="M405" i="28"/>
  <c r="M441" i="28"/>
  <c r="L459" i="28"/>
  <c r="M69" i="28"/>
  <c r="M245" i="28"/>
  <c r="M210" i="28"/>
  <c r="M8" i="28"/>
  <c r="L36" i="28"/>
  <c r="M80" i="28"/>
  <c r="M89" i="28"/>
  <c r="L124" i="28"/>
  <c r="M133" i="28"/>
  <c r="M168" i="28"/>
  <c r="M177" i="28"/>
  <c r="M212" i="28"/>
  <c r="L221" i="28"/>
  <c r="M256" i="28"/>
  <c r="L265" i="28"/>
  <c r="M291" i="28"/>
  <c r="L308" i="28"/>
  <c r="M335" i="28"/>
  <c r="M344" i="28"/>
  <c r="M370" i="28"/>
  <c r="M423" i="28"/>
  <c r="M432" i="28"/>
  <c r="M477" i="28"/>
  <c r="M486" i="28"/>
  <c r="M549" i="28"/>
  <c r="L585" i="28"/>
  <c r="L593" i="28"/>
  <c r="M702" i="28"/>
  <c r="M711" i="28"/>
  <c r="M720" i="28"/>
  <c r="L5" i="28"/>
  <c r="M280" i="28"/>
  <c r="L327" i="28"/>
  <c r="L612" i="28"/>
  <c r="L192" i="28"/>
  <c r="L46" i="28"/>
  <c r="M54" i="28"/>
  <c r="M90" i="28"/>
  <c r="M98" i="28"/>
  <c r="M151" i="28"/>
  <c r="L231" i="28"/>
  <c r="M248" i="28"/>
  <c r="L274" i="28"/>
  <c r="M318" i="28"/>
  <c r="M353" i="28"/>
  <c r="M380" i="28"/>
  <c r="M406" i="28"/>
  <c r="M513" i="28"/>
  <c r="L567" i="28"/>
  <c r="M576" i="28"/>
  <c r="M585" i="28"/>
  <c r="M612" i="28"/>
  <c r="M630" i="28"/>
  <c r="M648" i="28"/>
  <c r="M657" i="28"/>
  <c r="L51" i="28"/>
  <c r="M15" i="28"/>
  <c r="L228" i="28"/>
  <c r="M228" i="28"/>
  <c r="M18" i="28"/>
  <c r="M28" i="28"/>
  <c r="M37" i="28"/>
  <c r="M55" i="28"/>
  <c r="L81" i="28"/>
  <c r="L116" i="28"/>
  <c r="L125" i="28"/>
  <c r="L160" i="28"/>
  <c r="L187" i="28"/>
  <c r="M213" i="28"/>
  <c r="M257" i="28"/>
  <c r="L275" i="28"/>
  <c r="M292" i="28"/>
  <c r="M336" i="28"/>
  <c r="L346" i="28"/>
  <c r="M354" i="28"/>
  <c r="M363" i="28"/>
  <c r="M371" i="28"/>
  <c r="L433" i="28"/>
  <c r="M469" i="28"/>
  <c r="M478" i="28"/>
  <c r="M505" i="28"/>
  <c r="M514" i="28"/>
  <c r="M550" i="28"/>
  <c r="L559" i="28"/>
  <c r="L595" i="28"/>
  <c r="M613" i="28"/>
  <c r="L622" i="28"/>
  <c r="L667" i="28"/>
  <c r="L676" i="28"/>
  <c r="M694" i="28"/>
  <c r="L703" i="28"/>
  <c r="L721" i="28"/>
  <c r="M157" i="28"/>
  <c r="M333" i="28"/>
  <c r="M43" i="28"/>
  <c r="M175" i="28"/>
  <c r="M10" i="28"/>
  <c r="L135" i="28"/>
  <c r="M152" i="28"/>
  <c r="M170" i="28"/>
  <c r="L179" i="28"/>
  <c r="M205" i="28"/>
  <c r="M267" i="28"/>
  <c r="M284" i="28"/>
  <c r="L302" i="28"/>
  <c r="M310" i="28"/>
  <c r="L319" i="28"/>
  <c r="L381" i="28"/>
  <c r="L407" i="28"/>
  <c r="M416" i="28"/>
  <c r="M425" i="28"/>
  <c r="L443" i="28"/>
  <c r="M532" i="28"/>
  <c r="M559" i="28"/>
  <c r="M24" i="28"/>
  <c r="M342" i="28"/>
  <c r="L19" i="28"/>
  <c r="M29" i="28"/>
  <c r="M64" i="28"/>
  <c r="L82" i="28"/>
  <c r="M117" i="28"/>
  <c r="M126" i="28"/>
  <c r="M161" i="28"/>
  <c r="L206" i="28"/>
  <c r="M214" i="28"/>
  <c r="M250" i="28"/>
  <c r="L267" i="28"/>
  <c r="L284" i="28"/>
  <c r="M293" i="28"/>
  <c r="M328" i="28"/>
  <c r="M337" i="28"/>
  <c r="M372" i="28"/>
  <c r="L399" i="28"/>
  <c r="L416" i="28"/>
  <c r="L434" i="28"/>
  <c r="M452" i="28"/>
  <c r="M461" i="28"/>
  <c r="M470" i="28"/>
  <c r="L551" i="28"/>
  <c r="L578" i="28"/>
  <c r="M605" i="28"/>
  <c r="L640" i="28"/>
  <c r="L659" i="28"/>
  <c r="M677" i="28"/>
  <c r="M695" i="28"/>
  <c r="M722" i="28"/>
  <c r="L57" i="28"/>
  <c r="L89" i="28"/>
  <c r="L121" i="28"/>
  <c r="L153" i="28"/>
  <c r="L185" i="28"/>
  <c r="L217" i="28"/>
  <c r="L249" i="28"/>
  <c r="L281" i="28"/>
  <c r="L313" i="28"/>
  <c r="L345" i="28"/>
  <c r="L377" i="28"/>
  <c r="L409" i="28"/>
  <c r="L441" i="28"/>
  <c r="L473" i="28"/>
  <c r="L505" i="28"/>
  <c r="L537" i="28"/>
  <c r="L569" i="28"/>
  <c r="L601" i="28"/>
  <c r="L633" i="28"/>
  <c r="L665" i="28"/>
  <c r="L697" i="28"/>
  <c r="L25" i="28"/>
  <c r="L6" i="28"/>
  <c r="L38" i="28"/>
  <c r="M6" i="28"/>
  <c r="L704" i="28"/>
  <c r="L45" i="28"/>
  <c r="L77" i="28"/>
  <c r="L109" i="28"/>
  <c r="L141" i="28"/>
  <c r="L173" i="28"/>
  <c r="L205" i="28"/>
  <c r="L237" i="28"/>
  <c r="L269" i="28"/>
  <c r="L301" i="28"/>
  <c r="L333" i="28"/>
  <c r="L365" i="28"/>
  <c r="L397" i="28"/>
  <c r="L429" i="28"/>
  <c r="L461" i="28"/>
  <c r="L493" i="28"/>
  <c r="L525" i="28"/>
  <c r="L557" i="28"/>
  <c r="L589" i="28"/>
  <c r="L621" i="28"/>
  <c r="L653" i="28"/>
  <c r="L685" i="28"/>
  <c r="L13" i="28"/>
  <c r="L26" i="28"/>
  <c r="L423" i="28"/>
  <c r="L455" i="28"/>
  <c r="L487" i="28"/>
  <c r="L615" i="28"/>
  <c r="L647" i="28"/>
  <c r="L679" i="28"/>
  <c r="L711" i="28"/>
  <c r="L340" i="28"/>
  <c r="L372" i="28"/>
  <c r="L404" i="28"/>
  <c r="L436" i="28"/>
  <c r="L468" i="28"/>
  <c r="L500" i="28"/>
  <c r="L532" i="28"/>
  <c r="L564" i="28"/>
  <c r="L596" i="28"/>
  <c r="L628" i="28"/>
  <c r="L660" i="28"/>
  <c r="L692" i="28"/>
  <c r="L33" i="28"/>
  <c r="L65" i="28"/>
  <c r="L97" i="28"/>
  <c r="L129" i="28"/>
  <c r="L161" i="28"/>
  <c r="L193" i="28"/>
  <c r="L225" i="28"/>
  <c r="L257" i="28"/>
  <c r="L289" i="28"/>
  <c r="L321" i="28"/>
  <c r="L353" i="28"/>
  <c r="L513" i="28"/>
  <c r="L40" i="28"/>
  <c r="L168" i="28"/>
  <c r="L200" i="28"/>
  <c r="L232" i="28"/>
  <c r="L264" i="28"/>
  <c r="L296" i="28"/>
  <c r="L328" i="28"/>
  <c r="L360" i="28"/>
  <c r="L392" i="28"/>
  <c r="L424" i="28"/>
  <c r="L456" i="28"/>
  <c r="L488" i="28"/>
  <c r="L648" i="28"/>
  <c r="L680" i="28"/>
  <c r="L712" i="28"/>
  <c r="L53" i="28"/>
  <c r="M72" i="28"/>
  <c r="L85" i="28"/>
  <c r="M104" i="28"/>
  <c r="L117" i="28"/>
  <c r="M136" i="28"/>
  <c r="L149" i="28"/>
  <c r="L181" i="28"/>
  <c r="L213" i="28"/>
  <c r="L245" i="28"/>
  <c r="L277" i="28"/>
  <c r="L309" i="28"/>
  <c r="L341" i="28"/>
  <c r="L373" i="28"/>
  <c r="L405" i="28"/>
  <c r="L437" i="28"/>
  <c r="L469" i="28"/>
  <c r="L501" i="28"/>
  <c r="L533" i="28"/>
  <c r="L565" i="28"/>
  <c r="L597" i="28"/>
  <c r="L629" i="28"/>
  <c r="L661" i="28"/>
  <c r="L693" i="28"/>
  <c r="L111" i="28"/>
  <c r="L335" i="28"/>
  <c r="L623" i="28"/>
  <c r="L655" i="28"/>
  <c r="L687" i="28"/>
  <c r="L719" i="28"/>
  <c r="L92" i="28"/>
  <c r="L316" i="28"/>
  <c r="L380" i="28"/>
  <c r="L412" i="28"/>
  <c r="L444" i="28"/>
  <c r="L508" i="28"/>
  <c r="L540" i="28"/>
  <c r="L572" i="28"/>
  <c r="L604" i="28"/>
  <c r="L636" i="28"/>
  <c r="L668" i="28"/>
  <c r="L700" i="28"/>
  <c r="L297" i="28"/>
  <c r="L329" i="28"/>
  <c r="L425" i="28"/>
  <c r="L457" i="28"/>
  <c r="L489" i="28"/>
  <c r="L521" i="28"/>
  <c r="L713" i="28"/>
  <c r="L143" i="28"/>
  <c r="L156" i="28"/>
  <c r="M9" i="28"/>
  <c r="L22" i="28"/>
  <c r="M41" i="28"/>
  <c r="L54" i="28"/>
  <c r="M73" i="28"/>
  <c r="L86" i="28"/>
  <c r="M105" i="28"/>
  <c r="L118" i="28"/>
  <c r="M137" i="28"/>
  <c r="L150" i="28"/>
  <c r="M169" i="28"/>
  <c r="L182" i="28"/>
  <c r="M201" i="28"/>
  <c r="L214" i="28"/>
  <c r="M233" i="28"/>
  <c r="L246" i="28"/>
  <c r="M265" i="28"/>
  <c r="L278" i="28"/>
  <c r="L310" i="28"/>
  <c r="L342" i="28"/>
  <c r="M361" i="28"/>
  <c r="L374" i="28"/>
  <c r="L406" i="28"/>
  <c r="L438" i="28"/>
  <c r="L470" i="28"/>
  <c r="L502" i="28"/>
  <c r="L534" i="28"/>
  <c r="L566" i="28"/>
  <c r="L598" i="28"/>
  <c r="L630" i="28"/>
  <c r="L662" i="28"/>
  <c r="L694" i="28"/>
  <c r="M21" i="28"/>
  <c r="M47" i="28"/>
  <c r="M124" i="28"/>
  <c r="M252" i="28"/>
  <c r="L3" i="28"/>
  <c r="L35" i="28"/>
  <c r="L67" i="28"/>
  <c r="L99" i="28"/>
  <c r="L131" i="28"/>
  <c r="L163" i="28"/>
  <c r="L195" i="28"/>
  <c r="L227" i="28"/>
  <c r="L259" i="28"/>
  <c r="L291" i="28"/>
  <c r="L323" i="28"/>
  <c r="L355" i="28"/>
  <c r="L387" i="28"/>
  <c r="L419" i="28"/>
  <c r="L451" i="28"/>
  <c r="L483" i="28"/>
  <c r="L515" i="28"/>
  <c r="L547" i="28"/>
  <c r="L579" i="28"/>
  <c r="L611" i="28"/>
  <c r="L643" i="28"/>
  <c r="L675" i="28"/>
  <c r="L707" i="28"/>
  <c r="L15" i="28"/>
  <c r="M220" i="28"/>
  <c r="L10" i="28"/>
  <c r="L42" i="28"/>
  <c r="L74" i="28"/>
  <c r="L106" i="28"/>
  <c r="L138" i="28"/>
  <c r="L170" i="28"/>
  <c r="L202" i="28"/>
  <c r="L234" i="28"/>
  <c r="L266" i="28"/>
  <c r="L298" i="28"/>
  <c r="L330" i="28"/>
  <c r="L362" i="28"/>
  <c r="L394" i="28"/>
  <c r="L426" i="28"/>
  <c r="L458" i="28"/>
  <c r="L490" i="28"/>
  <c r="L522" i="28"/>
  <c r="L554" i="28"/>
  <c r="L586" i="28"/>
  <c r="L618" i="28"/>
  <c r="L650" i="28"/>
  <c r="L682" i="28"/>
  <c r="L714" i="28"/>
  <c r="L60" i="28"/>
  <c r="L28" i="28"/>
  <c r="M188" i="28"/>
  <c r="L8" i="28"/>
  <c r="L30" i="28"/>
  <c r="L62" i="28"/>
  <c r="L94" i="28"/>
  <c r="L126" i="28"/>
  <c r="L158" i="28"/>
  <c r="L190" i="28"/>
  <c r="L222" i="28"/>
  <c r="L254" i="28"/>
  <c r="L286" i="28"/>
  <c r="L318" i="28"/>
  <c r="L350" i="28"/>
  <c r="L382" i="28"/>
  <c r="L414" i="28"/>
  <c r="L446" i="28"/>
  <c r="L478" i="28"/>
  <c r="L510" i="28"/>
  <c r="L542" i="28"/>
  <c r="L574" i="28"/>
  <c r="L606" i="28"/>
  <c r="L638" i="28"/>
  <c r="L670" i="28"/>
  <c r="L702" i="28"/>
  <c r="L79" i="28"/>
  <c r="L24" i="28"/>
  <c r="L56" i="28"/>
  <c r="L88" i="28"/>
  <c r="L120" i="28"/>
  <c r="L152" i="28"/>
  <c r="L184" i="28"/>
  <c r="L216" i="28"/>
  <c r="L248" i="28"/>
  <c r="L280" i="28"/>
  <c r="L312" i="28"/>
  <c r="L344" i="28"/>
  <c r="L376" i="28"/>
  <c r="L408" i="28"/>
  <c r="L440" i="28"/>
  <c r="L472" i="28"/>
  <c r="L504" i="28"/>
  <c r="L536" i="28"/>
  <c r="L568" i="28"/>
  <c r="L600" i="28"/>
  <c r="L632" i="28"/>
  <c r="L664" i="28"/>
  <c r="L696" i="28"/>
  <c r="L69" i="28"/>
  <c r="L101" i="28"/>
  <c r="L530" i="28"/>
  <c r="L562" i="28"/>
  <c r="L594" i="28"/>
  <c r="L626" i="28"/>
  <c r="L658" i="28"/>
  <c r="L690" i="28"/>
  <c r="L722" i="28"/>
  <c r="L1" i="28" l="1"/>
  <c r="E13" i="1" s="1"/>
  <c r="M1" i="28"/>
  <c r="F13" i="1" s="1"/>
  <c r="K496" i="27" l="1"/>
  <c r="I496" i="27"/>
  <c r="H496" i="27"/>
  <c r="K495" i="27"/>
  <c r="I495" i="27"/>
  <c r="H495" i="27"/>
  <c r="K494" i="27"/>
  <c r="I494" i="27"/>
  <c r="H494" i="27"/>
  <c r="K493" i="27"/>
  <c r="I493" i="27"/>
  <c r="H493" i="27"/>
  <c r="K492" i="27"/>
  <c r="I492" i="27"/>
  <c r="H492" i="27"/>
  <c r="L492" i="27" s="1"/>
  <c r="K491" i="27"/>
  <c r="I491" i="27"/>
  <c r="H491" i="27"/>
  <c r="K490" i="27"/>
  <c r="I490" i="27"/>
  <c r="H490" i="27"/>
  <c r="K489" i="27"/>
  <c r="I489" i="27"/>
  <c r="M489" i="27" s="1"/>
  <c r="H489" i="27"/>
  <c r="K488" i="27"/>
  <c r="I488" i="27"/>
  <c r="M488" i="27" s="1"/>
  <c r="H488" i="27"/>
  <c r="K487" i="27"/>
  <c r="I487" i="27"/>
  <c r="H487" i="27"/>
  <c r="K486" i="27"/>
  <c r="I486" i="27"/>
  <c r="H486" i="27"/>
  <c r="K485" i="27"/>
  <c r="I485" i="27"/>
  <c r="M485" i="27" s="1"/>
  <c r="H485" i="27"/>
  <c r="K484" i="27"/>
  <c r="L484" i="27" s="1"/>
  <c r="I484" i="27"/>
  <c r="H484" i="27"/>
  <c r="K483" i="27"/>
  <c r="I483" i="27"/>
  <c r="H483" i="27"/>
  <c r="K482" i="27"/>
  <c r="I482" i="27"/>
  <c r="H482" i="27"/>
  <c r="K481" i="27"/>
  <c r="I481" i="27"/>
  <c r="H481" i="27"/>
  <c r="K480" i="27"/>
  <c r="I480" i="27"/>
  <c r="H480" i="27"/>
  <c r="K479" i="27"/>
  <c r="I479" i="27"/>
  <c r="H479" i="27"/>
  <c r="K478" i="27"/>
  <c r="I478" i="27"/>
  <c r="H478" i="27"/>
  <c r="K477" i="27"/>
  <c r="I477" i="27"/>
  <c r="H477" i="27"/>
  <c r="K476" i="27"/>
  <c r="M476" i="27" s="1"/>
  <c r="I476" i="27"/>
  <c r="H476" i="27"/>
  <c r="K475" i="27"/>
  <c r="I475" i="27"/>
  <c r="H475" i="27"/>
  <c r="K474" i="27"/>
  <c r="M474" i="27" s="1"/>
  <c r="I474" i="27"/>
  <c r="H474" i="27"/>
  <c r="K473" i="27"/>
  <c r="I473" i="27"/>
  <c r="H473" i="27"/>
  <c r="K472" i="27"/>
  <c r="M472" i="27" s="1"/>
  <c r="I472" i="27"/>
  <c r="H472" i="27"/>
  <c r="K471" i="27"/>
  <c r="I471" i="27"/>
  <c r="H471" i="27"/>
  <c r="K470" i="27"/>
  <c r="I470" i="27"/>
  <c r="H470" i="27"/>
  <c r="L470" i="27" s="1"/>
  <c r="K469" i="27"/>
  <c r="I469" i="27"/>
  <c r="H469" i="27"/>
  <c r="K468" i="27"/>
  <c r="I468" i="27"/>
  <c r="H468" i="27"/>
  <c r="K467" i="27"/>
  <c r="I467" i="27"/>
  <c r="H467" i="27"/>
  <c r="K466" i="27"/>
  <c r="I466" i="27"/>
  <c r="H466" i="27"/>
  <c r="K465" i="27"/>
  <c r="I465" i="27"/>
  <c r="H465" i="27"/>
  <c r="K464" i="27"/>
  <c r="I464" i="27"/>
  <c r="H464" i="27"/>
  <c r="K463" i="27"/>
  <c r="I463" i="27"/>
  <c r="H463" i="27"/>
  <c r="L463" i="27" s="1"/>
  <c r="K462" i="27"/>
  <c r="I462" i="27"/>
  <c r="H462" i="27"/>
  <c r="K461" i="27"/>
  <c r="I461" i="27"/>
  <c r="H461" i="27"/>
  <c r="K460" i="27"/>
  <c r="I460" i="27"/>
  <c r="M460" i="27" s="1"/>
  <c r="H460" i="27"/>
  <c r="L460" i="27" s="1"/>
  <c r="K459" i="27"/>
  <c r="I459" i="27"/>
  <c r="H459" i="27"/>
  <c r="K458" i="27"/>
  <c r="L458" i="27" s="1"/>
  <c r="I458" i="27"/>
  <c r="M458" i="27" s="1"/>
  <c r="H458" i="27"/>
  <c r="K457" i="27"/>
  <c r="I457" i="27"/>
  <c r="H457" i="27"/>
  <c r="K456" i="27"/>
  <c r="I456" i="27"/>
  <c r="H456" i="27"/>
  <c r="L456" i="27" s="1"/>
  <c r="K455" i="27"/>
  <c r="I455" i="27"/>
  <c r="H455" i="27"/>
  <c r="L455" i="27" s="1"/>
  <c r="L454" i="27"/>
  <c r="K454" i="27"/>
  <c r="I454" i="27"/>
  <c r="M454" i="27" s="1"/>
  <c r="H454" i="27"/>
  <c r="K453" i="27"/>
  <c r="L453" i="27" s="1"/>
  <c r="I453" i="27"/>
  <c r="H453" i="27"/>
  <c r="K452" i="27"/>
  <c r="L452" i="27" s="1"/>
  <c r="I452" i="27"/>
  <c r="H452" i="27"/>
  <c r="K451" i="27"/>
  <c r="I451" i="27"/>
  <c r="H451" i="27"/>
  <c r="L451" i="27" s="1"/>
  <c r="K450" i="27"/>
  <c r="I450" i="27"/>
  <c r="H450" i="27"/>
  <c r="K449" i="27"/>
  <c r="I449" i="27"/>
  <c r="H449" i="27"/>
  <c r="K448" i="27"/>
  <c r="I448" i="27"/>
  <c r="H448" i="27"/>
  <c r="K447" i="27"/>
  <c r="L447" i="27" s="1"/>
  <c r="I447" i="27"/>
  <c r="H447" i="27"/>
  <c r="K446" i="27"/>
  <c r="I446" i="27"/>
  <c r="H446" i="27"/>
  <c r="K445" i="27"/>
  <c r="L445" i="27" s="1"/>
  <c r="I445" i="27"/>
  <c r="H445" i="27"/>
  <c r="K444" i="27"/>
  <c r="I444" i="27"/>
  <c r="H444" i="27"/>
  <c r="K443" i="27"/>
  <c r="I443" i="27"/>
  <c r="H443" i="27"/>
  <c r="K442" i="27"/>
  <c r="I442" i="27"/>
  <c r="H442" i="27"/>
  <c r="K441" i="27"/>
  <c r="I441" i="27"/>
  <c r="H441" i="27"/>
  <c r="K440" i="27"/>
  <c r="I440" i="27"/>
  <c r="H440" i="27"/>
  <c r="K439" i="27"/>
  <c r="I439" i="27"/>
  <c r="H439" i="27"/>
  <c r="K438" i="27"/>
  <c r="I438" i="27"/>
  <c r="M438" i="27" s="1"/>
  <c r="H438" i="27"/>
  <c r="K437" i="27"/>
  <c r="I437" i="27"/>
  <c r="H437" i="27"/>
  <c r="K436" i="27"/>
  <c r="I436" i="27"/>
  <c r="H436" i="27"/>
  <c r="K435" i="27"/>
  <c r="I435" i="27"/>
  <c r="H435" i="27"/>
  <c r="K434" i="27"/>
  <c r="I434" i="27"/>
  <c r="H434" i="27"/>
  <c r="L434" i="27" s="1"/>
  <c r="K433" i="27"/>
  <c r="I433" i="27"/>
  <c r="H433" i="27"/>
  <c r="L433" i="27" s="1"/>
  <c r="K432" i="27"/>
  <c r="I432" i="27"/>
  <c r="H432" i="27"/>
  <c r="K431" i="27"/>
  <c r="I431" i="27"/>
  <c r="H431" i="27"/>
  <c r="L431" i="27" s="1"/>
  <c r="K430" i="27"/>
  <c r="I430" i="27"/>
  <c r="H430" i="27"/>
  <c r="K429" i="27"/>
  <c r="I429" i="27"/>
  <c r="H429" i="27"/>
  <c r="K428" i="27"/>
  <c r="L428" i="27" s="1"/>
  <c r="I428" i="27"/>
  <c r="H428" i="27"/>
  <c r="K427" i="27"/>
  <c r="I427" i="27"/>
  <c r="H427" i="27"/>
  <c r="L426" i="27"/>
  <c r="K426" i="27"/>
  <c r="I426" i="27"/>
  <c r="H426" i="27"/>
  <c r="K425" i="27"/>
  <c r="I425" i="27"/>
  <c r="H425" i="27"/>
  <c r="K424" i="27"/>
  <c r="I424" i="27"/>
  <c r="H424" i="27"/>
  <c r="L424" i="27" s="1"/>
  <c r="K423" i="27"/>
  <c r="I423" i="27"/>
  <c r="H423" i="27"/>
  <c r="L423" i="27" s="1"/>
  <c r="K422" i="27"/>
  <c r="I422" i="27"/>
  <c r="H422" i="27"/>
  <c r="K421" i="27"/>
  <c r="I421" i="27"/>
  <c r="M421" i="27" s="1"/>
  <c r="H421" i="27"/>
  <c r="K420" i="27"/>
  <c r="I420" i="27"/>
  <c r="M420" i="27" s="1"/>
  <c r="H420" i="27"/>
  <c r="L420" i="27" s="1"/>
  <c r="K419" i="27"/>
  <c r="M419" i="27" s="1"/>
  <c r="I419" i="27"/>
  <c r="H419" i="27"/>
  <c r="K418" i="27"/>
  <c r="I418" i="27"/>
  <c r="H418" i="27"/>
  <c r="K417" i="27"/>
  <c r="I417" i="27"/>
  <c r="H417" i="27"/>
  <c r="L417" i="27" s="1"/>
  <c r="K416" i="27"/>
  <c r="I416" i="27"/>
  <c r="H416" i="27"/>
  <c r="K415" i="27"/>
  <c r="I415" i="27"/>
  <c r="H415" i="27"/>
  <c r="K414" i="27"/>
  <c r="I414" i="27"/>
  <c r="H414" i="27"/>
  <c r="M413" i="27"/>
  <c r="K413" i="27"/>
  <c r="L413" i="27" s="1"/>
  <c r="I413" i="27"/>
  <c r="H413" i="27"/>
  <c r="K412" i="27"/>
  <c r="I412" i="27"/>
  <c r="H412" i="27"/>
  <c r="K411" i="27"/>
  <c r="I411" i="27"/>
  <c r="H411" i="27"/>
  <c r="K410" i="27"/>
  <c r="I410" i="27"/>
  <c r="H410" i="27"/>
  <c r="K409" i="27"/>
  <c r="I409" i="27"/>
  <c r="H409" i="27"/>
  <c r="K408" i="27"/>
  <c r="I408" i="27"/>
  <c r="H408" i="27"/>
  <c r="K407" i="27"/>
  <c r="I407" i="27"/>
  <c r="H407" i="27"/>
  <c r="K406" i="27"/>
  <c r="L406" i="27" s="1"/>
  <c r="I406" i="27"/>
  <c r="H406" i="27"/>
  <c r="K405" i="27"/>
  <c r="I405" i="27"/>
  <c r="H405" i="27"/>
  <c r="K404" i="27"/>
  <c r="I404" i="27"/>
  <c r="H404" i="27"/>
  <c r="K403" i="27"/>
  <c r="I403" i="27"/>
  <c r="H403" i="27"/>
  <c r="K402" i="27"/>
  <c r="I402" i="27"/>
  <c r="H402" i="27"/>
  <c r="L402" i="27" s="1"/>
  <c r="K401" i="27"/>
  <c r="I401" i="27"/>
  <c r="H401" i="27"/>
  <c r="K400" i="27"/>
  <c r="I400" i="27"/>
  <c r="H400" i="27"/>
  <c r="K399" i="27"/>
  <c r="I399" i="27"/>
  <c r="M399" i="27" s="1"/>
  <c r="H399" i="27"/>
  <c r="L399" i="27" s="1"/>
  <c r="K398" i="27"/>
  <c r="M398" i="27" s="1"/>
  <c r="I398" i="27"/>
  <c r="H398" i="27"/>
  <c r="K397" i="27"/>
  <c r="I397" i="27"/>
  <c r="H397" i="27"/>
  <c r="K396" i="27"/>
  <c r="I396" i="27"/>
  <c r="H396" i="27"/>
  <c r="K395" i="27"/>
  <c r="I395" i="27"/>
  <c r="H395" i="27"/>
  <c r="K394" i="27"/>
  <c r="I394" i="27"/>
  <c r="H394" i="27"/>
  <c r="L394" i="27" s="1"/>
  <c r="K393" i="27"/>
  <c r="I393" i="27"/>
  <c r="H393" i="27"/>
  <c r="K392" i="27"/>
  <c r="I392" i="27"/>
  <c r="H392" i="27"/>
  <c r="K391" i="27"/>
  <c r="I391" i="27"/>
  <c r="H391" i="27"/>
  <c r="K390" i="27"/>
  <c r="M390" i="27" s="1"/>
  <c r="I390" i="27"/>
  <c r="H390" i="27"/>
  <c r="K389" i="27"/>
  <c r="L389" i="27" s="1"/>
  <c r="I389" i="27"/>
  <c r="M389" i="27" s="1"/>
  <c r="H389" i="27"/>
  <c r="L388" i="27"/>
  <c r="K388" i="27"/>
  <c r="I388" i="27"/>
  <c r="H388" i="27"/>
  <c r="K387" i="27"/>
  <c r="I387" i="27"/>
  <c r="H387" i="27"/>
  <c r="K386" i="27"/>
  <c r="I386" i="27"/>
  <c r="H386" i="27"/>
  <c r="K385" i="27"/>
  <c r="I385" i="27"/>
  <c r="H385" i="27"/>
  <c r="L385" i="27" s="1"/>
  <c r="K384" i="27"/>
  <c r="I384" i="27"/>
  <c r="H384" i="27"/>
  <c r="K383" i="27"/>
  <c r="I383" i="27"/>
  <c r="H383" i="27"/>
  <c r="K382" i="27"/>
  <c r="I382" i="27"/>
  <c r="H382" i="27"/>
  <c r="K381" i="27"/>
  <c r="I381" i="27"/>
  <c r="M381" i="27" s="1"/>
  <c r="H381" i="27"/>
  <c r="K380" i="27"/>
  <c r="I380" i="27"/>
  <c r="H380" i="27"/>
  <c r="K379" i="27"/>
  <c r="L379" i="27" s="1"/>
  <c r="I379" i="27"/>
  <c r="H379" i="27"/>
  <c r="K378" i="27"/>
  <c r="I378" i="27"/>
  <c r="H378" i="27"/>
  <c r="K377" i="27"/>
  <c r="I377" i="27"/>
  <c r="H377" i="27"/>
  <c r="K376" i="27"/>
  <c r="I376" i="27"/>
  <c r="H376" i="27"/>
  <c r="K375" i="27"/>
  <c r="I375" i="27"/>
  <c r="H375" i="27"/>
  <c r="M374" i="27"/>
  <c r="K374" i="27"/>
  <c r="L374" i="27" s="1"/>
  <c r="I374" i="27"/>
  <c r="H374" i="27"/>
  <c r="K373" i="27"/>
  <c r="I373" i="27"/>
  <c r="H373" i="27"/>
  <c r="K372" i="27"/>
  <c r="I372" i="27"/>
  <c r="H372" i="27"/>
  <c r="K371" i="27"/>
  <c r="I371" i="27"/>
  <c r="H371" i="27"/>
  <c r="K370" i="27"/>
  <c r="M370" i="27" s="1"/>
  <c r="I370" i="27"/>
  <c r="H370" i="27"/>
  <c r="K369" i="27"/>
  <c r="I369" i="27"/>
  <c r="H369" i="27"/>
  <c r="K368" i="27"/>
  <c r="I368" i="27"/>
  <c r="H368" i="27"/>
  <c r="K367" i="27"/>
  <c r="I367" i="27"/>
  <c r="H367" i="27"/>
  <c r="L367" i="27" s="1"/>
  <c r="K366" i="27"/>
  <c r="I366" i="27"/>
  <c r="H366" i="27"/>
  <c r="K365" i="27"/>
  <c r="I365" i="27"/>
  <c r="H365" i="27"/>
  <c r="L364" i="27"/>
  <c r="K364" i="27"/>
  <c r="I364" i="27"/>
  <c r="H364" i="27"/>
  <c r="K363" i="27"/>
  <c r="I363" i="27"/>
  <c r="H363" i="27"/>
  <c r="K362" i="27"/>
  <c r="L362" i="27" s="1"/>
  <c r="I362" i="27"/>
  <c r="M362" i="27" s="1"/>
  <c r="H362" i="27"/>
  <c r="K361" i="27"/>
  <c r="I361" i="27"/>
  <c r="H361" i="27"/>
  <c r="K360" i="27"/>
  <c r="I360" i="27"/>
  <c r="H360" i="27"/>
  <c r="L360" i="27" s="1"/>
  <c r="K359" i="27"/>
  <c r="M359" i="27" s="1"/>
  <c r="I359" i="27"/>
  <c r="H359" i="27"/>
  <c r="K358" i="27"/>
  <c r="I358" i="27"/>
  <c r="H358" i="27"/>
  <c r="K357" i="27"/>
  <c r="L357" i="27" s="1"/>
  <c r="I357" i="27"/>
  <c r="H357" i="27"/>
  <c r="K356" i="27"/>
  <c r="L356" i="27" s="1"/>
  <c r="I356" i="27"/>
  <c r="H356" i="27"/>
  <c r="L355" i="27"/>
  <c r="K355" i="27"/>
  <c r="I355" i="27"/>
  <c r="H355" i="27"/>
  <c r="K354" i="27"/>
  <c r="L354" i="27" s="1"/>
  <c r="I354" i="27"/>
  <c r="M354" i="27" s="1"/>
  <c r="H354" i="27"/>
  <c r="K353" i="27"/>
  <c r="I353" i="27"/>
  <c r="H353" i="27"/>
  <c r="K352" i="27"/>
  <c r="I352" i="27"/>
  <c r="H352" i="27"/>
  <c r="K351" i="27"/>
  <c r="L351" i="27" s="1"/>
  <c r="I351" i="27"/>
  <c r="M351" i="27" s="1"/>
  <c r="H351" i="27"/>
  <c r="K350" i="27"/>
  <c r="I350" i="27"/>
  <c r="H350" i="27"/>
  <c r="M349" i="27"/>
  <c r="K349" i="27"/>
  <c r="I349" i="27"/>
  <c r="H349" i="27"/>
  <c r="K348" i="27"/>
  <c r="I348" i="27"/>
  <c r="H348" i="27"/>
  <c r="K347" i="27"/>
  <c r="I347" i="27"/>
  <c r="M347" i="27" s="1"/>
  <c r="H347" i="27"/>
  <c r="K346" i="27"/>
  <c r="I346" i="27"/>
  <c r="M346" i="27" s="1"/>
  <c r="H346" i="27"/>
  <c r="K345" i="27"/>
  <c r="I345" i="27"/>
  <c r="H345" i="27"/>
  <c r="K344" i="27"/>
  <c r="I344" i="27"/>
  <c r="H344" i="27"/>
  <c r="K343" i="27"/>
  <c r="I343" i="27"/>
  <c r="H343" i="27"/>
  <c r="K342" i="27"/>
  <c r="L342" i="27" s="1"/>
  <c r="I342" i="27"/>
  <c r="H342" i="27"/>
  <c r="K341" i="27"/>
  <c r="I341" i="27"/>
  <c r="H341" i="27"/>
  <c r="K340" i="27"/>
  <c r="I340" i="27"/>
  <c r="H340" i="27"/>
  <c r="K339" i="27"/>
  <c r="I339" i="27"/>
  <c r="M339" i="27" s="1"/>
  <c r="H339" i="27"/>
  <c r="K338" i="27"/>
  <c r="I338" i="27"/>
  <c r="H338" i="27"/>
  <c r="K337" i="27"/>
  <c r="I337" i="27"/>
  <c r="H337" i="27"/>
  <c r="K336" i="27"/>
  <c r="M336" i="27" s="1"/>
  <c r="I336" i="27"/>
  <c r="H336" i="27"/>
  <c r="K335" i="27"/>
  <c r="I335" i="27"/>
  <c r="H335" i="27"/>
  <c r="K334" i="27"/>
  <c r="I334" i="27"/>
  <c r="H334" i="27"/>
  <c r="K333" i="27"/>
  <c r="M333" i="27" s="1"/>
  <c r="I333" i="27"/>
  <c r="H333" i="27"/>
  <c r="K332" i="27"/>
  <c r="I332" i="27"/>
  <c r="H332" i="27"/>
  <c r="K331" i="27"/>
  <c r="I331" i="27"/>
  <c r="H331" i="27"/>
  <c r="K330" i="27"/>
  <c r="I330" i="27"/>
  <c r="H330" i="27"/>
  <c r="K329" i="27"/>
  <c r="I329" i="27"/>
  <c r="H329" i="27"/>
  <c r="K328" i="27"/>
  <c r="M328" i="27" s="1"/>
  <c r="I328" i="27"/>
  <c r="H328" i="27"/>
  <c r="L328" i="27" s="1"/>
  <c r="K327" i="27"/>
  <c r="I327" i="27"/>
  <c r="H327" i="27"/>
  <c r="K326" i="27"/>
  <c r="I326" i="27"/>
  <c r="H326" i="27"/>
  <c r="K325" i="27"/>
  <c r="L325" i="27" s="1"/>
  <c r="I325" i="27"/>
  <c r="M325" i="27" s="1"/>
  <c r="H325" i="27"/>
  <c r="K324" i="27"/>
  <c r="L324" i="27" s="1"/>
  <c r="I324" i="27"/>
  <c r="H324" i="27"/>
  <c r="K323" i="27"/>
  <c r="I323" i="27"/>
  <c r="H323" i="27"/>
  <c r="K322" i="27"/>
  <c r="I322" i="27"/>
  <c r="H322" i="27"/>
  <c r="K321" i="27"/>
  <c r="I321" i="27"/>
  <c r="H321" i="27"/>
  <c r="L321" i="27" s="1"/>
  <c r="K320" i="27"/>
  <c r="I320" i="27"/>
  <c r="H320" i="27"/>
  <c r="L320" i="27" s="1"/>
  <c r="K319" i="27"/>
  <c r="L319" i="27" s="1"/>
  <c r="I319" i="27"/>
  <c r="M319" i="27" s="1"/>
  <c r="H319" i="27"/>
  <c r="K318" i="27"/>
  <c r="I318" i="27"/>
  <c r="H318" i="27"/>
  <c r="K317" i="27"/>
  <c r="L317" i="27" s="1"/>
  <c r="I317" i="27"/>
  <c r="H317" i="27"/>
  <c r="K316" i="27"/>
  <c r="I316" i="27"/>
  <c r="H316" i="27"/>
  <c r="K315" i="27"/>
  <c r="I315" i="27"/>
  <c r="M315" i="27" s="1"/>
  <c r="H315" i="27"/>
  <c r="K314" i="27"/>
  <c r="I314" i="27"/>
  <c r="H314" i="27"/>
  <c r="K313" i="27"/>
  <c r="I313" i="27"/>
  <c r="H313" i="27"/>
  <c r="K312" i="27"/>
  <c r="I312" i="27"/>
  <c r="H312" i="27"/>
  <c r="K311" i="27"/>
  <c r="I311" i="27"/>
  <c r="H311" i="27"/>
  <c r="K310" i="27"/>
  <c r="L310" i="27" s="1"/>
  <c r="I310" i="27"/>
  <c r="H310" i="27"/>
  <c r="K309" i="27"/>
  <c r="I309" i="27"/>
  <c r="H309" i="27"/>
  <c r="K308" i="27"/>
  <c r="I308" i="27"/>
  <c r="H308" i="27"/>
  <c r="K307" i="27"/>
  <c r="I307" i="27"/>
  <c r="H307" i="27"/>
  <c r="K306" i="27"/>
  <c r="I306" i="27"/>
  <c r="M306" i="27" s="1"/>
  <c r="H306" i="27"/>
  <c r="L306" i="27" s="1"/>
  <c r="K305" i="27"/>
  <c r="I305" i="27"/>
  <c r="H305" i="27"/>
  <c r="K304" i="27"/>
  <c r="I304" i="27"/>
  <c r="H304" i="27"/>
  <c r="K303" i="27"/>
  <c r="I303" i="27"/>
  <c r="H303" i="27"/>
  <c r="K302" i="27"/>
  <c r="I302" i="27"/>
  <c r="H302" i="27"/>
  <c r="K301" i="27"/>
  <c r="I301" i="27"/>
  <c r="H301" i="27"/>
  <c r="K300" i="27"/>
  <c r="M300" i="27" s="1"/>
  <c r="I300" i="27"/>
  <c r="H300" i="27"/>
  <c r="K299" i="27"/>
  <c r="I299" i="27"/>
  <c r="H299" i="27"/>
  <c r="K298" i="27"/>
  <c r="I298" i="27"/>
  <c r="M298" i="27" s="1"/>
  <c r="H298" i="27"/>
  <c r="L298" i="27" s="1"/>
  <c r="K297" i="27"/>
  <c r="M297" i="27" s="1"/>
  <c r="I297" i="27"/>
  <c r="H297" i="27"/>
  <c r="K296" i="27"/>
  <c r="I296" i="27"/>
  <c r="H296" i="27"/>
  <c r="L296" i="27" s="1"/>
  <c r="K295" i="27"/>
  <c r="I295" i="27"/>
  <c r="H295" i="27"/>
  <c r="K294" i="27"/>
  <c r="I294" i="27"/>
  <c r="H294" i="27"/>
  <c r="K293" i="27"/>
  <c r="I293" i="27"/>
  <c r="H293" i="27"/>
  <c r="K292" i="27"/>
  <c r="I292" i="27"/>
  <c r="H292" i="27"/>
  <c r="K291" i="27"/>
  <c r="I291" i="27"/>
  <c r="H291" i="27"/>
  <c r="K290" i="27"/>
  <c r="L290" i="27" s="1"/>
  <c r="I290" i="27"/>
  <c r="H290" i="27"/>
  <c r="K289" i="27"/>
  <c r="I289" i="27"/>
  <c r="H289" i="27"/>
  <c r="K288" i="27"/>
  <c r="I288" i="27"/>
  <c r="H288" i="27"/>
  <c r="L288" i="27" s="1"/>
  <c r="K287" i="27"/>
  <c r="L287" i="27" s="1"/>
  <c r="I287" i="27"/>
  <c r="H287" i="27"/>
  <c r="K286" i="27"/>
  <c r="I286" i="27"/>
  <c r="H286" i="27"/>
  <c r="K285" i="27"/>
  <c r="I285" i="27"/>
  <c r="M285" i="27" s="1"/>
  <c r="H285" i="27"/>
  <c r="K284" i="27"/>
  <c r="I284" i="27"/>
  <c r="H284" i="27"/>
  <c r="K283" i="27"/>
  <c r="L283" i="27" s="1"/>
  <c r="I283" i="27"/>
  <c r="H283" i="27"/>
  <c r="K282" i="27"/>
  <c r="I282" i="27"/>
  <c r="M282" i="27" s="1"/>
  <c r="H282" i="27"/>
  <c r="K281" i="27"/>
  <c r="I281" i="27"/>
  <c r="H281" i="27"/>
  <c r="K280" i="27"/>
  <c r="I280" i="27"/>
  <c r="H280" i="27"/>
  <c r="K279" i="27"/>
  <c r="I279" i="27"/>
  <c r="H279" i="27"/>
  <c r="K278" i="27"/>
  <c r="I278" i="27"/>
  <c r="H278" i="27"/>
  <c r="K277" i="27"/>
  <c r="I277" i="27"/>
  <c r="H277" i="27"/>
  <c r="K276" i="27"/>
  <c r="I276" i="27"/>
  <c r="H276" i="27"/>
  <c r="K275" i="27"/>
  <c r="I275" i="27"/>
  <c r="M275" i="27" s="1"/>
  <c r="H275" i="27"/>
  <c r="K274" i="27"/>
  <c r="I274" i="27"/>
  <c r="M274" i="27" s="1"/>
  <c r="H274" i="27"/>
  <c r="K273" i="27"/>
  <c r="M273" i="27" s="1"/>
  <c r="I273" i="27"/>
  <c r="H273" i="27"/>
  <c r="K272" i="27"/>
  <c r="I272" i="27"/>
  <c r="H272" i="27"/>
  <c r="K271" i="27"/>
  <c r="I271" i="27"/>
  <c r="H271" i="27"/>
  <c r="K270" i="27"/>
  <c r="M270" i="27" s="1"/>
  <c r="I270" i="27"/>
  <c r="H270" i="27"/>
  <c r="K269" i="27"/>
  <c r="I269" i="27"/>
  <c r="H269" i="27"/>
  <c r="K268" i="27"/>
  <c r="M268" i="27" s="1"/>
  <c r="I268" i="27"/>
  <c r="H268" i="27"/>
  <c r="K267" i="27"/>
  <c r="M267" i="27" s="1"/>
  <c r="I267" i="27"/>
  <c r="H267" i="27"/>
  <c r="K266" i="27"/>
  <c r="M266" i="27" s="1"/>
  <c r="I266" i="27"/>
  <c r="H266" i="27"/>
  <c r="K265" i="27"/>
  <c r="L265" i="27" s="1"/>
  <c r="I265" i="27"/>
  <c r="H265" i="27"/>
  <c r="K264" i="27"/>
  <c r="I264" i="27"/>
  <c r="H264" i="27"/>
  <c r="K263" i="27"/>
  <c r="I263" i="27"/>
  <c r="H263" i="27"/>
  <c r="L263" i="27" s="1"/>
  <c r="K262" i="27"/>
  <c r="I262" i="27"/>
  <c r="H262" i="27"/>
  <c r="K261" i="27"/>
  <c r="L261" i="27" s="1"/>
  <c r="I261" i="27"/>
  <c r="M261" i="27" s="1"/>
  <c r="H261" i="27"/>
  <c r="K260" i="27"/>
  <c r="I260" i="27"/>
  <c r="H260" i="27"/>
  <c r="L259" i="27"/>
  <c r="K259" i="27"/>
  <c r="I259" i="27"/>
  <c r="H259" i="27"/>
  <c r="K258" i="27"/>
  <c r="I258" i="27"/>
  <c r="H258" i="27"/>
  <c r="K257" i="27"/>
  <c r="I257" i="27"/>
  <c r="H257" i="27"/>
  <c r="K256" i="27"/>
  <c r="I256" i="27"/>
  <c r="H256" i="27"/>
  <c r="L256" i="27" s="1"/>
  <c r="K255" i="27"/>
  <c r="L255" i="27" s="1"/>
  <c r="I255" i="27"/>
  <c r="M255" i="27" s="1"/>
  <c r="H255" i="27"/>
  <c r="K254" i="27"/>
  <c r="I254" i="27"/>
  <c r="H254" i="27"/>
  <c r="K253" i="27"/>
  <c r="I253" i="27"/>
  <c r="M253" i="27" s="1"/>
  <c r="H253" i="27"/>
  <c r="K252" i="27"/>
  <c r="I252" i="27"/>
  <c r="H252" i="27"/>
  <c r="K251" i="27"/>
  <c r="I251" i="27"/>
  <c r="M251" i="27" s="1"/>
  <c r="H251" i="27"/>
  <c r="K250" i="27"/>
  <c r="I250" i="27"/>
  <c r="H250" i="27"/>
  <c r="K249" i="27"/>
  <c r="I249" i="27"/>
  <c r="H249" i="27"/>
  <c r="K248" i="27"/>
  <c r="L248" i="27" s="1"/>
  <c r="I248" i="27"/>
  <c r="M248" i="27" s="1"/>
  <c r="H248" i="27"/>
  <c r="K247" i="27"/>
  <c r="I247" i="27"/>
  <c r="H247" i="27"/>
  <c r="K246" i="27"/>
  <c r="I246" i="27"/>
  <c r="M246" i="27" s="1"/>
  <c r="H246" i="27"/>
  <c r="L246" i="27" s="1"/>
  <c r="K245" i="27"/>
  <c r="I245" i="27"/>
  <c r="H245" i="27"/>
  <c r="K244" i="27"/>
  <c r="I244" i="27"/>
  <c r="H244" i="27"/>
  <c r="K243" i="27"/>
  <c r="I243" i="27"/>
  <c r="H243" i="27"/>
  <c r="K242" i="27"/>
  <c r="I242" i="27"/>
  <c r="H242" i="27"/>
  <c r="K241" i="27"/>
  <c r="I241" i="27"/>
  <c r="H241" i="27"/>
  <c r="K240" i="27"/>
  <c r="I240" i="27"/>
  <c r="H240" i="27"/>
  <c r="K239" i="27"/>
  <c r="M239" i="27" s="1"/>
  <c r="I239" i="27"/>
  <c r="H239" i="27"/>
  <c r="K238" i="27"/>
  <c r="I238" i="27"/>
  <c r="H238" i="27"/>
  <c r="K237" i="27"/>
  <c r="I237" i="27"/>
  <c r="H237" i="27"/>
  <c r="K236" i="27"/>
  <c r="I236" i="27"/>
  <c r="H236" i="27"/>
  <c r="L236" i="27" s="1"/>
  <c r="K235" i="27"/>
  <c r="I235" i="27"/>
  <c r="H235" i="27"/>
  <c r="L234" i="27"/>
  <c r="K234" i="27"/>
  <c r="I234" i="27"/>
  <c r="M234" i="27" s="1"/>
  <c r="H234" i="27"/>
  <c r="K233" i="27"/>
  <c r="I233" i="27"/>
  <c r="H233" i="27"/>
  <c r="K232" i="27"/>
  <c r="I232" i="27"/>
  <c r="H232" i="27"/>
  <c r="K231" i="27"/>
  <c r="I231" i="27"/>
  <c r="H231" i="27"/>
  <c r="L231" i="27" s="1"/>
  <c r="K230" i="27"/>
  <c r="I230" i="27"/>
  <c r="H230" i="27"/>
  <c r="K229" i="27"/>
  <c r="M229" i="27" s="1"/>
  <c r="I229" i="27"/>
  <c r="H229" i="27"/>
  <c r="L228" i="27"/>
  <c r="K228" i="27"/>
  <c r="I228" i="27"/>
  <c r="M228" i="27" s="1"/>
  <c r="H228" i="27"/>
  <c r="K227" i="27"/>
  <c r="I227" i="27"/>
  <c r="H227" i="27"/>
  <c r="L227" i="27" s="1"/>
  <c r="K226" i="27"/>
  <c r="I226" i="27"/>
  <c r="H226" i="27"/>
  <c r="K225" i="27"/>
  <c r="I225" i="27"/>
  <c r="H225" i="27"/>
  <c r="K224" i="27"/>
  <c r="I224" i="27"/>
  <c r="H224" i="27"/>
  <c r="K223" i="27"/>
  <c r="L223" i="27" s="1"/>
  <c r="I223" i="27"/>
  <c r="H223" i="27"/>
  <c r="K222" i="27"/>
  <c r="I222" i="27"/>
  <c r="H222" i="27"/>
  <c r="K221" i="27"/>
  <c r="I221" i="27"/>
  <c r="M221" i="27" s="1"/>
  <c r="H221" i="27"/>
  <c r="K220" i="27"/>
  <c r="I220" i="27"/>
  <c r="H220" i="27"/>
  <c r="K219" i="27"/>
  <c r="I219" i="27"/>
  <c r="H219" i="27"/>
  <c r="K218" i="27"/>
  <c r="I218" i="27"/>
  <c r="H218" i="27"/>
  <c r="K217" i="27"/>
  <c r="I217" i="27"/>
  <c r="H217" i="27"/>
  <c r="K216" i="27"/>
  <c r="I216" i="27"/>
  <c r="M216" i="27" s="1"/>
  <c r="H216" i="27"/>
  <c r="K215" i="27"/>
  <c r="I215" i="27"/>
  <c r="H215" i="27"/>
  <c r="K214" i="27"/>
  <c r="I214" i="27"/>
  <c r="M214" i="27" s="1"/>
  <c r="H214" i="27"/>
  <c r="K213" i="27"/>
  <c r="I213" i="27"/>
  <c r="H213" i="27"/>
  <c r="K212" i="27"/>
  <c r="I212" i="27"/>
  <c r="H212" i="27"/>
  <c r="K211" i="27"/>
  <c r="I211" i="27"/>
  <c r="H211" i="27"/>
  <c r="L211" i="27" s="1"/>
  <c r="K210" i="27"/>
  <c r="I210" i="27"/>
  <c r="H210" i="27"/>
  <c r="K209" i="27"/>
  <c r="I209" i="27"/>
  <c r="H209" i="27"/>
  <c r="K208" i="27"/>
  <c r="M208" i="27" s="1"/>
  <c r="I208" i="27"/>
  <c r="H208" i="27"/>
  <c r="K207" i="27"/>
  <c r="I207" i="27"/>
  <c r="H207" i="27"/>
  <c r="K206" i="27"/>
  <c r="I206" i="27"/>
  <c r="H206" i="27"/>
  <c r="K205" i="27"/>
  <c r="I205" i="27"/>
  <c r="H205" i="27"/>
  <c r="L204" i="27"/>
  <c r="K204" i="27"/>
  <c r="I204" i="27"/>
  <c r="H204" i="27"/>
  <c r="K203" i="27"/>
  <c r="I203" i="27"/>
  <c r="H203" i="27"/>
  <c r="L202" i="27"/>
  <c r="K202" i="27"/>
  <c r="I202" i="27"/>
  <c r="M202" i="27" s="1"/>
  <c r="H202" i="27"/>
  <c r="K201" i="27"/>
  <c r="I201" i="27"/>
  <c r="M201" i="27" s="1"/>
  <c r="H201" i="27"/>
  <c r="L201" i="27" s="1"/>
  <c r="K200" i="27"/>
  <c r="I200" i="27"/>
  <c r="H200" i="27"/>
  <c r="K199" i="27"/>
  <c r="I199" i="27"/>
  <c r="H199" i="27"/>
  <c r="K198" i="27"/>
  <c r="I198" i="27"/>
  <c r="H198" i="27"/>
  <c r="K197" i="27"/>
  <c r="I197" i="27"/>
  <c r="H197" i="27"/>
  <c r="L196" i="27"/>
  <c r="K196" i="27"/>
  <c r="I196" i="27"/>
  <c r="M196" i="27" s="1"/>
  <c r="H196" i="27"/>
  <c r="L195" i="27"/>
  <c r="K195" i="27"/>
  <c r="I195" i="27"/>
  <c r="H195" i="27"/>
  <c r="L194" i="27"/>
  <c r="K194" i="27"/>
  <c r="I194" i="27"/>
  <c r="H194" i="27"/>
  <c r="K193" i="27"/>
  <c r="M193" i="27" s="1"/>
  <c r="I193" i="27"/>
  <c r="H193" i="27"/>
  <c r="K192" i="27"/>
  <c r="I192" i="27"/>
  <c r="H192" i="27"/>
  <c r="L192" i="27" s="1"/>
  <c r="K191" i="27"/>
  <c r="I191" i="27"/>
  <c r="M191" i="27" s="1"/>
  <c r="H191" i="27"/>
  <c r="K190" i="27"/>
  <c r="I190" i="27"/>
  <c r="H190" i="27"/>
  <c r="K189" i="27"/>
  <c r="I189" i="27"/>
  <c r="H189" i="27"/>
  <c r="K188" i="27"/>
  <c r="L188" i="27" s="1"/>
  <c r="I188" i="27"/>
  <c r="H188" i="27"/>
  <c r="K187" i="27"/>
  <c r="L187" i="27" s="1"/>
  <c r="I187" i="27"/>
  <c r="M187" i="27" s="1"/>
  <c r="H187" i="27"/>
  <c r="K186" i="27"/>
  <c r="I186" i="27"/>
  <c r="H186" i="27"/>
  <c r="K185" i="27"/>
  <c r="I185" i="27"/>
  <c r="H185" i="27"/>
  <c r="K184" i="27"/>
  <c r="I184" i="27"/>
  <c r="M184" i="27" s="1"/>
  <c r="H184" i="27"/>
  <c r="K183" i="27"/>
  <c r="I183" i="27"/>
  <c r="H183" i="27"/>
  <c r="K182" i="27"/>
  <c r="I182" i="27"/>
  <c r="H182" i="27"/>
  <c r="K181" i="27"/>
  <c r="L181" i="27" s="1"/>
  <c r="I181" i="27"/>
  <c r="H181" i="27"/>
  <c r="K180" i="27"/>
  <c r="I180" i="27"/>
  <c r="H180" i="27"/>
  <c r="K179" i="27"/>
  <c r="I179" i="27"/>
  <c r="H179" i="27"/>
  <c r="K178" i="27"/>
  <c r="I178" i="27"/>
  <c r="H178" i="27"/>
  <c r="K177" i="27"/>
  <c r="I177" i="27"/>
  <c r="H177" i="27"/>
  <c r="K176" i="27"/>
  <c r="I176" i="27"/>
  <c r="H176" i="27"/>
  <c r="K175" i="27"/>
  <c r="I175" i="27"/>
  <c r="H175" i="27"/>
  <c r="K174" i="27"/>
  <c r="I174" i="27"/>
  <c r="H174" i="27"/>
  <c r="K173" i="27"/>
  <c r="I173" i="27"/>
  <c r="H173" i="27"/>
  <c r="K172" i="27"/>
  <c r="L172" i="27" s="1"/>
  <c r="I172" i="27"/>
  <c r="H172" i="27"/>
  <c r="K171" i="27"/>
  <c r="I171" i="27"/>
  <c r="H171" i="27"/>
  <c r="K170" i="27"/>
  <c r="I170" i="27"/>
  <c r="M170" i="27" s="1"/>
  <c r="H170" i="27"/>
  <c r="L170" i="27" s="1"/>
  <c r="K169" i="27"/>
  <c r="I169" i="27"/>
  <c r="H169" i="27"/>
  <c r="K168" i="27"/>
  <c r="I168" i="27"/>
  <c r="H168" i="27"/>
  <c r="K167" i="27"/>
  <c r="I167" i="27"/>
  <c r="H167" i="27"/>
  <c r="K166" i="27"/>
  <c r="I166" i="27"/>
  <c r="H166" i="27"/>
  <c r="K165" i="27"/>
  <c r="M165" i="27" s="1"/>
  <c r="I165" i="27"/>
  <c r="H165" i="27"/>
  <c r="K164" i="27"/>
  <c r="L164" i="27" s="1"/>
  <c r="I164" i="27"/>
  <c r="H164" i="27"/>
  <c r="K163" i="27"/>
  <c r="L163" i="27" s="1"/>
  <c r="I163" i="27"/>
  <c r="H163" i="27"/>
  <c r="K162" i="27"/>
  <c r="L162" i="27" s="1"/>
  <c r="I162" i="27"/>
  <c r="H162" i="27"/>
  <c r="K161" i="27"/>
  <c r="M161" i="27" s="1"/>
  <c r="I161" i="27"/>
  <c r="H161" i="27"/>
  <c r="L161" i="27" s="1"/>
  <c r="K160" i="27"/>
  <c r="I160" i="27"/>
  <c r="H160" i="27"/>
  <c r="L160" i="27" s="1"/>
  <c r="K159" i="27"/>
  <c r="L159" i="27" s="1"/>
  <c r="I159" i="27"/>
  <c r="H159" i="27"/>
  <c r="K158" i="27"/>
  <c r="I158" i="27"/>
  <c r="H158" i="27"/>
  <c r="K157" i="27"/>
  <c r="I157" i="27"/>
  <c r="H157" i="27"/>
  <c r="K156" i="27"/>
  <c r="I156" i="27"/>
  <c r="H156" i="27"/>
  <c r="K155" i="27"/>
  <c r="I155" i="27"/>
  <c r="H155" i="27"/>
  <c r="K154" i="27"/>
  <c r="L154" i="27" s="1"/>
  <c r="I154" i="27"/>
  <c r="H154" i="27"/>
  <c r="K153" i="27"/>
  <c r="I153" i="27"/>
  <c r="H153" i="27"/>
  <c r="K152" i="27"/>
  <c r="I152" i="27"/>
  <c r="M152" i="27" s="1"/>
  <c r="H152" i="27"/>
  <c r="L152" i="27" s="1"/>
  <c r="K151" i="27"/>
  <c r="I151" i="27"/>
  <c r="H151" i="27"/>
  <c r="K150" i="27"/>
  <c r="L150" i="27" s="1"/>
  <c r="I150" i="27"/>
  <c r="M150" i="27" s="1"/>
  <c r="H150" i="27"/>
  <c r="K149" i="27"/>
  <c r="L149" i="27" s="1"/>
  <c r="I149" i="27"/>
  <c r="H149" i="27"/>
  <c r="K148" i="27"/>
  <c r="I148" i="27"/>
  <c r="H148" i="27"/>
  <c r="K147" i="27"/>
  <c r="L147" i="27" s="1"/>
  <c r="I147" i="27"/>
  <c r="M147" i="27" s="1"/>
  <c r="H147" i="27"/>
  <c r="K146" i="27"/>
  <c r="M146" i="27" s="1"/>
  <c r="I146" i="27"/>
  <c r="H146" i="27"/>
  <c r="K145" i="27"/>
  <c r="I145" i="27"/>
  <c r="H145" i="27"/>
  <c r="K144" i="27"/>
  <c r="I144" i="27"/>
  <c r="H144" i="27"/>
  <c r="K143" i="27"/>
  <c r="I143" i="27"/>
  <c r="H143" i="27"/>
  <c r="K142" i="27"/>
  <c r="I142" i="27"/>
  <c r="H142" i="27"/>
  <c r="K141" i="27"/>
  <c r="I141" i="27"/>
  <c r="H141" i="27"/>
  <c r="M140" i="27"/>
  <c r="L140" i="27"/>
  <c r="K140" i="27"/>
  <c r="I140" i="27"/>
  <c r="H140" i="27"/>
  <c r="K139" i="27"/>
  <c r="I139" i="27"/>
  <c r="H139" i="27"/>
  <c r="K138" i="27"/>
  <c r="L138" i="27" s="1"/>
  <c r="I138" i="27"/>
  <c r="M138" i="27" s="1"/>
  <c r="H138" i="27"/>
  <c r="K137" i="27"/>
  <c r="I137" i="27"/>
  <c r="H137" i="27"/>
  <c r="K136" i="27"/>
  <c r="I136" i="27"/>
  <c r="H136" i="27"/>
  <c r="K135" i="27"/>
  <c r="I135" i="27"/>
  <c r="H135" i="27"/>
  <c r="K134" i="27"/>
  <c r="I134" i="27"/>
  <c r="H134" i="27"/>
  <c r="K133" i="27"/>
  <c r="M133" i="27" s="1"/>
  <c r="I133" i="27"/>
  <c r="H133" i="27"/>
  <c r="L132" i="27"/>
  <c r="K132" i="27"/>
  <c r="I132" i="27"/>
  <c r="M132" i="27" s="1"/>
  <c r="H132" i="27"/>
  <c r="L131" i="27"/>
  <c r="K131" i="27"/>
  <c r="I131" i="27"/>
  <c r="M131" i="27" s="1"/>
  <c r="H131" i="27"/>
  <c r="L130" i="27"/>
  <c r="K130" i="27"/>
  <c r="I130" i="27"/>
  <c r="H130" i="27"/>
  <c r="K129" i="27"/>
  <c r="I129" i="27"/>
  <c r="H129" i="27"/>
  <c r="L129" i="27" s="1"/>
  <c r="K128" i="27"/>
  <c r="I128" i="27"/>
  <c r="H128" i="27"/>
  <c r="K127" i="27"/>
  <c r="I127" i="27"/>
  <c r="H127" i="27"/>
  <c r="K126" i="27"/>
  <c r="I126" i="27"/>
  <c r="H126" i="27"/>
  <c r="K125" i="27"/>
  <c r="I125" i="27"/>
  <c r="M125" i="27" s="1"/>
  <c r="H125" i="27"/>
  <c r="K124" i="27"/>
  <c r="I124" i="27"/>
  <c r="M124" i="27" s="1"/>
  <c r="H124" i="27"/>
  <c r="K123" i="27"/>
  <c r="I123" i="27"/>
  <c r="H123" i="27"/>
  <c r="K122" i="27"/>
  <c r="L122" i="27" s="1"/>
  <c r="I122" i="27"/>
  <c r="H122" i="27"/>
  <c r="K121" i="27"/>
  <c r="I121" i="27"/>
  <c r="H121" i="27"/>
  <c r="K120" i="27"/>
  <c r="I120" i="27"/>
  <c r="H120" i="27"/>
  <c r="L120" i="27" s="1"/>
  <c r="K119" i="27"/>
  <c r="I119" i="27"/>
  <c r="H119" i="27"/>
  <c r="K118" i="27"/>
  <c r="L118" i="27" s="1"/>
  <c r="I118" i="27"/>
  <c r="M118" i="27" s="1"/>
  <c r="H118" i="27"/>
  <c r="K117" i="27"/>
  <c r="I117" i="27"/>
  <c r="M117" i="27" s="1"/>
  <c r="H117" i="27"/>
  <c r="K116" i="27"/>
  <c r="I116" i="27"/>
  <c r="H116" i="27"/>
  <c r="K115" i="27"/>
  <c r="I115" i="27"/>
  <c r="M115" i="27" s="1"/>
  <c r="H115" i="27"/>
  <c r="K114" i="27"/>
  <c r="I114" i="27"/>
  <c r="H114" i="27"/>
  <c r="K113" i="27"/>
  <c r="I113" i="27"/>
  <c r="H113" i="27"/>
  <c r="K112" i="27"/>
  <c r="I112" i="27"/>
  <c r="H112" i="27"/>
  <c r="K111" i="27"/>
  <c r="M111" i="27" s="1"/>
  <c r="I111" i="27"/>
  <c r="H111" i="27"/>
  <c r="K110" i="27"/>
  <c r="I110" i="27"/>
  <c r="H110" i="27"/>
  <c r="K109" i="27"/>
  <c r="I109" i="27"/>
  <c r="H109" i="27"/>
  <c r="K108" i="27"/>
  <c r="L108" i="27" s="1"/>
  <c r="I108" i="27"/>
  <c r="M108" i="27" s="1"/>
  <c r="H108" i="27"/>
  <c r="K107" i="27"/>
  <c r="I107" i="27"/>
  <c r="H107" i="27"/>
  <c r="K106" i="27"/>
  <c r="L106" i="27" s="1"/>
  <c r="I106" i="27"/>
  <c r="H106" i="27"/>
  <c r="K105" i="27"/>
  <c r="I105" i="27"/>
  <c r="H105" i="27"/>
  <c r="L105" i="27" s="1"/>
  <c r="K104" i="27"/>
  <c r="I104" i="27"/>
  <c r="H104" i="27"/>
  <c r="K103" i="27"/>
  <c r="I103" i="27"/>
  <c r="H103" i="27"/>
  <c r="K102" i="27"/>
  <c r="I102" i="27"/>
  <c r="H102" i="27"/>
  <c r="K101" i="27"/>
  <c r="I101" i="27"/>
  <c r="H101" i="27"/>
  <c r="L100" i="27"/>
  <c r="K100" i="27"/>
  <c r="I100" i="27"/>
  <c r="M100" i="27" s="1"/>
  <c r="H100" i="27"/>
  <c r="K99" i="27"/>
  <c r="L99" i="27" s="1"/>
  <c r="I99" i="27"/>
  <c r="M99" i="27" s="1"/>
  <c r="H99" i="27"/>
  <c r="K98" i="27"/>
  <c r="I98" i="27"/>
  <c r="H98" i="27"/>
  <c r="K97" i="27"/>
  <c r="I97" i="27"/>
  <c r="H97" i="27"/>
  <c r="K96" i="27"/>
  <c r="I96" i="27"/>
  <c r="M96" i="27" s="1"/>
  <c r="H96" i="27"/>
  <c r="K95" i="27"/>
  <c r="I95" i="27"/>
  <c r="M95" i="27" s="1"/>
  <c r="H95" i="27"/>
  <c r="L95" i="27" s="1"/>
  <c r="K94" i="27"/>
  <c r="I94" i="27"/>
  <c r="H94" i="27"/>
  <c r="K93" i="27"/>
  <c r="L93" i="27" s="1"/>
  <c r="I93" i="27"/>
  <c r="H93" i="27"/>
  <c r="K92" i="27"/>
  <c r="L92" i="27" s="1"/>
  <c r="I92" i="27"/>
  <c r="H92" i="27"/>
  <c r="K91" i="27"/>
  <c r="I91" i="27"/>
  <c r="H91" i="27"/>
  <c r="K90" i="27"/>
  <c r="I90" i="27"/>
  <c r="H90" i="27"/>
  <c r="K89" i="27"/>
  <c r="I89" i="27"/>
  <c r="H89" i="27"/>
  <c r="K88" i="27"/>
  <c r="I88" i="27"/>
  <c r="H88" i="27"/>
  <c r="L88" i="27" s="1"/>
  <c r="K87" i="27"/>
  <c r="I87" i="27"/>
  <c r="H87" i="27"/>
  <c r="K86" i="27"/>
  <c r="I86" i="27"/>
  <c r="H86" i="27"/>
  <c r="K85" i="27"/>
  <c r="I85" i="27"/>
  <c r="M85" i="27" s="1"/>
  <c r="H85" i="27"/>
  <c r="K84" i="27"/>
  <c r="I84" i="27"/>
  <c r="H84" i="27"/>
  <c r="K83" i="27"/>
  <c r="L83" i="27" s="1"/>
  <c r="I83" i="27"/>
  <c r="H83" i="27"/>
  <c r="K82" i="27"/>
  <c r="I82" i="27"/>
  <c r="H82" i="27"/>
  <c r="K81" i="27"/>
  <c r="I81" i="27"/>
  <c r="H81" i="27"/>
  <c r="K80" i="27"/>
  <c r="I80" i="27"/>
  <c r="H80" i="27"/>
  <c r="K79" i="27"/>
  <c r="I79" i="27"/>
  <c r="H79" i="27"/>
  <c r="K78" i="27"/>
  <c r="I78" i="27"/>
  <c r="H78" i="27"/>
  <c r="K77" i="27"/>
  <c r="I77" i="27"/>
  <c r="H77" i="27"/>
  <c r="L76" i="27"/>
  <c r="K76" i="27"/>
  <c r="I76" i="27"/>
  <c r="M76" i="27" s="1"/>
  <c r="H76" i="27"/>
  <c r="K75" i="27"/>
  <c r="I75" i="27"/>
  <c r="H75" i="27"/>
  <c r="L74" i="27"/>
  <c r="K74" i="27"/>
  <c r="I74" i="27"/>
  <c r="M74" i="27" s="1"/>
  <c r="H74" i="27"/>
  <c r="K73" i="27"/>
  <c r="I73" i="27"/>
  <c r="H73" i="27"/>
  <c r="K72" i="27"/>
  <c r="I72" i="27"/>
  <c r="H72" i="27"/>
  <c r="K71" i="27"/>
  <c r="L71" i="27" s="1"/>
  <c r="I71" i="27"/>
  <c r="H71" i="27"/>
  <c r="K70" i="27"/>
  <c r="M70" i="27" s="1"/>
  <c r="I70" i="27"/>
  <c r="H70" i="27"/>
  <c r="K69" i="27"/>
  <c r="I69" i="27"/>
  <c r="H69" i="27"/>
  <c r="K68" i="27"/>
  <c r="L68" i="27" s="1"/>
  <c r="I68" i="27"/>
  <c r="M68" i="27" s="1"/>
  <c r="H68" i="27"/>
  <c r="K67" i="27"/>
  <c r="I67" i="27"/>
  <c r="H67" i="27"/>
  <c r="K66" i="27"/>
  <c r="I66" i="27"/>
  <c r="H66" i="27"/>
  <c r="K65" i="27"/>
  <c r="L65" i="27" s="1"/>
  <c r="I65" i="27"/>
  <c r="H65" i="27"/>
  <c r="K64" i="27"/>
  <c r="M64" i="27" s="1"/>
  <c r="I64" i="27"/>
  <c r="H64" i="27"/>
  <c r="K63" i="27"/>
  <c r="M63" i="27" s="1"/>
  <c r="I63" i="27"/>
  <c r="H63" i="27"/>
  <c r="L63" i="27" s="1"/>
  <c r="K62" i="27"/>
  <c r="I62" i="27"/>
  <c r="H62" i="27"/>
  <c r="M61" i="27"/>
  <c r="K61" i="27"/>
  <c r="I61" i="27"/>
  <c r="H61" i="27"/>
  <c r="K60" i="27"/>
  <c r="I60" i="27"/>
  <c r="H60" i="27"/>
  <c r="K59" i="27"/>
  <c r="I59" i="27"/>
  <c r="H59" i="27"/>
  <c r="K58" i="27"/>
  <c r="I58" i="27"/>
  <c r="H58" i="27"/>
  <c r="K57" i="27"/>
  <c r="L57" i="27" s="1"/>
  <c r="I57" i="27"/>
  <c r="H57" i="27"/>
  <c r="K56" i="27"/>
  <c r="I56" i="27"/>
  <c r="M56" i="27" s="1"/>
  <c r="H56" i="27"/>
  <c r="L56" i="27" s="1"/>
  <c r="K55" i="27"/>
  <c r="I55" i="27"/>
  <c r="H55" i="27"/>
  <c r="K54" i="27"/>
  <c r="L54" i="27" s="1"/>
  <c r="I54" i="27"/>
  <c r="H54" i="27"/>
  <c r="K53" i="27"/>
  <c r="L53" i="27" s="1"/>
  <c r="I53" i="27"/>
  <c r="H53" i="27"/>
  <c r="K52" i="27"/>
  <c r="I52" i="27"/>
  <c r="H52" i="27"/>
  <c r="K51" i="27"/>
  <c r="I51" i="27"/>
  <c r="H51" i="27"/>
  <c r="K50" i="27"/>
  <c r="I50" i="27"/>
  <c r="H50" i="27"/>
  <c r="K49" i="27"/>
  <c r="I49" i="27"/>
  <c r="H49" i="27"/>
  <c r="K48" i="27"/>
  <c r="I48" i="27"/>
  <c r="H48" i="27"/>
  <c r="K47" i="27"/>
  <c r="I47" i="27"/>
  <c r="H47" i="27"/>
  <c r="K46" i="27"/>
  <c r="I46" i="27"/>
  <c r="H46" i="27"/>
  <c r="K45" i="27"/>
  <c r="I45" i="27"/>
  <c r="H45" i="27"/>
  <c r="L44" i="27"/>
  <c r="K44" i="27"/>
  <c r="I44" i="27"/>
  <c r="H44" i="27"/>
  <c r="K43" i="27"/>
  <c r="I43" i="27"/>
  <c r="H43" i="27"/>
  <c r="L42" i="27"/>
  <c r="K42" i="27"/>
  <c r="I42" i="27"/>
  <c r="H42" i="27"/>
  <c r="K41" i="27"/>
  <c r="I41" i="27"/>
  <c r="H41" i="27"/>
  <c r="L41" i="27" s="1"/>
  <c r="K40" i="27"/>
  <c r="L40" i="27" s="1"/>
  <c r="I40" i="27"/>
  <c r="M40" i="27" s="1"/>
  <c r="H40" i="27"/>
  <c r="K39" i="27"/>
  <c r="L39" i="27" s="1"/>
  <c r="I39" i="27"/>
  <c r="H39" i="27"/>
  <c r="K38" i="27"/>
  <c r="I38" i="27"/>
  <c r="H38" i="27"/>
  <c r="L37" i="27"/>
  <c r="K37" i="27"/>
  <c r="I37" i="27"/>
  <c r="H37" i="27"/>
  <c r="L36" i="27"/>
  <c r="K36" i="27"/>
  <c r="I36" i="27"/>
  <c r="H36" i="27"/>
  <c r="L35" i="27"/>
  <c r="K35" i="27"/>
  <c r="I35" i="27"/>
  <c r="H35" i="27"/>
  <c r="K34" i="27"/>
  <c r="I34" i="27"/>
  <c r="H34" i="27"/>
  <c r="K33" i="27"/>
  <c r="I33" i="27"/>
  <c r="M33" i="27" s="1"/>
  <c r="H33" i="27"/>
  <c r="K32" i="27"/>
  <c r="I32" i="27"/>
  <c r="H32" i="27"/>
  <c r="K31" i="27"/>
  <c r="I31" i="27"/>
  <c r="M31" i="27" s="1"/>
  <c r="H31" i="27"/>
  <c r="K30" i="27"/>
  <c r="I30" i="27"/>
  <c r="H30" i="27"/>
  <c r="K29" i="27"/>
  <c r="L29" i="27" s="1"/>
  <c r="I29" i="27"/>
  <c r="M29" i="27" s="1"/>
  <c r="H29" i="27"/>
  <c r="K28" i="27"/>
  <c r="I28" i="27"/>
  <c r="H28" i="27"/>
  <c r="K27" i="27"/>
  <c r="I27" i="27"/>
  <c r="H27" i="27"/>
  <c r="K26" i="27"/>
  <c r="I26" i="27"/>
  <c r="H26" i="27"/>
  <c r="K25" i="27"/>
  <c r="L25" i="27" s="1"/>
  <c r="I25" i="27"/>
  <c r="H25" i="27"/>
  <c r="K24" i="27"/>
  <c r="I24" i="27"/>
  <c r="M24" i="27" s="1"/>
  <c r="H24" i="27"/>
  <c r="L24" i="27" s="1"/>
  <c r="K23" i="27"/>
  <c r="I23" i="27"/>
  <c r="H23" i="27"/>
  <c r="K22" i="27"/>
  <c r="L22" i="27" s="1"/>
  <c r="I22" i="27"/>
  <c r="H22" i="27"/>
  <c r="K21" i="27"/>
  <c r="I21" i="27"/>
  <c r="M21" i="27" s="1"/>
  <c r="H21" i="27"/>
  <c r="K20" i="27"/>
  <c r="I20" i="27"/>
  <c r="H20" i="27"/>
  <c r="K19" i="27"/>
  <c r="I19" i="27"/>
  <c r="H19" i="27"/>
  <c r="K18" i="27"/>
  <c r="I18" i="27"/>
  <c r="H18" i="27"/>
  <c r="K17" i="27"/>
  <c r="I17" i="27"/>
  <c r="H17" i="27"/>
  <c r="K16" i="27"/>
  <c r="I16" i="27"/>
  <c r="H16" i="27"/>
  <c r="K15" i="27"/>
  <c r="I15" i="27"/>
  <c r="H15" i="27"/>
  <c r="K14" i="27"/>
  <c r="I14" i="27"/>
  <c r="H14" i="27"/>
  <c r="L14" i="27" s="1"/>
  <c r="K13" i="27"/>
  <c r="I13" i="27"/>
  <c r="H13" i="27"/>
  <c r="K12" i="27"/>
  <c r="I12" i="27"/>
  <c r="H12" i="27"/>
  <c r="M11" i="27"/>
  <c r="K11" i="27"/>
  <c r="I11" i="27"/>
  <c r="H11" i="27"/>
  <c r="L10" i="27"/>
  <c r="K10" i="27"/>
  <c r="I10" i="27"/>
  <c r="H10" i="27"/>
  <c r="K9" i="27"/>
  <c r="I9" i="27"/>
  <c r="M9" i="27" s="1"/>
  <c r="H9" i="27"/>
  <c r="K8" i="27"/>
  <c r="L8" i="27" s="1"/>
  <c r="I8" i="27"/>
  <c r="H8" i="27"/>
  <c r="K7" i="27"/>
  <c r="L7" i="27" s="1"/>
  <c r="I7" i="27"/>
  <c r="H7" i="27"/>
  <c r="K6" i="27"/>
  <c r="I6" i="27"/>
  <c r="H6" i="27"/>
  <c r="K5" i="27"/>
  <c r="I5" i="27"/>
  <c r="H5" i="27"/>
  <c r="K4" i="27"/>
  <c r="L4" i="27" s="1"/>
  <c r="I4" i="27"/>
  <c r="M4" i="27" s="1"/>
  <c r="H4" i="27"/>
  <c r="T3" i="27"/>
  <c r="K3" i="27"/>
  <c r="L3" i="27" s="1"/>
  <c r="I3" i="27"/>
  <c r="H3" i="27"/>
  <c r="T2" i="27"/>
  <c r="J1" i="27"/>
  <c r="C5" i="1" s="1"/>
  <c r="M350" i="27" l="1"/>
  <c r="M360" i="27"/>
  <c r="M121" i="27"/>
  <c r="M183" i="27"/>
  <c r="M224" i="27"/>
  <c r="M340" i="27"/>
  <c r="M173" i="27"/>
  <c r="M434" i="27"/>
  <c r="M225" i="27"/>
  <c r="M288" i="27"/>
  <c r="M341" i="27"/>
  <c r="M10" i="27"/>
  <c r="M112" i="27"/>
  <c r="M195" i="27"/>
  <c r="M393" i="27"/>
  <c r="M236" i="27"/>
  <c r="M352" i="27"/>
  <c r="M425" i="27"/>
  <c r="M332" i="27"/>
  <c r="M394" i="27"/>
  <c r="M436" i="27"/>
  <c r="M82" i="27"/>
  <c r="M353" i="27"/>
  <c r="M364" i="27"/>
  <c r="M395" i="27"/>
  <c r="M437" i="27"/>
  <c r="M291" i="27"/>
  <c r="M344" i="27"/>
  <c r="M178" i="27"/>
  <c r="M127" i="27"/>
  <c r="M213" i="27"/>
  <c r="M86" i="27"/>
  <c r="M294" i="27"/>
  <c r="M338" i="27"/>
  <c r="M432" i="27"/>
  <c r="M182" i="27"/>
  <c r="M496" i="27"/>
  <c r="M43" i="27"/>
  <c r="M104" i="27"/>
  <c r="M215" i="27"/>
  <c r="M256" i="27"/>
  <c r="M277" i="27"/>
  <c r="M423" i="27"/>
  <c r="M46" i="27"/>
  <c r="M34" i="27"/>
  <c r="M84" i="27"/>
  <c r="M134" i="27"/>
  <c r="M309" i="27"/>
  <c r="M330" i="27"/>
  <c r="M361" i="27"/>
  <c r="M371" i="27"/>
  <c r="M465" i="27"/>
  <c r="M44" i="27"/>
  <c r="M105" i="27"/>
  <c r="M247" i="27"/>
  <c r="M257" i="27"/>
  <c r="M299" i="27"/>
  <c r="M382" i="27"/>
  <c r="M403" i="27"/>
  <c r="M487" i="27"/>
  <c r="M155" i="27"/>
  <c r="M206" i="27"/>
  <c r="M227" i="27"/>
  <c r="M331" i="27"/>
  <c r="M372" i="27"/>
  <c r="M466" i="27"/>
  <c r="M279" i="27"/>
  <c r="M321" i="27"/>
  <c r="M456" i="27"/>
  <c r="M136" i="27"/>
  <c r="M197" i="27"/>
  <c r="M207" i="27"/>
  <c r="M446" i="27"/>
  <c r="M66" i="27"/>
  <c r="M259" i="27"/>
  <c r="M301" i="27"/>
  <c r="M384" i="27"/>
  <c r="M405" i="27"/>
  <c r="M426" i="27"/>
  <c r="M323" i="27"/>
  <c r="M490" i="27"/>
  <c r="M448" i="27"/>
  <c r="M355" i="27"/>
  <c r="M128" i="27"/>
  <c r="M6" i="27"/>
  <c r="M158" i="27"/>
  <c r="M313" i="27"/>
  <c r="M470" i="27"/>
  <c r="M231" i="27"/>
  <c r="M252" i="27"/>
  <c r="M387" i="27"/>
  <c r="M439" i="27"/>
  <c r="M492" i="27"/>
  <c r="M18" i="27"/>
  <c r="M169" i="27"/>
  <c r="M69" i="27"/>
  <c r="M272" i="27"/>
  <c r="M397" i="27"/>
  <c r="M90" i="27"/>
  <c r="M110" i="27"/>
  <c r="M450" i="27"/>
  <c r="M98" i="27"/>
  <c r="M302" i="27"/>
  <c r="M449" i="27"/>
  <c r="M17" i="27"/>
  <c r="M365" i="27"/>
  <c r="M38" i="27"/>
  <c r="M180" i="27"/>
  <c r="M80" i="27"/>
  <c r="M409" i="27"/>
  <c r="M440" i="27"/>
  <c r="M461" i="27"/>
  <c r="M376" i="27"/>
  <c r="M101" i="27"/>
  <c r="M348" i="27"/>
  <c r="M378" i="27"/>
  <c r="M483" i="27"/>
  <c r="M35" i="27"/>
  <c r="M67" i="27"/>
  <c r="M148" i="27"/>
  <c r="M396" i="27"/>
  <c r="M303" i="27"/>
  <c r="M139" i="27"/>
  <c r="M241" i="27"/>
  <c r="M327" i="27"/>
  <c r="M410" i="27"/>
  <c r="M494" i="27"/>
  <c r="M281" i="27"/>
  <c r="M48" i="27"/>
  <c r="M254" i="27"/>
  <c r="M345" i="27"/>
  <c r="M78" i="27"/>
  <c r="M203" i="27"/>
  <c r="M244" i="27"/>
  <c r="M296" i="27"/>
  <c r="M292" i="27"/>
  <c r="M411" i="27"/>
  <c r="M15" i="27"/>
  <c r="M47" i="27"/>
  <c r="M220" i="27"/>
  <c r="M130" i="27"/>
  <c r="M12" i="27"/>
  <c r="M42" i="27"/>
  <c r="M286" i="27"/>
  <c r="M318" i="27"/>
  <c r="M459" i="27"/>
  <c r="M73" i="27"/>
  <c r="M204" i="27"/>
  <c r="M422" i="27"/>
  <c r="M5" i="27"/>
  <c r="M168" i="27"/>
  <c r="L19" i="27"/>
  <c r="M28" i="27"/>
  <c r="M45" i="27"/>
  <c r="M55" i="27"/>
  <c r="M65" i="27"/>
  <c r="M83" i="27"/>
  <c r="M149" i="27"/>
  <c r="M177" i="27"/>
  <c r="M205" i="27"/>
  <c r="L216" i="27"/>
  <c r="M264" i="27"/>
  <c r="L274" i="27"/>
  <c r="M293" i="27"/>
  <c r="M312" i="27"/>
  <c r="M322" i="27"/>
  <c r="M369" i="27"/>
  <c r="M408" i="27"/>
  <c r="M418" i="27"/>
  <c r="M427" i="27"/>
  <c r="L438" i="27"/>
  <c r="M447" i="27"/>
  <c r="M457" i="27"/>
  <c r="L293" i="27"/>
  <c r="L322" i="27"/>
  <c r="L457" i="27"/>
  <c r="L477" i="27"/>
  <c r="M19" i="27"/>
  <c r="M37" i="27"/>
  <c r="M93" i="27"/>
  <c r="M102" i="27"/>
  <c r="M159" i="27"/>
  <c r="L169" i="27"/>
  <c r="M188" i="27"/>
  <c r="M226" i="27"/>
  <c r="M235" i="27"/>
  <c r="M245" i="27"/>
  <c r="M265" i="27"/>
  <c r="M284" i="27"/>
  <c r="L303" i="27"/>
  <c r="M380" i="27"/>
  <c r="M428" i="27"/>
  <c r="M467" i="27"/>
  <c r="M477" i="27"/>
  <c r="L419" i="27"/>
  <c r="L449" i="27"/>
  <c r="L488" i="27"/>
  <c r="M20" i="27"/>
  <c r="L66" i="27"/>
  <c r="M94" i="27"/>
  <c r="M103" i="27"/>
  <c r="M160" i="27"/>
  <c r="M179" i="27"/>
  <c r="M217" i="27"/>
  <c r="L275" i="27"/>
  <c r="L285" i="27"/>
  <c r="L323" i="27"/>
  <c r="L332" i="27"/>
  <c r="M342" i="27"/>
  <c r="L381" i="27"/>
  <c r="M468" i="27"/>
  <c r="M478" i="27"/>
  <c r="L179" i="27"/>
  <c r="L189" i="27"/>
  <c r="L314" i="27"/>
  <c r="M30" i="27"/>
  <c r="M75" i="27"/>
  <c r="L85" i="27"/>
  <c r="M113" i="27"/>
  <c r="M123" i="27"/>
  <c r="M141" i="27"/>
  <c r="M151" i="27"/>
  <c r="M189" i="27"/>
  <c r="M198" i="27"/>
  <c r="M218" i="27"/>
  <c r="L257" i="27"/>
  <c r="L266" i="27"/>
  <c r="M295" i="27"/>
  <c r="M304" i="27"/>
  <c r="M314" i="27"/>
  <c r="L353" i="27"/>
  <c r="M400" i="27"/>
  <c r="M429" i="27"/>
  <c r="L489" i="27"/>
  <c r="L11" i="27"/>
  <c r="L21" i="27"/>
  <c r="L218" i="27"/>
  <c r="M276" i="27"/>
  <c r="L295" i="27"/>
  <c r="M324" i="27"/>
  <c r="M343" i="27"/>
  <c r="M391" i="27"/>
  <c r="L401" i="27"/>
  <c r="M469" i="27"/>
  <c r="M479" i="27"/>
  <c r="L392" i="27"/>
  <c r="M3" i="27"/>
  <c r="L12" i="27"/>
  <c r="L31" i="27"/>
  <c r="M58" i="27"/>
  <c r="L67" i="27"/>
  <c r="L96" i="27"/>
  <c r="M114" i="27"/>
  <c r="L124" i="27"/>
  <c r="M142" i="27"/>
  <c r="M162" i="27"/>
  <c r="M190" i="27"/>
  <c r="L199" i="27"/>
  <c r="M219" i="27"/>
  <c r="M237" i="27"/>
  <c r="M305" i="27"/>
  <c r="L315" i="27"/>
  <c r="M392" i="27"/>
  <c r="M401" i="27"/>
  <c r="M430" i="27"/>
  <c r="L219" i="27"/>
  <c r="M480" i="27"/>
  <c r="L490" i="27"/>
  <c r="M171" i="27"/>
  <c r="M209" i="27"/>
  <c r="M258" i="27"/>
  <c r="M334" i="27"/>
  <c r="M363" i="27"/>
  <c r="M373" i="27"/>
  <c r="L383" i="27"/>
  <c r="M412" i="27"/>
  <c r="L421" i="27"/>
  <c r="M431" i="27"/>
  <c r="M441" i="27"/>
  <c r="M451" i="27"/>
  <c r="L481" i="27"/>
  <c r="L115" i="27"/>
  <c r="L125" i="27"/>
  <c r="M143" i="27"/>
  <c r="M153" i="27"/>
  <c r="M181" i="27"/>
  <c r="L191" i="27"/>
  <c r="M200" i="27"/>
  <c r="M238" i="27"/>
  <c r="M287" i="27"/>
  <c r="M316" i="27"/>
  <c r="L335" i="27"/>
  <c r="M383" i="27"/>
  <c r="M402" i="27"/>
  <c r="L278" i="27"/>
  <c r="M481" i="27"/>
  <c r="M87" i="27"/>
  <c r="M210" i="27"/>
  <c r="M249" i="27"/>
  <c r="L268" i="27"/>
  <c r="M278" i="27"/>
  <c r="M307" i="27"/>
  <c r="M326" i="27"/>
  <c r="M335" i="27"/>
  <c r="M442" i="27"/>
  <c r="M452" i="27"/>
  <c r="M471" i="27"/>
  <c r="M491" i="27"/>
  <c r="M59" i="27"/>
  <c r="M106" i="27"/>
  <c r="L307" i="27"/>
  <c r="L33" i="27"/>
  <c r="M51" i="27"/>
  <c r="M88" i="27"/>
  <c r="M126" i="27"/>
  <c r="L135" i="27"/>
  <c r="M163" i="27"/>
  <c r="M172" i="27"/>
  <c r="M192" i="27"/>
  <c r="M211" i="27"/>
  <c r="L221" i="27"/>
  <c r="M230" i="27"/>
  <c r="M250" i="27"/>
  <c r="L289" i="27"/>
  <c r="M317" i="27"/>
  <c r="L346" i="27"/>
  <c r="M443" i="27"/>
  <c r="M482" i="27"/>
  <c r="M23" i="27"/>
  <c r="M116" i="27"/>
  <c r="L51" i="27"/>
  <c r="L127" i="27"/>
  <c r="L193" i="27"/>
  <c r="L250" i="27"/>
  <c r="L443" i="27"/>
  <c r="M144" i="27"/>
  <c r="L5" i="27"/>
  <c r="M14" i="27"/>
  <c r="L61" i="27"/>
  <c r="L69" i="27"/>
  <c r="L98" i="27"/>
  <c r="M107" i="27"/>
  <c r="L117" i="27"/>
  <c r="M145" i="27"/>
  <c r="M164" i="27"/>
  <c r="M240" i="27"/>
  <c r="M260" i="27"/>
  <c r="M269" i="27"/>
  <c r="M289" i="27"/>
  <c r="M308" i="27"/>
  <c r="L327" i="27"/>
  <c r="M356" i="27"/>
  <c r="M375" i="27"/>
  <c r="M385" i="27"/>
  <c r="M404" i="27"/>
  <c r="M414" i="27"/>
  <c r="M433" i="27"/>
  <c r="M453" i="27"/>
  <c r="M462" i="27"/>
  <c r="L241" i="27"/>
  <c r="L260" i="27"/>
  <c r="M97" i="27"/>
  <c r="L34" i="27"/>
  <c r="M52" i="27"/>
  <c r="M79" i="27"/>
  <c r="M89" i="27"/>
  <c r="L184" i="27"/>
  <c r="M212" i="27"/>
  <c r="M222" i="27"/>
  <c r="L251" i="27"/>
  <c r="M280" i="27"/>
  <c r="M290" i="27"/>
  <c r="M337" i="27"/>
  <c r="L347" i="27"/>
  <c r="M386" i="27"/>
  <c r="M424" i="27"/>
  <c r="M444" i="27"/>
  <c r="M463" i="27"/>
  <c r="M473" i="27"/>
  <c r="L483" i="27"/>
  <c r="M493" i="27"/>
  <c r="M22" i="27"/>
  <c r="L128" i="27"/>
  <c r="L338" i="27"/>
  <c r="L386" i="27"/>
  <c r="L415" i="27"/>
  <c r="M50" i="27"/>
  <c r="M154" i="27"/>
  <c r="M62" i="27"/>
  <c r="M137" i="27"/>
  <c r="M156" i="27"/>
  <c r="M174" i="27"/>
  <c r="M194" i="27"/>
  <c r="M232" i="27"/>
  <c r="M357" i="27"/>
  <c r="M366" i="27"/>
  <c r="M415" i="27"/>
  <c r="M484" i="27"/>
  <c r="L86" i="27"/>
  <c r="L182" i="27"/>
  <c r="M16" i="27"/>
  <c r="M53" i="27"/>
  <c r="M223" i="27"/>
  <c r="M242" i="27"/>
  <c r="M271" i="27"/>
  <c r="M329" i="27"/>
  <c r="M377" i="27"/>
  <c r="M435" i="27"/>
  <c r="M445" i="27"/>
  <c r="M464" i="27"/>
  <c r="M32" i="27"/>
  <c r="L77" i="27"/>
  <c r="M13" i="27"/>
  <c r="L26" i="27"/>
  <c r="L72" i="27"/>
  <c r="L157" i="27"/>
  <c r="M175" i="27"/>
  <c r="M185" i="27"/>
  <c r="L224" i="27"/>
  <c r="M233" i="27"/>
  <c r="L243" i="27"/>
  <c r="M262" i="27"/>
  <c r="L291" i="27"/>
  <c r="L300" i="27"/>
  <c r="M310" i="27"/>
  <c r="M367" i="27"/>
  <c r="L387" i="27"/>
  <c r="L396" i="27"/>
  <c r="M406" i="27"/>
  <c r="M416" i="27"/>
  <c r="L465" i="27"/>
  <c r="M8" i="27"/>
  <c r="M72" i="27"/>
  <c r="M81" i="27"/>
  <c r="M91" i="27"/>
  <c r="L109" i="27"/>
  <c r="M119" i="27"/>
  <c r="M129" i="27"/>
  <c r="M157" i="27"/>
  <c r="M166" i="27"/>
  <c r="L214" i="27"/>
  <c r="M243" i="27"/>
  <c r="L253" i="27"/>
  <c r="L282" i="27"/>
  <c r="M320" i="27"/>
  <c r="L339" i="27"/>
  <c r="L349" i="27"/>
  <c r="M358" i="27"/>
  <c r="M455" i="27"/>
  <c r="M475" i="27"/>
  <c r="L485" i="27"/>
  <c r="M495" i="27"/>
  <c r="L64" i="27"/>
  <c r="M60" i="27"/>
  <c r="M27" i="27"/>
  <c r="M36" i="27"/>
  <c r="M54" i="27"/>
  <c r="L73" i="27"/>
  <c r="M92" i="27"/>
  <c r="M120" i="27"/>
  <c r="M176" i="27"/>
  <c r="M186" i="27"/>
  <c r="L225" i="27"/>
  <c r="M263" i="27"/>
  <c r="M311" i="27"/>
  <c r="L330" i="27"/>
  <c r="M368" i="27"/>
  <c r="M388" i="27"/>
  <c r="M407" i="27"/>
  <c r="M417" i="27"/>
  <c r="L466" i="27"/>
  <c r="M486" i="27"/>
  <c r="M49" i="27"/>
  <c r="M41" i="27"/>
  <c r="L9" i="27"/>
  <c r="L167" i="27"/>
  <c r="L264" i="27"/>
  <c r="M283" i="27"/>
  <c r="M379" i="27"/>
  <c r="L486" i="27"/>
  <c r="L23" i="27"/>
  <c r="L55" i="27"/>
  <c r="L87" i="27"/>
  <c r="L119" i="27"/>
  <c r="L151" i="27"/>
  <c r="L183" i="27"/>
  <c r="L215" i="27"/>
  <c r="L247" i="27"/>
  <c r="L279" i="27"/>
  <c r="L311" i="27"/>
  <c r="L343" i="27"/>
  <c r="L375" i="27"/>
  <c r="L407" i="27"/>
  <c r="L439" i="27"/>
  <c r="L471" i="27"/>
  <c r="L292" i="27"/>
  <c r="L17" i="27"/>
  <c r="L49" i="27"/>
  <c r="L81" i="27"/>
  <c r="L113" i="27"/>
  <c r="L145" i="27"/>
  <c r="L177" i="27"/>
  <c r="L209" i="27"/>
  <c r="L273" i="27"/>
  <c r="L305" i="27"/>
  <c r="L337" i="27"/>
  <c r="L369" i="27"/>
  <c r="L30" i="27"/>
  <c r="L62" i="27"/>
  <c r="L94" i="27"/>
  <c r="L126" i="27"/>
  <c r="L158" i="27"/>
  <c r="L190" i="27"/>
  <c r="L222" i="27"/>
  <c r="L254" i="27"/>
  <c r="L286" i="27"/>
  <c r="L318" i="27"/>
  <c r="L350" i="27"/>
  <c r="L382" i="27"/>
  <c r="L414" i="27"/>
  <c r="L446" i="27"/>
  <c r="L478" i="27"/>
  <c r="L43" i="27"/>
  <c r="L75" i="27"/>
  <c r="L107" i="27"/>
  <c r="L139" i="27"/>
  <c r="L171" i="27"/>
  <c r="L203" i="27"/>
  <c r="L235" i="27"/>
  <c r="L267" i="27"/>
  <c r="L299" i="27"/>
  <c r="L331" i="27"/>
  <c r="L363" i="27"/>
  <c r="L395" i="27"/>
  <c r="L427" i="27"/>
  <c r="L459" i="27"/>
  <c r="L491" i="27"/>
  <c r="L280" i="27"/>
  <c r="L312" i="27"/>
  <c r="L344" i="27"/>
  <c r="L376" i="27"/>
  <c r="L408" i="27"/>
  <c r="L440" i="27"/>
  <c r="L472" i="27"/>
  <c r="L101" i="27"/>
  <c r="L133" i="27"/>
  <c r="L165" i="27"/>
  <c r="L197" i="27"/>
  <c r="L229" i="27"/>
  <c r="L18" i="27"/>
  <c r="L50" i="27"/>
  <c r="L82" i="27"/>
  <c r="L114" i="27"/>
  <c r="L146" i="27"/>
  <c r="L178" i="27"/>
  <c r="L210" i="27"/>
  <c r="L242" i="27"/>
  <c r="L370" i="27"/>
  <c r="L479" i="27"/>
  <c r="L89" i="27"/>
  <c r="L121" i="27"/>
  <c r="L153" i="27"/>
  <c r="L185" i="27"/>
  <c r="L217" i="27"/>
  <c r="L249" i="27"/>
  <c r="L281" i="27"/>
  <c r="L313" i="27"/>
  <c r="L345" i="27"/>
  <c r="L377" i="27"/>
  <c r="L409" i="27"/>
  <c r="L441" i="27"/>
  <c r="L473" i="27"/>
  <c r="L6" i="27"/>
  <c r="M25" i="27"/>
  <c r="L38" i="27"/>
  <c r="M57" i="27"/>
  <c r="L70" i="27"/>
  <c r="L102" i="27"/>
  <c r="L134" i="27"/>
  <c r="L166" i="27"/>
  <c r="L198" i="27"/>
  <c r="L230" i="27"/>
  <c r="L262" i="27"/>
  <c r="L294" i="27"/>
  <c r="L326" i="27"/>
  <c r="L358" i="27"/>
  <c r="L390" i="27"/>
  <c r="L422" i="27"/>
  <c r="L371" i="27"/>
  <c r="L403" i="27"/>
  <c r="L435" i="27"/>
  <c r="L467" i="27"/>
  <c r="L352" i="27"/>
  <c r="L384" i="27"/>
  <c r="L416" i="27"/>
  <c r="L448" i="27"/>
  <c r="L480" i="27"/>
  <c r="L141" i="27"/>
  <c r="L173" i="27"/>
  <c r="L205" i="27"/>
  <c r="L237" i="27"/>
  <c r="L269" i="27"/>
  <c r="L301" i="27"/>
  <c r="L333" i="27"/>
  <c r="L365" i="27"/>
  <c r="L397" i="27"/>
  <c r="L429" i="27"/>
  <c r="L461" i="27"/>
  <c r="L493" i="27"/>
  <c r="M77" i="27"/>
  <c r="L186" i="27"/>
  <c r="L378" i="27"/>
  <c r="L410" i="27"/>
  <c r="L442" i="27"/>
  <c r="L474" i="27"/>
  <c r="L103" i="27"/>
  <c r="L359" i="27"/>
  <c r="L391" i="27"/>
  <c r="L487" i="27"/>
  <c r="M109" i="27"/>
  <c r="M7" i="27"/>
  <c r="L20" i="27"/>
  <c r="M39" i="27"/>
  <c r="L52" i="27"/>
  <c r="M71" i="27"/>
  <c r="L84" i="27"/>
  <c r="L116" i="27"/>
  <c r="M135" i="27"/>
  <c r="L148" i="27"/>
  <c r="M167" i="27"/>
  <c r="L180" i="27"/>
  <c r="M199" i="27"/>
  <c r="L212" i="27"/>
  <c r="L244" i="27"/>
  <c r="L276" i="27"/>
  <c r="L308" i="27"/>
  <c r="L340" i="27"/>
  <c r="L372" i="27"/>
  <c r="L404" i="27"/>
  <c r="L436" i="27"/>
  <c r="L468" i="27"/>
  <c r="L32" i="27"/>
  <c r="L13" i="27"/>
  <c r="M26" i="27"/>
  <c r="M122" i="27"/>
  <c r="L97" i="27"/>
  <c r="L46" i="27"/>
  <c r="L78" i="27"/>
  <c r="L110" i="27"/>
  <c r="L142" i="27"/>
  <c r="L174" i="27"/>
  <c r="L206" i="27"/>
  <c r="L238" i="27"/>
  <c r="L270" i="27"/>
  <c r="L302" i="27"/>
  <c r="L334" i="27"/>
  <c r="L366" i="27"/>
  <c r="L398" i="27"/>
  <c r="L430" i="27"/>
  <c r="L462" i="27"/>
  <c r="L494" i="27"/>
  <c r="L90" i="27"/>
  <c r="K1" i="27"/>
  <c r="D5" i="1" s="1"/>
  <c r="L27" i="27"/>
  <c r="L59" i="27"/>
  <c r="L91" i="27"/>
  <c r="L123" i="27"/>
  <c r="L155" i="27"/>
  <c r="L411" i="27"/>
  <c r="L475" i="27"/>
  <c r="L104" i="27"/>
  <c r="L136" i="27"/>
  <c r="L168" i="27"/>
  <c r="L200" i="27"/>
  <c r="L232" i="27"/>
  <c r="L213" i="27"/>
  <c r="L245" i="27"/>
  <c r="L277" i="27"/>
  <c r="L309" i="27"/>
  <c r="L341" i="27"/>
  <c r="L373" i="27"/>
  <c r="L405" i="27"/>
  <c r="L437" i="27"/>
  <c r="L469" i="27"/>
  <c r="L58" i="27"/>
  <c r="L226" i="27"/>
  <c r="L258" i="27"/>
  <c r="L418" i="27"/>
  <c r="L450" i="27"/>
  <c r="L482" i="27"/>
  <c r="L15" i="27"/>
  <c r="L47" i="27"/>
  <c r="L79" i="27"/>
  <c r="L111" i="27"/>
  <c r="L143" i="27"/>
  <c r="L175" i="27"/>
  <c r="L207" i="27"/>
  <c r="L239" i="27"/>
  <c r="L271" i="27"/>
  <c r="L495" i="27"/>
  <c r="L28" i="27"/>
  <c r="L60" i="27"/>
  <c r="L156" i="27"/>
  <c r="L220" i="27"/>
  <c r="L252" i="27"/>
  <c r="L284" i="27"/>
  <c r="L316" i="27"/>
  <c r="L348" i="27"/>
  <c r="L380" i="27"/>
  <c r="L412" i="27"/>
  <c r="L444" i="27"/>
  <c r="L476" i="27"/>
  <c r="L137" i="27"/>
  <c r="L233" i="27"/>
  <c r="L297" i="27"/>
  <c r="L329" i="27"/>
  <c r="L361" i="27"/>
  <c r="L393" i="27"/>
  <c r="L425" i="27"/>
  <c r="L45" i="27"/>
  <c r="L16" i="27"/>
  <c r="L48" i="27"/>
  <c r="L80" i="27"/>
  <c r="L112" i="27"/>
  <c r="L144" i="27"/>
  <c r="L176" i="27"/>
  <c r="L208" i="27"/>
  <c r="L240" i="27"/>
  <c r="L272" i="27"/>
  <c r="L304" i="27"/>
  <c r="L336" i="27"/>
  <c r="L368" i="27"/>
  <c r="L400" i="27"/>
  <c r="L432" i="27"/>
  <c r="L464" i="27"/>
  <c r="L496" i="27"/>
  <c r="M1" i="27" l="1"/>
  <c r="F5" i="1" s="1"/>
  <c r="L1" i="27"/>
  <c r="E5" i="1" s="1"/>
  <c r="K716" i="26" l="1"/>
  <c r="I716" i="26"/>
  <c r="H716" i="26"/>
  <c r="K715" i="26"/>
  <c r="M715" i="26" s="1"/>
  <c r="I715" i="26"/>
  <c r="H715" i="26"/>
  <c r="K714" i="26"/>
  <c r="I714" i="26"/>
  <c r="H714" i="26"/>
  <c r="K713" i="26"/>
  <c r="I713" i="26"/>
  <c r="H713" i="26"/>
  <c r="K712" i="26"/>
  <c r="L712" i="26" s="1"/>
  <c r="I712" i="26"/>
  <c r="H712" i="26"/>
  <c r="K711" i="26"/>
  <c r="I711" i="26"/>
  <c r="H711" i="26"/>
  <c r="K710" i="26"/>
  <c r="I710" i="26"/>
  <c r="H710" i="26"/>
  <c r="K709" i="26"/>
  <c r="I709" i="26"/>
  <c r="H709" i="26"/>
  <c r="K708" i="26"/>
  <c r="I708" i="26"/>
  <c r="H708" i="26"/>
  <c r="M707" i="26"/>
  <c r="L707" i="26"/>
  <c r="K707" i="26"/>
  <c r="I707" i="26"/>
  <c r="H707" i="26"/>
  <c r="K706" i="26"/>
  <c r="I706" i="26"/>
  <c r="H706" i="26"/>
  <c r="M705" i="26"/>
  <c r="K705" i="26"/>
  <c r="L705" i="26" s="1"/>
  <c r="I705" i="26"/>
  <c r="H705" i="26"/>
  <c r="K704" i="26"/>
  <c r="I704" i="26"/>
  <c r="H704" i="26"/>
  <c r="K703" i="26"/>
  <c r="I703" i="26"/>
  <c r="H703" i="26"/>
  <c r="L703" i="26" s="1"/>
  <c r="K702" i="26"/>
  <c r="L702" i="26" s="1"/>
  <c r="I702" i="26"/>
  <c r="H702" i="26"/>
  <c r="K701" i="26"/>
  <c r="I701" i="26"/>
  <c r="H701" i="26"/>
  <c r="K700" i="26"/>
  <c r="I700" i="26"/>
  <c r="M700" i="26" s="1"/>
  <c r="H700" i="26"/>
  <c r="K699" i="26"/>
  <c r="I699" i="26"/>
  <c r="H699" i="26"/>
  <c r="L699" i="26" s="1"/>
  <c r="K698" i="26"/>
  <c r="I698" i="26"/>
  <c r="H698" i="26"/>
  <c r="K697" i="26"/>
  <c r="I697" i="26"/>
  <c r="H697" i="26"/>
  <c r="K696" i="26"/>
  <c r="I696" i="26"/>
  <c r="H696" i="26"/>
  <c r="K695" i="26"/>
  <c r="I695" i="26"/>
  <c r="H695" i="26"/>
  <c r="L695" i="26" s="1"/>
  <c r="K694" i="26"/>
  <c r="L694" i="26" s="1"/>
  <c r="I694" i="26"/>
  <c r="M694" i="26" s="1"/>
  <c r="H694" i="26"/>
  <c r="K693" i="26"/>
  <c r="I693" i="26"/>
  <c r="M693" i="26" s="1"/>
  <c r="H693" i="26"/>
  <c r="K692" i="26"/>
  <c r="M692" i="26" s="1"/>
  <c r="I692" i="26"/>
  <c r="H692" i="26"/>
  <c r="K691" i="26"/>
  <c r="I691" i="26"/>
  <c r="H691" i="26"/>
  <c r="K690" i="26"/>
  <c r="I690" i="26"/>
  <c r="M690" i="26" s="1"/>
  <c r="H690" i="26"/>
  <c r="K689" i="26"/>
  <c r="M689" i="26" s="1"/>
  <c r="I689" i="26"/>
  <c r="H689" i="26"/>
  <c r="K688" i="26"/>
  <c r="M688" i="26" s="1"/>
  <c r="I688" i="26"/>
  <c r="H688" i="26"/>
  <c r="K687" i="26"/>
  <c r="I687" i="26"/>
  <c r="H687" i="26"/>
  <c r="K686" i="26"/>
  <c r="L686" i="26" s="1"/>
  <c r="I686" i="26"/>
  <c r="H686" i="26"/>
  <c r="K685" i="26"/>
  <c r="M685" i="26" s="1"/>
  <c r="I685" i="26"/>
  <c r="H685" i="26"/>
  <c r="K684" i="26"/>
  <c r="I684" i="26"/>
  <c r="H684" i="26"/>
  <c r="K683" i="26"/>
  <c r="M683" i="26" s="1"/>
  <c r="I683" i="26"/>
  <c r="H683" i="26"/>
  <c r="K682" i="26"/>
  <c r="I682" i="26"/>
  <c r="H682" i="26"/>
  <c r="K681" i="26"/>
  <c r="I681" i="26"/>
  <c r="H681" i="26"/>
  <c r="K680" i="26"/>
  <c r="I680" i="26"/>
  <c r="H680" i="26"/>
  <c r="K679" i="26"/>
  <c r="I679" i="26"/>
  <c r="H679" i="26"/>
  <c r="K678" i="26"/>
  <c r="M678" i="26" s="1"/>
  <c r="I678" i="26"/>
  <c r="H678" i="26"/>
  <c r="K677" i="26"/>
  <c r="I677" i="26"/>
  <c r="H677" i="26"/>
  <c r="K676" i="26"/>
  <c r="I676" i="26"/>
  <c r="H676" i="26"/>
  <c r="K675" i="26"/>
  <c r="M675" i="26" s="1"/>
  <c r="I675" i="26"/>
  <c r="H675" i="26"/>
  <c r="M674" i="26"/>
  <c r="K674" i="26"/>
  <c r="L674" i="26" s="1"/>
  <c r="I674" i="26"/>
  <c r="H674" i="26"/>
  <c r="K673" i="26"/>
  <c r="L673" i="26" s="1"/>
  <c r="I673" i="26"/>
  <c r="M673" i="26" s="1"/>
  <c r="H673" i="26"/>
  <c r="K672" i="26"/>
  <c r="M672" i="26" s="1"/>
  <c r="I672" i="26"/>
  <c r="H672" i="26"/>
  <c r="L672" i="26" s="1"/>
  <c r="K671" i="26"/>
  <c r="I671" i="26"/>
  <c r="H671" i="26"/>
  <c r="L671" i="26" s="1"/>
  <c r="K670" i="26"/>
  <c r="I670" i="26"/>
  <c r="H670" i="26"/>
  <c r="K669" i="26"/>
  <c r="I669" i="26"/>
  <c r="H669" i="26"/>
  <c r="K668" i="26"/>
  <c r="I668" i="26"/>
  <c r="H668" i="26"/>
  <c r="K667" i="26"/>
  <c r="L667" i="26" s="1"/>
  <c r="I667" i="26"/>
  <c r="H667" i="26"/>
  <c r="K666" i="26"/>
  <c r="I666" i="26"/>
  <c r="H666" i="26"/>
  <c r="K665" i="26"/>
  <c r="M665" i="26" s="1"/>
  <c r="I665" i="26"/>
  <c r="H665" i="26"/>
  <c r="L665" i="26" s="1"/>
  <c r="K664" i="26"/>
  <c r="I664" i="26"/>
  <c r="H664" i="26"/>
  <c r="K663" i="26"/>
  <c r="I663" i="26"/>
  <c r="H663" i="26"/>
  <c r="L663" i="26" s="1"/>
  <c r="M662" i="26"/>
  <c r="L662" i="26"/>
  <c r="K662" i="26"/>
  <c r="I662" i="26"/>
  <c r="H662" i="26"/>
  <c r="K661" i="26"/>
  <c r="L661" i="26" s="1"/>
  <c r="I661" i="26"/>
  <c r="M661" i="26" s="1"/>
  <c r="H661" i="26"/>
  <c r="K660" i="26"/>
  <c r="M660" i="26" s="1"/>
  <c r="I660" i="26"/>
  <c r="H660" i="26"/>
  <c r="K659" i="26"/>
  <c r="I659" i="26"/>
  <c r="M659" i="26" s="1"/>
  <c r="H659" i="26"/>
  <c r="K658" i="26"/>
  <c r="I658" i="26"/>
  <c r="H658" i="26"/>
  <c r="K657" i="26"/>
  <c r="I657" i="26"/>
  <c r="H657" i="26"/>
  <c r="L657" i="26" s="1"/>
  <c r="K656" i="26"/>
  <c r="I656" i="26"/>
  <c r="H656" i="26"/>
  <c r="K655" i="26"/>
  <c r="I655" i="26"/>
  <c r="H655" i="26"/>
  <c r="L655" i="26" s="1"/>
  <c r="K654" i="26"/>
  <c r="L654" i="26" s="1"/>
  <c r="I654" i="26"/>
  <c r="H654" i="26"/>
  <c r="M653" i="26"/>
  <c r="K653" i="26"/>
  <c r="L653" i="26" s="1"/>
  <c r="I653" i="26"/>
  <c r="H653" i="26"/>
  <c r="K652" i="26"/>
  <c r="I652" i="26"/>
  <c r="H652" i="26"/>
  <c r="K651" i="26"/>
  <c r="M651" i="26" s="1"/>
  <c r="I651" i="26"/>
  <c r="H651" i="26"/>
  <c r="K650" i="26"/>
  <c r="I650" i="26"/>
  <c r="H650" i="26"/>
  <c r="K649" i="26"/>
  <c r="L649" i="26" s="1"/>
  <c r="I649" i="26"/>
  <c r="H649" i="26"/>
  <c r="K648" i="26"/>
  <c r="I648" i="26"/>
  <c r="H648" i="26"/>
  <c r="K647" i="26"/>
  <c r="I647" i="26"/>
  <c r="H647" i="26"/>
  <c r="K646" i="26"/>
  <c r="I646" i="26"/>
  <c r="H646" i="26"/>
  <c r="K645" i="26"/>
  <c r="I645" i="26"/>
  <c r="H645" i="26"/>
  <c r="K644" i="26"/>
  <c r="M644" i="26" s="1"/>
  <c r="I644" i="26"/>
  <c r="H644" i="26"/>
  <c r="L643" i="26"/>
  <c r="K643" i="26"/>
  <c r="I643" i="26"/>
  <c r="H643" i="26"/>
  <c r="M642" i="26"/>
  <c r="K642" i="26"/>
  <c r="I642" i="26"/>
  <c r="H642" i="26"/>
  <c r="K641" i="26"/>
  <c r="M641" i="26" s="1"/>
  <c r="I641" i="26"/>
  <c r="H641" i="26"/>
  <c r="K640" i="26"/>
  <c r="M640" i="26" s="1"/>
  <c r="I640" i="26"/>
  <c r="H640" i="26"/>
  <c r="K639" i="26"/>
  <c r="M639" i="26" s="1"/>
  <c r="I639" i="26"/>
  <c r="H639" i="26"/>
  <c r="K638" i="26"/>
  <c r="L638" i="26" s="1"/>
  <c r="I638" i="26"/>
  <c r="H638" i="26"/>
  <c r="K637" i="26"/>
  <c r="M637" i="26" s="1"/>
  <c r="I637" i="26"/>
  <c r="H637" i="26"/>
  <c r="K636" i="26"/>
  <c r="I636" i="26"/>
  <c r="H636" i="26"/>
  <c r="L636" i="26" s="1"/>
  <c r="K635" i="26"/>
  <c r="L635" i="26" s="1"/>
  <c r="I635" i="26"/>
  <c r="H635" i="26"/>
  <c r="K634" i="26"/>
  <c r="I634" i="26"/>
  <c r="H634" i="26"/>
  <c r="K633" i="26"/>
  <c r="I633" i="26"/>
  <c r="H633" i="26"/>
  <c r="K632" i="26"/>
  <c r="I632" i="26"/>
  <c r="H632" i="26"/>
  <c r="K631" i="26"/>
  <c r="I631" i="26"/>
  <c r="H631" i="26"/>
  <c r="L631" i="26" s="1"/>
  <c r="K630" i="26"/>
  <c r="M630" i="26" s="1"/>
  <c r="I630" i="26"/>
  <c r="H630" i="26"/>
  <c r="K629" i="26"/>
  <c r="L629" i="26" s="1"/>
  <c r="I629" i="26"/>
  <c r="H629" i="26"/>
  <c r="M628" i="26"/>
  <c r="K628" i="26"/>
  <c r="I628" i="26"/>
  <c r="H628" i="26"/>
  <c r="K627" i="26"/>
  <c r="L627" i="26" s="1"/>
  <c r="I627" i="26"/>
  <c r="M627" i="26" s="1"/>
  <c r="H627" i="26"/>
  <c r="K626" i="26"/>
  <c r="I626" i="26"/>
  <c r="H626" i="26"/>
  <c r="K625" i="26"/>
  <c r="I625" i="26"/>
  <c r="H625" i="26"/>
  <c r="L625" i="26" s="1"/>
  <c r="K624" i="26"/>
  <c r="I624" i="26"/>
  <c r="H624" i="26"/>
  <c r="L624" i="26" s="1"/>
  <c r="L623" i="26"/>
  <c r="K623" i="26"/>
  <c r="I623" i="26"/>
  <c r="H623" i="26"/>
  <c r="K622" i="26"/>
  <c r="L622" i="26" s="1"/>
  <c r="I622" i="26"/>
  <c r="H622" i="26"/>
  <c r="L621" i="26"/>
  <c r="K621" i="26"/>
  <c r="I621" i="26"/>
  <c r="M621" i="26" s="1"/>
  <c r="H621" i="26"/>
  <c r="K620" i="26"/>
  <c r="M620" i="26" s="1"/>
  <c r="I620" i="26"/>
  <c r="H620" i="26"/>
  <c r="M619" i="26"/>
  <c r="L619" i="26"/>
  <c r="K619" i="26"/>
  <c r="I619" i="26"/>
  <c r="H619" i="26"/>
  <c r="K618" i="26"/>
  <c r="I618" i="26"/>
  <c r="H618" i="26"/>
  <c r="M617" i="26"/>
  <c r="K617" i="26"/>
  <c r="I617" i="26"/>
  <c r="H617" i="26"/>
  <c r="K616" i="26"/>
  <c r="I616" i="26"/>
  <c r="H616" i="26"/>
  <c r="K615" i="26"/>
  <c r="I615" i="26"/>
  <c r="H615" i="26"/>
  <c r="K614" i="26"/>
  <c r="M614" i="26" s="1"/>
  <c r="I614" i="26"/>
  <c r="H614" i="26"/>
  <c r="K613" i="26"/>
  <c r="I613" i="26"/>
  <c r="H613" i="26"/>
  <c r="K612" i="26"/>
  <c r="I612" i="26"/>
  <c r="H612" i="26"/>
  <c r="L611" i="26"/>
  <c r="K611" i="26"/>
  <c r="I611" i="26"/>
  <c r="H611" i="26"/>
  <c r="K610" i="26"/>
  <c r="L610" i="26" s="1"/>
  <c r="I610" i="26"/>
  <c r="H610" i="26"/>
  <c r="K609" i="26"/>
  <c r="M609" i="26" s="1"/>
  <c r="I609" i="26"/>
  <c r="H609" i="26"/>
  <c r="M608" i="26"/>
  <c r="K608" i="26"/>
  <c r="I608" i="26"/>
  <c r="H608" i="26"/>
  <c r="L608" i="26" s="1"/>
  <c r="K607" i="26"/>
  <c r="M607" i="26" s="1"/>
  <c r="I607" i="26"/>
  <c r="H607" i="26"/>
  <c r="K606" i="26"/>
  <c r="I606" i="26"/>
  <c r="H606" i="26"/>
  <c r="K605" i="26"/>
  <c r="I605" i="26"/>
  <c r="H605" i="26"/>
  <c r="K604" i="26"/>
  <c r="I604" i="26"/>
  <c r="H604" i="26"/>
  <c r="L603" i="26"/>
  <c r="K603" i="26"/>
  <c r="I603" i="26"/>
  <c r="H603" i="26"/>
  <c r="K602" i="26"/>
  <c r="M602" i="26" s="1"/>
  <c r="I602" i="26"/>
  <c r="H602" i="26"/>
  <c r="L602" i="26" s="1"/>
  <c r="L601" i="26"/>
  <c r="K601" i="26"/>
  <c r="I601" i="26"/>
  <c r="H601" i="26"/>
  <c r="K600" i="26"/>
  <c r="M600" i="26" s="1"/>
  <c r="I600" i="26"/>
  <c r="H600" i="26"/>
  <c r="K599" i="26"/>
  <c r="M599" i="26" s="1"/>
  <c r="I599" i="26"/>
  <c r="H599" i="26"/>
  <c r="K598" i="26"/>
  <c r="L598" i="26" s="1"/>
  <c r="I598" i="26"/>
  <c r="H598" i="26"/>
  <c r="K597" i="26"/>
  <c r="M597" i="26" s="1"/>
  <c r="I597" i="26"/>
  <c r="H597" i="26"/>
  <c r="L597" i="26" s="1"/>
  <c r="K596" i="26"/>
  <c r="I596" i="26"/>
  <c r="M596" i="26" s="1"/>
  <c r="H596" i="26"/>
  <c r="K595" i="26"/>
  <c r="L595" i="26" s="1"/>
  <c r="I595" i="26"/>
  <c r="H595" i="26"/>
  <c r="K594" i="26"/>
  <c r="I594" i="26"/>
  <c r="H594" i="26"/>
  <c r="K593" i="26"/>
  <c r="I593" i="26"/>
  <c r="H593" i="26"/>
  <c r="L593" i="26" s="1"/>
  <c r="K592" i="26"/>
  <c r="I592" i="26"/>
  <c r="H592" i="26"/>
  <c r="K591" i="26"/>
  <c r="L591" i="26" s="1"/>
  <c r="I591" i="26"/>
  <c r="H591" i="26"/>
  <c r="K590" i="26"/>
  <c r="M590" i="26" s="1"/>
  <c r="I590" i="26"/>
  <c r="H590" i="26"/>
  <c r="M589" i="26"/>
  <c r="L589" i="26"/>
  <c r="K589" i="26"/>
  <c r="I589" i="26"/>
  <c r="H589" i="26"/>
  <c r="K588" i="26"/>
  <c r="M588" i="26" s="1"/>
  <c r="I588" i="26"/>
  <c r="H588" i="26"/>
  <c r="L587" i="26"/>
  <c r="K587" i="26"/>
  <c r="M587" i="26" s="1"/>
  <c r="I587" i="26"/>
  <c r="H587" i="26"/>
  <c r="K586" i="26"/>
  <c r="I586" i="26"/>
  <c r="H586" i="26"/>
  <c r="K585" i="26"/>
  <c r="M585" i="26" s="1"/>
  <c r="I585" i="26"/>
  <c r="H585" i="26"/>
  <c r="K584" i="26"/>
  <c r="I584" i="26"/>
  <c r="H584" i="26"/>
  <c r="K583" i="26"/>
  <c r="I583" i="26"/>
  <c r="H583" i="26"/>
  <c r="K582" i="26"/>
  <c r="I582" i="26"/>
  <c r="H582" i="26"/>
  <c r="K581" i="26"/>
  <c r="I581" i="26"/>
  <c r="H581" i="26"/>
  <c r="K580" i="26"/>
  <c r="I580" i="26"/>
  <c r="H580" i="26"/>
  <c r="K579" i="26"/>
  <c r="L579" i="26" s="1"/>
  <c r="I579" i="26"/>
  <c r="M579" i="26" s="1"/>
  <c r="H579" i="26"/>
  <c r="K578" i="26"/>
  <c r="M578" i="26" s="1"/>
  <c r="I578" i="26"/>
  <c r="H578" i="26"/>
  <c r="K577" i="26"/>
  <c r="M577" i="26" s="1"/>
  <c r="I577" i="26"/>
  <c r="H577" i="26"/>
  <c r="M576" i="26"/>
  <c r="K576" i="26"/>
  <c r="I576" i="26"/>
  <c r="H576" i="26"/>
  <c r="L576" i="26" s="1"/>
  <c r="K575" i="26"/>
  <c r="M575" i="26" s="1"/>
  <c r="I575" i="26"/>
  <c r="H575" i="26"/>
  <c r="M574" i="26"/>
  <c r="K574" i="26"/>
  <c r="I574" i="26"/>
  <c r="H574" i="26"/>
  <c r="K573" i="26"/>
  <c r="M573" i="26" s="1"/>
  <c r="I573" i="26"/>
  <c r="H573" i="26"/>
  <c r="K572" i="26"/>
  <c r="M572" i="26" s="1"/>
  <c r="I572" i="26"/>
  <c r="H572" i="26"/>
  <c r="K571" i="26"/>
  <c r="I571" i="26"/>
  <c r="H571" i="26"/>
  <c r="K570" i="26"/>
  <c r="I570" i="26"/>
  <c r="H570" i="26"/>
  <c r="K569" i="26"/>
  <c r="M569" i="26" s="1"/>
  <c r="I569" i="26"/>
  <c r="H569" i="26"/>
  <c r="K568" i="26"/>
  <c r="M568" i="26" s="1"/>
  <c r="I568" i="26"/>
  <c r="H568" i="26"/>
  <c r="K567" i="26"/>
  <c r="I567" i="26"/>
  <c r="H567" i="26"/>
  <c r="K566" i="26"/>
  <c r="M566" i="26" s="1"/>
  <c r="I566" i="26"/>
  <c r="H566" i="26"/>
  <c r="L566" i="26" s="1"/>
  <c r="K565" i="26"/>
  <c r="M565" i="26" s="1"/>
  <c r="I565" i="26"/>
  <c r="H565" i="26"/>
  <c r="K564" i="26"/>
  <c r="L564" i="26" s="1"/>
  <c r="I564" i="26"/>
  <c r="H564" i="26"/>
  <c r="K563" i="26"/>
  <c r="I563" i="26"/>
  <c r="M563" i="26" s="1"/>
  <c r="H563" i="26"/>
  <c r="K562" i="26"/>
  <c r="I562" i="26"/>
  <c r="H562" i="26"/>
  <c r="K561" i="26"/>
  <c r="M561" i="26" s="1"/>
  <c r="I561" i="26"/>
  <c r="H561" i="26"/>
  <c r="L561" i="26" s="1"/>
  <c r="K560" i="26"/>
  <c r="I560" i="26"/>
  <c r="H560" i="26"/>
  <c r="K559" i="26"/>
  <c r="M559" i="26" s="1"/>
  <c r="I559" i="26"/>
  <c r="H559" i="26"/>
  <c r="M558" i="26"/>
  <c r="K558" i="26"/>
  <c r="L558" i="26" s="1"/>
  <c r="I558" i="26"/>
  <c r="H558" i="26"/>
  <c r="L557" i="26"/>
  <c r="K557" i="26"/>
  <c r="I557" i="26"/>
  <c r="M557" i="26" s="1"/>
  <c r="H557" i="26"/>
  <c r="K556" i="26"/>
  <c r="I556" i="26"/>
  <c r="H556" i="26"/>
  <c r="M555" i="26"/>
  <c r="K555" i="26"/>
  <c r="L555" i="26" s="1"/>
  <c r="I555" i="26"/>
  <c r="H555" i="26"/>
  <c r="K554" i="26"/>
  <c r="I554" i="26"/>
  <c r="H554" i="26"/>
  <c r="K553" i="26"/>
  <c r="L553" i="26" s="1"/>
  <c r="I553" i="26"/>
  <c r="H553" i="26"/>
  <c r="K552" i="26"/>
  <c r="I552" i="26"/>
  <c r="M552" i="26" s="1"/>
  <c r="H552" i="26"/>
  <c r="K551" i="26"/>
  <c r="I551" i="26"/>
  <c r="H551" i="26"/>
  <c r="K550" i="26"/>
  <c r="I550" i="26"/>
  <c r="H550" i="26"/>
  <c r="K549" i="26"/>
  <c r="I549" i="26"/>
  <c r="H549" i="26"/>
  <c r="K548" i="26"/>
  <c r="M548" i="26" s="1"/>
  <c r="I548" i="26"/>
  <c r="H548" i="26"/>
  <c r="M547" i="26"/>
  <c r="K547" i="26"/>
  <c r="L547" i="26" s="1"/>
  <c r="I547" i="26"/>
  <c r="H547" i="26"/>
  <c r="K546" i="26"/>
  <c r="M546" i="26" s="1"/>
  <c r="I546" i="26"/>
  <c r="H546" i="26"/>
  <c r="M545" i="26"/>
  <c r="K545" i="26"/>
  <c r="I545" i="26"/>
  <c r="H545" i="26"/>
  <c r="L545" i="26" s="1"/>
  <c r="M544" i="26"/>
  <c r="K544" i="26"/>
  <c r="I544" i="26"/>
  <c r="H544" i="26"/>
  <c r="K543" i="26"/>
  <c r="M543" i="26" s="1"/>
  <c r="I543" i="26"/>
  <c r="H543" i="26"/>
  <c r="L543" i="26" s="1"/>
  <c r="K542" i="26"/>
  <c r="I542" i="26"/>
  <c r="H542" i="26"/>
  <c r="K541" i="26"/>
  <c r="I541" i="26"/>
  <c r="H541" i="26"/>
  <c r="K540" i="26"/>
  <c r="M540" i="26" s="1"/>
  <c r="I540" i="26"/>
  <c r="H540" i="26"/>
  <c r="L539" i="26"/>
  <c r="K539" i="26"/>
  <c r="I539" i="26"/>
  <c r="H539" i="26"/>
  <c r="K538" i="26"/>
  <c r="M538" i="26" s="1"/>
  <c r="I538" i="26"/>
  <c r="H538" i="26"/>
  <c r="K537" i="26"/>
  <c r="I537" i="26"/>
  <c r="H537" i="26"/>
  <c r="K536" i="26"/>
  <c r="I536" i="26"/>
  <c r="H536" i="26"/>
  <c r="K535" i="26"/>
  <c r="I535" i="26"/>
  <c r="H535" i="26"/>
  <c r="K534" i="26"/>
  <c r="I534" i="26"/>
  <c r="M534" i="26" s="1"/>
  <c r="H534" i="26"/>
  <c r="L534" i="26" s="1"/>
  <c r="K533" i="26"/>
  <c r="I533" i="26"/>
  <c r="M533" i="26" s="1"/>
  <c r="H533" i="26"/>
  <c r="L533" i="26" s="1"/>
  <c r="K532" i="26"/>
  <c r="M532" i="26" s="1"/>
  <c r="I532" i="26"/>
  <c r="H532" i="26"/>
  <c r="K531" i="26"/>
  <c r="I531" i="26"/>
  <c r="M531" i="26" s="1"/>
  <c r="H531" i="26"/>
  <c r="K530" i="26"/>
  <c r="I530" i="26"/>
  <c r="H530" i="26"/>
  <c r="K529" i="26"/>
  <c r="I529" i="26"/>
  <c r="H529" i="26"/>
  <c r="K528" i="26"/>
  <c r="M528" i="26" s="1"/>
  <c r="I528" i="26"/>
  <c r="H528" i="26"/>
  <c r="K527" i="26"/>
  <c r="M527" i="26" s="1"/>
  <c r="I527" i="26"/>
  <c r="H527" i="26"/>
  <c r="K526" i="26"/>
  <c r="I526" i="26"/>
  <c r="H526" i="26"/>
  <c r="K525" i="26"/>
  <c r="M525" i="26" s="1"/>
  <c r="I525" i="26"/>
  <c r="H525" i="26"/>
  <c r="K524" i="26"/>
  <c r="I524" i="26"/>
  <c r="H524" i="26"/>
  <c r="K523" i="26"/>
  <c r="L523" i="26" s="1"/>
  <c r="I523" i="26"/>
  <c r="M523" i="26" s="1"/>
  <c r="H523" i="26"/>
  <c r="K522" i="26"/>
  <c r="I522" i="26"/>
  <c r="H522" i="26"/>
  <c r="K521" i="26"/>
  <c r="M521" i="26" s="1"/>
  <c r="I521" i="26"/>
  <c r="H521" i="26"/>
  <c r="K520" i="26"/>
  <c r="I520" i="26"/>
  <c r="M520" i="26" s="1"/>
  <c r="H520" i="26"/>
  <c r="K519" i="26"/>
  <c r="I519" i="26"/>
  <c r="H519" i="26"/>
  <c r="K518" i="26"/>
  <c r="I518" i="26"/>
  <c r="H518" i="26"/>
  <c r="K517" i="26"/>
  <c r="I517" i="26"/>
  <c r="H517" i="26"/>
  <c r="K516" i="26"/>
  <c r="M516" i="26" s="1"/>
  <c r="I516" i="26"/>
  <c r="H516" i="26"/>
  <c r="K515" i="26"/>
  <c r="I515" i="26"/>
  <c r="M515" i="26" s="1"/>
  <c r="H515" i="26"/>
  <c r="L514" i="26"/>
  <c r="K514" i="26"/>
  <c r="I514" i="26"/>
  <c r="H514" i="26"/>
  <c r="K513" i="26"/>
  <c r="M513" i="26" s="1"/>
  <c r="I513" i="26"/>
  <c r="H513" i="26"/>
  <c r="K512" i="26"/>
  <c r="M512" i="26" s="1"/>
  <c r="I512" i="26"/>
  <c r="H512" i="26"/>
  <c r="K511" i="26"/>
  <c r="M511" i="26" s="1"/>
  <c r="I511" i="26"/>
  <c r="H511" i="26"/>
  <c r="K510" i="26"/>
  <c r="L510" i="26" s="1"/>
  <c r="I510" i="26"/>
  <c r="M510" i="26" s="1"/>
  <c r="H510" i="26"/>
  <c r="K509" i="26"/>
  <c r="M509" i="26" s="1"/>
  <c r="I509" i="26"/>
  <c r="H509" i="26"/>
  <c r="M508" i="26"/>
  <c r="L508" i="26"/>
  <c r="K508" i="26"/>
  <c r="I508" i="26"/>
  <c r="H508" i="26"/>
  <c r="K507" i="26"/>
  <c r="I507" i="26"/>
  <c r="H507" i="26"/>
  <c r="K506" i="26"/>
  <c r="I506" i="26"/>
  <c r="H506" i="26"/>
  <c r="K505" i="26"/>
  <c r="I505" i="26"/>
  <c r="H505" i="26"/>
  <c r="L505" i="26" s="1"/>
  <c r="K504" i="26"/>
  <c r="M504" i="26" s="1"/>
  <c r="I504" i="26"/>
  <c r="H504" i="26"/>
  <c r="K503" i="26"/>
  <c r="M503" i="26" s="1"/>
  <c r="I503" i="26"/>
  <c r="H503" i="26"/>
  <c r="L503" i="26" s="1"/>
  <c r="K502" i="26"/>
  <c r="I502" i="26"/>
  <c r="H502" i="26"/>
  <c r="K501" i="26"/>
  <c r="I501" i="26"/>
  <c r="M501" i="26" s="1"/>
  <c r="H501" i="26"/>
  <c r="K500" i="26"/>
  <c r="L500" i="26" s="1"/>
  <c r="I500" i="26"/>
  <c r="H500" i="26"/>
  <c r="K499" i="26"/>
  <c r="L499" i="26" s="1"/>
  <c r="I499" i="26"/>
  <c r="M499" i="26" s="1"/>
  <c r="H499" i="26"/>
  <c r="K498" i="26"/>
  <c r="I498" i="26"/>
  <c r="H498" i="26"/>
  <c r="K497" i="26"/>
  <c r="I497" i="26"/>
  <c r="H497" i="26"/>
  <c r="L497" i="26" s="1"/>
  <c r="K496" i="26"/>
  <c r="M496" i="26" s="1"/>
  <c r="I496" i="26"/>
  <c r="H496" i="26"/>
  <c r="K495" i="26"/>
  <c r="M495" i="26" s="1"/>
  <c r="I495" i="26"/>
  <c r="H495" i="26"/>
  <c r="K494" i="26"/>
  <c r="M494" i="26" s="1"/>
  <c r="I494" i="26"/>
  <c r="H494" i="26"/>
  <c r="M493" i="26"/>
  <c r="K493" i="26"/>
  <c r="L493" i="26" s="1"/>
  <c r="I493" i="26"/>
  <c r="H493" i="26"/>
  <c r="K492" i="26"/>
  <c r="M492" i="26" s="1"/>
  <c r="I492" i="26"/>
  <c r="H492" i="26"/>
  <c r="M491" i="26"/>
  <c r="K491" i="26"/>
  <c r="L491" i="26" s="1"/>
  <c r="I491" i="26"/>
  <c r="H491" i="26"/>
  <c r="K490" i="26"/>
  <c r="I490" i="26"/>
  <c r="H490" i="26"/>
  <c r="K489" i="26"/>
  <c r="M489" i="26" s="1"/>
  <c r="I489" i="26"/>
  <c r="H489" i="26"/>
  <c r="L489" i="26" s="1"/>
  <c r="K488" i="26"/>
  <c r="I488" i="26"/>
  <c r="H488" i="26"/>
  <c r="K487" i="26"/>
  <c r="I487" i="26"/>
  <c r="H487" i="26"/>
  <c r="K486" i="26"/>
  <c r="M486" i="26" s="1"/>
  <c r="I486" i="26"/>
  <c r="H486" i="26"/>
  <c r="K485" i="26"/>
  <c r="I485" i="26"/>
  <c r="H485" i="26"/>
  <c r="K484" i="26"/>
  <c r="I484" i="26"/>
  <c r="H484" i="26"/>
  <c r="L483" i="26"/>
  <c r="K483" i="26"/>
  <c r="I483" i="26"/>
  <c r="M483" i="26" s="1"/>
  <c r="H483" i="26"/>
  <c r="K482" i="26"/>
  <c r="I482" i="26"/>
  <c r="H482" i="26"/>
  <c r="K481" i="26"/>
  <c r="M481" i="26" s="1"/>
  <c r="I481" i="26"/>
  <c r="H481" i="26"/>
  <c r="K480" i="26"/>
  <c r="M480" i="26" s="1"/>
  <c r="I480" i="26"/>
  <c r="H480" i="26"/>
  <c r="K479" i="26"/>
  <c r="M479" i="26" s="1"/>
  <c r="I479" i="26"/>
  <c r="H479" i="26"/>
  <c r="L479" i="26" s="1"/>
  <c r="K478" i="26"/>
  <c r="L478" i="26" s="1"/>
  <c r="I478" i="26"/>
  <c r="H478" i="26"/>
  <c r="K477" i="26"/>
  <c r="M477" i="26" s="1"/>
  <c r="I477" i="26"/>
  <c r="H477" i="26"/>
  <c r="K476" i="26"/>
  <c r="M476" i="26" s="1"/>
  <c r="I476" i="26"/>
  <c r="H476" i="26"/>
  <c r="L476" i="26" s="1"/>
  <c r="K475" i="26"/>
  <c r="I475" i="26"/>
  <c r="H475" i="26"/>
  <c r="K474" i="26"/>
  <c r="M474" i="26" s="1"/>
  <c r="I474" i="26"/>
  <c r="H474" i="26"/>
  <c r="L473" i="26"/>
  <c r="K473" i="26"/>
  <c r="I473" i="26"/>
  <c r="H473" i="26"/>
  <c r="L472" i="26"/>
  <c r="K472" i="26"/>
  <c r="M472" i="26" s="1"/>
  <c r="I472" i="26"/>
  <c r="H472" i="26"/>
  <c r="K471" i="26"/>
  <c r="I471" i="26"/>
  <c r="H471" i="26"/>
  <c r="L471" i="26" s="1"/>
  <c r="K470" i="26"/>
  <c r="M470" i="26" s="1"/>
  <c r="I470" i="26"/>
  <c r="H470" i="26"/>
  <c r="K469" i="26"/>
  <c r="I469" i="26"/>
  <c r="M469" i="26" s="1"/>
  <c r="H469" i="26"/>
  <c r="L469" i="26" s="1"/>
  <c r="K468" i="26"/>
  <c r="I468" i="26"/>
  <c r="H468" i="26"/>
  <c r="K467" i="26"/>
  <c r="I467" i="26"/>
  <c r="H467" i="26"/>
  <c r="K466" i="26"/>
  <c r="I466" i="26"/>
  <c r="H466" i="26"/>
  <c r="K465" i="26"/>
  <c r="I465" i="26"/>
  <c r="H465" i="26"/>
  <c r="K464" i="26"/>
  <c r="I464" i="26"/>
  <c r="H464" i="26"/>
  <c r="K463" i="26"/>
  <c r="L463" i="26" s="1"/>
  <c r="I463" i="26"/>
  <c r="H463" i="26"/>
  <c r="K462" i="26"/>
  <c r="M462" i="26" s="1"/>
  <c r="I462" i="26"/>
  <c r="H462" i="26"/>
  <c r="L461" i="26"/>
  <c r="K461" i="26"/>
  <c r="M461" i="26" s="1"/>
  <c r="I461" i="26"/>
  <c r="H461" i="26"/>
  <c r="K460" i="26"/>
  <c r="I460" i="26"/>
  <c r="H460" i="26"/>
  <c r="K459" i="26"/>
  <c r="M459" i="26" s="1"/>
  <c r="I459" i="26"/>
  <c r="H459" i="26"/>
  <c r="K458" i="26"/>
  <c r="I458" i="26"/>
  <c r="H458" i="26"/>
  <c r="K457" i="26"/>
  <c r="M457" i="26" s="1"/>
  <c r="I457" i="26"/>
  <c r="H457" i="26"/>
  <c r="K456" i="26"/>
  <c r="I456" i="26"/>
  <c r="H456" i="26"/>
  <c r="K455" i="26"/>
  <c r="I455" i="26"/>
  <c r="H455" i="26"/>
  <c r="K454" i="26"/>
  <c r="M454" i="26" s="1"/>
  <c r="I454" i="26"/>
  <c r="H454" i="26"/>
  <c r="K453" i="26"/>
  <c r="I453" i="26"/>
  <c r="H453" i="26"/>
  <c r="K452" i="26"/>
  <c r="M452" i="26" s="1"/>
  <c r="I452" i="26"/>
  <c r="H452" i="26"/>
  <c r="K451" i="26"/>
  <c r="L451" i="26" s="1"/>
  <c r="I451" i="26"/>
  <c r="H451" i="26"/>
  <c r="L450" i="26"/>
  <c r="K450" i="26"/>
  <c r="I450" i="26"/>
  <c r="H450" i="26"/>
  <c r="M449" i="26"/>
  <c r="K449" i="26"/>
  <c r="I449" i="26"/>
  <c r="H449" i="26"/>
  <c r="L449" i="26" s="1"/>
  <c r="K448" i="26"/>
  <c r="M448" i="26" s="1"/>
  <c r="I448" i="26"/>
  <c r="H448" i="26"/>
  <c r="K447" i="26"/>
  <c r="M447" i="26" s="1"/>
  <c r="I447" i="26"/>
  <c r="H447" i="26"/>
  <c r="M446" i="26"/>
  <c r="K446" i="26"/>
  <c r="I446" i="26"/>
  <c r="H446" i="26"/>
  <c r="K445" i="26"/>
  <c r="I445" i="26"/>
  <c r="H445" i="26"/>
  <c r="K444" i="26"/>
  <c r="I444" i="26"/>
  <c r="H444" i="26"/>
  <c r="K443" i="26"/>
  <c r="M443" i="26" s="1"/>
  <c r="I443" i="26"/>
  <c r="H443" i="26"/>
  <c r="K442" i="26"/>
  <c r="I442" i="26"/>
  <c r="H442" i="26"/>
  <c r="K441" i="26"/>
  <c r="M441" i="26" s="1"/>
  <c r="I441" i="26"/>
  <c r="H441" i="26"/>
  <c r="K440" i="26"/>
  <c r="I440" i="26"/>
  <c r="H440" i="26"/>
  <c r="K439" i="26"/>
  <c r="I439" i="26"/>
  <c r="H439" i="26"/>
  <c r="L438" i="26"/>
  <c r="K438" i="26"/>
  <c r="I438" i="26"/>
  <c r="M438" i="26" s="1"/>
  <c r="H438" i="26"/>
  <c r="K437" i="26"/>
  <c r="L437" i="26" s="1"/>
  <c r="I437" i="26"/>
  <c r="H437" i="26"/>
  <c r="K436" i="26"/>
  <c r="M436" i="26" s="1"/>
  <c r="I436" i="26"/>
  <c r="H436" i="26"/>
  <c r="K435" i="26"/>
  <c r="L435" i="26" s="1"/>
  <c r="I435" i="26"/>
  <c r="M435" i="26" s="1"/>
  <c r="H435" i="26"/>
  <c r="K434" i="26"/>
  <c r="I434" i="26"/>
  <c r="H434" i="26"/>
  <c r="K433" i="26"/>
  <c r="I433" i="26"/>
  <c r="H433" i="26"/>
  <c r="K432" i="26"/>
  <c r="I432" i="26"/>
  <c r="M432" i="26" s="1"/>
  <c r="H432" i="26"/>
  <c r="K431" i="26"/>
  <c r="M431" i="26" s="1"/>
  <c r="I431" i="26"/>
  <c r="H431" i="26"/>
  <c r="M430" i="26"/>
  <c r="K430" i="26"/>
  <c r="I430" i="26"/>
  <c r="H430" i="26"/>
  <c r="M429" i="26"/>
  <c r="L429" i="26"/>
  <c r="K429" i="26"/>
  <c r="I429" i="26"/>
  <c r="H429" i="26"/>
  <c r="K428" i="26"/>
  <c r="I428" i="26"/>
  <c r="H428" i="26"/>
  <c r="M427" i="26"/>
  <c r="K427" i="26"/>
  <c r="I427" i="26"/>
  <c r="H427" i="26"/>
  <c r="L427" i="26" s="1"/>
  <c r="K426" i="26"/>
  <c r="I426" i="26"/>
  <c r="H426" i="26"/>
  <c r="L425" i="26"/>
  <c r="K425" i="26"/>
  <c r="I425" i="26"/>
  <c r="H425" i="26"/>
  <c r="K424" i="26"/>
  <c r="L424" i="26" s="1"/>
  <c r="I424" i="26"/>
  <c r="H424" i="26"/>
  <c r="K423" i="26"/>
  <c r="I423" i="26"/>
  <c r="H423" i="26"/>
  <c r="K422" i="26"/>
  <c r="I422" i="26"/>
  <c r="H422" i="26"/>
  <c r="K421" i="26"/>
  <c r="I421" i="26"/>
  <c r="H421" i="26"/>
  <c r="K420" i="26"/>
  <c r="M420" i="26" s="1"/>
  <c r="I420" i="26"/>
  <c r="H420" i="26"/>
  <c r="K419" i="26"/>
  <c r="M419" i="26" s="1"/>
  <c r="I419" i="26"/>
  <c r="H419" i="26"/>
  <c r="K418" i="26"/>
  <c r="L418" i="26" s="1"/>
  <c r="I418" i="26"/>
  <c r="H418" i="26"/>
  <c r="K417" i="26"/>
  <c r="M417" i="26" s="1"/>
  <c r="I417" i="26"/>
  <c r="H417" i="26"/>
  <c r="L417" i="26" s="1"/>
  <c r="K416" i="26"/>
  <c r="M416" i="26" s="1"/>
  <c r="I416" i="26"/>
  <c r="H416" i="26"/>
  <c r="L416" i="26" s="1"/>
  <c r="K415" i="26"/>
  <c r="I415" i="26"/>
  <c r="H415" i="26"/>
  <c r="L415" i="26" s="1"/>
  <c r="K414" i="26"/>
  <c r="I414" i="26"/>
  <c r="H414" i="26"/>
  <c r="K413" i="26"/>
  <c r="I413" i="26"/>
  <c r="H413" i="26"/>
  <c r="K412" i="26"/>
  <c r="M412" i="26" s="1"/>
  <c r="I412" i="26"/>
  <c r="H412" i="26"/>
  <c r="K411" i="26"/>
  <c r="L411" i="26" s="1"/>
  <c r="I411" i="26"/>
  <c r="H411" i="26"/>
  <c r="K410" i="26"/>
  <c r="I410" i="26"/>
  <c r="H410" i="26"/>
  <c r="K409" i="26"/>
  <c r="I409" i="26"/>
  <c r="H409" i="26"/>
  <c r="K408" i="26"/>
  <c r="M408" i="26" s="1"/>
  <c r="I408" i="26"/>
  <c r="H408" i="26"/>
  <c r="K407" i="26"/>
  <c r="I407" i="26"/>
  <c r="H407" i="26"/>
  <c r="L406" i="26"/>
  <c r="K406" i="26"/>
  <c r="I406" i="26"/>
  <c r="M406" i="26" s="1"/>
  <c r="H406" i="26"/>
  <c r="L405" i="26"/>
  <c r="K405" i="26"/>
  <c r="I405" i="26"/>
  <c r="M405" i="26" s="1"/>
  <c r="H405" i="26"/>
  <c r="K404" i="26"/>
  <c r="I404" i="26"/>
  <c r="M404" i="26" s="1"/>
  <c r="H404" i="26"/>
  <c r="K403" i="26"/>
  <c r="L403" i="26" s="1"/>
  <c r="I403" i="26"/>
  <c r="H403" i="26"/>
  <c r="K402" i="26"/>
  <c r="M402" i="26" s="1"/>
  <c r="I402" i="26"/>
  <c r="H402" i="26"/>
  <c r="K401" i="26"/>
  <c r="I401" i="26"/>
  <c r="H401" i="26"/>
  <c r="K400" i="26"/>
  <c r="I400" i="26"/>
  <c r="H400" i="26"/>
  <c r="K399" i="26"/>
  <c r="I399" i="26"/>
  <c r="H399" i="26"/>
  <c r="K398" i="26"/>
  <c r="L398" i="26" s="1"/>
  <c r="I398" i="26"/>
  <c r="H398" i="26"/>
  <c r="M397" i="26"/>
  <c r="K397" i="26"/>
  <c r="L397" i="26" s="1"/>
  <c r="I397" i="26"/>
  <c r="H397" i="26"/>
  <c r="K396" i="26"/>
  <c r="M396" i="26" s="1"/>
  <c r="I396" i="26"/>
  <c r="H396" i="26"/>
  <c r="K395" i="26"/>
  <c r="M395" i="26" s="1"/>
  <c r="I395" i="26"/>
  <c r="H395" i="26"/>
  <c r="K394" i="26"/>
  <c r="I394" i="26"/>
  <c r="H394" i="26"/>
  <c r="K393" i="26"/>
  <c r="M393" i="26" s="1"/>
  <c r="I393" i="26"/>
  <c r="H393" i="26"/>
  <c r="L393" i="26" s="1"/>
  <c r="K392" i="26"/>
  <c r="L392" i="26" s="1"/>
  <c r="I392" i="26"/>
  <c r="H392" i="26"/>
  <c r="K391" i="26"/>
  <c r="I391" i="26"/>
  <c r="H391" i="26"/>
  <c r="K390" i="26"/>
  <c r="I390" i="26"/>
  <c r="H390" i="26"/>
  <c r="K389" i="26"/>
  <c r="I389" i="26"/>
  <c r="H389" i="26"/>
  <c r="K388" i="26"/>
  <c r="M388" i="26" s="1"/>
  <c r="I388" i="26"/>
  <c r="H388" i="26"/>
  <c r="K387" i="26"/>
  <c r="I387" i="26"/>
  <c r="H387" i="26"/>
  <c r="K386" i="26"/>
  <c r="I386" i="26"/>
  <c r="H386" i="26"/>
  <c r="L386" i="26" s="1"/>
  <c r="L385" i="26"/>
  <c r="K385" i="26"/>
  <c r="I385" i="26"/>
  <c r="M385" i="26" s="1"/>
  <c r="H385" i="26"/>
  <c r="K384" i="26"/>
  <c r="M384" i="26" s="1"/>
  <c r="I384" i="26"/>
  <c r="H384" i="26"/>
  <c r="K383" i="26"/>
  <c r="I383" i="26"/>
  <c r="H383" i="26"/>
  <c r="K382" i="26"/>
  <c r="L382" i="26" s="1"/>
  <c r="I382" i="26"/>
  <c r="H382" i="26"/>
  <c r="K381" i="26"/>
  <c r="M381" i="26" s="1"/>
  <c r="I381" i="26"/>
  <c r="H381" i="26"/>
  <c r="K380" i="26"/>
  <c r="L380" i="26" s="1"/>
  <c r="I380" i="26"/>
  <c r="H380" i="26"/>
  <c r="K379" i="26"/>
  <c r="M379" i="26" s="1"/>
  <c r="I379" i="26"/>
  <c r="H379" i="26"/>
  <c r="K378" i="26"/>
  <c r="I378" i="26"/>
  <c r="H378" i="26"/>
  <c r="K377" i="26"/>
  <c r="M377" i="26" s="1"/>
  <c r="I377" i="26"/>
  <c r="H377" i="26"/>
  <c r="L376" i="26"/>
  <c r="K376" i="26"/>
  <c r="I376" i="26"/>
  <c r="H376" i="26"/>
  <c r="K375" i="26"/>
  <c r="I375" i="26"/>
  <c r="H375" i="26"/>
  <c r="K374" i="26"/>
  <c r="M374" i="26" s="1"/>
  <c r="I374" i="26"/>
  <c r="H374" i="26"/>
  <c r="K373" i="26"/>
  <c r="M373" i="26" s="1"/>
  <c r="I373" i="26"/>
  <c r="H373" i="26"/>
  <c r="K372" i="26"/>
  <c r="I372" i="26"/>
  <c r="M372" i="26" s="1"/>
  <c r="H372" i="26"/>
  <c r="K371" i="26"/>
  <c r="I371" i="26"/>
  <c r="M371" i="26" s="1"/>
  <c r="H371" i="26"/>
  <c r="L371" i="26" s="1"/>
  <c r="K370" i="26"/>
  <c r="I370" i="26"/>
  <c r="H370" i="26"/>
  <c r="K369" i="26"/>
  <c r="M369" i="26" s="1"/>
  <c r="I369" i="26"/>
  <c r="H369" i="26"/>
  <c r="M368" i="26"/>
  <c r="K368" i="26"/>
  <c r="L368" i="26" s="1"/>
  <c r="I368" i="26"/>
  <c r="H368" i="26"/>
  <c r="L367" i="26"/>
  <c r="K367" i="26"/>
  <c r="I367" i="26"/>
  <c r="H367" i="26"/>
  <c r="K366" i="26"/>
  <c r="I366" i="26"/>
  <c r="H366" i="26"/>
  <c r="M365" i="26"/>
  <c r="K365" i="26"/>
  <c r="I365" i="26"/>
  <c r="H365" i="26"/>
  <c r="L365" i="26" s="1"/>
  <c r="K364" i="26"/>
  <c r="I364" i="26"/>
  <c r="H364" i="26"/>
  <c r="K363" i="26"/>
  <c r="M363" i="26" s="1"/>
  <c r="I363" i="26"/>
  <c r="H363" i="26"/>
  <c r="K362" i="26"/>
  <c r="I362" i="26"/>
  <c r="H362" i="26"/>
  <c r="K361" i="26"/>
  <c r="I361" i="26"/>
  <c r="H361" i="26"/>
  <c r="K360" i="26"/>
  <c r="I360" i="26"/>
  <c r="H360" i="26"/>
  <c r="K359" i="26"/>
  <c r="I359" i="26"/>
  <c r="H359" i="26"/>
  <c r="K358" i="26"/>
  <c r="M358" i="26" s="1"/>
  <c r="I358" i="26"/>
  <c r="H358" i="26"/>
  <c r="K357" i="26"/>
  <c r="I357" i="26"/>
  <c r="H357" i="26"/>
  <c r="K356" i="26"/>
  <c r="I356" i="26"/>
  <c r="H356" i="26"/>
  <c r="K355" i="26"/>
  <c r="I355" i="26"/>
  <c r="H355" i="26"/>
  <c r="K354" i="26"/>
  <c r="I354" i="26"/>
  <c r="H354" i="26"/>
  <c r="K353" i="26"/>
  <c r="I353" i="26"/>
  <c r="M353" i="26" s="1"/>
  <c r="H353" i="26"/>
  <c r="L353" i="26" s="1"/>
  <c r="K352" i="26"/>
  <c r="M352" i="26" s="1"/>
  <c r="I352" i="26"/>
  <c r="H352" i="26"/>
  <c r="K351" i="26"/>
  <c r="I351" i="26"/>
  <c r="H351" i="26"/>
  <c r="L351" i="26" s="1"/>
  <c r="K350" i="26"/>
  <c r="L350" i="26" s="1"/>
  <c r="I350" i="26"/>
  <c r="H350" i="26"/>
  <c r="L349" i="26"/>
  <c r="K349" i="26"/>
  <c r="I349" i="26"/>
  <c r="H349" i="26"/>
  <c r="K348" i="26"/>
  <c r="I348" i="26"/>
  <c r="H348" i="26"/>
  <c r="K347" i="26"/>
  <c r="I347" i="26"/>
  <c r="H347" i="26"/>
  <c r="K346" i="26"/>
  <c r="M346" i="26" s="1"/>
  <c r="I346" i="26"/>
  <c r="H346" i="26"/>
  <c r="L345" i="26"/>
  <c r="K345" i="26"/>
  <c r="I345" i="26"/>
  <c r="M345" i="26" s="1"/>
  <c r="H345" i="26"/>
  <c r="L344" i="26"/>
  <c r="K344" i="26"/>
  <c r="I344" i="26"/>
  <c r="H344" i="26"/>
  <c r="K343" i="26"/>
  <c r="I343" i="26"/>
  <c r="H343" i="26"/>
  <c r="K342" i="26"/>
  <c r="M342" i="26" s="1"/>
  <c r="I342" i="26"/>
  <c r="H342" i="26"/>
  <c r="K341" i="26"/>
  <c r="M341" i="26" s="1"/>
  <c r="I341" i="26"/>
  <c r="H341" i="26"/>
  <c r="K340" i="26"/>
  <c r="I340" i="26"/>
  <c r="H340" i="26"/>
  <c r="K339" i="26"/>
  <c r="I339" i="26"/>
  <c r="H339" i="26"/>
  <c r="K338" i="26"/>
  <c r="I338" i="26"/>
  <c r="H338" i="26"/>
  <c r="K337" i="26"/>
  <c r="M337" i="26" s="1"/>
  <c r="I337" i="26"/>
  <c r="H337" i="26"/>
  <c r="K336" i="26"/>
  <c r="I336" i="26"/>
  <c r="H336" i="26"/>
  <c r="K335" i="26"/>
  <c r="M335" i="26" s="1"/>
  <c r="I335" i="26"/>
  <c r="H335" i="26"/>
  <c r="K334" i="26"/>
  <c r="I334" i="26"/>
  <c r="H334" i="26"/>
  <c r="K333" i="26"/>
  <c r="M333" i="26" s="1"/>
  <c r="I333" i="26"/>
  <c r="H333" i="26"/>
  <c r="K332" i="26"/>
  <c r="M332" i="26" s="1"/>
  <c r="I332" i="26"/>
  <c r="H332" i="26"/>
  <c r="K331" i="26"/>
  <c r="M331" i="26" s="1"/>
  <c r="I331" i="26"/>
  <c r="H331" i="26"/>
  <c r="K330" i="26"/>
  <c r="I330" i="26"/>
  <c r="H330" i="26"/>
  <c r="K329" i="26"/>
  <c r="L329" i="26" s="1"/>
  <c r="I329" i="26"/>
  <c r="H329" i="26"/>
  <c r="K328" i="26"/>
  <c r="L328" i="26" s="1"/>
  <c r="I328" i="26"/>
  <c r="H328" i="26"/>
  <c r="K327" i="26"/>
  <c r="I327" i="26"/>
  <c r="H327" i="26"/>
  <c r="K326" i="26"/>
  <c r="I326" i="26"/>
  <c r="H326" i="26"/>
  <c r="K325" i="26"/>
  <c r="I325" i="26"/>
  <c r="H325" i="26"/>
  <c r="K324" i="26"/>
  <c r="M324" i="26" s="1"/>
  <c r="I324" i="26"/>
  <c r="H324" i="26"/>
  <c r="L323" i="26"/>
  <c r="K323" i="26"/>
  <c r="I323" i="26"/>
  <c r="M323" i="26" s="1"/>
  <c r="H323" i="26"/>
  <c r="K322" i="26"/>
  <c r="I322" i="26"/>
  <c r="H322" i="26"/>
  <c r="M321" i="26"/>
  <c r="K321" i="26"/>
  <c r="I321" i="26"/>
  <c r="H321" i="26"/>
  <c r="L321" i="26" s="1"/>
  <c r="K320" i="26"/>
  <c r="I320" i="26"/>
  <c r="H320" i="26"/>
  <c r="K319" i="26"/>
  <c r="M319" i="26" s="1"/>
  <c r="I319" i="26"/>
  <c r="H319" i="26"/>
  <c r="K318" i="26"/>
  <c r="I318" i="26"/>
  <c r="M318" i="26" s="1"/>
  <c r="H318" i="26"/>
  <c r="K317" i="26"/>
  <c r="I317" i="26"/>
  <c r="H317" i="26"/>
  <c r="K316" i="26"/>
  <c r="I316" i="26"/>
  <c r="H316" i="26"/>
  <c r="L315" i="26"/>
  <c r="K315" i="26"/>
  <c r="I315" i="26"/>
  <c r="H315" i="26"/>
  <c r="K314" i="26"/>
  <c r="I314" i="26"/>
  <c r="H314" i="26"/>
  <c r="K313" i="26"/>
  <c r="L313" i="26" s="1"/>
  <c r="I313" i="26"/>
  <c r="H313" i="26"/>
  <c r="K312" i="26"/>
  <c r="I312" i="26"/>
  <c r="H312" i="26"/>
  <c r="K311" i="26"/>
  <c r="I311" i="26"/>
  <c r="H311" i="26"/>
  <c r="L311" i="26" s="1"/>
  <c r="K310" i="26"/>
  <c r="M310" i="26" s="1"/>
  <c r="I310" i="26"/>
  <c r="H310" i="26"/>
  <c r="K309" i="26"/>
  <c r="M309" i="26" s="1"/>
  <c r="I309" i="26"/>
  <c r="H309" i="26"/>
  <c r="L309" i="26" s="1"/>
  <c r="K308" i="26"/>
  <c r="M308" i="26" s="1"/>
  <c r="I308" i="26"/>
  <c r="H308" i="26"/>
  <c r="K307" i="26"/>
  <c r="I307" i="26"/>
  <c r="H307" i="26"/>
  <c r="K306" i="26"/>
  <c r="I306" i="26"/>
  <c r="H306" i="26"/>
  <c r="K305" i="26"/>
  <c r="M305" i="26" s="1"/>
  <c r="I305" i="26"/>
  <c r="H305" i="26"/>
  <c r="M304" i="26"/>
  <c r="K304" i="26"/>
  <c r="L304" i="26" s="1"/>
  <c r="I304" i="26"/>
  <c r="H304" i="26"/>
  <c r="M303" i="26"/>
  <c r="K303" i="26"/>
  <c r="L303" i="26" s="1"/>
  <c r="I303" i="26"/>
  <c r="H303" i="26"/>
  <c r="K302" i="26"/>
  <c r="M302" i="26" s="1"/>
  <c r="I302" i="26"/>
  <c r="H302" i="26"/>
  <c r="L301" i="26"/>
  <c r="K301" i="26"/>
  <c r="I301" i="26"/>
  <c r="M301" i="26" s="1"/>
  <c r="H301" i="26"/>
  <c r="K300" i="26"/>
  <c r="I300" i="26"/>
  <c r="H300" i="26"/>
  <c r="K299" i="26"/>
  <c r="M299" i="26" s="1"/>
  <c r="I299" i="26"/>
  <c r="H299" i="26"/>
  <c r="K298" i="26"/>
  <c r="I298" i="26"/>
  <c r="H298" i="26"/>
  <c r="K297" i="26"/>
  <c r="L297" i="26" s="1"/>
  <c r="I297" i="26"/>
  <c r="H297" i="26"/>
  <c r="K296" i="26"/>
  <c r="L296" i="26" s="1"/>
  <c r="I296" i="26"/>
  <c r="M296" i="26" s="1"/>
  <c r="H296" i="26"/>
  <c r="K295" i="26"/>
  <c r="I295" i="26"/>
  <c r="H295" i="26"/>
  <c r="K294" i="26"/>
  <c r="I294" i="26"/>
  <c r="H294" i="26"/>
  <c r="K293" i="26"/>
  <c r="I293" i="26"/>
  <c r="H293" i="26"/>
  <c r="K292" i="26"/>
  <c r="M292" i="26" s="1"/>
  <c r="I292" i="26"/>
  <c r="H292" i="26"/>
  <c r="K291" i="26"/>
  <c r="I291" i="26"/>
  <c r="H291" i="26"/>
  <c r="K290" i="26"/>
  <c r="L290" i="26" s="1"/>
  <c r="I290" i="26"/>
  <c r="H290" i="26"/>
  <c r="M289" i="26"/>
  <c r="K289" i="26"/>
  <c r="L289" i="26" s="1"/>
  <c r="I289" i="26"/>
  <c r="H289" i="26"/>
  <c r="K288" i="26"/>
  <c r="I288" i="26"/>
  <c r="M288" i="26" s="1"/>
  <c r="H288" i="26"/>
  <c r="K287" i="26"/>
  <c r="I287" i="26"/>
  <c r="H287" i="26"/>
  <c r="M286" i="26"/>
  <c r="K286" i="26"/>
  <c r="I286" i="26"/>
  <c r="H286" i="26"/>
  <c r="K285" i="26"/>
  <c r="L285" i="26" s="1"/>
  <c r="I285" i="26"/>
  <c r="H285" i="26"/>
  <c r="K284" i="26"/>
  <c r="M284" i="26" s="1"/>
  <c r="I284" i="26"/>
  <c r="H284" i="26"/>
  <c r="L283" i="26"/>
  <c r="K283" i="26"/>
  <c r="I283" i="26"/>
  <c r="H283" i="26"/>
  <c r="K282" i="26"/>
  <c r="I282" i="26"/>
  <c r="H282" i="26"/>
  <c r="K281" i="26"/>
  <c r="L281" i="26" s="1"/>
  <c r="I281" i="26"/>
  <c r="M281" i="26" s="1"/>
  <c r="H281" i="26"/>
  <c r="K280" i="26"/>
  <c r="M280" i="26" s="1"/>
  <c r="I280" i="26"/>
  <c r="H280" i="26"/>
  <c r="K279" i="26"/>
  <c r="M279" i="26" s="1"/>
  <c r="I279" i="26"/>
  <c r="H279" i="26"/>
  <c r="L279" i="26" s="1"/>
  <c r="K278" i="26"/>
  <c r="M278" i="26" s="1"/>
  <c r="I278" i="26"/>
  <c r="H278" i="26"/>
  <c r="K277" i="26"/>
  <c r="I277" i="26"/>
  <c r="M277" i="26" s="1"/>
  <c r="H277" i="26"/>
  <c r="L277" i="26" s="1"/>
  <c r="K276" i="26"/>
  <c r="I276" i="26"/>
  <c r="M276" i="26" s="1"/>
  <c r="H276" i="26"/>
  <c r="K275" i="26"/>
  <c r="L275" i="26" s="1"/>
  <c r="I275" i="26"/>
  <c r="H275" i="26"/>
  <c r="K274" i="26"/>
  <c r="I274" i="26"/>
  <c r="H274" i="26"/>
  <c r="K273" i="26"/>
  <c r="M273" i="26" s="1"/>
  <c r="I273" i="26"/>
  <c r="H273" i="26"/>
  <c r="L273" i="26" s="1"/>
  <c r="K272" i="26"/>
  <c r="L272" i="26" s="1"/>
  <c r="I272" i="26"/>
  <c r="H272" i="26"/>
  <c r="M271" i="26"/>
  <c r="K271" i="26"/>
  <c r="L271" i="26" s="1"/>
  <c r="I271" i="26"/>
  <c r="H271" i="26"/>
  <c r="K270" i="26"/>
  <c r="M270" i="26" s="1"/>
  <c r="I270" i="26"/>
  <c r="H270" i="26"/>
  <c r="K269" i="26"/>
  <c r="M269" i="26" s="1"/>
  <c r="I269" i="26"/>
  <c r="H269" i="26"/>
  <c r="K268" i="26"/>
  <c r="M268" i="26" s="1"/>
  <c r="I268" i="26"/>
  <c r="H268" i="26"/>
  <c r="L267" i="26"/>
  <c r="K267" i="26"/>
  <c r="M267" i="26" s="1"/>
  <c r="I267" i="26"/>
  <c r="H267" i="26"/>
  <c r="K266" i="26"/>
  <c r="I266" i="26"/>
  <c r="H266" i="26"/>
  <c r="K265" i="26"/>
  <c r="L265" i="26" s="1"/>
  <c r="I265" i="26"/>
  <c r="H265" i="26"/>
  <c r="K264" i="26"/>
  <c r="L264" i="26" s="1"/>
  <c r="I264" i="26"/>
  <c r="H264" i="26"/>
  <c r="K263" i="26"/>
  <c r="I263" i="26"/>
  <c r="H263" i="26"/>
  <c r="K262" i="26"/>
  <c r="I262" i="26"/>
  <c r="H262" i="26"/>
  <c r="K261" i="26"/>
  <c r="I261" i="26"/>
  <c r="H261" i="26"/>
  <c r="K260" i="26"/>
  <c r="M260" i="26" s="1"/>
  <c r="I260" i="26"/>
  <c r="H260" i="26"/>
  <c r="K259" i="26"/>
  <c r="M259" i="26" s="1"/>
  <c r="I259" i="26"/>
  <c r="H259" i="26"/>
  <c r="K258" i="26"/>
  <c r="I258" i="26"/>
  <c r="H258" i="26"/>
  <c r="K257" i="26"/>
  <c r="M257" i="26" s="1"/>
  <c r="I257" i="26"/>
  <c r="H257" i="26"/>
  <c r="K256" i="26"/>
  <c r="M256" i="26" s="1"/>
  <c r="I256" i="26"/>
  <c r="H256" i="26"/>
  <c r="L256" i="26" s="1"/>
  <c r="K255" i="26"/>
  <c r="I255" i="26"/>
  <c r="H255" i="26"/>
  <c r="L255" i="26" s="1"/>
  <c r="K254" i="26"/>
  <c r="I254" i="26"/>
  <c r="H254" i="26"/>
  <c r="K253" i="26"/>
  <c r="M253" i="26" s="1"/>
  <c r="I253" i="26"/>
  <c r="H253" i="26"/>
  <c r="K252" i="26"/>
  <c r="L252" i="26" s="1"/>
  <c r="I252" i="26"/>
  <c r="M252" i="26" s="1"/>
  <c r="H252" i="26"/>
  <c r="K251" i="26"/>
  <c r="L251" i="26" s="1"/>
  <c r="I251" i="26"/>
  <c r="H251" i="26"/>
  <c r="L250" i="26"/>
  <c r="K250" i="26"/>
  <c r="I250" i="26"/>
  <c r="H250" i="26"/>
  <c r="L249" i="26"/>
  <c r="K249" i="26"/>
  <c r="I249" i="26"/>
  <c r="H249" i="26"/>
  <c r="L248" i="26"/>
  <c r="K248" i="26"/>
  <c r="I248" i="26"/>
  <c r="H248" i="26"/>
  <c r="K247" i="26"/>
  <c r="I247" i="26"/>
  <c r="H247" i="26"/>
  <c r="L247" i="26" s="1"/>
  <c r="K246" i="26"/>
  <c r="M246" i="26" s="1"/>
  <c r="I246" i="26"/>
  <c r="H246" i="26"/>
  <c r="K245" i="26"/>
  <c r="M245" i="26" s="1"/>
  <c r="I245" i="26"/>
  <c r="H245" i="26"/>
  <c r="K244" i="26"/>
  <c r="L244" i="26" s="1"/>
  <c r="I244" i="26"/>
  <c r="H244" i="26"/>
  <c r="K243" i="26"/>
  <c r="M243" i="26" s="1"/>
  <c r="I243" i="26"/>
  <c r="H243" i="26"/>
  <c r="K242" i="26"/>
  <c r="I242" i="26"/>
  <c r="H242" i="26"/>
  <c r="K241" i="26"/>
  <c r="I241" i="26"/>
  <c r="H241" i="26"/>
  <c r="L241" i="26" s="1"/>
  <c r="K240" i="26"/>
  <c r="M240" i="26" s="1"/>
  <c r="I240" i="26"/>
  <c r="H240" i="26"/>
  <c r="K239" i="26"/>
  <c r="L239" i="26" s="1"/>
  <c r="I239" i="26"/>
  <c r="H239" i="26"/>
  <c r="K238" i="26"/>
  <c r="I238" i="26"/>
  <c r="H238" i="26"/>
  <c r="K237" i="26"/>
  <c r="L237" i="26" s="1"/>
  <c r="I237" i="26"/>
  <c r="M237" i="26" s="1"/>
  <c r="H237" i="26"/>
  <c r="K236" i="26"/>
  <c r="M236" i="26" s="1"/>
  <c r="I236" i="26"/>
  <c r="H236" i="26"/>
  <c r="K235" i="26"/>
  <c r="M235" i="26" s="1"/>
  <c r="I235" i="26"/>
  <c r="H235" i="26"/>
  <c r="K234" i="26"/>
  <c r="I234" i="26"/>
  <c r="H234" i="26"/>
  <c r="K233" i="26"/>
  <c r="I233" i="26"/>
  <c r="M233" i="26" s="1"/>
  <c r="H233" i="26"/>
  <c r="K232" i="26"/>
  <c r="I232" i="26"/>
  <c r="H232" i="26"/>
  <c r="K231" i="26"/>
  <c r="I231" i="26"/>
  <c r="H231" i="26"/>
  <c r="K230" i="26"/>
  <c r="M230" i="26" s="1"/>
  <c r="I230" i="26"/>
  <c r="H230" i="26"/>
  <c r="K229" i="26"/>
  <c r="I229" i="26"/>
  <c r="H229" i="26"/>
  <c r="K228" i="26"/>
  <c r="M228" i="26" s="1"/>
  <c r="I228" i="26"/>
  <c r="H228" i="26"/>
  <c r="K227" i="26"/>
  <c r="I227" i="26"/>
  <c r="H227" i="26"/>
  <c r="K226" i="26"/>
  <c r="M226" i="26" s="1"/>
  <c r="I226" i="26"/>
  <c r="H226" i="26"/>
  <c r="M225" i="26"/>
  <c r="K225" i="26"/>
  <c r="I225" i="26"/>
  <c r="H225" i="26"/>
  <c r="L225" i="26" s="1"/>
  <c r="K224" i="26"/>
  <c r="L224" i="26" s="1"/>
  <c r="I224" i="26"/>
  <c r="H224" i="26"/>
  <c r="K223" i="26"/>
  <c r="M223" i="26" s="1"/>
  <c r="I223" i="26"/>
  <c r="H223" i="26"/>
  <c r="K222" i="26"/>
  <c r="L222" i="26" s="1"/>
  <c r="I222" i="26"/>
  <c r="H222" i="26"/>
  <c r="K221" i="26"/>
  <c r="L221" i="26" s="1"/>
  <c r="I221" i="26"/>
  <c r="H221" i="26"/>
  <c r="K220" i="26"/>
  <c r="I220" i="26"/>
  <c r="H220" i="26"/>
  <c r="K219" i="26"/>
  <c r="L219" i="26" s="1"/>
  <c r="I219" i="26"/>
  <c r="H219" i="26"/>
  <c r="K218" i="26"/>
  <c r="M218" i="26" s="1"/>
  <c r="I218" i="26"/>
  <c r="H218" i="26"/>
  <c r="K217" i="26"/>
  <c r="L217" i="26" s="1"/>
  <c r="I217" i="26"/>
  <c r="H217" i="26"/>
  <c r="L216" i="26"/>
  <c r="K216" i="26"/>
  <c r="M216" i="26" s="1"/>
  <c r="I216" i="26"/>
  <c r="H216" i="26"/>
  <c r="K215" i="26"/>
  <c r="I215" i="26"/>
  <c r="H215" i="26"/>
  <c r="K214" i="26"/>
  <c r="I214" i="26"/>
  <c r="H214" i="26"/>
  <c r="K213" i="26"/>
  <c r="L213" i="26" s="1"/>
  <c r="I213" i="26"/>
  <c r="M213" i="26" s="1"/>
  <c r="H213" i="26"/>
  <c r="K212" i="26"/>
  <c r="M212" i="26" s="1"/>
  <c r="I212" i="26"/>
  <c r="H212" i="26"/>
  <c r="K211" i="26"/>
  <c r="I211" i="26"/>
  <c r="H211" i="26"/>
  <c r="K210" i="26"/>
  <c r="I210" i="26"/>
  <c r="H210" i="26"/>
  <c r="K209" i="26"/>
  <c r="I209" i="26"/>
  <c r="H209" i="26"/>
  <c r="L208" i="26"/>
  <c r="K208" i="26"/>
  <c r="I208" i="26"/>
  <c r="H208" i="26"/>
  <c r="K207" i="26"/>
  <c r="I207" i="26"/>
  <c r="M207" i="26" s="1"/>
  <c r="H207" i="26"/>
  <c r="L206" i="26"/>
  <c r="K206" i="26"/>
  <c r="I206" i="26"/>
  <c r="M206" i="26" s="1"/>
  <c r="H206" i="26"/>
  <c r="M205" i="26"/>
  <c r="L205" i="26"/>
  <c r="K205" i="26"/>
  <c r="I205" i="26"/>
  <c r="H205" i="26"/>
  <c r="K204" i="26"/>
  <c r="M204" i="26" s="1"/>
  <c r="I204" i="26"/>
  <c r="H204" i="26"/>
  <c r="L203" i="26"/>
  <c r="K203" i="26"/>
  <c r="I203" i="26"/>
  <c r="M203" i="26" s="1"/>
  <c r="H203" i="26"/>
  <c r="K202" i="26"/>
  <c r="I202" i="26"/>
  <c r="H202" i="26"/>
  <c r="K201" i="26"/>
  <c r="I201" i="26"/>
  <c r="H201" i="26"/>
  <c r="K200" i="26"/>
  <c r="L200" i="26" s="1"/>
  <c r="I200" i="26"/>
  <c r="H200" i="26"/>
  <c r="K199" i="26"/>
  <c r="I199" i="26"/>
  <c r="H199" i="26"/>
  <c r="K198" i="26"/>
  <c r="M198" i="26" s="1"/>
  <c r="I198" i="26"/>
  <c r="H198" i="26"/>
  <c r="K197" i="26"/>
  <c r="I197" i="26"/>
  <c r="H197" i="26"/>
  <c r="K196" i="26"/>
  <c r="I196" i="26"/>
  <c r="H196" i="26"/>
  <c r="K195" i="26"/>
  <c r="I195" i="26"/>
  <c r="H195" i="26"/>
  <c r="K194" i="26"/>
  <c r="M194" i="26" s="1"/>
  <c r="I194" i="26"/>
  <c r="H194" i="26"/>
  <c r="K193" i="26"/>
  <c r="I193" i="26"/>
  <c r="M193" i="26" s="1"/>
  <c r="H193" i="26"/>
  <c r="L193" i="26" s="1"/>
  <c r="K192" i="26"/>
  <c r="M192" i="26" s="1"/>
  <c r="I192" i="26"/>
  <c r="H192" i="26"/>
  <c r="L192" i="26" s="1"/>
  <c r="K191" i="26"/>
  <c r="I191" i="26"/>
  <c r="H191" i="26"/>
  <c r="M190" i="26"/>
  <c r="K190" i="26"/>
  <c r="I190" i="26"/>
  <c r="H190" i="26"/>
  <c r="K189" i="26"/>
  <c r="I189" i="26"/>
  <c r="H189" i="26"/>
  <c r="K188" i="26"/>
  <c r="I188" i="26"/>
  <c r="H188" i="26"/>
  <c r="K187" i="26"/>
  <c r="I187" i="26"/>
  <c r="H187" i="26"/>
  <c r="L186" i="26"/>
  <c r="K186" i="26"/>
  <c r="I186" i="26"/>
  <c r="H186" i="26"/>
  <c r="L185" i="26"/>
  <c r="K185" i="26"/>
  <c r="M185" i="26" s="1"/>
  <c r="I185" i="26"/>
  <c r="H185" i="26"/>
  <c r="L184" i="26"/>
  <c r="K184" i="26"/>
  <c r="I184" i="26"/>
  <c r="H184" i="26"/>
  <c r="K183" i="26"/>
  <c r="I183" i="26"/>
  <c r="H183" i="26"/>
  <c r="L183" i="26" s="1"/>
  <c r="K182" i="26"/>
  <c r="M182" i="26" s="1"/>
  <c r="I182" i="26"/>
  <c r="H182" i="26"/>
  <c r="K181" i="26"/>
  <c r="M181" i="26" s="1"/>
  <c r="I181" i="26"/>
  <c r="H181" i="26"/>
  <c r="K180" i="26"/>
  <c r="I180" i="26"/>
  <c r="H180" i="26"/>
  <c r="K179" i="26"/>
  <c r="I179" i="26"/>
  <c r="H179" i="26"/>
  <c r="K178" i="26"/>
  <c r="I178" i="26"/>
  <c r="H178" i="26"/>
  <c r="K177" i="26"/>
  <c r="I177" i="26"/>
  <c r="H177" i="26"/>
  <c r="L177" i="26" s="1"/>
  <c r="M176" i="26"/>
  <c r="L176" i="26"/>
  <c r="K176" i="26"/>
  <c r="I176" i="26"/>
  <c r="H176" i="26"/>
  <c r="K175" i="26"/>
  <c r="I175" i="26"/>
  <c r="H175" i="26"/>
  <c r="K174" i="26"/>
  <c r="M174" i="26" s="1"/>
  <c r="I174" i="26"/>
  <c r="H174" i="26"/>
  <c r="L173" i="26"/>
  <c r="K173" i="26"/>
  <c r="I173" i="26"/>
  <c r="M173" i="26" s="1"/>
  <c r="H173" i="26"/>
  <c r="K172" i="26"/>
  <c r="M172" i="26" s="1"/>
  <c r="I172" i="26"/>
  <c r="H172" i="26"/>
  <c r="M171" i="26"/>
  <c r="L171" i="26"/>
  <c r="K171" i="26"/>
  <c r="I171" i="26"/>
  <c r="H171" i="26"/>
  <c r="K170" i="26"/>
  <c r="I170" i="26"/>
  <c r="H170" i="26"/>
  <c r="L169" i="26"/>
  <c r="K169" i="26"/>
  <c r="I169" i="26"/>
  <c r="H169" i="26"/>
  <c r="M168" i="26"/>
  <c r="K168" i="26"/>
  <c r="I168" i="26"/>
  <c r="H168" i="26"/>
  <c r="K167" i="26"/>
  <c r="I167" i="26"/>
  <c r="H167" i="26"/>
  <c r="K166" i="26"/>
  <c r="I166" i="26"/>
  <c r="H166" i="26"/>
  <c r="K165" i="26"/>
  <c r="I165" i="26"/>
  <c r="H165" i="26"/>
  <c r="K164" i="26"/>
  <c r="M164" i="26" s="1"/>
  <c r="I164" i="26"/>
  <c r="H164" i="26"/>
  <c r="K163" i="26"/>
  <c r="I163" i="26"/>
  <c r="H163" i="26"/>
  <c r="K162" i="26"/>
  <c r="I162" i="26"/>
  <c r="H162" i="26"/>
  <c r="L162" i="26" s="1"/>
  <c r="K161" i="26"/>
  <c r="M161" i="26" s="1"/>
  <c r="I161" i="26"/>
  <c r="H161" i="26"/>
  <c r="L161" i="26" s="1"/>
  <c r="K160" i="26"/>
  <c r="M160" i="26" s="1"/>
  <c r="I160" i="26"/>
  <c r="H160" i="26"/>
  <c r="K159" i="26"/>
  <c r="I159" i="26"/>
  <c r="H159" i="26"/>
  <c r="L159" i="26" s="1"/>
  <c r="M158" i="26"/>
  <c r="K158" i="26"/>
  <c r="I158" i="26"/>
  <c r="H158" i="26"/>
  <c r="K157" i="26"/>
  <c r="L157" i="26" s="1"/>
  <c r="I157" i="26"/>
  <c r="H157" i="26"/>
  <c r="K156" i="26"/>
  <c r="I156" i="26"/>
  <c r="M156" i="26" s="1"/>
  <c r="H156" i="26"/>
  <c r="L156" i="26" s="1"/>
  <c r="K155" i="26"/>
  <c r="I155" i="26"/>
  <c r="H155" i="26"/>
  <c r="L154" i="26"/>
  <c r="K154" i="26"/>
  <c r="I154" i="26"/>
  <c r="H154" i="26"/>
  <c r="K153" i="26"/>
  <c r="M153" i="26" s="1"/>
  <c r="I153" i="26"/>
  <c r="H153" i="26"/>
  <c r="L152" i="26"/>
  <c r="K152" i="26"/>
  <c r="I152" i="26"/>
  <c r="H152" i="26"/>
  <c r="K151" i="26"/>
  <c r="I151" i="26"/>
  <c r="H151" i="26"/>
  <c r="K150" i="26"/>
  <c r="I150" i="26"/>
  <c r="H150" i="26"/>
  <c r="K149" i="26"/>
  <c r="L149" i="26" s="1"/>
  <c r="I149" i="26"/>
  <c r="M149" i="26" s="1"/>
  <c r="H149" i="26"/>
  <c r="K148" i="26"/>
  <c r="I148" i="26"/>
  <c r="H148" i="26"/>
  <c r="K147" i="26"/>
  <c r="I147" i="26"/>
  <c r="M147" i="26" s="1"/>
  <c r="H147" i="26"/>
  <c r="L147" i="26" s="1"/>
  <c r="K146" i="26"/>
  <c r="I146" i="26"/>
  <c r="H146" i="26"/>
  <c r="K145" i="26"/>
  <c r="M145" i="26" s="1"/>
  <c r="I145" i="26"/>
  <c r="H145" i="26"/>
  <c r="L145" i="26" s="1"/>
  <c r="K144" i="26"/>
  <c r="M144" i="26" s="1"/>
  <c r="I144" i="26"/>
  <c r="H144" i="26"/>
  <c r="K143" i="26"/>
  <c r="M143" i="26" s="1"/>
  <c r="I143" i="26"/>
  <c r="H143" i="26"/>
  <c r="L142" i="26"/>
  <c r="K142" i="26"/>
  <c r="I142" i="26"/>
  <c r="H142" i="26"/>
  <c r="M141" i="26"/>
  <c r="L141" i="26"/>
  <c r="K141" i="26"/>
  <c r="I141" i="26"/>
  <c r="H141" i="26"/>
  <c r="K140" i="26"/>
  <c r="I140" i="26"/>
  <c r="H140" i="26"/>
  <c r="K139" i="26"/>
  <c r="L139" i="26" s="1"/>
  <c r="I139" i="26"/>
  <c r="H139" i="26"/>
  <c r="K138" i="26"/>
  <c r="I138" i="26"/>
  <c r="H138" i="26"/>
  <c r="K137" i="26"/>
  <c r="M137" i="26" s="1"/>
  <c r="I137" i="26"/>
  <c r="H137" i="26"/>
  <c r="L137" i="26" s="1"/>
  <c r="K136" i="26"/>
  <c r="I136" i="26"/>
  <c r="H136" i="26"/>
  <c r="K135" i="26"/>
  <c r="I135" i="26"/>
  <c r="H135" i="26"/>
  <c r="K134" i="26"/>
  <c r="I134" i="26"/>
  <c r="H134" i="26"/>
  <c r="K133" i="26"/>
  <c r="I133" i="26"/>
  <c r="H133" i="26"/>
  <c r="K132" i="26"/>
  <c r="I132" i="26"/>
  <c r="H132" i="26"/>
  <c r="K131" i="26"/>
  <c r="M131" i="26" s="1"/>
  <c r="I131" i="26"/>
  <c r="H131" i="26"/>
  <c r="K130" i="26"/>
  <c r="L130" i="26" s="1"/>
  <c r="I130" i="26"/>
  <c r="H130" i="26"/>
  <c r="L129" i="26"/>
  <c r="K129" i="26"/>
  <c r="I129" i="26"/>
  <c r="M129" i="26" s="1"/>
  <c r="H129" i="26"/>
  <c r="M128" i="26"/>
  <c r="K128" i="26"/>
  <c r="I128" i="26"/>
  <c r="H128" i="26"/>
  <c r="L128" i="26" s="1"/>
  <c r="K127" i="26"/>
  <c r="M127" i="26" s="1"/>
  <c r="I127" i="26"/>
  <c r="H127" i="26"/>
  <c r="L127" i="26" s="1"/>
  <c r="K126" i="26"/>
  <c r="M126" i="26" s="1"/>
  <c r="I126" i="26"/>
  <c r="H126" i="26"/>
  <c r="K125" i="26"/>
  <c r="M125" i="26" s="1"/>
  <c r="I125" i="26"/>
  <c r="H125" i="26"/>
  <c r="K124" i="26"/>
  <c r="I124" i="26"/>
  <c r="H124" i="26"/>
  <c r="K123" i="26"/>
  <c r="L123" i="26" s="1"/>
  <c r="I123" i="26"/>
  <c r="H123" i="26"/>
  <c r="K122" i="26"/>
  <c r="M122" i="26" s="1"/>
  <c r="I122" i="26"/>
  <c r="H122" i="26"/>
  <c r="K121" i="26"/>
  <c r="M121" i="26" s="1"/>
  <c r="I121" i="26"/>
  <c r="H121" i="26"/>
  <c r="L120" i="26"/>
  <c r="K120" i="26"/>
  <c r="I120" i="26"/>
  <c r="H120" i="26"/>
  <c r="K119" i="26"/>
  <c r="I119" i="26"/>
  <c r="H119" i="26"/>
  <c r="L119" i="26" s="1"/>
  <c r="K118" i="26"/>
  <c r="M118" i="26" s="1"/>
  <c r="I118" i="26"/>
  <c r="H118" i="26"/>
  <c r="K117" i="26"/>
  <c r="I117" i="26"/>
  <c r="M117" i="26" s="1"/>
  <c r="H117" i="26"/>
  <c r="K116" i="26"/>
  <c r="I116" i="26"/>
  <c r="M116" i="26" s="1"/>
  <c r="H116" i="26"/>
  <c r="K115" i="26"/>
  <c r="I115" i="26"/>
  <c r="M115" i="26" s="1"/>
  <c r="H115" i="26"/>
  <c r="K114" i="26"/>
  <c r="L114" i="26" s="1"/>
  <c r="I114" i="26"/>
  <c r="H114" i="26"/>
  <c r="K113" i="26"/>
  <c r="M113" i="26" s="1"/>
  <c r="I113" i="26"/>
  <c r="H113" i="26"/>
  <c r="L113" i="26" s="1"/>
  <c r="K112" i="26"/>
  <c r="M112" i="26" s="1"/>
  <c r="I112" i="26"/>
  <c r="H112" i="26"/>
  <c r="L112" i="26" s="1"/>
  <c r="K111" i="26"/>
  <c r="I111" i="26"/>
  <c r="H111" i="26"/>
  <c r="K110" i="26"/>
  <c r="M110" i="26" s="1"/>
  <c r="I110" i="26"/>
  <c r="H110" i="26"/>
  <c r="K109" i="26"/>
  <c r="M109" i="26" s="1"/>
  <c r="I109" i="26"/>
  <c r="H109" i="26"/>
  <c r="K108" i="26"/>
  <c r="M108" i="26" s="1"/>
  <c r="I108" i="26"/>
  <c r="H108" i="26"/>
  <c r="K107" i="26"/>
  <c r="M107" i="26" s="1"/>
  <c r="I107" i="26"/>
  <c r="H107" i="26"/>
  <c r="K106" i="26"/>
  <c r="I106" i="26"/>
  <c r="H106" i="26"/>
  <c r="K105" i="26"/>
  <c r="M105" i="26" s="1"/>
  <c r="I105" i="26"/>
  <c r="H105" i="26"/>
  <c r="K104" i="26"/>
  <c r="I104" i="26"/>
  <c r="H104" i="26"/>
  <c r="K103" i="26"/>
  <c r="I103" i="26"/>
  <c r="H103" i="26"/>
  <c r="K102" i="26"/>
  <c r="I102" i="26"/>
  <c r="H102" i="26"/>
  <c r="K101" i="26"/>
  <c r="I101" i="26"/>
  <c r="H101" i="26"/>
  <c r="K100" i="26"/>
  <c r="I100" i="26"/>
  <c r="H100" i="26"/>
  <c r="K99" i="26"/>
  <c r="M99" i="26" s="1"/>
  <c r="I99" i="26"/>
  <c r="H99" i="26"/>
  <c r="K98" i="26"/>
  <c r="L98" i="26" s="1"/>
  <c r="I98" i="26"/>
  <c r="H98" i="26"/>
  <c r="M97" i="26"/>
  <c r="K97" i="26"/>
  <c r="L97" i="26" s="1"/>
  <c r="I97" i="26"/>
  <c r="H97" i="26"/>
  <c r="M96" i="26"/>
  <c r="K96" i="26"/>
  <c r="I96" i="26"/>
  <c r="H96" i="26"/>
  <c r="L96" i="26" s="1"/>
  <c r="K95" i="26"/>
  <c r="I95" i="26"/>
  <c r="H95" i="26"/>
  <c r="L95" i="26" s="1"/>
  <c r="K94" i="26"/>
  <c r="M94" i="26" s="1"/>
  <c r="I94" i="26"/>
  <c r="H94" i="26"/>
  <c r="K93" i="26"/>
  <c r="I93" i="26"/>
  <c r="H93" i="26"/>
  <c r="K92" i="26"/>
  <c r="M92" i="26" s="1"/>
  <c r="I92" i="26"/>
  <c r="H92" i="26"/>
  <c r="K91" i="26"/>
  <c r="I91" i="26"/>
  <c r="H91" i="26"/>
  <c r="L91" i="26" s="1"/>
  <c r="K90" i="26"/>
  <c r="I90" i="26"/>
  <c r="H90" i="26"/>
  <c r="L89" i="26"/>
  <c r="K89" i="26"/>
  <c r="I89" i="26"/>
  <c r="H89" i="26"/>
  <c r="K88" i="26"/>
  <c r="I88" i="26"/>
  <c r="H88" i="26"/>
  <c r="K87" i="26"/>
  <c r="I87" i="26"/>
  <c r="H87" i="26"/>
  <c r="L86" i="26"/>
  <c r="K86" i="26"/>
  <c r="I86" i="26"/>
  <c r="M86" i="26" s="1"/>
  <c r="H86" i="26"/>
  <c r="K85" i="26"/>
  <c r="I85" i="26"/>
  <c r="M85" i="26" s="1"/>
  <c r="H85" i="26"/>
  <c r="L85" i="26" s="1"/>
  <c r="K84" i="26"/>
  <c r="I84" i="26"/>
  <c r="M84" i="26" s="1"/>
  <c r="H84" i="26"/>
  <c r="K83" i="26"/>
  <c r="I83" i="26"/>
  <c r="M83" i="26" s="1"/>
  <c r="H83" i="26"/>
  <c r="K82" i="26"/>
  <c r="L82" i="26" s="1"/>
  <c r="I82" i="26"/>
  <c r="H82" i="26"/>
  <c r="K81" i="26"/>
  <c r="M81" i="26" s="1"/>
  <c r="I81" i="26"/>
  <c r="H81" i="26"/>
  <c r="K80" i="26"/>
  <c r="M80" i="26" s="1"/>
  <c r="I80" i="26"/>
  <c r="H80" i="26"/>
  <c r="K79" i="26"/>
  <c r="M79" i="26" s="1"/>
  <c r="I79" i="26"/>
  <c r="H79" i="26"/>
  <c r="K78" i="26"/>
  <c r="I78" i="26"/>
  <c r="H78" i="26"/>
  <c r="K77" i="26"/>
  <c r="M77" i="26" s="1"/>
  <c r="I77" i="26"/>
  <c r="H77" i="26"/>
  <c r="K76" i="26"/>
  <c r="I76" i="26"/>
  <c r="H76" i="26"/>
  <c r="K75" i="26"/>
  <c r="M75" i="26" s="1"/>
  <c r="I75" i="26"/>
  <c r="H75" i="26"/>
  <c r="K74" i="26"/>
  <c r="L74" i="26" s="1"/>
  <c r="I74" i="26"/>
  <c r="H74" i="26"/>
  <c r="K73" i="26"/>
  <c r="M73" i="26" s="1"/>
  <c r="I73" i="26"/>
  <c r="H73" i="26"/>
  <c r="K72" i="26"/>
  <c r="I72" i="26"/>
  <c r="H72" i="26"/>
  <c r="K71" i="26"/>
  <c r="I71" i="26"/>
  <c r="H71" i="26"/>
  <c r="K70" i="26"/>
  <c r="I70" i="26"/>
  <c r="H70" i="26"/>
  <c r="K69" i="26"/>
  <c r="I69" i="26"/>
  <c r="H69" i="26"/>
  <c r="K68" i="26"/>
  <c r="I68" i="26"/>
  <c r="H68" i="26"/>
  <c r="K67" i="26"/>
  <c r="M67" i="26" s="1"/>
  <c r="I67" i="26"/>
  <c r="H67" i="26"/>
  <c r="K66" i="26"/>
  <c r="M66" i="26" s="1"/>
  <c r="I66" i="26"/>
  <c r="H66" i="26"/>
  <c r="L65" i="26"/>
  <c r="K65" i="26"/>
  <c r="M65" i="26" s="1"/>
  <c r="I65" i="26"/>
  <c r="H65" i="26"/>
  <c r="K64" i="26"/>
  <c r="M64" i="26" s="1"/>
  <c r="I64" i="26"/>
  <c r="H64" i="26"/>
  <c r="K63" i="26"/>
  <c r="M63" i="26" s="1"/>
  <c r="I63" i="26"/>
  <c r="H63" i="26"/>
  <c r="L63" i="26" s="1"/>
  <c r="K62" i="26"/>
  <c r="L62" i="26" s="1"/>
  <c r="I62" i="26"/>
  <c r="H62" i="26"/>
  <c r="K61" i="26"/>
  <c r="I61" i="26"/>
  <c r="H61" i="26"/>
  <c r="K60" i="26"/>
  <c r="M60" i="26" s="1"/>
  <c r="I60" i="26"/>
  <c r="H60" i="26"/>
  <c r="L59" i="26"/>
  <c r="K59" i="26"/>
  <c r="I59" i="26"/>
  <c r="H59" i="26"/>
  <c r="K58" i="26"/>
  <c r="I58" i="26"/>
  <c r="H58" i="26"/>
  <c r="K57" i="26"/>
  <c r="I57" i="26"/>
  <c r="H57" i="26"/>
  <c r="M56" i="26"/>
  <c r="K56" i="26"/>
  <c r="L56" i="26" s="1"/>
  <c r="I56" i="26"/>
  <c r="H56" i="26"/>
  <c r="K55" i="26"/>
  <c r="I55" i="26"/>
  <c r="H55" i="26"/>
  <c r="L55" i="26" s="1"/>
  <c r="K54" i="26"/>
  <c r="I54" i="26"/>
  <c r="H54" i="26"/>
  <c r="K53" i="26"/>
  <c r="I53" i="26"/>
  <c r="H53" i="26"/>
  <c r="M52" i="26"/>
  <c r="K52" i="26"/>
  <c r="I52" i="26"/>
  <c r="H52" i="26"/>
  <c r="K51" i="26"/>
  <c r="I51" i="26"/>
  <c r="H51" i="26"/>
  <c r="K50" i="26"/>
  <c r="I50" i="26"/>
  <c r="H50" i="26"/>
  <c r="K49" i="26"/>
  <c r="M49" i="26" s="1"/>
  <c r="I49" i="26"/>
  <c r="H49" i="26"/>
  <c r="L49" i="26" s="1"/>
  <c r="K48" i="26"/>
  <c r="M48" i="26" s="1"/>
  <c r="I48" i="26"/>
  <c r="H48" i="26"/>
  <c r="L47" i="26"/>
  <c r="K47" i="26"/>
  <c r="I47" i="26"/>
  <c r="M47" i="26" s="1"/>
  <c r="H47" i="26"/>
  <c r="K46" i="26"/>
  <c r="L46" i="26" s="1"/>
  <c r="I46" i="26"/>
  <c r="H46" i="26"/>
  <c r="M45" i="26"/>
  <c r="L45" i="26"/>
  <c r="K45" i="26"/>
  <c r="I45" i="26"/>
  <c r="H45" i="26"/>
  <c r="K44" i="26"/>
  <c r="M44" i="26" s="1"/>
  <c r="I44" i="26"/>
  <c r="H44" i="26"/>
  <c r="M43" i="26"/>
  <c r="K43" i="26"/>
  <c r="L43" i="26" s="1"/>
  <c r="I43" i="26"/>
  <c r="H43" i="26"/>
  <c r="K42" i="26"/>
  <c r="L42" i="26" s="1"/>
  <c r="I42" i="26"/>
  <c r="H42" i="26"/>
  <c r="K41" i="26"/>
  <c r="I41" i="26"/>
  <c r="M41" i="26" s="1"/>
  <c r="H41" i="26"/>
  <c r="K40" i="26"/>
  <c r="I40" i="26"/>
  <c r="H40" i="26"/>
  <c r="K39" i="26"/>
  <c r="I39" i="26"/>
  <c r="H39" i="26"/>
  <c r="K38" i="26"/>
  <c r="I38" i="26"/>
  <c r="H38" i="26"/>
  <c r="K37" i="26"/>
  <c r="M37" i="26" s="1"/>
  <c r="I37" i="26"/>
  <c r="H37" i="26"/>
  <c r="K36" i="26"/>
  <c r="I36" i="26"/>
  <c r="H36" i="26"/>
  <c r="K35" i="26"/>
  <c r="M35" i="26" s="1"/>
  <c r="I35" i="26"/>
  <c r="H35" i="26"/>
  <c r="K34" i="26"/>
  <c r="M34" i="26" s="1"/>
  <c r="I34" i="26"/>
  <c r="H34" i="26"/>
  <c r="K33" i="26"/>
  <c r="M33" i="26" s="1"/>
  <c r="I33" i="26"/>
  <c r="H33" i="26"/>
  <c r="K32" i="26"/>
  <c r="M32" i="26" s="1"/>
  <c r="I32" i="26"/>
  <c r="H32" i="26"/>
  <c r="L32" i="26" s="1"/>
  <c r="K31" i="26"/>
  <c r="I31" i="26"/>
  <c r="H31" i="26"/>
  <c r="L31" i="26" s="1"/>
  <c r="K30" i="26"/>
  <c r="M30" i="26" s="1"/>
  <c r="I30" i="26"/>
  <c r="H30" i="26"/>
  <c r="K29" i="26"/>
  <c r="M29" i="26" s="1"/>
  <c r="I29" i="26"/>
  <c r="H29" i="26"/>
  <c r="K28" i="26"/>
  <c r="M28" i="26" s="1"/>
  <c r="I28" i="26"/>
  <c r="H28" i="26"/>
  <c r="L27" i="26"/>
  <c r="K27" i="26"/>
  <c r="I27" i="26"/>
  <c r="H27" i="26"/>
  <c r="L26" i="26"/>
  <c r="K26" i="26"/>
  <c r="I26" i="26"/>
  <c r="H26" i="26"/>
  <c r="K25" i="26"/>
  <c r="I25" i="26"/>
  <c r="H25" i="26"/>
  <c r="M24" i="26"/>
  <c r="K24" i="26"/>
  <c r="L24" i="26" s="1"/>
  <c r="I24" i="26"/>
  <c r="H24" i="26"/>
  <c r="K23" i="26"/>
  <c r="I23" i="26"/>
  <c r="H23" i="26"/>
  <c r="L23" i="26" s="1"/>
  <c r="K22" i="26"/>
  <c r="I22" i="26"/>
  <c r="H22" i="26"/>
  <c r="K21" i="26"/>
  <c r="I21" i="26"/>
  <c r="M21" i="26" s="1"/>
  <c r="H21" i="26"/>
  <c r="M20" i="26"/>
  <c r="K20" i="26"/>
  <c r="I20" i="26"/>
  <c r="H20" i="26"/>
  <c r="K19" i="26"/>
  <c r="I19" i="26"/>
  <c r="M19" i="26" s="1"/>
  <c r="H19" i="26"/>
  <c r="L19" i="26" s="1"/>
  <c r="K18" i="26"/>
  <c r="I18" i="26"/>
  <c r="H18" i="26"/>
  <c r="K17" i="26"/>
  <c r="I17" i="26"/>
  <c r="H17" i="26"/>
  <c r="L16" i="26"/>
  <c r="K16" i="26"/>
  <c r="I16" i="26"/>
  <c r="M16" i="26" s="1"/>
  <c r="H16" i="26"/>
  <c r="K15" i="26"/>
  <c r="L15" i="26" s="1"/>
  <c r="I15" i="26"/>
  <c r="H15" i="26"/>
  <c r="K14" i="26"/>
  <c r="M14" i="26" s="1"/>
  <c r="I14" i="26"/>
  <c r="H14" i="26"/>
  <c r="K13" i="26"/>
  <c r="L13" i="26" s="1"/>
  <c r="I13" i="26"/>
  <c r="H13" i="26"/>
  <c r="K12" i="26"/>
  <c r="I12" i="26"/>
  <c r="H12" i="26"/>
  <c r="M11" i="26"/>
  <c r="K11" i="26"/>
  <c r="L11" i="26" s="1"/>
  <c r="I11" i="26"/>
  <c r="H11" i="26"/>
  <c r="K10" i="26"/>
  <c r="I10" i="26"/>
  <c r="H10" i="26"/>
  <c r="L9" i="26"/>
  <c r="K9" i="26"/>
  <c r="I9" i="26"/>
  <c r="M9" i="26" s="1"/>
  <c r="H9" i="26"/>
  <c r="K8" i="26"/>
  <c r="I8" i="26"/>
  <c r="H8" i="26"/>
  <c r="K7" i="26"/>
  <c r="I7" i="26"/>
  <c r="H7" i="26"/>
  <c r="K6" i="26"/>
  <c r="M6" i="26" s="1"/>
  <c r="I6" i="26"/>
  <c r="H6" i="26"/>
  <c r="L5" i="26"/>
  <c r="K5" i="26"/>
  <c r="I5" i="26"/>
  <c r="H5" i="26"/>
  <c r="K4" i="26"/>
  <c r="I4" i="26"/>
  <c r="H4" i="26"/>
  <c r="K3" i="26"/>
  <c r="I3" i="26"/>
  <c r="H3" i="26"/>
  <c r="J1" i="26"/>
  <c r="L35" i="26" l="1"/>
  <c r="L80" i="26"/>
  <c r="M98" i="26"/>
  <c r="L143" i="26"/>
  <c r="M152" i="26"/>
  <c r="M179" i="26"/>
  <c r="L188" i="26"/>
  <c r="M224" i="26"/>
  <c r="L269" i="26"/>
  <c r="L287" i="26"/>
  <c r="M313" i="26"/>
  <c r="L331" i="26"/>
  <c r="M340" i="26"/>
  <c r="M376" i="26"/>
  <c r="L448" i="26"/>
  <c r="M465" i="26"/>
  <c r="L474" i="26"/>
  <c r="L529" i="26"/>
  <c r="L573" i="26"/>
  <c r="M582" i="26"/>
  <c r="M591" i="26"/>
  <c r="L609" i="26"/>
  <c r="M636" i="26"/>
  <c r="L179" i="26"/>
  <c r="L340" i="26"/>
  <c r="L681" i="26"/>
  <c r="M27" i="26"/>
  <c r="M54" i="26"/>
  <c r="L64" i="26"/>
  <c r="L81" i="26"/>
  <c r="M90" i="26"/>
  <c r="M188" i="26"/>
  <c r="L278" i="26"/>
  <c r="M287" i="26"/>
  <c r="M322" i="26"/>
  <c r="L395" i="26"/>
  <c r="L412" i="26"/>
  <c r="L511" i="26"/>
  <c r="M529" i="26"/>
  <c r="L538" i="26"/>
  <c r="M556" i="26"/>
  <c r="L565" i="26"/>
  <c r="M601" i="26"/>
  <c r="M681" i="26"/>
  <c r="L136" i="26"/>
  <c r="M180" i="26"/>
  <c r="M244" i="26"/>
  <c r="L430" i="26"/>
  <c r="L439" i="26"/>
  <c r="M466" i="26"/>
  <c r="M502" i="26"/>
  <c r="L574" i="26"/>
  <c r="M654" i="26"/>
  <c r="M663" i="26"/>
  <c r="L700" i="26"/>
  <c r="M708" i="26"/>
  <c r="M55" i="26"/>
  <c r="L73" i="26"/>
  <c r="L109" i="26"/>
  <c r="L144" i="26"/>
  <c r="L153" i="26"/>
  <c r="M162" i="26"/>
  <c r="L181" i="26"/>
  <c r="M189" i="26"/>
  <c r="L207" i="26"/>
  <c r="L226" i="26"/>
  <c r="L235" i="26"/>
  <c r="L245" i="26"/>
  <c r="M262" i="26"/>
  <c r="L270" i="26"/>
  <c r="L288" i="26"/>
  <c r="M297" i="26"/>
  <c r="L305" i="26"/>
  <c r="M314" i="26"/>
  <c r="L341" i="26"/>
  <c r="M350" i="26"/>
  <c r="L369" i="26"/>
  <c r="L377" i="26"/>
  <c r="M386" i="26"/>
  <c r="M422" i="26"/>
  <c r="M439" i="26"/>
  <c r="M467" i="26"/>
  <c r="M484" i="26"/>
  <c r="L512" i="26"/>
  <c r="M530" i="26"/>
  <c r="L575" i="26"/>
  <c r="M592" i="26"/>
  <c r="M610" i="26"/>
  <c r="M646" i="26"/>
  <c r="M691" i="26"/>
  <c r="M217" i="26"/>
  <c r="L467" i="26"/>
  <c r="L584" i="26"/>
  <c r="M629" i="26"/>
  <c r="M655" i="26"/>
  <c r="M664" i="26"/>
  <c r="L20" i="26"/>
  <c r="M154" i="26"/>
  <c r="M163" i="26"/>
  <c r="L190" i="26"/>
  <c r="M208" i="26"/>
  <c r="L333" i="26"/>
  <c r="M351" i="26"/>
  <c r="M361" i="26"/>
  <c r="M378" i="26"/>
  <c r="M387" i="26"/>
  <c r="L431" i="26"/>
  <c r="M440" i="26"/>
  <c r="L459" i="26"/>
  <c r="L494" i="26"/>
  <c r="L531" i="26"/>
  <c r="M593" i="26"/>
  <c r="M611" i="26"/>
  <c r="M638" i="26"/>
  <c r="L656" i="26"/>
  <c r="L227" i="26"/>
  <c r="L254" i="26"/>
  <c r="L352" i="26"/>
  <c r="L414" i="26"/>
  <c r="L468" i="26"/>
  <c r="L477" i="26"/>
  <c r="L513" i="26"/>
  <c r="L567" i="26"/>
  <c r="L639" i="26"/>
  <c r="L683" i="26"/>
  <c r="M710" i="26"/>
  <c r="L21" i="26"/>
  <c r="L29" i="26"/>
  <c r="M38" i="26"/>
  <c r="L83" i="26"/>
  <c r="L93" i="26"/>
  <c r="L110" i="26"/>
  <c r="M120" i="26"/>
  <c r="L191" i="26"/>
  <c r="M200" i="26"/>
  <c r="L209" i="26"/>
  <c r="M227" i="26"/>
  <c r="M254" i="26"/>
  <c r="L343" i="26"/>
  <c r="M414" i="26"/>
  <c r="L432" i="26"/>
  <c r="M450" i="26"/>
  <c r="M468" i="26"/>
  <c r="L504" i="26"/>
  <c r="M648" i="26"/>
  <c r="M656" i="26"/>
  <c r="L693" i="26"/>
  <c r="M12" i="26"/>
  <c r="M57" i="26"/>
  <c r="M93" i="26"/>
  <c r="M102" i="26"/>
  <c r="M146" i="26"/>
  <c r="M155" i="26"/>
  <c r="L182" i="26"/>
  <c r="M209" i="26"/>
  <c r="L246" i="26"/>
  <c r="M264" i="26"/>
  <c r="L299" i="26"/>
  <c r="M316" i="26"/>
  <c r="M334" i="26"/>
  <c r="M343" i="26"/>
  <c r="M424" i="26"/>
  <c r="L441" i="26"/>
  <c r="M460" i="26"/>
  <c r="L495" i="26"/>
  <c r="M541" i="26"/>
  <c r="L577" i="26"/>
  <c r="L604" i="26"/>
  <c r="M612" i="26"/>
  <c r="L630" i="26"/>
  <c r="L640" i="26"/>
  <c r="M702" i="26"/>
  <c r="M711" i="26"/>
  <c r="L57" i="26"/>
  <c r="L75" i="26"/>
  <c r="L84" i="26"/>
  <c r="M111" i="26"/>
  <c r="M201" i="26"/>
  <c r="M255" i="26"/>
  <c r="M307" i="26"/>
  <c r="L316" i="26"/>
  <c r="L407" i="26"/>
  <c r="M415" i="26"/>
  <c r="L433" i="26"/>
  <c r="M505" i="26"/>
  <c r="L541" i="26"/>
  <c r="M550" i="26"/>
  <c r="M595" i="26"/>
  <c r="M604" i="26"/>
  <c r="M657" i="26"/>
  <c r="M684" i="26"/>
  <c r="L121" i="26"/>
  <c r="M326" i="26"/>
  <c r="M344" i="26"/>
  <c r="L363" i="26"/>
  <c r="M380" i="26"/>
  <c r="M398" i="26"/>
  <c r="M425" i="26"/>
  <c r="M433" i="26"/>
  <c r="M442" i="26"/>
  <c r="M451" i="26"/>
  <c r="M478" i="26"/>
  <c r="M514" i="26"/>
  <c r="L568" i="26"/>
  <c r="M649" i="26"/>
  <c r="L675" i="26"/>
  <c r="M703" i="26"/>
  <c r="M317" i="26"/>
  <c r="L335" i="26"/>
  <c r="L542" i="26"/>
  <c r="M622" i="26"/>
  <c r="M631" i="26"/>
  <c r="M712" i="26"/>
  <c r="M272" i="26"/>
  <c r="M139" i="26"/>
  <c r="M13" i="26"/>
  <c r="M31" i="26"/>
  <c r="L76" i="26"/>
  <c r="M104" i="26"/>
  <c r="M130" i="26"/>
  <c r="M148" i="26"/>
  <c r="M166" i="26"/>
  <c r="M211" i="26"/>
  <c r="M220" i="26"/>
  <c r="M238" i="26"/>
  <c r="M265" i="26"/>
  <c r="M291" i="26"/>
  <c r="M390" i="26"/>
  <c r="L470" i="26"/>
  <c r="L488" i="26"/>
  <c r="M506" i="26"/>
  <c r="M524" i="26"/>
  <c r="M542" i="26"/>
  <c r="M560" i="26"/>
  <c r="L596" i="26"/>
  <c r="M605" i="26"/>
  <c r="L685" i="26"/>
  <c r="L104" i="26"/>
  <c r="L211" i="26"/>
  <c r="L399" i="26"/>
  <c r="L668" i="26"/>
  <c r="M676" i="26"/>
  <c r="L704" i="26"/>
  <c r="L41" i="26"/>
  <c r="M95" i="26"/>
  <c r="L105" i="26"/>
  <c r="M140" i="26"/>
  <c r="M175" i="26"/>
  <c r="M184" i="26"/>
  <c r="M239" i="26"/>
  <c r="M248" i="26"/>
  <c r="L318" i="26"/>
  <c r="M354" i="26"/>
  <c r="M364" i="26"/>
  <c r="M399" i="26"/>
  <c r="L480" i="26"/>
  <c r="M497" i="26"/>
  <c r="L515" i="26"/>
  <c r="L569" i="26"/>
  <c r="M623" i="26"/>
  <c r="M632" i="26"/>
  <c r="L641" i="26"/>
  <c r="L659" i="26"/>
  <c r="M668" i="26"/>
  <c r="M704" i="26"/>
  <c r="M713" i="26"/>
  <c r="L336" i="26"/>
  <c r="L606" i="26"/>
  <c r="L94" i="26"/>
  <c r="M300" i="26"/>
  <c r="L14" i="26"/>
  <c r="L60" i="26"/>
  <c r="L77" i="26"/>
  <c r="L87" i="26"/>
  <c r="L257" i="26"/>
  <c r="L319" i="26"/>
  <c r="M336" i="26"/>
  <c r="L373" i="26"/>
  <c r="M409" i="26"/>
  <c r="M444" i="26"/>
  <c r="L462" i="26"/>
  <c r="L525" i="26"/>
  <c r="L535" i="26"/>
  <c r="L544" i="26"/>
  <c r="M606" i="26"/>
  <c r="L33" i="26"/>
  <c r="L51" i="26"/>
  <c r="L158" i="26"/>
  <c r="M249" i="26"/>
  <c r="L337" i="26"/>
  <c r="M355" i="26"/>
  <c r="M382" i="26"/>
  <c r="M400" i="26"/>
  <c r="L409" i="26"/>
  <c r="L445" i="26"/>
  <c r="M553" i="26"/>
  <c r="M570" i="26"/>
  <c r="L607" i="26"/>
  <c r="M633" i="26"/>
  <c r="L651" i="26"/>
  <c r="M686" i="26"/>
  <c r="M696" i="26"/>
  <c r="M714" i="26"/>
  <c r="M58" i="26"/>
  <c r="M51" i="26"/>
  <c r="M275" i="26"/>
  <c r="M329" i="26"/>
  <c r="L374" i="26"/>
  <c r="L383" i="26"/>
  <c r="L401" i="26"/>
  <c r="L481" i="26"/>
  <c r="M616" i="26"/>
  <c r="M624" i="26"/>
  <c r="L633" i="26"/>
  <c r="L642" i="26"/>
  <c r="M669" i="26"/>
  <c r="L696" i="26"/>
  <c r="L66" i="26"/>
  <c r="M282" i="26"/>
  <c r="M78" i="26"/>
  <c r="L106" i="26"/>
  <c r="M124" i="26"/>
  <c r="L150" i="26"/>
  <c r="M222" i="26"/>
  <c r="L258" i="26"/>
  <c r="L302" i="26"/>
  <c r="M356" i="26"/>
  <c r="M383" i="26"/>
  <c r="M401" i="26"/>
  <c r="M410" i="26"/>
  <c r="M418" i="26"/>
  <c r="M526" i="26"/>
  <c r="M571" i="26"/>
  <c r="M598" i="26"/>
  <c r="M687" i="26"/>
  <c r="M25" i="26"/>
  <c r="L61" i="26"/>
  <c r="M88" i="26"/>
  <c r="L115" i="26"/>
  <c r="M150" i="26"/>
  <c r="M159" i="26"/>
  <c r="M195" i="26"/>
  <c r="L223" i="26"/>
  <c r="L232" i="26"/>
  <c r="L259" i="26"/>
  <c r="M294" i="26"/>
  <c r="L320" i="26"/>
  <c r="M347" i="26"/>
  <c r="L384" i="26"/>
  <c r="L410" i="26"/>
  <c r="M463" i="26"/>
  <c r="M536" i="26"/>
  <c r="L563" i="26"/>
  <c r="M580" i="26"/>
  <c r="L599" i="26"/>
  <c r="M625" i="26"/>
  <c r="M652" i="26"/>
  <c r="L670" i="26"/>
  <c r="L688" i="26"/>
  <c r="M697" i="26"/>
  <c r="L715" i="26"/>
  <c r="L25" i="26"/>
  <c r="M70" i="26"/>
  <c r="L88" i="26"/>
  <c r="M142" i="26"/>
  <c r="L151" i="26"/>
  <c r="L160" i="26"/>
  <c r="M169" i="26"/>
  <c r="M177" i="26"/>
  <c r="M186" i="26"/>
  <c r="M232" i="26"/>
  <c r="M241" i="26"/>
  <c r="M250" i="26"/>
  <c r="M311" i="26"/>
  <c r="M320" i="26"/>
  <c r="M366" i="26"/>
  <c r="L375" i="26"/>
  <c r="M428" i="26"/>
  <c r="M437" i="26"/>
  <c r="L446" i="26"/>
  <c r="L464" i="26"/>
  <c r="M473" i="26"/>
  <c r="L617" i="26"/>
  <c r="M643" i="26"/>
  <c r="M670" i="26"/>
  <c r="L697" i="26"/>
  <c r="K1" i="26"/>
  <c r="M8" i="26"/>
  <c r="L17" i="26"/>
  <c r="L53" i="26"/>
  <c r="L107" i="26"/>
  <c r="M134" i="26"/>
  <c r="M151" i="26"/>
  <c r="M196" i="26"/>
  <c r="M214" i="26"/>
  <c r="M348" i="26"/>
  <c r="L447" i="26"/>
  <c r="M464" i="26"/>
  <c r="M482" i="26"/>
  <c r="M500" i="26"/>
  <c r="L509" i="26"/>
  <c r="M518" i="26"/>
  <c r="L528" i="26"/>
  <c r="M537" i="26"/>
  <c r="L590" i="26"/>
  <c r="L689" i="26"/>
  <c r="L48" i="26"/>
  <c r="M22" i="26"/>
  <c r="L174" i="26"/>
  <c r="M247" i="26"/>
  <c r="M26" i="26"/>
  <c r="M53" i="26"/>
  <c r="M62" i="26"/>
  <c r="M89" i="26"/>
  <c r="L117" i="26"/>
  <c r="M178" i="26"/>
  <c r="L215" i="26"/>
  <c r="L233" i="26"/>
  <c r="L286" i="26"/>
  <c r="M312" i="26"/>
  <c r="M339" i="26"/>
  <c r="M367" i="26"/>
  <c r="M403" i="26"/>
  <c r="L456" i="26"/>
  <c r="L465" i="26"/>
  <c r="L501" i="26"/>
  <c r="L537" i="26"/>
  <c r="M564" i="26"/>
  <c r="M671" i="26"/>
  <c r="M716" i="26"/>
  <c r="M199" i="26"/>
  <c r="L199" i="26"/>
  <c r="L3" i="26"/>
  <c r="L34" i="26"/>
  <c r="L381" i="26"/>
  <c r="M413" i="26"/>
  <c r="L540" i="26"/>
  <c r="M42" i="26"/>
  <c r="L175" i="26"/>
  <c r="M183" i="26"/>
  <c r="M191" i="26"/>
  <c r="M231" i="26"/>
  <c r="L231" i="26"/>
  <c r="L310" i="26"/>
  <c r="L334" i="26"/>
  <c r="M389" i="26"/>
  <c r="L389" i="26"/>
  <c r="M3" i="26"/>
  <c r="M136" i="26"/>
  <c r="L168" i="26"/>
  <c r="M215" i="26"/>
  <c r="M263" i="26"/>
  <c r="L263" i="26"/>
  <c r="L342" i="26"/>
  <c r="L366" i="26"/>
  <c r="L413" i="26"/>
  <c r="M421" i="26"/>
  <c r="L421" i="26"/>
  <c r="M445" i="26"/>
  <c r="L572" i="26"/>
  <c r="L628" i="26"/>
  <c r="L660" i="26"/>
  <c r="L692" i="26"/>
  <c r="L50" i="26"/>
  <c r="M50" i="26"/>
  <c r="M295" i="26"/>
  <c r="L295" i="26"/>
  <c r="M453" i="26"/>
  <c r="L453" i="26"/>
  <c r="M327" i="26"/>
  <c r="L327" i="26"/>
  <c r="M485" i="26"/>
  <c r="L485" i="26"/>
  <c r="M4" i="26"/>
  <c r="L4" i="26"/>
  <c r="L58" i="26"/>
  <c r="M74" i="26"/>
  <c r="M359" i="26"/>
  <c r="L359" i="26"/>
  <c r="M517" i="26"/>
  <c r="L517" i="26"/>
  <c r="M549" i="26"/>
  <c r="L549" i="26"/>
  <c r="M391" i="26"/>
  <c r="L391" i="26"/>
  <c r="M581" i="26"/>
  <c r="L581" i="26"/>
  <c r="M701" i="26"/>
  <c r="M709" i="26"/>
  <c r="L709" i="26"/>
  <c r="M5" i="26"/>
  <c r="L28" i="26"/>
  <c r="M59" i="26"/>
  <c r="L90" i="26"/>
  <c r="M106" i="26"/>
  <c r="L201" i="26"/>
  <c r="L240" i="26"/>
  <c r="L280" i="26"/>
  <c r="M328" i="26"/>
  <c r="L360" i="26"/>
  <c r="M375" i="26"/>
  <c r="M423" i="26"/>
  <c r="L423" i="26"/>
  <c r="L502" i="26"/>
  <c r="L526" i="26"/>
  <c r="L605" i="26"/>
  <c r="M613" i="26"/>
  <c r="L613" i="26"/>
  <c r="L637" i="26"/>
  <c r="M645" i="26"/>
  <c r="L645" i="26"/>
  <c r="L669" i="26"/>
  <c r="M677" i="26"/>
  <c r="L677" i="26"/>
  <c r="L701" i="26"/>
  <c r="L52" i="26"/>
  <c r="L312" i="26"/>
  <c r="M360" i="26"/>
  <c r="M407" i="26"/>
  <c r="M455" i="26"/>
  <c r="L455" i="26"/>
  <c r="M138" i="26"/>
  <c r="L138" i="26"/>
  <c r="M487" i="26"/>
  <c r="L487" i="26"/>
  <c r="L67" i="26"/>
  <c r="M91" i="26"/>
  <c r="L122" i="26"/>
  <c r="M170" i="26"/>
  <c r="L170" i="26"/>
  <c r="M392" i="26"/>
  <c r="M471" i="26"/>
  <c r="M519" i="26"/>
  <c r="L519" i="26"/>
  <c r="M202" i="26"/>
  <c r="L202" i="26"/>
  <c r="M551" i="26"/>
  <c r="L551" i="26"/>
  <c r="M234" i="26"/>
  <c r="L234" i="26"/>
  <c r="L361" i="26"/>
  <c r="L408" i="26"/>
  <c r="M456" i="26"/>
  <c r="L527" i="26"/>
  <c r="M535" i="26"/>
  <c r="M583" i="26"/>
  <c r="L583" i="26"/>
  <c r="L22" i="26"/>
  <c r="L37" i="26"/>
  <c r="L99" i="26"/>
  <c r="M123" i="26"/>
  <c r="L194" i="26"/>
  <c r="M210" i="26"/>
  <c r="L210" i="26"/>
  <c r="L218" i="26"/>
  <c r="M266" i="26"/>
  <c r="L266" i="26"/>
  <c r="L400" i="26"/>
  <c r="L440" i="26"/>
  <c r="M488" i="26"/>
  <c r="L520" i="26"/>
  <c r="L559" i="26"/>
  <c r="M567" i="26"/>
  <c r="M615" i="26"/>
  <c r="L615" i="26"/>
  <c r="M647" i="26"/>
  <c r="M679" i="26"/>
  <c r="M68" i="26"/>
  <c r="L68" i="26"/>
  <c r="L242" i="26"/>
  <c r="M298" i="26"/>
  <c r="L298" i="26"/>
  <c r="L552" i="26"/>
  <c r="M274" i="26"/>
  <c r="L282" i="26"/>
  <c r="L687" i="26"/>
  <c r="M695" i="26"/>
  <c r="L314" i="26"/>
  <c r="M362" i="26"/>
  <c r="L362" i="26"/>
  <c r="L457" i="26"/>
  <c r="L496" i="26"/>
  <c r="L536" i="26"/>
  <c r="M584" i="26"/>
  <c r="L616" i="26"/>
  <c r="L648" i="26"/>
  <c r="L680" i="26"/>
  <c r="M680" i="26"/>
  <c r="M306" i="26"/>
  <c r="M100" i="26"/>
  <c r="L100" i="26"/>
  <c r="L163" i="26"/>
  <c r="M290" i="26"/>
  <c r="L322" i="26"/>
  <c r="M15" i="26"/>
  <c r="M46" i="26"/>
  <c r="L54" i="26"/>
  <c r="L124" i="26"/>
  <c r="L180" i="26"/>
  <c r="L195" i="26"/>
  <c r="M283" i="26"/>
  <c r="L354" i="26"/>
  <c r="L370" i="26"/>
  <c r="M394" i="26"/>
  <c r="L394" i="26"/>
  <c r="L521" i="26"/>
  <c r="L560" i="26"/>
  <c r="L600" i="26"/>
  <c r="L30" i="26"/>
  <c r="M69" i="26"/>
  <c r="L69" i="26"/>
  <c r="L338" i="26"/>
  <c r="M39" i="26"/>
  <c r="L39" i="26"/>
  <c r="L212" i="26"/>
  <c r="M315" i="26"/>
  <c r="L378" i="26"/>
  <c r="M426" i="26"/>
  <c r="L426" i="26"/>
  <c r="L592" i="26"/>
  <c r="L632" i="26"/>
  <c r="L664" i="26"/>
  <c r="L131" i="26"/>
  <c r="L346" i="26"/>
  <c r="M458" i="26"/>
  <c r="L458" i="26"/>
  <c r="L585" i="26"/>
  <c r="M258" i="26"/>
  <c r="L148" i="26"/>
  <c r="M101" i="26"/>
  <c r="L101" i="26"/>
  <c r="M132" i="26"/>
  <c r="L132" i="26"/>
  <c r="L78" i="26"/>
  <c r="L220" i="26"/>
  <c r="L276" i="26"/>
  <c r="L291" i="26"/>
  <c r="L347" i="26"/>
  <c r="M434" i="26"/>
  <c r="L442" i="26"/>
  <c r="M490" i="26"/>
  <c r="L490" i="26"/>
  <c r="L92" i="26"/>
  <c r="L40" i="26"/>
  <c r="L308" i="26"/>
  <c r="M522" i="26"/>
  <c r="L522" i="26"/>
  <c r="L155" i="26"/>
  <c r="M40" i="26"/>
  <c r="M71" i="26"/>
  <c r="L71" i="26"/>
  <c r="L125" i="26"/>
  <c r="M133" i="26"/>
  <c r="L133" i="26"/>
  <c r="M157" i="26"/>
  <c r="L284" i="26"/>
  <c r="L355" i="26"/>
  <c r="L379" i="26"/>
  <c r="M411" i="26"/>
  <c r="L482" i="26"/>
  <c r="M498" i="26"/>
  <c r="L506" i="26"/>
  <c r="M554" i="26"/>
  <c r="L554" i="26"/>
  <c r="M187" i="26"/>
  <c r="M23" i="26"/>
  <c r="M165" i="26"/>
  <c r="L165" i="26"/>
  <c r="M586" i="26"/>
  <c r="L586" i="26"/>
  <c r="M330" i="26"/>
  <c r="L330" i="26"/>
  <c r="M251" i="26"/>
  <c r="L118" i="26"/>
  <c r="L189" i="26"/>
  <c r="M197" i="26"/>
  <c r="L197" i="26"/>
  <c r="M221" i="26"/>
  <c r="L348" i="26"/>
  <c r="L372" i="26"/>
  <c r="L387" i="26"/>
  <c r="L443" i="26"/>
  <c r="M475" i="26"/>
  <c r="L546" i="26"/>
  <c r="M562" i="26"/>
  <c r="L570" i="26"/>
  <c r="M618" i="26"/>
  <c r="L618" i="26"/>
  <c r="M650" i="26"/>
  <c r="L650" i="26"/>
  <c r="M682" i="26"/>
  <c r="L682" i="26"/>
  <c r="M36" i="26"/>
  <c r="L36" i="26"/>
  <c r="M7" i="26"/>
  <c r="L7" i="26"/>
  <c r="L10" i="26"/>
  <c r="M17" i="26"/>
  <c r="L72" i="26"/>
  <c r="L79" i="26"/>
  <c r="M87" i="26"/>
  <c r="M103" i="26"/>
  <c r="L103" i="26"/>
  <c r="L126" i="26"/>
  <c r="M229" i="26"/>
  <c r="L229" i="26"/>
  <c r="L404" i="26"/>
  <c r="L419" i="26"/>
  <c r="L475" i="26"/>
  <c r="M507" i="26"/>
  <c r="L578" i="26"/>
  <c r="M594" i="26"/>
  <c r="M634" i="26"/>
  <c r="L634" i="26"/>
  <c r="L666" i="26"/>
  <c r="M666" i="26"/>
  <c r="L698" i="26"/>
  <c r="M698" i="26"/>
  <c r="L706" i="26"/>
  <c r="M10" i="26"/>
  <c r="M72" i="26"/>
  <c r="L253" i="26"/>
  <c r="M261" i="26"/>
  <c r="L261" i="26"/>
  <c r="M285" i="26"/>
  <c r="L436" i="26"/>
  <c r="L507" i="26"/>
  <c r="M539" i="26"/>
  <c r="M626" i="26"/>
  <c r="M658" i="26"/>
  <c r="L690" i="26"/>
  <c r="M706" i="26"/>
  <c r="L187" i="26"/>
  <c r="M293" i="26"/>
  <c r="L293" i="26"/>
  <c r="L116" i="26"/>
  <c r="M61" i="26"/>
  <c r="L8" i="26"/>
  <c r="L18" i="26"/>
  <c r="M18" i="26"/>
  <c r="L111" i="26"/>
  <c r="M119" i="26"/>
  <c r="M135" i="26"/>
  <c r="L135" i="26"/>
  <c r="L214" i="26"/>
  <c r="L238" i="26"/>
  <c r="L317" i="26"/>
  <c r="M325" i="26"/>
  <c r="L325" i="26"/>
  <c r="M349" i="26"/>
  <c r="L444" i="26"/>
  <c r="L571" i="26"/>
  <c r="M603" i="26"/>
  <c r="M635" i="26"/>
  <c r="M667" i="26"/>
  <c r="M699" i="26"/>
  <c r="M219" i="26"/>
  <c r="M167" i="26"/>
  <c r="L167" i="26"/>
  <c r="M357" i="26"/>
  <c r="L357" i="26"/>
  <c r="L532" i="26"/>
  <c r="M370" i="26"/>
  <c r="M76" i="26"/>
  <c r="L6" i="26"/>
  <c r="L38" i="26"/>
  <c r="L70" i="26"/>
  <c r="L102" i="26"/>
  <c r="L134" i="26"/>
  <c r="L166" i="26"/>
  <c r="L198" i="26"/>
  <c r="L230" i="26"/>
  <c r="L262" i="26"/>
  <c r="L294" i="26"/>
  <c r="L326" i="26"/>
  <c r="L358" i="26"/>
  <c r="L390" i="26"/>
  <c r="L422" i="26"/>
  <c r="L454" i="26"/>
  <c r="L486" i="26"/>
  <c r="L518" i="26"/>
  <c r="L550" i="26"/>
  <c r="L582" i="26"/>
  <c r="L614" i="26"/>
  <c r="L646" i="26"/>
  <c r="L678" i="26"/>
  <c r="L710" i="26"/>
  <c r="M338" i="26"/>
  <c r="L243" i="26"/>
  <c r="L307" i="26"/>
  <c r="L339" i="26"/>
  <c r="L691" i="26"/>
  <c r="M82" i="26"/>
  <c r="M114" i="26"/>
  <c r="M242" i="26"/>
  <c r="L647" i="26"/>
  <c r="L679" i="26"/>
  <c r="L711" i="26"/>
  <c r="L713" i="26"/>
  <c r="L714" i="26"/>
  <c r="L164" i="26"/>
  <c r="L196" i="26"/>
  <c r="L228" i="26"/>
  <c r="L260" i="26"/>
  <c r="L292" i="26"/>
  <c r="L324" i="26"/>
  <c r="L356" i="26"/>
  <c r="L388" i="26"/>
  <c r="L420" i="26"/>
  <c r="L452" i="26"/>
  <c r="L484" i="26"/>
  <c r="L516" i="26"/>
  <c r="L548" i="26"/>
  <c r="L580" i="26"/>
  <c r="L612" i="26"/>
  <c r="L644" i="26"/>
  <c r="L676" i="26"/>
  <c r="L708" i="26"/>
  <c r="L146" i="26"/>
  <c r="L178" i="26"/>
  <c r="L274" i="26"/>
  <c r="L306" i="26"/>
  <c r="L402" i="26"/>
  <c r="L434" i="26"/>
  <c r="L466" i="26"/>
  <c r="L498" i="26"/>
  <c r="L530" i="26"/>
  <c r="L562" i="26"/>
  <c r="L594" i="26"/>
  <c r="L626" i="26"/>
  <c r="L658" i="26"/>
  <c r="L12" i="26"/>
  <c r="L44" i="26"/>
  <c r="L108" i="26"/>
  <c r="L140" i="26"/>
  <c r="L172" i="26"/>
  <c r="L204" i="26"/>
  <c r="L236" i="26"/>
  <c r="L268" i="26"/>
  <c r="L300" i="26"/>
  <c r="L332" i="26"/>
  <c r="L364" i="26"/>
  <c r="L396" i="26"/>
  <c r="L428" i="26"/>
  <c r="L460" i="26"/>
  <c r="L492" i="26"/>
  <c r="L524" i="26"/>
  <c r="L556" i="26"/>
  <c r="L588" i="26"/>
  <c r="L620" i="26"/>
  <c r="L652" i="26"/>
  <c r="L684" i="26"/>
  <c r="L716" i="26"/>
  <c r="M1" i="26" l="1"/>
  <c r="L1" i="26"/>
  <c r="N41" i="25"/>
  <c r="L41" i="25"/>
  <c r="M41" i="25" s="1"/>
  <c r="J41" i="25"/>
  <c r="L40" i="25"/>
  <c r="N40" i="25" s="1"/>
  <c r="J40" i="25"/>
  <c r="L39" i="25"/>
  <c r="J39" i="25"/>
  <c r="L38" i="25"/>
  <c r="N38" i="25" s="1"/>
  <c r="J38" i="25"/>
  <c r="L37" i="25"/>
  <c r="M37" i="25" s="1"/>
  <c r="J37" i="25"/>
  <c r="L36" i="25"/>
  <c r="M36" i="25" s="1"/>
  <c r="J36" i="25"/>
  <c r="L35" i="25"/>
  <c r="M35" i="25" s="1"/>
  <c r="J35" i="25"/>
  <c r="L34" i="25"/>
  <c r="J34" i="25"/>
  <c r="M33" i="25"/>
  <c r="L33" i="25"/>
  <c r="N33" i="25" s="1"/>
  <c r="J33" i="25"/>
  <c r="L32" i="25"/>
  <c r="N32" i="25" s="1"/>
  <c r="J32" i="25"/>
  <c r="L31" i="25"/>
  <c r="J31" i="25"/>
  <c r="L30" i="25"/>
  <c r="M30" i="25" s="1"/>
  <c r="J30" i="25"/>
  <c r="L29" i="25"/>
  <c r="M29" i="25" s="1"/>
  <c r="J29" i="25"/>
  <c r="L28" i="25"/>
  <c r="M28" i="25" s="1"/>
  <c r="J28" i="25"/>
  <c r="L27" i="25"/>
  <c r="M27" i="25" s="1"/>
  <c r="J27" i="25"/>
  <c r="L26" i="25"/>
  <c r="M26" i="25" s="1"/>
  <c r="J26" i="25"/>
  <c r="L25" i="25"/>
  <c r="N25" i="25" s="1"/>
  <c r="J25" i="25"/>
  <c r="L24" i="25"/>
  <c r="J24" i="25"/>
  <c r="L23" i="25"/>
  <c r="N23" i="25" s="1"/>
  <c r="J23" i="25"/>
  <c r="L22" i="25"/>
  <c r="M22" i="25" s="1"/>
  <c r="J22" i="25"/>
  <c r="L21" i="25"/>
  <c r="M21" i="25" s="1"/>
  <c r="J21" i="25"/>
  <c r="L20" i="25"/>
  <c r="M20" i="25" s="1"/>
  <c r="J20" i="25"/>
  <c r="L19" i="25"/>
  <c r="J19" i="25"/>
  <c r="L18" i="25"/>
  <c r="N18" i="25" s="1"/>
  <c r="J18" i="25"/>
  <c r="L17" i="25"/>
  <c r="N17" i="25" s="1"/>
  <c r="J17" i="25"/>
  <c r="L16" i="25"/>
  <c r="N16" i="25" s="1"/>
  <c r="J16" i="25"/>
  <c r="L15" i="25"/>
  <c r="N15" i="25" s="1"/>
  <c r="J15" i="25"/>
  <c r="L14" i="25"/>
  <c r="M14" i="25" s="1"/>
  <c r="J14" i="25"/>
  <c r="L13" i="25"/>
  <c r="M13" i="25" s="1"/>
  <c r="J13" i="25"/>
  <c r="L12" i="25"/>
  <c r="J12" i="25"/>
  <c r="L11" i="25"/>
  <c r="M11" i="25" s="1"/>
  <c r="J11" i="25"/>
  <c r="L10" i="25"/>
  <c r="M10" i="25" s="1"/>
  <c r="J10" i="25"/>
  <c r="L9" i="25"/>
  <c r="N9" i="25" s="1"/>
  <c r="J9" i="25"/>
  <c r="L8" i="25"/>
  <c r="N8" i="25" s="1"/>
  <c r="J8" i="25"/>
  <c r="L7" i="25"/>
  <c r="J7" i="25"/>
  <c r="L6" i="25"/>
  <c r="J6" i="25"/>
  <c r="L5" i="25"/>
  <c r="M5" i="25" s="1"/>
  <c r="J5" i="25"/>
  <c r="L4" i="25"/>
  <c r="J4" i="25"/>
  <c r="L3" i="25"/>
  <c r="J3" i="25"/>
  <c r="K1" i="25"/>
  <c r="C16" i="1" s="1"/>
  <c r="M15" i="25" l="1"/>
  <c r="N7" i="25"/>
  <c r="M9" i="25"/>
  <c r="M17" i="25"/>
  <c r="N31" i="25"/>
  <c r="N19" i="25"/>
  <c r="N24" i="25"/>
  <c r="N3" i="25"/>
  <c r="N4" i="25"/>
  <c r="M31" i="25"/>
  <c r="N6" i="25"/>
  <c r="M7" i="25"/>
  <c r="N34" i="25"/>
  <c r="N39" i="25"/>
  <c r="M25" i="25"/>
  <c r="N12" i="25"/>
  <c r="M39" i="25"/>
  <c r="M23" i="25"/>
  <c r="L1" i="25"/>
  <c r="D16" i="1" s="1"/>
  <c r="M18" i="25"/>
  <c r="N10" i="25"/>
  <c r="N28" i="25"/>
  <c r="N37" i="25"/>
  <c r="N30" i="25"/>
  <c r="M3" i="25"/>
  <c r="N13" i="25"/>
  <c r="N14" i="25"/>
  <c r="N11" i="25"/>
  <c r="M4" i="25"/>
  <c r="N20" i="25"/>
  <c r="N21" i="25"/>
  <c r="N35" i="25"/>
  <c r="M12" i="25"/>
  <c r="N5" i="25"/>
  <c r="M34" i="25"/>
  <c r="N36" i="25"/>
  <c r="N22" i="25"/>
  <c r="M19" i="25"/>
  <c r="M38" i="25"/>
  <c r="M8" i="25"/>
  <c r="M24" i="25"/>
  <c r="M32" i="25"/>
  <c r="M40" i="25"/>
  <c r="N26" i="25"/>
  <c r="N27" i="25"/>
  <c r="N29" i="25"/>
  <c r="M6" i="25"/>
  <c r="M16" i="25"/>
  <c r="N1" i="25" l="1"/>
  <c r="F16" i="1" s="1"/>
  <c r="M1" i="25"/>
  <c r="E16" i="1" s="1"/>
  <c r="L125" i="24" l="1"/>
  <c r="M125" i="24" s="1"/>
  <c r="J125" i="24"/>
  <c r="L124" i="24"/>
  <c r="J124" i="24"/>
  <c r="L123" i="24"/>
  <c r="J123" i="24"/>
  <c r="L122" i="24"/>
  <c r="M122" i="24" s="1"/>
  <c r="J122" i="24"/>
  <c r="L121" i="24"/>
  <c r="J121" i="24"/>
  <c r="L120" i="24"/>
  <c r="N120" i="24" s="1"/>
  <c r="J120" i="24"/>
  <c r="L119" i="24"/>
  <c r="M119" i="24" s="1"/>
  <c r="J119" i="24"/>
  <c r="N119" i="24" s="1"/>
  <c r="L118" i="24"/>
  <c r="N118" i="24" s="1"/>
  <c r="J118" i="24"/>
  <c r="L117" i="24"/>
  <c r="M117" i="24" s="1"/>
  <c r="J117" i="24"/>
  <c r="M116" i="24"/>
  <c r="L116" i="24"/>
  <c r="J116" i="24"/>
  <c r="L115" i="24"/>
  <c r="N115" i="24" s="1"/>
  <c r="J115" i="24"/>
  <c r="L114" i="24"/>
  <c r="M114" i="24" s="1"/>
  <c r="J114" i="24"/>
  <c r="L113" i="24"/>
  <c r="M113" i="24" s="1"/>
  <c r="J113" i="24"/>
  <c r="L112" i="24"/>
  <c r="M112" i="24" s="1"/>
  <c r="J112" i="24"/>
  <c r="L111" i="24"/>
  <c r="N111" i="24" s="1"/>
  <c r="J111" i="24"/>
  <c r="N110" i="24"/>
  <c r="L110" i="24"/>
  <c r="M110" i="24" s="1"/>
  <c r="J110" i="24"/>
  <c r="L109" i="24"/>
  <c r="M109" i="24" s="1"/>
  <c r="J109" i="24"/>
  <c r="L108" i="24"/>
  <c r="M108" i="24" s="1"/>
  <c r="J108" i="24"/>
  <c r="L107" i="24"/>
  <c r="J107" i="24"/>
  <c r="L106" i="24"/>
  <c r="M106" i="24" s="1"/>
  <c r="J106" i="24"/>
  <c r="L105" i="24"/>
  <c r="J105" i="24"/>
  <c r="L104" i="24"/>
  <c r="M104" i="24" s="1"/>
  <c r="J104" i="24"/>
  <c r="L103" i="24"/>
  <c r="M103" i="24" s="1"/>
  <c r="J103" i="24"/>
  <c r="N102" i="24"/>
  <c r="M102" i="24"/>
  <c r="L102" i="24"/>
  <c r="J102" i="24"/>
  <c r="L101" i="24"/>
  <c r="M101" i="24" s="1"/>
  <c r="J101" i="24"/>
  <c r="N101" i="24" s="1"/>
  <c r="L100" i="24"/>
  <c r="J100" i="24"/>
  <c r="L99" i="24"/>
  <c r="J99" i="24"/>
  <c r="L98" i="24"/>
  <c r="M98" i="24" s="1"/>
  <c r="J98" i="24"/>
  <c r="L97" i="24"/>
  <c r="M97" i="24" s="1"/>
  <c r="J97" i="24"/>
  <c r="L96" i="24"/>
  <c r="M96" i="24" s="1"/>
  <c r="J96" i="24"/>
  <c r="L95" i="24"/>
  <c r="J95" i="24"/>
  <c r="L94" i="24"/>
  <c r="N94" i="24" s="1"/>
  <c r="J94" i="24"/>
  <c r="L93" i="24"/>
  <c r="M93" i="24" s="1"/>
  <c r="J93" i="24"/>
  <c r="L92" i="24"/>
  <c r="J92" i="24"/>
  <c r="L91" i="24"/>
  <c r="J91" i="24"/>
  <c r="L90" i="24"/>
  <c r="M90" i="24" s="1"/>
  <c r="J90" i="24"/>
  <c r="L89" i="24"/>
  <c r="M89" i="24" s="1"/>
  <c r="J89" i="24"/>
  <c r="L88" i="24"/>
  <c r="M88" i="24" s="1"/>
  <c r="J88" i="24"/>
  <c r="L87" i="24"/>
  <c r="M87" i="24" s="1"/>
  <c r="J87" i="24"/>
  <c r="M86" i="24"/>
  <c r="L86" i="24"/>
  <c r="N86" i="24" s="1"/>
  <c r="J86" i="24"/>
  <c r="L85" i="24"/>
  <c r="M85" i="24" s="1"/>
  <c r="J85" i="24"/>
  <c r="L84" i="24"/>
  <c r="J84" i="24"/>
  <c r="L83" i="24"/>
  <c r="J83" i="24"/>
  <c r="L82" i="24"/>
  <c r="M82" i="24" s="1"/>
  <c r="J82" i="24"/>
  <c r="L81" i="24"/>
  <c r="M81" i="24" s="1"/>
  <c r="J81" i="24"/>
  <c r="L80" i="24"/>
  <c r="J80" i="24"/>
  <c r="L79" i="24"/>
  <c r="J79" i="24"/>
  <c r="L78" i="24"/>
  <c r="N78" i="24" s="1"/>
  <c r="J78" i="24"/>
  <c r="L77" i="24"/>
  <c r="M77" i="24" s="1"/>
  <c r="J77" i="24"/>
  <c r="M76" i="24"/>
  <c r="L76" i="24"/>
  <c r="N76" i="24" s="1"/>
  <c r="J76" i="24"/>
  <c r="L75" i="24"/>
  <c r="N75" i="24" s="1"/>
  <c r="J75" i="24"/>
  <c r="L74" i="24"/>
  <c r="J74" i="24"/>
  <c r="L73" i="24"/>
  <c r="J73" i="24"/>
  <c r="L72" i="24"/>
  <c r="M72" i="24" s="1"/>
  <c r="J72" i="24"/>
  <c r="L71" i="24"/>
  <c r="N71" i="24" s="1"/>
  <c r="J71" i="24"/>
  <c r="L70" i="24"/>
  <c r="N70" i="24" s="1"/>
  <c r="J70" i="24"/>
  <c r="L69" i="24"/>
  <c r="M69" i="24" s="1"/>
  <c r="J69" i="24"/>
  <c r="L68" i="24"/>
  <c r="M68" i="24" s="1"/>
  <c r="J68" i="24"/>
  <c r="L67" i="24"/>
  <c r="J67" i="24"/>
  <c r="L66" i="24"/>
  <c r="M66" i="24" s="1"/>
  <c r="J66" i="24"/>
  <c r="L65" i="24"/>
  <c r="J65" i="24"/>
  <c r="L64" i="24"/>
  <c r="J64" i="24"/>
  <c r="L63" i="24"/>
  <c r="J63" i="24"/>
  <c r="L62" i="24"/>
  <c r="N62" i="24" s="1"/>
  <c r="J62" i="24"/>
  <c r="L61" i="24"/>
  <c r="M61" i="24" s="1"/>
  <c r="J61" i="24"/>
  <c r="M60" i="24"/>
  <c r="L60" i="24"/>
  <c r="J60" i="24"/>
  <c r="L59" i="24"/>
  <c r="N59" i="24" s="1"/>
  <c r="J59" i="24"/>
  <c r="L58" i="24"/>
  <c r="M58" i="24" s="1"/>
  <c r="J58" i="24"/>
  <c r="L57" i="24"/>
  <c r="J57" i="24"/>
  <c r="L56" i="24"/>
  <c r="M56" i="24" s="1"/>
  <c r="J56" i="24"/>
  <c r="L55" i="24"/>
  <c r="J55" i="24"/>
  <c r="L54" i="24"/>
  <c r="M54" i="24" s="1"/>
  <c r="J54" i="24"/>
  <c r="L53" i="24"/>
  <c r="M53" i="24" s="1"/>
  <c r="J53" i="24"/>
  <c r="L52" i="24"/>
  <c r="M52" i="24" s="1"/>
  <c r="J52" i="24"/>
  <c r="L51" i="24"/>
  <c r="J51" i="24"/>
  <c r="L50" i="24"/>
  <c r="M50" i="24" s="1"/>
  <c r="J50" i="24"/>
  <c r="L49" i="24"/>
  <c r="N49" i="24" s="1"/>
  <c r="J49" i="24"/>
  <c r="L48" i="24"/>
  <c r="M48" i="24" s="1"/>
  <c r="J48" i="24"/>
  <c r="L47" i="24"/>
  <c r="J47" i="24"/>
  <c r="L46" i="24"/>
  <c r="N46" i="24" s="1"/>
  <c r="J46" i="24"/>
  <c r="L45" i="24"/>
  <c r="M45" i="24" s="1"/>
  <c r="J45" i="24"/>
  <c r="L44" i="24"/>
  <c r="M44" i="24" s="1"/>
  <c r="J44" i="24"/>
  <c r="L43" i="24"/>
  <c r="J43" i="24"/>
  <c r="L42" i="24"/>
  <c r="M42" i="24" s="1"/>
  <c r="J42" i="24"/>
  <c r="L41" i="24"/>
  <c r="M41" i="24" s="1"/>
  <c r="J41" i="24"/>
  <c r="L40" i="24"/>
  <c r="J40" i="24"/>
  <c r="L39" i="24"/>
  <c r="M39" i="24" s="1"/>
  <c r="J39" i="24"/>
  <c r="N38" i="24"/>
  <c r="M38" i="24"/>
  <c r="L38" i="24"/>
  <c r="J38" i="24"/>
  <c r="L37" i="24"/>
  <c r="M37" i="24" s="1"/>
  <c r="J37" i="24"/>
  <c r="N37" i="24" s="1"/>
  <c r="L36" i="24"/>
  <c r="J36" i="24"/>
  <c r="L35" i="24"/>
  <c r="J35" i="24"/>
  <c r="L34" i="24"/>
  <c r="M34" i="24" s="1"/>
  <c r="J34" i="24"/>
  <c r="L33" i="24"/>
  <c r="M33" i="24" s="1"/>
  <c r="J33" i="24"/>
  <c r="L32" i="24"/>
  <c r="M32" i="24" s="1"/>
  <c r="J32" i="24"/>
  <c r="L31" i="24"/>
  <c r="M31" i="24" s="1"/>
  <c r="J31" i="24"/>
  <c r="N31" i="24" s="1"/>
  <c r="L30" i="24"/>
  <c r="N30" i="24" s="1"/>
  <c r="J30" i="24"/>
  <c r="L29" i="24"/>
  <c r="M29" i="24" s="1"/>
  <c r="J29" i="24"/>
  <c r="L28" i="24"/>
  <c r="M28" i="24" s="1"/>
  <c r="J28" i="24"/>
  <c r="L27" i="24"/>
  <c r="J27" i="24"/>
  <c r="L26" i="24"/>
  <c r="J26" i="24"/>
  <c r="L25" i="24"/>
  <c r="J25" i="24"/>
  <c r="L24" i="24"/>
  <c r="N24" i="24" s="1"/>
  <c r="J24" i="24"/>
  <c r="L23" i="24"/>
  <c r="M23" i="24" s="1"/>
  <c r="J23" i="24"/>
  <c r="M22" i="24"/>
  <c r="L22" i="24"/>
  <c r="N22" i="24" s="1"/>
  <c r="J22" i="24"/>
  <c r="L21" i="24"/>
  <c r="M21" i="24" s="1"/>
  <c r="J21" i="24"/>
  <c r="L20" i="24"/>
  <c r="J20" i="24"/>
  <c r="L19" i="24"/>
  <c r="J19" i="24"/>
  <c r="L18" i="24"/>
  <c r="J18" i="24"/>
  <c r="L17" i="24"/>
  <c r="J17" i="24"/>
  <c r="L16" i="24"/>
  <c r="J16" i="24"/>
  <c r="L15" i="24"/>
  <c r="J15" i="24"/>
  <c r="L14" i="24"/>
  <c r="M14" i="24" s="1"/>
  <c r="J14" i="24"/>
  <c r="L13" i="24"/>
  <c r="M13" i="24" s="1"/>
  <c r="J13" i="24"/>
  <c r="M12" i="24"/>
  <c r="L12" i="24"/>
  <c r="N12" i="24" s="1"/>
  <c r="J12" i="24"/>
  <c r="L11" i="24"/>
  <c r="N11" i="24" s="1"/>
  <c r="J11" i="24"/>
  <c r="L10" i="24"/>
  <c r="J10" i="24"/>
  <c r="L9" i="24"/>
  <c r="M9" i="24" s="1"/>
  <c r="J9" i="24"/>
  <c r="L8" i="24"/>
  <c r="M8" i="24" s="1"/>
  <c r="J8" i="24"/>
  <c r="L7" i="24"/>
  <c r="M7" i="24" s="1"/>
  <c r="J7" i="24"/>
  <c r="L6" i="24"/>
  <c r="M6" i="24" s="1"/>
  <c r="J6" i="24"/>
  <c r="N6" i="24" s="1"/>
  <c r="L5" i="24"/>
  <c r="M5" i="24" s="1"/>
  <c r="J5" i="24"/>
  <c r="L4" i="24"/>
  <c r="M4" i="24" s="1"/>
  <c r="J4" i="24"/>
  <c r="L3" i="24"/>
  <c r="J3" i="24"/>
  <c r="K1" i="24"/>
  <c r="C18" i="1" s="1"/>
  <c r="N25" i="24" l="1"/>
  <c r="N51" i="24"/>
  <c r="N63" i="24"/>
  <c r="N116" i="24"/>
  <c r="M118" i="24"/>
  <c r="N79" i="24"/>
  <c r="N80" i="24"/>
  <c r="M30" i="24"/>
  <c r="N18" i="24"/>
  <c r="M70" i="24"/>
  <c r="M120" i="24"/>
  <c r="N117" i="24"/>
  <c r="N20" i="24"/>
  <c r="N45" i="24"/>
  <c r="N84" i="24"/>
  <c r="N77" i="24"/>
  <c r="N27" i="24"/>
  <c r="N68" i="24"/>
  <c r="N83" i="24"/>
  <c r="M20" i="24"/>
  <c r="M84" i="24"/>
  <c r="N109" i="24"/>
  <c r="N14" i="24"/>
  <c r="N54" i="24"/>
  <c r="N121" i="24"/>
  <c r="N26" i="24"/>
  <c r="N40" i="24"/>
  <c r="N15" i="24"/>
  <c r="N3" i="24"/>
  <c r="N16" i="24"/>
  <c r="N17" i="24"/>
  <c r="M94" i="24"/>
  <c r="N108" i="24"/>
  <c r="M46" i="24"/>
  <c r="N64" i="24"/>
  <c r="M78" i="24"/>
  <c r="N95" i="24"/>
  <c r="N21" i="24"/>
  <c r="N60" i="24"/>
  <c r="N85" i="24"/>
  <c r="N91" i="24"/>
  <c r="N93" i="24"/>
  <c r="N55" i="24"/>
  <c r="N44" i="24"/>
  <c r="N13" i="24"/>
  <c r="N65" i="24"/>
  <c r="N107" i="24"/>
  <c r="N35" i="24"/>
  <c r="N47" i="24"/>
  <c r="N73" i="24"/>
  <c r="N99" i="24"/>
  <c r="N123" i="24"/>
  <c r="N52" i="24"/>
  <c r="N92" i="24"/>
  <c r="N29" i="24"/>
  <c r="N103" i="24"/>
  <c r="N4" i="24"/>
  <c r="N43" i="24"/>
  <c r="N57" i="24"/>
  <c r="N10" i="24"/>
  <c r="N36" i="24"/>
  <c r="N61" i="24"/>
  <c r="N74" i="24"/>
  <c r="N100" i="24"/>
  <c r="N124" i="24"/>
  <c r="N69" i="24"/>
  <c r="M36" i="24"/>
  <c r="M100" i="24"/>
  <c r="M124" i="24"/>
  <c r="N28" i="24"/>
  <c r="N53" i="24"/>
  <c r="N67" i="24"/>
  <c r="N5" i="24"/>
  <c r="N19" i="24"/>
  <c r="N105" i="24"/>
  <c r="M62" i="24"/>
  <c r="M92" i="24"/>
  <c r="N125" i="24"/>
  <c r="L1" i="24"/>
  <c r="D18" i="1" s="1"/>
  <c r="M55" i="24"/>
  <c r="N7" i="24"/>
  <c r="N87" i="24"/>
  <c r="M40" i="24"/>
  <c r="N96" i="24"/>
  <c r="M57" i="24"/>
  <c r="N33" i="24"/>
  <c r="N97" i="24"/>
  <c r="M74" i="24"/>
  <c r="N34" i="24"/>
  <c r="N42" i="24"/>
  <c r="N50" i="24"/>
  <c r="N58" i="24"/>
  <c r="N66" i="24"/>
  <c r="N82" i="24"/>
  <c r="N90" i="24"/>
  <c r="N98" i="24"/>
  <c r="N106" i="24"/>
  <c r="N114" i="24"/>
  <c r="N122" i="24"/>
  <c r="M80" i="24"/>
  <c r="N88" i="24"/>
  <c r="M49" i="24"/>
  <c r="N113" i="24"/>
  <c r="M79" i="24"/>
  <c r="N39" i="24"/>
  <c r="N104" i="24"/>
  <c r="M65" i="24"/>
  <c r="N9" i="24"/>
  <c r="N81" i="24"/>
  <c r="M47" i="24"/>
  <c r="M71" i="24"/>
  <c r="N8" i="24"/>
  <c r="M25" i="24"/>
  <c r="M121" i="24"/>
  <c r="M3" i="24"/>
  <c r="M19" i="24"/>
  <c r="M35" i="24"/>
  <c r="M43" i="24"/>
  <c r="M51" i="24"/>
  <c r="M67" i="24"/>
  <c r="M75" i="24"/>
  <c r="M83" i="24"/>
  <c r="M91" i="24"/>
  <c r="M99" i="24"/>
  <c r="M107" i="24"/>
  <c r="M115" i="24"/>
  <c r="M123" i="24"/>
  <c r="M95" i="24"/>
  <c r="N23" i="24"/>
  <c r="N32" i="24"/>
  <c r="N48" i="24"/>
  <c r="M73" i="24"/>
  <c r="N89" i="24"/>
  <c r="M10" i="24"/>
  <c r="M11" i="24"/>
  <c r="M27" i="24"/>
  <c r="M59" i="24"/>
  <c r="M63" i="24"/>
  <c r="N112" i="24"/>
  <c r="M105" i="24"/>
  <c r="M18" i="24"/>
  <c r="M15" i="24"/>
  <c r="M16" i="24"/>
  <c r="M64" i="24"/>
  <c r="N72" i="24"/>
  <c r="M26" i="24"/>
  <c r="M111" i="24"/>
  <c r="N56" i="24"/>
  <c r="N41" i="24"/>
  <c r="M17" i="24"/>
  <c r="M24" i="24"/>
  <c r="N1" i="24" l="1"/>
  <c r="F18" i="1" s="1"/>
  <c r="M1" i="24"/>
  <c r="E18" i="1" s="1"/>
  <c r="L57" i="23" l="1"/>
  <c r="M57" i="23" s="1"/>
  <c r="J57" i="23"/>
  <c r="N57" i="23" s="1"/>
  <c r="L56" i="23"/>
  <c r="N56" i="23" s="1"/>
  <c r="J56" i="23"/>
  <c r="L55" i="23"/>
  <c r="N55" i="23" s="1"/>
  <c r="J55" i="23"/>
  <c r="L54" i="23"/>
  <c r="J54" i="23"/>
  <c r="L53" i="23"/>
  <c r="J53" i="23"/>
  <c r="L52" i="23"/>
  <c r="M52" i="23" s="1"/>
  <c r="J52" i="23"/>
  <c r="L51" i="23"/>
  <c r="M51" i="23" s="1"/>
  <c r="J51" i="23"/>
  <c r="N51" i="23" s="1"/>
  <c r="N50" i="23"/>
  <c r="L50" i="23"/>
  <c r="M50" i="23" s="1"/>
  <c r="J50" i="23"/>
  <c r="L49" i="23"/>
  <c r="N49" i="23" s="1"/>
  <c r="J49" i="23"/>
  <c r="M48" i="23"/>
  <c r="L48" i="23"/>
  <c r="J48" i="23"/>
  <c r="N48" i="23" s="1"/>
  <c r="L47" i="23"/>
  <c r="M47" i="23" s="1"/>
  <c r="J47" i="23"/>
  <c r="L46" i="23"/>
  <c r="J46" i="23"/>
  <c r="L45" i="23"/>
  <c r="J45" i="23"/>
  <c r="L44" i="23"/>
  <c r="N44" i="23" s="1"/>
  <c r="J44" i="23"/>
  <c r="M43" i="23"/>
  <c r="L43" i="23"/>
  <c r="J43" i="23"/>
  <c r="N43" i="23" s="1"/>
  <c r="M42" i="23"/>
  <c r="L42" i="23"/>
  <c r="J42" i="23"/>
  <c r="N42" i="23" s="1"/>
  <c r="L41" i="23"/>
  <c r="M41" i="23" s="1"/>
  <c r="J41" i="23"/>
  <c r="L40" i="23"/>
  <c r="M40" i="23" s="1"/>
  <c r="J40" i="23"/>
  <c r="L39" i="23"/>
  <c r="M39" i="23" s="1"/>
  <c r="J39" i="23"/>
  <c r="L38" i="23"/>
  <c r="J38" i="23"/>
  <c r="L37" i="23"/>
  <c r="J37" i="23"/>
  <c r="L36" i="23"/>
  <c r="J36" i="23"/>
  <c r="L35" i="23"/>
  <c r="M35" i="23" s="1"/>
  <c r="J35" i="23"/>
  <c r="M34" i="23"/>
  <c r="L34" i="23"/>
  <c r="N34" i="23" s="1"/>
  <c r="J34" i="23"/>
  <c r="L33" i="23"/>
  <c r="N33" i="23" s="1"/>
  <c r="J33" i="23"/>
  <c r="M32" i="23"/>
  <c r="L32" i="23"/>
  <c r="J32" i="23"/>
  <c r="N32" i="23" s="1"/>
  <c r="L31" i="23"/>
  <c r="M31" i="23" s="1"/>
  <c r="J31" i="23"/>
  <c r="L30" i="23"/>
  <c r="J30" i="23"/>
  <c r="L29" i="23"/>
  <c r="J29" i="23"/>
  <c r="L28" i="23"/>
  <c r="J28" i="23"/>
  <c r="L27" i="23"/>
  <c r="M27" i="23" s="1"/>
  <c r="J27" i="23"/>
  <c r="N27" i="23" s="1"/>
  <c r="L26" i="23"/>
  <c r="N26" i="23" s="1"/>
  <c r="J26" i="23"/>
  <c r="L25" i="23"/>
  <c r="N25" i="23" s="1"/>
  <c r="J25" i="23"/>
  <c r="M24" i="23"/>
  <c r="L24" i="23"/>
  <c r="N24" i="23" s="1"/>
  <c r="J24" i="23"/>
  <c r="L23" i="23"/>
  <c r="M23" i="23" s="1"/>
  <c r="J23" i="23"/>
  <c r="L22" i="23"/>
  <c r="N22" i="23" s="1"/>
  <c r="J22" i="23"/>
  <c r="L21" i="23"/>
  <c r="N21" i="23" s="1"/>
  <c r="J21" i="23"/>
  <c r="L20" i="23"/>
  <c r="J20" i="23"/>
  <c r="L19" i="23"/>
  <c r="M19" i="23" s="1"/>
  <c r="J19" i="23"/>
  <c r="N19" i="23" s="1"/>
  <c r="L18" i="23"/>
  <c r="M18" i="23" s="1"/>
  <c r="J18" i="23"/>
  <c r="L17" i="23"/>
  <c r="M17" i="23" s="1"/>
  <c r="J17" i="23"/>
  <c r="L16" i="23"/>
  <c r="M16" i="23" s="1"/>
  <c r="J16" i="23"/>
  <c r="L15" i="23"/>
  <c r="M15" i="23" s="1"/>
  <c r="J15" i="23"/>
  <c r="L14" i="23"/>
  <c r="N14" i="23" s="1"/>
  <c r="J14" i="23"/>
  <c r="L13" i="23"/>
  <c r="J13" i="23"/>
  <c r="L12" i="23"/>
  <c r="J12" i="23"/>
  <c r="M11" i="23"/>
  <c r="L11" i="23"/>
  <c r="J11" i="23"/>
  <c r="N11" i="23" s="1"/>
  <c r="L10" i="23"/>
  <c r="M10" i="23" s="1"/>
  <c r="J10" i="23"/>
  <c r="L9" i="23"/>
  <c r="N9" i="23" s="1"/>
  <c r="J9" i="23"/>
  <c r="L8" i="23"/>
  <c r="M8" i="23" s="1"/>
  <c r="J8" i="23"/>
  <c r="N8" i="23" s="1"/>
  <c r="L7" i="23"/>
  <c r="M7" i="23" s="1"/>
  <c r="J7" i="23"/>
  <c r="L6" i="23"/>
  <c r="J6" i="23"/>
  <c r="L5" i="23"/>
  <c r="J5" i="23"/>
  <c r="L4" i="23"/>
  <c r="M4" i="23" s="1"/>
  <c r="J4" i="23"/>
  <c r="L3" i="23"/>
  <c r="J3" i="23"/>
  <c r="K1" i="23"/>
  <c r="C23" i="1" s="1"/>
  <c r="M25" i="23" l="1"/>
  <c r="N47" i="23"/>
  <c r="N18" i="23"/>
  <c r="M9" i="23"/>
  <c r="N31" i="23"/>
  <c r="N41" i="23"/>
  <c r="N52" i="23"/>
  <c r="M49" i="23"/>
  <c r="N29" i="23"/>
  <c r="N37" i="23"/>
  <c r="N20" i="23"/>
  <c r="N53" i="23"/>
  <c r="N36" i="23"/>
  <c r="N38" i="23"/>
  <c r="N16" i="23"/>
  <c r="N54" i="23"/>
  <c r="N39" i="23"/>
  <c r="N40" i="23"/>
  <c r="N10" i="23"/>
  <c r="L1" i="23"/>
  <c r="D23" i="1" s="1"/>
  <c r="N23" i="23"/>
  <c r="M33" i="23"/>
  <c r="N15" i="23"/>
  <c r="M26" i="23"/>
  <c r="N5" i="23"/>
  <c r="N6" i="23"/>
  <c r="N28" i="23"/>
  <c r="M56" i="23"/>
  <c r="N17" i="23"/>
  <c r="N7" i="23"/>
  <c r="N30" i="23"/>
  <c r="N12" i="23"/>
  <c r="N45" i="23"/>
  <c r="N13" i="23"/>
  <c r="N46" i="23"/>
  <c r="N35" i="23"/>
  <c r="M3" i="23"/>
  <c r="N3" i="23"/>
  <c r="M12" i="23"/>
  <c r="M20" i="23"/>
  <c r="M36" i="23"/>
  <c r="M44" i="23"/>
  <c r="N4" i="23"/>
  <c r="M5" i="23"/>
  <c r="M6" i="23"/>
  <c r="M14" i="23"/>
  <c r="M22" i="23"/>
  <c r="M30" i="23"/>
  <c r="M38" i="23"/>
  <c r="M46" i="23"/>
  <c r="M54" i="23"/>
  <c r="M55" i="23"/>
  <c r="M28" i="23"/>
  <c r="M13" i="23"/>
  <c r="M21" i="23"/>
  <c r="M29" i="23"/>
  <c r="M37" i="23"/>
  <c r="M45" i="23"/>
  <c r="M53" i="23"/>
  <c r="N1" i="23" l="1"/>
  <c r="F23" i="1" s="1"/>
  <c r="M1" i="23"/>
  <c r="E23" i="1" s="1"/>
  <c r="K3" i="21" l="1"/>
  <c r="H3" i="21"/>
  <c r="G3" i="21"/>
  <c r="J1" i="21"/>
  <c r="C26" i="1" s="1"/>
  <c r="L3" i="21" l="1"/>
  <c r="K1" i="21"/>
  <c r="D26" i="1" s="1"/>
  <c r="M3" i="21"/>
  <c r="M1" i="21" l="1"/>
  <c r="F26" i="1" s="1"/>
  <c r="L1" i="21"/>
  <c r="E26" i="1" s="1"/>
  <c r="K105" i="19" l="1"/>
  <c r="I105" i="19"/>
  <c r="M105" i="19" s="1"/>
  <c r="H105" i="19"/>
  <c r="K104" i="19"/>
  <c r="I104" i="19"/>
  <c r="H104" i="19"/>
  <c r="K103" i="19"/>
  <c r="I103" i="19"/>
  <c r="H103" i="19"/>
  <c r="K102" i="19"/>
  <c r="L102" i="19" s="1"/>
  <c r="I102" i="19"/>
  <c r="H102" i="19"/>
  <c r="K101" i="19"/>
  <c r="I101" i="19"/>
  <c r="M101" i="19" s="1"/>
  <c r="H101" i="19"/>
  <c r="K100" i="19"/>
  <c r="I100" i="19"/>
  <c r="H100" i="19"/>
  <c r="K99" i="19"/>
  <c r="M99" i="19" s="1"/>
  <c r="I99" i="19"/>
  <c r="H99" i="19"/>
  <c r="K98" i="19"/>
  <c r="L98" i="19" s="1"/>
  <c r="I98" i="19"/>
  <c r="H98" i="19"/>
  <c r="K97" i="19"/>
  <c r="L97" i="19" s="1"/>
  <c r="I97" i="19"/>
  <c r="H97" i="19"/>
  <c r="K96" i="19"/>
  <c r="M96" i="19" s="1"/>
  <c r="I96" i="19"/>
  <c r="H96" i="19"/>
  <c r="K95" i="19"/>
  <c r="I95" i="19"/>
  <c r="H95" i="19"/>
  <c r="K94" i="19"/>
  <c r="M94" i="19" s="1"/>
  <c r="I94" i="19"/>
  <c r="H94" i="19"/>
  <c r="K93" i="19"/>
  <c r="I93" i="19"/>
  <c r="H93" i="19"/>
  <c r="K92" i="19"/>
  <c r="I92" i="19"/>
  <c r="H92" i="19"/>
  <c r="K91" i="19"/>
  <c r="I91" i="19"/>
  <c r="H91" i="19"/>
  <c r="L91" i="19" s="1"/>
  <c r="K90" i="19"/>
  <c r="I90" i="19"/>
  <c r="H90" i="19"/>
  <c r="K89" i="19"/>
  <c r="L89" i="19" s="1"/>
  <c r="I89" i="19"/>
  <c r="H89" i="19"/>
  <c r="K88" i="19"/>
  <c r="I88" i="19"/>
  <c r="H88" i="19"/>
  <c r="K87" i="19"/>
  <c r="I87" i="19"/>
  <c r="H87" i="19"/>
  <c r="M86" i="19"/>
  <c r="K86" i="19"/>
  <c r="I86" i="19"/>
  <c r="H86" i="19"/>
  <c r="K85" i="19"/>
  <c r="M85" i="19" s="1"/>
  <c r="I85" i="19"/>
  <c r="H85" i="19"/>
  <c r="K84" i="19"/>
  <c r="I84" i="19"/>
  <c r="H84" i="19"/>
  <c r="K83" i="19"/>
  <c r="I83" i="19"/>
  <c r="H83" i="19"/>
  <c r="K82" i="19"/>
  <c r="I82" i="19"/>
  <c r="H82" i="19"/>
  <c r="K81" i="19"/>
  <c r="I81" i="19"/>
  <c r="H81" i="19"/>
  <c r="K80" i="19"/>
  <c r="L80" i="19" s="1"/>
  <c r="I80" i="19"/>
  <c r="H80" i="19"/>
  <c r="K79" i="19"/>
  <c r="I79" i="19"/>
  <c r="H79" i="19"/>
  <c r="K78" i="19"/>
  <c r="I78" i="19"/>
  <c r="H78" i="19"/>
  <c r="K77" i="19"/>
  <c r="L77" i="19" s="1"/>
  <c r="I77" i="19"/>
  <c r="H77" i="19"/>
  <c r="K76" i="19"/>
  <c r="I76" i="19"/>
  <c r="H76" i="19"/>
  <c r="K75" i="19"/>
  <c r="I75" i="19"/>
  <c r="H75" i="19"/>
  <c r="K74" i="19"/>
  <c r="M74" i="19" s="1"/>
  <c r="I74" i="19"/>
  <c r="H74" i="19"/>
  <c r="K73" i="19"/>
  <c r="I73" i="19"/>
  <c r="M73" i="19" s="1"/>
  <c r="H73" i="19"/>
  <c r="K72" i="19"/>
  <c r="M72" i="19" s="1"/>
  <c r="I72" i="19"/>
  <c r="H72" i="19"/>
  <c r="K71" i="19"/>
  <c r="I71" i="19"/>
  <c r="H71" i="19"/>
  <c r="K70" i="19"/>
  <c r="I70" i="19"/>
  <c r="H70" i="19"/>
  <c r="K69" i="19"/>
  <c r="I69" i="19"/>
  <c r="H69" i="19"/>
  <c r="L69" i="19" s="1"/>
  <c r="K68" i="19"/>
  <c r="I68" i="19"/>
  <c r="H68" i="19"/>
  <c r="K67" i="19"/>
  <c r="M67" i="19" s="1"/>
  <c r="I67" i="19"/>
  <c r="H67" i="19"/>
  <c r="K66" i="19"/>
  <c r="M66" i="19" s="1"/>
  <c r="I66" i="19"/>
  <c r="H66" i="19"/>
  <c r="L66" i="19" s="1"/>
  <c r="K65" i="19"/>
  <c r="I65" i="19"/>
  <c r="M65" i="19" s="1"/>
  <c r="H65" i="19"/>
  <c r="L65" i="19" s="1"/>
  <c r="K64" i="19"/>
  <c r="I64" i="19"/>
  <c r="H64" i="19"/>
  <c r="K63" i="19"/>
  <c r="I63" i="19"/>
  <c r="H63" i="19"/>
  <c r="K62" i="19"/>
  <c r="I62" i="19"/>
  <c r="M62" i="19" s="1"/>
  <c r="H62" i="19"/>
  <c r="L62" i="19" s="1"/>
  <c r="M61" i="19"/>
  <c r="K61" i="19"/>
  <c r="I61" i="19"/>
  <c r="H61" i="19"/>
  <c r="K60" i="19"/>
  <c r="I60" i="19"/>
  <c r="H60" i="19"/>
  <c r="K59" i="19"/>
  <c r="M59" i="19" s="1"/>
  <c r="I59" i="19"/>
  <c r="H59" i="19"/>
  <c r="K58" i="19"/>
  <c r="I58" i="19"/>
  <c r="H58" i="19"/>
  <c r="K57" i="19"/>
  <c r="I57" i="19"/>
  <c r="H57" i="19"/>
  <c r="K56" i="19"/>
  <c r="I56" i="19"/>
  <c r="H56" i="19"/>
  <c r="K55" i="19"/>
  <c r="I55" i="19"/>
  <c r="H55" i="19"/>
  <c r="K54" i="19"/>
  <c r="M54" i="19" s="1"/>
  <c r="I54" i="19"/>
  <c r="H54" i="19"/>
  <c r="L54" i="19" s="1"/>
  <c r="K53" i="19"/>
  <c r="L53" i="19" s="1"/>
  <c r="I53" i="19"/>
  <c r="H53" i="19"/>
  <c r="K52" i="19"/>
  <c r="I52" i="19"/>
  <c r="M52" i="19" s="1"/>
  <c r="H52" i="19"/>
  <c r="K51" i="19"/>
  <c r="I51" i="19"/>
  <c r="H51" i="19"/>
  <c r="K50" i="19"/>
  <c r="L50" i="19" s="1"/>
  <c r="I50" i="19"/>
  <c r="H50" i="19"/>
  <c r="K49" i="19"/>
  <c r="M49" i="19" s="1"/>
  <c r="I49" i="19"/>
  <c r="H49" i="19"/>
  <c r="L49" i="19" s="1"/>
  <c r="L48" i="19"/>
  <c r="K48" i="19"/>
  <c r="I48" i="19"/>
  <c r="H48" i="19"/>
  <c r="K47" i="19"/>
  <c r="L47" i="19" s="1"/>
  <c r="I47" i="19"/>
  <c r="H47" i="19"/>
  <c r="K46" i="19"/>
  <c r="I46" i="19"/>
  <c r="H46" i="19"/>
  <c r="K45" i="19"/>
  <c r="I45" i="19"/>
  <c r="H45" i="19"/>
  <c r="K44" i="19"/>
  <c r="I44" i="19"/>
  <c r="H44" i="19"/>
  <c r="K43" i="19"/>
  <c r="I43" i="19"/>
  <c r="H43" i="19"/>
  <c r="K42" i="19"/>
  <c r="M42" i="19" s="1"/>
  <c r="I42" i="19"/>
  <c r="H42" i="19"/>
  <c r="K41" i="19"/>
  <c r="I41" i="19"/>
  <c r="H41" i="19"/>
  <c r="K40" i="19"/>
  <c r="L40" i="19" s="1"/>
  <c r="I40" i="19"/>
  <c r="H40" i="19"/>
  <c r="K39" i="19"/>
  <c r="I39" i="19"/>
  <c r="H39" i="19"/>
  <c r="K38" i="19"/>
  <c r="M38" i="19" s="1"/>
  <c r="I38" i="19"/>
  <c r="H38" i="19"/>
  <c r="K37" i="19"/>
  <c r="I37" i="19"/>
  <c r="H37" i="19"/>
  <c r="K36" i="19"/>
  <c r="I36" i="19"/>
  <c r="H36" i="19"/>
  <c r="K35" i="19"/>
  <c r="M35" i="19" s="1"/>
  <c r="I35" i="19"/>
  <c r="H35" i="19"/>
  <c r="K34" i="19"/>
  <c r="I34" i="19"/>
  <c r="H34" i="19"/>
  <c r="K33" i="19"/>
  <c r="I33" i="19"/>
  <c r="M33" i="19" s="1"/>
  <c r="H33" i="19"/>
  <c r="L33" i="19" s="1"/>
  <c r="K32" i="19"/>
  <c r="M32" i="19" s="1"/>
  <c r="I32" i="19"/>
  <c r="H32" i="19"/>
  <c r="K31" i="19"/>
  <c r="M31" i="19" s="1"/>
  <c r="I31" i="19"/>
  <c r="H31" i="19"/>
  <c r="K30" i="19"/>
  <c r="L30" i="19" s="1"/>
  <c r="I30" i="19"/>
  <c r="H30" i="19"/>
  <c r="K29" i="19"/>
  <c r="I29" i="19"/>
  <c r="M29" i="19" s="1"/>
  <c r="H29" i="19"/>
  <c r="K28" i="19"/>
  <c r="M28" i="19" s="1"/>
  <c r="I28" i="19"/>
  <c r="H28" i="19"/>
  <c r="K27" i="19"/>
  <c r="L27" i="19" s="1"/>
  <c r="I27" i="19"/>
  <c r="H27" i="19"/>
  <c r="K26" i="19"/>
  <c r="I26" i="19"/>
  <c r="H26" i="19"/>
  <c r="K25" i="19"/>
  <c r="I25" i="19"/>
  <c r="H25" i="19"/>
  <c r="K24" i="19"/>
  <c r="I24" i="19"/>
  <c r="H24" i="19"/>
  <c r="K23" i="19"/>
  <c r="I23" i="19"/>
  <c r="H23" i="19"/>
  <c r="K22" i="19"/>
  <c r="I22" i="19"/>
  <c r="M22" i="19" s="1"/>
  <c r="H22" i="19"/>
  <c r="L22" i="19" s="1"/>
  <c r="K21" i="19"/>
  <c r="M21" i="19" s="1"/>
  <c r="I21" i="19"/>
  <c r="H21" i="19"/>
  <c r="K20" i="19"/>
  <c r="L20" i="19" s="1"/>
  <c r="I20" i="19"/>
  <c r="H20" i="19"/>
  <c r="K19" i="19"/>
  <c r="I19" i="19"/>
  <c r="H19" i="19"/>
  <c r="K18" i="19"/>
  <c r="I18" i="19"/>
  <c r="H18" i="19"/>
  <c r="K17" i="19"/>
  <c r="I17" i="19"/>
  <c r="H17" i="19"/>
  <c r="K16" i="19"/>
  <c r="I16" i="19"/>
  <c r="H16" i="19"/>
  <c r="K15" i="19"/>
  <c r="I15" i="19"/>
  <c r="H15" i="19"/>
  <c r="K14" i="19"/>
  <c r="I14" i="19"/>
  <c r="H14" i="19"/>
  <c r="K13" i="19"/>
  <c r="I13" i="19"/>
  <c r="H13" i="19"/>
  <c r="K12" i="19"/>
  <c r="I12" i="19"/>
  <c r="H12" i="19"/>
  <c r="K11" i="19"/>
  <c r="I11" i="19"/>
  <c r="H11" i="19"/>
  <c r="L10" i="19"/>
  <c r="K10" i="19"/>
  <c r="M10" i="19" s="1"/>
  <c r="I10" i="19"/>
  <c r="H10" i="19"/>
  <c r="K9" i="19"/>
  <c r="L9" i="19" s="1"/>
  <c r="I9" i="19"/>
  <c r="M9" i="19" s="1"/>
  <c r="H9" i="19"/>
  <c r="K8" i="19"/>
  <c r="I8" i="19"/>
  <c r="H8" i="19"/>
  <c r="K7" i="19"/>
  <c r="I7" i="19"/>
  <c r="H7" i="19"/>
  <c r="K6" i="19"/>
  <c r="I6" i="19"/>
  <c r="H6" i="19"/>
  <c r="K5" i="19"/>
  <c r="I5" i="19"/>
  <c r="H5" i="19"/>
  <c r="K4" i="19"/>
  <c r="I4" i="19"/>
  <c r="H4" i="19"/>
  <c r="K3" i="19"/>
  <c r="I3" i="19"/>
  <c r="H3" i="19"/>
  <c r="J1" i="19"/>
  <c r="C22" i="1" s="1"/>
  <c r="M78" i="19" l="1"/>
  <c r="M87" i="19"/>
  <c r="M41" i="19"/>
  <c r="M60" i="19"/>
  <c r="M69" i="19"/>
  <c r="M97" i="19"/>
  <c r="M79" i="19"/>
  <c r="M88" i="19"/>
  <c r="L61" i="19"/>
  <c r="L70" i="19"/>
  <c r="L79" i="19"/>
  <c r="L99" i="19"/>
  <c r="M91" i="19"/>
  <c r="L51" i="19"/>
  <c r="M98" i="19"/>
  <c r="M16" i="19"/>
  <c r="M46" i="19"/>
  <c r="L74" i="19"/>
  <c r="L101" i="19"/>
  <c r="M15" i="19"/>
  <c r="M64" i="19"/>
  <c r="L17" i="19"/>
  <c r="L55" i="19"/>
  <c r="M18" i="19"/>
  <c r="L93" i="19"/>
  <c r="L37" i="19"/>
  <c r="L56" i="19"/>
  <c r="M84" i="19"/>
  <c r="M93" i="19"/>
  <c r="L43" i="19"/>
  <c r="M6" i="19"/>
  <c r="M34" i="19"/>
  <c r="L34" i="19"/>
  <c r="M25" i="19"/>
  <c r="L35" i="19"/>
  <c r="M7" i="19"/>
  <c r="L45" i="19"/>
  <c r="M19" i="19"/>
  <c r="M75" i="19"/>
  <c r="M13" i="19"/>
  <c r="M71" i="19"/>
  <c r="M53" i="19"/>
  <c r="L57" i="19"/>
  <c r="L75" i="19"/>
  <c r="L42" i="19"/>
  <c r="M83" i="19"/>
  <c r="M20" i="19"/>
  <c r="L29" i="19"/>
  <c r="M48" i="19"/>
  <c r="L85" i="19"/>
  <c r="L94" i="19"/>
  <c r="M103" i="19"/>
  <c r="M44" i="19"/>
  <c r="L73" i="19"/>
  <c r="L8" i="19"/>
  <c r="L72" i="19"/>
  <c r="M39" i="19"/>
  <c r="M58" i="19"/>
  <c r="L67" i="19"/>
  <c r="M76" i="19"/>
  <c r="M12" i="19"/>
  <c r="L3" i="19"/>
  <c r="L52" i="19"/>
  <c r="L24" i="19"/>
  <c r="M63" i="19"/>
  <c r="M92" i="19"/>
  <c r="M104" i="19"/>
  <c r="M5" i="19"/>
  <c r="L26" i="19"/>
  <c r="M27" i="19"/>
  <c r="L86" i="19"/>
  <c r="L95" i="19"/>
  <c r="M81" i="19"/>
  <c r="M100" i="19"/>
  <c r="M36" i="19"/>
  <c r="M11" i="19"/>
  <c r="L23" i="19"/>
  <c r="M14" i="19"/>
  <c r="M80" i="19"/>
  <c r="M90" i="19"/>
  <c r="L16" i="19"/>
  <c r="M82" i="19"/>
  <c r="M8" i="19"/>
  <c r="L21" i="19"/>
  <c r="M40" i="19"/>
  <c r="L59" i="19"/>
  <c r="M68" i="19"/>
  <c r="L105" i="19"/>
  <c r="M3" i="19"/>
  <c r="K1" i="19"/>
  <c r="D22" i="1" s="1"/>
  <c r="L31" i="19"/>
  <c r="L87" i="19"/>
  <c r="L68" i="19"/>
  <c r="L100" i="19"/>
  <c r="L81" i="19"/>
  <c r="L88" i="19"/>
  <c r="L36" i="19"/>
  <c r="M37" i="19"/>
  <c r="L4" i="19"/>
  <c r="M56" i="19"/>
  <c r="M51" i="19"/>
  <c r="L64" i="19"/>
  <c r="L13" i="19"/>
  <c r="L58" i="19"/>
  <c r="M77" i="19"/>
  <c r="L90" i="19"/>
  <c r="L11" i="19"/>
  <c r="M30" i="19"/>
  <c r="L82" i="19"/>
  <c r="L76" i="19"/>
  <c r="L19" i="19"/>
  <c r="M70" i="19"/>
  <c r="L96" i="19"/>
  <c r="M45" i="19"/>
  <c r="M26" i="19"/>
  <c r="L39" i="19"/>
  <c r="L103" i="19"/>
  <c r="M24" i="19"/>
  <c r="L18" i="19"/>
  <c r="L6" i="19"/>
  <c r="L38" i="19"/>
  <c r="L7" i="19"/>
  <c r="L71" i="19"/>
  <c r="L84" i="19"/>
  <c r="M23" i="19"/>
  <c r="M17" i="19"/>
  <c r="M43" i="19"/>
  <c r="L5" i="19"/>
  <c r="M95" i="19"/>
  <c r="L25" i="19"/>
  <c r="M89" i="19"/>
  <c r="L83" i="19"/>
  <c r="M50" i="19"/>
  <c r="L32" i="19"/>
  <c r="L14" i="19"/>
  <c r="L46" i="19"/>
  <c r="L78" i="19"/>
  <c r="M4" i="19"/>
  <c r="M57" i="19"/>
  <c r="M102" i="19"/>
  <c r="L104" i="19"/>
  <c r="L63" i="19"/>
  <c r="L12" i="19"/>
  <c r="M55" i="19"/>
  <c r="L44" i="19"/>
  <c r="L15" i="19"/>
  <c r="L28" i="19"/>
  <c r="M47" i="19"/>
  <c r="L60" i="19"/>
  <c r="L92" i="19"/>
  <c r="L41" i="19"/>
  <c r="L1" i="19" l="1"/>
  <c r="E22" i="1" s="1"/>
  <c r="M1" i="19"/>
  <c r="F22" i="1" s="1"/>
  <c r="J55" i="18" l="1"/>
  <c r="H55" i="18"/>
  <c r="J54" i="18"/>
  <c r="H54" i="18"/>
  <c r="J53" i="18"/>
  <c r="K53" i="18" s="1"/>
  <c r="H53" i="18"/>
  <c r="L53" i="18" s="1"/>
  <c r="J52" i="18"/>
  <c r="K52" i="18" s="1"/>
  <c r="H52" i="18"/>
  <c r="J51" i="18"/>
  <c r="H51" i="18"/>
  <c r="J50" i="18"/>
  <c r="K50" i="18" s="1"/>
  <c r="H50" i="18"/>
  <c r="J49" i="18"/>
  <c r="H49" i="18"/>
  <c r="J48" i="18"/>
  <c r="H48" i="18"/>
  <c r="J47" i="18"/>
  <c r="H47" i="18"/>
  <c r="J46" i="18"/>
  <c r="H46" i="18"/>
  <c r="J45" i="18"/>
  <c r="K45" i="18" s="1"/>
  <c r="H45" i="18"/>
  <c r="L45" i="18" s="1"/>
  <c r="J44" i="18"/>
  <c r="K44" i="18" s="1"/>
  <c r="H44" i="18"/>
  <c r="J43" i="18"/>
  <c r="H43" i="18"/>
  <c r="J42" i="18"/>
  <c r="H42" i="18"/>
  <c r="J41" i="18"/>
  <c r="K41" i="18" s="1"/>
  <c r="H41" i="18"/>
  <c r="J40" i="18"/>
  <c r="H40" i="18"/>
  <c r="J39" i="18"/>
  <c r="L39" i="18" s="1"/>
  <c r="H39" i="18"/>
  <c r="J38" i="18"/>
  <c r="H38" i="18"/>
  <c r="J37" i="18"/>
  <c r="K37" i="18" s="1"/>
  <c r="H37" i="18"/>
  <c r="L37" i="18" s="1"/>
  <c r="J36" i="18"/>
  <c r="K36" i="18" s="1"/>
  <c r="H36" i="18"/>
  <c r="J35" i="18"/>
  <c r="H35" i="18"/>
  <c r="J34" i="18"/>
  <c r="H34" i="18"/>
  <c r="J33" i="18"/>
  <c r="H33" i="18"/>
  <c r="J32" i="18"/>
  <c r="H32" i="18"/>
  <c r="J31" i="18"/>
  <c r="K31" i="18" s="1"/>
  <c r="H31" i="18"/>
  <c r="L31" i="18" s="1"/>
  <c r="J30" i="18"/>
  <c r="H30" i="18"/>
  <c r="J29" i="18"/>
  <c r="K29" i="18" s="1"/>
  <c r="H29" i="18"/>
  <c r="J28" i="18"/>
  <c r="K28" i="18" s="1"/>
  <c r="H28" i="18"/>
  <c r="L28" i="18" s="1"/>
  <c r="J27" i="18"/>
  <c r="H27" i="18"/>
  <c r="J26" i="18"/>
  <c r="K26" i="18" s="1"/>
  <c r="H26" i="18"/>
  <c r="J25" i="18"/>
  <c r="H25" i="18"/>
  <c r="J24" i="18"/>
  <c r="H24" i="18"/>
  <c r="J23" i="18"/>
  <c r="K23" i="18" s="1"/>
  <c r="H23" i="18"/>
  <c r="J22" i="18"/>
  <c r="H22" i="18"/>
  <c r="J21" i="18"/>
  <c r="K21" i="18" s="1"/>
  <c r="H21" i="18"/>
  <c r="L21" i="18" s="1"/>
  <c r="J20" i="18"/>
  <c r="K20" i="18" s="1"/>
  <c r="H20" i="18"/>
  <c r="J19" i="18"/>
  <c r="K19" i="18" s="1"/>
  <c r="H19" i="18"/>
  <c r="L19" i="18" s="1"/>
  <c r="J18" i="18"/>
  <c r="H18" i="18"/>
  <c r="J17" i="18"/>
  <c r="L17" i="18" s="1"/>
  <c r="H17" i="18"/>
  <c r="J16" i="18"/>
  <c r="H16" i="18"/>
  <c r="J15" i="18"/>
  <c r="K15" i="18" s="1"/>
  <c r="H15" i="18"/>
  <c r="L15" i="18" s="1"/>
  <c r="J14" i="18"/>
  <c r="H14" i="18"/>
  <c r="J13" i="18"/>
  <c r="K13" i="18" s="1"/>
  <c r="H13" i="18"/>
  <c r="L13" i="18" s="1"/>
  <c r="J12" i="18"/>
  <c r="K12" i="18" s="1"/>
  <c r="H12" i="18"/>
  <c r="J11" i="18"/>
  <c r="H11" i="18"/>
  <c r="J10" i="18"/>
  <c r="K10" i="18" s="1"/>
  <c r="H10" i="18"/>
  <c r="J9" i="18"/>
  <c r="H9" i="18"/>
  <c r="J8" i="18"/>
  <c r="H8" i="18"/>
  <c r="L7" i="18"/>
  <c r="K7" i="18"/>
  <c r="J7" i="18"/>
  <c r="H7" i="18"/>
  <c r="J6" i="18"/>
  <c r="H6" i="18"/>
  <c r="J5" i="18"/>
  <c r="K5" i="18" s="1"/>
  <c r="H5" i="18"/>
  <c r="L5" i="18" s="1"/>
  <c r="J4" i="18"/>
  <c r="K4" i="18" s="1"/>
  <c r="H4" i="18"/>
  <c r="J3" i="18"/>
  <c r="H3" i="18"/>
  <c r="I1" i="18"/>
  <c r="C21" i="1" s="1"/>
  <c r="L49" i="18" l="1"/>
  <c r="L3" i="18"/>
  <c r="L27" i="18"/>
  <c r="L47" i="18"/>
  <c r="L35" i="18"/>
  <c r="L51" i="18"/>
  <c r="L43" i="18"/>
  <c r="L46" i="18"/>
  <c r="L16" i="18"/>
  <c r="L11" i="18"/>
  <c r="L38" i="18"/>
  <c r="L55" i="18"/>
  <c r="L32" i="18"/>
  <c r="L25" i="18"/>
  <c r="L14" i="18"/>
  <c r="K51" i="18"/>
  <c r="K27" i="18"/>
  <c r="K39" i="18"/>
  <c r="L44" i="18"/>
  <c r="K47" i="18"/>
  <c r="L24" i="18"/>
  <c r="L48" i="18"/>
  <c r="L12" i="18"/>
  <c r="L40" i="18"/>
  <c r="L52" i="18"/>
  <c r="L33" i="18"/>
  <c r="L9" i="18"/>
  <c r="L22" i="18"/>
  <c r="K35" i="18"/>
  <c r="L29" i="18"/>
  <c r="L34" i="18"/>
  <c r="L4" i="18"/>
  <c r="L42" i="18"/>
  <c r="L54" i="18"/>
  <c r="L8" i="18"/>
  <c r="L20" i="18"/>
  <c r="L30" i="18"/>
  <c r="L18" i="18"/>
  <c r="K11" i="18"/>
  <c r="L23" i="18"/>
  <c r="K43" i="18"/>
  <c r="K55" i="18"/>
  <c r="L36" i="18"/>
  <c r="L6" i="18"/>
  <c r="K3" i="18"/>
  <c r="K8" i="18"/>
  <c r="K16" i="18"/>
  <c r="K24" i="18"/>
  <c r="K32" i="18"/>
  <c r="K40" i="18"/>
  <c r="K48" i="18"/>
  <c r="K9" i="18"/>
  <c r="K17" i="18"/>
  <c r="K25" i="18"/>
  <c r="K33" i="18"/>
  <c r="K49" i="18"/>
  <c r="L41" i="18"/>
  <c r="J1" i="18"/>
  <c r="D21" i="1" s="1"/>
  <c r="K18" i="18"/>
  <c r="K34" i="18"/>
  <c r="K42" i="18"/>
  <c r="L10" i="18"/>
  <c r="L26" i="18"/>
  <c r="L50" i="18"/>
  <c r="K6" i="18"/>
  <c r="K14" i="18"/>
  <c r="K22" i="18"/>
  <c r="K30" i="18"/>
  <c r="K38" i="18"/>
  <c r="K46" i="18"/>
  <c r="K54" i="18"/>
  <c r="L1" i="18" l="1"/>
  <c r="F21" i="1" s="1"/>
  <c r="K1" i="18"/>
  <c r="E21" i="1" s="1"/>
  <c r="L65" i="17" l="1"/>
  <c r="J65" i="17"/>
  <c r="N65" i="17" s="1"/>
  <c r="I65" i="17"/>
  <c r="M65" i="17" s="1"/>
  <c r="L64" i="17"/>
  <c r="J64" i="17"/>
  <c r="I64" i="17"/>
  <c r="L63" i="17"/>
  <c r="J63" i="17"/>
  <c r="I63" i="17"/>
  <c r="L62" i="17"/>
  <c r="J62" i="17"/>
  <c r="I62" i="17"/>
  <c r="L61" i="17"/>
  <c r="J61" i="17"/>
  <c r="N61" i="17" s="1"/>
  <c r="I61" i="17"/>
  <c r="L60" i="17"/>
  <c r="J60" i="17"/>
  <c r="N60" i="17" s="1"/>
  <c r="I60" i="17"/>
  <c r="L59" i="17"/>
  <c r="J59" i="17"/>
  <c r="I59" i="17"/>
  <c r="L58" i="17"/>
  <c r="J58" i="17"/>
  <c r="I58" i="17"/>
  <c r="L57" i="17"/>
  <c r="J57" i="17"/>
  <c r="I57" i="17"/>
  <c r="L56" i="17"/>
  <c r="J56" i="17"/>
  <c r="N56" i="17" s="1"/>
  <c r="I56" i="17"/>
  <c r="L55" i="17"/>
  <c r="M55" i="17" s="1"/>
  <c r="J55" i="17"/>
  <c r="I55" i="17"/>
  <c r="L54" i="17"/>
  <c r="N54" i="17" s="1"/>
  <c r="J54" i="17"/>
  <c r="I54" i="17"/>
  <c r="L53" i="17"/>
  <c r="J53" i="17"/>
  <c r="I53" i="17"/>
  <c r="L52" i="17"/>
  <c r="J52" i="17"/>
  <c r="N52" i="17" s="1"/>
  <c r="I52" i="17"/>
  <c r="L51" i="17"/>
  <c r="J51" i="17"/>
  <c r="I51" i="17"/>
  <c r="L50" i="17"/>
  <c r="J50" i="17"/>
  <c r="I50" i="17"/>
  <c r="L49" i="17"/>
  <c r="J49" i="17"/>
  <c r="I49" i="17"/>
  <c r="L48" i="17"/>
  <c r="J48" i="17"/>
  <c r="I48" i="17"/>
  <c r="L47" i="17"/>
  <c r="J47" i="17"/>
  <c r="N47" i="17" s="1"/>
  <c r="I47" i="17"/>
  <c r="L46" i="17"/>
  <c r="J46" i="17"/>
  <c r="I46" i="17"/>
  <c r="L45" i="17"/>
  <c r="J45" i="17"/>
  <c r="N45" i="17" s="1"/>
  <c r="I45" i="17"/>
  <c r="M45" i="17" s="1"/>
  <c r="L44" i="17"/>
  <c r="J44" i="17"/>
  <c r="I44" i="17"/>
  <c r="L43" i="17"/>
  <c r="J43" i="17"/>
  <c r="I43" i="17"/>
  <c r="L42" i="17"/>
  <c r="J42" i="17"/>
  <c r="I42" i="17"/>
  <c r="L41" i="17"/>
  <c r="J41" i="17"/>
  <c r="I41" i="17"/>
  <c r="L40" i="17"/>
  <c r="J40" i="17"/>
  <c r="I40" i="17"/>
  <c r="L39" i="17"/>
  <c r="J39" i="17"/>
  <c r="I39" i="17"/>
  <c r="L38" i="17"/>
  <c r="J38" i="17"/>
  <c r="I38" i="17"/>
  <c r="L37" i="17"/>
  <c r="J37" i="17"/>
  <c r="I37" i="17"/>
  <c r="L36" i="17"/>
  <c r="J36" i="17"/>
  <c r="N36" i="17" s="1"/>
  <c r="I36" i="17"/>
  <c r="M36" i="17" s="1"/>
  <c r="L35" i="17"/>
  <c r="J35" i="17"/>
  <c r="I35" i="17"/>
  <c r="M35" i="17" s="1"/>
  <c r="L34" i="17"/>
  <c r="J34" i="17"/>
  <c r="I34" i="17"/>
  <c r="L33" i="17"/>
  <c r="N33" i="17" s="1"/>
  <c r="J33" i="17"/>
  <c r="I33" i="17"/>
  <c r="L32" i="17"/>
  <c r="J32" i="17"/>
  <c r="I32" i="17"/>
  <c r="L31" i="17"/>
  <c r="J31" i="17"/>
  <c r="I31" i="17"/>
  <c r="L30" i="17"/>
  <c r="J30" i="17"/>
  <c r="I30" i="17"/>
  <c r="L29" i="17"/>
  <c r="J29" i="17"/>
  <c r="N29" i="17" s="1"/>
  <c r="I29" i="17"/>
  <c r="L28" i="17"/>
  <c r="J28" i="17"/>
  <c r="I28" i="17"/>
  <c r="L27" i="17"/>
  <c r="J27" i="17"/>
  <c r="I27" i="17"/>
  <c r="L26" i="17"/>
  <c r="J26" i="17"/>
  <c r="I26" i="17"/>
  <c r="L25" i="17"/>
  <c r="J25" i="17"/>
  <c r="I25" i="17"/>
  <c r="L24" i="17"/>
  <c r="J24" i="17"/>
  <c r="I24" i="17"/>
  <c r="L23" i="17"/>
  <c r="J23" i="17"/>
  <c r="I23" i="17"/>
  <c r="L22" i="17"/>
  <c r="J22" i="17"/>
  <c r="I22" i="17"/>
  <c r="L21" i="17"/>
  <c r="J21" i="17"/>
  <c r="I21" i="17"/>
  <c r="L20" i="17"/>
  <c r="M20" i="17" s="1"/>
  <c r="J20" i="17"/>
  <c r="N20" i="17" s="1"/>
  <c r="I20" i="17"/>
  <c r="L19" i="17"/>
  <c r="J19" i="17"/>
  <c r="I19" i="17"/>
  <c r="L18" i="17"/>
  <c r="J18" i="17"/>
  <c r="I18" i="17"/>
  <c r="L17" i="17"/>
  <c r="J17" i="17"/>
  <c r="I17" i="17"/>
  <c r="L16" i="17"/>
  <c r="J16" i="17"/>
  <c r="I16" i="17"/>
  <c r="L15" i="17"/>
  <c r="J15" i="17"/>
  <c r="I15" i="17"/>
  <c r="L14" i="17"/>
  <c r="J14" i="17"/>
  <c r="I14" i="17"/>
  <c r="L13" i="17"/>
  <c r="J13" i="17"/>
  <c r="I13" i="17"/>
  <c r="L12" i="17"/>
  <c r="J12" i="17"/>
  <c r="I12" i="17"/>
  <c r="L11" i="17"/>
  <c r="J11" i="17"/>
  <c r="I11" i="17"/>
  <c r="L10" i="17"/>
  <c r="J10" i="17"/>
  <c r="I10" i="17"/>
  <c r="L9" i="17"/>
  <c r="M9" i="17" s="1"/>
  <c r="J9" i="17"/>
  <c r="I9" i="17"/>
  <c r="L8" i="17"/>
  <c r="M8" i="17" s="1"/>
  <c r="J8" i="17"/>
  <c r="I8" i="17"/>
  <c r="L7" i="17"/>
  <c r="J7" i="17"/>
  <c r="I7" i="17"/>
  <c r="L6" i="17"/>
  <c r="J6" i="17"/>
  <c r="I6" i="17"/>
  <c r="L5" i="17"/>
  <c r="J5" i="17"/>
  <c r="I5" i="17"/>
  <c r="L4" i="17"/>
  <c r="J4" i="17"/>
  <c r="I4" i="17"/>
  <c r="L3" i="17"/>
  <c r="J3" i="17"/>
  <c r="I3" i="17"/>
  <c r="K1" i="17"/>
  <c r="C20" i="1" s="1"/>
  <c r="M56" i="17" l="1"/>
  <c r="M61" i="17"/>
  <c r="M38" i="17"/>
  <c r="M60" i="17"/>
  <c r="M32" i="17"/>
  <c r="M13" i="17"/>
  <c r="M28" i="17"/>
  <c r="M33" i="17"/>
  <c r="M64" i="17"/>
  <c r="M46" i="17"/>
  <c r="M29" i="17"/>
  <c r="M34" i="17"/>
  <c r="N34" i="17"/>
  <c r="N63" i="17"/>
  <c r="N16" i="17"/>
  <c r="N7" i="17"/>
  <c r="N19" i="17"/>
  <c r="N59" i="17"/>
  <c r="N18" i="17"/>
  <c r="N32" i="17"/>
  <c r="N26" i="17"/>
  <c r="N48" i="17"/>
  <c r="N8" i="17"/>
  <c r="N27" i="17"/>
  <c r="N14" i="17"/>
  <c r="N44" i="17"/>
  <c r="M47" i="17"/>
  <c r="N57" i="17"/>
  <c r="N58" i="17"/>
  <c r="M59" i="17"/>
  <c r="N22" i="17"/>
  <c r="M3" i="17"/>
  <c r="M52" i="17"/>
  <c r="N50" i="17"/>
  <c r="M14" i="17"/>
  <c r="N43" i="17"/>
  <c r="N10" i="17"/>
  <c r="N30" i="17"/>
  <c r="M40" i="17"/>
  <c r="N13" i="17"/>
  <c r="M5" i="17"/>
  <c r="M23" i="17"/>
  <c r="N51" i="17"/>
  <c r="N42" i="17"/>
  <c r="M4" i="17"/>
  <c r="N24" i="17"/>
  <c r="M25" i="17"/>
  <c r="N53" i="17"/>
  <c r="M62" i="17"/>
  <c r="N12" i="17"/>
  <c r="N37" i="17"/>
  <c r="N6" i="17"/>
  <c r="N15" i="17"/>
  <c r="N35" i="17"/>
  <c r="N41" i="17"/>
  <c r="N21" i="17"/>
  <c r="M27" i="17"/>
  <c r="N55" i="17"/>
  <c r="N64" i="17"/>
  <c r="M17" i="17"/>
  <c r="N11" i="17"/>
  <c r="N31" i="17"/>
  <c r="N39" i="17"/>
  <c r="N49" i="17"/>
  <c r="N28" i="17"/>
  <c r="N46" i="17"/>
  <c r="L1" i="17"/>
  <c r="D20" i="1" s="1"/>
  <c r="M21" i="17"/>
  <c r="N40" i="17"/>
  <c r="M53" i="17"/>
  <c r="M15" i="17"/>
  <c r="M41" i="17"/>
  <c r="M22" i="17"/>
  <c r="M54" i="17"/>
  <c r="M16" i="17"/>
  <c r="M48" i="17"/>
  <c r="M42" i="17"/>
  <c r="M43" i="17"/>
  <c r="N62" i="17"/>
  <c r="M49" i="17"/>
  <c r="M30" i="17"/>
  <c r="N3" i="17"/>
  <c r="M11" i="17"/>
  <c r="M24" i="17"/>
  <c r="M18" i="17"/>
  <c r="M50" i="17"/>
  <c r="M31" i="17"/>
  <c r="M63" i="17"/>
  <c r="M37" i="17"/>
  <c r="N5" i="17"/>
  <c r="M44" i="17"/>
  <c r="M10" i="17"/>
  <c r="N17" i="17"/>
  <c r="M6" i="17"/>
  <c r="N25" i="17"/>
  <c r="M19" i="17"/>
  <c r="N38" i="17"/>
  <c r="M51" i="17"/>
  <c r="M12" i="17"/>
  <c r="M57" i="17"/>
  <c r="N4" i="17"/>
  <c r="N9" i="17"/>
  <c r="M58" i="17"/>
  <c r="M26" i="17"/>
  <c r="M39" i="17"/>
  <c r="M7" i="17"/>
  <c r="N23" i="17"/>
  <c r="M1" i="17" l="1"/>
  <c r="E20" i="1" s="1"/>
  <c r="N1" i="17"/>
  <c r="F20" i="1" s="1"/>
  <c r="K440" i="14" l="1"/>
  <c r="I440" i="14"/>
  <c r="K439" i="14"/>
  <c r="M439" i="14" s="1"/>
  <c r="I439" i="14"/>
  <c r="K438" i="14"/>
  <c r="L438" i="14" s="1"/>
  <c r="I438" i="14"/>
  <c r="K437" i="14"/>
  <c r="L437" i="14" s="1"/>
  <c r="I437" i="14"/>
  <c r="M437" i="14" s="1"/>
  <c r="K436" i="14"/>
  <c r="L436" i="14" s="1"/>
  <c r="I436" i="14"/>
  <c r="M436" i="14" s="1"/>
  <c r="K435" i="14"/>
  <c r="L435" i="14" s="1"/>
  <c r="I435" i="14"/>
  <c r="M435" i="14" s="1"/>
  <c r="K434" i="14"/>
  <c r="L434" i="14" s="1"/>
  <c r="I434" i="14"/>
  <c r="K433" i="14"/>
  <c r="I433" i="14"/>
  <c r="K432" i="14"/>
  <c r="I432" i="14"/>
  <c r="K431" i="14"/>
  <c r="L431" i="14" s="1"/>
  <c r="I431" i="14"/>
  <c r="L430" i="14"/>
  <c r="K430" i="14"/>
  <c r="I430" i="14"/>
  <c r="K429" i="14"/>
  <c r="L429" i="14" s="1"/>
  <c r="I429" i="14"/>
  <c r="K428" i="14"/>
  <c r="L428" i="14" s="1"/>
  <c r="I428" i="14"/>
  <c r="K427" i="14"/>
  <c r="L427" i="14" s="1"/>
  <c r="I427" i="14"/>
  <c r="M426" i="14"/>
  <c r="L426" i="14"/>
  <c r="K426" i="14"/>
  <c r="I426" i="14"/>
  <c r="K425" i="14"/>
  <c r="I425" i="14"/>
  <c r="K424" i="14"/>
  <c r="I424" i="14"/>
  <c r="K423" i="14"/>
  <c r="L423" i="14" s="1"/>
  <c r="I423" i="14"/>
  <c r="L422" i="14"/>
  <c r="K422" i="14"/>
  <c r="I422" i="14"/>
  <c r="K421" i="14"/>
  <c r="L421" i="14" s="1"/>
  <c r="I421" i="14"/>
  <c r="K420" i="14"/>
  <c r="I420" i="14"/>
  <c r="K419" i="14"/>
  <c r="L419" i="14" s="1"/>
  <c r="I419" i="14"/>
  <c r="M419" i="14" s="1"/>
  <c r="M418" i="14"/>
  <c r="L418" i="14"/>
  <c r="K418" i="14"/>
  <c r="I418" i="14"/>
  <c r="K417" i="14"/>
  <c r="I417" i="14"/>
  <c r="K416" i="14"/>
  <c r="I416" i="14"/>
  <c r="L415" i="14"/>
  <c r="K415" i="14"/>
  <c r="I415" i="14"/>
  <c r="K414" i="14"/>
  <c r="M414" i="14" s="1"/>
  <c r="I414" i="14"/>
  <c r="K413" i="14"/>
  <c r="L413" i="14" s="1"/>
  <c r="I413" i="14"/>
  <c r="M413" i="14" s="1"/>
  <c r="K412" i="14"/>
  <c r="L412" i="14" s="1"/>
  <c r="I412" i="14"/>
  <c r="M412" i="14" s="1"/>
  <c r="K411" i="14"/>
  <c r="L411" i="14" s="1"/>
  <c r="I411" i="14"/>
  <c r="M411" i="14" s="1"/>
  <c r="L410" i="14"/>
  <c r="K410" i="14"/>
  <c r="I410" i="14"/>
  <c r="M410" i="14" s="1"/>
  <c r="K409" i="14"/>
  <c r="I409" i="14"/>
  <c r="K408" i="14"/>
  <c r="I408" i="14"/>
  <c r="K407" i="14"/>
  <c r="M407" i="14" s="1"/>
  <c r="I407" i="14"/>
  <c r="L406" i="14"/>
  <c r="K406" i="14"/>
  <c r="M406" i="14" s="1"/>
  <c r="I406" i="14"/>
  <c r="K405" i="14"/>
  <c r="L405" i="14" s="1"/>
  <c r="I405" i="14"/>
  <c r="M405" i="14" s="1"/>
  <c r="K404" i="14"/>
  <c r="L404" i="14" s="1"/>
  <c r="I404" i="14"/>
  <c r="K403" i="14"/>
  <c r="L403" i="14" s="1"/>
  <c r="I403" i="14"/>
  <c r="M403" i="14" s="1"/>
  <c r="L402" i="14"/>
  <c r="K402" i="14"/>
  <c r="M402" i="14" s="1"/>
  <c r="I402" i="14"/>
  <c r="K401" i="14"/>
  <c r="I401" i="14"/>
  <c r="K400" i="14"/>
  <c r="I400" i="14"/>
  <c r="K399" i="14"/>
  <c r="L399" i="14" s="1"/>
  <c r="I399" i="14"/>
  <c r="K398" i="14"/>
  <c r="L398" i="14" s="1"/>
  <c r="I398" i="14"/>
  <c r="K397" i="14"/>
  <c r="L397" i="14" s="1"/>
  <c r="I397" i="14"/>
  <c r="L396" i="14"/>
  <c r="K396" i="14"/>
  <c r="I396" i="14"/>
  <c r="K395" i="14"/>
  <c r="L395" i="14" s="1"/>
  <c r="I395" i="14"/>
  <c r="M395" i="14" s="1"/>
  <c r="K394" i="14"/>
  <c r="L394" i="14" s="1"/>
  <c r="I394" i="14"/>
  <c r="M394" i="14" s="1"/>
  <c r="K393" i="14"/>
  <c r="I393" i="14"/>
  <c r="K392" i="14"/>
  <c r="I392" i="14"/>
  <c r="L391" i="14"/>
  <c r="K391" i="14"/>
  <c r="I391" i="14"/>
  <c r="L390" i="14"/>
  <c r="K390" i="14"/>
  <c r="I390" i="14"/>
  <c r="K389" i="14"/>
  <c r="L389" i="14" s="1"/>
  <c r="I389" i="14"/>
  <c r="M389" i="14" s="1"/>
  <c r="K388" i="14"/>
  <c r="I388" i="14"/>
  <c r="K387" i="14"/>
  <c r="L387" i="14" s="1"/>
  <c r="I387" i="14"/>
  <c r="K386" i="14"/>
  <c r="L386" i="14" s="1"/>
  <c r="I386" i="14"/>
  <c r="K385" i="14"/>
  <c r="I385" i="14"/>
  <c r="K384" i="14"/>
  <c r="I384" i="14"/>
  <c r="K383" i="14"/>
  <c r="M383" i="14" s="1"/>
  <c r="I383" i="14"/>
  <c r="L382" i="14"/>
  <c r="K382" i="14"/>
  <c r="I382" i="14"/>
  <c r="K381" i="14"/>
  <c r="L381" i="14" s="1"/>
  <c r="I381" i="14"/>
  <c r="M381" i="14" s="1"/>
  <c r="L380" i="14"/>
  <c r="K380" i="14"/>
  <c r="I380" i="14"/>
  <c r="K379" i="14"/>
  <c r="L379" i="14" s="1"/>
  <c r="I379" i="14"/>
  <c r="L378" i="14"/>
  <c r="K378" i="14"/>
  <c r="I378" i="14"/>
  <c r="M378" i="14" s="1"/>
  <c r="K377" i="14"/>
  <c r="I377" i="14"/>
  <c r="K376" i="14"/>
  <c r="I376" i="14"/>
  <c r="L375" i="14"/>
  <c r="K375" i="14"/>
  <c r="I375" i="14"/>
  <c r="L374" i="14"/>
  <c r="K374" i="14"/>
  <c r="M374" i="14" s="1"/>
  <c r="I374" i="14"/>
  <c r="K373" i="14"/>
  <c r="L373" i="14" s="1"/>
  <c r="I373" i="14"/>
  <c r="K372" i="14"/>
  <c r="L372" i="14" s="1"/>
  <c r="I372" i="14"/>
  <c r="M372" i="14" s="1"/>
  <c r="K371" i="14"/>
  <c r="L371" i="14" s="1"/>
  <c r="I371" i="14"/>
  <c r="M371" i="14" s="1"/>
  <c r="M370" i="14"/>
  <c r="L370" i="14"/>
  <c r="K370" i="14"/>
  <c r="I370" i="14"/>
  <c r="K369" i="14"/>
  <c r="I369" i="14"/>
  <c r="K368" i="14"/>
  <c r="I368" i="14"/>
  <c r="L367" i="14"/>
  <c r="K367" i="14"/>
  <c r="I367" i="14"/>
  <c r="L366" i="14"/>
  <c r="K366" i="14"/>
  <c r="I366" i="14"/>
  <c r="K365" i="14"/>
  <c r="L365" i="14" s="1"/>
  <c r="I365" i="14"/>
  <c r="M365" i="14" s="1"/>
  <c r="L364" i="14"/>
  <c r="K364" i="14"/>
  <c r="I364" i="14"/>
  <c r="M364" i="14" s="1"/>
  <c r="K363" i="14"/>
  <c r="L363" i="14" s="1"/>
  <c r="I363" i="14"/>
  <c r="M363" i="14" s="1"/>
  <c r="K362" i="14"/>
  <c r="L362" i="14" s="1"/>
  <c r="I362" i="14"/>
  <c r="M362" i="14" s="1"/>
  <c r="K361" i="14"/>
  <c r="I361" i="14"/>
  <c r="K360" i="14"/>
  <c r="I360" i="14"/>
  <c r="K359" i="14"/>
  <c r="L359" i="14" s="1"/>
  <c r="I359" i="14"/>
  <c r="L358" i="14"/>
  <c r="K358" i="14"/>
  <c r="I358" i="14"/>
  <c r="K357" i="14"/>
  <c r="L357" i="14" s="1"/>
  <c r="I357" i="14"/>
  <c r="K356" i="14"/>
  <c r="I356" i="14"/>
  <c r="K355" i="14"/>
  <c r="L355" i="14" s="1"/>
  <c r="I355" i="14"/>
  <c r="M355" i="14" s="1"/>
  <c r="L354" i="14"/>
  <c r="K354" i="14"/>
  <c r="I354" i="14"/>
  <c r="K353" i="14"/>
  <c r="I353" i="14"/>
  <c r="K352" i="14"/>
  <c r="I352" i="14"/>
  <c r="K351" i="14"/>
  <c r="L351" i="14" s="1"/>
  <c r="I351" i="14"/>
  <c r="L350" i="14"/>
  <c r="K350" i="14"/>
  <c r="I350" i="14"/>
  <c r="K349" i="14"/>
  <c r="L349" i="14" s="1"/>
  <c r="I349" i="14"/>
  <c r="M349" i="14" s="1"/>
  <c r="L348" i="14"/>
  <c r="K348" i="14"/>
  <c r="I348" i="14"/>
  <c r="K347" i="14"/>
  <c r="L347" i="14" s="1"/>
  <c r="I347" i="14"/>
  <c r="K346" i="14"/>
  <c r="M346" i="14" s="1"/>
  <c r="I346" i="14"/>
  <c r="K345" i="14"/>
  <c r="I345" i="14"/>
  <c r="K344" i="14"/>
  <c r="M344" i="14" s="1"/>
  <c r="I344" i="14"/>
  <c r="K343" i="14"/>
  <c r="M343" i="14" s="1"/>
  <c r="I343" i="14"/>
  <c r="L342" i="14"/>
  <c r="K342" i="14"/>
  <c r="I342" i="14"/>
  <c r="K341" i="14"/>
  <c r="L341" i="14" s="1"/>
  <c r="I341" i="14"/>
  <c r="M341" i="14" s="1"/>
  <c r="K340" i="14"/>
  <c r="L340" i="14" s="1"/>
  <c r="I340" i="14"/>
  <c r="M340" i="14" s="1"/>
  <c r="K339" i="14"/>
  <c r="L339" i="14" s="1"/>
  <c r="I339" i="14"/>
  <c r="M339" i="14" s="1"/>
  <c r="M338" i="14"/>
  <c r="K338" i="14"/>
  <c r="L338" i="14" s="1"/>
  <c r="I338" i="14"/>
  <c r="K337" i="14"/>
  <c r="I337" i="14"/>
  <c r="K336" i="14"/>
  <c r="I336" i="14"/>
  <c r="L335" i="14"/>
  <c r="K335" i="14"/>
  <c r="I335" i="14"/>
  <c r="K334" i="14"/>
  <c r="L334" i="14" s="1"/>
  <c r="I334" i="14"/>
  <c r="K333" i="14"/>
  <c r="L333" i="14" s="1"/>
  <c r="I333" i="14"/>
  <c r="M333" i="14" s="1"/>
  <c r="K332" i="14"/>
  <c r="L332" i="14" s="1"/>
  <c r="I332" i="14"/>
  <c r="K331" i="14"/>
  <c r="L331" i="14" s="1"/>
  <c r="I331" i="14"/>
  <c r="L330" i="14"/>
  <c r="K330" i="14"/>
  <c r="I330" i="14"/>
  <c r="M330" i="14" s="1"/>
  <c r="K329" i="14"/>
  <c r="I329" i="14"/>
  <c r="K328" i="14"/>
  <c r="I328" i="14"/>
  <c r="K327" i="14"/>
  <c r="L327" i="14" s="1"/>
  <c r="I327" i="14"/>
  <c r="K326" i="14"/>
  <c r="L326" i="14" s="1"/>
  <c r="I326" i="14"/>
  <c r="K325" i="14"/>
  <c r="L325" i="14" s="1"/>
  <c r="I325" i="14"/>
  <c r="K324" i="14"/>
  <c r="L324" i="14" s="1"/>
  <c r="I324" i="14"/>
  <c r="K323" i="14"/>
  <c r="L323" i="14" s="1"/>
  <c r="I323" i="14"/>
  <c r="M323" i="14" s="1"/>
  <c r="L322" i="14"/>
  <c r="K322" i="14"/>
  <c r="I322" i="14"/>
  <c r="M322" i="14" s="1"/>
  <c r="K321" i="14"/>
  <c r="I321" i="14"/>
  <c r="K320" i="14"/>
  <c r="I320" i="14"/>
  <c r="L319" i="14"/>
  <c r="K319" i="14"/>
  <c r="I319" i="14"/>
  <c r="L318" i="14"/>
  <c r="K318" i="14"/>
  <c r="I318" i="14"/>
  <c r="K317" i="14"/>
  <c r="L317" i="14" s="1"/>
  <c r="I317" i="14"/>
  <c r="L316" i="14"/>
  <c r="K316" i="14"/>
  <c r="I316" i="14"/>
  <c r="K315" i="14"/>
  <c r="L315" i="14" s="1"/>
  <c r="I315" i="14"/>
  <c r="M315" i="14" s="1"/>
  <c r="L314" i="14"/>
  <c r="K314" i="14"/>
  <c r="I314" i="14"/>
  <c r="M314" i="14" s="1"/>
  <c r="K313" i="14"/>
  <c r="I313" i="14"/>
  <c r="K312" i="14"/>
  <c r="I312" i="14"/>
  <c r="L311" i="14"/>
  <c r="K311" i="14"/>
  <c r="I311" i="14"/>
  <c r="L310" i="14"/>
  <c r="K310" i="14"/>
  <c r="M310" i="14" s="1"/>
  <c r="I310" i="14"/>
  <c r="K309" i="14"/>
  <c r="L309" i="14" s="1"/>
  <c r="I309" i="14"/>
  <c r="K308" i="14"/>
  <c r="L308" i="14" s="1"/>
  <c r="I308" i="14"/>
  <c r="M308" i="14" s="1"/>
  <c r="K307" i="14"/>
  <c r="L307" i="14" s="1"/>
  <c r="I307" i="14"/>
  <c r="M307" i="14" s="1"/>
  <c r="K306" i="14"/>
  <c r="L306" i="14" s="1"/>
  <c r="I306" i="14"/>
  <c r="K305" i="14"/>
  <c r="I305" i="14"/>
  <c r="K304" i="14"/>
  <c r="I304" i="14"/>
  <c r="L303" i="14"/>
  <c r="K303" i="14"/>
  <c r="M303" i="14" s="1"/>
  <c r="I303" i="14"/>
  <c r="K302" i="14"/>
  <c r="L302" i="14" s="1"/>
  <c r="I302" i="14"/>
  <c r="K301" i="14"/>
  <c r="L301" i="14" s="1"/>
  <c r="I301" i="14"/>
  <c r="K300" i="14"/>
  <c r="L300" i="14" s="1"/>
  <c r="I300" i="14"/>
  <c r="K299" i="14"/>
  <c r="L299" i="14" s="1"/>
  <c r="I299" i="14"/>
  <c r="L298" i="14"/>
  <c r="K298" i="14"/>
  <c r="I298" i="14"/>
  <c r="M298" i="14" s="1"/>
  <c r="K297" i="14"/>
  <c r="M297" i="14" s="1"/>
  <c r="I297" i="14"/>
  <c r="K296" i="14"/>
  <c r="I296" i="14"/>
  <c r="K295" i="14"/>
  <c r="L295" i="14" s="1"/>
  <c r="I295" i="14"/>
  <c r="K294" i="14"/>
  <c r="L294" i="14" s="1"/>
  <c r="I294" i="14"/>
  <c r="K293" i="14"/>
  <c r="L293" i="14" s="1"/>
  <c r="I293" i="14"/>
  <c r="K292" i="14"/>
  <c r="L292" i="14" s="1"/>
  <c r="I292" i="14"/>
  <c r="K291" i="14"/>
  <c r="L291" i="14" s="1"/>
  <c r="I291" i="14"/>
  <c r="M291" i="14" s="1"/>
  <c r="L290" i="14"/>
  <c r="K290" i="14"/>
  <c r="I290" i="14"/>
  <c r="K289" i="14"/>
  <c r="I289" i="14"/>
  <c r="K288" i="14"/>
  <c r="I288" i="14"/>
  <c r="K287" i="14"/>
  <c r="L287" i="14" s="1"/>
  <c r="I287" i="14"/>
  <c r="L286" i="14"/>
  <c r="K286" i="14"/>
  <c r="I286" i="14"/>
  <c r="K285" i="14"/>
  <c r="L285" i="14" s="1"/>
  <c r="I285" i="14"/>
  <c r="M285" i="14" s="1"/>
  <c r="L284" i="14"/>
  <c r="K284" i="14"/>
  <c r="I284" i="14"/>
  <c r="K283" i="14"/>
  <c r="L283" i="14" s="1"/>
  <c r="I283" i="14"/>
  <c r="K282" i="14"/>
  <c r="L282" i="14" s="1"/>
  <c r="I282" i="14"/>
  <c r="M282" i="14" s="1"/>
  <c r="K281" i="14"/>
  <c r="I281" i="14"/>
  <c r="K280" i="14"/>
  <c r="I280" i="14"/>
  <c r="K279" i="14"/>
  <c r="L279" i="14" s="1"/>
  <c r="I279" i="14"/>
  <c r="K278" i="14"/>
  <c r="L278" i="14" s="1"/>
  <c r="I278" i="14"/>
  <c r="K277" i="14"/>
  <c r="L277" i="14" s="1"/>
  <c r="I277" i="14"/>
  <c r="M277" i="14" s="1"/>
  <c r="K276" i="14"/>
  <c r="L276" i="14" s="1"/>
  <c r="I276" i="14"/>
  <c r="M276" i="14" s="1"/>
  <c r="K275" i="14"/>
  <c r="L275" i="14" s="1"/>
  <c r="I275" i="14"/>
  <c r="M275" i="14" s="1"/>
  <c r="L274" i="14"/>
  <c r="K274" i="14"/>
  <c r="I274" i="14"/>
  <c r="M274" i="14" s="1"/>
  <c r="K273" i="14"/>
  <c r="I273" i="14"/>
  <c r="K272" i="14"/>
  <c r="I272" i="14"/>
  <c r="L271" i="14"/>
  <c r="K271" i="14"/>
  <c r="I271" i="14"/>
  <c r="L270" i="14"/>
  <c r="K270" i="14"/>
  <c r="I270" i="14"/>
  <c r="K269" i="14"/>
  <c r="L269" i="14" s="1"/>
  <c r="I269" i="14"/>
  <c r="L268" i="14"/>
  <c r="K268" i="14"/>
  <c r="M268" i="14" s="1"/>
  <c r="I268" i="14"/>
  <c r="K267" i="14"/>
  <c r="L267" i="14" s="1"/>
  <c r="I267" i="14"/>
  <c r="M267" i="14" s="1"/>
  <c r="L266" i="14"/>
  <c r="K266" i="14"/>
  <c r="M266" i="14" s="1"/>
  <c r="I266" i="14"/>
  <c r="K265" i="14"/>
  <c r="I265" i="14"/>
  <c r="K264" i="14"/>
  <c r="I264" i="14"/>
  <c r="K263" i="14"/>
  <c r="L263" i="14" s="1"/>
  <c r="I263" i="14"/>
  <c r="K262" i="14"/>
  <c r="M262" i="14" s="1"/>
  <c r="I262" i="14"/>
  <c r="K261" i="14"/>
  <c r="L261" i="14" s="1"/>
  <c r="I261" i="14"/>
  <c r="K260" i="14"/>
  <c r="L260" i="14" s="1"/>
  <c r="I260" i="14"/>
  <c r="M260" i="14" s="1"/>
  <c r="K259" i="14"/>
  <c r="L259" i="14" s="1"/>
  <c r="I259" i="14"/>
  <c r="L258" i="14"/>
  <c r="K258" i="14"/>
  <c r="I258" i="14"/>
  <c r="M258" i="14" s="1"/>
  <c r="K257" i="14"/>
  <c r="I257" i="14"/>
  <c r="K256" i="14"/>
  <c r="I256" i="14"/>
  <c r="L255" i="14"/>
  <c r="K255" i="14"/>
  <c r="I255" i="14"/>
  <c r="K254" i="14"/>
  <c r="L254" i="14" s="1"/>
  <c r="I254" i="14"/>
  <c r="K253" i="14"/>
  <c r="L253" i="14" s="1"/>
  <c r="I253" i="14"/>
  <c r="L252" i="14"/>
  <c r="K252" i="14"/>
  <c r="I252" i="14"/>
  <c r="M252" i="14" s="1"/>
  <c r="K251" i="14"/>
  <c r="L251" i="14" s="1"/>
  <c r="I251" i="14"/>
  <c r="M251" i="14" s="1"/>
  <c r="K250" i="14"/>
  <c r="L250" i="14" s="1"/>
  <c r="I250" i="14"/>
  <c r="M250" i="14" s="1"/>
  <c r="K249" i="14"/>
  <c r="I249" i="14"/>
  <c r="K248" i="14"/>
  <c r="I248" i="14"/>
  <c r="K247" i="14"/>
  <c r="I247" i="14"/>
  <c r="K246" i="14"/>
  <c r="I246" i="14"/>
  <c r="K245" i="14"/>
  <c r="L245" i="14" s="1"/>
  <c r="I245" i="14"/>
  <c r="M245" i="14" s="1"/>
  <c r="K244" i="14"/>
  <c r="I244" i="14"/>
  <c r="K243" i="14"/>
  <c r="L243" i="14" s="1"/>
  <c r="I243" i="14"/>
  <c r="M243" i="14" s="1"/>
  <c r="K242" i="14"/>
  <c r="L242" i="14" s="1"/>
  <c r="I242" i="14"/>
  <c r="M242" i="14" s="1"/>
  <c r="K241" i="14"/>
  <c r="I241" i="14"/>
  <c r="K240" i="14"/>
  <c r="I240" i="14"/>
  <c r="K239" i="14"/>
  <c r="I239" i="14"/>
  <c r="K238" i="14"/>
  <c r="I238" i="14"/>
  <c r="K237" i="14"/>
  <c r="L237" i="14" s="1"/>
  <c r="I237" i="14"/>
  <c r="M237" i="14" s="1"/>
  <c r="K236" i="14"/>
  <c r="L236" i="14" s="1"/>
  <c r="I236" i="14"/>
  <c r="K235" i="14"/>
  <c r="L235" i="14" s="1"/>
  <c r="I235" i="14"/>
  <c r="M235" i="14" s="1"/>
  <c r="K234" i="14"/>
  <c r="L234" i="14" s="1"/>
  <c r="I234" i="14"/>
  <c r="K233" i="14"/>
  <c r="I233" i="14"/>
  <c r="K232" i="14"/>
  <c r="I232" i="14"/>
  <c r="K231" i="14"/>
  <c r="I231" i="14"/>
  <c r="K230" i="14"/>
  <c r="I230" i="14"/>
  <c r="K229" i="14"/>
  <c r="L229" i="14" s="1"/>
  <c r="I229" i="14"/>
  <c r="M229" i="14" s="1"/>
  <c r="K228" i="14"/>
  <c r="L228" i="14" s="1"/>
  <c r="I228" i="14"/>
  <c r="K227" i="14"/>
  <c r="L227" i="14" s="1"/>
  <c r="I227" i="14"/>
  <c r="L226" i="14"/>
  <c r="K226" i="14"/>
  <c r="I226" i="14"/>
  <c r="M226" i="14" s="1"/>
  <c r="K225" i="14"/>
  <c r="I225" i="14"/>
  <c r="K224" i="14"/>
  <c r="I224" i="14"/>
  <c r="K223" i="14"/>
  <c r="I223" i="14"/>
  <c r="K222" i="14"/>
  <c r="I222" i="14"/>
  <c r="K221" i="14"/>
  <c r="L221" i="14" s="1"/>
  <c r="I221" i="14"/>
  <c r="M221" i="14" s="1"/>
  <c r="K220" i="14"/>
  <c r="L220" i="14" s="1"/>
  <c r="I220" i="14"/>
  <c r="K219" i="14"/>
  <c r="L219" i="14" s="1"/>
  <c r="I219" i="14"/>
  <c r="L218" i="14"/>
  <c r="K218" i="14"/>
  <c r="I218" i="14"/>
  <c r="K217" i="14"/>
  <c r="I217" i="14"/>
  <c r="K216" i="14"/>
  <c r="I216" i="14"/>
  <c r="K215" i="14"/>
  <c r="I215" i="14"/>
  <c r="K214" i="14"/>
  <c r="I214" i="14"/>
  <c r="K213" i="14"/>
  <c r="L213" i="14" s="1"/>
  <c r="I213" i="14"/>
  <c r="M213" i="14" s="1"/>
  <c r="K212" i="14"/>
  <c r="I212" i="14"/>
  <c r="K211" i="14"/>
  <c r="L211" i="14" s="1"/>
  <c r="I211" i="14"/>
  <c r="L210" i="14"/>
  <c r="K210" i="14"/>
  <c r="I210" i="14"/>
  <c r="M210" i="14" s="1"/>
  <c r="K209" i="14"/>
  <c r="I209" i="14"/>
  <c r="K208" i="14"/>
  <c r="I208" i="14"/>
  <c r="K207" i="14"/>
  <c r="I207" i="14"/>
  <c r="K206" i="14"/>
  <c r="I206" i="14"/>
  <c r="K205" i="14"/>
  <c r="L205" i="14" s="1"/>
  <c r="I205" i="14"/>
  <c r="K204" i="14"/>
  <c r="I204" i="14"/>
  <c r="K203" i="14"/>
  <c r="L203" i="14" s="1"/>
  <c r="I203" i="14"/>
  <c r="L202" i="14"/>
  <c r="K202" i="14"/>
  <c r="I202" i="14"/>
  <c r="M202" i="14" s="1"/>
  <c r="K201" i="14"/>
  <c r="I201" i="14"/>
  <c r="K200" i="14"/>
  <c r="I200" i="14"/>
  <c r="K199" i="14"/>
  <c r="I199" i="14"/>
  <c r="K198" i="14"/>
  <c r="I198" i="14"/>
  <c r="K197" i="14"/>
  <c r="L197" i="14" s="1"/>
  <c r="I197" i="14"/>
  <c r="K196" i="14"/>
  <c r="L196" i="14" s="1"/>
  <c r="I196" i="14"/>
  <c r="K195" i="14"/>
  <c r="L195" i="14" s="1"/>
  <c r="I195" i="14"/>
  <c r="K194" i="14"/>
  <c r="L194" i="14" s="1"/>
  <c r="I194" i="14"/>
  <c r="K193" i="14"/>
  <c r="I193" i="14"/>
  <c r="K192" i="14"/>
  <c r="I192" i="14"/>
  <c r="K191" i="14"/>
  <c r="I191" i="14"/>
  <c r="K190" i="14"/>
  <c r="I190" i="14"/>
  <c r="K189" i="14"/>
  <c r="L189" i="14" s="1"/>
  <c r="I189" i="14"/>
  <c r="K188" i="14"/>
  <c r="L188" i="14" s="1"/>
  <c r="I188" i="14"/>
  <c r="M188" i="14" s="1"/>
  <c r="L187" i="14"/>
  <c r="K187" i="14"/>
  <c r="I187" i="14"/>
  <c r="M187" i="14" s="1"/>
  <c r="K186" i="14"/>
  <c r="L186" i="14" s="1"/>
  <c r="I186" i="14"/>
  <c r="M186" i="14" s="1"/>
  <c r="K185" i="14"/>
  <c r="I185" i="14"/>
  <c r="K184" i="14"/>
  <c r="I184" i="14"/>
  <c r="K183" i="14"/>
  <c r="I183" i="14"/>
  <c r="K182" i="14"/>
  <c r="I182" i="14"/>
  <c r="K181" i="14"/>
  <c r="L181" i="14" s="1"/>
  <c r="I181" i="14"/>
  <c r="K180" i="14"/>
  <c r="L180" i="14" s="1"/>
  <c r="I180" i="14"/>
  <c r="L179" i="14"/>
  <c r="K179" i="14"/>
  <c r="I179" i="14"/>
  <c r="M179" i="14" s="1"/>
  <c r="L178" i="14"/>
  <c r="K178" i="14"/>
  <c r="I178" i="14"/>
  <c r="M178" i="14" s="1"/>
  <c r="K177" i="14"/>
  <c r="I177" i="14"/>
  <c r="K176" i="14"/>
  <c r="I176" i="14"/>
  <c r="K175" i="14"/>
  <c r="I175" i="14"/>
  <c r="K174" i="14"/>
  <c r="I174" i="14"/>
  <c r="K173" i="14"/>
  <c r="L173" i="14" s="1"/>
  <c r="I173" i="14"/>
  <c r="M173" i="14" s="1"/>
  <c r="K172" i="14"/>
  <c r="I172" i="14"/>
  <c r="K171" i="14"/>
  <c r="L171" i="14" s="1"/>
  <c r="I171" i="14"/>
  <c r="M171" i="14" s="1"/>
  <c r="L170" i="14"/>
  <c r="K170" i="14"/>
  <c r="I170" i="14"/>
  <c r="K169" i="14"/>
  <c r="I169" i="14"/>
  <c r="K168" i="14"/>
  <c r="I168" i="14"/>
  <c r="K167" i="14"/>
  <c r="I167" i="14"/>
  <c r="K166" i="14"/>
  <c r="I166" i="14"/>
  <c r="K165" i="14"/>
  <c r="L165" i="14" s="1"/>
  <c r="I165" i="14"/>
  <c r="K164" i="14"/>
  <c r="I164" i="14"/>
  <c r="K163" i="14"/>
  <c r="L163" i="14" s="1"/>
  <c r="I163" i="14"/>
  <c r="L162" i="14"/>
  <c r="K162" i="14"/>
  <c r="I162" i="14"/>
  <c r="K161" i="14"/>
  <c r="I161" i="14"/>
  <c r="K160" i="14"/>
  <c r="I160" i="14"/>
  <c r="K159" i="14"/>
  <c r="I159" i="14"/>
  <c r="K158" i="14"/>
  <c r="I158" i="14"/>
  <c r="K157" i="14"/>
  <c r="L157" i="14" s="1"/>
  <c r="I157" i="14"/>
  <c r="M157" i="14" s="1"/>
  <c r="K156" i="14"/>
  <c r="L156" i="14" s="1"/>
  <c r="I156" i="14"/>
  <c r="M156" i="14" s="1"/>
  <c r="L155" i="14"/>
  <c r="K155" i="14"/>
  <c r="I155" i="14"/>
  <c r="M155" i="14" s="1"/>
  <c r="K154" i="14"/>
  <c r="L154" i="14" s="1"/>
  <c r="I154" i="14"/>
  <c r="K153" i="14"/>
  <c r="I153" i="14"/>
  <c r="K152" i="14"/>
  <c r="I152" i="14"/>
  <c r="K151" i="14"/>
  <c r="I151" i="14"/>
  <c r="K150" i="14"/>
  <c r="I150" i="14"/>
  <c r="K149" i="14"/>
  <c r="L149" i="14" s="1"/>
  <c r="I149" i="14"/>
  <c r="K148" i="14"/>
  <c r="I148" i="14"/>
  <c r="L147" i="14"/>
  <c r="K147" i="14"/>
  <c r="I147" i="14"/>
  <c r="M147" i="14" s="1"/>
  <c r="L146" i="14"/>
  <c r="K146" i="14"/>
  <c r="I146" i="14"/>
  <c r="M146" i="14" s="1"/>
  <c r="K145" i="14"/>
  <c r="I145" i="14"/>
  <c r="K144" i="14"/>
  <c r="I144" i="14"/>
  <c r="K143" i="14"/>
  <c r="I143" i="14"/>
  <c r="K142" i="14"/>
  <c r="I142" i="14"/>
  <c r="K141" i="14"/>
  <c r="L141" i="14" s="1"/>
  <c r="I141" i="14"/>
  <c r="K140" i="14"/>
  <c r="L140" i="14" s="1"/>
  <c r="I140" i="14"/>
  <c r="M140" i="14" s="1"/>
  <c r="K139" i="14"/>
  <c r="L139" i="14" s="1"/>
  <c r="I139" i="14"/>
  <c r="M139" i="14" s="1"/>
  <c r="K138" i="14"/>
  <c r="L138" i="14" s="1"/>
  <c r="I138" i="14"/>
  <c r="K137" i="14"/>
  <c r="I137" i="14"/>
  <c r="K136" i="14"/>
  <c r="I136" i="14"/>
  <c r="K135" i="14"/>
  <c r="I135" i="14"/>
  <c r="K134" i="14"/>
  <c r="I134" i="14"/>
  <c r="K133" i="14"/>
  <c r="L133" i="14" s="1"/>
  <c r="I133" i="14"/>
  <c r="K132" i="14"/>
  <c r="L132" i="14" s="1"/>
  <c r="I132" i="14"/>
  <c r="K131" i="14"/>
  <c r="L131" i="14" s="1"/>
  <c r="I131" i="14"/>
  <c r="M131" i="14" s="1"/>
  <c r="K130" i="14"/>
  <c r="L130" i="14" s="1"/>
  <c r="I130" i="14"/>
  <c r="M130" i="14" s="1"/>
  <c r="K129" i="14"/>
  <c r="I129" i="14"/>
  <c r="K128" i="14"/>
  <c r="I128" i="14"/>
  <c r="K127" i="14"/>
  <c r="I127" i="14"/>
  <c r="K126" i="14"/>
  <c r="I126" i="14"/>
  <c r="K125" i="14"/>
  <c r="L125" i="14" s="1"/>
  <c r="I125" i="14"/>
  <c r="M125" i="14" s="1"/>
  <c r="K124" i="14"/>
  <c r="L124" i="14" s="1"/>
  <c r="I124" i="14"/>
  <c r="K123" i="14"/>
  <c r="L123" i="14" s="1"/>
  <c r="I123" i="14"/>
  <c r="M123" i="14" s="1"/>
  <c r="K122" i="14"/>
  <c r="L122" i="14" s="1"/>
  <c r="I122" i="14"/>
  <c r="K121" i="14"/>
  <c r="I121" i="14"/>
  <c r="K120" i="14"/>
  <c r="I120" i="14"/>
  <c r="K119" i="14"/>
  <c r="I119" i="14"/>
  <c r="K118" i="14"/>
  <c r="I118" i="14"/>
  <c r="K117" i="14"/>
  <c r="L117" i="14" s="1"/>
  <c r="I117" i="14"/>
  <c r="M117" i="14" s="1"/>
  <c r="K116" i="14"/>
  <c r="L116" i="14" s="1"/>
  <c r="I116" i="14"/>
  <c r="K115" i="14"/>
  <c r="L115" i="14" s="1"/>
  <c r="I115" i="14"/>
  <c r="L114" i="14"/>
  <c r="K114" i="14"/>
  <c r="I114" i="14"/>
  <c r="M114" i="14" s="1"/>
  <c r="K113" i="14"/>
  <c r="I113" i="14"/>
  <c r="K112" i="14"/>
  <c r="I112" i="14"/>
  <c r="K111" i="14"/>
  <c r="I111" i="14"/>
  <c r="K110" i="14"/>
  <c r="I110" i="14"/>
  <c r="K109" i="14"/>
  <c r="L109" i="14" s="1"/>
  <c r="I109" i="14"/>
  <c r="M109" i="14" s="1"/>
  <c r="K108" i="14"/>
  <c r="L108" i="14" s="1"/>
  <c r="I108" i="14"/>
  <c r="K107" i="14"/>
  <c r="L107" i="14" s="1"/>
  <c r="I107" i="14"/>
  <c r="L106" i="14"/>
  <c r="K106" i="14"/>
  <c r="I106" i="14"/>
  <c r="K105" i="14"/>
  <c r="I105" i="14"/>
  <c r="K104" i="14"/>
  <c r="I104" i="14"/>
  <c r="K103" i="14"/>
  <c r="I103" i="14"/>
  <c r="K102" i="14"/>
  <c r="I102" i="14"/>
  <c r="K101" i="14"/>
  <c r="L101" i="14" s="1"/>
  <c r="I101" i="14"/>
  <c r="M101" i="14" s="1"/>
  <c r="K100" i="14"/>
  <c r="I100" i="14"/>
  <c r="K99" i="14"/>
  <c r="L99" i="14" s="1"/>
  <c r="I99" i="14"/>
  <c r="M99" i="14" s="1"/>
  <c r="K98" i="14"/>
  <c r="L98" i="14" s="1"/>
  <c r="I98" i="14"/>
  <c r="K97" i="14"/>
  <c r="I97" i="14"/>
  <c r="K96" i="14"/>
  <c r="I96" i="14"/>
  <c r="K95" i="14"/>
  <c r="I95" i="14"/>
  <c r="K94" i="14"/>
  <c r="I94" i="14"/>
  <c r="K93" i="14"/>
  <c r="L93" i="14" s="1"/>
  <c r="I93" i="14"/>
  <c r="K92" i="14"/>
  <c r="I92" i="14"/>
  <c r="K91" i="14"/>
  <c r="L91" i="14" s="1"/>
  <c r="I91" i="14"/>
  <c r="K90" i="14"/>
  <c r="L90" i="14" s="1"/>
  <c r="I90" i="14"/>
  <c r="K89" i="14"/>
  <c r="I89" i="14"/>
  <c r="K88" i="14"/>
  <c r="I88" i="14"/>
  <c r="K87" i="14"/>
  <c r="I87" i="14"/>
  <c r="K86" i="14"/>
  <c r="I86" i="14"/>
  <c r="K85" i="14"/>
  <c r="L85" i="14" s="1"/>
  <c r="I85" i="14"/>
  <c r="M85" i="14" s="1"/>
  <c r="K84" i="14"/>
  <c r="M84" i="14" s="1"/>
  <c r="I84" i="14"/>
  <c r="K83" i="14"/>
  <c r="L83" i="14" s="1"/>
  <c r="I83" i="14"/>
  <c r="K82" i="14"/>
  <c r="L82" i="14" s="1"/>
  <c r="I82" i="14"/>
  <c r="K81" i="14"/>
  <c r="I81" i="14"/>
  <c r="K80" i="14"/>
  <c r="I80" i="14"/>
  <c r="K79" i="14"/>
  <c r="I79" i="14"/>
  <c r="K78" i="14"/>
  <c r="I78" i="14"/>
  <c r="K77" i="14"/>
  <c r="L77" i="14" s="1"/>
  <c r="I77" i="14"/>
  <c r="K76" i="14"/>
  <c r="L76" i="14" s="1"/>
  <c r="I76" i="14"/>
  <c r="K75" i="14"/>
  <c r="L75" i="14" s="1"/>
  <c r="I75" i="14"/>
  <c r="M75" i="14" s="1"/>
  <c r="K74" i="14"/>
  <c r="L74" i="14" s="1"/>
  <c r="I74" i="14"/>
  <c r="K73" i="14"/>
  <c r="I73" i="14"/>
  <c r="K72" i="14"/>
  <c r="I72" i="14"/>
  <c r="K71" i="14"/>
  <c r="I71" i="14"/>
  <c r="K70" i="14"/>
  <c r="I70" i="14"/>
  <c r="K69" i="14"/>
  <c r="L69" i="14" s="1"/>
  <c r="I69" i="14"/>
  <c r="M69" i="14" s="1"/>
  <c r="K68" i="14"/>
  <c r="L68" i="14" s="1"/>
  <c r="I68" i="14"/>
  <c r="M68" i="14" s="1"/>
  <c r="K67" i="14"/>
  <c r="L67" i="14" s="1"/>
  <c r="I67" i="14"/>
  <c r="M67" i="14" s="1"/>
  <c r="K66" i="14"/>
  <c r="I66" i="14"/>
  <c r="K65" i="14"/>
  <c r="I65" i="14"/>
  <c r="K64" i="14"/>
  <c r="I64" i="14"/>
  <c r="K63" i="14"/>
  <c r="I63" i="14"/>
  <c r="K62" i="14"/>
  <c r="I62" i="14"/>
  <c r="K61" i="14"/>
  <c r="L61" i="14" s="1"/>
  <c r="I61" i="14"/>
  <c r="M61" i="14" s="1"/>
  <c r="K60" i="14"/>
  <c r="I60" i="14"/>
  <c r="K59" i="14"/>
  <c r="L59" i="14" s="1"/>
  <c r="I59" i="14"/>
  <c r="K58" i="14"/>
  <c r="L58" i="14" s="1"/>
  <c r="I58" i="14"/>
  <c r="K57" i="14"/>
  <c r="I57" i="14"/>
  <c r="K56" i="14"/>
  <c r="I56" i="14"/>
  <c r="K55" i="14"/>
  <c r="I55" i="14"/>
  <c r="K54" i="14"/>
  <c r="I54" i="14"/>
  <c r="K53" i="14"/>
  <c r="L53" i="14" s="1"/>
  <c r="I53" i="14"/>
  <c r="M53" i="14" s="1"/>
  <c r="K52" i="14"/>
  <c r="I52" i="14"/>
  <c r="K51" i="14"/>
  <c r="L51" i="14" s="1"/>
  <c r="I51" i="14"/>
  <c r="M51" i="14" s="1"/>
  <c r="K50" i="14"/>
  <c r="I50" i="14"/>
  <c r="K49" i="14"/>
  <c r="I49" i="14"/>
  <c r="K48" i="14"/>
  <c r="I48" i="14"/>
  <c r="K47" i="14"/>
  <c r="I47" i="14"/>
  <c r="K46" i="14"/>
  <c r="I46" i="14"/>
  <c r="K45" i="14"/>
  <c r="L45" i="14" s="1"/>
  <c r="I45" i="14"/>
  <c r="M45" i="14" s="1"/>
  <c r="K44" i="14"/>
  <c r="I44" i="14"/>
  <c r="K43" i="14"/>
  <c r="L43" i="14" s="1"/>
  <c r="I43" i="14"/>
  <c r="K42" i="14"/>
  <c r="L42" i="14" s="1"/>
  <c r="I42" i="14"/>
  <c r="K41" i="14"/>
  <c r="I41" i="14"/>
  <c r="K40" i="14"/>
  <c r="I40" i="14"/>
  <c r="K39" i="14"/>
  <c r="I39" i="14"/>
  <c r="K38" i="14"/>
  <c r="I38" i="14"/>
  <c r="K37" i="14"/>
  <c r="L37" i="14" s="1"/>
  <c r="I37" i="14"/>
  <c r="M37" i="14" s="1"/>
  <c r="K36" i="14"/>
  <c r="I36" i="14"/>
  <c r="K35" i="14"/>
  <c r="L35" i="14" s="1"/>
  <c r="I35" i="14"/>
  <c r="K34" i="14"/>
  <c r="L34" i="14" s="1"/>
  <c r="I34" i="14"/>
  <c r="M34" i="14" s="1"/>
  <c r="K33" i="14"/>
  <c r="I33" i="14"/>
  <c r="K32" i="14"/>
  <c r="I32" i="14"/>
  <c r="K31" i="14"/>
  <c r="I31" i="14"/>
  <c r="K30" i="14"/>
  <c r="I30" i="14"/>
  <c r="K29" i="14"/>
  <c r="L29" i="14" s="1"/>
  <c r="I29" i="14"/>
  <c r="K28" i="14"/>
  <c r="L28" i="14" s="1"/>
  <c r="I28" i="14"/>
  <c r="K27" i="14"/>
  <c r="L27" i="14" s="1"/>
  <c r="I27" i="14"/>
  <c r="K26" i="14"/>
  <c r="L26" i="14" s="1"/>
  <c r="I26" i="14"/>
  <c r="K25" i="14"/>
  <c r="I25" i="14"/>
  <c r="K24" i="14"/>
  <c r="I24" i="14"/>
  <c r="K23" i="14"/>
  <c r="I23" i="14"/>
  <c r="K22" i="14"/>
  <c r="I22" i="14"/>
  <c r="K21" i="14"/>
  <c r="L21" i="14" s="1"/>
  <c r="I21" i="14"/>
  <c r="M21" i="14" s="1"/>
  <c r="K20" i="14"/>
  <c r="I20" i="14"/>
  <c r="K19" i="14"/>
  <c r="L19" i="14" s="1"/>
  <c r="I19" i="14"/>
  <c r="M19" i="14" s="1"/>
  <c r="K18" i="14"/>
  <c r="I18" i="14"/>
  <c r="K17" i="14"/>
  <c r="I17" i="14"/>
  <c r="K16" i="14"/>
  <c r="I16" i="14"/>
  <c r="K15" i="14"/>
  <c r="I15" i="14"/>
  <c r="K14" i="14"/>
  <c r="I14" i="14"/>
  <c r="K13" i="14"/>
  <c r="L13" i="14" s="1"/>
  <c r="I13" i="14"/>
  <c r="M13" i="14" s="1"/>
  <c r="K12" i="14"/>
  <c r="I12" i="14"/>
  <c r="K11" i="14"/>
  <c r="L11" i="14" s="1"/>
  <c r="I11" i="14"/>
  <c r="K10" i="14"/>
  <c r="I10" i="14"/>
  <c r="K9" i="14"/>
  <c r="I9" i="14"/>
  <c r="K8" i="14"/>
  <c r="I8" i="14"/>
  <c r="K7" i="14"/>
  <c r="I7" i="14"/>
  <c r="K6" i="14"/>
  <c r="I6" i="14"/>
  <c r="K5" i="14"/>
  <c r="L5" i="14" s="1"/>
  <c r="I5" i="14"/>
  <c r="M5" i="14" s="1"/>
  <c r="K4" i="14"/>
  <c r="L4" i="14" s="1"/>
  <c r="I4" i="14"/>
  <c r="K3" i="14"/>
  <c r="L3" i="14" s="1"/>
  <c r="I3" i="14"/>
  <c r="J1" i="14"/>
  <c r="C15" i="1" s="1"/>
  <c r="M98" i="14" l="1"/>
  <c r="M124" i="14"/>
  <c r="M138" i="14"/>
  <c r="M165" i="14"/>
  <c r="M236" i="14"/>
  <c r="M301" i="14"/>
  <c r="M429" i="14"/>
  <c r="M180" i="14"/>
  <c r="M194" i="14"/>
  <c r="M366" i="14"/>
  <c r="M379" i="14"/>
  <c r="M404" i="14"/>
  <c r="M430" i="14"/>
  <c r="M290" i="14"/>
  <c r="M354" i="14"/>
  <c r="M380" i="14"/>
  <c r="M181" i="14"/>
  <c r="M195" i="14"/>
  <c r="M316" i="14"/>
  <c r="M253" i="14"/>
  <c r="M141" i="14"/>
  <c r="M154" i="14"/>
  <c r="M196" i="14"/>
  <c r="M317" i="14"/>
  <c r="M170" i="14"/>
  <c r="M211" i="14"/>
  <c r="M331" i="14"/>
  <c r="L343" i="14"/>
  <c r="M356" i="14"/>
  <c r="L407" i="14"/>
  <c r="M197" i="14"/>
  <c r="M292" i="14"/>
  <c r="M357" i="14"/>
  <c r="M396" i="14"/>
  <c r="M421" i="14"/>
  <c r="M227" i="14"/>
  <c r="M293" i="14"/>
  <c r="M306" i="14"/>
  <c r="M332" i="14"/>
  <c r="M434" i="14"/>
  <c r="L383" i="14"/>
  <c r="M397" i="14"/>
  <c r="M269" i="14"/>
  <c r="L346" i="14"/>
  <c r="M385" i="14"/>
  <c r="M42" i="14"/>
  <c r="M132" i="14"/>
  <c r="M283" i="14"/>
  <c r="M309" i="14"/>
  <c r="M347" i="14"/>
  <c r="M373" i="14"/>
  <c r="M386" i="14"/>
  <c r="M27" i="14"/>
  <c r="M259" i="14"/>
  <c r="M284" i="14"/>
  <c r="M348" i="14"/>
  <c r="M35" i="14"/>
  <c r="M12" i="14"/>
  <c r="M28" i="14"/>
  <c r="M43" i="14"/>
  <c r="M59" i="14"/>
  <c r="M90" i="14"/>
  <c r="M133" i="14"/>
  <c r="M387" i="14"/>
  <c r="M52" i="14"/>
  <c r="M83" i="14"/>
  <c r="M29" i="14"/>
  <c r="M106" i="14"/>
  <c r="M162" i="14"/>
  <c r="M189" i="14"/>
  <c r="M218" i="14"/>
  <c r="M76" i="14"/>
  <c r="M91" i="14"/>
  <c r="M203" i="14"/>
  <c r="M261" i="14"/>
  <c r="M324" i="14"/>
  <c r="M115" i="14"/>
  <c r="M77" i="14"/>
  <c r="M107" i="14"/>
  <c r="M122" i="14"/>
  <c r="M149" i="14"/>
  <c r="M163" i="14"/>
  <c r="M219" i="14"/>
  <c r="M234" i="14"/>
  <c r="M299" i="14"/>
  <c r="M325" i="14"/>
  <c r="L414" i="14"/>
  <c r="M427" i="14"/>
  <c r="L439" i="14"/>
  <c r="M100" i="14"/>
  <c r="M93" i="14"/>
  <c r="M108" i="14"/>
  <c r="M205" i="14"/>
  <c r="M220" i="14"/>
  <c r="L262" i="14"/>
  <c r="M300" i="14"/>
  <c r="M415" i="14"/>
  <c r="M367" i="14"/>
  <c r="M257" i="14"/>
  <c r="M431" i="14"/>
  <c r="M217" i="14"/>
  <c r="M231" i="14"/>
  <c r="M320" i="14"/>
  <c r="M382" i="14"/>
  <c r="M148" i="14"/>
  <c r="M345" i="14"/>
  <c r="M420" i="14"/>
  <c r="M204" i="14"/>
  <c r="M408" i="14"/>
  <c r="M164" i="14"/>
  <c r="M263" i="14"/>
  <c r="M287" i="14"/>
  <c r="M312" i="14"/>
  <c r="M152" i="14"/>
  <c r="M350" i="14"/>
  <c r="M391" i="14"/>
  <c r="M428" i="14"/>
  <c r="M215" i="14"/>
  <c r="M228" i="14"/>
  <c r="M241" i="14"/>
  <c r="M254" i="14"/>
  <c r="M289" i="14"/>
  <c r="M335" i="14"/>
  <c r="M359" i="14"/>
  <c r="M255" i="14"/>
  <c r="M278" i="14"/>
  <c r="M313" i="14"/>
  <c r="M337" i="14"/>
  <c r="M384" i="14"/>
  <c r="M302" i="14"/>
  <c r="M361" i="14"/>
  <c r="M191" i="14"/>
  <c r="M256" i="14"/>
  <c r="M279" i="14"/>
  <c r="M326" i="14"/>
  <c r="M244" i="14"/>
  <c r="M280" i="14"/>
  <c r="M327" i="14"/>
  <c r="M409" i="14"/>
  <c r="M433" i="14"/>
  <c r="M74" i="14"/>
  <c r="M351" i="14"/>
  <c r="M398" i="14"/>
  <c r="M422" i="14"/>
  <c r="M44" i="14"/>
  <c r="M168" i="14"/>
  <c r="M31" i="14"/>
  <c r="M329" i="14"/>
  <c r="M377" i="14"/>
  <c r="M294" i="14"/>
  <c r="M20" i="14"/>
  <c r="M249" i="14"/>
  <c r="M319" i="14"/>
  <c r="M342" i="14"/>
  <c r="M401" i="14"/>
  <c r="M425" i="14"/>
  <c r="M233" i="14"/>
  <c r="M352" i="14"/>
  <c r="M209" i="14"/>
  <c r="M92" i="14"/>
  <c r="M223" i="14"/>
  <c r="M390" i="14"/>
  <c r="M270" i="14"/>
  <c r="M375" i="14"/>
  <c r="M353" i="14"/>
  <c r="M273" i="14"/>
  <c r="M248" i="14"/>
  <c r="M295" i="14"/>
  <c r="M36" i="14"/>
  <c r="M50" i="14"/>
  <c r="M172" i="14"/>
  <c r="M246" i="14"/>
  <c r="M423" i="14"/>
  <c r="M318" i="14"/>
  <c r="M66" i="14"/>
  <c r="M225" i="14"/>
  <c r="M286" i="14"/>
  <c r="M321" i="14"/>
  <c r="M438" i="14"/>
  <c r="M388" i="14"/>
  <c r="M136" i="14"/>
  <c r="M199" i="14"/>
  <c r="M212" i="14"/>
  <c r="M305" i="14"/>
  <c r="M4" i="14"/>
  <c r="M271" i="14"/>
  <c r="M200" i="14"/>
  <c r="M369" i="14"/>
  <c r="M393" i="14"/>
  <c r="M416" i="14"/>
  <c r="M281" i="14"/>
  <c r="M208" i="14"/>
  <c r="M376" i="14"/>
  <c r="M10" i="14"/>
  <c r="M334" i="14"/>
  <c r="M358" i="14"/>
  <c r="M60" i="14"/>
  <c r="M18" i="14"/>
  <c r="M399" i="14"/>
  <c r="M240" i="14"/>
  <c r="M265" i="14"/>
  <c r="M288" i="14"/>
  <c r="M311" i="14"/>
  <c r="M417" i="14"/>
  <c r="M440" i="14"/>
  <c r="M134" i="14"/>
  <c r="L134" i="14"/>
  <c r="M7" i="14"/>
  <c r="M30" i="14"/>
  <c r="L30" i="14"/>
  <c r="M89" i="14"/>
  <c r="L89" i="14"/>
  <c r="M112" i="14"/>
  <c r="M190" i="14"/>
  <c r="L190" i="14"/>
  <c r="L100" i="14"/>
  <c r="L66" i="14"/>
  <c r="M135" i="14"/>
  <c r="M169" i="14"/>
  <c r="M8" i="14"/>
  <c r="L8" i="14"/>
  <c r="M54" i="14"/>
  <c r="L54" i="14"/>
  <c r="M113" i="14"/>
  <c r="L113" i="14"/>
  <c r="L356" i="14"/>
  <c r="L388" i="14"/>
  <c r="L420" i="14"/>
  <c r="M214" i="14"/>
  <c r="L214" i="14"/>
  <c r="M9" i="14"/>
  <c r="L9" i="14"/>
  <c r="L20" i="14"/>
  <c r="M32" i="14"/>
  <c r="M55" i="14"/>
  <c r="M78" i="14"/>
  <c r="L78" i="14"/>
  <c r="M158" i="14"/>
  <c r="L158" i="14"/>
  <c r="M192" i="14"/>
  <c r="M137" i="14"/>
  <c r="L137" i="14"/>
  <c r="M238" i="14"/>
  <c r="L238" i="14"/>
  <c r="M33" i="14"/>
  <c r="L33" i="14"/>
  <c r="M79" i="14"/>
  <c r="L44" i="14"/>
  <c r="M56" i="14"/>
  <c r="M193" i="14"/>
  <c r="L10" i="14"/>
  <c r="M239" i="14"/>
  <c r="M272" i="14"/>
  <c r="M304" i="14"/>
  <c r="M336" i="14"/>
  <c r="M368" i="14"/>
  <c r="M400" i="14"/>
  <c r="M432" i="14"/>
  <c r="M102" i="14"/>
  <c r="L102" i="14"/>
  <c r="M159" i="14"/>
  <c r="L148" i="14"/>
  <c r="L204" i="14"/>
  <c r="M216" i="14"/>
  <c r="M57" i="14"/>
  <c r="L57" i="14"/>
  <c r="M80" i="14"/>
  <c r="M103" i="14"/>
  <c r="M126" i="14"/>
  <c r="L126" i="14"/>
  <c r="M160" i="14"/>
  <c r="L172" i="14"/>
  <c r="M58" i="14"/>
  <c r="M150" i="14"/>
  <c r="L150" i="14"/>
  <c r="M206" i="14"/>
  <c r="L206" i="14"/>
  <c r="L12" i="14"/>
  <c r="M264" i="14"/>
  <c r="M296" i="14"/>
  <c r="M328" i="14"/>
  <c r="M392" i="14"/>
  <c r="M424" i="14"/>
  <c r="M151" i="14"/>
  <c r="M185" i="14"/>
  <c r="M207" i="14"/>
  <c r="M230" i="14"/>
  <c r="L230" i="14"/>
  <c r="M360" i="14"/>
  <c r="M25" i="14"/>
  <c r="L25" i="14"/>
  <c r="L36" i="14"/>
  <c r="M48" i="14"/>
  <c r="M71" i="14"/>
  <c r="M94" i="14"/>
  <c r="L94" i="14"/>
  <c r="M174" i="14"/>
  <c r="L174" i="14"/>
  <c r="M128" i="14"/>
  <c r="M232" i="14"/>
  <c r="L84" i="14"/>
  <c r="M96" i="14"/>
  <c r="M119" i="14"/>
  <c r="M175" i="14"/>
  <c r="M22" i="14"/>
  <c r="L22" i="14"/>
  <c r="M24" i="14"/>
  <c r="L60" i="14"/>
  <c r="M118" i="14"/>
  <c r="L118" i="14"/>
  <c r="M3" i="14"/>
  <c r="M26" i="14"/>
  <c r="M73" i="14"/>
  <c r="L73" i="14"/>
  <c r="L50" i="14"/>
  <c r="L164" i="14"/>
  <c r="L244" i="14"/>
  <c r="M127" i="14"/>
  <c r="M184" i="14"/>
  <c r="M15" i="14"/>
  <c r="M38" i="14"/>
  <c r="L38" i="14"/>
  <c r="M97" i="14"/>
  <c r="L97" i="14"/>
  <c r="M120" i="14"/>
  <c r="M142" i="14"/>
  <c r="L142" i="14"/>
  <c r="M176" i="14"/>
  <c r="M182" i="14"/>
  <c r="L182" i="14"/>
  <c r="M23" i="14"/>
  <c r="M116" i="14"/>
  <c r="M49" i="14"/>
  <c r="L49" i="14"/>
  <c r="M72" i="14"/>
  <c r="M14" i="14"/>
  <c r="L14" i="14"/>
  <c r="L92" i="14"/>
  <c r="M46" i="14"/>
  <c r="L46" i="14"/>
  <c r="M198" i="14"/>
  <c r="L198" i="14"/>
  <c r="M16" i="14"/>
  <c r="M39" i="14"/>
  <c r="M62" i="14"/>
  <c r="L62" i="14"/>
  <c r="M121" i="14"/>
  <c r="L121" i="14"/>
  <c r="M143" i="14"/>
  <c r="M177" i="14"/>
  <c r="M161" i="14"/>
  <c r="M82" i="14"/>
  <c r="K1" i="14"/>
  <c r="D15" i="1" s="1"/>
  <c r="M153" i="14"/>
  <c r="M222" i="14"/>
  <c r="L222" i="14"/>
  <c r="M81" i="14"/>
  <c r="L81" i="14"/>
  <c r="M105" i="14"/>
  <c r="L105" i="14"/>
  <c r="M70" i="14"/>
  <c r="L70" i="14"/>
  <c r="M17" i="14"/>
  <c r="L17" i="14"/>
  <c r="M40" i="14"/>
  <c r="M63" i="14"/>
  <c r="M86" i="14"/>
  <c r="L86" i="14"/>
  <c r="M144" i="14"/>
  <c r="M166" i="14"/>
  <c r="L166" i="14"/>
  <c r="M95" i="14"/>
  <c r="L52" i="14"/>
  <c r="M11" i="14"/>
  <c r="M183" i="14"/>
  <c r="M145" i="14"/>
  <c r="M6" i="14"/>
  <c r="M201" i="14"/>
  <c r="M224" i="14"/>
  <c r="M247" i="14"/>
  <c r="M104" i="14"/>
  <c r="M47" i="14"/>
  <c r="M129" i="14"/>
  <c r="L129" i="14"/>
  <c r="M41" i="14"/>
  <c r="L41" i="14"/>
  <c r="M64" i="14"/>
  <c r="M87" i="14"/>
  <c r="M110" i="14"/>
  <c r="L110" i="14"/>
  <c r="L18" i="14"/>
  <c r="M167" i="14"/>
  <c r="L212" i="14"/>
  <c r="L6" i="14"/>
  <c r="M65" i="14"/>
  <c r="L65" i="14"/>
  <c r="M88" i="14"/>
  <c r="M111" i="14"/>
  <c r="L145" i="14"/>
  <c r="L153" i="14"/>
  <c r="L161" i="14"/>
  <c r="L169" i="14"/>
  <c r="L177" i="14"/>
  <c r="L185" i="14"/>
  <c r="L193" i="14"/>
  <c r="L201" i="14"/>
  <c r="L209" i="14"/>
  <c r="L217" i="14"/>
  <c r="L225" i="14"/>
  <c r="L233" i="14"/>
  <c r="L241" i="14"/>
  <c r="L249" i="14"/>
  <c r="L257" i="14"/>
  <c r="L265" i="14"/>
  <c r="L273" i="14"/>
  <c r="L281" i="14"/>
  <c r="L289" i="14"/>
  <c r="L297" i="14"/>
  <c r="L305" i="14"/>
  <c r="L313" i="14"/>
  <c r="L321" i="14"/>
  <c r="L329" i="14"/>
  <c r="L337" i="14"/>
  <c r="L345" i="14"/>
  <c r="L353" i="14"/>
  <c r="L361" i="14"/>
  <c r="L369" i="14"/>
  <c r="L377" i="14"/>
  <c r="L385" i="14"/>
  <c r="L393" i="14"/>
  <c r="L401" i="14"/>
  <c r="L409" i="14"/>
  <c r="L417" i="14"/>
  <c r="L425" i="14"/>
  <c r="L433" i="14"/>
  <c r="L246" i="14"/>
  <c r="L7" i="14"/>
  <c r="L15" i="14"/>
  <c r="L23" i="14"/>
  <c r="L31" i="14"/>
  <c r="L39" i="14"/>
  <c r="L47" i="14"/>
  <c r="L55" i="14"/>
  <c r="L63" i="14"/>
  <c r="L71" i="14"/>
  <c r="L79" i="14"/>
  <c r="L87" i="14"/>
  <c r="L95" i="14"/>
  <c r="L103" i="14"/>
  <c r="L111" i="14"/>
  <c r="L119" i="14"/>
  <c r="L127" i="14"/>
  <c r="L135" i="14"/>
  <c r="L143" i="14"/>
  <c r="L151" i="14"/>
  <c r="L159" i="14"/>
  <c r="L167" i="14"/>
  <c r="L175" i="14"/>
  <c r="L183" i="14"/>
  <c r="L191" i="14"/>
  <c r="L199" i="14"/>
  <c r="L207" i="14"/>
  <c r="L215" i="14"/>
  <c r="L223" i="14"/>
  <c r="L231" i="14"/>
  <c r="L239" i="14"/>
  <c r="L247" i="14"/>
  <c r="L16" i="14"/>
  <c r="L24" i="14"/>
  <c r="L32" i="14"/>
  <c r="L40" i="14"/>
  <c r="L48" i="14"/>
  <c r="L56" i="14"/>
  <c r="L64" i="14"/>
  <c r="L72" i="14"/>
  <c r="L80" i="14"/>
  <c r="L88" i="14"/>
  <c r="L96" i="14"/>
  <c r="L104" i="14"/>
  <c r="L112" i="14"/>
  <c r="L120" i="14"/>
  <c r="L128" i="14"/>
  <c r="L136" i="14"/>
  <c r="L144" i="14"/>
  <c r="L152" i="14"/>
  <c r="L160" i="14"/>
  <c r="L168" i="14"/>
  <c r="L176" i="14"/>
  <c r="L184" i="14"/>
  <c r="L192" i="14"/>
  <c r="L200" i="14"/>
  <c r="L208" i="14"/>
  <c r="L216" i="14"/>
  <c r="L224" i="14"/>
  <c r="L232" i="14"/>
  <c r="L240" i="14"/>
  <c r="L248" i="14"/>
  <c r="L256" i="14"/>
  <c r="L264" i="14"/>
  <c r="L272" i="14"/>
  <c r="L280" i="14"/>
  <c r="L288" i="14"/>
  <c r="L296" i="14"/>
  <c r="L304" i="14"/>
  <c r="L312" i="14"/>
  <c r="L320" i="14"/>
  <c r="L328" i="14"/>
  <c r="L336" i="14"/>
  <c r="L344" i="14"/>
  <c r="L352" i="14"/>
  <c r="L360" i="14"/>
  <c r="L368" i="14"/>
  <c r="L376" i="14"/>
  <c r="L384" i="14"/>
  <c r="L392" i="14"/>
  <c r="L400" i="14"/>
  <c r="L408" i="14"/>
  <c r="L416" i="14"/>
  <c r="L424" i="14"/>
  <c r="L432" i="14"/>
  <c r="L440" i="14"/>
  <c r="L1" i="14" l="1"/>
  <c r="E15" i="1" s="1"/>
  <c r="M1" i="14"/>
  <c r="F15" i="1" s="1"/>
  <c r="U476" i="13" l="1"/>
  <c r="L476" i="13"/>
  <c r="N476" i="13" s="1"/>
  <c r="J476" i="13"/>
  <c r="I476" i="13"/>
  <c r="U475" i="13"/>
  <c r="L475" i="13"/>
  <c r="J475" i="13"/>
  <c r="I475" i="13"/>
  <c r="U474" i="13"/>
  <c r="L474" i="13"/>
  <c r="J474" i="13"/>
  <c r="I474" i="13"/>
  <c r="U473" i="13"/>
  <c r="L473" i="13"/>
  <c r="J473" i="13"/>
  <c r="I473" i="13"/>
  <c r="U472" i="13"/>
  <c r="L472" i="13"/>
  <c r="J472" i="13"/>
  <c r="I472" i="13"/>
  <c r="U471" i="13"/>
  <c r="L471" i="13"/>
  <c r="J471" i="13"/>
  <c r="I471" i="13"/>
  <c r="U470" i="13"/>
  <c r="L470" i="13"/>
  <c r="N470" i="13" s="1"/>
  <c r="J470" i="13"/>
  <c r="I470" i="13"/>
  <c r="U469" i="13"/>
  <c r="L469" i="13"/>
  <c r="J469" i="13"/>
  <c r="N469" i="13" s="1"/>
  <c r="I469" i="13"/>
  <c r="U468" i="13"/>
  <c r="L468" i="13"/>
  <c r="J468" i="13"/>
  <c r="I468" i="13"/>
  <c r="U467" i="13"/>
  <c r="L467" i="13"/>
  <c r="J467" i="13"/>
  <c r="I467" i="13"/>
  <c r="U466" i="13"/>
  <c r="L466" i="13"/>
  <c r="J466" i="13"/>
  <c r="I466" i="13"/>
  <c r="U465" i="13"/>
  <c r="L465" i="13"/>
  <c r="J465" i="13"/>
  <c r="N465" i="13" s="1"/>
  <c r="I465" i="13"/>
  <c r="M465" i="13" s="1"/>
  <c r="U464" i="13"/>
  <c r="L464" i="13"/>
  <c r="J464" i="13"/>
  <c r="I464" i="13"/>
  <c r="U463" i="13"/>
  <c r="L463" i="13"/>
  <c r="J463" i="13"/>
  <c r="I463" i="13"/>
  <c r="U462" i="13"/>
  <c r="L462" i="13"/>
  <c r="J462" i="13"/>
  <c r="I462" i="13"/>
  <c r="U461" i="13"/>
  <c r="L461" i="13"/>
  <c r="J461" i="13"/>
  <c r="I461" i="13"/>
  <c r="U460" i="13"/>
  <c r="L460" i="13"/>
  <c r="N460" i="13" s="1"/>
  <c r="J460" i="13"/>
  <c r="I460" i="13"/>
  <c r="U459" i="13"/>
  <c r="L459" i="13"/>
  <c r="J459" i="13"/>
  <c r="I459" i="13"/>
  <c r="U458" i="13"/>
  <c r="L458" i="13"/>
  <c r="J458" i="13"/>
  <c r="I458" i="13"/>
  <c r="U457" i="13"/>
  <c r="L457" i="13"/>
  <c r="J457" i="13"/>
  <c r="I457" i="13"/>
  <c r="U456" i="13"/>
  <c r="L456" i="13"/>
  <c r="J456" i="13"/>
  <c r="I456" i="13"/>
  <c r="U455" i="13"/>
  <c r="L455" i="13"/>
  <c r="J455" i="13"/>
  <c r="I455" i="13"/>
  <c r="U454" i="13"/>
  <c r="L454" i="13"/>
  <c r="J454" i="13"/>
  <c r="I454" i="13"/>
  <c r="U453" i="13"/>
  <c r="L453" i="13"/>
  <c r="J453" i="13"/>
  <c r="N453" i="13" s="1"/>
  <c r="I453" i="13"/>
  <c r="U452" i="13"/>
  <c r="L452" i="13"/>
  <c r="J452" i="13"/>
  <c r="I452" i="13"/>
  <c r="U451" i="13"/>
  <c r="L451" i="13"/>
  <c r="J451" i="13"/>
  <c r="I451" i="13"/>
  <c r="U450" i="13"/>
  <c r="L450" i="13"/>
  <c r="J450" i="13"/>
  <c r="I450" i="13"/>
  <c r="U449" i="13"/>
  <c r="L449" i="13"/>
  <c r="J449" i="13"/>
  <c r="N449" i="13" s="1"/>
  <c r="I449" i="13"/>
  <c r="M449" i="13" s="1"/>
  <c r="U448" i="13"/>
  <c r="L448" i="13"/>
  <c r="J448" i="13"/>
  <c r="I448" i="13"/>
  <c r="U447" i="13"/>
  <c r="L447" i="13"/>
  <c r="J447" i="13"/>
  <c r="I447" i="13"/>
  <c r="U446" i="13"/>
  <c r="L446" i="13"/>
  <c r="N446" i="13" s="1"/>
  <c r="J446" i="13"/>
  <c r="I446" i="13"/>
  <c r="U445" i="13"/>
  <c r="L445" i="13"/>
  <c r="J445" i="13"/>
  <c r="I445" i="13"/>
  <c r="U444" i="13"/>
  <c r="N444" i="13"/>
  <c r="M444" i="13"/>
  <c r="L444" i="13"/>
  <c r="J444" i="13"/>
  <c r="I444" i="13"/>
  <c r="U443" i="13"/>
  <c r="L443" i="13"/>
  <c r="J443" i="13"/>
  <c r="N443" i="13" s="1"/>
  <c r="I443" i="13"/>
  <c r="U442" i="13"/>
  <c r="L442" i="13"/>
  <c r="J442" i="13"/>
  <c r="I442" i="13"/>
  <c r="M442" i="13" s="1"/>
  <c r="U441" i="13"/>
  <c r="L441" i="13"/>
  <c r="J441" i="13"/>
  <c r="I441" i="13"/>
  <c r="U440" i="13"/>
  <c r="L440" i="13"/>
  <c r="J440" i="13"/>
  <c r="I440" i="13"/>
  <c r="U439" i="13"/>
  <c r="L439" i="13"/>
  <c r="J439" i="13"/>
  <c r="I439" i="13"/>
  <c r="U438" i="13"/>
  <c r="L438" i="13"/>
  <c r="J438" i="13"/>
  <c r="I438" i="13"/>
  <c r="U437" i="13"/>
  <c r="L437" i="13"/>
  <c r="M437" i="13" s="1"/>
  <c r="J437" i="13"/>
  <c r="I437" i="13"/>
  <c r="U436" i="13"/>
  <c r="L436" i="13"/>
  <c r="J436" i="13"/>
  <c r="I436" i="13"/>
  <c r="U435" i="13"/>
  <c r="L435" i="13"/>
  <c r="J435" i="13"/>
  <c r="I435" i="13"/>
  <c r="U434" i="13"/>
  <c r="L434" i="13"/>
  <c r="J434" i="13"/>
  <c r="I434" i="13"/>
  <c r="U433" i="13"/>
  <c r="L433" i="13"/>
  <c r="J433" i="13"/>
  <c r="I433" i="13"/>
  <c r="U432" i="13"/>
  <c r="L432" i="13"/>
  <c r="J432" i="13"/>
  <c r="I432" i="13"/>
  <c r="U431" i="13"/>
  <c r="L431" i="13"/>
  <c r="J431" i="13"/>
  <c r="I431" i="13"/>
  <c r="U430" i="13"/>
  <c r="L430" i="13"/>
  <c r="J430" i="13"/>
  <c r="I430" i="13"/>
  <c r="U429" i="13"/>
  <c r="L429" i="13"/>
  <c r="N429" i="13" s="1"/>
  <c r="J429" i="13"/>
  <c r="I429" i="13"/>
  <c r="U428" i="13"/>
  <c r="L428" i="13"/>
  <c r="J428" i="13"/>
  <c r="I428" i="13"/>
  <c r="U427" i="13"/>
  <c r="L427" i="13"/>
  <c r="M427" i="13" s="1"/>
  <c r="J427" i="13"/>
  <c r="I427" i="13"/>
  <c r="U426" i="13"/>
  <c r="L426" i="13"/>
  <c r="J426" i="13"/>
  <c r="I426" i="13"/>
  <c r="U425" i="13"/>
  <c r="L425" i="13"/>
  <c r="J425" i="13"/>
  <c r="I425" i="13"/>
  <c r="U424" i="13"/>
  <c r="L424" i="13"/>
  <c r="N424" i="13" s="1"/>
  <c r="J424" i="13"/>
  <c r="I424" i="13"/>
  <c r="U423" i="13"/>
  <c r="L423" i="13"/>
  <c r="J423" i="13"/>
  <c r="I423" i="13"/>
  <c r="U422" i="13"/>
  <c r="L422" i="13"/>
  <c r="J422" i="13"/>
  <c r="I422" i="13"/>
  <c r="U421" i="13"/>
  <c r="L421" i="13"/>
  <c r="M421" i="13" s="1"/>
  <c r="J421" i="13"/>
  <c r="I421" i="13"/>
  <c r="U420" i="13"/>
  <c r="L420" i="13"/>
  <c r="M420" i="13" s="1"/>
  <c r="J420" i="13"/>
  <c r="I420" i="13"/>
  <c r="U419" i="13"/>
  <c r="L419" i="13"/>
  <c r="J419" i="13"/>
  <c r="I419" i="13"/>
  <c r="U418" i="13"/>
  <c r="L418" i="13"/>
  <c r="J418" i="13"/>
  <c r="I418" i="13"/>
  <c r="U417" i="13"/>
  <c r="L417" i="13"/>
  <c r="J417" i="13"/>
  <c r="N417" i="13" s="1"/>
  <c r="I417" i="13"/>
  <c r="M417" i="13" s="1"/>
  <c r="U416" i="13"/>
  <c r="L416" i="13"/>
  <c r="J416" i="13"/>
  <c r="I416" i="13"/>
  <c r="U415" i="13"/>
  <c r="L415" i="13"/>
  <c r="J415" i="13"/>
  <c r="I415" i="13"/>
  <c r="U414" i="13"/>
  <c r="L414" i="13"/>
  <c r="N414" i="13" s="1"/>
  <c r="J414" i="13"/>
  <c r="I414" i="13"/>
  <c r="U413" i="13"/>
  <c r="L413" i="13"/>
  <c r="M413" i="13" s="1"/>
  <c r="J413" i="13"/>
  <c r="I413" i="13"/>
  <c r="U412" i="13"/>
  <c r="L412" i="13"/>
  <c r="J412" i="13"/>
  <c r="I412" i="13"/>
  <c r="M412" i="13" s="1"/>
  <c r="U411" i="13"/>
  <c r="L411" i="13"/>
  <c r="J411" i="13"/>
  <c r="N411" i="13" s="1"/>
  <c r="I411" i="13"/>
  <c r="M411" i="13" s="1"/>
  <c r="U410" i="13"/>
  <c r="L410" i="13"/>
  <c r="J410" i="13"/>
  <c r="I410" i="13"/>
  <c r="U409" i="13"/>
  <c r="L409" i="13"/>
  <c r="J409" i="13"/>
  <c r="I409" i="13"/>
  <c r="U408" i="13"/>
  <c r="L408" i="13"/>
  <c r="N408" i="13" s="1"/>
  <c r="J408" i="13"/>
  <c r="I408" i="13"/>
  <c r="M408" i="13" s="1"/>
  <c r="U407" i="13"/>
  <c r="M407" i="13"/>
  <c r="L407" i="13"/>
  <c r="J407" i="13"/>
  <c r="I407" i="13"/>
  <c r="U406" i="13"/>
  <c r="L406" i="13"/>
  <c r="N406" i="13" s="1"/>
  <c r="J406" i="13"/>
  <c r="I406" i="13"/>
  <c r="U405" i="13"/>
  <c r="L405" i="13"/>
  <c r="J405" i="13"/>
  <c r="I405" i="13"/>
  <c r="U404" i="13"/>
  <c r="L404" i="13"/>
  <c r="J404" i="13"/>
  <c r="I404" i="13"/>
  <c r="U403" i="13"/>
  <c r="L403" i="13"/>
  <c r="J403" i="13"/>
  <c r="I403" i="13"/>
  <c r="U402" i="13"/>
  <c r="L402" i="13"/>
  <c r="J402" i="13"/>
  <c r="I402" i="13"/>
  <c r="U401" i="13"/>
  <c r="L401" i="13"/>
  <c r="J401" i="13"/>
  <c r="I401" i="13"/>
  <c r="U400" i="13"/>
  <c r="L400" i="13"/>
  <c r="J400" i="13"/>
  <c r="I400" i="13"/>
  <c r="U399" i="13"/>
  <c r="L399" i="13"/>
  <c r="J399" i="13"/>
  <c r="I399" i="13"/>
  <c r="U398" i="13"/>
  <c r="L398" i="13"/>
  <c r="J398" i="13"/>
  <c r="I398" i="13"/>
  <c r="U397" i="13"/>
  <c r="L397" i="13"/>
  <c r="N397" i="13" s="1"/>
  <c r="J397" i="13"/>
  <c r="I397" i="13"/>
  <c r="U396" i="13"/>
  <c r="L396" i="13"/>
  <c r="N396" i="13" s="1"/>
  <c r="J396" i="13"/>
  <c r="I396" i="13"/>
  <c r="U395" i="13"/>
  <c r="N395" i="13"/>
  <c r="L395" i="13"/>
  <c r="J395" i="13"/>
  <c r="I395" i="13"/>
  <c r="M395" i="13" s="1"/>
  <c r="U394" i="13"/>
  <c r="L394" i="13"/>
  <c r="J394" i="13"/>
  <c r="I394" i="13"/>
  <c r="U393" i="13"/>
  <c r="L393" i="13"/>
  <c r="J393" i="13"/>
  <c r="I393" i="13"/>
  <c r="U392" i="13"/>
  <c r="L392" i="13"/>
  <c r="J392" i="13"/>
  <c r="N392" i="13" s="1"/>
  <c r="I392" i="13"/>
  <c r="U391" i="13"/>
  <c r="L391" i="13"/>
  <c r="J391" i="13"/>
  <c r="I391" i="13"/>
  <c r="U390" i="13"/>
  <c r="L390" i="13"/>
  <c r="J390" i="13"/>
  <c r="I390" i="13"/>
  <c r="U389" i="13"/>
  <c r="L389" i="13"/>
  <c r="J389" i="13"/>
  <c r="N389" i="13" s="1"/>
  <c r="I389" i="13"/>
  <c r="U388" i="13"/>
  <c r="L388" i="13"/>
  <c r="J388" i="13"/>
  <c r="I388" i="13"/>
  <c r="U387" i="13"/>
  <c r="L387" i="13"/>
  <c r="J387" i="13"/>
  <c r="I387" i="13"/>
  <c r="U386" i="13"/>
  <c r="L386" i="13"/>
  <c r="J386" i="13"/>
  <c r="I386" i="13"/>
  <c r="U385" i="13"/>
  <c r="L385" i="13"/>
  <c r="J385" i="13"/>
  <c r="I385" i="13"/>
  <c r="U384" i="13"/>
  <c r="L384" i="13"/>
  <c r="M384" i="13" s="1"/>
  <c r="J384" i="13"/>
  <c r="I384" i="13"/>
  <c r="U383" i="13"/>
  <c r="L383" i="13"/>
  <c r="N383" i="13" s="1"/>
  <c r="J383" i="13"/>
  <c r="I383" i="13"/>
  <c r="U382" i="13"/>
  <c r="L382" i="13"/>
  <c r="J382" i="13"/>
  <c r="I382" i="13"/>
  <c r="M382" i="13" s="1"/>
  <c r="U381" i="13"/>
  <c r="L381" i="13"/>
  <c r="M381" i="13" s="1"/>
  <c r="J381" i="13"/>
  <c r="I381" i="13"/>
  <c r="U380" i="13"/>
  <c r="L380" i="13"/>
  <c r="M380" i="13" s="1"/>
  <c r="J380" i="13"/>
  <c r="I380" i="13"/>
  <c r="U379" i="13"/>
  <c r="L379" i="13"/>
  <c r="N379" i="13" s="1"/>
  <c r="J379" i="13"/>
  <c r="I379" i="13"/>
  <c r="U378" i="13"/>
  <c r="L378" i="13"/>
  <c r="J378" i="13"/>
  <c r="N378" i="13" s="1"/>
  <c r="I378" i="13"/>
  <c r="M378" i="13" s="1"/>
  <c r="U377" i="13"/>
  <c r="L377" i="13"/>
  <c r="N377" i="13" s="1"/>
  <c r="J377" i="13"/>
  <c r="I377" i="13"/>
  <c r="U376" i="13"/>
  <c r="L376" i="13"/>
  <c r="J376" i="13"/>
  <c r="I376" i="13"/>
  <c r="U375" i="13"/>
  <c r="M375" i="13"/>
  <c r="L375" i="13"/>
  <c r="J375" i="13"/>
  <c r="I375" i="13"/>
  <c r="U374" i="13"/>
  <c r="L374" i="13"/>
  <c r="J374" i="13"/>
  <c r="I374" i="13"/>
  <c r="U373" i="13"/>
  <c r="L373" i="13"/>
  <c r="M373" i="13" s="1"/>
  <c r="J373" i="13"/>
  <c r="N373" i="13" s="1"/>
  <c r="I373" i="13"/>
  <c r="U372" i="13"/>
  <c r="L372" i="13"/>
  <c r="M372" i="13" s="1"/>
  <c r="J372" i="13"/>
  <c r="I372" i="13"/>
  <c r="U371" i="13"/>
  <c r="L371" i="13"/>
  <c r="J371" i="13"/>
  <c r="I371" i="13"/>
  <c r="U370" i="13"/>
  <c r="L370" i="13"/>
  <c r="J370" i="13"/>
  <c r="I370" i="13"/>
  <c r="U369" i="13"/>
  <c r="L369" i="13"/>
  <c r="J369" i="13"/>
  <c r="I369" i="13"/>
  <c r="M369" i="13" s="1"/>
  <c r="U368" i="13"/>
  <c r="L368" i="13"/>
  <c r="N368" i="13" s="1"/>
  <c r="J368" i="13"/>
  <c r="I368" i="13"/>
  <c r="U367" i="13"/>
  <c r="L367" i="13"/>
  <c r="J367" i="13"/>
  <c r="I367" i="13"/>
  <c r="U366" i="13"/>
  <c r="L366" i="13"/>
  <c r="N366" i="13" s="1"/>
  <c r="J366" i="13"/>
  <c r="I366" i="13"/>
  <c r="U365" i="13"/>
  <c r="M365" i="13"/>
  <c r="L365" i="13"/>
  <c r="J365" i="13"/>
  <c r="I365" i="13"/>
  <c r="U364" i="13"/>
  <c r="L364" i="13"/>
  <c r="J364" i="13"/>
  <c r="N364" i="13" s="1"/>
  <c r="I364" i="13"/>
  <c r="U363" i="13"/>
  <c r="L363" i="13"/>
  <c r="N363" i="13" s="1"/>
  <c r="J363" i="13"/>
  <c r="I363" i="13"/>
  <c r="U362" i="13"/>
  <c r="L362" i="13"/>
  <c r="J362" i="13"/>
  <c r="I362" i="13"/>
  <c r="M362" i="13" s="1"/>
  <c r="U361" i="13"/>
  <c r="L361" i="13"/>
  <c r="J361" i="13"/>
  <c r="I361" i="13"/>
  <c r="U360" i="13"/>
  <c r="M360" i="13"/>
  <c r="L360" i="13"/>
  <c r="J360" i="13"/>
  <c r="I360" i="13"/>
  <c r="U359" i="13"/>
  <c r="L359" i="13"/>
  <c r="J359" i="13"/>
  <c r="I359" i="13"/>
  <c r="U358" i="13"/>
  <c r="L358" i="13"/>
  <c r="J358" i="13"/>
  <c r="I358" i="13"/>
  <c r="U357" i="13"/>
  <c r="L357" i="13"/>
  <c r="J357" i="13"/>
  <c r="N357" i="13" s="1"/>
  <c r="I357" i="13"/>
  <c r="U356" i="13"/>
  <c r="L356" i="13"/>
  <c r="N356" i="13" s="1"/>
  <c r="J356" i="13"/>
  <c r="I356" i="13"/>
  <c r="U355" i="13"/>
  <c r="L355" i="13"/>
  <c r="J355" i="13"/>
  <c r="I355" i="13"/>
  <c r="U354" i="13"/>
  <c r="L354" i="13"/>
  <c r="N354" i="13" s="1"/>
  <c r="J354" i="13"/>
  <c r="I354" i="13"/>
  <c r="U353" i="13"/>
  <c r="L353" i="13"/>
  <c r="J353" i="13"/>
  <c r="I353" i="13"/>
  <c r="U352" i="13"/>
  <c r="L352" i="13"/>
  <c r="J352" i="13"/>
  <c r="I352" i="13"/>
  <c r="U351" i="13"/>
  <c r="L351" i="13"/>
  <c r="J351" i="13"/>
  <c r="I351" i="13"/>
  <c r="U350" i="13"/>
  <c r="L350" i="13"/>
  <c r="J350" i="13"/>
  <c r="I350" i="13"/>
  <c r="M350" i="13" s="1"/>
  <c r="U349" i="13"/>
  <c r="L349" i="13"/>
  <c r="J349" i="13"/>
  <c r="I349" i="13"/>
  <c r="U348" i="13"/>
  <c r="L348" i="13"/>
  <c r="N348" i="13" s="1"/>
  <c r="J348" i="13"/>
  <c r="I348" i="13"/>
  <c r="U347" i="13"/>
  <c r="L347" i="13"/>
  <c r="M347" i="13" s="1"/>
  <c r="J347" i="13"/>
  <c r="I347" i="13"/>
  <c r="U346" i="13"/>
  <c r="L346" i="13"/>
  <c r="J346" i="13"/>
  <c r="I346" i="13"/>
  <c r="U345" i="13"/>
  <c r="L345" i="13"/>
  <c r="J345" i="13"/>
  <c r="I345" i="13"/>
  <c r="U344" i="13"/>
  <c r="L344" i="13"/>
  <c r="J344" i="13"/>
  <c r="I344" i="13"/>
  <c r="U343" i="13"/>
  <c r="L343" i="13"/>
  <c r="J343" i="13"/>
  <c r="I343" i="13"/>
  <c r="U342" i="13"/>
  <c r="L342" i="13"/>
  <c r="J342" i="13"/>
  <c r="I342" i="13"/>
  <c r="U341" i="13"/>
  <c r="L341" i="13"/>
  <c r="J341" i="13"/>
  <c r="N341" i="13" s="1"/>
  <c r="I341" i="13"/>
  <c r="U340" i="13"/>
  <c r="L340" i="13"/>
  <c r="J340" i="13"/>
  <c r="I340" i="13"/>
  <c r="U339" i="13"/>
  <c r="L339" i="13"/>
  <c r="J339" i="13"/>
  <c r="I339" i="13"/>
  <c r="U338" i="13"/>
  <c r="L338" i="13"/>
  <c r="N338" i="13" s="1"/>
  <c r="J338" i="13"/>
  <c r="I338" i="13"/>
  <c r="U337" i="13"/>
  <c r="L337" i="13"/>
  <c r="J337" i="13"/>
  <c r="N337" i="13" s="1"/>
  <c r="I337" i="13"/>
  <c r="M337" i="13" s="1"/>
  <c r="U336" i="13"/>
  <c r="L336" i="13"/>
  <c r="J336" i="13"/>
  <c r="I336" i="13"/>
  <c r="U335" i="13"/>
  <c r="L335" i="13"/>
  <c r="J335" i="13"/>
  <c r="I335" i="13"/>
  <c r="U334" i="13"/>
  <c r="L334" i="13"/>
  <c r="J334" i="13"/>
  <c r="I334" i="13"/>
  <c r="M334" i="13" s="1"/>
  <c r="U333" i="13"/>
  <c r="L333" i="13"/>
  <c r="M333" i="13" s="1"/>
  <c r="J333" i="13"/>
  <c r="I333" i="13"/>
  <c r="U332" i="13"/>
  <c r="L332" i="13"/>
  <c r="M332" i="13" s="1"/>
  <c r="J332" i="13"/>
  <c r="I332" i="13"/>
  <c r="U331" i="13"/>
  <c r="L331" i="13"/>
  <c r="N331" i="13" s="1"/>
  <c r="J331" i="13"/>
  <c r="I331" i="13"/>
  <c r="U330" i="13"/>
  <c r="L330" i="13"/>
  <c r="J330" i="13"/>
  <c r="I330" i="13"/>
  <c r="M330" i="13" s="1"/>
  <c r="U329" i="13"/>
  <c r="L329" i="13"/>
  <c r="J329" i="13"/>
  <c r="I329" i="13"/>
  <c r="U328" i="13"/>
  <c r="L328" i="13"/>
  <c r="J328" i="13"/>
  <c r="I328" i="13"/>
  <c r="U327" i="13"/>
  <c r="L327" i="13"/>
  <c r="J327" i="13"/>
  <c r="I327" i="13"/>
  <c r="U326" i="13"/>
  <c r="M326" i="13"/>
  <c r="L326" i="13"/>
  <c r="J326" i="13"/>
  <c r="I326" i="13"/>
  <c r="U325" i="13"/>
  <c r="M325" i="13"/>
  <c r="L325" i="13"/>
  <c r="J325" i="13"/>
  <c r="N325" i="13" s="1"/>
  <c r="I325" i="13"/>
  <c r="U324" i="13"/>
  <c r="L324" i="13"/>
  <c r="J324" i="13"/>
  <c r="N324" i="13" s="1"/>
  <c r="I324" i="13"/>
  <c r="U323" i="13"/>
  <c r="L323" i="13"/>
  <c r="J323" i="13"/>
  <c r="I323" i="13"/>
  <c r="U322" i="13"/>
  <c r="L322" i="13"/>
  <c r="J322" i="13"/>
  <c r="I322" i="13"/>
  <c r="U321" i="13"/>
  <c r="L321" i="13"/>
  <c r="J321" i="13"/>
  <c r="I321" i="13"/>
  <c r="M321" i="13" s="1"/>
  <c r="U320" i="13"/>
  <c r="L320" i="13"/>
  <c r="J320" i="13"/>
  <c r="N320" i="13" s="1"/>
  <c r="I320" i="13"/>
  <c r="U319" i="13"/>
  <c r="L319" i="13"/>
  <c r="J319" i="13"/>
  <c r="I319" i="13"/>
  <c r="U318" i="13"/>
  <c r="L318" i="13"/>
  <c r="N318" i="13" s="1"/>
  <c r="J318" i="13"/>
  <c r="I318" i="13"/>
  <c r="U317" i="13"/>
  <c r="L317" i="13"/>
  <c r="J317" i="13"/>
  <c r="I317" i="13"/>
  <c r="U316" i="13"/>
  <c r="L316" i="13"/>
  <c r="J316" i="13"/>
  <c r="I316" i="13"/>
  <c r="U315" i="13"/>
  <c r="L315" i="13"/>
  <c r="N315" i="13" s="1"/>
  <c r="J315" i="13"/>
  <c r="I315" i="13"/>
  <c r="U314" i="13"/>
  <c r="L314" i="13"/>
  <c r="J314" i="13"/>
  <c r="I314" i="13"/>
  <c r="U313" i="13"/>
  <c r="L313" i="13"/>
  <c r="J313" i="13"/>
  <c r="I313" i="13"/>
  <c r="U312" i="13"/>
  <c r="L312" i="13"/>
  <c r="J312" i="13"/>
  <c r="I312" i="13"/>
  <c r="U311" i="13"/>
  <c r="L311" i="13"/>
  <c r="J311" i="13"/>
  <c r="I311" i="13"/>
  <c r="U310" i="13"/>
  <c r="L310" i="13"/>
  <c r="J310" i="13"/>
  <c r="I310" i="13"/>
  <c r="M310" i="13" s="1"/>
  <c r="U309" i="13"/>
  <c r="L309" i="13"/>
  <c r="J309" i="13"/>
  <c r="I309" i="13"/>
  <c r="U308" i="13"/>
  <c r="L308" i="13"/>
  <c r="J308" i="13"/>
  <c r="I308" i="13"/>
  <c r="U307" i="13"/>
  <c r="L307" i="13"/>
  <c r="N307" i="13" s="1"/>
  <c r="J307" i="13"/>
  <c r="I307" i="13"/>
  <c r="U306" i="13"/>
  <c r="L306" i="13"/>
  <c r="J306" i="13"/>
  <c r="I306" i="13"/>
  <c r="U305" i="13"/>
  <c r="L305" i="13"/>
  <c r="J305" i="13"/>
  <c r="I305" i="13"/>
  <c r="M305" i="13" s="1"/>
  <c r="U304" i="13"/>
  <c r="L304" i="13"/>
  <c r="J304" i="13"/>
  <c r="I304" i="13"/>
  <c r="U303" i="13"/>
  <c r="L303" i="13"/>
  <c r="J303" i="13"/>
  <c r="I303" i="13"/>
  <c r="U302" i="13"/>
  <c r="L302" i="13"/>
  <c r="J302" i="13"/>
  <c r="I302" i="13"/>
  <c r="M302" i="13" s="1"/>
  <c r="U301" i="13"/>
  <c r="L301" i="13"/>
  <c r="J301" i="13"/>
  <c r="I301" i="13"/>
  <c r="U300" i="13"/>
  <c r="L300" i="13"/>
  <c r="N300" i="13" s="1"/>
  <c r="J300" i="13"/>
  <c r="I300" i="13"/>
  <c r="U299" i="13"/>
  <c r="L299" i="13"/>
  <c r="J299" i="13"/>
  <c r="N299" i="13" s="1"/>
  <c r="I299" i="13"/>
  <c r="M299" i="13" s="1"/>
  <c r="U298" i="13"/>
  <c r="L298" i="13"/>
  <c r="J298" i="13"/>
  <c r="I298" i="13"/>
  <c r="U297" i="13"/>
  <c r="L297" i="13"/>
  <c r="J297" i="13"/>
  <c r="I297" i="13"/>
  <c r="U296" i="13"/>
  <c r="L296" i="13"/>
  <c r="N296" i="13" s="1"/>
  <c r="J296" i="13"/>
  <c r="I296" i="13"/>
  <c r="U295" i="13"/>
  <c r="L295" i="13"/>
  <c r="M295" i="13" s="1"/>
  <c r="J295" i="13"/>
  <c r="I295" i="13"/>
  <c r="U294" i="13"/>
  <c r="L294" i="13"/>
  <c r="M294" i="13" s="1"/>
  <c r="J294" i="13"/>
  <c r="I294" i="13"/>
  <c r="U293" i="13"/>
  <c r="L293" i="13"/>
  <c r="J293" i="13"/>
  <c r="I293" i="13"/>
  <c r="U292" i="13"/>
  <c r="L292" i="13"/>
  <c r="N292" i="13" s="1"/>
  <c r="J292" i="13"/>
  <c r="I292" i="13"/>
  <c r="U291" i="13"/>
  <c r="L291" i="13"/>
  <c r="J291" i="13"/>
  <c r="I291" i="13"/>
  <c r="U290" i="13"/>
  <c r="L290" i="13"/>
  <c r="J290" i="13"/>
  <c r="I290" i="13"/>
  <c r="U289" i="13"/>
  <c r="L289" i="13"/>
  <c r="J289" i="13"/>
  <c r="N289" i="13" s="1"/>
  <c r="I289" i="13"/>
  <c r="M289" i="13" s="1"/>
  <c r="U288" i="13"/>
  <c r="L288" i="13"/>
  <c r="J288" i="13"/>
  <c r="I288" i="13"/>
  <c r="U287" i="13"/>
  <c r="L287" i="13"/>
  <c r="J287" i="13"/>
  <c r="I287" i="13"/>
  <c r="U286" i="13"/>
  <c r="L286" i="13"/>
  <c r="J286" i="13"/>
  <c r="I286" i="13"/>
  <c r="U285" i="13"/>
  <c r="L285" i="13"/>
  <c r="N285" i="13" s="1"/>
  <c r="J285" i="13"/>
  <c r="I285" i="13"/>
  <c r="U284" i="13"/>
  <c r="L284" i="13"/>
  <c r="J284" i="13"/>
  <c r="I284" i="13"/>
  <c r="U283" i="13"/>
  <c r="L283" i="13"/>
  <c r="N283" i="13" s="1"/>
  <c r="J283" i="13"/>
  <c r="I283" i="13"/>
  <c r="M283" i="13" s="1"/>
  <c r="U282" i="13"/>
  <c r="L282" i="13"/>
  <c r="N282" i="13" s="1"/>
  <c r="J282" i="13"/>
  <c r="I282" i="13"/>
  <c r="U281" i="13"/>
  <c r="L281" i="13"/>
  <c r="J281" i="13"/>
  <c r="I281" i="13"/>
  <c r="U280" i="13"/>
  <c r="L280" i="13"/>
  <c r="N280" i="13" s="1"/>
  <c r="J280" i="13"/>
  <c r="I280" i="13"/>
  <c r="U279" i="13"/>
  <c r="L279" i="13"/>
  <c r="J279" i="13"/>
  <c r="I279" i="13"/>
  <c r="U278" i="13"/>
  <c r="L278" i="13"/>
  <c r="J278" i="13"/>
  <c r="I278" i="13"/>
  <c r="U277" i="13"/>
  <c r="L277" i="13"/>
  <c r="J277" i="13"/>
  <c r="N277" i="13" s="1"/>
  <c r="I277" i="13"/>
  <c r="U276" i="13"/>
  <c r="L276" i="13"/>
  <c r="J276" i="13"/>
  <c r="I276" i="13"/>
  <c r="U275" i="13"/>
  <c r="L275" i="13"/>
  <c r="J275" i="13"/>
  <c r="I275" i="13"/>
  <c r="U274" i="13"/>
  <c r="M274" i="13"/>
  <c r="L274" i="13"/>
  <c r="J274" i="13"/>
  <c r="I274" i="13"/>
  <c r="U273" i="13"/>
  <c r="L273" i="13"/>
  <c r="J273" i="13"/>
  <c r="I273" i="13"/>
  <c r="U272" i="13"/>
  <c r="L272" i="13"/>
  <c r="J272" i="13"/>
  <c r="N272" i="13" s="1"/>
  <c r="I272" i="13"/>
  <c r="U271" i="13"/>
  <c r="L271" i="13"/>
  <c r="N271" i="13" s="1"/>
  <c r="J271" i="13"/>
  <c r="I271" i="13"/>
  <c r="U270" i="13"/>
  <c r="L270" i="13"/>
  <c r="J270" i="13"/>
  <c r="I270" i="13"/>
  <c r="U269" i="13"/>
  <c r="L269" i="13"/>
  <c r="J269" i="13"/>
  <c r="I269" i="13"/>
  <c r="U268" i="13"/>
  <c r="L268" i="13"/>
  <c r="J268" i="13"/>
  <c r="I268" i="13"/>
  <c r="M268" i="13" s="1"/>
  <c r="U267" i="13"/>
  <c r="M267" i="13"/>
  <c r="L267" i="13"/>
  <c r="J267" i="13"/>
  <c r="N267" i="13" s="1"/>
  <c r="I267" i="13"/>
  <c r="U266" i="13"/>
  <c r="L266" i="13"/>
  <c r="J266" i="13"/>
  <c r="I266" i="13"/>
  <c r="M266" i="13" s="1"/>
  <c r="U265" i="13"/>
  <c r="L265" i="13"/>
  <c r="J265" i="13"/>
  <c r="I265" i="13"/>
  <c r="U264" i="13"/>
  <c r="L264" i="13"/>
  <c r="N264" i="13" s="1"/>
  <c r="J264" i="13"/>
  <c r="I264" i="13"/>
  <c r="U263" i="13"/>
  <c r="L263" i="13"/>
  <c r="J263" i="13"/>
  <c r="I263" i="13"/>
  <c r="U262" i="13"/>
  <c r="L262" i="13"/>
  <c r="J262" i="13"/>
  <c r="I262" i="13"/>
  <c r="U261" i="13"/>
  <c r="L261" i="13"/>
  <c r="J261" i="13"/>
  <c r="I261" i="13"/>
  <c r="U260" i="13"/>
  <c r="L260" i="13"/>
  <c r="J260" i="13"/>
  <c r="I260" i="13"/>
  <c r="U259" i="13"/>
  <c r="L259" i="13"/>
  <c r="J259" i="13"/>
  <c r="I259" i="13"/>
  <c r="U258" i="13"/>
  <c r="L258" i="13"/>
  <c r="J258" i="13"/>
  <c r="I258" i="13"/>
  <c r="U257" i="13"/>
  <c r="L257" i="13"/>
  <c r="J257" i="13"/>
  <c r="N257" i="13" s="1"/>
  <c r="I257" i="13"/>
  <c r="U256" i="13"/>
  <c r="L256" i="13"/>
  <c r="J256" i="13"/>
  <c r="I256" i="13"/>
  <c r="U255" i="13"/>
  <c r="L255" i="13"/>
  <c r="J255" i="13"/>
  <c r="I255" i="13"/>
  <c r="U254" i="13"/>
  <c r="L254" i="13"/>
  <c r="J254" i="13"/>
  <c r="I254" i="13"/>
  <c r="M254" i="13" s="1"/>
  <c r="U253" i="13"/>
  <c r="L253" i="13"/>
  <c r="J253" i="13"/>
  <c r="I253" i="13"/>
  <c r="U252" i="13"/>
  <c r="N252" i="13"/>
  <c r="M252" i="13"/>
  <c r="L252" i="13"/>
  <c r="J252" i="13"/>
  <c r="I252" i="13"/>
  <c r="U251" i="13"/>
  <c r="L251" i="13"/>
  <c r="M251" i="13" s="1"/>
  <c r="J251" i="13"/>
  <c r="N251" i="13" s="1"/>
  <c r="I251" i="13"/>
  <c r="U250" i="13"/>
  <c r="L250" i="13"/>
  <c r="N250" i="13" s="1"/>
  <c r="J250" i="13"/>
  <c r="I250" i="13"/>
  <c r="U249" i="13"/>
  <c r="L249" i="13"/>
  <c r="J249" i="13"/>
  <c r="I249" i="13"/>
  <c r="U248" i="13"/>
  <c r="L248" i="13"/>
  <c r="N248" i="13" s="1"/>
  <c r="J248" i="13"/>
  <c r="I248" i="13"/>
  <c r="U247" i="13"/>
  <c r="L247" i="13"/>
  <c r="J247" i="13"/>
  <c r="I247" i="13"/>
  <c r="M247" i="13" s="1"/>
  <c r="U246" i="13"/>
  <c r="L246" i="13"/>
  <c r="J246" i="13"/>
  <c r="I246" i="13"/>
  <c r="U245" i="13"/>
  <c r="L245" i="13"/>
  <c r="J245" i="13"/>
  <c r="N245" i="13" s="1"/>
  <c r="I245" i="13"/>
  <c r="M245" i="13" s="1"/>
  <c r="U244" i="13"/>
  <c r="L244" i="13"/>
  <c r="J244" i="13"/>
  <c r="I244" i="13"/>
  <c r="M244" i="13" s="1"/>
  <c r="U243" i="13"/>
  <c r="L243" i="13"/>
  <c r="J243" i="13"/>
  <c r="I243" i="13"/>
  <c r="U242" i="13"/>
  <c r="L242" i="13"/>
  <c r="J242" i="13"/>
  <c r="I242" i="13"/>
  <c r="U241" i="13"/>
  <c r="L241" i="13"/>
  <c r="J241" i="13"/>
  <c r="I241" i="13"/>
  <c r="U240" i="13"/>
  <c r="L240" i="13"/>
  <c r="J240" i="13"/>
  <c r="I240" i="13"/>
  <c r="U239" i="13"/>
  <c r="L239" i="13"/>
  <c r="J239" i="13"/>
  <c r="I239" i="13"/>
  <c r="U238" i="13"/>
  <c r="L238" i="13"/>
  <c r="J238" i="13"/>
  <c r="I238" i="13"/>
  <c r="M238" i="13" s="1"/>
  <c r="U237" i="13"/>
  <c r="L237" i="13"/>
  <c r="J237" i="13"/>
  <c r="I237" i="13"/>
  <c r="M237" i="13" s="1"/>
  <c r="U236" i="13"/>
  <c r="L236" i="13"/>
  <c r="N236" i="13" s="1"/>
  <c r="J236" i="13"/>
  <c r="I236" i="13"/>
  <c r="U235" i="13"/>
  <c r="L235" i="13"/>
  <c r="N235" i="13" s="1"/>
  <c r="J235" i="13"/>
  <c r="I235" i="13"/>
  <c r="U234" i="13"/>
  <c r="L234" i="13"/>
  <c r="J234" i="13"/>
  <c r="I234" i="13"/>
  <c r="U233" i="13"/>
  <c r="L233" i="13"/>
  <c r="J233" i="13"/>
  <c r="I233" i="13"/>
  <c r="U232" i="13"/>
  <c r="M232" i="13"/>
  <c r="L232" i="13"/>
  <c r="J232" i="13"/>
  <c r="N232" i="13" s="1"/>
  <c r="I232" i="13"/>
  <c r="U231" i="13"/>
  <c r="L231" i="13"/>
  <c r="J231" i="13"/>
  <c r="I231" i="13"/>
  <c r="U230" i="13"/>
  <c r="L230" i="13"/>
  <c r="J230" i="13"/>
  <c r="I230" i="13"/>
  <c r="U229" i="13"/>
  <c r="L229" i="13"/>
  <c r="M229" i="13" s="1"/>
  <c r="J229" i="13"/>
  <c r="N229" i="13" s="1"/>
  <c r="I229" i="13"/>
  <c r="U228" i="13"/>
  <c r="L228" i="13"/>
  <c r="J228" i="13"/>
  <c r="I228" i="13"/>
  <c r="U227" i="13"/>
  <c r="L227" i="13"/>
  <c r="J227" i="13"/>
  <c r="I227" i="13"/>
  <c r="U226" i="13"/>
  <c r="L226" i="13"/>
  <c r="N226" i="13" s="1"/>
  <c r="J226" i="13"/>
  <c r="I226" i="13"/>
  <c r="U225" i="13"/>
  <c r="L225" i="13"/>
  <c r="J225" i="13"/>
  <c r="N225" i="13" s="1"/>
  <c r="I225" i="13"/>
  <c r="M225" i="13" s="1"/>
  <c r="U224" i="13"/>
  <c r="L224" i="13"/>
  <c r="J224" i="13"/>
  <c r="I224" i="13"/>
  <c r="U223" i="13"/>
  <c r="L223" i="13"/>
  <c r="J223" i="13"/>
  <c r="I223" i="13"/>
  <c r="U222" i="13"/>
  <c r="L222" i="13"/>
  <c r="J222" i="13"/>
  <c r="I222" i="13"/>
  <c r="M222" i="13" s="1"/>
  <c r="U221" i="13"/>
  <c r="M221" i="13"/>
  <c r="L221" i="13"/>
  <c r="J221" i="13"/>
  <c r="I221" i="13"/>
  <c r="U220" i="13"/>
  <c r="L220" i="13"/>
  <c r="J220" i="13"/>
  <c r="I220" i="13"/>
  <c r="U219" i="13"/>
  <c r="L219" i="13"/>
  <c r="N219" i="13" s="1"/>
  <c r="J219" i="13"/>
  <c r="I219" i="13"/>
  <c r="U218" i="13"/>
  <c r="L218" i="13"/>
  <c r="J218" i="13"/>
  <c r="I218" i="13"/>
  <c r="M218" i="13" s="1"/>
  <c r="U217" i="13"/>
  <c r="L217" i="13"/>
  <c r="J217" i="13"/>
  <c r="I217" i="13"/>
  <c r="U216" i="13"/>
  <c r="L216" i="13"/>
  <c r="J216" i="13"/>
  <c r="I216" i="13"/>
  <c r="M216" i="13" s="1"/>
  <c r="U215" i="13"/>
  <c r="L215" i="13"/>
  <c r="J215" i="13"/>
  <c r="I215" i="13"/>
  <c r="U214" i="13"/>
  <c r="L214" i="13"/>
  <c r="M214" i="13" s="1"/>
  <c r="J214" i="13"/>
  <c r="I214" i="13"/>
  <c r="U213" i="13"/>
  <c r="L213" i="13"/>
  <c r="M213" i="13" s="1"/>
  <c r="J213" i="13"/>
  <c r="I213" i="13"/>
  <c r="U212" i="13"/>
  <c r="L212" i="13"/>
  <c r="J212" i="13"/>
  <c r="I212" i="13"/>
  <c r="U211" i="13"/>
  <c r="L211" i="13"/>
  <c r="J211" i="13"/>
  <c r="I211" i="13"/>
  <c r="U210" i="13"/>
  <c r="L210" i="13"/>
  <c r="J210" i="13"/>
  <c r="I210" i="13"/>
  <c r="U209" i="13"/>
  <c r="L209" i="13"/>
  <c r="J209" i="13"/>
  <c r="N209" i="13" s="1"/>
  <c r="I209" i="13"/>
  <c r="M209" i="13" s="1"/>
  <c r="U208" i="13"/>
  <c r="L208" i="13"/>
  <c r="J208" i="13"/>
  <c r="I208" i="13"/>
  <c r="U207" i="13"/>
  <c r="L207" i="13"/>
  <c r="J207" i="13"/>
  <c r="I207" i="13"/>
  <c r="U206" i="13"/>
  <c r="L206" i="13"/>
  <c r="J206" i="13"/>
  <c r="I206" i="13"/>
  <c r="U205" i="13"/>
  <c r="L205" i="13"/>
  <c r="J205" i="13"/>
  <c r="I205" i="13"/>
  <c r="U204" i="13"/>
  <c r="L204" i="13"/>
  <c r="J204" i="13"/>
  <c r="I204" i="13"/>
  <c r="U203" i="13"/>
  <c r="L203" i="13"/>
  <c r="N203" i="13" s="1"/>
  <c r="J203" i="13"/>
  <c r="I203" i="13"/>
  <c r="U202" i="13"/>
  <c r="L202" i="13"/>
  <c r="J202" i="13"/>
  <c r="I202" i="13"/>
  <c r="M202" i="13" s="1"/>
  <c r="U201" i="13"/>
  <c r="L201" i="13"/>
  <c r="J201" i="13"/>
  <c r="I201" i="13"/>
  <c r="U200" i="13"/>
  <c r="L200" i="13"/>
  <c r="M200" i="13" s="1"/>
  <c r="J200" i="13"/>
  <c r="I200" i="13"/>
  <c r="U199" i="13"/>
  <c r="L199" i="13"/>
  <c r="M199" i="13" s="1"/>
  <c r="J199" i="13"/>
  <c r="I199" i="13"/>
  <c r="U198" i="13"/>
  <c r="L198" i="13"/>
  <c r="N198" i="13" s="1"/>
  <c r="J198" i="13"/>
  <c r="I198" i="13"/>
  <c r="U197" i="13"/>
  <c r="L197" i="13"/>
  <c r="M197" i="13" s="1"/>
  <c r="J197" i="13"/>
  <c r="I197" i="13"/>
  <c r="U196" i="13"/>
  <c r="L196" i="13"/>
  <c r="N196" i="13" s="1"/>
  <c r="J196" i="13"/>
  <c r="I196" i="13"/>
  <c r="U195" i="13"/>
  <c r="L195" i="13"/>
  <c r="J195" i="13"/>
  <c r="I195" i="13"/>
  <c r="U194" i="13"/>
  <c r="L194" i="13"/>
  <c r="J194" i="13"/>
  <c r="I194" i="13"/>
  <c r="U193" i="13"/>
  <c r="L193" i="13"/>
  <c r="J193" i="13"/>
  <c r="I193" i="13"/>
  <c r="M193" i="13" s="1"/>
  <c r="U192" i="13"/>
  <c r="L192" i="13"/>
  <c r="J192" i="13"/>
  <c r="I192" i="13"/>
  <c r="U191" i="13"/>
  <c r="L191" i="13"/>
  <c r="J191" i="13"/>
  <c r="I191" i="13"/>
  <c r="U190" i="13"/>
  <c r="L190" i="13"/>
  <c r="J190" i="13"/>
  <c r="I190" i="13"/>
  <c r="U189" i="13"/>
  <c r="L189" i="13"/>
  <c r="J189" i="13"/>
  <c r="I189" i="13"/>
  <c r="U188" i="13"/>
  <c r="M188" i="13"/>
  <c r="L188" i="13"/>
  <c r="J188" i="13"/>
  <c r="I188" i="13"/>
  <c r="U187" i="13"/>
  <c r="M187" i="13"/>
  <c r="L187" i="13"/>
  <c r="J187" i="13"/>
  <c r="N187" i="13" s="1"/>
  <c r="I187" i="13"/>
  <c r="U186" i="13"/>
  <c r="L186" i="13"/>
  <c r="J186" i="13"/>
  <c r="I186" i="13"/>
  <c r="U185" i="13"/>
  <c r="L185" i="13"/>
  <c r="J185" i="13"/>
  <c r="I185" i="13"/>
  <c r="U184" i="13"/>
  <c r="L184" i="13"/>
  <c r="M184" i="13" s="1"/>
  <c r="J184" i="13"/>
  <c r="I184" i="13"/>
  <c r="U183" i="13"/>
  <c r="M183" i="13"/>
  <c r="L183" i="13"/>
  <c r="J183" i="13"/>
  <c r="I183" i="13"/>
  <c r="U182" i="13"/>
  <c r="L182" i="13"/>
  <c r="J182" i="13"/>
  <c r="I182" i="13"/>
  <c r="M182" i="13" s="1"/>
  <c r="U181" i="13"/>
  <c r="L181" i="13"/>
  <c r="M181" i="13" s="1"/>
  <c r="J181" i="13"/>
  <c r="I181" i="13"/>
  <c r="U180" i="13"/>
  <c r="M180" i="13"/>
  <c r="L180" i="13"/>
  <c r="N180" i="13" s="1"/>
  <c r="J180" i="13"/>
  <c r="I180" i="13"/>
  <c r="U179" i="13"/>
  <c r="L179" i="13"/>
  <c r="J179" i="13"/>
  <c r="I179" i="13"/>
  <c r="U178" i="13"/>
  <c r="L178" i="13"/>
  <c r="J178" i="13"/>
  <c r="I178" i="13"/>
  <c r="U177" i="13"/>
  <c r="L177" i="13"/>
  <c r="J177" i="13"/>
  <c r="N177" i="13" s="1"/>
  <c r="I177" i="13"/>
  <c r="M177" i="13" s="1"/>
  <c r="U176" i="13"/>
  <c r="L176" i="13"/>
  <c r="J176" i="13"/>
  <c r="I176" i="13"/>
  <c r="U175" i="13"/>
  <c r="L175" i="13"/>
  <c r="N175" i="13" s="1"/>
  <c r="J175" i="13"/>
  <c r="I175" i="13"/>
  <c r="U174" i="13"/>
  <c r="L174" i="13"/>
  <c r="J174" i="13"/>
  <c r="I174" i="13"/>
  <c r="U173" i="13"/>
  <c r="L173" i="13"/>
  <c r="N173" i="13" s="1"/>
  <c r="J173" i="13"/>
  <c r="I173" i="13"/>
  <c r="U172" i="13"/>
  <c r="L172" i="13"/>
  <c r="J172" i="13"/>
  <c r="I172" i="13"/>
  <c r="M172" i="13" s="1"/>
  <c r="U171" i="13"/>
  <c r="L171" i="13"/>
  <c r="N171" i="13" s="1"/>
  <c r="J171" i="13"/>
  <c r="I171" i="13"/>
  <c r="U170" i="13"/>
  <c r="L170" i="13"/>
  <c r="J170" i="13"/>
  <c r="I170" i="13"/>
  <c r="U169" i="13"/>
  <c r="L169" i="13"/>
  <c r="J169" i="13"/>
  <c r="I169" i="13"/>
  <c r="U168" i="13"/>
  <c r="L168" i="13"/>
  <c r="N168" i="13" s="1"/>
  <c r="J168" i="13"/>
  <c r="I168" i="13"/>
  <c r="M168" i="13" s="1"/>
  <c r="U167" i="13"/>
  <c r="L167" i="13"/>
  <c r="N167" i="13" s="1"/>
  <c r="J167" i="13"/>
  <c r="I167" i="13"/>
  <c r="U166" i="13"/>
  <c r="L166" i="13"/>
  <c r="J166" i="13"/>
  <c r="I166" i="13"/>
  <c r="U165" i="13"/>
  <c r="L165" i="13"/>
  <c r="J165" i="13"/>
  <c r="N165" i="13" s="1"/>
  <c r="I165" i="13"/>
  <c r="M165" i="13" s="1"/>
  <c r="U164" i="13"/>
  <c r="L164" i="13"/>
  <c r="J164" i="13"/>
  <c r="I164" i="13"/>
  <c r="U163" i="13"/>
  <c r="L163" i="13"/>
  <c r="J163" i="13"/>
  <c r="I163" i="13"/>
  <c r="U162" i="13"/>
  <c r="L162" i="13"/>
  <c r="M162" i="13" s="1"/>
  <c r="J162" i="13"/>
  <c r="I162" i="13"/>
  <c r="U161" i="13"/>
  <c r="L161" i="13"/>
  <c r="J161" i="13"/>
  <c r="I161" i="13"/>
  <c r="U160" i="13"/>
  <c r="L160" i="13"/>
  <c r="J160" i="13"/>
  <c r="N160" i="13" s="1"/>
  <c r="I160" i="13"/>
  <c r="U159" i="13"/>
  <c r="L159" i="13"/>
  <c r="M159" i="13" s="1"/>
  <c r="J159" i="13"/>
  <c r="I159" i="13"/>
  <c r="U158" i="13"/>
  <c r="L158" i="13"/>
  <c r="J158" i="13"/>
  <c r="I158" i="13"/>
  <c r="M158" i="13" s="1"/>
  <c r="U157" i="13"/>
  <c r="L157" i="13"/>
  <c r="J157" i="13"/>
  <c r="I157" i="13"/>
  <c r="U156" i="13"/>
  <c r="L156" i="13"/>
  <c r="J156" i="13"/>
  <c r="I156" i="13"/>
  <c r="U155" i="13"/>
  <c r="L155" i="13"/>
  <c r="N155" i="13" s="1"/>
  <c r="J155" i="13"/>
  <c r="I155" i="13"/>
  <c r="U154" i="13"/>
  <c r="L154" i="13"/>
  <c r="J154" i="13"/>
  <c r="I154" i="13"/>
  <c r="M154" i="13" s="1"/>
  <c r="U153" i="13"/>
  <c r="L153" i="13"/>
  <c r="N153" i="13" s="1"/>
  <c r="J153" i="13"/>
  <c r="I153" i="13"/>
  <c r="U152" i="13"/>
  <c r="L152" i="13"/>
  <c r="J152" i="13"/>
  <c r="I152" i="13"/>
  <c r="U151" i="13"/>
  <c r="L151" i="13"/>
  <c r="J151" i="13"/>
  <c r="I151" i="13"/>
  <c r="U150" i="13"/>
  <c r="M150" i="13"/>
  <c r="L150" i="13"/>
  <c r="J150" i="13"/>
  <c r="I150" i="13"/>
  <c r="U149" i="13"/>
  <c r="L149" i="13"/>
  <c r="J149" i="13"/>
  <c r="I149" i="13"/>
  <c r="U148" i="13"/>
  <c r="L148" i="13"/>
  <c r="J148" i="13"/>
  <c r="I148" i="13"/>
  <c r="U147" i="13"/>
  <c r="L147" i="13"/>
  <c r="J147" i="13"/>
  <c r="I147" i="13"/>
  <c r="U146" i="13"/>
  <c r="L146" i="13"/>
  <c r="J146" i="13"/>
  <c r="I146" i="13"/>
  <c r="U145" i="13"/>
  <c r="L145" i="13"/>
  <c r="J145" i="13"/>
  <c r="I145" i="13"/>
  <c r="U144" i="13"/>
  <c r="L144" i="13"/>
  <c r="M144" i="13" s="1"/>
  <c r="J144" i="13"/>
  <c r="I144" i="13"/>
  <c r="U143" i="13"/>
  <c r="L143" i="13"/>
  <c r="J143" i="13"/>
  <c r="I143" i="13"/>
  <c r="U142" i="13"/>
  <c r="L142" i="13"/>
  <c r="J142" i="13"/>
  <c r="I142" i="13"/>
  <c r="M142" i="13" s="1"/>
  <c r="U141" i="13"/>
  <c r="L141" i="13"/>
  <c r="J141" i="13"/>
  <c r="I141" i="13"/>
  <c r="U140" i="13"/>
  <c r="L140" i="13"/>
  <c r="J140" i="13"/>
  <c r="I140" i="13"/>
  <c r="U139" i="13"/>
  <c r="L139" i="13"/>
  <c r="J139" i="13"/>
  <c r="I139" i="13"/>
  <c r="U138" i="13"/>
  <c r="L138" i="13"/>
  <c r="J138" i="13"/>
  <c r="I138" i="13"/>
  <c r="U137" i="13"/>
  <c r="L137" i="13"/>
  <c r="N137" i="13" s="1"/>
  <c r="J137" i="13"/>
  <c r="I137" i="13"/>
  <c r="U136" i="13"/>
  <c r="M136" i="13"/>
  <c r="L136" i="13"/>
  <c r="N136" i="13" s="1"/>
  <c r="J136" i="13"/>
  <c r="I136" i="13"/>
  <c r="U135" i="13"/>
  <c r="L135" i="13"/>
  <c r="J135" i="13"/>
  <c r="I135" i="13"/>
  <c r="U134" i="13"/>
  <c r="M134" i="13"/>
  <c r="L134" i="13"/>
  <c r="N134" i="13" s="1"/>
  <c r="J134" i="13"/>
  <c r="I134" i="13"/>
  <c r="U133" i="13"/>
  <c r="L133" i="13"/>
  <c r="M133" i="13" s="1"/>
  <c r="J133" i="13"/>
  <c r="I133" i="13"/>
  <c r="U132" i="13"/>
  <c r="L132" i="13"/>
  <c r="J132" i="13"/>
  <c r="I132" i="13"/>
  <c r="U131" i="13"/>
  <c r="L131" i="13"/>
  <c r="J131" i="13"/>
  <c r="I131" i="13"/>
  <c r="U130" i="13"/>
  <c r="L130" i="13"/>
  <c r="J130" i="13"/>
  <c r="I130" i="13"/>
  <c r="M130" i="13" s="1"/>
  <c r="U129" i="13"/>
  <c r="L129" i="13"/>
  <c r="J129" i="13"/>
  <c r="I129" i="13"/>
  <c r="U128" i="13"/>
  <c r="L128" i="13"/>
  <c r="J128" i="13"/>
  <c r="I128" i="13"/>
  <c r="U127" i="13"/>
  <c r="L127" i="13"/>
  <c r="M127" i="13" s="1"/>
  <c r="J127" i="13"/>
  <c r="I127" i="13"/>
  <c r="U126" i="13"/>
  <c r="L126" i="13"/>
  <c r="N126" i="13" s="1"/>
  <c r="J126" i="13"/>
  <c r="I126" i="13"/>
  <c r="U125" i="13"/>
  <c r="L125" i="13"/>
  <c r="J125" i="13"/>
  <c r="I125" i="13"/>
  <c r="U124" i="13"/>
  <c r="L124" i="13"/>
  <c r="M124" i="13" s="1"/>
  <c r="J124" i="13"/>
  <c r="I124" i="13"/>
  <c r="U123" i="13"/>
  <c r="L123" i="13"/>
  <c r="J123" i="13"/>
  <c r="I123" i="13"/>
  <c r="U122" i="13"/>
  <c r="L122" i="13"/>
  <c r="J122" i="13"/>
  <c r="I122" i="13"/>
  <c r="M122" i="13" s="1"/>
  <c r="U121" i="13"/>
  <c r="L121" i="13"/>
  <c r="J121" i="13"/>
  <c r="I121" i="13"/>
  <c r="U120" i="13"/>
  <c r="M120" i="13"/>
  <c r="L120" i="13"/>
  <c r="J120" i="13"/>
  <c r="I120" i="13"/>
  <c r="U119" i="13"/>
  <c r="L119" i="13"/>
  <c r="N119" i="13" s="1"/>
  <c r="J119" i="13"/>
  <c r="I119" i="13"/>
  <c r="U118" i="13"/>
  <c r="L118" i="13"/>
  <c r="J118" i="13"/>
  <c r="I118" i="13"/>
  <c r="U117" i="13"/>
  <c r="L117" i="13"/>
  <c r="M117" i="13" s="1"/>
  <c r="J117" i="13"/>
  <c r="N117" i="13" s="1"/>
  <c r="I117" i="13"/>
  <c r="U116" i="13"/>
  <c r="L116" i="13"/>
  <c r="J116" i="13"/>
  <c r="I116" i="13"/>
  <c r="U115" i="13"/>
  <c r="L115" i="13"/>
  <c r="M115" i="13" s="1"/>
  <c r="J115" i="13"/>
  <c r="I115" i="13"/>
  <c r="U114" i="13"/>
  <c r="L114" i="13"/>
  <c r="M114" i="13" s="1"/>
  <c r="J114" i="13"/>
  <c r="I114" i="13"/>
  <c r="U113" i="13"/>
  <c r="L113" i="13"/>
  <c r="J113" i="13"/>
  <c r="I113" i="13"/>
  <c r="U112" i="13"/>
  <c r="L112" i="13"/>
  <c r="J112" i="13"/>
  <c r="I112" i="13"/>
  <c r="U111" i="13"/>
  <c r="L111" i="13"/>
  <c r="J111" i="13"/>
  <c r="I111" i="13"/>
  <c r="U110" i="13"/>
  <c r="L110" i="13"/>
  <c r="J110" i="13"/>
  <c r="I110" i="13"/>
  <c r="M110" i="13" s="1"/>
  <c r="U109" i="13"/>
  <c r="L109" i="13"/>
  <c r="J109" i="13"/>
  <c r="I109" i="13"/>
  <c r="U108" i="13"/>
  <c r="L108" i="13"/>
  <c r="J108" i="13"/>
  <c r="I108" i="13"/>
  <c r="U107" i="13"/>
  <c r="L107" i="13"/>
  <c r="N107" i="13" s="1"/>
  <c r="J107" i="13"/>
  <c r="I107" i="13"/>
  <c r="U106" i="13"/>
  <c r="L106" i="13"/>
  <c r="J106" i="13"/>
  <c r="N106" i="13" s="1"/>
  <c r="I106" i="13"/>
  <c r="M106" i="13" s="1"/>
  <c r="U105" i="13"/>
  <c r="L105" i="13"/>
  <c r="N105" i="13" s="1"/>
  <c r="J105" i="13"/>
  <c r="I105" i="13"/>
  <c r="U104" i="13"/>
  <c r="N104" i="13"/>
  <c r="L104" i="13"/>
  <c r="J104" i="13"/>
  <c r="I104" i="13"/>
  <c r="M104" i="13" s="1"/>
  <c r="U103" i="13"/>
  <c r="L103" i="13"/>
  <c r="M103" i="13" s="1"/>
  <c r="J103" i="13"/>
  <c r="I103" i="13"/>
  <c r="U102" i="13"/>
  <c r="L102" i="13"/>
  <c r="J102" i="13"/>
  <c r="I102" i="13"/>
  <c r="U101" i="13"/>
  <c r="L101" i="13"/>
  <c r="M101" i="13" s="1"/>
  <c r="J101" i="13"/>
  <c r="I101" i="13"/>
  <c r="U100" i="13"/>
  <c r="L100" i="13"/>
  <c r="J100" i="13"/>
  <c r="I100" i="13"/>
  <c r="M100" i="13" s="1"/>
  <c r="U99" i="13"/>
  <c r="L99" i="13"/>
  <c r="M99" i="13" s="1"/>
  <c r="J99" i="13"/>
  <c r="I99" i="13"/>
  <c r="U98" i="13"/>
  <c r="L98" i="13"/>
  <c r="J98" i="13"/>
  <c r="I98" i="13"/>
  <c r="U97" i="13"/>
  <c r="L97" i="13"/>
  <c r="J97" i="13"/>
  <c r="I97" i="13"/>
  <c r="U96" i="13"/>
  <c r="L96" i="13"/>
  <c r="M96" i="13" s="1"/>
  <c r="J96" i="13"/>
  <c r="I96" i="13"/>
  <c r="U95" i="13"/>
  <c r="L95" i="13"/>
  <c r="J95" i="13"/>
  <c r="I95" i="13"/>
  <c r="U94" i="13"/>
  <c r="L94" i="13"/>
  <c r="J94" i="13"/>
  <c r="I94" i="13"/>
  <c r="M94" i="13" s="1"/>
  <c r="U93" i="13"/>
  <c r="L93" i="13"/>
  <c r="J93" i="13"/>
  <c r="I93" i="13"/>
  <c r="U92" i="13"/>
  <c r="L92" i="13"/>
  <c r="M92" i="13" s="1"/>
  <c r="J92" i="13"/>
  <c r="I92" i="13"/>
  <c r="U91" i="13"/>
  <c r="L91" i="13"/>
  <c r="J91" i="13"/>
  <c r="I91" i="13"/>
  <c r="U90" i="13"/>
  <c r="L90" i="13"/>
  <c r="J90" i="13"/>
  <c r="I90" i="13"/>
  <c r="M90" i="13" s="1"/>
  <c r="U89" i="13"/>
  <c r="L89" i="13"/>
  <c r="J89" i="13"/>
  <c r="I89" i="13"/>
  <c r="U88" i="13"/>
  <c r="L88" i="13"/>
  <c r="M88" i="13" s="1"/>
  <c r="J88" i="13"/>
  <c r="N88" i="13" s="1"/>
  <c r="I88" i="13"/>
  <c r="U87" i="13"/>
  <c r="L87" i="13"/>
  <c r="M87" i="13" s="1"/>
  <c r="J87" i="13"/>
  <c r="I87" i="13"/>
  <c r="U86" i="13"/>
  <c r="L86" i="13"/>
  <c r="J86" i="13"/>
  <c r="I86" i="13"/>
  <c r="U85" i="13"/>
  <c r="L85" i="13"/>
  <c r="J85" i="13"/>
  <c r="N85" i="13" s="1"/>
  <c r="I85" i="13"/>
  <c r="U84" i="13"/>
  <c r="L84" i="13"/>
  <c r="N84" i="13" s="1"/>
  <c r="J84" i="13"/>
  <c r="I84" i="13"/>
  <c r="U83" i="13"/>
  <c r="L83" i="13"/>
  <c r="J83" i="13"/>
  <c r="I83" i="13"/>
  <c r="U82" i="13"/>
  <c r="L82" i="13"/>
  <c r="J82" i="13"/>
  <c r="I82" i="13"/>
  <c r="U81" i="13"/>
  <c r="L81" i="13"/>
  <c r="J81" i="13"/>
  <c r="I81" i="13"/>
  <c r="U80" i="13"/>
  <c r="L80" i="13"/>
  <c r="J80" i="13"/>
  <c r="I80" i="13"/>
  <c r="M80" i="13" s="1"/>
  <c r="U79" i="13"/>
  <c r="L79" i="13"/>
  <c r="J79" i="13"/>
  <c r="I79" i="13"/>
  <c r="U78" i="13"/>
  <c r="L78" i="13"/>
  <c r="J78" i="13"/>
  <c r="I78" i="13"/>
  <c r="U77" i="13"/>
  <c r="L77" i="13"/>
  <c r="J77" i="13"/>
  <c r="I77" i="13"/>
  <c r="U76" i="13"/>
  <c r="L76" i="13"/>
  <c r="N76" i="13" s="1"/>
  <c r="J76" i="13"/>
  <c r="I76" i="13"/>
  <c r="U75" i="13"/>
  <c r="L75" i="13"/>
  <c r="J75" i="13"/>
  <c r="I75" i="13"/>
  <c r="U74" i="13"/>
  <c r="L74" i="13"/>
  <c r="J74" i="13"/>
  <c r="I74" i="13"/>
  <c r="U73" i="13"/>
  <c r="L73" i="13"/>
  <c r="J73" i="13"/>
  <c r="I73" i="13"/>
  <c r="U72" i="13"/>
  <c r="L72" i="13"/>
  <c r="J72" i="13"/>
  <c r="I72" i="13"/>
  <c r="U71" i="13"/>
  <c r="L71" i="13"/>
  <c r="J71" i="13"/>
  <c r="I71" i="13"/>
  <c r="M71" i="13" s="1"/>
  <c r="U70" i="13"/>
  <c r="L70" i="13"/>
  <c r="J70" i="13"/>
  <c r="I70" i="13"/>
  <c r="U69" i="13"/>
  <c r="L69" i="13"/>
  <c r="M69" i="13" s="1"/>
  <c r="J69" i="13"/>
  <c r="I69" i="13"/>
  <c r="U68" i="13"/>
  <c r="L68" i="13"/>
  <c r="J68" i="13"/>
  <c r="I68" i="13"/>
  <c r="U67" i="13"/>
  <c r="L67" i="13"/>
  <c r="J67" i="13"/>
  <c r="I67" i="13"/>
  <c r="U66" i="13"/>
  <c r="L66" i="13"/>
  <c r="N66" i="13" s="1"/>
  <c r="J66" i="13"/>
  <c r="I66" i="13"/>
  <c r="U65" i="13"/>
  <c r="L65" i="13"/>
  <c r="J65" i="13"/>
  <c r="I65" i="13"/>
  <c r="U64" i="13"/>
  <c r="L64" i="13"/>
  <c r="J64" i="13"/>
  <c r="I64" i="13"/>
  <c r="U63" i="13"/>
  <c r="L63" i="13"/>
  <c r="J63" i="13"/>
  <c r="I63" i="13"/>
  <c r="U62" i="13"/>
  <c r="L62" i="13"/>
  <c r="J62" i="13"/>
  <c r="I62" i="13"/>
  <c r="M62" i="13" s="1"/>
  <c r="U61" i="13"/>
  <c r="L61" i="13"/>
  <c r="N61" i="13" s="1"/>
  <c r="J61" i="13"/>
  <c r="I61" i="13"/>
  <c r="U60" i="13"/>
  <c r="L60" i="13"/>
  <c r="J60" i="13"/>
  <c r="I60" i="13"/>
  <c r="U59" i="13"/>
  <c r="L59" i="13"/>
  <c r="N59" i="13" s="1"/>
  <c r="J59" i="13"/>
  <c r="I59" i="13"/>
  <c r="U58" i="13"/>
  <c r="L58" i="13"/>
  <c r="J58" i="13"/>
  <c r="I58" i="13"/>
  <c r="U57" i="13"/>
  <c r="L57" i="13"/>
  <c r="J57" i="13"/>
  <c r="I57" i="13"/>
  <c r="U56" i="13"/>
  <c r="L56" i="13"/>
  <c r="J56" i="13"/>
  <c r="I56" i="13"/>
  <c r="U55" i="13"/>
  <c r="L55" i="13"/>
  <c r="M55" i="13" s="1"/>
  <c r="J55" i="13"/>
  <c r="I55" i="13"/>
  <c r="U54" i="13"/>
  <c r="L54" i="13"/>
  <c r="J54" i="13"/>
  <c r="I54" i="13"/>
  <c r="M54" i="13" s="1"/>
  <c r="U53" i="13"/>
  <c r="L53" i="13"/>
  <c r="M53" i="13" s="1"/>
  <c r="J53" i="13"/>
  <c r="I53" i="13"/>
  <c r="U52" i="13"/>
  <c r="L52" i="13"/>
  <c r="N52" i="13" s="1"/>
  <c r="J52" i="13"/>
  <c r="I52" i="13"/>
  <c r="U51" i="13"/>
  <c r="L51" i="13"/>
  <c r="J51" i="13"/>
  <c r="I51" i="13"/>
  <c r="U50" i="13"/>
  <c r="L50" i="13"/>
  <c r="M50" i="13" s="1"/>
  <c r="J50" i="13"/>
  <c r="I50" i="13"/>
  <c r="U49" i="13"/>
  <c r="L49" i="13"/>
  <c r="J49" i="13"/>
  <c r="N49" i="13" s="1"/>
  <c r="I49" i="13"/>
  <c r="M49" i="13" s="1"/>
  <c r="U48" i="13"/>
  <c r="L48" i="13"/>
  <c r="J48" i="13"/>
  <c r="I48" i="13"/>
  <c r="U47" i="13"/>
  <c r="L47" i="13"/>
  <c r="J47" i="13"/>
  <c r="I47" i="13"/>
  <c r="U46" i="13"/>
  <c r="L46" i="13"/>
  <c r="J46" i="13"/>
  <c r="I46" i="13"/>
  <c r="U45" i="13"/>
  <c r="L45" i="13"/>
  <c r="J45" i="13"/>
  <c r="I45" i="13"/>
  <c r="M45" i="13" s="1"/>
  <c r="U44" i="13"/>
  <c r="N44" i="13"/>
  <c r="L44" i="13"/>
  <c r="J44" i="13"/>
  <c r="I44" i="13"/>
  <c r="U43" i="13"/>
  <c r="L43" i="13"/>
  <c r="J43" i="13"/>
  <c r="I43" i="13"/>
  <c r="U42" i="13"/>
  <c r="L42" i="13"/>
  <c r="J42" i="13"/>
  <c r="I42" i="13"/>
  <c r="U41" i="13"/>
  <c r="L41" i="13"/>
  <c r="J41" i="13"/>
  <c r="I41" i="13"/>
  <c r="U40" i="13"/>
  <c r="L40" i="13"/>
  <c r="J40" i="13"/>
  <c r="I40" i="13"/>
  <c r="U39" i="13"/>
  <c r="L39" i="13"/>
  <c r="M39" i="13" s="1"/>
  <c r="J39" i="13"/>
  <c r="I39" i="13"/>
  <c r="U38" i="13"/>
  <c r="L38" i="13"/>
  <c r="N38" i="13" s="1"/>
  <c r="J38" i="13"/>
  <c r="I38" i="13"/>
  <c r="U37" i="13"/>
  <c r="M37" i="13"/>
  <c r="L37" i="13"/>
  <c r="J37" i="13"/>
  <c r="N37" i="13" s="1"/>
  <c r="I37" i="13"/>
  <c r="U36" i="13"/>
  <c r="M36" i="13"/>
  <c r="L36" i="13"/>
  <c r="N36" i="13" s="1"/>
  <c r="J36" i="13"/>
  <c r="I36" i="13"/>
  <c r="U35" i="13"/>
  <c r="L35" i="13"/>
  <c r="J35" i="13"/>
  <c r="I35" i="13"/>
  <c r="U34" i="13"/>
  <c r="L34" i="13"/>
  <c r="J34" i="13"/>
  <c r="I34" i="13"/>
  <c r="M34" i="13" s="1"/>
  <c r="U33" i="13"/>
  <c r="L33" i="13"/>
  <c r="J33" i="13"/>
  <c r="N33" i="13" s="1"/>
  <c r="I33" i="13"/>
  <c r="M33" i="13" s="1"/>
  <c r="U32" i="13"/>
  <c r="L32" i="13"/>
  <c r="J32" i="13"/>
  <c r="I32" i="13"/>
  <c r="U31" i="13"/>
  <c r="L31" i="13"/>
  <c r="J31" i="13"/>
  <c r="I31" i="13"/>
  <c r="U30" i="13"/>
  <c r="L30" i="13"/>
  <c r="J30" i="13"/>
  <c r="I30" i="13"/>
  <c r="U29" i="13"/>
  <c r="L29" i="13"/>
  <c r="J29" i="13"/>
  <c r="I29" i="13"/>
  <c r="M29" i="13" s="1"/>
  <c r="U28" i="13"/>
  <c r="L28" i="13"/>
  <c r="J28" i="13"/>
  <c r="I28" i="13"/>
  <c r="M28" i="13" s="1"/>
  <c r="U27" i="13"/>
  <c r="L27" i="13"/>
  <c r="N27" i="13" s="1"/>
  <c r="J27" i="13"/>
  <c r="I27" i="13"/>
  <c r="U26" i="13"/>
  <c r="L26" i="13"/>
  <c r="J26" i="13"/>
  <c r="N26" i="13" s="1"/>
  <c r="I26" i="13"/>
  <c r="U25" i="13"/>
  <c r="L25" i="13"/>
  <c r="J25" i="13"/>
  <c r="I25" i="13"/>
  <c r="M25" i="13" s="1"/>
  <c r="U24" i="13"/>
  <c r="L24" i="13"/>
  <c r="M24" i="13" s="1"/>
  <c r="J24" i="13"/>
  <c r="I24" i="13"/>
  <c r="U23" i="13"/>
  <c r="L23" i="13"/>
  <c r="N23" i="13" s="1"/>
  <c r="J23" i="13"/>
  <c r="I23" i="13"/>
  <c r="U22" i="13"/>
  <c r="L22" i="13"/>
  <c r="J22" i="13"/>
  <c r="I22" i="13"/>
  <c r="U21" i="13"/>
  <c r="L21" i="13"/>
  <c r="J21" i="13"/>
  <c r="N21" i="13" s="1"/>
  <c r="I21" i="13"/>
  <c r="M21" i="13" s="1"/>
  <c r="U20" i="13"/>
  <c r="L20" i="13"/>
  <c r="J20" i="13"/>
  <c r="I20" i="13"/>
  <c r="U19" i="13"/>
  <c r="L19" i="13"/>
  <c r="J19" i="13"/>
  <c r="I19" i="13"/>
  <c r="U18" i="13"/>
  <c r="L18" i="13"/>
  <c r="J18" i="13"/>
  <c r="I18" i="13"/>
  <c r="U17" i="13"/>
  <c r="L17" i="13"/>
  <c r="J17" i="13"/>
  <c r="N17" i="13" s="1"/>
  <c r="I17" i="13"/>
  <c r="U16" i="13"/>
  <c r="L16" i="13"/>
  <c r="N16" i="13" s="1"/>
  <c r="J16" i="13"/>
  <c r="I16" i="13"/>
  <c r="U15" i="13"/>
  <c r="L15" i="13"/>
  <c r="J15" i="13"/>
  <c r="I15" i="13"/>
  <c r="U14" i="13"/>
  <c r="L14" i="13"/>
  <c r="J14" i="13"/>
  <c r="I14" i="13"/>
  <c r="U13" i="13"/>
  <c r="L13" i="13"/>
  <c r="J13" i="13"/>
  <c r="I13" i="13"/>
  <c r="U12" i="13"/>
  <c r="L12" i="13"/>
  <c r="J12" i="13"/>
  <c r="I12" i="13"/>
  <c r="U11" i="13"/>
  <c r="L11" i="13"/>
  <c r="J11" i="13"/>
  <c r="I11" i="13"/>
  <c r="U10" i="13"/>
  <c r="L10" i="13"/>
  <c r="J10" i="13"/>
  <c r="I10" i="13"/>
  <c r="U9" i="13"/>
  <c r="L9" i="13"/>
  <c r="J9" i="13"/>
  <c r="I9" i="13"/>
  <c r="M9" i="13" s="1"/>
  <c r="U8" i="13"/>
  <c r="L8" i="13"/>
  <c r="N8" i="13" s="1"/>
  <c r="J8" i="13"/>
  <c r="I8" i="13"/>
  <c r="U7" i="13"/>
  <c r="L7" i="13"/>
  <c r="M7" i="13" s="1"/>
  <c r="J7" i="13"/>
  <c r="I7" i="13"/>
  <c r="U6" i="13"/>
  <c r="L6" i="13"/>
  <c r="J6" i="13"/>
  <c r="I6" i="13"/>
  <c r="U5" i="13"/>
  <c r="L5" i="13"/>
  <c r="M5" i="13" s="1"/>
  <c r="J5" i="13"/>
  <c r="N5" i="13" s="1"/>
  <c r="I5" i="13"/>
  <c r="U4" i="13"/>
  <c r="L4" i="13"/>
  <c r="J4" i="13"/>
  <c r="N4" i="13" s="1"/>
  <c r="I4" i="13"/>
  <c r="M4" i="13" s="1"/>
  <c r="U3" i="13"/>
  <c r="L3" i="13"/>
  <c r="J3" i="13"/>
  <c r="I3" i="13"/>
  <c r="U2" i="13"/>
  <c r="K1" i="13"/>
  <c r="C14" i="1" s="1"/>
  <c r="M173" i="13" l="1"/>
  <c r="N233" i="13"/>
  <c r="N316" i="13"/>
  <c r="M331" i="13"/>
  <c r="N376" i="13"/>
  <c r="M8" i="13"/>
  <c r="N91" i="13"/>
  <c r="N45" i="13"/>
  <c r="N60" i="13"/>
  <c r="N68" i="13"/>
  <c r="M91" i="13"/>
  <c r="N181" i="13"/>
  <c r="N249" i="13"/>
  <c r="M257" i="13"/>
  <c r="M272" i="13"/>
  <c r="N309" i="13"/>
  <c r="N369" i="13"/>
  <c r="M376" i="13"/>
  <c r="M392" i="13"/>
  <c r="M453" i="13"/>
  <c r="M469" i="13"/>
  <c r="M174" i="13"/>
  <c r="M309" i="13"/>
  <c r="M46" i="13"/>
  <c r="N188" i="13"/>
  <c r="M203" i="13"/>
  <c r="M226" i="13"/>
  <c r="N265" i="13"/>
  <c r="M280" i="13"/>
  <c r="N287" i="13"/>
  <c r="N339" i="13"/>
  <c r="N430" i="13"/>
  <c r="M446" i="13"/>
  <c r="M462" i="13"/>
  <c r="N69" i="13"/>
  <c r="N92" i="13"/>
  <c r="N129" i="13"/>
  <c r="N152" i="13"/>
  <c r="N234" i="13"/>
  <c r="N242" i="13"/>
  <c r="N273" i="13"/>
  <c r="N317" i="13"/>
  <c r="N332" i="13"/>
  <c r="N347" i="13"/>
  <c r="N454" i="13"/>
  <c r="N24" i="13"/>
  <c r="N77" i="13"/>
  <c r="M85" i="13"/>
  <c r="N100" i="13"/>
  <c r="M107" i="13"/>
  <c r="N122" i="13"/>
  <c r="N145" i="13"/>
  <c r="M160" i="13"/>
  <c r="M189" i="13"/>
  <c r="M318" i="13"/>
  <c r="N355" i="13"/>
  <c r="N370" i="13"/>
  <c r="N197" i="13"/>
  <c r="N204" i="13"/>
  <c r="N212" i="13"/>
  <c r="N258" i="13"/>
  <c r="M340" i="13"/>
  <c r="N393" i="13"/>
  <c r="M311" i="13"/>
  <c r="M401" i="13"/>
  <c r="M424" i="13"/>
  <c r="N93" i="13"/>
  <c r="M138" i="13"/>
  <c r="M146" i="13"/>
  <c r="N161" i="13"/>
  <c r="N220" i="13"/>
  <c r="M228" i="13"/>
  <c r="M341" i="13"/>
  <c r="M348" i="13"/>
  <c r="N401" i="13"/>
  <c r="M190" i="13"/>
  <c r="N123" i="13"/>
  <c r="N183" i="13"/>
  <c r="N228" i="13"/>
  <c r="N244" i="13"/>
  <c r="N259" i="13"/>
  <c r="M296" i="13"/>
  <c r="N440" i="13"/>
  <c r="M456" i="13"/>
  <c r="M364" i="13"/>
  <c r="N456" i="13"/>
  <c r="N275" i="13"/>
  <c r="N312" i="13"/>
  <c r="N327" i="13"/>
  <c r="N349" i="13"/>
  <c r="N402" i="13"/>
  <c r="N62" i="13"/>
  <c r="M260" i="13"/>
  <c r="N290" i="13"/>
  <c r="N334" i="13"/>
  <c r="M357" i="13"/>
  <c r="M402" i="13"/>
  <c r="M48" i="13"/>
  <c r="M320" i="13"/>
  <c r="M32" i="13"/>
  <c r="N94" i="13"/>
  <c r="N109" i="13"/>
  <c r="M72" i="13"/>
  <c r="M155" i="13"/>
  <c r="M27" i="13"/>
  <c r="N72" i="13"/>
  <c r="N80" i="13"/>
  <c r="N184" i="13"/>
  <c r="N222" i="13"/>
  <c r="N313" i="13"/>
  <c r="M328" i="13"/>
  <c r="N380" i="13"/>
  <c r="N418" i="13"/>
  <c r="N426" i="13"/>
  <c r="M11" i="13"/>
  <c r="N11" i="13"/>
  <c r="N12" i="13"/>
  <c r="N20" i="13"/>
  <c r="N42" i="13"/>
  <c r="M57" i="13"/>
  <c r="N140" i="13"/>
  <c r="N148" i="13"/>
  <c r="M261" i="13"/>
  <c r="N291" i="13"/>
  <c r="N328" i="13"/>
  <c r="N358" i="13"/>
  <c r="N403" i="13"/>
  <c r="M458" i="13"/>
  <c r="M474" i="13"/>
  <c r="N116" i="13"/>
  <c r="M63" i="13"/>
  <c r="M73" i="13"/>
  <c r="M81" i="13"/>
  <c r="N96" i="13"/>
  <c r="M156" i="13"/>
  <c r="M192" i="13"/>
  <c r="N200" i="13"/>
  <c r="N215" i="13"/>
  <c r="N246" i="13"/>
  <c r="M277" i="13"/>
  <c r="M284" i="13"/>
  <c r="N298" i="13"/>
  <c r="N108" i="13"/>
  <c r="M123" i="13"/>
  <c r="M131" i="13"/>
  <c r="N170" i="13"/>
  <c r="N206" i="13"/>
  <c r="N41" i="13"/>
  <c r="N156" i="13"/>
  <c r="M171" i="13"/>
  <c r="N284" i="13"/>
  <c r="N314" i="13"/>
  <c r="N351" i="13"/>
  <c r="M396" i="13"/>
  <c r="N419" i="13"/>
  <c r="N86" i="13"/>
  <c r="N56" i="13"/>
  <c r="N13" i="13"/>
  <c r="N28" i="13"/>
  <c r="M58" i="13"/>
  <c r="M149" i="13"/>
  <c r="N164" i="13"/>
  <c r="N231" i="13"/>
  <c r="M270" i="13"/>
  <c r="M336" i="13"/>
  <c r="N344" i="13"/>
  <c r="N359" i="13"/>
  <c r="N374" i="13"/>
  <c r="M389" i="13"/>
  <c r="N427" i="13"/>
  <c r="M443" i="13"/>
  <c r="M132" i="13"/>
  <c r="N43" i="13"/>
  <c r="N58" i="13"/>
  <c r="M74" i="13"/>
  <c r="M97" i="13"/>
  <c r="M179" i="13"/>
  <c r="N216" i="13"/>
  <c r="N239" i="13"/>
  <c r="N412" i="13"/>
  <c r="N70" i="13"/>
  <c r="N74" i="13"/>
  <c r="N224" i="13"/>
  <c r="N352" i="13"/>
  <c r="N367" i="13"/>
  <c r="N459" i="13"/>
  <c r="N48" i="13"/>
  <c r="N139" i="13"/>
  <c r="N64" i="13"/>
  <c r="N268" i="13"/>
  <c r="N6" i="13"/>
  <c r="M95" i="13"/>
  <c r="N29" i="13"/>
  <c r="N51" i="13"/>
  <c r="N90" i="13"/>
  <c r="M112" i="13"/>
  <c r="N142" i="13"/>
  <c r="N172" i="13"/>
  <c r="M285" i="13"/>
  <c r="N293" i="13"/>
  <c r="M315" i="13"/>
  <c r="N330" i="13"/>
  <c r="N345" i="13"/>
  <c r="N360" i="13"/>
  <c r="N375" i="13"/>
  <c r="N390" i="13"/>
  <c r="M405" i="13"/>
  <c r="N428" i="13"/>
  <c r="M476" i="13"/>
  <c r="M147" i="13"/>
  <c r="N124" i="13"/>
  <c r="M44" i="13"/>
  <c r="M240" i="13"/>
  <c r="M293" i="13"/>
  <c r="M398" i="13"/>
  <c r="N452" i="13"/>
  <c r="N32" i="13"/>
  <c r="M40" i="13"/>
  <c r="M116" i="13"/>
  <c r="M3" i="13"/>
  <c r="M79" i="13"/>
  <c r="M286" i="13"/>
  <c r="M346" i="13"/>
  <c r="M391" i="13"/>
  <c r="M52" i="13"/>
  <c r="M30" i="13"/>
  <c r="N75" i="13"/>
  <c r="N98" i="13"/>
  <c r="M241" i="13"/>
  <c r="N279" i="13"/>
  <c r="M300" i="13"/>
  <c r="N398" i="13"/>
  <c r="N437" i="13"/>
  <c r="M76" i="13"/>
  <c r="N89" i="13"/>
  <c r="N149" i="13"/>
  <c r="N162" i="13"/>
  <c r="N201" i="13"/>
  <c r="N241" i="13"/>
  <c r="N261" i="13"/>
  <c r="N274" i="13"/>
  <c r="N333" i="13"/>
  <c r="N340" i="13"/>
  <c r="N400" i="13"/>
  <c r="N407" i="13"/>
  <c r="N421" i="13"/>
  <c r="M83" i="13"/>
  <c r="M195" i="13"/>
  <c r="M208" i="13"/>
  <c r="M314" i="13"/>
  <c r="M394" i="13"/>
  <c r="M414" i="13"/>
  <c r="N57" i="13"/>
  <c r="M70" i="13"/>
  <c r="N103" i="13"/>
  <c r="M109" i="13"/>
  <c r="N182" i="13"/>
  <c r="N208" i="13"/>
  <c r="N221" i="13"/>
  <c r="N254" i="13"/>
  <c r="N294" i="13"/>
  <c r="M327" i="13"/>
  <c r="N387" i="13"/>
  <c r="N394" i="13"/>
  <c r="N435" i="13"/>
  <c r="N442" i="13"/>
  <c r="N463" i="13"/>
  <c r="M12" i="13"/>
  <c r="N25" i="13"/>
  <c r="M38" i="13"/>
  <c r="M64" i="13"/>
  <c r="N97" i="13"/>
  <c r="N130" i="13"/>
  <c r="N169" i="13"/>
  <c r="N202" i="13"/>
  <c r="M215" i="13"/>
  <c r="M235" i="13"/>
  <c r="M248" i="13"/>
  <c r="N281" i="13"/>
  <c r="N321" i="13"/>
  <c r="M354" i="13"/>
  <c r="M374" i="13"/>
  <c r="M428" i="13"/>
  <c r="M143" i="13"/>
  <c r="M163" i="13"/>
  <c r="M176" i="13"/>
  <c r="M288" i="13"/>
  <c r="M308" i="13"/>
  <c r="M471" i="13"/>
  <c r="N18" i="13"/>
  <c r="M19" i="13"/>
  <c r="M6" i="13"/>
  <c r="M26" i="13"/>
  <c r="N71" i="13"/>
  <c r="M77" i="13"/>
  <c r="M84" i="13"/>
  <c r="N110" i="13"/>
  <c r="N150" i="13"/>
  <c r="M170" i="13"/>
  <c r="N176" i="13"/>
  <c r="N189" i="13"/>
  <c r="M196" i="13"/>
  <c r="M242" i="13"/>
  <c r="N255" i="13"/>
  <c r="N262" i="13"/>
  <c r="M275" i="13"/>
  <c r="M282" i="13"/>
  <c r="N288" i="13"/>
  <c r="N301" i="13"/>
  <c r="N308" i="13"/>
  <c r="N361" i="13"/>
  <c r="M388" i="13"/>
  <c r="N422" i="13"/>
  <c r="M436" i="13"/>
  <c r="N450" i="13"/>
  <c r="N457" i="13"/>
  <c r="N464" i="13"/>
  <c r="M65" i="13"/>
  <c r="M262" i="13"/>
  <c r="N295" i="13"/>
  <c r="M301" i="13"/>
  <c r="M368" i="13"/>
  <c r="N381" i="13"/>
  <c r="N388" i="13"/>
  <c r="N415" i="13"/>
  <c r="M422" i="13"/>
  <c r="M429" i="13"/>
  <c r="N436" i="13"/>
  <c r="M450" i="13"/>
  <c r="N39" i="13"/>
  <c r="N65" i="13"/>
  <c r="M78" i="13"/>
  <c r="M31" i="13"/>
  <c r="N322" i="13"/>
  <c r="N335" i="13"/>
  <c r="N342" i="13"/>
  <c r="M472" i="13"/>
  <c r="M98" i="13"/>
  <c r="M111" i="13"/>
  <c r="N144" i="13"/>
  <c r="N157" i="13"/>
  <c r="M164" i="13"/>
  <c r="N210" i="13"/>
  <c r="M236" i="13"/>
  <c r="N243" i="13"/>
  <c r="M256" i="13"/>
  <c r="N269" i="13"/>
  <c r="M276" i="13"/>
  <c r="M322" i="13"/>
  <c r="M342" i="13"/>
  <c r="N362" i="13"/>
  <c r="N409" i="13"/>
  <c r="N458" i="13"/>
  <c r="N472" i="13"/>
  <c r="M20" i="13"/>
  <c r="M59" i="13"/>
  <c r="N118" i="13"/>
  <c r="N151" i="13"/>
  <c r="M157" i="13"/>
  <c r="N190" i="13"/>
  <c r="M210" i="13"/>
  <c r="N223" i="13"/>
  <c r="N230" i="13"/>
  <c r="M243" i="13"/>
  <c r="M250" i="13"/>
  <c r="N256" i="13"/>
  <c r="N263" i="13"/>
  <c r="M269" i="13"/>
  <c r="N276" i="13"/>
  <c r="N302" i="13"/>
  <c r="N416" i="13"/>
  <c r="N423" i="13"/>
  <c r="M430" i="13"/>
  <c r="N451" i="13"/>
  <c r="M18" i="13"/>
  <c r="N7" i="13"/>
  <c r="M13" i="13"/>
  <c r="N78" i="13"/>
  <c r="M14" i="13"/>
  <c r="N46" i="13"/>
  <c r="N53" i="13"/>
  <c r="M118" i="13"/>
  <c r="N138" i="13"/>
  <c r="M145" i="13"/>
  <c r="M151" i="13"/>
  <c r="M230" i="13"/>
  <c r="M263" i="13"/>
  <c r="N329" i="13"/>
  <c r="M356" i="13"/>
  <c r="N382" i="13"/>
  <c r="M410" i="13"/>
  <c r="M423" i="13"/>
  <c r="N410" i="13"/>
  <c r="N125" i="13"/>
  <c r="N217" i="13"/>
  <c r="M316" i="13"/>
  <c r="N323" i="13"/>
  <c r="N336" i="13"/>
  <c r="N343" i="13"/>
  <c r="M349" i="13"/>
  <c r="N466" i="13"/>
  <c r="N473" i="13"/>
  <c r="N178" i="13"/>
  <c r="N34" i="13"/>
  <c r="N40" i="13"/>
  <c r="N112" i="13"/>
  <c r="M125" i="13"/>
  <c r="N132" i="13"/>
  <c r="N158" i="13"/>
  <c r="M178" i="13"/>
  <c r="N191" i="13"/>
  <c r="M204" i="13"/>
  <c r="N211" i="13"/>
  <c r="M224" i="13"/>
  <c r="N237" i="13"/>
  <c r="N270" i="13"/>
  <c r="M290" i="13"/>
  <c r="N303" i="13"/>
  <c r="N310" i="13"/>
  <c r="M343" i="13"/>
  <c r="M363" i="13"/>
  <c r="M452" i="13"/>
  <c r="M459" i="13"/>
  <c r="M466" i="13"/>
  <c r="N438" i="13"/>
  <c r="M47" i="13"/>
  <c r="M41" i="13"/>
  <c r="M60" i="13"/>
  <c r="N73" i="13"/>
  <c r="M86" i="13"/>
  <c r="M113" i="13"/>
  <c r="M119" i="13"/>
  <c r="M126" i="13"/>
  <c r="M139" i="13"/>
  <c r="M152" i="13"/>
  <c r="M198" i="13"/>
  <c r="M231" i="13"/>
  <c r="M264" i="13"/>
  <c r="M370" i="13"/>
  <c r="M390" i="13"/>
  <c r="M404" i="13"/>
  <c r="N431" i="13"/>
  <c r="M438" i="13"/>
  <c r="M15" i="13"/>
  <c r="N54" i="13"/>
  <c r="M67" i="13"/>
  <c r="N113" i="13"/>
  <c r="N133" i="13"/>
  <c r="N146" i="13"/>
  <c r="N185" i="13"/>
  <c r="N218" i="13"/>
  <c r="N297" i="13"/>
  <c r="M324" i="13"/>
  <c r="N350" i="13"/>
  <c r="N404" i="13"/>
  <c r="N445" i="13"/>
  <c r="N474" i="13"/>
  <c r="M304" i="13"/>
  <c r="N467" i="13"/>
  <c r="N22" i="13"/>
  <c r="M35" i="13"/>
  <c r="M93" i="13"/>
  <c r="N120" i="13"/>
  <c r="N166" i="13"/>
  <c r="M186" i="13"/>
  <c r="N192" i="13"/>
  <c r="N205" i="13"/>
  <c r="M212" i="13"/>
  <c r="N238" i="13"/>
  <c r="M258" i="13"/>
  <c r="N278" i="13"/>
  <c r="M291" i="13"/>
  <c r="M298" i="13"/>
  <c r="N304" i="13"/>
  <c r="N311" i="13"/>
  <c r="M317" i="13"/>
  <c r="M344" i="13"/>
  <c r="M397" i="13"/>
  <c r="M418" i="13"/>
  <c r="N9" i="13"/>
  <c r="M22" i="13"/>
  <c r="M42" i="13"/>
  <c r="N87" i="13"/>
  <c r="M166" i="13"/>
  <c r="N186" i="13"/>
  <c r="N199" i="13"/>
  <c r="M205" i="13"/>
  <c r="M278" i="13"/>
  <c r="N371" i="13"/>
  <c r="N384" i="13"/>
  <c r="N391" i="13"/>
  <c r="N405" i="13"/>
  <c r="N425" i="13"/>
  <c r="N432" i="13"/>
  <c r="M439" i="13"/>
  <c r="M460" i="13"/>
  <c r="M475" i="13"/>
  <c r="M66" i="13"/>
  <c r="M10" i="13"/>
  <c r="M16" i="13"/>
  <c r="N55" i="13"/>
  <c r="M61" i="13"/>
  <c r="M68" i="13"/>
  <c r="N81" i="13"/>
  <c r="N101" i="13"/>
  <c r="N114" i="13"/>
  <c r="M140" i="13"/>
  <c r="N193" i="13"/>
  <c r="M206" i="13"/>
  <c r="M219" i="13"/>
  <c r="N305" i="13"/>
  <c r="M338" i="13"/>
  <c r="M358" i="13"/>
  <c r="M385" i="13"/>
  <c r="M426" i="13"/>
  <c r="M433" i="13"/>
  <c r="M440" i="13"/>
  <c r="M468" i="13"/>
  <c r="N475" i="13"/>
  <c r="N10" i="13"/>
  <c r="N213" i="13"/>
  <c r="M292" i="13"/>
  <c r="N385" i="13"/>
  <c r="N433" i="13"/>
  <c r="N468" i="13"/>
  <c r="M17" i="13"/>
  <c r="M23" i="13"/>
  <c r="M75" i="13"/>
  <c r="N121" i="13"/>
  <c r="N154" i="13"/>
  <c r="M161" i="13"/>
  <c r="M167" i="13"/>
  <c r="M246" i="13"/>
  <c r="N266" i="13"/>
  <c r="M273" i="13"/>
  <c r="M279" i="13"/>
  <c r="M312" i="13"/>
  <c r="M352" i="13"/>
  <c r="N365" i="13"/>
  <c r="N372" i="13"/>
  <c r="N447" i="13"/>
  <c r="N461" i="13"/>
  <c r="M128" i="13"/>
  <c r="N82" i="13"/>
  <c r="M108" i="13"/>
  <c r="N128" i="13"/>
  <c r="N141" i="13"/>
  <c r="M148" i="13"/>
  <c r="N194" i="13"/>
  <c r="N306" i="13"/>
  <c r="N319" i="13"/>
  <c r="N326" i="13"/>
  <c r="N346" i="13"/>
  <c r="M359" i="13"/>
  <c r="M379" i="13"/>
  <c r="N399" i="13"/>
  <c r="M406" i="13"/>
  <c r="N14" i="13"/>
  <c r="M43" i="13"/>
  <c r="N30" i="13"/>
  <c r="M56" i="13"/>
  <c r="M82" i="13"/>
  <c r="N102" i="13"/>
  <c r="N135" i="13"/>
  <c r="M141" i="13"/>
  <c r="N174" i="13"/>
  <c r="M194" i="13"/>
  <c r="N207" i="13"/>
  <c r="M220" i="13"/>
  <c r="N227" i="13"/>
  <c r="M234" i="13"/>
  <c r="N240" i="13"/>
  <c r="N253" i="13"/>
  <c r="N260" i="13"/>
  <c r="N286" i="13"/>
  <c r="M306" i="13"/>
  <c r="M353" i="13"/>
  <c r="M366" i="13"/>
  <c r="N386" i="13"/>
  <c r="N420" i="13"/>
  <c r="N434" i="13"/>
  <c r="M455" i="13"/>
  <c r="N50" i="13"/>
  <c r="M89" i="13"/>
  <c r="M102" i="13"/>
  <c r="M129" i="13"/>
  <c r="M135" i="13"/>
  <c r="N214" i="13"/>
  <c r="N247" i="13"/>
  <c r="M253" i="13"/>
  <c r="N353" i="13"/>
  <c r="M386" i="13"/>
  <c r="N413" i="13"/>
  <c r="M434" i="13"/>
  <c r="N441" i="13"/>
  <c r="N448" i="13"/>
  <c r="N462" i="13"/>
  <c r="L1" i="13"/>
  <c r="D14" i="1" s="1"/>
  <c r="N439" i="13"/>
  <c r="N455" i="13"/>
  <c r="N471" i="13"/>
  <c r="M445" i="13"/>
  <c r="M461" i="13"/>
  <c r="M339" i="13"/>
  <c r="M355" i="13"/>
  <c r="M371" i="13"/>
  <c r="M387" i="13"/>
  <c r="M403" i="13"/>
  <c r="M419" i="13"/>
  <c r="M435" i="13"/>
  <c r="M451" i="13"/>
  <c r="M467" i="13"/>
  <c r="M51" i="13"/>
  <c r="M211" i="13"/>
  <c r="M227" i="13"/>
  <c r="M259" i="13"/>
  <c r="M307" i="13"/>
  <c r="M323" i="13"/>
  <c r="N3" i="13"/>
  <c r="N19" i="13"/>
  <c r="N35" i="13"/>
  <c r="N67" i="13"/>
  <c r="N83" i="13"/>
  <c r="N99" i="13"/>
  <c r="N115" i="13"/>
  <c r="N131" i="13"/>
  <c r="N147" i="13"/>
  <c r="N163" i="13"/>
  <c r="N179" i="13"/>
  <c r="N195" i="13"/>
  <c r="M169" i="13"/>
  <c r="M185" i="13"/>
  <c r="M201" i="13"/>
  <c r="M217" i="13"/>
  <c r="M233" i="13"/>
  <c r="M249" i="13"/>
  <c r="M265" i="13"/>
  <c r="M281" i="13"/>
  <c r="M297" i="13"/>
  <c r="M313" i="13"/>
  <c r="M329" i="13"/>
  <c r="M345" i="13"/>
  <c r="M361" i="13"/>
  <c r="M377" i="13"/>
  <c r="M393" i="13"/>
  <c r="M409" i="13"/>
  <c r="M425" i="13"/>
  <c r="M441" i="13"/>
  <c r="M457" i="13"/>
  <c r="M473" i="13"/>
  <c r="M105" i="13"/>
  <c r="M121" i="13"/>
  <c r="M137" i="13"/>
  <c r="M153" i="13"/>
  <c r="M223" i="13"/>
  <c r="M239" i="13"/>
  <c r="M255" i="13"/>
  <c r="M271" i="13"/>
  <c r="M335" i="13"/>
  <c r="M351" i="13"/>
  <c r="M367" i="13"/>
  <c r="M383" i="13"/>
  <c r="M399" i="13"/>
  <c r="M415" i="13"/>
  <c r="M431" i="13"/>
  <c r="M447" i="13"/>
  <c r="M463" i="13"/>
  <c r="M175" i="13"/>
  <c r="M191" i="13"/>
  <c r="M207" i="13"/>
  <c r="M287" i="13"/>
  <c r="M303" i="13"/>
  <c r="M319" i="13"/>
  <c r="N15" i="13"/>
  <c r="N31" i="13"/>
  <c r="N47" i="13"/>
  <c r="N63" i="13"/>
  <c r="N79" i="13"/>
  <c r="N95" i="13"/>
  <c r="N111" i="13"/>
  <c r="N127" i="13"/>
  <c r="N143" i="13"/>
  <c r="N159" i="13"/>
  <c r="M400" i="13"/>
  <c r="M416" i="13"/>
  <c r="M432" i="13"/>
  <c r="M448" i="13"/>
  <c r="M464" i="13"/>
  <c r="M454" i="13"/>
  <c r="M470" i="13"/>
  <c r="M1" i="13" l="1"/>
  <c r="E14" i="1" s="1"/>
  <c r="N1" i="13"/>
  <c r="F14" i="1" s="1"/>
  <c r="K863" i="11" l="1"/>
  <c r="I863" i="11"/>
  <c r="H863" i="11"/>
  <c r="K862" i="11"/>
  <c r="I862" i="11"/>
  <c r="H862" i="11"/>
  <c r="K861" i="11"/>
  <c r="I861" i="11"/>
  <c r="H861" i="11"/>
  <c r="L861" i="11" s="1"/>
  <c r="K860" i="11"/>
  <c r="I860" i="11"/>
  <c r="H860" i="11"/>
  <c r="K859" i="11"/>
  <c r="M859" i="11" s="1"/>
  <c r="I859" i="11"/>
  <c r="H859" i="11"/>
  <c r="K858" i="11"/>
  <c r="I858" i="11"/>
  <c r="H858" i="11"/>
  <c r="K857" i="11"/>
  <c r="I857" i="11"/>
  <c r="H857" i="11"/>
  <c r="K856" i="11"/>
  <c r="I856" i="11"/>
  <c r="H856" i="11"/>
  <c r="K855" i="11"/>
  <c r="I855" i="11"/>
  <c r="H855" i="11"/>
  <c r="K854" i="11"/>
  <c r="I854" i="11"/>
  <c r="H854" i="11"/>
  <c r="K853" i="11"/>
  <c r="I853" i="11"/>
  <c r="H853" i="11"/>
  <c r="K852" i="11"/>
  <c r="I852" i="11"/>
  <c r="M852" i="11" s="1"/>
  <c r="H852" i="11"/>
  <c r="L852" i="11" s="1"/>
  <c r="K851" i="11"/>
  <c r="I851" i="11"/>
  <c r="H851" i="11"/>
  <c r="K850" i="11"/>
  <c r="I850" i="11"/>
  <c r="H850" i="11"/>
  <c r="K849" i="11"/>
  <c r="I849" i="11"/>
  <c r="H849" i="11"/>
  <c r="K848" i="11"/>
  <c r="I848" i="11"/>
  <c r="H848" i="11"/>
  <c r="K847" i="11"/>
  <c r="I847" i="11"/>
  <c r="H847" i="11"/>
  <c r="K846" i="11"/>
  <c r="I846" i="11"/>
  <c r="H846" i="11"/>
  <c r="K845" i="11"/>
  <c r="I845" i="11"/>
  <c r="H845" i="11"/>
  <c r="K844" i="11"/>
  <c r="L844" i="11" s="1"/>
  <c r="I844" i="11"/>
  <c r="H844" i="11"/>
  <c r="K843" i="11"/>
  <c r="L843" i="11" s="1"/>
  <c r="I843" i="11"/>
  <c r="H843" i="11"/>
  <c r="K842" i="11"/>
  <c r="I842" i="11"/>
  <c r="H842" i="11"/>
  <c r="K841" i="11"/>
  <c r="I841" i="11"/>
  <c r="H841" i="11"/>
  <c r="K840" i="11"/>
  <c r="I840" i="11"/>
  <c r="H840" i="11"/>
  <c r="K839" i="11"/>
  <c r="I839" i="11"/>
  <c r="H839" i="11"/>
  <c r="K838" i="11"/>
  <c r="I838" i="11"/>
  <c r="H838" i="11"/>
  <c r="K837" i="11"/>
  <c r="I837" i="11"/>
  <c r="H837" i="11"/>
  <c r="K836" i="11"/>
  <c r="I836" i="11"/>
  <c r="H836" i="11"/>
  <c r="K835" i="11"/>
  <c r="I835" i="11"/>
  <c r="H835" i="11"/>
  <c r="K834" i="11"/>
  <c r="I834" i="11"/>
  <c r="H834" i="11"/>
  <c r="K833" i="11"/>
  <c r="I833" i="11"/>
  <c r="H833" i="11"/>
  <c r="K832" i="11"/>
  <c r="I832" i="11"/>
  <c r="H832" i="11"/>
  <c r="K831" i="11"/>
  <c r="I831" i="11"/>
  <c r="H831" i="11"/>
  <c r="K830" i="11"/>
  <c r="I830" i="11"/>
  <c r="H830" i="11"/>
  <c r="K829" i="11"/>
  <c r="I829" i="11"/>
  <c r="H829" i="11"/>
  <c r="K828" i="11"/>
  <c r="I828" i="11"/>
  <c r="H828" i="11"/>
  <c r="K827" i="11"/>
  <c r="I827" i="11"/>
  <c r="H827" i="11"/>
  <c r="K826" i="11"/>
  <c r="I826" i="11"/>
  <c r="H826" i="11"/>
  <c r="K825" i="11"/>
  <c r="I825" i="11"/>
  <c r="H825" i="11"/>
  <c r="K824" i="11"/>
  <c r="I824" i="11"/>
  <c r="H824" i="11"/>
  <c r="K823" i="11"/>
  <c r="I823" i="11"/>
  <c r="H823" i="11"/>
  <c r="K822" i="11"/>
  <c r="I822" i="11"/>
  <c r="H822" i="11"/>
  <c r="K821" i="11"/>
  <c r="I821" i="11"/>
  <c r="H821" i="11"/>
  <c r="K820" i="11"/>
  <c r="I820" i="11"/>
  <c r="H820" i="11"/>
  <c r="K819" i="11"/>
  <c r="I819" i="11"/>
  <c r="H819" i="11"/>
  <c r="K818" i="11"/>
  <c r="I818" i="11"/>
  <c r="H818" i="11"/>
  <c r="K817" i="11"/>
  <c r="I817" i="11"/>
  <c r="H817" i="11"/>
  <c r="K816" i="11"/>
  <c r="I816" i="11"/>
  <c r="H816" i="11"/>
  <c r="K815" i="11"/>
  <c r="I815" i="11"/>
  <c r="H815" i="11"/>
  <c r="K814" i="11"/>
  <c r="I814" i="11"/>
  <c r="H814" i="11"/>
  <c r="K813" i="11"/>
  <c r="I813" i="11"/>
  <c r="H813" i="11"/>
  <c r="K812" i="11"/>
  <c r="I812" i="11"/>
  <c r="H812" i="11"/>
  <c r="K811" i="11"/>
  <c r="I811" i="11"/>
  <c r="H811" i="11"/>
  <c r="K810" i="11"/>
  <c r="I810" i="11"/>
  <c r="H810" i="11"/>
  <c r="K809" i="11"/>
  <c r="I809" i="11"/>
  <c r="H809" i="11"/>
  <c r="K808" i="11"/>
  <c r="I808" i="11"/>
  <c r="H808" i="11"/>
  <c r="K807" i="11"/>
  <c r="I807" i="11"/>
  <c r="H807" i="11"/>
  <c r="K806" i="11"/>
  <c r="I806" i="11"/>
  <c r="H806" i="11"/>
  <c r="K805" i="11"/>
  <c r="L805" i="11" s="1"/>
  <c r="I805" i="11"/>
  <c r="H805" i="11"/>
  <c r="K804" i="11"/>
  <c r="I804" i="11"/>
  <c r="H804" i="11"/>
  <c r="K803" i="11"/>
  <c r="I803" i="11"/>
  <c r="H803" i="11"/>
  <c r="K802" i="11"/>
  <c r="I802" i="11"/>
  <c r="H802" i="11"/>
  <c r="K801" i="11"/>
  <c r="I801" i="11"/>
  <c r="H801" i="11"/>
  <c r="K800" i="11"/>
  <c r="I800" i="11"/>
  <c r="H800" i="11"/>
  <c r="K799" i="11"/>
  <c r="I799" i="11"/>
  <c r="H799" i="11"/>
  <c r="K798" i="11"/>
  <c r="I798" i="11"/>
  <c r="H798" i="11"/>
  <c r="K797" i="11"/>
  <c r="I797" i="11"/>
  <c r="H797" i="11"/>
  <c r="L797" i="11" s="1"/>
  <c r="K796" i="11"/>
  <c r="I796" i="11"/>
  <c r="H796" i="11"/>
  <c r="K795" i="11"/>
  <c r="I795" i="11"/>
  <c r="H795" i="11"/>
  <c r="K794" i="11"/>
  <c r="I794" i="11"/>
  <c r="H794" i="11"/>
  <c r="K793" i="11"/>
  <c r="I793" i="11"/>
  <c r="H793" i="11"/>
  <c r="K792" i="11"/>
  <c r="I792" i="11"/>
  <c r="H792" i="11"/>
  <c r="K791" i="11"/>
  <c r="I791" i="11"/>
  <c r="H791" i="11"/>
  <c r="K790" i="11"/>
  <c r="I790" i="11"/>
  <c r="H790" i="11"/>
  <c r="K789" i="11"/>
  <c r="I789" i="11"/>
  <c r="H789" i="11"/>
  <c r="K788" i="11"/>
  <c r="I788" i="11"/>
  <c r="H788" i="11"/>
  <c r="K787" i="11"/>
  <c r="I787" i="11"/>
  <c r="H787" i="11"/>
  <c r="K786" i="11"/>
  <c r="I786" i="11"/>
  <c r="H786" i="11"/>
  <c r="K785" i="11"/>
  <c r="I785" i="11"/>
  <c r="H785" i="11"/>
  <c r="K784" i="11"/>
  <c r="I784" i="11"/>
  <c r="H784" i="11"/>
  <c r="K783" i="11"/>
  <c r="I783" i="11"/>
  <c r="H783" i="11"/>
  <c r="K782" i="11"/>
  <c r="I782" i="11"/>
  <c r="H782" i="11"/>
  <c r="K781" i="11"/>
  <c r="I781" i="11"/>
  <c r="H781" i="11"/>
  <c r="K780" i="11"/>
  <c r="I780" i="11"/>
  <c r="H780" i="11"/>
  <c r="K779" i="11"/>
  <c r="I779" i="11"/>
  <c r="H779" i="11"/>
  <c r="K778" i="11"/>
  <c r="I778" i="11"/>
  <c r="H778" i="11"/>
  <c r="K777" i="11"/>
  <c r="I777" i="11"/>
  <c r="H777" i="11"/>
  <c r="K776" i="11"/>
  <c r="I776" i="11"/>
  <c r="H776" i="11"/>
  <c r="K775" i="11"/>
  <c r="I775" i="11"/>
  <c r="H775" i="11"/>
  <c r="K774" i="11"/>
  <c r="I774" i="11"/>
  <c r="H774" i="11"/>
  <c r="K773" i="11"/>
  <c r="I773" i="11"/>
  <c r="H773" i="11"/>
  <c r="K772" i="11"/>
  <c r="I772" i="11"/>
  <c r="H772" i="11"/>
  <c r="K771" i="11"/>
  <c r="M771" i="11" s="1"/>
  <c r="I771" i="11"/>
  <c r="H771" i="11"/>
  <c r="K770" i="11"/>
  <c r="I770" i="11"/>
  <c r="H770" i="11"/>
  <c r="K769" i="11"/>
  <c r="I769" i="11"/>
  <c r="H769" i="11"/>
  <c r="K768" i="11"/>
  <c r="I768" i="11"/>
  <c r="H768" i="11"/>
  <c r="K767" i="11"/>
  <c r="I767" i="11"/>
  <c r="H767" i="11"/>
  <c r="K766" i="11"/>
  <c r="I766" i="11"/>
  <c r="H766" i="11"/>
  <c r="K765" i="11"/>
  <c r="I765" i="11"/>
  <c r="H765" i="11"/>
  <c r="L765" i="11" s="1"/>
  <c r="K764" i="11"/>
  <c r="I764" i="11"/>
  <c r="H764" i="11"/>
  <c r="K763" i="11"/>
  <c r="M763" i="11" s="1"/>
  <c r="I763" i="11"/>
  <c r="H763" i="11"/>
  <c r="K762" i="11"/>
  <c r="I762" i="11"/>
  <c r="H762" i="11"/>
  <c r="K761" i="11"/>
  <c r="I761" i="11"/>
  <c r="H761" i="11"/>
  <c r="K760" i="11"/>
  <c r="I760" i="11"/>
  <c r="H760" i="11"/>
  <c r="K759" i="11"/>
  <c r="I759" i="11"/>
  <c r="H759" i="11"/>
  <c r="K758" i="11"/>
  <c r="I758" i="11"/>
  <c r="H758" i="11"/>
  <c r="K757" i="11"/>
  <c r="I757" i="11"/>
  <c r="H757" i="11"/>
  <c r="K756" i="11"/>
  <c r="I756" i="11"/>
  <c r="H756" i="11"/>
  <c r="L756" i="11" s="1"/>
  <c r="K755" i="11"/>
  <c r="L755" i="11" s="1"/>
  <c r="I755" i="11"/>
  <c r="H755" i="11"/>
  <c r="K754" i="11"/>
  <c r="I754" i="11"/>
  <c r="H754" i="11"/>
  <c r="K753" i="11"/>
  <c r="I753" i="11"/>
  <c r="H753" i="11"/>
  <c r="K752" i="11"/>
  <c r="I752" i="11"/>
  <c r="H752" i="11"/>
  <c r="K751" i="11"/>
  <c r="I751" i="11"/>
  <c r="H751" i="11"/>
  <c r="K750" i="11"/>
  <c r="I750" i="11"/>
  <c r="H750" i="11"/>
  <c r="K749" i="11"/>
  <c r="I749" i="11"/>
  <c r="H749" i="11"/>
  <c r="K748" i="11"/>
  <c r="I748" i="11"/>
  <c r="M748" i="11" s="1"/>
  <c r="H748" i="11"/>
  <c r="K747" i="11"/>
  <c r="I747" i="11"/>
  <c r="H747" i="11"/>
  <c r="K746" i="11"/>
  <c r="I746" i="11"/>
  <c r="H746" i="11"/>
  <c r="K745" i="11"/>
  <c r="I745" i="11"/>
  <c r="H745" i="11"/>
  <c r="K744" i="11"/>
  <c r="I744" i="11"/>
  <c r="H744" i="11"/>
  <c r="K743" i="11"/>
  <c r="I743" i="11"/>
  <c r="H743" i="11"/>
  <c r="K742" i="11"/>
  <c r="I742" i="11"/>
  <c r="H742" i="11"/>
  <c r="K741" i="11"/>
  <c r="I741" i="11"/>
  <c r="M741" i="11" s="1"/>
  <c r="H741" i="11"/>
  <c r="L741" i="11" s="1"/>
  <c r="K740" i="11"/>
  <c r="I740" i="11"/>
  <c r="H740" i="11"/>
  <c r="K739" i="11"/>
  <c r="I739" i="11"/>
  <c r="H739" i="11"/>
  <c r="K738" i="11"/>
  <c r="I738" i="11"/>
  <c r="H738" i="11"/>
  <c r="K737" i="11"/>
  <c r="I737" i="11"/>
  <c r="H737" i="11"/>
  <c r="K736" i="11"/>
  <c r="I736" i="11"/>
  <c r="H736" i="11"/>
  <c r="K735" i="11"/>
  <c r="I735" i="11"/>
  <c r="H735" i="11"/>
  <c r="K734" i="11"/>
  <c r="I734" i="11"/>
  <c r="H734" i="11"/>
  <c r="K733" i="11"/>
  <c r="I733" i="11"/>
  <c r="H733" i="11"/>
  <c r="K732" i="11"/>
  <c r="M732" i="11" s="1"/>
  <c r="I732" i="11"/>
  <c r="H732" i="11"/>
  <c r="K731" i="11"/>
  <c r="I731" i="11"/>
  <c r="H731" i="11"/>
  <c r="K730" i="11"/>
  <c r="I730" i="11"/>
  <c r="H730" i="11"/>
  <c r="K729" i="11"/>
  <c r="I729" i="11"/>
  <c r="H729" i="11"/>
  <c r="K728" i="11"/>
  <c r="I728" i="11"/>
  <c r="H728" i="11"/>
  <c r="K727" i="11"/>
  <c r="I727" i="11"/>
  <c r="H727" i="11"/>
  <c r="K726" i="11"/>
  <c r="M726" i="11" s="1"/>
  <c r="I726" i="11"/>
  <c r="H726" i="11"/>
  <c r="K725" i="11"/>
  <c r="I725" i="11"/>
  <c r="H725" i="11"/>
  <c r="K724" i="11"/>
  <c r="I724" i="11"/>
  <c r="H724" i="11"/>
  <c r="K723" i="11"/>
  <c r="I723" i="11"/>
  <c r="H723" i="11"/>
  <c r="K722" i="11"/>
  <c r="I722" i="11"/>
  <c r="H722" i="11"/>
  <c r="K721" i="11"/>
  <c r="I721" i="11"/>
  <c r="H721" i="11"/>
  <c r="K720" i="11"/>
  <c r="I720" i="11"/>
  <c r="H720" i="11"/>
  <c r="K719" i="11"/>
  <c r="I719" i="11"/>
  <c r="H719" i="11"/>
  <c r="K718" i="11"/>
  <c r="I718" i="11"/>
  <c r="H718" i="11"/>
  <c r="K717" i="11"/>
  <c r="I717" i="11"/>
  <c r="H717" i="11"/>
  <c r="L717" i="11" s="1"/>
  <c r="K716" i="11"/>
  <c r="I716" i="11"/>
  <c r="H716" i="11"/>
  <c r="K715" i="11"/>
  <c r="I715" i="11"/>
  <c r="H715" i="11"/>
  <c r="K714" i="11"/>
  <c r="I714" i="11"/>
  <c r="H714" i="11"/>
  <c r="K713" i="11"/>
  <c r="I713" i="11"/>
  <c r="H713" i="11"/>
  <c r="K712" i="11"/>
  <c r="I712" i="11"/>
  <c r="H712" i="11"/>
  <c r="K711" i="11"/>
  <c r="I711" i="11"/>
  <c r="H711" i="11"/>
  <c r="K710" i="11"/>
  <c r="I710" i="11"/>
  <c r="H710" i="11"/>
  <c r="K709" i="11"/>
  <c r="I709" i="11"/>
  <c r="M709" i="11" s="1"/>
  <c r="H709" i="11"/>
  <c r="L709" i="11" s="1"/>
  <c r="K708" i="11"/>
  <c r="I708" i="11"/>
  <c r="H708" i="11"/>
  <c r="K707" i="11"/>
  <c r="I707" i="11"/>
  <c r="H707" i="11"/>
  <c r="K706" i="11"/>
  <c r="I706" i="11"/>
  <c r="H706" i="11"/>
  <c r="K705" i="11"/>
  <c r="I705" i="11"/>
  <c r="H705" i="11"/>
  <c r="K704" i="11"/>
  <c r="I704" i="11"/>
  <c r="H704" i="11"/>
  <c r="K703" i="11"/>
  <c r="I703" i="11"/>
  <c r="H703" i="11"/>
  <c r="L703" i="11" s="1"/>
  <c r="K702" i="11"/>
  <c r="I702" i="11"/>
  <c r="H702" i="11"/>
  <c r="K701" i="11"/>
  <c r="I701" i="11"/>
  <c r="H701" i="11"/>
  <c r="K700" i="11"/>
  <c r="I700" i="11"/>
  <c r="H700" i="11"/>
  <c r="K699" i="11"/>
  <c r="I699" i="11"/>
  <c r="H699" i="11"/>
  <c r="K698" i="11"/>
  <c r="I698" i="11"/>
  <c r="H698" i="11"/>
  <c r="L697" i="11"/>
  <c r="K697" i="11"/>
  <c r="I697" i="11"/>
  <c r="H697" i="11"/>
  <c r="K696" i="11"/>
  <c r="I696" i="11"/>
  <c r="H696" i="11"/>
  <c r="K695" i="11"/>
  <c r="I695" i="11"/>
  <c r="H695" i="11"/>
  <c r="K694" i="11"/>
  <c r="I694" i="11"/>
  <c r="H694" i="11"/>
  <c r="K693" i="11"/>
  <c r="I693" i="11"/>
  <c r="H693" i="11"/>
  <c r="K692" i="11"/>
  <c r="I692" i="11"/>
  <c r="H692" i="11"/>
  <c r="K691" i="11"/>
  <c r="I691" i="11"/>
  <c r="H691" i="11"/>
  <c r="K690" i="11"/>
  <c r="I690" i="11"/>
  <c r="H690" i="11"/>
  <c r="K689" i="11"/>
  <c r="I689" i="11"/>
  <c r="H689" i="11"/>
  <c r="K688" i="11"/>
  <c r="I688" i="11"/>
  <c r="H688" i="11"/>
  <c r="K687" i="11"/>
  <c r="I687" i="11"/>
  <c r="H687" i="11"/>
  <c r="K686" i="11"/>
  <c r="I686" i="11"/>
  <c r="H686" i="11"/>
  <c r="K685" i="11"/>
  <c r="I685" i="11"/>
  <c r="H685" i="11"/>
  <c r="M684" i="11"/>
  <c r="K684" i="11"/>
  <c r="I684" i="11"/>
  <c r="H684" i="11"/>
  <c r="K683" i="11"/>
  <c r="L683" i="11" s="1"/>
  <c r="I683" i="11"/>
  <c r="H683" i="11"/>
  <c r="K682" i="11"/>
  <c r="I682" i="11"/>
  <c r="H682" i="11"/>
  <c r="K681" i="11"/>
  <c r="I681" i="11"/>
  <c r="H681" i="11"/>
  <c r="K680" i="11"/>
  <c r="I680" i="11"/>
  <c r="H680" i="11"/>
  <c r="L680" i="11" s="1"/>
  <c r="K679" i="11"/>
  <c r="I679" i="11"/>
  <c r="H679" i="11"/>
  <c r="K678" i="11"/>
  <c r="I678" i="11"/>
  <c r="H678" i="11"/>
  <c r="K677" i="11"/>
  <c r="I677" i="11"/>
  <c r="H677" i="11"/>
  <c r="L677" i="11" s="1"/>
  <c r="K676" i="11"/>
  <c r="I676" i="11"/>
  <c r="H676" i="11"/>
  <c r="K675" i="11"/>
  <c r="I675" i="11"/>
  <c r="H675" i="11"/>
  <c r="K674" i="11"/>
  <c r="I674" i="11"/>
  <c r="H674" i="11"/>
  <c r="K673" i="11"/>
  <c r="I673" i="11"/>
  <c r="H673" i="11"/>
  <c r="K672" i="11"/>
  <c r="I672" i="11"/>
  <c r="M672" i="11" s="1"/>
  <c r="H672" i="11"/>
  <c r="K671" i="11"/>
  <c r="L671" i="11" s="1"/>
  <c r="I671" i="11"/>
  <c r="H671" i="11"/>
  <c r="K670" i="11"/>
  <c r="I670" i="11"/>
  <c r="H670" i="11"/>
  <c r="K669" i="11"/>
  <c r="I669" i="11"/>
  <c r="H669" i="11"/>
  <c r="K668" i="11"/>
  <c r="I668" i="11"/>
  <c r="H668" i="11"/>
  <c r="L668" i="11" s="1"/>
  <c r="K667" i="11"/>
  <c r="I667" i="11"/>
  <c r="H667" i="11"/>
  <c r="K666" i="11"/>
  <c r="I666" i="11"/>
  <c r="H666" i="11"/>
  <c r="K665" i="11"/>
  <c r="I665" i="11"/>
  <c r="H665" i="11"/>
  <c r="K664" i="11"/>
  <c r="I664" i="11"/>
  <c r="H664" i="11"/>
  <c r="K663" i="11"/>
  <c r="I663" i="11"/>
  <c r="H663" i="11"/>
  <c r="K662" i="11"/>
  <c r="I662" i="11"/>
  <c r="H662" i="11"/>
  <c r="K661" i="11"/>
  <c r="I661" i="11"/>
  <c r="H661" i="11"/>
  <c r="K660" i="11"/>
  <c r="I660" i="11"/>
  <c r="H660" i="11"/>
  <c r="K659" i="11"/>
  <c r="I659" i="11"/>
  <c r="H659" i="11"/>
  <c r="K658" i="11"/>
  <c r="I658" i="11"/>
  <c r="H658" i="11"/>
  <c r="K657" i="11"/>
  <c r="I657" i="11"/>
  <c r="H657" i="11"/>
  <c r="K656" i="11"/>
  <c r="I656" i="11"/>
  <c r="H656" i="11"/>
  <c r="K655" i="11"/>
  <c r="I655" i="11"/>
  <c r="H655" i="11"/>
  <c r="K654" i="11"/>
  <c r="I654" i="11"/>
  <c r="H654" i="11"/>
  <c r="K653" i="11"/>
  <c r="I653" i="11"/>
  <c r="H653" i="11"/>
  <c r="K652" i="11"/>
  <c r="I652" i="11"/>
  <c r="H652" i="11"/>
  <c r="K651" i="11"/>
  <c r="I651" i="11"/>
  <c r="H651" i="11"/>
  <c r="K650" i="11"/>
  <c r="I650" i="11"/>
  <c r="H650" i="11"/>
  <c r="K649" i="11"/>
  <c r="I649" i="11"/>
  <c r="H649" i="11"/>
  <c r="K648" i="11"/>
  <c r="M648" i="11" s="1"/>
  <c r="I648" i="11"/>
  <c r="H648" i="11"/>
  <c r="K647" i="11"/>
  <c r="I647" i="11"/>
  <c r="H647" i="11"/>
  <c r="K646" i="11"/>
  <c r="I646" i="11"/>
  <c r="H646" i="11"/>
  <c r="K645" i="11"/>
  <c r="I645" i="11"/>
  <c r="H645" i="11"/>
  <c r="K644" i="11"/>
  <c r="I644" i="11"/>
  <c r="H644" i="11"/>
  <c r="K643" i="11"/>
  <c r="I643" i="11"/>
  <c r="H643" i="11"/>
  <c r="K642" i="11"/>
  <c r="I642" i="11"/>
  <c r="H642" i="11"/>
  <c r="K641" i="11"/>
  <c r="I641" i="11"/>
  <c r="H641" i="11"/>
  <c r="K640" i="11"/>
  <c r="I640" i="11"/>
  <c r="H640" i="11"/>
  <c r="L640" i="11" s="1"/>
  <c r="K639" i="11"/>
  <c r="I639" i="11"/>
  <c r="H639" i="11"/>
  <c r="K638" i="11"/>
  <c r="M638" i="11" s="1"/>
  <c r="I638" i="11"/>
  <c r="H638" i="11"/>
  <c r="K637" i="11"/>
  <c r="I637" i="11"/>
  <c r="H637" i="11"/>
  <c r="L637" i="11" s="1"/>
  <c r="K636" i="11"/>
  <c r="I636" i="11"/>
  <c r="H636" i="11"/>
  <c r="K635" i="11"/>
  <c r="I635" i="11"/>
  <c r="M635" i="11" s="1"/>
  <c r="H635" i="11"/>
  <c r="L635" i="11" s="1"/>
  <c r="K634" i="11"/>
  <c r="I634" i="11"/>
  <c r="H634" i="11"/>
  <c r="K633" i="11"/>
  <c r="I633" i="11"/>
  <c r="H633" i="11"/>
  <c r="K632" i="11"/>
  <c r="I632" i="11"/>
  <c r="H632" i="11"/>
  <c r="K631" i="11"/>
  <c r="I631" i="11"/>
  <c r="H631" i="11"/>
  <c r="K630" i="11"/>
  <c r="I630" i="11"/>
  <c r="H630" i="11"/>
  <c r="K629" i="11"/>
  <c r="I629" i="11"/>
  <c r="H629" i="11"/>
  <c r="K628" i="11"/>
  <c r="I628" i="11"/>
  <c r="H628" i="11"/>
  <c r="K627" i="11"/>
  <c r="I627" i="11"/>
  <c r="H627" i="11"/>
  <c r="K626" i="11"/>
  <c r="I626" i="11"/>
  <c r="H626" i="11"/>
  <c r="K625" i="11"/>
  <c r="I625" i="11"/>
  <c r="H625" i="11"/>
  <c r="K624" i="11"/>
  <c r="I624" i="11"/>
  <c r="H624" i="11"/>
  <c r="K623" i="11"/>
  <c r="I623" i="11"/>
  <c r="H623" i="11"/>
  <c r="K622" i="11"/>
  <c r="L622" i="11" s="1"/>
  <c r="I622" i="11"/>
  <c r="H622" i="11"/>
  <c r="K621" i="11"/>
  <c r="I621" i="11"/>
  <c r="H621" i="11"/>
  <c r="K620" i="11"/>
  <c r="I620" i="11"/>
  <c r="H620" i="11"/>
  <c r="K619" i="11"/>
  <c r="I619" i="11"/>
  <c r="H619" i="11"/>
  <c r="K618" i="11"/>
  <c r="I618" i="11"/>
  <c r="H618" i="11"/>
  <c r="K617" i="11"/>
  <c r="I617" i="11"/>
  <c r="H617" i="11"/>
  <c r="K616" i="11"/>
  <c r="L616" i="11" s="1"/>
  <c r="I616" i="11"/>
  <c r="H616" i="11"/>
  <c r="K615" i="11"/>
  <c r="I615" i="11"/>
  <c r="H615" i="11"/>
  <c r="K614" i="11"/>
  <c r="I614" i="11"/>
  <c r="H614" i="11"/>
  <c r="K613" i="11"/>
  <c r="L613" i="11" s="1"/>
  <c r="I613" i="11"/>
  <c r="H613" i="11"/>
  <c r="K612" i="11"/>
  <c r="I612" i="11"/>
  <c r="H612" i="11"/>
  <c r="K611" i="11"/>
  <c r="I611" i="11"/>
  <c r="H611" i="11"/>
  <c r="K610" i="11"/>
  <c r="I610" i="11"/>
  <c r="H610" i="11"/>
  <c r="L610" i="11" s="1"/>
  <c r="K609" i="11"/>
  <c r="I609" i="11"/>
  <c r="H609" i="11"/>
  <c r="K608" i="11"/>
  <c r="I608" i="11"/>
  <c r="H608" i="11"/>
  <c r="K607" i="11"/>
  <c r="L607" i="11" s="1"/>
  <c r="I607" i="11"/>
  <c r="H607" i="11"/>
  <c r="K606" i="11"/>
  <c r="I606" i="11"/>
  <c r="H606" i="11"/>
  <c r="K605" i="11"/>
  <c r="I605" i="11"/>
  <c r="H605" i="11"/>
  <c r="K604" i="11"/>
  <c r="I604" i="11"/>
  <c r="H604" i="11"/>
  <c r="K603" i="11"/>
  <c r="I603" i="11"/>
  <c r="H603" i="11"/>
  <c r="K602" i="11"/>
  <c r="I602" i="11"/>
  <c r="H602" i="11"/>
  <c r="K601" i="11"/>
  <c r="L601" i="11" s="1"/>
  <c r="I601" i="11"/>
  <c r="H601" i="11"/>
  <c r="K600" i="11"/>
  <c r="I600" i="11"/>
  <c r="H600" i="11"/>
  <c r="K599" i="11"/>
  <c r="I599" i="11"/>
  <c r="H599" i="11"/>
  <c r="K598" i="11"/>
  <c r="I598" i="11"/>
  <c r="H598" i="11"/>
  <c r="K597" i="11"/>
  <c r="I597" i="11"/>
  <c r="H597" i="11"/>
  <c r="K596" i="11"/>
  <c r="I596" i="11"/>
  <c r="H596" i="11"/>
  <c r="K595" i="11"/>
  <c r="I595" i="11"/>
  <c r="H595" i="11"/>
  <c r="K594" i="11"/>
  <c r="I594" i="11"/>
  <c r="H594" i="11"/>
  <c r="K593" i="11"/>
  <c r="I593" i="11"/>
  <c r="M593" i="11" s="1"/>
  <c r="H593" i="11"/>
  <c r="K592" i="11"/>
  <c r="I592" i="11"/>
  <c r="H592" i="11"/>
  <c r="K591" i="11"/>
  <c r="I591" i="11"/>
  <c r="H591" i="11"/>
  <c r="K590" i="11"/>
  <c r="I590" i="11"/>
  <c r="H590" i="11"/>
  <c r="K589" i="11"/>
  <c r="I589" i="11"/>
  <c r="H589" i="11"/>
  <c r="K588" i="11"/>
  <c r="I588" i="11"/>
  <c r="H588" i="11"/>
  <c r="K587" i="11"/>
  <c r="I587" i="11"/>
  <c r="H587" i="11"/>
  <c r="K586" i="11"/>
  <c r="I586" i="11"/>
  <c r="H586" i="11"/>
  <c r="K585" i="11"/>
  <c r="I585" i="11"/>
  <c r="H585" i="11"/>
  <c r="K584" i="11"/>
  <c r="I584" i="11"/>
  <c r="H584" i="11"/>
  <c r="K583" i="11"/>
  <c r="I583" i="11"/>
  <c r="H583" i="11"/>
  <c r="K582" i="11"/>
  <c r="I582" i="11"/>
  <c r="H582" i="11"/>
  <c r="K581" i="11"/>
  <c r="I581" i="11"/>
  <c r="H581" i="11"/>
  <c r="K580" i="11"/>
  <c r="I580" i="11"/>
  <c r="H580" i="11"/>
  <c r="K579" i="11"/>
  <c r="I579" i="11"/>
  <c r="H579" i="11"/>
  <c r="K578" i="11"/>
  <c r="I578" i="11"/>
  <c r="H578" i="11"/>
  <c r="K577" i="11"/>
  <c r="I577" i="11"/>
  <c r="H577" i="11"/>
  <c r="K576" i="11"/>
  <c r="I576" i="11"/>
  <c r="H576" i="11"/>
  <c r="K575" i="11"/>
  <c r="I575" i="11"/>
  <c r="H575" i="11"/>
  <c r="K574" i="11"/>
  <c r="I574" i="11"/>
  <c r="H574" i="11"/>
  <c r="K573" i="11"/>
  <c r="I573" i="11"/>
  <c r="H573" i="11"/>
  <c r="K572" i="11"/>
  <c r="I572" i="11"/>
  <c r="H572" i="11"/>
  <c r="L572" i="11" s="1"/>
  <c r="K571" i="11"/>
  <c r="I571" i="11"/>
  <c r="H571" i="11"/>
  <c r="K570" i="11"/>
  <c r="I570" i="11"/>
  <c r="H570" i="11"/>
  <c r="K569" i="11"/>
  <c r="I569" i="11"/>
  <c r="H569" i="11"/>
  <c r="K568" i="11"/>
  <c r="I568" i="11"/>
  <c r="H568" i="11"/>
  <c r="K567" i="11"/>
  <c r="I567" i="11"/>
  <c r="H567" i="11"/>
  <c r="K566" i="11"/>
  <c r="I566" i="11"/>
  <c r="H566" i="11"/>
  <c r="K565" i="11"/>
  <c r="I565" i="11"/>
  <c r="H565" i="11"/>
  <c r="K564" i="11"/>
  <c r="I564" i="11"/>
  <c r="H564" i="11"/>
  <c r="K563" i="11"/>
  <c r="I563" i="11"/>
  <c r="H563" i="11"/>
  <c r="K562" i="11"/>
  <c r="I562" i="11"/>
  <c r="H562" i="11"/>
  <c r="K561" i="11"/>
  <c r="I561" i="11"/>
  <c r="M561" i="11" s="1"/>
  <c r="H561" i="11"/>
  <c r="K560" i="11"/>
  <c r="I560" i="11"/>
  <c r="H560" i="11"/>
  <c r="K559" i="11"/>
  <c r="I559" i="11"/>
  <c r="H559" i="11"/>
  <c r="K558" i="11"/>
  <c r="I558" i="11"/>
  <c r="H558" i="11"/>
  <c r="K557" i="11"/>
  <c r="I557" i="11"/>
  <c r="H557" i="11"/>
  <c r="K556" i="11"/>
  <c r="I556" i="11"/>
  <c r="H556" i="11"/>
  <c r="L555" i="11"/>
  <c r="K555" i="11"/>
  <c r="I555" i="11"/>
  <c r="H555" i="11"/>
  <c r="K554" i="11"/>
  <c r="I554" i="11"/>
  <c r="H554" i="11"/>
  <c r="K553" i="11"/>
  <c r="I553" i="11"/>
  <c r="H553" i="11"/>
  <c r="K552" i="11"/>
  <c r="I552" i="11"/>
  <c r="H552" i="11"/>
  <c r="K551" i="11"/>
  <c r="I551" i="11"/>
  <c r="H551" i="11"/>
  <c r="K550" i="11"/>
  <c r="I550" i="11"/>
  <c r="H550" i="11"/>
  <c r="K549" i="11"/>
  <c r="I549" i="11"/>
  <c r="H549" i="11"/>
  <c r="K548" i="11"/>
  <c r="I548" i="11"/>
  <c r="H548" i="11"/>
  <c r="K547" i="11"/>
  <c r="I547" i="11"/>
  <c r="H547" i="11"/>
  <c r="K546" i="11"/>
  <c r="I546" i="11"/>
  <c r="H546" i="11"/>
  <c r="K545" i="11"/>
  <c r="I545" i="11"/>
  <c r="H545" i="11"/>
  <c r="K544" i="11"/>
  <c r="I544" i="11"/>
  <c r="H544" i="11"/>
  <c r="K543" i="11"/>
  <c r="I543" i="11"/>
  <c r="H543" i="11"/>
  <c r="K542" i="11"/>
  <c r="I542" i="11"/>
  <c r="H542" i="11"/>
  <c r="K541" i="11"/>
  <c r="I541" i="11"/>
  <c r="H541" i="11"/>
  <c r="K540" i="11"/>
  <c r="I540" i="11"/>
  <c r="H540" i="11"/>
  <c r="K539" i="11"/>
  <c r="I539" i="11"/>
  <c r="M539" i="11" s="1"/>
  <c r="H539" i="11"/>
  <c r="K538" i="11"/>
  <c r="I538" i="11"/>
  <c r="H538" i="11"/>
  <c r="K537" i="11"/>
  <c r="I537" i="11"/>
  <c r="H537" i="11"/>
  <c r="K536" i="11"/>
  <c r="I536" i="11"/>
  <c r="H536" i="11"/>
  <c r="K535" i="11"/>
  <c r="I535" i="11"/>
  <c r="H535" i="11"/>
  <c r="K534" i="11"/>
  <c r="L534" i="11" s="1"/>
  <c r="I534" i="11"/>
  <c r="H534" i="11"/>
  <c r="K533" i="11"/>
  <c r="I533" i="11"/>
  <c r="H533" i="11"/>
  <c r="K532" i="11"/>
  <c r="I532" i="11"/>
  <c r="H532" i="11"/>
  <c r="K531" i="11"/>
  <c r="I531" i="11"/>
  <c r="M531" i="11" s="1"/>
  <c r="H531" i="11"/>
  <c r="K530" i="11"/>
  <c r="I530" i="11"/>
  <c r="H530" i="11"/>
  <c r="K529" i="11"/>
  <c r="I529" i="11"/>
  <c r="H529" i="11"/>
  <c r="K528" i="11"/>
  <c r="I528" i="11"/>
  <c r="H528" i="11"/>
  <c r="K527" i="11"/>
  <c r="I527" i="11"/>
  <c r="H527" i="11"/>
  <c r="K526" i="11"/>
  <c r="I526" i="11"/>
  <c r="H526" i="11"/>
  <c r="K525" i="11"/>
  <c r="I525" i="11"/>
  <c r="H525" i="11"/>
  <c r="K524" i="11"/>
  <c r="I524" i="11"/>
  <c r="H524" i="11"/>
  <c r="K523" i="11"/>
  <c r="I523" i="11"/>
  <c r="H523" i="11"/>
  <c r="K522" i="11"/>
  <c r="I522" i="11"/>
  <c r="H522" i="11"/>
  <c r="K521" i="11"/>
  <c r="I521" i="11"/>
  <c r="H521" i="11"/>
  <c r="K520" i="11"/>
  <c r="I520" i="11"/>
  <c r="H520" i="11"/>
  <c r="K519" i="11"/>
  <c r="I519" i="11"/>
  <c r="H519" i="11"/>
  <c r="K518" i="11"/>
  <c r="I518" i="11"/>
  <c r="H518" i="11"/>
  <c r="K517" i="11"/>
  <c r="I517" i="11"/>
  <c r="H517" i="11"/>
  <c r="K516" i="11"/>
  <c r="I516" i="11"/>
  <c r="H516" i="11"/>
  <c r="K515" i="11"/>
  <c r="I515" i="11"/>
  <c r="H515" i="11"/>
  <c r="K514" i="11"/>
  <c r="I514" i="11"/>
  <c r="H514" i="11"/>
  <c r="K513" i="11"/>
  <c r="I513" i="11"/>
  <c r="H513" i="11"/>
  <c r="K512" i="11"/>
  <c r="I512" i="11"/>
  <c r="H512" i="11"/>
  <c r="K511" i="11"/>
  <c r="I511" i="11"/>
  <c r="H511" i="11"/>
  <c r="K510" i="11"/>
  <c r="I510" i="11"/>
  <c r="H510" i="11"/>
  <c r="K509" i="11"/>
  <c r="I509" i="11"/>
  <c r="H509" i="11"/>
  <c r="K508" i="11"/>
  <c r="I508" i="11"/>
  <c r="H508" i="11"/>
  <c r="K507" i="11"/>
  <c r="I507" i="11"/>
  <c r="H507" i="11"/>
  <c r="K506" i="11"/>
  <c r="I506" i="11"/>
  <c r="H506" i="11"/>
  <c r="K505" i="11"/>
  <c r="I505" i="11"/>
  <c r="H505" i="11"/>
  <c r="K504" i="11"/>
  <c r="I504" i="11"/>
  <c r="H504" i="11"/>
  <c r="K503" i="11"/>
  <c r="I503" i="11"/>
  <c r="H503" i="11"/>
  <c r="K502" i="11"/>
  <c r="I502" i="11"/>
  <c r="H502" i="11"/>
  <c r="K501" i="11"/>
  <c r="I501" i="11"/>
  <c r="H501" i="11"/>
  <c r="K500" i="11"/>
  <c r="I500" i="11"/>
  <c r="M500" i="11" s="1"/>
  <c r="H500" i="11"/>
  <c r="K499" i="11"/>
  <c r="I499" i="11"/>
  <c r="H499" i="11"/>
  <c r="K498" i="11"/>
  <c r="I498" i="11"/>
  <c r="H498" i="11"/>
  <c r="K497" i="11"/>
  <c r="I497" i="11"/>
  <c r="H497" i="11"/>
  <c r="K496" i="11"/>
  <c r="I496" i="11"/>
  <c r="H496" i="11"/>
  <c r="K495" i="11"/>
  <c r="I495" i="11"/>
  <c r="H495" i="11"/>
  <c r="K494" i="11"/>
  <c r="I494" i="11"/>
  <c r="H494" i="11"/>
  <c r="K493" i="11"/>
  <c r="I493" i="11"/>
  <c r="H493" i="11"/>
  <c r="K492" i="11"/>
  <c r="I492" i="11"/>
  <c r="M492" i="11" s="1"/>
  <c r="H492" i="11"/>
  <c r="K491" i="11"/>
  <c r="L491" i="11" s="1"/>
  <c r="I491" i="11"/>
  <c r="H491" i="11"/>
  <c r="K490" i="11"/>
  <c r="L490" i="11" s="1"/>
  <c r="I490" i="11"/>
  <c r="H490" i="11"/>
  <c r="K489" i="11"/>
  <c r="L489" i="11" s="1"/>
  <c r="I489" i="11"/>
  <c r="H489" i="11"/>
  <c r="K488" i="11"/>
  <c r="I488" i="11"/>
  <c r="H488" i="11"/>
  <c r="K487" i="11"/>
  <c r="I487" i="11"/>
  <c r="H487" i="11"/>
  <c r="K486" i="11"/>
  <c r="I486" i="11"/>
  <c r="H486" i="11"/>
  <c r="K485" i="11"/>
  <c r="I485" i="11"/>
  <c r="H485" i="11"/>
  <c r="K484" i="11"/>
  <c r="I484" i="11"/>
  <c r="H484" i="11"/>
  <c r="K483" i="11"/>
  <c r="I483" i="11"/>
  <c r="H483" i="11"/>
  <c r="K482" i="11"/>
  <c r="I482" i="11"/>
  <c r="H482" i="11"/>
  <c r="K481" i="11"/>
  <c r="I481" i="11"/>
  <c r="M481" i="11" s="1"/>
  <c r="H481" i="11"/>
  <c r="K480" i="11"/>
  <c r="I480" i="11"/>
  <c r="H480" i="11"/>
  <c r="K479" i="11"/>
  <c r="I479" i="11"/>
  <c r="H479" i="11"/>
  <c r="K478" i="11"/>
  <c r="I478" i="11"/>
  <c r="H478" i="11"/>
  <c r="K477" i="11"/>
  <c r="I477" i="11"/>
  <c r="H477" i="11"/>
  <c r="L477" i="11" s="1"/>
  <c r="K476" i="11"/>
  <c r="I476" i="11"/>
  <c r="H476" i="11"/>
  <c r="K475" i="11"/>
  <c r="I475" i="11"/>
  <c r="H475" i="11"/>
  <c r="K474" i="11"/>
  <c r="I474" i="11"/>
  <c r="H474" i="11"/>
  <c r="K473" i="11"/>
  <c r="I473" i="11"/>
  <c r="H473" i="11"/>
  <c r="K472" i="11"/>
  <c r="I472" i="11"/>
  <c r="H472" i="11"/>
  <c r="K471" i="11"/>
  <c r="I471" i="11"/>
  <c r="H471" i="11"/>
  <c r="K470" i="11"/>
  <c r="L470" i="11" s="1"/>
  <c r="I470" i="11"/>
  <c r="H470" i="11"/>
  <c r="K469" i="11"/>
  <c r="I469" i="11"/>
  <c r="H469" i="11"/>
  <c r="K468" i="11"/>
  <c r="I468" i="11"/>
  <c r="H468" i="11"/>
  <c r="K467" i="11"/>
  <c r="I467" i="11"/>
  <c r="H467" i="11"/>
  <c r="K466" i="11"/>
  <c r="I466" i="11"/>
  <c r="H466" i="11"/>
  <c r="K465" i="11"/>
  <c r="I465" i="11"/>
  <c r="H465" i="11"/>
  <c r="K464" i="11"/>
  <c r="I464" i="11"/>
  <c r="H464" i="11"/>
  <c r="K463" i="11"/>
  <c r="I463" i="11"/>
  <c r="H463" i="11"/>
  <c r="K462" i="11"/>
  <c r="I462" i="11"/>
  <c r="H462" i="11"/>
  <c r="K461" i="11"/>
  <c r="I461" i="11"/>
  <c r="H461" i="11"/>
  <c r="K460" i="11"/>
  <c r="I460" i="11"/>
  <c r="H460" i="11"/>
  <c r="K459" i="11"/>
  <c r="I459" i="11"/>
  <c r="H459" i="11"/>
  <c r="L459" i="11" s="1"/>
  <c r="K458" i="11"/>
  <c r="I458" i="11"/>
  <c r="H458" i="11"/>
  <c r="K457" i="11"/>
  <c r="I457" i="11"/>
  <c r="H457" i="11"/>
  <c r="K456" i="11"/>
  <c r="I456" i="11"/>
  <c r="H456" i="11"/>
  <c r="K455" i="11"/>
  <c r="I455" i="11"/>
  <c r="H455" i="11"/>
  <c r="K454" i="11"/>
  <c r="I454" i="11"/>
  <c r="H454" i="11"/>
  <c r="K453" i="11"/>
  <c r="I453" i="11"/>
  <c r="H453" i="11"/>
  <c r="K452" i="11"/>
  <c r="I452" i="11"/>
  <c r="H452" i="11"/>
  <c r="K451" i="11"/>
  <c r="I451" i="11"/>
  <c r="H451" i="11"/>
  <c r="K450" i="11"/>
  <c r="I450" i="11"/>
  <c r="H450" i="11"/>
  <c r="K449" i="11"/>
  <c r="I449" i="11"/>
  <c r="H449" i="11"/>
  <c r="K448" i="11"/>
  <c r="I448" i="11"/>
  <c r="H448" i="11"/>
  <c r="K447" i="11"/>
  <c r="I447" i="11"/>
  <c r="H447" i="11"/>
  <c r="K446" i="11"/>
  <c r="I446" i="11"/>
  <c r="H446" i="11"/>
  <c r="K445" i="11"/>
  <c r="I445" i="11"/>
  <c r="H445" i="11"/>
  <c r="K444" i="11"/>
  <c r="I444" i="11"/>
  <c r="H444" i="11"/>
  <c r="K443" i="11"/>
  <c r="I443" i="11"/>
  <c r="H443" i="11"/>
  <c r="K442" i="11"/>
  <c r="I442" i="11"/>
  <c r="H442" i="11"/>
  <c r="K441" i="11"/>
  <c r="I441" i="11"/>
  <c r="H441" i="11"/>
  <c r="K440" i="11"/>
  <c r="I440" i="11"/>
  <c r="H440" i="11"/>
  <c r="K439" i="11"/>
  <c r="I439" i="11"/>
  <c r="H439" i="11"/>
  <c r="K438" i="11"/>
  <c r="I438" i="11"/>
  <c r="H438" i="11"/>
  <c r="K437" i="11"/>
  <c r="I437" i="11"/>
  <c r="H437" i="11"/>
  <c r="K436" i="11"/>
  <c r="I436" i="11"/>
  <c r="H436" i="11"/>
  <c r="K435" i="11"/>
  <c r="I435" i="11"/>
  <c r="H435" i="11"/>
  <c r="K434" i="11"/>
  <c r="I434" i="11"/>
  <c r="H434" i="11"/>
  <c r="K433" i="11"/>
  <c r="I433" i="11"/>
  <c r="H433" i="11"/>
  <c r="K432" i="11"/>
  <c r="I432" i="11"/>
  <c r="H432" i="11"/>
  <c r="K431" i="11"/>
  <c r="I431" i="11"/>
  <c r="H431" i="11"/>
  <c r="K430" i="11"/>
  <c r="I430" i="11"/>
  <c r="H430" i="11"/>
  <c r="K429" i="11"/>
  <c r="L429" i="11" s="1"/>
  <c r="I429" i="11"/>
  <c r="H429" i="11"/>
  <c r="K428" i="11"/>
  <c r="L428" i="11" s="1"/>
  <c r="I428" i="11"/>
  <c r="H428" i="11"/>
  <c r="K427" i="11"/>
  <c r="I427" i="11"/>
  <c r="H427" i="11"/>
  <c r="K426" i="11"/>
  <c r="I426" i="11"/>
  <c r="H426" i="11"/>
  <c r="K425" i="11"/>
  <c r="I425" i="11"/>
  <c r="H425" i="11"/>
  <c r="K424" i="11"/>
  <c r="I424" i="11"/>
  <c r="H424" i="11"/>
  <c r="K423" i="11"/>
  <c r="I423" i="11"/>
  <c r="H423" i="11"/>
  <c r="K422" i="11"/>
  <c r="I422" i="11"/>
  <c r="H422" i="11"/>
  <c r="K421" i="11"/>
  <c r="L421" i="11" s="1"/>
  <c r="I421" i="11"/>
  <c r="H421" i="11"/>
  <c r="K420" i="11"/>
  <c r="I420" i="11"/>
  <c r="H420" i="11"/>
  <c r="K419" i="11"/>
  <c r="I419" i="11"/>
  <c r="H419" i="11"/>
  <c r="K418" i="11"/>
  <c r="I418" i="11"/>
  <c r="H418" i="11"/>
  <c r="K417" i="11"/>
  <c r="I417" i="11"/>
  <c r="H417" i="11"/>
  <c r="K416" i="11"/>
  <c r="I416" i="11"/>
  <c r="H416" i="11"/>
  <c r="K415" i="11"/>
  <c r="I415" i="11"/>
  <c r="H415" i="11"/>
  <c r="K414" i="11"/>
  <c r="I414" i="11"/>
  <c r="H414" i="11"/>
  <c r="K413" i="11"/>
  <c r="I413" i="11"/>
  <c r="H413" i="11"/>
  <c r="K412" i="11"/>
  <c r="I412" i="11"/>
  <c r="H412" i="11"/>
  <c r="K411" i="11"/>
  <c r="I411" i="11"/>
  <c r="H411" i="11"/>
  <c r="K410" i="11"/>
  <c r="I410" i="11"/>
  <c r="H410" i="11"/>
  <c r="K409" i="11"/>
  <c r="I409" i="11"/>
  <c r="H409" i="11"/>
  <c r="K408" i="11"/>
  <c r="I408" i="11"/>
  <c r="H408" i="11"/>
  <c r="K407" i="11"/>
  <c r="L407" i="11" s="1"/>
  <c r="I407" i="11"/>
  <c r="H407" i="11"/>
  <c r="K406" i="11"/>
  <c r="I406" i="11"/>
  <c r="H406" i="11"/>
  <c r="K405" i="11"/>
  <c r="I405" i="11"/>
  <c r="H405" i="11"/>
  <c r="K404" i="11"/>
  <c r="L404" i="11" s="1"/>
  <c r="I404" i="11"/>
  <c r="H404" i="11"/>
  <c r="K403" i="11"/>
  <c r="I403" i="11"/>
  <c r="H403" i="11"/>
  <c r="K402" i="11"/>
  <c r="I402" i="11"/>
  <c r="H402" i="11"/>
  <c r="K401" i="11"/>
  <c r="L401" i="11" s="1"/>
  <c r="I401" i="11"/>
  <c r="H401" i="11"/>
  <c r="K400" i="11"/>
  <c r="I400" i="11"/>
  <c r="H400" i="11"/>
  <c r="K399" i="11"/>
  <c r="I399" i="11"/>
  <c r="H399" i="11"/>
  <c r="K398" i="11"/>
  <c r="I398" i="11"/>
  <c r="H398" i="11"/>
  <c r="K397" i="11"/>
  <c r="I397" i="11"/>
  <c r="H397" i="11"/>
  <c r="K396" i="11"/>
  <c r="I396" i="11"/>
  <c r="H396" i="11"/>
  <c r="K395" i="11"/>
  <c r="I395" i="11"/>
  <c r="H395" i="11"/>
  <c r="K394" i="11"/>
  <c r="I394" i="11"/>
  <c r="H394" i="11"/>
  <c r="K393" i="11"/>
  <c r="I393" i="11"/>
  <c r="H393" i="11"/>
  <c r="K392" i="11"/>
  <c r="I392" i="11"/>
  <c r="H392" i="11"/>
  <c r="K391" i="11"/>
  <c r="I391" i="11"/>
  <c r="H391" i="11"/>
  <c r="K390" i="11"/>
  <c r="I390" i="11"/>
  <c r="H390" i="11"/>
  <c r="K389" i="11"/>
  <c r="I389" i="11"/>
  <c r="H389" i="11"/>
  <c r="K388" i="11"/>
  <c r="I388" i="11"/>
  <c r="H388" i="11"/>
  <c r="K387" i="11"/>
  <c r="I387" i="11"/>
  <c r="H387" i="11"/>
  <c r="K386" i="11"/>
  <c r="I386" i="11"/>
  <c r="H386" i="11"/>
  <c r="K385" i="11"/>
  <c r="I385" i="11"/>
  <c r="H385" i="11"/>
  <c r="K384" i="11"/>
  <c r="I384" i="11"/>
  <c r="H384" i="11"/>
  <c r="K383" i="11"/>
  <c r="I383" i="11"/>
  <c r="H383" i="11"/>
  <c r="K382" i="11"/>
  <c r="I382" i="11"/>
  <c r="H382" i="11"/>
  <c r="K381" i="11"/>
  <c r="I381" i="11"/>
  <c r="H381" i="11"/>
  <c r="K380" i="11"/>
  <c r="I380" i="11"/>
  <c r="H380" i="11"/>
  <c r="K379" i="11"/>
  <c r="I379" i="11"/>
  <c r="H379" i="11"/>
  <c r="K378" i="11"/>
  <c r="I378" i="11"/>
  <c r="H378" i="11"/>
  <c r="K377" i="11"/>
  <c r="I377" i="11"/>
  <c r="H377" i="11"/>
  <c r="K376" i="11"/>
  <c r="I376" i="11"/>
  <c r="H376" i="11"/>
  <c r="K375" i="11"/>
  <c r="L375" i="11" s="1"/>
  <c r="I375" i="11"/>
  <c r="H375" i="11"/>
  <c r="K374" i="11"/>
  <c r="I374" i="11"/>
  <c r="H374" i="11"/>
  <c r="K373" i="11"/>
  <c r="I373" i="11"/>
  <c r="H373" i="11"/>
  <c r="K372" i="11"/>
  <c r="I372" i="11"/>
  <c r="M372" i="11" s="1"/>
  <c r="H372" i="11"/>
  <c r="K371" i="11"/>
  <c r="I371" i="11"/>
  <c r="H371" i="11"/>
  <c r="K370" i="11"/>
  <c r="I370" i="11"/>
  <c r="H370" i="11"/>
  <c r="K369" i="11"/>
  <c r="I369" i="11"/>
  <c r="H369" i="11"/>
  <c r="K368" i="11"/>
  <c r="I368" i="11"/>
  <c r="M368" i="11" s="1"/>
  <c r="H368" i="11"/>
  <c r="K367" i="11"/>
  <c r="I367" i="11"/>
  <c r="H367" i="11"/>
  <c r="K366" i="11"/>
  <c r="I366" i="11"/>
  <c r="H366" i="11"/>
  <c r="K365" i="11"/>
  <c r="I365" i="11"/>
  <c r="H365" i="11"/>
  <c r="K364" i="11"/>
  <c r="I364" i="11"/>
  <c r="H364" i="11"/>
  <c r="K363" i="11"/>
  <c r="I363" i="11"/>
  <c r="H363" i="11"/>
  <c r="K362" i="11"/>
  <c r="I362" i="11"/>
  <c r="H362" i="11"/>
  <c r="K361" i="11"/>
  <c r="I361" i="11"/>
  <c r="H361" i="11"/>
  <c r="K360" i="11"/>
  <c r="L360" i="11" s="1"/>
  <c r="I360" i="11"/>
  <c r="H360" i="11"/>
  <c r="K359" i="11"/>
  <c r="I359" i="11"/>
  <c r="H359" i="11"/>
  <c r="K358" i="11"/>
  <c r="I358" i="11"/>
  <c r="H358" i="11"/>
  <c r="K357" i="11"/>
  <c r="I357" i="11"/>
  <c r="H357" i="11"/>
  <c r="K356" i="11"/>
  <c r="I356" i="11"/>
  <c r="H356" i="11"/>
  <c r="K355" i="11"/>
  <c r="I355" i="11"/>
  <c r="H355" i="11"/>
  <c r="K354" i="11"/>
  <c r="I354" i="11"/>
  <c r="H354" i="11"/>
  <c r="K353" i="11"/>
  <c r="I353" i="11"/>
  <c r="H353" i="11"/>
  <c r="K352" i="11"/>
  <c r="I352" i="11"/>
  <c r="H352" i="11"/>
  <c r="K351" i="11"/>
  <c r="I351" i="11"/>
  <c r="H351" i="11"/>
  <c r="K350" i="11"/>
  <c r="I350" i="11"/>
  <c r="H350" i="11"/>
  <c r="K349" i="11"/>
  <c r="I349" i="11"/>
  <c r="H349" i="11"/>
  <c r="K348" i="11"/>
  <c r="I348" i="11"/>
  <c r="H348" i="11"/>
  <c r="K347" i="11"/>
  <c r="I347" i="11"/>
  <c r="H347" i="11"/>
  <c r="K346" i="11"/>
  <c r="I346" i="11"/>
  <c r="H346" i="11"/>
  <c r="K345" i="11"/>
  <c r="I345" i="11"/>
  <c r="H345" i="11"/>
  <c r="K344" i="11"/>
  <c r="I344" i="11"/>
  <c r="H344" i="11"/>
  <c r="K343" i="11"/>
  <c r="I343" i="11"/>
  <c r="H343" i="11"/>
  <c r="K342" i="11"/>
  <c r="I342" i="11"/>
  <c r="H342" i="11"/>
  <c r="K341" i="11"/>
  <c r="I341" i="11"/>
  <c r="H341" i="11"/>
  <c r="K340" i="11"/>
  <c r="L340" i="11" s="1"/>
  <c r="I340" i="11"/>
  <c r="H340" i="11"/>
  <c r="K339" i="11"/>
  <c r="I339" i="11"/>
  <c r="H339" i="11"/>
  <c r="K338" i="11"/>
  <c r="I338" i="11"/>
  <c r="H338" i="11"/>
  <c r="K337" i="11"/>
  <c r="I337" i="11"/>
  <c r="H337" i="11"/>
  <c r="K336" i="11"/>
  <c r="I336" i="11"/>
  <c r="H336" i="11"/>
  <c r="K335" i="11"/>
  <c r="I335" i="11"/>
  <c r="H335" i="11"/>
  <c r="K334" i="11"/>
  <c r="I334" i="11"/>
  <c r="H334" i="11"/>
  <c r="K333" i="11"/>
  <c r="I333" i="11"/>
  <c r="H333" i="11"/>
  <c r="K332" i="11"/>
  <c r="I332" i="11"/>
  <c r="H332" i="11"/>
  <c r="K331" i="11"/>
  <c r="I331" i="11"/>
  <c r="H331" i="11"/>
  <c r="K330" i="11"/>
  <c r="I330" i="11"/>
  <c r="H330" i="11"/>
  <c r="K329" i="11"/>
  <c r="I329" i="11"/>
  <c r="H329" i="11"/>
  <c r="K328" i="11"/>
  <c r="I328" i="11"/>
  <c r="H328" i="11"/>
  <c r="K327" i="11"/>
  <c r="I327" i="11"/>
  <c r="H327" i="11"/>
  <c r="K326" i="11"/>
  <c r="I326" i="11"/>
  <c r="H326" i="11"/>
  <c r="K325" i="11"/>
  <c r="I325" i="11"/>
  <c r="H325" i="11"/>
  <c r="K324" i="11"/>
  <c r="I324" i="11"/>
  <c r="H324" i="11"/>
  <c r="K323" i="11"/>
  <c r="I323" i="11"/>
  <c r="H323" i="11"/>
  <c r="K322" i="11"/>
  <c r="M322" i="11" s="1"/>
  <c r="I322" i="11"/>
  <c r="H322" i="11"/>
  <c r="K321" i="11"/>
  <c r="I321" i="11"/>
  <c r="H321" i="11"/>
  <c r="K320" i="11"/>
  <c r="I320" i="11"/>
  <c r="H320" i="11"/>
  <c r="K319" i="11"/>
  <c r="I319" i="11"/>
  <c r="H319" i="11"/>
  <c r="K318" i="11"/>
  <c r="I318" i="11"/>
  <c r="H318" i="11"/>
  <c r="K317" i="11"/>
  <c r="I317" i="11"/>
  <c r="H317" i="11"/>
  <c r="K316" i="11"/>
  <c r="I316" i="11"/>
  <c r="H316" i="11"/>
  <c r="K315" i="11"/>
  <c r="I315" i="11"/>
  <c r="H315" i="11"/>
  <c r="K314" i="11"/>
  <c r="I314" i="11"/>
  <c r="H314" i="11"/>
  <c r="K313" i="11"/>
  <c r="I313" i="11"/>
  <c r="H313" i="11"/>
  <c r="K312" i="11"/>
  <c r="I312" i="11"/>
  <c r="H312" i="11"/>
  <c r="K311" i="11"/>
  <c r="I311" i="11"/>
  <c r="H311" i="11"/>
  <c r="K310" i="11"/>
  <c r="I310" i="11"/>
  <c r="H310" i="11"/>
  <c r="K309" i="11"/>
  <c r="I309" i="11"/>
  <c r="H309" i="11"/>
  <c r="K308" i="11"/>
  <c r="I308" i="11"/>
  <c r="H308" i="11"/>
  <c r="K307" i="11"/>
  <c r="I307" i="11"/>
  <c r="H307" i="11"/>
  <c r="K306" i="11"/>
  <c r="I306" i="11"/>
  <c r="M306" i="11" s="1"/>
  <c r="H306" i="11"/>
  <c r="K305" i="11"/>
  <c r="I305" i="11"/>
  <c r="M305" i="11" s="1"/>
  <c r="H305" i="11"/>
  <c r="L305" i="11" s="1"/>
  <c r="K304" i="11"/>
  <c r="I304" i="11"/>
  <c r="H304" i="11"/>
  <c r="K303" i="11"/>
  <c r="I303" i="11"/>
  <c r="H303" i="11"/>
  <c r="K302" i="11"/>
  <c r="I302" i="11"/>
  <c r="H302" i="11"/>
  <c r="K301" i="11"/>
  <c r="L301" i="11" s="1"/>
  <c r="I301" i="11"/>
  <c r="H301" i="11"/>
  <c r="K300" i="11"/>
  <c r="I300" i="11"/>
  <c r="M300" i="11" s="1"/>
  <c r="H300" i="11"/>
  <c r="K299" i="11"/>
  <c r="I299" i="11"/>
  <c r="H299" i="11"/>
  <c r="K298" i="11"/>
  <c r="I298" i="11"/>
  <c r="H298" i="11"/>
  <c r="K297" i="11"/>
  <c r="I297" i="11"/>
  <c r="H297" i="11"/>
  <c r="K296" i="11"/>
  <c r="I296" i="11"/>
  <c r="H296" i="11"/>
  <c r="K295" i="11"/>
  <c r="I295" i="11"/>
  <c r="H295" i="11"/>
  <c r="K294" i="11"/>
  <c r="I294" i="11"/>
  <c r="H294" i="11"/>
  <c r="K293" i="11"/>
  <c r="I293" i="11"/>
  <c r="M293" i="11" s="1"/>
  <c r="H293" i="11"/>
  <c r="K292" i="11"/>
  <c r="I292" i="11"/>
  <c r="H292" i="11"/>
  <c r="K291" i="11"/>
  <c r="I291" i="11"/>
  <c r="H291" i="11"/>
  <c r="K290" i="11"/>
  <c r="I290" i="11"/>
  <c r="H290" i="11"/>
  <c r="K289" i="11"/>
  <c r="I289" i="11"/>
  <c r="H289" i="11"/>
  <c r="L289" i="11" s="1"/>
  <c r="K288" i="11"/>
  <c r="I288" i="11"/>
  <c r="H288" i="11"/>
  <c r="K287" i="11"/>
  <c r="I287" i="11"/>
  <c r="H287" i="11"/>
  <c r="K286" i="11"/>
  <c r="I286" i="11"/>
  <c r="H286" i="11"/>
  <c r="K285" i="11"/>
  <c r="I285" i="11"/>
  <c r="H285" i="11"/>
  <c r="K284" i="11"/>
  <c r="I284" i="11"/>
  <c r="H284" i="11"/>
  <c r="K283" i="11"/>
  <c r="I283" i="11"/>
  <c r="H283" i="11"/>
  <c r="K282" i="11"/>
  <c r="I282" i="11"/>
  <c r="H282" i="11"/>
  <c r="K281" i="11"/>
  <c r="I281" i="11"/>
  <c r="H281" i="11"/>
  <c r="K280" i="11"/>
  <c r="I280" i="11"/>
  <c r="H280" i="11"/>
  <c r="K279" i="11"/>
  <c r="I279" i="11"/>
  <c r="H279" i="11"/>
  <c r="K278" i="11"/>
  <c r="I278" i="11"/>
  <c r="H278" i="11"/>
  <c r="K277" i="11"/>
  <c r="I277" i="11"/>
  <c r="H277" i="11"/>
  <c r="K276" i="11"/>
  <c r="I276" i="11"/>
  <c r="H276" i="11"/>
  <c r="K275" i="11"/>
  <c r="L275" i="11" s="1"/>
  <c r="I275" i="11"/>
  <c r="H275" i="11"/>
  <c r="K274" i="11"/>
  <c r="I274" i="11"/>
  <c r="H274" i="11"/>
  <c r="K273" i="11"/>
  <c r="I273" i="11"/>
  <c r="H273" i="11"/>
  <c r="K272" i="11"/>
  <c r="I272" i="11"/>
  <c r="H272" i="11"/>
  <c r="K271" i="11"/>
  <c r="I271" i="11"/>
  <c r="H271" i="11"/>
  <c r="K270" i="11"/>
  <c r="I270" i="11"/>
  <c r="H270" i="11"/>
  <c r="K269" i="11"/>
  <c r="I269" i="11"/>
  <c r="H269" i="11"/>
  <c r="L269" i="11" s="1"/>
  <c r="K268" i="11"/>
  <c r="I268" i="11"/>
  <c r="H268" i="11"/>
  <c r="K267" i="11"/>
  <c r="I267" i="11"/>
  <c r="H267" i="11"/>
  <c r="K266" i="11"/>
  <c r="I266" i="11"/>
  <c r="H266" i="11"/>
  <c r="K265" i="11"/>
  <c r="I265" i="11"/>
  <c r="H265" i="11"/>
  <c r="K264" i="11"/>
  <c r="I264" i="11"/>
  <c r="H264" i="11"/>
  <c r="K263" i="11"/>
  <c r="I263" i="11"/>
  <c r="H263" i="11"/>
  <c r="K262" i="11"/>
  <c r="I262" i="11"/>
  <c r="H262" i="11"/>
  <c r="K261" i="11"/>
  <c r="I261" i="11"/>
  <c r="M261" i="11" s="1"/>
  <c r="H261" i="11"/>
  <c r="L261" i="11" s="1"/>
  <c r="K260" i="11"/>
  <c r="I260" i="11"/>
  <c r="H260" i="11"/>
  <c r="K259" i="11"/>
  <c r="I259" i="11"/>
  <c r="H259" i="11"/>
  <c r="K258" i="11"/>
  <c r="I258" i="11"/>
  <c r="H258" i="11"/>
  <c r="K257" i="11"/>
  <c r="I257" i="11"/>
  <c r="M257" i="11" s="1"/>
  <c r="H257" i="11"/>
  <c r="L257" i="11" s="1"/>
  <c r="K256" i="11"/>
  <c r="I256" i="11"/>
  <c r="H256" i="11"/>
  <c r="K255" i="11"/>
  <c r="I255" i="11"/>
  <c r="H255" i="11"/>
  <c r="K254" i="11"/>
  <c r="M254" i="11" s="1"/>
  <c r="I254" i="11"/>
  <c r="H254" i="11"/>
  <c r="K253" i="11"/>
  <c r="I253" i="11"/>
  <c r="H253" i="11"/>
  <c r="K252" i="11"/>
  <c r="I252" i="11"/>
  <c r="H252" i="11"/>
  <c r="K251" i="11"/>
  <c r="I251" i="11"/>
  <c r="H251" i="11"/>
  <c r="K250" i="11"/>
  <c r="I250" i="11"/>
  <c r="H250" i="11"/>
  <c r="K249" i="11"/>
  <c r="I249" i="11"/>
  <c r="H249" i="11"/>
  <c r="K248" i="11"/>
  <c r="I248" i="11"/>
  <c r="H248" i="11"/>
  <c r="K247" i="11"/>
  <c r="I247" i="11"/>
  <c r="H247" i="11"/>
  <c r="K246" i="11"/>
  <c r="I246" i="11"/>
  <c r="H246" i="11"/>
  <c r="K245" i="11"/>
  <c r="I245" i="11"/>
  <c r="H245" i="11"/>
  <c r="K244" i="11"/>
  <c r="I244" i="11"/>
  <c r="H244" i="11"/>
  <c r="K243" i="11"/>
  <c r="I243" i="11"/>
  <c r="M243" i="11" s="1"/>
  <c r="H243" i="11"/>
  <c r="K242" i="11"/>
  <c r="I242" i="11"/>
  <c r="H242" i="11"/>
  <c r="K241" i="11"/>
  <c r="I241" i="11"/>
  <c r="M241" i="11" s="1"/>
  <c r="H241" i="11"/>
  <c r="L241" i="11" s="1"/>
  <c r="K240" i="11"/>
  <c r="I240" i="11"/>
  <c r="H240" i="11"/>
  <c r="K239" i="11"/>
  <c r="M239" i="11" s="1"/>
  <c r="I239" i="11"/>
  <c r="H239" i="11"/>
  <c r="K238" i="11"/>
  <c r="I238" i="11"/>
  <c r="H238" i="11"/>
  <c r="K237" i="11"/>
  <c r="I237" i="11"/>
  <c r="H237" i="11"/>
  <c r="K236" i="11"/>
  <c r="I236" i="11"/>
  <c r="H236" i="11"/>
  <c r="K235" i="11"/>
  <c r="I235" i="11"/>
  <c r="H235" i="11"/>
  <c r="K234" i="11"/>
  <c r="I234" i="11"/>
  <c r="H234" i="11"/>
  <c r="K233" i="11"/>
  <c r="I233" i="11"/>
  <c r="H233" i="11"/>
  <c r="K232" i="11"/>
  <c r="I232" i="11"/>
  <c r="H232" i="11"/>
  <c r="K231" i="11"/>
  <c r="I231" i="11"/>
  <c r="H231" i="11"/>
  <c r="K230" i="11"/>
  <c r="I230" i="11"/>
  <c r="H230" i="11"/>
  <c r="K229" i="11"/>
  <c r="I229" i="11"/>
  <c r="H229" i="11"/>
  <c r="K228" i="11"/>
  <c r="I228" i="11"/>
  <c r="H228" i="11"/>
  <c r="K227" i="11"/>
  <c r="I227" i="11"/>
  <c r="H227" i="11"/>
  <c r="K226" i="11"/>
  <c r="I226" i="11"/>
  <c r="H226" i="11"/>
  <c r="K225" i="11"/>
  <c r="L225" i="11" s="1"/>
  <c r="I225" i="11"/>
  <c r="H225" i="11"/>
  <c r="K224" i="11"/>
  <c r="M224" i="11" s="1"/>
  <c r="I224" i="11"/>
  <c r="H224" i="11"/>
  <c r="K223" i="11"/>
  <c r="I223" i="11"/>
  <c r="H223" i="11"/>
  <c r="K222" i="11"/>
  <c r="I222" i="11"/>
  <c r="H222" i="11"/>
  <c r="K221" i="11"/>
  <c r="I221" i="11"/>
  <c r="M221" i="11" s="1"/>
  <c r="H221" i="11"/>
  <c r="L221" i="11" s="1"/>
  <c r="K220" i="11"/>
  <c r="I220" i="11"/>
  <c r="H220" i="11"/>
  <c r="K219" i="11"/>
  <c r="I219" i="11"/>
  <c r="H219" i="11"/>
  <c r="K218" i="11"/>
  <c r="I218" i="11"/>
  <c r="H218" i="11"/>
  <c r="K217" i="11"/>
  <c r="I217" i="11"/>
  <c r="H217" i="11"/>
  <c r="K216" i="11"/>
  <c r="I216" i="11"/>
  <c r="H216" i="11"/>
  <c r="K215" i="11"/>
  <c r="I215" i="11"/>
  <c r="H215" i="11"/>
  <c r="K214" i="11"/>
  <c r="I214" i="11"/>
  <c r="H214" i="11"/>
  <c r="K213" i="11"/>
  <c r="I213" i="11"/>
  <c r="H213" i="11"/>
  <c r="K212" i="11"/>
  <c r="M212" i="11" s="1"/>
  <c r="I212" i="11"/>
  <c r="H212" i="11"/>
  <c r="K211" i="11"/>
  <c r="I211" i="11"/>
  <c r="H211" i="11"/>
  <c r="K210" i="11"/>
  <c r="I210" i="11"/>
  <c r="H210" i="11"/>
  <c r="K209" i="11"/>
  <c r="I209" i="11"/>
  <c r="H209" i="11"/>
  <c r="L209" i="11" s="1"/>
  <c r="K208" i="11"/>
  <c r="I208" i="11"/>
  <c r="H208" i="11"/>
  <c r="K207" i="11"/>
  <c r="I207" i="11"/>
  <c r="H207" i="11"/>
  <c r="K206" i="11"/>
  <c r="I206" i="11"/>
  <c r="H206" i="11"/>
  <c r="K205" i="11"/>
  <c r="I205" i="11"/>
  <c r="H205" i="11"/>
  <c r="K204" i="11"/>
  <c r="I204" i="11"/>
  <c r="H204" i="11"/>
  <c r="K203" i="11"/>
  <c r="L203" i="11" s="1"/>
  <c r="I203" i="11"/>
  <c r="H203" i="11"/>
  <c r="K202" i="11"/>
  <c r="I202" i="11"/>
  <c r="H202" i="11"/>
  <c r="K201" i="11"/>
  <c r="I201" i="11"/>
  <c r="H201" i="11"/>
  <c r="K200" i="11"/>
  <c r="I200" i="11"/>
  <c r="H200" i="11"/>
  <c r="K199" i="11"/>
  <c r="I199" i="11"/>
  <c r="H199" i="11"/>
  <c r="K198" i="11"/>
  <c r="I198" i="11"/>
  <c r="H198" i="11"/>
  <c r="K197" i="11"/>
  <c r="I197" i="11"/>
  <c r="H197" i="11"/>
  <c r="K196" i="11"/>
  <c r="I196" i="11"/>
  <c r="H196" i="11"/>
  <c r="K195" i="11"/>
  <c r="I195" i="11"/>
  <c r="H195" i="11"/>
  <c r="K194" i="11"/>
  <c r="I194" i="11"/>
  <c r="H194" i="11"/>
  <c r="K193" i="11"/>
  <c r="I193" i="11"/>
  <c r="H193" i="11"/>
  <c r="K192" i="11"/>
  <c r="I192" i="11"/>
  <c r="H192" i="11"/>
  <c r="K191" i="11"/>
  <c r="I191" i="11"/>
  <c r="H191" i="11"/>
  <c r="K190" i="11"/>
  <c r="I190" i="11"/>
  <c r="H190" i="11"/>
  <c r="K189" i="11"/>
  <c r="I189" i="11"/>
  <c r="H189" i="11"/>
  <c r="K188" i="11"/>
  <c r="I188" i="11"/>
  <c r="H188" i="11"/>
  <c r="K187" i="11"/>
  <c r="I187" i="11"/>
  <c r="H187" i="11"/>
  <c r="K186" i="11"/>
  <c r="I186" i="11"/>
  <c r="H186" i="11"/>
  <c r="K185" i="11"/>
  <c r="I185" i="11"/>
  <c r="H185" i="11"/>
  <c r="K184" i="11"/>
  <c r="I184" i="11"/>
  <c r="H184" i="11"/>
  <c r="K183" i="11"/>
  <c r="I183" i="11"/>
  <c r="H183" i="11"/>
  <c r="K182" i="11"/>
  <c r="I182" i="11"/>
  <c r="H182" i="11"/>
  <c r="K181" i="11"/>
  <c r="I181" i="11"/>
  <c r="H181" i="11"/>
  <c r="K180" i="11"/>
  <c r="I180" i="11"/>
  <c r="H180" i="11"/>
  <c r="K179" i="11"/>
  <c r="L179" i="11" s="1"/>
  <c r="I179" i="11"/>
  <c r="M179" i="11" s="1"/>
  <c r="H179" i="11"/>
  <c r="K178" i="11"/>
  <c r="I178" i="11"/>
  <c r="H178" i="11"/>
  <c r="K177" i="11"/>
  <c r="I177" i="11"/>
  <c r="H177" i="11"/>
  <c r="K176" i="11"/>
  <c r="I176" i="11"/>
  <c r="H176" i="11"/>
  <c r="K175" i="11"/>
  <c r="I175" i="11"/>
  <c r="H175" i="11"/>
  <c r="K174" i="11"/>
  <c r="I174" i="11"/>
  <c r="H174" i="11"/>
  <c r="K173" i="11"/>
  <c r="I173" i="11"/>
  <c r="H173" i="11"/>
  <c r="K172" i="11"/>
  <c r="I172" i="11"/>
  <c r="H172" i="11"/>
  <c r="K171" i="11"/>
  <c r="I171" i="11"/>
  <c r="H171" i="11"/>
  <c r="K170" i="11"/>
  <c r="I170" i="11"/>
  <c r="H170" i="11"/>
  <c r="K169" i="11"/>
  <c r="I169" i="11"/>
  <c r="H169" i="11"/>
  <c r="K168" i="11"/>
  <c r="I168" i="11"/>
  <c r="H168" i="11"/>
  <c r="K167" i="11"/>
  <c r="I167" i="11"/>
  <c r="H167" i="11"/>
  <c r="K166" i="11"/>
  <c r="I166" i="11"/>
  <c r="H166" i="11"/>
  <c r="K165" i="11"/>
  <c r="I165" i="11"/>
  <c r="H165" i="11"/>
  <c r="K164" i="11"/>
  <c r="I164" i="11"/>
  <c r="H164" i="11"/>
  <c r="K163" i="11"/>
  <c r="I163" i="11"/>
  <c r="H163" i="11"/>
  <c r="K162" i="11"/>
  <c r="L162" i="11" s="1"/>
  <c r="I162" i="11"/>
  <c r="H162" i="11"/>
  <c r="K161" i="11"/>
  <c r="I161" i="11"/>
  <c r="H161" i="11"/>
  <c r="K160" i="11"/>
  <c r="M160" i="11" s="1"/>
  <c r="I160" i="11"/>
  <c r="H160" i="11"/>
  <c r="K159" i="11"/>
  <c r="I159" i="11"/>
  <c r="H159" i="11"/>
  <c r="K158" i="11"/>
  <c r="I158" i="11"/>
  <c r="H158" i="11"/>
  <c r="K157" i="11"/>
  <c r="I157" i="11"/>
  <c r="M157" i="11" s="1"/>
  <c r="H157" i="11"/>
  <c r="K156" i="11"/>
  <c r="I156" i="11"/>
  <c r="H156" i="11"/>
  <c r="K155" i="11"/>
  <c r="I155" i="11"/>
  <c r="H155" i="11"/>
  <c r="K154" i="11"/>
  <c r="I154" i="11"/>
  <c r="H154" i="11"/>
  <c r="K153" i="11"/>
  <c r="I153" i="11"/>
  <c r="H153" i="11"/>
  <c r="K152" i="11"/>
  <c r="I152" i="11"/>
  <c r="H152" i="11"/>
  <c r="K151" i="11"/>
  <c r="I151" i="11"/>
  <c r="H151" i="11"/>
  <c r="K150" i="11"/>
  <c r="I150" i="11"/>
  <c r="H150" i="11"/>
  <c r="K149" i="11"/>
  <c r="I149" i="11"/>
  <c r="H149" i="11"/>
  <c r="M148" i="11"/>
  <c r="K148" i="11"/>
  <c r="I148" i="11"/>
  <c r="H148" i="11"/>
  <c r="K147" i="11"/>
  <c r="I147" i="11"/>
  <c r="H147" i="11"/>
  <c r="K146" i="11"/>
  <c r="I146" i="11"/>
  <c r="H146" i="11"/>
  <c r="K145" i="11"/>
  <c r="I145" i="11"/>
  <c r="H145" i="11"/>
  <c r="K144" i="11"/>
  <c r="I144" i="11"/>
  <c r="H144" i="11"/>
  <c r="K143" i="11"/>
  <c r="I143" i="11"/>
  <c r="H143" i="11"/>
  <c r="K142" i="11"/>
  <c r="I142" i="11"/>
  <c r="H142" i="11"/>
  <c r="K141" i="11"/>
  <c r="I141" i="11"/>
  <c r="H141" i="11"/>
  <c r="K140" i="11"/>
  <c r="I140" i="11"/>
  <c r="H140" i="11"/>
  <c r="K139" i="11"/>
  <c r="I139" i="11"/>
  <c r="H139" i="11"/>
  <c r="K138" i="11"/>
  <c r="I138" i="11"/>
  <c r="H138" i="11"/>
  <c r="K137" i="11"/>
  <c r="I137" i="11"/>
  <c r="H137" i="11"/>
  <c r="K136" i="11"/>
  <c r="I136" i="11"/>
  <c r="H136" i="11"/>
  <c r="K135" i="11"/>
  <c r="I135" i="11"/>
  <c r="H135" i="11"/>
  <c r="K134" i="11"/>
  <c r="I134" i="11"/>
  <c r="H134" i="11"/>
  <c r="K133" i="11"/>
  <c r="I133" i="11"/>
  <c r="M133" i="11" s="1"/>
  <c r="H133" i="11"/>
  <c r="K132" i="11"/>
  <c r="I132" i="11"/>
  <c r="H132" i="11"/>
  <c r="K131" i="11"/>
  <c r="I131" i="11"/>
  <c r="H131" i="11"/>
  <c r="K130" i="11"/>
  <c r="I130" i="11"/>
  <c r="H130" i="11"/>
  <c r="K129" i="11"/>
  <c r="I129" i="11"/>
  <c r="H129" i="11"/>
  <c r="K128" i="11"/>
  <c r="I128" i="11"/>
  <c r="H128" i="11"/>
  <c r="K127" i="11"/>
  <c r="M127" i="11" s="1"/>
  <c r="I127" i="11"/>
  <c r="H127" i="11"/>
  <c r="K126" i="11"/>
  <c r="I126" i="11"/>
  <c r="H126" i="11"/>
  <c r="K125" i="11"/>
  <c r="I125" i="11"/>
  <c r="H125" i="11"/>
  <c r="K124" i="11"/>
  <c r="I124" i="11"/>
  <c r="H124" i="11"/>
  <c r="K123" i="11"/>
  <c r="I123" i="11"/>
  <c r="H123" i="11"/>
  <c r="K122" i="11"/>
  <c r="I122" i="11"/>
  <c r="H122" i="11"/>
  <c r="K121" i="11"/>
  <c r="I121" i="11"/>
  <c r="H121" i="11"/>
  <c r="K120" i="11"/>
  <c r="I120" i="11"/>
  <c r="H120" i="11"/>
  <c r="K119" i="11"/>
  <c r="I119" i="11"/>
  <c r="H119" i="11"/>
  <c r="K118" i="11"/>
  <c r="I118" i="11"/>
  <c r="H118" i="11"/>
  <c r="K117" i="11"/>
  <c r="I117" i="11"/>
  <c r="H117" i="11"/>
  <c r="K116" i="11"/>
  <c r="I116" i="11"/>
  <c r="H116" i="11"/>
  <c r="K115" i="11"/>
  <c r="I115" i="11"/>
  <c r="H115" i="11"/>
  <c r="K114" i="11"/>
  <c r="I114" i="11"/>
  <c r="H114" i="11"/>
  <c r="K113" i="11"/>
  <c r="I113" i="11"/>
  <c r="H113" i="11"/>
  <c r="K112" i="11"/>
  <c r="I112" i="11"/>
  <c r="H112" i="11"/>
  <c r="K111" i="11"/>
  <c r="I111" i="11"/>
  <c r="H111" i="11"/>
  <c r="K110" i="11"/>
  <c r="I110" i="11"/>
  <c r="H110" i="11"/>
  <c r="K109" i="11"/>
  <c r="I109" i="11"/>
  <c r="H109" i="11"/>
  <c r="K108" i="11"/>
  <c r="I108" i="11"/>
  <c r="H108" i="11"/>
  <c r="K107" i="11"/>
  <c r="M107" i="11" s="1"/>
  <c r="I107" i="11"/>
  <c r="H107" i="11"/>
  <c r="K106" i="11"/>
  <c r="I106" i="11"/>
  <c r="H106" i="11"/>
  <c r="K105" i="11"/>
  <c r="I105" i="11"/>
  <c r="H105" i="11"/>
  <c r="K104" i="11"/>
  <c r="I104" i="11"/>
  <c r="H104" i="11"/>
  <c r="K103" i="11"/>
  <c r="I103" i="11"/>
  <c r="H103" i="11"/>
  <c r="K102" i="11"/>
  <c r="I102" i="11"/>
  <c r="H102" i="11"/>
  <c r="K101" i="11"/>
  <c r="I101" i="11"/>
  <c r="H101" i="11"/>
  <c r="K100" i="11"/>
  <c r="I100" i="11"/>
  <c r="H100" i="11"/>
  <c r="K99" i="11"/>
  <c r="I99" i="11"/>
  <c r="H99" i="11"/>
  <c r="K98" i="11"/>
  <c r="I98" i="11"/>
  <c r="H98" i="11"/>
  <c r="K97" i="11"/>
  <c r="I97" i="11"/>
  <c r="H97" i="11"/>
  <c r="K96" i="11"/>
  <c r="I96" i="11"/>
  <c r="H96" i="11"/>
  <c r="L96" i="11" s="1"/>
  <c r="K95" i="11"/>
  <c r="I95" i="11"/>
  <c r="H95" i="11"/>
  <c r="K94" i="11"/>
  <c r="I94" i="11"/>
  <c r="H94" i="11"/>
  <c r="K93" i="11"/>
  <c r="I93" i="11"/>
  <c r="H93" i="11"/>
  <c r="K92" i="11"/>
  <c r="I92" i="11"/>
  <c r="H92" i="11"/>
  <c r="K91" i="11"/>
  <c r="I91" i="11"/>
  <c r="H91" i="11"/>
  <c r="K90" i="11"/>
  <c r="I90" i="11"/>
  <c r="H90" i="11"/>
  <c r="K89" i="11"/>
  <c r="I89" i="11"/>
  <c r="H89" i="11"/>
  <c r="K88" i="11"/>
  <c r="I88" i="11"/>
  <c r="H88" i="11"/>
  <c r="K87" i="11"/>
  <c r="L87" i="11" s="1"/>
  <c r="I87" i="11"/>
  <c r="H87" i="11"/>
  <c r="K86" i="11"/>
  <c r="I86" i="11"/>
  <c r="H86" i="11"/>
  <c r="K85" i="11"/>
  <c r="I85" i="11"/>
  <c r="H85" i="11"/>
  <c r="K84" i="11"/>
  <c r="I84" i="11"/>
  <c r="H84" i="11"/>
  <c r="K83" i="11"/>
  <c r="I83" i="11"/>
  <c r="H83" i="11"/>
  <c r="K82" i="11"/>
  <c r="I82" i="11"/>
  <c r="H82" i="11"/>
  <c r="K81" i="11"/>
  <c r="I81" i="11"/>
  <c r="M81" i="11" s="1"/>
  <c r="H81" i="11"/>
  <c r="K80" i="11"/>
  <c r="I80" i="11"/>
  <c r="H80" i="11"/>
  <c r="K79" i="11"/>
  <c r="I79" i="11"/>
  <c r="H79" i="11"/>
  <c r="K78" i="11"/>
  <c r="I78" i="11"/>
  <c r="H78" i="11"/>
  <c r="K77" i="11"/>
  <c r="I77" i="11"/>
  <c r="H77" i="11"/>
  <c r="K76" i="11"/>
  <c r="L76" i="11" s="1"/>
  <c r="I76" i="11"/>
  <c r="H76" i="11"/>
  <c r="K75" i="11"/>
  <c r="L75" i="11" s="1"/>
  <c r="I75" i="11"/>
  <c r="H75" i="11"/>
  <c r="K74" i="11"/>
  <c r="I74" i="11"/>
  <c r="H74" i="11"/>
  <c r="K73" i="11"/>
  <c r="I73" i="11"/>
  <c r="H73" i="11"/>
  <c r="K72" i="11"/>
  <c r="I72" i="11"/>
  <c r="H72" i="11"/>
  <c r="K71" i="11"/>
  <c r="I71" i="11"/>
  <c r="H71" i="11"/>
  <c r="K70" i="11"/>
  <c r="I70" i="11"/>
  <c r="H70" i="11"/>
  <c r="K69" i="11"/>
  <c r="I69" i="11"/>
  <c r="M69" i="11" s="1"/>
  <c r="H69" i="11"/>
  <c r="K68" i="11"/>
  <c r="I68" i="11"/>
  <c r="H68" i="11"/>
  <c r="K67" i="11"/>
  <c r="I67" i="11"/>
  <c r="H67" i="11"/>
  <c r="K66" i="11"/>
  <c r="I66" i="11"/>
  <c r="H66" i="11"/>
  <c r="K65" i="11"/>
  <c r="I65" i="11"/>
  <c r="H65" i="11"/>
  <c r="K64" i="11"/>
  <c r="L64" i="11" s="1"/>
  <c r="I64" i="11"/>
  <c r="H64" i="11"/>
  <c r="K63" i="11"/>
  <c r="M63" i="11" s="1"/>
  <c r="I63" i="11"/>
  <c r="H63" i="11"/>
  <c r="K62" i="11"/>
  <c r="I62" i="11"/>
  <c r="H62" i="11"/>
  <c r="K61" i="11"/>
  <c r="I61" i="11"/>
  <c r="M61" i="11" s="1"/>
  <c r="H61" i="11"/>
  <c r="K60" i="11"/>
  <c r="I60" i="11"/>
  <c r="H60" i="11"/>
  <c r="K59" i="11"/>
  <c r="I59" i="11"/>
  <c r="H59" i="11"/>
  <c r="K58" i="11"/>
  <c r="I58" i="11"/>
  <c r="H58" i="11"/>
  <c r="K57" i="11"/>
  <c r="I57" i="11"/>
  <c r="H57" i="11"/>
  <c r="K56" i="11"/>
  <c r="I56" i="11"/>
  <c r="H56" i="11"/>
  <c r="K55" i="11"/>
  <c r="I55" i="11"/>
  <c r="H55" i="11"/>
  <c r="K54" i="11"/>
  <c r="I54" i="11"/>
  <c r="H54" i="11"/>
  <c r="K53" i="11"/>
  <c r="I53" i="11"/>
  <c r="H53" i="11"/>
  <c r="K52" i="11"/>
  <c r="I52" i="11"/>
  <c r="H52" i="11"/>
  <c r="K51" i="11"/>
  <c r="I51" i="11"/>
  <c r="H51" i="11"/>
  <c r="K50" i="11"/>
  <c r="I50" i="11"/>
  <c r="H50" i="11"/>
  <c r="K49" i="11"/>
  <c r="I49" i="11"/>
  <c r="M49" i="11" s="1"/>
  <c r="H49" i="11"/>
  <c r="L49" i="11" s="1"/>
  <c r="K48" i="11"/>
  <c r="I48" i="11"/>
  <c r="M48" i="11" s="1"/>
  <c r="H48" i="11"/>
  <c r="K47" i="11"/>
  <c r="I47" i="11"/>
  <c r="H47" i="11"/>
  <c r="K46" i="11"/>
  <c r="I46" i="11"/>
  <c r="H46" i="11"/>
  <c r="K45" i="11"/>
  <c r="I45" i="11"/>
  <c r="H45" i="11"/>
  <c r="K44" i="11"/>
  <c r="I44" i="11"/>
  <c r="H44" i="11"/>
  <c r="K43" i="11"/>
  <c r="I43" i="11"/>
  <c r="H43" i="11"/>
  <c r="K42" i="11"/>
  <c r="I42" i="11"/>
  <c r="H42" i="11"/>
  <c r="K41" i="11"/>
  <c r="I41" i="11"/>
  <c r="H41" i="11"/>
  <c r="K40" i="11"/>
  <c r="I40" i="11"/>
  <c r="H40" i="11"/>
  <c r="L40" i="11" s="1"/>
  <c r="K39" i="11"/>
  <c r="I39" i="11"/>
  <c r="H39" i="11"/>
  <c r="K38" i="11"/>
  <c r="I38" i="11"/>
  <c r="H38" i="11"/>
  <c r="K37" i="11"/>
  <c r="I37" i="11"/>
  <c r="H37" i="11"/>
  <c r="K36" i="11"/>
  <c r="I36" i="11"/>
  <c r="H36" i="11"/>
  <c r="K35" i="11"/>
  <c r="I35" i="11"/>
  <c r="H35" i="11"/>
  <c r="K34" i="11"/>
  <c r="I34" i="11"/>
  <c r="H34" i="11"/>
  <c r="K33" i="11"/>
  <c r="I33" i="11"/>
  <c r="H33" i="11"/>
  <c r="K32" i="11"/>
  <c r="L32" i="11" s="1"/>
  <c r="I32" i="11"/>
  <c r="H32" i="11"/>
  <c r="K31" i="11"/>
  <c r="I31" i="11"/>
  <c r="H31" i="11"/>
  <c r="K30" i="11"/>
  <c r="I30" i="11"/>
  <c r="H30" i="11"/>
  <c r="K29" i="11"/>
  <c r="I29" i="11"/>
  <c r="H29" i="11"/>
  <c r="K28" i="11"/>
  <c r="I28" i="11"/>
  <c r="H28" i="11"/>
  <c r="K27" i="11"/>
  <c r="I27" i="11"/>
  <c r="H27" i="11"/>
  <c r="K26" i="11"/>
  <c r="I26" i="11"/>
  <c r="H26" i="11"/>
  <c r="K25" i="11"/>
  <c r="I25" i="11"/>
  <c r="H25" i="11"/>
  <c r="K24" i="11"/>
  <c r="I24" i="11"/>
  <c r="H24" i="11"/>
  <c r="K23" i="11"/>
  <c r="I23" i="11"/>
  <c r="H23" i="11"/>
  <c r="K22" i="11"/>
  <c r="L22" i="11" s="1"/>
  <c r="I22" i="11"/>
  <c r="H22" i="11"/>
  <c r="K21" i="11"/>
  <c r="I21" i="11"/>
  <c r="H21" i="11"/>
  <c r="K20" i="11"/>
  <c r="I20" i="11"/>
  <c r="H20" i="11"/>
  <c r="K19" i="11"/>
  <c r="I19" i="11"/>
  <c r="H19" i="11"/>
  <c r="L19" i="11" s="1"/>
  <c r="K18" i="11"/>
  <c r="I18" i="11"/>
  <c r="H18" i="11"/>
  <c r="K17" i="11"/>
  <c r="I17" i="11"/>
  <c r="H17" i="11"/>
  <c r="K16" i="11"/>
  <c r="I16" i="11"/>
  <c r="H16" i="11"/>
  <c r="K15" i="11"/>
  <c r="I15" i="11"/>
  <c r="H15" i="11"/>
  <c r="K14" i="11"/>
  <c r="I14" i="11"/>
  <c r="H14" i="11"/>
  <c r="K13" i="11"/>
  <c r="I13" i="11"/>
  <c r="H13" i="11"/>
  <c r="K12" i="11"/>
  <c r="I12" i="11"/>
  <c r="H12" i="11"/>
  <c r="K11" i="11"/>
  <c r="I11" i="11"/>
  <c r="H11" i="11"/>
  <c r="K10" i="11"/>
  <c r="I10" i="11"/>
  <c r="H10" i="11"/>
  <c r="K9" i="11"/>
  <c r="I9" i="11"/>
  <c r="H9" i="11"/>
  <c r="K8" i="11"/>
  <c r="I8" i="11"/>
  <c r="H8" i="11"/>
  <c r="K7" i="11"/>
  <c r="I7" i="11"/>
  <c r="M7" i="11" s="1"/>
  <c r="H7" i="11"/>
  <c r="K6" i="11"/>
  <c r="I6" i="11"/>
  <c r="H6" i="11"/>
  <c r="K5" i="11"/>
  <c r="I5" i="11"/>
  <c r="M5" i="11" s="1"/>
  <c r="H5" i="11"/>
  <c r="K4" i="11"/>
  <c r="I4" i="11"/>
  <c r="H4" i="11"/>
  <c r="K3" i="11"/>
  <c r="I3" i="11"/>
  <c r="H3" i="11"/>
  <c r="J1" i="11"/>
  <c r="C12" i="1" s="1"/>
  <c r="M353" i="11" l="1"/>
  <c r="M449" i="11"/>
  <c r="M587" i="11"/>
  <c r="M183" i="11"/>
  <c r="M215" i="11"/>
  <c r="M513" i="11"/>
  <c r="M641" i="11"/>
  <c r="M673" i="11"/>
  <c r="M249" i="11"/>
  <c r="M281" i="11"/>
  <c r="M663" i="11"/>
  <c r="M644" i="11"/>
  <c r="M750" i="11"/>
  <c r="M653" i="11"/>
  <c r="M493" i="11"/>
  <c r="M286" i="11"/>
  <c r="M573" i="11"/>
  <c r="M605" i="11"/>
  <c r="M542" i="11"/>
  <c r="M96" i="11"/>
  <c r="M194" i="11"/>
  <c r="M556" i="11"/>
  <c r="M577" i="11"/>
  <c r="M704" i="11"/>
  <c r="M789" i="11"/>
  <c r="L525" i="11"/>
  <c r="L747" i="11"/>
  <c r="M152" i="11"/>
  <c r="M184" i="11"/>
  <c r="M546" i="11"/>
  <c r="M578" i="11"/>
  <c r="M652" i="11"/>
  <c r="M217" i="11"/>
  <c r="M238" i="11"/>
  <c r="L706" i="11"/>
  <c r="L738" i="11"/>
  <c r="M791" i="11"/>
  <c r="L325" i="11"/>
  <c r="M176" i="11"/>
  <c r="M208" i="11"/>
  <c r="L485" i="11"/>
  <c r="M495" i="11"/>
  <c r="L633" i="11"/>
  <c r="M665" i="11"/>
  <c r="M4" i="11"/>
  <c r="M634" i="11"/>
  <c r="L825" i="11"/>
  <c r="M390" i="11"/>
  <c r="L667" i="11"/>
  <c r="M274" i="11"/>
  <c r="M19" i="11"/>
  <c r="M51" i="11"/>
  <c r="L370" i="11"/>
  <c r="L51" i="11"/>
  <c r="L115" i="11"/>
  <c r="L147" i="11"/>
  <c r="L190" i="11"/>
  <c r="L222" i="11"/>
  <c r="M177" i="11"/>
  <c r="M30" i="11"/>
  <c r="M62" i="11"/>
  <c r="M307" i="11"/>
  <c r="M339" i="11"/>
  <c r="M806" i="11"/>
  <c r="M838" i="11"/>
  <c r="L339" i="11"/>
  <c r="L520" i="11"/>
  <c r="L552" i="11"/>
  <c r="L753" i="11"/>
  <c r="M20" i="11"/>
  <c r="M116" i="11"/>
  <c r="M414" i="11"/>
  <c r="M446" i="11"/>
  <c r="M711" i="11"/>
  <c r="L369" i="11"/>
  <c r="M574" i="11"/>
  <c r="M606" i="11"/>
  <c r="L850" i="11"/>
  <c r="L53" i="11"/>
  <c r="L160" i="11"/>
  <c r="L224" i="11"/>
  <c r="M383" i="11"/>
  <c r="L660" i="11"/>
  <c r="M670" i="11"/>
  <c r="L734" i="11"/>
  <c r="M765" i="11"/>
  <c r="L114" i="11"/>
  <c r="L330" i="11"/>
  <c r="M522" i="11"/>
  <c r="M543" i="11"/>
  <c r="M554" i="11"/>
  <c r="M564" i="11"/>
  <c r="M702" i="11"/>
  <c r="M755" i="11"/>
  <c r="M851" i="11"/>
  <c r="L25" i="11"/>
  <c r="M444" i="11"/>
  <c r="M235" i="11"/>
  <c r="M586" i="11"/>
  <c r="M639" i="11"/>
  <c r="M777" i="11"/>
  <c r="M862" i="11"/>
  <c r="L214" i="11"/>
  <c r="L321" i="11"/>
  <c r="L363" i="11"/>
  <c r="M512" i="11"/>
  <c r="L587" i="11"/>
  <c r="L809" i="11"/>
  <c r="L199" i="11"/>
  <c r="M161" i="11"/>
  <c r="M608" i="11"/>
  <c r="M863" i="11"/>
  <c r="M434" i="11"/>
  <c r="L665" i="11"/>
  <c r="L54" i="11"/>
  <c r="M318" i="11"/>
  <c r="L655" i="11"/>
  <c r="L685" i="11"/>
  <c r="M822" i="11"/>
  <c r="M43" i="11"/>
  <c r="M853" i="11"/>
  <c r="M498" i="11"/>
  <c r="M23" i="11"/>
  <c r="L33" i="11"/>
  <c r="M266" i="11"/>
  <c r="M329" i="11"/>
  <c r="M350" i="11"/>
  <c r="L371" i="11"/>
  <c r="L530" i="11"/>
  <c r="M738" i="11"/>
  <c r="L749" i="11"/>
  <c r="M769" i="11"/>
  <c r="M801" i="11"/>
  <c r="M540" i="11"/>
  <c r="L44" i="11"/>
  <c r="L65" i="11"/>
  <c r="L139" i="11"/>
  <c r="M256" i="11"/>
  <c r="M298" i="11"/>
  <c r="L361" i="11"/>
  <c r="L435" i="11"/>
  <c r="L488" i="11"/>
  <c r="M499" i="11"/>
  <c r="M520" i="11"/>
  <c r="L780" i="11"/>
  <c r="L812" i="11"/>
  <c r="M833" i="11"/>
  <c r="M129" i="11"/>
  <c r="M193" i="11"/>
  <c r="M510" i="11"/>
  <c r="M615" i="11"/>
  <c r="M626" i="11"/>
  <c r="L834" i="11"/>
  <c r="M56" i="11"/>
  <c r="L236" i="11"/>
  <c r="M289" i="11"/>
  <c r="L320" i="11"/>
  <c r="M447" i="11"/>
  <c r="M532" i="11"/>
  <c r="L606" i="11"/>
  <c r="L627" i="11"/>
  <c r="M792" i="11"/>
  <c r="L247" i="11"/>
  <c r="L511" i="11"/>
  <c r="L595" i="11"/>
  <c r="M698" i="11"/>
  <c r="M856" i="11"/>
  <c r="M15" i="11"/>
  <c r="M25" i="11"/>
  <c r="M321" i="11"/>
  <c r="L554" i="11"/>
  <c r="L585" i="11"/>
  <c r="M668" i="11"/>
  <c r="M793" i="11"/>
  <c r="L523" i="11"/>
  <c r="M772" i="11"/>
  <c r="M825" i="11"/>
  <c r="L249" i="11"/>
  <c r="M290" i="11"/>
  <c r="L311" i="11"/>
  <c r="M385" i="11"/>
  <c r="L513" i="11"/>
  <c r="M628" i="11"/>
  <c r="M699" i="11"/>
  <c r="M428" i="11"/>
  <c r="M460" i="11"/>
  <c r="M669" i="11"/>
  <c r="L731" i="11"/>
  <c r="M731" i="11"/>
  <c r="M847" i="11"/>
  <c r="M471" i="11"/>
  <c r="M576" i="11"/>
  <c r="L493" i="11"/>
  <c r="L524" i="11"/>
  <c r="L690" i="11"/>
  <c r="L701" i="11"/>
  <c r="M619" i="11"/>
  <c r="M785" i="11"/>
  <c r="M827" i="11"/>
  <c r="M567" i="11"/>
  <c r="M640" i="11"/>
  <c r="M483" i="11"/>
  <c r="M557" i="11"/>
  <c r="M599" i="11"/>
  <c r="L651" i="11"/>
  <c r="L712" i="11"/>
  <c r="M733" i="11"/>
  <c r="M775" i="11"/>
  <c r="L197" i="11"/>
  <c r="L50" i="11"/>
  <c r="M198" i="11"/>
  <c r="L293" i="11"/>
  <c r="M314" i="11"/>
  <c r="M441" i="11"/>
  <c r="M473" i="11"/>
  <c r="M547" i="11"/>
  <c r="M692" i="11"/>
  <c r="M744" i="11"/>
  <c r="L818" i="11"/>
  <c r="L829" i="11"/>
  <c r="L165" i="11"/>
  <c r="L93" i="11"/>
  <c r="L124" i="11"/>
  <c r="M399" i="11"/>
  <c r="L589" i="11"/>
  <c r="L787" i="11"/>
  <c r="M185" i="11"/>
  <c r="M39" i="11"/>
  <c r="L62" i="11"/>
  <c r="M93" i="11"/>
  <c r="L135" i="11"/>
  <c r="L336" i="11"/>
  <c r="L357" i="11"/>
  <c r="M421" i="11"/>
  <c r="M621" i="11"/>
  <c r="M713" i="11"/>
  <c r="M776" i="11"/>
  <c r="M829" i="11"/>
  <c r="L30" i="11"/>
  <c r="M9" i="11"/>
  <c r="M242" i="11"/>
  <c r="M798" i="11"/>
  <c r="L819" i="11"/>
  <c r="L840" i="11"/>
  <c r="L365" i="11"/>
  <c r="L94" i="11"/>
  <c r="L232" i="11"/>
  <c r="L368" i="11"/>
  <c r="L788" i="11"/>
  <c r="M313" i="11"/>
  <c r="L83" i="11"/>
  <c r="M94" i="11"/>
  <c r="L136" i="11"/>
  <c r="M475" i="11"/>
  <c r="M517" i="11"/>
  <c r="L777" i="11"/>
  <c r="M830" i="11"/>
  <c r="M841" i="11"/>
  <c r="L746" i="11"/>
  <c r="L133" i="11"/>
  <c r="M260" i="11"/>
  <c r="M324" i="11"/>
  <c r="L95" i="11"/>
  <c r="M126" i="11"/>
  <c r="M327" i="11"/>
  <c r="M612" i="11"/>
  <c r="M643" i="11"/>
  <c r="M664" i="11"/>
  <c r="M799" i="11"/>
  <c r="M18" i="11"/>
  <c r="M84" i="11"/>
  <c r="M190" i="11"/>
  <c r="L212" i="11"/>
  <c r="M275" i="11"/>
  <c r="M338" i="11"/>
  <c r="M602" i="11"/>
  <c r="M623" i="11"/>
  <c r="L695" i="11"/>
  <c r="L778" i="11"/>
  <c r="M810" i="11"/>
  <c r="M831" i="11"/>
  <c r="M250" i="11"/>
  <c r="M345" i="11"/>
  <c r="L42" i="11"/>
  <c r="L159" i="11"/>
  <c r="L223" i="11"/>
  <c r="L307" i="11"/>
  <c r="M402" i="11"/>
  <c r="M529" i="11"/>
  <c r="M571" i="11"/>
  <c r="M592" i="11"/>
  <c r="L758" i="11"/>
  <c r="M768" i="11"/>
  <c r="L811" i="11"/>
  <c r="M156" i="11"/>
  <c r="M166" i="11"/>
  <c r="M258" i="11"/>
  <c r="M450" i="11"/>
  <c r="L471" i="11"/>
  <c r="L604" i="11"/>
  <c r="L653" i="11"/>
  <c r="L673" i="11"/>
  <c r="M751" i="11"/>
  <c r="M823" i="11"/>
  <c r="M3" i="11"/>
  <c r="M75" i="11"/>
  <c r="L85" i="11"/>
  <c r="L157" i="11"/>
  <c r="M218" i="11"/>
  <c r="M279" i="11"/>
  <c r="M349" i="11"/>
  <c r="L379" i="11"/>
  <c r="L389" i="11"/>
  <c r="M430" i="11"/>
  <c r="L563" i="11"/>
  <c r="M722" i="11"/>
  <c r="M742" i="11"/>
  <c r="M762" i="11"/>
  <c r="M834" i="11"/>
  <c r="M55" i="11"/>
  <c r="M65" i="11"/>
  <c r="M209" i="11"/>
  <c r="M259" i="11"/>
  <c r="M451" i="11"/>
  <c r="M584" i="11"/>
  <c r="L645" i="11"/>
  <c r="M654" i="11"/>
  <c r="M693" i="11"/>
  <c r="L723" i="11"/>
  <c r="L732" i="11"/>
  <c r="L793" i="11"/>
  <c r="M824" i="11"/>
  <c r="M855" i="11"/>
  <c r="L34" i="11"/>
  <c r="L86" i="11"/>
  <c r="L106" i="11"/>
  <c r="L158" i="11"/>
  <c r="L178" i="11"/>
  <c r="M189" i="11"/>
  <c r="L229" i="11"/>
  <c r="M330" i="11"/>
  <c r="L380" i="11"/>
  <c r="L594" i="11"/>
  <c r="M625" i="11"/>
  <c r="L654" i="11"/>
  <c r="M723" i="11"/>
  <c r="L763" i="11"/>
  <c r="M773" i="11"/>
  <c r="M783" i="11"/>
  <c r="M814" i="11"/>
  <c r="L5" i="11"/>
  <c r="M158" i="11"/>
  <c r="L281" i="11"/>
  <c r="M320" i="11"/>
  <c r="M371" i="11"/>
  <c r="M674" i="11"/>
  <c r="L773" i="11"/>
  <c r="L724" i="11"/>
  <c r="M784" i="11"/>
  <c r="L815" i="11"/>
  <c r="M494" i="11"/>
  <c r="M545" i="11"/>
  <c r="L744" i="11"/>
  <c r="M795" i="11"/>
  <c r="M857" i="11"/>
  <c r="L352" i="11"/>
  <c r="L372" i="11"/>
  <c r="M382" i="11"/>
  <c r="L392" i="11"/>
  <c r="L433" i="11"/>
  <c r="L443" i="11"/>
  <c r="M485" i="11"/>
  <c r="M505" i="11"/>
  <c r="M596" i="11"/>
  <c r="M627" i="11"/>
  <c r="M636" i="11"/>
  <c r="L656" i="11"/>
  <c r="L705" i="11"/>
  <c r="M837" i="11"/>
  <c r="L857" i="11"/>
  <c r="L816" i="11"/>
  <c r="L837" i="11"/>
  <c r="L170" i="11"/>
  <c r="M191" i="11"/>
  <c r="M222" i="11"/>
  <c r="L243" i="11"/>
  <c r="L333" i="11"/>
  <c r="M363" i="11"/>
  <c r="M424" i="11"/>
  <c r="L567" i="11"/>
  <c r="L628" i="11"/>
  <c r="M657" i="11"/>
  <c r="M667" i="11"/>
  <c r="M696" i="11"/>
  <c r="M705" i="11"/>
  <c r="M715" i="11"/>
  <c r="L766" i="11"/>
  <c r="M796" i="11"/>
  <c r="L617" i="11"/>
  <c r="L657" i="11"/>
  <c r="L686" i="11"/>
  <c r="M766" i="11"/>
  <c r="L786" i="11"/>
  <c r="M848" i="11"/>
  <c r="M537" i="11"/>
  <c r="L557" i="11"/>
  <c r="L578" i="11"/>
  <c r="M697" i="11"/>
  <c r="L716" i="11"/>
  <c r="L727" i="11"/>
  <c r="L736" i="11"/>
  <c r="M787" i="11"/>
  <c r="L588" i="11"/>
  <c r="M767" i="11"/>
  <c r="M128" i="11"/>
  <c r="L97" i="11"/>
  <c r="M149" i="11"/>
  <c r="M695" i="11"/>
  <c r="L403" i="11"/>
  <c r="L374" i="11"/>
  <c r="M568" i="11"/>
  <c r="M70" i="11"/>
  <c r="L81" i="11"/>
  <c r="M90" i="11"/>
  <c r="L172" i="11"/>
  <c r="L193" i="11"/>
  <c r="L285" i="11"/>
  <c r="M294" i="11"/>
  <c r="L345" i="11"/>
  <c r="L456" i="11"/>
  <c r="M467" i="11"/>
  <c r="M538" i="11"/>
  <c r="L549" i="11"/>
  <c r="M558" i="11"/>
  <c r="M609" i="11"/>
  <c r="M629" i="11"/>
  <c r="M678" i="11"/>
  <c r="M688" i="11"/>
  <c r="M717" i="11"/>
  <c r="M737" i="11"/>
  <c r="L767" i="11"/>
  <c r="M788" i="11"/>
  <c r="M271" i="11"/>
  <c r="L714" i="11"/>
  <c r="M88" i="11"/>
  <c r="L150" i="11"/>
  <c r="L394" i="11"/>
  <c r="L507" i="11"/>
  <c r="L598" i="11"/>
  <c r="L234" i="11"/>
  <c r="L416" i="11"/>
  <c r="L426" i="11"/>
  <c r="L467" i="11"/>
  <c r="L609" i="11"/>
  <c r="M650" i="11"/>
  <c r="L659" i="11"/>
  <c r="M292" i="11"/>
  <c r="L89" i="11"/>
  <c r="M171" i="11"/>
  <c r="L517" i="11"/>
  <c r="M335" i="11"/>
  <c r="L385" i="11"/>
  <c r="M426" i="11"/>
  <c r="M518" i="11"/>
  <c r="M569" i="11"/>
  <c r="L745" i="11"/>
  <c r="M98" i="11"/>
  <c r="L7" i="11"/>
  <c r="L140" i="11"/>
  <c r="M120" i="11"/>
  <c r="L466" i="11"/>
  <c r="L687" i="11"/>
  <c r="M10" i="11"/>
  <c r="L71" i="11"/>
  <c r="L101" i="11"/>
  <c r="L204" i="11"/>
  <c r="M265" i="11"/>
  <c r="L286" i="11"/>
  <c r="M295" i="11"/>
  <c r="M325" i="11"/>
  <c r="M396" i="11"/>
  <c r="L436" i="11"/>
  <c r="M468" i="11"/>
  <c r="M478" i="11"/>
  <c r="L630" i="11"/>
  <c r="M660" i="11"/>
  <c r="M679" i="11"/>
  <c r="M708" i="11"/>
  <c r="L820" i="11"/>
  <c r="M87" i="11"/>
  <c r="M351" i="11"/>
  <c r="M331" i="11"/>
  <c r="L211" i="11"/>
  <c r="L332" i="11"/>
  <c r="M121" i="11"/>
  <c r="L143" i="11"/>
  <c r="L153" i="11"/>
  <c r="L417" i="11"/>
  <c r="L620" i="11"/>
  <c r="L689" i="11"/>
  <c r="L718" i="11"/>
  <c r="M575" i="11"/>
  <c r="M57" i="11"/>
  <c r="M734" i="11"/>
  <c r="L108" i="11"/>
  <c r="L434" i="11"/>
  <c r="M425" i="11"/>
  <c r="L213" i="11"/>
  <c r="M153" i="11"/>
  <c r="M163" i="11"/>
  <c r="L397" i="11"/>
  <c r="M417" i="11"/>
  <c r="L510" i="11"/>
  <c r="L540" i="11"/>
  <c r="M550" i="11"/>
  <c r="M570" i="11"/>
  <c r="L699" i="11"/>
  <c r="M729" i="11"/>
  <c r="M779" i="11"/>
  <c r="L790" i="11"/>
  <c r="L851" i="11"/>
  <c r="M230" i="11"/>
  <c r="M251" i="11"/>
  <c r="L453" i="11"/>
  <c r="L586" i="11"/>
  <c r="M89" i="11"/>
  <c r="M303" i="11"/>
  <c r="M38" i="11"/>
  <c r="L161" i="11"/>
  <c r="L364" i="11"/>
  <c r="M72" i="11"/>
  <c r="M102" i="11"/>
  <c r="M113" i="11"/>
  <c r="M144" i="11"/>
  <c r="L215" i="11"/>
  <c r="M225" i="11"/>
  <c r="L266" i="11"/>
  <c r="L276" i="11"/>
  <c r="M376" i="11"/>
  <c r="M386" i="11"/>
  <c r="M448" i="11"/>
  <c r="L458" i="11"/>
  <c r="M479" i="11"/>
  <c r="L499" i="11"/>
  <c r="M601" i="11"/>
  <c r="M631" i="11"/>
  <c r="M680" i="11"/>
  <c r="M739" i="11"/>
  <c r="M749" i="11"/>
  <c r="L37" i="11"/>
  <c r="M283" i="11"/>
  <c r="L69" i="11"/>
  <c r="M263" i="11"/>
  <c r="L618" i="11"/>
  <c r="M548" i="11"/>
  <c r="M381" i="11"/>
  <c r="L362" i="11"/>
  <c r="M97" i="11"/>
  <c r="L129" i="11"/>
  <c r="M231" i="11"/>
  <c r="L78" i="11"/>
  <c r="L342" i="11"/>
  <c r="M151" i="11"/>
  <c r="L28" i="11"/>
  <c r="L151" i="11"/>
  <c r="L244" i="11"/>
  <c r="L497" i="11"/>
  <c r="M31" i="11"/>
  <c r="M52" i="11"/>
  <c r="M134" i="11"/>
  <c r="L145" i="11"/>
  <c r="M154" i="11"/>
  <c r="L449" i="11"/>
  <c r="L541" i="11"/>
  <c r="L581" i="11"/>
  <c r="M591" i="11"/>
  <c r="M671" i="11"/>
  <c r="M690" i="11"/>
  <c r="L770" i="11"/>
  <c r="M821" i="11"/>
  <c r="M565" i="11"/>
  <c r="M180" i="11"/>
  <c r="L27" i="11"/>
  <c r="L79" i="11"/>
  <c r="L313" i="11"/>
  <c r="M323" i="11"/>
  <c r="M203" i="11"/>
  <c r="M145" i="11"/>
  <c r="L206" i="11"/>
  <c r="M216" i="11"/>
  <c r="M226" i="11"/>
  <c r="M267" i="11"/>
  <c r="M287" i="11"/>
  <c r="M297" i="11"/>
  <c r="L347" i="11"/>
  <c r="M377" i="11"/>
  <c r="M387" i="11"/>
  <c r="M408" i="11"/>
  <c r="L480" i="11"/>
  <c r="L500" i="11"/>
  <c r="L531" i="11"/>
  <c r="M681" i="11"/>
  <c r="L691" i="11"/>
  <c r="M700" i="11"/>
  <c r="M740" i="11"/>
  <c r="M780" i="11"/>
  <c r="M220" i="11"/>
  <c r="M46" i="11"/>
  <c r="M200" i="11"/>
  <c r="M484" i="11"/>
  <c r="M139" i="11"/>
  <c r="L754" i="11"/>
  <c r="L182" i="11"/>
  <c r="L10" i="11"/>
  <c r="M125" i="11"/>
  <c r="M35" i="11"/>
  <c r="L16" i="11"/>
  <c r="M646" i="11"/>
  <c r="M362" i="11"/>
  <c r="M119" i="11"/>
  <c r="M202" i="11"/>
  <c r="M343" i="11"/>
  <c r="M486" i="11"/>
  <c r="M99" i="11"/>
  <c r="M192" i="11"/>
  <c r="M110" i="11"/>
  <c r="L658" i="11"/>
  <c r="M419" i="11"/>
  <c r="L603" i="11"/>
  <c r="L623" i="11"/>
  <c r="L118" i="11"/>
  <c r="M675" i="11"/>
  <c r="L272" i="11"/>
  <c r="L424" i="11"/>
  <c r="L13" i="11"/>
  <c r="M115" i="11"/>
  <c r="L126" i="11"/>
  <c r="M197" i="11"/>
  <c r="L217" i="11"/>
  <c r="M227" i="11"/>
  <c r="L268" i="11"/>
  <c r="L278" i="11"/>
  <c r="M288" i="11"/>
  <c r="L308" i="11"/>
  <c r="M328" i="11"/>
  <c r="M348" i="11"/>
  <c r="M409" i="11"/>
  <c r="M439" i="11"/>
  <c r="L481" i="11"/>
  <c r="M603" i="11"/>
  <c r="M633" i="11"/>
  <c r="L672" i="11"/>
  <c r="L682" i="11"/>
  <c r="M721" i="11"/>
  <c r="M761" i="11"/>
  <c r="M781" i="11"/>
  <c r="M802" i="11"/>
  <c r="L823" i="11"/>
  <c r="L863" i="11"/>
  <c r="L127" i="11"/>
  <c r="L191" i="11"/>
  <c r="M255" i="11"/>
  <c r="M264" i="11"/>
  <c r="M282" i="11"/>
  <c r="M291" i="11"/>
  <c r="M319" i="11"/>
  <c r="M346" i="11"/>
  <c r="M373" i="11"/>
  <c r="M391" i="11"/>
  <c r="M400" i="11"/>
  <c r="L409" i="11"/>
  <c r="M427" i="11"/>
  <c r="M445" i="11"/>
  <c r="M472" i="11"/>
  <c r="M535" i="11"/>
  <c r="M614" i="11"/>
  <c r="M710" i="11"/>
  <c r="M728" i="11"/>
  <c r="M736" i="11"/>
  <c r="L791" i="11"/>
  <c r="M818" i="11"/>
  <c r="L827" i="11"/>
  <c r="L855" i="11"/>
  <c r="M26" i="11"/>
  <c r="L63" i="11"/>
  <c r="L82" i="11"/>
  <c r="M109" i="11"/>
  <c r="L128" i="11"/>
  <c r="L146" i="11"/>
  <c r="M173" i="11"/>
  <c r="L192" i="11"/>
  <c r="L210" i="11"/>
  <c r="M237" i="11"/>
  <c r="L246" i="11"/>
  <c r="L255" i="11"/>
  <c r="L310" i="11"/>
  <c r="L319" i="11"/>
  <c r="M355" i="11"/>
  <c r="M364" i="11"/>
  <c r="L427" i="11"/>
  <c r="M436" i="11"/>
  <c r="L446" i="11"/>
  <c r="M454" i="11"/>
  <c r="M463" i="11"/>
  <c r="M490" i="11"/>
  <c r="M508" i="11"/>
  <c r="L535" i="11"/>
  <c r="L544" i="11"/>
  <c r="M553" i="11"/>
  <c r="L562" i="11"/>
  <c r="M579" i="11"/>
  <c r="M588" i="11"/>
  <c r="M597" i="11"/>
  <c r="M632" i="11"/>
  <c r="M649" i="11"/>
  <c r="M666" i="11"/>
  <c r="M701" i="11"/>
  <c r="L719" i="11"/>
  <c r="M746" i="11"/>
  <c r="L782" i="11"/>
  <c r="L800" i="11"/>
  <c r="L846" i="11"/>
  <c r="M8" i="11"/>
  <c r="M45" i="11"/>
  <c r="L18" i="11"/>
  <c r="M36" i="11"/>
  <c r="L45" i="11"/>
  <c r="L73" i="11"/>
  <c r="M82" i="11"/>
  <c r="M91" i="11"/>
  <c r="M100" i="11"/>
  <c r="L109" i="11"/>
  <c r="M137" i="11"/>
  <c r="M146" i="11"/>
  <c r="M155" i="11"/>
  <c r="M164" i="11"/>
  <c r="L173" i="11"/>
  <c r="L201" i="11"/>
  <c r="M210" i="11"/>
  <c r="M219" i="11"/>
  <c r="M228" i="11"/>
  <c r="L237" i="11"/>
  <c r="L256" i="11"/>
  <c r="L274" i="11"/>
  <c r="M301" i="11"/>
  <c r="L338" i="11"/>
  <c r="M392" i="11"/>
  <c r="M401" i="11"/>
  <c r="M418" i="11"/>
  <c r="L509" i="11"/>
  <c r="M526" i="11"/>
  <c r="M544" i="11"/>
  <c r="M562" i="11"/>
  <c r="L571" i="11"/>
  <c r="L684" i="11"/>
  <c r="L702" i="11"/>
  <c r="M719" i="11"/>
  <c r="M764" i="11"/>
  <c r="M782" i="11"/>
  <c r="M800" i="11"/>
  <c r="L810" i="11"/>
  <c r="M819" i="11"/>
  <c r="M846" i="11"/>
  <c r="M37" i="11"/>
  <c r="L55" i="11"/>
  <c r="M64" i="11"/>
  <c r="M83" i="11"/>
  <c r="M101" i="11"/>
  <c r="L119" i="11"/>
  <c r="M147" i="11"/>
  <c r="M165" i="11"/>
  <c r="L183" i="11"/>
  <c r="M211" i="11"/>
  <c r="M229" i="11"/>
  <c r="M247" i="11"/>
  <c r="M311" i="11"/>
  <c r="M347" i="11"/>
  <c r="M356" i="11"/>
  <c r="M365" i="11"/>
  <c r="L383" i="11"/>
  <c r="M410" i="11"/>
  <c r="M437" i="11"/>
  <c r="M455" i="11"/>
  <c r="M464" i="11"/>
  <c r="L473" i="11"/>
  <c r="M491" i="11"/>
  <c r="M509" i="11"/>
  <c r="M527" i="11"/>
  <c r="M536" i="11"/>
  <c r="M563" i="11"/>
  <c r="M580" i="11"/>
  <c r="M589" i="11"/>
  <c r="M624" i="11"/>
  <c r="L650" i="11"/>
  <c r="M658" i="11"/>
  <c r="M720" i="11"/>
  <c r="L729" i="11"/>
  <c r="M747" i="11"/>
  <c r="M756" i="11"/>
  <c r="M774" i="11"/>
  <c r="M828" i="11"/>
  <c r="L92" i="11"/>
  <c r="L138" i="11"/>
  <c r="L527" i="11"/>
  <c r="L624" i="11"/>
  <c r="L720" i="11"/>
  <c r="L74" i="11"/>
  <c r="M74" i="11"/>
  <c r="M138" i="11"/>
  <c r="L238" i="11"/>
  <c r="M284" i="11"/>
  <c r="M302" i="11"/>
  <c r="M357" i="11"/>
  <c r="M375" i="11"/>
  <c r="L402" i="11"/>
  <c r="M456" i="11"/>
  <c r="M465" i="11"/>
  <c r="M482" i="11"/>
  <c r="L545" i="11"/>
  <c r="M572" i="11"/>
  <c r="M581" i="11"/>
  <c r="M607" i="11"/>
  <c r="M616" i="11"/>
  <c r="L641" i="11"/>
  <c r="M659" i="11"/>
  <c r="M676" i="11"/>
  <c r="M685" i="11"/>
  <c r="M694" i="11"/>
  <c r="M712" i="11"/>
  <c r="M811" i="11"/>
  <c r="M820" i="11"/>
  <c r="L84" i="11"/>
  <c r="L384" i="11"/>
  <c r="L393" i="11"/>
  <c r="L411" i="11"/>
  <c r="L438" i="11"/>
  <c r="L465" i="11"/>
  <c r="L174" i="11"/>
  <c r="L29" i="11"/>
  <c r="L148" i="11"/>
  <c r="L20" i="11"/>
  <c r="M29" i="11"/>
  <c r="L47" i="11"/>
  <c r="L111" i="11"/>
  <c r="M175" i="11"/>
  <c r="M248" i="11"/>
  <c r="M285" i="11"/>
  <c r="M312" i="11"/>
  <c r="L349" i="11"/>
  <c r="M366" i="11"/>
  <c r="M384" i="11"/>
  <c r="M411" i="11"/>
  <c r="M420" i="11"/>
  <c r="M429" i="11"/>
  <c r="L447" i="11"/>
  <c r="M474" i="11"/>
  <c r="L492" i="11"/>
  <c r="M501" i="11"/>
  <c r="M519" i="11"/>
  <c r="M528" i="11"/>
  <c r="L537" i="11"/>
  <c r="M555" i="11"/>
  <c r="L573" i="11"/>
  <c r="M590" i="11"/>
  <c r="L599" i="11"/>
  <c r="L608" i="11"/>
  <c r="L625" i="11"/>
  <c r="L642" i="11"/>
  <c r="M651" i="11"/>
  <c r="M677" i="11"/>
  <c r="M703" i="11"/>
  <c r="L721" i="11"/>
  <c r="M730" i="11"/>
  <c r="L748" i="11"/>
  <c r="M757" i="11"/>
  <c r="L784" i="11"/>
  <c r="L802" i="11"/>
  <c r="L830" i="11"/>
  <c r="M839" i="11"/>
  <c r="L848" i="11"/>
  <c r="M403" i="11"/>
  <c r="L564" i="11"/>
  <c r="M642" i="11"/>
  <c r="M11" i="11"/>
  <c r="L11" i="11"/>
  <c r="L48" i="11"/>
  <c r="L57" i="11"/>
  <c r="M103" i="11"/>
  <c r="M112" i="11"/>
  <c r="L121" i="11"/>
  <c r="M167" i="11"/>
  <c r="L176" i="11"/>
  <c r="L185" i="11"/>
  <c r="M240" i="11"/>
  <c r="L267" i="11"/>
  <c r="M276" i="11"/>
  <c r="L295" i="11"/>
  <c r="M304" i="11"/>
  <c r="L331" i="11"/>
  <c r="M340" i="11"/>
  <c r="L350" i="11"/>
  <c r="M358" i="11"/>
  <c r="M367" i="11"/>
  <c r="M394" i="11"/>
  <c r="L412" i="11"/>
  <c r="L439" i="11"/>
  <c r="L448" i="11"/>
  <c r="L457" i="11"/>
  <c r="M466" i="11"/>
  <c r="L475" i="11"/>
  <c r="L502" i="11"/>
  <c r="M511" i="11"/>
  <c r="L529" i="11"/>
  <c r="L574" i="11"/>
  <c r="M582" i="11"/>
  <c r="L591" i="11"/>
  <c r="M600" i="11"/>
  <c r="L626" i="11"/>
  <c r="L669" i="11"/>
  <c r="M686" i="11"/>
  <c r="L722" i="11"/>
  <c r="M758" i="11"/>
  <c r="L776" i="11"/>
  <c r="L785" i="11"/>
  <c r="M794" i="11"/>
  <c r="M803" i="11"/>
  <c r="M812" i="11"/>
  <c r="L822" i="11"/>
  <c r="M840" i="11"/>
  <c r="M849" i="11"/>
  <c r="M858" i="11"/>
  <c r="L202" i="11"/>
  <c r="L66" i="11"/>
  <c r="L103" i="11"/>
  <c r="L113" i="11"/>
  <c r="L130" i="11"/>
  <c r="L167" i="11"/>
  <c r="L177" i="11"/>
  <c r="L240" i="11"/>
  <c r="L304" i="11"/>
  <c r="L359" i="11"/>
  <c r="L413" i="11"/>
  <c r="L556" i="11"/>
  <c r="L652" i="11"/>
  <c r="L704" i="11"/>
  <c r="L21" i="11"/>
  <c r="M140" i="11"/>
  <c r="M277" i="11"/>
  <c r="L296" i="11"/>
  <c r="M341" i="11"/>
  <c r="M359" i="11"/>
  <c r="L377" i="11"/>
  <c r="M395" i="11"/>
  <c r="M413" i="11"/>
  <c r="M440" i="11"/>
  <c r="M503" i="11"/>
  <c r="M583" i="11"/>
  <c r="M618" i="11"/>
  <c r="L670" i="11"/>
  <c r="M714" i="11"/>
  <c r="M759" i="11"/>
  <c r="M804" i="11"/>
  <c r="M813" i="11"/>
  <c r="L12" i="11"/>
  <c r="M76" i="11"/>
  <c r="M204" i="11"/>
  <c r="M12" i="11"/>
  <c r="M40" i="11"/>
  <c r="M58" i="11"/>
  <c r="M67" i="11"/>
  <c r="M95" i="11"/>
  <c r="M104" i="11"/>
  <c r="M122" i="11"/>
  <c r="M131" i="11"/>
  <c r="M159" i="11"/>
  <c r="M168" i="11"/>
  <c r="M186" i="11"/>
  <c r="M195" i="11"/>
  <c r="M223" i="11"/>
  <c r="M232" i="11"/>
  <c r="M268" i="11"/>
  <c r="M296" i="11"/>
  <c r="M332" i="11"/>
  <c r="L395" i="11"/>
  <c r="M404" i="11"/>
  <c r="L414" i="11"/>
  <c r="M422" i="11"/>
  <c r="M431" i="11"/>
  <c r="M458" i="11"/>
  <c r="L476" i="11"/>
  <c r="L503" i="11"/>
  <c r="L512" i="11"/>
  <c r="M521" i="11"/>
  <c r="M530" i="11"/>
  <c r="L539" i="11"/>
  <c r="L592" i="11"/>
  <c r="M661" i="11"/>
  <c r="M687" i="11"/>
  <c r="L759" i="11"/>
  <c r="M786" i="11"/>
  <c r="L795" i="11"/>
  <c r="L813" i="11"/>
  <c r="L831" i="11"/>
  <c r="L841" i="11"/>
  <c r="M850" i="11"/>
  <c r="L859" i="11"/>
  <c r="M360" i="11"/>
  <c r="M369" i="11"/>
  <c r="L566" i="11"/>
  <c r="L750" i="11"/>
  <c r="L768" i="11"/>
  <c r="M805" i="11"/>
  <c r="M77" i="11"/>
  <c r="M141" i="11"/>
  <c r="M205" i="11"/>
  <c r="L287" i="11"/>
  <c r="L31" i="11"/>
  <c r="M13" i="11"/>
  <c r="L41" i="11"/>
  <c r="M50" i="11"/>
  <c r="L59" i="11"/>
  <c r="M68" i="11"/>
  <c r="L77" i="11"/>
  <c r="M105" i="11"/>
  <c r="M114" i="11"/>
  <c r="L123" i="11"/>
  <c r="M132" i="11"/>
  <c r="L141" i="11"/>
  <c r="L169" i="11"/>
  <c r="M178" i="11"/>
  <c r="M187" i="11"/>
  <c r="M196" i="11"/>
  <c r="L205" i="11"/>
  <c r="M233" i="11"/>
  <c r="L242" i="11"/>
  <c r="M269" i="11"/>
  <c r="L288" i="11"/>
  <c r="L306" i="11"/>
  <c r="M315" i="11"/>
  <c r="M333" i="11"/>
  <c r="L351" i="11"/>
  <c r="M378" i="11"/>
  <c r="L396" i="11"/>
  <c r="M405" i="11"/>
  <c r="M423" i="11"/>
  <c r="M432" i="11"/>
  <c r="L441" i="11"/>
  <c r="M459" i="11"/>
  <c r="L468" i="11"/>
  <c r="M477" i="11"/>
  <c r="M504" i="11"/>
  <c r="L522" i="11"/>
  <c r="M549" i="11"/>
  <c r="L575" i="11"/>
  <c r="L584" i="11"/>
  <c r="L593" i="11"/>
  <c r="M610" i="11"/>
  <c r="L619" i="11"/>
  <c r="L636" i="11"/>
  <c r="M645" i="11"/>
  <c r="M662" i="11"/>
  <c r="L688" i="11"/>
  <c r="M706" i="11"/>
  <c r="L715" i="11"/>
  <c r="M724" i="11"/>
  <c r="L733" i="11"/>
  <c r="M760" i="11"/>
  <c r="M778" i="11"/>
  <c r="L814" i="11"/>
  <c r="M832" i="11"/>
  <c r="L842" i="11"/>
  <c r="L315" i="11"/>
  <c r="L478" i="11"/>
  <c r="L576" i="11"/>
  <c r="M842" i="11"/>
  <c r="M860" i="11"/>
  <c r="M433" i="11"/>
  <c r="M689" i="11"/>
  <c r="M142" i="11"/>
  <c r="L279" i="11"/>
  <c r="L343" i="11"/>
  <c r="M370" i="11"/>
  <c r="M406" i="11"/>
  <c r="M415" i="11"/>
  <c r="M60" i="11"/>
  <c r="M188" i="11"/>
  <c r="M14" i="11"/>
  <c r="M42" i="11"/>
  <c r="L61" i="11"/>
  <c r="M106" i="11"/>
  <c r="L125" i="11"/>
  <c r="M170" i="11"/>
  <c r="L189" i="11"/>
  <c r="M234" i="11"/>
  <c r="L252" i="11"/>
  <c r="M270" i="11"/>
  <c r="L298" i="11"/>
  <c r="L316" i="11"/>
  <c r="M334" i="11"/>
  <c r="M352" i="11"/>
  <c r="M379" i="11"/>
  <c r="M388" i="11"/>
  <c r="M397" i="11"/>
  <c r="L415" i="11"/>
  <c r="M442" i="11"/>
  <c r="L460" i="11"/>
  <c r="M469" i="11"/>
  <c r="M487" i="11"/>
  <c r="M496" i="11"/>
  <c r="L505" i="11"/>
  <c r="M523" i="11"/>
  <c r="L532" i="11"/>
  <c r="M541" i="11"/>
  <c r="M594" i="11"/>
  <c r="M611" i="11"/>
  <c r="M620" i="11"/>
  <c r="M637" i="11"/>
  <c r="L663" i="11"/>
  <c r="M707" i="11"/>
  <c r="M716" i="11"/>
  <c r="M725" i="11"/>
  <c r="M743" i="11"/>
  <c r="M752" i="11"/>
  <c r="L761" i="11"/>
  <c r="M770" i="11"/>
  <c r="L779" i="11"/>
  <c r="M797" i="11"/>
  <c r="M815" i="11"/>
  <c r="M843" i="11"/>
  <c r="M861" i="11"/>
  <c r="L23" i="11"/>
  <c r="L180" i="11"/>
  <c r="L253" i="11"/>
  <c r="L317" i="11"/>
  <c r="L542" i="11"/>
  <c r="L559" i="11"/>
  <c r="L638" i="11"/>
  <c r="L726" i="11"/>
  <c r="L752" i="11"/>
  <c r="L798" i="11"/>
  <c r="M32" i="11"/>
  <c r="L52" i="11"/>
  <c r="L116" i="11"/>
  <c r="M24" i="11"/>
  <c r="M33" i="11"/>
  <c r="M207" i="11"/>
  <c r="M253" i="11"/>
  <c r="M280" i="11"/>
  <c r="M317" i="11"/>
  <c r="M344" i="11"/>
  <c r="M389" i="11"/>
  <c r="M407" i="11"/>
  <c r="M488" i="11"/>
  <c r="M497" i="11"/>
  <c r="M514" i="11"/>
  <c r="M559" i="11"/>
  <c r="M595" i="11"/>
  <c r="M807" i="11"/>
  <c r="M816" i="11"/>
  <c r="M753" i="11"/>
  <c r="L862" i="11"/>
  <c r="L107" i="11"/>
  <c r="L235" i="11"/>
  <c r="L254" i="11"/>
  <c r="M262" i="11"/>
  <c r="M299" i="11"/>
  <c r="L318" i="11"/>
  <c r="M326" i="11"/>
  <c r="L353" i="11"/>
  <c r="L381" i="11"/>
  <c r="M398" i="11"/>
  <c r="M416" i="11"/>
  <c r="M443" i="11"/>
  <c r="M452" i="11"/>
  <c r="M461" i="11"/>
  <c r="L479" i="11"/>
  <c r="M506" i="11"/>
  <c r="M533" i="11"/>
  <c r="M551" i="11"/>
  <c r="L577" i="11"/>
  <c r="L621" i="11"/>
  <c r="M647" i="11"/>
  <c r="M655" i="11"/>
  <c r="K1" i="11"/>
  <c r="D12" i="1" s="1"/>
  <c r="L43" i="11"/>
  <c r="L171" i="11"/>
  <c r="M16" i="11"/>
  <c r="M71" i="11"/>
  <c r="M80" i="11"/>
  <c r="M135" i="11"/>
  <c r="L144" i="11"/>
  <c r="M199" i="11"/>
  <c r="L208" i="11"/>
  <c r="M244" i="11"/>
  <c r="L263" i="11"/>
  <c r="M272" i="11"/>
  <c r="L299" i="11"/>
  <c r="M308" i="11"/>
  <c r="L327" i="11"/>
  <c r="M336" i="11"/>
  <c r="L399" i="11"/>
  <c r="M435" i="11"/>
  <c r="L461" i="11"/>
  <c r="M515" i="11"/>
  <c r="M524" i="11"/>
  <c r="M560" i="11"/>
  <c r="L569" i="11"/>
  <c r="L596" i="11"/>
  <c r="M604" i="11"/>
  <c r="M613" i="11"/>
  <c r="M682" i="11"/>
  <c r="M691" i="11"/>
  <c r="M735" i="11"/>
  <c r="M808" i="11"/>
  <c r="M835" i="11"/>
  <c r="M844" i="11"/>
  <c r="M453" i="11"/>
  <c r="L498" i="11"/>
  <c r="M552" i="11"/>
  <c r="M656" i="11"/>
  <c r="M727" i="11"/>
  <c r="L735" i="11"/>
  <c r="M745" i="11"/>
  <c r="M790" i="11"/>
  <c r="L808" i="11"/>
  <c r="M817" i="11"/>
  <c r="M826" i="11"/>
  <c r="M854" i="11"/>
  <c r="L72" i="11"/>
  <c r="M117" i="11"/>
  <c r="M181" i="11"/>
  <c r="L273" i="11"/>
  <c r="L382" i="11"/>
  <c r="L605" i="11"/>
  <c r="L17" i="11"/>
  <c r="L200" i="11"/>
  <c r="L337" i="11"/>
  <c r="M17" i="11"/>
  <c r="M44" i="11"/>
  <c r="M108" i="11"/>
  <c r="M172" i="11"/>
  <c r="M236" i="11"/>
  <c r="M245" i="11"/>
  <c r="L264" i="11"/>
  <c r="M273" i="11"/>
  <c r="L300" i="11"/>
  <c r="L309" i="11"/>
  <c r="L328" i="11"/>
  <c r="M337" i="11"/>
  <c r="M354" i="11"/>
  <c r="L391" i="11"/>
  <c r="L445" i="11"/>
  <c r="M462" i="11"/>
  <c r="M480" i="11"/>
  <c r="M507" i="11"/>
  <c r="M516" i="11"/>
  <c r="M525" i="11"/>
  <c r="L543" i="11"/>
  <c r="L561" i="11"/>
  <c r="M622" i="11"/>
  <c r="L631" i="11"/>
  <c r="L639" i="11"/>
  <c r="L648" i="11"/>
  <c r="L674" i="11"/>
  <c r="M683" i="11"/>
  <c r="L692" i="11"/>
  <c r="L700" i="11"/>
  <c r="M718" i="11"/>
  <c r="M754" i="11"/>
  <c r="L781" i="11"/>
  <c r="L799" i="11"/>
  <c r="M809" i="11"/>
  <c r="M836" i="11"/>
  <c r="M845" i="11"/>
  <c r="L6" i="11"/>
  <c r="L38" i="11"/>
  <c r="L70" i="11"/>
  <c r="L102" i="11"/>
  <c r="L134" i="11"/>
  <c r="L166" i="11"/>
  <c r="L198" i="11"/>
  <c r="L230" i="11"/>
  <c r="L262" i="11"/>
  <c r="L294" i="11"/>
  <c r="L326" i="11"/>
  <c r="L358" i="11"/>
  <c r="L390" i="11"/>
  <c r="L422" i="11"/>
  <c r="L454" i="11"/>
  <c r="L486" i="11"/>
  <c r="L518" i="11"/>
  <c r="L550" i="11"/>
  <c r="L582" i="11"/>
  <c r="L614" i="11"/>
  <c r="L646" i="11"/>
  <c r="L678" i="11"/>
  <c r="L710" i="11"/>
  <c r="L742" i="11"/>
  <c r="L774" i="11"/>
  <c r="L806" i="11"/>
  <c r="L838" i="11"/>
  <c r="M6" i="11"/>
  <c r="L832" i="11"/>
  <c r="L845" i="11"/>
  <c r="L26" i="11"/>
  <c r="L58" i="11"/>
  <c r="L90" i="11"/>
  <c r="L122" i="11"/>
  <c r="L154" i="11"/>
  <c r="L186" i="11"/>
  <c r="L218" i="11"/>
  <c r="L250" i="11"/>
  <c r="L282" i="11"/>
  <c r="L314" i="11"/>
  <c r="L346" i="11"/>
  <c r="L378" i="11"/>
  <c r="L410" i="11"/>
  <c r="L442" i="11"/>
  <c r="L474" i="11"/>
  <c r="L506" i="11"/>
  <c r="L538" i="11"/>
  <c r="L570" i="11"/>
  <c r="L602" i="11"/>
  <c r="L634" i="11"/>
  <c r="L666" i="11"/>
  <c r="L698" i="11"/>
  <c r="L730" i="11"/>
  <c r="L762" i="11"/>
  <c r="L794" i="11"/>
  <c r="L826" i="11"/>
  <c r="L858" i="11"/>
  <c r="L39" i="11"/>
  <c r="L231" i="11"/>
  <c r="L423" i="11"/>
  <c r="L455" i="11"/>
  <c r="L487" i="11"/>
  <c r="L519" i="11"/>
  <c r="L551" i="11"/>
  <c r="L583" i="11"/>
  <c r="L615" i="11"/>
  <c r="L647" i="11"/>
  <c r="L679" i="11"/>
  <c r="L711" i="11"/>
  <c r="L743" i="11"/>
  <c r="L775" i="11"/>
  <c r="L807" i="11"/>
  <c r="L839" i="11"/>
  <c r="L737" i="11"/>
  <c r="L769" i="11"/>
  <c r="L801" i="11"/>
  <c r="L833" i="11"/>
  <c r="L14" i="11"/>
  <c r="L270" i="11"/>
  <c r="L302" i="11"/>
  <c r="L334" i="11"/>
  <c r="L366" i="11"/>
  <c r="L398" i="11"/>
  <c r="L430" i="11"/>
  <c r="L462" i="11"/>
  <c r="L494" i="11"/>
  <c r="L526" i="11"/>
  <c r="L558" i="11"/>
  <c r="L590" i="11"/>
  <c r="L110" i="11"/>
  <c r="L155" i="11"/>
  <c r="M174" i="11"/>
  <c r="L187" i="11"/>
  <c r="M206" i="11"/>
  <c r="L219" i="11"/>
  <c r="L251" i="11"/>
  <c r="L283" i="11"/>
  <c r="L46" i="11"/>
  <c r="L117" i="11"/>
  <c r="L341" i="11"/>
  <c r="L373" i="11"/>
  <c r="L405" i="11"/>
  <c r="L437" i="11"/>
  <c r="L469" i="11"/>
  <c r="L501" i="11"/>
  <c r="L533" i="11"/>
  <c r="L565" i="11"/>
  <c r="L597" i="11"/>
  <c r="L629" i="11"/>
  <c r="L661" i="11"/>
  <c r="L693" i="11"/>
  <c r="L725" i="11"/>
  <c r="L757" i="11"/>
  <c r="L789" i="11"/>
  <c r="L821" i="11"/>
  <c r="L853" i="11"/>
  <c r="L98" i="11"/>
  <c r="L354" i="11"/>
  <c r="L386" i="11"/>
  <c r="L418" i="11"/>
  <c r="L450" i="11"/>
  <c r="L482" i="11"/>
  <c r="L514" i="11"/>
  <c r="L546" i="11"/>
  <c r="M59" i="11"/>
  <c r="M34" i="11"/>
  <c r="L239" i="11"/>
  <c r="L303" i="11"/>
  <c r="L431" i="11"/>
  <c r="L463" i="11"/>
  <c r="L495" i="11"/>
  <c r="L751" i="11"/>
  <c r="L783" i="11"/>
  <c r="L847" i="11"/>
  <c r="L348" i="11"/>
  <c r="L508" i="11"/>
  <c r="L764" i="11"/>
  <c r="L796" i="11"/>
  <c r="L828" i="11"/>
  <c r="L860" i="11"/>
  <c r="L245" i="11"/>
  <c r="L15" i="11"/>
  <c r="L444" i="11"/>
  <c r="L649" i="11"/>
  <c r="L681" i="11"/>
  <c r="L713" i="11"/>
  <c r="M123" i="11"/>
  <c r="L149" i="11"/>
  <c r="M66" i="11"/>
  <c r="L175" i="11"/>
  <c r="L188" i="11"/>
  <c r="L9" i="11"/>
  <c r="M617" i="11"/>
  <c r="L694" i="11"/>
  <c r="L854" i="11"/>
  <c r="M21" i="11"/>
  <c r="M92" i="11"/>
  <c r="L265" i="11"/>
  <c r="L521" i="11"/>
  <c r="L553" i="11"/>
  <c r="L406" i="11"/>
  <c r="L662" i="11"/>
  <c r="M54" i="11"/>
  <c r="L67" i="11"/>
  <c r="L99" i="11"/>
  <c r="M118" i="11"/>
  <c r="L131" i="11"/>
  <c r="M150" i="11"/>
  <c r="L163" i="11"/>
  <c r="M182" i="11"/>
  <c r="L195" i="11"/>
  <c r="M214" i="11"/>
  <c r="L227" i="11"/>
  <c r="M246" i="11"/>
  <c r="L259" i="11"/>
  <c r="M278" i="11"/>
  <c r="L291" i="11"/>
  <c r="M310" i="11"/>
  <c r="L323" i="11"/>
  <c r="M342" i="11"/>
  <c r="L355" i="11"/>
  <c r="M374" i="11"/>
  <c r="L387" i="11"/>
  <c r="L419" i="11"/>
  <c r="M438" i="11"/>
  <c r="L451" i="11"/>
  <c r="M470" i="11"/>
  <c r="L483" i="11"/>
  <c r="M502" i="11"/>
  <c r="L515" i="11"/>
  <c r="M534" i="11"/>
  <c r="L547" i="11"/>
  <c r="M566" i="11"/>
  <c r="L579" i="11"/>
  <c r="M598" i="11"/>
  <c r="L611" i="11"/>
  <c r="M630" i="11"/>
  <c r="L643" i="11"/>
  <c r="L675" i="11"/>
  <c r="L707" i="11"/>
  <c r="L739" i="11"/>
  <c r="L771" i="11"/>
  <c r="L803" i="11"/>
  <c r="L835" i="11"/>
  <c r="L181" i="11"/>
  <c r="L277" i="11"/>
  <c r="M213" i="11"/>
  <c r="M309" i="11"/>
  <c r="L105" i="11"/>
  <c r="M252" i="11"/>
  <c r="M316" i="11"/>
  <c r="M361" i="11"/>
  <c r="L3" i="11"/>
  <c r="M22" i="11"/>
  <c r="L35" i="11"/>
  <c r="M86" i="11"/>
  <c r="L80" i="11"/>
  <c r="L112" i="11"/>
  <c r="L400" i="11"/>
  <c r="L432" i="11"/>
  <c r="L464" i="11"/>
  <c r="L496" i="11"/>
  <c r="L528" i="11"/>
  <c r="L560" i="11"/>
  <c r="M27" i="11"/>
  <c r="M162" i="11"/>
  <c r="L271" i="11"/>
  <c r="L335" i="11"/>
  <c r="L284" i="11"/>
  <c r="L233" i="11"/>
  <c r="L91" i="11"/>
  <c r="L168" i="11"/>
  <c r="L367" i="11"/>
  <c r="L137" i="11"/>
  <c r="L329" i="11"/>
  <c r="M169" i="11"/>
  <c r="M457" i="11"/>
  <c r="M78" i="11"/>
  <c r="L60" i="11"/>
  <c r="M143" i="11"/>
  <c r="M73" i="11"/>
  <c r="M393" i="11"/>
  <c r="L8" i="11"/>
  <c r="L104" i="11"/>
  <c r="M136" i="11"/>
  <c r="M85" i="11"/>
  <c r="L226" i="11"/>
  <c r="L290" i="11"/>
  <c r="L156" i="11"/>
  <c r="M28" i="11"/>
  <c r="M124" i="11"/>
  <c r="M412" i="11"/>
  <c r="M476" i="11"/>
  <c r="M201" i="11"/>
  <c r="M585" i="11"/>
  <c r="L4" i="11"/>
  <c r="L36" i="11"/>
  <c r="L68" i="11"/>
  <c r="L100" i="11"/>
  <c r="L132" i="11"/>
  <c r="L164" i="11"/>
  <c r="L196" i="11"/>
  <c r="L228" i="11"/>
  <c r="L260" i="11"/>
  <c r="L292" i="11"/>
  <c r="L324" i="11"/>
  <c r="L356" i="11"/>
  <c r="L388" i="11"/>
  <c r="L420" i="11"/>
  <c r="L452" i="11"/>
  <c r="L484" i="11"/>
  <c r="L516" i="11"/>
  <c r="L548" i="11"/>
  <c r="L580" i="11"/>
  <c r="L612" i="11"/>
  <c r="L644" i="11"/>
  <c r="L676" i="11"/>
  <c r="L708" i="11"/>
  <c r="L740" i="11"/>
  <c r="L772" i="11"/>
  <c r="L804" i="11"/>
  <c r="L836" i="11"/>
  <c r="L194" i="11"/>
  <c r="L258" i="11"/>
  <c r="L817" i="11"/>
  <c r="L849" i="11"/>
  <c r="L322" i="11"/>
  <c r="L207" i="11"/>
  <c r="M111" i="11"/>
  <c r="L297" i="11"/>
  <c r="L425" i="11"/>
  <c r="L142" i="11"/>
  <c r="M53" i="11"/>
  <c r="M79" i="11"/>
  <c r="M41" i="11"/>
  <c r="M380" i="11"/>
  <c r="M489" i="11"/>
  <c r="L24" i="11"/>
  <c r="L56" i="11"/>
  <c r="L88" i="11"/>
  <c r="L120" i="11"/>
  <c r="L152" i="11"/>
  <c r="L184" i="11"/>
  <c r="L216" i="11"/>
  <c r="L248" i="11"/>
  <c r="L280" i="11"/>
  <c r="L312" i="11"/>
  <c r="L344" i="11"/>
  <c r="L376" i="11"/>
  <c r="L408" i="11"/>
  <c r="L440" i="11"/>
  <c r="L472" i="11"/>
  <c r="L504" i="11"/>
  <c r="L536" i="11"/>
  <c r="L568" i="11"/>
  <c r="L600" i="11"/>
  <c r="L632" i="11"/>
  <c r="L664" i="11"/>
  <c r="L696" i="11"/>
  <c r="L728" i="11"/>
  <c r="L760" i="11"/>
  <c r="L792" i="11"/>
  <c r="L824" i="11"/>
  <c r="L856" i="11"/>
  <c r="M47" i="11"/>
  <c r="M130" i="11"/>
  <c r="L220" i="11"/>
  <c r="M1" i="11" l="1"/>
  <c r="F12" i="1" s="1"/>
  <c r="L1" i="11"/>
  <c r="E12" i="1" s="1"/>
  <c r="L464" i="10" l="1"/>
  <c r="J464" i="10"/>
  <c r="L463" i="10"/>
  <c r="M463" i="10" s="1"/>
  <c r="J463" i="10"/>
  <c r="L462" i="10"/>
  <c r="J462" i="10"/>
  <c r="L461" i="10"/>
  <c r="J461" i="10"/>
  <c r="L460" i="10"/>
  <c r="M460" i="10" s="1"/>
  <c r="J460" i="10"/>
  <c r="L459" i="10"/>
  <c r="M459" i="10" s="1"/>
  <c r="J459" i="10"/>
  <c r="L458" i="10"/>
  <c r="J458" i="10"/>
  <c r="L457" i="10"/>
  <c r="J457" i="10"/>
  <c r="L456" i="10"/>
  <c r="J456" i="10"/>
  <c r="L455" i="10"/>
  <c r="M455" i="10" s="1"/>
  <c r="J455" i="10"/>
  <c r="L454" i="10"/>
  <c r="M454" i="10" s="1"/>
  <c r="J454" i="10"/>
  <c r="N454" i="10" s="1"/>
  <c r="L453" i="10"/>
  <c r="J453" i="10"/>
  <c r="L452" i="10"/>
  <c r="M452" i="10" s="1"/>
  <c r="J452" i="10"/>
  <c r="L451" i="10"/>
  <c r="M451" i="10" s="1"/>
  <c r="J451" i="10"/>
  <c r="L450" i="10"/>
  <c r="J450" i="10"/>
  <c r="N449" i="10"/>
  <c r="L449" i="10"/>
  <c r="M449" i="10" s="1"/>
  <c r="J449" i="10"/>
  <c r="L448" i="10"/>
  <c r="J448" i="10"/>
  <c r="L447" i="10"/>
  <c r="M447" i="10" s="1"/>
  <c r="J447" i="10"/>
  <c r="L446" i="10"/>
  <c r="N446" i="10" s="1"/>
  <c r="J446" i="10"/>
  <c r="L445" i="10"/>
  <c r="J445" i="10"/>
  <c r="L444" i="10"/>
  <c r="M444" i="10" s="1"/>
  <c r="J444" i="10"/>
  <c r="N444" i="10" s="1"/>
  <c r="L443" i="10"/>
  <c r="M443" i="10" s="1"/>
  <c r="J443" i="10"/>
  <c r="L442" i="10"/>
  <c r="J442" i="10"/>
  <c r="L441" i="10"/>
  <c r="M441" i="10" s="1"/>
  <c r="J441" i="10"/>
  <c r="L440" i="10"/>
  <c r="J440" i="10"/>
  <c r="L439" i="10"/>
  <c r="M439" i="10" s="1"/>
  <c r="J439" i="10"/>
  <c r="L438" i="10"/>
  <c r="M438" i="10" s="1"/>
  <c r="J438" i="10"/>
  <c r="L437" i="10"/>
  <c r="J437" i="10"/>
  <c r="L436" i="10"/>
  <c r="M436" i="10" s="1"/>
  <c r="J436" i="10"/>
  <c r="L435" i="10"/>
  <c r="M435" i="10" s="1"/>
  <c r="J435" i="10"/>
  <c r="L434" i="10"/>
  <c r="J434" i="10"/>
  <c r="L433" i="10"/>
  <c r="N433" i="10" s="1"/>
  <c r="J433" i="10"/>
  <c r="L432" i="10"/>
  <c r="J432" i="10"/>
  <c r="L431" i="10"/>
  <c r="M431" i="10" s="1"/>
  <c r="J431" i="10"/>
  <c r="L430" i="10"/>
  <c r="M430" i="10" s="1"/>
  <c r="J430" i="10"/>
  <c r="L429" i="10"/>
  <c r="J429" i="10"/>
  <c r="L428" i="10"/>
  <c r="M428" i="10" s="1"/>
  <c r="J428" i="10"/>
  <c r="N428" i="10" s="1"/>
  <c r="L427" i="10"/>
  <c r="M427" i="10" s="1"/>
  <c r="J427" i="10"/>
  <c r="N427" i="10" s="1"/>
  <c r="L426" i="10"/>
  <c r="J426" i="10"/>
  <c r="L425" i="10"/>
  <c r="N425" i="10" s="1"/>
  <c r="J425" i="10"/>
  <c r="L424" i="10"/>
  <c r="J424" i="10"/>
  <c r="L423" i="10"/>
  <c r="M423" i="10" s="1"/>
  <c r="J423" i="10"/>
  <c r="N423" i="10" s="1"/>
  <c r="L422" i="10"/>
  <c r="J422" i="10"/>
  <c r="L421" i="10"/>
  <c r="J421" i="10"/>
  <c r="L420" i="10"/>
  <c r="M420" i="10" s="1"/>
  <c r="J420" i="10"/>
  <c r="L419" i="10"/>
  <c r="M419" i="10" s="1"/>
  <c r="J419" i="10"/>
  <c r="L418" i="10"/>
  <c r="J418" i="10"/>
  <c r="L417" i="10"/>
  <c r="J417" i="10"/>
  <c r="L416" i="10"/>
  <c r="J416" i="10"/>
  <c r="L415" i="10"/>
  <c r="M415" i="10" s="1"/>
  <c r="J415" i="10"/>
  <c r="L414" i="10"/>
  <c r="N414" i="10" s="1"/>
  <c r="J414" i="10"/>
  <c r="L413" i="10"/>
  <c r="J413" i="10"/>
  <c r="L412" i="10"/>
  <c r="M412" i="10" s="1"/>
  <c r="J412" i="10"/>
  <c r="N412" i="10" s="1"/>
  <c r="L411" i="10"/>
  <c r="M411" i="10" s="1"/>
  <c r="J411" i="10"/>
  <c r="L410" i="10"/>
  <c r="J410" i="10"/>
  <c r="L409" i="10"/>
  <c r="N409" i="10" s="1"/>
  <c r="J409" i="10"/>
  <c r="L408" i="10"/>
  <c r="J408" i="10"/>
  <c r="L407" i="10"/>
  <c r="M407" i="10" s="1"/>
  <c r="J407" i="10"/>
  <c r="L406" i="10"/>
  <c r="N406" i="10" s="1"/>
  <c r="J406" i="10"/>
  <c r="L405" i="10"/>
  <c r="J405" i="10"/>
  <c r="L404" i="10"/>
  <c r="M404" i="10" s="1"/>
  <c r="J404" i="10"/>
  <c r="N404" i="10" s="1"/>
  <c r="L403" i="10"/>
  <c r="M403" i="10" s="1"/>
  <c r="J403" i="10"/>
  <c r="L402" i="10"/>
  <c r="J402" i="10"/>
  <c r="L401" i="10"/>
  <c r="M401" i="10" s="1"/>
  <c r="J401" i="10"/>
  <c r="N401" i="10" s="1"/>
  <c r="L400" i="10"/>
  <c r="J400" i="10"/>
  <c r="L399" i="10"/>
  <c r="M399" i="10" s="1"/>
  <c r="J399" i="10"/>
  <c r="L398" i="10"/>
  <c r="N398" i="10" s="1"/>
  <c r="J398" i="10"/>
  <c r="L397" i="10"/>
  <c r="J397" i="10"/>
  <c r="L396" i="10"/>
  <c r="J396" i="10"/>
  <c r="L395" i="10"/>
  <c r="M395" i="10" s="1"/>
  <c r="J395" i="10"/>
  <c r="L394" i="10"/>
  <c r="J394" i="10"/>
  <c r="L393" i="10"/>
  <c r="N393" i="10" s="1"/>
  <c r="J393" i="10"/>
  <c r="L392" i="10"/>
  <c r="J392" i="10"/>
  <c r="L391" i="10"/>
  <c r="M391" i="10" s="1"/>
  <c r="J391" i="10"/>
  <c r="L390" i="10"/>
  <c r="J390" i="10"/>
  <c r="L389" i="10"/>
  <c r="J389" i="10"/>
  <c r="L388" i="10"/>
  <c r="M388" i="10" s="1"/>
  <c r="J388" i="10"/>
  <c r="L387" i="10"/>
  <c r="M387" i="10" s="1"/>
  <c r="J387" i="10"/>
  <c r="L386" i="10"/>
  <c r="J386" i="10"/>
  <c r="L385" i="10"/>
  <c r="M385" i="10" s="1"/>
  <c r="J385" i="10"/>
  <c r="L384" i="10"/>
  <c r="J384" i="10"/>
  <c r="L383" i="10"/>
  <c r="M383" i="10" s="1"/>
  <c r="J383" i="10"/>
  <c r="L382" i="10"/>
  <c r="J382" i="10"/>
  <c r="L381" i="10"/>
  <c r="J381" i="10"/>
  <c r="M380" i="10"/>
  <c r="L380" i="10"/>
  <c r="N380" i="10" s="1"/>
  <c r="J380" i="10"/>
  <c r="L379" i="10"/>
  <c r="M379" i="10" s="1"/>
  <c r="J379" i="10"/>
  <c r="L378" i="10"/>
  <c r="J378" i="10"/>
  <c r="M377" i="10"/>
  <c r="L377" i="10"/>
  <c r="J377" i="10"/>
  <c r="N377" i="10" s="1"/>
  <c r="L376" i="10"/>
  <c r="J376" i="10"/>
  <c r="L375" i="10"/>
  <c r="M375" i="10" s="1"/>
  <c r="J375" i="10"/>
  <c r="M374" i="10"/>
  <c r="L374" i="10"/>
  <c r="J374" i="10"/>
  <c r="N374" i="10" s="1"/>
  <c r="L373" i="10"/>
  <c r="J373" i="10"/>
  <c r="M372" i="10"/>
  <c r="L372" i="10"/>
  <c r="J372" i="10"/>
  <c r="N372" i="10" s="1"/>
  <c r="L371" i="10"/>
  <c r="M371" i="10" s="1"/>
  <c r="J371" i="10"/>
  <c r="L370" i="10"/>
  <c r="J370" i="10"/>
  <c r="L369" i="10"/>
  <c r="M369" i="10" s="1"/>
  <c r="J369" i="10"/>
  <c r="N369" i="10" s="1"/>
  <c r="L368" i="10"/>
  <c r="J368" i="10"/>
  <c r="L367" i="10"/>
  <c r="M367" i="10" s="1"/>
  <c r="J367" i="10"/>
  <c r="L366" i="10"/>
  <c r="J366" i="10"/>
  <c r="L365" i="10"/>
  <c r="J365" i="10"/>
  <c r="L364" i="10"/>
  <c r="M364" i="10" s="1"/>
  <c r="J364" i="10"/>
  <c r="N364" i="10" s="1"/>
  <c r="L363" i="10"/>
  <c r="M363" i="10" s="1"/>
  <c r="J363" i="10"/>
  <c r="L362" i="10"/>
  <c r="J362" i="10"/>
  <c r="L361" i="10"/>
  <c r="J361" i="10"/>
  <c r="L360" i="10"/>
  <c r="J360" i="10"/>
  <c r="L359" i="10"/>
  <c r="M359" i="10" s="1"/>
  <c r="J359" i="10"/>
  <c r="N359" i="10" s="1"/>
  <c r="L358" i="10"/>
  <c r="N358" i="10" s="1"/>
  <c r="J358" i="10"/>
  <c r="L357" i="10"/>
  <c r="M357" i="10" s="1"/>
  <c r="J357" i="10"/>
  <c r="L356" i="10"/>
  <c r="M356" i="10" s="1"/>
  <c r="J356" i="10"/>
  <c r="L355" i="10"/>
  <c r="M355" i="10" s="1"/>
  <c r="J355" i="10"/>
  <c r="L354" i="10"/>
  <c r="J354" i="10"/>
  <c r="N353" i="10"/>
  <c r="L353" i="10"/>
  <c r="M353" i="10" s="1"/>
  <c r="J353" i="10"/>
  <c r="L352" i="10"/>
  <c r="J352" i="10"/>
  <c r="N351" i="10"/>
  <c r="L351" i="10"/>
  <c r="M351" i="10" s="1"/>
  <c r="J351" i="10"/>
  <c r="L350" i="10"/>
  <c r="M350" i="10" s="1"/>
  <c r="J350" i="10"/>
  <c r="L349" i="10"/>
  <c r="M349" i="10" s="1"/>
  <c r="J349" i="10"/>
  <c r="M348" i="10"/>
  <c r="L348" i="10"/>
  <c r="J348" i="10"/>
  <c r="N348" i="10" s="1"/>
  <c r="L347" i="10"/>
  <c r="M347" i="10" s="1"/>
  <c r="J347" i="10"/>
  <c r="L346" i="10"/>
  <c r="J346" i="10"/>
  <c r="L345" i="10"/>
  <c r="M345" i="10" s="1"/>
  <c r="J345" i="10"/>
  <c r="N345" i="10" s="1"/>
  <c r="L344" i="10"/>
  <c r="J344" i="10"/>
  <c r="L343" i="10"/>
  <c r="M343" i="10" s="1"/>
  <c r="J343" i="10"/>
  <c r="M342" i="10"/>
  <c r="L342" i="10"/>
  <c r="J342" i="10"/>
  <c r="N342" i="10" s="1"/>
  <c r="L341" i="10"/>
  <c r="M341" i="10" s="1"/>
  <c r="J341" i="10"/>
  <c r="L340" i="10"/>
  <c r="M340" i="10" s="1"/>
  <c r="J340" i="10"/>
  <c r="L339" i="10"/>
  <c r="M339" i="10" s="1"/>
  <c r="J339" i="10"/>
  <c r="L338" i="10"/>
  <c r="N338" i="10" s="1"/>
  <c r="J338" i="10"/>
  <c r="L337" i="10"/>
  <c r="M337" i="10" s="1"/>
  <c r="J337" i="10"/>
  <c r="L336" i="10"/>
  <c r="J336" i="10"/>
  <c r="L335" i="10"/>
  <c r="M335" i="10" s="1"/>
  <c r="J335" i="10"/>
  <c r="L334" i="10"/>
  <c r="J334" i="10"/>
  <c r="L333" i="10"/>
  <c r="M333" i="10" s="1"/>
  <c r="J333" i="10"/>
  <c r="L332" i="10"/>
  <c r="J332" i="10"/>
  <c r="L331" i="10"/>
  <c r="M331" i="10" s="1"/>
  <c r="J331" i="10"/>
  <c r="L330" i="10"/>
  <c r="J330" i="10"/>
  <c r="L329" i="10"/>
  <c r="N329" i="10" s="1"/>
  <c r="J329" i="10"/>
  <c r="L328" i="10"/>
  <c r="J328" i="10"/>
  <c r="L327" i="10"/>
  <c r="M327" i="10" s="1"/>
  <c r="J327" i="10"/>
  <c r="N327" i="10" s="1"/>
  <c r="L326" i="10"/>
  <c r="J326" i="10"/>
  <c r="L325" i="10"/>
  <c r="M325" i="10" s="1"/>
  <c r="J325" i="10"/>
  <c r="L324" i="10"/>
  <c r="M324" i="10" s="1"/>
  <c r="J324" i="10"/>
  <c r="N324" i="10" s="1"/>
  <c r="L323" i="10"/>
  <c r="M323" i="10" s="1"/>
  <c r="J323" i="10"/>
  <c r="L322" i="10"/>
  <c r="J322" i="10"/>
  <c r="L321" i="10"/>
  <c r="M321" i="10" s="1"/>
  <c r="J321" i="10"/>
  <c r="L320" i="10"/>
  <c r="J320" i="10"/>
  <c r="L319" i="10"/>
  <c r="M319" i="10" s="1"/>
  <c r="J319" i="10"/>
  <c r="L318" i="10"/>
  <c r="J318" i="10"/>
  <c r="L317" i="10"/>
  <c r="J317" i="10"/>
  <c r="M316" i="10"/>
  <c r="L316" i="10"/>
  <c r="N316" i="10" s="1"/>
  <c r="J316" i="10"/>
  <c r="L315" i="10"/>
  <c r="M315" i="10" s="1"/>
  <c r="J315" i="10"/>
  <c r="L314" i="10"/>
  <c r="J314" i="10"/>
  <c r="M313" i="10"/>
  <c r="L313" i="10"/>
  <c r="J313" i="10"/>
  <c r="N313" i="10" s="1"/>
  <c r="L312" i="10"/>
  <c r="J312" i="10"/>
  <c r="L311" i="10"/>
  <c r="M311" i="10" s="1"/>
  <c r="J311" i="10"/>
  <c r="L310" i="10"/>
  <c r="N310" i="10" s="1"/>
  <c r="J310" i="10"/>
  <c r="L309" i="10"/>
  <c r="M309" i="10" s="1"/>
  <c r="J309" i="10"/>
  <c r="L308" i="10"/>
  <c r="M308" i="10" s="1"/>
  <c r="J308" i="10"/>
  <c r="L307" i="10"/>
  <c r="M307" i="10" s="1"/>
  <c r="J307" i="10"/>
  <c r="L306" i="10"/>
  <c r="J306" i="10"/>
  <c r="L305" i="10"/>
  <c r="M305" i="10" s="1"/>
  <c r="J305" i="10"/>
  <c r="N305" i="10" s="1"/>
  <c r="L304" i="10"/>
  <c r="J304" i="10"/>
  <c r="L303" i="10"/>
  <c r="M303" i="10" s="1"/>
  <c r="J303" i="10"/>
  <c r="L302" i="10"/>
  <c r="J302" i="10"/>
  <c r="L301" i="10"/>
  <c r="M301" i="10" s="1"/>
  <c r="J301" i="10"/>
  <c r="M300" i="10"/>
  <c r="L300" i="10"/>
  <c r="J300" i="10"/>
  <c r="L299" i="10"/>
  <c r="M299" i="10" s="1"/>
  <c r="J299" i="10"/>
  <c r="L298" i="10"/>
  <c r="N298" i="10" s="1"/>
  <c r="J298" i="10"/>
  <c r="L297" i="10"/>
  <c r="J297" i="10"/>
  <c r="L296" i="10"/>
  <c r="J296" i="10"/>
  <c r="L295" i="10"/>
  <c r="M295" i="10" s="1"/>
  <c r="J295" i="10"/>
  <c r="L294" i="10"/>
  <c r="J294" i="10"/>
  <c r="L293" i="10"/>
  <c r="M293" i="10" s="1"/>
  <c r="J293" i="10"/>
  <c r="L292" i="10"/>
  <c r="M292" i="10" s="1"/>
  <c r="J292" i="10"/>
  <c r="L291" i="10"/>
  <c r="M291" i="10" s="1"/>
  <c r="J291" i="10"/>
  <c r="L290" i="10"/>
  <c r="J290" i="10"/>
  <c r="L289" i="10"/>
  <c r="M289" i="10" s="1"/>
  <c r="J289" i="10"/>
  <c r="N289" i="10" s="1"/>
  <c r="L288" i="10"/>
  <c r="J288" i="10"/>
  <c r="L287" i="10"/>
  <c r="M287" i="10" s="1"/>
  <c r="J287" i="10"/>
  <c r="L286" i="10"/>
  <c r="J286" i="10"/>
  <c r="L285" i="10"/>
  <c r="M285" i="10" s="1"/>
  <c r="J285" i="10"/>
  <c r="L284" i="10"/>
  <c r="M284" i="10" s="1"/>
  <c r="J284" i="10"/>
  <c r="N284" i="10" s="1"/>
  <c r="N283" i="10"/>
  <c r="L283" i="10"/>
  <c r="M283" i="10" s="1"/>
  <c r="J283" i="10"/>
  <c r="L282" i="10"/>
  <c r="J282" i="10"/>
  <c r="M281" i="10"/>
  <c r="L281" i="10"/>
  <c r="J281" i="10"/>
  <c r="N281" i="10" s="1"/>
  <c r="L280" i="10"/>
  <c r="J280" i="10"/>
  <c r="L279" i="10"/>
  <c r="M279" i="10" s="1"/>
  <c r="J279" i="10"/>
  <c r="M278" i="10"/>
  <c r="L278" i="10"/>
  <c r="J278" i="10"/>
  <c r="L277" i="10"/>
  <c r="J277" i="10"/>
  <c r="L276" i="10"/>
  <c r="M276" i="10" s="1"/>
  <c r="J276" i="10"/>
  <c r="L275" i="10"/>
  <c r="M275" i="10" s="1"/>
  <c r="J275" i="10"/>
  <c r="L274" i="10"/>
  <c r="J274" i="10"/>
  <c r="L273" i="10"/>
  <c r="M273" i="10" s="1"/>
  <c r="J273" i="10"/>
  <c r="L272" i="10"/>
  <c r="J272" i="10"/>
  <c r="L271" i="10"/>
  <c r="M271" i="10" s="1"/>
  <c r="J271" i="10"/>
  <c r="L270" i="10"/>
  <c r="J270" i="10"/>
  <c r="L269" i="10"/>
  <c r="M269" i="10" s="1"/>
  <c r="J269" i="10"/>
  <c r="L268" i="10"/>
  <c r="M268" i="10" s="1"/>
  <c r="J268" i="10"/>
  <c r="N268" i="10" s="1"/>
  <c r="L267" i="10"/>
  <c r="M267" i="10" s="1"/>
  <c r="J267" i="10"/>
  <c r="L266" i="10"/>
  <c r="J266" i="10"/>
  <c r="L265" i="10"/>
  <c r="J265" i="10"/>
  <c r="L264" i="10"/>
  <c r="J264" i="10"/>
  <c r="L263" i="10"/>
  <c r="M263" i="10" s="1"/>
  <c r="J263" i="10"/>
  <c r="L262" i="10"/>
  <c r="J262" i="10"/>
  <c r="L261" i="10"/>
  <c r="N261" i="10" s="1"/>
  <c r="J261" i="10"/>
  <c r="L260" i="10"/>
  <c r="M260" i="10" s="1"/>
  <c r="J260" i="10"/>
  <c r="N260" i="10" s="1"/>
  <c r="L259" i="10"/>
  <c r="M259" i="10" s="1"/>
  <c r="J259" i="10"/>
  <c r="L258" i="10"/>
  <c r="J258" i="10"/>
  <c r="L257" i="10"/>
  <c r="M257" i="10" s="1"/>
  <c r="J257" i="10"/>
  <c r="N257" i="10" s="1"/>
  <c r="L256" i="10"/>
  <c r="J256" i="10"/>
  <c r="L255" i="10"/>
  <c r="M255" i="10" s="1"/>
  <c r="J255" i="10"/>
  <c r="L254" i="10"/>
  <c r="J254" i="10"/>
  <c r="L253" i="10"/>
  <c r="M253" i="10" s="1"/>
  <c r="J253" i="10"/>
  <c r="L252" i="10"/>
  <c r="J252" i="10"/>
  <c r="L251" i="10"/>
  <c r="M251" i="10" s="1"/>
  <c r="J251" i="10"/>
  <c r="L250" i="10"/>
  <c r="J250" i="10"/>
  <c r="L249" i="10"/>
  <c r="M249" i="10" s="1"/>
  <c r="J249" i="10"/>
  <c r="L248" i="10"/>
  <c r="J248" i="10"/>
  <c r="L247" i="10"/>
  <c r="M247" i="10" s="1"/>
  <c r="J247" i="10"/>
  <c r="M246" i="10"/>
  <c r="L246" i="10"/>
  <c r="J246" i="10"/>
  <c r="L245" i="10"/>
  <c r="J245" i="10"/>
  <c r="L244" i="10"/>
  <c r="M244" i="10" s="1"/>
  <c r="J244" i="10"/>
  <c r="N244" i="10" s="1"/>
  <c r="L243" i="10"/>
  <c r="M243" i="10" s="1"/>
  <c r="J243" i="10"/>
  <c r="L242" i="10"/>
  <c r="J242" i="10"/>
  <c r="L241" i="10"/>
  <c r="M241" i="10" s="1"/>
  <c r="J241" i="10"/>
  <c r="N241" i="10" s="1"/>
  <c r="L240" i="10"/>
  <c r="J240" i="10"/>
  <c r="L239" i="10"/>
  <c r="M239" i="10" s="1"/>
  <c r="J239" i="10"/>
  <c r="L238" i="10"/>
  <c r="J238" i="10"/>
  <c r="L237" i="10"/>
  <c r="M237" i="10" s="1"/>
  <c r="J237" i="10"/>
  <c r="L236" i="10"/>
  <c r="J236" i="10"/>
  <c r="L235" i="10"/>
  <c r="M235" i="10" s="1"/>
  <c r="J235" i="10"/>
  <c r="L234" i="10"/>
  <c r="N234" i="10" s="1"/>
  <c r="J234" i="10"/>
  <c r="L233" i="10"/>
  <c r="J233" i="10"/>
  <c r="L232" i="10"/>
  <c r="J232" i="10"/>
  <c r="L231" i="10"/>
  <c r="M231" i="10" s="1"/>
  <c r="J231" i="10"/>
  <c r="L230" i="10"/>
  <c r="N230" i="10" s="1"/>
  <c r="J230" i="10"/>
  <c r="L229" i="10"/>
  <c r="J229" i="10"/>
  <c r="L228" i="10"/>
  <c r="M228" i="10" s="1"/>
  <c r="J228" i="10"/>
  <c r="N228" i="10" s="1"/>
  <c r="L227" i="10"/>
  <c r="M227" i="10" s="1"/>
  <c r="J227" i="10"/>
  <c r="N227" i="10" s="1"/>
  <c r="L226" i="10"/>
  <c r="J226" i="10"/>
  <c r="L225" i="10"/>
  <c r="M225" i="10" s="1"/>
  <c r="J225" i="10"/>
  <c r="L224" i="10"/>
  <c r="J224" i="10"/>
  <c r="L223" i="10"/>
  <c r="M223" i="10" s="1"/>
  <c r="J223" i="10"/>
  <c r="N223" i="10" s="1"/>
  <c r="L222" i="10"/>
  <c r="N222" i="10" s="1"/>
  <c r="J222" i="10"/>
  <c r="L221" i="10"/>
  <c r="M221" i="10" s="1"/>
  <c r="J221" i="10"/>
  <c r="L220" i="10"/>
  <c r="N220" i="10" s="1"/>
  <c r="J220" i="10"/>
  <c r="L219" i="10"/>
  <c r="M219" i="10" s="1"/>
  <c r="J219" i="10"/>
  <c r="N219" i="10" s="1"/>
  <c r="L218" i="10"/>
  <c r="J218" i="10"/>
  <c r="L217" i="10"/>
  <c r="M217" i="10" s="1"/>
  <c r="J217" i="10"/>
  <c r="N217" i="10" s="1"/>
  <c r="L216" i="10"/>
  <c r="J216" i="10"/>
  <c r="L215" i="10"/>
  <c r="M215" i="10" s="1"/>
  <c r="J215" i="10"/>
  <c r="L214" i="10"/>
  <c r="N214" i="10" s="1"/>
  <c r="J214" i="10"/>
  <c r="L213" i="10"/>
  <c r="M213" i="10" s="1"/>
  <c r="J213" i="10"/>
  <c r="L212" i="10"/>
  <c r="M212" i="10" s="1"/>
  <c r="J212" i="10"/>
  <c r="N212" i="10" s="1"/>
  <c r="L211" i="10"/>
  <c r="M211" i="10" s="1"/>
  <c r="J211" i="10"/>
  <c r="L210" i="10"/>
  <c r="J210" i="10"/>
  <c r="L209" i="10"/>
  <c r="M209" i="10" s="1"/>
  <c r="J209" i="10"/>
  <c r="L208" i="10"/>
  <c r="J208" i="10"/>
  <c r="L207" i="10"/>
  <c r="M207" i="10" s="1"/>
  <c r="J207" i="10"/>
  <c r="L206" i="10"/>
  <c r="J206" i="10"/>
  <c r="L205" i="10"/>
  <c r="M205" i="10" s="1"/>
  <c r="J205" i="10"/>
  <c r="M204" i="10"/>
  <c r="L204" i="10"/>
  <c r="J204" i="10"/>
  <c r="N204" i="10" s="1"/>
  <c r="L203" i="10"/>
  <c r="M203" i="10" s="1"/>
  <c r="J203" i="10"/>
  <c r="L202" i="10"/>
  <c r="N202" i="10" s="1"/>
  <c r="J202" i="10"/>
  <c r="L201" i="10"/>
  <c r="J201" i="10"/>
  <c r="L200" i="10"/>
  <c r="J200" i="10"/>
  <c r="L199" i="10"/>
  <c r="M199" i="10" s="1"/>
  <c r="J199" i="10"/>
  <c r="L198" i="10"/>
  <c r="J198" i="10"/>
  <c r="L197" i="10"/>
  <c r="J197" i="10"/>
  <c r="L196" i="10"/>
  <c r="M196" i="10" s="1"/>
  <c r="J196" i="10"/>
  <c r="L195" i="10"/>
  <c r="M195" i="10" s="1"/>
  <c r="J195" i="10"/>
  <c r="L194" i="10"/>
  <c r="J194" i="10"/>
  <c r="L193" i="10"/>
  <c r="M193" i="10" s="1"/>
  <c r="J193" i="10"/>
  <c r="N193" i="10" s="1"/>
  <c r="L192" i="10"/>
  <c r="J192" i="10"/>
  <c r="L191" i="10"/>
  <c r="M191" i="10" s="1"/>
  <c r="J191" i="10"/>
  <c r="L190" i="10"/>
  <c r="M190" i="10" s="1"/>
  <c r="J190" i="10"/>
  <c r="L189" i="10"/>
  <c r="M189" i="10" s="1"/>
  <c r="J189" i="10"/>
  <c r="M188" i="10"/>
  <c r="L188" i="10"/>
  <c r="J188" i="10"/>
  <c r="N188" i="10" s="1"/>
  <c r="L187" i="10"/>
  <c r="M187" i="10" s="1"/>
  <c r="J187" i="10"/>
  <c r="L186" i="10"/>
  <c r="J186" i="10"/>
  <c r="L185" i="10"/>
  <c r="M185" i="10" s="1"/>
  <c r="J185" i="10"/>
  <c r="N185" i="10" s="1"/>
  <c r="L184" i="10"/>
  <c r="J184" i="10"/>
  <c r="L183" i="10"/>
  <c r="M183" i="10" s="1"/>
  <c r="J183" i="10"/>
  <c r="M182" i="10"/>
  <c r="L182" i="10"/>
  <c r="J182" i="10"/>
  <c r="L181" i="10"/>
  <c r="M181" i="10" s="1"/>
  <c r="J181" i="10"/>
  <c r="L180" i="10"/>
  <c r="M180" i="10" s="1"/>
  <c r="J180" i="10"/>
  <c r="L179" i="10"/>
  <c r="M179" i="10" s="1"/>
  <c r="J179" i="10"/>
  <c r="L178" i="10"/>
  <c r="J178" i="10"/>
  <c r="L177" i="10"/>
  <c r="M177" i="10" s="1"/>
  <c r="J177" i="10"/>
  <c r="L176" i="10"/>
  <c r="J176" i="10"/>
  <c r="L175" i="10"/>
  <c r="M175" i="10" s="1"/>
  <c r="J175" i="10"/>
  <c r="L174" i="10"/>
  <c r="J174" i="10"/>
  <c r="L173" i="10"/>
  <c r="J173" i="10"/>
  <c r="M172" i="10"/>
  <c r="L172" i="10"/>
  <c r="N172" i="10" s="1"/>
  <c r="J172" i="10"/>
  <c r="L171" i="10"/>
  <c r="M171" i="10" s="1"/>
  <c r="J171" i="10"/>
  <c r="L170" i="10"/>
  <c r="J170" i="10"/>
  <c r="L169" i="10"/>
  <c r="J169" i="10"/>
  <c r="L168" i="10"/>
  <c r="J168" i="10"/>
  <c r="L167" i="10"/>
  <c r="M167" i="10" s="1"/>
  <c r="J167" i="10"/>
  <c r="L166" i="10"/>
  <c r="J166" i="10"/>
  <c r="L165" i="10"/>
  <c r="M165" i="10" s="1"/>
  <c r="J165" i="10"/>
  <c r="L164" i="10"/>
  <c r="M164" i="10" s="1"/>
  <c r="J164" i="10"/>
  <c r="N164" i="10" s="1"/>
  <c r="N163" i="10"/>
  <c r="L163" i="10"/>
  <c r="M163" i="10" s="1"/>
  <c r="J163" i="10"/>
  <c r="L162" i="10"/>
  <c r="J162" i="10"/>
  <c r="N161" i="10"/>
  <c r="L161" i="10"/>
  <c r="M161" i="10" s="1"/>
  <c r="J161" i="10"/>
  <c r="L160" i="10"/>
  <c r="J160" i="10"/>
  <c r="L159" i="10"/>
  <c r="M159" i="10" s="1"/>
  <c r="J159" i="10"/>
  <c r="N159" i="10" s="1"/>
  <c r="L158" i="10"/>
  <c r="J158" i="10"/>
  <c r="L157" i="10"/>
  <c r="M157" i="10" s="1"/>
  <c r="J157" i="10"/>
  <c r="L156" i="10"/>
  <c r="N156" i="10" s="1"/>
  <c r="J156" i="10"/>
  <c r="L155" i="10"/>
  <c r="M155" i="10" s="1"/>
  <c r="J155" i="10"/>
  <c r="L154" i="10"/>
  <c r="J154" i="10"/>
  <c r="L153" i="10"/>
  <c r="M153" i="10" s="1"/>
  <c r="J153" i="10"/>
  <c r="L152" i="10"/>
  <c r="J152" i="10"/>
  <c r="L151" i="10"/>
  <c r="M151" i="10" s="1"/>
  <c r="J151" i="10"/>
  <c r="M150" i="10"/>
  <c r="L150" i="10"/>
  <c r="J150" i="10"/>
  <c r="L149" i="10"/>
  <c r="M149" i="10" s="1"/>
  <c r="J149" i="10"/>
  <c r="M148" i="10"/>
  <c r="L148" i="10"/>
  <c r="J148" i="10"/>
  <c r="N148" i="10" s="1"/>
  <c r="L147" i="10"/>
  <c r="M147" i="10" s="1"/>
  <c r="J147" i="10"/>
  <c r="L146" i="10"/>
  <c r="J146" i="10"/>
  <c r="L145" i="10"/>
  <c r="M145" i="10" s="1"/>
  <c r="J145" i="10"/>
  <c r="N145" i="10" s="1"/>
  <c r="L144" i="10"/>
  <c r="J144" i="10"/>
  <c r="L143" i="10"/>
  <c r="M143" i="10" s="1"/>
  <c r="J143" i="10"/>
  <c r="L142" i="10"/>
  <c r="J142" i="10"/>
  <c r="L141" i="10"/>
  <c r="M141" i="10" s="1"/>
  <c r="J141" i="10"/>
  <c r="L140" i="10"/>
  <c r="J140" i="10"/>
  <c r="L139" i="10"/>
  <c r="M139" i="10" s="1"/>
  <c r="J139" i="10"/>
  <c r="L138" i="10"/>
  <c r="J138" i="10"/>
  <c r="L137" i="10"/>
  <c r="J137" i="10"/>
  <c r="L136" i="10"/>
  <c r="J136" i="10"/>
  <c r="L135" i="10"/>
  <c r="M135" i="10" s="1"/>
  <c r="J135" i="10"/>
  <c r="L134" i="10"/>
  <c r="J134" i="10"/>
  <c r="L133" i="10"/>
  <c r="M133" i="10" s="1"/>
  <c r="J133" i="10"/>
  <c r="L132" i="10"/>
  <c r="M132" i="10" s="1"/>
  <c r="J132" i="10"/>
  <c r="N131" i="10"/>
  <c r="L131" i="10"/>
  <c r="M131" i="10" s="1"/>
  <c r="J131" i="10"/>
  <c r="L130" i="10"/>
  <c r="J130" i="10"/>
  <c r="L129" i="10"/>
  <c r="M129" i="10" s="1"/>
  <c r="J129" i="10"/>
  <c r="L128" i="10"/>
  <c r="J128" i="10"/>
  <c r="L127" i="10"/>
  <c r="M127" i="10" s="1"/>
  <c r="J127" i="10"/>
  <c r="L126" i="10"/>
  <c r="M126" i="10" s="1"/>
  <c r="J126" i="10"/>
  <c r="L125" i="10"/>
  <c r="M125" i="10" s="1"/>
  <c r="J125" i="10"/>
  <c r="L124" i="10"/>
  <c r="M124" i="10" s="1"/>
  <c r="J124" i="10"/>
  <c r="N124" i="10" s="1"/>
  <c r="L123" i="10"/>
  <c r="M123" i="10" s="1"/>
  <c r="J123" i="10"/>
  <c r="L122" i="10"/>
  <c r="J122" i="10"/>
  <c r="M121" i="10"/>
  <c r="L121" i="10"/>
  <c r="J121" i="10"/>
  <c r="N121" i="10" s="1"/>
  <c r="L120" i="10"/>
  <c r="J120" i="10"/>
  <c r="L119" i="10"/>
  <c r="M119" i="10" s="1"/>
  <c r="J119" i="10"/>
  <c r="L118" i="10"/>
  <c r="J118" i="10"/>
  <c r="L117" i="10"/>
  <c r="M117" i="10" s="1"/>
  <c r="J117" i="10"/>
  <c r="L116" i="10"/>
  <c r="M116" i="10" s="1"/>
  <c r="J116" i="10"/>
  <c r="N116" i="10" s="1"/>
  <c r="L115" i="10"/>
  <c r="M115" i="10" s="1"/>
  <c r="J115" i="10"/>
  <c r="L114" i="10"/>
  <c r="J114" i="10"/>
  <c r="L113" i="10"/>
  <c r="M113" i="10" s="1"/>
  <c r="J113" i="10"/>
  <c r="L112" i="10"/>
  <c r="J112" i="10"/>
  <c r="L111" i="10"/>
  <c r="M111" i="10" s="1"/>
  <c r="J111" i="10"/>
  <c r="L110" i="10"/>
  <c r="J110" i="10"/>
  <c r="L109" i="10"/>
  <c r="M109" i="10" s="1"/>
  <c r="J109" i="10"/>
  <c r="L108" i="10"/>
  <c r="J108" i="10"/>
  <c r="L107" i="10"/>
  <c r="M107" i="10" s="1"/>
  <c r="J107" i="10"/>
  <c r="L106" i="10"/>
  <c r="J106" i="10"/>
  <c r="L105" i="10"/>
  <c r="J105" i="10"/>
  <c r="L104" i="10"/>
  <c r="J104" i="10"/>
  <c r="L103" i="10"/>
  <c r="M103" i="10" s="1"/>
  <c r="J103" i="10"/>
  <c r="L102" i="10"/>
  <c r="J102" i="10"/>
  <c r="L101" i="10"/>
  <c r="M101" i="10" s="1"/>
  <c r="J101" i="10"/>
  <c r="L100" i="10"/>
  <c r="M100" i="10" s="1"/>
  <c r="J100" i="10"/>
  <c r="L99" i="10"/>
  <c r="M99" i="10" s="1"/>
  <c r="J99" i="10"/>
  <c r="L98" i="10"/>
  <c r="J98" i="10"/>
  <c r="N97" i="10"/>
  <c r="L97" i="10"/>
  <c r="M97" i="10" s="1"/>
  <c r="J97" i="10"/>
  <c r="L96" i="10"/>
  <c r="J96" i="10"/>
  <c r="L95" i="10"/>
  <c r="M95" i="10" s="1"/>
  <c r="J95" i="10"/>
  <c r="L94" i="10"/>
  <c r="M94" i="10" s="1"/>
  <c r="J94" i="10"/>
  <c r="L93" i="10"/>
  <c r="J93" i="10"/>
  <c r="M92" i="10"/>
  <c r="L92" i="10"/>
  <c r="J92" i="10"/>
  <c r="L91" i="10"/>
  <c r="M91" i="10" s="1"/>
  <c r="J91" i="10"/>
  <c r="L90" i="10"/>
  <c r="J90" i="10"/>
  <c r="L89" i="10"/>
  <c r="M89" i="10" s="1"/>
  <c r="J89" i="10"/>
  <c r="L88" i="10"/>
  <c r="J88" i="10"/>
  <c r="L87" i="10"/>
  <c r="M87" i="10" s="1"/>
  <c r="J87" i="10"/>
  <c r="L86" i="10"/>
  <c r="J86" i="10"/>
  <c r="L85" i="10"/>
  <c r="J85" i="10"/>
  <c r="L84" i="10"/>
  <c r="M84" i="10" s="1"/>
  <c r="J84" i="10"/>
  <c r="N84" i="10" s="1"/>
  <c r="L83" i="10"/>
  <c r="M83" i="10" s="1"/>
  <c r="J83" i="10"/>
  <c r="L82" i="10"/>
  <c r="J82" i="10"/>
  <c r="L81" i="10"/>
  <c r="M81" i="10" s="1"/>
  <c r="J81" i="10"/>
  <c r="L80" i="10"/>
  <c r="J80" i="10"/>
  <c r="L79" i="10"/>
  <c r="M79" i="10" s="1"/>
  <c r="J79" i="10"/>
  <c r="L78" i="10"/>
  <c r="J78" i="10"/>
  <c r="L77" i="10"/>
  <c r="J77" i="10"/>
  <c r="L76" i="10"/>
  <c r="N76" i="10" s="1"/>
  <c r="J76" i="10"/>
  <c r="L75" i="10"/>
  <c r="M75" i="10" s="1"/>
  <c r="J75" i="10"/>
  <c r="L74" i="10"/>
  <c r="J74" i="10"/>
  <c r="L73" i="10"/>
  <c r="J73" i="10"/>
  <c r="L72" i="10"/>
  <c r="J72" i="10"/>
  <c r="L71" i="10"/>
  <c r="M71" i="10" s="1"/>
  <c r="J71" i="10"/>
  <c r="L70" i="10"/>
  <c r="N70" i="10" s="1"/>
  <c r="J70" i="10"/>
  <c r="L69" i="10"/>
  <c r="M69" i="10" s="1"/>
  <c r="J69" i="10"/>
  <c r="L68" i="10"/>
  <c r="M68" i="10" s="1"/>
  <c r="J68" i="10"/>
  <c r="N68" i="10" s="1"/>
  <c r="L67" i="10"/>
  <c r="M67" i="10" s="1"/>
  <c r="J67" i="10"/>
  <c r="L66" i="10"/>
  <c r="J66" i="10"/>
  <c r="L65" i="10"/>
  <c r="M65" i="10" s="1"/>
  <c r="J65" i="10"/>
  <c r="L64" i="10"/>
  <c r="J64" i="10"/>
  <c r="L63" i="10"/>
  <c r="M63" i="10" s="1"/>
  <c r="J63" i="10"/>
  <c r="L62" i="10"/>
  <c r="J62" i="10"/>
  <c r="L61" i="10"/>
  <c r="M61" i="10" s="1"/>
  <c r="J61" i="10"/>
  <c r="L60" i="10"/>
  <c r="M60" i="10" s="1"/>
  <c r="J60" i="10"/>
  <c r="L59" i="10"/>
  <c r="M59" i="10" s="1"/>
  <c r="J59" i="10"/>
  <c r="L58" i="10"/>
  <c r="J58" i="10"/>
  <c r="M57" i="10"/>
  <c r="L57" i="10"/>
  <c r="J57" i="10"/>
  <c r="N57" i="10" s="1"/>
  <c r="L56" i="10"/>
  <c r="J56" i="10"/>
  <c r="L55" i="10"/>
  <c r="M55" i="10" s="1"/>
  <c r="J55" i="10"/>
  <c r="L54" i="10"/>
  <c r="J54" i="10"/>
  <c r="L53" i="10"/>
  <c r="J53" i="10"/>
  <c r="L52" i="10"/>
  <c r="M52" i="10" s="1"/>
  <c r="J52" i="10"/>
  <c r="L51" i="10"/>
  <c r="M51" i="10" s="1"/>
  <c r="J51" i="10"/>
  <c r="L50" i="10"/>
  <c r="J50" i="10"/>
  <c r="L49" i="10"/>
  <c r="M49" i="10" s="1"/>
  <c r="J49" i="10"/>
  <c r="N49" i="10" s="1"/>
  <c r="L48" i="10"/>
  <c r="J48" i="10"/>
  <c r="L47" i="10"/>
  <c r="M47" i="10" s="1"/>
  <c r="J47" i="10"/>
  <c r="L46" i="10"/>
  <c r="J46" i="10"/>
  <c r="L45" i="10"/>
  <c r="M45" i="10" s="1"/>
  <c r="J45" i="10"/>
  <c r="M44" i="10"/>
  <c r="L44" i="10"/>
  <c r="J44" i="10"/>
  <c r="L43" i="10"/>
  <c r="M43" i="10" s="1"/>
  <c r="J43" i="10"/>
  <c r="L42" i="10"/>
  <c r="J42" i="10"/>
  <c r="L41" i="10"/>
  <c r="J41" i="10"/>
  <c r="L40" i="10"/>
  <c r="J40" i="10"/>
  <c r="L39" i="10"/>
  <c r="M39" i="10" s="1"/>
  <c r="J39" i="10"/>
  <c r="L38" i="10"/>
  <c r="J38" i="10"/>
  <c r="L37" i="10"/>
  <c r="M37" i="10" s="1"/>
  <c r="J37" i="10"/>
  <c r="L36" i="10"/>
  <c r="M36" i="10" s="1"/>
  <c r="J36" i="10"/>
  <c r="N36" i="10" s="1"/>
  <c r="L35" i="10"/>
  <c r="M35" i="10" s="1"/>
  <c r="J35" i="10"/>
  <c r="L34" i="10"/>
  <c r="J34" i="10"/>
  <c r="L33" i="10"/>
  <c r="M33" i="10" s="1"/>
  <c r="J33" i="10"/>
  <c r="N33" i="10" s="1"/>
  <c r="L32" i="10"/>
  <c r="J32" i="10"/>
  <c r="L31" i="10"/>
  <c r="M31" i="10" s="1"/>
  <c r="J31" i="10"/>
  <c r="L30" i="10"/>
  <c r="M30" i="10" s="1"/>
  <c r="J30" i="10"/>
  <c r="L29" i="10"/>
  <c r="J29" i="10"/>
  <c r="L28" i="10"/>
  <c r="M28" i="10" s="1"/>
  <c r="J28" i="10"/>
  <c r="N28" i="10" s="1"/>
  <c r="L27" i="10"/>
  <c r="M27" i="10" s="1"/>
  <c r="J27" i="10"/>
  <c r="N27" i="10" s="1"/>
  <c r="L26" i="10"/>
  <c r="J26" i="10"/>
  <c r="M25" i="10"/>
  <c r="L25" i="10"/>
  <c r="J25" i="10"/>
  <c r="N25" i="10" s="1"/>
  <c r="L24" i="10"/>
  <c r="J24" i="10"/>
  <c r="L23" i="10"/>
  <c r="M23" i="10" s="1"/>
  <c r="J23" i="10"/>
  <c r="M22" i="10"/>
  <c r="L22" i="10"/>
  <c r="J22" i="10"/>
  <c r="L21" i="10"/>
  <c r="M21" i="10" s="1"/>
  <c r="J21" i="10"/>
  <c r="L20" i="10"/>
  <c r="M20" i="10" s="1"/>
  <c r="J20" i="10"/>
  <c r="N20" i="10" s="1"/>
  <c r="L19" i="10"/>
  <c r="M19" i="10" s="1"/>
  <c r="J19" i="10"/>
  <c r="L18" i="10"/>
  <c r="J18" i="10"/>
  <c r="L17" i="10"/>
  <c r="M17" i="10" s="1"/>
  <c r="J17" i="10"/>
  <c r="N17" i="10" s="1"/>
  <c r="L16" i="10"/>
  <c r="J16" i="10"/>
  <c r="L15" i="10"/>
  <c r="M15" i="10" s="1"/>
  <c r="J15" i="10"/>
  <c r="L14" i="10"/>
  <c r="J14" i="10"/>
  <c r="L13" i="10"/>
  <c r="M13" i="10" s="1"/>
  <c r="J13" i="10"/>
  <c r="M12" i="10"/>
  <c r="L12" i="10"/>
  <c r="J12" i="10"/>
  <c r="N12" i="10" s="1"/>
  <c r="L11" i="10"/>
  <c r="M11" i="10" s="1"/>
  <c r="J11" i="10"/>
  <c r="L10" i="10"/>
  <c r="J10" i="10"/>
  <c r="L9" i="10"/>
  <c r="J9" i="10"/>
  <c r="L8" i="10"/>
  <c r="J8" i="10"/>
  <c r="L7" i="10"/>
  <c r="M7" i="10" s="1"/>
  <c r="J7" i="10"/>
  <c r="L6" i="10"/>
  <c r="J6" i="10"/>
  <c r="L5" i="10"/>
  <c r="M5" i="10" s="1"/>
  <c r="J5" i="10"/>
  <c r="L4" i="10"/>
  <c r="M4" i="10" s="1"/>
  <c r="J4" i="10"/>
  <c r="L3" i="10"/>
  <c r="M3" i="10" s="1"/>
  <c r="J3" i="10"/>
  <c r="K1" i="10"/>
  <c r="C11" i="1" s="1"/>
  <c r="N54" i="10" l="1"/>
  <c r="N206" i="10"/>
  <c r="N252" i="10"/>
  <c r="N300" i="10"/>
  <c r="N42" i="10"/>
  <c r="N392" i="10"/>
  <c r="N134" i="10"/>
  <c r="N108" i="10"/>
  <c r="N410" i="10"/>
  <c r="N140" i="10"/>
  <c r="N361" i="10"/>
  <c r="N92" i="10"/>
  <c r="N332" i="10"/>
  <c r="N138" i="10"/>
  <c r="N396" i="10"/>
  <c r="N44" i="10"/>
  <c r="N262" i="10"/>
  <c r="N286" i="10"/>
  <c r="N233" i="10"/>
  <c r="N462" i="10"/>
  <c r="N38" i="10"/>
  <c r="N236" i="10"/>
  <c r="N166" i="10"/>
  <c r="N137" i="10"/>
  <c r="N391" i="10"/>
  <c r="N405" i="10"/>
  <c r="N110" i="10"/>
  <c r="N191" i="10"/>
  <c r="N246" i="10"/>
  <c r="N273" i="10"/>
  <c r="N340" i="10"/>
  <c r="N365" i="10"/>
  <c r="N379" i="10"/>
  <c r="N436" i="10"/>
  <c r="N153" i="10"/>
  <c r="N180" i="10"/>
  <c r="N259" i="10"/>
  <c r="N326" i="10"/>
  <c r="N366" i="10"/>
  <c r="N422" i="10"/>
  <c r="N86" i="10"/>
  <c r="N113" i="10"/>
  <c r="M220" i="10"/>
  <c r="N287" i="10"/>
  <c r="N394" i="10"/>
  <c r="N408" i="10"/>
  <c r="M140" i="10"/>
  <c r="N249" i="10"/>
  <c r="N276" i="10"/>
  <c r="N315" i="10"/>
  <c r="N438" i="10"/>
  <c r="N182" i="10"/>
  <c r="N209" i="10"/>
  <c r="N302" i="10"/>
  <c r="N355" i="10"/>
  <c r="N382" i="10"/>
  <c r="N4" i="10"/>
  <c r="N195" i="10"/>
  <c r="M236" i="10"/>
  <c r="N370" i="10"/>
  <c r="M396" i="10"/>
  <c r="N278" i="10"/>
  <c r="N330" i="10"/>
  <c r="N356" i="10"/>
  <c r="N383" i="10"/>
  <c r="N397" i="10"/>
  <c r="N441" i="10"/>
  <c r="N291" i="10"/>
  <c r="N318" i="10"/>
  <c r="N442" i="10"/>
  <c r="N457" i="10"/>
  <c r="N60" i="10"/>
  <c r="N142" i="10"/>
  <c r="N251" i="10"/>
  <c r="M76" i="10"/>
  <c r="N63" i="10"/>
  <c r="N118" i="10"/>
  <c r="M252" i="10"/>
  <c r="N306" i="10"/>
  <c r="M332" i="10"/>
  <c r="N385" i="10"/>
  <c r="N9" i="10"/>
  <c r="N77" i="10"/>
  <c r="N91" i="10"/>
  <c r="M118" i="10"/>
  <c r="N158" i="10"/>
  <c r="N198" i="10"/>
  <c r="N225" i="10"/>
  <c r="N266" i="10"/>
  <c r="N292" i="10"/>
  <c r="N319" i="10"/>
  <c r="M86" i="10"/>
  <c r="N155" i="10"/>
  <c r="N129" i="10"/>
  <c r="N196" i="10"/>
  <c r="N31" i="10"/>
  <c r="N100" i="10"/>
  <c r="N10" i="10"/>
  <c r="N52" i="10"/>
  <c r="N78" i="10"/>
  <c r="N105" i="10"/>
  <c r="N308" i="10"/>
  <c r="N347" i="10"/>
  <c r="N415" i="10"/>
  <c r="M156" i="10"/>
  <c r="N170" i="10"/>
  <c r="N35" i="10"/>
  <c r="N238" i="10"/>
  <c r="N197" i="10"/>
  <c r="N65" i="10"/>
  <c r="N106" i="10"/>
  <c r="N132" i="10"/>
  <c r="N173" i="10"/>
  <c r="N187" i="10"/>
  <c r="M214" i="10"/>
  <c r="N254" i="10"/>
  <c r="N294" i="10"/>
  <c r="N334" i="10"/>
  <c r="N387" i="10"/>
  <c r="N430" i="10"/>
  <c r="N445" i="10"/>
  <c r="N321" i="10"/>
  <c r="N416" i="10"/>
  <c r="N46" i="10"/>
  <c r="N127" i="10"/>
  <c r="N174" i="10"/>
  <c r="N201" i="10"/>
  <c r="N6" i="10"/>
  <c r="N265" i="10"/>
  <c r="N81" i="10"/>
  <c r="N255" i="10"/>
  <c r="N295" i="10"/>
  <c r="N362" i="10"/>
  <c r="N388" i="10"/>
  <c r="N402" i="10"/>
  <c r="N417" i="10"/>
  <c r="N73" i="10"/>
  <c r="N99" i="10"/>
  <c r="N74" i="10"/>
  <c r="M108" i="10"/>
  <c r="M310" i="10"/>
  <c r="N337" i="10"/>
  <c r="N389" i="10"/>
  <c r="N418" i="10"/>
  <c r="N169" i="10"/>
  <c r="N102" i="10"/>
  <c r="N67" i="10"/>
  <c r="N229" i="10"/>
  <c r="N270" i="10"/>
  <c r="N323" i="10"/>
  <c r="N22" i="10"/>
  <c r="M54" i="10"/>
  <c r="N41" i="10"/>
  <c r="N95" i="10"/>
  <c r="N150" i="10"/>
  <c r="N177" i="10"/>
  <c r="N297" i="10"/>
  <c r="N390" i="10"/>
  <c r="N59" i="10"/>
  <c r="N89" i="10"/>
  <c r="N62" i="10"/>
  <c r="N14" i="10"/>
  <c r="N123" i="10"/>
  <c r="N419" i="10"/>
  <c r="N3" i="10"/>
  <c r="M14" i="10"/>
  <c r="M46" i="10"/>
  <c r="M78" i="10"/>
  <c r="M110" i="10"/>
  <c r="M142" i="10"/>
  <c r="M174" i="10"/>
  <c r="M206" i="10"/>
  <c r="M238" i="10"/>
  <c r="M270" i="10"/>
  <c r="M302" i="10"/>
  <c r="M334" i="10"/>
  <c r="M366" i="10"/>
  <c r="M398" i="10"/>
  <c r="M409" i="10"/>
  <c r="N431" i="10"/>
  <c r="N421" i="10"/>
  <c r="N432" i="10"/>
  <c r="N443" i="10"/>
  <c r="N15" i="10"/>
  <c r="N26" i="10"/>
  <c r="N47" i="10"/>
  <c r="N58" i="10"/>
  <c r="N79" i="10"/>
  <c r="N90" i="10"/>
  <c r="N111" i="10"/>
  <c r="N122" i="10"/>
  <c r="N143" i="10"/>
  <c r="N154" i="10"/>
  <c r="N175" i="10"/>
  <c r="N186" i="10"/>
  <c r="N207" i="10"/>
  <c r="N218" i="10"/>
  <c r="N239" i="10"/>
  <c r="N250" i="10"/>
  <c r="N271" i="10"/>
  <c r="N282" i="10"/>
  <c r="N303" i="10"/>
  <c r="N314" i="10"/>
  <c r="N335" i="10"/>
  <c r="N346" i="10"/>
  <c r="N367" i="10"/>
  <c r="N378" i="10"/>
  <c r="N399" i="10"/>
  <c r="M422" i="10"/>
  <c r="M433" i="10"/>
  <c r="N455" i="10"/>
  <c r="N48" i="10"/>
  <c r="N80" i="10"/>
  <c r="N112" i="10"/>
  <c r="N144" i="10"/>
  <c r="N176" i="10"/>
  <c r="N208" i="10"/>
  <c r="N240" i="10"/>
  <c r="N272" i="10"/>
  <c r="N304" i="10"/>
  <c r="N336" i="10"/>
  <c r="N368" i="10"/>
  <c r="N400" i="10"/>
  <c r="N411" i="10"/>
  <c r="N456" i="10"/>
  <c r="M6" i="10"/>
  <c r="M70" i="10"/>
  <c r="M102" i="10"/>
  <c r="M134" i="10"/>
  <c r="M166" i="10"/>
  <c r="M198" i="10"/>
  <c r="M230" i="10"/>
  <c r="M262" i="10"/>
  <c r="M294" i="10"/>
  <c r="M326" i="10"/>
  <c r="M358" i="10"/>
  <c r="M390" i="10"/>
  <c r="N434" i="10"/>
  <c r="M38" i="10"/>
  <c r="M446" i="10"/>
  <c r="M457" i="10"/>
  <c r="N413" i="10"/>
  <c r="N424" i="10"/>
  <c r="N435" i="10"/>
  <c r="N231" i="10"/>
  <c r="N114" i="10"/>
  <c r="N381" i="10"/>
  <c r="N458" i="10"/>
  <c r="N178" i="10"/>
  <c r="N168" i="10"/>
  <c r="M414" i="10"/>
  <c r="M425" i="10"/>
  <c r="N447" i="10"/>
  <c r="N103" i="10"/>
  <c r="N167" i="10"/>
  <c r="N72" i="10"/>
  <c r="N71" i="10"/>
  <c r="N274" i="10"/>
  <c r="N403" i="10"/>
  <c r="M62" i="10"/>
  <c r="M158" i="10"/>
  <c r="M222" i="10"/>
  <c r="M254" i="10"/>
  <c r="M286" i="10"/>
  <c r="M318" i="10"/>
  <c r="M382" i="10"/>
  <c r="N437" i="10"/>
  <c r="N448" i="10"/>
  <c r="N459" i="10"/>
  <c r="M9" i="10"/>
  <c r="N30" i="10"/>
  <c r="M41" i="10"/>
  <c r="M73" i="10"/>
  <c r="N94" i="10"/>
  <c r="M105" i="10"/>
  <c r="N126" i="10"/>
  <c r="M137" i="10"/>
  <c r="M169" i="10"/>
  <c r="N190" i="10"/>
  <c r="M201" i="10"/>
  <c r="M233" i="10"/>
  <c r="M265" i="10"/>
  <c r="M297" i="10"/>
  <c r="M329" i="10"/>
  <c r="N350" i="10"/>
  <c r="M361" i="10"/>
  <c r="M393" i="10"/>
  <c r="N426" i="10"/>
  <c r="N460" i="10"/>
  <c r="N242" i="10"/>
  <c r="N29" i="10"/>
  <c r="N296" i="10"/>
  <c r="N93" i="10"/>
  <c r="N83" i="10"/>
  <c r="N371" i="10"/>
  <c r="N82" i="10"/>
  <c r="N135" i="10"/>
  <c r="N317" i="10"/>
  <c r="N50" i="10"/>
  <c r="N245" i="10"/>
  <c r="N277" i="10"/>
  <c r="N373" i="10"/>
  <c r="N461" i="10"/>
  <c r="N199" i="10"/>
  <c r="N104" i="10"/>
  <c r="N232" i="10"/>
  <c r="N360" i="10"/>
  <c r="N339" i="10"/>
  <c r="N128" i="10"/>
  <c r="N160" i="10"/>
  <c r="N192" i="10"/>
  <c r="N224" i="10"/>
  <c r="N256" i="10"/>
  <c r="N288" i="10"/>
  <c r="N320" i="10"/>
  <c r="N352" i="10"/>
  <c r="N384" i="10"/>
  <c r="N450" i="10"/>
  <c r="N136" i="10"/>
  <c r="N179" i="10"/>
  <c r="N64" i="10"/>
  <c r="N96" i="10"/>
  <c r="N11" i="10"/>
  <c r="N43" i="10"/>
  <c r="N75" i="10"/>
  <c r="N107" i="10"/>
  <c r="N139" i="10"/>
  <c r="N171" i="10"/>
  <c r="N203" i="10"/>
  <c r="N235" i="10"/>
  <c r="N267" i="10"/>
  <c r="N299" i="10"/>
  <c r="N331" i="10"/>
  <c r="N363" i="10"/>
  <c r="N395" i="10"/>
  <c r="M406" i="10"/>
  <c r="M417" i="10"/>
  <c r="N439" i="10"/>
  <c r="N40" i="10"/>
  <c r="N264" i="10"/>
  <c r="N147" i="10"/>
  <c r="N53" i="10"/>
  <c r="N32" i="10"/>
  <c r="M462" i="10"/>
  <c r="N7" i="10"/>
  <c r="N263" i="10"/>
  <c r="N200" i="10"/>
  <c r="N19" i="10"/>
  <c r="N211" i="10"/>
  <c r="N85" i="10"/>
  <c r="N429" i="10"/>
  <c r="N440" i="10"/>
  <c r="N451" i="10"/>
  <c r="N18" i="10"/>
  <c r="N8" i="10"/>
  <c r="N452" i="10"/>
  <c r="N307" i="10"/>
  <c r="N407" i="10"/>
  <c r="N146" i="10"/>
  <c r="N328" i="10"/>
  <c r="N115" i="10"/>
  <c r="N275" i="10"/>
  <c r="N23" i="10"/>
  <c r="N34" i="10"/>
  <c r="N55" i="10"/>
  <c r="N66" i="10"/>
  <c r="N87" i="10"/>
  <c r="N98" i="10"/>
  <c r="N119" i="10"/>
  <c r="N130" i="10"/>
  <c r="N151" i="10"/>
  <c r="N162" i="10"/>
  <c r="N183" i="10"/>
  <c r="N194" i="10"/>
  <c r="N215" i="10"/>
  <c r="N226" i="10"/>
  <c r="N247" i="10"/>
  <c r="N258" i="10"/>
  <c r="N279" i="10"/>
  <c r="N290" i="10"/>
  <c r="N311" i="10"/>
  <c r="N322" i="10"/>
  <c r="N343" i="10"/>
  <c r="N354" i="10"/>
  <c r="N375" i="10"/>
  <c r="N386" i="10"/>
  <c r="N463" i="10"/>
  <c r="N16" i="10"/>
  <c r="N39" i="10"/>
  <c r="N243" i="10"/>
  <c r="N210" i="10"/>
  <c r="N51" i="10"/>
  <c r="N24" i="10"/>
  <c r="N56" i="10"/>
  <c r="N88" i="10"/>
  <c r="N120" i="10"/>
  <c r="N152" i="10"/>
  <c r="N184" i="10"/>
  <c r="N216" i="10"/>
  <c r="N248" i="10"/>
  <c r="N280" i="10"/>
  <c r="N312" i="10"/>
  <c r="N344" i="10"/>
  <c r="N376" i="10"/>
  <c r="N420" i="10"/>
  <c r="N453" i="10"/>
  <c r="N464" i="10"/>
  <c r="L1" i="10"/>
  <c r="D11" i="1" s="1"/>
  <c r="M10" i="10"/>
  <c r="M18" i="10"/>
  <c r="M26" i="10"/>
  <c r="M34" i="10"/>
  <c r="M42" i="10"/>
  <c r="M50" i="10"/>
  <c r="M58" i="10"/>
  <c r="M66" i="10"/>
  <c r="M74" i="10"/>
  <c r="M82" i="10"/>
  <c r="M90" i="10"/>
  <c r="M98" i="10"/>
  <c r="M106" i="10"/>
  <c r="M114" i="10"/>
  <c r="M122" i="10"/>
  <c r="M130" i="10"/>
  <c r="M138" i="10"/>
  <c r="M146" i="10"/>
  <c r="M154" i="10"/>
  <c r="M162" i="10"/>
  <c r="M170" i="10"/>
  <c r="M178" i="10"/>
  <c r="M186" i="10"/>
  <c r="M194" i="10"/>
  <c r="M202" i="10"/>
  <c r="M210" i="10"/>
  <c r="M218" i="10"/>
  <c r="M226" i="10"/>
  <c r="M234" i="10"/>
  <c r="M242" i="10"/>
  <c r="M250" i="10"/>
  <c r="M258" i="10"/>
  <c r="M266" i="10"/>
  <c r="M274" i="10"/>
  <c r="M282" i="10"/>
  <c r="M290" i="10"/>
  <c r="M298" i="10"/>
  <c r="M306" i="10"/>
  <c r="M314" i="10"/>
  <c r="M322" i="10"/>
  <c r="M330" i="10"/>
  <c r="M338" i="10"/>
  <c r="M346" i="10"/>
  <c r="M354" i="10"/>
  <c r="M362" i="10"/>
  <c r="M370" i="10"/>
  <c r="M378" i="10"/>
  <c r="M386" i="10"/>
  <c r="M394" i="10"/>
  <c r="M402" i="10"/>
  <c r="M410" i="10"/>
  <c r="M418" i="10"/>
  <c r="M426" i="10"/>
  <c r="M434" i="10"/>
  <c r="M442" i="10"/>
  <c r="M450" i="10"/>
  <c r="M458" i="10"/>
  <c r="M77" i="10"/>
  <c r="M245" i="10"/>
  <c r="M365" i="10"/>
  <c r="M373" i="10"/>
  <c r="M381" i="10"/>
  <c r="M389" i="10"/>
  <c r="M397" i="10"/>
  <c r="M405" i="10"/>
  <c r="M413" i="10"/>
  <c r="M421" i="10"/>
  <c r="M429" i="10"/>
  <c r="M437" i="10"/>
  <c r="M445" i="10"/>
  <c r="M453" i="10"/>
  <c r="M461" i="10"/>
  <c r="N237" i="10"/>
  <c r="M29" i="10"/>
  <c r="M93" i="10"/>
  <c r="M173" i="10"/>
  <c r="M229" i="10"/>
  <c r="M261" i="10"/>
  <c r="M277" i="10"/>
  <c r="N5" i="10"/>
  <c r="N21" i="10"/>
  <c r="N45" i="10"/>
  <c r="N117" i="10"/>
  <c r="N133" i="10"/>
  <c r="N157" i="10"/>
  <c r="N181" i="10"/>
  <c r="N221" i="10"/>
  <c r="N253" i="10"/>
  <c r="N293" i="10"/>
  <c r="N325" i="10"/>
  <c r="M85" i="10"/>
  <c r="M197" i="10"/>
  <c r="M317" i="10"/>
  <c r="N37" i="10"/>
  <c r="N69" i="10"/>
  <c r="N109" i="10"/>
  <c r="N141" i="10"/>
  <c r="N165" i="10"/>
  <c r="N205" i="10"/>
  <c r="N285" i="10"/>
  <c r="N309" i="10"/>
  <c r="N333" i="10"/>
  <c r="N349" i="10"/>
  <c r="N13" i="10"/>
  <c r="N61" i="10"/>
  <c r="N101" i="10"/>
  <c r="N125" i="10"/>
  <c r="N149" i="10"/>
  <c r="N189" i="10"/>
  <c r="N213" i="10"/>
  <c r="N269" i="10"/>
  <c r="N301" i="10"/>
  <c r="N341" i="10"/>
  <c r="N357" i="10"/>
  <c r="M53" i="10"/>
  <c r="M8" i="10"/>
  <c r="M16" i="10"/>
  <c r="M24" i="10"/>
  <c r="M32" i="10"/>
  <c r="M40" i="10"/>
  <c r="M48" i="10"/>
  <c r="M56" i="10"/>
  <c r="M64" i="10"/>
  <c r="M72" i="10"/>
  <c r="M80" i="10"/>
  <c r="M88" i="10"/>
  <c r="M96" i="10"/>
  <c r="M104" i="10"/>
  <c r="M112" i="10"/>
  <c r="M120" i="10"/>
  <c r="M128" i="10"/>
  <c r="M136" i="10"/>
  <c r="M144" i="10"/>
  <c r="M152" i="10"/>
  <c r="M160" i="10"/>
  <c r="M168" i="10"/>
  <c r="M176" i="10"/>
  <c r="M184" i="10"/>
  <c r="M192" i="10"/>
  <c r="M200" i="10"/>
  <c r="M208" i="10"/>
  <c r="M216" i="10"/>
  <c r="M224" i="10"/>
  <c r="M232" i="10"/>
  <c r="M240" i="10"/>
  <c r="M248" i="10"/>
  <c r="M256" i="10"/>
  <c r="M264" i="10"/>
  <c r="M272" i="10"/>
  <c r="M280" i="10"/>
  <c r="M288" i="10"/>
  <c r="M296" i="10"/>
  <c r="M304" i="10"/>
  <c r="M312" i="10"/>
  <c r="M320" i="10"/>
  <c r="M328" i="10"/>
  <c r="M336" i="10"/>
  <c r="M344" i="10"/>
  <c r="M352" i="10"/>
  <c r="M360" i="10"/>
  <c r="M368" i="10"/>
  <c r="M376" i="10"/>
  <c r="M384" i="10"/>
  <c r="M392" i="10"/>
  <c r="M400" i="10"/>
  <c r="M408" i="10"/>
  <c r="M416" i="10"/>
  <c r="M424" i="10"/>
  <c r="M432" i="10"/>
  <c r="M440" i="10"/>
  <c r="M448" i="10"/>
  <c r="M456" i="10"/>
  <c r="M464" i="10"/>
  <c r="M1" i="10" l="1"/>
  <c r="E11" i="1" s="1"/>
  <c r="N1" i="10"/>
  <c r="F11" i="1" s="1"/>
  <c r="K1908" i="9" l="1"/>
  <c r="I1908" i="9"/>
  <c r="H1908" i="9"/>
  <c r="K1907" i="9"/>
  <c r="I1907" i="9"/>
  <c r="H1907" i="9"/>
  <c r="K1906" i="9"/>
  <c r="I1906" i="9"/>
  <c r="H1906" i="9"/>
  <c r="L1906" i="9" s="1"/>
  <c r="K1905" i="9"/>
  <c r="I1905" i="9"/>
  <c r="H1905" i="9"/>
  <c r="K1904" i="9"/>
  <c r="I1904" i="9"/>
  <c r="M1904" i="9" s="1"/>
  <c r="H1904" i="9"/>
  <c r="K1903" i="9"/>
  <c r="I1903" i="9"/>
  <c r="H1903" i="9"/>
  <c r="K1902" i="9"/>
  <c r="I1902" i="9"/>
  <c r="H1902" i="9"/>
  <c r="K1901" i="9"/>
  <c r="I1901" i="9"/>
  <c r="H1901" i="9"/>
  <c r="K1900" i="9"/>
  <c r="I1900" i="9"/>
  <c r="H1900" i="9"/>
  <c r="K1899" i="9"/>
  <c r="I1899" i="9"/>
  <c r="H1899" i="9"/>
  <c r="K1898" i="9"/>
  <c r="L1898" i="9" s="1"/>
  <c r="I1898" i="9"/>
  <c r="M1898" i="9" s="1"/>
  <c r="H1898" i="9"/>
  <c r="K1897" i="9"/>
  <c r="M1897" i="9" s="1"/>
  <c r="I1897" i="9"/>
  <c r="H1897" i="9"/>
  <c r="K1896" i="9"/>
  <c r="L1896" i="9" s="1"/>
  <c r="I1896" i="9"/>
  <c r="H1896" i="9"/>
  <c r="K1895" i="9"/>
  <c r="I1895" i="9"/>
  <c r="H1895" i="9"/>
  <c r="K1894" i="9"/>
  <c r="I1894" i="9"/>
  <c r="M1894" i="9" s="1"/>
  <c r="H1894" i="9"/>
  <c r="K1893" i="9"/>
  <c r="I1893" i="9"/>
  <c r="M1893" i="9" s="1"/>
  <c r="H1893" i="9"/>
  <c r="K1892" i="9"/>
  <c r="L1892" i="9" s="1"/>
  <c r="I1892" i="9"/>
  <c r="M1892" i="9" s="1"/>
  <c r="H1892" i="9"/>
  <c r="K1891" i="9"/>
  <c r="I1891" i="9"/>
  <c r="H1891" i="9"/>
  <c r="K1890" i="9"/>
  <c r="I1890" i="9"/>
  <c r="H1890" i="9"/>
  <c r="K1889" i="9"/>
  <c r="I1889" i="9"/>
  <c r="M1889" i="9" s="1"/>
  <c r="H1889" i="9"/>
  <c r="K1888" i="9"/>
  <c r="I1888" i="9"/>
  <c r="H1888" i="9"/>
  <c r="K1887" i="9"/>
  <c r="I1887" i="9"/>
  <c r="H1887" i="9"/>
  <c r="K1886" i="9"/>
  <c r="I1886" i="9"/>
  <c r="H1886" i="9"/>
  <c r="K1885" i="9"/>
  <c r="I1885" i="9"/>
  <c r="H1885" i="9"/>
  <c r="K1884" i="9"/>
  <c r="L1884" i="9" s="1"/>
  <c r="I1884" i="9"/>
  <c r="M1884" i="9" s="1"/>
  <c r="H1884" i="9"/>
  <c r="K1883" i="9"/>
  <c r="I1883" i="9"/>
  <c r="H1883" i="9"/>
  <c r="K1882" i="9"/>
  <c r="I1882" i="9"/>
  <c r="H1882" i="9"/>
  <c r="K1881" i="9"/>
  <c r="I1881" i="9"/>
  <c r="H1881" i="9"/>
  <c r="K1880" i="9"/>
  <c r="I1880" i="9"/>
  <c r="H1880" i="9"/>
  <c r="K1879" i="9"/>
  <c r="I1879" i="9"/>
  <c r="H1879" i="9"/>
  <c r="K1878" i="9"/>
  <c r="I1878" i="9"/>
  <c r="H1878" i="9"/>
  <c r="K1877" i="9"/>
  <c r="I1877" i="9"/>
  <c r="H1877" i="9"/>
  <c r="K1876" i="9"/>
  <c r="I1876" i="9"/>
  <c r="H1876" i="9"/>
  <c r="L1876" i="9" s="1"/>
  <c r="K1875" i="9"/>
  <c r="M1875" i="9" s="1"/>
  <c r="I1875" i="9"/>
  <c r="H1875" i="9"/>
  <c r="L1875" i="9" s="1"/>
  <c r="K1874" i="9"/>
  <c r="I1874" i="9"/>
  <c r="M1874" i="9" s="1"/>
  <c r="H1874" i="9"/>
  <c r="L1874" i="9" s="1"/>
  <c r="K1873" i="9"/>
  <c r="I1873" i="9"/>
  <c r="H1873" i="9"/>
  <c r="K1872" i="9"/>
  <c r="I1872" i="9"/>
  <c r="H1872" i="9"/>
  <c r="K1871" i="9"/>
  <c r="I1871" i="9"/>
  <c r="H1871" i="9"/>
  <c r="K1870" i="9"/>
  <c r="M1870" i="9" s="1"/>
  <c r="I1870" i="9"/>
  <c r="H1870" i="9"/>
  <c r="K1869" i="9"/>
  <c r="M1869" i="9" s="1"/>
  <c r="I1869" i="9"/>
  <c r="H1869" i="9"/>
  <c r="K1868" i="9"/>
  <c r="I1868" i="9"/>
  <c r="H1868" i="9"/>
  <c r="K1867" i="9"/>
  <c r="M1867" i="9" s="1"/>
  <c r="I1867" i="9"/>
  <c r="H1867" i="9"/>
  <c r="L1867" i="9" s="1"/>
  <c r="K1866" i="9"/>
  <c r="M1866" i="9" s="1"/>
  <c r="I1866" i="9"/>
  <c r="H1866" i="9"/>
  <c r="K1865" i="9"/>
  <c r="I1865" i="9"/>
  <c r="H1865" i="9"/>
  <c r="K1864" i="9"/>
  <c r="L1864" i="9" s="1"/>
  <c r="I1864" i="9"/>
  <c r="M1864" i="9" s="1"/>
  <c r="H1864" i="9"/>
  <c r="K1863" i="9"/>
  <c r="I1863" i="9"/>
  <c r="H1863" i="9"/>
  <c r="K1862" i="9"/>
  <c r="I1862" i="9"/>
  <c r="M1862" i="9" s="1"/>
  <c r="H1862" i="9"/>
  <c r="K1861" i="9"/>
  <c r="L1861" i="9" s="1"/>
  <c r="I1861" i="9"/>
  <c r="M1861" i="9" s="1"/>
  <c r="H1861" i="9"/>
  <c r="K1860" i="9"/>
  <c r="I1860" i="9"/>
  <c r="M1860" i="9" s="1"/>
  <c r="H1860" i="9"/>
  <c r="L1860" i="9" s="1"/>
  <c r="K1859" i="9"/>
  <c r="L1859" i="9" s="1"/>
  <c r="I1859" i="9"/>
  <c r="H1859" i="9"/>
  <c r="K1858" i="9"/>
  <c r="I1858" i="9"/>
  <c r="H1858" i="9"/>
  <c r="K1857" i="9"/>
  <c r="I1857" i="9"/>
  <c r="M1857" i="9" s="1"/>
  <c r="H1857" i="9"/>
  <c r="K1856" i="9"/>
  <c r="I1856" i="9"/>
  <c r="M1856" i="9" s="1"/>
  <c r="H1856" i="9"/>
  <c r="L1856" i="9" s="1"/>
  <c r="K1855" i="9"/>
  <c r="I1855" i="9"/>
  <c r="H1855" i="9"/>
  <c r="K1854" i="9"/>
  <c r="I1854" i="9"/>
  <c r="H1854" i="9"/>
  <c r="K1853" i="9"/>
  <c r="M1853" i="9" s="1"/>
  <c r="I1853" i="9"/>
  <c r="H1853" i="9"/>
  <c r="L1852" i="9"/>
  <c r="K1852" i="9"/>
  <c r="M1852" i="9" s="1"/>
  <c r="I1852" i="9"/>
  <c r="H1852" i="9"/>
  <c r="K1851" i="9"/>
  <c r="I1851" i="9"/>
  <c r="H1851" i="9"/>
  <c r="K1850" i="9"/>
  <c r="I1850" i="9"/>
  <c r="H1850" i="9"/>
  <c r="K1849" i="9"/>
  <c r="I1849" i="9"/>
  <c r="H1849" i="9"/>
  <c r="K1848" i="9"/>
  <c r="M1848" i="9" s="1"/>
  <c r="I1848" i="9"/>
  <c r="H1848" i="9"/>
  <c r="K1847" i="9"/>
  <c r="M1847" i="9" s="1"/>
  <c r="I1847" i="9"/>
  <c r="H1847" i="9"/>
  <c r="K1846" i="9"/>
  <c r="I1846" i="9"/>
  <c r="H1846" i="9"/>
  <c r="K1845" i="9"/>
  <c r="L1845" i="9" s="1"/>
  <c r="I1845" i="9"/>
  <c r="H1845" i="9"/>
  <c r="K1844" i="9"/>
  <c r="I1844" i="9"/>
  <c r="M1844" i="9" s="1"/>
  <c r="H1844" i="9"/>
  <c r="L1844" i="9" s="1"/>
  <c r="K1843" i="9"/>
  <c r="I1843" i="9"/>
  <c r="H1843" i="9"/>
  <c r="L1843" i="9" s="1"/>
  <c r="K1842" i="9"/>
  <c r="I1842" i="9"/>
  <c r="H1842" i="9"/>
  <c r="K1841" i="9"/>
  <c r="M1841" i="9" s="1"/>
  <c r="I1841" i="9"/>
  <c r="H1841" i="9"/>
  <c r="M1840" i="9"/>
  <c r="K1840" i="9"/>
  <c r="I1840" i="9"/>
  <c r="H1840" i="9"/>
  <c r="L1840" i="9" s="1"/>
  <c r="K1839" i="9"/>
  <c r="I1839" i="9"/>
  <c r="H1839" i="9"/>
  <c r="L1838" i="9"/>
  <c r="K1838" i="9"/>
  <c r="M1838" i="9" s="1"/>
  <c r="I1838" i="9"/>
  <c r="H1838" i="9"/>
  <c r="K1837" i="9"/>
  <c r="M1837" i="9" s="1"/>
  <c r="I1837" i="9"/>
  <c r="H1837" i="9"/>
  <c r="K1836" i="9"/>
  <c r="I1836" i="9"/>
  <c r="H1836" i="9"/>
  <c r="K1835" i="9"/>
  <c r="I1835" i="9"/>
  <c r="H1835" i="9"/>
  <c r="K1834" i="9"/>
  <c r="I1834" i="9"/>
  <c r="H1834" i="9"/>
  <c r="K1833" i="9"/>
  <c r="I1833" i="9"/>
  <c r="H1833" i="9"/>
  <c r="K1832" i="9"/>
  <c r="I1832" i="9"/>
  <c r="M1832" i="9" s="1"/>
  <c r="H1832" i="9"/>
  <c r="L1832" i="9" s="1"/>
  <c r="K1831" i="9"/>
  <c r="I1831" i="9"/>
  <c r="H1831" i="9"/>
  <c r="K1830" i="9"/>
  <c r="I1830" i="9"/>
  <c r="H1830" i="9"/>
  <c r="K1829" i="9"/>
  <c r="I1829" i="9"/>
  <c r="M1829" i="9" s="1"/>
  <c r="H1829" i="9"/>
  <c r="K1828" i="9"/>
  <c r="I1828" i="9"/>
  <c r="M1828" i="9" s="1"/>
  <c r="H1828" i="9"/>
  <c r="K1827" i="9"/>
  <c r="I1827" i="9"/>
  <c r="M1827" i="9" s="1"/>
  <c r="H1827" i="9"/>
  <c r="L1826" i="9"/>
  <c r="K1826" i="9"/>
  <c r="I1826" i="9"/>
  <c r="H1826" i="9"/>
  <c r="K1825" i="9"/>
  <c r="I1825" i="9"/>
  <c r="M1825" i="9" s="1"/>
  <c r="H1825" i="9"/>
  <c r="L1824" i="9"/>
  <c r="K1824" i="9"/>
  <c r="I1824" i="9"/>
  <c r="M1824" i="9" s="1"/>
  <c r="H1824" i="9"/>
  <c r="K1823" i="9"/>
  <c r="I1823" i="9"/>
  <c r="H1823" i="9"/>
  <c r="K1822" i="9"/>
  <c r="I1822" i="9"/>
  <c r="H1822" i="9"/>
  <c r="K1821" i="9"/>
  <c r="I1821" i="9"/>
  <c r="H1821" i="9"/>
  <c r="K1820" i="9"/>
  <c r="I1820" i="9"/>
  <c r="H1820" i="9"/>
  <c r="K1819" i="9"/>
  <c r="I1819" i="9"/>
  <c r="H1819" i="9"/>
  <c r="K1818" i="9"/>
  <c r="I1818" i="9"/>
  <c r="H1818" i="9"/>
  <c r="K1817" i="9"/>
  <c r="I1817" i="9"/>
  <c r="H1817" i="9"/>
  <c r="K1816" i="9"/>
  <c r="M1816" i="9" s="1"/>
  <c r="I1816" i="9"/>
  <c r="H1816" i="9"/>
  <c r="K1815" i="9"/>
  <c r="I1815" i="9"/>
  <c r="H1815" i="9"/>
  <c r="K1814" i="9"/>
  <c r="I1814" i="9"/>
  <c r="H1814" i="9"/>
  <c r="K1813" i="9"/>
  <c r="L1813" i="9" s="1"/>
  <c r="I1813" i="9"/>
  <c r="H1813" i="9"/>
  <c r="K1812" i="9"/>
  <c r="I1812" i="9"/>
  <c r="H1812" i="9"/>
  <c r="K1811" i="9"/>
  <c r="M1811" i="9" s="1"/>
  <c r="I1811" i="9"/>
  <c r="H1811" i="9"/>
  <c r="L1811" i="9" s="1"/>
  <c r="K1810" i="9"/>
  <c r="I1810" i="9"/>
  <c r="H1810" i="9"/>
  <c r="K1809" i="9"/>
  <c r="I1809" i="9"/>
  <c r="H1809" i="9"/>
  <c r="L1809" i="9" s="1"/>
  <c r="K1808" i="9"/>
  <c r="I1808" i="9"/>
  <c r="H1808" i="9"/>
  <c r="K1807" i="9"/>
  <c r="I1807" i="9"/>
  <c r="H1807" i="9"/>
  <c r="K1806" i="9"/>
  <c r="I1806" i="9"/>
  <c r="H1806" i="9"/>
  <c r="K1805" i="9"/>
  <c r="I1805" i="9"/>
  <c r="H1805" i="9"/>
  <c r="K1804" i="9"/>
  <c r="I1804" i="9"/>
  <c r="H1804" i="9"/>
  <c r="K1803" i="9"/>
  <c r="I1803" i="9"/>
  <c r="H1803" i="9"/>
  <c r="L1803" i="9" s="1"/>
  <c r="K1802" i="9"/>
  <c r="M1802" i="9" s="1"/>
  <c r="I1802" i="9"/>
  <c r="H1802" i="9"/>
  <c r="K1801" i="9"/>
  <c r="I1801" i="9"/>
  <c r="H1801" i="9"/>
  <c r="L1801" i="9" s="1"/>
  <c r="K1800" i="9"/>
  <c r="L1800" i="9" s="1"/>
  <c r="I1800" i="9"/>
  <c r="H1800" i="9"/>
  <c r="K1799" i="9"/>
  <c r="M1799" i="9" s="1"/>
  <c r="I1799" i="9"/>
  <c r="H1799" i="9"/>
  <c r="K1798" i="9"/>
  <c r="L1798" i="9" s="1"/>
  <c r="I1798" i="9"/>
  <c r="H1798" i="9"/>
  <c r="K1797" i="9"/>
  <c r="L1797" i="9" s="1"/>
  <c r="I1797" i="9"/>
  <c r="M1797" i="9" s="1"/>
  <c r="H1797" i="9"/>
  <c r="K1796" i="9"/>
  <c r="I1796" i="9"/>
  <c r="M1796" i="9" s="1"/>
  <c r="H1796" i="9"/>
  <c r="L1796" i="9" s="1"/>
  <c r="M1795" i="9"/>
  <c r="K1795" i="9"/>
  <c r="I1795" i="9"/>
  <c r="H1795" i="9"/>
  <c r="K1794" i="9"/>
  <c r="I1794" i="9"/>
  <c r="H1794" i="9"/>
  <c r="K1793" i="9"/>
  <c r="I1793" i="9"/>
  <c r="H1793" i="9"/>
  <c r="K1792" i="9"/>
  <c r="I1792" i="9"/>
  <c r="H1792" i="9"/>
  <c r="K1791" i="9"/>
  <c r="M1791" i="9" s="1"/>
  <c r="I1791" i="9"/>
  <c r="H1791" i="9"/>
  <c r="K1790" i="9"/>
  <c r="M1790" i="9" s="1"/>
  <c r="I1790" i="9"/>
  <c r="H1790" i="9"/>
  <c r="K1789" i="9"/>
  <c r="M1789" i="9" s="1"/>
  <c r="I1789" i="9"/>
  <c r="H1789" i="9"/>
  <c r="K1788" i="9"/>
  <c r="L1788" i="9" s="1"/>
  <c r="I1788" i="9"/>
  <c r="H1788" i="9"/>
  <c r="K1787" i="9"/>
  <c r="I1787" i="9"/>
  <c r="H1787" i="9"/>
  <c r="K1786" i="9"/>
  <c r="I1786" i="9"/>
  <c r="H1786" i="9"/>
  <c r="K1785" i="9"/>
  <c r="I1785" i="9"/>
  <c r="H1785" i="9"/>
  <c r="K1784" i="9"/>
  <c r="I1784" i="9"/>
  <c r="H1784" i="9"/>
  <c r="K1783" i="9"/>
  <c r="I1783" i="9"/>
  <c r="H1783" i="9"/>
  <c r="K1782" i="9"/>
  <c r="I1782" i="9"/>
  <c r="H1782" i="9"/>
  <c r="K1781" i="9"/>
  <c r="I1781" i="9"/>
  <c r="H1781" i="9"/>
  <c r="K1780" i="9"/>
  <c r="I1780" i="9"/>
  <c r="H1780" i="9"/>
  <c r="K1779" i="9"/>
  <c r="I1779" i="9"/>
  <c r="M1779" i="9" s="1"/>
  <c r="H1779" i="9"/>
  <c r="L1779" i="9" s="1"/>
  <c r="K1778" i="9"/>
  <c r="I1778" i="9"/>
  <c r="H1778" i="9"/>
  <c r="K1777" i="9"/>
  <c r="I1777" i="9"/>
  <c r="H1777" i="9"/>
  <c r="K1776" i="9"/>
  <c r="M1776" i="9" s="1"/>
  <c r="I1776" i="9"/>
  <c r="H1776" i="9"/>
  <c r="K1775" i="9"/>
  <c r="M1775" i="9" s="1"/>
  <c r="I1775" i="9"/>
  <c r="H1775" i="9"/>
  <c r="L1774" i="9"/>
  <c r="K1774" i="9"/>
  <c r="M1774" i="9" s="1"/>
  <c r="I1774" i="9"/>
  <c r="H1774" i="9"/>
  <c r="K1773" i="9"/>
  <c r="I1773" i="9"/>
  <c r="H1773" i="9"/>
  <c r="K1772" i="9"/>
  <c r="M1772" i="9" s="1"/>
  <c r="I1772" i="9"/>
  <c r="H1772" i="9"/>
  <c r="K1771" i="9"/>
  <c r="M1771" i="9" s="1"/>
  <c r="I1771" i="9"/>
  <c r="H1771" i="9"/>
  <c r="K1770" i="9"/>
  <c r="I1770" i="9"/>
  <c r="H1770" i="9"/>
  <c r="K1769" i="9"/>
  <c r="I1769" i="9"/>
  <c r="H1769" i="9"/>
  <c r="K1768" i="9"/>
  <c r="I1768" i="9"/>
  <c r="M1768" i="9" s="1"/>
  <c r="H1768" i="9"/>
  <c r="K1767" i="9"/>
  <c r="I1767" i="9"/>
  <c r="M1767" i="9" s="1"/>
  <c r="H1767" i="9"/>
  <c r="K1766" i="9"/>
  <c r="I1766" i="9"/>
  <c r="M1766" i="9" s="1"/>
  <c r="H1766" i="9"/>
  <c r="K1765" i="9"/>
  <c r="I1765" i="9"/>
  <c r="M1765" i="9" s="1"/>
  <c r="H1765" i="9"/>
  <c r="K1764" i="9"/>
  <c r="I1764" i="9"/>
  <c r="H1764" i="9"/>
  <c r="L1764" i="9" s="1"/>
  <c r="K1763" i="9"/>
  <c r="L1763" i="9" s="1"/>
  <c r="I1763" i="9"/>
  <c r="H1763" i="9"/>
  <c r="K1762" i="9"/>
  <c r="I1762" i="9"/>
  <c r="H1762" i="9"/>
  <c r="L1762" i="9" s="1"/>
  <c r="K1761" i="9"/>
  <c r="L1761" i="9" s="1"/>
  <c r="I1761" i="9"/>
  <c r="H1761" i="9"/>
  <c r="K1760" i="9"/>
  <c r="I1760" i="9"/>
  <c r="H1760" i="9"/>
  <c r="K1759" i="9"/>
  <c r="I1759" i="9"/>
  <c r="H1759" i="9"/>
  <c r="K1758" i="9"/>
  <c r="I1758" i="9"/>
  <c r="H1758" i="9"/>
  <c r="K1757" i="9"/>
  <c r="I1757" i="9"/>
  <c r="H1757" i="9"/>
  <c r="K1756" i="9"/>
  <c r="L1756" i="9" s="1"/>
  <c r="I1756" i="9"/>
  <c r="H1756" i="9"/>
  <c r="K1755" i="9"/>
  <c r="I1755" i="9"/>
  <c r="H1755" i="9"/>
  <c r="K1754" i="9"/>
  <c r="I1754" i="9"/>
  <c r="H1754" i="9"/>
  <c r="K1753" i="9"/>
  <c r="M1753" i="9" s="1"/>
  <c r="I1753" i="9"/>
  <c r="H1753" i="9"/>
  <c r="K1752" i="9"/>
  <c r="M1752" i="9" s="1"/>
  <c r="I1752" i="9"/>
  <c r="H1752" i="9"/>
  <c r="K1751" i="9"/>
  <c r="I1751" i="9"/>
  <c r="H1751" i="9"/>
  <c r="K1750" i="9"/>
  <c r="I1750" i="9"/>
  <c r="H1750" i="9"/>
  <c r="K1749" i="9"/>
  <c r="M1749" i="9" s="1"/>
  <c r="I1749" i="9"/>
  <c r="H1749" i="9"/>
  <c r="K1748" i="9"/>
  <c r="I1748" i="9"/>
  <c r="H1748" i="9"/>
  <c r="L1748" i="9" s="1"/>
  <c r="K1747" i="9"/>
  <c r="M1747" i="9" s="1"/>
  <c r="I1747" i="9"/>
  <c r="H1747" i="9"/>
  <c r="K1746" i="9"/>
  <c r="I1746" i="9"/>
  <c r="H1746" i="9"/>
  <c r="L1746" i="9" s="1"/>
  <c r="K1745" i="9"/>
  <c r="I1745" i="9"/>
  <c r="H1745" i="9"/>
  <c r="L1744" i="9"/>
  <c r="K1744" i="9"/>
  <c r="I1744" i="9"/>
  <c r="M1744" i="9" s="1"/>
  <c r="H1744" i="9"/>
  <c r="K1743" i="9"/>
  <c r="L1743" i="9" s="1"/>
  <c r="I1743" i="9"/>
  <c r="M1743" i="9" s="1"/>
  <c r="H1743" i="9"/>
  <c r="M1742" i="9"/>
  <c r="K1742" i="9"/>
  <c r="I1742" i="9"/>
  <c r="H1742" i="9"/>
  <c r="L1742" i="9" s="1"/>
  <c r="K1741" i="9"/>
  <c r="I1741" i="9"/>
  <c r="H1741" i="9"/>
  <c r="K1740" i="9"/>
  <c r="I1740" i="9"/>
  <c r="H1740" i="9"/>
  <c r="K1739" i="9"/>
  <c r="I1739" i="9"/>
  <c r="H1739" i="9"/>
  <c r="K1738" i="9"/>
  <c r="I1738" i="9"/>
  <c r="H1738" i="9"/>
  <c r="K1737" i="9"/>
  <c r="I1737" i="9"/>
  <c r="H1737" i="9"/>
  <c r="K1736" i="9"/>
  <c r="L1736" i="9" s="1"/>
  <c r="I1736" i="9"/>
  <c r="H1736" i="9"/>
  <c r="K1735" i="9"/>
  <c r="I1735" i="9"/>
  <c r="H1735" i="9"/>
  <c r="K1734" i="9"/>
  <c r="I1734" i="9"/>
  <c r="H1734" i="9"/>
  <c r="K1733" i="9"/>
  <c r="I1733" i="9"/>
  <c r="H1733" i="9"/>
  <c r="K1732" i="9"/>
  <c r="I1732" i="9"/>
  <c r="H1732" i="9"/>
  <c r="L1732" i="9" s="1"/>
  <c r="M1731" i="9"/>
  <c r="K1731" i="9"/>
  <c r="I1731" i="9"/>
  <c r="H1731" i="9"/>
  <c r="L1730" i="9"/>
  <c r="K1730" i="9"/>
  <c r="M1730" i="9" s="1"/>
  <c r="I1730" i="9"/>
  <c r="H1730" i="9"/>
  <c r="K1729" i="9"/>
  <c r="I1729" i="9"/>
  <c r="M1729" i="9" s="1"/>
  <c r="H1729" i="9"/>
  <c r="K1728" i="9"/>
  <c r="I1728" i="9"/>
  <c r="H1728" i="9"/>
  <c r="L1728" i="9" s="1"/>
  <c r="K1727" i="9"/>
  <c r="M1727" i="9" s="1"/>
  <c r="I1727" i="9"/>
  <c r="H1727" i="9"/>
  <c r="K1726" i="9"/>
  <c r="M1726" i="9" s="1"/>
  <c r="I1726" i="9"/>
  <c r="H1726" i="9"/>
  <c r="K1725" i="9"/>
  <c r="I1725" i="9"/>
  <c r="H1725" i="9"/>
  <c r="L1724" i="9"/>
  <c r="K1724" i="9"/>
  <c r="I1724" i="9"/>
  <c r="M1724" i="9" s="1"/>
  <c r="H1724" i="9"/>
  <c r="K1723" i="9"/>
  <c r="I1723" i="9"/>
  <c r="H1723" i="9"/>
  <c r="K1722" i="9"/>
  <c r="I1722" i="9"/>
  <c r="H1722" i="9"/>
  <c r="K1721" i="9"/>
  <c r="I1721" i="9"/>
  <c r="H1721" i="9"/>
  <c r="K1720" i="9"/>
  <c r="I1720" i="9"/>
  <c r="H1720" i="9"/>
  <c r="K1719" i="9"/>
  <c r="I1719" i="9"/>
  <c r="H1719" i="9"/>
  <c r="K1718" i="9"/>
  <c r="I1718" i="9"/>
  <c r="H1718" i="9"/>
  <c r="K1717" i="9"/>
  <c r="I1717" i="9"/>
  <c r="H1717" i="9"/>
  <c r="K1716" i="9"/>
  <c r="I1716" i="9"/>
  <c r="H1716" i="9"/>
  <c r="K1715" i="9"/>
  <c r="I1715" i="9"/>
  <c r="H1715" i="9"/>
  <c r="K1714" i="9"/>
  <c r="I1714" i="9"/>
  <c r="M1714" i="9" s="1"/>
  <c r="H1714" i="9"/>
  <c r="K1713" i="9"/>
  <c r="I1713" i="9"/>
  <c r="H1713" i="9"/>
  <c r="K1712" i="9"/>
  <c r="I1712" i="9"/>
  <c r="H1712" i="9"/>
  <c r="K1711" i="9"/>
  <c r="I1711" i="9"/>
  <c r="H1711" i="9"/>
  <c r="K1710" i="9"/>
  <c r="M1710" i="9" s="1"/>
  <c r="I1710" i="9"/>
  <c r="H1710" i="9"/>
  <c r="K1709" i="9"/>
  <c r="I1709" i="9"/>
  <c r="H1709" i="9"/>
  <c r="K1708" i="9"/>
  <c r="I1708" i="9"/>
  <c r="H1708" i="9"/>
  <c r="K1707" i="9"/>
  <c r="I1707" i="9"/>
  <c r="H1707" i="9"/>
  <c r="K1706" i="9"/>
  <c r="I1706" i="9"/>
  <c r="H1706" i="9"/>
  <c r="K1705" i="9"/>
  <c r="I1705" i="9"/>
  <c r="H1705" i="9"/>
  <c r="K1704" i="9"/>
  <c r="I1704" i="9"/>
  <c r="M1704" i="9" s="1"/>
  <c r="H1704" i="9"/>
  <c r="L1704" i="9" s="1"/>
  <c r="K1703" i="9"/>
  <c r="I1703" i="9"/>
  <c r="H1703" i="9"/>
  <c r="K1702" i="9"/>
  <c r="I1702" i="9"/>
  <c r="H1702" i="9"/>
  <c r="K1701" i="9"/>
  <c r="L1701" i="9" s="1"/>
  <c r="I1701" i="9"/>
  <c r="M1701" i="9" s="1"/>
  <c r="H1701" i="9"/>
  <c r="K1700" i="9"/>
  <c r="I1700" i="9"/>
  <c r="M1700" i="9" s="1"/>
  <c r="H1700" i="9"/>
  <c r="K1699" i="9"/>
  <c r="I1699" i="9"/>
  <c r="H1699" i="9"/>
  <c r="K1698" i="9"/>
  <c r="I1698" i="9"/>
  <c r="H1698" i="9"/>
  <c r="L1698" i="9" s="1"/>
  <c r="K1697" i="9"/>
  <c r="I1697" i="9"/>
  <c r="H1697" i="9"/>
  <c r="K1696" i="9"/>
  <c r="L1696" i="9" s="1"/>
  <c r="I1696" i="9"/>
  <c r="M1696" i="9" s="1"/>
  <c r="H1696" i="9"/>
  <c r="K1695" i="9"/>
  <c r="I1695" i="9"/>
  <c r="H1695" i="9"/>
  <c r="K1694" i="9"/>
  <c r="I1694" i="9"/>
  <c r="H1694" i="9"/>
  <c r="K1693" i="9"/>
  <c r="M1693" i="9" s="1"/>
  <c r="I1693" i="9"/>
  <c r="H1693" i="9"/>
  <c r="K1692" i="9"/>
  <c r="I1692" i="9"/>
  <c r="M1692" i="9" s="1"/>
  <c r="H1692" i="9"/>
  <c r="L1692" i="9" s="1"/>
  <c r="K1691" i="9"/>
  <c r="I1691" i="9"/>
  <c r="H1691" i="9"/>
  <c r="K1690" i="9"/>
  <c r="I1690" i="9"/>
  <c r="H1690" i="9"/>
  <c r="K1689" i="9"/>
  <c r="I1689" i="9"/>
  <c r="H1689" i="9"/>
  <c r="K1688" i="9"/>
  <c r="M1688" i="9" s="1"/>
  <c r="I1688" i="9"/>
  <c r="H1688" i="9"/>
  <c r="K1687" i="9"/>
  <c r="I1687" i="9"/>
  <c r="H1687" i="9"/>
  <c r="K1686" i="9"/>
  <c r="I1686" i="9"/>
  <c r="H1686" i="9"/>
  <c r="K1685" i="9"/>
  <c r="L1685" i="9" s="1"/>
  <c r="I1685" i="9"/>
  <c r="H1685" i="9"/>
  <c r="K1684" i="9"/>
  <c r="I1684" i="9"/>
  <c r="H1684" i="9"/>
  <c r="K1683" i="9"/>
  <c r="I1683" i="9"/>
  <c r="H1683" i="9"/>
  <c r="K1682" i="9"/>
  <c r="I1682" i="9"/>
  <c r="M1682" i="9" s="1"/>
  <c r="H1682" i="9"/>
  <c r="K1681" i="9"/>
  <c r="I1681" i="9"/>
  <c r="H1681" i="9"/>
  <c r="L1681" i="9" s="1"/>
  <c r="K1680" i="9"/>
  <c r="I1680" i="9"/>
  <c r="H1680" i="9"/>
  <c r="L1680" i="9" s="1"/>
  <c r="M1679" i="9"/>
  <c r="K1679" i="9"/>
  <c r="I1679" i="9"/>
  <c r="H1679" i="9"/>
  <c r="K1678" i="9"/>
  <c r="I1678" i="9"/>
  <c r="M1678" i="9" s="1"/>
  <c r="H1678" i="9"/>
  <c r="L1678" i="9" s="1"/>
  <c r="K1677" i="9"/>
  <c r="I1677" i="9"/>
  <c r="H1677" i="9"/>
  <c r="K1676" i="9"/>
  <c r="I1676" i="9"/>
  <c r="H1676" i="9"/>
  <c r="K1675" i="9"/>
  <c r="I1675" i="9"/>
  <c r="H1675" i="9"/>
  <c r="K1674" i="9"/>
  <c r="I1674" i="9"/>
  <c r="H1674" i="9"/>
  <c r="K1673" i="9"/>
  <c r="I1673" i="9"/>
  <c r="H1673" i="9"/>
  <c r="K1672" i="9"/>
  <c r="L1672" i="9" s="1"/>
  <c r="I1672" i="9"/>
  <c r="H1672" i="9"/>
  <c r="K1671" i="9"/>
  <c r="I1671" i="9"/>
  <c r="H1671" i="9"/>
  <c r="K1670" i="9"/>
  <c r="I1670" i="9"/>
  <c r="H1670" i="9"/>
  <c r="K1669" i="9"/>
  <c r="I1669" i="9"/>
  <c r="H1669" i="9"/>
  <c r="K1668" i="9"/>
  <c r="I1668" i="9"/>
  <c r="H1668" i="9"/>
  <c r="K1667" i="9"/>
  <c r="L1667" i="9" s="1"/>
  <c r="I1667" i="9"/>
  <c r="H1667" i="9"/>
  <c r="K1666" i="9"/>
  <c r="I1666" i="9"/>
  <c r="H1666" i="9"/>
  <c r="K1665" i="9"/>
  <c r="I1665" i="9"/>
  <c r="H1665" i="9"/>
  <c r="K1664" i="9"/>
  <c r="M1664" i="9" s="1"/>
  <c r="I1664" i="9"/>
  <c r="H1664" i="9"/>
  <c r="K1663" i="9"/>
  <c r="M1663" i="9" s="1"/>
  <c r="I1663" i="9"/>
  <c r="H1663" i="9"/>
  <c r="K1662" i="9"/>
  <c r="I1662" i="9"/>
  <c r="H1662" i="9"/>
  <c r="K1661" i="9"/>
  <c r="M1661" i="9" s="1"/>
  <c r="I1661" i="9"/>
  <c r="H1661" i="9"/>
  <c r="L1660" i="9"/>
  <c r="K1660" i="9"/>
  <c r="I1660" i="9"/>
  <c r="M1660" i="9" s="1"/>
  <c r="H1660" i="9"/>
  <c r="K1659" i="9"/>
  <c r="I1659" i="9"/>
  <c r="H1659" i="9"/>
  <c r="K1658" i="9"/>
  <c r="I1658" i="9"/>
  <c r="H1658" i="9"/>
  <c r="K1657" i="9"/>
  <c r="I1657" i="9"/>
  <c r="H1657" i="9"/>
  <c r="K1656" i="9"/>
  <c r="I1656" i="9"/>
  <c r="H1656" i="9"/>
  <c r="K1655" i="9"/>
  <c r="I1655" i="9"/>
  <c r="H1655" i="9"/>
  <c r="K1654" i="9"/>
  <c r="I1654" i="9"/>
  <c r="H1654" i="9"/>
  <c r="M1653" i="9"/>
  <c r="K1653" i="9"/>
  <c r="I1653" i="9"/>
  <c r="H1653" i="9"/>
  <c r="K1652" i="9"/>
  <c r="M1652" i="9" s="1"/>
  <c r="I1652" i="9"/>
  <c r="H1652" i="9"/>
  <c r="K1651" i="9"/>
  <c r="M1651" i="9" s="1"/>
  <c r="I1651" i="9"/>
  <c r="H1651" i="9"/>
  <c r="K1650" i="9"/>
  <c r="I1650" i="9"/>
  <c r="H1650" i="9"/>
  <c r="L1650" i="9" s="1"/>
  <c r="K1649" i="9"/>
  <c r="I1649" i="9"/>
  <c r="H1649" i="9"/>
  <c r="K1648" i="9"/>
  <c r="I1648" i="9"/>
  <c r="M1648" i="9" s="1"/>
  <c r="H1648" i="9"/>
  <c r="L1648" i="9" s="1"/>
  <c r="K1647" i="9"/>
  <c r="I1647" i="9"/>
  <c r="H1647" i="9"/>
  <c r="M1646" i="9"/>
  <c r="L1646" i="9"/>
  <c r="K1646" i="9"/>
  <c r="I1646" i="9"/>
  <c r="H1646" i="9"/>
  <c r="K1645" i="9"/>
  <c r="I1645" i="9"/>
  <c r="H1645" i="9"/>
  <c r="K1644" i="9"/>
  <c r="I1644" i="9"/>
  <c r="H1644" i="9"/>
  <c r="K1643" i="9"/>
  <c r="I1643" i="9"/>
  <c r="H1643" i="9"/>
  <c r="K1642" i="9"/>
  <c r="I1642" i="9"/>
  <c r="H1642" i="9"/>
  <c r="L1641" i="9"/>
  <c r="K1641" i="9"/>
  <c r="I1641" i="9"/>
  <c r="H1641" i="9"/>
  <c r="K1640" i="9"/>
  <c r="I1640" i="9"/>
  <c r="H1640" i="9"/>
  <c r="K1639" i="9"/>
  <c r="M1639" i="9" s="1"/>
  <c r="I1639" i="9"/>
  <c r="H1639" i="9"/>
  <c r="K1638" i="9"/>
  <c r="M1638" i="9" s="1"/>
  <c r="I1638" i="9"/>
  <c r="H1638" i="9"/>
  <c r="K1637" i="9"/>
  <c r="I1637" i="9"/>
  <c r="H1637" i="9"/>
  <c r="K1636" i="9"/>
  <c r="M1636" i="9" s="1"/>
  <c r="I1636" i="9"/>
  <c r="H1636" i="9"/>
  <c r="K1635" i="9"/>
  <c r="L1635" i="9" s="1"/>
  <c r="I1635" i="9"/>
  <c r="H1635" i="9"/>
  <c r="K1634" i="9"/>
  <c r="I1634" i="9"/>
  <c r="H1634" i="9"/>
  <c r="K1633" i="9"/>
  <c r="I1633" i="9"/>
  <c r="H1633" i="9"/>
  <c r="M1632" i="9"/>
  <c r="K1632" i="9"/>
  <c r="L1632" i="9" s="1"/>
  <c r="I1632" i="9"/>
  <c r="H1632" i="9"/>
  <c r="K1631" i="9"/>
  <c r="I1631" i="9"/>
  <c r="H1631" i="9"/>
  <c r="K1630" i="9"/>
  <c r="I1630" i="9"/>
  <c r="H1630" i="9"/>
  <c r="K1629" i="9"/>
  <c r="I1629" i="9"/>
  <c r="H1629" i="9"/>
  <c r="K1628" i="9"/>
  <c r="I1628" i="9"/>
  <c r="M1628" i="9" s="1"/>
  <c r="H1628" i="9"/>
  <c r="K1627" i="9"/>
  <c r="M1627" i="9" s="1"/>
  <c r="I1627" i="9"/>
  <c r="H1627" i="9"/>
  <c r="K1626" i="9"/>
  <c r="I1626" i="9"/>
  <c r="H1626" i="9"/>
  <c r="K1625" i="9"/>
  <c r="I1625" i="9"/>
  <c r="H1625" i="9"/>
  <c r="K1624" i="9"/>
  <c r="I1624" i="9"/>
  <c r="H1624" i="9"/>
  <c r="M1623" i="9"/>
  <c r="K1623" i="9"/>
  <c r="I1623" i="9"/>
  <c r="H1623" i="9"/>
  <c r="K1622" i="9"/>
  <c r="M1622" i="9" s="1"/>
  <c r="I1622" i="9"/>
  <c r="H1622" i="9"/>
  <c r="K1621" i="9"/>
  <c r="I1621" i="9"/>
  <c r="H1621" i="9"/>
  <c r="K1620" i="9"/>
  <c r="L1620" i="9" s="1"/>
  <c r="I1620" i="9"/>
  <c r="H1620" i="9"/>
  <c r="K1619" i="9"/>
  <c r="I1619" i="9"/>
  <c r="H1619" i="9"/>
  <c r="L1619" i="9" s="1"/>
  <c r="K1618" i="9"/>
  <c r="I1618" i="9"/>
  <c r="M1618" i="9" s="1"/>
  <c r="H1618" i="9"/>
  <c r="L1618" i="9" s="1"/>
  <c r="K1617" i="9"/>
  <c r="I1617" i="9"/>
  <c r="H1617" i="9"/>
  <c r="K1616" i="9"/>
  <c r="I1616" i="9"/>
  <c r="M1616" i="9" s="1"/>
  <c r="H1616" i="9"/>
  <c r="L1616" i="9" s="1"/>
  <c r="K1615" i="9"/>
  <c r="I1615" i="9"/>
  <c r="H1615" i="9"/>
  <c r="L1614" i="9"/>
  <c r="K1614" i="9"/>
  <c r="I1614" i="9"/>
  <c r="M1614" i="9" s="1"/>
  <c r="H1614" i="9"/>
  <c r="K1613" i="9"/>
  <c r="M1613" i="9" s="1"/>
  <c r="I1613" i="9"/>
  <c r="H1613" i="9"/>
  <c r="K1612" i="9"/>
  <c r="I1612" i="9"/>
  <c r="H1612" i="9"/>
  <c r="K1611" i="9"/>
  <c r="I1611" i="9"/>
  <c r="H1611" i="9"/>
  <c r="K1610" i="9"/>
  <c r="I1610" i="9"/>
  <c r="H1610" i="9"/>
  <c r="L1610" i="9" s="1"/>
  <c r="M1609" i="9"/>
  <c r="K1609" i="9"/>
  <c r="L1609" i="9" s="1"/>
  <c r="I1609" i="9"/>
  <c r="H1609" i="9"/>
  <c r="K1608" i="9"/>
  <c r="I1608" i="9"/>
  <c r="H1608" i="9"/>
  <c r="K1607" i="9"/>
  <c r="L1607" i="9" s="1"/>
  <c r="I1607" i="9"/>
  <c r="M1607" i="9" s="1"/>
  <c r="H1607" i="9"/>
  <c r="K1606" i="9"/>
  <c r="I1606" i="9"/>
  <c r="M1606" i="9" s="1"/>
  <c r="H1606" i="9"/>
  <c r="K1605" i="9"/>
  <c r="I1605" i="9"/>
  <c r="M1605" i="9" s="1"/>
  <c r="H1605" i="9"/>
  <c r="L1604" i="9"/>
  <c r="K1604" i="9"/>
  <c r="I1604" i="9"/>
  <c r="M1604" i="9" s="1"/>
  <c r="H1604" i="9"/>
  <c r="K1603" i="9"/>
  <c r="I1603" i="9"/>
  <c r="H1603" i="9"/>
  <c r="K1602" i="9"/>
  <c r="I1602" i="9"/>
  <c r="H1602" i="9"/>
  <c r="L1601" i="9"/>
  <c r="K1601" i="9"/>
  <c r="I1601" i="9"/>
  <c r="H1601" i="9"/>
  <c r="M1600" i="9"/>
  <c r="K1600" i="9"/>
  <c r="I1600" i="9"/>
  <c r="H1600" i="9"/>
  <c r="L1600" i="9" s="1"/>
  <c r="K1599" i="9"/>
  <c r="I1599" i="9"/>
  <c r="H1599" i="9"/>
  <c r="K1598" i="9"/>
  <c r="I1598" i="9"/>
  <c r="H1598" i="9"/>
  <c r="K1597" i="9"/>
  <c r="I1597" i="9"/>
  <c r="H1597" i="9"/>
  <c r="K1596" i="9"/>
  <c r="L1596" i="9" s="1"/>
  <c r="I1596" i="9"/>
  <c r="H1596" i="9"/>
  <c r="L1595" i="9"/>
  <c r="K1595" i="9"/>
  <c r="I1595" i="9"/>
  <c r="M1595" i="9" s="1"/>
  <c r="H1595" i="9"/>
  <c r="K1594" i="9"/>
  <c r="I1594" i="9"/>
  <c r="H1594" i="9"/>
  <c r="K1593" i="9"/>
  <c r="M1593" i="9" s="1"/>
  <c r="I1593" i="9"/>
  <c r="H1593" i="9"/>
  <c r="K1592" i="9"/>
  <c r="M1592" i="9" s="1"/>
  <c r="I1592" i="9"/>
  <c r="H1592" i="9"/>
  <c r="K1591" i="9"/>
  <c r="M1591" i="9" s="1"/>
  <c r="I1591" i="9"/>
  <c r="H1591" i="9"/>
  <c r="K1590" i="9"/>
  <c r="M1590" i="9" s="1"/>
  <c r="I1590" i="9"/>
  <c r="H1590" i="9"/>
  <c r="K1589" i="9"/>
  <c r="I1589" i="9"/>
  <c r="H1589" i="9"/>
  <c r="K1588" i="9"/>
  <c r="I1588" i="9"/>
  <c r="M1588" i="9" s="1"/>
  <c r="H1588" i="9"/>
  <c r="L1587" i="9"/>
  <c r="K1587" i="9"/>
  <c r="M1587" i="9" s="1"/>
  <c r="I1587" i="9"/>
  <c r="H1587" i="9"/>
  <c r="K1586" i="9"/>
  <c r="I1586" i="9"/>
  <c r="H1586" i="9"/>
  <c r="L1586" i="9" s="1"/>
  <c r="K1585" i="9"/>
  <c r="I1585" i="9"/>
  <c r="H1585" i="9"/>
  <c r="L1584" i="9"/>
  <c r="K1584" i="9"/>
  <c r="M1584" i="9" s="1"/>
  <c r="I1584" i="9"/>
  <c r="H1584" i="9"/>
  <c r="K1583" i="9"/>
  <c r="I1583" i="9"/>
  <c r="M1583" i="9" s="1"/>
  <c r="H1583" i="9"/>
  <c r="L1582" i="9"/>
  <c r="K1582" i="9"/>
  <c r="M1582" i="9" s="1"/>
  <c r="I1582" i="9"/>
  <c r="H1582" i="9"/>
  <c r="K1581" i="9"/>
  <c r="I1581" i="9"/>
  <c r="H1581" i="9"/>
  <c r="K1580" i="9"/>
  <c r="I1580" i="9"/>
  <c r="H1580" i="9"/>
  <c r="K1579" i="9"/>
  <c r="I1579" i="9"/>
  <c r="H1579" i="9"/>
  <c r="L1578" i="9"/>
  <c r="K1578" i="9"/>
  <c r="I1578" i="9"/>
  <c r="H1578" i="9"/>
  <c r="K1577" i="9"/>
  <c r="I1577" i="9"/>
  <c r="M1577" i="9" s="1"/>
  <c r="H1577" i="9"/>
  <c r="K1576" i="9"/>
  <c r="I1576" i="9"/>
  <c r="M1576" i="9" s="1"/>
  <c r="H1576" i="9"/>
  <c r="L1576" i="9" s="1"/>
  <c r="K1575" i="9"/>
  <c r="M1575" i="9" s="1"/>
  <c r="I1575" i="9"/>
  <c r="H1575" i="9"/>
  <c r="K1574" i="9"/>
  <c r="I1574" i="9"/>
  <c r="M1574" i="9" s="1"/>
  <c r="H1574" i="9"/>
  <c r="K1573" i="9"/>
  <c r="I1573" i="9"/>
  <c r="M1573" i="9" s="1"/>
  <c r="H1573" i="9"/>
  <c r="K1572" i="9"/>
  <c r="I1572" i="9"/>
  <c r="M1572" i="9" s="1"/>
  <c r="H1572" i="9"/>
  <c r="K1571" i="9"/>
  <c r="M1571" i="9" s="1"/>
  <c r="I1571" i="9"/>
  <c r="H1571" i="9"/>
  <c r="K1570" i="9"/>
  <c r="I1570" i="9"/>
  <c r="H1570" i="9"/>
  <c r="K1569" i="9"/>
  <c r="I1569" i="9"/>
  <c r="H1569" i="9"/>
  <c r="K1568" i="9"/>
  <c r="I1568" i="9"/>
  <c r="M1568" i="9" s="1"/>
  <c r="H1568" i="9"/>
  <c r="L1568" i="9" s="1"/>
  <c r="K1567" i="9"/>
  <c r="I1567" i="9"/>
  <c r="H1567" i="9"/>
  <c r="K1566" i="9"/>
  <c r="I1566" i="9"/>
  <c r="H1566" i="9"/>
  <c r="K1565" i="9"/>
  <c r="I1565" i="9"/>
  <c r="H1565" i="9"/>
  <c r="K1564" i="9"/>
  <c r="I1564" i="9"/>
  <c r="H1564" i="9"/>
  <c r="K1563" i="9"/>
  <c r="I1563" i="9"/>
  <c r="H1563" i="9"/>
  <c r="L1563" i="9" s="1"/>
  <c r="K1562" i="9"/>
  <c r="I1562" i="9"/>
  <c r="H1562" i="9"/>
  <c r="K1561" i="9"/>
  <c r="I1561" i="9"/>
  <c r="H1561" i="9"/>
  <c r="K1560" i="9"/>
  <c r="I1560" i="9"/>
  <c r="H1560" i="9"/>
  <c r="K1559" i="9"/>
  <c r="I1559" i="9"/>
  <c r="M1559" i="9" s="1"/>
  <c r="H1559" i="9"/>
  <c r="L1559" i="9" s="1"/>
  <c r="K1558" i="9"/>
  <c r="I1558" i="9"/>
  <c r="M1558" i="9" s="1"/>
  <c r="H1558" i="9"/>
  <c r="K1557" i="9"/>
  <c r="I1557" i="9"/>
  <c r="H1557" i="9"/>
  <c r="M1556" i="9"/>
  <c r="K1556" i="9"/>
  <c r="I1556" i="9"/>
  <c r="H1556" i="9"/>
  <c r="K1555" i="9"/>
  <c r="M1555" i="9" s="1"/>
  <c r="I1555" i="9"/>
  <c r="H1555" i="9"/>
  <c r="K1554" i="9"/>
  <c r="I1554" i="9"/>
  <c r="H1554" i="9"/>
  <c r="L1554" i="9" s="1"/>
  <c r="K1553" i="9"/>
  <c r="I1553" i="9"/>
  <c r="H1553" i="9"/>
  <c r="L1553" i="9" s="1"/>
  <c r="K1552" i="9"/>
  <c r="I1552" i="9"/>
  <c r="M1552" i="9" s="1"/>
  <c r="H1552" i="9"/>
  <c r="L1552" i="9" s="1"/>
  <c r="K1551" i="9"/>
  <c r="I1551" i="9"/>
  <c r="M1551" i="9" s="1"/>
  <c r="H1551" i="9"/>
  <c r="K1550" i="9"/>
  <c r="M1550" i="9" s="1"/>
  <c r="I1550" i="9"/>
  <c r="H1550" i="9"/>
  <c r="K1549" i="9"/>
  <c r="I1549" i="9"/>
  <c r="H1549" i="9"/>
  <c r="K1548" i="9"/>
  <c r="I1548" i="9"/>
  <c r="H1548" i="9"/>
  <c r="K1547" i="9"/>
  <c r="I1547" i="9"/>
  <c r="H1547" i="9"/>
  <c r="K1546" i="9"/>
  <c r="I1546" i="9"/>
  <c r="H1546" i="9"/>
  <c r="K1545" i="9"/>
  <c r="I1545" i="9"/>
  <c r="H1545" i="9"/>
  <c r="L1545" i="9" s="1"/>
  <c r="K1544" i="9"/>
  <c r="I1544" i="9"/>
  <c r="H1544" i="9"/>
  <c r="K1543" i="9"/>
  <c r="I1543" i="9"/>
  <c r="H1543" i="9"/>
  <c r="K1542" i="9"/>
  <c r="L1542" i="9" s="1"/>
  <c r="I1542" i="9"/>
  <c r="H1542" i="9"/>
  <c r="K1541" i="9"/>
  <c r="L1541" i="9" s="1"/>
  <c r="I1541" i="9"/>
  <c r="M1541" i="9" s="1"/>
  <c r="H1541" i="9"/>
  <c r="K1540" i="9"/>
  <c r="I1540" i="9"/>
  <c r="H1540" i="9"/>
  <c r="K1539" i="9"/>
  <c r="I1539" i="9"/>
  <c r="H1539" i="9"/>
  <c r="K1538" i="9"/>
  <c r="I1538" i="9"/>
  <c r="H1538" i="9"/>
  <c r="K1537" i="9"/>
  <c r="M1537" i="9" s="1"/>
  <c r="I1537" i="9"/>
  <c r="H1537" i="9"/>
  <c r="K1536" i="9"/>
  <c r="I1536" i="9"/>
  <c r="H1536" i="9"/>
  <c r="K1535" i="9"/>
  <c r="I1535" i="9"/>
  <c r="H1535" i="9"/>
  <c r="K1534" i="9"/>
  <c r="I1534" i="9"/>
  <c r="H1534" i="9"/>
  <c r="L1534" i="9" s="1"/>
  <c r="K1533" i="9"/>
  <c r="L1533" i="9" s="1"/>
  <c r="I1533" i="9"/>
  <c r="H1533" i="9"/>
  <c r="L1532" i="9"/>
  <c r="K1532" i="9"/>
  <c r="I1532" i="9"/>
  <c r="H1532" i="9"/>
  <c r="K1531" i="9"/>
  <c r="I1531" i="9"/>
  <c r="H1531" i="9"/>
  <c r="K1530" i="9"/>
  <c r="I1530" i="9"/>
  <c r="H1530" i="9"/>
  <c r="K1529" i="9"/>
  <c r="I1529" i="9"/>
  <c r="H1529" i="9"/>
  <c r="K1528" i="9"/>
  <c r="I1528" i="9"/>
  <c r="H1528" i="9"/>
  <c r="K1527" i="9"/>
  <c r="I1527" i="9"/>
  <c r="M1527" i="9" s="1"/>
  <c r="H1527" i="9"/>
  <c r="L1527" i="9" s="1"/>
  <c r="L1526" i="9"/>
  <c r="K1526" i="9"/>
  <c r="I1526" i="9"/>
  <c r="M1526" i="9" s="1"/>
  <c r="H1526" i="9"/>
  <c r="L1525" i="9"/>
  <c r="K1525" i="9"/>
  <c r="I1525" i="9"/>
  <c r="H1525" i="9"/>
  <c r="K1524" i="9"/>
  <c r="I1524" i="9"/>
  <c r="M1524" i="9" s="1"/>
  <c r="H1524" i="9"/>
  <c r="M1523" i="9"/>
  <c r="L1523" i="9"/>
  <c r="K1523" i="9"/>
  <c r="I1523" i="9"/>
  <c r="H1523" i="9"/>
  <c r="K1522" i="9"/>
  <c r="I1522" i="9"/>
  <c r="M1522" i="9" s="1"/>
  <c r="H1522" i="9"/>
  <c r="L1522" i="9" s="1"/>
  <c r="K1521" i="9"/>
  <c r="L1521" i="9" s="1"/>
  <c r="I1521" i="9"/>
  <c r="M1521" i="9" s="1"/>
  <c r="H1521" i="9"/>
  <c r="K1520" i="9"/>
  <c r="M1520" i="9" s="1"/>
  <c r="I1520" i="9"/>
  <c r="H1520" i="9"/>
  <c r="L1520" i="9" s="1"/>
  <c r="L1519" i="9"/>
  <c r="K1519" i="9"/>
  <c r="I1519" i="9"/>
  <c r="M1519" i="9" s="1"/>
  <c r="H1519" i="9"/>
  <c r="K1518" i="9"/>
  <c r="L1518" i="9" s="1"/>
  <c r="I1518" i="9"/>
  <c r="M1518" i="9" s="1"/>
  <c r="H1518" i="9"/>
  <c r="K1517" i="9"/>
  <c r="I1517" i="9"/>
  <c r="H1517" i="9"/>
  <c r="K1516" i="9"/>
  <c r="I1516" i="9"/>
  <c r="H1516" i="9"/>
  <c r="K1515" i="9"/>
  <c r="M1515" i="9" s="1"/>
  <c r="I1515" i="9"/>
  <c r="H1515" i="9"/>
  <c r="K1514" i="9"/>
  <c r="L1514" i="9" s="1"/>
  <c r="I1514" i="9"/>
  <c r="M1514" i="9" s="1"/>
  <c r="H1514" i="9"/>
  <c r="K1513" i="9"/>
  <c r="I1513" i="9"/>
  <c r="H1513" i="9"/>
  <c r="K1512" i="9"/>
  <c r="I1512" i="9"/>
  <c r="H1512" i="9"/>
  <c r="K1511" i="9"/>
  <c r="I1511" i="9"/>
  <c r="H1511" i="9"/>
  <c r="L1511" i="9" s="1"/>
  <c r="K1510" i="9"/>
  <c r="I1510" i="9"/>
  <c r="M1510" i="9" s="1"/>
  <c r="H1510" i="9"/>
  <c r="K1509" i="9"/>
  <c r="L1509" i="9" s="1"/>
  <c r="I1509" i="9"/>
  <c r="H1509" i="9"/>
  <c r="K1508" i="9"/>
  <c r="I1508" i="9"/>
  <c r="H1508" i="9"/>
  <c r="K1507" i="9"/>
  <c r="I1507" i="9"/>
  <c r="H1507" i="9"/>
  <c r="K1506" i="9"/>
  <c r="I1506" i="9"/>
  <c r="H1506" i="9"/>
  <c r="K1505" i="9"/>
  <c r="L1505" i="9" s="1"/>
  <c r="I1505" i="9"/>
  <c r="M1505" i="9" s="1"/>
  <c r="H1505" i="9"/>
  <c r="M1504" i="9"/>
  <c r="L1504" i="9"/>
  <c r="K1504" i="9"/>
  <c r="I1504" i="9"/>
  <c r="H1504" i="9"/>
  <c r="K1503" i="9"/>
  <c r="I1503" i="9"/>
  <c r="H1503" i="9"/>
  <c r="K1502" i="9"/>
  <c r="L1502" i="9" s="1"/>
  <c r="I1502" i="9"/>
  <c r="H1502" i="9"/>
  <c r="K1501" i="9"/>
  <c r="I1501" i="9"/>
  <c r="H1501" i="9"/>
  <c r="K1500" i="9"/>
  <c r="I1500" i="9"/>
  <c r="H1500" i="9"/>
  <c r="K1499" i="9"/>
  <c r="M1499" i="9" s="1"/>
  <c r="I1499" i="9"/>
  <c r="H1499" i="9"/>
  <c r="K1498" i="9"/>
  <c r="I1498" i="9"/>
  <c r="H1498" i="9"/>
  <c r="K1497" i="9"/>
  <c r="I1497" i="9"/>
  <c r="H1497" i="9"/>
  <c r="K1496" i="9"/>
  <c r="I1496" i="9"/>
  <c r="H1496" i="9"/>
  <c r="K1495" i="9"/>
  <c r="I1495" i="9"/>
  <c r="M1495" i="9" s="1"/>
  <c r="H1495" i="9"/>
  <c r="K1494" i="9"/>
  <c r="L1494" i="9" s="1"/>
  <c r="I1494" i="9"/>
  <c r="H1494" i="9"/>
  <c r="K1493" i="9"/>
  <c r="I1493" i="9"/>
  <c r="H1493" i="9"/>
  <c r="L1493" i="9" s="1"/>
  <c r="K1492" i="9"/>
  <c r="I1492" i="9"/>
  <c r="H1492" i="9"/>
  <c r="K1491" i="9"/>
  <c r="I1491" i="9"/>
  <c r="M1491" i="9" s="1"/>
  <c r="H1491" i="9"/>
  <c r="L1491" i="9" s="1"/>
  <c r="K1490" i="9"/>
  <c r="I1490" i="9"/>
  <c r="M1490" i="9" s="1"/>
  <c r="H1490" i="9"/>
  <c r="L1490" i="9" s="1"/>
  <c r="K1489" i="9"/>
  <c r="I1489" i="9"/>
  <c r="H1489" i="9"/>
  <c r="K1488" i="9"/>
  <c r="L1488" i="9" s="1"/>
  <c r="I1488" i="9"/>
  <c r="M1488" i="9" s="1"/>
  <c r="H1488" i="9"/>
  <c r="K1487" i="9"/>
  <c r="L1487" i="9" s="1"/>
  <c r="I1487" i="9"/>
  <c r="M1487" i="9" s="1"/>
  <c r="H1487" i="9"/>
  <c r="M1486" i="9"/>
  <c r="L1486" i="9"/>
  <c r="K1486" i="9"/>
  <c r="I1486" i="9"/>
  <c r="H1486" i="9"/>
  <c r="K1485" i="9"/>
  <c r="I1485" i="9"/>
  <c r="H1485" i="9"/>
  <c r="K1484" i="9"/>
  <c r="I1484" i="9"/>
  <c r="H1484" i="9"/>
  <c r="K1483" i="9"/>
  <c r="I1483" i="9"/>
  <c r="H1483" i="9"/>
  <c r="K1482" i="9"/>
  <c r="M1482" i="9" s="1"/>
  <c r="I1482" i="9"/>
  <c r="H1482" i="9"/>
  <c r="K1481" i="9"/>
  <c r="M1481" i="9" s="1"/>
  <c r="I1481" i="9"/>
  <c r="H1481" i="9"/>
  <c r="M1480" i="9"/>
  <c r="K1480" i="9"/>
  <c r="I1480" i="9"/>
  <c r="H1480" i="9"/>
  <c r="K1479" i="9"/>
  <c r="I1479" i="9"/>
  <c r="H1479" i="9"/>
  <c r="K1478" i="9"/>
  <c r="L1478" i="9" s="1"/>
  <c r="I1478" i="9"/>
  <c r="H1478" i="9"/>
  <c r="K1477" i="9"/>
  <c r="L1477" i="9" s="1"/>
  <c r="I1477" i="9"/>
  <c r="H1477" i="9"/>
  <c r="K1476" i="9"/>
  <c r="I1476" i="9"/>
  <c r="M1476" i="9" s="1"/>
  <c r="H1476" i="9"/>
  <c r="K1475" i="9"/>
  <c r="I1475" i="9"/>
  <c r="H1475" i="9"/>
  <c r="K1474" i="9"/>
  <c r="I1474" i="9"/>
  <c r="H1474" i="9"/>
  <c r="K1473" i="9"/>
  <c r="I1473" i="9"/>
  <c r="M1473" i="9" s="1"/>
  <c r="H1473" i="9"/>
  <c r="L1473" i="9" s="1"/>
  <c r="K1472" i="9"/>
  <c r="I1472" i="9"/>
  <c r="H1472" i="9"/>
  <c r="K1471" i="9"/>
  <c r="I1471" i="9"/>
  <c r="H1471" i="9"/>
  <c r="K1470" i="9"/>
  <c r="I1470" i="9"/>
  <c r="H1470" i="9"/>
  <c r="K1469" i="9"/>
  <c r="I1469" i="9"/>
  <c r="H1469" i="9"/>
  <c r="K1468" i="9"/>
  <c r="I1468" i="9"/>
  <c r="H1468" i="9"/>
  <c r="K1467" i="9"/>
  <c r="I1467" i="9"/>
  <c r="M1467" i="9" s="1"/>
  <c r="H1467" i="9"/>
  <c r="K1466" i="9"/>
  <c r="I1466" i="9"/>
  <c r="H1466" i="9"/>
  <c r="K1465" i="9"/>
  <c r="M1465" i="9" s="1"/>
  <c r="I1465" i="9"/>
  <c r="H1465" i="9"/>
  <c r="K1464" i="9"/>
  <c r="I1464" i="9"/>
  <c r="H1464" i="9"/>
  <c r="K1463" i="9"/>
  <c r="I1463" i="9"/>
  <c r="H1463" i="9"/>
  <c r="K1462" i="9"/>
  <c r="I1462" i="9"/>
  <c r="M1462" i="9" s="1"/>
  <c r="H1462" i="9"/>
  <c r="L1462" i="9" s="1"/>
  <c r="M1461" i="9"/>
  <c r="K1461" i="9"/>
  <c r="L1461" i="9" s="1"/>
  <c r="I1461" i="9"/>
  <c r="H1461" i="9"/>
  <c r="K1460" i="9"/>
  <c r="L1460" i="9" s="1"/>
  <c r="I1460" i="9"/>
  <c r="H1460" i="9"/>
  <c r="L1459" i="9"/>
  <c r="K1459" i="9"/>
  <c r="I1459" i="9"/>
  <c r="M1459" i="9" s="1"/>
  <c r="H1459" i="9"/>
  <c r="K1458" i="9"/>
  <c r="I1458" i="9"/>
  <c r="M1458" i="9" s="1"/>
  <c r="H1458" i="9"/>
  <c r="K1457" i="9"/>
  <c r="I1457" i="9"/>
  <c r="H1457" i="9"/>
  <c r="K1456" i="9"/>
  <c r="I1456" i="9"/>
  <c r="H1456" i="9"/>
  <c r="L1455" i="9"/>
  <c r="K1455" i="9"/>
  <c r="I1455" i="9"/>
  <c r="H1455" i="9"/>
  <c r="K1454" i="9"/>
  <c r="I1454" i="9"/>
  <c r="M1454" i="9" s="1"/>
  <c r="H1454" i="9"/>
  <c r="L1454" i="9" s="1"/>
  <c r="K1453" i="9"/>
  <c r="I1453" i="9"/>
  <c r="H1453" i="9"/>
  <c r="K1452" i="9"/>
  <c r="M1452" i="9" s="1"/>
  <c r="I1452" i="9"/>
  <c r="H1452" i="9"/>
  <c r="K1451" i="9"/>
  <c r="I1451" i="9"/>
  <c r="H1451" i="9"/>
  <c r="K1450" i="9"/>
  <c r="I1450" i="9"/>
  <c r="H1450" i="9"/>
  <c r="K1449" i="9"/>
  <c r="L1449" i="9" s="1"/>
  <c r="I1449" i="9"/>
  <c r="H1449" i="9"/>
  <c r="L1448" i="9"/>
  <c r="K1448" i="9"/>
  <c r="I1448" i="9"/>
  <c r="H1448" i="9"/>
  <c r="K1447" i="9"/>
  <c r="I1447" i="9"/>
  <c r="H1447" i="9"/>
  <c r="L1447" i="9" s="1"/>
  <c r="K1446" i="9"/>
  <c r="I1446" i="9"/>
  <c r="M1446" i="9" s="1"/>
  <c r="H1446" i="9"/>
  <c r="K1445" i="9"/>
  <c r="I1445" i="9"/>
  <c r="H1445" i="9"/>
  <c r="K1444" i="9"/>
  <c r="L1444" i="9" s="1"/>
  <c r="I1444" i="9"/>
  <c r="H1444" i="9"/>
  <c r="M1443" i="9"/>
  <c r="K1443" i="9"/>
  <c r="L1443" i="9" s="1"/>
  <c r="I1443" i="9"/>
  <c r="H1443" i="9"/>
  <c r="K1442" i="9"/>
  <c r="I1442" i="9"/>
  <c r="H1442" i="9"/>
  <c r="K1441" i="9"/>
  <c r="I1441" i="9"/>
  <c r="H1441" i="9"/>
  <c r="K1440" i="9"/>
  <c r="I1440" i="9"/>
  <c r="H1440" i="9"/>
  <c r="K1439" i="9"/>
  <c r="I1439" i="9"/>
  <c r="H1439" i="9"/>
  <c r="K1438" i="9"/>
  <c r="I1438" i="9"/>
  <c r="H1438" i="9"/>
  <c r="K1437" i="9"/>
  <c r="M1437" i="9" s="1"/>
  <c r="I1437" i="9"/>
  <c r="H1437" i="9"/>
  <c r="K1436" i="9"/>
  <c r="L1436" i="9" s="1"/>
  <c r="I1436" i="9"/>
  <c r="H1436" i="9"/>
  <c r="K1435" i="9"/>
  <c r="L1435" i="9" s="1"/>
  <c r="I1435" i="9"/>
  <c r="M1435" i="9" s="1"/>
  <c r="H1435" i="9"/>
  <c r="K1434" i="9"/>
  <c r="I1434" i="9"/>
  <c r="H1434" i="9"/>
  <c r="K1433" i="9"/>
  <c r="I1433" i="9"/>
  <c r="H1433" i="9"/>
  <c r="K1432" i="9"/>
  <c r="I1432" i="9"/>
  <c r="H1432" i="9"/>
  <c r="K1431" i="9"/>
  <c r="I1431" i="9"/>
  <c r="M1431" i="9" s="1"/>
  <c r="H1431" i="9"/>
  <c r="L1431" i="9" s="1"/>
  <c r="K1430" i="9"/>
  <c r="I1430" i="9"/>
  <c r="H1430" i="9"/>
  <c r="K1429" i="9"/>
  <c r="I1429" i="9"/>
  <c r="H1429" i="9"/>
  <c r="M1428" i="9"/>
  <c r="K1428" i="9"/>
  <c r="I1428" i="9"/>
  <c r="H1428" i="9"/>
  <c r="L1427" i="9"/>
  <c r="K1427" i="9"/>
  <c r="I1427" i="9"/>
  <c r="M1427" i="9" s="1"/>
  <c r="H1427" i="9"/>
  <c r="K1426" i="9"/>
  <c r="I1426" i="9"/>
  <c r="M1426" i="9" s="1"/>
  <c r="H1426" i="9"/>
  <c r="L1426" i="9" s="1"/>
  <c r="K1425" i="9"/>
  <c r="I1425" i="9"/>
  <c r="H1425" i="9"/>
  <c r="K1424" i="9"/>
  <c r="I1424" i="9"/>
  <c r="M1424" i="9" s="1"/>
  <c r="H1424" i="9"/>
  <c r="L1424" i="9" s="1"/>
  <c r="K1423" i="9"/>
  <c r="I1423" i="9"/>
  <c r="H1423" i="9"/>
  <c r="K1422" i="9"/>
  <c r="I1422" i="9"/>
  <c r="H1422" i="9"/>
  <c r="K1421" i="9"/>
  <c r="I1421" i="9"/>
  <c r="H1421" i="9"/>
  <c r="K1420" i="9"/>
  <c r="I1420" i="9"/>
  <c r="H1420" i="9"/>
  <c r="K1419" i="9"/>
  <c r="I1419" i="9"/>
  <c r="H1419" i="9"/>
  <c r="L1419" i="9" s="1"/>
  <c r="L1418" i="9"/>
  <c r="K1418" i="9"/>
  <c r="I1418" i="9"/>
  <c r="M1418" i="9" s="1"/>
  <c r="H1418" i="9"/>
  <c r="K1417" i="9"/>
  <c r="I1417" i="9"/>
  <c r="H1417" i="9"/>
  <c r="K1416" i="9"/>
  <c r="I1416" i="9"/>
  <c r="H1416" i="9"/>
  <c r="K1415" i="9"/>
  <c r="I1415" i="9"/>
  <c r="H1415" i="9"/>
  <c r="K1414" i="9"/>
  <c r="L1414" i="9" s="1"/>
  <c r="I1414" i="9"/>
  <c r="H1414" i="9"/>
  <c r="K1413" i="9"/>
  <c r="I1413" i="9"/>
  <c r="H1413" i="9"/>
  <c r="K1412" i="9"/>
  <c r="I1412" i="9"/>
  <c r="H1412" i="9"/>
  <c r="K1411" i="9"/>
  <c r="I1411" i="9"/>
  <c r="H1411" i="9"/>
  <c r="K1410" i="9"/>
  <c r="I1410" i="9"/>
  <c r="H1410" i="9"/>
  <c r="L1410" i="9" s="1"/>
  <c r="M1409" i="9"/>
  <c r="L1409" i="9"/>
  <c r="K1409" i="9"/>
  <c r="I1409" i="9"/>
  <c r="H1409" i="9"/>
  <c r="K1408" i="9"/>
  <c r="I1408" i="9"/>
  <c r="H1408" i="9"/>
  <c r="K1407" i="9"/>
  <c r="I1407" i="9"/>
  <c r="H1407" i="9"/>
  <c r="K1406" i="9"/>
  <c r="I1406" i="9"/>
  <c r="M1406" i="9" s="1"/>
  <c r="H1406" i="9"/>
  <c r="L1406" i="9" s="1"/>
  <c r="K1405" i="9"/>
  <c r="I1405" i="9"/>
  <c r="H1405" i="9"/>
  <c r="K1404" i="9"/>
  <c r="I1404" i="9"/>
  <c r="H1404" i="9"/>
  <c r="L1404" i="9" s="1"/>
  <c r="K1403" i="9"/>
  <c r="I1403" i="9"/>
  <c r="H1403" i="9"/>
  <c r="K1402" i="9"/>
  <c r="I1402" i="9"/>
  <c r="H1402" i="9"/>
  <c r="K1401" i="9"/>
  <c r="I1401" i="9"/>
  <c r="H1401" i="9"/>
  <c r="K1400" i="9"/>
  <c r="I1400" i="9"/>
  <c r="H1400" i="9"/>
  <c r="K1399" i="9"/>
  <c r="I1399" i="9"/>
  <c r="H1399" i="9"/>
  <c r="K1398" i="9"/>
  <c r="I1398" i="9"/>
  <c r="H1398" i="9"/>
  <c r="K1397" i="9"/>
  <c r="M1397" i="9" s="1"/>
  <c r="I1397" i="9"/>
  <c r="H1397" i="9"/>
  <c r="K1396" i="9"/>
  <c r="L1396" i="9" s="1"/>
  <c r="I1396" i="9"/>
  <c r="H1396" i="9"/>
  <c r="K1395" i="9"/>
  <c r="I1395" i="9"/>
  <c r="H1395" i="9"/>
  <c r="K1394" i="9"/>
  <c r="I1394" i="9"/>
  <c r="M1394" i="9" s="1"/>
  <c r="H1394" i="9"/>
  <c r="L1394" i="9" s="1"/>
  <c r="K1393" i="9"/>
  <c r="I1393" i="9"/>
  <c r="H1393" i="9"/>
  <c r="K1392" i="9"/>
  <c r="I1392" i="9"/>
  <c r="H1392" i="9"/>
  <c r="K1391" i="9"/>
  <c r="I1391" i="9"/>
  <c r="H1391" i="9"/>
  <c r="K1390" i="9"/>
  <c r="I1390" i="9"/>
  <c r="H1390" i="9"/>
  <c r="K1389" i="9"/>
  <c r="I1389" i="9"/>
  <c r="H1389" i="9"/>
  <c r="K1388" i="9"/>
  <c r="I1388" i="9"/>
  <c r="H1388" i="9"/>
  <c r="L1387" i="9"/>
  <c r="K1387" i="9"/>
  <c r="I1387" i="9"/>
  <c r="H1387" i="9"/>
  <c r="L1386" i="9"/>
  <c r="K1386" i="9"/>
  <c r="I1386" i="9"/>
  <c r="M1386" i="9" s="1"/>
  <c r="H1386" i="9"/>
  <c r="K1385" i="9"/>
  <c r="I1385" i="9"/>
  <c r="H1385" i="9"/>
  <c r="K1384" i="9"/>
  <c r="I1384" i="9"/>
  <c r="M1384" i="9" s="1"/>
  <c r="H1384" i="9"/>
  <c r="L1384" i="9" s="1"/>
  <c r="K1383" i="9"/>
  <c r="I1383" i="9"/>
  <c r="H1383" i="9"/>
  <c r="K1382" i="9"/>
  <c r="L1382" i="9" s="1"/>
  <c r="I1382" i="9"/>
  <c r="H1382" i="9"/>
  <c r="K1381" i="9"/>
  <c r="M1381" i="9" s="1"/>
  <c r="I1381" i="9"/>
  <c r="H1381" i="9"/>
  <c r="K1380" i="9"/>
  <c r="I1380" i="9"/>
  <c r="H1380" i="9"/>
  <c r="K1379" i="9"/>
  <c r="I1379" i="9"/>
  <c r="H1379" i="9"/>
  <c r="L1379" i="9" s="1"/>
  <c r="K1378" i="9"/>
  <c r="I1378" i="9"/>
  <c r="H1378" i="9"/>
  <c r="K1377" i="9"/>
  <c r="I1377" i="9"/>
  <c r="H1377" i="9"/>
  <c r="K1376" i="9"/>
  <c r="I1376" i="9"/>
  <c r="H1376" i="9"/>
  <c r="K1375" i="9"/>
  <c r="I1375" i="9"/>
  <c r="H1375" i="9"/>
  <c r="K1374" i="9"/>
  <c r="I1374" i="9"/>
  <c r="H1374" i="9"/>
  <c r="K1373" i="9"/>
  <c r="M1373" i="9" s="1"/>
  <c r="I1373" i="9"/>
  <c r="H1373" i="9"/>
  <c r="K1372" i="9"/>
  <c r="I1372" i="9"/>
  <c r="H1372" i="9"/>
  <c r="K1371" i="9"/>
  <c r="I1371" i="9"/>
  <c r="H1371" i="9"/>
  <c r="K1370" i="9"/>
  <c r="I1370" i="9"/>
  <c r="H1370" i="9"/>
  <c r="K1369" i="9"/>
  <c r="I1369" i="9"/>
  <c r="H1369" i="9"/>
  <c r="K1368" i="9"/>
  <c r="I1368" i="9"/>
  <c r="H1368" i="9"/>
  <c r="K1367" i="9"/>
  <c r="I1367" i="9"/>
  <c r="H1367" i="9"/>
  <c r="K1366" i="9"/>
  <c r="M1366" i="9" s="1"/>
  <c r="I1366" i="9"/>
  <c r="H1366" i="9"/>
  <c r="K1365" i="9"/>
  <c r="I1365" i="9"/>
  <c r="H1365" i="9"/>
  <c r="K1364" i="9"/>
  <c r="L1364" i="9" s="1"/>
  <c r="I1364" i="9"/>
  <c r="H1364" i="9"/>
  <c r="K1363" i="9"/>
  <c r="L1363" i="9" s="1"/>
  <c r="I1363" i="9"/>
  <c r="M1363" i="9" s="1"/>
  <c r="H1363" i="9"/>
  <c r="K1362" i="9"/>
  <c r="I1362" i="9"/>
  <c r="M1362" i="9" s="1"/>
  <c r="H1362" i="9"/>
  <c r="L1362" i="9" s="1"/>
  <c r="K1361" i="9"/>
  <c r="I1361" i="9"/>
  <c r="H1361" i="9"/>
  <c r="K1360" i="9"/>
  <c r="I1360" i="9"/>
  <c r="H1360" i="9"/>
  <c r="K1359" i="9"/>
  <c r="I1359" i="9"/>
  <c r="H1359" i="9"/>
  <c r="K1358" i="9"/>
  <c r="M1358" i="9" s="1"/>
  <c r="I1358" i="9"/>
  <c r="H1358" i="9"/>
  <c r="K1357" i="9"/>
  <c r="I1357" i="9"/>
  <c r="H1357" i="9"/>
  <c r="K1356" i="9"/>
  <c r="I1356" i="9"/>
  <c r="H1356" i="9"/>
  <c r="K1355" i="9"/>
  <c r="I1355" i="9"/>
  <c r="H1355" i="9"/>
  <c r="L1355" i="9" s="1"/>
  <c r="K1354" i="9"/>
  <c r="I1354" i="9"/>
  <c r="M1354" i="9" s="1"/>
  <c r="H1354" i="9"/>
  <c r="K1353" i="9"/>
  <c r="I1353" i="9"/>
  <c r="H1353" i="9"/>
  <c r="K1352" i="9"/>
  <c r="M1352" i="9" s="1"/>
  <c r="I1352" i="9"/>
  <c r="H1352" i="9"/>
  <c r="K1351" i="9"/>
  <c r="I1351" i="9"/>
  <c r="H1351" i="9"/>
  <c r="K1350" i="9"/>
  <c r="I1350" i="9"/>
  <c r="H1350" i="9"/>
  <c r="K1349" i="9"/>
  <c r="I1349" i="9"/>
  <c r="H1349" i="9"/>
  <c r="K1348" i="9"/>
  <c r="I1348" i="9"/>
  <c r="H1348" i="9"/>
  <c r="K1347" i="9"/>
  <c r="L1347" i="9" s="1"/>
  <c r="I1347" i="9"/>
  <c r="H1347" i="9"/>
  <c r="K1346" i="9"/>
  <c r="L1346" i="9" s="1"/>
  <c r="I1346" i="9"/>
  <c r="M1346" i="9" s="1"/>
  <c r="H1346" i="9"/>
  <c r="K1345" i="9"/>
  <c r="M1345" i="9" s="1"/>
  <c r="I1345" i="9"/>
  <c r="H1345" i="9"/>
  <c r="K1344" i="9"/>
  <c r="I1344" i="9"/>
  <c r="H1344" i="9"/>
  <c r="K1343" i="9"/>
  <c r="I1343" i="9"/>
  <c r="H1343" i="9"/>
  <c r="K1342" i="9"/>
  <c r="L1342" i="9" s="1"/>
  <c r="I1342" i="9"/>
  <c r="M1342" i="9" s="1"/>
  <c r="H1342" i="9"/>
  <c r="K1341" i="9"/>
  <c r="I1341" i="9"/>
  <c r="H1341" i="9"/>
  <c r="L1341" i="9" s="1"/>
  <c r="K1340" i="9"/>
  <c r="I1340" i="9"/>
  <c r="M1340" i="9" s="1"/>
  <c r="H1340" i="9"/>
  <c r="L1340" i="9" s="1"/>
  <c r="M1339" i="9"/>
  <c r="K1339" i="9"/>
  <c r="I1339" i="9"/>
  <c r="H1339" i="9"/>
  <c r="K1338" i="9"/>
  <c r="I1338" i="9"/>
  <c r="H1338" i="9"/>
  <c r="K1337" i="9"/>
  <c r="I1337" i="9"/>
  <c r="H1337" i="9"/>
  <c r="K1336" i="9"/>
  <c r="I1336" i="9"/>
  <c r="H1336" i="9"/>
  <c r="K1335" i="9"/>
  <c r="I1335" i="9"/>
  <c r="H1335" i="9"/>
  <c r="L1334" i="9"/>
  <c r="K1334" i="9"/>
  <c r="I1334" i="9"/>
  <c r="H1334" i="9"/>
  <c r="K1333" i="9"/>
  <c r="I1333" i="9"/>
  <c r="H1333" i="9"/>
  <c r="K1332" i="9"/>
  <c r="I1332" i="9"/>
  <c r="M1332" i="9" s="1"/>
  <c r="H1332" i="9"/>
  <c r="K1331" i="9"/>
  <c r="I1331" i="9"/>
  <c r="H1331" i="9"/>
  <c r="K1330" i="9"/>
  <c r="I1330" i="9"/>
  <c r="M1330" i="9" s="1"/>
  <c r="H1330" i="9"/>
  <c r="L1330" i="9" s="1"/>
  <c r="K1329" i="9"/>
  <c r="I1329" i="9"/>
  <c r="H1329" i="9"/>
  <c r="L1329" i="9" s="1"/>
  <c r="K1328" i="9"/>
  <c r="I1328" i="9"/>
  <c r="H1328" i="9"/>
  <c r="M1327" i="9"/>
  <c r="K1327" i="9"/>
  <c r="L1327" i="9" s="1"/>
  <c r="I1327" i="9"/>
  <c r="H1327" i="9"/>
  <c r="K1326" i="9"/>
  <c r="M1326" i="9" s="1"/>
  <c r="I1326" i="9"/>
  <c r="H1326" i="9"/>
  <c r="K1325" i="9"/>
  <c r="I1325" i="9"/>
  <c r="H1325" i="9"/>
  <c r="K1324" i="9"/>
  <c r="I1324" i="9"/>
  <c r="H1324" i="9"/>
  <c r="K1323" i="9"/>
  <c r="I1323" i="9"/>
  <c r="H1323" i="9"/>
  <c r="L1322" i="9"/>
  <c r="K1322" i="9"/>
  <c r="I1322" i="9"/>
  <c r="H1322" i="9"/>
  <c r="K1321" i="9"/>
  <c r="I1321" i="9"/>
  <c r="M1321" i="9" s="1"/>
  <c r="H1321" i="9"/>
  <c r="L1321" i="9" s="1"/>
  <c r="K1320" i="9"/>
  <c r="L1320" i="9" s="1"/>
  <c r="I1320" i="9"/>
  <c r="H1320" i="9"/>
  <c r="K1319" i="9"/>
  <c r="L1319" i="9" s="1"/>
  <c r="I1319" i="9"/>
  <c r="M1319" i="9" s="1"/>
  <c r="H1319" i="9"/>
  <c r="K1318" i="9"/>
  <c r="I1318" i="9"/>
  <c r="H1318" i="9"/>
  <c r="K1317" i="9"/>
  <c r="I1317" i="9"/>
  <c r="H1317" i="9"/>
  <c r="K1316" i="9"/>
  <c r="I1316" i="9"/>
  <c r="H1316" i="9"/>
  <c r="K1315" i="9"/>
  <c r="I1315" i="9"/>
  <c r="H1315" i="9"/>
  <c r="K1314" i="9"/>
  <c r="I1314" i="9"/>
  <c r="H1314" i="9"/>
  <c r="M1313" i="9"/>
  <c r="L1313" i="9"/>
  <c r="K1313" i="9"/>
  <c r="I1313" i="9"/>
  <c r="H1313" i="9"/>
  <c r="K1312" i="9"/>
  <c r="I1312" i="9"/>
  <c r="H1312" i="9"/>
  <c r="K1311" i="9"/>
  <c r="I1311" i="9"/>
  <c r="H1311" i="9"/>
  <c r="K1310" i="9"/>
  <c r="I1310" i="9"/>
  <c r="H1310" i="9"/>
  <c r="L1310" i="9" s="1"/>
  <c r="K1309" i="9"/>
  <c r="I1309" i="9"/>
  <c r="H1309" i="9"/>
  <c r="L1309" i="9" s="1"/>
  <c r="L1308" i="9"/>
  <c r="K1308" i="9"/>
  <c r="I1308" i="9"/>
  <c r="M1308" i="9" s="1"/>
  <c r="H1308" i="9"/>
  <c r="L1307" i="9"/>
  <c r="K1307" i="9"/>
  <c r="I1307" i="9"/>
  <c r="H1307" i="9"/>
  <c r="K1306" i="9"/>
  <c r="I1306" i="9"/>
  <c r="H1306" i="9"/>
  <c r="K1305" i="9"/>
  <c r="M1305" i="9" s="1"/>
  <c r="I1305" i="9"/>
  <c r="H1305" i="9"/>
  <c r="K1304" i="9"/>
  <c r="I1304" i="9"/>
  <c r="H1304" i="9"/>
  <c r="K1303" i="9"/>
  <c r="M1303" i="9" s="1"/>
  <c r="I1303" i="9"/>
  <c r="H1303" i="9"/>
  <c r="K1302" i="9"/>
  <c r="I1302" i="9"/>
  <c r="H1302" i="9"/>
  <c r="K1301" i="9"/>
  <c r="I1301" i="9"/>
  <c r="H1301" i="9"/>
  <c r="L1301" i="9" s="1"/>
  <c r="K1300" i="9"/>
  <c r="M1300" i="9" s="1"/>
  <c r="I1300" i="9"/>
  <c r="H1300" i="9"/>
  <c r="L1300" i="9" s="1"/>
  <c r="K1299" i="9"/>
  <c r="I1299" i="9"/>
  <c r="H1299" i="9"/>
  <c r="K1298" i="9"/>
  <c r="I1298" i="9"/>
  <c r="M1298" i="9" s="1"/>
  <c r="H1298" i="9"/>
  <c r="L1298" i="9" s="1"/>
  <c r="K1297" i="9"/>
  <c r="I1297" i="9"/>
  <c r="M1297" i="9" s="1"/>
  <c r="H1297" i="9"/>
  <c r="M1296" i="9"/>
  <c r="K1296" i="9"/>
  <c r="L1296" i="9" s="1"/>
  <c r="I1296" i="9"/>
  <c r="H1296" i="9"/>
  <c r="K1295" i="9"/>
  <c r="I1295" i="9"/>
  <c r="H1295" i="9"/>
  <c r="L1294" i="9"/>
  <c r="K1294" i="9"/>
  <c r="I1294" i="9"/>
  <c r="M1294" i="9" s="1"/>
  <c r="H1294" i="9"/>
  <c r="K1293" i="9"/>
  <c r="I1293" i="9"/>
  <c r="H1293" i="9"/>
  <c r="K1292" i="9"/>
  <c r="I1292" i="9"/>
  <c r="H1292" i="9"/>
  <c r="K1291" i="9"/>
  <c r="I1291" i="9"/>
  <c r="H1291" i="9"/>
  <c r="L1291" i="9" s="1"/>
  <c r="K1290" i="9"/>
  <c r="L1290" i="9" s="1"/>
  <c r="I1290" i="9"/>
  <c r="H1290" i="9"/>
  <c r="K1289" i="9"/>
  <c r="L1289" i="9" s="1"/>
  <c r="I1289" i="9"/>
  <c r="H1289" i="9"/>
  <c r="K1288" i="9"/>
  <c r="L1288" i="9" s="1"/>
  <c r="I1288" i="9"/>
  <c r="M1288" i="9" s="1"/>
  <c r="H1288" i="9"/>
  <c r="K1287" i="9"/>
  <c r="L1287" i="9" s="1"/>
  <c r="I1287" i="9"/>
  <c r="M1287" i="9" s="1"/>
  <c r="H1287" i="9"/>
  <c r="K1286" i="9"/>
  <c r="L1286" i="9" s="1"/>
  <c r="I1286" i="9"/>
  <c r="H1286" i="9"/>
  <c r="K1285" i="9"/>
  <c r="I1285" i="9"/>
  <c r="H1285" i="9"/>
  <c r="K1284" i="9"/>
  <c r="I1284" i="9"/>
  <c r="H1284" i="9"/>
  <c r="K1283" i="9"/>
  <c r="M1283" i="9" s="1"/>
  <c r="I1283" i="9"/>
  <c r="H1283" i="9"/>
  <c r="K1282" i="9"/>
  <c r="I1282" i="9"/>
  <c r="H1282" i="9"/>
  <c r="K1281" i="9"/>
  <c r="I1281" i="9"/>
  <c r="H1281" i="9"/>
  <c r="M1280" i="9"/>
  <c r="K1280" i="9"/>
  <c r="I1280" i="9"/>
  <c r="H1280" i="9"/>
  <c r="L1280" i="9" s="1"/>
  <c r="K1279" i="9"/>
  <c r="I1279" i="9"/>
  <c r="H1279" i="9"/>
  <c r="K1278" i="9"/>
  <c r="I1278" i="9"/>
  <c r="M1278" i="9" s="1"/>
  <c r="H1278" i="9"/>
  <c r="L1278" i="9" s="1"/>
  <c r="K1277" i="9"/>
  <c r="I1277" i="9"/>
  <c r="H1277" i="9"/>
  <c r="L1277" i="9" s="1"/>
  <c r="K1276" i="9"/>
  <c r="L1276" i="9" s="1"/>
  <c r="I1276" i="9"/>
  <c r="H1276" i="9"/>
  <c r="L1275" i="9"/>
  <c r="K1275" i="9"/>
  <c r="I1275" i="9"/>
  <c r="H1275" i="9"/>
  <c r="K1274" i="9"/>
  <c r="I1274" i="9"/>
  <c r="H1274" i="9"/>
  <c r="K1273" i="9"/>
  <c r="I1273" i="9"/>
  <c r="H1273" i="9"/>
  <c r="K1272" i="9"/>
  <c r="I1272" i="9"/>
  <c r="H1272" i="9"/>
  <c r="K1271" i="9"/>
  <c r="I1271" i="9"/>
  <c r="H1271" i="9"/>
  <c r="K1270" i="9"/>
  <c r="I1270" i="9"/>
  <c r="H1270" i="9"/>
  <c r="K1269" i="9"/>
  <c r="I1269" i="9"/>
  <c r="H1269" i="9"/>
  <c r="K1268" i="9"/>
  <c r="L1268" i="9" s="1"/>
  <c r="I1268" i="9"/>
  <c r="H1268" i="9"/>
  <c r="L1267" i="9"/>
  <c r="K1267" i="9"/>
  <c r="I1267" i="9"/>
  <c r="M1267" i="9" s="1"/>
  <c r="H1267" i="9"/>
  <c r="K1266" i="9"/>
  <c r="I1266" i="9"/>
  <c r="M1266" i="9" s="1"/>
  <c r="H1266" i="9"/>
  <c r="K1265" i="9"/>
  <c r="I1265" i="9"/>
  <c r="H1265" i="9"/>
  <c r="K1264" i="9"/>
  <c r="I1264" i="9"/>
  <c r="H1264" i="9"/>
  <c r="K1263" i="9"/>
  <c r="I1263" i="9"/>
  <c r="H1263" i="9"/>
  <c r="K1262" i="9"/>
  <c r="I1262" i="9"/>
  <c r="H1262" i="9"/>
  <c r="K1261" i="9"/>
  <c r="I1261" i="9"/>
  <c r="H1261" i="9"/>
  <c r="K1260" i="9"/>
  <c r="I1260" i="9"/>
  <c r="H1260" i="9"/>
  <c r="K1259" i="9"/>
  <c r="I1259" i="9"/>
  <c r="H1259" i="9"/>
  <c r="K1258" i="9"/>
  <c r="M1258" i="9" s="1"/>
  <c r="I1258" i="9"/>
  <c r="H1258" i="9"/>
  <c r="K1257" i="9"/>
  <c r="I1257" i="9"/>
  <c r="H1257" i="9"/>
  <c r="L1256" i="9"/>
  <c r="K1256" i="9"/>
  <c r="I1256" i="9"/>
  <c r="H1256" i="9"/>
  <c r="K1255" i="9"/>
  <c r="I1255" i="9"/>
  <c r="H1255" i="9"/>
  <c r="K1254" i="9"/>
  <c r="I1254" i="9"/>
  <c r="M1254" i="9" s="1"/>
  <c r="H1254" i="9"/>
  <c r="K1253" i="9"/>
  <c r="I1253" i="9"/>
  <c r="H1253" i="9"/>
  <c r="K1252" i="9"/>
  <c r="M1252" i="9" s="1"/>
  <c r="I1252" i="9"/>
  <c r="H1252" i="9"/>
  <c r="K1251" i="9"/>
  <c r="L1251" i="9" s="1"/>
  <c r="I1251" i="9"/>
  <c r="H1251" i="9"/>
  <c r="M1250" i="9"/>
  <c r="K1250" i="9"/>
  <c r="I1250" i="9"/>
  <c r="H1250" i="9"/>
  <c r="K1249" i="9"/>
  <c r="L1249" i="9" s="1"/>
  <c r="I1249" i="9"/>
  <c r="M1249" i="9" s="1"/>
  <c r="H1249" i="9"/>
  <c r="K1248" i="9"/>
  <c r="L1248" i="9" s="1"/>
  <c r="I1248" i="9"/>
  <c r="H1248" i="9"/>
  <c r="K1247" i="9"/>
  <c r="I1247" i="9"/>
  <c r="H1247" i="9"/>
  <c r="K1246" i="9"/>
  <c r="I1246" i="9"/>
  <c r="M1246" i="9" s="1"/>
  <c r="H1246" i="9"/>
  <c r="K1245" i="9"/>
  <c r="I1245" i="9"/>
  <c r="H1245" i="9"/>
  <c r="L1245" i="9" s="1"/>
  <c r="K1244" i="9"/>
  <c r="I1244" i="9"/>
  <c r="H1244" i="9"/>
  <c r="K1243" i="9"/>
  <c r="M1243" i="9" s="1"/>
  <c r="I1243" i="9"/>
  <c r="H1243" i="9"/>
  <c r="K1242" i="9"/>
  <c r="I1242" i="9"/>
  <c r="H1242" i="9"/>
  <c r="K1241" i="9"/>
  <c r="I1241" i="9"/>
  <c r="H1241" i="9"/>
  <c r="K1240" i="9"/>
  <c r="I1240" i="9"/>
  <c r="H1240" i="9"/>
  <c r="K1239" i="9"/>
  <c r="I1239" i="9"/>
  <c r="H1239" i="9"/>
  <c r="K1238" i="9"/>
  <c r="M1238" i="9" s="1"/>
  <c r="I1238" i="9"/>
  <c r="H1238" i="9"/>
  <c r="K1237" i="9"/>
  <c r="M1237" i="9" s="1"/>
  <c r="I1237" i="9"/>
  <c r="H1237" i="9"/>
  <c r="L1237" i="9" s="1"/>
  <c r="M1236" i="9"/>
  <c r="K1236" i="9"/>
  <c r="I1236" i="9"/>
  <c r="H1236" i="9"/>
  <c r="L1235" i="9"/>
  <c r="K1235" i="9"/>
  <c r="I1235" i="9"/>
  <c r="M1235" i="9" s="1"/>
  <c r="H1235" i="9"/>
  <c r="K1234" i="9"/>
  <c r="I1234" i="9"/>
  <c r="M1234" i="9" s="1"/>
  <c r="H1234" i="9"/>
  <c r="L1234" i="9" s="1"/>
  <c r="K1233" i="9"/>
  <c r="I1233" i="9"/>
  <c r="H1233" i="9"/>
  <c r="K1232" i="9"/>
  <c r="I1232" i="9"/>
  <c r="H1232" i="9"/>
  <c r="K1231" i="9"/>
  <c r="M1231" i="9" s="1"/>
  <c r="I1231" i="9"/>
  <c r="H1231" i="9"/>
  <c r="L1231" i="9" s="1"/>
  <c r="L1230" i="9"/>
  <c r="K1230" i="9"/>
  <c r="I1230" i="9"/>
  <c r="M1230" i="9" s="1"/>
  <c r="H1230" i="9"/>
  <c r="K1229" i="9"/>
  <c r="M1229" i="9" s="1"/>
  <c r="I1229" i="9"/>
  <c r="H1229" i="9"/>
  <c r="K1228" i="9"/>
  <c r="I1228" i="9"/>
  <c r="H1228" i="9"/>
  <c r="K1227" i="9"/>
  <c r="I1227" i="9"/>
  <c r="H1227" i="9"/>
  <c r="K1226" i="9"/>
  <c r="M1226" i="9" s="1"/>
  <c r="I1226" i="9"/>
  <c r="H1226" i="9"/>
  <c r="K1225" i="9"/>
  <c r="I1225" i="9"/>
  <c r="H1225" i="9"/>
  <c r="K1224" i="9"/>
  <c r="L1224" i="9" s="1"/>
  <c r="I1224" i="9"/>
  <c r="H1224" i="9"/>
  <c r="K1223" i="9"/>
  <c r="I1223" i="9"/>
  <c r="H1223" i="9"/>
  <c r="K1222" i="9"/>
  <c r="I1222" i="9"/>
  <c r="M1222" i="9" s="1"/>
  <c r="H1222" i="9"/>
  <c r="K1221" i="9"/>
  <c r="I1221" i="9"/>
  <c r="H1221" i="9"/>
  <c r="K1220" i="9"/>
  <c r="I1220" i="9"/>
  <c r="H1220" i="9"/>
  <c r="K1219" i="9"/>
  <c r="I1219" i="9"/>
  <c r="H1219" i="9"/>
  <c r="K1218" i="9"/>
  <c r="I1218" i="9"/>
  <c r="H1218" i="9"/>
  <c r="K1217" i="9"/>
  <c r="I1217" i="9"/>
  <c r="H1217" i="9"/>
  <c r="K1216" i="9"/>
  <c r="I1216" i="9"/>
  <c r="M1216" i="9" s="1"/>
  <c r="H1216" i="9"/>
  <c r="L1216" i="9" s="1"/>
  <c r="K1215" i="9"/>
  <c r="I1215" i="9"/>
  <c r="H1215" i="9"/>
  <c r="K1214" i="9"/>
  <c r="M1214" i="9" s="1"/>
  <c r="I1214" i="9"/>
  <c r="H1214" i="9"/>
  <c r="K1213" i="9"/>
  <c r="I1213" i="9"/>
  <c r="H1213" i="9"/>
  <c r="K1212" i="9"/>
  <c r="I1212" i="9"/>
  <c r="M1212" i="9" s="1"/>
  <c r="H1212" i="9"/>
  <c r="K1211" i="9"/>
  <c r="I1211" i="9"/>
  <c r="M1211" i="9" s="1"/>
  <c r="H1211" i="9"/>
  <c r="K1210" i="9"/>
  <c r="I1210" i="9"/>
  <c r="H1210" i="9"/>
  <c r="K1209" i="9"/>
  <c r="I1209" i="9"/>
  <c r="H1209" i="9"/>
  <c r="K1208" i="9"/>
  <c r="I1208" i="9"/>
  <c r="H1208" i="9"/>
  <c r="K1207" i="9"/>
  <c r="L1207" i="9" s="1"/>
  <c r="I1207" i="9"/>
  <c r="H1207" i="9"/>
  <c r="M1206" i="9"/>
  <c r="L1206" i="9"/>
  <c r="K1206" i="9"/>
  <c r="I1206" i="9"/>
  <c r="H1206" i="9"/>
  <c r="K1205" i="9"/>
  <c r="I1205" i="9"/>
  <c r="H1205" i="9"/>
  <c r="K1204" i="9"/>
  <c r="L1204" i="9" s="1"/>
  <c r="I1204" i="9"/>
  <c r="H1204" i="9"/>
  <c r="K1203" i="9"/>
  <c r="L1203" i="9" s="1"/>
  <c r="I1203" i="9"/>
  <c r="H1203" i="9"/>
  <c r="K1202" i="9"/>
  <c r="I1202" i="9"/>
  <c r="M1202" i="9" s="1"/>
  <c r="H1202" i="9"/>
  <c r="L1202" i="9" s="1"/>
  <c r="K1201" i="9"/>
  <c r="I1201" i="9"/>
  <c r="H1201" i="9"/>
  <c r="K1200" i="9"/>
  <c r="I1200" i="9"/>
  <c r="M1200" i="9" s="1"/>
  <c r="H1200" i="9"/>
  <c r="K1199" i="9"/>
  <c r="L1199" i="9" s="1"/>
  <c r="I1199" i="9"/>
  <c r="M1199" i="9" s="1"/>
  <c r="H1199" i="9"/>
  <c r="L1198" i="9"/>
  <c r="K1198" i="9"/>
  <c r="I1198" i="9"/>
  <c r="M1198" i="9" s="1"/>
  <c r="H1198" i="9"/>
  <c r="K1197" i="9"/>
  <c r="I1197" i="9"/>
  <c r="H1197" i="9"/>
  <c r="K1196" i="9"/>
  <c r="I1196" i="9"/>
  <c r="H1196" i="9"/>
  <c r="K1195" i="9"/>
  <c r="I1195" i="9"/>
  <c r="H1195" i="9"/>
  <c r="M1194" i="9"/>
  <c r="K1194" i="9"/>
  <c r="I1194" i="9"/>
  <c r="H1194" i="9"/>
  <c r="K1193" i="9"/>
  <c r="I1193" i="9"/>
  <c r="H1193" i="9"/>
  <c r="K1192" i="9"/>
  <c r="I1192" i="9"/>
  <c r="H1192" i="9"/>
  <c r="K1191" i="9"/>
  <c r="M1191" i="9" s="1"/>
  <c r="I1191" i="9"/>
  <c r="H1191" i="9"/>
  <c r="K1190" i="9"/>
  <c r="L1190" i="9" s="1"/>
  <c r="I1190" i="9"/>
  <c r="H1190" i="9"/>
  <c r="K1189" i="9"/>
  <c r="I1189" i="9"/>
  <c r="H1189" i="9"/>
  <c r="K1188" i="9"/>
  <c r="I1188" i="9"/>
  <c r="H1188" i="9"/>
  <c r="K1187" i="9"/>
  <c r="L1187" i="9" s="1"/>
  <c r="I1187" i="9"/>
  <c r="H1187" i="9"/>
  <c r="K1186" i="9"/>
  <c r="M1186" i="9" s="1"/>
  <c r="I1186" i="9"/>
  <c r="H1186" i="9"/>
  <c r="L1185" i="9"/>
  <c r="K1185" i="9"/>
  <c r="I1185" i="9"/>
  <c r="M1185" i="9" s="1"/>
  <c r="H1185" i="9"/>
  <c r="K1184" i="9"/>
  <c r="I1184" i="9"/>
  <c r="M1184" i="9" s="1"/>
  <c r="H1184" i="9"/>
  <c r="L1184" i="9" s="1"/>
  <c r="K1183" i="9"/>
  <c r="I1183" i="9"/>
  <c r="H1183" i="9"/>
  <c r="L1182" i="9"/>
  <c r="K1182" i="9"/>
  <c r="I1182" i="9"/>
  <c r="M1182" i="9" s="1"/>
  <c r="H1182" i="9"/>
  <c r="K1181" i="9"/>
  <c r="L1181" i="9" s="1"/>
  <c r="I1181" i="9"/>
  <c r="M1181" i="9" s="1"/>
  <c r="H1181" i="9"/>
  <c r="K1180" i="9"/>
  <c r="I1180" i="9"/>
  <c r="H1180" i="9"/>
  <c r="K1179" i="9"/>
  <c r="I1179" i="9"/>
  <c r="M1179" i="9" s="1"/>
  <c r="H1179" i="9"/>
  <c r="L1179" i="9" s="1"/>
  <c r="K1178" i="9"/>
  <c r="I1178" i="9"/>
  <c r="H1178" i="9"/>
  <c r="K1177" i="9"/>
  <c r="I1177" i="9"/>
  <c r="H1177" i="9"/>
  <c r="K1176" i="9"/>
  <c r="I1176" i="9"/>
  <c r="H1176" i="9"/>
  <c r="K1175" i="9"/>
  <c r="I1175" i="9"/>
  <c r="H1175" i="9"/>
  <c r="K1174" i="9"/>
  <c r="I1174" i="9"/>
  <c r="M1174" i="9" s="1"/>
  <c r="H1174" i="9"/>
  <c r="L1173" i="9"/>
  <c r="K1173" i="9"/>
  <c r="I1173" i="9"/>
  <c r="H1173" i="9"/>
  <c r="K1172" i="9"/>
  <c r="L1172" i="9" s="1"/>
  <c r="I1172" i="9"/>
  <c r="H1172" i="9"/>
  <c r="K1171" i="9"/>
  <c r="I1171" i="9"/>
  <c r="H1171" i="9"/>
  <c r="K1170" i="9"/>
  <c r="I1170" i="9"/>
  <c r="M1170" i="9" s="1"/>
  <c r="H1170" i="9"/>
  <c r="L1170" i="9" s="1"/>
  <c r="K1169" i="9"/>
  <c r="I1169" i="9"/>
  <c r="H1169" i="9"/>
  <c r="K1168" i="9"/>
  <c r="I1168" i="9"/>
  <c r="H1168" i="9"/>
  <c r="K1167" i="9"/>
  <c r="I1167" i="9"/>
  <c r="H1167" i="9"/>
  <c r="M1166" i="9"/>
  <c r="L1166" i="9"/>
  <c r="K1166" i="9"/>
  <c r="I1166" i="9"/>
  <c r="H1166" i="9"/>
  <c r="K1165" i="9"/>
  <c r="I1165" i="9"/>
  <c r="H1165" i="9"/>
  <c r="K1164" i="9"/>
  <c r="I1164" i="9"/>
  <c r="H1164" i="9"/>
  <c r="K1163" i="9"/>
  <c r="L1163" i="9" s="1"/>
  <c r="I1163" i="9"/>
  <c r="H1163" i="9"/>
  <c r="K1162" i="9"/>
  <c r="M1162" i="9" s="1"/>
  <c r="I1162" i="9"/>
  <c r="H1162" i="9"/>
  <c r="K1161" i="9"/>
  <c r="I1161" i="9"/>
  <c r="H1161" i="9"/>
  <c r="K1160" i="9"/>
  <c r="I1160" i="9"/>
  <c r="H1160" i="9"/>
  <c r="K1159" i="9"/>
  <c r="I1159" i="9"/>
  <c r="H1159" i="9"/>
  <c r="K1158" i="9"/>
  <c r="L1158" i="9" s="1"/>
  <c r="I1158" i="9"/>
  <c r="H1158" i="9"/>
  <c r="K1157" i="9"/>
  <c r="I1157" i="9"/>
  <c r="H1157" i="9"/>
  <c r="K1156" i="9"/>
  <c r="I1156" i="9"/>
  <c r="H1156" i="9"/>
  <c r="K1155" i="9"/>
  <c r="I1155" i="9"/>
  <c r="M1155" i="9" s="1"/>
  <c r="H1155" i="9"/>
  <c r="L1155" i="9" s="1"/>
  <c r="K1154" i="9"/>
  <c r="I1154" i="9"/>
  <c r="H1154" i="9"/>
  <c r="L1154" i="9" s="1"/>
  <c r="K1153" i="9"/>
  <c r="M1153" i="9" s="1"/>
  <c r="I1153" i="9"/>
  <c r="H1153" i="9"/>
  <c r="K1152" i="9"/>
  <c r="I1152" i="9"/>
  <c r="H1152" i="9"/>
  <c r="K1151" i="9"/>
  <c r="I1151" i="9"/>
  <c r="H1151" i="9"/>
  <c r="K1150" i="9"/>
  <c r="I1150" i="9"/>
  <c r="H1150" i="9"/>
  <c r="K1149" i="9"/>
  <c r="I1149" i="9"/>
  <c r="H1149" i="9"/>
  <c r="K1148" i="9"/>
  <c r="I1148" i="9"/>
  <c r="H1148" i="9"/>
  <c r="K1147" i="9"/>
  <c r="I1147" i="9"/>
  <c r="H1147" i="9"/>
  <c r="K1146" i="9"/>
  <c r="I1146" i="9"/>
  <c r="H1146" i="9"/>
  <c r="K1145" i="9"/>
  <c r="I1145" i="9"/>
  <c r="H1145" i="9"/>
  <c r="K1144" i="9"/>
  <c r="I1144" i="9"/>
  <c r="H1144" i="9"/>
  <c r="K1143" i="9"/>
  <c r="I1143" i="9"/>
  <c r="H1143" i="9"/>
  <c r="K1142" i="9"/>
  <c r="I1142" i="9"/>
  <c r="H1142" i="9"/>
  <c r="K1141" i="9"/>
  <c r="L1141" i="9" s="1"/>
  <c r="I1141" i="9"/>
  <c r="H1141" i="9"/>
  <c r="K1140" i="9"/>
  <c r="I1140" i="9"/>
  <c r="H1140" i="9"/>
  <c r="K1139" i="9"/>
  <c r="I1139" i="9"/>
  <c r="H1139" i="9"/>
  <c r="K1138" i="9"/>
  <c r="I1138" i="9"/>
  <c r="H1138" i="9"/>
  <c r="L1138" i="9" s="1"/>
  <c r="K1137" i="9"/>
  <c r="I1137" i="9"/>
  <c r="H1137" i="9"/>
  <c r="K1136" i="9"/>
  <c r="I1136" i="9"/>
  <c r="H1136" i="9"/>
  <c r="K1135" i="9"/>
  <c r="I1135" i="9"/>
  <c r="H1135" i="9"/>
  <c r="K1134" i="9"/>
  <c r="I1134" i="9"/>
  <c r="M1134" i="9" s="1"/>
  <c r="H1134" i="9"/>
  <c r="L1134" i="9" s="1"/>
  <c r="K1133" i="9"/>
  <c r="I1133" i="9"/>
  <c r="H1133" i="9"/>
  <c r="K1132" i="9"/>
  <c r="I1132" i="9"/>
  <c r="H1132" i="9"/>
  <c r="K1131" i="9"/>
  <c r="I1131" i="9"/>
  <c r="H1131" i="9"/>
  <c r="K1130" i="9"/>
  <c r="I1130" i="9"/>
  <c r="H1130" i="9"/>
  <c r="K1129" i="9"/>
  <c r="I1129" i="9"/>
  <c r="H1129" i="9"/>
  <c r="K1128" i="9"/>
  <c r="I1128" i="9"/>
  <c r="H1128" i="9"/>
  <c r="K1127" i="9"/>
  <c r="I1127" i="9"/>
  <c r="H1127" i="9"/>
  <c r="K1126" i="9"/>
  <c r="L1126" i="9" s="1"/>
  <c r="I1126" i="9"/>
  <c r="H1126" i="9"/>
  <c r="K1125" i="9"/>
  <c r="I1125" i="9"/>
  <c r="H1125" i="9"/>
  <c r="K1124" i="9"/>
  <c r="I1124" i="9"/>
  <c r="H1124" i="9"/>
  <c r="K1123" i="9"/>
  <c r="I1123" i="9"/>
  <c r="H1123" i="9"/>
  <c r="K1122" i="9"/>
  <c r="L1122" i="9" s="1"/>
  <c r="I1122" i="9"/>
  <c r="M1122" i="9" s="1"/>
  <c r="H1122" i="9"/>
  <c r="K1121" i="9"/>
  <c r="L1121" i="9" s="1"/>
  <c r="I1121" i="9"/>
  <c r="M1121" i="9" s="1"/>
  <c r="H1121" i="9"/>
  <c r="M1120" i="9"/>
  <c r="L1120" i="9"/>
  <c r="K1120" i="9"/>
  <c r="I1120" i="9"/>
  <c r="H1120" i="9"/>
  <c r="K1119" i="9"/>
  <c r="I1119" i="9"/>
  <c r="H1119" i="9"/>
  <c r="K1118" i="9"/>
  <c r="I1118" i="9"/>
  <c r="H1118" i="9"/>
  <c r="K1117" i="9"/>
  <c r="L1117" i="9" s="1"/>
  <c r="I1117" i="9"/>
  <c r="H1117" i="9"/>
  <c r="K1116" i="9"/>
  <c r="I1116" i="9"/>
  <c r="M1116" i="9" s="1"/>
  <c r="H1116" i="9"/>
  <c r="L1116" i="9" s="1"/>
  <c r="K1115" i="9"/>
  <c r="I1115" i="9"/>
  <c r="H1115" i="9"/>
  <c r="K1114" i="9"/>
  <c r="I1114" i="9"/>
  <c r="H1114" i="9"/>
  <c r="K1113" i="9"/>
  <c r="I1113" i="9"/>
  <c r="H1113" i="9"/>
  <c r="K1112" i="9"/>
  <c r="I1112" i="9"/>
  <c r="H1112" i="9"/>
  <c r="K1111" i="9"/>
  <c r="I1111" i="9"/>
  <c r="H1111" i="9"/>
  <c r="M1110" i="9"/>
  <c r="K1110" i="9"/>
  <c r="I1110" i="9"/>
  <c r="H1110" i="9"/>
  <c r="K1109" i="9"/>
  <c r="I1109" i="9"/>
  <c r="H1109" i="9"/>
  <c r="K1108" i="9"/>
  <c r="L1108" i="9" s="1"/>
  <c r="I1108" i="9"/>
  <c r="M1108" i="9" s="1"/>
  <c r="H1108" i="9"/>
  <c r="K1107" i="9"/>
  <c r="I1107" i="9"/>
  <c r="M1107" i="9" s="1"/>
  <c r="H1107" i="9"/>
  <c r="L1107" i="9" s="1"/>
  <c r="K1106" i="9"/>
  <c r="I1106" i="9"/>
  <c r="M1106" i="9" s="1"/>
  <c r="H1106" i="9"/>
  <c r="L1106" i="9" s="1"/>
  <c r="K1105" i="9"/>
  <c r="I1105" i="9"/>
  <c r="H1105" i="9"/>
  <c r="L1105" i="9" s="1"/>
  <c r="K1104" i="9"/>
  <c r="I1104" i="9"/>
  <c r="H1104" i="9"/>
  <c r="K1103" i="9"/>
  <c r="I1103" i="9"/>
  <c r="M1103" i="9" s="1"/>
  <c r="H1103" i="9"/>
  <c r="M1102" i="9"/>
  <c r="K1102" i="9"/>
  <c r="L1102" i="9" s="1"/>
  <c r="I1102" i="9"/>
  <c r="H1102" i="9"/>
  <c r="K1101" i="9"/>
  <c r="I1101" i="9"/>
  <c r="H1101" i="9"/>
  <c r="K1100" i="9"/>
  <c r="I1100" i="9"/>
  <c r="H1100" i="9"/>
  <c r="K1099" i="9"/>
  <c r="I1099" i="9"/>
  <c r="H1099" i="9"/>
  <c r="K1098" i="9"/>
  <c r="I1098" i="9"/>
  <c r="H1098" i="9"/>
  <c r="K1097" i="9"/>
  <c r="L1097" i="9" s="1"/>
  <c r="I1097" i="9"/>
  <c r="H1097" i="9"/>
  <c r="K1096" i="9"/>
  <c r="I1096" i="9"/>
  <c r="H1096" i="9"/>
  <c r="K1095" i="9"/>
  <c r="I1095" i="9"/>
  <c r="H1095" i="9"/>
  <c r="K1094" i="9"/>
  <c r="L1094" i="9" s="1"/>
  <c r="I1094" i="9"/>
  <c r="M1094" i="9" s="1"/>
  <c r="H1094" i="9"/>
  <c r="K1093" i="9"/>
  <c r="I1093" i="9"/>
  <c r="H1093" i="9"/>
  <c r="L1092" i="9"/>
  <c r="K1092" i="9"/>
  <c r="I1092" i="9"/>
  <c r="M1092" i="9" s="1"/>
  <c r="H1092" i="9"/>
  <c r="M1091" i="9"/>
  <c r="K1091" i="9"/>
  <c r="I1091" i="9"/>
  <c r="H1091" i="9"/>
  <c r="K1090" i="9"/>
  <c r="I1090" i="9"/>
  <c r="H1090" i="9"/>
  <c r="K1089" i="9"/>
  <c r="L1089" i="9" s="1"/>
  <c r="I1089" i="9"/>
  <c r="M1089" i="9" s="1"/>
  <c r="H1089" i="9"/>
  <c r="K1088" i="9"/>
  <c r="I1088" i="9"/>
  <c r="M1088" i="9" s="1"/>
  <c r="H1088" i="9"/>
  <c r="L1088" i="9" s="1"/>
  <c r="K1087" i="9"/>
  <c r="I1087" i="9"/>
  <c r="H1087" i="9"/>
  <c r="K1086" i="9"/>
  <c r="I1086" i="9"/>
  <c r="H1086" i="9"/>
  <c r="K1085" i="9"/>
  <c r="I1085" i="9"/>
  <c r="H1085" i="9"/>
  <c r="K1084" i="9"/>
  <c r="I1084" i="9"/>
  <c r="H1084" i="9"/>
  <c r="L1083" i="9"/>
  <c r="K1083" i="9"/>
  <c r="M1083" i="9" s="1"/>
  <c r="I1083" i="9"/>
  <c r="H1083" i="9"/>
  <c r="K1082" i="9"/>
  <c r="I1082" i="9"/>
  <c r="H1082" i="9"/>
  <c r="K1081" i="9"/>
  <c r="M1081" i="9" s="1"/>
  <c r="I1081" i="9"/>
  <c r="H1081" i="9"/>
  <c r="K1080" i="9"/>
  <c r="I1080" i="9"/>
  <c r="H1080" i="9"/>
  <c r="K1079" i="9"/>
  <c r="M1079" i="9" s="1"/>
  <c r="I1079" i="9"/>
  <c r="H1079" i="9"/>
  <c r="K1078" i="9"/>
  <c r="L1078" i="9" s="1"/>
  <c r="I1078" i="9"/>
  <c r="M1078" i="9" s="1"/>
  <c r="H1078" i="9"/>
  <c r="K1077" i="9"/>
  <c r="M1077" i="9" s="1"/>
  <c r="I1077" i="9"/>
  <c r="H1077" i="9"/>
  <c r="M1076" i="9"/>
  <c r="K1076" i="9"/>
  <c r="I1076" i="9"/>
  <c r="H1076" i="9"/>
  <c r="K1075" i="9"/>
  <c r="I1075" i="9"/>
  <c r="H1075" i="9"/>
  <c r="K1074" i="9"/>
  <c r="I1074" i="9"/>
  <c r="H1074" i="9"/>
  <c r="L1074" i="9" s="1"/>
  <c r="K1073" i="9"/>
  <c r="I1073" i="9"/>
  <c r="H1073" i="9"/>
  <c r="K1072" i="9"/>
  <c r="I1072" i="9"/>
  <c r="H1072" i="9"/>
  <c r="K1071" i="9"/>
  <c r="I1071" i="9"/>
  <c r="M1071" i="9" s="1"/>
  <c r="H1071" i="9"/>
  <c r="K1070" i="9"/>
  <c r="L1070" i="9" s="1"/>
  <c r="I1070" i="9"/>
  <c r="H1070" i="9"/>
  <c r="K1069" i="9"/>
  <c r="I1069" i="9"/>
  <c r="H1069" i="9"/>
  <c r="K1068" i="9"/>
  <c r="I1068" i="9"/>
  <c r="H1068" i="9"/>
  <c r="K1067" i="9"/>
  <c r="I1067" i="9"/>
  <c r="H1067" i="9"/>
  <c r="K1066" i="9"/>
  <c r="I1066" i="9"/>
  <c r="H1066" i="9"/>
  <c r="K1065" i="9"/>
  <c r="I1065" i="9"/>
  <c r="H1065" i="9"/>
  <c r="L1065" i="9" s="1"/>
  <c r="K1064" i="9"/>
  <c r="M1064" i="9" s="1"/>
  <c r="I1064" i="9"/>
  <c r="H1064" i="9"/>
  <c r="K1063" i="9"/>
  <c r="I1063" i="9"/>
  <c r="H1063" i="9"/>
  <c r="K1062" i="9"/>
  <c r="L1062" i="9" s="1"/>
  <c r="I1062" i="9"/>
  <c r="M1062" i="9" s="1"/>
  <c r="H1062" i="9"/>
  <c r="K1061" i="9"/>
  <c r="I1061" i="9"/>
  <c r="H1061" i="9"/>
  <c r="K1060" i="9"/>
  <c r="L1060" i="9" s="1"/>
  <c r="I1060" i="9"/>
  <c r="H1060" i="9"/>
  <c r="K1059" i="9"/>
  <c r="I1059" i="9"/>
  <c r="H1059" i="9"/>
  <c r="K1058" i="9"/>
  <c r="I1058" i="9"/>
  <c r="H1058" i="9"/>
  <c r="M1057" i="9"/>
  <c r="L1057" i="9"/>
  <c r="K1057" i="9"/>
  <c r="I1057" i="9"/>
  <c r="H1057" i="9"/>
  <c r="M1056" i="9"/>
  <c r="K1056" i="9"/>
  <c r="L1056" i="9" s="1"/>
  <c r="I1056" i="9"/>
  <c r="H1056" i="9"/>
  <c r="K1055" i="9"/>
  <c r="I1055" i="9"/>
  <c r="H1055" i="9"/>
  <c r="K1054" i="9"/>
  <c r="I1054" i="9"/>
  <c r="H1054" i="9"/>
  <c r="L1054" i="9" s="1"/>
  <c r="K1053" i="9"/>
  <c r="I1053" i="9"/>
  <c r="H1053" i="9"/>
  <c r="K1052" i="9"/>
  <c r="L1052" i="9" s="1"/>
  <c r="I1052" i="9"/>
  <c r="H1052" i="9"/>
  <c r="K1051" i="9"/>
  <c r="I1051" i="9"/>
  <c r="M1051" i="9" s="1"/>
  <c r="H1051" i="9"/>
  <c r="K1050" i="9"/>
  <c r="I1050" i="9"/>
  <c r="H1050" i="9"/>
  <c r="K1049" i="9"/>
  <c r="I1049" i="9"/>
  <c r="H1049" i="9"/>
  <c r="K1048" i="9"/>
  <c r="I1048" i="9"/>
  <c r="H1048" i="9"/>
  <c r="L1047" i="9"/>
  <c r="K1047" i="9"/>
  <c r="M1047" i="9" s="1"/>
  <c r="I1047" i="9"/>
  <c r="H1047" i="9"/>
  <c r="K1046" i="9"/>
  <c r="I1046" i="9"/>
  <c r="H1046" i="9"/>
  <c r="K1045" i="9"/>
  <c r="M1045" i="9" s="1"/>
  <c r="I1045" i="9"/>
  <c r="H1045" i="9"/>
  <c r="K1044" i="9"/>
  <c r="M1044" i="9" s="1"/>
  <c r="I1044" i="9"/>
  <c r="H1044" i="9"/>
  <c r="K1043" i="9"/>
  <c r="I1043" i="9"/>
  <c r="H1043" i="9"/>
  <c r="K1042" i="9"/>
  <c r="I1042" i="9"/>
  <c r="M1042" i="9" s="1"/>
  <c r="H1042" i="9"/>
  <c r="L1042" i="9" s="1"/>
  <c r="K1041" i="9"/>
  <c r="L1041" i="9" s="1"/>
  <c r="I1041" i="9"/>
  <c r="M1041" i="9" s="1"/>
  <c r="H1041" i="9"/>
  <c r="L1040" i="9"/>
  <c r="K1040" i="9"/>
  <c r="I1040" i="9"/>
  <c r="M1040" i="9" s="1"/>
  <c r="H1040" i="9"/>
  <c r="K1039" i="9"/>
  <c r="I1039" i="9"/>
  <c r="H1039" i="9"/>
  <c r="K1038" i="9"/>
  <c r="I1038" i="9"/>
  <c r="H1038" i="9"/>
  <c r="K1037" i="9"/>
  <c r="I1037" i="9"/>
  <c r="H1037" i="9"/>
  <c r="K1036" i="9"/>
  <c r="I1036" i="9"/>
  <c r="H1036" i="9"/>
  <c r="L1035" i="9"/>
  <c r="K1035" i="9"/>
  <c r="I1035" i="9"/>
  <c r="H1035" i="9"/>
  <c r="K1034" i="9"/>
  <c r="I1034" i="9"/>
  <c r="H1034" i="9"/>
  <c r="K1033" i="9"/>
  <c r="I1033" i="9"/>
  <c r="H1033" i="9"/>
  <c r="K1032" i="9"/>
  <c r="L1032" i="9" s="1"/>
  <c r="I1032" i="9"/>
  <c r="M1032" i="9" s="1"/>
  <c r="H1032" i="9"/>
  <c r="K1031" i="9"/>
  <c r="I1031" i="9"/>
  <c r="H1031" i="9"/>
  <c r="K1030" i="9"/>
  <c r="I1030" i="9"/>
  <c r="H1030" i="9"/>
  <c r="K1029" i="9"/>
  <c r="I1029" i="9"/>
  <c r="H1029" i="9"/>
  <c r="K1028" i="9"/>
  <c r="I1028" i="9"/>
  <c r="M1028" i="9" s="1"/>
  <c r="H1028" i="9"/>
  <c r="K1027" i="9"/>
  <c r="M1027" i="9" s="1"/>
  <c r="I1027" i="9"/>
  <c r="H1027" i="9"/>
  <c r="K1026" i="9"/>
  <c r="I1026" i="9"/>
  <c r="H1026" i="9"/>
  <c r="K1025" i="9"/>
  <c r="I1025" i="9"/>
  <c r="H1025" i="9"/>
  <c r="K1024" i="9"/>
  <c r="I1024" i="9"/>
  <c r="M1024" i="9" s="1"/>
  <c r="H1024" i="9"/>
  <c r="L1024" i="9" s="1"/>
  <c r="K1023" i="9"/>
  <c r="I1023" i="9"/>
  <c r="H1023" i="9"/>
  <c r="K1022" i="9"/>
  <c r="I1022" i="9"/>
  <c r="H1022" i="9"/>
  <c r="K1021" i="9"/>
  <c r="I1021" i="9"/>
  <c r="H1021" i="9"/>
  <c r="K1020" i="9"/>
  <c r="L1020" i="9" s="1"/>
  <c r="I1020" i="9"/>
  <c r="H1020" i="9"/>
  <c r="K1019" i="9"/>
  <c r="I1019" i="9"/>
  <c r="H1019" i="9"/>
  <c r="K1018" i="9"/>
  <c r="I1018" i="9"/>
  <c r="H1018" i="9"/>
  <c r="K1017" i="9"/>
  <c r="I1017" i="9"/>
  <c r="H1017" i="9"/>
  <c r="K1016" i="9"/>
  <c r="I1016" i="9"/>
  <c r="H1016" i="9"/>
  <c r="K1015" i="9"/>
  <c r="I1015" i="9"/>
  <c r="H1015" i="9"/>
  <c r="K1014" i="9"/>
  <c r="I1014" i="9"/>
  <c r="H1014" i="9"/>
  <c r="K1013" i="9"/>
  <c r="I1013" i="9"/>
  <c r="M1013" i="9" s="1"/>
  <c r="H1013" i="9"/>
  <c r="K1012" i="9"/>
  <c r="I1012" i="9"/>
  <c r="H1012" i="9"/>
  <c r="K1011" i="9"/>
  <c r="M1011" i="9" s="1"/>
  <c r="I1011" i="9"/>
  <c r="H1011" i="9"/>
  <c r="K1010" i="9"/>
  <c r="I1010" i="9"/>
  <c r="H1010" i="9"/>
  <c r="L1010" i="9" s="1"/>
  <c r="K1009" i="9"/>
  <c r="I1009" i="9"/>
  <c r="M1009" i="9" s="1"/>
  <c r="H1009" i="9"/>
  <c r="K1008" i="9"/>
  <c r="L1008" i="9" s="1"/>
  <c r="I1008" i="9"/>
  <c r="M1008" i="9" s="1"/>
  <c r="H1008" i="9"/>
  <c r="K1007" i="9"/>
  <c r="I1007" i="9"/>
  <c r="H1007" i="9"/>
  <c r="K1006" i="9"/>
  <c r="I1006" i="9"/>
  <c r="H1006" i="9"/>
  <c r="K1005" i="9"/>
  <c r="I1005" i="9"/>
  <c r="H1005" i="9"/>
  <c r="K1004" i="9"/>
  <c r="I1004" i="9"/>
  <c r="H1004" i="9"/>
  <c r="K1003" i="9"/>
  <c r="I1003" i="9"/>
  <c r="H1003" i="9"/>
  <c r="L1003" i="9" s="1"/>
  <c r="M1002" i="9"/>
  <c r="K1002" i="9"/>
  <c r="L1002" i="9" s="1"/>
  <c r="I1002" i="9"/>
  <c r="H1002" i="9"/>
  <c r="K1001" i="9"/>
  <c r="I1001" i="9"/>
  <c r="H1001" i="9"/>
  <c r="L1001" i="9" s="1"/>
  <c r="K1000" i="9"/>
  <c r="I1000" i="9"/>
  <c r="H1000" i="9"/>
  <c r="K999" i="9"/>
  <c r="I999" i="9"/>
  <c r="H999" i="9"/>
  <c r="K998" i="9"/>
  <c r="I998" i="9"/>
  <c r="M998" i="9" s="1"/>
  <c r="H998" i="9"/>
  <c r="K997" i="9"/>
  <c r="I997" i="9"/>
  <c r="H997" i="9"/>
  <c r="K996" i="9"/>
  <c r="I996" i="9"/>
  <c r="H996" i="9"/>
  <c r="K995" i="9"/>
  <c r="I995" i="9"/>
  <c r="M995" i="9" s="1"/>
  <c r="H995" i="9"/>
  <c r="K994" i="9"/>
  <c r="I994" i="9"/>
  <c r="H994" i="9"/>
  <c r="L994" i="9" s="1"/>
  <c r="L993" i="9"/>
  <c r="K993" i="9"/>
  <c r="I993" i="9"/>
  <c r="M993" i="9" s="1"/>
  <c r="H993" i="9"/>
  <c r="K992" i="9"/>
  <c r="I992" i="9"/>
  <c r="M992" i="9" s="1"/>
  <c r="H992" i="9"/>
  <c r="K991" i="9"/>
  <c r="I991" i="9"/>
  <c r="H991" i="9"/>
  <c r="K990" i="9"/>
  <c r="L990" i="9" s="1"/>
  <c r="I990" i="9"/>
  <c r="M990" i="9" s="1"/>
  <c r="H990" i="9"/>
  <c r="K989" i="9"/>
  <c r="I989" i="9"/>
  <c r="H989" i="9"/>
  <c r="K988" i="9"/>
  <c r="I988" i="9"/>
  <c r="H988" i="9"/>
  <c r="K987" i="9"/>
  <c r="I987" i="9"/>
  <c r="H987" i="9"/>
  <c r="K986" i="9"/>
  <c r="I986" i="9"/>
  <c r="H986" i="9"/>
  <c r="K985" i="9"/>
  <c r="I985" i="9"/>
  <c r="H985" i="9"/>
  <c r="K984" i="9"/>
  <c r="I984" i="9"/>
  <c r="H984" i="9"/>
  <c r="K983" i="9"/>
  <c r="M983" i="9" s="1"/>
  <c r="I983" i="9"/>
  <c r="H983" i="9"/>
  <c r="K982" i="9"/>
  <c r="L982" i="9" s="1"/>
  <c r="I982" i="9"/>
  <c r="H982" i="9"/>
  <c r="K981" i="9"/>
  <c r="I981" i="9"/>
  <c r="H981" i="9"/>
  <c r="M980" i="9"/>
  <c r="K980" i="9"/>
  <c r="I980" i="9"/>
  <c r="H980" i="9"/>
  <c r="K979" i="9"/>
  <c r="L979" i="9" s="1"/>
  <c r="I979" i="9"/>
  <c r="M979" i="9" s="1"/>
  <c r="H979" i="9"/>
  <c r="K978" i="9"/>
  <c r="I978" i="9"/>
  <c r="M978" i="9" s="1"/>
  <c r="H978" i="9"/>
  <c r="L978" i="9" s="1"/>
  <c r="L977" i="9"/>
  <c r="K977" i="9"/>
  <c r="I977" i="9"/>
  <c r="M977" i="9" s="1"/>
  <c r="H977" i="9"/>
  <c r="K976" i="9"/>
  <c r="I976" i="9"/>
  <c r="H976" i="9"/>
  <c r="K975" i="9"/>
  <c r="I975" i="9"/>
  <c r="H975" i="9"/>
  <c r="L974" i="9"/>
  <c r="K974" i="9"/>
  <c r="I974" i="9"/>
  <c r="H974" i="9"/>
  <c r="K973" i="9"/>
  <c r="M973" i="9" s="1"/>
  <c r="I973" i="9"/>
  <c r="H973" i="9"/>
  <c r="K972" i="9"/>
  <c r="M972" i="9" s="1"/>
  <c r="I972" i="9"/>
  <c r="H972" i="9"/>
  <c r="K971" i="9"/>
  <c r="I971" i="9"/>
  <c r="H971" i="9"/>
  <c r="K970" i="9"/>
  <c r="I970" i="9"/>
  <c r="M970" i="9" s="1"/>
  <c r="H970" i="9"/>
  <c r="K969" i="9"/>
  <c r="I969" i="9"/>
  <c r="H969" i="9"/>
  <c r="K968" i="9"/>
  <c r="I968" i="9"/>
  <c r="H968" i="9"/>
  <c r="L968" i="9" s="1"/>
  <c r="K967" i="9"/>
  <c r="I967" i="9"/>
  <c r="H967" i="9"/>
  <c r="K966" i="9"/>
  <c r="L966" i="9" s="1"/>
  <c r="I966" i="9"/>
  <c r="H966" i="9"/>
  <c r="K965" i="9"/>
  <c r="I965" i="9"/>
  <c r="H965" i="9"/>
  <c r="K964" i="9"/>
  <c r="I964" i="9"/>
  <c r="H964" i="9"/>
  <c r="K963" i="9"/>
  <c r="I963" i="9"/>
  <c r="H963" i="9"/>
  <c r="K962" i="9"/>
  <c r="I962" i="9"/>
  <c r="M962" i="9" s="1"/>
  <c r="H962" i="9"/>
  <c r="K961" i="9"/>
  <c r="I961" i="9"/>
  <c r="H961" i="9"/>
  <c r="K960" i="9"/>
  <c r="M960" i="9" s="1"/>
  <c r="I960" i="9"/>
  <c r="H960" i="9"/>
  <c r="K959" i="9"/>
  <c r="I959" i="9"/>
  <c r="H959" i="9"/>
  <c r="K958" i="9"/>
  <c r="L958" i="9" s="1"/>
  <c r="I958" i="9"/>
  <c r="H958" i="9"/>
  <c r="K957" i="9"/>
  <c r="I957" i="9"/>
  <c r="H957" i="9"/>
  <c r="K956" i="9"/>
  <c r="L956" i="9" s="1"/>
  <c r="I956" i="9"/>
  <c r="H956" i="9"/>
  <c r="L955" i="9"/>
  <c r="K955" i="9"/>
  <c r="I955" i="9"/>
  <c r="H955" i="9"/>
  <c r="K954" i="9"/>
  <c r="I954" i="9"/>
  <c r="H954" i="9"/>
  <c r="K953" i="9"/>
  <c r="I953" i="9"/>
  <c r="H953" i="9"/>
  <c r="K952" i="9"/>
  <c r="I952" i="9"/>
  <c r="H952" i="9"/>
  <c r="K951" i="9"/>
  <c r="I951" i="9"/>
  <c r="M951" i="9" s="1"/>
  <c r="H951" i="9"/>
  <c r="K950" i="9"/>
  <c r="I950" i="9"/>
  <c r="H950" i="9"/>
  <c r="K949" i="9"/>
  <c r="I949" i="9"/>
  <c r="H949" i="9"/>
  <c r="M948" i="9"/>
  <c r="K948" i="9"/>
  <c r="I948" i="9"/>
  <c r="H948" i="9"/>
  <c r="M947" i="9"/>
  <c r="K947" i="9"/>
  <c r="L947" i="9" s="1"/>
  <c r="I947" i="9"/>
  <c r="H947" i="9"/>
  <c r="K946" i="9"/>
  <c r="I946" i="9"/>
  <c r="M946" i="9" s="1"/>
  <c r="H946" i="9"/>
  <c r="K945" i="9"/>
  <c r="I945" i="9"/>
  <c r="H945" i="9"/>
  <c r="K944" i="9"/>
  <c r="I944" i="9"/>
  <c r="M944" i="9" s="1"/>
  <c r="H944" i="9"/>
  <c r="K943" i="9"/>
  <c r="I943" i="9"/>
  <c r="M943" i="9" s="1"/>
  <c r="H943" i="9"/>
  <c r="L943" i="9" s="1"/>
  <c r="M942" i="9"/>
  <c r="K942" i="9"/>
  <c r="L942" i="9" s="1"/>
  <c r="I942" i="9"/>
  <c r="H942" i="9"/>
  <c r="K941" i="9"/>
  <c r="I941" i="9"/>
  <c r="H941" i="9"/>
  <c r="K940" i="9"/>
  <c r="M940" i="9" s="1"/>
  <c r="I940" i="9"/>
  <c r="H940" i="9"/>
  <c r="K939" i="9"/>
  <c r="I939" i="9"/>
  <c r="H939" i="9"/>
  <c r="K938" i="9"/>
  <c r="L938" i="9" s="1"/>
  <c r="I938" i="9"/>
  <c r="M938" i="9" s="1"/>
  <c r="H938" i="9"/>
  <c r="K937" i="9"/>
  <c r="I937" i="9"/>
  <c r="H937" i="9"/>
  <c r="K936" i="9"/>
  <c r="I936" i="9"/>
  <c r="H936" i="9"/>
  <c r="K935" i="9"/>
  <c r="I935" i="9"/>
  <c r="H935" i="9"/>
  <c r="K934" i="9"/>
  <c r="I934" i="9"/>
  <c r="M934" i="9" s="1"/>
  <c r="H934" i="9"/>
  <c r="K933" i="9"/>
  <c r="I933" i="9"/>
  <c r="H933" i="9"/>
  <c r="K932" i="9"/>
  <c r="I932" i="9"/>
  <c r="H932" i="9"/>
  <c r="K931" i="9"/>
  <c r="L931" i="9" s="1"/>
  <c r="I931" i="9"/>
  <c r="H931" i="9"/>
  <c r="L930" i="9"/>
  <c r="K930" i="9"/>
  <c r="I930" i="9"/>
  <c r="M930" i="9" s="1"/>
  <c r="H930" i="9"/>
  <c r="M929" i="9"/>
  <c r="K929" i="9"/>
  <c r="L929" i="9" s="1"/>
  <c r="I929" i="9"/>
  <c r="H929" i="9"/>
  <c r="M928" i="9"/>
  <c r="L928" i="9"/>
  <c r="K928" i="9"/>
  <c r="I928" i="9"/>
  <c r="H928" i="9"/>
  <c r="K927" i="9"/>
  <c r="M927" i="9" s="1"/>
  <c r="I927" i="9"/>
  <c r="H927" i="9"/>
  <c r="K926" i="9"/>
  <c r="L926" i="9" s="1"/>
  <c r="I926" i="9"/>
  <c r="H926" i="9"/>
  <c r="K925" i="9"/>
  <c r="M925" i="9" s="1"/>
  <c r="I925" i="9"/>
  <c r="H925" i="9"/>
  <c r="K924" i="9"/>
  <c r="I924" i="9"/>
  <c r="H924" i="9"/>
  <c r="K923" i="9"/>
  <c r="I923" i="9"/>
  <c r="H923" i="9"/>
  <c r="K922" i="9"/>
  <c r="I922" i="9"/>
  <c r="H922" i="9"/>
  <c r="K921" i="9"/>
  <c r="M921" i="9" s="1"/>
  <c r="I921" i="9"/>
  <c r="H921" i="9"/>
  <c r="K920" i="9"/>
  <c r="I920" i="9"/>
  <c r="H920" i="9"/>
  <c r="K919" i="9"/>
  <c r="I919" i="9"/>
  <c r="H919" i="9"/>
  <c r="K918" i="9"/>
  <c r="I918" i="9"/>
  <c r="H918" i="9"/>
  <c r="L917" i="9"/>
  <c r="K917" i="9"/>
  <c r="I917" i="9"/>
  <c r="M917" i="9" s="1"/>
  <c r="H917" i="9"/>
  <c r="M916" i="9"/>
  <c r="K916" i="9"/>
  <c r="I916" i="9"/>
  <c r="H916" i="9"/>
  <c r="K915" i="9"/>
  <c r="M915" i="9" s="1"/>
  <c r="I915" i="9"/>
  <c r="H915" i="9"/>
  <c r="K914" i="9"/>
  <c r="I914" i="9"/>
  <c r="M914" i="9" s="1"/>
  <c r="H914" i="9"/>
  <c r="L914" i="9" s="1"/>
  <c r="L913" i="9"/>
  <c r="K913" i="9"/>
  <c r="I913" i="9"/>
  <c r="H913" i="9"/>
  <c r="K912" i="9"/>
  <c r="I912" i="9"/>
  <c r="H912" i="9"/>
  <c r="K911" i="9"/>
  <c r="I911" i="9"/>
  <c r="H911" i="9"/>
  <c r="K910" i="9"/>
  <c r="I910" i="9"/>
  <c r="H910" i="9"/>
  <c r="K909" i="9"/>
  <c r="I909" i="9"/>
  <c r="H909" i="9"/>
  <c r="K908" i="9"/>
  <c r="I908" i="9"/>
  <c r="H908" i="9"/>
  <c r="K907" i="9"/>
  <c r="I907" i="9"/>
  <c r="H907" i="9"/>
  <c r="K906" i="9"/>
  <c r="I906" i="9"/>
  <c r="H906" i="9"/>
  <c r="K905" i="9"/>
  <c r="I905" i="9"/>
  <c r="H905" i="9"/>
  <c r="K904" i="9"/>
  <c r="M904" i="9" s="1"/>
  <c r="I904" i="9"/>
  <c r="H904" i="9"/>
  <c r="K903" i="9"/>
  <c r="I903" i="9"/>
  <c r="H903" i="9"/>
  <c r="K902" i="9"/>
  <c r="L902" i="9" s="1"/>
  <c r="I902" i="9"/>
  <c r="H902" i="9"/>
  <c r="K901" i="9"/>
  <c r="I901" i="9"/>
  <c r="H901" i="9"/>
  <c r="K900" i="9"/>
  <c r="M900" i="9" s="1"/>
  <c r="I900" i="9"/>
  <c r="H900" i="9"/>
  <c r="L900" i="9" s="1"/>
  <c r="K899" i="9"/>
  <c r="I899" i="9"/>
  <c r="H899" i="9"/>
  <c r="K898" i="9"/>
  <c r="I898" i="9"/>
  <c r="M898" i="9" s="1"/>
  <c r="H898" i="9"/>
  <c r="K897" i="9"/>
  <c r="L897" i="9" s="1"/>
  <c r="I897" i="9"/>
  <c r="M897" i="9" s="1"/>
  <c r="H897" i="9"/>
  <c r="K896" i="9"/>
  <c r="L896" i="9" s="1"/>
  <c r="I896" i="9"/>
  <c r="H896" i="9"/>
  <c r="K895" i="9"/>
  <c r="I895" i="9"/>
  <c r="H895" i="9"/>
  <c r="M894" i="9"/>
  <c r="K894" i="9"/>
  <c r="L894" i="9" s="1"/>
  <c r="I894" i="9"/>
  <c r="H894" i="9"/>
  <c r="K893" i="9"/>
  <c r="L893" i="9" s="1"/>
  <c r="I893" i="9"/>
  <c r="M893" i="9" s="1"/>
  <c r="H893" i="9"/>
  <c r="K892" i="9"/>
  <c r="I892" i="9"/>
  <c r="H892" i="9"/>
  <c r="L891" i="9"/>
  <c r="K891" i="9"/>
  <c r="I891" i="9"/>
  <c r="H891" i="9"/>
  <c r="K890" i="9"/>
  <c r="I890" i="9"/>
  <c r="H890" i="9"/>
  <c r="K889" i="9"/>
  <c r="I889" i="9"/>
  <c r="H889" i="9"/>
  <c r="K888" i="9"/>
  <c r="I888" i="9"/>
  <c r="H888" i="9"/>
  <c r="K887" i="9"/>
  <c r="I887" i="9"/>
  <c r="H887" i="9"/>
  <c r="L886" i="9"/>
  <c r="K886" i="9"/>
  <c r="M886" i="9" s="1"/>
  <c r="I886" i="9"/>
  <c r="H886" i="9"/>
  <c r="M885" i="9"/>
  <c r="K885" i="9"/>
  <c r="L885" i="9" s="1"/>
  <c r="I885" i="9"/>
  <c r="H885" i="9"/>
  <c r="M884" i="9"/>
  <c r="K884" i="9"/>
  <c r="I884" i="9"/>
  <c r="H884" i="9"/>
  <c r="L883" i="9"/>
  <c r="K883" i="9"/>
  <c r="M883" i="9" s="1"/>
  <c r="I883" i="9"/>
  <c r="H883" i="9"/>
  <c r="K882" i="9"/>
  <c r="I882" i="9"/>
  <c r="H882" i="9"/>
  <c r="L882" i="9" s="1"/>
  <c r="L881" i="9"/>
  <c r="K881" i="9"/>
  <c r="I881" i="9"/>
  <c r="M881" i="9" s="1"/>
  <c r="H881" i="9"/>
  <c r="L880" i="9"/>
  <c r="K880" i="9"/>
  <c r="I880" i="9"/>
  <c r="H880" i="9"/>
  <c r="K879" i="9"/>
  <c r="M879" i="9" s="1"/>
  <c r="I879" i="9"/>
  <c r="H879" i="9"/>
  <c r="K878" i="9"/>
  <c r="M878" i="9" s="1"/>
  <c r="I878" i="9"/>
  <c r="H878" i="9"/>
  <c r="K877" i="9"/>
  <c r="I877" i="9"/>
  <c r="H877" i="9"/>
  <c r="K876" i="9"/>
  <c r="I876" i="9"/>
  <c r="H876" i="9"/>
  <c r="K875" i="9"/>
  <c r="I875" i="9"/>
  <c r="H875" i="9"/>
  <c r="L874" i="9"/>
  <c r="K874" i="9"/>
  <c r="I874" i="9"/>
  <c r="M874" i="9" s="1"/>
  <c r="H874" i="9"/>
  <c r="K873" i="9"/>
  <c r="L873" i="9" s="1"/>
  <c r="I873" i="9"/>
  <c r="H873" i="9"/>
  <c r="K872" i="9"/>
  <c r="I872" i="9"/>
  <c r="H872" i="9"/>
  <c r="K871" i="9"/>
  <c r="I871" i="9"/>
  <c r="H871" i="9"/>
  <c r="M870" i="9"/>
  <c r="K870" i="9"/>
  <c r="L870" i="9" s="1"/>
  <c r="I870" i="9"/>
  <c r="H870" i="9"/>
  <c r="K869" i="9"/>
  <c r="I869" i="9"/>
  <c r="H869" i="9"/>
  <c r="K868" i="9"/>
  <c r="I868" i="9"/>
  <c r="H868" i="9"/>
  <c r="K867" i="9"/>
  <c r="I867" i="9"/>
  <c r="H867" i="9"/>
  <c r="K866" i="9"/>
  <c r="I866" i="9"/>
  <c r="H866" i="9"/>
  <c r="K865" i="9"/>
  <c r="I865" i="9"/>
  <c r="H865" i="9"/>
  <c r="L865" i="9" s="1"/>
  <c r="K864" i="9"/>
  <c r="I864" i="9"/>
  <c r="H864" i="9"/>
  <c r="K863" i="9"/>
  <c r="I863" i="9"/>
  <c r="H863" i="9"/>
  <c r="L863" i="9" s="1"/>
  <c r="L862" i="9"/>
  <c r="K862" i="9"/>
  <c r="I862" i="9"/>
  <c r="H862" i="9"/>
  <c r="K861" i="9"/>
  <c r="I861" i="9"/>
  <c r="H861" i="9"/>
  <c r="K860" i="9"/>
  <c r="I860" i="9"/>
  <c r="H860" i="9"/>
  <c r="K859" i="9"/>
  <c r="L859" i="9" s="1"/>
  <c r="I859" i="9"/>
  <c r="H859" i="9"/>
  <c r="K858" i="9"/>
  <c r="I858" i="9"/>
  <c r="H858" i="9"/>
  <c r="K857" i="9"/>
  <c r="I857" i="9"/>
  <c r="H857" i="9"/>
  <c r="K856" i="9"/>
  <c r="I856" i="9"/>
  <c r="H856" i="9"/>
  <c r="K855" i="9"/>
  <c r="M855" i="9" s="1"/>
  <c r="I855" i="9"/>
  <c r="H855" i="9"/>
  <c r="K854" i="9"/>
  <c r="M854" i="9" s="1"/>
  <c r="I854" i="9"/>
  <c r="H854" i="9"/>
  <c r="K853" i="9"/>
  <c r="I853" i="9"/>
  <c r="H853" i="9"/>
  <c r="M852" i="9"/>
  <c r="K852" i="9"/>
  <c r="I852" i="9"/>
  <c r="H852" i="9"/>
  <c r="K851" i="9"/>
  <c r="L851" i="9" s="1"/>
  <c r="I851" i="9"/>
  <c r="M851" i="9" s="1"/>
  <c r="H851" i="9"/>
  <c r="K850" i="9"/>
  <c r="I850" i="9"/>
  <c r="M850" i="9" s="1"/>
  <c r="H850" i="9"/>
  <c r="L850" i="9" s="1"/>
  <c r="K849" i="9"/>
  <c r="I849" i="9"/>
  <c r="H849" i="9"/>
  <c r="L849" i="9" s="1"/>
  <c r="K848" i="9"/>
  <c r="I848" i="9"/>
  <c r="H848" i="9"/>
  <c r="K847" i="9"/>
  <c r="I847" i="9"/>
  <c r="M847" i="9" s="1"/>
  <c r="H847" i="9"/>
  <c r="K846" i="9"/>
  <c r="I846" i="9"/>
  <c r="H846" i="9"/>
  <c r="K845" i="9"/>
  <c r="I845" i="9"/>
  <c r="H845" i="9"/>
  <c r="L845" i="9" s="1"/>
  <c r="K844" i="9"/>
  <c r="M844" i="9" s="1"/>
  <c r="I844" i="9"/>
  <c r="H844" i="9"/>
  <c r="K843" i="9"/>
  <c r="I843" i="9"/>
  <c r="H843" i="9"/>
  <c r="K842" i="9"/>
  <c r="I842" i="9"/>
  <c r="H842" i="9"/>
  <c r="L841" i="9"/>
  <c r="K841" i="9"/>
  <c r="I841" i="9"/>
  <c r="M841" i="9" s="1"/>
  <c r="H841" i="9"/>
  <c r="K840" i="9"/>
  <c r="L840" i="9" s="1"/>
  <c r="I840" i="9"/>
  <c r="M840" i="9" s="1"/>
  <c r="H840" i="9"/>
  <c r="K839" i="9"/>
  <c r="I839" i="9"/>
  <c r="H839" i="9"/>
  <c r="K838" i="9"/>
  <c r="I838" i="9"/>
  <c r="H838" i="9"/>
  <c r="K837" i="9"/>
  <c r="I837" i="9"/>
  <c r="H837" i="9"/>
  <c r="K836" i="9"/>
  <c r="I836" i="9"/>
  <c r="H836" i="9"/>
  <c r="K835" i="9"/>
  <c r="M835" i="9" s="1"/>
  <c r="I835" i="9"/>
  <c r="H835" i="9"/>
  <c r="K834" i="9"/>
  <c r="I834" i="9"/>
  <c r="H834" i="9"/>
  <c r="K833" i="9"/>
  <c r="I833" i="9"/>
  <c r="H833" i="9"/>
  <c r="K832" i="9"/>
  <c r="I832" i="9"/>
  <c r="H832" i="9"/>
  <c r="K831" i="9"/>
  <c r="I831" i="9"/>
  <c r="H831" i="9"/>
  <c r="K830" i="9"/>
  <c r="I830" i="9"/>
  <c r="H830" i="9"/>
  <c r="L830" i="9" s="1"/>
  <c r="K829" i="9"/>
  <c r="I829" i="9"/>
  <c r="H829" i="9"/>
  <c r="L828" i="9"/>
  <c r="K828" i="9"/>
  <c r="I828" i="9"/>
  <c r="M828" i="9" s="1"/>
  <c r="H828" i="9"/>
  <c r="K827" i="9"/>
  <c r="I827" i="9"/>
  <c r="M827" i="9" s="1"/>
  <c r="H827" i="9"/>
  <c r="L827" i="9" s="1"/>
  <c r="K826" i="9"/>
  <c r="I826" i="9"/>
  <c r="H826" i="9"/>
  <c r="K825" i="9"/>
  <c r="M825" i="9" s="1"/>
  <c r="I825" i="9"/>
  <c r="H825" i="9"/>
  <c r="K824" i="9"/>
  <c r="I824" i="9"/>
  <c r="H824" i="9"/>
  <c r="K823" i="9"/>
  <c r="I823" i="9"/>
  <c r="M823" i="9" s="1"/>
  <c r="H823" i="9"/>
  <c r="L823" i="9" s="1"/>
  <c r="K822" i="9"/>
  <c r="I822" i="9"/>
  <c r="H822" i="9"/>
  <c r="L822" i="9" s="1"/>
  <c r="L821" i="9"/>
  <c r="K821" i="9"/>
  <c r="I821" i="9"/>
  <c r="M821" i="9" s="1"/>
  <c r="H821" i="9"/>
  <c r="K820" i="9"/>
  <c r="L820" i="9" s="1"/>
  <c r="I820" i="9"/>
  <c r="H820" i="9"/>
  <c r="K819" i="9"/>
  <c r="L819" i="9" s="1"/>
  <c r="I819" i="9"/>
  <c r="M819" i="9" s="1"/>
  <c r="H819" i="9"/>
  <c r="K818" i="9"/>
  <c r="L818" i="9" s="1"/>
  <c r="I818" i="9"/>
  <c r="H818" i="9"/>
  <c r="K817" i="9"/>
  <c r="I817" i="9"/>
  <c r="H817" i="9"/>
  <c r="K816" i="9"/>
  <c r="I816" i="9"/>
  <c r="H816" i="9"/>
  <c r="K815" i="9"/>
  <c r="I815" i="9"/>
  <c r="M815" i="9" s="1"/>
  <c r="H815" i="9"/>
  <c r="L815" i="9" s="1"/>
  <c r="K814" i="9"/>
  <c r="M814" i="9" s="1"/>
  <c r="I814" i="9"/>
  <c r="H814" i="9"/>
  <c r="K813" i="9"/>
  <c r="I813" i="9"/>
  <c r="H813" i="9"/>
  <c r="K812" i="9"/>
  <c r="I812" i="9"/>
  <c r="H812" i="9"/>
  <c r="K811" i="9"/>
  <c r="I811" i="9"/>
  <c r="H811" i="9"/>
  <c r="K810" i="9"/>
  <c r="I810" i="9"/>
  <c r="H810" i="9"/>
  <c r="K809" i="9"/>
  <c r="M809" i="9" s="1"/>
  <c r="I809" i="9"/>
  <c r="H809" i="9"/>
  <c r="K808" i="9"/>
  <c r="L808" i="9" s="1"/>
  <c r="I808" i="9"/>
  <c r="H808" i="9"/>
  <c r="K807" i="9"/>
  <c r="M807" i="9" s="1"/>
  <c r="I807" i="9"/>
  <c r="H807" i="9"/>
  <c r="M806" i="9"/>
  <c r="K806" i="9"/>
  <c r="L806" i="9" s="1"/>
  <c r="I806" i="9"/>
  <c r="H806" i="9"/>
  <c r="K805" i="9"/>
  <c r="I805" i="9"/>
  <c r="H805" i="9"/>
  <c r="M804" i="9"/>
  <c r="K804" i="9"/>
  <c r="I804" i="9"/>
  <c r="H804" i="9"/>
  <c r="L804" i="9" s="1"/>
  <c r="M803" i="9"/>
  <c r="K803" i="9"/>
  <c r="I803" i="9"/>
  <c r="H803" i="9"/>
  <c r="K802" i="9"/>
  <c r="M802" i="9" s="1"/>
  <c r="I802" i="9"/>
  <c r="H802" i="9"/>
  <c r="L801" i="9"/>
  <c r="K801" i="9"/>
  <c r="I801" i="9"/>
  <c r="M801" i="9" s="1"/>
  <c r="H801" i="9"/>
  <c r="K800" i="9"/>
  <c r="I800" i="9"/>
  <c r="H800" i="9"/>
  <c r="K799" i="9"/>
  <c r="I799" i="9"/>
  <c r="H799" i="9"/>
  <c r="K798" i="9"/>
  <c r="I798" i="9"/>
  <c r="H798" i="9"/>
  <c r="K797" i="9"/>
  <c r="I797" i="9"/>
  <c r="H797" i="9"/>
  <c r="M796" i="9"/>
  <c r="K796" i="9"/>
  <c r="I796" i="9"/>
  <c r="H796" i="9"/>
  <c r="K795" i="9"/>
  <c r="I795" i="9"/>
  <c r="H795" i="9"/>
  <c r="K794" i="9"/>
  <c r="I794" i="9"/>
  <c r="H794" i="9"/>
  <c r="K793" i="9"/>
  <c r="L793" i="9" s="1"/>
  <c r="I793" i="9"/>
  <c r="H793" i="9"/>
  <c r="K792" i="9"/>
  <c r="I792" i="9"/>
  <c r="H792" i="9"/>
  <c r="K791" i="9"/>
  <c r="L791" i="9" s="1"/>
  <c r="I791" i="9"/>
  <c r="M791" i="9" s="1"/>
  <c r="H791" i="9"/>
  <c r="K790" i="9"/>
  <c r="I790" i="9"/>
  <c r="H790" i="9"/>
  <c r="K789" i="9"/>
  <c r="I789" i="9"/>
  <c r="H789" i="9"/>
  <c r="K788" i="9"/>
  <c r="I788" i="9"/>
  <c r="H788" i="9"/>
  <c r="M787" i="9"/>
  <c r="L787" i="9"/>
  <c r="K787" i="9"/>
  <c r="I787" i="9"/>
  <c r="H787" i="9"/>
  <c r="K786" i="9"/>
  <c r="L786" i="9" s="1"/>
  <c r="I786" i="9"/>
  <c r="H786" i="9"/>
  <c r="K785" i="9"/>
  <c r="I785" i="9"/>
  <c r="H785" i="9"/>
  <c r="L785" i="9" s="1"/>
  <c r="M784" i="9"/>
  <c r="L784" i="9"/>
  <c r="K784" i="9"/>
  <c r="I784" i="9"/>
  <c r="H784" i="9"/>
  <c r="K783" i="9"/>
  <c r="M783" i="9" s="1"/>
  <c r="I783" i="9"/>
  <c r="H783" i="9"/>
  <c r="K782" i="9"/>
  <c r="I782" i="9"/>
  <c r="H782" i="9"/>
  <c r="L781" i="9"/>
  <c r="K781" i="9"/>
  <c r="I781" i="9"/>
  <c r="H781" i="9"/>
  <c r="K780" i="9"/>
  <c r="I780" i="9"/>
  <c r="H780" i="9"/>
  <c r="K779" i="9"/>
  <c r="I779" i="9"/>
  <c r="M779" i="9" s="1"/>
  <c r="H779" i="9"/>
  <c r="L779" i="9" s="1"/>
  <c r="K778" i="9"/>
  <c r="I778" i="9"/>
  <c r="H778" i="9"/>
  <c r="L778" i="9" s="1"/>
  <c r="K777" i="9"/>
  <c r="I777" i="9"/>
  <c r="H777" i="9"/>
  <c r="L777" i="9" s="1"/>
  <c r="K776" i="9"/>
  <c r="M776" i="9" s="1"/>
  <c r="I776" i="9"/>
  <c r="H776" i="9"/>
  <c r="K775" i="9"/>
  <c r="I775" i="9"/>
  <c r="H775" i="9"/>
  <c r="L775" i="9" s="1"/>
  <c r="M774" i="9"/>
  <c r="K774" i="9"/>
  <c r="I774" i="9"/>
  <c r="H774" i="9"/>
  <c r="K773" i="9"/>
  <c r="I773" i="9"/>
  <c r="H773" i="9"/>
  <c r="K772" i="9"/>
  <c r="I772" i="9"/>
  <c r="H772" i="9"/>
  <c r="K771" i="9"/>
  <c r="I771" i="9"/>
  <c r="H771" i="9"/>
  <c r="K770" i="9"/>
  <c r="I770" i="9"/>
  <c r="M770" i="9" s="1"/>
  <c r="H770" i="9"/>
  <c r="L770" i="9" s="1"/>
  <c r="L769" i="9"/>
  <c r="K769" i="9"/>
  <c r="I769" i="9"/>
  <c r="H769" i="9"/>
  <c r="K768" i="9"/>
  <c r="I768" i="9"/>
  <c r="H768" i="9"/>
  <c r="K767" i="9"/>
  <c r="I767" i="9"/>
  <c r="H767" i="9"/>
  <c r="L767" i="9" s="1"/>
  <c r="K766" i="9"/>
  <c r="I766" i="9"/>
  <c r="H766" i="9"/>
  <c r="K765" i="9"/>
  <c r="I765" i="9"/>
  <c r="M765" i="9" s="1"/>
  <c r="H765" i="9"/>
  <c r="L765" i="9" s="1"/>
  <c r="K764" i="9"/>
  <c r="M764" i="9" s="1"/>
  <c r="I764" i="9"/>
  <c r="H764" i="9"/>
  <c r="K763" i="9"/>
  <c r="L763" i="9" s="1"/>
  <c r="I763" i="9"/>
  <c r="H763" i="9"/>
  <c r="K762" i="9"/>
  <c r="I762" i="9"/>
  <c r="H762" i="9"/>
  <c r="K761" i="9"/>
  <c r="I761" i="9"/>
  <c r="H761" i="9"/>
  <c r="K760" i="9"/>
  <c r="I760" i="9"/>
  <c r="H760" i="9"/>
  <c r="L760" i="9" s="1"/>
  <c r="K759" i="9"/>
  <c r="I759" i="9"/>
  <c r="H759" i="9"/>
  <c r="L759" i="9" s="1"/>
  <c r="K758" i="9"/>
  <c r="M758" i="9" s="1"/>
  <c r="I758" i="9"/>
  <c r="H758" i="9"/>
  <c r="K757" i="9"/>
  <c r="I757" i="9"/>
  <c r="H757" i="9"/>
  <c r="K756" i="9"/>
  <c r="L756" i="9" s="1"/>
  <c r="I756" i="9"/>
  <c r="H756" i="9"/>
  <c r="K755" i="9"/>
  <c r="I755" i="9"/>
  <c r="H755" i="9"/>
  <c r="K754" i="9"/>
  <c r="I754" i="9"/>
  <c r="H754" i="9"/>
  <c r="K753" i="9"/>
  <c r="M753" i="9" s="1"/>
  <c r="I753" i="9"/>
  <c r="H753" i="9"/>
  <c r="L753" i="9" s="1"/>
  <c r="K752" i="9"/>
  <c r="I752" i="9"/>
  <c r="H752" i="9"/>
  <c r="K751" i="9"/>
  <c r="L751" i="9" s="1"/>
  <c r="I751" i="9"/>
  <c r="H751" i="9"/>
  <c r="K750" i="9"/>
  <c r="I750" i="9"/>
  <c r="M750" i="9" s="1"/>
  <c r="H750" i="9"/>
  <c r="K749" i="9"/>
  <c r="I749" i="9"/>
  <c r="H749" i="9"/>
  <c r="K748" i="9"/>
  <c r="I748" i="9"/>
  <c r="H748" i="9"/>
  <c r="K747" i="9"/>
  <c r="I747" i="9"/>
  <c r="M747" i="9" s="1"/>
  <c r="H747" i="9"/>
  <c r="K746" i="9"/>
  <c r="I746" i="9"/>
  <c r="H746" i="9"/>
  <c r="K745" i="9"/>
  <c r="I745" i="9"/>
  <c r="H745" i="9"/>
  <c r="L745" i="9" s="1"/>
  <c r="L744" i="9"/>
  <c r="K744" i="9"/>
  <c r="I744" i="9"/>
  <c r="M744" i="9" s="1"/>
  <c r="H744" i="9"/>
  <c r="K743" i="9"/>
  <c r="I743" i="9"/>
  <c r="H743" i="9"/>
  <c r="K742" i="9"/>
  <c r="L742" i="9" s="1"/>
  <c r="I742" i="9"/>
  <c r="H742" i="9"/>
  <c r="K741" i="9"/>
  <c r="I741" i="9"/>
  <c r="H741" i="9"/>
  <c r="K740" i="9"/>
  <c r="I740" i="9"/>
  <c r="H740" i="9"/>
  <c r="K739" i="9"/>
  <c r="I739" i="9"/>
  <c r="H739" i="9"/>
  <c r="L738" i="9"/>
  <c r="K738" i="9"/>
  <c r="I738" i="9"/>
  <c r="M738" i="9" s="1"/>
  <c r="H738" i="9"/>
  <c r="K737" i="9"/>
  <c r="I737" i="9"/>
  <c r="H737" i="9"/>
  <c r="K736" i="9"/>
  <c r="I736" i="9"/>
  <c r="H736" i="9"/>
  <c r="K735" i="9"/>
  <c r="I735" i="9"/>
  <c r="H735" i="9"/>
  <c r="L735" i="9" s="1"/>
  <c r="K734" i="9"/>
  <c r="M734" i="9" s="1"/>
  <c r="I734" i="9"/>
  <c r="H734" i="9"/>
  <c r="K733" i="9"/>
  <c r="I733" i="9"/>
  <c r="H733" i="9"/>
  <c r="K732" i="9"/>
  <c r="I732" i="9"/>
  <c r="H732" i="9"/>
  <c r="K731" i="9"/>
  <c r="I731" i="9"/>
  <c r="M731" i="9" s="1"/>
  <c r="H731" i="9"/>
  <c r="K730" i="9"/>
  <c r="I730" i="9"/>
  <c r="H730" i="9"/>
  <c r="K729" i="9"/>
  <c r="L729" i="9" s="1"/>
  <c r="I729" i="9"/>
  <c r="H729" i="9"/>
  <c r="K728" i="9"/>
  <c r="I728" i="9"/>
  <c r="H728" i="9"/>
  <c r="K727" i="9"/>
  <c r="M727" i="9" s="1"/>
  <c r="I727" i="9"/>
  <c r="H727" i="9"/>
  <c r="K726" i="9"/>
  <c r="I726" i="9"/>
  <c r="H726" i="9"/>
  <c r="K725" i="9"/>
  <c r="M725" i="9" s="1"/>
  <c r="I725" i="9"/>
  <c r="H725" i="9"/>
  <c r="K724" i="9"/>
  <c r="I724" i="9"/>
  <c r="M724" i="9" s="1"/>
  <c r="H724" i="9"/>
  <c r="M723" i="9"/>
  <c r="K723" i="9"/>
  <c r="I723" i="9"/>
  <c r="H723" i="9"/>
  <c r="K722" i="9"/>
  <c r="I722" i="9"/>
  <c r="H722" i="9"/>
  <c r="K721" i="9"/>
  <c r="L721" i="9" s="1"/>
  <c r="I721" i="9"/>
  <c r="M721" i="9" s="1"/>
  <c r="H721" i="9"/>
  <c r="K720" i="9"/>
  <c r="M720" i="9" s="1"/>
  <c r="I720" i="9"/>
  <c r="H720" i="9"/>
  <c r="K719" i="9"/>
  <c r="M719" i="9" s="1"/>
  <c r="I719" i="9"/>
  <c r="H719" i="9"/>
  <c r="L719" i="9" s="1"/>
  <c r="L718" i="9"/>
  <c r="K718" i="9"/>
  <c r="I718" i="9"/>
  <c r="H718" i="9"/>
  <c r="K717" i="9"/>
  <c r="I717" i="9"/>
  <c r="H717" i="9"/>
  <c r="K716" i="9"/>
  <c r="I716" i="9"/>
  <c r="H716" i="9"/>
  <c r="L715" i="9"/>
  <c r="K715" i="9"/>
  <c r="I715" i="9"/>
  <c r="M715" i="9" s="1"/>
  <c r="H715" i="9"/>
  <c r="K714" i="9"/>
  <c r="I714" i="9"/>
  <c r="M714" i="9" s="1"/>
  <c r="H714" i="9"/>
  <c r="L714" i="9" s="1"/>
  <c r="K713" i="9"/>
  <c r="I713" i="9"/>
  <c r="H713" i="9"/>
  <c r="L713" i="9" s="1"/>
  <c r="L712" i="9"/>
  <c r="K712" i="9"/>
  <c r="I712" i="9"/>
  <c r="M712" i="9" s="1"/>
  <c r="H712" i="9"/>
  <c r="K711" i="9"/>
  <c r="I711" i="9"/>
  <c r="H711" i="9"/>
  <c r="K710" i="9"/>
  <c r="I710" i="9"/>
  <c r="M710" i="9" s="1"/>
  <c r="H710" i="9"/>
  <c r="K709" i="9"/>
  <c r="I709" i="9"/>
  <c r="H709" i="9"/>
  <c r="K708" i="9"/>
  <c r="I708" i="9"/>
  <c r="H708" i="9"/>
  <c r="L707" i="9"/>
  <c r="K707" i="9"/>
  <c r="I707" i="9"/>
  <c r="H707" i="9"/>
  <c r="K706" i="9"/>
  <c r="M706" i="9" s="1"/>
  <c r="I706" i="9"/>
  <c r="H706" i="9"/>
  <c r="L705" i="9"/>
  <c r="K705" i="9"/>
  <c r="I705" i="9"/>
  <c r="H705" i="9"/>
  <c r="K704" i="9"/>
  <c r="I704" i="9"/>
  <c r="M704" i="9" s="1"/>
  <c r="H704" i="9"/>
  <c r="K703" i="9"/>
  <c r="I703" i="9"/>
  <c r="H703" i="9"/>
  <c r="L702" i="9"/>
  <c r="K702" i="9"/>
  <c r="I702" i="9"/>
  <c r="M702" i="9" s="1"/>
  <c r="H702" i="9"/>
  <c r="K701" i="9"/>
  <c r="M701" i="9" s="1"/>
  <c r="I701" i="9"/>
  <c r="H701" i="9"/>
  <c r="L701" i="9" s="1"/>
  <c r="K700" i="9"/>
  <c r="I700" i="9"/>
  <c r="H700" i="9"/>
  <c r="K699" i="9"/>
  <c r="I699" i="9"/>
  <c r="H699" i="9"/>
  <c r="K698" i="9"/>
  <c r="I698" i="9"/>
  <c r="H698" i="9"/>
  <c r="K697" i="9"/>
  <c r="M697" i="9" s="1"/>
  <c r="I697" i="9"/>
  <c r="H697" i="9"/>
  <c r="K696" i="9"/>
  <c r="L696" i="9" s="1"/>
  <c r="I696" i="9"/>
  <c r="H696" i="9"/>
  <c r="K695" i="9"/>
  <c r="I695" i="9"/>
  <c r="H695" i="9"/>
  <c r="L695" i="9" s="1"/>
  <c r="K694" i="9"/>
  <c r="I694" i="9"/>
  <c r="H694" i="9"/>
  <c r="K693" i="9"/>
  <c r="M693" i="9" s="1"/>
  <c r="I693" i="9"/>
  <c r="H693" i="9"/>
  <c r="K692" i="9"/>
  <c r="I692" i="9"/>
  <c r="H692" i="9"/>
  <c r="K691" i="9"/>
  <c r="I691" i="9"/>
  <c r="H691" i="9"/>
  <c r="K690" i="9"/>
  <c r="I690" i="9"/>
  <c r="H690" i="9"/>
  <c r="L689" i="9"/>
  <c r="K689" i="9"/>
  <c r="M689" i="9" s="1"/>
  <c r="I689" i="9"/>
  <c r="H689" i="9"/>
  <c r="K688" i="9"/>
  <c r="I688" i="9"/>
  <c r="H688" i="9"/>
  <c r="K687" i="9"/>
  <c r="I687" i="9"/>
  <c r="H687" i="9"/>
  <c r="K686" i="9"/>
  <c r="I686" i="9"/>
  <c r="H686" i="9"/>
  <c r="K685" i="9"/>
  <c r="I685" i="9"/>
  <c r="H685" i="9"/>
  <c r="K684" i="9"/>
  <c r="M684" i="9" s="1"/>
  <c r="I684" i="9"/>
  <c r="H684" i="9"/>
  <c r="M683" i="9"/>
  <c r="L683" i="9"/>
  <c r="K683" i="9"/>
  <c r="I683" i="9"/>
  <c r="H683" i="9"/>
  <c r="K682" i="9"/>
  <c r="I682" i="9"/>
  <c r="H682" i="9"/>
  <c r="K681" i="9"/>
  <c r="I681" i="9"/>
  <c r="H681" i="9"/>
  <c r="K680" i="9"/>
  <c r="I680" i="9"/>
  <c r="H680" i="9"/>
  <c r="K679" i="9"/>
  <c r="I679" i="9"/>
  <c r="H679" i="9"/>
  <c r="L679" i="9" s="1"/>
  <c r="K678" i="9"/>
  <c r="L678" i="9" s="1"/>
  <c r="I678" i="9"/>
  <c r="M678" i="9" s="1"/>
  <c r="H678" i="9"/>
  <c r="K677" i="9"/>
  <c r="I677" i="9"/>
  <c r="H677" i="9"/>
  <c r="K676" i="9"/>
  <c r="L676" i="9" s="1"/>
  <c r="I676" i="9"/>
  <c r="H676" i="9"/>
  <c r="K675" i="9"/>
  <c r="L675" i="9" s="1"/>
  <c r="I675" i="9"/>
  <c r="M675" i="9" s="1"/>
  <c r="H675" i="9"/>
  <c r="K674" i="9"/>
  <c r="I674" i="9"/>
  <c r="M674" i="9" s="1"/>
  <c r="H674" i="9"/>
  <c r="L674" i="9" s="1"/>
  <c r="K673" i="9"/>
  <c r="M673" i="9" s="1"/>
  <c r="I673" i="9"/>
  <c r="H673" i="9"/>
  <c r="K672" i="9"/>
  <c r="I672" i="9"/>
  <c r="H672" i="9"/>
  <c r="K671" i="9"/>
  <c r="I671" i="9"/>
  <c r="M671" i="9" s="1"/>
  <c r="H671" i="9"/>
  <c r="L671" i="9" s="1"/>
  <c r="K670" i="9"/>
  <c r="I670" i="9"/>
  <c r="H670" i="9"/>
  <c r="K669" i="9"/>
  <c r="M669" i="9" s="1"/>
  <c r="I669" i="9"/>
  <c r="H669" i="9"/>
  <c r="K668" i="9"/>
  <c r="M668" i="9" s="1"/>
  <c r="I668" i="9"/>
  <c r="H668" i="9"/>
  <c r="K667" i="9"/>
  <c r="I667" i="9"/>
  <c r="H667" i="9"/>
  <c r="K666" i="9"/>
  <c r="I666" i="9"/>
  <c r="H666" i="9"/>
  <c r="K665" i="9"/>
  <c r="I665" i="9"/>
  <c r="H665" i="9"/>
  <c r="K664" i="9"/>
  <c r="I664" i="9"/>
  <c r="H664" i="9"/>
  <c r="K663" i="9"/>
  <c r="I663" i="9"/>
  <c r="H663" i="9"/>
  <c r="K662" i="9"/>
  <c r="I662" i="9"/>
  <c r="H662" i="9"/>
  <c r="K661" i="9"/>
  <c r="I661" i="9"/>
  <c r="H661" i="9"/>
  <c r="K660" i="9"/>
  <c r="I660" i="9"/>
  <c r="H660" i="9"/>
  <c r="K659" i="9"/>
  <c r="I659" i="9"/>
  <c r="H659" i="9"/>
  <c r="K658" i="9"/>
  <c r="L658" i="9" s="1"/>
  <c r="I658" i="9"/>
  <c r="M658" i="9" s="1"/>
  <c r="H658" i="9"/>
  <c r="L657" i="9"/>
  <c r="K657" i="9"/>
  <c r="I657" i="9"/>
  <c r="H657" i="9"/>
  <c r="K656" i="9"/>
  <c r="I656" i="9"/>
  <c r="H656" i="9"/>
  <c r="M655" i="9"/>
  <c r="L655" i="9"/>
  <c r="K655" i="9"/>
  <c r="I655" i="9"/>
  <c r="H655" i="9"/>
  <c r="L654" i="9"/>
  <c r="K654" i="9"/>
  <c r="I654" i="9"/>
  <c r="H654" i="9"/>
  <c r="K653" i="9"/>
  <c r="I653" i="9"/>
  <c r="H653" i="9"/>
  <c r="K652" i="9"/>
  <c r="I652" i="9"/>
  <c r="H652" i="9"/>
  <c r="K651" i="9"/>
  <c r="I651" i="9"/>
  <c r="H651" i="9"/>
  <c r="K650" i="9"/>
  <c r="M650" i="9" s="1"/>
  <c r="I650" i="9"/>
  <c r="H650" i="9"/>
  <c r="K649" i="9"/>
  <c r="M649" i="9" s="1"/>
  <c r="I649" i="9"/>
  <c r="H649" i="9"/>
  <c r="K648" i="9"/>
  <c r="L648" i="9" s="1"/>
  <c r="I648" i="9"/>
  <c r="H648" i="9"/>
  <c r="K647" i="9"/>
  <c r="I647" i="9"/>
  <c r="H647" i="9"/>
  <c r="K646" i="9"/>
  <c r="I646" i="9"/>
  <c r="M646" i="9" s="1"/>
  <c r="H646" i="9"/>
  <c r="K645" i="9"/>
  <c r="I645" i="9"/>
  <c r="H645" i="9"/>
  <c r="K644" i="9"/>
  <c r="I644" i="9"/>
  <c r="H644" i="9"/>
  <c r="K643" i="9"/>
  <c r="I643" i="9"/>
  <c r="H643" i="9"/>
  <c r="L643" i="9" s="1"/>
  <c r="M642" i="9"/>
  <c r="K642" i="9"/>
  <c r="I642" i="9"/>
  <c r="H642" i="9"/>
  <c r="L642" i="9" s="1"/>
  <c r="K641" i="9"/>
  <c r="I641" i="9"/>
  <c r="H641" i="9"/>
  <c r="K640" i="9"/>
  <c r="I640" i="9"/>
  <c r="H640" i="9"/>
  <c r="K639" i="9"/>
  <c r="I639" i="9"/>
  <c r="H639" i="9"/>
  <c r="K638" i="9"/>
  <c r="I638" i="9"/>
  <c r="H638" i="9"/>
  <c r="K637" i="9"/>
  <c r="I637" i="9"/>
  <c r="H637" i="9"/>
  <c r="K636" i="9"/>
  <c r="I636" i="9"/>
  <c r="H636" i="9"/>
  <c r="L635" i="9"/>
  <c r="K635" i="9"/>
  <c r="I635" i="9"/>
  <c r="H635" i="9"/>
  <c r="K634" i="9"/>
  <c r="I634" i="9"/>
  <c r="H634" i="9"/>
  <c r="K633" i="9"/>
  <c r="I633" i="9"/>
  <c r="H633" i="9"/>
  <c r="K632" i="9"/>
  <c r="I632" i="9"/>
  <c r="H632" i="9"/>
  <c r="K631" i="9"/>
  <c r="I631" i="9"/>
  <c r="M631" i="9" s="1"/>
  <c r="H631" i="9"/>
  <c r="L631" i="9" s="1"/>
  <c r="K630" i="9"/>
  <c r="I630" i="9"/>
  <c r="H630" i="9"/>
  <c r="K629" i="9"/>
  <c r="L629" i="9" s="1"/>
  <c r="I629" i="9"/>
  <c r="H629" i="9"/>
  <c r="K628" i="9"/>
  <c r="I628" i="9"/>
  <c r="M628" i="9" s="1"/>
  <c r="H628" i="9"/>
  <c r="K627" i="9"/>
  <c r="L627" i="9" s="1"/>
  <c r="I627" i="9"/>
  <c r="M627" i="9" s="1"/>
  <c r="H627" i="9"/>
  <c r="K626" i="9"/>
  <c r="I626" i="9"/>
  <c r="M626" i="9" s="1"/>
  <c r="H626" i="9"/>
  <c r="K625" i="9"/>
  <c r="L625" i="9" s="1"/>
  <c r="I625" i="9"/>
  <c r="H625" i="9"/>
  <c r="K624" i="9"/>
  <c r="I624" i="9"/>
  <c r="M624" i="9" s="1"/>
  <c r="H624" i="9"/>
  <c r="L624" i="9" s="1"/>
  <c r="K623" i="9"/>
  <c r="I623" i="9"/>
  <c r="H623" i="9"/>
  <c r="K622" i="9"/>
  <c r="M622" i="9" s="1"/>
  <c r="I622" i="9"/>
  <c r="H622" i="9"/>
  <c r="K621" i="9"/>
  <c r="L621" i="9" s="1"/>
  <c r="I621" i="9"/>
  <c r="H621" i="9"/>
  <c r="K620" i="9"/>
  <c r="L620" i="9" s="1"/>
  <c r="I620" i="9"/>
  <c r="H620" i="9"/>
  <c r="K619" i="9"/>
  <c r="I619" i="9"/>
  <c r="M619" i="9" s="1"/>
  <c r="H619" i="9"/>
  <c r="K618" i="9"/>
  <c r="I618" i="9"/>
  <c r="H618" i="9"/>
  <c r="K617" i="9"/>
  <c r="I617" i="9"/>
  <c r="H617" i="9"/>
  <c r="K616" i="9"/>
  <c r="I616" i="9"/>
  <c r="H616" i="9"/>
  <c r="K615" i="9"/>
  <c r="L615" i="9" s="1"/>
  <c r="I615" i="9"/>
  <c r="H615" i="9"/>
  <c r="K614" i="9"/>
  <c r="I614" i="9"/>
  <c r="H614" i="9"/>
  <c r="K613" i="9"/>
  <c r="I613" i="9"/>
  <c r="H613" i="9"/>
  <c r="L612" i="9"/>
  <c r="K612" i="9"/>
  <c r="I612" i="9"/>
  <c r="M612" i="9" s="1"/>
  <c r="H612" i="9"/>
  <c r="K611" i="9"/>
  <c r="I611" i="9"/>
  <c r="H611" i="9"/>
  <c r="K610" i="9"/>
  <c r="I610" i="9"/>
  <c r="H610" i="9"/>
  <c r="K609" i="9"/>
  <c r="I609" i="9"/>
  <c r="H609" i="9"/>
  <c r="K608" i="9"/>
  <c r="I608" i="9"/>
  <c r="H608" i="9"/>
  <c r="K607" i="9"/>
  <c r="I607" i="9"/>
  <c r="H607" i="9"/>
  <c r="L607" i="9" s="1"/>
  <c r="K606" i="9"/>
  <c r="I606" i="9"/>
  <c r="H606" i="9"/>
  <c r="L606" i="9" s="1"/>
  <c r="K605" i="9"/>
  <c r="L605" i="9" s="1"/>
  <c r="I605" i="9"/>
  <c r="H605" i="9"/>
  <c r="K604" i="9"/>
  <c r="I604" i="9"/>
  <c r="M604" i="9" s="1"/>
  <c r="H604" i="9"/>
  <c r="K603" i="9"/>
  <c r="L603" i="9" s="1"/>
  <c r="I603" i="9"/>
  <c r="M603" i="9" s="1"/>
  <c r="H603" i="9"/>
  <c r="K602" i="9"/>
  <c r="I602" i="9"/>
  <c r="H602" i="9"/>
  <c r="K601" i="9"/>
  <c r="L601" i="9" s="1"/>
  <c r="I601" i="9"/>
  <c r="H601" i="9"/>
  <c r="K600" i="9"/>
  <c r="L600" i="9" s="1"/>
  <c r="I600" i="9"/>
  <c r="H600" i="9"/>
  <c r="K599" i="9"/>
  <c r="I599" i="9"/>
  <c r="H599" i="9"/>
  <c r="K598" i="9"/>
  <c r="L598" i="9" s="1"/>
  <c r="I598" i="9"/>
  <c r="H598" i="9"/>
  <c r="K597" i="9"/>
  <c r="I597" i="9"/>
  <c r="H597" i="9"/>
  <c r="L597" i="9" s="1"/>
  <c r="K596" i="9"/>
  <c r="L596" i="9" s="1"/>
  <c r="I596" i="9"/>
  <c r="M596" i="9" s="1"/>
  <c r="H596" i="9"/>
  <c r="K595" i="9"/>
  <c r="I595" i="9"/>
  <c r="H595" i="9"/>
  <c r="K594" i="9"/>
  <c r="I594" i="9"/>
  <c r="M594" i="9" s="1"/>
  <c r="H594" i="9"/>
  <c r="K593" i="9"/>
  <c r="I593" i="9"/>
  <c r="H593" i="9"/>
  <c r="K592" i="9"/>
  <c r="I592" i="9"/>
  <c r="M592" i="9" s="1"/>
  <c r="H592" i="9"/>
  <c r="L592" i="9" s="1"/>
  <c r="K591" i="9"/>
  <c r="I591" i="9"/>
  <c r="H591" i="9"/>
  <c r="K590" i="9"/>
  <c r="I590" i="9"/>
  <c r="H590" i="9"/>
  <c r="K589" i="9"/>
  <c r="L589" i="9" s="1"/>
  <c r="I589" i="9"/>
  <c r="H589" i="9"/>
  <c r="K588" i="9"/>
  <c r="I588" i="9"/>
  <c r="H588" i="9"/>
  <c r="K587" i="9"/>
  <c r="L587" i="9" s="1"/>
  <c r="I587" i="9"/>
  <c r="H587" i="9"/>
  <c r="K586" i="9"/>
  <c r="I586" i="9"/>
  <c r="H586" i="9"/>
  <c r="K585" i="9"/>
  <c r="I585" i="9"/>
  <c r="H585" i="9"/>
  <c r="K584" i="9"/>
  <c r="I584" i="9"/>
  <c r="H584" i="9"/>
  <c r="K583" i="9"/>
  <c r="M583" i="9" s="1"/>
  <c r="I583" i="9"/>
  <c r="H583" i="9"/>
  <c r="K582" i="9"/>
  <c r="L582" i="9" s="1"/>
  <c r="I582" i="9"/>
  <c r="H582" i="9"/>
  <c r="K581" i="9"/>
  <c r="I581" i="9"/>
  <c r="H581" i="9"/>
  <c r="K580" i="9"/>
  <c r="I580" i="9"/>
  <c r="H580" i="9"/>
  <c r="K579" i="9"/>
  <c r="M579" i="9" s="1"/>
  <c r="I579" i="9"/>
  <c r="H579" i="9"/>
  <c r="K578" i="9"/>
  <c r="I578" i="9"/>
  <c r="H578" i="9"/>
  <c r="K577" i="9"/>
  <c r="L577" i="9" s="1"/>
  <c r="I577" i="9"/>
  <c r="M577" i="9" s="1"/>
  <c r="H577" i="9"/>
  <c r="K576" i="9"/>
  <c r="I576" i="9"/>
  <c r="H576" i="9"/>
  <c r="K575" i="9"/>
  <c r="I575" i="9"/>
  <c r="H575" i="9"/>
  <c r="L575" i="9" s="1"/>
  <c r="K574" i="9"/>
  <c r="I574" i="9"/>
  <c r="H574" i="9"/>
  <c r="K573" i="9"/>
  <c r="I573" i="9"/>
  <c r="H573" i="9"/>
  <c r="K572" i="9"/>
  <c r="L572" i="9" s="1"/>
  <c r="I572" i="9"/>
  <c r="H572" i="9"/>
  <c r="K571" i="9"/>
  <c r="I571" i="9"/>
  <c r="H571" i="9"/>
  <c r="K570" i="9"/>
  <c r="I570" i="9"/>
  <c r="H570" i="9"/>
  <c r="L569" i="9"/>
  <c r="K569" i="9"/>
  <c r="I569" i="9"/>
  <c r="M569" i="9" s="1"/>
  <c r="H569" i="9"/>
  <c r="M568" i="9"/>
  <c r="L568" i="9"/>
  <c r="K568" i="9"/>
  <c r="I568" i="9"/>
  <c r="H568" i="9"/>
  <c r="K567" i="9"/>
  <c r="I567" i="9"/>
  <c r="H567" i="9"/>
  <c r="K566" i="9"/>
  <c r="I566" i="9"/>
  <c r="H566" i="9"/>
  <c r="L566" i="9" s="1"/>
  <c r="K565" i="9"/>
  <c r="I565" i="9"/>
  <c r="H565" i="9"/>
  <c r="M564" i="9"/>
  <c r="K564" i="9"/>
  <c r="I564" i="9"/>
  <c r="H564" i="9"/>
  <c r="M563" i="9"/>
  <c r="K563" i="9"/>
  <c r="L563" i="9" s="1"/>
  <c r="I563" i="9"/>
  <c r="H563" i="9"/>
  <c r="K562" i="9"/>
  <c r="L562" i="9" s="1"/>
  <c r="I562" i="9"/>
  <c r="H562" i="9"/>
  <c r="K561" i="9"/>
  <c r="I561" i="9"/>
  <c r="H561" i="9"/>
  <c r="L560" i="9"/>
  <c r="K560" i="9"/>
  <c r="I560" i="9"/>
  <c r="M560" i="9" s="1"/>
  <c r="H560" i="9"/>
  <c r="K559" i="9"/>
  <c r="I559" i="9"/>
  <c r="H559" i="9"/>
  <c r="L559" i="9" s="1"/>
  <c r="K558" i="9"/>
  <c r="I558" i="9"/>
  <c r="H558" i="9"/>
  <c r="K557" i="9"/>
  <c r="M557" i="9" s="1"/>
  <c r="I557" i="9"/>
  <c r="H557" i="9"/>
  <c r="K556" i="9"/>
  <c r="I556" i="9"/>
  <c r="H556" i="9"/>
  <c r="K555" i="9"/>
  <c r="I555" i="9"/>
  <c r="H555" i="9"/>
  <c r="K554" i="9"/>
  <c r="I554" i="9"/>
  <c r="H554" i="9"/>
  <c r="K553" i="9"/>
  <c r="I553" i="9"/>
  <c r="H553" i="9"/>
  <c r="K552" i="9"/>
  <c r="M552" i="9" s="1"/>
  <c r="I552" i="9"/>
  <c r="H552" i="9"/>
  <c r="L552" i="9" s="1"/>
  <c r="K551" i="9"/>
  <c r="I551" i="9"/>
  <c r="H551" i="9"/>
  <c r="K550" i="9"/>
  <c r="L550" i="9" s="1"/>
  <c r="I550" i="9"/>
  <c r="M550" i="9" s="1"/>
  <c r="H550" i="9"/>
  <c r="K549" i="9"/>
  <c r="I549" i="9"/>
  <c r="H549" i="9"/>
  <c r="K548" i="9"/>
  <c r="I548" i="9"/>
  <c r="M548" i="9" s="1"/>
  <c r="H548" i="9"/>
  <c r="L548" i="9" s="1"/>
  <c r="K547" i="9"/>
  <c r="I547" i="9"/>
  <c r="M547" i="9" s="1"/>
  <c r="H547" i="9"/>
  <c r="K546" i="9"/>
  <c r="M546" i="9" s="1"/>
  <c r="I546" i="9"/>
  <c r="H546" i="9"/>
  <c r="K545" i="9"/>
  <c r="I545" i="9"/>
  <c r="H545" i="9"/>
  <c r="K544" i="9"/>
  <c r="I544" i="9"/>
  <c r="H544" i="9"/>
  <c r="K543" i="9"/>
  <c r="M543" i="9" s="1"/>
  <c r="I543" i="9"/>
  <c r="H543" i="9"/>
  <c r="L542" i="9"/>
  <c r="K542" i="9"/>
  <c r="I542" i="9"/>
  <c r="M542" i="9" s="1"/>
  <c r="H542" i="9"/>
  <c r="K541" i="9"/>
  <c r="I541" i="9"/>
  <c r="H541" i="9"/>
  <c r="L540" i="9"/>
  <c r="K540" i="9"/>
  <c r="I540" i="9"/>
  <c r="H540" i="9"/>
  <c r="K539" i="9"/>
  <c r="I539" i="9"/>
  <c r="H539" i="9"/>
  <c r="L539" i="9" s="1"/>
  <c r="K538" i="9"/>
  <c r="I538" i="9"/>
  <c r="H538" i="9"/>
  <c r="L538" i="9" s="1"/>
  <c r="K537" i="9"/>
  <c r="L537" i="9" s="1"/>
  <c r="I537" i="9"/>
  <c r="H537" i="9"/>
  <c r="K536" i="9"/>
  <c r="I536" i="9"/>
  <c r="H536" i="9"/>
  <c r="K535" i="9"/>
  <c r="L535" i="9" s="1"/>
  <c r="I535" i="9"/>
  <c r="M535" i="9" s="1"/>
  <c r="H535" i="9"/>
  <c r="K534" i="9"/>
  <c r="I534" i="9"/>
  <c r="H534" i="9"/>
  <c r="L534" i="9" s="1"/>
  <c r="K533" i="9"/>
  <c r="L533" i="9" s="1"/>
  <c r="I533" i="9"/>
  <c r="M533" i="9" s="1"/>
  <c r="H533" i="9"/>
  <c r="K532" i="9"/>
  <c r="I532" i="9"/>
  <c r="H532" i="9"/>
  <c r="K531" i="9"/>
  <c r="I531" i="9"/>
  <c r="H531" i="9"/>
  <c r="K530" i="9"/>
  <c r="I530" i="9"/>
  <c r="H530" i="9"/>
  <c r="K529" i="9"/>
  <c r="I529" i="9"/>
  <c r="H529" i="9"/>
  <c r="K528" i="9"/>
  <c r="I528" i="9"/>
  <c r="H528" i="9"/>
  <c r="K527" i="9"/>
  <c r="M527" i="9" s="1"/>
  <c r="I527" i="9"/>
  <c r="H527" i="9"/>
  <c r="K526" i="9"/>
  <c r="I526" i="9"/>
  <c r="H526" i="9"/>
  <c r="K525" i="9"/>
  <c r="I525" i="9"/>
  <c r="H525" i="9"/>
  <c r="K524" i="9"/>
  <c r="I524" i="9"/>
  <c r="M524" i="9" s="1"/>
  <c r="H524" i="9"/>
  <c r="L524" i="9" s="1"/>
  <c r="K523" i="9"/>
  <c r="I523" i="9"/>
  <c r="H523" i="9"/>
  <c r="K522" i="9"/>
  <c r="M522" i="9" s="1"/>
  <c r="I522" i="9"/>
  <c r="H522" i="9"/>
  <c r="K521" i="9"/>
  <c r="I521" i="9"/>
  <c r="H521" i="9"/>
  <c r="K520" i="9"/>
  <c r="I520" i="9"/>
  <c r="H520" i="9"/>
  <c r="K519" i="9"/>
  <c r="I519" i="9"/>
  <c r="H519" i="9"/>
  <c r="L518" i="9"/>
  <c r="K518" i="9"/>
  <c r="I518" i="9"/>
  <c r="M518" i="9" s="1"/>
  <c r="H518" i="9"/>
  <c r="K517" i="9"/>
  <c r="I517" i="9"/>
  <c r="H517" i="9"/>
  <c r="K516" i="9"/>
  <c r="L516" i="9" s="1"/>
  <c r="I516" i="9"/>
  <c r="M516" i="9" s="1"/>
  <c r="H516" i="9"/>
  <c r="K515" i="9"/>
  <c r="I515" i="9"/>
  <c r="H515" i="9"/>
  <c r="K514" i="9"/>
  <c r="I514" i="9"/>
  <c r="H514" i="9"/>
  <c r="K513" i="9"/>
  <c r="I513" i="9"/>
  <c r="H513" i="9"/>
  <c r="K512" i="9"/>
  <c r="I512" i="9"/>
  <c r="H512" i="9"/>
  <c r="L512" i="9" s="1"/>
  <c r="K511" i="9"/>
  <c r="I511" i="9"/>
  <c r="H511" i="9"/>
  <c r="K510" i="9"/>
  <c r="M510" i="9" s="1"/>
  <c r="I510" i="9"/>
  <c r="H510" i="9"/>
  <c r="L509" i="9"/>
  <c r="K509" i="9"/>
  <c r="I509" i="9"/>
  <c r="H509" i="9"/>
  <c r="L508" i="9"/>
  <c r="K508" i="9"/>
  <c r="I508" i="9"/>
  <c r="H508" i="9"/>
  <c r="K507" i="9"/>
  <c r="I507" i="9"/>
  <c r="H507" i="9"/>
  <c r="K506" i="9"/>
  <c r="I506" i="9"/>
  <c r="H506" i="9"/>
  <c r="K505" i="9"/>
  <c r="I505" i="9"/>
  <c r="M505" i="9" s="1"/>
  <c r="H505" i="9"/>
  <c r="K504" i="9"/>
  <c r="I504" i="9"/>
  <c r="H504" i="9"/>
  <c r="K503" i="9"/>
  <c r="L503" i="9" s="1"/>
  <c r="I503" i="9"/>
  <c r="H503" i="9"/>
  <c r="K502" i="9"/>
  <c r="I502" i="9"/>
  <c r="H502" i="9"/>
  <c r="L502" i="9" s="1"/>
  <c r="K501" i="9"/>
  <c r="I501" i="9"/>
  <c r="H501" i="9"/>
  <c r="K500" i="9"/>
  <c r="I500" i="9"/>
  <c r="M500" i="9" s="1"/>
  <c r="H500" i="9"/>
  <c r="K499" i="9"/>
  <c r="I499" i="9"/>
  <c r="M499" i="9" s="1"/>
  <c r="H499" i="9"/>
  <c r="L499" i="9" s="1"/>
  <c r="K498" i="9"/>
  <c r="I498" i="9"/>
  <c r="H498" i="9"/>
  <c r="K497" i="9"/>
  <c r="L497" i="9" s="1"/>
  <c r="I497" i="9"/>
  <c r="H497" i="9"/>
  <c r="K496" i="9"/>
  <c r="I496" i="9"/>
  <c r="H496" i="9"/>
  <c r="K495" i="9"/>
  <c r="I495" i="9"/>
  <c r="H495" i="9"/>
  <c r="K494" i="9"/>
  <c r="L494" i="9" s="1"/>
  <c r="I494" i="9"/>
  <c r="M494" i="9" s="1"/>
  <c r="H494" i="9"/>
  <c r="K493" i="9"/>
  <c r="I493" i="9"/>
  <c r="M493" i="9" s="1"/>
  <c r="H493" i="9"/>
  <c r="L493" i="9" s="1"/>
  <c r="K492" i="9"/>
  <c r="I492" i="9"/>
  <c r="H492" i="9"/>
  <c r="K491" i="9"/>
  <c r="I491" i="9"/>
  <c r="H491" i="9"/>
  <c r="K490" i="9"/>
  <c r="M490" i="9" s="1"/>
  <c r="I490" i="9"/>
  <c r="H490" i="9"/>
  <c r="K489" i="9"/>
  <c r="I489" i="9"/>
  <c r="H489" i="9"/>
  <c r="L488" i="9"/>
  <c r="K488" i="9"/>
  <c r="I488" i="9"/>
  <c r="H488" i="9"/>
  <c r="K487" i="9"/>
  <c r="I487" i="9"/>
  <c r="M487" i="9" s="1"/>
  <c r="H487" i="9"/>
  <c r="L487" i="9" s="1"/>
  <c r="K486" i="9"/>
  <c r="M486" i="9" s="1"/>
  <c r="I486" i="9"/>
  <c r="H486" i="9"/>
  <c r="K485" i="9"/>
  <c r="I485" i="9"/>
  <c r="H485" i="9"/>
  <c r="K484" i="9"/>
  <c r="I484" i="9"/>
  <c r="H484" i="9"/>
  <c r="L484" i="9" s="1"/>
  <c r="K483" i="9"/>
  <c r="I483" i="9"/>
  <c r="H483" i="9"/>
  <c r="K482" i="9"/>
  <c r="I482" i="9"/>
  <c r="H482" i="9"/>
  <c r="K481" i="9"/>
  <c r="L481" i="9" s="1"/>
  <c r="I481" i="9"/>
  <c r="H481" i="9"/>
  <c r="K480" i="9"/>
  <c r="M480" i="9" s="1"/>
  <c r="I480" i="9"/>
  <c r="H480" i="9"/>
  <c r="M479" i="9"/>
  <c r="K479" i="9"/>
  <c r="L479" i="9" s="1"/>
  <c r="I479" i="9"/>
  <c r="H479" i="9"/>
  <c r="K478" i="9"/>
  <c r="M478" i="9" s="1"/>
  <c r="I478" i="9"/>
  <c r="H478" i="9"/>
  <c r="L478" i="9" s="1"/>
  <c r="K477" i="9"/>
  <c r="I477" i="9"/>
  <c r="H477" i="9"/>
  <c r="K476" i="9"/>
  <c r="I476" i="9"/>
  <c r="H476" i="9"/>
  <c r="K475" i="9"/>
  <c r="I475" i="9"/>
  <c r="H475" i="9"/>
  <c r="L475" i="9" s="1"/>
  <c r="K474" i="9"/>
  <c r="I474" i="9"/>
  <c r="H474" i="9"/>
  <c r="K473" i="9"/>
  <c r="L473" i="9" s="1"/>
  <c r="I473" i="9"/>
  <c r="H473" i="9"/>
  <c r="K472" i="9"/>
  <c r="I472" i="9"/>
  <c r="M472" i="9" s="1"/>
  <c r="H472" i="9"/>
  <c r="K471" i="9"/>
  <c r="I471" i="9"/>
  <c r="M471" i="9" s="1"/>
  <c r="H471" i="9"/>
  <c r="K470" i="9"/>
  <c r="I470" i="9"/>
  <c r="H470" i="9"/>
  <c r="L470" i="9" s="1"/>
  <c r="K469" i="9"/>
  <c r="M469" i="9" s="1"/>
  <c r="I469" i="9"/>
  <c r="H469" i="9"/>
  <c r="K468" i="9"/>
  <c r="I468" i="9"/>
  <c r="H468" i="9"/>
  <c r="K467" i="9"/>
  <c r="I467" i="9"/>
  <c r="H467" i="9"/>
  <c r="K466" i="9"/>
  <c r="I466" i="9"/>
  <c r="H466" i="9"/>
  <c r="K465" i="9"/>
  <c r="I465" i="9"/>
  <c r="M465" i="9" s="1"/>
  <c r="H465" i="9"/>
  <c r="K464" i="9"/>
  <c r="M464" i="9" s="1"/>
  <c r="I464" i="9"/>
  <c r="H464" i="9"/>
  <c r="K463" i="9"/>
  <c r="I463" i="9"/>
  <c r="H463" i="9"/>
  <c r="K462" i="9"/>
  <c r="I462" i="9"/>
  <c r="H462" i="9"/>
  <c r="K461" i="9"/>
  <c r="I461" i="9"/>
  <c r="H461" i="9"/>
  <c r="K460" i="9"/>
  <c r="I460" i="9"/>
  <c r="H460" i="9"/>
  <c r="L460" i="9" s="1"/>
  <c r="K459" i="9"/>
  <c r="I459" i="9"/>
  <c r="H459" i="9"/>
  <c r="K458" i="9"/>
  <c r="M458" i="9" s="1"/>
  <c r="I458" i="9"/>
  <c r="H458" i="9"/>
  <c r="K457" i="9"/>
  <c r="I457" i="9"/>
  <c r="H457" i="9"/>
  <c r="L456" i="9"/>
  <c r="K456" i="9"/>
  <c r="I456" i="9"/>
  <c r="H456" i="9"/>
  <c r="K455" i="9"/>
  <c r="I455" i="9"/>
  <c r="H455" i="9"/>
  <c r="K454" i="9"/>
  <c r="I454" i="9"/>
  <c r="H454" i="9"/>
  <c r="K453" i="9"/>
  <c r="I453" i="9"/>
  <c r="H453" i="9"/>
  <c r="K452" i="9"/>
  <c r="I452" i="9"/>
  <c r="H452" i="9"/>
  <c r="K451" i="9"/>
  <c r="I451" i="9"/>
  <c r="H451" i="9"/>
  <c r="K450" i="9"/>
  <c r="I450" i="9"/>
  <c r="M450" i="9" s="1"/>
  <c r="H450" i="9"/>
  <c r="L449" i="9"/>
  <c r="K449" i="9"/>
  <c r="I449" i="9"/>
  <c r="H449" i="9"/>
  <c r="L448" i="9"/>
  <c r="K448" i="9"/>
  <c r="I448" i="9"/>
  <c r="H448" i="9"/>
  <c r="K447" i="9"/>
  <c r="M447" i="9" s="1"/>
  <c r="I447" i="9"/>
  <c r="H447" i="9"/>
  <c r="K446" i="9"/>
  <c r="I446" i="9"/>
  <c r="H446" i="9"/>
  <c r="L445" i="9"/>
  <c r="K445" i="9"/>
  <c r="I445" i="9"/>
  <c r="H445" i="9"/>
  <c r="K444" i="9"/>
  <c r="I444" i="9"/>
  <c r="H444" i="9"/>
  <c r="K443" i="9"/>
  <c r="I443" i="9"/>
  <c r="H443" i="9"/>
  <c r="K442" i="9"/>
  <c r="I442" i="9"/>
  <c r="H442" i="9"/>
  <c r="M441" i="9"/>
  <c r="L441" i="9"/>
  <c r="K441" i="9"/>
  <c r="I441" i="9"/>
  <c r="H441" i="9"/>
  <c r="K440" i="9"/>
  <c r="L440" i="9" s="1"/>
  <c r="I440" i="9"/>
  <c r="H440" i="9"/>
  <c r="K439" i="9"/>
  <c r="I439" i="9"/>
  <c r="M439" i="9" s="1"/>
  <c r="H439" i="9"/>
  <c r="K438" i="9"/>
  <c r="I438" i="9"/>
  <c r="H438" i="9"/>
  <c r="K437" i="9"/>
  <c r="L437" i="9" s="1"/>
  <c r="I437" i="9"/>
  <c r="H437" i="9"/>
  <c r="K436" i="9"/>
  <c r="I436" i="9"/>
  <c r="H436" i="9"/>
  <c r="L436" i="9" s="1"/>
  <c r="K435" i="9"/>
  <c r="M435" i="9" s="1"/>
  <c r="I435" i="9"/>
  <c r="H435" i="9"/>
  <c r="L435" i="9" s="1"/>
  <c r="K434" i="9"/>
  <c r="I434" i="9"/>
  <c r="H434" i="9"/>
  <c r="K433" i="9"/>
  <c r="I433" i="9"/>
  <c r="H433" i="9"/>
  <c r="M432" i="9"/>
  <c r="L432" i="9"/>
  <c r="K432" i="9"/>
  <c r="I432" i="9"/>
  <c r="H432" i="9"/>
  <c r="K431" i="9"/>
  <c r="L431" i="9" s="1"/>
  <c r="I431" i="9"/>
  <c r="H431" i="9"/>
  <c r="K430" i="9"/>
  <c r="I430" i="9"/>
  <c r="H430" i="9"/>
  <c r="K429" i="9"/>
  <c r="M429" i="9" s="1"/>
  <c r="I429" i="9"/>
  <c r="H429" i="9"/>
  <c r="K428" i="9"/>
  <c r="I428" i="9"/>
  <c r="M428" i="9" s="1"/>
  <c r="H428" i="9"/>
  <c r="L428" i="9" s="1"/>
  <c r="K427" i="9"/>
  <c r="I427" i="9"/>
  <c r="H427" i="9"/>
  <c r="K426" i="9"/>
  <c r="I426" i="9"/>
  <c r="H426" i="9"/>
  <c r="K425" i="9"/>
  <c r="I425" i="9"/>
  <c r="H425" i="9"/>
  <c r="K424" i="9"/>
  <c r="M424" i="9" s="1"/>
  <c r="I424" i="9"/>
  <c r="H424" i="9"/>
  <c r="K423" i="9"/>
  <c r="L423" i="9" s="1"/>
  <c r="I423" i="9"/>
  <c r="H423" i="9"/>
  <c r="L422" i="9"/>
  <c r="K422" i="9"/>
  <c r="I422" i="9"/>
  <c r="M422" i="9" s="1"/>
  <c r="H422" i="9"/>
  <c r="K421" i="9"/>
  <c r="M421" i="9" s="1"/>
  <c r="I421" i="9"/>
  <c r="H421" i="9"/>
  <c r="L421" i="9" s="1"/>
  <c r="K420" i="9"/>
  <c r="I420" i="9"/>
  <c r="H420" i="9"/>
  <c r="K419" i="9"/>
  <c r="I419" i="9"/>
  <c r="H419" i="9"/>
  <c r="L418" i="9"/>
  <c r="K418" i="9"/>
  <c r="I418" i="9"/>
  <c r="H418" i="9"/>
  <c r="K417" i="9"/>
  <c r="I417" i="9"/>
  <c r="H417" i="9"/>
  <c r="K416" i="9"/>
  <c r="I416" i="9"/>
  <c r="H416" i="9"/>
  <c r="K415" i="9"/>
  <c r="L415" i="9" s="1"/>
  <c r="I415" i="9"/>
  <c r="H415" i="9"/>
  <c r="L414" i="9"/>
  <c r="K414" i="9"/>
  <c r="I414" i="9"/>
  <c r="M414" i="9" s="1"/>
  <c r="H414" i="9"/>
  <c r="L413" i="9"/>
  <c r="K413" i="9"/>
  <c r="I413" i="9"/>
  <c r="H413" i="9"/>
  <c r="L412" i="9"/>
  <c r="K412" i="9"/>
  <c r="I412" i="9"/>
  <c r="H412" i="9"/>
  <c r="K411" i="9"/>
  <c r="I411" i="9"/>
  <c r="H411" i="9"/>
  <c r="K410" i="9"/>
  <c r="I410" i="9"/>
  <c r="H410" i="9"/>
  <c r="K409" i="9"/>
  <c r="I409" i="9"/>
  <c r="H409" i="9"/>
  <c r="K408" i="9"/>
  <c r="I408" i="9"/>
  <c r="M408" i="9" s="1"/>
  <c r="H408" i="9"/>
  <c r="K407" i="9"/>
  <c r="I407" i="9"/>
  <c r="H407" i="9"/>
  <c r="K406" i="9"/>
  <c r="I406" i="9"/>
  <c r="H406" i="9"/>
  <c r="K405" i="9"/>
  <c r="I405" i="9"/>
  <c r="H405" i="9"/>
  <c r="K404" i="9"/>
  <c r="I404" i="9"/>
  <c r="H404" i="9"/>
  <c r="K403" i="9"/>
  <c r="I403" i="9"/>
  <c r="H403" i="9"/>
  <c r="K402" i="9"/>
  <c r="I402" i="9"/>
  <c r="H402" i="9"/>
  <c r="K401" i="9"/>
  <c r="I401" i="9"/>
  <c r="M401" i="9" s="1"/>
  <c r="H401" i="9"/>
  <c r="L400" i="9"/>
  <c r="K400" i="9"/>
  <c r="M400" i="9" s="1"/>
  <c r="I400" i="9"/>
  <c r="H400" i="9"/>
  <c r="K399" i="9"/>
  <c r="M399" i="9" s="1"/>
  <c r="I399" i="9"/>
  <c r="H399" i="9"/>
  <c r="K398" i="9"/>
  <c r="I398" i="9"/>
  <c r="H398" i="9"/>
  <c r="K397" i="9"/>
  <c r="I397" i="9"/>
  <c r="H397" i="9"/>
  <c r="L396" i="9"/>
  <c r="K396" i="9"/>
  <c r="I396" i="9"/>
  <c r="H396" i="9"/>
  <c r="K395" i="9"/>
  <c r="I395" i="9"/>
  <c r="H395" i="9"/>
  <c r="K394" i="9"/>
  <c r="I394" i="9"/>
  <c r="H394" i="9"/>
  <c r="K393" i="9"/>
  <c r="I393" i="9"/>
  <c r="H393" i="9"/>
  <c r="L392" i="9"/>
  <c r="K392" i="9"/>
  <c r="I392" i="9"/>
  <c r="H392" i="9"/>
  <c r="K391" i="9"/>
  <c r="I391" i="9"/>
  <c r="M391" i="9" s="1"/>
  <c r="H391" i="9"/>
  <c r="L391" i="9" s="1"/>
  <c r="K390" i="9"/>
  <c r="I390" i="9"/>
  <c r="H390" i="9"/>
  <c r="K389" i="9"/>
  <c r="M389" i="9" s="1"/>
  <c r="I389" i="9"/>
  <c r="H389" i="9"/>
  <c r="K388" i="9"/>
  <c r="I388" i="9"/>
  <c r="M388" i="9" s="1"/>
  <c r="H388" i="9"/>
  <c r="M387" i="9"/>
  <c r="K387" i="9"/>
  <c r="I387" i="9"/>
  <c r="H387" i="9"/>
  <c r="K386" i="9"/>
  <c r="L386" i="9" s="1"/>
  <c r="I386" i="9"/>
  <c r="H386" i="9"/>
  <c r="K385" i="9"/>
  <c r="I385" i="9"/>
  <c r="H385" i="9"/>
  <c r="K384" i="9"/>
  <c r="I384" i="9"/>
  <c r="H384" i="9"/>
  <c r="K383" i="9"/>
  <c r="L383" i="9" s="1"/>
  <c r="I383" i="9"/>
  <c r="H383" i="9"/>
  <c r="L382" i="9"/>
  <c r="K382" i="9"/>
  <c r="I382" i="9"/>
  <c r="H382" i="9"/>
  <c r="L381" i="9"/>
  <c r="K381" i="9"/>
  <c r="I381" i="9"/>
  <c r="H381" i="9"/>
  <c r="K380" i="9"/>
  <c r="I380" i="9"/>
  <c r="H380" i="9"/>
  <c r="K379" i="9"/>
  <c r="I379" i="9"/>
  <c r="H379" i="9"/>
  <c r="L378" i="9"/>
  <c r="K378" i="9"/>
  <c r="I378" i="9"/>
  <c r="H378" i="9"/>
  <c r="K377" i="9"/>
  <c r="I377" i="9"/>
  <c r="H377" i="9"/>
  <c r="K376" i="9"/>
  <c r="L376" i="9" s="1"/>
  <c r="I376" i="9"/>
  <c r="M376" i="9" s="1"/>
  <c r="H376" i="9"/>
  <c r="K375" i="9"/>
  <c r="M375" i="9" s="1"/>
  <c r="I375" i="9"/>
  <c r="H375" i="9"/>
  <c r="K374" i="9"/>
  <c r="I374" i="9"/>
  <c r="H374" i="9"/>
  <c r="K373" i="9"/>
  <c r="I373" i="9"/>
  <c r="M373" i="9" s="1"/>
  <c r="H373" i="9"/>
  <c r="L373" i="9" s="1"/>
  <c r="K372" i="9"/>
  <c r="I372" i="9"/>
  <c r="H372" i="9"/>
  <c r="L372" i="9" s="1"/>
  <c r="K371" i="9"/>
  <c r="M371" i="9" s="1"/>
  <c r="I371" i="9"/>
  <c r="H371" i="9"/>
  <c r="K370" i="9"/>
  <c r="I370" i="9"/>
  <c r="H370" i="9"/>
  <c r="M369" i="9"/>
  <c r="K369" i="9"/>
  <c r="I369" i="9"/>
  <c r="H369" i="9"/>
  <c r="K368" i="9"/>
  <c r="L368" i="9" s="1"/>
  <c r="I368" i="9"/>
  <c r="M368" i="9" s="1"/>
  <c r="H368" i="9"/>
  <c r="K367" i="9"/>
  <c r="I367" i="9"/>
  <c r="H367" i="9"/>
  <c r="K366" i="9"/>
  <c r="M366" i="9" s="1"/>
  <c r="I366" i="9"/>
  <c r="H366" i="9"/>
  <c r="K365" i="9"/>
  <c r="I365" i="9"/>
  <c r="M365" i="9" s="1"/>
  <c r="H365" i="9"/>
  <c r="K364" i="9"/>
  <c r="I364" i="9"/>
  <c r="H364" i="9"/>
  <c r="K363" i="9"/>
  <c r="I363" i="9"/>
  <c r="H363" i="9"/>
  <c r="K362" i="9"/>
  <c r="I362" i="9"/>
  <c r="H362" i="9"/>
  <c r="K361" i="9"/>
  <c r="I361" i="9"/>
  <c r="H361" i="9"/>
  <c r="K360" i="9"/>
  <c r="I360" i="9"/>
  <c r="M360" i="9" s="1"/>
  <c r="H360" i="9"/>
  <c r="K359" i="9"/>
  <c r="I359" i="9"/>
  <c r="H359" i="9"/>
  <c r="K358" i="9"/>
  <c r="M358" i="9" s="1"/>
  <c r="I358" i="9"/>
  <c r="H358" i="9"/>
  <c r="K357" i="9"/>
  <c r="I357" i="9"/>
  <c r="H357" i="9"/>
  <c r="L357" i="9" s="1"/>
  <c r="K356" i="9"/>
  <c r="L356" i="9" s="1"/>
  <c r="I356" i="9"/>
  <c r="M356" i="9" s="1"/>
  <c r="H356" i="9"/>
  <c r="K355" i="9"/>
  <c r="I355" i="9"/>
  <c r="M355" i="9" s="1"/>
  <c r="H355" i="9"/>
  <c r="K354" i="9"/>
  <c r="I354" i="9"/>
  <c r="H354" i="9"/>
  <c r="L353" i="9"/>
  <c r="K353" i="9"/>
  <c r="I353" i="9"/>
  <c r="M353" i="9" s="1"/>
  <c r="H353" i="9"/>
  <c r="L352" i="9"/>
  <c r="K352" i="9"/>
  <c r="I352" i="9"/>
  <c r="H352" i="9"/>
  <c r="K351" i="9"/>
  <c r="L351" i="9" s="1"/>
  <c r="I351" i="9"/>
  <c r="H351" i="9"/>
  <c r="K350" i="9"/>
  <c r="M350" i="9" s="1"/>
  <c r="I350" i="9"/>
  <c r="H350" i="9"/>
  <c r="K349" i="9"/>
  <c r="I349" i="9"/>
  <c r="H349" i="9"/>
  <c r="L349" i="9" s="1"/>
  <c r="K348" i="9"/>
  <c r="L348" i="9" s="1"/>
  <c r="I348" i="9"/>
  <c r="H348" i="9"/>
  <c r="K347" i="9"/>
  <c r="I347" i="9"/>
  <c r="H347" i="9"/>
  <c r="K346" i="9"/>
  <c r="L346" i="9" s="1"/>
  <c r="I346" i="9"/>
  <c r="H346" i="9"/>
  <c r="L345" i="9"/>
  <c r="K345" i="9"/>
  <c r="I345" i="9"/>
  <c r="H345" i="9"/>
  <c r="K344" i="9"/>
  <c r="L344" i="9" s="1"/>
  <c r="I344" i="9"/>
  <c r="H344" i="9"/>
  <c r="K343" i="9"/>
  <c r="I343" i="9"/>
  <c r="M343" i="9" s="1"/>
  <c r="H343" i="9"/>
  <c r="K342" i="9"/>
  <c r="I342" i="9"/>
  <c r="H342" i="9"/>
  <c r="K341" i="9"/>
  <c r="L341" i="9" s="1"/>
  <c r="I341" i="9"/>
  <c r="H341" i="9"/>
  <c r="K340" i="9"/>
  <c r="L340" i="9" s="1"/>
  <c r="I340" i="9"/>
  <c r="M340" i="9" s="1"/>
  <c r="H340" i="9"/>
  <c r="K339" i="9"/>
  <c r="I339" i="9"/>
  <c r="M339" i="9" s="1"/>
  <c r="H339" i="9"/>
  <c r="L339" i="9" s="1"/>
  <c r="K338" i="9"/>
  <c r="M338" i="9" s="1"/>
  <c r="I338" i="9"/>
  <c r="H338" i="9"/>
  <c r="K337" i="9"/>
  <c r="L337" i="9" s="1"/>
  <c r="I337" i="9"/>
  <c r="H337" i="9"/>
  <c r="L336" i="9"/>
  <c r="K336" i="9"/>
  <c r="I336" i="9"/>
  <c r="M336" i="9" s="1"/>
  <c r="H336" i="9"/>
  <c r="K335" i="9"/>
  <c r="I335" i="9"/>
  <c r="H335" i="9"/>
  <c r="K334" i="9"/>
  <c r="I334" i="9"/>
  <c r="M334" i="9" s="1"/>
  <c r="H334" i="9"/>
  <c r="L334" i="9" s="1"/>
  <c r="M333" i="9"/>
  <c r="K333" i="9"/>
  <c r="I333" i="9"/>
  <c r="H333" i="9"/>
  <c r="L333" i="9" s="1"/>
  <c r="M332" i="9"/>
  <c r="K332" i="9"/>
  <c r="L332" i="9" s="1"/>
  <c r="I332" i="9"/>
  <c r="H332" i="9"/>
  <c r="K331" i="9"/>
  <c r="I331" i="9"/>
  <c r="H331" i="9"/>
  <c r="K330" i="9"/>
  <c r="I330" i="9"/>
  <c r="H330" i="9"/>
  <c r="K329" i="9"/>
  <c r="I329" i="9"/>
  <c r="H329" i="9"/>
  <c r="K328" i="9"/>
  <c r="I328" i="9"/>
  <c r="H328" i="9"/>
  <c r="K327" i="9"/>
  <c r="I327" i="9"/>
  <c r="H327" i="9"/>
  <c r="K326" i="9"/>
  <c r="M326" i="9" s="1"/>
  <c r="I326" i="9"/>
  <c r="H326" i="9"/>
  <c r="K325" i="9"/>
  <c r="I325" i="9"/>
  <c r="H325" i="9"/>
  <c r="K324" i="9"/>
  <c r="L324" i="9" s="1"/>
  <c r="I324" i="9"/>
  <c r="H324" i="9"/>
  <c r="M323" i="9"/>
  <c r="K323" i="9"/>
  <c r="I323" i="9"/>
  <c r="H323" i="9"/>
  <c r="M322" i="9"/>
  <c r="K322" i="9"/>
  <c r="I322" i="9"/>
  <c r="H322" i="9"/>
  <c r="K321" i="9"/>
  <c r="I321" i="9"/>
  <c r="H321" i="9"/>
  <c r="L321" i="9" s="1"/>
  <c r="K320" i="9"/>
  <c r="I320" i="9"/>
  <c r="H320" i="9"/>
  <c r="K319" i="9"/>
  <c r="I319" i="9"/>
  <c r="H319" i="9"/>
  <c r="K318" i="9"/>
  <c r="I318" i="9"/>
  <c r="H318" i="9"/>
  <c r="K317" i="9"/>
  <c r="I317" i="9"/>
  <c r="H317" i="9"/>
  <c r="K316" i="9"/>
  <c r="I316" i="9"/>
  <c r="H316" i="9"/>
  <c r="L316" i="9" s="1"/>
  <c r="L315" i="9"/>
  <c r="K315" i="9"/>
  <c r="M315" i="9" s="1"/>
  <c r="I315" i="9"/>
  <c r="H315" i="9"/>
  <c r="K314" i="9"/>
  <c r="M314" i="9" s="1"/>
  <c r="I314" i="9"/>
  <c r="H314" i="9"/>
  <c r="K313" i="9"/>
  <c r="I313" i="9"/>
  <c r="H313" i="9"/>
  <c r="K312" i="9"/>
  <c r="L312" i="9" s="1"/>
  <c r="I312" i="9"/>
  <c r="H312" i="9"/>
  <c r="K311" i="9"/>
  <c r="I311" i="9"/>
  <c r="M311" i="9" s="1"/>
  <c r="H311" i="9"/>
  <c r="K310" i="9"/>
  <c r="I310" i="9"/>
  <c r="H310" i="9"/>
  <c r="L310" i="9" s="1"/>
  <c r="K309" i="9"/>
  <c r="L309" i="9" s="1"/>
  <c r="I309" i="9"/>
  <c r="M309" i="9" s="1"/>
  <c r="H309" i="9"/>
  <c r="K308" i="9"/>
  <c r="M308" i="9" s="1"/>
  <c r="I308" i="9"/>
  <c r="H308" i="9"/>
  <c r="K307" i="9"/>
  <c r="I307" i="9"/>
  <c r="H307" i="9"/>
  <c r="K306" i="9"/>
  <c r="I306" i="9"/>
  <c r="H306" i="9"/>
  <c r="L305" i="9"/>
  <c r="K305" i="9"/>
  <c r="I305" i="9"/>
  <c r="H305" i="9"/>
  <c r="L304" i="9"/>
  <c r="K304" i="9"/>
  <c r="I304" i="9"/>
  <c r="H304" i="9"/>
  <c r="K303" i="9"/>
  <c r="L303" i="9" s="1"/>
  <c r="I303" i="9"/>
  <c r="H303" i="9"/>
  <c r="K302" i="9"/>
  <c r="I302" i="9"/>
  <c r="H302" i="9"/>
  <c r="K301" i="9"/>
  <c r="I301" i="9"/>
  <c r="H301" i="9"/>
  <c r="K300" i="9"/>
  <c r="I300" i="9"/>
  <c r="H300" i="9"/>
  <c r="K299" i="9"/>
  <c r="I299" i="9"/>
  <c r="H299" i="9"/>
  <c r="K298" i="9"/>
  <c r="I298" i="9"/>
  <c r="H298" i="9"/>
  <c r="K297" i="9"/>
  <c r="I297" i="9"/>
  <c r="H297" i="9"/>
  <c r="K296" i="9"/>
  <c r="I296" i="9"/>
  <c r="H296" i="9"/>
  <c r="L295" i="9"/>
  <c r="K295" i="9"/>
  <c r="I295" i="9"/>
  <c r="H295" i="9"/>
  <c r="K294" i="9"/>
  <c r="L294" i="9" s="1"/>
  <c r="I294" i="9"/>
  <c r="M294" i="9" s="1"/>
  <c r="H294" i="9"/>
  <c r="K293" i="9"/>
  <c r="I293" i="9"/>
  <c r="H293" i="9"/>
  <c r="L293" i="9" s="1"/>
  <c r="K292" i="9"/>
  <c r="I292" i="9"/>
  <c r="H292" i="9"/>
  <c r="K291" i="9"/>
  <c r="I291" i="9"/>
  <c r="H291" i="9"/>
  <c r="K290" i="9"/>
  <c r="I290" i="9"/>
  <c r="H290" i="9"/>
  <c r="L289" i="9"/>
  <c r="K289" i="9"/>
  <c r="I289" i="9"/>
  <c r="H289" i="9"/>
  <c r="K288" i="9"/>
  <c r="M288" i="9" s="1"/>
  <c r="I288" i="9"/>
  <c r="H288" i="9"/>
  <c r="K287" i="9"/>
  <c r="I287" i="9"/>
  <c r="M287" i="9" s="1"/>
  <c r="H287" i="9"/>
  <c r="K286" i="9"/>
  <c r="I286" i="9"/>
  <c r="H286" i="9"/>
  <c r="K285" i="9"/>
  <c r="I285" i="9"/>
  <c r="H285" i="9"/>
  <c r="K284" i="9"/>
  <c r="I284" i="9"/>
  <c r="H284" i="9"/>
  <c r="K283" i="9"/>
  <c r="I283" i="9"/>
  <c r="H283" i="9"/>
  <c r="K282" i="9"/>
  <c r="I282" i="9"/>
  <c r="H282" i="9"/>
  <c r="K281" i="9"/>
  <c r="I281" i="9"/>
  <c r="H281" i="9"/>
  <c r="K280" i="9"/>
  <c r="L280" i="9" s="1"/>
  <c r="I280" i="9"/>
  <c r="H280" i="9"/>
  <c r="K279" i="9"/>
  <c r="I279" i="9"/>
  <c r="H279" i="9"/>
  <c r="K278" i="9"/>
  <c r="M278" i="9" s="1"/>
  <c r="I278" i="9"/>
  <c r="H278" i="9"/>
  <c r="K277" i="9"/>
  <c r="I277" i="9"/>
  <c r="H277" i="9"/>
  <c r="K276" i="9"/>
  <c r="I276" i="9"/>
  <c r="M276" i="9" s="1"/>
  <c r="H276" i="9"/>
  <c r="L276" i="9" s="1"/>
  <c r="K275" i="9"/>
  <c r="I275" i="9"/>
  <c r="H275" i="9"/>
  <c r="K274" i="9"/>
  <c r="I274" i="9"/>
  <c r="H274" i="9"/>
  <c r="K273" i="9"/>
  <c r="I273" i="9"/>
  <c r="H273" i="9"/>
  <c r="K272" i="9"/>
  <c r="I272" i="9"/>
  <c r="H272" i="9"/>
  <c r="K271" i="9"/>
  <c r="I271" i="9"/>
  <c r="H271" i="9"/>
  <c r="L271" i="9" s="1"/>
  <c r="K270" i="9"/>
  <c r="I270" i="9"/>
  <c r="H270" i="9"/>
  <c r="K269" i="9"/>
  <c r="I269" i="9"/>
  <c r="H269" i="9"/>
  <c r="K268" i="9"/>
  <c r="L268" i="9" s="1"/>
  <c r="I268" i="9"/>
  <c r="H268" i="9"/>
  <c r="K267" i="9"/>
  <c r="I267" i="9"/>
  <c r="H267" i="9"/>
  <c r="K266" i="9"/>
  <c r="M266" i="9" s="1"/>
  <c r="I266" i="9"/>
  <c r="H266" i="9"/>
  <c r="K265" i="9"/>
  <c r="I265" i="9"/>
  <c r="H265" i="9"/>
  <c r="K264" i="9"/>
  <c r="I264" i="9"/>
  <c r="H264" i="9"/>
  <c r="K263" i="9"/>
  <c r="M263" i="9" s="1"/>
  <c r="I263" i="9"/>
  <c r="H263" i="9"/>
  <c r="K262" i="9"/>
  <c r="I262" i="9"/>
  <c r="H262" i="9"/>
  <c r="K261" i="9"/>
  <c r="M261" i="9" s="1"/>
  <c r="I261" i="9"/>
  <c r="H261" i="9"/>
  <c r="K260" i="9"/>
  <c r="I260" i="9"/>
  <c r="H260" i="9"/>
  <c r="K259" i="9"/>
  <c r="I259" i="9"/>
  <c r="H259" i="9"/>
  <c r="K258" i="9"/>
  <c r="I258" i="9"/>
  <c r="H258" i="9"/>
  <c r="K257" i="9"/>
  <c r="I257" i="9"/>
  <c r="H257" i="9"/>
  <c r="L257" i="9" s="1"/>
  <c r="K256" i="9"/>
  <c r="I256" i="9"/>
  <c r="M256" i="9" s="1"/>
  <c r="H256" i="9"/>
  <c r="L256" i="9" s="1"/>
  <c r="K255" i="9"/>
  <c r="I255" i="9"/>
  <c r="H255" i="9"/>
  <c r="L254" i="9"/>
  <c r="K254" i="9"/>
  <c r="I254" i="9"/>
  <c r="M254" i="9" s="1"/>
  <c r="H254" i="9"/>
  <c r="K253" i="9"/>
  <c r="I253" i="9"/>
  <c r="H253" i="9"/>
  <c r="L252" i="9"/>
  <c r="K252" i="9"/>
  <c r="I252" i="9"/>
  <c r="H252" i="9"/>
  <c r="K251" i="9"/>
  <c r="I251" i="9"/>
  <c r="M251" i="9" s="1"/>
  <c r="H251" i="9"/>
  <c r="K250" i="9"/>
  <c r="I250" i="9"/>
  <c r="H250" i="9"/>
  <c r="K249" i="9"/>
  <c r="L249" i="9" s="1"/>
  <c r="I249" i="9"/>
  <c r="M249" i="9" s="1"/>
  <c r="H249" i="9"/>
  <c r="K248" i="9"/>
  <c r="I248" i="9"/>
  <c r="H248" i="9"/>
  <c r="K247" i="9"/>
  <c r="I247" i="9"/>
  <c r="M247" i="9" s="1"/>
  <c r="H247" i="9"/>
  <c r="K246" i="9"/>
  <c r="I246" i="9"/>
  <c r="H246" i="9"/>
  <c r="L246" i="9" s="1"/>
  <c r="K245" i="9"/>
  <c r="I245" i="9"/>
  <c r="H245" i="9"/>
  <c r="K244" i="9"/>
  <c r="I244" i="9"/>
  <c r="H244" i="9"/>
  <c r="K243" i="9"/>
  <c r="I243" i="9"/>
  <c r="H243" i="9"/>
  <c r="K242" i="9"/>
  <c r="I242" i="9"/>
  <c r="H242" i="9"/>
  <c r="K241" i="9"/>
  <c r="I241" i="9"/>
  <c r="H241" i="9"/>
  <c r="L240" i="9"/>
  <c r="K240" i="9"/>
  <c r="I240" i="9"/>
  <c r="H240" i="9"/>
  <c r="K239" i="9"/>
  <c r="L239" i="9" s="1"/>
  <c r="I239" i="9"/>
  <c r="H239" i="9"/>
  <c r="K238" i="9"/>
  <c r="L238" i="9" s="1"/>
  <c r="I238" i="9"/>
  <c r="H238" i="9"/>
  <c r="K237" i="9"/>
  <c r="I237" i="9"/>
  <c r="H237" i="9"/>
  <c r="K236" i="9"/>
  <c r="L236" i="9" s="1"/>
  <c r="I236" i="9"/>
  <c r="H236" i="9"/>
  <c r="K235" i="9"/>
  <c r="M235" i="9" s="1"/>
  <c r="I235" i="9"/>
  <c r="H235" i="9"/>
  <c r="K234" i="9"/>
  <c r="M234" i="9" s="1"/>
  <c r="I234" i="9"/>
  <c r="H234" i="9"/>
  <c r="K233" i="9"/>
  <c r="I233" i="9"/>
  <c r="H233" i="9"/>
  <c r="K232" i="9"/>
  <c r="I232" i="9"/>
  <c r="M232" i="9" s="1"/>
  <c r="H232" i="9"/>
  <c r="L232" i="9" s="1"/>
  <c r="K231" i="9"/>
  <c r="L231" i="9" s="1"/>
  <c r="I231" i="9"/>
  <c r="H231" i="9"/>
  <c r="L230" i="9"/>
  <c r="K230" i="9"/>
  <c r="M230" i="9" s="1"/>
  <c r="I230" i="9"/>
  <c r="H230" i="9"/>
  <c r="K229" i="9"/>
  <c r="M229" i="9" s="1"/>
  <c r="I229" i="9"/>
  <c r="H229" i="9"/>
  <c r="L229" i="9" s="1"/>
  <c r="K228" i="9"/>
  <c r="I228" i="9"/>
  <c r="H228" i="9"/>
  <c r="K227" i="9"/>
  <c r="I227" i="9"/>
  <c r="M227" i="9" s="1"/>
  <c r="H227" i="9"/>
  <c r="K226" i="9"/>
  <c r="I226" i="9"/>
  <c r="H226" i="9"/>
  <c r="K225" i="9"/>
  <c r="I225" i="9"/>
  <c r="H225" i="9"/>
  <c r="K224" i="9"/>
  <c r="I224" i="9"/>
  <c r="H224" i="9"/>
  <c r="M223" i="9"/>
  <c r="K223" i="9"/>
  <c r="I223" i="9"/>
  <c r="H223" i="9"/>
  <c r="L223" i="9" s="1"/>
  <c r="M222" i="9"/>
  <c r="K222" i="9"/>
  <c r="L222" i="9" s="1"/>
  <c r="I222" i="9"/>
  <c r="H222" i="9"/>
  <c r="K221" i="9"/>
  <c r="I221" i="9"/>
  <c r="H221" i="9"/>
  <c r="K220" i="9"/>
  <c r="L220" i="9" s="1"/>
  <c r="I220" i="9"/>
  <c r="H220" i="9"/>
  <c r="K219" i="9"/>
  <c r="M219" i="9" s="1"/>
  <c r="I219" i="9"/>
  <c r="H219" i="9"/>
  <c r="K218" i="9"/>
  <c r="I218" i="9"/>
  <c r="H218" i="9"/>
  <c r="K217" i="9"/>
  <c r="M217" i="9" s="1"/>
  <c r="I217" i="9"/>
  <c r="H217" i="9"/>
  <c r="K216" i="9"/>
  <c r="I216" i="9"/>
  <c r="H216" i="9"/>
  <c r="K215" i="9"/>
  <c r="I215" i="9"/>
  <c r="H215" i="9"/>
  <c r="K214" i="9"/>
  <c r="I214" i="9"/>
  <c r="H214" i="9"/>
  <c r="L214" i="9" s="1"/>
  <c r="M213" i="9"/>
  <c r="K213" i="9"/>
  <c r="L213" i="9" s="1"/>
  <c r="I213" i="9"/>
  <c r="H213" i="9"/>
  <c r="K212" i="9"/>
  <c r="M212" i="9" s="1"/>
  <c r="I212" i="9"/>
  <c r="H212" i="9"/>
  <c r="K211" i="9"/>
  <c r="I211" i="9"/>
  <c r="H211" i="9"/>
  <c r="K210" i="9"/>
  <c r="I210" i="9"/>
  <c r="H210" i="9"/>
  <c r="K209" i="9"/>
  <c r="M209" i="9" s="1"/>
  <c r="I209" i="9"/>
  <c r="H209" i="9"/>
  <c r="K208" i="9"/>
  <c r="I208" i="9"/>
  <c r="H208" i="9"/>
  <c r="K207" i="9"/>
  <c r="I207" i="9"/>
  <c r="H207" i="9"/>
  <c r="K206" i="9"/>
  <c r="I206" i="9"/>
  <c r="H206" i="9"/>
  <c r="K205" i="9"/>
  <c r="M205" i="9" s="1"/>
  <c r="I205" i="9"/>
  <c r="H205" i="9"/>
  <c r="L204" i="9"/>
  <c r="K204" i="9"/>
  <c r="I204" i="9"/>
  <c r="H204" i="9"/>
  <c r="K203" i="9"/>
  <c r="M203" i="9" s="1"/>
  <c r="I203" i="9"/>
  <c r="H203" i="9"/>
  <c r="K202" i="9"/>
  <c r="I202" i="9"/>
  <c r="H202" i="9"/>
  <c r="K201" i="9"/>
  <c r="I201" i="9"/>
  <c r="H201" i="9"/>
  <c r="K200" i="9"/>
  <c r="I200" i="9"/>
  <c r="M200" i="9" s="1"/>
  <c r="H200" i="9"/>
  <c r="L200" i="9" s="1"/>
  <c r="K199" i="9"/>
  <c r="L199" i="9" s="1"/>
  <c r="I199" i="9"/>
  <c r="H199" i="9"/>
  <c r="K198" i="9"/>
  <c r="I198" i="9"/>
  <c r="H198" i="9"/>
  <c r="K197" i="9"/>
  <c r="I197" i="9"/>
  <c r="H197" i="9"/>
  <c r="L197" i="9" s="1"/>
  <c r="M196" i="9"/>
  <c r="K196" i="9"/>
  <c r="I196" i="9"/>
  <c r="H196" i="9"/>
  <c r="K195" i="9"/>
  <c r="I195" i="9"/>
  <c r="M195" i="9" s="1"/>
  <c r="H195" i="9"/>
  <c r="K194" i="9"/>
  <c r="I194" i="9"/>
  <c r="H194" i="9"/>
  <c r="K193" i="9"/>
  <c r="L193" i="9" s="1"/>
  <c r="I193" i="9"/>
  <c r="H193" i="9"/>
  <c r="K192" i="9"/>
  <c r="I192" i="9"/>
  <c r="H192" i="9"/>
  <c r="K191" i="9"/>
  <c r="I191" i="9"/>
  <c r="H191" i="9"/>
  <c r="L190" i="9"/>
  <c r="K190" i="9"/>
  <c r="I190" i="9"/>
  <c r="M190" i="9" s="1"/>
  <c r="H190" i="9"/>
  <c r="K189" i="9"/>
  <c r="M189" i="9" s="1"/>
  <c r="I189" i="9"/>
  <c r="H189" i="9"/>
  <c r="K188" i="9"/>
  <c r="I188" i="9"/>
  <c r="H188" i="9"/>
  <c r="K187" i="9"/>
  <c r="I187" i="9"/>
  <c r="H187" i="9"/>
  <c r="L186" i="9"/>
  <c r="K186" i="9"/>
  <c r="I186" i="9"/>
  <c r="M186" i="9" s="1"/>
  <c r="H186" i="9"/>
  <c r="K185" i="9"/>
  <c r="I185" i="9"/>
  <c r="H185" i="9"/>
  <c r="K184" i="9"/>
  <c r="I184" i="9"/>
  <c r="H184" i="9"/>
  <c r="K183" i="9"/>
  <c r="M183" i="9" s="1"/>
  <c r="I183" i="9"/>
  <c r="H183" i="9"/>
  <c r="K182" i="9"/>
  <c r="I182" i="9"/>
  <c r="H182" i="9"/>
  <c r="K181" i="9"/>
  <c r="L181" i="9" s="1"/>
  <c r="I181" i="9"/>
  <c r="H181" i="9"/>
  <c r="K180" i="9"/>
  <c r="I180" i="9"/>
  <c r="H180" i="9"/>
  <c r="K179" i="9"/>
  <c r="L179" i="9" s="1"/>
  <c r="I179" i="9"/>
  <c r="H179" i="9"/>
  <c r="K178" i="9"/>
  <c r="I178" i="9"/>
  <c r="H178" i="9"/>
  <c r="K177" i="9"/>
  <c r="M177" i="9" s="1"/>
  <c r="I177" i="9"/>
  <c r="H177" i="9"/>
  <c r="K176" i="9"/>
  <c r="I176" i="9"/>
  <c r="M176" i="9" s="1"/>
  <c r="H176" i="9"/>
  <c r="L176" i="9" s="1"/>
  <c r="K175" i="9"/>
  <c r="I175" i="9"/>
  <c r="H175" i="9"/>
  <c r="K174" i="9"/>
  <c r="M174" i="9" s="1"/>
  <c r="I174" i="9"/>
  <c r="H174" i="9"/>
  <c r="K173" i="9"/>
  <c r="I173" i="9"/>
  <c r="H173" i="9"/>
  <c r="K172" i="9"/>
  <c r="M172" i="9" s="1"/>
  <c r="I172" i="9"/>
  <c r="H172" i="9"/>
  <c r="K171" i="9"/>
  <c r="I171" i="9"/>
  <c r="H171" i="9"/>
  <c r="K170" i="9"/>
  <c r="I170" i="9"/>
  <c r="H170" i="9"/>
  <c r="K169" i="9"/>
  <c r="I169" i="9"/>
  <c r="H169" i="9"/>
  <c r="K168" i="9"/>
  <c r="I168" i="9"/>
  <c r="H168" i="9"/>
  <c r="K167" i="9"/>
  <c r="I167" i="9"/>
  <c r="M167" i="9" s="1"/>
  <c r="H167" i="9"/>
  <c r="K166" i="9"/>
  <c r="I166" i="9"/>
  <c r="M166" i="9" s="1"/>
  <c r="H166" i="9"/>
  <c r="L166" i="9" s="1"/>
  <c r="K165" i="9"/>
  <c r="I165" i="9"/>
  <c r="H165" i="9"/>
  <c r="L165" i="9" s="1"/>
  <c r="K164" i="9"/>
  <c r="I164" i="9"/>
  <c r="H164" i="9"/>
  <c r="K163" i="9"/>
  <c r="I163" i="9"/>
  <c r="H163" i="9"/>
  <c r="K162" i="9"/>
  <c r="L162" i="9" s="1"/>
  <c r="I162" i="9"/>
  <c r="M162" i="9" s="1"/>
  <c r="H162" i="9"/>
  <c r="K161" i="9"/>
  <c r="I161" i="9"/>
  <c r="H161" i="9"/>
  <c r="K160" i="9"/>
  <c r="I160" i="9"/>
  <c r="H160" i="9"/>
  <c r="K159" i="9"/>
  <c r="I159" i="9"/>
  <c r="H159" i="9"/>
  <c r="K158" i="9"/>
  <c r="I158" i="9"/>
  <c r="M158" i="9" s="1"/>
  <c r="H158" i="9"/>
  <c r="L158" i="9" s="1"/>
  <c r="K157" i="9"/>
  <c r="I157" i="9"/>
  <c r="H157" i="9"/>
  <c r="K156" i="9"/>
  <c r="I156" i="9"/>
  <c r="H156" i="9"/>
  <c r="L156" i="9" s="1"/>
  <c r="K155" i="9"/>
  <c r="I155" i="9"/>
  <c r="M155" i="9" s="1"/>
  <c r="H155" i="9"/>
  <c r="L155" i="9" s="1"/>
  <c r="K154" i="9"/>
  <c r="I154" i="9"/>
  <c r="H154" i="9"/>
  <c r="L154" i="9" s="1"/>
  <c r="L153" i="9"/>
  <c r="K153" i="9"/>
  <c r="I153" i="9"/>
  <c r="H153" i="9"/>
  <c r="K152" i="9"/>
  <c r="I152" i="9"/>
  <c r="H152" i="9"/>
  <c r="K151" i="9"/>
  <c r="I151" i="9"/>
  <c r="H151" i="9"/>
  <c r="K150" i="9"/>
  <c r="I150" i="9"/>
  <c r="H150" i="9"/>
  <c r="K149" i="9"/>
  <c r="I149" i="9"/>
  <c r="H149" i="9"/>
  <c r="K148" i="9"/>
  <c r="M148" i="9" s="1"/>
  <c r="I148" i="9"/>
  <c r="H148" i="9"/>
  <c r="K147" i="9"/>
  <c r="L147" i="9" s="1"/>
  <c r="I147" i="9"/>
  <c r="H147" i="9"/>
  <c r="K146" i="9"/>
  <c r="I146" i="9"/>
  <c r="H146" i="9"/>
  <c r="M145" i="9"/>
  <c r="L145" i="9"/>
  <c r="K145" i="9"/>
  <c r="I145" i="9"/>
  <c r="H145" i="9"/>
  <c r="L144" i="9"/>
  <c r="K144" i="9"/>
  <c r="I144" i="9"/>
  <c r="M144" i="9" s="1"/>
  <c r="H144" i="9"/>
  <c r="K143" i="9"/>
  <c r="M143" i="9" s="1"/>
  <c r="I143" i="9"/>
  <c r="H143" i="9"/>
  <c r="K142" i="9"/>
  <c r="I142" i="9"/>
  <c r="H142" i="9"/>
  <c r="K141" i="9"/>
  <c r="I141" i="9"/>
  <c r="H141" i="9"/>
  <c r="L140" i="9"/>
  <c r="K140" i="9"/>
  <c r="I140" i="9"/>
  <c r="M140" i="9" s="1"/>
  <c r="H140" i="9"/>
  <c r="K139" i="9"/>
  <c r="I139" i="9"/>
  <c r="H139" i="9"/>
  <c r="K138" i="9"/>
  <c r="I138" i="9"/>
  <c r="H138" i="9"/>
  <c r="K137" i="9"/>
  <c r="I137" i="9"/>
  <c r="H137" i="9"/>
  <c r="K136" i="9"/>
  <c r="M136" i="9" s="1"/>
  <c r="I136" i="9"/>
  <c r="H136" i="9"/>
  <c r="K135" i="9"/>
  <c r="I135" i="9"/>
  <c r="H135" i="9"/>
  <c r="L134" i="9"/>
  <c r="K134" i="9"/>
  <c r="M134" i="9" s="1"/>
  <c r="I134" i="9"/>
  <c r="H134" i="9"/>
  <c r="K133" i="9"/>
  <c r="M133" i="9" s="1"/>
  <c r="I133" i="9"/>
  <c r="H133" i="9"/>
  <c r="L133" i="9" s="1"/>
  <c r="K132" i="9"/>
  <c r="I132" i="9"/>
  <c r="H132" i="9"/>
  <c r="M131" i="9"/>
  <c r="K131" i="9"/>
  <c r="I131" i="9"/>
  <c r="H131" i="9"/>
  <c r="K130" i="9"/>
  <c r="I130" i="9"/>
  <c r="H130" i="9"/>
  <c r="K129" i="9"/>
  <c r="I129" i="9"/>
  <c r="M129" i="9" s="1"/>
  <c r="H129" i="9"/>
  <c r="L129" i="9" s="1"/>
  <c r="K128" i="9"/>
  <c r="I128" i="9"/>
  <c r="H128" i="9"/>
  <c r="K127" i="9"/>
  <c r="I127" i="9"/>
  <c r="H127" i="9"/>
  <c r="K126" i="9"/>
  <c r="M126" i="9" s="1"/>
  <c r="I126" i="9"/>
  <c r="H126" i="9"/>
  <c r="L125" i="9"/>
  <c r="K125" i="9"/>
  <c r="I125" i="9"/>
  <c r="H125" i="9"/>
  <c r="K124" i="9"/>
  <c r="M124" i="9" s="1"/>
  <c r="I124" i="9"/>
  <c r="H124" i="9"/>
  <c r="M123" i="9"/>
  <c r="K123" i="9"/>
  <c r="I123" i="9"/>
  <c r="H123" i="9"/>
  <c r="K122" i="9"/>
  <c r="I122" i="9"/>
  <c r="M122" i="9" s="1"/>
  <c r="H122" i="9"/>
  <c r="L122" i="9" s="1"/>
  <c r="K121" i="9"/>
  <c r="I121" i="9"/>
  <c r="H121" i="9"/>
  <c r="K120" i="9"/>
  <c r="I120" i="9"/>
  <c r="H120" i="9"/>
  <c r="K119" i="9"/>
  <c r="I119" i="9"/>
  <c r="H119" i="9"/>
  <c r="K118" i="9"/>
  <c r="I118" i="9"/>
  <c r="H118" i="9"/>
  <c r="L118" i="9" s="1"/>
  <c r="M117" i="9"/>
  <c r="K117" i="9"/>
  <c r="I117" i="9"/>
  <c r="H117" i="9"/>
  <c r="L117" i="9" s="1"/>
  <c r="M116" i="9"/>
  <c r="K116" i="9"/>
  <c r="L116" i="9" s="1"/>
  <c r="I116" i="9"/>
  <c r="H116" i="9"/>
  <c r="K115" i="9"/>
  <c r="L115" i="9" s="1"/>
  <c r="I115" i="9"/>
  <c r="H115" i="9"/>
  <c r="K114" i="9"/>
  <c r="I114" i="9"/>
  <c r="H114" i="9"/>
  <c r="L113" i="9"/>
  <c r="K113" i="9"/>
  <c r="I113" i="9"/>
  <c r="M113" i="9" s="1"/>
  <c r="H113" i="9"/>
  <c r="K112" i="9"/>
  <c r="I112" i="9"/>
  <c r="H112" i="9"/>
  <c r="K111" i="9"/>
  <c r="I111" i="9"/>
  <c r="H111" i="9"/>
  <c r="K110" i="9"/>
  <c r="I110" i="9"/>
  <c r="H110" i="9"/>
  <c r="M109" i="9"/>
  <c r="K109" i="9"/>
  <c r="I109" i="9"/>
  <c r="H109" i="9"/>
  <c r="K108" i="9"/>
  <c r="L108" i="9" s="1"/>
  <c r="I108" i="9"/>
  <c r="M108" i="9" s="1"/>
  <c r="H108" i="9"/>
  <c r="K107" i="9"/>
  <c r="I107" i="9"/>
  <c r="H107" i="9"/>
  <c r="K106" i="9"/>
  <c r="I106" i="9"/>
  <c r="H106" i="9"/>
  <c r="K105" i="9"/>
  <c r="I105" i="9"/>
  <c r="H105" i="9"/>
  <c r="K104" i="9"/>
  <c r="I104" i="9"/>
  <c r="H104" i="9"/>
  <c r="L104" i="9" s="1"/>
  <c r="K103" i="9"/>
  <c r="I103" i="9"/>
  <c r="H103" i="9"/>
  <c r="K102" i="9"/>
  <c r="I102" i="9"/>
  <c r="H102" i="9"/>
  <c r="K101" i="9"/>
  <c r="I101" i="9"/>
  <c r="H101" i="9"/>
  <c r="L101" i="9" s="1"/>
  <c r="K100" i="9"/>
  <c r="L100" i="9" s="1"/>
  <c r="I100" i="9"/>
  <c r="H100" i="9"/>
  <c r="K99" i="9"/>
  <c r="I99" i="9"/>
  <c r="H99" i="9"/>
  <c r="K98" i="9"/>
  <c r="M98" i="9" s="1"/>
  <c r="I98" i="9"/>
  <c r="H98" i="9"/>
  <c r="K97" i="9"/>
  <c r="M97" i="9" s="1"/>
  <c r="I97" i="9"/>
  <c r="H97" i="9"/>
  <c r="L97" i="9" s="1"/>
  <c r="K96" i="9"/>
  <c r="I96" i="9"/>
  <c r="M96" i="9" s="1"/>
  <c r="H96" i="9"/>
  <c r="L96" i="9" s="1"/>
  <c r="K95" i="9"/>
  <c r="I95" i="9"/>
  <c r="H95" i="9"/>
  <c r="K94" i="9"/>
  <c r="M94" i="9" s="1"/>
  <c r="I94" i="9"/>
  <c r="H94" i="9"/>
  <c r="K93" i="9"/>
  <c r="I93" i="9"/>
  <c r="H93" i="9"/>
  <c r="K92" i="9"/>
  <c r="I92" i="9"/>
  <c r="H92" i="9"/>
  <c r="L92" i="9" s="1"/>
  <c r="K91" i="9"/>
  <c r="M91" i="9" s="1"/>
  <c r="I91" i="9"/>
  <c r="H91" i="9"/>
  <c r="K90" i="9"/>
  <c r="I90" i="9"/>
  <c r="H90" i="9"/>
  <c r="K89" i="9"/>
  <c r="L89" i="9" s="1"/>
  <c r="I89" i="9"/>
  <c r="M89" i="9" s="1"/>
  <c r="H89" i="9"/>
  <c r="K88" i="9"/>
  <c r="I88" i="9"/>
  <c r="H88" i="9"/>
  <c r="K87" i="9"/>
  <c r="I87" i="9"/>
  <c r="M87" i="9" s="1"/>
  <c r="H87" i="9"/>
  <c r="K86" i="9"/>
  <c r="I86" i="9"/>
  <c r="H86" i="9"/>
  <c r="L86" i="9" s="1"/>
  <c r="K85" i="9"/>
  <c r="I85" i="9"/>
  <c r="H85" i="9"/>
  <c r="K84" i="9"/>
  <c r="I84" i="9"/>
  <c r="H84" i="9"/>
  <c r="K83" i="9"/>
  <c r="I83" i="9"/>
  <c r="H83" i="9"/>
  <c r="K82" i="9"/>
  <c r="I82" i="9"/>
  <c r="H82" i="9"/>
  <c r="L81" i="9"/>
  <c r="K81" i="9"/>
  <c r="I81" i="9"/>
  <c r="M81" i="9" s="1"/>
  <c r="H81" i="9"/>
  <c r="M80" i="9"/>
  <c r="K80" i="9"/>
  <c r="L80" i="9" s="1"/>
  <c r="I80" i="9"/>
  <c r="H80" i="9"/>
  <c r="K79" i="9"/>
  <c r="I79" i="9"/>
  <c r="H79" i="9"/>
  <c r="K78" i="9"/>
  <c r="I78" i="9"/>
  <c r="H78" i="9"/>
  <c r="K77" i="9"/>
  <c r="I77" i="9"/>
  <c r="H77" i="9"/>
  <c r="K76" i="9"/>
  <c r="L76" i="9" s="1"/>
  <c r="I76" i="9"/>
  <c r="H76" i="9"/>
  <c r="K75" i="9"/>
  <c r="I75" i="9"/>
  <c r="H75" i="9"/>
  <c r="K74" i="9"/>
  <c r="I74" i="9"/>
  <c r="H74" i="9"/>
  <c r="K73" i="9"/>
  <c r="I73" i="9"/>
  <c r="H73" i="9"/>
  <c r="K72" i="9"/>
  <c r="I72" i="9"/>
  <c r="H72" i="9"/>
  <c r="M71" i="9"/>
  <c r="K71" i="9"/>
  <c r="I71" i="9"/>
  <c r="H71" i="9"/>
  <c r="L71" i="9" s="1"/>
  <c r="L70" i="9"/>
  <c r="K70" i="9"/>
  <c r="I70" i="9"/>
  <c r="M70" i="9" s="1"/>
  <c r="H70" i="9"/>
  <c r="K69" i="9"/>
  <c r="M69" i="9" s="1"/>
  <c r="I69" i="9"/>
  <c r="H69" i="9"/>
  <c r="L69" i="9" s="1"/>
  <c r="K68" i="9"/>
  <c r="I68" i="9"/>
  <c r="H68" i="9"/>
  <c r="K67" i="9"/>
  <c r="I67" i="9"/>
  <c r="M67" i="9" s="1"/>
  <c r="H67" i="9"/>
  <c r="K66" i="9"/>
  <c r="L66" i="9" s="1"/>
  <c r="I66" i="9"/>
  <c r="M66" i="9" s="1"/>
  <c r="H66" i="9"/>
  <c r="K65" i="9"/>
  <c r="I65" i="9"/>
  <c r="H65" i="9"/>
  <c r="L65" i="9" s="1"/>
  <c r="K64" i="9"/>
  <c r="L64" i="9" s="1"/>
  <c r="I64" i="9"/>
  <c r="H64" i="9"/>
  <c r="K63" i="9"/>
  <c r="L63" i="9" s="1"/>
  <c r="I63" i="9"/>
  <c r="H63" i="9"/>
  <c r="K62" i="9"/>
  <c r="I62" i="9"/>
  <c r="H62" i="9"/>
  <c r="K61" i="9"/>
  <c r="I61" i="9"/>
  <c r="H61" i="9"/>
  <c r="K60" i="9"/>
  <c r="I60" i="9"/>
  <c r="H60" i="9"/>
  <c r="K59" i="9"/>
  <c r="I59" i="9"/>
  <c r="H59" i="9"/>
  <c r="L59" i="9" s="1"/>
  <c r="K58" i="9"/>
  <c r="I58" i="9"/>
  <c r="H58" i="9"/>
  <c r="K57" i="9"/>
  <c r="I57" i="9"/>
  <c r="H57" i="9"/>
  <c r="K56" i="9"/>
  <c r="I56" i="9"/>
  <c r="H56" i="9"/>
  <c r="K55" i="9"/>
  <c r="L55" i="9" s="1"/>
  <c r="I55" i="9"/>
  <c r="M55" i="9" s="1"/>
  <c r="H55" i="9"/>
  <c r="K54" i="9"/>
  <c r="I54" i="9"/>
  <c r="M54" i="9" s="1"/>
  <c r="H54" i="9"/>
  <c r="L54" i="9" s="1"/>
  <c r="K53" i="9"/>
  <c r="I53" i="9"/>
  <c r="H53" i="9"/>
  <c r="K52" i="9"/>
  <c r="I52" i="9"/>
  <c r="H52" i="9"/>
  <c r="K51" i="9"/>
  <c r="I51" i="9"/>
  <c r="H51" i="9"/>
  <c r="K50" i="9"/>
  <c r="M50" i="9" s="1"/>
  <c r="I50" i="9"/>
  <c r="H50" i="9"/>
  <c r="K49" i="9"/>
  <c r="L49" i="9" s="1"/>
  <c r="I49" i="9"/>
  <c r="H49" i="9"/>
  <c r="K48" i="9"/>
  <c r="M48" i="9" s="1"/>
  <c r="I48" i="9"/>
  <c r="H48" i="9"/>
  <c r="K47" i="9"/>
  <c r="I47" i="9"/>
  <c r="H47" i="9"/>
  <c r="K46" i="9"/>
  <c r="I46" i="9"/>
  <c r="H46" i="9"/>
  <c r="K45" i="9"/>
  <c r="I45" i="9"/>
  <c r="H45" i="9"/>
  <c r="M44" i="9"/>
  <c r="K44" i="9"/>
  <c r="L44" i="9" s="1"/>
  <c r="I44" i="9"/>
  <c r="H44" i="9"/>
  <c r="K43" i="9"/>
  <c r="I43" i="9"/>
  <c r="H43" i="9"/>
  <c r="K42" i="9"/>
  <c r="I42" i="9"/>
  <c r="H42" i="9"/>
  <c r="K41" i="9"/>
  <c r="I41" i="9"/>
  <c r="H41" i="9"/>
  <c r="K40" i="9"/>
  <c r="I40" i="9"/>
  <c r="M40" i="9" s="1"/>
  <c r="H40" i="9"/>
  <c r="L40" i="9" s="1"/>
  <c r="K39" i="9"/>
  <c r="I39" i="9"/>
  <c r="H39" i="9"/>
  <c r="K38" i="9"/>
  <c r="I38" i="9"/>
  <c r="H38" i="9"/>
  <c r="K37" i="9"/>
  <c r="I37" i="9"/>
  <c r="H37" i="9"/>
  <c r="L37" i="9" s="1"/>
  <c r="K36" i="9"/>
  <c r="L36" i="9" s="1"/>
  <c r="I36" i="9"/>
  <c r="H36" i="9"/>
  <c r="K35" i="9"/>
  <c r="M35" i="9" s="1"/>
  <c r="I35" i="9"/>
  <c r="H35" i="9"/>
  <c r="L34" i="9"/>
  <c r="K34" i="9"/>
  <c r="I34" i="9"/>
  <c r="H34" i="9"/>
  <c r="K33" i="9"/>
  <c r="M33" i="9" s="1"/>
  <c r="I33" i="9"/>
  <c r="H33" i="9"/>
  <c r="K32" i="9"/>
  <c r="L32" i="9" s="1"/>
  <c r="I32" i="9"/>
  <c r="H32" i="9"/>
  <c r="K31" i="9"/>
  <c r="I31" i="9"/>
  <c r="M31" i="9" s="1"/>
  <c r="H31" i="9"/>
  <c r="K30" i="9"/>
  <c r="L30" i="9" s="1"/>
  <c r="I30" i="9"/>
  <c r="H30" i="9"/>
  <c r="K29" i="9"/>
  <c r="I29" i="9"/>
  <c r="H29" i="9"/>
  <c r="K28" i="9"/>
  <c r="I28" i="9"/>
  <c r="H28" i="9"/>
  <c r="K27" i="9"/>
  <c r="L27" i="9" s="1"/>
  <c r="I27" i="9"/>
  <c r="H27" i="9"/>
  <c r="K26" i="9"/>
  <c r="L26" i="9" s="1"/>
  <c r="I26" i="9"/>
  <c r="H26" i="9"/>
  <c r="K25" i="9"/>
  <c r="I25" i="9"/>
  <c r="H25" i="9"/>
  <c r="K24" i="9"/>
  <c r="I24" i="9"/>
  <c r="H24" i="9"/>
  <c r="K23" i="9"/>
  <c r="M23" i="9" s="1"/>
  <c r="I23" i="9"/>
  <c r="H23" i="9"/>
  <c r="K22" i="9"/>
  <c r="I22" i="9"/>
  <c r="H22" i="9"/>
  <c r="K21" i="9"/>
  <c r="I21" i="9"/>
  <c r="H21" i="9"/>
  <c r="K20" i="9"/>
  <c r="I20" i="9"/>
  <c r="H20" i="9"/>
  <c r="K19" i="9"/>
  <c r="I19" i="9"/>
  <c r="H19" i="9"/>
  <c r="K18" i="9"/>
  <c r="I18" i="9"/>
  <c r="H18" i="9"/>
  <c r="K17" i="9"/>
  <c r="I17" i="9"/>
  <c r="M17" i="9" s="1"/>
  <c r="H17" i="9"/>
  <c r="L17" i="9" s="1"/>
  <c r="M16" i="9"/>
  <c r="K16" i="9"/>
  <c r="L16" i="9" s="1"/>
  <c r="I16" i="9"/>
  <c r="H16" i="9"/>
  <c r="K15" i="9"/>
  <c r="I15" i="9"/>
  <c r="H15" i="9"/>
  <c r="K14" i="9"/>
  <c r="M14" i="9" s="1"/>
  <c r="I14" i="9"/>
  <c r="H14" i="9"/>
  <c r="K13" i="9"/>
  <c r="L13" i="9" s="1"/>
  <c r="I13" i="9"/>
  <c r="H13" i="9"/>
  <c r="K12" i="9"/>
  <c r="L12" i="9" s="1"/>
  <c r="I12" i="9"/>
  <c r="H12" i="9"/>
  <c r="K11" i="9"/>
  <c r="I11" i="9"/>
  <c r="H11" i="9"/>
  <c r="K10" i="9"/>
  <c r="I10" i="9"/>
  <c r="H10" i="9"/>
  <c r="K9" i="9"/>
  <c r="I9" i="9"/>
  <c r="H9" i="9"/>
  <c r="K8" i="9"/>
  <c r="L8" i="9" s="1"/>
  <c r="I8" i="9"/>
  <c r="H8" i="9"/>
  <c r="K7" i="9"/>
  <c r="I7" i="9"/>
  <c r="M7" i="9" s="1"/>
  <c r="H7" i="9"/>
  <c r="K6" i="9"/>
  <c r="I6" i="9"/>
  <c r="H6" i="9"/>
  <c r="K5" i="9"/>
  <c r="I5" i="9"/>
  <c r="H5" i="9"/>
  <c r="K4" i="9"/>
  <c r="I4" i="9"/>
  <c r="M4" i="9" s="1"/>
  <c r="H4" i="9"/>
  <c r="K3" i="9"/>
  <c r="I3" i="9"/>
  <c r="H3" i="9"/>
  <c r="J1" i="9"/>
  <c r="C10" i="1" s="1"/>
  <c r="M6" i="9" l="1"/>
  <c r="M99" i="9"/>
  <c r="M240" i="9"/>
  <c r="M292" i="9"/>
  <c r="M492" i="9"/>
  <c r="M554" i="9"/>
  <c r="M686" i="9"/>
  <c r="M736" i="9"/>
  <c r="M746" i="9"/>
  <c r="M836" i="9"/>
  <c r="M1177" i="9"/>
  <c r="M1388" i="9"/>
  <c r="M1680" i="9"/>
  <c r="M402" i="9"/>
  <c r="M451" i="9"/>
  <c r="M1015" i="9"/>
  <c r="M1086" i="9"/>
  <c r="M1167" i="9"/>
  <c r="M1197" i="9"/>
  <c r="M1307" i="9"/>
  <c r="M1888" i="9"/>
  <c r="M159" i="9"/>
  <c r="M272" i="9"/>
  <c r="M293" i="9"/>
  <c r="M483" i="9"/>
  <c r="M595" i="9"/>
  <c r="M737" i="9"/>
  <c r="M768" i="9"/>
  <c r="M778" i="9"/>
  <c r="M797" i="9"/>
  <c r="M857" i="9"/>
  <c r="M906" i="9"/>
  <c r="M1096" i="9"/>
  <c r="M1277" i="9"/>
  <c r="M1501" i="9"/>
  <c r="M1540" i="9"/>
  <c r="M1561" i="9"/>
  <c r="M1641" i="9"/>
  <c r="M1899" i="9"/>
  <c r="M59" i="9"/>
  <c r="M149" i="9"/>
  <c r="M221" i="9"/>
  <c r="M452" i="9"/>
  <c r="M514" i="9"/>
  <c r="M606" i="9"/>
  <c r="M936" i="9"/>
  <c r="M1006" i="9"/>
  <c r="M1037" i="9"/>
  <c r="M1087" i="9"/>
  <c r="M1348" i="9"/>
  <c r="M1440" i="9"/>
  <c r="M1450" i="9"/>
  <c r="M1511" i="9"/>
  <c r="M1530" i="9"/>
  <c r="M1581" i="9"/>
  <c r="M60" i="9"/>
  <c r="M111" i="9"/>
  <c r="M160" i="9"/>
  <c r="M273" i="9"/>
  <c r="M556" i="9"/>
  <c r="M575" i="9"/>
  <c r="M617" i="9"/>
  <c r="M748" i="9"/>
  <c r="M788" i="9"/>
  <c r="M798" i="9"/>
  <c r="M887" i="9"/>
  <c r="M987" i="9"/>
  <c r="M1148" i="9"/>
  <c r="M1390" i="9"/>
  <c r="M443" i="9"/>
  <c r="M525" i="9"/>
  <c r="M394" i="9"/>
  <c r="M404" i="9"/>
  <c r="M453" i="9"/>
  <c r="M997" i="9"/>
  <c r="M1017" i="9"/>
  <c r="M1038" i="9"/>
  <c r="M1127" i="9"/>
  <c r="M1159" i="9"/>
  <c r="M1370" i="9"/>
  <c r="M1441" i="9"/>
  <c r="M1531" i="9"/>
  <c r="M19" i="9"/>
  <c r="M161" i="9"/>
  <c r="M202" i="9"/>
  <c r="M274" i="9"/>
  <c r="M305" i="9"/>
  <c r="M335" i="9"/>
  <c r="M780" i="9"/>
  <c r="M1068" i="9"/>
  <c r="M1098" i="9"/>
  <c r="M1309" i="9"/>
  <c r="M1472" i="9"/>
  <c r="M1503" i="9"/>
  <c r="M1563" i="9"/>
  <c r="M1683" i="9"/>
  <c r="M1715" i="9"/>
  <c r="M1735" i="9"/>
  <c r="M112" i="9"/>
  <c r="M243" i="9"/>
  <c r="M285" i="9"/>
  <c r="M385" i="9"/>
  <c r="M395" i="9"/>
  <c r="M405" i="9"/>
  <c r="M454" i="9"/>
  <c r="M608" i="9"/>
  <c r="M1039" i="9"/>
  <c r="M1128" i="9"/>
  <c r="M1209" i="9"/>
  <c r="M1371" i="9"/>
  <c r="M1402" i="9"/>
  <c r="M1412" i="9"/>
  <c r="M1422" i="9"/>
  <c r="M1643" i="9"/>
  <c r="M1808" i="9"/>
  <c r="M1239" i="9"/>
  <c r="M1361" i="9"/>
  <c r="M1483" i="9"/>
  <c r="M62" i="9"/>
  <c r="M790" i="9"/>
  <c r="M800" i="9"/>
  <c r="M909" i="9"/>
  <c r="M989" i="9"/>
  <c r="M1049" i="9"/>
  <c r="M1099" i="9"/>
  <c r="M1543" i="9"/>
  <c r="M1716" i="9"/>
  <c r="M1902" i="9"/>
  <c r="M82" i="9"/>
  <c r="M152" i="9"/>
  <c r="M396" i="9"/>
  <c r="M517" i="9"/>
  <c r="M659" i="9"/>
  <c r="M740" i="9"/>
  <c r="M771" i="9"/>
  <c r="M1019" i="9"/>
  <c r="M1090" i="9"/>
  <c r="M1171" i="9"/>
  <c r="M1210" i="9"/>
  <c r="M1220" i="9"/>
  <c r="M1453" i="9"/>
  <c r="M1820" i="9"/>
  <c r="M1850" i="9"/>
  <c r="M317" i="9"/>
  <c r="M377" i="9"/>
  <c r="M426" i="9"/>
  <c r="M528" i="9"/>
  <c r="M910" i="9"/>
  <c r="M949" i="9"/>
  <c r="M1151" i="9"/>
  <c r="M1393" i="9"/>
  <c r="M1474" i="9"/>
  <c r="M1624" i="9"/>
  <c r="M1654" i="9"/>
  <c r="M114" i="9"/>
  <c r="M194" i="9"/>
  <c r="M245" i="9"/>
  <c r="M255" i="9"/>
  <c r="M307" i="9"/>
  <c r="M357" i="9"/>
  <c r="M446" i="9"/>
  <c r="M477" i="9"/>
  <c r="M691" i="9"/>
  <c r="M1192" i="9"/>
  <c r="M1485" i="9"/>
  <c r="M1707" i="9"/>
  <c r="M1728" i="9"/>
  <c r="M1821" i="9"/>
  <c r="M1851" i="9"/>
  <c r="M1872" i="9"/>
  <c r="M164" i="9"/>
  <c r="M225" i="9"/>
  <c r="M277" i="9"/>
  <c r="M318" i="9"/>
  <c r="M417" i="9"/>
  <c r="M641" i="9"/>
  <c r="M682" i="9"/>
  <c r="M872" i="9"/>
  <c r="M1292" i="9"/>
  <c r="M1302" i="9"/>
  <c r="M1312" i="9"/>
  <c r="M1475" i="9"/>
  <c r="M1545" i="9"/>
  <c r="M1585" i="9"/>
  <c r="M1655" i="9"/>
  <c r="M1676" i="9"/>
  <c r="M1353" i="9"/>
  <c r="M1374" i="9"/>
  <c r="M1415" i="9"/>
  <c r="M1516" i="9"/>
  <c r="M1525" i="9"/>
  <c r="M398" i="9"/>
  <c r="M722" i="9"/>
  <c r="M812" i="9"/>
  <c r="M842" i="9"/>
  <c r="M941" i="9"/>
  <c r="M981" i="9"/>
  <c r="M1111" i="9"/>
  <c r="M1183" i="9"/>
  <c r="M1193" i="9"/>
  <c r="M1242" i="9"/>
  <c r="M1708" i="9"/>
  <c r="M204" i="9"/>
  <c r="M106" i="9"/>
  <c r="M319" i="9"/>
  <c r="M1385" i="9"/>
  <c r="M1395" i="9"/>
  <c r="M1626" i="9"/>
  <c r="M1656" i="9"/>
  <c r="M1677" i="9"/>
  <c r="M1770" i="9"/>
  <c r="M1780" i="9"/>
  <c r="M206" i="9"/>
  <c r="M257" i="9"/>
  <c r="M289" i="9"/>
  <c r="M299" i="9"/>
  <c r="M359" i="9"/>
  <c r="M409" i="9"/>
  <c r="M1233" i="9"/>
  <c r="M1517" i="9"/>
  <c r="M561" i="9"/>
  <c r="M733" i="9"/>
  <c r="M833" i="9"/>
  <c r="M1536" i="9"/>
  <c r="M1557" i="9"/>
  <c r="M1760" i="9"/>
  <c r="M1073" i="9"/>
  <c r="M1344" i="9"/>
  <c r="M1365" i="9"/>
  <c r="M1885" i="9"/>
  <c r="M300" i="9"/>
  <c r="M419" i="9"/>
  <c r="M633" i="9"/>
  <c r="M663" i="9"/>
  <c r="M923" i="9"/>
  <c r="M1043" i="9"/>
  <c r="M1165" i="9"/>
  <c r="M1274" i="9"/>
  <c r="M1324" i="9"/>
  <c r="M1376" i="9"/>
  <c r="M1792" i="9"/>
  <c r="M1833" i="9"/>
  <c r="M1284" i="9"/>
  <c r="M1457" i="9"/>
  <c r="M163" i="9"/>
  <c r="M25" i="9"/>
  <c r="M127" i="9"/>
  <c r="M218" i="9"/>
  <c r="M331" i="9"/>
  <c r="M511" i="9"/>
  <c r="M785" i="9"/>
  <c r="M933" i="9"/>
  <c r="M1084" i="9"/>
  <c r="M1508" i="9"/>
  <c r="M1886" i="9"/>
  <c r="M46" i="9"/>
  <c r="M208" i="9"/>
  <c r="M695" i="9"/>
  <c r="M755" i="9"/>
  <c r="M795" i="9"/>
  <c r="M865" i="9"/>
  <c r="M1054" i="9"/>
  <c r="M1205" i="9"/>
  <c r="M1295" i="9"/>
  <c r="M1356" i="9"/>
  <c r="M1408" i="9"/>
  <c r="M1569" i="9"/>
  <c r="M1608" i="9"/>
  <c r="M1751" i="9"/>
  <c r="M42" i="9"/>
  <c r="M614" i="9"/>
  <c r="M805" i="9"/>
  <c r="M1075" i="9"/>
  <c r="M1306" i="9"/>
  <c r="M1367" i="9"/>
  <c r="M1783" i="9"/>
  <c r="M90" i="9"/>
  <c r="L359" i="9"/>
  <c r="L405" i="9"/>
  <c r="L543" i="9"/>
  <c r="M1021" i="9"/>
  <c r="M1279" i="9"/>
  <c r="L1540" i="9"/>
  <c r="M1702" i="9"/>
  <c r="M63" i="9"/>
  <c r="M215" i="9"/>
  <c r="L260" i="9"/>
  <c r="L835" i="9"/>
  <c r="M864" i="9"/>
  <c r="M873" i="9"/>
  <c r="L1012" i="9"/>
  <c r="L1021" i="9"/>
  <c r="L1077" i="9"/>
  <c r="M1113" i="9"/>
  <c r="M1132" i="9"/>
  <c r="M1142" i="9"/>
  <c r="M1299" i="9"/>
  <c r="M1401" i="9"/>
  <c r="L189" i="9"/>
  <c r="L90" i="9"/>
  <c r="L126" i="9"/>
  <c r="M135" i="9"/>
  <c r="M171" i="9"/>
  <c r="M198" i="9"/>
  <c r="M324" i="9"/>
  <c r="M351" i="9"/>
  <c r="M397" i="9"/>
  <c r="M460" i="9"/>
  <c r="M534" i="9"/>
  <c r="M571" i="9"/>
  <c r="M590" i="9"/>
  <c r="M599" i="9"/>
  <c r="L599" i="9"/>
  <c r="M609" i="9"/>
  <c r="L609" i="9"/>
  <c r="L619" i="9"/>
  <c r="L750" i="9"/>
  <c r="M789" i="9"/>
  <c r="M45" i="9"/>
  <c r="M72" i="9"/>
  <c r="L109" i="9"/>
  <c r="M154" i="9"/>
  <c r="M180" i="9"/>
  <c r="L198" i="9"/>
  <c r="M260" i="9"/>
  <c r="L279" i="9"/>
  <c r="L325" i="9"/>
  <c r="L343" i="9"/>
  <c r="L360" i="9"/>
  <c r="L369" i="9"/>
  <c r="M379" i="9"/>
  <c r="L388" i="9"/>
  <c r="L397" i="9"/>
  <c r="L406" i="9"/>
  <c r="L450" i="9"/>
  <c r="L525" i="9"/>
  <c r="L571" i="9"/>
  <c r="L590" i="9"/>
  <c r="M685" i="9"/>
  <c r="L704" i="9"/>
  <c r="M713" i="9"/>
  <c r="L864" i="9"/>
  <c r="L975" i="9"/>
  <c r="M994" i="9"/>
  <c r="M1012" i="9"/>
  <c r="M1095" i="9"/>
  <c r="L1211" i="9"/>
  <c r="M1471" i="9"/>
  <c r="M1601" i="9"/>
  <c r="M1806" i="9"/>
  <c r="L1806" i="9"/>
  <c r="L127" i="9"/>
  <c r="L389" i="9"/>
  <c r="L433" i="9"/>
  <c r="L442" i="9"/>
  <c r="M442" i="9"/>
  <c r="L517" i="9"/>
  <c r="M818" i="9"/>
  <c r="L836" i="9"/>
  <c r="L976" i="9"/>
  <c r="M199" i="9"/>
  <c r="M207" i="9"/>
  <c r="L207" i="9"/>
  <c r="M298" i="9"/>
  <c r="L307" i="9"/>
  <c r="M325" i="9"/>
  <c r="M344" i="9"/>
  <c r="M352" i="9"/>
  <c r="M406" i="9"/>
  <c r="M415" i="9"/>
  <c r="M433" i="9"/>
  <c r="M508" i="9"/>
  <c r="M544" i="9"/>
  <c r="M657" i="9"/>
  <c r="M676" i="9"/>
  <c r="L172" i="9"/>
  <c r="M253" i="9"/>
  <c r="L253" i="9"/>
  <c r="M591" i="9"/>
  <c r="L591" i="9"/>
  <c r="M957" i="9"/>
  <c r="M966" i="9"/>
  <c r="M976" i="9"/>
  <c r="M985" i="9"/>
  <c r="M1004" i="9"/>
  <c r="M1059" i="9"/>
  <c r="M1105" i="9"/>
  <c r="M110" i="9"/>
  <c r="L182" i="9"/>
  <c r="L191" i="9"/>
  <c r="L317" i="9"/>
  <c r="M370" i="9"/>
  <c r="L398" i="9"/>
  <c r="M407" i="9"/>
  <c r="M526" i="9"/>
  <c r="M536" i="9"/>
  <c r="M555" i="9"/>
  <c r="M582" i="9"/>
  <c r="M640" i="9"/>
  <c r="L649" i="9"/>
  <c r="M667" i="9"/>
  <c r="L686" i="9"/>
  <c r="M705" i="9"/>
  <c r="L723" i="9"/>
  <c r="L800" i="9"/>
  <c r="M808" i="9"/>
  <c r="M846" i="9"/>
  <c r="L957" i="9"/>
  <c r="L995" i="9"/>
  <c r="L1059" i="9"/>
  <c r="L1096" i="9"/>
  <c r="M1123" i="9"/>
  <c r="M1392" i="9"/>
  <c r="M1532" i="9"/>
  <c r="L244" i="9"/>
  <c r="L407" i="9"/>
  <c r="L536" i="9"/>
  <c r="L545" i="9"/>
  <c r="L650" i="9"/>
  <c r="M1115" i="9"/>
  <c r="M1331" i="9"/>
  <c r="L1331" i="9"/>
  <c r="M56" i="9"/>
  <c r="M146" i="9"/>
  <c r="M191" i="9"/>
  <c r="M226" i="9"/>
  <c r="L226" i="9"/>
  <c r="M262" i="9"/>
  <c r="M281" i="9"/>
  <c r="L290" i="9"/>
  <c r="L308" i="9"/>
  <c r="L326" i="9"/>
  <c r="M345" i="9"/>
  <c r="M381" i="9"/>
  <c r="M390" i="9"/>
  <c r="L500" i="9"/>
  <c r="M509" i="9"/>
  <c r="M545" i="9"/>
  <c r="M752" i="9"/>
  <c r="M782" i="9"/>
  <c r="M967" i="9"/>
  <c r="M1005" i="9"/>
  <c r="L1005" i="9"/>
  <c r="L1115" i="9"/>
  <c r="L1194" i="9"/>
  <c r="M1203" i="9"/>
  <c r="M1281" i="9"/>
  <c r="L1281" i="9"/>
  <c r="M1383" i="9"/>
  <c r="L996" i="9"/>
  <c r="M996" i="9"/>
  <c r="M1777" i="9"/>
  <c r="M1880" i="9"/>
  <c r="L318" i="9"/>
  <c r="M482" i="9"/>
  <c r="M491" i="9"/>
  <c r="L527" i="9"/>
  <c r="L556" i="9"/>
  <c r="L641" i="9"/>
  <c r="L810" i="9"/>
  <c r="L949" i="9"/>
  <c r="M958" i="9"/>
  <c r="M968" i="9"/>
  <c r="M1060" i="9"/>
  <c r="M1070" i="9"/>
  <c r="M1156" i="9"/>
  <c r="M1262" i="9"/>
  <c r="L1262" i="9"/>
  <c r="M1322" i="9"/>
  <c r="M1684" i="9"/>
  <c r="M37" i="9"/>
  <c r="M282" i="9"/>
  <c r="L300" i="9"/>
  <c r="L327" i="9"/>
  <c r="M362" i="9"/>
  <c r="M1034" i="9"/>
  <c r="L1034" i="9"/>
  <c r="M1097" i="9"/>
  <c r="L1156" i="9"/>
  <c r="M138" i="9"/>
  <c r="L282" i="9"/>
  <c r="M382" i="9"/>
  <c r="L622" i="9"/>
  <c r="L659" i="9"/>
  <c r="M688" i="9"/>
  <c r="L510" i="9"/>
  <c r="M519" i="9"/>
  <c r="M538" i="9"/>
  <c r="L623" i="9"/>
  <c r="M651" i="9"/>
  <c r="L669" i="9"/>
  <c r="L688" i="9"/>
  <c r="M735" i="9"/>
  <c r="M754" i="9"/>
  <c r="L811" i="9"/>
  <c r="M820" i="9"/>
  <c r="L829" i="9"/>
  <c r="L950" i="9"/>
  <c r="M959" i="9"/>
  <c r="L969" i="9"/>
  <c r="M1025" i="9"/>
  <c r="L1043" i="9"/>
  <c r="M1052" i="9"/>
  <c r="M1061" i="9"/>
  <c r="L1071" i="9"/>
  <c r="M1444" i="9"/>
  <c r="M1675" i="9"/>
  <c r="L1768" i="9"/>
  <c r="M237" i="9"/>
  <c r="L464" i="9"/>
  <c r="L492" i="9"/>
  <c r="L501" i="9"/>
  <c r="L519" i="9"/>
  <c r="L528" i="9"/>
  <c r="L651" i="9"/>
  <c r="M679" i="9"/>
  <c r="L754" i="9"/>
  <c r="L774" i="9"/>
  <c r="M793" i="9"/>
  <c r="M913" i="9"/>
  <c r="M931" i="9"/>
  <c r="M950" i="9"/>
  <c r="M969" i="9"/>
  <c r="L1025" i="9"/>
  <c r="M1157" i="9"/>
  <c r="L1186" i="9"/>
  <c r="M1244" i="9"/>
  <c r="L1871" i="9"/>
  <c r="M1871" i="9"/>
  <c r="M10" i="9"/>
  <c r="L1665" i="9"/>
  <c r="M1665" i="9"/>
  <c r="L660" i="9"/>
  <c r="L941" i="9"/>
  <c r="M1053" i="9"/>
  <c r="M1072" i="9"/>
  <c r="M1147" i="9"/>
  <c r="M1334" i="9"/>
  <c r="M1375" i="9"/>
  <c r="L272" i="9"/>
  <c r="L1026" i="9"/>
  <c r="L192" i="9"/>
  <c r="M103" i="9"/>
  <c r="M30" i="9"/>
  <c r="L446" i="9"/>
  <c r="L604" i="9"/>
  <c r="L652" i="9"/>
  <c r="M670" i="9"/>
  <c r="L726" i="9"/>
  <c r="L736" i="9"/>
  <c r="L960" i="9"/>
  <c r="L4" i="9"/>
  <c r="L22" i="9"/>
  <c r="L31" i="9"/>
  <c r="M49" i="9"/>
  <c r="L95" i="9"/>
  <c r="M95" i="9"/>
  <c r="L131" i="9"/>
  <c r="L167" i="9"/>
  <c r="M211" i="9"/>
  <c r="M248" i="9"/>
  <c r="M302" i="9"/>
  <c r="L311" i="9"/>
  <c r="L320" i="9"/>
  <c r="M374" i="9"/>
  <c r="M437" i="9"/>
  <c r="L465" i="9"/>
  <c r="M475" i="9"/>
  <c r="L485" i="9"/>
  <c r="M502" i="9"/>
  <c r="L511" i="9"/>
  <c r="M529" i="9"/>
  <c r="L529" i="9"/>
  <c r="L595" i="9"/>
  <c r="M643" i="9"/>
  <c r="M652" i="9"/>
  <c r="L661" i="9"/>
  <c r="M726" i="9"/>
  <c r="L755" i="9"/>
  <c r="M775" i="9"/>
  <c r="M895" i="9"/>
  <c r="L904" i="9"/>
  <c r="M932" i="9"/>
  <c r="L951" i="9"/>
  <c r="M1026" i="9"/>
  <c r="M1036" i="9"/>
  <c r="L1091" i="9"/>
  <c r="M1138" i="9"/>
  <c r="M1158" i="9"/>
  <c r="M1567" i="9"/>
  <c r="M1759" i="9"/>
  <c r="L47" i="9"/>
  <c r="M12" i="9"/>
  <c r="L94" i="9"/>
  <c r="M184" i="9"/>
  <c r="L255" i="9"/>
  <c r="M346" i="9"/>
  <c r="M3" i="9"/>
  <c r="M337" i="9"/>
  <c r="M501" i="9"/>
  <c r="M13" i="9"/>
  <c r="L614" i="9"/>
  <c r="M660" i="9"/>
  <c r="L150" i="9"/>
  <c r="L248" i="9"/>
  <c r="L438" i="9"/>
  <c r="L746" i="9"/>
  <c r="L766" i="9"/>
  <c r="L803" i="9"/>
  <c r="M1265" i="9"/>
  <c r="L1265" i="9"/>
  <c r="M1436" i="9"/>
  <c r="M1637" i="9"/>
  <c r="L515" i="9"/>
  <c r="M515" i="9"/>
  <c r="M74" i="9"/>
  <c r="L291" i="9"/>
  <c r="L112" i="9"/>
  <c r="M328" i="9"/>
  <c r="L175" i="9"/>
  <c r="M175" i="9"/>
  <c r="M238" i="9"/>
  <c r="M484" i="9"/>
  <c r="L68" i="9"/>
  <c r="L5" i="9"/>
  <c r="M68" i="9"/>
  <c r="M303" i="9"/>
  <c r="M384" i="9"/>
  <c r="M420" i="9"/>
  <c r="L429" i="9"/>
  <c r="M456" i="9"/>
  <c r="M485" i="9"/>
  <c r="M503" i="9"/>
  <c r="M615" i="9"/>
  <c r="M625" i="9"/>
  <c r="L644" i="9"/>
  <c r="M661" i="9"/>
  <c r="M681" i="9"/>
  <c r="L681" i="9"/>
  <c r="M718" i="9"/>
  <c r="M860" i="9"/>
  <c r="M924" i="9"/>
  <c r="M1063" i="9"/>
  <c r="L1637" i="9"/>
  <c r="L57" i="9"/>
  <c r="M102" i="9"/>
  <c r="M236" i="9"/>
  <c r="L130" i="9"/>
  <c r="M130" i="9"/>
  <c r="M210" i="9"/>
  <c r="L273" i="9"/>
  <c r="M474" i="9"/>
  <c r="L247" i="9"/>
  <c r="M961" i="9"/>
  <c r="L961" i="9"/>
  <c r="L1169" i="9"/>
  <c r="M1169" i="9"/>
  <c r="M11" i="9"/>
  <c r="L173" i="9"/>
  <c r="M5" i="9"/>
  <c r="L14" i="9"/>
  <c r="L132" i="9"/>
  <c r="M132" i="9"/>
  <c r="L212" i="9"/>
  <c r="L221" i="9"/>
  <c r="M275" i="9"/>
  <c r="L285" i="9"/>
  <c r="L447" i="9"/>
  <c r="M466" i="9"/>
  <c r="M635" i="9"/>
  <c r="M644" i="9"/>
  <c r="L737" i="9"/>
  <c r="L879" i="9"/>
  <c r="M896" i="9"/>
  <c r="L915" i="9"/>
  <c r="L1037" i="9"/>
  <c r="M1055" i="9"/>
  <c r="M1139" i="9"/>
  <c r="M1217" i="9"/>
  <c r="M1377" i="9"/>
  <c r="M1498" i="9"/>
  <c r="M1740" i="9"/>
  <c r="M1152" i="9"/>
  <c r="L1152" i="9"/>
  <c r="M147" i="9"/>
  <c r="L209" i="9"/>
  <c r="M139" i="9"/>
  <c r="L219" i="9"/>
  <c r="M121" i="9"/>
  <c r="L228" i="9"/>
  <c r="M301" i="9"/>
  <c r="M585" i="9"/>
  <c r="L585" i="9"/>
  <c r="L878" i="9"/>
  <c r="L430" i="9"/>
  <c r="L662" i="9"/>
  <c r="M672" i="9"/>
  <c r="L672" i="9"/>
  <c r="M756" i="9"/>
  <c r="L1139" i="9"/>
  <c r="L1217" i="9"/>
  <c r="M1256" i="9"/>
  <c r="M28" i="9"/>
  <c r="L208" i="9"/>
  <c r="L164" i="9"/>
  <c r="L75" i="9"/>
  <c r="L263" i="9"/>
  <c r="L48" i="9"/>
  <c r="M291" i="9"/>
  <c r="M157" i="9"/>
  <c r="L157" i="9"/>
  <c r="M228" i="9"/>
  <c r="L633" i="9"/>
  <c r="M51" i="9"/>
  <c r="M61" i="9"/>
  <c r="M142" i="9"/>
  <c r="M151" i="9"/>
  <c r="M168" i="9"/>
  <c r="L177" i="9"/>
  <c r="M267" i="9"/>
  <c r="M304" i="9"/>
  <c r="L322" i="9"/>
  <c r="L385" i="9"/>
  <c r="M403" i="9"/>
  <c r="M430" i="9"/>
  <c r="L439" i="9"/>
  <c r="L486" i="9"/>
  <c r="L531" i="9"/>
  <c r="M531" i="9"/>
  <c r="M578" i="9"/>
  <c r="L626" i="9"/>
  <c r="L747" i="9"/>
  <c r="M767" i="9"/>
  <c r="M777" i="9"/>
  <c r="L887" i="9"/>
  <c r="L925" i="9"/>
  <c r="L934" i="9"/>
  <c r="M1010" i="9"/>
  <c r="L1019" i="9"/>
  <c r="L1028" i="9"/>
  <c r="M1046" i="9"/>
  <c r="M1129" i="9"/>
  <c r="M1228" i="9"/>
  <c r="L1628" i="9"/>
  <c r="L1833" i="9"/>
  <c r="M1843" i="9"/>
  <c r="M27" i="9"/>
  <c r="M119" i="9"/>
  <c r="M156" i="9"/>
  <c r="M120" i="9"/>
  <c r="M39" i="9"/>
  <c r="L283" i="9"/>
  <c r="M364" i="9"/>
  <c r="L364" i="9"/>
  <c r="L52" i="9"/>
  <c r="L79" i="9"/>
  <c r="L187" i="9"/>
  <c r="L286" i="9"/>
  <c r="L467" i="9"/>
  <c r="L588" i="9"/>
  <c r="L711" i="9"/>
  <c r="M1150" i="9"/>
  <c r="L1150" i="9"/>
  <c r="M1721" i="9"/>
  <c r="M18" i="9"/>
  <c r="M128" i="9"/>
  <c r="M57" i="9"/>
  <c r="L84" i="9"/>
  <c r="M20" i="9"/>
  <c r="M76" i="9"/>
  <c r="M520" i="9"/>
  <c r="L7" i="9"/>
  <c r="M15" i="9"/>
  <c r="M24" i="9"/>
  <c r="M43" i="9"/>
  <c r="M52" i="9"/>
  <c r="M79" i="9"/>
  <c r="M107" i="9"/>
  <c r="L160" i="9"/>
  <c r="L188" i="9"/>
  <c r="L196" i="9"/>
  <c r="M250" i="9"/>
  <c r="L277" i="9"/>
  <c r="M286" i="9"/>
  <c r="M367" i="9"/>
  <c r="M413" i="9"/>
  <c r="M440" i="9"/>
  <c r="M448" i="9"/>
  <c r="M467" i="9"/>
  <c r="L477" i="9"/>
  <c r="M551" i="9"/>
  <c r="M588" i="9"/>
  <c r="M597" i="9"/>
  <c r="M607" i="9"/>
  <c r="L692" i="9"/>
  <c r="M692" i="9"/>
  <c r="M729" i="9"/>
  <c r="L833" i="9"/>
  <c r="M862" i="9"/>
  <c r="M880" i="9"/>
  <c r="L916" i="9"/>
  <c r="M926" i="9"/>
  <c r="L992" i="9"/>
  <c r="L1038" i="9"/>
  <c r="L1140" i="9"/>
  <c r="M1140" i="9"/>
  <c r="M1218" i="9"/>
  <c r="M1347" i="9"/>
  <c r="M1479" i="9"/>
  <c r="M36" i="9"/>
  <c r="M101" i="9"/>
  <c r="L29" i="9"/>
  <c r="M38" i="9"/>
  <c r="M192" i="9"/>
  <c r="M58" i="9"/>
  <c r="M193" i="9"/>
  <c r="L185" i="9"/>
  <c r="M185" i="9"/>
  <c r="M141" i="9"/>
  <c r="L141" i="9"/>
  <c r="M258" i="9"/>
  <c r="L258" i="9"/>
  <c r="M1020" i="9"/>
  <c r="L1130" i="9"/>
  <c r="M1130" i="9"/>
  <c r="M1549" i="9"/>
  <c r="L111" i="9"/>
  <c r="M83" i="9"/>
  <c r="M354" i="9"/>
  <c r="L292" i="9"/>
  <c r="L85" i="9"/>
  <c r="M410" i="9"/>
  <c r="M869" i="9"/>
  <c r="M34" i="9"/>
  <c r="L62" i="9"/>
  <c r="M125" i="9"/>
  <c r="M178" i="9"/>
  <c r="L205" i="9"/>
  <c r="M268" i="9"/>
  <c r="L350" i="9"/>
  <c r="L358" i="9"/>
  <c r="L404" i="9"/>
  <c r="L561" i="9"/>
  <c r="L579" i="9"/>
  <c r="M598" i="9"/>
  <c r="M843" i="9"/>
  <c r="L872" i="9"/>
  <c r="M907" i="9"/>
  <c r="M982" i="9"/>
  <c r="M1619" i="9"/>
  <c r="M64" i="9"/>
  <c r="M100" i="9"/>
  <c r="M264" i="9"/>
  <c r="L802" i="9"/>
  <c r="M21" i="9"/>
  <c r="M383" i="9"/>
  <c r="M455" i="9"/>
  <c r="L241" i="9"/>
  <c r="L278" i="9"/>
  <c r="L342" i="9"/>
  <c r="M468" i="9"/>
  <c r="L468" i="9"/>
  <c r="M496" i="9"/>
  <c r="L496" i="9"/>
  <c r="L580" i="9"/>
  <c r="L703" i="9"/>
  <c r="M834" i="9"/>
  <c r="L1011" i="9"/>
  <c r="L1219" i="9"/>
  <c r="M1219" i="9"/>
  <c r="M1248" i="9"/>
  <c r="M1815" i="9"/>
  <c r="M65" i="9"/>
  <c r="L19" i="9"/>
  <c r="L93" i="9"/>
  <c r="L319" i="9"/>
  <c r="L53" i="9"/>
  <c r="M153" i="9"/>
  <c r="L161" i="9"/>
  <c r="M170" i="9"/>
  <c r="M197" i="9"/>
  <c r="L206" i="9"/>
  <c r="M214" i="9"/>
  <c r="M241" i="9"/>
  <c r="L259" i="9"/>
  <c r="M259" i="9"/>
  <c r="M296" i="9"/>
  <c r="M378" i="9"/>
  <c r="L387" i="9"/>
  <c r="M423" i="9"/>
  <c r="M449" i="9"/>
  <c r="M459" i="9"/>
  <c r="L608" i="9"/>
  <c r="L694" i="9"/>
  <c r="M703" i="9"/>
  <c r="M769" i="9"/>
  <c r="L816" i="9"/>
  <c r="M816" i="9"/>
  <c r="M853" i="9"/>
  <c r="M863" i="9"/>
  <c r="M889" i="9"/>
  <c r="L898" i="9"/>
  <c r="M974" i="9"/>
  <c r="M1131" i="9"/>
  <c r="M1141" i="9"/>
  <c r="M1712" i="9"/>
  <c r="L1712" i="9"/>
  <c r="L710" i="9"/>
  <c r="L772" i="9"/>
  <c r="M799" i="9"/>
  <c r="L895" i="9"/>
  <c r="M939" i="9"/>
  <c r="M1001" i="9"/>
  <c r="L1009" i="9"/>
  <c r="L1051" i="9"/>
  <c r="M1069" i="9"/>
  <c r="L1103" i="9"/>
  <c r="L1174" i="9"/>
  <c r="L1200" i="9"/>
  <c r="M1245" i="9"/>
  <c r="L1297" i="9"/>
  <c r="M1357" i="9"/>
  <c r="M1445" i="9"/>
  <c r="M1506" i="9"/>
  <c r="L1558" i="9"/>
  <c r="M1610" i="9"/>
  <c r="L1778" i="9"/>
  <c r="M1890" i="9"/>
  <c r="L1236" i="9"/>
  <c r="M1289" i="9"/>
  <c r="L1428" i="9"/>
  <c r="L1445" i="9"/>
  <c r="L1480" i="9"/>
  <c r="L1524" i="9"/>
  <c r="L1602" i="9"/>
  <c r="L1647" i="9"/>
  <c r="L1666" i="9"/>
  <c r="M1694" i="9"/>
  <c r="M1703" i="9"/>
  <c r="M1722" i="9"/>
  <c r="M1741" i="9"/>
  <c r="L1769" i="9"/>
  <c r="M1778" i="9"/>
  <c r="M1788" i="9"/>
  <c r="L1825" i="9"/>
  <c r="M1834" i="9"/>
  <c r="L1862" i="9"/>
  <c r="M1881" i="9"/>
  <c r="M1900" i="9"/>
  <c r="L1376" i="9"/>
  <c r="L1393" i="9"/>
  <c r="L1472" i="9"/>
  <c r="L1499" i="9"/>
  <c r="M1507" i="9"/>
  <c r="L1550" i="9"/>
  <c r="M1629" i="9"/>
  <c r="M1666" i="9"/>
  <c r="M1685" i="9"/>
  <c r="M1750" i="9"/>
  <c r="L1760" i="9"/>
  <c r="M1769" i="9"/>
  <c r="L1891" i="9"/>
  <c r="M1104" i="9"/>
  <c r="M1149" i="9"/>
  <c r="M1175" i="9"/>
  <c r="M1201" i="9"/>
  <c r="L1254" i="9"/>
  <c r="M1315" i="9"/>
  <c r="L1332" i="9"/>
  <c r="M1341" i="9"/>
  <c r="M1349" i="9"/>
  <c r="L1358" i="9"/>
  <c r="L1385" i="9"/>
  <c r="M1411" i="9"/>
  <c r="M1420" i="9"/>
  <c r="M1429" i="9"/>
  <c r="M1438" i="9"/>
  <c r="L1446" i="9"/>
  <c r="M1455" i="9"/>
  <c r="M1463" i="9"/>
  <c r="M1533" i="9"/>
  <c r="L1585" i="9"/>
  <c r="M1594" i="9"/>
  <c r="M1611" i="9"/>
  <c r="M1620" i="9"/>
  <c r="M1657" i="9"/>
  <c r="M1695" i="9"/>
  <c r="M1713" i="9"/>
  <c r="M1732" i="9"/>
  <c r="M1807" i="9"/>
  <c r="M1835" i="9"/>
  <c r="M1863" i="9"/>
  <c r="L1872" i="9"/>
  <c r="M1882" i="9"/>
  <c r="M1891" i="9"/>
  <c r="M1901" i="9"/>
  <c r="L1246" i="9"/>
  <c r="L1429" i="9"/>
  <c r="L1577" i="9"/>
  <c r="M1603" i="9"/>
  <c r="M1667" i="9"/>
  <c r="L1714" i="9"/>
  <c r="M1798" i="9"/>
  <c r="L1808" i="9"/>
  <c r="M1817" i="9"/>
  <c r="M1826" i="9"/>
  <c r="M1854" i="9"/>
  <c r="M1273" i="9"/>
  <c r="L1316" i="9"/>
  <c r="L1350" i="9"/>
  <c r="M1421" i="9"/>
  <c r="M1439" i="9"/>
  <c r="M1447" i="9"/>
  <c r="M1500" i="9"/>
  <c r="L1508" i="9"/>
  <c r="M1534" i="9"/>
  <c r="M1542" i="9"/>
  <c r="L1551" i="9"/>
  <c r="L1569" i="9"/>
  <c r="M1586" i="9"/>
  <c r="M1612" i="9"/>
  <c r="M1621" i="9"/>
  <c r="M1658" i="9"/>
  <c r="L1668" i="9"/>
  <c r="M1733" i="9"/>
  <c r="L1771" i="9"/>
  <c r="M1836" i="9"/>
  <c r="M1883" i="9"/>
  <c r="L1159" i="9"/>
  <c r="L1220" i="9"/>
  <c r="L1238" i="9"/>
  <c r="M1255" i="9"/>
  <c r="L1299" i="9"/>
  <c r="M1316" i="9"/>
  <c r="M1333" i="9"/>
  <c r="M1350" i="9"/>
  <c r="M1359" i="9"/>
  <c r="L1377" i="9"/>
  <c r="M1404" i="9"/>
  <c r="L1412" i="9"/>
  <c r="M1640" i="9"/>
  <c r="M1668" i="9"/>
  <c r="M1705" i="9"/>
  <c r="L1715" i="9"/>
  <c r="L1733" i="9"/>
  <c r="M1761" i="9"/>
  <c r="M1818" i="9"/>
  <c r="M1845" i="9"/>
  <c r="M1855" i="9"/>
  <c r="M1873" i="9"/>
  <c r="L1902" i="9"/>
  <c r="M1168" i="9"/>
  <c r="M1247" i="9"/>
  <c r="M1325" i="9"/>
  <c r="M1456" i="9"/>
  <c r="M1509" i="9"/>
  <c r="M1578" i="9"/>
  <c r="M1631" i="9"/>
  <c r="L1827" i="9"/>
  <c r="L1893" i="9"/>
  <c r="M1282" i="9"/>
  <c r="M1317" i="9"/>
  <c r="M1343" i="9"/>
  <c r="M1351" i="9"/>
  <c r="M1360" i="9"/>
  <c r="M1369" i="9"/>
  <c r="L1395" i="9"/>
  <c r="M1413" i="9"/>
  <c r="L1422" i="9"/>
  <c r="L1440" i="9"/>
  <c r="M1448" i="9"/>
  <c r="L1501" i="9"/>
  <c r="M1535" i="9"/>
  <c r="M1596" i="9"/>
  <c r="M1650" i="9"/>
  <c r="M1669" i="9"/>
  <c r="M1725" i="9"/>
  <c r="M1734" i="9"/>
  <c r="M1762" i="9"/>
  <c r="M1800" i="9"/>
  <c r="M1809" i="9"/>
  <c r="M1819" i="9"/>
  <c r="L1828" i="9"/>
  <c r="M1846" i="9"/>
  <c r="M1865" i="9"/>
  <c r="L1378" i="9"/>
  <c r="L1405" i="9"/>
  <c r="L1413" i="9"/>
  <c r="L1492" i="9"/>
  <c r="L1571" i="9"/>
  <c r="L1669" i="9"/>
  <c r="L1697" i="9"/>
  <c r="L1781" i="9"/>
  <c r="L1810" i="9"/>
  <c r="M1903" i="9"/>
  <c r="M1133" i="9"/>
  <c r="M1160" i="9"/>
  <c r="M1178" i="9"/>
  <c r="L1212" i="9"/>
  <c r="L1266" i="9"/>
  <c r="M1275" i="9"/>
  <c r="L1326" i="9"/>
  <c r="M1378" i="9"/>
  <c r="M1387" i="9"/>
  <c r="M1405" i="9"/>
  <c r="L1458" i="9"/>
  <c r="M1466" i="9"/>
  <c r="L1474" i="9"/>
  <c r="L1483" i="9"/>
  <c r="M1492" i="9"/>
  <c r="L1510" i="9"/>
  <c r="M1544" i="9"/>
  <c r="M1553" i="9"/>
  <c r="M1562" i="9"/>
  <c r="L1605" i="9"/>
  <c r="L1651" i="9"/>
  <c r="M1697" i="9"/>
  <c r="M1781" i="9"/>
  <c r="M1810" i="9"/>
  <c r="L1894" i="9"/>
  <c r="L1904" i="9"/>
  <c r="L1318" i="9"/>
  <c r="M1293" i="9"/>
  <c r="M1318" i="9"/>
  <c r="L1344" i="9"/>
  <c r="L1352" i="9"/>
  <c r="L1361" i="9"/>
  <c r="L1536" i="9"/>
  <c r="M1670" i="9"/>
  <c r="M1689" i="9"/>
  <c r="M1754" i="9"/>
  <c r="M1773" i="9"/>
  <c r="L1820" i="9"/>
  <c r="L251" i="9"/>
  <c r="M312" i="9"/>
  <c r="M363" i="9"/>
  <c r="M372" i="9"/>
  <c r="L416" i="9"/>
  <c r="M495" i="9"/>
  <c r="M504" i="9"/>
  <c r="M512" i="9"/>
  <c r="M539" i="9"/>
  <c r="M662" i="9"/>
  <c r="M680" i="9"/>
  <c r="L731" i="9"/>
  <c r="M757" i="9"/>
  <c r="M829" i="9"/>
  <c r="M882" i="9"/>
  <c r="M908" i="9"/>
  <c r="M953" i="9"/>
  <c r="L970" i="9"/>
  <c r="M988" i="9"/>
  <c r="L1013" i="9"/>
  <c r="M1074" i="9"/>
  <c r="M1125" i="9"/>
  <c r="M1187" i="9"/>
  <c r="M1196" i="9"/>
  <c r="M1204" i="9"/>
  <c r="M1213" i="9"/>
  <c r="L1222" i="9"/>
  <c r="M1257" i="9"/>
  <c r="M1276" i="9"/>
  <c r="M1310" i="9"/>
  <c r="M1379" i="9"/>
  <c r="M1396" i="9"/>
  <c r="M1414" i="9"/>
  <c r="L1441" i="9"/>
  <c r="M1449" i="9"/>
  <c r="L1467" i="9"/>
  <c r="M1484" i="9"/>
  <c r="M1493" i="9"/>
  <c r="M1502" i="9"/>
  <c r="M1554" i="9"/>
  <c r="M1580" i="9"/>
  <c r="L1588" i="9"/>
  <c r="M1597" i="9"/>
  <c r="L1606" i="9"/>
  <c r="M1698" i="9"/>
  <c r="M1736" i="9"/>
  <c r="M1763" i="9"/>
  <c r="M1782" i="9"/>
  <c r="L1792" i="9"/>
  <c r="M1801" i="9"/>
  <c r="L1829" i="9"/>
  <c r="L1857" i="9"/>
  <c r="M1895" i="9"/>
  <c r="L504" i="9"/>
  <c r="L636" i="9"/>
  <c r="L739" i="9"/>
  <c r="L758" i="9"/>
  <c r="L838" i="9"/>
  <c r="L1030" i="9"/>
  <c r="L1353" i="9"/>
  <c r="L1415" i="9"/>
  <c r="L1450" i="9"/>
  <c r="L1633" i="9"/>
  <c r="L1717" i="9"/>
  <c r="M224" i="9"/>
  <c r="M321" i="9"/>
  <c r="M330" i="9"/>
  <c r="M347" i="9"/>
  <c r="L355" i="9"/>
  <c r="L408" i="9"/>
  <c r="M434" i="9"/>
  <c r="M565" i="9"/>
  <c r="M574" i="9"/>
  <c r="M618" i="9"/>
  <c r="M636" i="9"/>
  <c r="M654" i="9"/>
  <c r="L697" i="9"/>
  <c r="M739" i="9"/>
  <c r="M749" i="9"/>
  <c r="M786" i="9"/>
  <c r="M838" i="9"/>
  <c r="L847" i="9"/>
  <c r="M899" i="9"/>
  <c r="M935" i="9"/>
  <c r="L944" i="9"/>
  <c r="M1030" i="9"/>
  <c r="L1099" i="9"/>
  <c r="M1143" i="9"/>
  <c r="L1223" i="9"/>
  <c r="M1232" i="9"/>
  <c r="M1433" i="9"/>
  <c r="L1476" i="9"/>
  <c r="M1494" i="9"/>
  <c r="L1572" i="9"/>
  <c r="L1615" i="9"/>
  <c r="M1633" i="9"/>
  <c r="M1671" i="9"/>
  <c r="M1690" i="9"/>
  <c r="M1717" i="9"/>
  <c r="M1745" i="9"/>
  <c r="M1764" i="9"/>
  <c r="M1830" i="9"/>
  <c r="M1839" i="9"/>
  <c r="M1876" i="9"/>
  <c r="M1896" i="9"/>
  <c r="M1905" i="9"/>
  <c r="L1830" i="9"/>
  <c r="M104" i="9"/>
  <c r="M216" i="9"/>
  <c r="M242" i="9"/>
  <c r="M252" i="9"/>
  <c r="M295" i="9"/>
  <c r="L313" i="9"/>
  <c r="L505" i="9"/>
  <c r="M513" i="9"/>
  <c r="M530" i="9"/>
  <c r="L584" i="9"/>
  <c r="L646" i="9"/>
  <c r="M732" i="9"/>
  <c r="M813" i="9"/>
  <c r="M830" i="9"/>
  <c r="M891" i="9"/>
  <c r="L909" i="9"/>
  <c r="L962" i="9"/>
  <c r="M971" i="9"/>
  <c r="L989" i="9"/>
  <c r="L1006" i="9"/>
  <c r="M1014" i="9"/>
  <c r="M1065" i="9"/>
  <c r="M1126" i="9"/>
  <c r="L1162" i="9"/>
  <c r="L1171" i="9"/>
  <c r="M1223" i="9"/>
  <c r="M1241" i="9"/>
  <c r="M1285" i="9"/>
  <c r="L1302" i="9"/>
  <c r="M1311" i="9"/>
  <c r="M1320" i="9"/>
  <c r="L1345" i="9"/>
  <c r="M1389" i="9"/>
  <c r="M1407" i="9"/>
  <c r="M1442" i="9"/>
  <c r="M1468" i="9"/>
  <c r="M1512" i="9"/>
  <c r="M1529" i="9"/>
  <c r="L1537" i="9"/>
  <c r="M1589" i="9"/>
  <c r="M1625" i="9"/>
  <c r="M1662" i="9"/>
  <c r="L1699" i="9"/>
  <c r="M1709" i="9"/>
  <c r="M1746" i="9"/>
  <c r="M1756" i="9"/>
  <c r="L1793" i="9"/>
  <c r="M1849" i="9"/>
  <c r="M1858" i="9"/>
  <c r="M1868" i="9"/>
  <c r="M1887" i="9"/>
  <c r="L314" i="9"/>
  <c r="L452" i="9"/>
  <c r="L461" i="9"/>
  <c r="L733" i="9"/>
  <c r="L866" i="9"/>
  <c r="L945" i="9"/>
  <c r="L1066" i="9"/>
  <c r="L1075" i="9"/>
  <c r="L1084" i="9"/>
  <c r="M1100" i="9"/>
  <c r="M1118" i="9"/>
  <c r="L1127" i="9"/>
  <c r="M1135" i="9"/>
  <c r="L1153" i="9"/>
  <c r="L1180" i="9"/>
  <c r="M1188" i="9"/>
  <c r="M1434" i="9"/>
  <c r="L1442" i="9"/>
  <c r="L1451" i="9"/>
  <c r="L1468" i="9"/>
  <c r="L1512" i="9"/>
  <c r="L1546" i="9"/>
  <c r="L1555" i="9"/>
  <c r="M1564" i="9"/>
  <c r="M1634" i="9"/>
  <c r="M1681" i="9"/>
  <c r="L1691" i="9"/>
  <c r="M1699" i="9"/>
  <c r="M1793" i="9"/>
  <c r="M1812" i="9"/>
  <c r="M1877" i="9"/>
  <c r="M1906" i="9"/>
  <c r="L77" i="9"/>
  <c r="M165" i="9"/>
  <c r="M269" i="9"/>
  <c r="L287" i="9"/>
  <c r="L365" i="9"/>
  <c r="L374" i="9"/>
  <c r="M392" i="9"/>
  <c r="M418" i="9"/>
  <c r="M427" i="9"/>
  <c r="M470" i="9"/>
  <c r="M488" i="9"/>
  <c r="M523" i="9"/>
  <c r="L549" i="9"/>
  <c r="L558" i="9"/>
  <c r="M601" i="9"/>
  <c r="L628" i="9"/>
  <c r="M690" i="9"/>
  <c r="M707" i="9"/>
  <c r="L724" i="9"/>
  <c r="M822" i="9"/>
  <c r="L831" i="9"/>
  <c r="M848" i="9"/>
  <c r="M866" i="9"/>
  <c r="L892" i="9"/>
  <c r="M918" i="9"/>
  <c r="L937" i="9"/>
  <c r="L946" i="9"/>
  <c r="M955" i="9"/>
  <c r="L998" i="9"/>
  <c r="M1023" i="9"/>
  <c r="M1109" i="9"/>
  <c r="L1118" i="9"/>
  <c r="M1215" i="9"/>
  <c r="L1250" i="9"/>
  <c r="M1259" i="9"/>
  <c r="M1337" i="9"/>
  <c r="L1354" i="9"/>
  <c r="M1398" i="9"/>
  <c r="M1416" i="9"/>
  <c r="M1425" i="9"/>
  <c r="M1477" i="9"/>
  <c r="L1495" i="9"/>
  <c r="M1546" i="9"/>
  <c r="L1565" i="9"/>
  <c r="L1573" i="9"/>
  <c r="M1599" i="9"/>
  <c r="M1644" i="9"/>
  <c r="L1653" i="9"/>
  <c r="L1682" i="9"/>
  <c r="M1691" i="9"/>
  <c r="L1700" i="9"/>
  <c r="L1747" i="9"/>
  <c r="L1765" i="9"/>
  <c r="M1784" i="9"/>
  <c r="M1803" i="9"/>
  <c r="M1822" i="9"/>
  <c r="M1831" i="9"/>
  <c r="L453" i="9"/>
  <c r="M462" i="9"/>
  <c r="M506" i="9"/>
  <c r="M541" i="9"/>
  <c r="M549" i="9"/>
  <c r="M567" i="9"/>
  <c r="M576" i="9"/>
  <c r="M593" i="9"/>
  <c r="M610" i="9"/>
  <c r="M638" i="9"/>
  <c r="M647" i="9"/>
  <c r="M664" i="9"/>
  <c r="L673" i="9"/>
  <c r="L682" i="9"/>
  <c r="M699" i="9"/>
  <c r="L708" i="9"/>
  <c r="M716" i="9"/>
  <c r="L814" i="9"/>
  <c r="M831" i="9"/>
  <c r="M892" i="9"/>
  <c r="L910" i="9"/>
  <c r="M937" i="9"/>
  <c r="M1007" i="9"/>
  <c r="L1015" i="9"/>
  <c r="L1067" i="9"/>
  <c r="M1101" i="9"/>
  <c r="M1136" i="9"/>
  <c r="M1145" i="9"/>
  <c r="L1225" i="9"/>
  <c r="M1268" i="9"/>
  <c r="M1286" i="9"/>
  <c r="L1295" i="9"/>
  <c r="L1303" i="9"/>
  <c r="L1312" i="9"/>
  <c r="L1390" i="9"/>
  <c r="L1408" i="9"/>
  <c r="M1460" i="9"/>
  <c r="M1469" i="9"/>
  <c r="M1513" i="9"/>
  <c r="M1538" i="9"/>
  <c r="M1565" i="9"/>
  <c r="L1608" i="9"/>
  <c r="M1617" i="9"/>
  <c r="L1710" i="9"/>
  <c r="M1719" i="9"/>
  <c r="M1794" i="9"/>
  <c r="L1841" i="9"/>
  <c r="M1859" i="9"/>
  <c r="M1878" i="9"/>
  <c r="L1888" i="9"/>
  <c r="L1897" i="9"/>
  <c r="L1907" i="9"/>
  <c r="M78" i="9"/>
  <c r="L87" i="9"/>
  <c r="L123" i="9"/>
  <c r="M244" i="9"/>
  <c r="L261" i="9"/>
  <c r="M270" i="9"/>
  <c r="M279" i="9"/>
  <c r="M349" i="9"/>
  <c r="L366" i="9"/>
  <c r="L401" i="9"/>
  <c r="M436" i="9"/>
  <c r="M445" i="9"/>
  <c r="L471" i="9"/>
  <c r="M497" i="9"/>
  <c r="L541" i="9"/>
  <c r="M559" i="9"/>
  <c r="L567" i="9"/>
  <c r="L593" i="9"/>
  <c r="L611" i="9"/>
  <c r="L639" i="9"/>
  <c r="L656" i="9"/>
  <c r="L664" i="9"/>
  <c r="M849" i="9"/>
  <c r="M867" i="9"/>
  <c r="M876" i="9"/>
  <c r="L884" i="9"/>
  <c r="L1076" i="9"/>
  <c r="M1119" i="9"/>
  <c r="M1154" i="9"/>
  <c r="M1172" i="9"/>
  <c r="M1225" i="9"/>
  <c r="M1260" i="9"/>
  <c r="M1329" i="9"/>
  <c r="M1338" i="9"/>
  <c r="M1399" i="9"/>
  <c r="M1417" i="9"/>
  <c r="M1547" i="9"/>
  <c r="L1556" i="9"/>
  <c r="L1574" i="9"/>
  <c r="L1617" i="9"/>
  <c r="L1636" i="9"/>
  <c r="M1645" i="9"/>
  <c r="M1673" i="9"/>
  <c r="L1683" i="9"/>
  <c r="L1729" i="9"/>
  <c r="L1766" i="9"/>
  <c r="M1785" i="9"/>
  <c r="L1794" i="9"/>
  <c r="M1804" i="9"/>
  <c r="M1813" i="9"/>
  <c r="M1823" i="9"/>
  <c r="M1907" i="9"/>
  <c r="M411" i="9"/>
  <c r="M463" i="9"/>
  <c r="M507" i="9"/>
  <c r="M532" i="9"/>
  <c r="M611" i="9"/>
  <c r="M620" i="9"/>
  <c r="L630" i="9"/>
  <c r="M639" i="9"/>
  <c r="M656" i="9"/>
  <c r="L691" i="9"/>
  <c r="M700" i="9"/>
  <c r="M717" i="9"/>
  <c r="L725" i="9"/>
  <c r="L734" i="9"/>
  <c r="M751" i="9"/>
  <c r="L798" i="9"/>
  <c r="M964" i="9"/>
  <c r="L973" i="9"/>
  <c r="M1058" i="9"/>
  <c r="M1085" i="9"/>
  <c r="L1128" i="9"/>
  <c r="M1137" i="9"/>
  <c r="M1146" i="9"/>
  <c r="M1164" i="9"/>
  <c r="L1243" i="9"/>
  <c r="M1251" i="9"/>
  <c r="M1364" i="9"/>
  <c r="L1374" i="9"/>
  <c r="M1382" i="9"/>
  <c r="M1470" i="9"/>
  <c r="M1478" i="9"/>
  <c r="L1531" i="9"/>
  <c r="M1539" i="9"/>
  <c r="M1566" i="9"/>
  <c r="L1627" i="9"/>
  <c r="L1664" i="9"/>
  <c r="M1720" i="9"/>
  <c r="M1739" i="9"/>
  <c r="L1776" i="9"/>
  <c r="L1842" i="9"/>
  <c r="L1870" i="9"/>
  <c r="M1879" i="9"/>
  <c r="M88" i="9"/>
  <c r="L159" i="9"/>
  <c r="M271" i="9"/>
  <c r="M280" i="9"/>
  <c r="M306" i="9"/>
  <c r="L411" i="9"/>
  <c r="L420" i="9"/>
  <c r="L463" i="9"/>
  <c r="L472" i="9"/>
  <c r="M481" i="9"/>
  <c r="M498" i="9"/>
  <c r="M586" i="9"/>
  <c r="L594" i="9"/>
  <c r="M630" i="9"/>
  <c r="M665" i="9"/>
  <c r="L700" i="9"/>
  <c r="M742" i="9"/>
  <c r="L752" i="9"/>
  <c r="M761" i="9"/>
  <c r="M859" i="9"/>
  <c r="M868" i="9"/>
  <c r="M877" i="9"/>
  <c r="M902" i="9"/>
  <c r="M911" i="9"/>
  <c r="L964" i="9"/>
  <c r="M991" i="9"/>
  <c r="L1033" i="9"/>
  <c r="L1137" i="9"/>
  <c r="M1190" i="9"/>
  <c r="M1207" i="9"/>
  <c r="L1252" i="9"/>
  <c r="M1261" i="9"/>
  <c r="L1339" i="9"/>
  <c r="L1365" i="9"/>
  <c r="L1383" i="9"/>
  <c r="M1391" i="9"/>
  <c r="L1470" i="9"/>
  <c r="L1479" i="9"/>
  <c r="M1497" i="9"/>
  <c r="M1548" i="9"/>
  <c r="L1711" i="9"/>
  <c r="M1748" i="9"/>
  <c r="M1758" i="9"/>
  <c r="L1767" i="9"/>
  <c r="M1786" i="9"/>
  <c r="L1795" i="9"/>
  <c r="M1805" i="9"/>
  <c r="M1814" i="9"/>
  <c r="M1842" i="9"/>
  <c r="L1889" i="9"/>
  <c r="M1908" i="9"/>
  <c r="K1" i="9"/>
  <c r="D10" i="1" s="1"/>
  <c r="M817" i="9"/>
  <c r="L817" i="9"/>
  <c r="L963" i="9"/>
  <c r="M963" i="9"/>
  <c r="L21" i="9"/>
  <c r="L51" i="9"/>
  <c r="L103" i="9"/>
  <c r="L243" i="9"/>
  <c r="L302" i="9"/>
  <c r="L443" i="9"/>
  <c r="M473" i="9"/>
  <c r="L480" i="9"/>
  <c r="L495" i="9"/>
  <c r="L532" i="9"/>
  <c r="M540" i="9"/>
  <c r="M600" i="9"/>
  <c r="L720" i="9"/>
  <c r="L727" i="9"/>
  <c r="L809" i="9"/>
  <c r="M888" i="9"/>
  <c r="L888" i="9"/>
  <c r="M956" i="9"/>
  <c r="L1027" i="9"/>
  <c r="M1035" i="9"/>
  <c r="L1123" i="9"/>
  <c r="L1131" i="9"/>
  <c r="M1173" i="9"/>
  <c r="L1188" i="9"/>
  <c r="L1205" i="9"/>
  <c r="M1264" i="9"/>
  <c r="L1264" i="9"/>
  <c r="M1314" i="9"/>
  <c r="L1314" i="9"/>
  <c r="M265" i="9"/>
  <c r="L265" i="9"/>
  <c r="L547" i="9"/>
  <c r="M858" i="9"/>
  <c r="L858" i="9"/>
  <c r="M118" i="9"/>
  <c r="M361" i="9"/>
  <c r="L361" i="9"/>
  <c r="M1410" i="9"/>
  <c r="M794" i="9"/>
  <c r="L794" i="9"/>
  <c r="M1489" i="9"/>
  <c r="L1489" i="9"/>
  <c r="L15" i="9"/>
  <c r="M22" i="9"/>
  <c r="L45" i="9"/>
  <c r="L148" i="9"/>
  <c r="L237" i="9"/>
  <c r="L281" i="9"/>
  <c r="L288" i="9"/>
  <c r="L347" i="9"/>
  <c r="L354" i="9"/>
  <c r="L377" i="9"/>
  <c r="L384" i="9"/>
  <c r="L399" i="9"/>
  <c r="M444" i="9"/>
  <c r="L474" i="9"/>
  <c r="L526" i="9"/>
  <c r="L570" i="9"/>
  <c r="L578" i="9"/>
  <c r="L586" i="9"/>
  <c r="L699" i="9"/>
  <c r="L706" i="9"/>
  <c r="M728" i="9"/>
  <c r="M810" i="9"/>
  <c r="L924" i="9"/>
  <c r="L939" i="9"/>
  <c r="M1124" i="9"/>
  <c r="L1124" i="9"/>
  <c r="M1189" i="9"/>
  <c r="L1315" i="9"/>
  <c r="L67" i="9"/>
  <c r="L163" i="9"/>
  <c r="M310" i="9"/>
  <c r="L444" i="9"/>
  <c r="L451" i="9"/>
  <c r="M570" i="9"/>
  <c r="L728" i="9"/>
  <c r="M745" i="9"/>
  <c r="L948" i="9"/>
  <c r="M1117" i="9"/>
  <c r="M1290" i="9"/>
  <c r="M634" i="9"/>
  <c r="L634" i="9"/>
  <c r="M890" i="9"/>
  <c r="L890" i="9"/>
  <c r="M1403" i="9"/>
  <c r="L1403" i="9"/>
  <c r="M489" i="9"/>
  <c r="L489" i="9"/>
  <c r="L795" i="9"/>
  <c r="L867" i="9"/>
  <c r="M875" i="9"/>
  <c r="L1085" i="9"/>
  <c r="L1109" i="9"/>
  <c r="L1167" i="9"/>
  <c r="L1239" i="9"/>
  <c r="L296" i="9"/>
  <c r="M348" i="9"/>
  <c r="M587" i="9"/>
  <c r="M763" i="9"/>
  <c r="L875" i="9"/>
  <c r="L1101" i="9"/>
  <c r="L245" i="9"/>
  <c r="L482" i="9"/>
  <c r="L557" i="9"/>
  <c r="L564" i="9"/>
  <c r="M677" i="9"/>
  <c r="L677" i="9"/>
  <c r="L685" i="9"/>
  <c r="L771" i="9"/>
  <c r="L843" i="9"/>
  <c r="L860" i="9"/>
  <c r="L932" i="9"/>
  <c r="L1014" i="9"/>
  <c r="M1022" i="9"/>
  <c r="M1093" i="9"/>
  <c r="L1175" i="9"/>
  <c r="M1224" i="9"/>
  <c r="L1232" i="9"/>
  <c r="M1240" i="9"/>
  <c r="L1240" i="9"/>
  <c r="L1283" i="9"/>
  <c r="M1430" i="9"/>
  <c r="L1430" i="9"/>
  <c r="L1482" i="9"/>
  <c r="M730" i="9"/>
  <c r="L730" i="9"/>
  <c r="L796" i="9"/>
  <c r="L852" i="9"/>
  <c r="L1110" i="9"/>
  <c r="M438" i="9"/>
  <c r="L520" i="9"/>
  <c r="M637" i="9"/>
  <c r="L637" i="9"/>
  <c r="L693" i="9"/>
  <c r="L764" i="9"/>
  <c r="L1007" i="9"/>
  <c r="L1086" i="9"/>
  <c r="L1160" i="9"/>
  <c r="L1168" i="9"/>
  <c r="M1659" i="9"/>
  <c r="L1659" i="9"/>
  <c r="L217" i="9"/>
  <c r="M341" i="9"/>
  <c r="M476" i="9"/>
  <c r="L506" i="9"/>
  <c r="M580" i="9"/>
  <c r="M708" i="9"/>
  <c r="M999" i="9"/>
  <c r="L1233" i="9"/>
  <c r="M1570" i="9"/>
  <c r="L1570" i="9"/>
  <c r="L46" i="9"/>
  <c r="L149" i="9"/>
  <c r="L224" i="9"/>
  <c r="L565" i="9"/>
  <c r="L1143" i="9"/>
  <c r="L1284" i="9"/>
  <c r="M1301" i="9"/>
  <c r="M73" i="9"/>
  <c r="L73" i="9"/>
  <c r="M53" i="9"/>
  <c r="L91" i="9"/>
  <c r="L409" i="9"/>
  <c r="M77" i="9"/>
  <c r="L180" i="9"/>
  <c r="M283" i="9"/>
  <c r="M386" i="9"/>
  <c r="L670" i="9"/>
  <c r="M84" i="9"/>
  <c r="M92" i="9"/>
  <c r="L136" i="9"/>
  <c r="M188" i="9"/>
  <c r="L195" i="9"/>
  <c r="L269" i="9"/>
  <c r="M313" i="9"/>
  <c r="M320" i="9"/>
  <c r="L335" i="9"/>
  <c r="M342" i="9"/>
  <c r="L424" i="9"/>
  <c r="L454" i="9"/>
  <c r="M521" i="9"/>
  <c r="L521" i="9"/>
  <c r="M558" i="9"/>
  <c r="M694" i="9"/>
  <c r="M772" i="9"/>
  <c r="M845" i="9"/>
  <c r="L853" i="9"/>
  <c r="L918" i="9"/>
  <c r="M975" i="9"/>
  <c r="M1000" i="9"/>
  <c r="L1000" i="9"/>
  <c r="L1079" i="9"/>
  <c r="M1161" i="9"/>
  <c r="L1161" i="9"/>
  <c r="M1335" i="9"/>
  <c r="L1335" i="9"/>
  <c r="M105" i="9"/>
  <c r="L105" i="9"/>
  <c r="L371" i="9"/>
  <c r="M231" i="9"/>
  <c r="M431" i="9"/>
  <c r="M47" i="9"/>
  <c r="M1423" i="9"/>
  <c r="L1423" i="9"/>
  <c r="M393" i="9"/>
  <c r="L393" i="9"/>
  <c r="L39" i="9"/>
  <c r="M239" i="9"/>
  <c r="M629" i="9"/>
  <c r="L218" i="9"/>
  <c r="L225" i="9"/>
  <c r="M284" i="9"/>
  <c r="M380" i="9"/>
  <c r="L410" i="9"/>
  <c r="L417" i="9"/>
  <c r="L462" i="9"/>
  <c r="L469" i="9"/>
  <c r="L507" i="9"/>
  <c r="L551" i="9"/>
  <c r="M573" i="9"/>
  <c r="L573" i="9"/>
  <c r="M687" i="9"/>
  <c r="L749" i="9"/>
  <c r="L757" i="9"/>
  <c r="M837" i="9"/>
  <c r="M952" i="9"/>
  <c r="L952" i="9"/>
  <c r="L983" i="9"/>
  <c r="L1064" i="9"/>
  <c r="L1072" i="9"/>
  <c r="L1136" i="9"/>
  <c r="L38" i="9"/>
  <c r="L128" i="9"/>
  <c r="L143" i="9"/>
  <c r="M173" i="9"/>
  <c r="M290" i="9"/>
  <c r="M327" i="9"/>
  <c r="L33" i="9"/>
  <c r="L174" i="9"/>
  <c r="L262" i="9"/>
  <c r="L284" i="9"/>
  <c r="L328" i="9"/>
  <c r="L380" i="9"/>
  <c r="L514" i="9"/>
  <c r="M537" i="9"/>
  <c r="L544" i="9"/>
  <c r="M566" i="9"/>
  <c r="M605" i="9"/>
  <c r="M613" i="9"/>
  <c r="L613" i="9"/>
  <c r="L687" i="9"/>
  <c r="M773" i="9"/>
  <c r="L773" i="9"/>
  <c r="L911" i="9"/>
  <c r="M1144" i="9"/>
  <c r="L1144" i="9"/>
  <c r="L1218" i="9"/>
  <c r="L1226" i="9"/>
  <c r="L60" i="9"/>
  <c r="M8" i="9"/>
  <c r="M201" i="9"/>
  <c r="L201" i="9"/>
  <c r="M246" i="9"/>
  <c r="M621" i="9"/>
  <c r="M26" i="9"/>
  <c r="M425" i="9"/>
  <c r="L425" i="9"/>
  <c r="L854" i="9"/>
  <c r="L919" i="9"/>
  <c r="M919" i="9"/>
  <c r="M1048" i="9"/>
  <c r="L1048" i="9"/>
  <c r="M1080" i="9"/>
  <c r="L1080" i="9"/>
  <c r="M1269" i="9"/>
  <c r="L1269" i="9"/>
  <c r="M1372" i="9"/>
  <c r="L1372" i="9"/>
  <c r="L121" i="9"/>
  <c r="L513" i="9"/>
  <c r="M572" i="9"/>
  <c r="L78" i="9"/>
  <c r="M41" i="9"/>
  <c r="L41" i="9"/>
  <c r="M85" i="9"/>
  <c r="M115" i="9"/>
  <c r="M181" i="9"/>
  <c r="L211" i="9"/>
  <c r="M233" i="9"/>
  <c r="L233" i="9"/>
  <c r="L270" i="9"/>
  <c r="L403" i="9"/>
  <c r="L455" i="9"/>
  <c r="M648" i="9"/>
  <c r="L663" i="9"/>
  <c r="L680" i="9"/>
  <c r="M766" i="9"/>
  <c r="L846" i="9"/>
  <c r="M903" i="9"/>
  <c r="M1380" i="9"/>
  <c r="L1380" i="9"/>
  <c r="L135" i="9"/>
  <c r="M187" i="9"/>
  <c r="L25" i="9"/>
  <c r="L379" i="9"/>
  <c r="L483" i="9"/>
  <c r="L3" i="9"/>
  <c r="M137" i="9"/>
  <c r="L137" i="9"/>
  <c r="M741" i="9"/>
  <c r="L741" i="9"/>
  <c r="M984" i="9"/>
  <c r="L984" i="9"/>
  <c r="L1129" i="9"/>
  <c r="M1328" i="9"/>
  <c r="L1328" i="9"/>
  <c r="L83" i="9"/>
  <c r="L194" i="9"/>
  <c r="L476" i="9"/>
  <c r="M912" i="9"/>
  <c r="L912" i="9"/>
  <c r="M1227" i="9"/>
  <c r="L1227" i="9"/>
  <c r="M1270" i="9"/>
  <c r="M32" i="9"/>
  <c r="L861" i="9"/>
  <c r="M861" i="9"/>
  <c r="M329" i="9"/>
  <c r="L329" i="9"/>
  <c r="M86" i="9"/>
  <c r="M182" i="9"/>
  <c r="M623" i="9"/>
  <c r="M954" i="9"/>
  <c r="L954" i="9"/>
  <c r="M1033" i="9"/>
  <c r="M1114" i="9"/>
  <c r="L1114" i="9"/>
  <c r="L1373" i="9"/>
  <c r="M9" i="9"/>
  <c r="L9" i="9"/>
  <c r="M1195" i="9"/>
  <c r="L1195" i="9"/>
  <c r="M461" i="9"/>
  <c r="L99" i="9"/>
  <c r="M945" i="9"/>
  <c r="M1050" i="9"/>
  <c r="L1050" i="9"/>
  <c r="L1058" i="9"/>
  <c r="M1271" i="9"/>
  <c r="L1271" i="9"/>
  <c r="M179" i="9"/>
  <c r="M416" i="9"/>
  <c r="L20" i="9"/>
  <c r="L35" i="9"/>
  <c r="L72" i="9"/>
  <c r="L102" i="9"/>
  <c r="L124" i="9"/>
  <c r="L168" i="9"/>
  <c r="M220" i="9"/>
  <c r="L227" i="9"/>
  <c r="L301" i="9"/>
  <c r="L367" i="9"/>
  <c r="M412" i="9"/>
  <c r="L419" i="9"/>
  <c r="M553" i="9"/>
  <c r="L553" i="9"/>
  <c r="M584" i="9"/>
  <c r="M759" i="9"/>
  <c r="M1066" i="9"/>
  <c r="L1417" i="9"/>
  <c r="M1496" i="9"/>
  <c r="L1496" i="9"/>
  <c r="L98" i="9"/>
  <c r="M150" i="9"/>
  <c r="M169" i="9"/>
  <c r="L169" i="9"/>
  <c r="L142" i="9"/>
  <c r="L275" i="9"/>
  <c r="L6" i="9"/>
  <c r="L28" i="9"/>
  <c r="L58" i="9"/>
  <c r="L110" i="9"/>
  <c r="L250" i="9"/>
  <c r="L264" i="9"/>
  <c r="M316" i="9"/>
  <c r="L323" i="9"/>
  <c r="L390" i="9"/>
  <c r="L546" i="9"/>
  <c r="M616" i="9"/>
  <c r="L616" i="9"/>
  <c r="M743" i="9"/>
  <c r="M792" i="9"/>
  <c r="L792" i="9"/>
  <c r="M824" i="9"/>
  <c r="L824" i="9"/>
  <c r="M832" i="9"/>
  <c r="L832" i="9"/>
  <c r="M905" i="9"/>
  <c r="M1180" i="9"/>
  <c r="M1263" i="9"/>
  <c r="M297" i="9"/>
  <c r="L297" i="9"/>
  <c r="M457" i="9"/>
  <c r="L457" i="9"/>
  <c r="M698" i="9"/>
  <c r="L698" i="9"/>
  <c r="M901" i="9"/>
  <c r="M1253" i="9"/>
  <c r="L1749" i="9"/>
  <c r="M1787" i="9"/>
  <c r="L1787" i="9"/>
  <c r="L1416" i="9"/>
  <c r="L1438" i="9"/>
  <c r="M1642" i="9"/>
  <c r="L1642" i="9"/>
  <c r="L1731" i="9"/>
  <c r="M1291" i="9"/>
  <c r="L1475" i="9"/>
  <c r="L1564" i="9"/>
  <c r="M1602" i="9"/>
  <c r="L1634" i="9"/>
  <c r="M1686" i="9"/>
  <c r="L1686" i="9"/>
  <c r="M1723" i="9"/>
  <c r="L1723" i="9"/>
  <c r="L1557" i="9"/>
  <c r="M1579" i="9"/>
  <c r="L1579" i="9"/>
  <c r="M1687" i="9"/>
  <c r="M1336" i="9"/>
  <c r="L1336" i="9"/>
  <c r="L1469" i="9"/>
  <c r="L1513" i="9"/>
  <c r="L1603" i="9"/>
  <c r="M1635" i="9"/>
  <c r="L1705" i="9"/>
  <c r="L1263" i="9"/>
  <c r="L1270" i="9"/>
  <c r="M1432" i="9"/>
  <c r="L1432" i="9"/>
  <c r="L1359" i="9"/>
  <c r="L1366" i="9"/>
  <c r="L1425" i="9"/>
  <c r="L1506" i="9"/>
  <c r="M1528" i="9"/>
  <c r="L1528" i="9"/>
  <c r="L1661" i="9"/>
  <c r="L1679" i="9"/>
  <c r="M1706" i="9"/>
  <c r="L1706" i="9"/>
  <c r="L1725" i="9"/>
  <c r="L1411" i="9"/>
  <c r="L1500" i="9"/>
  <c r="L1544" i="9"/>
  <c r="L1566" i="9"/>
  <c r="M1323" i="9"/>
  <c r="L1360" i="9"/>
  <c r="L1367" i="9"/>
  <c r="L1507" i="9"/>
  <c r="L1654" i="9"/>
  <c r="M781" i="9"/>
  <c r="L788" i="9"/>
  <c r="L868" i="9"/>
  <c r="L905" i="9"/>
  <c r="L1022" i="9"/>
  <c r="M1029" i="9"/>
  <c r="L1044" i="9"/>
  <c r="L1073" i="9"/>
  <c r="L1147" i="9"/>
  <c r="L1213" i="9"/>
  <c r="L1257" i="9"/>
  <c r="L1323" i="9"/>
  <c r="L1397" i="9"/>
  <c r="M1419" i="9"/>
  <c r="L1456" i="9"/>
  <c r="L1463" i="9"/>
  <c r="L1589" i="9"/>
  <c r="L1597" i="9"/>
  <c r="L1621" i="9"/>
  <c r="L1629" i="9"/>
  <c r="M1672" i="9"/>
  <c r="M839" i="9"/>
  <c r="M666" i="9"/>
  <c r="L666" i="9"/>
  <c r="M986" i="9"/>
  <c r="L986" i="9"/>
  <c r="M1176" i="9"/>
  <c r="L1176" i="9"/>
  <c r="M602" i="9"/>
  <c r="L602" i="9"/>
  <c r="L971" i="9"/>
  <c r="M1272" i="9"/>
  <c r="L1272" i="9"/>
  <c r="L1515" i="9"/>
  <c r="L1655" i="9"/>
  <c r="M709" i="9"/>
  <c r="L709" i="9"/>
  <c r="M920" i="9"/>
  <c r="L920" i="9"/>
  <c r="M1368" i="9"/>
  <c r="L1368" i="9"/>
  <c r="L61" i="9"/>
  <c r="M1464" i="9"/>
  <c r="L1464" i="9"/>
  <c r="M1598" i="9"/>
  <c r="L1598" i="9"/>
  <c r="M1630" i="9"/>
  <c r="L1630" i="9"/>
  <c r="M1755" i="9"/>
  <c r="L1755" i="9"/>
  <c r="L10" i="9"/>
  <c r="M29" i="9"/>
  <c r="L42" i="9"/>
  <c r="L74" i="9"/>
  <c r="M93" i="9"/>
  <c r="L106" i="9"/>
  <c r="L138" i="9"/>
  <c r="L170" i="9"/>
  <c r="L202" i="9"/>
  <c r="L234" i="9"/>
  <c r="L266" i="9"/>
  <c r="L298" i="9"/>
  <c r="L330" i="9"/>
  <c r="L362" i="9"/>
  <c r="L394" i="9"/>
  <c r="L426" i="9"/>
  <c r="L458" i="9"/>
  <c r="L490" i="9"/>
  <c r="L522" i="9"/>
  <c r="L554" i="9"/>
  <c r="L574" i="9"/>
  <c r="M581" i="9"/>
  <c r="L581" i="9"/>
  <c r="L617" i="9"/>
  <c r="L638" i="9"/>
  <c r="M645" i="9"/>
  <c r="L645" i="9"/>
  <c r="L667" i="9"/>
  <c r="L717" i="9"/>
  <c r="M760" i="9"/>
  <c r="L782" i="9"/>
  <c r="L789" i="9"/>
  <c r="M811" i="9"/>
  <c r="M826" i="9"/>
  <c r="L826" i="9"/>
  <c r="L877" i="9"/>
  <c r="L906" i="9"/>
  <c r="L987" i="9"/>
  <c r="L1045" i="9"/>
  <c r="M1067" i="9"/>
  <c r="M1082" i="9"/>
  <c r="L1082" i="9"/>
  <c r="L1148" i="9"/>
  <c r="L1192" i="9"/>
  <c r="L1214" i="9"/>
  <c r="M1221" i="9"/>
  <c r="L1258" i="9"/>
  <c r="L1391" i="9"/>
  <c r="L1398" i="9"/>
  <c r="L1457" i="9"/>
  <c r="L1538" i="9"/>
  <c r="M1560" i="9"/>
  <c r="L1560" i="9"/>
  <c r="L1583" i="9"/>
  <c r="L1590" i="9"/>
  <c r="L1622" i="9"/>
  <c r="M1647" i="9"/>
  <c r="L1673" i="9"/>
  <c r="L23" i="9"/>
  <c r="L119" i="9"/>
  <c r="L151" i="9"/>
  <c r="L183" i="9"/>
  <c r="L215" i="9"/>
  <c r="L375" i="9"/>
  <c r="L1244" i="9"/>
  <c r="M1718" i="9"/>
  <c r="L1718" i="9"/>
  <c r="M589" i="9"/>
  <c r="L610" i="9"/>
  <c r="M653" i="9"/>
  <c r="L732" i="9"/>
  <c r="L768" i="9"/>
  <c r="L797" i="9"/>
  <c r="L848" i="9"/>
  <c r="L855" i="9"/>
  <c r="L899" i="9"/>
  <c r="L936" i="9"/>
  <c r="M1016" i="9"/>
  <c r="L1016" i="9"/>
  <c r="M1031" i="9"/>
  <c r="L1053" i="9"/>
  <c r="L1104" i="9"/>
  <c r="L1111" i="9"/>
  <c r="M1737" i="9"/>
  <c r="L1737" i="9"/>
  <c r="L653" i="9"/>
  <c r="M696" i="9"/>
  <c r="M965" i="9"/>
  <c r="L980" i="9"/>
  <c r="M1163" i="9"/>
  <c r="L1591" i="9"/>
  <c r="M1615" i="9"/>
  <c r="L1623" i="9"/>
  <c r="M922" i="9"/>
  <c r="L922" i="9"/>
  <c r="M1674" i="9"/>
  <c r="L1674" i="9"/>
  <c r="L43" i="9"/>
  <c r="L171" i="9"/>
  <c r="L203" i="9"/>
  <c r="L235" i="9"/>
  <c r="L267" i="9"/>
  <c r="L299" i="9"/>
  <c r="L331" i="9"/>
  <c r="L363" i="9"/>
  <c r="L395" i="9"/>
  <c r="L427" i="9"/>
  <c r="L459" i="9"/>
  <c r="L491" i="9"/>
  <c r="L523" i="9"/>
  <c r="L555" i="9"/>
  <c r="L618" i="9"/>
  <c r="M632" i="9"/>
  <c r="L668" i="9"/>
  <c r="M711" i="9"/>
  <c r="L776" i="9"/>
  <c r="L783" i="9"/>
  <c r="L790" i="9"/>
  <c r="L834" i="9"/>
  <c r="L907" i="9"/>
  <c r="L988" i="9"/>
  <c r="L1039" i="9"/>
  <c r="L1046" i="9"/>
  <c r="L1090" i="9"/>
  <c r="L1149" i="9"/>
  <c r="L1193" i="9"/>
  <c r="L1259" i="9"/>
  <c r="L1333" i="9"/>
  <c r="M1355" i="9"/>
  <c r="L1392" i="9"/>
  <c r="L1399" i="9"/>
  <c r="L1539" i="9"/>
  <c r="L1640" i="9"/>
  <c r="M1738" i="9"/>
  <c r="L1738" i="9"/>
  <c r="L11" i="9"/>
  <c r="L107" i="9"/>
  <c r="L139" i="9"/>
  <c r="L24" i="9"/>
  <c r="L56" i="9"/>
  <c r="M75" i="9"/>
  <c r="L88" i="9"/>
  <c r="L120" i="9"/>
  <c r="L152" i="9"/>
  <c r="L184" i="9"/>
  <c r="L216" i="9"/>
  <c r="L632" i="9"/>
  <c r="M856" i="9"/>
  <c r="L856" i="9"/>
  <c r="M871" i="9"/>
  <c r="M1112" i="9"/>
  <c r="L1112" i="9"/>
  <c r="M1451" i="9"/>
  <c r="M1757" i="9"/>
  <c r="L1757" i="9"/>
  <c r="M762" i="9"/>
  <c r="L762" i="9"/>
  <c r="M1208" i="9"/>
  <c r="L1208" i="9"/>
  <c r="L18" i="9"/>
  <c r="L50" i="9"/>
  <c r="L82" i="9"/>
  <c r="L114" i="9"/>
  <c r="L146" i="9"/>
  <c r="L178" i="9"/>
  <c r="L210" i="9"/>
  <c r="L242" i="9"/>
  <c r="L274" i="9"/>
  <c r="L306" i="9"/>
  <c r="L338" i="9"/>
  <c r="L370" i="9"/>
  <c r="L402" i="9"/>
  <c r="L434" i="9"/>
  <c r="L466" i="9"/>
  <c r="L498" i="9"/>
  <c r="L530" i="9"/>
  <c r="M562" i="9"/>
  <c r="L576" i="9"/>
  <c r="L640" i="9"/>
  <c r="L690" i="9"/>
  <c r="L740" i="9"/>
  <c r="L813" i="9"/>
  <c r="L842" i="9"/>
  <c r="L923" i="9"/>
  <c r="L981" i="9"/>
  <c r="M1003" i="9"/>
  <c r="M1018" i="9"/>
  <c r="L1018" i="9"/>
  <c r="L1069" i="9"/>
  <c r="L1098" i="9"/>
  <c r="L1135" i="9"/>
  <c r="L1142" i="9"/>
  <c r="L1201" i="9"/>
  <c r="L1282" i="9"/>
  <c r="M1304" i="9"/>
  <c r="L1304" i="9"/>
  <c r="L1348" i="9"/>
  <c r="L1371" i="9"/>
  <c r="L1437" i="9"/>
  <c r="L1481" i="9"/>
  <c r="L1547" i="9"/>
  <c r="M1649" i="9"/>
  <c r="L1649" i="9"/>
  <c r="L1693" i="9"/>
  <c r="M1711" i="9"/>
  <c r="M1400" i="9"/>
  <c r="L1400" i="9"/>
  <c r="L1819" i="9"/>
  <c r="L1851" i="9"/>
  <c r="L1883" i="9"/>
  <c r="L1877" i="9"/>
  <c r="L1858" i="9"/>
  <c r="L1890" i="9"/>
  <c r="L1775" i="9"/>
  <c r="L1807" i="9"/>
  <c r="L1839" i="9"/>
  <c r="L1903" i="9"/>
  <c r="L1865" i="9"/>
  <c r="L1750" i="9"/>
  <c r="L1782" i="9"/>
  <c r="L1814" i="9"/>
  <c r="L1846" i="9"/>
  <c r="L1878" i="9"/>
  <c r="L1789" i="9"/>
  <c r="L1821" i="9"/>
  <c r="L1853" i="9"/>
  <c r="L1885" i="9"/>
  <c r="L1770" i="9"/>
  <c r="L1802" i="9"/>
  <c r="L1834" i="9"/>
  <c r="L1866" i="9"/>
  <c r="L1687" i="9"/>
  <c r="L1719" i="9"/>
  <c r="L1751" i="9"/>
  <c r="L1783" i="9"/>
  <c r="L1815" i="9"/>
  <c r="L1847" i="9"/>
  <c r="L1879" i="9"/>
  <c r="L1713" i="9"/>
  <c r="L1745" i="9"/>
  <c r="L1777" i="9"/>
  <c r="L1873" i="9"/>
  <c r="L1905" i="9"/>
  <c r="L1662" i="9"/>
  <c r="L1694" i="9"/>
  <c r="L1726" i="9"/>
  <c r="L1758" i="9"/>
  <c r="L1790" i="9"/>
  <c r="L1822" i="9"/>
  <c r="L1854" i="9"/>
  <c r="L1886" i="9"/>
  <c r="L1611" i="9"/>
  <c r="L1643" i="9"/>
  <c r="L1675" i="9"/>
  <c r="L1707" i="9"/>
  <c r="L1739" i="9"/>
  <c r="L1835" i="9"/>
  <c r="L1899" i="9"/>
  <c r="L1592" i="9"/>
  <c r="L1624" i="9"/>
  <c r="L1656" i="9"/>
  <c r="L1688" i="9"/>
  <c r="L1720" i="9"/>
  <c r="L1752" i="9"/>
  <c r="L1784" i="9"/>
  <c r="L1816" i="9"/>
  <c r="L1848" i="9"/>
  <c r="L1880" i="9"/>
  <c r="L805" i="9"/>
  <c r="L837" i="9"/>
  <c r="L869" i="9"/>
  <c r="L901" i="9"/>
  <c r="L933" i="9"/>
  <c r="L965" i="9"/>
  <c r="L997" i="9"/>
  <c r="L1029" i="9"/>
  <c r="L1061" i="9"/>
  <c r="L1093" i="9"/>
  <c r="L1125" i="9"/>
  <c r="L1157" i="9"/>
  <c r="L1189" i="9"/>
  <c r="L1221" i="9"/>
  <c r="L1253" i="9"/>
  <c r="L1285" i="9"/>
  <c r="L1317" i="9"/>
  <c r="L1349" i="9"/>
  <c r="L1381" i="9"/>
  <c r="L722" i="9"/>
  <c r="L799" i="9"/>
  <c r="L927" i="9"/>
  <c r="L959" i="9"/>
  <c r="L991" i="9"/>
  <c r="L1023" i="9"/>
  <c r="L1055" i="9"/>
  <c r="L1087" i="9"/>
  <c r="L1119" i="9"/>
  <c r="L1151" i="9"/>
  <c r="L1183" i="9"/>
  <c r="L1215" i="9"/>
  <c r="L1247" i="9"/>
  <c r="L1279" i="9"/>
  <c r="L1311" i="9"/>
  <c r="L1343" i="9"/>
  <c r="L1375" i="9"/>
  <c r="L1407" i="9"/>
  <c r="L1439" i="9"/>
  <c r="L1471" i="9"/>
  <c r="L1503" i="9"/>
  <c r="L1535" i="9"/>
  <c r="L1567" i="9"/>
  <c r="L1599" i="9"/>
  <c r="L1631" i="9"/>
  <c r="L1663" i="9"/>
  <c r="L1695" i="9"/>
  <c r="L1727" i="9"/>
  <c r="L1759" i="9"/>
  <c r="L1791" i="9"/>
  <c r="L1823" i="9"/>
  <c r="L1855" i="9"/>
  <c r="L1887" i="9"/>
  <c r="L684" i="9"/>
  <c r="L716" i="9"/>
  <c r="L748" i="9"/>
  <c r="L780" i="9"/>
  <c r="L812" i="9"/>
  <c r="L844" i="9"/>
  <c r="L876" i="9"/>
  <c r="L908" i="9"/>
  <c r="L940" i="9"/>
  <c r="L972" i="9"/>
  <c r="L1004" i="9"/>
  <c r="L1036" i="9"/>
  <c r="L1068" i="9"/>
  <c r="L1100" i="9"/>
  <c r="L1132" i="9"/>
  <c r="L1164" i="9"/>
  <c r="L1196" i="9"/>
  <c r="L1228" i="9"/>
  <c r="L1260" i="9"/>
  <c r="L1292" i="9"/>
  <c r="L1324" i="9"/>
  <c r="L1356" i="9"/>
  <c r="L1388" i="9"/>
  <c r="L1420" i="9"/>
  <c r="L1452" i="9"/>
  <c r="L1484" i="9"/>
  <c r="L1516" i="9"/>
  <c r="L1548" i="9"/>
  <c r="L1580" i="9"/>
  <c r="L1612" i="9"/>
  <c r="L1644" i="9"/>
  <c r="L1676" i="9"/>
  <c r="L1708" i="9"/>
  <c r="L1740" i="9"/>
  <c r="L1772" i="9"/>
  <c r="L1804" i="9"/>
  <c r="L1836" i="9"/>
  <c r="L1868" i="9"/>
  <c r="L1900" i="9"/>
  <c r="L665" i="9"/>
  <c r="L761" i="9"/>
  <c r="L825" i="9"/>
  <c r="L857" i="9"/>
  <c r="L889" i="9"/>
  <c r="L921" i="9"/>
  <c r="L953" i="9"/>
  <c r="L985" i="9"/>
  <c r="L1017" i="9"/>
  <c r="L1049" i="9"/>
  <c r="L1081" i="9"/>
  <c r="L1113" i="9"/>
  <c r="L1145" i="9"/>
  <c r="L1177" i="9"/>
  <c r="L1209" i="9"/>
  <c r="L1241" i="9"/>
  <c r="L1273" i="9"/>
  <c r="L1305" i="9"/>
  <c r="L1337" i="9"/>
  <c r="L1369" i="9"/>
  <c r="L1401" i="9"/>
  <c r="L1433" i="9"/>
  <c r="L1465" i="9"/>
  <c r="L1497" i="9"/>
  <c r="L1529" i="9"/>
  <c r="L1561" i="9"/>
  <c r="L1593" i="9"/>
  <c r="L1625" i="9"/>
  <c r="L1657" i="9"/>
  <c r="L1689" i="9"/>
  <c r="L1721" i="9"/>
  <c r="L1753" i="9"/>
  <c r="L1785" i="9"/>
  <c r="L1817" i="9"/>
  <c r="L1849" i="9"/>
  <c r="L1881" i="9"/>
  <c r="L1638" i="9"/>
  <c r="L1670" i="9"/>
  <c r="L1702" i="9"/>
  <c r="L1734" i="9"/>
  <c r="L1133" i="9"/>
  <c r="L1165" i="9"/>
  <c r="L1197" i="9"/>
  <c r="L1229" i="9"/>
  <c r="L1261" i="9"/>
  <c r="L1293" i="9"/>
  <c r="L1325" i="9"/>
  <c r="L1357" i="9"/>
  <c r="L1389" i="9"/>
  <c r="L1421" i="9"/>
  <c r="L1453" i="9"/>
  <c r="L1485" i="9"/>
  <c r="L1517" i="9"/>
  <c r="L1549" i="9"/>
  <c r="L1581" i="9"/>
  <c r="L1613" i="9"/>
  <c r="L1645" i="9"/>
  <c r="L1677" i="9"/>
  <c r="L1709" i="9"/>
  <c r="L1741" i="9"/>
  <c r="L1773" i="9"/>
  <c r="L1805" i="9"/>
  <c r="L1837" i="9"/>
  <c r="L1869" i="9"/>
  <c r="L1901" i="9"/>
  <c r="L1146" i="9"/>
  <c r="L1178" i="9"/>
  <c r="L1210" i="9"/>
  <c r="L1242" i="9"/>
  <c r="L1274" i="9"/>
  <c r="L1306" i="9"/>
  <c r="L1338" i="9"/>
  <c r="L1370" i="9"/>
  <c r="L1402" i="9"/>
  <c r="L1434" i="9"/>
  <c r="L1466" i="9"/>
  <c r="L1498" i="9"/>
  <c r="L1530" i="9"/>
  <c r="L1562" i="9"/>
  <c r="L1594" i="9"/>
  <c r="L1626" i="9"/>
  <c r="L1658" i="9"/>
  <c r="L1690" i="9"/>
  <c r="L1722" i="9"/>
  <c r="L1754" i="9"/>
  <c r="L1786" i="9"/>
  <c r="L1818" i="9"/>
  <c r="L1850" i="9"/>
  <c r="L1882" i="9"/>
  <c r="L583" i="9"/>
  <c r="L647" i="9"/>
  <c r="L743" i="9"/>
  <c r="L807" i="9"/>
  <c r="L839" i="9"/>
  <c r="L871" i="9"/>
  <c r="L903" i="9"/>
  <c r="L935" i="9"/>
  <c r="L967" i="9"/>
  <c r="L999" i="9"/>
  <c r="L1031" i="9"/>
  <c r="L1063" i="9"/>
  <c r="L1095" i="9"/>
  <c r="L1191" i="9"/>
  <c r="L1255" i="9"/>
  <c r="L1351" i="9"/>
  <c r="L1543" i="9"/>
  <c r="L1575" i="9"/>
  <c r="L1639" i="9"/>
  <c r="L1671" i="9"/>
  <c r="L1703" i="9"/>
  <c r="L1735" i="9"/>
  <c r="L1799" i="9"/>
  <c r="L1831" i="9"/>
  <c r="L1863" i="9"/>
  <c r="L1895" i="9"/>
  <c r="L1652" i="9"/>
  <c r="L1684" i="9"/>
  <c r="L1716" i="9"/>
  <c r="L1780" i="9"/>
  <c r="L1812" i="9"/>
  <c r="L1908" i="9"/>
  <c r="M1" i="9" l="1"/>
  <c r="F10" i="1" s="1"/>
  <c r="L1" i="9"/>
  <c r="E10" i="1" s="1"/>
  <c r="L168" i="8" l="1"/>
  <c r="J168" i="8"/>
  <c r="I168" i="8"/>
  <c r="L167" i="8"/>
  <c r="N167" i="8" s="1"/>
  <c r="J167" i="8"/>
  <c r="I167" i="8"/>
  <c r="L166" i="8"/>
  <c r="J166" i="8"/>
  <c r="I166" i="8"/>
  <c r="M166" i="8" s="1"/>
  <c r="L165" i="8"/>
  <c r="J165" i="8"/>
  <c r="N165" i="8" s="1"/>
  <c r="I165" i="8"/>
  <c r="M165" i="8" s="1"/>
  <c r="L164" i="8"/>
  <c r="J164" i="8"/>
  <c r="I164" i="8"/>
  <c r="L163" i="8"/>
  <c r="J163" i="8"/>
  <c r="I163" i="8"/>
  <c r="L162" i="8"/>
  <c r="J162" i="8"/>
  <c r="N162" i="8" s="1"/>
  <c r="I162" i="8"/>
  <c r="M162" i="8" s="1"/>
  <c r="L161" i="8"/>
  <c r="M161" i="8" s="1"/>
  <c r="J161" i="8"/>
  <c r="I161" i="8"/>
  <c r="L160" i="8"/>
  <c r="N160" i="8" s="1"/>
  <c r="J160" i="8"/>
  <c r="I160" i="8"/>
  <c r="L159" i="8"/>
  <c r="N159" i="8" s="1"/>
  <c r="J159" i="8"/>
  <c r="I159" i="8"/>
  <c r="L158" i="8"/>
  <c r="J158" i="8"/>
  <c r="I158" i="8"/>
  <c r="L157" i="8"/>
  <c r="J157" i="8"/>
  <c r="I157" i="8"/>
  <c r="L156" i="8"/>
  <c r="J156" i="8"/>
  <c r="I156" i="8"/>
  <c r="L155" i="8"/>
  <c r="N155" i="8" s="1"/>
  <c r="J155" i="8"/>
  <c r="I155" i="8"/>
  <c r="L154" i="8"/>
  <c r="N154" i="8" s="1"/>
  <c r="J154" i="8"/>
  <c r="I154" i="8"/>
  <c r="L153" i="8"/>
  <c r="J153" i="8"/>
  <c r="I153" i="8"/>
  <c r="L152" i="8"/>
  <c r="J152" i="8"/>
  <c r="I152" i="8"/>
  <c r="L151" i="8"/>
  <c r="N151" i="8" s="1"/>
  <c r="J151" i="8"/>
  <c r="I151" i="8"/>
  <c r="L150" i="8"/>
  <c r="J150" i="8"/>
  <c r="I150" i="8"/>
  <c r="L149" i="8"/>
  <c r="J149" i="8"/>
  <c r="I149" i="8"/>
  <c r="L148" i="8"/>
  <c r="N148" i="8" s="1"/>
  <c r="J148" i="8"/>
  <c r="I148" i="8"/>
  <c r="L147" i="8"/>
  <c r="J147" i="8"/>
  <c r="I147" i="8"/>
  <c r="L146" i="8"/>
  <c r="J146" i="8"/>
  <c r="I146" i="8"/>
  <c r="L145" i="8"/>
  <c r="M145" i="8" s="1"/>
  <c r="J145" i="8"/>
  <c r="I145" i="8"/>
  <c r="L144" i="8"/>
  <c r="M144" i="8" s="1"/>
  <c r="J144" i="8"/>
  <c r="I144" i="8"/>
  <c r="L143" i="8"/>
  <c r="N143" i="8" s="1"/>
  <c r="J143" i="8"/>
  <c r="I143" i="8"/>
  <c r="L142" i="8"/>
  <c r="N142" i="8" s="1"/>
  <c r="J142" i="8"/>
  <c r="I142" i="8"/>
  <c r="L141" i="8"/>
  <c r="N141" i="8" s="1"/>
  <c r="J141" i="8"/>
  <c r="I141" i="8"/>
  <c r="L140" i="8"/>
  <c r="N140" i="8" s="1"/>
  <c r="J140" i="8"/>
  <c r="I140" i="8"/>
  <c r="L139" i="8"/>
  <c r="M139" i="8" s="1"/>
  <c r="J139" i="8"/>
  <c r="I139" i="8"/>
  <c r="L138" i="8"/>
  <c r="J138" i="8"/>
  <c r="N138" i="8" s="1"/>
  <c r="I138" i="8"/>
  <c r="L137" i="8"/>
  <c r="J137" i="8"/>
  <c r="I137" i="8"/>
  <c r="L136" i="8"/>
  <c r="N136" i="8" s="1"/>
  <c r="J136" i="8"/>
  <c r="I136" i="8"/>
  <c r="M136" i="8" s="1"/>
  <c r="L135" i="8"/>
  <c r="N135" i="8" s="1"/>
  <c r="J135" i="8"/>
  <c r="I135" i="8"/>
  <c r="L134" i="8"/>
  <c r="J134" i="8"/>
  <c r="I134" i="8"/>
  <c r="M134" i="8" s="1"/>
  <c r="L133" i="8"/>
  <c r="J133" i="8"/>
  <c r="I133" i="8"/>
  <c r="L132" i="8"/>
  <c r="M132" i="8" s="1"/>
  <c r="J132" i="8"/>
  <c r="I132" i="8"/>
  <c r="L131" i="8"/>
  <c r="M131" i="8" s="1"/>
  <c r="J131" i="8"/>
  <c r="I131" i="8"/>
  <c r="M130" i="8"/>
  <c r="L130" i="8"/>
  <c r="N130" i="8" s="1"/>
  <c r="J130" i="8"/>
  <c r="I130" i="8"/>
  <c r="N129" i="8"/>
  <c r="L129" i="8"/>
  <c r="J129" i="8"/>
  <c r="I129" i="8"/>
  <c r="L128" i="8"/>
  <c r="N128" i="8" s="1"/>
  <c r="J128" i="8"/>
  <c r="I128" i="8"/>
  <c r="L127" i="8"/>
  <c r="J127" i="8"/>
  <c r="I127" i="8"/>
  <c r="M127" i="8" s="1"/>
  <c r="L126" i="8"/>
  <c r="M126" i="8" s="1"/>
  <c r="J126" i="8"/>
  <c r="I126" i="8"/>
  <c r="L125" i="8"/>
  <c r="J125" i="8"/>
  <c r="I125" i="8"/>
  <c r="L124" i="8"/>
  <c r="M124" i="8" s="1"/>
  <c r="J124" i="8"/>
  <c r="I124" i="8"/>
  <c r="L123" i="8"/>
  <c r="N123" i="8" s="1"/>
  <c r="J123" i="8"/>
  <c r="I123" i="8"/>
  <c r="L122" i="8"/>
  <c r="N122" i="8" s="1"/>
  <c r="J122" i="8"/>
  <c r="I122" i="8"/>
  <c r="L121" i="8"/>
  <c r="J121" i="8"/>
  <c r="I121" i="8"/>
  <c r="L120" i="8"/>
  <c r="J120" i="8"/>
  <c r="I120" i="8"/>
  <c r="L119" i="8"/>
  <c r="J119" i="8"/>
  <c r="I119" i="8"/>
  <c r="L118" i="8"/>
  <c r="J118" i="8"/>
  <c r="I118" i="8"/>
  <c r="L117" i="8"/>
  <c r="J117" i="8"/>
  <c r="N117" i="8" s="1"/>
  <c r="I117" i="8"/>
  <c r="L116" i="8"/>
  <c r="J116" i="8"/>
  <c r="I116" i="8"/>
  <c r="L115" i="8"/>
  <c r="J115" i="8"/>
  <c r="I115" i="8"/>
  <c r="L114" i="8"/>
  <c r="M114" i="8" s="1"/>
  <c r="J114" i="8"/>
  <c r="I114" i="8"/>
  <c r="L113" i="8"/>
  <c r="J113" i="8"/>
  <c r="I113" i="8"/>
  <c r="L112" i="8"/>
  <c r="J112" i="8"/>
  <c r="I112" i="8"/>
  <c r="M111" i="8"/>
  <c r="L111" i="8"/>
  <c r="N111" i="8" s="1"/>
  <c r="J111" i="8"/>
  <c r="I111" i="8"/>
  <c r="L110" i="8"/>
  <c r="N110" i="8" s="1"/>
  <c r="J110" i="8"/>
  <c r="I110" i="8"/>
  <c r="L109" i="8"/>
  <c r="N109" i="8" s="1"/>
  <c r="J109" i="8"/>
  <c r="I109" i="8"/>
  <c r="L108" i="8"/>
  <c r="J108" i="8"/>
  <c r="I108" i="8"/>
  <c r="L107" i="8"/>
  <c r="M107" i="8" s="1"/>
  <c r="J107" i="8"/>
  <c r="I107" i="8"/>
  <c r="L106" i="8"/>
  <c r="N106" i="8" s="1"/>
  <c r="J106" i="8"/>
  <c r="I106" i="8"/>
  <c r="L105" i="8"/>
  <c r="M105" i="8" s="1"/>
  <c r="J105" i="8"/>
  <c r="I105" i="8"/>
  <c r="L104" i="8"/>
  <c r="M104" i="8" s="1"/>
  <c r="J104" i="8"/>
  <c r="I104" i="8"/>
  <c r="L103" i="8"/>
  <c r="J103" i="8"/>
  <c r="I103" i="8"/>
  <c r="L102" i="8"/>
  <c r="N102" i="8" s="1"/>
  <c r="J102" i="8"/>
  <c r="I102" i="8"/>
  <c r="M102" i="8" s="1"/>
  <c r="L101" i="8"/>
  <c r="J101" i="8"/>
  <c r="I101" i="8"/>
  <c r="L100" i="8"/>
  <c r="J100" i="8"/>
  <c r="I100" i="8"/>
  <c r="L99" i="8"/>
  <c r="J99" i="8"/>
  <c r="I99" i="8"/>
  <c r="L98" i="8"/>
  <c r="M98" i="8" s="1"/>
  <c r="J98" i="8"/>
  <c r="I98" i="8"/>
  <c r="L97" i="8"/>
  <c r="J97" i="8"/>
  <c r="I97" i="8"/>
  <c r="N96" i="8"/>
  <c r="M96" i="8"/>
  <c r="L96" i="8"/>
  <c r="J96" i="8"/>
  <c r="I96" i="8"/>
  <c r="L95" i="8"/>
  <c r="N95" i="8" s="1"/>
  <c r="J95" i="8"/>
  <c r="I95" i="8"/>
  <c r="L94" i="8"/>
  <c r="J94" i="8"/>
  <c r="I94" i="8"/>
  <c r="L93" i="8"/>
  <c r="M93" i="8" s="1"/>
  <c r="J93" i="8"/>
  <c r="I93" i="8"/>
  <c r="L92" i="8"/>
  <c r="N92" i="8" s="1"/>
  <c r="J92" i="8"/>
  <c r="I92" i="8"/>
  <c r="L91" i="8"/>
  <c r="J91" i="8"/>
  <c r="I91" i="8"/>
  <c r="L90" i="8"/>
  <c r="J90" i="8"/>
  <c r="I90" i="8"/>
  <c r="L89" i="8"/>
  <c r="M89" i="8" s="1"/>
  <c r="J89" i="8"/>
  <c r="I89" i="8"/>
  <c r="L88" i="8"/>
  <c r="J88" i="8"/>
  <c r="I88" i="8"/>
  <c r="L87" i="8"/>
  <c r="J87" i="8"/>
  <c r="I87" i="8"/>
  <c r="L86" i="8"/>
  <c r="J86" i="8"/>
  <c r="I86" i="8"/>
  <c r="L85" i="8"/>
  <c r="M85" i="8" s="1"/>
  <c r="J85" i="8"/>
  <c r="I85" i="8"/>
  <c r="L84" i="8"/>
  <c r="N84" i="8" s="1"/>
  <c r="J84" i="8"/>
  <c r="I84" i="8"/>
  <c r="L83" i="8"/>
  <c r="J83" i="8"/>
  <c r="I83" i="8"/>
  <c r="L82" i="8"/>
  <c r="M82" i="8" s="1"/>
  <c r="J82" i="8"/>
  <c r="I82" i="8"/>
  <c r="L81" i="8"/>
  <c r="J81" i="8"/>
  <c r="I81" i="8"/>
  <c r="L80" i="8"/>
  <c r="J80" i="8"/>
  <c r="I80" i="8"/>
  <c r="N79" i="8"/>
  <c r="M79" i="8"/>
  <c r="L79" i="8"/>
  <c r="J79" i="8"/>
  <c r="I79" i="8"/>
  <c r="L78" i="8"/>
  <c r="J78" i="8"/>
  <c r="I78" i="8"/>
  <c r="M78" i="8" s="1"/>
  <c r="L77" i="8"/>
  <c r="J77" i="8"/>
  <c r="N77" i="8" s="1"/>
  <c r="I77" i="8"/>
  <c r="M77" i="8" s="1"/>
  <c r="L76" i="8"/>
  <c r="N76" i="8" s="1"/>
  <c r="J76" i="8"/>
  <c r="I76" i="8"/>
  <c r="L75" i="8"/>
  <c r="J75" i="8"/>
  <c r="I75" i="8"/>
  <c r="L74" i="8"/>
  <c r="M74" i="8" s="1"/>
  <c r="J74" i="8"/>
  <c r="I74" i="8"/>
  <c r="L73" i="8"/>
  <c r="M73" i="8" s="1"/>
  <c r="J73" i="8"/>
  <c r="I73" i="8"/>
  <c r="L72" i="8"/>
  <c r="J72" i="8"/>
  <c r="I72" i="8"/>
  <c r="L71" i="8"/>
  <c r="J71" i="8"/>
  <c r="I71" i="8"/>
  <c r="L70" i="8"/>
  <c r="N70" i="8" s="1"/>
  <c r="J70" i="8"/>
  <c r="I70" i="8"/>
  <c r="L69" i="8"/>
  <c r="J69" i="8"/>
  <c r="I69" i="8"/>
  <c r="L68" i="8"/>
  <c r="M68" i="8" s="1"/>
  <c r="J68" i="8"/>
  <c r="I68" i="8"/>
  <c r="L67" i="8"/>
  <c r="N67" i="8" s="1"/>
  <c r="J67" i="8"/>
  <c r="I67" i="8"/>
  <c r="N66" i="8"/>
  <c r="M66" i="8"/>
  <c r="L66" i="8"/>
  <c r="J66" i="8"/>
  <c r="I66" i="8"/>
  <c r="N65" i="8"/>
  <c r="L65" i="8"/>
  <c r="M65" i="8" s="1"/>
  <c r="J65" i="8"/>
  <c r="I65" i="8"/>
  <c r="L64" i="8"/>
  <c r="N64" i="8" s="1"/>
  <c r="J64" i="8"/>
  <c r="I64" i="8"/>
  <c r="M64" i="8" s="1"/>
  <c r="L63" i="8"/>
  <c r="J63" i="8"/>
  <c r="I63" i="8"/>
  <c r="L62" i="8"/>
  <c r="J62" i="8"/>
  <c r="I62" i="8"/>
  <c r="L61" i="8"/>
  <c r="M61" i="8" s="1"/>
  <c r="J61" i="8"/>
  <c r="I61" i="8"/>
  <c r="L60" i="8"/>
  <c r="M60" i="8" s="1"/>
  <c r="J60" i="8"/>
  <c r="I60" i="8"/>
  <c r="L59" i="8"/>
  <c r="N59" i="8" s="1"/>
  <c r="J59" i="8"/>
  <c r="I59" i="8"/>
  <c r="L58" i="8"/>
  <c r="J58" i="8"/>
  <c r="I58" i="8"/>
  <c r="L57" i="8"/>
  <c r="J57" i="8"/>
  <c r="I57" i="8"/>
  <c r="L56" i="8"/>
  <c r="J56" i="8"/>
  <c r="I56" i="8"/>
  <c r="L55" i="8"/>
  <c r="M55" i="8" s="1"/>
  <c r="J55" i="8"/>
  <c r="I55" i="8"/>
  <c r="L54" i="8"/>
  <c r="M54" i="8" s="1"/>
  <c r="J54" i="8"/>
  <c r="I54" i="8"/>
  <c r="L53" i="8"/>
  <c r="J53" i="8"/>
  <c r="I53" i="8"/>
  <c r="L52" i="8"/>
  <c r="J52" i="8"/>
  <c r="I52" i="8"/>
  <c r="L51" i="8"/>
  <c r="J51" i="8"/>
  <c r="I51" i="8"/>
  <c r="L50" i="8"/>
  <c r="N50" i="8" s="1"/>
  <c r="J50" i="8"/>
  <c r="I50" i="8"/>
  <c r="L49" i="8"/>
  <c r="J49" i="8"/>
  <c r="I49" i="8"/>
  <c r="L48" i="8"/>
  <c r="J48" i="8"/>
  <c r="I48" i="8"/>
  <c r="M47" i="8"/>
  <c r="L47" i="8"/>
  <c r="J47" i="8"/>
  <c r="I47" i="8"/>
  <c r="M46" i="8"/>
  <c r="L46" i="8"/>
  <c r="J46" i="8"/>
  <c r="I46" i="8"/>
  <c r="L45" i="8"/>
  <c r="N45" i="8" s="1"/>
  <c r="J45" i="8"/>
  <c r="I45" i="8"/>
  <c r="M45" i="8" s="1"/>
  <c r="L44" i="8"/>
  <c r="J44" i="8"/>
  <c r="I44" i="8"/>
  <c r="L43" i="8"/>
  <c r="J43" i="8"/>
  <c r="I43" i="8"/>
  <c r="L42" i="8"/>
  <c r="J42" i="8"/>
  <c r="I42" i="8"/>
  <c r="L41" i="8"/>
  <c r="J41" i="8"/>
  <c r="I41" i="8"/>
  <c r="L40" i="8"/>
  <c r="J40" i="8"/>
  <c r="I40" i="8"/>
  <c r="L39" i="8"/>
  <c r="J39" i="8"/>
  <c r="I39" i="8"/>
  <c r="L38" i="8"/>
  <c r="J38" i="8"/>
  <c r="I38" i="8"/>
  <c r="M38" i="8" s="1"/>
  <c r="L37" i="8"/>
  <c r="J37" i="8"/>
  <c r="I37" i="8"/>
  <c r="L36" i="8"/>
  <c r="N36" i="8" s="1"/>
  <c r="J36" i="8"/>
  <c r="I36" i="8"/>
  <c r="L35" i="8"/>
  <c r="N35" i="8" s="1"/>
  <c r="J35" i="8"/>
  <c r="I35" i="8"/>
  <c r="L34" i="8"/>
  <c r="N34" i="8" s="1"/>
  <c r="J34" i="8"/>
  <c r="I34" i="8"/>
  <c r="L33" i="8"/>
  <c r="J33" i="8"/>
  <c r="I33" i="8"/>
  <c r="L32" i="8"/>
  <c r="N32" i="8" s="1"/>
  <c r="J32" i="8"/>
  <c r="I32" i="8"/>
  <c r="L31" i="8"/>
  <c r="N31" i="8" s="1"/>
  <c r="J31" i="8"/>
  <c r="I31" i="8"/>
  <c r="L30" i="8"/>
  <c r="M30" i="8" s="1"/>
  <c r="J30" i="8"/>
  <c r="I30" i="8"/>
  <c r="L29" i="8"/>
  <c r="M29" i="8" s="1"/>
  <c r="J29" i="8"/>
  <c r="I29" i="8"/>
  <c r="L28" i="8"/>
  <c r="N28" i="8" s="1"/>
  <c r="J28" i="8"/>
  <c r="I28" i="8"/>
  <c r="L27" i="8"/>
  <c r="J27" i="8"/>
  <c r="I27" i="8"/>
  <c r="L26" i="8"/>
  <c r="J26" i="8"/>
  <c r="I26" i="8"/>
  <c r="L25" i="8"/>
  <c r="J25" i="8"/>
  <c r="N25" i="8" s="1"/>
  <c r="I25" i="8"/>
  <c r="L24" i="8"/>
  <c r="J24" i="8"/>
  <c r="I24" i="8"/>
  <c r="L23" i="8"/>
  <c r="M23" i="8" s="1"/>
  <c r="J23" i="8"/>
  <c r="I23" i="8"/>
  <c r="L22" i="8"/>
  <c r="J22" i="8"/>
  <c r="I22" i="8"/>
  <c r="L21" i="8"/>
  <c r="J21" i="8"/>
  <c r="I21" i="8"/>
  <c r="L20" i="8"/>
  <c r="J20" i="8"/>
  <c r="I20" i="8"/>
  <c r="L19" i="8"/>
  <c r="N19" i="8" s="1"/>
  <c r="J19" i="8"/>
  <c r="I19" i="8"/>
  <c r="L18" i="8"/>
  <c r="N18" i="8" s="1"/>
  <c r="J18" i="8"/>
  <c r="I18" i="8"/>
  <c r="L17" i="8"/>
  <c r="J17" i="8"/>
  <c r="I17" i="8"/>
  <c r="L16" i="8"/>
  <c r="J16" i="8"/>
  <c r="I16" i="8"/>
  <c r="L15" i="8"/>
  <c r="J15" i="8"/>
  <c r="I15" i="8"/>
  <c r="L14" i="8"/>
  <c r="M14" i="8" s="1"/>
  <c r="J14" i="8"/>
  <c r="I14" i="8"/>
  <c r="L13" i="8"/>
  <c r="N13" i="8" s="1"/>
  <c r="J13" i="8"/>
  <c r="I13" i="8"/>
  <c r="L12" i="8"/>
  <c r="N12" i="8" s="1"/>
  <c r="J12" i="8"/>
  <c r="I12" i="8"/>
  <c r="L11" i="8"/>
  <c r="J11" i="8"/>
  <c r="I11" i="8"/>
  <c r="L10" i="8"/>
  <c r="M10" i="8" s="1"/>
  <c r="J10" i="8"/>
  <c r="I10" i="8"/>
  <c r="L9" i="8"/>
  <c r="J9" i="8"/>
  <c r="I9" i="8"/>
  <c r="L8" i="8"/>
  <c r="N8" i="8" s="1"/>
  <c r="J8" i="8"/>
  <c r="I8" i="8"/>
  <c r="L7" i="8"/>
  <c r="N7" i="8" s="1"/>
  <c r="J7" i="8"/>
  <c r="I7" i="8"/>
  <c r="L6" i="8"/>
  <c r="J6" i="8"/>
  <c r="N6" i="8" s="1"/>
  <c r="I6" i="8"/>
  <c r="M6" i="8" s="1"/>
  <c r="L5" i="8"/>
  <c r="J5" i="8"/>
  <c r="I5" i="8"/>
  <c r="L4" i="8"/>
  <c r="J4" i="8"/>
  <c r="I4" i="8"/>
  <c r="L3" i="8"/>
  <c r="J3" i="8"/>
  <c r="I3" i="8"/>
  <c r="K1" i="8"/>
  <c r="C9" i="1" s="1"/>
  <c r="N85" i="8" l="1"/>
  <c r="M141" i="8"/>
  <c r="N11" i="8"/>
  <c r="N20" i="8"/>
  <c r="N39" i="8"/>
  <c r="N48" i="8"/>
  <c r="N58" i="8"/>
  <c r="M113" i="8"/>
  <c r="N150" i="8"/>
  <c r="M160" i="8"/>
  <c r="N86" i="8"/>
  <c r="N114" i="8"/>
  <c r="M142" i="8"/>
  <c r="N40" i="8"/>
  <c r="N78" i="8"/>
  <c r="M87" i="8"/>
  <c r="N133" i="8"/>
  <c r="N161" i="8"/>
  <c r="N152" i="8"/>
  <c r="M32" i="8"/>
  <c r="M97" i="8"/>
  <c r="N115" i="8"/>
  <c r="N125" i="8"/>
  <c r="M13" i="8"/>
  <c r="M22" i="8"/>
  <c r="N41" i="8"/>
  <c r="N69" i="8"/>
  <c r="L1" i="8"/>
  <c r="D9" i="1" s="1"/>
  <c r="M70" i="8"/>
  <c r="N88" i="8"/>
  <c r="N97" i="8"/>
  <c r="N134" i="8"/>
  <c r="M143" i="8"/>
  <c r="N153" i="8"/>
  <c r="M153" i="8"/>
  <c r="N89" i="8"/>
  <c r="N116" i="8"/>
  <c r="N98" i="8"/>
  <c r="M117" i="8"/>
  <c r="N127" i="8"/>
  <c r="N163" i="8"/>
  <c r="M40" i="8"/>
  <c r="M33" i="8"/>
  <c r="M53" i="8"/>
  <c r="N164" i="8"/>
  <c r="N53" i="8"/>
  <c r="N42" i="8"/>
  <c r="N4" i="8"/>
  <c r="N108" i="8"/>
  <c r="N72" i="8"/>
  <c r="M128" i="8"/>
  <c r="M137" i="8"/>
  <c r="M146" i="8"/>
  <c r="N156" i="8"/>
  <c r="M25" i="8"/>
  <c r="N91" i="8"/>
  <c r="M16" i="8"/>
  <c r="N26" i="8"/>
  <c r="M100" i="8"/>
  <c r="M138" i="8"/>
  <c r="N146" i="8"/>
  <c r="N51" i="8"/>
  <c r="N24" i="8"/>
  <c r="N80" i="8"/>
  <c r="M119" i="8"/>
  <c r="M21" i="8"/>
  <c r="M109" i="8"/>
  <c r="M72" i="8"/>
  <c r="M8" i="8"/>
  <c r="N82" i="8"/>
  <c r="M110" i="8"/>
  <c r="N119" i="8"/>
  <c r="N157" i="8"/>
  <c r="M49" i="8"/>
  <c r="N15" i="8"/>
  <c r="N44" i="8"/>
  <c r="N81" i="8"/>
  <c r="M17" i="8"/>
  <c r="N27" i="8"/>
  <c r="N101" i="8"/>
  <c r="M129" i="8"/>
  <c r="N147" i="8"/>
  <c r="N166" i="8"/>
  <c r="M95" i="8"/>
  <c r="M50" i="8"/>
  <c r="M34" i="8"/>
  <c r="N46" i="8"/>
  <c r="N83" i="8"/>
  <c r="N93" i="8"/>
  <c r="N120" i="8"/>
  <c r="N158" i="8"/>
  <c r="N104" i="8"/>
  <c r="N14" i="8"/>
  <c r="N33" i="8"/>
  <c r="M43" i="8"/>
  <c r="N90" i="8"/>
  <c r="N99" i="8"/>
  <c r="N5" i="8"/>
  <c r="N63" i="8"/>
  <c r="M9" i="8"/>
  <c r="N37" i="8"/>
  <c r="N56" i="8"/>
  <c r="M75" i="8"/>
  <c r="N121" i="8"/>
  <c r="M31" i="8"/>
  <c r="M118" i="8"/>
  <c r="M18" i="8"/>
  <c r="M94" i="8"/>
  <c r="M121" i="8"/>
  <c r="N52" i="8"/>
  <c r="N38" i="8"/>
  <c r="N47" i="8"/>
  <c r="N57" i="8"/>
  <c r="N103" i="8"/>
  <c r="M149" i="8"/>
  <c r="M159" i="8"/>
  <c r="N168" i="8"/>
  <c r="N21" i="8"/>
  <c r="M62" i="8"/>
  <c r="N71" i="8"/>
  <c r="M15" i="8"/>
  <c r="M63" i="8"/>
  <c r="M57" i="8"/>
  <c r="M112" i="8"/>
  <c r="N149" i="8"/>
  <c r="M168" i="8"/>
  <c r="M163" i="8"/>
  <c r="M92" i="8"/>
  <c r="N137" i="8"/>
  <c r="N112" i="8"/>
  <c r="M125" i="8"/>
  <c r="N144" i="8"/>
  <c r="M157" i="8"/>
  <c r="N9" i="8"/>
  <c r="M150" i="8"/>
  <c r="N22" i="8"/>
  <c r="M106" i="8"/>
  <c r="M28" i="8"/>
  <c r="M81" i="8"/>
  <c r="M158" i="8"/>
  <c r="M11" i="8"/>
  <c r="N30" i="8"/>
  <c r="N94" i="8"/>
  <c r="N126" i="8"/>
  <c r="M24" i="8"/>
  <c r="N43" i="8"/>
  <c r="M56" i="8"/>
  <c r="N75" i="8"/>
  <c r="M88" i="8"/>
  <c r="N107" i="8"/>
  <c r="M120" i="8"/>
  <c r="N139" i="8"/>
  <c r="M152" i="8"/>
  <c r="N60" i="8"/>
  <c r="N54" i="8"/>
  <c r="M48" i="8"/>
  <c r="M164" i="8"/>
  <c r="N100" i="8"/>
  <c r="N132" i="8"/>
  <c r="N62" i="8"/>
  <c r="M5" i="8"/>
  <c r="M37" i="8"/>
  <c r="M69" i="8"/>
  <c r="M101" i="8"/>
  <c r="M133" i="8"/>
  <c r="N17" i="8"/>
  <c r="M41" i="8"/>
  <c r="M86" i="8"/>
  <c r="N68" i="8"/>
  <c r="N49" i="8"/>
  <c r="N113" i="8"/>
  <c r="N145" i="8"/>
  <c r="M12" i="8"/>
  <c r="M44" i="8"/>
  <c r="M76" i="8"/>
  <c r="M108" i="8"/>
  <c r="M140" i="8"/>
  <c r="M3" i="8"/>
  <c r="N118" i="8"/>
  <c r="N61" i="8"/>
  <c r="N10" i="8"/>
  <c r="N29" i="8"/>
  <c r="M4" i="8"/>
  <c r="N23" i="8"/>
  <c r="N55" i="8"/>
  <c r="N87" i="8"/>
  <c r="N131" i="8"/>
  <c r="N16" i="8"/>
  <c r="N74" i="8"/>
  <c r="M151" i="8"/>
  <c r="M36" i="8"/>
  <c r="M19" i="8"/>
  <c r="M51" i="8"/>
  <c r="M83" i="8"/>
  <c r="M115" i="8"/>
  <c r="M147" i="8"/>
  <c r="N124" i="8"/>
  <c r="N105" i="8"/>
  <c r="M156" i="8"/>
  <c r="M67" i="8"/>
  <c r="M99" i="8"/>
  <c r="N3" i="8"/>
  <c r="M58" i="8"/>
  <c r="M122" i="8"/>
  <c r="M154" i="8"/>
  <c r="M7" i="8"/>
  <c r="M71" i="8"/>
  <c r="M103" i="8"/>
  <c r="M135" i="8"/>
  <c r="M167" i="8"/>
  <c r="N73" i="8"/>
  <c r="M35" i="8"/>
  <c r="M80" i="8"/>
  <c r="M42" i="8"/>
  <c r="M26" i="8"/>
  <c r="M90" i="8"/>
  <c r="M39" i="8"/>
  <c r="M20" i="8"/>
  <c r="M52" i="8"/>
  <c r="M84" i="8"/>
  <c r="M116" i="8"/>
  <c r="M148" i="8"/>
  <c r="M27" i="8"/>
  <c r="M59" i="8"/>
  <c r="M91" i="8"/>
  <c r="M123" i="8"/>
  <c r="M155" i="8"/>
  <c r="M1" i="8" l="1"/>
  <c r="E9" i="1" s="1"/>
  <c r="N1" i="8"/>
  <c r="F9" i="1" s="1"/>
  <c r="L109" i="6" l="1"/>
  <c r="J109" i="6"/>
  <c r="I109" i="6"/>
  <c r="L108" i="6"/>
  <c r="J108" i="6"/>
  <c r="I108" i="6"/>
  <c r="L107" i="6"/>
  <c r="J107" i="6"/>
  <c r="I107" i="6"/>
  <c r="L106" i="6"/>
  <c r="J106" i="6"/>
  <c r="I106" i="6"/>
  <c r="M106" i="6" s="1"/>
  <c r="L105" i="6"/>
  <c r="J105" i="6"/>
  <c r="I105" i="6"/>
  <c r="L104" i="6"/>
  <c r="J104" i="6"/>
  <c r="I104" i="6"/>
  <c r="L103" i="6"/>
  <c r="J103" i="6"/>
  <c r="I103" i="6"/>
  <c r="L102" i="6"/>
  <c r="J102" i="6"/>
  <c r="I102" i="6"/>
  <c r="L101" i="6"/>
  <c r="J101" i="6"/>
  <c r="I101" i="6"/>
  <c r="L100" i="6"/>
  <c r="M100" i="6" s="1"/>
  <c r="J100" i="6"/>
  <c r="I100" i="6"/>
  <c r="L99" i="6"/>
  <c r="M99" i="6" s="1"/>
  <c r="J99" i="6"/>
  <c r="I99" i="6"/>
  <c r="L98" i="6"/>
  <c r="J98" i="6"/>
  <c r="I98" i="6"/>
  <c r="L97" i="6"/>
  <c r="J97" i="6"/>
  <c r="I97" i="6"/>
  <c r="L96" i="6"/>
  <c r="J96" i="6"/>
  <c r="I96" i="6"/>
  <c r="L95" i="6"/>
  <c r="J95" i="6"/>
  <c r="I95" i="6"/>
  <c r="L94" i="6"/>
  <c r="J94" i="6"/>
  <c r="I94" i="6"/>
  <c r="L93" i="6"/>
  <c r="J93" i="6"/>
  <c r="I93" i="6"/>
  <c r="L92" i="6"/>
  <c r="J92" i="6"/>
  <c r="I92" i="6"/>
  <c r="L91" i="6"/>
  <c r="J91" i="6"/>
  <c r="I91" i="6"/>
  <c r="L90" i="6"/>
  <c r="J90" i="6"/>
  <c r="N90" i="6" s="1"/>
  <c r="I90" i="6"/>
  <c r="L89" i="6"/>
  <c r="M89" i="6" s="1"/>
  <c r="J89" i="6"/>
  <c r="N89" i="6" s="1"/>
  <c r="I89" i="6"/>
  <c r="L88" i="6"/>
  <c r="J88" i="6"/>
  <c r="I88" i="6"/>
  <c r="L87" i="6"/>
  <c r="J87" i="6"/>
  <c r="I87" i="6"/>
  <c r="L86" i="6"/>
  <c r="J86" i="6"/>
  <c r="I86" i="6"/>
  <c r="L85" i="6"/>
  <c r="J85" i="6"/>
  <c r="I85" i="6"/>
  <c r="L84" i="6"/>
  <c r="M84" i="6" s="1"/>
  <c r="J84" i="6"/>
  <c r="I84" i="6"/>
  <c r="L83" i="6"/>
  <c r="N83" i="6" s="1"/>
  <c r="J83" i="6"/>
  <c r="I83" i="6"/>
  <c r="L82" i="6"/>
  <c r="J82" i="6"/>
  <c r="I82" i="6"/>
  <c r="L81" i="6"/>
  <c r="J81" i="6"/>
  <c r="I81" i="6"/>
  <c r="L80" i="6"/>
  <c r="N80" i="6" s="1"/>
  <c r="J80" i="6"/>
  <c r="I80" i="6"/>
  <c r="L79" i="6"/>
  <c r="J79" i="6"/>
  <c r="I79" i="6"/>
  <c r="M79" i="6" s="1"/>
  <c r="L78" i="6"/>
  <c r="J78" i="6"/>
  <c r="I78" i="6"/>
  <c r="L77" i="6"/>
  <c r="J77" i="6"/>
  <c r="I77" i="6"/>
  <c r="L76" i="6"/>
  <c r="J76" i="6"/>
  <c r="I76" i="6"/>
  <c r="M76" i="6" s="1"/>
  <c r="L75" i="6"/>
  <c r="J75" i="6"/>
  <c r="I75" i="6"/>
  <c r="M75" i="6" s="1"/>
  <c r="L74" i="6"/>
  <c r="J74" i="6"/>
  <c r="I74" i="6"/>
  <c r="L73" i="6"/>
  <c r="J73" i="6"/>
  <c r="I73" i="6"/>
  <c r="L72" i="6"/>
  <c r="J72" i="6"/>
  <c r="I72" i="6"/>
  <c r="L71" i="6"/>
  <c r="J71" i="6"/>
  <c r="N71" i="6" s="1"/>
  <c r="I71" i="6"/>
  <c r="M71" i="6" s="1"/>
  <c r="L70" i="6"/>
  <c r="N70" i="6" s="1"/>
  <c r="J70" i="6"/>
  <c r="I70" i="6"/>
  <c r="L69" i="6"/>
  <c r="J69" i="6"/>
  <c r="I69" i="6"/>
  <c r="L68" i="6"/>
  <c r="J68" i="6"/>
  <c r="I68" i="6"/>
  <c r="L67" i="6"/>
  <c r="J67" i="6"/>
  <c r="I67" i="6"/>
  <c r="L66" i="6"/>
  <c r="J66" i="6"/>
  <c r="I66" i="6"/>
  <c r="L65" i="6"/>
  <c r="M65" i="6" s="1"/>
  <c r="J65" i="6"/>
  <c r="N65" i="6" s="1"/>
  <c r="I65" i="6"/>
  <c r="L64" i="6"/>
  <c r="J64" i="6"/>
  <c r="I64" i="6"/>
  <c r="L63" i="6"/>
  <c r="J63" i="6"/>
  <c r="I63" i="6"/>
  <c r="L62" i="6"/>
  <c r="J62" i="6"/>
  <c r="I62" i="6"/>
  <c r="L61" i="6"/>
  <c r="J61" i="6"/>
  <c r="I61" i="6"/>
  <c r="L60" i="6"/>
  <c r="N60" i="6" s="1"/>
  <c r="J60" i="6"/>
  <c r="I60" i="6"/>
  <c r="L59" i="6"/>
  <c r="J59" i="6"/>
  <c r="I59" i="6"/>
  <c r="L58" i="6"/>
  <c r="J58" i="6"/>
  <c r="I58" i="6"/>
  <c r="L57" i="6"/>
  <c r="J57" i="6"/>
  <c r="I57" i="6"/>
  <c r="L56" i="6"/>
  <c r="J56" i="6"/>
  <c r="I56" i="6"/>
  <c r="L55" i="6"/>
  <c r="J55" i="6"/>
  <c r="I55" i="6"/>
  <c r="L54" i="6"/>
  <c r="J54" i="6"/>
  <c r="I54" i="6"/>
  <c r="L53" i="6"/>
  <c r="J53" i="6"/>
  <c r="I53" i="6"/>
  <c r="L52" i="6"/>
  <c r="J52" i="6"/>
  <c r="I52" i="6"/>
  <c r="L51" i="6"/>
  <c r="J51" i="6"/>
  <c r="I51" i="6"/>
  <c r="L50" i="6"/>
  <c r="J50" i="6"/>
  <c r="I50" i="6"/>
  <c r="L49" i="6"/>
  <c r="M49" i="6" s="1"/>
  <c r="J49" i="6"/>
  <c r="I49" i="6"/>
  <c r="L48" i="6"/>
  <c r="J48" i="6"/>
  <c r="I48" i="6"/>
  <c r="L47" i="6"/>
  <c r="J47" i="6"/>
  <c r="I47" i="6"/>
  <c r="L46" i="6"/>
  <c r="J46" i="6"/>
  <c r="I46" i="6"/>
  <c r="L45" i="6"/>
  <c r="J45" i="6"/>
  <c r="I45" i="6"/>
  <c r="L44" i="6"/>
  <c r="J44" i="6"/>
  <c r="I44" i="6"/>
  <c r="L43" i="6"/>
  <c r="J43" i="6"/>
  <c r="I43" i="6"/>
  <c r="L42" i="6"/>
  <c r="J42" i="6"/>
  <c r="N42" i="6" s="1"/>
  <c r="I42" i="6"/>
  <c r="L41" i="6"/>
  <c r="J41" i="6"/>
  <c r="I41" i="6"/>
  <c r="L40" i="6"/>
  <c r="J40" i="6"/>
  <c r="I40" i="6"/>
  <c r="M39" i="6"/>
  <c r="L39" i="6"/>
  <c r="J39" i="6"/>
  <c r="N39" i="6" s="1"/>
  <c r="I39" i="6"/>
  <c r="L38" i="6"/>
  <c r="N38" i="6" s="1"/>
  <c r="J38" i="6"/>
  <c r="I38" i="6"/>
  <c r="L37" i="6"/>
  <c r="J37" i="6"/>
  <c r="I37" i="6"/>
  <c r="L36" i="6"/>
  <c r="J36" i="6"/>
  <c r="I36" i="6"/>
  <c r="L35" i="6"/>
  <c r="J35" i="6"/>
  <c r="I35" i="6"/>
  <c r="L34" i="6"/>
  <c r="J34" i="6"/>
  <c r="I34" i="6"/>
  <c r="L33" i="6"/>
  <c r="M33" i="6" s="1"/>
  <c r="J33" i="6"/>
  <c r="N33" i="6" s="1"/>
  <c r="I33" i="6"/>
  <c r="L32" i="6"/>
  <c r="J32" i="6"/>
  <c r="I32" i="6"/>
  <c r="L31" i="6"/>
  <c r="J31" i="6"/>
  <c r="I31" i="6"/>
  <c r="L30" i="6"/>
  <c r="J30" i="6"/>
  <c r="I30" i="6"/>
  <c r="L29" i="6"/>
  <c r="J29" i="6"/>
  <c r="I29" i="6"/>
  <c r="L28" i="6"/>
  <c r="J28" i="6"/>
  <c r="I28" i="6"/>
  <c r="L27" i="6"/>
  <c r="J27" i="6"/>
  <c r="I27" i="6"/>
  <c r="L26" i="6"/>
  <c r="J26" i="6"/>
  <c r="I26" i="6"/>
  <c r="L25" i="6"/>
  <c r="J25" i="6"/>
  <c r="I25" i="6"/>
  <c r="L24" i="6"/>
  <c r="J24" i="6"/>
  <c r="I24" i="6"/>
  <c r="L23" i="6"/>
  <c r="J23" i="6"/>
  <c r="I23" i="6"/>
  <c r="L22" i="6"/>
  <c r="J22" i="6"/>
  <c r="I22" i="6"/>
  <c r="L21" i="6"/>
  <c r="M21" i="6" s="1"/>
  <c r="J21" i="6"/>
  <c r="I21" i="6"/>
  <c r="L20" i="6"/>
  <c r="J20" i="6"/>
  <c r="I20" i="6"/>
  <c r="L19" i="6"/>
  <c r="J19" i="6"/>
  <c r="I19" i="6"/>
  <c r="L18" i="6"/>
  <c r="M18" i="6" s="1"/>
  <c r="J18" i="6"/>
  <c r="I18" i="6"/>
  <c r="L17" i="6"/>
  <c r="J17" i="6"/>
  <c r="I17" i="6"/>
  <c r="L16" i="6"/>
  <c r="J16" i="6"/>
  <c r="I16" i="6"/>
  <c r="L15" i="6"/>
  <c r="J15" i="6"/>
  <c r="I15" i="6"/>
  <c r="L14" i="6"/>
  <c r="J14" i="6"/>
  <c r="I14" i="6"/>
  <c r="L13" i="6"/>
  <c r="J13" i="6"/>
  <c r="I13" i="6"/>
  <c r="L12" i="6"/>
  <c r="J12" i="6"/>
  <c r="I12" i="6"/>
  <c r="L11" i="6"/>
  <c r="J11" i="6"/>
  <c r="I11" i="6"/>
  <c r="L10" i="6"/>
  <c r="J10" i="6"/>
  <c r="I10" i="6"/>
  <c r="L9" i="6"/>
  <c r="J9" i="6"/>
  <c r="I9" i="6"/>
  <c r="L8" i="6"/>
  <c r="J8" i="6"/>
  <c r="I8" i="6"/>
  <c r="L7" i="6"/>
  <c r="J7" i="6"/>
  <c r="I7" i="6"/>
  <c r="M7" i="6" s="1"/>
  <c r="L6" i="6"/>
  <c r="J6" i="6"/>
  <c r="I6" i="6"/>
  <c r="L5" i="6"/>
  <c r="J5" i="6"/>
  <c r="N5" i="6" s="1"/>
  <c r="I5" i="6"/>
  <c r="L4" i="6"/>
  <c r="J4" i="6"/>
  <c r="I4" i="6"/>
  <c r="L3" i="6"/>
  <c r="J3" i="6"/>
  <c r="I3" i="6"/>
  <c r="K1" i="6"/>
  <c r="C7" i="1" s="1"/>
  <c r="N40" i="6" l="1"/>
  <c r="N44" i="6"/>
  <c r="N63" i="6"/>
  <c r="N76" i="6"/>
  <c r="N24" i="6"/>
  <c r="N13" i="6"/>
  <c r="N43" i="6"/>
  <c r="N29" i="6"/>
  <c r="N73" i="6"/>
  <c r="N104" i="6"/>
  <c r="N106" i="6"/>
  <c r="N57" i="6"/>
  <c r="N109" i="6"/>
  <c r="M17" i="6"/>
  <c r="N7" i="6"/>
  <c r="N23" i="6"/>
  <c r="M108" i="6"/>
  <c r="M101" i="6"/>
  <c r="N96" i="6"/>
  <c r="N26" i="6"/>
  <c r="M59" i="6"/>
  <c r="M90" i="6"/>
  <c r="N101" i="6"/>
  <c r="N77" i="6"/>
  <c r="M3" i="6"/>
  <c r="N25" i="6"/>
  <c r="N30" i="6"/>
  <c r="N50" i="6"/>
  <c r="M81" i="6"/>
  <c r="N74" i="6"/>
  <c r="M57" i="6"/>
  <c r="M47" i="6"/>
  <c r="N19" i="6"/>
  <c r="N98" i="6"/>
  <c r="M103" i="6"/>
  <c r="N93" i="6"/>
  <c r="N103" i="6"/>
  <c r="M97" i="6"/>
  <c r="M42" i="6"/>
  <c r="N31" i="6"/>
  <c r="N51" i="6"/>
  <c r="N61" i="6"/>
  <c r="M12" i="6"/>
  <c r="N32" i="6"/>
  <c r="N52" i="6"/>
  <c r="M11" i="6"/>
  <c r="N12" i="6"/>
  <c r="N62" i="6"/>
  <c r="N91" i="6"/>
  <c r="M43" i="6"/>
  <c r="N72" i="6"/>
  <c r="N82" i="6"/>
  <c r="N53" i="6"/>
  <c r="N102" i="6"/>
  <c r="N92" i="6"/>
  <c r="N54" i="6"/>
  <c r="M74" i="6"/>
  <c r="N4" i="6"/>
  <c r="M5" i="6"/>
  <c r="M14" i="6"/>
  <c r="M34" i="6"/>
  <c r="M44" i="6"/>
  <c r="N64" i="6"/>
  <c r="M93" i="6"/>
  <c r="N84" i="6"/>
  <c r="N94" i="6"/>
  <c r="M25" i="6"/>
  <c r="N45" i="6"/>
  <c r="N75" i="6"/>
  <c r="M85" i="6"/>
  <c r="M61" i="6"/>
  <c r="N6" i="6"/>
  <c r="M16" i="6"/>
  <c r="M36" i="6"/>
  <c r="N95" i="6"/>
  <c r="M37" i="6"/>
  <c r="N46" i="6"/>
  <c r="N66" i="6"/>
  <c r="N105" i="6"/>
  <c r="N22" i="6"/>
  <c r="N56" i="6"/>
  <c r="M26" i="6"/>
  <c r="N37" i="6"/>
  <c r="M86" i="6"/>
  <c r="N55" i="6"/>
  <c r="N27" i="6"/>
  <c r="N67" i="6"/>
  <c r="M15" i="6"/>
  <c r="M87" i="6"/>
  <c r="N97" i="6"/>
  <c r="M35" i="6"/>
  <c r="N28" i="6"/>
  <c r="N48" i="6"/>
  <c r="M58" i="6"/>
  <c r="M68" i="6"/>
  <c r="N107" i="6"/>
  <c r="N8" i="6"/>
  <c r="N58" i="6"/>
  <c r="M69" i="6"/>
  <c r="N88" i="6"/>
  <c r="N69" i="6"/>
  <c r="M78" i="6"/>
  <c r="N9" i="6"/>
  <c r="M41" i="6"/>
  <c r="N108" i="6"/>
  <c r="M10" i="6"/>
  <c r="N10" i="6"/>
  <c r="N20" i="6"/>
  <c r="N79" i="6"/>
  <c r="M20" i="6"/>
  <c r="M52" i="6"/>
  <c r="M66" i="6"/>
  <c r="N85" i="6"/>
  <c r="M98" i="6"/>
  <c r="N21" i="6"/>
  <c r="M60" i="6"/>
  <c r="M92" i="6"/>
  <c r="M105" i="6"/>
  <c r="M91" i="6"/>
  <c r="N34" i="6"/>
  <c r="M54" i="6"/>
  <c r="M46" i="6"/>
  <c r="M72" i="6"/>
  <c r="N14" i="6"/>
  <c r="N78" i="6"/>
  <c r="M73" i="6"/>
  <c r="N41" i="6"/>
  <c r="M67" i="6"/>
  <c r="N35" i="6"/>
  <c r="M48" i="6"/>
  <c r="M80" i="6"/>
  <c r="N99" i="6"/>
  <c r="N16" i="6"/>
  <c r="M29" i="6"/>
  <c r="N59" i="6"/>
  <c r="M8" i="6"/>
  <c r="M28" i="6"/>
  <c r="L1" i="6"/>
  <c r="D7" i="1" s="1"/>
  <c r="N36" i="6"/>
  <c r="N68" i="6"/>
  <c r="N17" i="6"/>
  <c r="M30" i="6"/>
  <c r="N49" i="6"/>
  <c r="M62" i="6"/>
  <c r="N81" i="6"/>
  <c r="M94" i="6"/>
  <c r="M27" i="6"/>
  <c r="M104" i="6"/>
  <c r="N100" i="6"/>
  <c r="M107" i="6"/>
  <c r="N15" i="6"/>
  <c r="M22" i="6"/>
  <c r="M55" i="6"/>
  <c r="N11" i="6"/>
  <c r="M24" i="6"/>
  <c r="M56" i="6"/>
  <c r="M88" i="6"/>
  <c r="M53" i="6"/>
  <c r="M9" i="6"/>
  <c r="M4" i="6"/>
  <c r="N87" i="6"/>
  <c r="M40" i="6"/>
  <c r="N47" i="6"/>
  <c r="M50" i="6"/>
  <c r="M82" i="6"/>
  <c r="N86" i="6"/>
  <c r="N3" i="6"/>
  <c r="N18" i="6"/>
  <c r="M31" i="6"/>
  <c r="M63" i="6"/>
  <c r="M95" i="6"/>
  <c r="M6" i="6"/>
  <c r="M70" i="6"/>
  <c r="M102" i="6"/>
  <c r="M23" i="6"/>
  <c r="M38" i="6"/>
  <c r="M19" i="6"/>
  <c r="M51" i="6"/>
  <c r="M83" i="6"/>
  <c r="M32" i="6"/>
  <c r="M64" i="6"/>
  <c r="M96" i="6"/>
  <c r="M13" i="6"/>
  <c r="M45" i="6"/>
  <c r="M77" i="6"/>
  <c r="M109" i="6"/>
  <c r="M1" i="6" l="1"/>
  <c r="E7" i="1" s="1"/>
  <c r="N1" i="6"/>
  <c r="F7" i="1" s="1"/>
  <c r="K18" i="3" l="1"/>
  <c r="I18" i="3"/>
  <c r="K17" i="3"/>
  <c r="L17" i="3" s="1"/>
  <c r="I17" i="3"/>
  <c r="K16" i="3"/>
  <c r="I16" i="3"/>
  <c r="K15" i="3"/>
  <c r="I15" i="3"/>
  <c r="K14" i="3"/>
  <c r="L14" i="3" s="1"/>
  <c r="I14" i="3"/>
  <c r="K13" i="3"/>
  <c r="L13" i="3" s="1"/>
  <c r="I13" i="3"/>
  <c r="M13" i="3" s="1"/>
  <c r="K12" i="3"/>
  <c r="L12" i="3" s="1"/>
  <c r="I12" i="3"/>
  <c r="M12" i="3" s="1"/>
  <c r="K11" i="3"/>
  <c r="L11" i="3" s="1"/>
  <c r="I11" i="3"/>
  <c r="K10" i="3"/>
  <c r="I10" i="3"/>
  <c r="K9" i="3"/>
  <c r="L9" i="3" s="1"/>
  <c r="I9" i="3"/>
  <c r="K8" i="3"/>
  <c r="I8" i="3"/>
  <c r="K7" i="3"/>
  <c r="L7" i="3" s="1"/>
  <c r="I7" i="3"/>
  <c r="K6" i="3"/>
  <c r="L6" i="3" s="1"/>
  <c r="I6" i="3"/>
  <c r="K5" i="3"/>
  <c r="L5" i="3" s="1"/>
  <c r="I5" i="3"/>
  <c r="K4" i="3"/>
  <c r="I4" i="3"/>
  <c r="K3" i="3"/>
  <c r="I3" i="3"/>
  <c r="J1" i="3"/>
  <c r="C4" i="1" s="1"/>
  <c r="C2" i="1" s="1"/>
  <c r="M8" i="3" l="1"/>
  <c r="M15" i="3"/>
  <c r="L8" i="3"/>
  <c r="K1" i="3"/>
  <c r="D4" i="1" s="1"/>
  <c r="D2" i="1" s="1"/>
  <c r="M9" i="3"/>
  <c r="M16" i="3"/>
  <c r="M10" i="3"/>
  <c r="L15" i="3"/>
  <c r="M4" i="3"/>
  <c r="L16" i="3"/>
  <c r="M17" i="3"/>
  <c r="M7" i="3"/>
  <c r="M18" i="3"/>
  <c r="M3" i="3"/>
  <c r="L4" i="3"/>
  <c r="M6" i="3"/>
  <c r="M14" i="3"/>
  <c r="M11" i="3"/>
  <c r="M5" i="3"/>
  <c r="L3" i="3"/>
  <c r="L10" i="3"/>
  <c r="L18" i="3"/>
  <c r="M1" i="3" l="1"/>
  <c r="F4" i="1" s="1"/>
  <c r="F2" i="1" s="1"/>
  <c r="L1" i="3"/>
  <c r="E4" i="1" s="1"/>
  <c r="E17" i="1"/>
  <c r="E2" i="1" s="1"/>
</calcChain>
</file>

<file path=xl/sharedStrings.xml><?xml version="1.0" encoding="utf-8"?>
<sst xmlns="http://schemas.openxmlformats.org/spreadsheetml/2006/main" count="35937" uniqueCount="33145">
  <si>
    <t>№</t>
  </si>
  <si>
    <t>Бренды (кликните для перехода)</t>
  </si>
  <si>
    <t>Кол-во коробок</t>
  </si>
  <si>
    <t>Сумма USD</t>
  </si>
  <si>
    <t>Сумма KRW</t>
  </si>
  <si>
    <t>ИТОГО</t>
  </si>
  <si>
    <t>Кол-во шт в коробке</t>
  </si>
  <si>
    <t>SNP</t>
  </si>
  <si>
    <t>Артикул</t>
  </si>
  <si>
    <t>ERP CODE</t>
  </si>
  <si>
    <t>ITEM</t>
  </si>
  <si>
    <t>Наименование (АНГЛ)</t>
  </si>
  <si>
    <t>Общее кол-во шт</t>
  </si>
  <si>
    <t>SN001</t>
  </si>
  <si>
    <t>SNP-0003</t>
  </si>
  <si>
    <t>SNP 애니멀 타이거 링클 마스크</t>
  </si>
  <si>
    <t>SNP Animal Tiger Wrinkle Mask 25ml x 10EA</t>
  </si>
  <si>
    <t>AHC</t>
  </si>
  <si>
    <t>Розничная цена KRW</t>
  </si>
  <si>
    <t>Коэфициент стоимости</t>
  </si>
  <si>
    <t xml:space="preserve">Заказ коробок </t>
  </si>
  <si>
    <t>Общая сумма KRW</t>
  </si>
  <si>
    <t>Общая сумма USD</t>
  </si>
  <si>
    <t xml:space="preserve">Примечание </t>
  </si>
  <si>
    <t>AH001</t>
  </si>
  <si>
    <t>AHC#2-006</t>
  </si>
  <si>
    <t>AHC 캡처 솔루션 앰플 50ml - 초록 / 신형</t>
  </si>
  <si>
    <t>AHC Capture Solution Prime Calming Ampoule 50ML</t>
  </si>
  <si>
    <t>AH002</t>
  </si>
  <si>
    <t>AHC#2-007</t>
  </si>
  <si>
    <t>AHC 캡처 솔루션 앰플 51ml - 보라 / 신형</t>
  </si>
  <si>
    <t>AHC Capture Solution Prime Firming Ampoule 50ML</t>
  </si>
  <si>
    <t>AH003</t>
  </si>
  <si>
    <t>AHC#2-008</t>
  </si>
  <si>
    <t>AHC 캡처 솔루션 앰플 52ml - 핑크 /신형</t>
  </si>
  <si>
    <t>AHC Capture Solution Prime Glow Ampoule 50ML</t>
  </si>
  <si>
    <t>AH004</t>
  </si>
  <si>
    <t>AHC#2-001</t>
  </si>
  <si>
    <t>AHC 캡처 솔루션 앰플 50ml - 파랑 / 구형</t>
  </si>
  <si>
    <t>AHC Capture Solution Prime Moist Ampoule 50ML</t>
  </si>
  <si>
    <t>AH005</t>
  </si>
  <si>
    <t>AHC#2-002</t>
  </si>
  <si>
    <t>AHC 캡처 솔루션 앰플 50ml - 빨강 / 구형</t>
  </si>
  <si>
    <t>AHC Capture Solution Prime Firming Revital Ampoule 50ML</t>
  </si>
  <si>
    <t>AH006</t>
  </si>
  <si>
    <t>AHC#2-003</t>
  </si>
  <si>
    <t>AHC 캡처 솔루션 앰플 50ml - 노랑 / 구형</t>
  </si>
  <si>
    <t>AHC Capture Solution Prime Brightening Ampoule 50ML</t>
  </si>
  <si>
    <t>AH007</t>
  </si>
  <si>
    <t>AHC#2-004</t>
  </si>
  <si>
    <t>AHC 8대아이크림 12ml</t>
  </si>
  <si>
    <t>AHC-time rewind real eye cream for face 12ml</t>
  </si>
  <si>
    <t>AH008</t>
  </si>
  <si>
    <t>AHC#2-005</t>
  </si>
  <si>
    <t>AHC 8대아이크림 30ml</t>
  </si>
  <si>
    <t>AHC-time rewind real eye cream for face 30ml</t>
  </si>
  <si>
    <t>AH009</t>
  </si>
  <si>
    <t>AHC#2-009</t>
  </si>
  <si>
    <t>AHC 크림 파랑</t>
  </si>
  <si>
    <t>AHC Capture Solution Prime Moist Cream 50ML</t>
  </si>
  <si>
    <t>AH010</t>
  </si>
  <si>
    <t>AHC#2-010</t>
  </si>
  <si>
    <t>AHC 크림 하얀</t>
  </si>
  <si>
    <t>AHC Capture Solution Prime Brightening Cream 50ML</t>
  </si>
  <si>
    <t>AH011</t>
  </si>
  <si>
    <t>AHC#2-011</t>
  </si>
  <si>
    <t>AHC 크림 빨강</t>
  </si>
  <si>
    <t>AHC Capture Solution Prime Revital 50ML</t>
  </si>
  <si>
    <t>AH012</t>
  </si>
  <si>
    <t>AHC#2-012</t>
  </si>
  <si>
    <t>AHC 유스래스팅 리얼아이크림포페이스 12ml</t>
  </si>
  <si>
    <t>AHC Youth lasting real eye cream for face 12ml</t>
  </si>
  <si>
    <t>AH013</t>
  </si>
  <si>
    <t>AHC#2-013</t>
  </si>
  <si>
    <t>AHC 유스래스팅 리얼아이크림포페이스 30ml</t>
  </si>
  <si>
    <t>AHC Youth lasting real eye cream for face 30ml</t>
  </si>
  <si>
    <t>AH014</t>
  </si>
  <si>
    <t>AHC#2-014</t>
  </si>
  <si>
    <t>AHC 아우라 시크릿 톤업크림 50ML</t>
  </si>
  <si>
    <t>AHC AURA SECRET TONEUP CREAM 50ML</t>
  </si>
  <si>
    <t>AH015</t>
  </si>
  <si>
    <t>AHC#2-015</t>
  </si>
  <si>
    <t>AHC 아우라 시크릿 톤업크림 10ML</t>
  </si>
  <si>
    <t>AHC AURA SECRET TONEUP CREAM 51ML</t>
  </si>
  <si>
    <t>AH016</t>
  </si>
  <si>
    <t>AHC#2-016</t>
  </si>
  <si>
    <t>AHC 리얼 아이크림 마스크 포 넥 4매</t>
  </si>
  <si>
    <t>AHC REAL EYE CREAM MASK 4EA</t>
  </si>
  <si>
    <t>A'PIEU</t>
  </si>
  <si>
    <t>AP001</t>
  </si>
  <si>
    <t>어퓨_과즙팡워터틴트_BE01근면숭실복숭아</t>
  </si>
  <si>
    <t>AP002</t>
  </si>
  <si>
    <t>APIEU#8-0002</t>
  </si>
  <si>
    <t>어퓨_과즙팡워터틴트_CR01완전호감</t>
  </si>
  <si>
    <t>AP003</t>
  </si>
  <si>
    <t>APIEU#8-0003</t>
  </si>
  <si>
    <t>어퓨_과즙팡워터틴트_CR02부자는리치</t>
  </si>
  <si>
    <t>AP004</t>
  </si>
  <si>
    <t>APIEU#8-0004</t>
  </si>
  <si>
    <t>어퓨_과즙팡워터틴트_RD01좋아요댓글딸기</t>
  </si>
  <si>
    <t>AP005</t>
  </si>
  <si>
    <t>APIEU#8-0005</t>
  </si>
  <si>
    <t>어퓨_과즙팡워터틴트_PK01핑그르르핑크레몬</t>
  </si>
  <si>
    <t>AP006</t>
  </si>
  <si>
    <t>APIEU#8-0006</t>
  </si>
  <si>
    <t>어퓨_과즙팡워터틴트_PK02야자두할수있어</t>
  </si>
  <si>
    <t>AP007</t>
  </si>
  <si>
    <t>APIEU#8-0007</t>
  </si>
  <si>
    <t>어퓨원더텐션팩트(뽀송)_21호</t>
  </si>
  <si>
    <t>AP008</t>
  </si>
  <si>
    <t>APIEU#8-0008</t>
  </si>
  <si>
    <t>어퓨원더텐션팩트(뽀송)_23호</t>
  </si>
  <si>
    <t>AP009</t>
  </si>
  <si>
    <t>APIEU#8-0009</t>
  </si>
  <si>
    <t>어퓨원더텐션팩트(모이스트)_21호</t>
  </si>
  <si>
    <t>AP010</t>
  </si>
  <si>
    <t>APIEU#8-0010</t>
  </si>
  <si>
    <t>어퓨원더텐션팩트(모이스트)_23호</t>
  </si>
  <si>
    <t>AP011</t>
  </si>
  <si>
    <t>APIEU#8-0011</t>
  </si>
  <si>
    <t>어퓨원더텐션팩트(퍼펙트커버)_21호</t>
  </si>
  <si>
    <t>AP012</t>
  </si>
  <si>
    <t>APIEU#8-0012</t>
  </si>
  <si>
    <t>어퓨원더텐션팩트(퍼펙트커버)_23호</t>
  </si>
  <si>
    <t>AP013</t>
  </si>
  <si>
    <t>APIEU#8-0013</t>
  </si>
  <si>
    <t>어퓨원더텐션팩트(모이스트)_23호(교체용)</t>
  </si>
  <si>
    <t>AP014</t>
  </si>
  <si>
    <t>APIEU#8-0014</t>
  </si>
  <si>
    <t>어퓨원더텐션팩트(뽀송)_23호(교체용)</t>
  </si>
  <si>
    <t>AP015</t>
  </si>
  <si>
    <t>APIEU#8-0015</t>
  </si>
  <si>
    <t>어퓨퍼스트글로우세럼_1호하이드로핏</t>
  </si>
  <si>
    <t>AP016</t>
  </si>
  <si>
    <t>APIEU#8-0016</t>
  </si>
  <si>
    <t>어퓨스타트업포어프라이머R</t>
  </si>
  <si>
    <t>AP017</t>
  </si>
  <si>
    <t>APIEU#8-0017</t>
  </si>
  <si>
    <t>어퓨원더텐션팩트(앰플)_21호(교체용)</t>
  </si>
  <si>
    <t>A'PIEU WONDER TENSION PACT (AMPOULE) SPF35/PA++ (NO.21) (REPLACEMENT)</t>
  </si>
  <si>
    <t>AP018</t>
  </si>
  <si>
    <t>APIEU#8-0018</t>
  </si>
  <si>
    <t>어퓨원더텐션팩트(앰플)_21호</t>
  </si>
  <si>
    <t>AP019</t>
  </si>
  <si>
    <t>APIEU#8-0019</t>
  </si>
  <si>
    <t>어퓨원더텐션팩트(앰플)_23호</t>
  </si>
  <si>
    <t>AP020</t>
  </si>
  <si>
    <t>APIEU#8-0020</t>
  </si>
  <si>
    <t>(R)어퓨윤광비비크림_23호</t>
  </si>
  <si>
    <t>AP021</t>
  </si>
  <si>
    <t>APIEU#8-0021</t>
  </si>
  <si>
    <t>(R)어퓨24/7미스트픽서</t>
  </si>
  <si>
    <t>AP022</t>
  </si>
  <si>
    <t>APIEU#8-0022</t>
  </si>
  <si>
    <t>(R2)어퓨미네랄립앤아이리무버(오마린)</t>
  </si>
  <si>
    <t>AP023</t>
  </si>
  <si>
    <t>APIEU#8-0023</t>
  </si>
  <si>
    <t>(R2)어퓨미네랄립앤아이리무버(스윗로즈)</t>
  </si>
  <si>
    <t>AP024</t>
  </si>
  <si>
    <t>APIEU#8-0024</t>
  </si>
  <si>
    <t>(R2)어퓨미네랄립앤아이리무버(퓨어워터)</t>
  </si>
  <si>
    <t>AP025</t>
  </si>
  <si>
    <t>APIEU#8-0025</t>
  </si>
  <si>
    <t>(R2)어퓨미네랄립앤아이리무버_대용량(오마린)</t>
  </si>
  <si>
    <t>AP026</t>
  </si>
  <si>
    <t>APIEU#8-0026</t>
  </si>
  <si>
    <t>(R2)어퓨미네랄립앤아이리무버_대용량(스윗로즈)</t>
  </si>
  <si>
    <t>AP027</t>
  </si>
  <si>
    <t>APIEU#8-0027</t>
  </si>
  <si>
    <t>어퓨마데카소사이드수분젤크림</t>
  </si>
  <si>
    <t>AP028</t>
  </si>
  <si>
    <t>APIEU#8-0028</t>
  </si>
  <si>
    <t>어퓨리얼앰플마스크마데카소사이드</t>
  </si>
  <si>
    <t>AP029</t>
  </si>
  <si>
    <t>APIEU#8-0029</t>
  </si>
  <si>
    <t>어퓨커버팡파운데이션_N13(크림)</t>
  </si>
  <si>
    <t>AP030</t>
  </si>
  <si>
    <t>APIEU#8-0030</t>
  </si>
  <si>
    <t>어퓨커버팡파운데이션_W21(바닐라)</t>
  </si>
  <si>
    <t>AP031</t>
  </si>
  <si>
    <t>APIEU#8-0031</t>
  </si>
  <si>
    <t>어퓨커버팡파운데이션_C21(페탈)</t>
  </si>
  <si>
    <t>AP032</t>
  </si>
  <si>
    <t>APIEU#8-0032</t>
  </si>
  <si>
    <t>어퓨커버팡파운데이션_N23(샌드)</t>
  </si>
  <si>
    <t>AP033</t>
  </si>
  <si>
    <t>APIEU#8-0033</t>
  </si>
  <si>
    <t>어퓨톤업팡베이스_핑크</t>
  </si>
  <si>
    <t>AP034</t>
  </si>
  <si>
    <t>APIEU#8-0034</t>
  </si>
  <si>
    <t>어퓨톤업팡베이스_그린</t>
  </si>
  <si>
    <t>AP035</t>
  </si>
  <si>
    <t>APIEU#8-0035</t>
  </si>
  <si>
    <t>어퓨커버팡착붙쿠션_1호(포슬린)</t>
  </si>
  <si>
    <t>AP036</t>
  </si>
  <si>
    <t>APIEU#8-0036</t>
  </si>
  <si>
    <t>어퓨커버팡착붙쿠션_2호(바닐라)</t>
  </si>
  <si>
    <t>AP037</t>
  </si>
  <si>
    <t>APIEU#8-0037</t>
  </si>
  <si>
    <t>어퓨커버팡착붙쿠션_3호(베이지)</t>
  </si>
  <si>
    <t>AP038</t>
  </si>
  <si>
    <t>APIEU#8-0038</t>
  </si>
  <si>
    <t>어퓨커버팡쫀광쿠션_1호(포슬린)</t>
  </si>
  <si>
    <t>AP039</t>
  </si>
  <si>
    <t>APIEU#8-0039</t>
  </si>
  <si>
    <t>어퓨커버팡쫀광쿠션_2호(바닐라)</t>
  </si>
  <si>
    <t>AP040</t>
  </si>
  <si>
    <t>APIEU#8-0040</t>
  </si>
  <si>
    <t>어퓨커버팡쫀광쿠션_3호(베이지)</t>
  </si>
  <si>
    <t>AP041</t>
  </si>
  <si>
    <t>APIEU#8-0041</t>
  </si>
  <si>
    <t>어퓨커버팡착붙쿠션_1호(포슬린)(교체용)</t>
  </si>
  <si>
    <t>AP042</t>
  </si>
  <si>
    <t>APIEU#8-0042</t>
  </si>
  <si>
    <t>어퓨커버팡착붙쿠션_2호(바닐라)(교체용)</t>
  </si>
  <si>
    <t>AP043</t>
  </si>
  <si>
    <t>APIEU#8-0043</t>
  </si>
  <si>
    <t>어퓨커버팡착붙쿠션_3호(베이지)(교체용)</t>
  </si>
  <si>
    <t>AP044</t>
  </si>
  <si>
    <t>APIEU#8-0044</t>
  </si>
  <si>
    <t>어퓨커버팡쫀광쿠션_1호(포슬린)(교체용)</t>
  </si>
  <si>
    <t>AP045</t>
  </si>
  <si>
    <t>APIEU#8-0045</t>
  </si>
  <si>
    <t>어퓨커버팡쫀광쿠션_2호(바닐라)(교체용)</t>
  </si>
  <si>
    <t>AP046</t>
  </si>
  <si>
    <t>APIEU#8-0046</t>
  </si>
  <si>
    <t>어퓨커버팡쫀광쿠션_3호(베이지)(교체용)</t>
  </si>
  <si>
    <t>AP047</t>
  </si>
  <si>
    <t>APIEU#8-0047</t>
  </si>
  <si>
    <t>어퓨 톤업팡 웨이크 업 톤업 크림_스노우</t>
  </si>
  <si>
    <t>AP048</t>
  </si>
  <si>
    <t>APIEU#8-0048</t>
  </si>
  <si>
    <t>어퓨 톤업팡 웨이크 업 톤업 크림_로지</t>
  </si>
  <si>
    <t>AP049</t>
  </si>
  <si>
    <t>APIEU#8-0049</t>
  </si>
  <si>
    <t>어퓨 커버팡 착붙 쿠션 세트_1호 포슬린</t>
  </si>
  <si>
    <t>AP050</t>
  </si>
  <si>
    <t>APIEU#8-0050</t>
  </si>
  <si>
    <t>어퓨 커버팡 착붙 쿠션 세트_2호 바닐라</t>
  </si>
  <si>
    <t>AP051</t>
  </si>
  <si>
    <t>APIEU#8-0051</t>
  </si>
  <si>
    <t>어퓨 커버팡 착붙 쿠션 세트_3호 베이지</t>
  </si>
  <si>
    <t>AP052</t>
  </si>
  <si>
    <t>APIEU#8-0052</t>
  </si>
  <si>
    <t>어퓨 커버팡 쫀광 쿠션 세트_1호 포슬린</t>
  </si>
  <si>
    <t>AP053</t>
  </si>
  <si>
    <t>APIEU#8-0053</t>
  </si>
  <si>
    <t>어퓨 커버팡 쫀광 쿠션 세트_2호 바닐라</t>
  </si>
  <si>
    <t>AP054</t>
  </si>
  <si>
    <t>APIEU#8-0054</t>
  </si>
  <si>
    <t>어퓨 커버팡 쫀광 쿠션 세트_3호 베이지</t>
  </si>
  <si>
    <t>AP055</t>
  </si>
  <si>
    <t>APIEU#8-0055</t>
  </si>
  <si>
    <t>어퓨 커버팡 어텐션 쿠션 모이스처_21호 라이트 베이지</t>
  </si>
  <si>
    <t>AP056</t>
  </si>
  <si>
    <t>APIEU#8-0056</t>
  </si>
  <si>
    <t>어퓨 커버팡 어텐션 쿠션 모이스처_23호 내추럴 베이지</t>
  </si>
  <si>
    <t>AP057</t>
  </si>
  <si>
    <t>APIEU#8-0057</t>
  </si>
  <si>
    <t>어퓨 커버팡 어텐션 쿠션 마데카소사이드_21호 라이트 베이지</t>
  </si>
  <si>
    <t>AP058</t>
  </si>
  <si>
    <t>APIEU#8-0058</t>
  </si>
  <si>
    <t>어퓨 커버팡 어텐션 쿠션 마데카소사이드_23호 내추럴 베이지</t>
  </si>
  <si>
    <t>AP059</t>
  </si>
  <si>
    <t>APIEU#8-0059</t>
  </si>
  <si>
    <t>어퓨 커버팡 어텐션 쿠션 퍼펙트 커버_21호 라이트 베이지</t>
  </si>
  <si>
    <t>AP060</t>
  </si>
  <si>
    <t>APIEU#8-0060</t>
  </si>
  <si>
    <t>어퓨 커버팡 어텐션 쿠션 퍼펙트 커버_23호 내추럴 베이지</t>
  </si>
  <si>
    <t>AP061</t>
  </si>
  <si>
    <t>APIEU#8-0061</t>
  </si>
  <si>
    <t>어퓨 슈퍼에어핏 마일드 선크림 데일리</t>
  </si>
  <si>
    <t>AP062</t>
  </si>
  <si>
    <t>APIEU#8-0062</t>
  </si>
  <si>
    <t>어퓨 슈퍼에어핏 마일드 선베이스 01 핑크</t>
  </si>
  <si>
    <t>AP063</t>
  </si>
  <si>
    <t>APIEU#8-0063</t>
  </si>
  <si>
    <t>어퓨 슈퍼에어핏 마일드 선크림 워터풀</t>
  </si>
  <si>
    <t>AP064</t>
  </si>
  <si>
    <t>APIEU#8-0064</t>
  </si>
  <si>
    <t>어퓨 슈퍼에어핏 마일드 선크림 노세범</t>
  </si>
  <si>
    <t>AP065</t>
  </si>
  <si>
    <t>APIEU#8-0065</t>
  </si>
  <si>
    <t>어퓨 커버팡 착붙 엔딩 컨실러_1호 아이보리</t>
  </si>
  <si>
    <t>AP066</t>
  </si>
  <si>
    <t>APIEU#8-0066</t>
  </si>
  <si>
    <t>어퓨 커버팡 착붙 엔딩 컨실러_2호 라이트 베이지</t>
  </si>
  <si>
    <t>AP067</t>
  </si>
  <si>
    <t>APIEU#8-0067</t>
  </si>
  <si>
    <t>어퓨 커버팡 착붙 엔딩 컨실러_3호 베이지</t>
  </si>
  <si>
    <t>AP068</t>
  </si>
  <si>
    <t>APIEU#8-0068</t>
  </si>
  <si>
    <t>어퓨 본투비 매드프루프 메이크업 픽서</t>
  </si>
  <si>
    <t>AP069</t>
  </si>
  <si>
    <t>APIEU#8-0069</t>
  </si>
  <si>
    <t>어퓨후시디움트러블진정토너</t>
  </si>
  <si>
    <t>AP070</t>
  </si>
  <si>
    <t>APIEU#8-0070</t>
  </si>
  <si>
    <t>어퓨후시디움트러블진정크림</t>
  </si>
  <si>
    <t>AP071</t>
  </si>
  <si>
    <t>APIEU#8-0071</t>
  </si>
  <si>
    <t>어퓨후시디움트러블진정스팟젤</t>
  </si>
  <si>
    <t>AP072</t>
  </si>
  <si>
    <t>APIEU#8-0072</t>
  </si>
  <si>
    <t>어퓨후시디움클리어스팟패치</t>
  </si>
  <si>
    <t>AP073</t>
  </si>
  <si>
    <t>APIEU#8-0073</t>
  </si>
  <si>
    <t>어퓨타투팡아이라이너_BK01(이걸로해블랙)</t>
  </si>
  <si>
    <t>AP074</t>
  </si>
  <si>
    <t>APIEU#8-0074</t>
  </si>
  <si>
    <t>어퓨타투팡아이라이너_BR02(진저로이쁨)</t>
  </si>
  <si>
    <t>AP075</t>
  </si>
  <si>
    <t>APIEU#8-0075</t>
  </si>
  <si>
    <t>어퓨타투팡아이라이너_BE01(반짝였샴페인)</t>
  </si>
  <si>
    <t>AP076</t>
  </si>
  <si>
    <t>APIEU#8-0076</t>
  </si>
  <si>
    <t>어퓨풀샷무드팔레트_2호(밀크티)</t>
  </si>
  <si>
    <t>AP077</t>
  </si>
  <si>
    <t>APIEU#8-0077</t>
  </si>
  <si>
    <t>어퓨풀샷무드팔레트_1호(원샷로즈)</t>
  </si>
  <si>
    <t>AP078</t>
  </si>
  <si>
    <t>APIEU#8-0078</t>
  </si>
  <si>
    <t>어퓨풀샷루틴아이팔레트_1호(Dear Deer)</t>
  </si>
  <si>
    <t>AP079</t>
  </si>
  <si>
    <t>APIEU#8-0079</t>
  </si>
  <si>
    <t>어퓨풀샷루틴아이팔레트_2호(Sulky Bunny)</t>
  </si>
  <si>
    <t>AP080</t>
  </si>
  <si>
    <t>APIEU#8-0080</t>
  </si>
  <si>
    <t>어퓨풀샷루틴아이팔레트_3호(Stubborn Teddy)</t>
  </si>
  <si>
    <t>AP081</t>
  </si>
  <si>
    <t>APIEU#8-0081</t>
  </si>
  <si>
    <t xml:space="preserve">어퓨 본투비 매드프루프 픽서마스카라 레벨1 (마이래쉬벗베러) 01 크리스탈 </t>
  </si>
  <si>
    <t>AP082</t>
  </si>
  <si>
    <t>APIEU#8-0082</t>
  </si>
  <si>
    <t>어퓨 본투비 매드프루프 픽서 마스카라 레벨1 (마이래쉬벗베러) 02 딥블랙</t>
  </si>
  <si>
    <t>AP083</t>
  </si>
  <si>
    <t>APIEU#8-0083</t>
  </si>
  <si>
    <t>어퓨 본투비 매드프루프 롱앤컬 마스카라 레벨2 (모어댄텐미리) 01 딥블랙</t>
  </si>
  <si>
    <t>AP084</t>
  </si>
  <si>
    <t>APIEU#8-0084</t>
  </si>
  <si>
    <t>어퓨 본투비 매드프루프 롱앤컬 마스카라 레벨2 (모어댄텐미리) 02 딥브라운</t>
  </si>
  <si>
    <t>AP085</t>
  </si>
  <si>
    <t>APIEU#8-0085</t>
  </si>
  <si>
    <t>어퓨 본투비 매드프루프 롱볼륨 마스카라 레벨3 (래쉬투더스카이) 01 딥블랙</t>
  </si>
  <si>
    <t>AP086</t>
  </si>
  <si>
    <t>APIEU#8-0086</t>
  </si>
  <si>
    <t>어퓨 본투비 매드프루프 롱볼륨 마스카라 레벨3 (래쉬투더스카이) 02 딥브라운</t>
  </si>
  <si>
    <t>AP087</t>
  </si>
  <si>
    <t>APIEU#8-0087</t>
  </si>
  <si>
    <t>어퓨 본투비 매드프루프 리퀴드라이너 01 딥블랙</t>
  </si>
  <si>
    <t>AP088</t>
  </si>
  <si>
    <t>APIEU#8-0088</t>
  </si>
  <si>
    <t>어퓨 본투비 매드프루프 리퀴드라이너 02 블랙브라운</t>
  </si>
  <si>
    <t>AP089</t>
  </si>
  <si>
    <t>APIEU#8-0089</t>
  </si>
  <si>
    <t>어퓨 본투비 매드프루프 리퀴드라이너 03 딥브라운</t>
  </si>
  <si>
    <t>AP090</t>
  </si>
  <si>
    <t>APIEU#8-0090</t>
  </si>
  <si>
    <t>어퓨 본투비 매드프루프 리퀴드라이너 04 네추럴브라운</t>
  </si>
  <si>
    <t>AP091</t>
  </si>
  <si>
    <t>APIEU#8-0091</t>
  </si>
  <si>
    <t>어퓨 본투비 매드프루프 씬 펜슬라이너 01 딥블랙</t>
  </si>
  <si>
    <t>AP092</t>
  </si>
  <si>
    <t>APIEU#8-0092</t>
  </si>
  <si>
    <t>어퓨 본투비 매드프루프 씬 펜슬라이너 02 딥브라운</t>
  </si>
  <si>
    <t>AP093</t>
  </si>
  <si>
    <t>APIEU#8-0093</t>
  </si>
  <si>
    <t>어퓨 본투비 매드프루프 씬 펜슬라이너 03 브릭브라운</t>
  </si>
  <si>
    <t>AP094</t>
  </si>
  <si>
    <t>APIEU#8-0094</t>
  </si>
  <si>
    <t>어퓨 본투비 매드프루프 씬 펜슬라이너 04 무드브라운</t>
  </si>
  <si>
    <t>AP095</t>
  </si>
  <si>
    <t>APIEU#8-0095</t>
  </si>
  <si>
    <t>본투비 매드멜팅 립앤아이 리무버 패드 - 30매입 [1]</t>
  </si>
  <si>
    <t>AP096</t>
  </si>
  <si>
    <t>APIEU#8-0096</t>
  </si>
  <si>
    <t>어퓨 본투비 매드프루프 스키니 브로우펜슬 01 다크브라운</t>
  </si>
  <si>
    <t>AP097</t>
  </si>
  <si>
    <t>APIEU#8-0097</t>
  </si>
  <si>
    <t>어퓨 본투비 매드프루프 스키니 브로우펜슬 02 라이트브라운</t>
  </si>
  <si>
    <t>AP098</t>
  </si>
  <si>
    <t>APIEU#8-0098</t>
  </si>
  <si>
    <t>어퓨 본투비 매드프루프 스키니 브로우펜슬 03 내추럴브라운</t>
  </si>
  <si>
    <t>AP099</t>
  </si>
  <si>
    <t>APIEU#8-0099</t>
  </si>
  <si>
    <t>어퓨 본투비 매드프루프 스키니 브로우펜슬 04 애쉬브라운</t>
  </si>
  <si>
    <t>AP100</t>
  </si>
  <si>
    <t>APIEU#8-0100</t>
  </si>
  <si>
    <t>어퓨 본투비 매드프루프 브로우카라 01 옐로우브라운</t>
  </si>
  <si>
    <t>AP101</t>
  </si>
  <si>
    <t>APIEU#8-0101</t>
  </si>
  <si>
    <t>어퓨 본투비 매드프루프 브로우카라 02 라이트브라운</t>
  </si>
  <si>
    <t>AP102</t>
  </si>
  <si>
    <t>APIEU#8-0102</t>
  </si>
  <si>
    <t>어퓨 본투비 매드프루프 브로우카라 03 내추럴브라운</t>
  </si>
  <si>
    <t>AP103</t>
  </si>
  <si>
    <t>APIEU#8-0103</t>
  </si>
  <si>
    <t>어퓨 본투비 매드프루프 브로우카라 04 애쉬브라운</t>
  </si>
  <si>
    <t>AP104</t>
  </si>
  <si>
    <t>APIEU#8-0104</t>
  </si>
  <si>
    <t>어퓨풀샷모노섀도우 MBR01_진저로저격</t>
  </si>
  <si>
    <t>AP105</t>
  </si>
  <si>
    <t>APIEU#8-0105</t>
  </si>
  <si>
    <t>어퓨풀샷모노섀도우 MBR02_바짝구운토스트</t>
  </si>
  <si>
    <t>AP106</t>
  </si>
  <si>
    <t>APIEU#8-0106</t>
  </si>
  <si>
    <t>어퓨풀샷모노섀도우 MBR03_미슐랭로제</t>
  </si>
  <si>
    <t>AP107</t>
  </si>
  <si>
    <t>APIEU#8-0107</t>
  </si>
  <si>
    <t>어퓨풀샷모노섀도우 SBR01_픽한타르트</t>
  </si>
  <si>
    <t>AP108</t>
  </si>
  <si>
    <t>APIEU#8-0108</t>
  </si>
  <si>
    <t>어퓨풀샷모노섀도우 SBR02_슈가반 대추차</t>
  </si>
  <si>
    <t>AP109</t>
  </si>
  <si>
    <t>APIEU#8-0109</t>
  </si>
  <si>
    <t>어퓨풀샷모노섀도우 SBR03_오늘은절대모카</t>
  </si>
  <si>
    <t>AP110</t>
  </si>
  <si>
    <t>APIEU#8-0110</t>
  </si>
  <si>
    <t>어퓨풀샷모노섀도우 GBR01_오왠지브라운</t>
  </si>
  <si>
    <t>AP111</t>
  </si>
  <si>
    <t>APIEU#8-0111</t>
  </si>
  <si>
    <t>어퓨풀샷모노섀도우 GBE01_내눈엔너만베이지</t>
  </si>
  <si>
    <t>AP112</t>
  </si>
  <si>
    <t>APIEU#8-0112</t>
  </si>
  <si>
    <t>어퓨풀샷모노섀도우 GPK01_캔디토피아</t>
  </si>
  <si>
    <t>AP113</t>
  </si>
  <si>
    <t>APIEU#8-0113</t>
  </si>
  <si>
    <t xml:space="preserve">어퓨풀샷모노섀도우_MCR02(Deer Blanket) </t>
  </si>
  <si>
    <t>AP114</t>
  </si>
  <si>
    <t>APIEU#8-0114</t>
  </si>
  <si>
    <t>어퓨풀샷모노섀도우_MBR06(Bear Walk)</t>
  </si>
  <si>
    <t>AP115</t>
  </si>
  <si>
    <t>APIEU#8-0115</t>
  </si>
  <si>
    <t xml:space="preserve">어퓨풀샷모노섀도우_MBR05(Deep Down Heart) </t>
  </si>
  <si>
    <t>AP116</t>
  </si>
  <si>
    <t>APIEU#8-0116</t>
  </si>
  <si>
    <t xml:space="preserve">어퓨풀샷모노섀도우_SBR04(Layette) </t>
  </si>
  <si>
    <t>AP117</t>
  </si>
  <si>
    <t>APIEU#8-0117</t>
  </si>
  <si>
    <t>어퓨풀샷모노섀도우_GBR02(Honey Rub)</t>
  </si>
  <si>
    <t>AP118</t>
  </si>
  <si>
    <t>APIEU#8-0118</t>
  </si>
  <si>
    <t xml:space="preserve">어퓨풀샷모노섀도우_GPK02(Bunnyhop) </t>
  </si>
  <si>
    <t>AP119</t>
  </si>
  <si>
    <t>APIEU#8-0119</t>
  </si>
  <si>
    <t>어퓨풀샷히든쉐딩_01소프트진저</t>
  </si>
  <si>
    <t>AP120</t>
  </si>
  <si>
    <t>APIEU#8-0120</t>
  </si>
  <si>
    <t>어퓨풀샷히든쉐딩_02미디엄토스트</t>
  </si>
  <si>
    <t>AP121</t>
  </si>
  <si>
    <t>APIEU#8-0121</t>
  </si>
  <si>
    <t>어퓨풀샷히든쉐딩_03토프그레이</t>
  </si>
  <si>
    <t>AP122</t>
  </si>
  <si>
    <t>APIEU#8-0122</t>
  </si>
  <si>
    <t>어퓨풀샷글램하이라이터_01캐럿아일랜드</t>
  </si>
  <si>
    <t>AP123</t>
  </si>
  <si>
    <t>APIEU#8-0123</t>
  </si>
  <si>
    <t>어퓨풀샷글램하이라이터_02골든아일랜드</t>
  </si>
  <si>
    <t>AP124</t>
  </si>
  <si>
    <t>APIEU#8-0124</t>
  </si>
  <si>
    <t>어퓨풀샷글램아이글리터_01아임릿</t>
  </si>
  <si>
    <t>AP125</t>
  </si>
  <si>
    <t>APIEU#8-0125</t>
  </si>
  <si>
    <t>어퓨풀샷글램아이글리터_02칠아웃</t>
  </si>
  <si>
    <t>AP126</t>
  </si>
  <si>
    <t>APIEU#8-0126</t>
  </si>
  <si>
    <t>어퓨풀샷글램아이글리터_03버니부</t>
  </si>
  <si>
    <t>AP127</t>
  </si>
  <si>
    <t>APIEU#8-0127</t>
  </si>
  <si>
    <t>어퓨풀샷글램아이글리터_04뉴뮤즈</t>
  </si>
  <si>
    <t>AP128</t>
  </si>
  <si>
    <t>APIEU#8-0128</t>
  </si>
  <si>
    <t>어퓨풀샷풀스톤글리터_01바이더문</t>
  </si>
  <si>
    <t>AP129</t>
  </si>
  <si>
    <t>APIEU#8-0129</t>
  </si>
  <si>
    <t>어퓨풀샷풀스톤글리터_02다이아럼</t>
  </si>
  <si>
    <t>AP130</t>
  </si>
  <si>
    <t>APIEU#8-0130</t>
  </si>
  <si>
    <t>어퓨풀샷풀스톤글리터_03텐링스</t>
  </si>
  <si>
    <t>AP131</t>
  </si>
  <si>
    <t>APIEU#8-0131</t>
  </si>
  <si>
    <t>어퓨풀샷풀스톤글리터_04골드카펫</t>
  </si>
  <si>
    <t>AP132</t>
  </si>
  <si>
    <t>APIEU#8-0132</t>
  </si>
  <si>
    <t>어퓨풀샷풀스톤글리터_05랜트더썬</t>
  </si>
  <si>
    <t>AP133</t>
  </si>
  <si>
    <t>APIEU#8-0133</t>
  </si>
  <si>
    <t>어퓨본투비매드프루프아이펜슬#웰던01매트블랙</t>
  </si>
  <si>
    <t>AP134</t>
  </si>
  <si>
    <t>APIEU#8-0134</t>
  </si>
  <si>
    <t>어퓨본투비매드프루프아이펜슬#웰던02웰던브라운</t>
  </si>
  <si>
    <t>AP135</t>
  </si>
  <si>
    <t>APIEU#8-0135</t>
  </si>
  <si>
    <t>어퓨본투비매드프루프아이펜슬#웰던03매트오커</t>
  </si>
  <si>
    <t>AP136</t>
  </si>
  <si>
    <t>APIEU#8-0136</t>
  </si>
  <si>
    <t>어퓨본투비매드프루프아이펜슬#웰던04글램버밀리언</t>
  </si>
  <si>
    <t>AP137</t>
  </si>
  <si>
    <t>APIEU#8-0137</t>
  </si>
  <si>
    <t>어퓨본투비매드프루프아이펜슬#웰던05매트코랄</t>
  </si>
  <si>
    <t>AP138</t>
  </si>
  <si>
    <t>APIEU#8-0138</t>
  </si>
  <si>
    <t>어퓨본투비매드프루프아이펜슬#웰던06글램시에나</t>
  </si>
  <si>
    <t>AP139</t>
  </si>
  <si>
    <t>APIEU#8-0139</t>
  </si>
  <si>
    <t>어퓨본투비매드프루프아이펜슬#웰던07크리스탈글래스</t>
  </si>
  <si>
    <t>AP140</t>
  </si>
  <si>
    <t>APIEU#8-0140</t>
  </si>
  <si>
    <t>어퓨본투비매드프루프아이펜슬#웰던08골든트로피</t>
  </si>
  <si>
    <t>AP141</t>
  </si>
  <si>
    <t>APIEU#8-0141</t>
  </si>
  <si>
    <t>어퓨딥클린폼클렌저</t>
  </si>
  <si>
    <t>AP142</t>
  </si>
  <si>
    <t>APIEU#8-0142</t>
  </si>
  <si>
    <t>어퓨딥클린폼클렌저(2EA)</t>
  </si>
  <si>
    <t>AP143</t>
  </si>
  <si>
    <t>APIEU#8-0143</t>
  </si>
  <si>
    <t>어퓨딥클린버블폼</t>
  </si>
  <si>
    <t>AP144</t>
  </si>
  <si>
    <t>APIEU#8-0144</t>
  </si>
  <si>
    <t>어퓨딥클린클렌징워터</t>
  </si>
  <si>
    <t>AP145</t>
  </si>
  <si>
    <t>APIEU#8-0145</t>
  </si>
  <si>
    <t>어퓨딥클린클렌징오일</t>
  </si>
  <si>
    <t>AP146</t>
  </si>
  <si>
    <t>APIEU#8-0146</t>
  </si>
  <si>
    <t>어퓨아쿠아필링코튼스왑(마일드)</t>
  </si>
  <si>
    <t>AP147</t>
  </si>
  <si>
    <t>APIEU#8-0147</t>
  </si>
  <si>
    <t>어퓨복숭아핸드크림</t>
  </si>
  <si>
    <t>AP148</t>
  </si>
  <si>
    <t>APIEU#8-0148</t>
  </si>
  <si>
    <t>어퓨파스텔블러셔_CR01</t>
  </si>
  <si>
    <t>AP149</t>
  </si>
  <si>
    <t>APIEU#8-0149</t>
  </si>
  <si>
    <t>어퓨파스텔블러셔_VL01</t>
  </si>
  <si>
    <t>AP150</t>
  </si>
  <si>
    <t>APIEU#8-0150</t>
  </si>
  <si>
    <t>어퓨파스텔블러셔_PK03</t>
  </si>
  <si>
    <t>AP151</t>
  </si>
  <si>
    <t>APIEU#8-0151</t>
  </si>
  <si>
    <t>어퓨파스텔블러셔_CR02</t>
  </si>
  <si>
    <t>AP152</t>
  </si>
  <si>
    <t>APIEU#8-0152</t>
  </si>
  <si>
    <t>어퓨파스텔블러셔_CR03</t>
  </si>
  <si>
    <t>AP153</t>
  </si>
  <si>
    <t>APIEU#8-0153</t>
  </si>
  <si>
    <t>어퓨파스텔블러셔_PK04</t>
  </si>
  <si>
    <t>AP154</t>
  </si>
  <si>
    <t>APIEU#8-0154</t>
  </si>
  <si>
    <t>어퓨아쿠아필링코튼스왑(인텐시브)</t>
  </si>
  <si>
    <t>AP155</t>
  </si>
  <si>
    <t>APIEU#8-0155</t>
  </si>
  <si>
    <t>어퓨자몽핸드크림</t>
  </si>
  <si>
    <t>AP156</t>
  </si>
  <si>
    <t>APIEU#8-0156</t>
  </si>
  <si>
    <t>어퓨포어딥클리어블랙차콜마스크</t>
  </si>
  <si>
    <t>AP157</t>
  </si>
  <si>
    <t>APIEU#8-0157</t>
  </si>
  <si>
    <t>어퓨마이스킨-핏시트마스크(씨벅톤)</t>
  </si>
  <si>
    <t>AP158</t>
  </si>
  <si>
    <t>APIEU#8-0158</t>
  </si>
  <si>
    <t>어퓨마이스킨-핏시트마스크(브로콜리)</t>
  </si>
  <si>
    <t>AP159</t>
  </si>
  <si>
    <t>APIEU#8-0159</t>
  </si>
  <si>
    <t>어퓨순수우유한팩</t>
  </si>
  <si>
    <t>AP160</t>
  </si>
  <si>
    <t>APIEU#8-0160</t>
  </si>
  <si>
    <t>어퓨딸기우유한팩</t>
  </si>
  <si>
    <t>AP161</t>
  </si>
  <si>
    <t>APIEU#8-0161</t>
  </si>
  <si>
    <t>어퓨초콜릿우유한팩</t>
  </si>
  <si>
    <t>AP162</t>
  </si>
  <si>
    <t>APIEU#8-0162</t>
  </si>
  <si>
    <t>어퓨녹차우유한팩</t>
  </si>
  <si>
    <t>AP163</t>
  </si>
  <si>
    <t>APIEU#8-0163</t>
  </si>
  <si>
    <t>어퓨커피우유한팩</t>
  </si>
  <si>
    <t>AP164</t>
  </si>
  <si>
    <t>APIEU#8-0164</t>
  </si>
  <si>
    <t>어퓨코코넛우유한팩</t>
  </si>
  <si>
    <t>AP165</t>
  </si>
  <si>
    <t>APIEU#8-0165</t>
  </si>
  <si>
    <t>R)어퓨딥클린폼클렌저(촉촉)</t>
  </si>
  <si>
    <t>AP166</t>
  </si>
  <si>
    <t>APIEU#8-0166</t>
  </si>
  <si>
    <t>어퓨말랑발30분필링삭스</t>
  </si>
  <si>
    <t>APIEU SOFT FOOT 30 MINUTE PEELING SOCKS</t>
  </si>
  <si>
    <t>AP167</t>
  </si>
  <si>
    <t>APIEU#8-0167</t>
  </si>
  <si>
    <t>어퓨마데카소사이드플루이드</t>
  </si>
  <si>
    <t>AP168</t>
  </si>
  <si>
    <t>APIEU#8-0168</t>
  </si>
  <si>
    <t>어퓨파스텔블러셔_OR04</t>
  </si>
  <si>
    <t>AP169</t>
  </si>
  <si>
    <t>APIEU#8-0169</t>
  </si>
  <si>
    <t>어퓨파스텔블러셔_RD01</t>
  </si>
  <si>
    <t>AP170</t>
  </si>
  <si>
    <t>APIEU#8-0170</t>
  </si>
  <si>
    <t>어퓨밉상큐티클크림</t>
  </si>
  <si>
    <t>AP171</t>
  </si>
  <si>
    <t>APIEU#8-0171</t>
  </si>
  <si>
    <t>어퓨은박지호일팩</t>
  </si>
  <si>
    <t>AP172</t>
  </si>
  <si>
    <t>APIEU#8-0172</t>
  </si>
  <si>
    <t>어퓨바나나우유한팩</t>
  </si>
  <si>
    <t>AP173</t>
  </si>
  <si>
    <t>APIEU#8-0173</t>
  </si>
  <si>
    <t>어퓨리얼빅요구르트한병(사과)</t>
  </si>
  <si>
    <t>AP174</t>
  </si>
  <si>
    <t>APIEU#8-0174</t>
  </si>
  <si>
    <t>어퓨앞머리빨래티슈</t>
  </si>
  <si>
    <t>AP175</t>
  </si>
  <si>
    <t>APIEU#8-0175</t>
  </si>
  <si>
    <t>(R)어퓨굿나잇워터슬리핑마스크</t>
  </si>
  <si>
    <t>AP176</t>
  </si>
  <si>
    <t>APIEU#8-0176</t>
  </si>
  <si>
    <t>(R)어퓨굿모닝살얼음마스크</t>
  </si>
  <si>
    <t>AP177</t>
  </si>
  <si>
    <t>APIEU#8-0177</t>
  </si>
  <si>
    <t>어퓨파스텔블러셔_PK07</t>
  </si>
  <si>
    <t>AP178</t>
  </si>
  <si>
    <t>APIEU#8-0178</t>
  </si>
  <si>
    <t>어퓨파스텔블러셔_CR04</t>
  </si>
  <si>
    <t>AP179</t>
  </si>
  <si>
    <t>APIEU#8-0179</t>
  </si>
  <si>
    <t>어퓨나쁜비타크림</t>
  </si>
  <si>
    <t>AP180</t>
  </si>
  <si>
    <t>APIEU#8-0180</t>
  </si>
  <si>
    <t>어퓨떡진머리드라이파우더</t>
  </si>
  <si>
    <t>AP181</t>
  </si>
  <si>
    <t>APIEU#8-0181</t>
  </si>
  <si>
    <t>어퓨아이싱스윗바시트마스크(수박)</t>
  </si>
  <si>
    <t>AP182</t>
  </si>
  <si>
    <t>APIEU#8-0182</t>
  </si>
  <si>
    <t>어퓨아이싱스윗바시트마스크(한라봉)</t>
  </si>
  <si>
    <t>AP183</t>
  </si>
  <si>
    <t>APIEU#8-0183</t>
  </si>
  <si>
    <t>어퓨아이싱스윗바시트마스크(멜론)</t>
  </si>
  <si>
    <t>AP184</t>
  </si>
  <si>
    <t>APIEU#8-0184</t>
  </si>
  <si>
    <t>어퓨아이싱스윗바시트마스크(파인애플)</t>
  </si>
  <si>
    <t>AP185</t>
  </si>
  <si>
    <t>APIEU#8-0185</t>
  </si>
  <si>
    <t>어퓨비타민에이씨패드</t>
  </si>
  <si>
    <t>AP186</t>
  </si>
  <si>
    <t>APIEU#8-0186</t>
  </si>
  <si>
    <t>어퓨깨끗두피닥터스왑</t>
  </si>
  <si>
    <t>AP187</t>
  </si>
  <si>
    <t>APIEU#8-0187</t>
  </si>
  <si>
    <t>(R)어퓨미네랄100HD파우더</t>
  </si>
  <si>
    <t>AP188</t>
  </si>
  <si>
    <t>APIEU#8-0188</t>
  </si>
  <si>
    <t>어퓨리얼빅요구르트한병(블루베리)</t>
  </si>
  <si>
    <t>AP189</t>
  </si>
  <si>
    <t>APIEU#8-0189</t>
  </si>
  <si>
    <t>어퓨시크릿케어이너버블클렌저</t>
  </si>
  <si>
    <t>AP190</t>
  </si>
  <si>
    <t>APIEU#8-0190</t>
  </si>
  <si>
    <t>(R)어퓨마데카소사이드크림</t>
  </si>
  <si>
    <t>AP191</t>
  </si>
  <si>
    <t>APIEU#8-0191</t>
  </si>
  <si>
    <t>(R)어퓨글라이콜릭애씨드크림</t>
  </si>
  <si>
    <t>AP192</t>
  </si>
  <si>
    <t>APIEU#8-0192</t>
  </si>
  <si>
    <t>(R)어퓨하마멜리스크림</t>
  </si>
  <si>
    <t>(R)A'PIEU HAMAMELIS CREAM</t>
  </si>
  <si>
    <t>AP193</t>
  </si>
  <si>
    <t>APIEU#8-0193</t>
  </si>
  <si>
    <t>어퓨으깬감자팩</t>
  </si>
  <si>
    <t>AP194</t>
  </si>
  <si>
    <t>APIEU#8-0194</t>
  </si>
  <si>
    <t>어퓨딥클린클렌징티슈</t>
  </si>
  <si>
    <t>AP195</t>
  </si>
  <si>
    <t>APIEU#8-0195</t>
  </si>
  <si>
    <t>어퓨맛있담초한병(석류)</t>
  </si>
  <si>
    <t>AP196</t>
  </si>
  <si>
    <t>APIEU#8-0196</t>
  </si>
  <si>
    <t>어퓨깨비깨비블랙헤드3단코팩</t>
  </si>
  <si>
    <t>AP197</t>
  </si>
  <si>
    <t>APIEU#8-0197</t>
  </si>
  <si>
    <t>어퓨프로디자이닝하이라이터_2호(선릿플로어)</t>
  </si>
  <si>
    <t>AP198</t>
  </si>
  <si>
    <t>APIEU#8-0198</t>
  </si>
  <si>
    <t>어퓨미셀라클렌징워터(모이스처)</t>
  </si>
  <si>
    <t>AP199</t>
  </si>
  <si>
    <t>APIEU#8-0199</t>
  </si>
  <si>
    <t>어퓨미셀라클렌징워터(프레쉬)</t>
  </si>
  <si>
    <t>AP200</t>
  </si>
  <si>
    <t>APIEU#8-0200</t>
  </si>
  <si>
    <t>어퓨네이키드필링젤(PHA)</t>
  </si>
  <si>
    <t>AP201</t>
  </si>
  <si>
    <t>APIEU#8-0201</t>
  </si>
  <si>
    <t>어퓨네이키드필링젤(크리스탈)</t>
  </si>
  <si>
    <t>AP202</t>
  </si>
  <si>
    <t>APIEU#8-0202</t>
  </si>
  <si>
    <t>어퓨떼르말워터크림</t>
  </si>
  <si>
    <t>AP203</t>
  </si>
  <si>
    <t>APIEU#8-0203</t>
  </si>
  <si>
    <t>어퓨마이핸디롤온퍼퓸(바이올렛)</t>
  </si>
  <si>
    <t>AP204</t>
  </si>
  <si>
    <t>APIEU#8-0204</t>
  </si>
  <si>
    <t>어퓨마이핸디롤온퍼퓸(로즈)</t>
  </si>
  <si>
    <t>AP205</t>
  </si>
  <si>
    <t>APIEU#8-0205</t>
  </si>
  <si>
    <t>어퓨마이핸디롤온퍼퓸(피오니)</t>
  </si>
  <si>
    <t>AP206</t>
  </si>
  <si>
    <t>APIEU#8-0206</t>
  </si>
  <si>
    <t>어퓨마이핸디롤온퍼퓸(프리지아)</t>
  </si>
  <si>
    <t>AP207</t>
  </si>
  <si>
    <t>APIEU#8-0207</t>
  </si>
  <si>
    <t>어퓨마이핸디롤온퍼퓸(자스민)</t>
  </si>
  <si>
    <t>AP208</t>
  </si>
  <si>
    <t>APIEU#8-0208</t>
  </si>
  <si>
    <t>어퓨원더텐션팩트(마데카소사이드)_21호</t>
  </si>
  <si>
    <t>AP209</t>
  </si>
  <si>
    <t>APIEU#8-0209</t>
  </si>
  <si>
    <t>어퓨원더텐션팩트(마데카소사이드)_23호</t>
  </si>
  <si>
    <t>AP210</t>
  </si>
  <si>
    <t>APIEU#8-0210</t>
  </si>
  <si>
    <t>어퓨마이핸디롤온퍼퓸(그레이프프루트)</t>
  </si>
  <si>
    <t>AP211</t>
  </si>
  <si>
    <t>APIEU#8-0211</t>
  </si>
  <si>
    <t>어퓨마이핸디롤온퍼퓸(피치)</t>
  </si>
  <si>
    <t>AP212</t>
  </si>
  <si>
    <t>APIEU#8-0212</t>
  </si>
  <si>
    <t>어퓨마이핸디롤온퍼퓸(플럼)</t>
  </si>
  <si>
    <t>AP213</t>
  </si>
  <si>
    <t>APIEU#8-0213</t>
  </si>
  <si>
    <t>어퓨마이핸디롤온퍼퓸(바질)</t>
  </si>
  <si>
    <t>AP214</t>
  </si>
  <si>
    <t>APIEU#8-0214</t>
  </si>
  <si>
    <t>어퓨마이핸디롤온퍼퓸(그린티)</t>
  </si>
  <si>
    <t>AP215</t>
  </si>
  <si>
    <t>APIEU#8-0215</t>
  </si>
  <si>
    <t>어퓨글라이콜릭애씨드필링부스터</t>
  </si>
  <si>
    <t>AP216</t>
  </si>
  <si>
    <t>APIEU#8-0216</t>
  </si>
  <si>
    <t>어퓨마데카소사이드핸드크림</t>
  </si>
  <si>
    <t>AP217</t>
  </si>
  <si>
    <t>APIEU#8-0217</t>
  </si>
  <si>
    <t>어퓨마데카소사이드거즈마스크</t>
  </si>
  <si>
    <t>AP218</t>
  </si>
  <si>
    <t>APIEU#8-0218</t>
  </si>
  <si>
    <t>어퓨과즙팡워터블러셔_RD01(터져나오는체리)</t>
  </si>
  <si>
    <t>AP219</t>
  </si>
  <si>
    <t>APIEU#8-0219</t>
  </si>
  <si>
    <t>어퓨과즙팡워터블러셔_PK01(아임스트롱베리)</t>
  </si>
  <si>
    <t>AP220</t>
  </si>
  <si>
    <t>APIEU#8-0220</t>
  </si>
  <si>
    <t>어퓨과즙팡워터블러셔_CR01(인간계복숭아)</t>
  </si>
  <si>
    <t>AP221</t>
  </si>
  <si>
    <t>APIEU#8-0221</t>
  </si>
  <si>
    <t>어퓨과즙팡워터블러셔_OR01(너랑살구싶다)</t>
  </si>
  <si>
    <t>AP222</t>
  </si>
  <si>
    <t>APIEU#8-0222</t>
  </si>
  <si>
    <t>어퓨과즙팡워터블러셔_VL01(앗,포도둥절)</t>
  </si>
  <si>
    <t>AP223</t>
  </si>
  <si>
    <t>APIEU#8-0223</t>
  </si>
  <si>
    <t>(R)어퓨청포도핸드크림</t>
  </si>
  <si>
    <t>AP224</t>
  </si>
  <si>
    <t>APIEU#8-0224</t>
  </si>
  <si>
    <t>어퓨시카티브아연시트마스크</t>
  </si>
  <si>
    <t>AP225</t>
  </si>
  <si>
    <t>APIEU#8-0225</t>
  </si>
  <si>
    <t>어퓨시카티브칼슘시트마스크</t>
  </si>
  <si>
    <t>AP226</t>
  </si>
  <si>
    <t>APIEU#8-0226</t>
  </si>
  <si>
    <t>어퓨딥클린스크럽티슈</t>
  </si>
  <si>
    <t>AP227</t>
  </si>
  <si>
    <t>APIEU#8-0227</t>
  </si>
  <si>
    <t>어퓨딥클린립앤아이리무버패드</t>
  </si>
  <si>
    <t>AP228</t>
  </si>
  <si>
    <t>APIEU#8-0228</t>
  </si>
  <si>
    <t>(온라인전용)어퓨라즈베리헤어식초(리필)</t>
  </si>
  <si>
    <t>AP229</t>
  </si>
  <si>
    <t>APIEU#8-0229</t>
  </si>
  <si>
    <t>R)어퓨난코매스틱약산성젤폼</t>
  </si>
  <si>
    <t>AP230</t>
  </si>
  <si>
    <t>APIEU#8-0230</t>
  </si>
  <si>
    <t>R)어퓨난코매스틱밸런싱모이스처라이저</t>
  </si>
  <si>
    <t>AP231</t>
  </si>
  <si>
    <t>APIEU#8-0231</t>
  </si>
  <si>
    <t>R)어퓨난코매스틱밴드패치</t>
  </si>
  <si>
    <t>AP232</t>
  </si>
  <si>
    <t>APIEU#8-0232</t>
  </si>
  <si>
    <t>어퓨난코매스틱애프터스팟리무버</t>
  </si>
  <si>
    <t>AP233</t>
  </si>
  <si>
    <t>APIEU#8-0233</t>
  </si>
  <si>
    <t>어퓨약산성18퍼스트토너</t>
  </si>
  <si>
    <t>AP234</t>
  </si>
  <si>
    <t>APIEU#8-0234</t>
  </si>
  <si>
    <t>어퓨과즙팡워터블러셔_VL02(블루베리베리좋아)</t>
  </si>
  <si>
    <t>AP235</t>
  </si>
  <si>
    <t>APIEU#8-0235</t>
  </si>
  <si>
    <t>어퓨과즙팡워터블러셔_PK02(가나다라즈베리)</t>
  </si>
  <si>
    <t>AP236</t>
  </si>
  <si>
    <t>APIEU#8-0236</t>
  </si>
  <si>
    <t>어퓨과즙팡워터블러셔_BE01(무념무상무화과)</t>
  </si>
  <si>
    <t>AP237</t>
  </si>
  <si>
    <t>APIEU#8-0237</t>
  </si>
  <si>
    <t>어퓨빗자루머리에센스티슈</t>
  </si>
  <si>
    <t>AP238</t>
  </si>
  <si>
    <t>APIEU#8-0238</t>
  </si>
  <si>
    <t>어퓨깔라만시크림</t>
  </si>
  <si>
    <t>AP239</t>
  </si>
  <si>
    <t>APIEU#8-0239</t>
  </si>
  <si>
    <t>R)어퓨라즈베리헤어식초</t>
  </si>
  <si>
    <t>AP240</t>
  </si>
  <si>
    <t>APIEU#8-0240</t>
  </si>
  <si>
    <t>(R)어퓨하루한장데일리시트마스크-홍차(수분)</t>
  </si>
  <si>
    <t>AP241</t>
  </si>
  <si>
    <t>APIEU#8-0241</t>
  </si>
  <si>
    <t>어퓨파스텔블러셔_CR06</t>
  </si>
  <si>
    <t>AP242</t>
  </si>
  <si>
    <t>APIEU#8-0242</t>
  </si>
  <si>
    <t>어퓨마데카소사이드시카겔(튜브)</t>
  </si>
  <si>
    <t>AP243</t>
  </si>
  <si>
    <t>APIEU#8-0243</t>
  </si>
  <si>
    <t>(R3)어퓨오일컨트롤필름팩트_1호(소프트핑크)</t>
  </si>
  <si>
    <t>AP244</t>
  </si>
  <si>
    <t>APIEU#8-0244</t>
  </si>
  <si>
    <t>(R3)어퓨오일컨트롤필름팩트_2호(스킨베이지)</t>
  </si>
  <si>
    <t>AP245</t>
  </si>
  <si>
    <t>APIEU#8-0245</t>
  </si>
  <si>
    <t>(R3)어퓨오일컨트롤필름팩트_3호(스카이민트)</t>
  </si>
  <si>
    <t>AP246</t>
  </si>
  <si>
    <t>APIEU#8-0246</t>
  </si>
  <si>
    <t>어퓨마데카소사이드블루로션</t>
  </si>
  <si>
    <t>AP247</t>
  </si>
  <si>
    <t>APIEU#8-0247</t>
  </si>
  <si>
    <t>어퓨미셀라클렌징티슈(대용량)</t>
  </si>
  <si>
    <t>AP248</t>
  </si>
  <si>
    <t>APIEU#8-0248</t>
  </si>
  <si>
    <t>어퓨이끼수분크림(지성용)</t>
  </si>
  <si>
    <t>AP249</t>
  </si>
  <si>
    <t>APIEU#8-0249</t>
  </si>
  <si>
    <t>어퓨이끼수분크림(복합성용)</t>
  </si>
  <si>
    <t>AP250</t>
  </si>
  <si>
    <t>APIEU#8-0250</t>
  </si>
  <si>
    <t>(R)어퓨아쿠아업클라우딩크림</t>
  </si>
  <si>
    <t>AP251</t>
  </si>
  <si>
    <t>APIEU#8-0251</t>
  </si>
  <si>
    <t>어퓨채썬양배추크림</t>
  </si>
  <si>
    <t>AP252</t>
  </si>
  <si>
    <t>APIEU#8-0252</t>
  </si>
  <si>
    <t>어퓨딥클린폼클렌저(휘핑)</t>
  </si>
  <si>
    <t>AP253</t>
  </si>
  <si>
    <t>APIEU#8-0253</t>
  </si>
  <si>
    <t>어퓨딥클린폼클렌저(포어)</t>
  </si>
  <si>
    <t>AP254</t>
  </si>
  <si>
    <t>APIEU#8-0254</t>
  </si>
  <si>
    <t>어퓨꼬랑발향기티슈</t>
  </si>
  <si>
    <t>AP255</t>
  </si>
  <si>
    <t>APIEU#8-0255</t>
  </si>
  <si>
    <t>(18.R2)어퓨퓨어블록내추럴데일리선크림</t>
  </si>
  <si>
    <t>AP256</t>
  </si>
  <si>
    <t>APIEU#8-0256</t>
  </si>
  <si>
    <t>(18.R2)어퓨퓨어블록내추럴워터프루프선크림</t>
  </si>
  <si>
    <t>AP257</t>
  </si>
  <si>
    <t>APIEU#8-0257</t>
  </si>
  <si>
    <t>(18.R2)어퓨퓨어블록아쿠아선젤</t>
  </si>
  <si>
    <t>AP258</t>
  </si>
  <si>
    <t>APIEU#8-0258</t>
  </si>
  <si>
    <t>(18.R)어퓨퓨어블록톤업선베이스</t>
  </si>
  <si>
    <t>AP259</t>
  </si>
  <si>
    <t>APIEU#8-0259</t>
  </si>
  <si>
    <t>(18.R)어퓨퓨어블록내추럴데일리선크림(대용량)</t>
  </si>
  <si>
    <t>AP260</t>
  </si>
  <si>
    <t>APIEU#8-0260</t>
  </si>
  <si>
    <t>어퓨하마멜리스시트마스크</t>
  </si>
  <si>
    <t>AP261</t>
  </si>
  <si>
    <t>APIEU#8-0261</t>
  </si>
  <si>
    <t>어퓨하마멜리스모공밤</t>
  </si>
  <si>
    <t>AP262</t>
  </si>
  <si>
    <t>APIEU#8-0262</t>
  </si>
  <si>
    <t>어퓨치카포카양치마스크</t>
  </si>
  <si>
    <t>AP263</t>
  </si>
  <si>
    <t>APIEU#8-0263</t>
  </si>
  <si>
    <t>어퓨깨비깨비블랙헤드스크럽스틱</t>
  </si>
  <si>
    <t>AP264</t>
  </si>
  <si>
    <t>APIEU#8-0264</t>
  </si>
  <si>
    <t>어퓨깨비깨비블랙헤드필오프코팩</t>
  </si>
  <si>
    <t>AP265</t>
  </si>
  <si>
    <t>APIEU#8-0265</t>
  </si>
  <si>
    <t>어퓨깨비깨비블랙헤드필링패드</t>
  </si>
  <si>
    <t>AP266</t>
  </si>
  <si>
    <t>APIEU#8-0266</t>
  </si>
  <si>
    <t>어퓨과즙팡워터블러셔_PK03(내마음을구아바)</t>
  </si>
  <si>
    <t>AP267</t>
  </si>
  <si>
    <t>APIEU#8-0267</t>
  </si>
  <si>
    <t>어퓨과즙팡워터블러셔_PK04(이슬에자몽)</t>
  </si>
  <si>
    <t>AP268</t>
  </si>
  <si>
    <t>APIEU#8-0268</t>
  </si>
  <si>
    <t>어퓨과즙팡워터블러셔_CR02(홍시날좋아하니?)</t>
  </si>
  <si>
    <t>AP269</t>
  </si>
  <si>
    <t>APIEU#8-0269</t>
  </si>
  <si>
    <t>어퓨라즈베리식초헤어샴푸</t>
  </si>
  <si>
    <t>AP270</t>
  </si>
  <si>
    <t>APIEU#8-0270</t>
  </si>
  <si>
    <t>어퓨라즈베리식초헤어미스트</t>
  </si>
  <si>
    <t>AP271</t>
  </si>
  <si>
    <t>APIEU#8-0271</t>
  </si>
  <si>
    <t>어퓨마데카소사이드클렌징폼</t>
  </si>
  <si>
    <t>AP272</t>
  </si>
  <si>
    <t>APIEU#8-0272</t>
  </si>
  <si>
    <t>R)어퓨난코티트리클렌징폼</t>
  </si>
  <si>
    <t>AP273</t>
  </si>
  <si>
    <t>APIEU#8-0273</t>
  </si>
  <si>
    <t>R)어퓨난코티트리에멀젼</t>
  </si>
  <si>
    <t>AP274</t>
  </si>
  <si>
    <t>APIEU#8-0274</t>
  </si>
  <si>
    <t>R)어퓨난코티트리스틱</t>
  </si>
  <si>
    <t>AP275</t>
  </si>
  <si>
    <t>APIEU#8-0275</t>
  </si>
  <si>
    <t>어퓨난코티트리토너티슈</t>
  </si>
  <si>
    <t>AP276</t>
  </si>
  <si>
    <t>APIEU#8-0276</t>
  </si>
  <si>
    <t>어퓨소패스트샴푸</t>
  </si>
  <si>
    <t>AP277</t>
  </si>
  <si>
    <t>APIEU#8-0277</t>
  </si>
  <si>
    <t>어퓨마이핸디롤온퍼퓸(캐시미어)</t>
  </si>
  <si>
    <t>AP278</t>
  </si>
  <si>
    <t>APIEU#8-0278</t>
  </si>
  <si>
    <t>어퓨스키니브로우카라_다크브라운</t>
  </si>
  <si>
    <t>AP279</t>
  </si>
  <si>
    <t>APIEU#8-0279</t>
  </si>
  <si>
    <t>어퓨마이핸디롤온퍼퓸(울)</t>
  </si>
  <si>
    <t>AP280</t>
  </si>
  <si>
    <t>APIEU#8-0280</t>
  </si>
  <si>
    <t>어퓨꾸뛰르섀도우_12호(컨페티파우더)</t>
  </si>
  <si>
    <t>AP281</t>
  </si>
  <si>
    <t>APIEU#8-0281</t>
  </si>
  <si>
    <t>어퓨하트온더치크_CR01(부야!)</t>
  </si>
  <si>
    <t>AP282</t>
  </si>
  <si>
    <t>APIEU#8-0282</t>
  </si>
  <si>
    <t>어퓨하트온더치크_OR01(빕빕)</t>
  </si>
  <si>
    <t>AP283</t>
  </si>
  <si>
    <t>APIEU#8-0283</t>
  </si>
  <si>
    <t>어퓨하트온더치크_VL01(티엠아이)</t>
  </si>
  <si>
    <t>AP284</t>
  </si>
  <si>
    <t>APIEU#8-0284</t>
  </si>
  <si>
    <t>어퓨하트온더치크_OR02(치키타)</t>
  </si>
  <si>
    <t>AP285</t>
  </si>
  <si>
    <t>APIEU#8-0285</t>
  </si>
  <si>
    <t>어퓨맑은솔싹수분진정로션</t>
  </si>
  <si>
    <t>AP286</t>
  </si>
  <si>
    <t>APIEU#8-0286</t>
  </si>
  <si>
    <t>어퓨맑은솔싹수분진정크림</t>
  </si>
  <si>
    <t>AP287</t>
  </si>
  <si>
    <t>APIEU#8-0287</t>
  </si>
  <si>
    <t>어퓨마데카소사이드시카겔(대용량)</t>
  </si>
  <si>
    <t>AP288</t>
  </si>
  <si>
    <t>APIEU#8-0288</t>
  </si>
  <si>
    <t>어퓨라즈베리식초헤어트리트먼트</t>
  </si>
  <si>
    <t>AP289</t>
  </si>
  <si>
    <t>APIEU#8-0289</t>
  </si>
  <si>
    <t>어퓨과즙팡젤리블러셔_RD01(이제그만사과해)</t>
  </si>
  <si>
    <t>AP290</t>
  </si>
  <si>
    <t>APIEU#8-0290</t>
  </si>
  <si>
    <t>어퓨과즙팡젤리블러셔_CR01(싱숭생숭복숭아)</t>
  </si>
  <si>
    <t>AP291</t>
  </si>
  <si>
    <t>APIEU#8-0291</t>
  </si>
  <si>
    <t>어퓨과즙팡젤리블러셔_BE01(네마음갖구아바)</t>
  </si>
  <si>
    <t>AP292</t>
  </si>
  <si>
    <t>APIEU#8-0292</t>
  </si>
  <si>
    <t>어퓨과즙팡젤리블러셔_PK01(자꾸자두말리지마)</t>
  </si>
  <si>
    <t>AP293</t>
  </si>
  <si>
    <t>APIEU#8-0293</t>
  </si>
  <si>
    <t>어퓨과즙팡젤리블러셔_BE02(무정한무화과)</t>
  </si>
  <si>
    <t>AP294</t>
  </si>
  <si>
    <t>APIEU#8-0294</t>
  </si>
  <si>
    <t>어퓨과즙팡젤리블러셔_VL01(외로워도슬포도)</t>
  </si>
  <si>
    <t>AP295</t>
  </si>
  <si>
    <t>APIEU#8-0295</t>
  </si>
  <si>
    <t>어퓨마데카소사이드슬리핑마스크</t>
  </si>
  <si>
    <t>AP296</t>
  </si>
  <si>
    <t>APIEU#8-0296</t>
  </si>
  <si>
    <t>어퓨맑은솔싹클렌징워터</t>
  </si>
  <si>
    <t>AP297</t>
  </si>
  <si>
    <t>APIEU#8-0297</t>
  </si>
  <si>
    <t>어퓨맑은솔싹클렌징오일</t>
  </si>
  <si>
    <t>AP298</t>
  </si>
  <si>
    <t>APIEU#8-0298</t>
  </si>
  <si>
    <t>어퓨아틀리에퍼퓸헤어오일_플뢰르</t>
  </si>
  <si>
    <t>AP299</t>
  </si>
  <si>
    <t>APIEU#8-0299</t>
  </si>
  <si>
    <t>어퓨아틀리에퍼퓸헤어오일_미라쥬</t>
  </si>
  <si>
    <t>AP300</t>
  </si>
  <si>
    <t>APIEU#8-0300</t>
  </si>
  <si>
    <t>R)어퓨슈퍼단백질샴푸</t>
  </si>
  <si>
    <t>AP301</t>
  </si>
  <si>
    <t>APIEU#8-0301</t>
  </si>
  <si>
    <t>R)어퓨시카티브칼슘크림</t>
  </si>
  <si>
    <t>AP302</t>
  </si>
  <si>
    <t>APIEU#8-0302</t>
  </si>
  <si>
    <t>어퓨마데카소사이드앰플</t>
  </si>
  <si>
    <t>AP303</t>
  </si>
  <si>
    <t>APIEU#8-0303</t>
  </si>
  <si>
    <t>어퓨떡진머리드라이파우더시트</t>
  </si>
  <si>
    <t>AP304</t>
  </si>
  <si>
    <t>APIEU#8-0304</t>
  </si>
  <si>
    <t>어퓨마데카소사이드앰플(대용량)</t>
  </si>
  <si>
    <t>AP305</t>
  </si>
  <si>
    <t>APIEU#8-0305</t>
  </si>
  <si>
    <t>어퓨빙하수수분앰플</t>
  </si>
  <si>
    <t>AP306</t>
  </si>
  <si>
    <t>APIEU#8-0306</t>
  </si>
  <si>
    <t>어퓨쥬시플래닝아미노휩클렌징폼</t>
  </si>
  <si>
    <t>AP307</t>
  </si>
  <si>
    <t>APIEU#8-0307</t>
  </si>
  <si>
    <t>어퓨쥬시플래닝아미노딥메이크업리무버</t>
  </si>
  <si>
    <t>AP308</t>
  </si>
  <si>
    <t>APIEU#8-0308</t>
  </si>
  <si>
    <t>어퓨쥬시플래닝릴리프약산성클렌징워터</t>
  </si>
  <si>
    <t>AP309</t>
  </si>
  <si>
    <t>APIEU#8-0309</t>
  </si>
  <si>
    <t>어퓨산뽕나무잡티앰플</t>
  </si>
  <si>
    <t>AP310</t>
  </si>
  <si>
    <t>APIEU#8-0310</t>
  </si>
  <si>
    <t>어퓨산뽕나무잡티크림</t>
  </si>
  <si>
    <t>AP311</t>
  </si>
  <si>
    <t>APIEU#8-0311</t>
  </si>
  <si>
    <t>어퓨산뽕나무집중앰플마스크</t>
  </si>
  <si>
    <t>AP312</t>
  </si>
  <si>
    <t>APIEU#8-0312</t>
  </si>
  <si>
    <t>어퓨과즙팡젤리빔하이라이터_01(빔뿜는크림소다)</t>
  </si>
  <si>
    <t>AP313</t>
  </si>
  <si>
    <t>APIEU#8-0313</t>
  </si>
  <si>
    <t>어퓨과즙팡젤리빔하이라이터_02(광란의딸기소다)</t>
  </si>
  <si>
    <t>AP314</t>
  </si>
  <si>
    <t>APIEU#8-0314</t>
  </si>
  <si>
    <t>어퓨산뽕나무잡티앰플대용량기획세트</t>
  </si>
  <si>
    <t>AP315</t>
  </si>
  <si>
    <t>APIEU#8-0315</t>
  </si>
  <si>
    <t>어퓨산뽕나무잡티앰플(대용량)</t>
  </si>
  <si>
    <t>AP316</t>
  </si>
  <si>
    <t>APIEU#8-0316</t>
  </si>
  <si>
    <t>어퓨맑은솔싹수분진정미스트</t>
  </si>
  <si>
    <t>AP317</t>
  </si>
  <si>
    <t>APIEU#8-0317</t>
  </si>
  <si>
    <t>어퓨맑은솔싹오버나이트립마스크</t>
  </si>
  <si>
    <t>AP318</t>
  </si>
  <si>
    <t>APIEU#8-0318</t>
  </si>
  <si>
    <t>어퓨산뽕나무토너</t>
  </si>
  <si>
    <t>AP319</t>
  </si>
  <si>
    <t>APIEU#8-0319</t>
  </si>
  <si>
    <t>(R)어퓨리얼빅요구르트한병(플레인)</t>
  </si>
  <si>
    <t>AP320</t>
  </si>
  <si>
    <t>APIEU#8-0320</t>
  </si>
  <si>
    <t>(R)어퓨리얼빅요구르트한병(딸기)</t>
  </si>
  <si>
    <t>AP321</t>
  </si>
  <si>
    <t>APIEU#8-0321</t>
  </si>
  <si>
    <t>(R)어퓨리얼빅요구르트한병(사과)</t>
  </si>
  <si>
    <t>AP322</t>
  </si>
  <si>
    <t>APIEU#8-0322</t>
  </si>
  <si>
    <t>(R)어퓨리얼빅요구르트한병(망고)</t>
  </si>
  <si>
    <t>AP323</t>
  </si>
  <si>
    <t>APIEU#8-0323</t>
  </si>
  <si>
    <t>(R)마데카소사이드블루토너</t>
  </si>
  <si>
    <t>AP324</t>
  </si>
  <si>
    <t>APIEU#8-0324</t>
  </si>
  <si>
    <t>어퓨산뽕나무잡티기획세트</t>
  </si>
  <si>
    <t>AP325</t>
  </si>
  <si>
    <t>APIEU#8-0325</t>
  </si>
  <si>
    <t>(R)마데카소사이드블루스페셜세트</t>
  </si>
  <si>
    <t>AP326</t>
  </si>
  <si>
    <t>APIEU#8-0326</t>
  </si>
  <si>
    <t>어퓨락토바실러스보습토너</t>
  </si>
  <si>
    <t>AP327</t>
  </si>
  <si>
    <t>APIEU#8-0327</t>
  </si>
  <si>
    <t>어퓨락토바실러스보습앰플</t>
  </si>
  <si>
    <t>AP328</t>
  </si>
  <si>
    <t>APIEU#8-0328</t>
  </si>
  <si>
    <t>어퓨락토바실러스보습크림</t>
  </si>
  <si>
    <t>AP329</t>
  </si>
  <si>
    <t>APIEU#8-0329</t>
  </si>
  <si>
    <t>어퓨락토바실러스아이크림</t>
  </si>
  <si>
    <t>AP330</t>
  </si>
  <si>
    <t>APIEU#8-0330</t>
  </si>
  <si>
    <t>(R)어퓨마데카소사이드앰플2X(대용량)</t>
  </si>
  <si>
    <t>AP331</t>
  </si>
  <si>
    <t>APIEU#8-0331</t>
  </si>
  <si>
    <t>(R)어퓨마데카소사이드앰플2X</t>
  </si>
  <si>
    <t>AP332</t>
  </si>
  <si>
    <t>APIEU#8-0332</t>
  </si>
  <si>
    <t>어퓨리얼앰플마스크산뽕나무</t>
  </si>
  <si>
    <t xml:space="preserve"> </t>
  </si>
  <si>
    <t>AP333</t>
  </si>
  <si>
    <t>APIEU#8-0333</t>
  </si>
  <si>
    <t>(R)어퓨마데카소사이드크림2X</t>
  </si>
  <si>
    <t>AP334</t>
  </si>
  <si>
    <t>APIEU#8-0334</t>
  </si>
  <si>
    <t>(R)어퓨마데카소사이드크림2X(대용량)</t>
  </si>
  <si>
    <t>AP335</t>
  </si>
  <si>
    <t>APIEU#8-0335</t>
  </si>
  <si>
    <t>어퓨민트스칼프헤어식초</t>
  </si>
  <si>
    <t>AP336</t>
  </si>
  <si>
    <t>APIEU#8-0336</t>
  </si>
  <si>
    <t>어퓨파워블록톤업선베이스핑크</t>
  </si>
  <si>
    <t>AP337</t>
  </si>
  <si>
    <t>APIEU#8-0337</t>
  </si>
  <si>
    <t>(R)어퓨트루매트플루이드_PK02(타임아웃)</t>
  </si>
  <si>
    <t>AP338</t>
  </si>
  <si>
    <t>APIEU#8-0338</t>
  </si>
  <si>
    <t>(R)어퓨트루매트플루이드_PK03(컴투어스)</t>
  </si>
  <si>
    <t>AP339</t>
  </si>
  <si>
    <t>APIEU#8-0339</t>
  </si>
  <si>
    <t>(R)어퓨트루매트플루이드_CR01(스테이로즈)</t>
  </si>
  <si>
    <t>AP340</t>
  </si>
  <si>
    <t>APIEU#8-0340</t>
  </si>
  <si>
    <t>(R)어퓨트루매트플루이드_CR03(데일리브리즈)</t>
  </si>
  <si>
    <t>AP341</t>
  </si>
  <si>
    <t>APIEU#8-0341</t>
  </si>
  <si>
    <t>(R)어퓨트루매트플루이드_CR04(웨이백)</t>
  </si>
  <si>
    <t>AP342</t>
  </si>
  <si>
    <t>APIEU#8-0342</t>
  </si>
  <si>
    <t>(R)어퓨트루매트플루이드_BR01(썸아몬드)</t>
  </si>
  <si>
    <t>AP343</t>
  </si>
  <si>
    <t>APIEU#8-0343</t>
  </si>
  <si>
    <t>어퓨과즙팡틴트_RD03(눈치코치리치)</t>
  </si>
  <si>
    <t>AP344</t>
  </si>
  <si>
    <t>APIEU#8-0344</t>
  </si>
  <si>
    <t>어퓨과즙팡틴트_RD04(본체만체리)</t>
  </si>
  <si>
    <t>AP345</t>
  </si>
  <si>
    <t>APIEU#8-0345</t>
  </si>
  <si>
    <t>어퓨과즙팡틴트_CR04(머쓱타드머루)</t>
  </si>
  <si>
    <t>AP346</t>
  </si>
  <si>
    <t>APIEU#8-0346</t>
  </si>
  <si>
    <t>어퓨과즙팡틴트_CR05(상큼뽀짝자몽)</t>
  </si>
  <si>
    <t>AP347</t>
  </si>
  <si>
    <t>APIEU#8-0347</t>
  </si>
  <si>
    <t>어퓨히아루치온순수앰플</t>
  </si>
  <si>
    <t>AP348</t>
  </si>
  <si>
    <t>APIEU#8-0348</t>
  </si>
  <si>
    <t>어퓨아이컬러쁘앙떼_1호(저스트블루밍)</t>
  </si>
  <si>
    <t>AP349</t>
  </si>
  <si>
    <t>APIEU#8-0349</t>
  </si>
  <si>
    <t>어퓨아이컬러쁘앙떼_3호(인디스모먼트)</t>
  </si>
  <si>
    <t>AP350</t>
  </si>
  <si>
    <t>(R)어퓨물광틴트_RD05(밍숭맹숭토마토)</t>
  </si>
  <si>
    <t>AP351</t>
  </si>
  <si>
    <t>(R)어퓨물광틴트_CR02(살구로애틋하게)</t>
  </si>
  <si>
    <t>AP352</t>
  </si>
  <si>
    <t>APIEU#8-0352</t>
  </si>
  <si>
    <t>어퓨아이글리터_4호(시티오브스타)</t>
  </si>
  <si>
    <t>AP353</t>
  </si>
  <si>
    <t>APIEU#8-0353</t>
  </si>
  <si>
    <t>어퓨트루멜팅립스틱_RD01(하이업)</t>
  </si>
  <si>
    <t>A'PIEU TRUE MELTING LIPSTICK (RD01/HIGH UP)</t>
  </si>
  <si>
    <t>AP354</t>
  </si>
  <si>
    <t>APIEU#8-0354</t>
  </si>
  <si>
    <t>어퓨트루멜팅립스틱_RD03(디스앤댓)</t>
  </si>
  <si>
    <t>A'PIEU TRUE MELTING LIPSTICK (RD03/THIS AND THAT)</t>
  </si>
  <si>
    <t>AP355</t>
  </si>
  <si>
    <t>APIEU#8-0355</t>
  </si>
  <si>
    <t>어퓨트루멜팅립스틱_CR01(코랄제틱)</t>
  </si>
  <si>
    <t>AP356</t>
  </si>
  <si>
    <t>APIEU#8-0356</t>
  </si>
  <si>
    <t>어퓨트루멜팅립스틱_CR02(언더레인)</t>
  </si>
  <si>
    <t>AP357</t>
  </si>
  <si>
    <t>APIEU#8-0357</t>
  </si>
  <si>
    <t>어퓨트루멜팅립스틱_CR03(하우데어)</t>
  </si>
  <si>
    <t>AP358</t>
  </si>
  <si>
    <t>APIEU#8-0358</t>
  </si>
  <si>
    <t>어퓨트루멜팅립스틱_CR04(헤이,유)</t>
  </si>
  <si>
    <t>AP359</t>
  </si>
  <si>
    <t>APIEU#8-0359</t>
  </si>
  <si>
    <t>어퓨트루멜팅립스틱_OR01(프롬나우)</t>
  </si>
  <si>
    <t>AP360</t>
  </si>
  <si>
    <t>APIEU#8-0360</t>
  </si>
  <si>
    <t>어퓨트루멜팅립스틱_BR01(글레이즈드쿠키)</t>
  </si>
  <si>
    <t>AP361</t>
  </si>
  <si>
    <t>APIEU#8-0361</t>
  </si>
  <si>
    <t>어퓨트루벨벳립스틱_RD01(러브그라피)</t>
  </si>
  <si>
    <t>AP362</t>
  </si>
  <si>
    <t>APIEU#8-0362</t>
  </si>
  <si>
    <t>어퓨트루벨벳립스틱_RD02(백인더데이)</t>
  </si>
  <si>
    <t>AP363</t>
  </si>
  <si>
    <t>APIEU#8-0363</t>
  </si>
  <si>
    <t>어퓨트루벨벳립스틱_RD03(스탠드아웃)</t>
  </si>
  <si>
    <t>AP364</t>
  </si>
  <si>
    <t>APIEU#8-0364</t>
  </si>
  <si>
    <t>어퓨트루벨벳립스틱_RD04(와인드업)</t>
  </si>
  <si>
    <t>AP365</t>
  </si>
  <si>
    <t>APIEU#8-0365</t>
  </si>
  <si>
    <t>어퓨트루벨벳립스틱_OR01(비유어셀프)</t>
  </si>
  <si>
    <t>AP366</t>
  </si>
  <si>
    <t>APIEU#8-0366</t>
  </si>
  <si>
    <t>어퓨트루벨벳립스틱_BR01(마이웬즈데이)</t>
  </si>
  <si>
    <t>AP367</t>
  </si>
  <si>
    <t>APIEU#8-0367</t>
  </si>
  <si>
    <t>어퓨트루벨벳립스틱_PK01(후댓보이)</t>
  </si>
  <si>
    <t>AP368</t>
  </si>
  <si>
    <t>APIEU#8-0368</t>
  </si>
  <si>
    <t>어퓨트루벨벳립스틱_PK02(테이크백)</t>
  </si>
  <si>
    <t>AP369</t>
  </si>
  <si>
    <t>APIEU#8-0369</t>
  </si>
  <si>
    <t>어퓨트루벨벳립스틱_CR01(콜링인러브)</t>
  </si>
  <si>
    <t>AP370</t>
  </si>
  <si>
    <t>APIEU#8-0370</t>
  </si>
  <si>
    <t>어퓨트루벨벳립스틱_CR02(번트코랄)</t>
  </si>
  <si>
    <t>AP371</t>
  </si>
  <si>
    <t>APIEU#8-0371</t>
  </si>
  <si>
    <t>어퓨트루멜팅립스틱_RD04(애플젤리)</t>
  </si>
  <si>
    <t>AP372</t>
  </si>
  <si>
    <t>APIEU#8-0372</t>
  </si>
  <si>
    <t>어퓨트루멜팅립스틱_PK02(시티블라썸)</t>
  </si>
  <si>
    <t>AP373</t>
  </si>
  <si>
    <t>APIEU#8-0373</t>
  </si>
  <si>
    <t>어퓨트루벨벳립스틱_CR03(피치클라우드)</t>
  </si>
  <si>
    <t>AP374</t>
  </si>
  <si>
    <t>APIEU#8-0374</t>
  </si>
  <si>
    <t>어퓨트루벨벳립스틱_CR04(코스모코랄)</t>
  </si>
  <si>
    <t>AP375</t>
  </si>
  <si>
    <t>APIEU#8-0375</t>
  </si>
  <si>
    <t>(R)어퓨트루매트플루이드_CR05(라이크어스)</t>
  </si>
  <si>
    <t>AP376</t>
  </si>
  <si>
    <t>APIEU#8-0376</t>
  </si>
  <si>
    <t>어퓨오일에빠진앰플마스크</t>
  </si>
  <si>
    <t>AP377</t>
  </si>
  <si>
    <t>APIEU#8-0377</t>
  </si>
  <si>
    <t>어퓨과즙팡핸드크림_꿀맛복숭아</t>
  </si>
  <si>
    <t>AP378</t>
  </si>
  <si>
    <t>APIEU#8-0378</t>
  </si>
  <si>
    <t>어퓨과즙팡핸드크림_녹차먹인자몽</t>
  </si>
  <si>
    <t>AP379</t>
  </si>
  <si>
    <t>APIEU#8-0379</t>
  </si>
  <si>
    <t>어퓨과즙팡핸드크림_월계수에블랙커런트</t>
  </si>
  <si>
    <t>AP380</t>
  </si>
  <si>
    <t>APIEU#8-0380</t>
  </si>
  <si>
    <t>어퓨과즙팡핸드크림_알로에바른배</t>
  </si>
  <si>
    <t>AP381</t>
  </si>
  <si>
    <t>APIEU#8-0381</t>
  </si>
  <si>
    <t>어퓨3D컨투어링키트_1호(내추럴웜)</t>
  </si>
  <si>
    <t>AP382</t>
  </si>
  <si>
    <t>APIEU#8-0382</t>
  </si>
  <si>
    <t>어퓨3D컨투어링키트_2호(뉴트럴쿨)</t>
  </si>
  <si>
    <t>AP383</t>
  </si>
  <si>
    <t>APIEU#8-0383</t>
  </si>
  <si>
    <t>어퓨컬러립펜슬(매트)_CR02(원더월)</t>
  </si>
  <si>
    <t>AP384</t>
  </si>
  <si>
    <t>APIEU#8-0384</t>
  </si>
  <si>
    <t>어퓨컬러립펜슬(매트)_RD05(하이앤드라이)</t>
  </si>
  <si>
    <t>AP385</t>
  </si>
  <si>
    <t>APIEU#8-0385</t>
  </si>
  <si>
    <t>어퓨컬러립스테인(젤틴트)_OR01(풀오브라이트)</t>
  </si>
  <si>
    <t>AP386</t>
  </si>
  <si>
    <t>(R)어퓨물광틴트_RD01(사랑에빠진장미)</t>
  </si>
  <si>
    <t>AP387</t>
  </si>
  <si>
    <t>(R)어퓨물광틴트_RD02(비몽사몽복숭아)</t>
  </si>
  <si>
    <t>AP388</t>
  </si>
  <si>
    <t>(R)어퓨물광틴트_RD04(베리의연애담)</t>
  </si>
  <si>
    <t>AP389</t>
  </si>
  <si>
    <t>APIEU#8-0389</t>
  </si>
  <si>
    <t>(R)어퓨립테라피_에센셜티</t>
  </si>
  <si>
    <t>AP390</t>
  </si>
  <si>
    <t>APIEU#8-0390</t>
  </si>
  <si>
    <t>(R)어퓨립테라피_로즈우드</t>
  </si>
  <si>
    <t>AP391</t>
  </si>
  <si>
    <t>APIEU#8-0391</t>
  </si>
  <si>
    <t>어퓨립테라피_디어플럼</t>
  </si>
  <si>
    <t>AP392</t>
  </si>
  <si>
    <t>APIEU#8-0392</t>
  </si>
  <si>
    <t>어퓨물광틴트_PK04(토라진자두)</t>
  </si>
  <si>
    <t>A'PIEU WATER LIGHT TINT (PK04)</t>
  </si>
  <si>
    <t>AP393</t>
  </si>
  <si>
    <t>APIEU#8-0393</t>
  </si>
  <si>
    <t>AP394</t>
  </si>
  <si>
    <t>APIEU#8-0394</t>
  </si>
  <si>
    <t>AP395</t>
  </si>
  <si>
    <t>APIEU#8-0395</t>
  </si>
  <si>
    <t>(R)어퓨물광틴트_RD03(쌉싸름한장미)</t>
  </si>
  <si>
    <t>AP396</t>
  </si>
  <si>
    <t>APIEU#8-0396</t>
  </si>
  <si>
    <t>AP397</t>
  </si>
  <si>
    <t>APIEU#8-0397</t>
  </si>
  <si>
    <t>AP398</t>
  </si>
  <si>
    <t>APIEU#8-0398</t>
  </si>
  <si>
    <t>(R)어퓨물광틴트_RD06(단풍의자존심)</t>
  </si>
  <si>
    <t>AP399</t>
  </si>
  <si>
    <t>APIEU#8-0399</t>
  </si>
  <si>
    <t>(R)어퓨물광틴트_PK01(벚꽃의지각)</t>
  </si>
  <si>
    <t>AP400</t>
  </si>
  <si>
    <t>APIEU#8-0400</t>
  </si>
  <si>
    <t>(R)어퓨물광틴트_CR01(덜익은자몽)</t>
  </si>
  <si>
    <t>AP401</t>
  </si>
  <si>
    <t>APIEU#8-0401</t>
  </si>
  <si>
    <t>AP402</t>
  </si>
  <si>
    <t>APIEU#8-0402</t>
  </si>
  <si>
    <t>(R)어퓨물광틴트_CR03(갈팡질팡튤립)</t>
  </si>
  <si>
    <t>AP403</t>
  </si>
  <si>
    <t>APIEU#8-0403</t>
  </si>
  <si>
    <t>(R)어퓨물광틴트_OR01(부끄러운망고)</t>
  </si>
  <si>
    <t>AP404</t>
  </si>
  <si>
    <t>APIEU#8-0404</t>
  </si>
  <si>
    <t>(R)어퓨물광틴트_OR03(익어버린홍시)</t>
  </si>
  <si>
    <t>AP405</t>
  </si>
  <si>
    <t>APIEU#8-0405</t>
  </si>
  <si>
    <t>어퓨매트핏펜라이너_블랙</t>
  </si>
  <si>
    <t>AP406</t>
  </si>
  <si>
    <t>APIEU#8-0406</t>
  </si>
  <si>
    <t>어퓨매트핏펜라이너_브라운</t>
  </si>
  <si>
    <t>AP407</t>
  </si>
  <si>
    <t>APIEU#8-0407</t>
  </si>
  <si>
    <t>(NEW)어퓨과즙팡머랭블러셔_BE01(맛있는무화과랭)</t>
  </si>
  <si>
    <t>AP408</t>
  </si>
  <si>
    <t>APIEU#8-0408</t>
  </si>
  <si>
    <t>(NEW)어퓨과즙팡머랭블러셔_BE02(잘말린자두랭)</t>
  </si>
  <si>
    <t>AP409</t>
  </si>
  <si>
    <t>APIEU#8-0409</t>
  </si>
  <si>
    <t>(NEW)어퓨과즙팡머랭블러셔_CR01(잘익은살구랭)</t>
  </si>
  <si>
    <t>AP410</t>
  </si>
  <si>
    <t>APIEU#8-0410</t>
  </si>
  <si>
    <t>(NEW)어퓨과즙팡머랭블러셔_CR02(그윽한구아바랭)</t>
  </si>
  <si>
    <t>AP411</t>
  </si>
  <si>
    <t>APIEU#8-0411</t>
  </si>
  <si>
    <t>(NEW)어퓨과즙팡머랭블러셔_PK01(발그레복숭아랭)</t>
  </si>
  <si>
    <t>AP412</t>
  </si>
  <si>
    <t>APIEU#8-0412</t>
  </si>
  <si>
    <t>(NEW)어퓨과즙팡머랭블러셔_PK02(달달한딸기랭)</t>
  </si>
  <si>
    <t>AP413</t>
  </si>
  <si>
    <t>APIEU#8-0413</t>
  </si>
  <si>
    <t>어퓨과즙팡틴트_RD01(넌나에게사과)</t>
  </si>
  <si>
    <t>AP414</t>
  </si>
  <si>
    <t>APIEU#8-0414</t>
  </si>
  <si>
    <t>어퓨과즙팡틴트_RD02(미안해화플럼)</t>
  </si>
  <si>
    <t>AP415</t>
  </si>
  <si>
    <t>APIEU#8-0415</t>
  </si>
  <si>
    <t>어퓨과즙팡틴트_CR01(키키칠리토마토)</t>
  </si>
  <si>
    <t>AP416</t>
  </si>
  <si>
    <t>APIEU#8-0416</t>
  </si>
  <si>
    <t>어퓨과즙팡틴트_CR02(감잡은홍시)</t>
  </si>
  <si>
    <t>AP417</t>
  </si>
  <si>
    <t>APIEU#8-0417</t>
  </si>
  <si>
    <t>어퓨과즙팡틴트_CR03(대추발라도예뻐)</t>
  </si>
  <si>
    <t>AP418</t>
  </si>
  <si>
    <t>APIEU#8-0418</t>
  </si>
  <si>
    <t>어퓨과즙팡틴트_OR01(깨물고싶귤)</t>
  </si>
  <si>
    <t>AP419</t>
  </si>
  <si>
    <t>APIEU#8-0419</t>
  </si>
  <si>
    <t>어퓨과즙팡틴트_BE01(무심결에무화과)</t>
  </si>
  <si>
    <t>AP420</t>
  </si>
  <si>
    <t>APIEU#8-0420</t>
  </si>
  <si>
    <t>어퓨과즙팡틴트_VL01(너는몰라즈베리)</t>
  </si>
  <si>
    <t>AP421</t>
  </si>
  <si>
    <t>APIEU#8-0421</t>
  </si>
  <si>
    <t>(R)어퓨래스팅립틴트_RD03(헤일리)</t>
  </si>
  <si>
    <t>AP422</t>
  </si>
  <si>
    <t>APIEU#8-0422</t>
  </si>
  <si>
    <t>어퓨과즙팡스파클링틴트_RD01(리듬타는리치)</t>
  </si>
  <si>
    <t>AP423</t>
  </si>
  <si>
    <t>APIEU#8-0423</t>
  </si>
  <si>
    <t>어퓨과즙팡스파클링틴트_RD02(멀뚱멀뚱머루)</t>
  </si>
  <si>
    <t>AP424</t>
  </si>
  <si>
    <t>APIEU#8-0424</t>
  </si>
  <si>
    <t>어퓨와일드매트립스틱_RD02(레드어필)</t>
  </si>
  <si>
    <t>AP425</t>
  </si>
  <si>
    <t>APIEU#8-0425</t>
  </si>
  <si>
    <t>어퓨과즙팡스파클링틴트_CR01(대충말린대추)</t>
  </si>
  <si>
    <t>AP426</t>
  </si>
  <si>
    <t>APIEU#8-0426</t>
  </si>
  <si>
    <t>어퓨과즙팡스파클링틴트_BE01(무드있는무화과)</t>
  </si>
  <si>
    <t>AP427</t>
  </si>
  <si>
    <t>APIEU#8-0427</t>
  </si>
  <si>
    <t>어퓨과즙팡스파클링틴트_RD03(사치스러운사과)</t>
  </si>
  <si>
    <t>AP428</t>
  </si>
  <si>
    <t>APIEU#8-0428</t>
  </si>
  <si>
    <t>어퓨과즙팡스파클링틴트_PK01(나대지마라즈베리)</t>
  </si>
  <si>
    <t>AP429</t>
  </si>
  <si>
    <t>APIEU#8-0429</t>
  </si>
  <si>
    <t>어퓨과즙팡스파클링틴트_CR02(당당한단감)</t>
  </si>
  <si>
    <t>AP430</t>
  </si>
  <si>
    <t>APIEU#8-0430</t>
  </si>
  <si>
    <t>어퓨과즙팡스파클링틴트_BE02(구애하는구아바)</t>
  </si>
  <si>
    <t>AP431</t>
  </si>
  <si>
    <t>APIEU#8-0431</t>
  </si>
  <si>
    <t>(NEW)어퓨과즙팡당틴트_RD01(수출흑자사과당)</t>
  </si>
  <si>
    <t>AP432</t>
  </si>
  <si>
    <t>APIEU#8-0432</t>
  </si>
  <si>
    <t>(NEW)어퓨과즙팡당틴트_RD02(시민안전토마토당)</t>
  </si>
  <si>
    <t>AP433</t>
  </si>
  <si>
    <t>APIEU#8-0433</t>
  </si>
  <si>
    <t>(NEW)어퓨과즙팡당틴트_PK01(청년복지딸기당)</t>
  </si>
  <si>
    <t>AP434</t>
  </si>
  <si>
    <t>APIEU#8-0434</t>
  </si>
  <si>
    <t>(NEW)어퓨과즙팡당틴트_PK02(기회평등자두당)</t>
  </si>
  <si>
    <t>AP435</t>
  </si>
  <si>
    <t>APIEU#8-0435</t>
  </si>
  <si>
    <t>(NEW)어퓨과즙팡당틴트_CR01(국민사랑무화과당)</t>
  </si>
  <si>
    <t>AP436</t>
  </si>
  <si>
    <t>APIEU#8-0436</t>
  </si>
  <si>
    <t>(NEW)어퓨과즙팡당틴트_CR02(고용안정대추당)</t>
  </si>
  <si>
    <t>AP437</t>
  </si>
  <si>
    <t>APIEU#8-0437</t>
  </si>
  <si>
    <t>(NEW)어퓨과즙팡당틴트_OR01(주가상승홍시당)</t>
  </si>
  <si>
    <t>AP438</t>
  </si>
  <si>
    <t>APIEU#8-0438</t>
  </si>
  <si>
    <t>(NEW)어퓨과즙팡당틴트_BE01(경기호황구아바당)</t>
  </si>
  <si>
    <t>AP439</t>
  </si>
  <si>
    <t>APIEU#8-0439</t>
  </si>
  <si>
    <t>어퓨과즙팡컬러립밤_PK01(딸기로운생활)</t>
  </si>
  <si>
    <t>AP440</t>
  </si>
  <si>
    <t>APIEU#8-0440</t>
  </si>
  <si>
    <t>어퓨과즙팡컬러립밤_PK02(촉촉하게구아바)</t>
  </si>
  <si>
    <t>AP441</t>
  </si>
  <si>
    <t>APIEU#8-0441</t>
  </si>
  <si>
    <t>어퓨과즙팡컬러립밤_RD01(정신체리자)</t>
  </si>
  <si>
    <t>AP442</t>
  </si>
  <si>
    <t>APIEU#8-0442</t>
  </si>
  <si>
    <t>어퓨과즙팡컬러립밤_RD02(리치리치뱅뱅)</t>
  </si>
  <si>
    <t>AP443</t>
  </si>
  <si>
    <t>APIEU#8-0443</t>
  </si>
  <si>
    <t>어퓨과즙팡컬러립밤_CR01(자몽자답)</t>
  </si>
  <si>
    <t>AP444</t>
  </si>
  <si>
    <t>APIEU#8-0444</t>
  </si>
  <si>
    <t>어퓨과즙팡컬러립밤_CR02(신경끄고대추살자)</t>
  </si>
  <si>
    <t>AP445</t>
  </si>
  <si>
    <t>APIEU#8-0445</t>
  </si>
  <si>
    <t>어퓨모공대장민지클렌징오일</t>
  </si>
  <si>
    <t>AP446</t>
  </si>
  <si>
    <t>APIEU#8-0446</t>
  </si>
  <si>
    <t>어퓨과즙팡무스틴트_RD01(사과의말씀)</t>
  </si>
  <si>
    <t>AP447</t>
  </si>
  <si>
    <t>APIEU#8-0447</t>
  </si>
  <si>
    <t>어퓨과즙팡무스틴트_RD02(맘에들면댓글딸기)</t>
  </si>
  <si>
    <t>AP448</t>
  </si>
  <si>
    <t>APIEU#8-0448</t>
  </si>
  <si>
    <t>어퓨과즙팡무스틴트_PK01(맛있게구아바)</t>
  </si>
  <si>
    <t>AP449</t>
  </si>
  <si>
    <t>APIEU#8-0449</t>
  </si>
  <si>
    <t>어퓨과즙팡무스틴트_CR01(피치지마자기야)</t>
  </si>
  <si>
    <t>AP450</t>
  </si>
  <si>
    <t>APIEU#8-0450</t>
  </si>
  <si>
    <t>어퓨과즙팡무스틴트_CR02(그냥대추해)</t>
  </si>
  <si>
    <t>AP451</t>
  </si>
  <si>
    <t>APIEU#8-0451</t>
  </si>
  <si>
    <t>어퓨과즙팡무스틴트_CR03(자두자두졸려)</t>
  </si>
  <si>
    <t>AP452</t>
  </si>
  <si>
    <t>APIEU#8-0452</t>
  </si>
  <si>
    <t>어퓨과즙팡무스틴트_OR01(단감이많이단감)</t>
  </si>
  <si>
    <t>AP453</t>
  </si>
  <si>
    <t>APIEU#8-0453</t>
  </si>
  <si>
    <t>어퓨과즙팡무스틴트_BE01(너무화과나)</t>
  </si>
  <si>
    <t>AP454</t>
  </si>
  <si>
    <t>APIEU#8-0454</t>
  </si>
  <si>
    <t>어퓨과즙팡무스틴트_RD03(두바이석류부자)</t>
  </si>
  <si>
    <t>AP455</t>
  </si>
  <si>
    <t>APIEU#8-0455</t>
  </si>
  <si>
    <t>어퓨과즙팡무스틴트_PK02(투엑스라즈베리)</t>
  </si>
  <si>
    <t>AP456</t>
  </si>
  <si>
    <t>APIEU#8-0456</t>
  </si>
  <si>
    <t>어퓨과즙팡무스틴트_CR04(잘살구있니)</t>
  </si>
  <si>
    <t>AP457</t>
  </si>
  <si>
    <t>APIEU#8-0457</t>
  </si>
  <si>
    <t>어퓨과즙팡무스틴트_CR05(푹자몽좋겠어)</t>
  </si>
  <si>
    <t>AP458</t>
  </si>
  <si>
    <t>APIEU#8-0458</t>
  </si>
  <si>
    <t>어퓨과즙팡무스틴트_RD04(땡큐쏘리치)</t>
  </si>
  <si>
    <t>AP459</t>
  </si>
  <si>
    <t>APIEU#8-0459</t>
  </si>
  <si>
    <t>어퓨과즙팡무스틴트_RD05(너지금오디야)</t>
  </si>
  <si>
    <t>AP460</t>
  </si>
  <si>
    <t>APIEU#8-0460</t>
  </si>
  <si>
    <t>어퓨과즙팡무스틴트_CR06(기다려곶감)</t>
  </si>
  <si>
    <t>AP461</t>
  </si>
  <si>
    <t>APIEU#8-0461</t>
  </si>
  <si>
    <t>어퓨과즙팡무스틴트_CR07(토마토는채소지만)</t>
  </si>
  <si>
    <t>AP462</t>
  </si>
  <si>
    <t>APIEU#8-0462</t>
  </si>
  <si>
    <t>어퓨허니앤밀크립슬리핑팩</t>
  </si>
  <si>
    <t>AP463</t>
  </si>
  <si>
    <t>APIEU#8-0463</t>
  </si>
  <si>
    <t>어퓨허니앤밀크립스크럽</t>
  </si>
  <si>
    <t>AP464</t>
  </si>
  <si>
    <t>APIEU#8-0464</t>
  </si>
  <si>
    <t>(R)어퓨허니앤밀크영양립밤</t>
  </si>
  <si>
    <t>AP465</t>
  </si>
  <si>
    <t>APIEU#8-0465</t>
  </si>
  <si>
    <t>어퓨컬러립스테인(매트플루이드)_RD01(핫앤스파이시)</t>
  </si>
  <si>
    <t>AP466</t>
  </si>
  <si>
    <t>APIEU#8-0466</t>
  </si>
  <si>
    <t>어퓨컬러립스테인(매트플루이드)_CR01(진저버터)</t>
  </si>
  <si>
    <t>AP467</t>
  </si>
  <si>
    <t>APIEU#8-0467</t>
  </si>
  <si>
    <t>어퓨컬러립스테인(매트플루이드)_BR01(토피넛)</t>
  </si>
  <si>
    <t>AP468</t>
  </si>
  <si>
    <t>APIEU#8-0468</t>
  </si>
  <si>
    <t>어퓨스키니브로우펜슬_다크브라운</t>
  </si>
  <si>
    <t>AP469</t>
  </si>
  <si>
    <t>APIEU#8-0469</t>
  </si>
  <si>
    <t>어퓨컬러립스테인(젤틴트)_CR03(멜팅메이플)</t>
  </si>
  <si>
    <t>AP470</t>
  </si>
  <si>
    <t>APIEU#8-0470</t>
  </si>
  <si>
    <t>어퓨컬러립스테인(매트플루이드)_RD04(점프오버)</t>
  </si>
  <si>
    <t>AP471</t>
  </si>
  <si>
    <t>APIEU#8-0471</t>
  </si>
  <si>
    <t>어퓨허니앤밀크립오일</t>
  </si>
  <si>
    <t>AP472</t>
  </si>
  <si>
    <t>APIEU#8-0472</t>
  </si>
  <si>
    <t>어퓨컬러립스테인(벨벳틴트)_RD03(텐투원)</t>
  </si>
  <si>
    <t>AP473</t>
  </si>
  <si>
    <t>APIEU#8-0473</t>
  </si>
  <si>
    <t>어퓨래스팅젤틴트_RD02(플럼플리터)</t>
  </si>
  <si>
    <t>AP474</t>
  </si>
  <si>
    <t>APIEU#8-0474</t>
  </si>
  <si>
    <t>어퓨래스팅젤틴트_OR01(펌멜펌킨)</t>
  </si>
  <si>
    <t>AP475</t>
  </si>
  <si>
    <t>APIEU#8-0475</t>
  </si>
  <si>
    <t>어퓨래스팅젤틴트_OR02(마린만다린)</t>
  </si>
  <si>
    <t>AP476</t>
  </si>
  <si>
    <t>APIEU#8-0476</t>
  </si>
  <si>
    <t>어퓨래스팅젤틴트_BR01(리치리치)</t>
  </si>
  <si>
    <t>AP477</t>
  </si>
  <si>
    <t>APIEU#8-0477</t>
  </si>
  <si>
    <t>어퓨컬러립스테인_매트플루이드_CR04_이터널</t>
  </si>
  <si>
    <t>AP478</t>
  </si>
  <si>
    <t>APIEU#8-0478</t>
  </si>
  <si>
    <t>어퓨스키니브로우카라_미디엄브라운</t>
  </si>
  <si>
    <t>AP479</t>
  </si>
  <si>
    <t>APIEU#8-0479</t>
  </si>
  <si>
    <t>어퓨프로컬링블랙픽서마스카라</t>
  </si>
  <si>
    <t>AP480</t>
  </si>
  <si>
    <t>APIEU#8-0480</t>
  </si>
  <si>
    <t>(팁변경)어퓨하루타투브로우_라이트브라운</t>
  </si>
  <si>
    <t>AP481</t>
  </si>
  <si>
    <t>APIEU#8-0481</t>
  </si>
  <si>
    <t>(팁변경)어퓨하루타투브로우_미디엄브라운</t>
  </si>
  <si>
    <t>AP482</t>
  </si>
  <si>
    <t>APIEU#8-0482</t>
  </si>
  <si>
    <t>어퓨엣지브로우펜슬_다크브라운</t>
  </si>
  <si>
    <t>AP483</t>
  </si>
  <si>
    <t>APIEU#8-0483</t>
  </si>
  <si>
    <t>어퓨엣지브로우펜슬_미디엄브라운</t>
  </si>
  <si>
    <t>AP484</t>
  </si>
  <si>
    <t>APIEU#8-0484</t>
  </si>
  <si>
    <t>어퓨엣지브로우펜슬_라이트브라운</t>
  </si>
  <si>
    <t>AP485</t>
  </si>
  <si>
    <t>APIEU#8-0485</t>
  </si>
  <si>
    <t>어퓨엣지브로우펜슬_그레이브라운</t>
  </si>
  <si>
    <t>AP486</t>
  </si>
  <si>
    <t>APIEU#8-0486</t>
  </si>
  <si>
    <t>어퓨프로컬링브라운픽서마스카라</t>
  </si>
  <si>
    <t>AP487</t>
  </si>
  <si>
    <t>APIEU#8-0487</t>
  </si>
  <si>
    <t>어퓨프로컬링더블랙픽서마스카라</t>
  </si>
  <si>
    <t>AP488</t>
  </si>
  <si>
    <t>APIEU#8-0488</t>
  </si>
  <si>
    <t>어퓨스키니브로우카라_소프트브라운</t>
  </si>
  <si>
    <t>AP489</t>
  </si>
  <si>
    <t>APIEU#8-0489</t>
  </si>
  <si>
    <t>어퓨스키니브로우카라_뉴트럴브라운</t>
  </si>
  <si>
    <t>AP490</t>
  </si>
  <si>
    <t>APIEU#8-0490</t>
  </si>
  <si>
    <t>어퓨스키니브로우카라_그레이브라운</t>
  </si>
  <si>
    <t>AP491</t>
  </si>
  <si>
    <t>APIEU#8-0491</t>
  </si>
  <si>
    <t>어퓨풀샷언리밋아이팔레트_1호(프롬 벌쓰)</t>
  </si>
  <si>
    <t>AP492</t>
  </si>
  <si>
    <t>APIEU#8-0492</t>
  </si>
  <si>
    <t>어퓨풀샷언리밋아이팔레트_2호(베이크 베터)</t>
  </si>
  <si>
    <t>AP493</t>
  </si>
  <si>
    <t>APIEU#8-0493</t>
  </si>
  <si>
    <t>어퓨풀샷언리밋아이팔레트_3호(스톨린 웸블리)</t>
  </si>
  <si>
    <t>AP494</t>
  </si>
  <si>
    <t>APIEU#8-0494</t>
  </si>
  <si>
    <t>어퓨 본투비 매드볼륨 아이래쉬 세럼</t>
  </si>
  <si>
    <t>BUENO</t>
  </si>
  <si>
    <t>BU001</t>
  </si>
  <si>
    <t>BU002</t>
  </si>
  <si>
    <t>Bueno MGF Peptide Toner Plus 100ml</t>
  </si>
  <si>
    <t>BU003</t>
  </si>
  <si>
    <t>Bueno MGF Peptide Emulsion Plus 100ml</t>
  </si>
  <si>
    <t>BU004</t>
  </si>
  <si>
    <t xml:space="preserve">Bueno MGF Peptide Serum 50ml </t>
  </si>
  <si>
    <t>BU005</t>
  </si>
  <si>
    <t xml:space="preserve">Bueno MGF Peptide Serum plus 50ml </t>
  </si>
  <si>
    <t>BU006</t>
  </si>
  <si>
    <t>Bueno MGF Peptide Eye Cream Plus 30g</t>
  </si>
  <si>
    <t>BU007</t>
  </si>
  <si>
    <t>브에노 엠지에프 세라마이드 아이크림 30g</t>
  </si>
  <si>
    <t>Bueno MGF Ceramide Eye Cream 30g</t>
  </si>
  <si>
    <t>BU008</t>
  </si>
  <si>
    <t>Bueno MGF Peptide Wrinkle Cream Plus 50g</t>
  </si>
  <si>
    <t>BU009</t>
  </si>
  <si>
    <t>Bueno CACTUS PEELING PORE TONER 150ml</t>
  </si>
  <si>
    <t>BU010</t>
  </si>
  <si>
    <t>Bueno Skin Cell Dermal Ampoule 50g</t>
  </si>
  <si>
    <t>BU011</t>
  </si>
  <si>
    <t>BU012</t>
  </si>
  <si>
    <t>브에노 화이트 브라이트닝 모이스처 크림 80g</t>
  </si>
  <si>
    <t>Bueno  Brightening Moisture Cream 80g</t>
  </si>
  <si>
    <t>BU013</t>
  </si>
  <si>
    <t>브에노 펩타이드 안티링클 크림 80g</t>
  </si>
  <si>
    <t>Bueno Anti-Wrinkle Peptide Cream 80g</t>
  </si>
  <si>
    <t>BU014</t>
  </si>
  <si>
    <t>브에노 하이드로 볼륨 리프트  세럼 40 ml</t>
  </si>
  <si>
    <t>Bueno Hydro Volume Lift Serum 40ml</t>
  </si>
  <si>
    <t>BU015</t>
  </si>
  <si>
    <t>Bueno Salmon VITAMIN S.O.S Mask 1box 5ea</t>
  </si>
  <si>
    <t>BU016</t>
  </si>
  <si>
    <t>브에노 클렌징폼 달빛 플로랄 클렌져 150ml</t>
  </si>
  <si>
    <t>Bueno Pure Moonlight Rose Floral Cleanser 150ml</t>
  </si>
  <si>
    <t>BU017</t>
  </si>
  <si>
    <t>브에노 클렌징폼 달빛 플로랄 클렌져 80ml</t>
  </si>
  <si>
    <t>Bueno Pure Moonlight Rose Floral Cleanser 80ml</t>
  </si>
  <si>
    <t>BU018</t>
  </si>
  <si>
    <t>BU019</t>
  </si>
  <si>
    <t>BU020</t>
  </si>
  <si>
    <t>BU021</t>
  </si>
  <si>
    <t>BU022</t>
  </si>
  <si>
    <t>BU023</t>
  </si>
  <si>
    <t>BU024</t>
  </si>
  <si>
    <t>BU025</t>
  </si>
  <si>
    <t>브에노 파리퀸 윌 캐롯 바디 오일 200ml</t>
  </si>
  <si>
    <t>BUENO PARIS QUEEN HUILE CARROT BODY OIL 200ml</t>
  </si>
  <si>
    <t>BU026</t>
  </si>
  <si>
    <t>BU027</t>
  </si>
  <si>
    <t>BU028</t>
  </si>
  <si>
    <t>BU029</t>
  </si>
  <si>
    <t>브에노 마데카소사이드 그린티 쿠션 파운데이션 SPF50+ PA+++ ) 23호 네이키드베이지</t>
  </si>
  <si>
    <t>BU030</t>
  </si>
  <si>
    <t>BU031</t>
  </si>
  <si>
    <t>Bueno Pore Cleaning Embo Brush</t>
  </si>
  <si>
    <t>BU032</t>
  </si>
  <si>
    <t>BU033</t>
  </si>
  <si>
    <t>Bueno  Special Gift Set</t>
  </si>
  <si>
    <t>BU034</t>
  </si>
  <si>
    <t>Bueno Charmante Odeur Peptide Hand Cream 50g</t>
  </si>
  <si>
    <t>브에노 파리퀸 윌 캐롯 바디 오일 8ml</t>
  </si>
  <si>
    <t>BUENO PARIS QUEEN HUILE CARROT BODY OIL 8ml</t>
  </si>
  <si>
    <t>bueno  cactus peeling pore toner sample(8ml)</t>
  </si>
  <si>
    <t>bueno lift serum sample(8ml)</t>
  </si>
  <si>
    <t>COSRX</t>
  </si>
  <si>
    <t>Штрихкод</t>
  </si>
  <si>
    <t>Объем</t>
  </si>
  <si>
    <t>CX001</t>
  </si>
  <si>
    <t xml:space="preserve"> 갈락토미세스 95 톤 밸런싱 에센스</t>
  </si>
  <si>
    <t>Galactomyces 95 Tone Balancing Essence</t>
  </si>
  <si>
    <t>100ml</t>
  </si>
  <si>
    <t>CX002</t>
  </si>
  <si>
    <t xml:space="preserve"> 꿀잠팩[튜브]</t>
  </si>
  <si>
    <t>Ultimate Moisturizing Honey Overnight Mask</t>
  </si>
  <si>
    <t>50g</t>
  </si>
  <si>
    <t>DISCONTINUED</t>
  </si>
  <si>
    <t>CX003</t>
  </si>
  <si>
    <t xml:space="preserve"> 바하 블랙헤드 파워 리퀴드[해외용]</t>
  </si>
  <si>
    <t>BHA Blackhead Power Liquid</t>
  </si>
  <si>
    <t>CX004</t>
  </si>
  <si>
    <t xml:space="preserve"> 살리실산 데일리 젠틀 클렌저</t>
  </si>
  <si>
    <t>Salicylic Acid Daily Gentle Cleanser</t>
  </si>
  <si>
    <t>150ml</t>
  </si>
  <si>
    <t>CX005</t>
  </si>
  <si>
    <t xml:space="preserve"> 센텔라 블래미쉬 크림</t>
  </si>
  <si>
    <t>Centella Blemish Cream</t>
  </si>
  <si>
    <t>30ml</t>
  </si>
  <si>
    <t>CX006</t>
  </si>
  <si>
    <t xml:space="preserve"> 센텔라 워터 알코올-프리 토너</t>
  </si>
  <si>
    <t>Centella Water Alcohol-Free Toner</t>
  </si>
  <si>
    <t>CX007</t>
  </si>
  <si>
    <t xml:space="preserve"> 아하 7 화이트헤드 파워 리퀴드</t>
  </si>
  <si>
    <t>AHA 7 Whitehead Power Liquid</t>
  </si>
  <si>
    <t>CX008</t>
  </si>
  <si>
    <t xml:space="preserve"> 아하/바하 클래리파잉 트리트먼트 토너</t>
  </si>
  <si>
    <t>AHA/BHA Clarifying Treatment Toner</t>
  </si>
  <si>
    <t>CX009</t>
  </si>
  <si>
    <t xml:space="preserve"> 알로에 수딩 선 크림 SPF50+ PA+++</t>
  </si>
  <si>
    <t>Aloe Soothing Sun Cream SPF50 PA+++</t>
  </si>
  <si>
    <t>50ml</t>
  </si>
  <si>
    <t>CX010</t>
  </si>
  <si>
    <t xml:space="preserve"> 약산성 굿모닝 젤 클렌저</t>
  </si>
  <si>
    <t>Low pH Good Morning Gel Cleanser</t>
  </si>
  <si>
    <t>CX011</t>
  </si>
  <si>
    <t xml:space="preserve"> 어드벤스드 스네일 92 올인원 크림</t>
  </si>
  <si>
    <t>Advanced Snail 92 All in one Cream</t>
  </si>
  <si>
    <t>CX012</t>
  </si>
  <si>
    <t xml:space="preserve"> 어드벤스드 스네일 96 뮤신 파워 에센스</t>
  </si>
  <si>
    <t>Advanced Snail 96 Mucin Power Essence</t>
  </si>
  <si>
    <t>CX013</t>
  </si>
  <si>
    <t xml:space="preserve"> 오일-프리 울트라 모이스쳐라이징 로션</t>
  </si>
  <si>
    <t>Oil Free Ultra Moisturizing Lotion</t>
  </si>
  <si>
    <t>CX014</t>
  </si>
  <si>
    <t xml:space="preserve"> 원스텝 그린 히어로 카밍 패드 (NEW)</t>
  </si>
  <si>
    <t>One Step Green Hero Calming Pad</t>
  </si>
  <si>
    <t>70 Pads</t>
  </si>
  <si>
    <t>CX015</t>
  </si>
  <si>
    <t xml:space="preserve"> 원스텝 모이스쳐 업 패드 (NEW)</t>
  </si>
  <si>
    <t>One Step Moisture Up Pad</t>
  </si>
  <si>
    <t>CX016</t>
  </si>
  <si>
    <t xml:space="preserve"> 원스텝 오리지널 클리어 패드 (NEW)</t>
  </si>
  <si>
    <t>One Step Original Clear Pad</t>
  </si>
  <si>
    <t>CX017</t>
  </si>
  <si>
    <t xml:space="preserve"> 찹쌀쫀쫀팩[튜브]</t>
  </si>
  <si>
    <t>Ultimate Nourishing Rice Spa Overnight Mask</t>
  </si>
  <si>
    <t>CX018</t>
  </si>
  <si>
    <t xml:space="preserve"> 히아루론산 인텐시브 크림</t>
  </si>
  <si>
    <t>Hyaluronic Acid Intensive Cream</t>
  </si>
  <si>
    <t>CX019</t>
  </si>
  <si>
    <t xml:space="preserve"> 히아루론산 하이드라 파워 에센스</t>
  </si>
  <si>
    <t>Hyaluronic Acid Hydra Power Essence</t>
  </si>
  <si>
    <t>CX020</t>
  </si>
  <si>
    <t xml:space="preserve"> 밸런시움 컴포트 세라마이드 크림</t>
  </si>
  <si>
    <t>Balancium Comfort Ceramide Cream</t>
  </si>
  <si>
    <t>80g</t>
  </si>
  <si>
    <t>CX021</t>
  </si>
  <si>
    <t xml:space="preserve"> 밸런시움 비파이브 디판테놀 크림</t>
  </si>
  <si>
    <t>Balancium B5 D-Panthenol Cream</t>
  </si>
  <si>
    <t>CX022</t>
  </si>
  <si>
    <t xml:space="preserve"> 밸런시움 비파이브 디판테놀 앰플</t>
  </si>
  <si>
    <t>Balancium B5 D-panthenol Ampoule</t>
  </si>
  <si>
    <t>10ml*2</t>
  </si>
  <si>
    <t>CX023</t>
  </si>
  <si>
    <t xml:space="preserve"> 블래미쉬 커버 쿠션 [21호 브라이트]</t>
  </si>
  <si>
    <t>Blemish Cover Cushion SPF47 PA++ [21 Bright Beige]</t>
  </si>
  <si>
    <t>15g</t>
  </si>
  <si>
    <t>CX024</t>
  </si>
  <si>
    <t xml:space="preserve"> 블래미쉬 커버 쿠션 [27호 딥 베이지]</t>
  </si>
  <si>
    <t>Blemish Cover Cushion SPF47 PA++ [27 Deep Beige]</t>
  </si>
  <si>
    <t>CX025</t>
  </si>
  <si>
    <t xml:space="preserve"> 아크네 핌플 마스터 패치</t>
  </si>
  <si>
    <t>Acne Pimple Master Patch</t>
  </si>
  <si>
    <t>24 patches</t>
  </si>
  <si>
    <t>CX026</t>
  </si>
  <si>
    <t xml:space="preserve"> 약산성 센텔라 클렌징 파우더</t>
  </si>
  <si>
    <t>COSRX Low pH Centella Cleansing Powder</t>
  </si>
  <si>
    <t>0.4g*30ea</t>
  </si>
  <si>
    <t>CX027</t>
  </si>
  <si>
    <t xml:space="preserve"> 어드벤스드 스네일 펩타이드 아이 크림</t>
  </si>
  <si>
    <t>Advanced Snail Peptide Eye Cream</t>
  </si>
  <si>
    <t>25ml</t>
  </si>
  <si>
    <t>CX028</t>
  </si>
  <si>
    <t xml:space="preserve"> 에이씨 컬렉션 라이트웨이트 수딩 모이스처라이저</t>
  </si>
  <si>
    <t>COSRX AC Collection Lightweight Soothing Moisturizer</t>
  </si>
  <si>
    <t>80ml</t>
  </si>
  <si>
    <t>CX029</t>
  </si>
  <si>
    <t xml:space="preserve"> 에이씨 컬렉션 블레미쉬 스팟 클리어링 세럼</t>
  </si>
  <si>
    <t>COSRX AC Collection Blemish Spot Clearing Serum</t>
  </si>
  <si>
    <t>40ml</t>
  </si>
  <si>
    <t>CX030</t>
  </si>
  <si>
    <t xml:space="preserve"> 에이씨 컬렉션 얼티메이트 스팟 크림</t>
  </si>
  <si>
    <t>COSRX AC Collection Ultimate Spot Cream</t>
  </si>
  <si>
    <t>30g</t>
  </si>
  <si>
    <t>CX031</t>
  </si>
  <si>
    <t xml:space="preserve"> 에이씨 컬렉션 카밍 리퀴드 인텐시브</t>
  </si>
  <si>
    <t>AC Collection Calming Liquid Intensive</t>
  </si>
  <si>
    <t>120ml</t>
  </si>
  <si>
    <t>RENEWED</t>
  </si>
  <si>
    <t>CX032</t>
  </si>
  <si>
    <t>에이씨 컬렉션 카밍 폼 클렌저_2.0</t>
  </si>
  <si>
    <t>COSRX AC Collection Calming Foam Cleanser</t>
  </si>
  <si>
    <t>CX033</t>
  </si>
  <si>
    <t xml:space="preserve"> 클리어 핏 마스터 패치</t>
  </si>
  <si>
    <t>COSRX Clear Fit Master Patch</t>
  </si>
  <si>
    <t>18 patches</t>
  </si>
  <si>
    <t>CX034</t>
  </si>
  <si>
    <t xml:space="preserve"> 투인원 포어리스 파워 리퀴드</t>
  </si>
  <si>
    <t>COSRX Two in One Poreless Power Liquid</t>
  </si>
  <si>
    <t>CX035</t>
  </si>
  <si>
    <t xml:space="preserve"> 하이드로겔 베리 심플 팩</t>
  </si>
  <si>
    <t>Hydrogel Very Simple Pack</t>
  </si>
  <si>
    <t>60 patches</t>
  </si>
  <si>
    <t>CX036</t>
  </si>
  <si>
    <t xml:space="preserve"> 하이드리움 그린티 아쿠아 수딩 젤 크림</t>
  </si>
  <si>
    <t>COSRX Hydrium Green tea Aqua Soothing Gel Cream</t>
  </si>
  <si>
    <t>CX037</t>
  </si>
  <si>
    <t xml:space="preserve"> 하이드리움 모이스처 파워 인리치드 크림</t>
  </si>
  <si>
    <t>COSRX Hydrium Moisture Power Enriched Cream</t>
  </si>
  <si>
    <t>CX038</t>
  </si>
  <si>
    <t xml:space="preserve"> 하이드리움 센텔라 아쿠아 수딩 앰플</t>
  </si>
  <si>
    <t>COSRX Hydrium Centella Aqua Soothing Ampoule</t>
  </si>
  <si>
    <t>CX039</t>
  </si>
  <si>
    <t xml:space="preserve"> 순면 100% 퓨어 화장솜</t>
  </si>
  <si>
    <t>100% pure cotton cotton</t>
  </si>
  <si>
    <t>80pads</t>
  </si>
  <si>
    <t>CX040</t>
  </si>
  <si>
    <t xml:space="preserve"> 실키 터치 스킨팩 화장솜</t>
  </si>
  <si>
    <t>Silky touch skin pack cotton pad</t>
  </si>
  <si>
    <t>CX041</t>
  </si>
  <si>
    <t xml:space="preserve"> 풀핏 프로폴리스 라이트 앰플 30ml</t>
  </si>
  <si>
    <t>COSRX Full Fit Propolis Light Ampoule</t>
  </si>
  <si>
    <t>CX042</t>
  </si>
  <si>
    <t xml:space="preserve"> 풀핏 프로폴리스 시너지 토너_150ml</t>
  </si>
  <si>
    <t>Full Fit Propolis Synergy Toner(150ml)</t>
  </si>
  <si>
    <t>CX043</t>
  </si>
  <si>
    <t xml:space="preserve"> 풀핏 프로폴리스 라이트 크림</t>
  </si>
  <si>
    <t>COSRX Full Fit Propolis Light Cream</t>
  </si>
  <si>
    <t>65ml</t>
  </si>
  <si>
    <t>CX044</t>
  </si>
  <si>
    <t xml:space="preserve"> 퓨어 핏 시카 세럼</t>
  </si>
  <si>
    <t>COSRX Pure Fit Cica Serum</t>
  </si>
  <si>
    <t>CX045</t>
  </si>
  <si>
    <t xml:space="preserve"> 퓨어 핏 시카 크림</t>
  </si>
  <si>
    <t>COSRX Pure Fit Cica Cream</t>
  </si>
  <si>
    <t>CX046</t>
  </si>
  <si>
    <t xml:space="preserve"> 퓨어 핏 시카 토너</t>
  </si>
  <si>
    <t>COSRX Pure Fit Cica Toner</t>
  </si>
  <si>
    <t>CX047</t>
  </si>
  <si>
    <t xml:space="preserve"> 퓨어 핏 시카 파우더</t>
  </si>
  <si>
    <t>COSRX Pure Fit Cica Powder</t>
  </si>
  <si>
    <t>7g</t>
  </si>
  <si>
    <t>CX048</t>
  </si>
  <si>
    <t xml:space="preserve"> 리프레쉬 아하바하비타민씨 데일리 토너_150ml</t>
  </si>
  <si>
    <t>Refresh AHA BHA Vitamin C Daily Toner(150ml)</t>
  </si>
  <si>
    <t>CX049</t>
  </si>
  <si>
    <t xml:space="preserve"> 리프레쉬 아하바하비타민씨 데일리 토너_50ml</t>
  </si>
  <si>
    <t>Refresh AHA BHA Vitamin C Daily Toner(50ml)</t>
  </si>
  <si>
    <t>CX050</t>
  </si>
  <si>
    <t xml:space="preserve"> 풀핏 프로폴리스 시너지 토너_50ml</t>
  </si>
  <si>
    <t>Full Fit Propolis Synergy Toner(50ml)</t>
  </si>
  <si>
    <t>CX051</t>
  </si>
  <si>
    <t xml:space="preserve"> 하이드리움 워터리 토너_150ml</t>
  </si>
  <si>
    <t>COSRX Hydrium Watery Toner(150ml)</t>
  </si>
  <si>
    <t>CX052</t>
  </si>
  <si>
    <t xml:space="preserve"> 하이드리움 워터리 토너_50ml</t>
  </si>
  <si>
    <t>COSRX Hydrium Watery Toner(50ml)</t>
  </si>
  <si>
    <t>CX053</t>
  </si>
  <si>
    <t xml:space="preserve"> 풀핏 프로폴리스 누리싱 마그넷 시트 마스크</t>
  </si>
  <si>
    <t>Full Fit Propolis Nourishing Magnet Sheet Mask</t>
  </si>
  <si>
    <t>-</t>
  </si>
  <si>
    <t>CX054</t>
  </si>
  <si>
    <t xml:space="preserve"> 퓨어 핏 시카 커밍 트루 시트 마스크</t>
  </si>
  <si>
    <t>COSRX Pure Fit Cica Calming True Sheet Mask</t>
  </si>
  <si>
    <t>CX055</t>
  </si>
  <si>
    <t xml:space="preserve"> 하이드리움 트리플 히아루로닉 워터 시트 마스크</t>
  </si>
  <si>
    <t>COSRX Hydrium Triple Hyaluronic Water Wave Sheet Mask</t>
  </si>
  <si>
    <t>CX056</t>
  </si>
  <si>
    <t xml:space="preserve"> 쉴드 핏 스네일 에센스 선</t>
  </si>
  <si>
    <t>Shield fit Snail Essence Sun</t>
  </si>
  <si>
    <t>CX057</t>
  </si>
  <si>
    <t xml:space="preserve"> 쉴드 핏 올 그린 컴포트 선</t>
  </si>
  <si>
    <t>Shield fit All Green Comfort Sun</t>
  </si>
  <si>
    <t>CX058</t>
  </si>
  <si>
    <t xml:space="preserve"> 퓨어 핏 시카 클렌저</t>
  </si>
  <si>
    <t>COSRX Pure Fit Cica Cleanser</t>
  </si>
  <si>
    <t>CX059</t>
  </si>
  <si>
    <t xml:space="preserve"> 에이씨 컬렉션 카밍 리퀴드 마일드</t>
  </si>
  <si>
    <t>COSRX AC Collection Calming Liquid Mild</t>
  </si>
  <si>
    <t>CX060</t>
  </si>
  <si>
    <t xml:space="preserve"> 에이씨 컬렉션 아크네 패치 (파우치)</t>
  </si>
  <si>
    <t>COSRX AC Collection Acne Patch</t>
  </si>
  <si>
    <t>26 patches</t>
  </si>
  <si>
    <t>CX061</t>
  </si>
  <si>
    <t xml:space="preserve"> 하이드리움 히아루로닉 모이스쳐라이징 클렌저</t>
  </si>
  <si>
    <t xml:space="preserve">COSRX Hydrium Triple Hyaluronic Moisturizing Cleanser </t>
  </si>
  <si>
    <t>CX062</t>
  </si>
  <si>
    <t xml:space="preserve"> 하이드리움 트리플 히알루로닉 모이스처 앰플</t>
  </si>
  <si>
    <t>COSRX Hydrium Triple Hyaluronic Moisture Ampoule</t>
  </si>
  <si>
    <t>CX063</t>
  </si>
  <si>
    <t>스튜디오 스탠다드 패드케이스</t>
  </si>
  <si>
    <t>Studio standard pad case</t>
  </si>
  <si>
    <t>1ea</t>
  </si>
  <si>
    <t>CX064</t>
  </si>
  <si>
    <t xml:space="preserve"> 블랙헤드 실크 핑거볼 (컵)</t>
  </si>
  <si>
    <t>Blackhead silk finger ball</t>
  </si>
  <si>
    <t>12s/pack</t>
  </si>
  <si>
    <t>CX065</t>
  </si>
  <si>
    <t xml:space="preserve"> 풀핏 프로폴리스 울트라 라이트 앰플_30ml</t>
  </si>
  <si>
    <t>CX066</t>
  </si>
  <si>
    <t>어드벤스드 스네일 래디언스 듀얼 에센스</t>
  </si>
  <si>
    <t>Advanced Snail Radiance Dual Essence</t>
  </si>
  <si>
    <t>CX067</t>
  </si>
  <si>
    <t>페이보릿 베스트셀러 키트</t>
  </si>
  <si>
    <t>Favorite Bestseller Kit</t>
  </si>
  <si>
    <t>CX068</t>
  </si>
  <si>
    <t>풀핏 프로폴리스 허니 오버나이트 마스크</t>
  </si>
  <si>
    <t>FULL FIT PROPOLIS HONEY OVERNIGHT MASK</t>
  </si>
  <si>
    <t>60ML</t>
  </si>
  <si>
    <t>COSRX#세포-002(꿀잠팩) 리뉴얼버전</t>
  </si>
  <si>
    <t>CX069</t>
  </si>
  <si>
    <t>퓨어 핏 시카 세럼 기획세트_국내용_시카세럼 30mL, 시카크림 15mL_20년 8월</t>
  </si>
  <si>
    <t>Pure Fit Cica Serum Special Set_Domestic_Cica Serum 30mL, Cica Cream 15mL_Aug. 20</t>
  </si>
  <si>
    <t>CX070</t>
  </si>
  <si>
    <t>퓨어 핏 시카 크림 기획세트_국내용_시카크림 50mL, 시카크림 15mL_20년 8월</t>
  </si>
  <si>
    <t>Pure Fit Cica Cream Special Set_Domestic_Cica Cream 50mL, Cica Cream 15mL_Aug. 20</t>
  </si>
  <si>
    <t>CX071</t>
  </si>
  <si>
    <t>퓨어 핏 시카 토너 더블 에디션 기획세트_국내용_시카토너 150mL * 2ea, 실키터치스킨팩 화장솜 40ea_20년 8월</t>
  </si>
  <si>
    <t>Pure Fit Cica Toner Double Edition Special Set_Domestic_Cica Toner 150mL * 2ea, Silky Touch Skin Pack Cotton Cotton 40ea_Aug. 20</t>
  </si>
  <si>
    <t>CX072</t>
  </si>
  <si>
    <t>프로모션 세트_파인드 유어 고 투 토너 알엑스 너리싱_해외용
&gt; 프로폴리스 토너(150ml), 하이드리움 토너(30ml), ABC 토너(30ml)</t>
  </si>
  <si>
    <t>Promotion Set_Find Your Go To Toner RX Nourishing_For overseas use_x000D_
&gt; Propolis Toner (150ml), Hydrium Toner (30ml), ABC Toner (30ml)</t>
  </si>
  <si>
    <t>CX073</t>
  </si>
  <si>
    <t>프로모션 세트_파인드 유어 고 투 토너 알엑스 하이드레이팅_해외용
&gt; 하이드리움 토너(150ml), 프로폴리스 토너(30ml), ABC 토너(30ml)</t>
  </si>
  <si>
    <t>Promotion Set_Find Your Go To Toner RX Hydrating_For Overseas Use_x000D_
&gt; Hydrium Toner (150ml), Propolis Toner (30ml), ABC Toner (30ml)</t>
  </si>
  <si>
    <t>CX074</t>
  </si>
  <si>
    <t>프로모션 세트_파인드 유어 고 투 토너 알엑스 브라이트닝
&gt; ABC 토너(150ml), 하이드리움 토너(30ml), 프로폴리스 토너(30ml)</t>
  </si>
  <si>
    <t>Promotion Set_Find Your Go To Toner RX Brightening_x000D_
&gt; ABC Toner (150ml), Hydrium Toner (30ml), Propolis Toner (30ml)</t>
  </si>
  <si>
    <t>CX075</t>
  </si>
  <si>
    <t>프로모션 세트_토너 컬렉션_해외용
&gt; 하이드리움 토너(50ml), 프로폴리스 토너(50ml), ABC 토너(50ml)</t>
  </si>
  <si>
    <t>"Promotion Set_Toner Collection_For Overseas Use"
&gt; Hydrium Toner (50ml), Propolis Toner (50ml), ABC Toner (50ml)"</t>
  </si>
  <si>
    <t>CX076</t>
  </si>
  <si>
    <t>풀핏 프로폴리스 트라이얼 키트
&gt; 토너 30mL, 앰플 10 mL, 크림 15mL_20년 8월</t>
  </si>
  <si>
    <t>"Full Fit Propolis Trial Kit
&gt; Toner 30mL, Ampoule 10mL, Cream 15mL_Aug. 20"</t>
  </si>
  <si>
    <t>CX077</t>
  </si>
  <si>
    <t>퓨어 핏 트라이얼 키트
&gt; 토너 30 mL, 세럼 10 mL, 크림 15 mL_20년 8월</t>
  </si>
  <si>
    <t>Pure Fit Trial Kit_x000D_
&gt; Toner 30 mL, Serum 10 mL, Cream 15 mL_Aug 20</t>
  </si>
  <si>
    <t>CX078</t>
  </si>
  <si>
    <t>에이씨 컬렉션 트라이얼 키트_마일드_클렌저 20 mL, 마일드 30 mL, 스팟 크림 5 g, 모이스처라이저 20 mL_2.0_20년 8월</t>
  </si>
  <si>
    <t>COSRX AC Collection Trial Kit_Mild</t>
  </si>
  <si>
    <t>CX079</t>
  </si>
  <si>
    <t>에이씨 컬렉션 트라이얼 키트_인텐시브_클렌저 20 mL, 인텐시브 30 mL, 스팟 크림 5 g, 모이스처라이저 20 mL_2.0_20년 8월</t>
  </si>
  <si>
    <t>COSRX AC Collection Trial Kit_Intensive</t>
  </si>
  <si>
    <t>CX080</t>
  </si>
  <si>
    <t>2020 홀리데이 토너 컬렉션_해외용
&gt; 하이드리움 토너(30ml), 프로폴리스 토너(30ml), ABC 토너(30ml), 시카 토너(30ml)</t>
  </si>
  <si>
    <t>"2020 Holiday Toner Collection_For Overseas Use
&gt; Hydrium Toner (30ml), Propolis Toner (30ml), ABC Toner (30ml), Cica Toner (30ml)"</t>
  </si>
  <si>
    <t>CX081</t>
  </si>
  <si>
    <t>에이씨 컬렉션 라이트웨이트 수딩 모이스처라이저_2.0</t>
  </si>
  <si>
    <t>COSRX#세포-035-&gt; 리뉴얼버전,
인박스수량변경</t>
  </si>
  <si>
    <t>CX082</t>
  </si>
  <si>
    <t>[코스알엑스] 에이씨 컬렉션 블레미쉬 스팟 클리어링 세럼_2.0</t>
  </si>
  <si>
    <t>COSRX#세포-036-&gt; 리뉴얼버전</t>
  </si>
  <si>
    <t>CX083</t>
  </si>
  <si>
    <t>[코스알엑스] 에이씨 컬렉션 얼티메이트 스팟 크림_2.0</t>
  </si>
  <si>
    <t>COSRX#세포-037-&gt; 리뉴얼버전</t>
  </si>
  <si>
    <t>CX084</t>
  </si>
  <si>
    <t>[코스알엑스] 에이씨 컬렉션 카밍 리퀴드 마일드_2.0</t>
  </si>
  <si>
    <t>COSRX#세포-070 -&gt; 리뉴얼버전</t>
  </si>
  <si>
    <t>CX085</t>
  </si>
  <si>
    <t>[코스알엑스] 에이씨 컬렉션 카밍 리퀴드 인텐시브_2.0</t>
  </si>
  <si>
    <t>COSRX AC Collection Calming Liquid Intensive</t>
  </si>
  <si>
    <t>COSRX#세포-039 -&gt; 리뉴얼버전</t>
  </si>
  <si>
    <t>CX086</t>
  </si>
  <si>
    <t>[코스알엑스] 퓨어 핏 시카 파우더</t>
  </si>
  <si>
    <t>10g</t>
  </si>
  <si>
    <t>COSRX#세포-058 -&gt; 용량변경리뉴얼</t>
  </si>
  <si>
    <t>CX087</t>
  </si>
  <si>
    <t>[코스알엑스] 리얼 핏 레티놀 세럼</t>
  </si>
  <si>
    <t>COSRX REAL FIT VITAMIN E SERUM</t>
  </si>
  <si>
    <t>20 mL</t>
  </si>
  <si>
    <t>CX088</t>
  </si>
  <si>
    <t>[코스알엑스] 리얼 핏 비타민 이 세럼</t>
  </si>
  <si>
    <t>CX089</t>
  </si>
  <si>
    <t>[코스알엑스] 밸런시움 컴포트 세라마이드 소프트 크림 시트 마스크</t>
  </si>
  <si>
    <t>COSRX Balancium Comfort Ceramide Soft Cream Sheet Mask</t>
  </si>
  <si>
    <t>26 mL</t>
  </si>
  <si>
    <t>CX090</t>
  </si>
  <si>
    <t>[코스알엑스] 밸런시움 컴포트 세라마이드 크림 미스트 120mL</t>
  </si>
  <si>
    <t>COSRX BALANCIUM COMFORT CERAMIDE CREAM MIST</t>
  </si>
  <si>
    <t>120mL</t>
  </si>
  <si>
    <t>CX091</t>
  </si>
  <si>
    <t>[코스알엑스] 밸런시움 컴포트 세라마이드 핸드크림-라이트 50mL</t>
  </si>
  <si>
    <t>COSRX BALANCIUM COMFORT CERAMIDE HAND CREAM LIGHT</t>
  </si>
  <si>
    <t>50mL</t>
  </si>
  <si>
    <t>CX092</t>
  </si>
  <si>
    <t>[코스알엑스] 밸런시움 컴포트 세라마이드 핸드크림-인텐스 50mL</t>
  </si>
  <si>
    <t>COSRX BALANCIUM COMFORT CERAMIDE HAND CREAM INTENSE</t>
  </si>
  <si>
    <t>CX093</t>
  </si>
  <si>
    <t>[코스알엑스] 알엑스 스튜디오 실키 터치 스킨팩 화장솜_단상자</t>
  </si>
  <si>
    <t>COSRX RX Studio Silky Touch Skin Pack Cotton</t>
  </si>
  <si>
    <t>60매</t>
  </si>
  <si>
    <t>CX094</t>
  </si>
  <si>
    <t>[코스알엑스] 써니 스네일 톤업 크림</t>
  </si>
  <si>
    <t>COSRX Sunny Snail Tone Up Cream</t>
  </si>
  <si>
    <t>CX095</t>
  </si>
  <si>
    <t>[코스알엑스] 어드벤스드 스네일 뮤신 젤 클렌저</t>
  </si>
  <si>
    <t>COSRX Advanced Snail Mucin Power Gel Cleanser</t>
  </si>
  <si>
    <t>CX096</t>
  </si>
  <si>
    <t>어드벤스드 스네일 하이드로겔 아이 패치 60매 - 해외전용</t>
  </si>
  <si>
    <t>COSRX Advanced Snail Hydrogel Eye Patch</t>
  </si>
  <si>
    <t>CX097</t>
  </si>
  <si>
    <t>[코스알엑스] 올 어바웃 스네일 키트_클렌저 20 mL, 에센스 30 mL, 크림 20 g, 아이 크림 5 mL</t>
  </si>
  <si>
    <t>COSRX RX – Advanced Snail Kit</t>
  </si>
  <si>
    <t>20 mL, 30 mL, 20 g, 5g</t>
  </si>
  <si>
    <t>CX098</t>
  </si>
  <si>
    <t>[코스알엑스] 에이씨 컬렉션 블레미쉬 케어 시트 마스크</t>
  </si>
  <si>
    <t>COSRX AC Collection Blemish Care Sheet Mask</t>
  </si>
  <si>
    <t>CX099</t>
  </si>
  <si>
    <t>[코스알엑스] 에이씨 컬렉션 카밍 솔루션 바디 클렌저</t>
  </si>
  <si>
    <t>COSRX AC Collection Calming Solution Body Cleanser</t>
  </si>
  <si>
    <t>310mL</t>
  </si>
  <si>
    <t>CX100</t>
  </si>
  <si>
    <t>[코스알엑스] 포어리스 패드 70매</t>
  </si>
  <si>
    <t>COSRX Poreless Pad</t>
  </si>
  <si>
    <t>140mL / 70매</t>
  </si>
  <si>
    <t>CX101</t>
  </si>
  <si>
    <t>[코스알엑스] 풀핏 프로폴리스 시너지 패드</t>
  </si>
  <si>
    <t>COSRX Full Fit Propolis Synergy Pad</t>
  </si>
  <si>
    <t>70매 / 155 mL</t>
  </si>
  <si>
    <t>CX102</t>
  </si>
  <si>
    <t>퓨어 핏 시카 스무딩 클렌징 밤 120mL</t>
  </si>
  <si>
    <t>COSRX Pure Fit Cica Smoothing Cleansing Balm</t>
  </si>
  <si>
    <t>CX103</t>
  </si>
  <si>
    <t>퓨어 핏 시카 크리미 폼 클렌저_75mL</t>
  </si>
  <si>
    <t>COSRX Pure Fit Cica Creamy Foam Cleanser</t>
  </si>
  <si>
    <t>75mL</t>
  </si>
  <si>
    <t>CX104</t>
  </si>
  <si>
    <t>퓨어 핏 시카 클리어 클렌징 오일_50mL</t>
  </si>
  <si>
    <t>COSRX PURE FIT CICA CLEAR CLEANSING OIL</t>
  </si>
  <si>
    <t>CX105</t>
  </si>
  <si>
    <t>[코스알엑스] 퓨어 핏 시카 크림 인텐스 50mL</t>
  </si>
  <si>
    <t>COSRX Pure Fit Cica Cream Intense</t>
  </si>
  <si>
    <t>CX106</t>
  </si>
  <si>
    <t>[코스알엑스] 퓨어 핏 시카 패드 90매</t>
  </si>
  <si>
    <t>COSRX Pure Fit Cica Pad</t>
  </si>
  <si>
    <t>150mL / 90매</t>
  </si>
  <si>
    <t>CX107</t>
  </si>
  <si>
    <t>아크네 히어로 키드 (인텐시브 4스텝)</t>
  </si>
  <si>
    <t>Cosrx Acne Hero Kit Intensive 4-Step</t>
  </si>
  <si>
    <t>Dr.Jart Cryo Rubber with Firming Collagen(4g+40g)-AI</t>
  </si>
  <si>
    <t>Dr.Jart Cryo Rubber with Brightening Vitamin C(4g+40g)-AI</t>
  </si>
  <si>
    <t>Dr.Jart Cryo Rubber with Soothing Allantoin(4g+40g)-AI</t>
  </si>
  <si>
    <t>Dr.Jart Cryo Rubber with Moisturizing Hyaluronic Acid(4g+40g)-AI</t>
  </si>
  <si>
    <t>ENOUGH</t>
  </si>
  <si>
    <t>EN001</t>
  </si>
  <si>
    <t>W 콜라겐 화이트닝 프리미엄 스킨케어 5종세트</t>
  </si>
  <si>
    <t xml:space="preserve">W Collagen Whitening Premium Skin Care 5 Set
</t>
  </si>
  <si>
    <t>430ml</t>
  </si>
  <si>
    <t>EN002</t>
  </si>
  <si>
    <t>W 콜라겐 화이트닝 프리미엄 토너</t>
  </si>
  <si>
    <t xml:space="preserve">W Collagen Whitening Premium Toner
</t>
  </si>
  <si>
    <t>130ml</t>
  </si>
  <si>
    <t>EN003</t>
  </si>
  <si>
    <t>W 콜라겐 화이트닝 프리미엄 에멀젼</t>
  </si>
  <si>
    <t>W Collagen Whitening Premium Emulsion</t>
  </si>
  <si>
    <t>EN004</t>
  </si>
  <si>
    <t>W 콜라겐 화이트닝 프리미엄 아이크림</t>
  </si>
  <si>
    <t>W Collagen Whitening Premium Eye cream</t>
  </si>
  <si>
    <t>EN005</t>
  </si>
  <si>
    <t>W 콜라겐 화이트닝 프리미엄 에센스</t>
  </si>
  <si>
    <t>W Collagen Whitening Premium Essence</t>
  </si>
  <si>
    <t>EN006</t>
  </si>
  <si>
    <t>W 콜라겐 화이트닝 프리미엄 크림</t>
  </si>
  <si>
    <t>W Collagen Whitening Premium Cream</t>
  </si>
  <si>
    <t>EN007</t>
  </si>
  <si>
    <t>콜라겐 프리미엄 하이드로 투웨이 케익 (리필포함) 13호</t>
  </si>
  <si>
    <t>Collagen Premium Hydro Two way Cake  (including Refill) #13</t>
  </si>
  <si>
    <t>12g(+12g)</t>
  </si>
  <si>
    <t>EN008</t>
  </si>
  <si>
    <t>콜라겐 프리미엄 하이드로 투웨이 케익 (리필포함) 21호</t>
  </si>
  <si>
    <t>Collagen Premium Hydro Two way Cake  (including Refill) #21</t>
  </si>
  <si>
    <t>EN009</t>
  </si>
  <si>
    <t>콜라겐 프리미엄 하이드로 투웨이 케익 (리필포함) 23호</t>
  </si>
  <si>
    <t>Collagen Premium Hydro Two way Cake  (including Refill) #23</t>
  </si>
  <si>
    <t>EN010</t>
  </si>
  <si>
    <t>W Collagen whitening premium Cream</t>
  </si>
  <si>
    <t>EN011</t>
  </si>
  <si>
    <t>W 콜라겐 화이트닝 프리미엄 클렌징 &amp; 마사지크림</t>
  </si>
  <si>
    <t>W Collagen whitening premium Cleansing &amp; Massage Cream</t>
  </si>
  <si>
    <t>300ml</t>
  </si>
  <si>
    <t>EN012</t>
  </si>
  <si>
    <t>W콜라겐 퓨어 샤이닝 폼클렌징</t>
  </si>
  <si>
    <t>W collagen pure shining foam cleansing</t>
  </si>
  <si>
    <t>EN013</t>
  </si>
  <si>
    <t>W콜라겐 퓨어 샤이닝 핸드크림</t>
  </si>
  <si>
    <t>W collagen pure shining hand cream</t>
  </si>
  <si>
    <t>EN014</t>
  </si>
  <si>
    <t>W비타민 비타 바이탈 핸드크림</t>
  </si>
  <si>
    <t>W vitamin vita vital hand cream</t>
  </si>
  <si>
    <t>EN015</t>
  </si>
  <si>
    <t>W시카 인텐스 핸드크림</t>
  </si>
  <si>
    <t>W Cica Intense Hand  Cream</t>
  </si>
  <si>
    <t>EN016</t>
  </si>
  <si>
    <t>콜라겐 하이드로 모이스처 클렌징 마사지 크림</t>
  </si>
  <si>
    <t>Collagen hydro moisture cleansing massage cream</t>
  </si>
  <si>
    <t>EN017</t>
  </si>
  <si>
    <t>콜라겐 모이스쳐 에센셀 미스트</t>
  </si>
  <si>
    <t>Collagen moisture essential mist</t>
  </si>
  <si>
    <t>EN018</t>
  </si>
  <si>
    <t>콜라겐 모이스쳐 에센셀 크림</t>
  </si>
  <si>
    <t>Collagen moisture essential cream</t>
  </si>
  <si>
    <t>EN019</t>
  </si>
  <si>
    <t xml:space="preserve"> NO BARCODE.</t>
  </si>
  <si>
    <t>콜라겐 스킨 키트</t>
  </si>
  <si>
    <t>Collagen Skin kit</t>
  </si>
  <si>
    <t>EN020</t>
  </si>
  <si>
    <t>콜라겐 로션 키트</t>
  </si>
  <si>
    <t>Collagen Lotion kit</t>
  </si>
  <si>
    <t>EN021</t>
  </si>
  <si>
    <t>콜라겐 투웨이케익 (리필포함) 13호</t>
  </si>
  <si>
    <t>Collagen twoway cake (including Refill) #13</t>
  </si>
  <si>
    <t>13g(+13g)</t>
  </si>
  <si>
    <t>EN022</t>
  </si>
  <si>
    <t>콜라겐 투웨이케익 (리필포함) 21호</t>
  </si>
  <si>
    <t>Collagen twoway cake (including Refill) #21</t>
  </si>
  <si>
    <t>EN023</t>
  </si>
  <si>
    <t>콜라겐 투웨이케익 (리필포함) 23호</t>
  </si>
  <si>
    <t>Collagen twoway cake (including Refill) #23</t>
  </si>
  <si>
    <t>EN024</t>
  </si>
  <si>
    <t>콜라겐 모이스쳐 파운데이션 13호</t>
  </si>
  <si>
    <t>Collagen moisture foundation #13</t>
  </si>
  <si>
    <t>EN025</t>
  </si>
  <si>
    <t>콜라겐 모이스쳐 파운데이션 21호</t>
  </si>
  <si>
    <t xml:space="preserve">Collagen moisture foundation #21
</t>
  </si>
  <si>
    <t>EN026</t>
  </si>
  <si>
    <t>콜라겐 모이스쳐 파운데이션 23호</t>
  </si>
  <si>
    <t>Collagen moisture foundation #23</t>
  </si>
  <si>
    <t>EN027</t>
  </si>
  <si>
    <t>콜라겐 워터프루프 볼륨 마스카라</t>
  </si>
  <si>
    <t>Collagen waterproof volume mascara</t>
  </si>
  <si>
    <t>9ml</t>
  </si>
  <si>
    <t>EN028</t>
  </si>
  <si>
    <t>콜라겐 모이스처 선크림</t>
  </si>
  <si>
    <t>Collagen Moisture Sun Cream</t>
  </si>
  <si>
    <t>EN029</t>
  </si>
  <si>
    <t>콜라겐 모이스처 BB크림</t>
  </si>
  <si>
    <t>Collagen Moisture BB Cream</t>
  </si>
  <si>
    <t>EN030</t>
  </si>
  <si>
    <t>콜라겐 아쿠아 에어쿠션 #13</t>
  </si>
  <si>
    <t>Collagen aqua air cushion #13</t>
  </si>
  <si>
    <t>EN031</t>
  </si>
  <si>
    <t>콜라겐 아쿠아 에어쿠션 #21</t>
  </si>
  <si>
    <t>Collagen aqua air cushion #21</t>
  </si>
  <si>
    <t>EN032</t>
  </si>
  <si>
    <t>이너프 콜라겐 커버 팁 컨실러 01호 라이트베이지</t>
  </si>
  <si>
    <t>Collagen cover tip concealer #01</t>
  </si>
  <si>
    <t>5g</t>
  </si>
  <si>
    <t>EN033</t>
  </si>
  <si>
    <t>이너프 콜라겐 커버 팁 컨실러 02호 투명베이지</t>
  </si>
  <si>
    <t>Collagen cover tip concealer #02</t>
  </si>
  <si>
    <t>EN034</t>
  </si>
  <si>
    <t>이너프 콜라겐 커버 팁 컨실러 03호 내츄럴베이지</t>
  </si>
  <si>
    <t>Collagen cover tip concealer #03</t>
  </si>
  <si>
    <t>EN035</t>
  </si>
  <si>
    <t>콜라겐 3in1 파운데이션 13호</t>
  </si>
  <si>
    <t>Collagen Whitening moisture foundation #13</t>
  </si>
  <si>
    <t>EN036</t>
  </si>
  <si>
    <t>콜라겐 3in1 파운데이션 21호</t>
  </si>
  <si>
    <t>Collagen Whitening moisture foundation #21</t>
  </si>
  <si>
    <t>EN037</t>
  </si>
  <si>
    <t>콜라겐 3in1 파운데이션 23호</t>
  </si>
  <si>
    <t>Collagen Whitening moisture foundation #23</t>
  </si>
  <si>
    <t>EN038</t>
  </si>
  <si>
    <t>콜라겐 3in1 투웨이케익  13호</t>
  </si>
  <si>
    <t>Collagen Whitening moisture two-way cake  #13</t>
  </si>
  <si>
    <t>13g+13g</t>
  </si>
  <si>
    <t>EN039</t>
  </si>
  <si>
    <t>콜라겐 3in1 투웨이케익  21호</t>
  </si>
  <si>
    <t>Collagen Whitening moisture two-way cake  #21</t>
  </si>
  <si>
    <t>EN040</t>
  </si>
  <si>
    <t>콜라겐 3in1 크림</t>
  </si>
  <si>
    <t>Collagen Whitening moisture cream</t>
  </si>
  <si>
    <t>EN041</t>
  </si>
  <si>
    <t>콜라겐 3in1 미스트</t>
  </si>
  <si>
    <t>Collagen 3in1 Mist</t>
  </si>
  <si>
    <t>EN042</t>
  </si>
  <si>
    <t>콜라겐 3in1 선크림</t>
  </si>
  <si>
    <t>Collagen 3in1 Sun cream</t>
  </si>
  <si>
    <t>EN043</t>
  </si>
  <si>
    <t>콜라겐 3in1 BB크림</t>
  </si>
  <si>
    <t>Collagen 3in1 BB cream</t>
  </si>
  <si>
    <t>EN044</t>
  </si>
  <si>
    <t>콜라겐 3in1 클렌징&amp;마사지 크림</t>
  </si>
  <si>
    <t xml:space="preserve">Collagen 3in1 Cleansing &amp; Massage Cream
</t>
  </si>
  <si>
    <t>300g</t>
  </si>
  <si>
    <t>EN045</t>
  </si>
  <si>
    <t>콜라겐 화이트닝 프리즘 에어쿠션 #13</t>
  </si>
  <si>
    <t>Collagen whitening prism air cushion #13</t>
  </si>
  <si>
    <t>EN046</t>
  </si>
  <si>
    <t>콜라겐 화이트닝 프리즘 에어쿠션 #21</t>
  </si>
  <si>
    <t>Collagen whitening prism air cushion #21</t>
  </si>
  <si>
    <t>EN047</t>
  </si>
  <si>
    <t>이너프 콜라겐 화이트닝 커버 팁 컨실러 01 라이트베이지</t>
  </si>
  <si>
    <t>Collagen whitening cover tip concealer #01</t>
  </si>
  <si>
    <t>EN048</t>
  </si>
  <si>
    <t>이너프 콜라겐 화이트닝 커버 팁 컨실러 02호 투명베이지</t>
  </si>
  <si>
    <t>Collagen whitening cover tip concealer #02</t>
  </si>
  <si>
    <t>EN049</t>
  </si>
  <si>
    <t>이너프 콜라겐 화이트닝 커버 팁 컨실러 03호 내츄럴베이지</t>
  </si>
  <si>
    <t>Collagen whitening cover tip concealer #03</t>
  </si>
  <si>
    <t>EN050</t>
  </si>
  <si>
    <t>이너프 콜라겐 화이트닝 에센스</t>
  </si>
  <si>
    <t>Enough collagen whitening essence (Collagen 3in1 essence)</t>
  </si>
  <si>
    <t>EN051</t>
  </si>
  <si>
    <t>이너프 콜라겐 화이트닝 아이크림</t>
  </si>
  <si>
    <t>Enough collagen whitening eye cream (Collagen 3in1 eye cream)</t>
  </si>
  <si>
    <t>EN052</t>
  </si>
  <si>
    <t>이너프 울트라 엑스텐 커버업 콜라겐 파운데이션 13호</t>
  </si>
  <si>
    <t>Premium Ultra X10 cover up Collagen foundation #13</t>
  </si>
  <si>
    <t>EN053</t>
  </si>
  <si>
    <t>이너프 울트라 엑스텐 커버업 콜라겐 파운데이션 21호</t>
  </si>
  <si>
    <t>Premium Ultra X10 cover up Collagen foundation #21</t>
  </si>
  <si>
    <t>EN054</t>
  </si>
  <si>
    <t>이너프 울트라 엑스텐 커버업 콜라겐 파운데이션 23호</t>
  </si>
  <si>
    <t>Premium Ultra X10 cover up Collagen foundation #23</t>
  </si>
  <si>
    <t>EN055</t>
  </si>
  <si>
    <t>이너프 에잇펩타이드 풀 커버 퍼펙트 파운데이션 13호</t>
  </si>
  <si>
    <t>Premium 8 Peptide full cover prfect foundation #13</t>
  </si>
  <si>
    <t>EN056</t>
  </si>
  <si>
    <t>이너프 에잇펩타이드 풀 커버 퍼펙트 파운데이션 21호</t>
  </si>
  <si>
    <t>Premium 8 Peptide full cover prfect foundation #21</t>
  </si>
  <si>
    <t>EN057</t>
  </si>
  <si>
    <t>이너프 에잇펩타이드 풀 커버 퍼펙트 파운데이션 23호</t>
  </si>
  <si>
    <t>Premium 8 Peptide full cover prfect foundation #23</t>
  </si>
  <si>
    <t>EN058</t>
  </si>
  <si>
    <t>이너프 리치골드 더블웨어 래디언스 파운데이션 13호</t>
  </si>
  <si>
    <t xml:space="preserve">Premium Rich Gold Double Wear Radiance Foundation #13
</t>
  </si>
  <si>
    <t>12g (+12g)</t>
  </si>
  <si>
    <t>EN059</t>
  </si>
  <si>
    <t>이너프 리치골드 더블웨어 래디언스 파운데이션 21호</t>
  </si>
  <si>
    <t xml:space="preserve">Premium Rich Gold Double Wear Radiance Foundation #21
</t>
  </si>
  <si>
    <t>EN060</t>
  </si>
  <si>
    <t>이너프 리치골드 더블웨어 래디언스 파운데이션 23호</t>
  </si>
  <si>
    <t xml:space="preserve">Premium Rich Gold Double Wear Radiance Foundation #23
</t>
  </si>
  <si>
    <t>EN061</t>
  </si>
  <si>
    <t>울트라 엑스텐 콜라겐 프로 마린 앰플</t>
  </si>
  <si>
    <t>Premium Ultra X10 Collagen Pro Marine Ampoule</t>
  </si>
  <si>
    <t>EN062</t>
  </si>
  <si>
    <t>8펩타이드 센세이션 프로 발란싱 앰플</t>
  </si>
  <si>
    <t>Premium 8 Peptide Sensation Pro Balancing Ampoule</t>
  </si>
  <si>
    <t>재고 소진 후Renewal 예정</t>
  </si>
  <si>
    <t>EN063</t>
  </si>
  <si>
    <t>리치 골드 인텐시브 프로 너리싱 앰플</t>
  </si>
  <si>
    <t>Premium Rich Gold Intensive Pro Nourishing Ampoule</t>
  </si>
  <si>
    <t>EN064</t>
  </si>
  <si>
    <t>퓨어 트리 발란싱 프로 카밍 앰플</t>
  </si>
  <si>
    <t>Premium Pure Tree Balancing Pro Calming Ampoule</t>
  </si>
  <si>
    <t>EN065</t>
  </si>
  <si>
    <t>리얼 비타 8 콤플렉스 프로 브라이트 업 앰플</t>
  </si>
  <si>
    <t>Premium Real Vita 8 Complex Pro Bright up Ampoule</t>
  </si>
  <si>
    <t>EN066</t>
  </si>
  <si>
    <t>울트라 엑스텐 콜라겐 프로 마린 크림</t>
  </si>
  <si>
    <t>Premium Ultra X10 Collagen Pro Marine Cream</t>
  </si>
  <si>
    <t>EN067</t>
  </si>
  <si>
    <t>8펩타이드 센세이션 프로 밸런싱 크림</t>
  </si>
  <si>
    <t>Premium 8 Peptide Sensation Pro Balancing Cream</t>
  </si>
  <si>
    <t>EN068</t>
  </si>
  <si>
    <t>리치 골드 인텐시브 프로 너리싱 크림</t>
  </si>
  <si>
    <t>Premium Rich Gold Intensive Pro Nourishing Cream</t>
  </si>
  <si>
    <t>EN069</t>
  </si>
  <si>
    <t>퓨어 트리 밸런싱 프로 카밍 크림</t>
  </si>
  <si>
    <t>Premium Pure Tree Balancing Pro Calming Cream</t>
  </si>
  <si>
    <t>EN070</t>
  </si>
  <si>
    <t>리얼 비타8 콤플렉스 프로 브라이트 업 크림</t>
  </si>
  <si>
    <t>Premium Real Vita 8 Complex Pro Bright up Cream</t>
  </si>
  <si>
    <t>EN071</t>
  </si>
  <si>
    <t>이너프 울트라X10 콜라겐 프로 마린 스킨케어 5종세트</t>
  </si>
  <si>
    <t>Premium Ultra X10 Pro Marine 5 Set</t>
  </si>
  <si>
    <t>EN072</t>
  </si>
  <si>
    <t>이너프 8펩타이드 센세이션 프로 발란싱 스킨케어 5종세트</t>
  </si>
  <si>
    <t>Premium 8 peptied Senation Pro 5 set</t>
  </si>
  <si>
    <t>EN073</t>
  </si>
  <si>
    <t>프리미엄 울트라X10 프로 마린 토너</t>
  </si>
  <si>
    <t>Premium Ultra X10 Pro Marine Toner</t>
  </si>
  <si>
    <t>EN074</t>
  </si>
  <si>
    <t>프리미엄 울트라X10 프로 마린 에멀젼</t>
  </si>
  <si>
    <t>Premium Ultra X10 Pro Marine Emulsion</t>
  </si>
  <si>
    <t>EN075</t>
  </si>
  <si>
    <t>프리미엄 울트라X10 프로 마린 에센스</t>
  </si>
  <si>
    <t>Premium Ultra X10 Pro Marine Essence</t>
  </si>
  <si>
    <t>EN076</t>
  </si>
  <si>
    <t>프리미엄 울트라X11 프로 마린 아이크림</t>
  </si>
  <si>
    <t>Premium Ultra X10 Pro Marine Eye Cream</t>
  </si>
  <si>
    <t>EN077</t>
  </si>
  <si>
    <t>프리미엄 8펩타이드 센세이션 프로 토너</t>
  </si>
  <si>
    <t>Premium 8 peptied Senation Pro Toner</t>
  </si>
  <si>
    <t>EN078</t>
  </si>
  <si>
    <t>프리미엄 9펩타이드 센세이션 프로 에멀젼</t>
  </si>
  <si>
    <t>Premium 8 peptied Senation Pro Emulsion</t>
  </si>
  <si>
    <t>EN079</t>
  </si>
  <si>
    <t>프리미엄 10펩타이드 센세이션 프로 아이크림</t>
  </si>
  <si>
    <t>Premium 8 peptied Senation Pro Eye Cream</t>
  </si>
  <si>
    <t>EN080</t>
  </si>
  <si>
    <t>프리미엄 11펩타이드 센세이션 프로 에센스</t>
  </si>
  <si>
    <t>Premium 8 peptied Senation Pro Essence</t>
  </si>
  <si>
    <t>EN081</t>
  </si>
  <si>
    <t>6가지 곡물로 만든 순 수분 가득한 오이 수딩젤</t>
  </si>
  <si>
    <t>6 Grains mixed cucumber soothing gel</t>
  </si>
  <si>
    <t>EN082</t>
  </si>
  <si>
    <t>6가지 곡물로 만든 순 씨리얼 콜라겐 알로에 수딩젤</t>
  </si>
  <si>
    <t>6 Grains mixed cereal Collagen Aloe Soothing gel</t>
  </si>
  <si>
    <t>EN083</t>
  </si>
  <si>
    <t>6가지 곡물로 만든 순 씨리얼 파운데이션 #13</t>
  </si>
  <si>
    <t>6 Grains mixed cereal foundation #13</t>
  </si>
  <si>
    <t xml:space="preserve">100ml
</t>
  </si>
  <si>
    <t>EN084</t>
  </si>
  <si>
    <t>6가지 곡물로 만든 순 씨리얼 파운데이션 #21</t>
  </si>
  <si>
    <t>6 Grains mixed cereal foundation #21</t>
  </si>
  <si>
    <t>EN085</t>
  </si>
  <si>
    <t>뉴) 6가지곡물로 만든 순 씨리얼 브라이트닝 커버 투웨이케익 SPF 25/PA++(리필포함) #13호</t>
  </si>
  <si>
    <t>Cereal brightening cover Two Way Cake SPF 25/PA++ (include. Refill) #13</t>
  </si>
  <si>
    <t>EN086</t>
  </si>
  <si>
    <t>뉴) 6가지곡물로 만든 순 씨리얼 브라이트닝 커버 투웨이케익 SPF 25/PA++(리필포함) #21호</t>
  </si>
  <si>
    <t>Cereal brightening cover Two Way Cake SPF 25/PA++ (include. Refill) #21</t>
  </si>
  <si>
    <t>EN087</t>
  </si>
  <si>
    <t>뉴) 6가지곡물로 만든 순 씨리얼 브라이트닝 커버 투웨이케익 SPF 25/PA++(리필포함) #23호</t>
  </si>
  <si>
    <t>Cereal brightening cover Two Way Cake SPF 25/PA++ (include. Refill) #23</t>
  </si>
  <si>
    <t>EN088</t>
  </si>
  <si>
    <t>6가지 곡물로 만든 순 블랙헤드 스틱 #하드한 타입</t>
  </si>
  <si>
    <t>6 GOKMUL GREAIN DEEP FRESH BLACKHEAD STICK</t>
  </si>
  <si>
    <t>12g</t>
  </si>
  <si>
    <t>EN089</t>
  </si>
  <si>
    <t>6가지 곡물로 만든 순 블랙헤드 스틱 #순한 타입</t>
  </si>
  <si>
    <t>6 GOKMUL GREAIN PURE MELTING BLACKHEAD STICK</t>
  </si>
  <si>
    <t>EN090</t>
  </si>
  <si>
    <t>6가지 곡물로 만든 순한 곡물 때 필링</t>
  </si>
  <si>
    <t>cereal pure body peelinjg</t>
  </si>
  <si>
    <t>500ml</t>
  </si>
  <si>
    <t>EN091</t>
  </si>
  <si>
    <t>6가지 곡물로 만든 순 씨리얼 선스틱 투명</t>
  </si>
  <si>
    <t>6Gokmul cereal sun stick</t>
  </si>
  <si>
    <t>20ml</t>
  </si>
  <si>
    <t>EN092</t>
  </si>
  <si>
    <t>8가지 곡물로 만든 순 씨리얼 폼클렌징</t>
  </si>
  <si>
    <t>8 Grains mixed cereal foam cleansing</t>
  </si>
  <si>
    <t>180ml</t>
  </si>
  <si>
    <t>EN093</t>
  </si>
  <si>
    <t>EN094</t>
  </si>
  <si>
    <t>8가지 곡물로 만든 순 씨리얼 필링젤</t>
  </si>
  <si>
    <t>8 Grains mixed cereal peeling gel</t>
  </si>
  <si>
    <t>EN095</t>
  </si>
  <si>
    <t>EN096</t>
  </si>
  <si>
    <t>8가지 곡물로 만든 순 씨리얼 핸드크림</t>
  </si>
  <si>
    <t>8 Grains mixed cereal hand cream</t>
  </si>
  <si>
    <t>EN097</t>
  </si>
  <si>
    <t>8가지 곡물로 만든 순 씨리얼 샴푸&amp;린스</t>
  </si>
  <si>
    <t>8 Grains mixed cereal Hair Shampoo&amp;Rinse</t>
  </si>
  <si>
    <t>1000ml</t>
  </si>
  <si>
    <t>EN098</t>
  </si>
  <si>
    <t>8가지 곡물로 만든 순 씨리얼 트리트먼트</t>
  </si>
  <si>
    <t>8 Grains mixed cereal Hair Treatment</t>
  </si>
  <si>
    <t>EN099</t>
  </si>
  <si>
    <t>8가지 곡물로 만든 순 씨리얼 바디크림</t>
  </si>
  <si>
    <t>8 Grains mixed cereal natural body cream</t>
  </si>
  <si>
    <t>EN100</t>
  </si>
  <si>
    <t>8가지 곡물로 만든 순 씨리얼 바디워시</t>
  </si>
  <si>
    <t>8 Grains mixed cereal natural body wash</t>
  </si>
  <si>
    <t>EN101</t>
  </si>
  <si>
    <t>시크릿 위드 시카 케어 크림</t>
  </si>
  <si>
    <t>Secret With Cica Care Cream</t>
  </si>
  <si>
    <t>100g</t>
  </si>
  <si>
    <t>EN102</t>
  </si>
  <si>
    <t>시크릿 위드 퍼펙트 비 크림</t>
  </si>
  <si>
    <t>Secret With Perfect-B cream</t>
  </si>
  <si>
    <t>EN103</t>
  </si>
  <si>
    <t>시크릿 위드 화이트닝 크림</t>
  </si>
  <si>
    <t>Secret with whitening cream</t>
  </si>
  <si>
    <t>EN104</t>
  </si>
  <si>
    <t>시크릿 위드 아쿠아 에이치에이 크림</t>
  </si>
  <si>
    <t>Secret with aqua-ha cream</t>
  </si>
  <si>
    <t>EN105</t>
  </si>
  <si>
    <t>이너프 시크릿 위드 딥 포어 타이트닝 앰플</t>
  </si>
  <si>
    <t>ENOUGH SECRET WITH DEEP PORE TIGHTENING AMPOULE</t>
  </si>
  <si>
    <t>EN106</t>
  </si>
  <si>
    <t>이너프 시크릿 위드 리엑티브 리프팅 앰플</t>
  </si>
  <si>
    <t>ENOUGH SECRET WITH RE-ACTIVE LIFTING AMPOULE</t>
  </si>
  <si>
    <t>EN107</t>
  </si>
  <si>
    <t>이너프 시크릿 위드 블레미쉬 올 클리어 앰플</t>
  </si>
  <si>
    <t>ENOUGH SECRET WITH BLEMISH ALL CLREA AMPOULE</t>
  </si>
  <si>
    <t>EN108</t>
  </si>
  <si>
    <t>이너프 시크릿 위드 슈퍼 비타 화이트닝 앰플</t>
  </si>
  <si>
    <t>ENOUGH SECRET WITH SUPER VITA WHITENING AMPOULE</t>
  </si>
  <si>
    <t>EN109</t>
  </si>
  <si>
    <t>이너프 시크릿 위드 하이드레이팅 모이스처 앰플</t>
  </si>
  <si>
    <t>ENOUGH SECRET WITH HYDRATING MOISTURE AMPOULE</t>
  </si>
  <si>
    <t>EN110</t>
  </si>
  <si>
    <t>이너프 플라워 아트 투웨이케익 (리필포함) 13호</t>
  </si>
  <si>
    <t>Enough Flower-Art Twoway cake(include. Refill) #13</t>
  </si>
  <si>
    <t>EN111</t>
  </si>
  <si>
    <t>이너프 플라워 아트 투웨이케익 (리필포함) 21호</t>
  </si>
  <si>
    <t>EN112</t>
  </si>
  <si>
    <t>이너프 시크릿 골드 파우더리 UV팩트 (리필포함) 13호</t>
  </si>
  <si>
    <t>Enough Secret Gold Powdery UV Pact(include. Refill)#13</t>
  </si>
  <si>
    <t>EN113</t>
  </si>
  <si>
    <t>EN114</t>
  </si>
  <si>
    <t>바디 라이트 핏 크림</t>
  </si>
  <si>
    <t>Body light fit cream</t>
  </si>
  <si>
    <t>EN115</t>
  </si>
  <si>
    <t>이너프 시카 풋 케어 밤 스틱</t>
  </si>
  <si>
    <t>Enough cica foot care balm stick</t>
  </si>
  <si>
    <t>20g</t>
  </si>
  <si>
    <t>EN116</t>
  </si>
  <si>
    <t>[퍼퓸 르 가든] 플로럴 퍼퓸 바디 미스트</t>
  </si>
  <si>
    <t>Perfume le garden floral perfume body mist</t>
  </si>
  <si>
    <t>EN117</t>
  </si>
  <si>
    <t>[퍼퓸 르 가든] 코튼 퍼퓸 바디 미스트</t>
  </si>
  <si>
    <t>Perfume le garden cotton perfume body mist</t>
  </si>
  <si>
    <t>EN118</t>
  </si>
  <si>
    <t>[퍼퓸 르 가든] 시트러스 퍼퓸 바디 미스트</t>
  </si>
  <si>
    <t xml:space="preserve">Perfume le garden citrus perfume body mist
</t>
  </si>
  <si>
    <t>EN119</t>
  </si>
  <si>
    <t>[퍼퓸 르 가든] 머스크 퍼퓸 바디 미스트</t>
  </si>
  <si>
    <t>Perfume le garden musk perfume body mist</t>
  </si>
  <si>
    <t>EN120</t>
  </si>
  <si>
    <t>[퍼퓸 르 가든] 그린 퍼퓸 바디 미스트</t>
  </si>
  <si>
    <t>Perfume le garden green perfume body mist</t>
  </si>
  <si>
    <t>EN121</t>
  </si>
  <si>
    <t>이너프 시카 선스틱</t>
  </si>
  <si>
    <t>Enough Cica sun stick</t>
  </si>
  <si>
    <t>EN122</t>
  </si>
  <si>
    <t xml:space="preserve">8809382393074_x000D_
</t>
  </si>
  <si>
    <t>이너프 플라워-아트 워터에센스 마블 밤케익(본품+리필+퍼프2개
#F01</t>
  </si>
  <si>
    <t>Flower-art water essencr marble balm cake #F01
Flower-art water essencr marble pact #F01
Оаны UV супер кушон Кушон с защитой SPF</t>
  </si>
  <si>
    <t>12.5g</t>
  </si>
  <si>
    <t>EN123</t>
  </si>
  <si>
    <t xml:space="preserve">8809382393494 _x000D_
</t>
  </si>
  <si>
    <t>이너프 플라워-아트 워터에센스 마블 밤케익(본품+리필+퍼프2개
#F02</t>
  </si>
  <si>
    <t>Flower-art water essencr marble balm cake #F02
Flower-art water essencr marble pact #F02</t>
  </si>
  <si>
    <t>EN124</t>
  </si>
  <si>
    <t>플라워 아트 광채 커버 쿠션 F01호</t>
  </si>
  <si>
    <t>Flower-art luminant cover cushion #F01</t>
  </si>
  <si>
    <t>14.5g+(14.5g)</t>
  </si>
  <si>
    <t>EN125</t>
  </si>
  <si>
    <t>플라워 아트 광채 커버 쿠션 F02호</t>
  </si>
  <si>
    <t xml:space="preserve">Flower-art luminant cover cushion #F02
</t>
  </si>
  <si>
    <t>EN126</t>
  </si>
  <si>
    <t>스네일 너리싱 썬크림</t>
  </si>
  <si>
    <t>snail nourishing sun cream</t>
  </si>
  <si>
    <t>EN127</t>
  </si>
  <si>
    <t>스네일 너리싱 비비크림</t>
  </si>
  <si>
    <t>snail nourishing BB cream</t>
  </si>
  <si>
    <t>EN128</t>
  </si>
  <si>
    <t>NEW 인텐스케어 데일 스네일 선크림</t>
  </si>
  <si>
    <t>NEW Intense care daily snail sun cream</t>
  </si>
  <si>
    <t>70ml</t>
  </si>
  <si>
    <t>EN129</t>
  </si>
  <si>
    <t>EN 스파클링 누드 커버 투웨이케익(리필포함) #13호</t>
  </si>
  <si>
    <t>EN sparkling nude cover twoway cake(include. Refill) #13</t>
  </si>
  <si>
    <t>EN130</t>
  </si>
  <si>
    <t>EN 스파클링 누드 커버 투웨이케익(리필포함) #21호</t>
  </si>
  <si>
    <t>EN sparkling nude cover twoway cake(include. Refill) #21</t>
  </si>
  <si>
    <t>EN131</t>
  </si>
  <si>
    <t>다이아몬드 HD 투웨이케익(리필포함)#13호</t>
  </si>
  <si>
    <t>Diamond HD twoway cake (include. Refill) #13</t>
  </si>
  <si>
    <t>EN132</t>
  </si>
  <si>
    <t>Diamond HD twoway cake (include. Refill) #21</t>
  </si>
  <si>
    <t>EN133</t>
  </si>
  <si>
    <t>모이스처 밀크 클렌징 &amp; 마사지크림</t>
  </si>
  <si>
    <t xml:space="preserve">Enough moisture milk cleansing 
&amp; massage ceram
</t>
  </si>
  <si>
    <t>EN134</t>
  </si>
  <si>
    <t>이너프 골드 스네일 모이스처 파운데이션 #13</t>
  </si>
  <si>
    <t>Enough gold snail moisture foundation #13</t>
  </si>
  <si>
    <t>EN135</t>
  </si>
  <si>
    <t>이너프 골드 스네일 모이스처 파운데이션 #21</t>
  </si>
  <si>
    <t>Enough gold snail moisture foundation #21</t>
  </si>
  <si>
    <t>EN136</t>
  </si>
  <si>
    <t>이너프 골드 스네일 모이스처 파운데이션 #23</t>
  </si>
  <si>
    <t>Enough gold snail moisture foundation #23</t>
  </si>
  <si>
    <t>EN137</t>
  </si>
  <si>
    <t>골드 스네일 모이스처 화이트닝 크림</t>
  </si>
  <si>
    <t>Gold Snail Moisture Whitening Cream</t>
  </si>
  <si>
    <t>EN138</t>
  </si>
  <si>
    <t>골드 콜라겐 퍼펙트 에어쿠션 13호</t>
  </si>
  <si>
    <t>Gold collagen perfect air cushion #13</t>
  </si>
  <si>
    <t>EN139</t>
  </si>
  <si>
    <t>골드 콜라겐 퍼펙트 에어쿠션 21호</t>
  </si>
  <si>
    <t>Gold collagen perfect air cushion #21</t>
  </si>
  <si>
    <t>EN140</t>
  </si>
  <si>
    <t>보니벨 퍼펙트 핸드 클린젤</t>
  </si>
  <si>
    <t>Enough Perfect Hand Clean Gel</t>
  </si>
  <si>
    <t>EN141</t>
  </si>
  <si>
    <t>이너프 히알루로닉 수분 페이셜 미스트</t>
  </si>
  <si>
    <t>Enough Hyaluronic Acid Moisture Facial Mist</t>
  </si>
  <si>
    <t>EN142</t>
  </si>
  <si>
    <t>이너프 달팽이 비타민E 수분 페이셜 미스트</t>
  </si>
  <si>
    <t>Enough Snail Vita-E Moisture Facial Mist</t>
  </si>
  <si>
    <t>EN143</t>
  </si>
  <si>
    <t>이너프 시카 그린티 수분 페이셜 미스트</t>
  </si>
  <si>
    <t>Enough Cica Green Tea Moisture Facial Mist</t>
  </si>
  <si>
    <t>EN144</t>
  </si>
  <si>
    <t>EGF 스네일 투웨이케익 (SPF43/PA++)13호</t>
  </si>
  <si>
    <t>EGF Snail Twoway cake (include. Refill) #13</t>
  </si>
  <si>
    <t>20g + 
(리필20g)</t>
  </si>
  <si>
    <t>EN145</t>
  </si>
  <si>
    <t>EGF 스네일 투웨이케익 (SPF43/PA++)21호</t>
  </si>
  <si>
    <t>EGF Snail Twoway cake(include. Refill) #21</t>
  </si>
  <si>
    <t>EN146</t>
  </si>
  <si>
    <t>EGF 스네일 투웨이케익 (SPF43/PA++)23호</t>
  </si>
  <si>
    <t>EN147</t>
  </si>
  <si>
    <t>EGF 스네일 투웨이케익 #13</t>
  </si>
  <si>
    <t>Enough EG Pomegranate therapy  EGF Twoway cake(include. Refill) #13</t>
  </si>
  <si>
    <t>11g + 
(리필 11g)</t>
  </si>
  <si>
    <t>EN148</t>
  </si>
  <si>
    <t>EGF 스네일 투웨이케익 #21</t>
  </si>
  <si>
    <t>Enough EG Pomegranate therapy  EGF Twoway cake(include. Refill) #21</t>
  </si>
  <si>
    <t>EN149</t>
  </si>
  <si>
    <t>EGF 스네일 투웨이케익 #23</t>
  </si>
  <si>
    <t>Enough EG Pomegranate therapy  EGF Twoway cake(include. Refill) #23</t>
  </si>
  <si>
    <t>EN150</t>
  </si>
  <si>
    <t>EGF 골드 캐비어 루미너스 화이트닝 비비크림</t>
  </si>
  <si>
    <t>EGF Gold Caviar Luminous Whitening BB</t>
  </si>
  <si>
    <t>45ml</t>
  </si>
  <si>
    <t>EN151</t>
  </si>
  <si>
    <t>코엔자임 Q10 알로에 실키 선 투웨이 케익 13호 (리필포함)</t>
  </si>
  <si>
    <t>Coenzyme Q10 Aloe silky sun Twoway cake #13
(include. Refill)</t>
  </si>
  <si>
    <t>EN152</t>
  </si>
  <si>
    <t>코엔자임 Q10 알로에 실키 선 투웨이 케익 21호 (리필포함)</t>
  </si>
  <si>
    <t xml:space="preserve">Coenzyme Q10 Aloe silky sun Twoway cake #21
(include. Refill) </t>
  </si>
  <si>
    <t>EN153</t>
  </si>
  <si>
    <t xml:space="preserve">Coenzyme Q10 Aloe silky sun Twoway cake #23
(include. Refill) </t>
  </si>
  <si>
    <t>EN154</t>
  </si>
  <si>
    <t>코엔자임 Q10 올리브 모이스처 투웨이케익 #13</t>
  </si>
  <si>
    <t>Coenzyme Q10 Olive Moisture Twoway Cake #13</t>
  </si>
  <si>
    <t>EN155</t>
  </si>
  <si>
    <t>코엔자임 Q10 올리브 모이스처 투웨이케익 #21</t>
  </si>
  <si>
    <t>Coenzyme Q10 Olive Moisture Twoway Cake #21</t>
  </si>
  <si>
    <t>EN156</t>
  </si>
  <si>
    <t>로즈힐 로즈 워터 스킨</t>
  </si>
  <si>
    <t>Rosehill-Rose Water Skin</t>
  </si>
  <si>
    <t>EN157</t>
  </si>
  <si>
    <t>로즈힐 로즈 워터 로션</t>
  </si>
  <si>
    <t>Rosehill-Rose Water Lotion</t>
  </si>
  <si>
    <t>EN158</t>
  </si>
  <si>
    <t>로즈힐 그린티 스킨</t>
  </si>
  <si>
    <t>Rosehill-Green tea Skin</t>
  </si>
  <si>
    <t>EN159</t>
  </si>
  <si>
    <t>로즈힐 그린티 로션</t>
  </si>
  <si>
    <t>Rosehill-Green tea Lotion</t>
  </si>
  <si>
    <t>EN160</t>
  </si>
  <si>
    <t>로즈힐 스네일 스킨</t>
  </si>
  <si>
    <t>Rosehill-Snail Lotion</t>
  </si>
  <si>
    <t>EN161</t>
  </si>
  <si>
    <t>로즈힐 스네일 로션</t>
  </si>
  <si>
    <t>EN162</t>
  </si>
  <si>
    <t>로즈힐 허니 스킨</t>
  </si>
  <si>
    <t>Rosehill-Honey Skin</t>
  </si>
  <si>
    <t>EN163</t>
  </si>
  <si>
    <t>로즈힐 허니 로션</t>
  </si>
  <si>
    <t>Rosehill-Honey Lotion</t>
  </si>
  <si>
    <t>EN164</t>
  </si>
  <si>
    <t>로즈힐 곡물 스킨</t>
  </si>
  <si>
    <t>Rosehill-Grains Skin</t>
  </si>
  <si>
    <t>EN165</t>
  </si>
  <si>
    <t>로즈힐 곡물 로션</t>
  </si>
  <si>
    <t>Rosehill-Grains Lotion</t>
  </si>
  <si>
    <t>EN166</t>
  </si>
  <si>
    <t>로즈힐 화이트 샤이닝 로즈 3솔루션 BB 크림</t>
  </si>
  <si>
    <t>Rosehill-white shining rose 3 solution BB cream</t>
  </si>
  <si>
    <t>40g</t>
  </si>
  <si>
    <t>ETUDE HOUSE</t>
  </si>
  <si>
    <t>EH0001</t>
  </si>
  <si>
    <t>ET.블링블링아이스틱8호BE</t>
  </si>
  <si>
    <t>BLING BLING EYE STICK #08 IVORY BABY</t>
  </si>
  <si>
    <t>EH0002</t>
  </si>
  <si>
    <t>ET.블링블링아이스틱9호BE</t>
  </si>
  <si>
    <t>BLING BLING EYE STICK #09 GOLDENTAIL</t>
  </si>
  <si>
    <t>EH0003</t>
  </si>
  <si>
    <t>ET.드로잉쇼브러쉬라이너BR401앙심브라운</t>
  </si>
  <si>
    <t>DRAWING SHOW BRUSH LINER BR401</t>
  </si>
  <si>
    <t>EH0004</t>
  </si>
  <si>
    <t>ET.달링+리페어링해삼아이겔패치(면세전용)</t>
  </si>
  <si>
    <t>DARLING REPAIRING SEA CUCUMBER EYE GEL PATCH</t>
  </si>
  <si>
    <t>EH0005</t>
  </si>
  <si>
    <t>ET.오마이래쉬마스카라2호베이스</t>
  </si>
  <si>
    <t>OH MY LASH #02 BASE</t>
  </si>
  <si>
    <t>EH0006</t>
  </si>
  <si>
    <t>ET.소녀애교살메이커2g</t>
  </si>
  <si>
    <t>DEAR GIRLS CUTE EYES MAKER</t>
  </si>
  <si>
    <t>EH0007</t>
  </si>
  <si>
    <t>ET.오마이래쉬마스카라#3볼륨</t>
  </si>
  <si>
    <t>OH MY LASH #03 VOLUME</t>
  </si>
  <si>
    <t>EH0008</t>
  </si>
  <si>
    <t>ET.닥터마스카라픽서포퍼펙트래쉬#1</t>
  </si>
  <si>
    <t>DR.MASCARA FIXER FOR PERFECT LASH #01</t>
  </si>
  <si>
    <t>EH0009</t>
  </si>
  <si>
    <t>ET.오마이래쉬마스카라#4컬링</t>
  </si>
  <si>
    <t>OH MY LASH #04 CURLING</t>
  </si>
  <si>
    <t>EH0010</t>
  </si>
  <si>
    <t>ET.닥터마스카라픽서포수퍼롱래쉬#2</t>
  </si>
  <si>
    <t>DR.MASCARA FIXER FOR SUPER LONGLASH #2</t>
  </si>
  <si>
    <t>EH0011</t>
  </si>
  <si>
    <t>ET.플레이네일스티커2호골드라인</t>
  </si>
  <si>
    <t>ET.Play Nail Stone #2</t>
  </si>
  <si>
    <t>EH0012</t>
  </si>
  <si>
    <t>ET.플레이네일스티커3호실버라인</t>
  </si>
  <si>
    <t>ET.Play Nail Stone #3</t>
  </si>
  <si>
    <t>EH0013</t>
  </si>
  <si>
    <t>ET.플레이네일스티커5호프렌치가이드너</t>
  </si>
  <si>
    <t>ET.Play Nail Stone #5</t>
  </si>
  <si>
    <t>EH0014</t>
  </si>
  <si>
    <t>ET.소녀눈트임메이커</t>
  </si>
  <si>
    <t>DEAR GIRLS BIG EYES MAKER</t>
  </si>
  <si>
    <t>EH0015</t>
  </si>
  <si>
    <t>ET.핫스타일포토헤어라이너1호2.7g다크브라운</t>
  </si>
  <si>
    <t>HOT STYLE PHOTO HAIR LINER #1</t>
  </si>
  <si>
    <t>EH0016</t>
  </si>
  <si>
    <t>ET.핫스타일포토헤어라이너2호2.7g라이트브라운</t>
  </si>
  <si>
    <t>HOT STYLE PHOTO HAIR LINER #2</t>
  </si>
  <si>
    <t>EH0017</t>
  </si>
  <si>
    <t>ET.룩앳.아이즈(1412)쥬얼PK006춤추는오로</t>
  </si>
  <si>
    <t>LOOK AT MY EYES JEWEL #6 PK006</t>
  </si>
  <si>
    <t>EH0018</t>
  </si>
  <si>
    <t>ET.핸드부케리치버터핸드크림AD50ml</t>
  </si>
  <si>
    <t>HAND BOUQUET RICH BUTTER HAND CREAM.</t>
  </si>
  <si>
    <t>EH0019</t>
  </si>
  <si>
    <t>ET.핸드부케리치콜라겐핸드크림AD50ml</t>
  </si>
  <si>
    <t>HAND BOUQUET RICH COLLAGEN HAND CREAM</t>
  </si>
  <si>
    <t>EH0020</t>
  </si>
  <si>
    <t>ET.수분가득슈퍼콜라겐4종세트(면세)</t>
  </si>
  <si>
    <t>ET.MOISTFULL COLLAGEN SET(19AD) (4KINDS)</t>
  </si>
  <si>
    <t>EH0021</t>
  </si>
  <si>
    <t>ET.마이뷰티툴시크릿브러쉬121퍼펙트결</t>
  </si>
  <si>
    <t>My Beauty Tool Secret Brush121 Skin- jp</t>
  </si>
  <si>
    <t>EH0022</t>
  </si>
  <si>
    <t>ET.마이뷰티툴시크릿브러쉬160듀오파이버</t>
  </si>
  <si>
    <t>My Beauty Tool Secret Brush160 Duo Fiber</t>
  </si>
  <si>
    <t>EH0023</t>
  </si>
  <si>
    <t>ET.마이뷰티툴쌍꺼풀액&amp;속눈썹접착제</t>
  </si>
  <si>
    <t>My Beauty Tool Double Eyelid Glue</t>
  </si>
  <si>
    <t>EH0024</t>
  </si>
  <si>
    <t>ET.마이뷰티툴쌍꺼풀테이프</t>
  </si>
  <si>
    <t>My Beauty Tool Double Eyelid Tape</t>
  </si>
  <si>
    <t>EH0025</t>
  </si>
  <si>
    <t>ET.마이뷰티툴눈썹수정칼</t>
  </si>
  <si>
    <t>My Beauty Tool Eyebrow Shaving Razor</t>
  </si>
  <si>
    <t>EH0026</t>
  </si>
  <si>
    <t>ET.마이뷰티툴브라우드로잉가이드</t>
  </si>
  <si>
    <t>My Beauty Tool Eyebrow Drawing Guide</t>
  </si>
  <si>
    <t>EH0027</t>
  </si>
  <si>
    <t>ET.마이뷰티툴팩트용압축퍼프2p</t>
  </si>
  <si>
    <t>My Beauty Tool Pressed Powder Puff</t>
  </si>
  <si>
    <t>EH0028</t>
  </si>
  <si>
    <t>ET.마이뷰티툴하트뿅뿅실속스펀지20p.</t>
  </si>
  <si>
    <t>My Beauty Tool Heart Shape Puff</t>
  </si>
  <si>
    <t>EH0029</t>
  </si>
  <si>
    <t>ET.마이뷰티툴헤어롤(대)</t>
  </si>
  <si>
    <t>My Beauty Tool Hair Rollers (Large)</t>
  </si>
  <si>
    <t>EH0030</t>
  </si>
  <si>
    <t>ET.마이뷰티툴헤어롤(중)</t>
  </si>
  <si>
    <t>My Beauty Tool Hair Rollers (Medium)</t>
  </si>
  <si>
    <t>EH0031</t>
  </si>
  <si>
    <t>ET.마이뷰티툴헤어핀셋</t>
  </si>
  <si>
    <t>My Beauty Tool Hair Clip</t>
  </si>
  <si>
    <t>EH0032</t>
  </si>
  <si>
    <t>ET.마이뷰티툴접이식꼬리빗</t>
  </si>
  <si>
    <t>My Beauty Tool Pocket Folding Hair Comb</t>
  </si>
  <si>
    <t>EH0033</t>
  </si>
  <si>
    <t>ET.마이뷰티툴필름기름종이</t>
  </si>
  <si>
    <t>My Beauty Tool Oil Control Film</t>
  </si>
  <si>
    <t>EH0034</t>
  </si>
  <si>
    <t>ET.마이뷰티툴여드름압출기</t>
  </si>
  <si>
    <t>My Beauty Tool Pimple Popper</t>
  </si>
  <si>
    <t>EH0035</t>
  </si>
  <si>
    <t>ET.마이뷰티툴고급위생종이면봉</t>
  </si>
  <si>
    <t>My Beauty Tool Paper Stick Cotton Swabs</t>
  </si>
  <si>
    <t>EH0036</t>
  </si>
  <si>
    <t>ET.달팽이케어링하이드로마스크25g</t>
  </si>
  <si>
    <t>DARLING HYDRO MASK(SNAIL CARING) 25G</t>
  </si>
  <si>
    <t>EH0037</t>
  </si>
  <si>
    <t>ET.룩앳.아이즈(1501)BE105통기타여신</t>
  </si>
  <si>
    <t>LOOK AT MY EYES(1501) #6 BE105</t>
  </si>
  <si>
    <t>EH0038</t>
  </si>
  <si>
    <t>ET.룩앳.아이즈(1509)RD305빛좋은오로라살</t>
  </si>
  <si>
    <t>LOOK AT MY EYES(1509) #4 RD305</t>
  </si>
  <si>
    <t>EH0039</t>
  </si>
  <si>
    <t>ET.룩앳.아이즈(1507)BR415반샷넣은아메리</t>
  </si>
  <si>
    <t>LOOK AT MY EYES(1507) #4 BR415</t>
  </si>
  <si>
    <t>EH0040</t>
  </si>
  <si>
    <t>ET.룩앳.아이즈(1507)BR416머슬마니아</t>
  </si>
  <si>
    <t>LOOK AT MY EYES(1507) #10 BR416</t>
  </si>
  <si>
    <t>EH0041</t>
  </si>
  <si>
    <t>ET.블링블링아이스틱(15년)11호OR소행성장</t>
  </si>
  <si>
    <t>BLING BLING EYE STICK(15AD)#11</t>
  </si>
  <si>
    <t>EH0042</t>
  </si>
  <si>
    <t>ET.플레이컬러아이즈(15년)인더까페BR401</t>
  </si>
  <si>
    <t>Play Color Eyes #in the Cafe</t>
  </si>
  <si>
    <t>EH0043</t>
  </si>
  <si>
    <t>ET.오마이래쉬쌩얼마스카라</t>
  </si>
  <si>
    <t>ET.OH M EYE LASH BLACK TINT MASCARA</t>
  </si>
  <si>
    <t>EH0044</t>
  </si>
  <si>
    <t>ET.청순거짓브라우픽서.</t>
  </si>
  <si>
    <t>ET.Keep My Brows Fixer.</t>
  </si>
  <si>
    <t>EH0045</t>
  </si>
  <si>
    <t>ET.핸드부케리치버터핸드&amp;힐크림100mlnew</t>
  </si>
  <si>
    <t>ET.Hand Bouquet Rich Butter Hand &amp; Heel</t>
  </si>
  <si>
    <t>EH0046</t>
  </si>
  <si>
    <t>ET.룩앳.아이즈(1404)카페BR405카페라떼우유</t>
  </si>
  <si>
    <t>LOOK AT MY EYES (14.04) #5 BR405</t>
  </si>
  <si>
    <t>EH0047</t>
  </si>
  <si>
    <t>ET.룩앳.아이즈(1404)카페RD301달달한대추</t>
  </si>
  <si>
    <t>LOOK AT MY EYES (14.04) #7 RD301</t>
  </si>
  <si>
    <t>EH0048</t>
  </si>
  <si>
    <t>ET.룩앳.아이즈(1406)카페BR407해변에선코코넛</t>
  </si>
  <si>
    <t>LOOK AT MY EYES CAFÉ BR407</t>
  </si>
  <si>
    <t>EH0049</t>
  </si>
  <si>
    <t>ET.룩앳.아이즈(1406)OR208키싱미키싱구라미</t>
  </si>
  <si>
    <t>LOOK AT MY EYES OR208</t>
  </si>
  <si>
    <t>EH0050</t>
  </si>
  <si>
    <t>ET.룩앳.아이즈(1406)BR407사랑은모래성AD</t>
  </si>
  <si>
    <t>LOOK AT MY EYES BR407</t>
  </si>
  <si>
    <t>EH0051</t>
  </si>
  <si>
    <t>ET.룩앳.아이즈(14봄)카페OR202상큼자몽티</t>
  </si>
  <si>
    <t>LOOK AT MY EYES (1401) #2 OR202</t>
  </si>
  <si>
    <t>EH0052</t>
  </si>
  <si>
    <t>ET.룩앳.아이즈(14봄)쥬얼OR203큐피트러브힐</t>
  </si>
  <si>
    <t>LOOK AT MY EYES (1401) #7 OR203</t>
  </si>
  <si>
    <t>EH0053</t>
  </si>
  <si>
    <t>ET.룩앳.아이즈(13F)카페BR404초콜릿라떼</t>
  </si>
  <si>
    <t>LOOK AT MY EYES CAFÉ #1 BR404</t>
  </si>
  <si>
    <t>EH0054</t>
  </si>
  <si>
    <t>ET.룩앳.아이즈BR402시럽빼고테이크아웃AD</t>
  </si>
  <si>
    <t>LOOK AT MY EYES BR402</t>
  </si>
  <si>
    <t>EH0055</t>
  </si>
  <si>
    <t>ET.룩앳.아이즈카페PK001피치라떼AD</t>
  </si>
  <si>
    <t>LOOK AT MY EYES CAFÉ PK001 AD</t>
  </si>
  <si>
    <t>EH0056</t>
  </si>
  <si>
    <t>ET.룩앳.아이즈카페BR401카페라떼AD</t>
  </si>
  <si>
    <t>LOOK AT MY EYES CAFÉ BR401 AD</t>
  </si>
  <si>
    <t>EH0057</t>
  </si>
  <si>
    <t>ET.룩앳.아이즈카페BR402카페모카AD</t>
  </si>
  <si>
    <t>LOOK AT MY EYES CAFÉ BR402 AD</t>
  </si>
  <si>
    <t>EH0058</t>
  </si>
  <si>
    <t>ET.룩앳.아이즈카페BE102허니밀크AD</t>
  </si>
  <si>
    <t>LOOK AT MY EYES CAFÉ BE102</t>
  </si>
  <si>
    <t>EH0059</t>
  </si>
  <si>
    <t>ET.룩앳.아이즈카페BR403카라멜라떼AD</t>
  </si>
  <si>
    <t>LOOK AT MY EYES CAFÉ BR403 AD</t>
  </si>
  <si>
    <t>EH0060</t>
  </si>
  <si>
    <t>ET.룩앳.아이즈펄섀도베이스AD</t>
  </si>
  <si>
    <t>LOOK AT MY EYES PEARL SHADOW BASE</t>
  </si>
  <si>
    <t>EH0061</t>
  </si>
  <si>
    <t>ET.닥터앰플듀얼마스크(집중영양)(타단위변경)</t>
  </si>
  <si>
    <t>DR. AMPOULE DUAL MASK [VITAL CARE]</t>
  </si>
  <si>
    <t>EH0062</t>
  </si>
  <si>
    <t>ET.닥터앰플듀얼마스크(고보습)(타단위변경)</t>
  </si>
  <si>
    <t>DR. AMPOULE DUAL MASK [ESSENTIAL CAR</t>
  </si>
  <si>
    <t>EH0063</t>
  </si>
  <si>
    <t>ET.닥터앰플듀얼마스크(브라이트닝)(타단위변경)</t>
  </si>
  <si>
    <t>DR. AMPOULE DUAL MASK [WHITENING CARE]</t>
  </si>
  <si>
    <t>EH0064</t>
  </si>
  <si>
    <t>ET.마이뷰티툴마이크로극세사퍼프2p</t>
  </si>
  <si>
    <t>MY BEAUTY TOOL SUPERFINE FIBER POWDER</t>
  </si>
  <si>
    <t>EH0065</t>
  </si>
  <si>
    <t>ET.마이뷰티툴러블리에띠손톱깎이(AD)</t>
  </si>
  <si>
    <t>MY BEAUTY TOOL LOVELY ETTI NAIL CLIP</t>
  </si>
  <si>
    <t>EH0066</t>
  </si>
  <si>
    <t>ET.마이뷰티툴푸셔(AD)</t>
  </si>
  <si>
    <t>My Beauty Tool Cuticle Pusher (AD)</t>
  </si>
  <si>
    <t>EH0067</t>
  </si>
  <si>
    <t>ET.마이뷰티툴미용가위(AD)</t>
  </si>
  <si>
    <t>My Beauty Tool Beauty Scissors(AD)</t>
  </si>
  <si>
    <t>EH0068</t>
  </si>
  <si>
    <t>ET.올데이픽스펜라이너1호블랙</t>
  </si>
  <si>
    <t>ALL DAY FIX PEN LINER #1 BLACK.</t>
  </si>
  <si>
    <t>EH0069</t>
  </si>
  <si>
    <t>ET.올데이픽스펜라이너2호브라운</t>
  </si>
  <si>
    <t>ALL DAY FIX PEN LINER #2 BROWN.</t>
  </si>
  <si>
    <t>EH0070</t>
  </si>
  <si>
    <t>ET.래쉬펌컬픽스뷰러(판매용)</t>
  </si>
  <si>
    <t>ET.Lash Perm Curl Fix Eyelash Curler</t>
  </si>
  <si>
    <t>EH0071</t>
  </si>
  <si>
    <t>ET.드로잉아이브라우(2015년전체AD)1호흑갈색</t>
  </si>
  <si>
    <t>ET.Drawing Eyebrow 2015 AD #1 Dark Brown</t>
  </si>
  <si>
    <t>EH0072</t>
  </si>
  <si>
    <t>ET.드로잉아이브라우(2015년전체AD)2호회갈색</t>
  </si>
  <si>
    <t>ET.Drawing Eyebrow 2015 AD #2 Gray Brown</t>
  </si>
  <si>
    <t>EH0073</t>
  </si>
  <si>
    <t>ET.드로잉아이브라우(2015년전체AD)3호갈색</t>
  </si>
  <si>
    <t>ET.Drawing Eyebrow 2015 AD #3 Brown</t>
  </si>
  <si>
    <t>EH0074</t>
  </si>
  <si>
    <t>ET.드로잉아이브라우(2015년전체AD)4호진회색</t>
  </si>
  <si>
    <t>ET.Drawing Eyebrow 2015 AD #4 Dark Gray</t>
  </si>
  <si>
    <t>EH0075</t>
  </si>
  <si>
    <t>ET.드로잉아이브라우(2015년전체AD)5호회색</t>
  </si>
  <si>
    <t>ET.Drawing Eyebrow 2015 AD #5 Gray</t>
  </si>
  <si>
    <t>EH0076</t>
  </si>
  <si>
    <t>ET.드로잉아이브라우(2015년전체AD)6호검정색</t>
  </si>
  <si>
    <t>ET.Drawing Eyebrow 2015 AD #6 Black</t>
  </si>
  <si>
    <t>EH0077</t>
  </si>
  <si>
    <t>ET.드로잉아이브라우(2015년전체AD)7호밝은갈색</t>
  </si>
  <si>
    <t>ET.Drawing Eyebrow 2015 AD #7 LightBrown</t>
  </si>
  <si>
    <t>EH0078</t>
  </si>
  <si>
    <t>ET.래쉬펌컬픽스마스카라전용리무버</t>
  </si>
  <si>
    <t>ET.Lash Perm Curl Fix Mascara Remover</t>
  </si>
  <si>
    <t>EH0079</t>
  </si>
  <si>
    <t>ET.마스카라전용리무버80ml(16년AD)</t>
  </si>
  <si>
    <t>Mascara Remover 80ml (2016)</t>
  </si>
  <si>
    <t>EH0080</t>
  </si>
  <si>
    <t>ET.립앤아이리무버대용량250ml(16년원료변경)</t>
  </si>
  <si>
    <t>ET.Lip &amp; Eye remover 250ml.</t>
  </si>
  <si>
    <t>EH0081</t>
  </si>
  <si>
    <t>ET.립앤아이리무버AD100ml(16년원료변경)</t>
  </si>
  <si>
    <t>LIP &amp; EYE REMOVER AD</t>
  </si>
  <si>
    <t>EH0082</t>
  </si>
  <si>
    <t>ET.플레이컬러아이즈16년1월4호1gx10주스바</t>
  </si>
  <si>
    <t>ET.PLAY COLOR EYES #04 OR201 JUICEBAR</t>
  </si>
  <si>
    <t>EH0083</t>
  </si>
  <si>
    <t>ET.올피니쉬마스카라클리너(16년AD)13ml</t>
  </si>
  <si>
    <t>ET.ALL FINISH MASCARA CLEANER</t>
  </si>
  <si>
    <t>EH0084</t>
  </si>
  <si>
    <t>ET.래쉬펌컬픽스마스카라롱래쉬8g</t>
  </si>
  <si>
    <t>ET.Lash Perm Curl Fix Mascara Long Lash</t>
  </si>
  <si>
    <t>EH0085</t>
  </si>
  <si>
    <t>ET.핸즈업스무스제모스프레이150ml</t>
  </si>
  <si>
    <t>HANDS UP SMOOTH HAIR REMOVAL SPRAY</t>
  </si>
  <si>
    <t>EH0086</t>
  </si>
  <si>
    <t>ET.드로잉아이브라우면세세트15년AD1호흑갈색</t>
  </si>
  <si>
    <t>ET.Drawing Eyebrow SET 2015 AD #1 Dark Brown</t>
  </si>
  <si>
    <t>EH0087</t>
  </si>
  <si>
    <t>ET.드로잉아이브라우면세세트15년AD2호회갈색</t>
  </si>
  <si>
    <t>ET.Drawing Eyebrow SET 2015 AD #2 Gray Brown</t>
  </si>
  <si>
    <t>EH0088</t>
  </si>
  <si>
    <t>ET.드로잉아이브라우면세세트15년AD3호갈색</t>
  </si>
  <si>
    <t>ET.Drawing Eyebrow SET 2015 AD #3 Brown</t>
  </si>
  <si>
    <t>EH0089</t>
  </si>
  <si>
    <t>ET.드로잉아이브라우면세세트15년AD4호진회색</t>
  </si>
  <si>
    <t>ET.Drawing Eyebrow SET 2015 AD #4 Dark Gray</t>
  </si>
  <si>
    <t>EH0090</t>
  </si>
  <si>
    <t>ET.드로잉아이브라우면세세트15년AD5호회색</t>
  </si>
  <si>
    <t>ET.Drawing Eyebrow SET 2015 AD #5 Gray</t>
  </si>
  <si>
    <t>EH0091</t>
  </si>
  <si>
    <t>ET.드로잉아이브라우면세세트15년AD6호검정색</t>
  </si>
  <si>
    <t>ET.Drawing Eyebrow SET 2015 AD #6 Black</t>
  </si>
  <si>
    <t>EH0092</t>
  </si>
  <si>
    <t>ET.드로잉아이브라우면세세트15년AD7호밝은갈색</t>
  </si>
  <si>
    <t>ET.Drawing Eyebrow SET 2015 AD #7 LightBrown</t>
  </si>
  <si>
    <t>EH0093</t>
  </si>
  <si>
    <t>ET.마이뷰티툴섀도우공용기AD(12구)</t>
  </si>
  <si>
    <t>MY BEAUTY TOOL EYESHADOW PALETTE(AD)12CO</t>
  </si>
  <si>
    <t>EH0094</t>
  </si>
  <si>
    <t>ET.다용도순면화장솜(온)(1002ea)</t>
  </si>
  <si>
    <t>Cotton Pads (1002ea)</t>
  </si>
  <si>
    <t>EH0095</t>
  </si>
  <si>
    <t>ET.0.2테라피에어마스크_알로에20ml</t>
  </si>
  <si>
    <t>ET.0.2TherapyAirMask_Aloe20ml</t>
  </si>
  <si>
    <t>EH0096</t>
  </si>
  <si>
    <t>ET.0.2테라피에어마스크_티트리20ml</t>
  </si>
  <si>
    <t>ET.0.2TherapyAirMask_Teatree20ml</t>
  </si>
  <si>
    <t>EH0097</t>
  </si>
  <si>
    <t>ET.0.2테라피에어마스크_그린티20ml</t>
  </si>
  <si>
    <t>ET.0.2TherapyAirMask_Greentea20ml</t>
  </si>
  <si>
    <t>EH0098</t>
  </si>
  <si>
    <t>ET.0.2테라피에어마스크_진주20ml</t>
  </si>
  <si>
    <t>ET.0.2TherapyAirMask_Pearl20ml</t>
  </si>
  <si>
    <t>EH0099</t>
  </si>
  <si>
    <t>ET.0.2테라피에어마스크_레몬20ml</t>
  </si>
  <si>
    <t>ET.0.2TherapyAirMask_Lemon20ml</t>
  </si>
  <si>
    <t>EH0100</t>
  </si>
  <si>
    <t>ET.0.2테라피에어마스크_딸기20ml</t>
  </si>
  <si>
    <t>ET.0.2TherapyAirMask_Strawberry20ml</t>
  </si>
  <si>
    <t>EH0101</t>
  </si>
  <si>
    <t>ET.0.2테라피에어마스크_석류20ml</t>
  </si>
  <si>
    <t>ET.0.2TherapyAirMask_Pomegranate20ml</t>
  </si>
  <si>
    <t>EH0102</t>
  </si>
  <si>
    <t>ET.0.2테라피에어마스크_히아루론산20ml</t>
  </si>
  <si>
    <t>ET.0.2TherapyAirMask_HyaluronicAcid20ml</t>
  </si>
  <si>
    <t>EH0103</t>
  </si>
  <si>
    <t>ET.0.2테라피에어마스크_마누카꿀20ml</t>
  </si>
  <si>
    <t>ET.0.2TherapyAirMask_ManukaHoney20ml</t>
  </si>
  <si>
    <t>EH0104</t>
  </si>
  <si>
    <t>ET.0.2테라피에어마스크_콜라겐20ml</t>
  </si>
  <si>
    <t>ET.0.2TherapyAirMask_Collagen20ml</t>
  </si>
  <si>
    <t>EH0105</t>
  </si>
  <si>
    <t>ET.0.2테라피에어마스크_달팽이20ml</t>
  </si>
  <si>
    <t>ET.0.2TherapyAirMask_Snail20ml</t>
  </si>
  <si>
    <t>EH0106</t>
  </si>
  <si>
    <t>ET.0.2테라피에어마스크_세라마이드20ml</t>
  </si>
  <si>
    <t>ET.0.2TherapyAirMask_Ceramide20ml</t>
  </si>
  <si>
    <t>EH0107</t>
  </si>
  <si>
    <t>ET.플레이101스틱컨투어듀오(18AD)1호</t>
  </si>
  <si>
    <t>ET.PLAY101.CONTOUR.DUO(18AD) #01</t>
  </si>
  <si>
    <t>EH0108</t>
  </si>
  <si>
    <t>ET.(면세)0.2테라피에어마스크_알로에20매세트</t>
  </si>
  <si>
    <t>ET.0.2TherapyAirMask SET_ALOE20ml 20EA</t>
  </si>
  <si>
    <t>EH0109</t>
  </si>
  <si>
    <t>ET.(면세)0.2테라피에어마스크_진주20매세트</t>
  </si>
  <si>
    <t>ET.0.2TherapyAirMask SET_PEARL20ml 20EA</t>
  </si>
  <si>
    <t>EH0110</t>
  </si>
  <si>
    <t>ET.(면세)0.2테라피에어마스크_히아루론산20매세트</t>
  </si>
  <si>
    <t>ET.0.2TherapyAirMask SET_HyaluronicAcid20ml 20EA</t>
  </si>
  <si>
    <t>EH0111</t>
  </si>
  <si>
    <t>ET.(면세)0.2테라피에어마스크_콜라겐20매세트</t>
  </si>
  <si>
    <t>ET.0.2TherapyAirMask SET_COLLAGEN20ml 20EA</t>
  </si>
  <si>
    <t>EH0112</t>
  </si>
  <si>
    <t>ET.(면세)0.2테라피에어마스크_달팽이20매세트</t>
  </si>
  <si>
    <t>ET.0.2TherapyAirMask SET_Snail20ml 20EA</t>
  </si>
  <si>
    <t>EH0113</t>
  </si>
  <si>
    <t>ET.99%알로에듬뿍수딩젤250ml</t>
  </si>
  <si>
    <t>ET.99%AloeSoothingGel250ml</t>
  </si>
  <si>
    <t>EH0114</t>
  </si>
  <si>
    <t>ET.마이뷰티툴웨지퍼프</t>
  </si>
  <si>
    <t>My Beauty Tool Wedge Puff</t>
  </si>
  <si>
    <t>EH0115</t>
  </si>
  <si>
    <t>ET글로우온베이스#2오일볼륨</t>
  </si>
  <si>
    <t>GLOW ON BASE #2OILVOLUME</t>
  </si>
  <si>
    <t>EH0116</t>
  </si>
  <si>
    <t>ET.체리쪽젤리입술패치(생기)</t>
  </si>
  <si>
    <t>Cherry Jelly Lips Patch(Vitalizing)('16)</t>
  </si>
  <si>
    <t>EH0117</t>
  </si>
  <si>
    <t>ET.올케어링이레이저패드</t>
  </si>
  <si>
    <t>All Caring Eraser Pad</t>
  </si>
  <si>
    <t>EH0118</t>
  </si>
  <si>
    <t>ET.베이킹파우더모공클렌징크림180ml(16AD)</t>
  </si>
  <si>
    <t>Baking Powder Pore Cleansing Cream('16)</t>
  </si>
  <si>
    <t>EH0119</t>
  </si>
  <si>
    <t>ET.룩앳.아이즈(1602)RD306비몽사몽꽃모닝</t>
  </si>
  <si>
    <t>ET.LOOK AT MY EYES(1602)#01 RD306 new</t>
  </si>
  <si>
    <t>EH0120</t>
  </si>
  <si>
    <t>ET.룩앳.아이즈(1602)BR422솔솔말린솔방울</t>
  </si>
  <si>
    <t>LOOK AT MY EYES(1602)#07 BR422</t>
  </si>
  <si>
    <t>EH0121</t>
  </si>
  <si>
    <t>ET.브라우컨투어링키트1호내추럴브라운</t>
  </si>
  <si>
    <t>Brow Contouring Kit #1 Natural Brown</t>
  </si>
  <si>
    <t>EH0122</t>
  </si>
  <si>
    <t>ET.브라우컨투어링키트2호그레이브라운</t>
  </si>
  <si>
    <t>Brow Contouring Kit #2 Gray Brown</t>
  </si>
  <si>
    <t>EH0123</t>
  </si>
  <si>
    <t>ET.뉴플레이네일1호WH001생크림딜레마</t>
  </si>
  <si>
    <t>New P.Nail #1</t>
  </si>
  <si>
    <t>EH0124</t>
  </si>
  <si>
    <t>ET.뉴플레이네일4호BE004홀로여신</t>
  </si>
  <si>
    <t>New P.Nail #4</t>
  </si>
  <si>
    <t>EH0125</t>
  </si>
  <si>
    <t>ET.뉴플레이네일6호PK006숨겨놓은러브레터</t>
  </si>
  <si>
    <t>New P.Nail #60</t>
  </si>
  <si>
    <t>EH0126</t>
  </si>
  <si>
    <t>ET.뉴플레이네일14호PK014눈부신데이트</t>
  </si>
  <si>
    <t>New P.Nail #14</t>
  </si>
  <si>
    <t>EH0127</t>
  </si>
  <si>
    <t>ET.뉴플레이네일16호BR016입안가득밀크초코</t>
  </si>
  <si>
    <t>New P.Nail #16</t>
  </si>
  <si>
    <t>EH0128</t>
  </si>
  <si>
    <t>ET.뉴플레이네일29호WH029실버블라썸</t>
  </si>
  <si>
    <t>New P.Nail #29</t>
  </si>
  <si>
    <t>EH0129</t>
  </si>
  <si>
    <t>ET.뉴플레이네일30호BK030그래!이건그레이</t>
  </si>
  <si>
    <t>New P.Nail #30</t>
  </si>
  <si>
    <t>EH0130</t>
  </si>
  <si>
    <t>ET.뉴플레이네일37호BK037썬글라스낀밤</t>
  </si>
  <si>
    <t>New P.Nail #37</t>
  </si>
  <si>
    <t>EH0131</t>
  </si>
  <si>
    <t>ET.뉴플레이네일46호PK046하트투하트</t>
  </si>
  <si>
    <t>New P.Nail #46</t>
  </si>
  <si>
    <t>EH0132</t>
  </si>
  <si>
    <t>ET.뉴플레이네일60호BE060일랑일랑모래빛</t>
  </si>
  <si>
    <t>EH0133</t>
  </si>
  <si>
    <t>ET.뉴플레이네일72호GR072미스터리그린</t>
  </si>
  <si>
    <t>New P.Nail #72</t>
  </si>
  <si>
    <t>EH0134</t>
  </si>
  <si>
    <t>ET.뉴플레이네일5호BE005PT받은베이지</t>
  </si>
  <si>
    <t>New P.Nail #5</t>
  </si>
  <si>
    <t>EH0135</t>
  </si>
  <si>
    <t>ET.래쉬펌컬픽스마스카라2호브라운(17)</t>
  </si>
  <si>
    <t>Lash Perm Curl Fix Mascara 02 Brown('17)</t>
  </si>
  <si>
    <t>EH0136</t>
  </si>
  <si>
    <t>ET.래쉬펌컬픽스마스카라1호블랙(17)</t>
  </si>
  <si>
    <t>Lash Perm Curl Fix Mascara 01 Black('17)</t>
  </si>
  <si>
    <t>EH0137</t>
  </si>
  <si>
    <t>ET.래쉬펌컬픽스마스카라3호플럼버건디(17)</t>
  </si>
  <si>
    <t>Lash Perm Curl Fix Mascara 03 Plum('17)</t>
  </si>
  <si>
    <t>EH0138</t>
  </si>
  <si>
    <t>ET.룩앳.아이즈(1608)까페BR408200년된초코가게</t>
  </si>
  <si>
    <t>LOOK AT MY EYES CAFE (1608) #07 BR408</t>
  </si>
  <si>
    <t>EH0139</t>
  </si>
  <si>
    <t>ET.룩앳.아이즈(1608)까페RD304여인의코트</t>
  </si>
  <si>
    <t>LOOK AT MY EYES CAFE (1608) #20 RD304</t>
  </si>
  <si>
    <t>EH0140</t>
  </si>
  <si>
    <t>ET.슈퍼슬림프루프펜슬라이너1호블랙</t>
  </si>
  <si>
    <t>Super Slim Proof Pencil Liner #1 Black</t>
  </si>
  <si>
    <t>EH0141</t>
  </si>
  <si>
    <t>ET.슈퍼슬림프루프펜슬라이너2호브라운</t>
  </si>
  <si>
    <t>Super Slim Proof Pencil Liner #2 Brown</t>
  </si>
  <si>
    <t>EH0142</t>
  </si>
  <si>
    <t>ET.매직프레스18호스마일체크맨(데싱)</t>
  </si>
  <si>
    <t>MAGIC PRESS #18(DASHING DIVA)</t>
  </si>
  <si>
    <t>EH0143</t>
  </si>
  <si>
    <t>ET.매직프레스17호셀피쉬플라밍고(데싱)</t>
  </si>
  <si>
    <t>MAGIC PRESS #17(DASHING DIVA)</t>
  </si>
  <si>
    <t>EH0144</t>
  </si>
  <si>
    <t>ET.순정진정방어선크림(R)50ml</t>
  </si>
  <si>
    <t>ET.Soon.J. Mild Defence Sun Cream 50ml</t>
  </si>
  <si>
    <t>EH0145</t>
  </si>
  <si>
    <t>ET.플레이네일스무딩베이스코트(사양변경)</t>
  </si>
  <si>
    <t>Play Nail Smoothing BaseCoat</t>
  </si>
  <si>
    <t>EH0146</t>
  </si>
  <si>
    <t>ET.플레이네일롱샤인탑코트(사양변경)</t>
  </si>
  <si>
    <t>Play Nail long shine topCoat</t>
  </si>
  <si>
    <t>EH0147</t>
  </si>
  <si>
    <t>ET.마이뷰티툴퍼스널브라우밴드1호일자형눈썹</t>
  </si>
  <si>
    <t>My Beauty Tool Brow Band #1</t>
  </si>
  <si>
    <t>EH0148</t>
  </si>
  <si>
    <t>ET.플레이컬러아이즈(17년4월)체리블라썸</t>
  </si>
  <si>
    <t>Play Color Eyes #Cherry Blossom</t>
  </si>
  <si>
    <t>EH0149</t>
  </si>
  <si>
    <t>ET.슈퍼슬림프루프펜슬라이너3호트임베이지</t>
  </si>
  <si>
    <t>Super Slim Proof Pencil Liner #3 Beige</t>
  </si>
  <si>
    <t>EH0150</t>
  </si>
  <si>
    <t>ET.소프트터치오토립라이너#1호소프트로즈</t>
  </si>
  <si>
    <t>SOFT TOUCH AUTO LIP LINER AD #01</t>
  </si>
  <si>
    <t>EH0151</t>
  </si>
  <si>
    <t>ET.소프트터치오토립라이너#2핑크베이지</t>
  </si>
  <si>
    <t>SOFT TOUCH AUTO LIP LINER AD #02</t>
  </si>
  <si>
    <t>EH0152</t>
  </si>
  <si>
    <t>ET.소프트터치오토립라이너#3밀키브라운</t>
  </si>
  <si>
    <t>SOFT TOUCH AUTO LIP LINER AD #03</t>
  </si>
  <si>
    <t>EH0153</t>
  </si>
  <si>
    <t>ET.소프트터치오토립라이너#4호리얼로즈</t>
  </si>
  <si>
    <t>SOFT TOUCH AUTO LIP LINER AD #04</t>
  </si>
  <si>
    <t>EH0154</t>
  </si>
  <si>
    <t>ET.소프트터치오토립라이너#5호내추럴베리</t>
  </si>
  <si>
    <t>SOFT TOUCH AUTO LIP LINER AD #05</t>
  </si>
  <si>
    <t>EH0155</t>
  </si>
  <si>
    <t>ET.마이뷰티툴잼있는에어퍼프번들</t>
  </si>
  <si>
    <t>My Beauty Tool Air Puff (Bundle)</t>
  </si>
  <si>
    <t>EH0156</t>
  </si>
  <si>
    <t>ET.마이뷰티툴이럴슈가!실리콘퍼프</t>
  </si>
  <si>
    <t>MY BEAUTY TOOL SILICON PUFF</t>
  </si>
  <si>
    <t>EH0157</t>
  </si>
  <si>
    <t>ET.마이뷰티툴각질정리해-파리실리콘브러쉬</t>
  </si>
  <si>
    <t>My Beauty Tool Silicon Brush</t>
  </si>
  <si>
    <t>EH0158</t>
  </si>
  <si>
    <t>ET.룩앳.아이즈(17계)카페RD305태양계여신</t>
  </si>
  <si>
    <t>Look At My Eyes (17NEW YEAR) Cafe RD305</t>
  </si>
  <si>
    <t>EH0159</t>
  </si>
  <si>
    <t>ET.드로잉슬림아이브라우1.5mm1호다크브라운</t>
  </si>
  <si>
    <t>Drawing Slim Eyebrow 1.5mm #1 Dark Brown</t>
  </si>
  <si>
    <t>EH0160</t>
  </si>
  <si>
    <t>ET.드로잉슬림아이브라우1.5mm5호레드브라운</t>
  </si>
  <si>
    <t>Drawing Slim Eyebrow #5 Red Brown</t>
  </si>
  <si>
    <t>EH0161</t>
  </si>
  <si>
    <t>ET.드로잉슬림아이브라우1.5mm3호라이트브라운</t>
  </si>
  <si>
    <t>Drawing Slim Eyebrow #3 Light Brown</t>
  </si>
  <si>
    <t>EH0162</t>
  </si>
  <si>
    <t>ET.드로잉슬림아이브라우1.5mm2호내추럴브라운</t>
  </si>
  <si>
    <t>Drawing Slim Eyebrow #2 Natural Brown</t>
  </si>
  <si>
    <t>EH0163</t>
  </si>
  <si>
    <t>ET.드로잉슬림아이브라우1.5mm4호그레이브라운</t>
  </si>
  <si>
    <t>Drawing Slim Eyebrow #4 Gray Brown</t>
  </si>
  <si>
    <t>EH0164</t>
  </si>
  <si>
    <t>ET.드로잉슬림아이브라우1.5mm6호소프트블랙</t>
  </si>
  <si>
    <t>Drawing Slim Eyebrow #6 Soft Black</t>
  </si>
  <si>
    <t>EH0165</t>
  </si>
  <si>
    <t>ET.네일리무버1호일반손톱용-마일드(17)</t>
  </si>
  <si>
    <t>NAIL REMOVER #1 MILD('17)</t>
  </si>
  <si>
    <t>EH0166</t>
  </si>
  <si>
    <t>ET.네일리.2호일반손톱용엑스트라스트롱(17</t>
  </si>
  <si>
    <t>NAIL REMOVER #2 EXTRA STRONG('17)</t>
  </si>
  <si>
    <t>EH0167</t>
  </si>
  <si>
    <t>ET.테크닉핏볼륨스킨파운데이션브러쉬</t>
  </si>
  <si>
    <t>technic fit volume skin F.D brush</t>
  </si>
  <si>
    <t>EH0168</t>
  </si>
  <si>
    <t>ET.테크닉핏퍼펙트커버파운데이션브러쉬</t>
  </si>
  <si>
    <t>technic fit perfect cover F.D brush</t>
  </si>
  <si>
    <t>EH0169</t>
  </si>
  <si>
    <t>ET.테크닉핏슬림레이어파운데이션브러쉬</t>
  </si>
  <si>
    <t>technic fit slim layer F.D brush</t>
  </si>
  <si>
    <t>EH0170</t>
  </si>
  <si>
    <t>ET.테크닉핏샤프컨투어브러쉬</t>
  </si>
  <si>
    <t>technic fit sharp contour brush</t>
  </si>
  <si>
    <t>EH0171</t>
  </si>
  <si>
    <t>ET.테크닉핏그라데이션컨투어브러쉬</t>
  </si>
  <si>
    <t>technic fit gradation contour brush</t>
  </si>
  <si>
    <t>EH0172</t>
  </si>
  <si>
    <t>ET.슈퍼슬림프루프젤펜슬라이너2호초코브라운</t>
  </si>
  <si>
    <t>Super Slim Proof Gel Pencil Liner #2</t>
  </si>
  <si>
    <t>EH0173</t>
  </si>
  <si>
    <t>ET.테크닉핏롱웨어파우더브러쉬</t>
  </si>
  <si>
    <t>technic fit long wear powder brush</t>
  </si>
  <si>
    <t>EH0174</t>
  </si>
  <si>
    <t>ET.마이뷰티툴효녀손바디브러쉬</t>
  </si>
  <si>
    <t>My Beauty Tool Body Brush</t>
  </si>
  <si>
    <t>EH0175</t>
  </si>
  <si>
    <t>ET.마이뷰티툴속눈썹빗</t>
  </si>
  <si>
    <t>My Beauty Tool Eyelash Comb</t>
  </si>
  <si>
    <t>EH0176</t>
  </si>
  <si>
    <t>ET.청순거짓브라우젤틴트1호브라운(17)</t>
  </si>
  <si>
    <t>ET.Tint My Brow Gel #1('17)</t>
  </si>
  <si>
    <t>EH0177</t>
  </si>
  <si>
    <t>ET.청순거짓브라우젤틴트2호라이트브라운(17)</t>
  </si>
  <si>
    <t>ET.Tint My Brow Gel #2('17)</t>
  </si>
  <si>
    <t>EH0178</t>
  </si>
  <si>
    <t>ET.청순거짓브라우젤틴트3호그레이브라운(17)</t>
  </si>
  <si>
    <t>ET.Tint My Brow Gel #3('17)</t>
  </si>
  <si>
    <t>EH0179</t>
  </si>
  <si>
    <t>ET.청순거짓눈썹결틴트브라우1호내추럴브라운</t>
  </si>
  <si>
    <t>ET.Tint My 4-Tip Brow #1</t>
  </si>
  <si>
    <t>EH0180</t>
  </si>
  <si>
    <t>ET.청순거짓눈썹결틴트브라우2호다크브라운</t>
  </si>
  <si>
    <t>ET.Tint My 4-Tip Brow #2</t>
  </si>
  <si>
    <t>EH0181</t>
  </si>
  <si>
    <t>ET.청순거짓눈썹결틴트브라우4호그레이브라운</t>
  </si>
  <si>
    <t>ET.Tint My 4-Tip Brow #4</t>
  </si>
  <si>
    <t>EH0182</t>
  </si>
  <si>
    <t>ET.마이뷰티툴애니퍼프오리지날</t>
  </si>
  <si>
    <t>MBT ANYPUFF ORIGINAL</t>
  </si>
  <si>
    <t>EH0183</t>
  </si>
  <si>
    <t>ET.마이뷰티툴애니퍼프커버밀착</t>
  </si>
  <si>
    <t>MBT ANYPUFF COVER FITTING</t>
  </si>
  <si>
    <t>EH0184</t>
  </si>
  <si>
    <t>ET.마이뷰티툴애니퍼프매끈윤기</t>
  </si>
  <si>
    <t>MBT ANYPUFF SMOOTH GLOW</t>
  </si>
  <si>
    <t>EH0185</t>
  </si>
  <si>
    <t>ET.마이뷰티툴애니퍼프쫀쫀밀착</t>
  </si>
  <si>
    <t>MBT ANYPUFF MOIST FITTING</t>
  </si>
  <si>
    <t>EH0186</t>
  </si>
  <si>
    <t>ET.마이뷰티툴공용기-스킨&amp;로션</t>
  </si>
  <si>
    <t>MY BEAUTY TOOL PORTABLE LOTION BOTTL</t>
  </si>
  <si>
    <t>EH0187</t>
  </si>
  <si>
    <t>ET.마이뷰티툴몬스터화장솜</t>
  </si>
  <si>
    <t>My Beauty Tool Monster Cotton Puff</t>
  </si>
  <si>
    <t>EH0188</t>
  </si>
  <si>
    <t>ET.플레이롱샤인네일#1트렌치누드BE101</t>
  </si>
  <si>
    <t>Play Long Shine Nail #1</t>
  </si>
  <si>
    <t>EH0189</t>
  </si>
  <si>
    <t>ET.씨씨크림_1호_실키35g</t>
  </si>
  <si>
    <t>CC CREAM #01 SILKY(AD)35g</t>
  </si>
  <si>
    <t>EH0190</t>
  </si>
  <si>
    <t>ET.씨씨크림_2호_글로우35g</t>
  </si>
  <si>
    <t>CC CREAM #02 GLOW(AD)35g</t>
  </si>
  <si>
    <t>EH0191</t>
  </si>
  <si>
    <t>ET.플레이롱샤인네일#4레드벨벳누드BE104</t>
  </si>
  <si>
    <t>Play Long Shine Nail #4</t>
  </si>
  <si>
    <t>EH0192</t>
  </si>
  <si>
    <t>ET.앵두알촉촉립글로우RD301빨간맛앵두</t>
  </si>
  <si>
    <t>Cherry Moisture Lip Glow RD301</t>
  </si>
  <si>
    <t>EH0193</t>
  </si>
  <si>
    <t>ET.앵두알촉촉립글로우PK001달짝지근앵두</t>
  </si>
  <si>
    <t>Cherry Moisture Lip Glow PK001</t>
  </si>
  <si>
    <t>EH0194</t>
  </si>
  <si>
    <t>ET.앵두알촉촉립글로우OR201새콤달콤앵두</t>
  </si>
  <si>
    <t>Cherry Moisture Lip Glow OR201</t>
  </si>
  <si>
    <t>EH0195</t>
  </si>
  <si>
    <t>ET.앵두알촉촉립글로우OR202상큼시큼앵두</t>
  </si>
  <si>
    <t>Cherry Moisture Lip Glow OR202</t>
  </si>
  <si>
    <t>EH0196</t>
  </si>
  <si>
    <t>ET.순정판텐소사이드5시카슬리핑팩100ml(21AD</t>
  </si>
  <si>
    <t>ET.Soon.J. Sleeping Pack 100ml(21AD)</t>
  </si>
  <si>
    <t>EH0197</t>
  </si>
  <si>
    <t>ET.마이뷰티툴코튼면봉(온)(800ea)</t>
  </si>
  <si>
    <t>My Beauty Tool Cotton Swabs (800ea)</t>
  </si>
  <si>
    <t>EH0198</t>
  </si>
  <si>
    <t>ET.더블래스팅파운데이션로지체스트넛P1030g</t>
  </si>
  <si>
    <t>ET. DOUBLE LASTING FOUNDATION P10</t>
  </si>
  <si>
    <t>EH0199</t>
  </si>
  <si>
    <t>ET.오마이라인NEW1호블랙AD</t>
  </si>
  <si>
    <t>OH M'EYE LINE #01 BLACK AD</t>
  </si>
  <si>
    <t>EH0200</t>
  </si>
  <si>
    <t>ET.오마이라인NEW2호그레이AD</t>
  </si>
  <si>
    <t>OH M'EYE LINE #02 GRAY AD</t>
  </si>
  <si>
    <t>EH0201</t>
  </si>
  <si>
    <t>ET.오마이라인NEW3호브라운AD</t>
  </si>
  <si>
    <t>OH M'EYE LINE #03 BROWN AD</t>
  </si>
  <si>
    <t>EH0202</t>
  </si>
  <si>
    <t>ET.까만숯턱팩</t>
  </si>
  <si>
    <t>BLACK CHARCOAL CHIN PATCH.</t>
  </si>
  <si>
    <t>EH0203</t>
  </si>
  <si>
    <t>ET.프루프10아이프라이머_누드컬러</t>
  </si>
  <si>
    <t>PROOF 10 EYE PRIMER</t>
  </si>
  <si>
    <t>EH0204</t>
  </si>
  <si>
    <t>ET.블링블링아이스틱1호WH</t>
  </si>
  <si>
    <t>BLING BLING EYE STICK #01 SHOOTING S</t>
  </si>
  <si>
    <t>EH0205</t>
  </si>
  <si>
    <t>ET.미씽유핸드크림(핑크돌고래)30ml.</t>
  </si>
  <si>
    <t>ET.MISSING U (PINK DOLPHIN)</t>
  </si>
  <si>
    <t>EH0206</t>
  </si>
  <si>
    <t>ET.미씽유핸드크림(하프물범)30ml.</t>
  </si>
  <si>
    <t>ET.MISSING U (HARP SEAL)</t>
  </si>
  <si>
    <t>EH0207</t>
  </si>
  <si>
    <t>ET.미씽유핸드크림(페어리펭귄)30ml.</t>
  </si>
  <si>
    <t>ET.MISSING U (FAIRY PENGUIN)</t>
  </si>
  <si>
    <t>EH0208</t>
  </si>
  <si>
    <t>ET.미씽유핸드크림(펜더)30ml.</t>
  </si>
  <si>
    <t>ET.MISSING U (PANDA)</t>
  </si>
  <si>
    <t>EH0209</t>
  </si>
  <si>
    <t>ET.실크스카프홀로그램헤어세럼120ml</t>
  </si>
  <si>
    <t>SILK SCARF HOLOGRAM HAIR SERUM</t>
  </si>
  <si>
    <t>EH0210</t>
  </si>
  <si>
    <t>ET.벨드레스샤워코롱러블리룩100ml</t>
  </si>
  <si>
    <t>BELLE DRESS LOVELY LOOK SHOWER COLOG.</t>
  </si>
  <si>
    <t>EH0211</t>
  </si>
  <si>
    <t>ET.벨드레스샤워코롱프리티룩100ml</t>
  </si>
  <si>
    <t>BELLE DRESS PRETTY LOOK SHOWER COLOG.</t>
  </si>
  <si>
    <t>EH0212</t>
  </si>
  <si>
    <t>ET.드로잉쇼브러쉬라이너BK801흑심블랙</t>
  </si>
  <si>
    <t>DRAWING SHOW BRUSH EYELINER BK801</t>
  </si>
  <si>
    <t>EH0213</t>
  </si>
  <si>
    <t>ET.핸드부케리치비타민핸드크림50ml</t>
  </si>
  <si>
    <t>HAND BOUQUET RICH VITAMIN HAND CREAM</t>
  </si>
  <si>
    <t>EH0214</t>
  </si>
  <si>
    <t>ET.보들원형화장솜</t>
  </si>
  <si>
    <t>ET.Round Cotton Pads</t>
  </si>
  <si>
    <t>EH0215</t>
  </si>
  <si>
    <t>ET.압축엠보화장솜</t>
  </si>
  <si>
    <t>ET.Embossing Cotton Pads</t>
  </si>
  <si>
    <t>EH0216</t>
  </si>
  <si>
    <t>ET.실키퍼프화장솜</t>
  </si>
  <si>
    <t>ET.Silky Puff Cotton Pads</t>
  </si>
  <si>
    <t>EH0217</t>
  </si>
  <si>
    <t>ET.순면플레인화장솜</t>
  </si>
  <si>
    <t>ET.Plain Cotton Pads</t>
  </si>
  <si>
    <t>EH0218</t>
  </si>
  <si>
    <t>ET.디어달링워터젤틴트24호RD308꿀꿀레드</t>
  </si>
  <si>
    <t>Dear.D.WaterGelTint#24RD308</t>
  </si>
  <si>
    <t>EH0219</t>
  </si>
  <si>
    <t>ET.레드에너지액티브퍼밍크림60ml</t>
  </si>
  <si>
    <t>ET. RED ENERGY ACTIVE FIRMING CREAM</t>
  </si>
  <si>
    <t>EH0220</t>
  </si>
  <si>
    <t>ET.레드에너지파워리프팅에센스기획45ml</t>
  </si>
  <si>
    <t>ET. RED ENERGY POWER LIFTING ESSENCE</t>
  </si>
  <si>
    <t>EH0221</t>
  </si>
  <si>
    <t>ET.레드에너지볼류밍에멀전130ml</t>
  </si>
  <si>
    <t>ET. RED ENERGY  VOLUMING EMULSION</t>
  </si>
  <si>
    <t>EH0222</t>
  </si>
  <si>
    <t>ET.레드에너지볼류밍토너130ml</t>
  </si>
  <si>
    <t>ET. RED ENERGY VOLUMING TORNER</t>
  </si>
  <si>
    <t>EH0223</t>
  </si>
  <si>
    <t>ET.레드에너지2종스킨케어세트</t>
  </si>
  <si>
    <t>ET. RED ENERGY SKIN CARE 2SET</t>
  </si>
  <si>
    <t>EH0224</t>
  </si>
  <si>
    <t>ET.마이뷰티툴러블리에띠헤어밴드(AD)</t>
  </si>
  <si>
    <t>My Beauty Tool Lovely Etti Hair Band-AD</t>
  </si>
  <si>
    <t>EH0225</t>
  </si>
  <si>
    <t>ET.순정2x베리어보습크림60ml(21AD)</t>
  </si>
  <si>
    <t>ET.Soon.J. 2x Cream 60ml(21AD)</t>
  </si>
  <si>
    <t>EH0226</t>
  </si>
  <si>
    <t>ET.몬스터오일인클렌징워터300ml</t>
  </si>
  <si>
    <t>ET. Monster Oil In Cleansing Water 300ml</t>
  </si>
  <si>
    <t>EH0227</t>
  </si>
  <si>
    <t>ET.마이뷰티툴샤워볼</t>
  </si>
  <si>
    <t>ET.My Beauty Tool Shower Ball</t>
  </si>
  <si>
    <t>EH0228</t>
  </si>
  <si>
    <t>ET.마이뷰티툴버블메이커(18AD)</t>
  </si>
  <si>
    <t>My Beauty Tool Bubble Maker(18AD)</t>
  </si>
  <si>
    <t>EH0229</t>
  </si>
  <si>
    <t>ET.마이뷰티툴섀도우공용기(4구)(19)</t>
  </si>
  <si>
    <t>ET.MBT Eyeshadow Palette 4CO (19)</t>
  </si>
  <si>
    <t>EH0230</t>
  </si>
  <si>
    <t>ET.마이뷰티툴섀도우공용기(8구)(19)</t>
  </si>
  <si>
    <t>ET.MBT Eyeshadow Palette 8CO (19)</t>
  </si>
  <si>
    <t>EH0231</t>
  </si>
  <si>
    <t>ET.마이뷰티툴섀도우공용기(12구)(19)</t>
  </si>
  <si>
    <t>ET.MBT EYESHADOW PALETTE 12CO (19)</t>
  </si>
  <si>
    <t>EH0232</t>
  </si>
  <si>
    <t>ET.마이뷰티툴에모리보드(19)</t>
  </si>
  <si>
    <t>ET. My Beauty Tool Nail File (19)</t>
  </si>
  <si>
    <t>EH0233</t>
  </si>
  <si>
    <t>ET.마이뷰티툴브라우커팅가위(19)</t>
  </si>
  <si>
    <t>ET.MBT Brow Cutting Scissors (19)</t>
  </si>
  <si>
    <t>EH0234</t>
  </si>
  <si>
    <t>ET.마이뷰티툴족집게(19)</t>
  </si>
  <si>
    <t>My Beauty Tool Tweezers (19)</t>
  </si>
  <si>
    <t>EH0235</t>
  </si>
  <si>
    <t>ET.순정판텐소사이드마스크</t>
  </si>
  <si>
    <t>ET.Soon.J. Sheet Mask (21AD)</t>
  </si>
  <si>
    <t>EH0236</t>
  </si>
  <si>
    <t>ET.마이뷰티툴스탠딩헤어브러쉬</t>
  </si>
  <si>
    <t>ET.My Beauty Tool Standing Hair Brush</t>
  </si>
  <si>
    <t>EH0237</t>
  </si>
  <si>
    <t>ET.컬러풀타투틴트OR201블러쉬드누드(한정)</t>
  </si>
  <si>
    <t>ET.Tattoo Tint OR201 Blushed Nude(1st)</t>
  </si>
  <si>
    <t>EH0238</t>
  </si>
  <si>
    <t>ET.컬러풀타투틴트BR401와일드루머(한정)</t>
  </si>
  <si>
    <t>ET.Tattoo Tint BR401 Wild Rumor(1st)</t>
  </si>
  <si>
    <t>EH0239</t>
  </si>
  <si>
    <t>ET.컬러풀타투틴트RD301마이매드니스(한정)</t>
  </si>
  <si>
    <t>ET.Tattoo Tint RD301 My Madness(1st)</t>
  </si>
  <si>
    <t>EH0240</t>
  </si>
  <si>
    <t>ET.컬러풀타투틴트RD302레드온베어(한정)</t>
  </si>
  <si>
    <t>ET.Tattoo Tint RD302 Red On Bare(1st)</t>
  </si>
  <si>
    <t>EH0241</t>
  </si>
  <si>
    <t>ET.플레이컬러아이팔레트#로즈밤(19년6월)</t>
  </si>
  <si>
    <t>ET. PLAY COLOR EYE PALETTE #ROSE BALM</t>
  </si>
  <si>
    <t>EH0242</t>
  </si>
  <si>
    <t>ET.순정약산성5.5여성청결제200ml</t>
  </si>
  <si>
    <t>ET.Soon.J. Feminine Wash 200ml</t>
  </si>
  <si>
    <t>EH0243</t>
  </si>
  <si>
    <t>ET.닥터마스카라픽서포퍼펙트래쉬3종세트</t>
  </si>
  <si>
    <t>DR.MASCARA FIXER FOR PERFECT LASH 3 SET</t>
  </si>
  <si>
    <t>EH0244</t>
  </si>
  <si>
    <t>ET.오마이라인1호블랙3종세트(면세)</t>
  </si>
  <si>
    <t>OH M'EYE LINE #01 BLACK 3SET</t>
  </si>
  <si>
    <t>EH0245</t>
  </si>
  <si>
    <t>ET.래쉬펌컬픽스마스카라1호블랙3종세트(면세)</t>
  </si>
  <si>
    <t>Lash Perm Curl Fix Mascara 01 Black 3SET</t>
  </si>
  <si>
    <t>EH0246</t>
  </si>
  <si>
    <t>ET.투톤보색퍼플샴푸300ml</t>
  </si>
  <si>
    <t>ET. Two Tone Purple Shampoo 300 ml</t>
  </si>
  <si>
    <t>EH0247</t>
  </si>
  <si>
    <t>ET.투톤무스원데이헤어컬러#4러빙코랄</t>
  </si>
  <si>
    <t>ET.Two Tone Mousse One Day Hair Color #4</t>
  </si>
  <si>
    <t>EH0248</t>
  </si>
  <si>
    <t>ET.투톤무스원데이헤어컬러#1밀크베이지</t>
  </si>
  <si>
    <t>ET.Two Tone Mousse One Day Hair Color #1</t>
  </si>
  <si>
    <t>EH0249</t>
  </si>
  <si>
    <t>ET.투톤무스원데이헤어컬러#2파스텔블루</t>
  </si>
  <si>
    <t>ET.Two Tone Mousse One Day Hair Color #2</t>
  </si>
  <si>
    <t>EH0250</t>
  </si>
  <si>
    <t>ET.투톤무스원데이헤어컬러#3유니콘핑크</t>
  </si>
  <si>
    <t>ET.Two Tone Mousse One Day Hair Color #3</t>
  </si>
  <si>
    <t>EH0251</t>
  </si>
  <si>
    <t>ET.투톤무스원데이헤어컬러#5미드나잇퍼플</t>
  </si>
  <si>
    <t>ET.Two Tone Mousse One Day Hair Color #5</t>
  </si>
  <si>
    <t>EH0252</t>
  </si>
  <si>
    <t>ET.페이스블러19년35g</t>
  </si>
  <si>
    <t>ET. FACE BLUR ('19) 35g</t>
  </si>
  <si>
    <t>EH0253</t>
  </si>
  <si>
    <t>ET.페이스블러매티파잉35g</t>
  </si>
  <si>
    <t>ET. Face Blur Mattifying 35g</t>
  </si>
  <si>
    <t>EH0254</t>
  </si>
  <si>
    <t>ET.매끈반짝3단코팩(19)</t>
  </si>
  <si>
    <t>ET.3-Step Clear Nose Kit(19)</t>
  </si>
  <si>
    <t>EH0255</t>
  </si>
  <si>
    <t>ET.드로잉쇼브러쉬라이너세트(흑심블랙)(면세)</t>
  </si>
  <si>
    <t>DRAWING SHOW BRUSH EYELINER SET BK801</t>
  </si>
  <si>
    <t>EH0256</t>
  </si>
  <si>
    <t>ET.수분가득콜라겐토너(19AD)200ml</t>
  </si>
  <si>
    <t>ET.MOISTFULL COLLAGEN FACIALTONER 200ML</t>
  </si>
  <si>
    <t>EH0257</t>
  </si>
  <si>
    <t>ET.수분가득콜라겐에멀전(19AD)180ml</t>
  </si>
  <si>
    <t>ET.MOISTFULL COLLAGEN EMULSION 180ML</t>
  </si>
  <si>
    <t>EH0258</t>
  </si>
  <si>
    <t>ET.수분가득콜라겐크림(19AD)75ml</t>
  </si>
  <si>
    <t>ET.MOISTFULL COLLAGEN CREAM 75ML</t>
  </si>
  <si>
    <t>EH0259</t>
  </si>
  <si>
    <t>ET.수분가득콜라겐딥크림(19AD)75ml</t>
  </si>
  <si>
    <t>ET.MOISTFULL COLLAGEN DEEP CREAM 75ML</t>
  </si>
  <si>
    <t>EH0260</t>
  </si>
  <si>
    <t>ET.수분가득콜라겐폼클렌져(19AD)150ml</t>
  </si>
  <si>
    <t>ET.MOISTFULLCOLLAGEN CLEANSINGFOAM 150ML</t>
  </si>
  <si>
    <t>EH0261</t>
  </si>
  <si>
    <t>ET.콜라겐아이패치(19AD)</t>
  </si>
  <si>
    <t>ET.Collagen Eye Patch(19AD)</t>
  </si>
  <si>
    <t>EH0262</t>
  </si>
  <si>
    <t>ET.수분가득콜라겐에센스(19AD)80ml</t>
  </si>
  <si>
    <t>ET.MOISTFULL COLLAGEN ESSENCE 80ML</t>
  </si>
  <si>
    <t>EH0263</t>
  </si>
  <si>
    <t>ET.수분가득콜라겐미스트(19AD)120ml</t>
  </si>
  <si>
    <t>ET.MOISTFULL COLLAGEN FACIAL MIST 120ML</t>
  </si>
  <si>
    <t>EH0264</t>
  </si>
  <si>
    <t>ET.컬러풀타투틴트3종&amp;리무버세트</t>
  </si>
  <si>
    <t>ET.Tattoo Tint 3 Colors&amp;Remover Set</t>
  </si>
  <si>
    <t>EH0265</t>
  </si>
  <si>
    <t>ET.수분가득콜라겐아이크림(19AD)28ml</t>
  </si>
  <si>
    <t>ET.MOISTFULL COLLAGEN EYE CREAM 28ML</t>
  </si>
  <si>
    <t>EH0266</t>
  </si>
  <si>
    <t>ET.히팅아이마스크(19)</t>
  </si>
  <si>
    <t>ET.Heating Eye Mask(19)</t>
  </si>
  <si>
    <t>EH0267</t>
  </si>
  <si>
    <t>ET.에어무스아이즈(1907)OR201춤추는코랄</t>
  </si>
  <si>
    <t>ET.Air Mousse eyes (1907) OR201</t>
  </si>
  <si>
    <t>EH0268</t>
  </si>
  <si>
    <t>ET.반짝눈물라이너4호태양빛빛눈물(19AD)</t>
  </si>
  <si>
    <t>ET.TEAR EYE LINER #4 GD(19AD)</t>
  </si>
  <si>
    <t>EH0269</t>
  </si>
  <si>
    <t>ET.몬스터폼클렌저250ml(19AD)</t>
  </si>
  <si>
    <t>ET.Monster Foam Cleanser 250ml(19AD)</t>
  </si>
  <si>
    <t>EH0270</t>
  </si>
  <si>
    <t>ET.룩앳.아이즈(1908)쥬얼BE118우수수낙엽잡기</t>
  </si>
  <si>
    <t>ET.Look At My Eyes(1908)Jewel BE118 FALL</t>
  </si>
  <si>
    <t>EH0271</t>
  </si>
  <si>
    <t>ET.그린티코팩(19AD)</t>
  </si>
  <si>
    <t>ET.Green Tea Nose Patch (19AD)</t>
  </si>
  <si>
    <t>EH0272</t>
  </si>
  <si>
    <t>ET.쥬얼빔아이패치_클래식골드(19AD)</t>
  </si>
  <si>
    <t>ET. JEWEL BEAM EYE PATCH -CLASSIC GOLD</t>
  </si>
  <si>
    <t>EH0273</t>
  </si>
  <si>
    <t>ET.미러홀릭리퀴드아이즈PK003버블버블풀파티</t>
  </si>
  <si>
    <t>ET.Mirror Holic Liquid Eyes PK003 Bubble</t>
  </si>
  <si>
    <t>EH0274</t>
  </si>
  <si>
    <t>ET.미러홀릭리퀴드아이즈BE103그렁그렁눈망울</t>
  </si>
  <si>
    <t>ET.Mirror Holic Liquid Eyes BE103</t>
  </si>
  <si>
    <t>EH0275</t>
  </si>
  <si>
    <t>ET.룩앳.아이즈(1908)카페BR422가을노을</t>
  </si>
  <si>
    <t>ET.Look At My Eyes(1908)Café BR422 AUTUM</t>
  </si>
  <si>
    <t>EH0276</t>
  </si>
  <si>
    <t>ET.룩앳.아이즈(1908)카페OR209단풍오렌지</t>
  </si>
  <si>
    <t>ET.Look At My Eyes(1908)Café OR209 MAPLE</t>
  </si>
  <si>
    <t>EH0277</t>
  </si>
  <si>
    <t>ET.룩앳.아이즈(1908)카페BR424말린단풍</t>
  </si>
  <si>
    <t>ET.Look At My Eyes(1908)Café BR424 DRIED</t>
  </si>
  <si>
    <t>EH0278</t>
  </si>
  <si>
    <t>ET.룩앳.아이즈(1908)쥬얼RD308브릭메이플</t>
  </si>
  <si>
    <t>ET.Look At My Eyes(1908)Jewel RD308 BRIC</t>
  </si>
  <si>
    <t>EH0279</t>
  </si>
  <si>
    <t>ET.에어무스아이즈(1907)BR405골드비치</t>
  </si>
  <si>
    <t>ET.Air Mousse eyes (1907) BR405</t>
  </si>
  <si>
    <t>EH0280</t>
  </si>
  <si>
    <t>ET.(면세)새틴피니시베이스라벤더30g</t>
  </si>
  <si>
    <t>ET.(Blossom)Satin Finish Base RAVENDER30g</t>
  </si>
  <si>
    <t>EH0281</t>
  </si>
  <si>
    <t>ET.(면세)새틴피니시베이스민트30g</t>
  </si>
  <si>
    <t>ET.(Blossom)Satin Finish Base MINT30g</t>
  </si>
  <si>
    <t>EH0282</t>
  </si>
  <si>
    <t>ET.래쉬펌볼륨픽스마스카라#블랙</t>
  </si>
  <si>
    <t>ET.Lash Perm Volume Fix Mascara#Black</t>
  </si>
  <si>
    <t>EH0283</t>
  </si>
  <si>
    <t>ET.래쉬펌볼륨픽스마스카라#그레이</t>
  </si>
  <si>
    <t>ET.Lash Perm Volume Fix Mascara#Gray</t>
  </si>
  <si>
    <t>EH0284</t>
  </si>
  <si>
    <t>ET.래쉬펌볼륨픽스마스카라#브라운</t>
  </si>
  <si>
    <t>ET.Lash Perm Volume Fix Mascara#Brown</t>
  </si>
  <si>
    <t>EH0285</t>
  </si>
  <si>
    <t>ET.룩앳.아이즈쥬얼OR207상큼하다귤(1904)R</t>
  </si>
  <si>
    <t>ET.Look At My Eyes Jewel OR207 Fresh</t>
  </si>
  <si>
    <t>EH0286</t>
  </si>
  <si>
    <t>ET.룩앳.아이즈까페OR208뭐하신감?(1904)R</t>
  </si>
  <si>
    <t>ET.Look At My Eyes Café OR208 Curious</t>
  </si>
  <si>
    <t>EH0287</t>
  </si>
  <si>
    <t>ET.룩앳.아이즈쥬얼BR431달달함이2배(1904)R</t>
  </si>
  <si>
    <t>ET.Look At My Eyes Jewel BR431 Sweet</t>
  </si>
  <si>
    <t>EH0288</t>
  </si>
  <si>
    <t>ET.룩앳.아이즈쥬얼RD307기운체리!(1904)R</t>
  </si>
  <si>
    <t>ET.Look At My Eyes Jewel RD307 Shining</t>
  </si>
  <si>
    <t>EH0289</t>
  </si>
  <si>
    <t>ET.룩앳.아이즈까페BR419아이고배야(1904)R</t>
  </si>
  <si>
    <t>ET.Look At My Eyes BR419(19AD)</t>
  </si>
  <si>
    <t>EH0290</t>
  </si>
  <si>
    <t>ET.컬러풀타투틴트OR201블러쉬드누드</t>
  </si>
  <si>
    <t>ET.Tattoo Tint OR201 Blushed Nude</t>
  </si>
  <si>
    <t>EH0291</t>
  </si>
  <si>
    <t>ET.컬러풀타투틴트BR401와일드루머</t>
  </si>
  <si>
    <t>ET.Tattoo Tint BR401 Wild Rumor</t>
  </si>
  <si>
    <t>EH0292</t>
  </si>
  <si>
    <t>ET.컬러풀타투틴트OR202낫카인드</t>
  </si>
  <si>
    <t>ET.Tattoo Tint OR202 Not Kind</t>
  </si>
  <si>
    <t>EH0293</t>
  </si>
  <si>
    <t>ET.컬러풀타투틴트RD301마이매드니스</t>
  </si>
  <si>
    <t>ET.Tattoo Tint RD301 My Madness</t>
  </si>
  <si>
    <t>EH0294</t>
  </si>
  <si>
    <t>ET.컬러풀타투틴트RD302레드온베어</t>
  </si>
  <si>
    <t>ET.Tattoo Tint RD302 Red On Bare</t>
  </si>
  <si>
    <t>EH0295</t>
  </si>
  <si>
    <t>ET.컬러풀타투틴트RD303체리온탑</t>
  </si>
  <si>
    <t>ET.Tattoo Tint RD303 Cherry On Top</t>
  </si>
  <si>
    <t>EH0296</t>
  </si>
  <si>
    <t>ET.컬러풀타투틴트RD304인스턴트러브</t>
  </si>
  <si>
    <t>ET.Tattoo Tint RD304 Instant Love</t>
  </si>
  <si>
    <t>EH0297</t>
  </si>
  <si>
    <t>ET.컬러풀타투틴트PK002너티힙스터</t>
  </si>
  <si>
    <t>ET.Tattoo Tint PK002 Naughty Hipster</t>
  </si>
  <si>
    <t>EH0298</t>
  </si>
  <si>
    <t>ET.컬러풀타투틴트RD305보스레이디</t>
  </si>
  <si>
    <t>ET.Tattoo Tint RD305 Boss Lady</t>
  </si>
  <si>
    <t>EH0299</t>
  </si>
  <si>
    <t>ET.컬러풀타투틴트PK001인사이더댄스</t>
  </si>
  <si>
    <t>ET.Tattoo Tint PK001 Insider Dance</t>
  </si>
  <si>
    <t>EH0300</t>
  </si>
  <si>
    <t>ET.컬러풀비비드틴트RD301아삭탱글햇사과</t>
  </si>
  <si>
    <t>ET.C.Vivid Tint RD301 #Newly Harvested A</t>
  </si>
  <si>
    <t>EH0301</t>
  </si>
  <si>
    <t>ET.컬러풀비비드틴트PP501새콤탱글오디</t>
  </si>
  <si>
    <t>ET.C.Vivid Tint PP501 #A Basket of Black</t>
  </si>
  <si>
    <t>EH0302</t>
  </si>
  <si>
    <t>ET.컬러풀비비드틴트OR203생글탱글얼린연시</t>
  </si>
  <si>
    <t>ET.C.Vivid Tint OR203 #Iced Persimmon</t>
  </si>
  <si>
    <t>EH0303</t>
  </si>
  <si>
    <t>ET.컬러풀비비드틴트OR202탱귤탱글감귤</t>
  </si>
  <si>
    <t>ET.C.Vivid Tint OR202 #Tasty Tangerine</t>
  </si>
  <si>
    <t>EH0304</t>
  </si>
  <si>
    <t>ET.컬러풀비비드틴트OR201톡톡탱글자몽</t>
  </si>
  <si>
    <t>ET.C.Vivid Tint OR201 #Ruby Red Grapefru</t>
  </si>
  <si>
    <t>EH0305</t>
  </si>
  <si>
    <t>ET.컬러풀비비드틴트PK002쫄깃탱글통조림체리</t>
  </si>
  <si>
    <t>ET.C.Vivid Tint PK002 #Maraschino Cherry</t>
  </si>
  <si>
    <t>EH0306</t>
  </si>
  <si>
    <t>ET.컬러풀비비드틴트PK001동글탱글애플수박</t>
  </si>
  <si>
    <t>ET.C.Vivid Tint PK001 #Apple Watermelon</t>
  </si>
  <si>
    <t>EH0307</t>
  </si>
  <si>
    <t>ET.컬러풀비비드틴트RD302방울탱글토마토</t>
  </si>
  <si>
    <t>ET.C.Vivid Tint RD302 #Fresh Cherry Toma</t>
  </si>
  <si>
    <t>EH0308</t>
  </si>
  <si>
    <t>ET.드로잉아이브라우하드펜슬1호다크브라운</t>
  </si>
  <si>
    <t>ET. DRAWING EYEBROW HARD PENCIL #1</t>
  </si>
  <si>
    <t>EH0309</t>
  </si>
  <si>
    <t>ET.드로잉아이브라우하드펜슬2호내추럴브라운</t>
  </si>
  <si>
    <t>ET. DRAWING EYEBROW HARD PENCIL #2</t>
  </si>
  <si>
    <t>EH0310</t>
  </si>
  <si>
    <t>ET.드로잉아이브라우하드펜슬3호라이트브라운</t>
  </si>
  <si>
    <t>ET. DRAWING EYEBROW HARD PENCIL #3</t>
  </si>
  <si>
    <t>EH0311</t>
  </si>
  <si>
    <t>ET.드로잉아이브라우하드펜슬4호그레이브라운</t>
  </si>
  <si>
    <t>ET. DRAWING EYEBROW HARD PENCIL #4</t>
  </si>
  <si>
    <t>EH0312</t>
  </si>
  <si>
    <t>ET.플레이컬러아이즈(19년1월)라벤더랜드</t>
  </si>
  <si>
    <t>ET Play Color Eyes #Lavender Land</t>
  </si>
  <si>
    <t>EH0313</t>
  </si>
  <si>
    <t>ET.더잠테라피마사저</t>
  </si>
  <si>
    <t>THE ZAM THERAPY MASSAGER</t>
  </si>
  <si>
    <t>EH0314</t>
  </si>
  <si>
    <t>ET.모던옴므올인원에센스100ML</t>
  </si>
  <si>
    <t>ET. MODERN HOMME ALLINONE ESSENCE 100ML</t>
  </si>
  <si>
    <t>EH0315</t>
  </si>
  <si>
    <t>ET.비타씨톡젤크림60ml</t>
  </si>
  <si>
    <t>ET.Vita C-Talk Gel Cream 60ml</t>
  </si>
  <si>
    <t>EH0316</t>
  </si>
  <si>
    <t>ET.베러립스-톡OR20말린오렌지티</t>
  </si>
  <si>
    <t>ET.Better Lips-Talk OR205 DriedOrangeTea</t>
  </si>
  <si>
    <t>EH0317</t>
  </si>
  <si>
    <t>ET.(피크닉)에어무스아이즈PK002룰루봄나들이인가봄</t>
  </si>
  <si>
    <t>Air Mousse eyesPK002Pink Picnic</t>
  </si>
  <si>
    <t>EH0318</t>
  </si>
  <si>
    <t>ET.(피크닉)에어무스아이즈BR404두근두근썸타나봄</t>
  </si>
  <si>
    <t>Air Mousse eyesBR404Date Picnic</t>
  </si>
  <si>
    <t>EH0319</t>
  </si>
  <si>
    <t>ET.비타씨톡부스팅워터150ml</t>
  </si>
  <si>
    <t>ET.Vita C-Talk Boosting Water 150ml</t>
  </si>
  <si>
    <t>EH0320</t>
  </si>
  <si>
    <t>ET.룩앳.아이즈카페BR415꼬숩게구운아몬드(1808)</t>
  </si>
  <si>
    <t>LOOK AT MY EYES CAFÉ BR415 AD</t>
  </si>
  <si>
    <t>EH0321</t>
  </si>
  <si>
    <t>ET.룩앳.아이즈.쥬얼BE114마구먹는마카다미아(1808)</t>
  </si>
  <si>
    <t>ET.Look At My Eyes Jewel BE114</t>
  </si>
  <si>
    <t>EH0322</t>
  </si>
  <si>
    <t>ET.룩앳.아이즈.카페BR416꼬불꼬불캐슈넛(1808)</t>
  </si>
  <si>
    <t>ET.Look At My Eyes.Café BR416(1808)</t>
  </si>
  <si>
    <t>EH0323</t>
  </si>
  <si>
    <t>ET.룩앳.아이즈.카페BR417Pick!피칸!(1808)</t>
  </si>
  <si>
    <t>ET.Look At My Eyes.Café BR417(1808)</t>
  </si>
  <si>
    <t>EH0324</t>
  </si>
  <si>
    <t>ET.룩앳.아이즈.쥬얼BK806햄스터최애,해바라기씨(1808)</t>
  </si>
  <si>
    <t>ET.Look At My Eyes Jewel BK806</t>
  </si>
  <si>
    <t>EH0325</t>
  </si>
  <si>
    <t>ET.글로우온베이스#1하이드라(18)</t>
  </si>
  <si>
    <t>ET GLOW ON BASE #1HYDRA (18)</t>
  </si>
  <si>
    <t>EH0326</t>
  </si>
  <si>
    <t>ET.베러립스-톡벨벳BR401오렌지브릭</t>
  </si>
  <si>
    <t>ET.Better Lips-Talk VELVET BR401</t>
  </si>
  <si>
    <t>EH0327</t>
  </si>
  <si>
    <t>ET.베러립스-톡벨벳PK001론리핑크</t>
  </si>
  <si>
    <t>ET.Better Lips-Talk VELVET PK001</t>
  </si>
  <si>
    <t>EH0328</t>
  </si>
  <si>
    <t>ET.마이뷰티툴브러쉬클렌징미니욕조</t>
  </si>
  <si>
    <t>ET.MyBeautyTool Brush Cleansing Bathtub</t>
  </si>
  <si>
    <t>EH0329</t>
  </si>
  <si>
    <t>ET.시카밸런스5.5약산성젤클렌저200ML</t>
  </si>
  <si>
    <t>CICA BALANCE 5.5 GEL CLEANSER 200ML</t>
  </si>
  <si>
    <t>EH0330</t>
  </si>
  <si>
    <t>ET.웨어유어모먼트바디미스트오늘의날씨1호샤이닝썬</t>
  </si>
  <si>
    <t>ET.WEAR.Y.M.B.M Today'sWeather#1ShiningS</t>
  </si>
  <si>
    <t>EH0331</t>
  </si>
  <si>
    <t>ET.웨어유어모먼트바디미스트오늘의날씨3호렛잇스노우</t>
  </si>
  <si>
    <t>ET.WEAR.Y.M.B.M Today'sWeather#3LetItS</t>
  </si>
  <si>
    <t>EH0332</t>
  </si>
  <si>
    <t>ET.웨어유어모먼트바디미스트오늘의날씨4호클라우드라떼</t>
  </si>
  <si>
    <t>ET.WEAR.Y.M.B.M Today'sWeather#4CloudL</t>
  </si>
  <si>
    <t>EH0333</t>
  </si>
  <si>
    <t>ET.마이뷰티툴메이크업퍼프케이스</t>
  </si>
  <si>
    <t>ET.MyBeautyTool Makeup Puff Case</t>
  </si>
  <si>
    <t>EH0334</t>
  </si>
  <si>
    <t>ET.페이스블러모이스처라이징35g</t>
  </si>
  <si>
    <t>ET. Face Blur Moisturizing 35g</t>
  </si>
  <si>
    <t>EH0335</t>
  </si>
  <si>
    <t>ET.브라이트닝아이패치</t>
  </si>
  <si>
    <t>ET.Brightening Eye Patch</t>
  </si>
  <si>
    <t>EH0336</t>
  </si>
  <si>
    <t>ET.하이드로콜로이드패치</t>
  </si>
  <si>
    <t>ET.Hydrocolloid Patch</t>
  </si>
  <si>
    <t>EH0337</t>
  </si>
  <si>
    <t>ET.더블래스팅스킨마스터브러쉬(19)</t>
  </si>
  <si>
    <t>ET. DOUBLE LASTING SKIN MASTER BRUSH</t>
  </si>
  <si>
    <t>EH0338</t>
  </si>
  <si>
    <t>ET.마이뷰티툴브러쉬140파우더(19)</t>
  </si>
  <si>
    <t>ET.MBT Brush 140 Powder(19)</t>
  </si>
  <si>
    <t>EH0339</t>
  </si>
  <si>
    <t>ET.마이뷰티툴브러쉬121퍼펙트결(19)</t>
  </si>
  <si>
    <t>ET.MBT Brush 121 Skin (19)</t>
  </si>
  <si>
    <t>EH0340</t>
  </si>
  <si>
    <t>ET.마이뷰티툴브러쉬311섀도우블랜딩(19)</t>
  </si>
  <si>
    <t>ET.MBT Brush 311 Shadow Blending(19)</t>
  </si>
  <si>
    <t>EH0341</t>
  </si>
  <si>
    <t>ET.플레이101스틱페이스브러쉬(19)</t>
  </si>
  <si>
    <t>ET. PLAY 101 STICK FACE BRUSH(19)</t>
  </si>
  <si>
    <t>EH0342</t>
  </si>
  <si>
    <t>ET.마이뷰티툴브러쉬130컨투어(19)</t>
  </si>
  <si>
    <t>ET.MBT Brush 130 Countour(19)</t>
  </si>
  <si>
    <t>EH0343</t>
  </si>
  <si>
    <t>ET.마이뷰티툴브러쉬211오토립(19)</t>
  </si>
  <si>
    <t>ET.MBT Brush 211 Auto Lip(19)</t>
  </si>
  <si>
    <t>EH0344</t>
  </si>
  <si>
    <t>ET.마이뷰티툴브러쉬312섀도우포인트(19)</t>
  </si>
  <si>
    <t>ET.MBT Brush 312 Shadow Point(19)</t>
  </si>
  <si>
    <t>EH0345</t>
  </si>
  <si>
    <t>ET.마이뷰티툴브러쉬310섀도우베이스(19)</t>
  </si>
  <si>
    <t>ET.MBT Brush 310 Shadow Base(19)</t>
  </si>
  <si>
    <t>EH0346</t>
  </si>
  <si>
    <t>ET.마이뷰티툴브러쉬150블러쉬&amp;컨투어(19)</t>
  </si>
  <si>
    <t>ET.MBT Brush 150 Blush&amp;Contour(19)</t>
  </si>
  <si>
    <t>EH0347</t>
  </si>
  <si>
    <t>ET.마이뷰티툴브러쉬110듀얼컨실러(19)</t>
  </si>
  <si>
    <t>ET.MBT Brush 110 Dual Concealer(19)</t>
  </si>
  <si>
    <t>EH0348</t>
  </si>
  <si>
    <t>ET.마이뷰티툴브러쉬320아이라이너(19)</t>
  </si>
  <si>
    <t>ET.MBT Brush 320 Eyeliner(19)</t>
  </si>
  <si>
    <t>EH0349</t>
  </si>
  <si>
    <t>ET.마이뷰티툴브러쉬351브라우(19)</t>
  </si>
  <si>
    <t>ET.MBT Brush 351 Eyebrow(19)</t>
  </si>
  <si>
    <t>EH0350</t>
  </si>
  <si>
    <t>ET.마이뷰티툴브러쉬120파운데이션(19)</t>
  </si>
  <si>
    <t>ET.MBT Brush 120 Foundation(19)</t>
  </si>
  <si>
    <t>EH0351</t>
  </si>
  <si>
    <t>ET.마이뷰티툴브러쉬314섀도우팁(4p)(19)</t>
  </si>
  <si>
    <t>ET.MBT Brush 314 Shadow Tip(4p)(19)</t>
  </si>
  <si>
    <t>EH0352</t>
  </si>
  <si>
    <t>ET.마이뷰티툴브러쉬352브라우스크류(19)</t>
  </si>
  <si>
    <t>ET.MBT Brush 352 Eyebrow Screw(19)</t>
  </si>
  <si>
    <t>EH0353</t>
  </si>
  <si>
    <t>ET.마이뷰티툴브러쉬313섀도우팁블록(19)</t>
  </si>
  <si>
    <t>ET.MBT Brush 313 Shadow Tip Block(19)</t>
  </si>
  <si>
    <t>EH0354</t>
  </si>
  <si>
    <t>ET.마이뷰티툴브러쉬170파우더미니(19)</t>
  </si>
  <si>
    <t>ET.MBT Brush 170 Powder Mini(19)</t>
  </si>
  <si>
    <t>EH0355</t>
  </si>
  <si>
    <t>ET.마이뷰티툴브러쉬111컨실러(19)</t>
  </si>
  <si>
    <t>ET.MBT Brush 111 Concealer(19)</t>
  </si>
  <si>
    <t>EH0356</t>
  </si>
  <si>
    <t>ET.마이뷰티툴브러쉬180하이라이터(19)</t>
  </si>
  <si>
    <t>ET.MBT Brush 180 Highlighter(19)</t>
  </si>
  <si>
    <t>EH0357</t>
  </si>
  <si>
    <t>ET.마이뷰티툴브러쉬315섀도우베이스라지(19)</t>
  </si>
  <si>
    <t>ET.MBT Brush 315 Shadow Base Large(19)</t>
  </si>
  <si>
    <t>EH0358</t>
  </si>
  <si>
    <t>ET.마이뷰티툴브러쉬316섀도우사선(19)</t>
  </si>
  <si>
    <t>ET.MBT Brush 316 Shadow Diagonal(19)</t>
  </si>
  <si>
    <t>EH0359</t>
  </si>
  <si>
    <t>ET.더블래스팅글로우마스터브러쉬(19)</t>
  </si>
  <si>
    <t>ET. DOUBLE LASTING GLOWMASTER BRUSH</t>
  </si>
  <si>
    <t>EH0360</t>
  </si>
  <si>
    <t>ET.유브이더블컷투명선쿠션(온)</t>
  </si>
  <si>
    <t>ET.UV DOUBLECUT CLEAR SUN CUSHION</t>
  </si>
  <si>
    <t>EH0361</t>
  </si>
  <si>
    <t>ET.글로우하이라이터휠</t>
  </si>
  <si>
    <t>ET.GLOW HIGHLIGHTER WHEEL</t>
  </si>
  <si>
    <t>EH0362</t>
  </si>
  <si>
    <t>ET.디어마이립스톡케이스(컬러팩토리)#40미스미</t>
  </si>
  <si>
    <t>ET.Dear My Lips-talk Case #40</t>
  </si>
  <si>
    <t>EH0363</t>
  </si>
  <si>
    <t>ET.디어마이립스톡케이스(컬러팩토리)#39스테이쿨</t>
  </si>
  <si>
    <t>ET.Dear My Lips-talk Case #39</t>
  </si>
  <si>
    <t>EH0364</t>
  </si>
  <si>
    <t>ET.디어마이립스톡케이스(컬러팩토리)#38드리머</t>
  </si>
  <si>
    <t>ET.Dear My Lips-talk Case #38</t>
  </si>
  <si>
    <t>EH0365</t>
  </si>
  <si>
    <t>ET.디어마이퍼스널컬러립스-톡2SET</t>
  </si>
  <si>
    <t>ET.Dear My personal color Lips-talk 2set</t>
  </si>
  <si>
    <t>EH0366</t>
  </si>
  <si>
    <t>ET.디어마이퍼스널컬러립스-톡1SET</t>
  </si>
  <si>
    <t>ET.Dear My personal color Lips-talk 1set</t>
  </si>
  <si>
    <t>EH0367</t>
  </si>
  <si>
    <t>ET.디어마이립스톡케이스(컬러팩토리)#42굿바이브</t>
  </si>
  <si>
    <t>ET.Dear My Lips-talk Case #42</t>
  </si>
  <si>
    <t>EH0368</t>
  </si>
  <si>
    <t>ET.디어마이립스톡케이스(컬러팩토리)#41봉쥬르</t>
  </si>
  <si>
    <t>ET.Dear My Lips-talk Case #41</t>
  </si>
  <si>
    <t>EH0369</t>
  </si>
  <si>
    <t>ET.마이뷰티툴도토리퍼프</t>
  </si>
  <si>
    <t>ET.MBT.Hydro Makeup puff</t>
  </si>
  <si>
    <t>EH0370</t>
  </si>
  <si>
    <t>ET.매트시크립라커탑코트</t>
  </si>
  <si>
    <t>ET.M.C Lip Lacquer Top Coat</t>
  </si>
  <si>
    <t>EH0371</t>
  </si>
  <si>
    <t>ET.헬프마이핑거큐티클살롱케어키트(18)</t>
  </si>
  <si>
    <t>ET.Help.My.F. Cuticle Salon Care Kit(18)</t>
  </si>
  <si>
    <t>EH0372</t>
  </si>
  <si>
    <t>ET.마이뷰티툴앞머리헤어롤</t>
  </si>
  <si>
    <t>ET.My Beauty Tool Bang Hair Roller</t>
  </si>
  <si>
    <t>EH0373</t>
  </si>
  <si>
    <t>ET.페이스샤인하이라이터1호</t>
  </si>
  <si>
    <t>ET.Face Shine Highlighter 01</t>
  </si>
  <si>
    <t>EH0374</t>
  </si>
  <si>
    <t>ET.페이스샤인하이라이터2호</t>
  </si>
  <si>
    <t>ET.Face Shine Highlighter 02</t>
  </si>
  <si>
    <t>EH0375</t>
  </si>
  <si>
    <t>ET.페이스샤인하이라이터3호</t>
  </si>
  <si>
    <t>ET.Face Shine Highlighter 03</t>
  </si>
  <si>
    <t>EH0376</t>
  </si>
  <si>
    <t>ET.페이스컬러쉐이딩1호</t>
  </si>
  <si>
    <t>ET.Face Color Shading 01</t>
  </si>
  <si>
    <t>EH0377</t>
  </si>
  <si>
    <t>ET.페이스컬러쉐이딩2호</t>
  </si>
  <si>
    <t>ET.Face Color Shading 02</t>
  </si>
  <si>
    <t>EH0378</t>
  </si>
  <si>
    <t>ET.페이스컬러쉐이딩3호</t>
  </si>
  <si>
    <t>ET.Face Color Shading 03</t>
  </si>
  <si>
    <t>EH0379</t>
  </si>
  <si>
    <t>ET.시카밸런스5.5약산성폼클렌저150ML</t>
  </si>
  <si>
    <t>CICA BALANCE 5.5 FOAM CLEANSER 150ML</t>
  </si>
  <si>
    <t>EH0380</t>
  </si>
  <si>
    <t>ET.(피크닉)블라썸치크PK003언제오나애타나봄</t>
  </si>
  <si>
    <t>ET.(Picnic)BlossomCheekPK003Waiting</t>
  </si>
  <si>
    <t>EH0381</t>
  </si>
  <si>
    <t>ET.(피크닉)블라썸치크PK002봄바람에떨리나봄</t>
  </si>
  <si>
    <t>ET.(Picnic)BlossomCheekPK002BlossomBreez</t>
  </si>
  <si>
    <t>EH0382</t>
  </si>
  <si>
    <t>ET.반짝눈물라이너1호청순한눈물(19AD)</t>
  </si>
  <si>
    <t>ET.TEAR EYE LINER #1 WH(19AD)</t>
  </si>
  <si>
    <t>EH0383</t>
  </si>
  <si>
    <t>ET.시카밸런스5.5약산성립앤아이리무버80ML</t>
  </si>
  <si>
    <t>CICA BALANCE 5.5 LIP&amp;EYE REMOVER 80ML</t>
  </si>
  <si>
    <t>EH0384</t>
  </si>
  <si>
    <t>ET.플레이101펜슬(18AD)4호BR402</t>
  </si>
  <si>
    <t>PLAY 101 PENCIL(33AD)#4 BR402</t>
  </si>
  <si>
    <t>EH0385</t>
  </si>
  <si>
    <t>ET.플레이101펜슬(18AD)7호BE103</t>
  </si>
  <si>
    <t>PLAY 101 PENCIL(35AD)#7 BE103</t>
  </si>
  <si>
    <t>EH0386</t>
  </si>
  <si>
    <t>ET.플레이101펜슬(18AD)8호BE104</t>
  </si>
  <si>
    <t>PLAY 101 PENCIL(36AD)#8 BE104</t>
  </si>
  <si>
    <t>EH0387</t>
  </si>
  <si>
    <t>ET.플레이101펜슬(18AD)9호OR201</t>
  </si>
  <si>
    <t>PLAY 101 PENCIL(18AD)#09 OR201</t>
  </si>
  <si>
    <t>EH0388</t>
  </si>
  <si>
    <t>ET.플레이101펜슬(18AD)10호PK001</t>
  </si>
  <si>
    <t>PLAY 101 PENCIL(18AD)#10 PK001</t>
  </si>
  <si>
    <t>EH0389</t>
  </si>
  <si>
    <t>ET.플레이101펜슬(18AD)12호PK003</t>
  </si>
  <si>
    <t>PLAY 101 PENCIL(18AD)#12 PK003</t>
  </si>
  <si>
    <t>EH0390</t>
  </si>
  <si>
    <t>ET.플레이101펜슬(18AD)14호BR404</t>
  </si>
  <si>
    <t>PLAY 101 PENCIL(18AD)# 15 BR404</t>
  </si>
  <si>
    <t>EH0391</t>
  </si>
  <si>
    <t>ET.플레이101펜슬(18AD)16호BR405</t>
  </si>
  <si>
    <t>PLAY 101 PENCIL(20AD)# 16 BR405</t>
  </si>
  <si>
    <t>EH0392</t>
  </si>
  <si>
    <t>ET.플레이101펜슬(18AD)17호BR406</t>
  </si>
  <si>
    <t>PLAY 101 PENCIL(21AD)# 17 BR406</t>
  </si>
  <si>
    <t>EH0393</t>
  </si>
  <si>
    <t>ET.플레이101펜슬(18AD)18호BR407</t>
  </si>
  <si>
    <t>PLAY 101 PENCIL(22AD)# 18 BR407</t>
  </si>
  <si>
    <t>EH0394</t>
  </si>
  <si>
    <t>ET.플레이101펜슬(18AD)19호BR408</t>
  </si>
  <si>
    <t>PLAY 101 PENCIL(23AD)# 19 BR408</t>
  </si>
  <si>
    <t>EH0395</t>
  </si>
  <si>
    <t>ET.플레이101펜슬(18AD)20호BK801</t>
  </si>
  <si>
    <t>PLAY 101 PENCIL(24AD)# 20 BK801</t>
  </si>
  <si>
    <t>EH0396</t>
  </si>
  <si>
    <t>ET.플레이101펜슬(18AD)21호BR409</t>
  </si>
  <si>
    <t>PLAY 101 PENCIL(25AD)#21 BR409</t>
  </si>
  <si>
    <t>EH0397</t>
  </si>
  <si>
    <t>ET.플레이101펜슬(18AD)24호BL601</t>
  </si>
  <si>
    <t>PLAY 101 PENCIL(27AD)# 24 BL601</t>
  </si>
  <si>
    <t>EH0398</t>
  </si>
  <si>
    <t>ET.플레이101펜슬(18AD)26호PP501</t>
  </si>
  <si>
    <t>PLAY 101 PENCIL(29AD)# 26 PP501</t>
  </si>
  <si>
    <t>EH0399</t>
  </si>
  <si>
    <t>ET.플레이101펜슬(18AD)27호WH901</t>
  </si>
  <si>
    <t>PLAY 101 PENCIL(30AD)# 27 WH901</t>
  </si>
  <si>
    <t>EH0400</t>
  </si>
  <si>
    <t>ET.(피크닉)에어무스아이즈PK001샤랄라흩날리나봄</t>
  </si>
  <si>
    <t>Air Mousse eyesPK001Cherry Blossoms Popc</t>
  </si>
  <si>
    <t>EH0401</t>
  </si>
  <si>
    <t>ET.(피크닉)블라썸치크PK001벚꽃보니설레나봄</t>
  </si>
  <si>
    <t>ET.(Picnic)BlossomCheekPK001UnderthePink</t>
  </si>
  <si>
    <t>EH0402</t>
  </si>
  <si>
    <t>ET.(피크닉)에어무스아이즈RD301꽃보다만개하나봄</t>
  </si>
  <si>
    <t>Air Mousse eyesRD301 Blooming Red</t>
  </si>
  <si>
    <t>EH0403</t>
  </si>
  <si>
    <t>ET.(피크닉)에어무스아이즈BR401솔솔봄바람인가봄</t>
  </si>
  <si>
    <t>Air Mousse eyesBR401Spring Breeze</t>
  </si>
  <si>
    <t>EH0404</t>
  </si>
  <si>
    <t>ET.(피크닉)에어무스아이즈BE101찡긋~눈부신가봄</t>
  </si>
  <si>
    <t>Air Mousse eyesBE101Dazzling Beige</t>
  </si>
  <si>
    <t>EH0405</t>
  </si>
  <si>
    <t>ET.블링블링아이스틱(18년)17호PP은하계샛별</t>
  </si>
  <si>
    <t>ET.BLING BLING EYE STICK(1806)#17 PP</t>
  </si>
  <si>
    <t>EH0406</t>
  </si>
  <si>
    <t>ET.블링블링아이스틱(18년)16호PK핑크빛별비</t>
  </si>
  <si>
    <t>ET.BLING BLING EYE STICK(1806)#16 PK</t>
  </si>
  <si>
    <t>EH0407</t>
  </si>
  <si>
    <t>ET.블링블링아이스틱(18년)15호PK살구빛백조별</t>
  </si>
  <si>
    <t>ET.BLING BLING EYE STICK(1806)#15 PK</t>
  </si>
  <si>
    <t>EH0408</t>
  </si>
  <si>
    <t>ET.마이뷰티툴러블리쿠키블러셔퍼프(18AD)</t>
  </si>
  <si>
    <t>M.Beauty Tool Lovely.C.Blush Puff(18AD)</t>
  </si>
  <si>
    <t>EH0409</t>
  </si>
  <si>
    <t>ET.순정스킨케어2종세트</t>
  </si>
  <si>
    <t>Soon.J. Skin Care Set (2EA)</t>
  </si>
  <si>
    <t>EH0410</t>
  </si>
  <si>
    <t>ET.플레이컬러아이즈(18년9월)카페인홀릭10G</t>
  </si>
  <si>
    <t>Play Color Eyes #Caffine holic</t>
  </si>
  <si>
    <t>EH0411</t>
  </si>
  <si>
    <t>ET.블링블링아이스틱(18년)18호BR하늘끝달별</t>
  </si>
  <si>
    <t>ET.BLING BLING EYE STICK(1806)#18 BR</t>
  </si>
  <si>
    <t>EH0412</t>
  </si>
  <si>
    <t>ET.픽앤클린리무버티슈포켓사이즈</t>
  </si>
  <si>
    <t>ET.Pick and Clean Remover tissue(Pocket)</t>
  </si>
  <si>
    <t>EH0413</t>
  </si>
  <si>
    <t>ET.플레이101스틱컨투어듀오(18AD)2호</t>
  </si>
  <si>
    <t>ET.PLAY101.CONTOUR.DUO(18AD) #02</t>
  </si>
  <si>
    <t>EH0414</t>
  </si>
  <si>
    <t>ET.플레이101스틱컨투어듀오(18AD)3호</t>
  </si>
  <si>
    <t>ET.PLAY101.CONTOUR.DUO(18AD) #03</t>
  </si>
  <si>
    <t>EH0415</t>
  </si>
  <si>
    <t>ET.듀얼트임마스카라2호브라운x브라운</t>
  </si>
  <si>
    <t>ET.Dual Wide Eyes Mascara #2</t>
  </si>
  <si>
    <t>EH0416</t>
  </si>
  <si>
    <t>ET.듀얼트임마스카라1호블랙x블랙</t>
  </si>
  <si>
    <t>ET.Dual Wide Eyes Mascara #1</t>
  </si>
  <si>
    <t>EH0417</t>
  </si>
  <si>
    <t>ET.픽앤클린오일티슈</t>
  </si>
  <si>
    <t>ET.Pick and Clean oil tissue</t>
  </si>
  <si>
    <t>EH0418</t>
  </si>
  <si>
    <t>ET.드로잉아이브라우프루프젤펜슬6호다크그레이</t>
  </si>
  <si>
    <t>ET. DRAWING EYEBROW PROOF GEL PENCIL #6</t>
  </si>
  <si>
    <t>EH0419</t>
  </si>
  <si>
    <t>ET.드로잉아이브라우프루프젤펜슬5호그레이브라운</t>
  </si>
  <si>
    <t>ET. DRAWING EYEBROW PROOF GEL PENCIL #5</t>
  </si>
  <si>
    <t>EH0420</t>
  </si>
  <si>
    <t>ET.드로잉아이브라우프루프젤펜슬4호레드브라운</t>
  </si>
  <si>
    <t>ET. DRAWING EYEBROW PROOF GEL PENCIL #4</t>
  </si>
  <si>
    <t>EH0421</t>
  </si>
  <si>
    <t>ET.드로잉아이브라우프루프젤펜슬3호라이트브라운</t>
  </si>
  <si>
    <t>ET. DRAWING EYEBROW PROOF GEL PENCIL #3</t>
  </si>
  <si>
    <t>EH0422</t>
  </si>
  <si>
    <t>ET.드로잉아이브라우프루프젤펜슬2호내추럴브라운</t>
  </si>
  <si>
    <t>ET. DRAWING EYEBROW PROOF GEL PENCIL #2</t>
  </si>
  <si>
    <t>EH0423</t>
  </si>
  <si>
    <t>ET.더블래스팅파운데이션블렌더(18)</t>
  </si>
  <si>
    <t>ET.DOUBLE LASTING FOUNDATION BLENDER(18)</t>
  </si>
  <si>
    <t>EH0424</t>
  </si>
  <si>
    <t>ET.드로잉아이브라우프루프젤펜슬1호다크브라운</t>
  </si>
  <si>
    <t>ET. DRAWING EYEBROW PROOF GEL PENCIL #1</t>
  </si>
  <si>
    <t>EH0425</t>
  </si>
  <si>
    <t>ET.더블래스팅세럼파운데이션허니샌드Y0530g</t>
  </si>
  <si>
    <t>ET.DOUBLE.L.FOUNDATION_23W1(20AD)</t>
  </si>
  <si>
    <t>EH0426</t>
  </si>
  <si>
    <t>ET.더블래스팅세럼파운데이션베이지Y0430g</t>
  </si>
  <si>
    <t>ET.DOUBLE.L.FOUNDATION_21W1(20AD)</t>
  </si>
  <si>
    <t>EH0427</t>
  </si>
  <si>
    <t>ET.더블래스팅세럼파운데이션아이보리Y0330g</t>
  </si>
  <si>
    <t>ET.DOUBLE.L.FOUNDATION_17W1(20AD)</t>
  </si>
  <si>
    <t>EH0428</t>
  </si>
  <si>
    <t>ET.더블래스팅세럼파운데이션앰버N0730g</t>
  </si>
  <si>
    <t>ET.DOUBLE.L.FOUNDATION_27N1(20AD)</t>
  </si>
  <si>
    <t>EH0429</t>
  </si>
  <si>
    <t>ET.더블래스팅세럼파운데이션탠N0630g</t>
  </si>
  <si>
    <t>ET.D.L.Serum.Foundation Tan N06</t>
  </si>
  <si>
    <t>EH0430</t>
  </si>
  <si>
    <t>ET.더블래스팅세럼파운데이션샌드N0530g</t>
  </si>
  <si>
    <t>ET.D.L.Serum.Foundation Sand N05</t>
  </si>
  <si>
    <t>EH0431</t>
  </si>
  <si>
    <t>ET.더블래스팅세럼파운데이션뉴트럴베이지N0430g</t>
  </si>
  <si>
    <t>ET.D.L.Serum.Foundation N.Beige N04</t>
  </si>
  <si>
    <t>EH0432</t>
  </si>
  <si>
    <t>ET.더블래스팅세럼파운데이션뉴트럴바닐라N0330g</t>
  </si>
  <si>
    <t>ET.D.L.Serum.Foundation N.Vanilla N03</t>
  </si>
  <si>
    <t>EH0433</t>
  </si>
  <si>
    <t>ET.더블래스팅세럼파운데이션퓨어N0230g</t>
  </si>
  <si>
    <t>ET.DOUBLE.L.FOUNDATION_13N1(20AD)</t>
  </si>
  <si>
    <t>EH0434</t>
  </si>
  <si>
    <t>ET.더블래스팅세럼파운데이션페탈P0430g</t>
  </si>
  <si>
    <t>ET.DOUBLE.L.FOUNDATION_21C1(20AD)</t>
  </si>
  <si>
    <t>EH0435</t>
  </si>
  <si>
    <t>ET.더블래스팅세럼파운데이션라이트바닐라P0330g</t>
  </si>
  <si>
    <t>ET.DOUBLE.L.FOUNDATION_17C1(20AD)</t>
  </si>
  <si>
    <t>EH0436</t>
  </si>
  <si>
    <t>ET.더블래스팅세럼파운데이션로지퓨어P0230g</t>
  </si>
  <si>
    <t>ET.DOUBLE.L.FOUNDATION_13C1(20AD)</t>
  </si>
  <si>
    <t>EH0437</t>
  </si>
  <si>
    <t>ET.오마이래쉬마스카라1호탑코트(18AD)</t>
  </si>
  <si>
    <t>ET. OH MY LASH #01 TOP COAT(18AD)</t>
  </si>
  <si>
    <t>EH0438</t>
  </si>
  <si>
    <t>ET.헤어시크릿드라이샴푸시트</t>
  </si>
  <si>
    <t>ET.Hair Secret Dry Shampoo Sheets</t>
  </si>
  <si>
    <t>EH0439</t>
  </si>
  <si>
    <t>ET.플레이101스틱컨투어듀오퍼프보틀</t>
  </si>
  <si>
    <t>ET.PLAY101.C.DUO PUFF BOTTLE</t>
  </si>
  <si>
    <t>EH0440</t>
  </si>
  <si>
    <t>ET.모던옴므멀티케어링에멀전150ML</t>
  </si>
  <si>
    <t>ET. MODERN HOMME EMULSION 150ML</t>
  </si>
  <si>
    <t>EH0441</t>
  </si>
  <si>
    <t>ET.모던옴므부스팅토너200ML</t>
  </si>
  <si>
    <t>ET. MODERN HOMME BOOSTING TONER 200ML</t>
  </si>
  <si>
    <t>EH0442</t>
  </si>
  <si>
    <t>ET.리페어마이헤어아보카도헤어팩</t>
  </si>
  <si>
    <t>ET.REPAIR MY HAIR AVOCADO HAIR PACK</t>
  </si>
  <si>
    <t>EH0443</t>
  </si>
  <si>
    <t>ET.리페어마이헤어물미역워터트리트먼트</t>
  </si>
  <si>
    <t>ET.REPAIR MY HAIR WATER TREATMENT</t>
  </si>
  <si>
    <t>EH0444</t>
  </si>
  <si>
    <t>ET.리페어마이헤어아몬드헤어프라이머</t>
  </si>
  <si>
    <t>ET.REPAIR MY HAIR ALMOND HAIR PRIMER</t>
  </si>
  <si>
    <t>EH0445</t>
  </si>
  <si>
    <t>ET.반짝눈물라이너3호진주빛눈물(18AD)</t>
  </si>
  <si>
    <t>ET.TEAR EYE LINER #3 PK(18AD)</t>
  </si>
  <si>
    <t>EH0446</t>
  </si>
  <si>
    <t>ET.음영컨투어휠1호내추럴컨투어링</t>
  </si>
  <si>
    <t>ET.GRADATION CONTOUR WHEEL #01</t>
  </si>
  <si>
    <t>EH0447</t>
  </si>
  <si>
    <t>ET.음영컨투어휠2호딥컨투어링</t>
  </si>
  <si>
    <t>ET.GRADATION CONTOUR WHEEL #02</t>
  </si>
  <si>
    <t>EH0448</t>
  </si>
  <si>
    <t>ET.플레이네일101호WH101올망졸망아기별꽃</t>
  </si>
  <si>
    <t>ET.Play Nail #101 Little Star</t>
  </si>
  <si>
    <t>EH0449</t>
  </si>
  <si>
    <t>ET.플레이네일107호WH107후드득벚꽃비</t>
  </si>
  <si>
    <t>ET.Play Nail #107 Flower Rain</t>
  </si>
  <si>
    <t>EH0450</t>
  </si>
  <si>
    <t>ET.러블리쿠키블러셔(18AD)RD301레드자몽푸딩</t>
  </si>
  <si>
    <t>Lovely.C.Blusher(18AD)RD301RedGrapefruit</t>
  </si>
  <si>
    <t>EH0451</t>
  </si>
  <si>
    <t>ET.러블리쿠키블러셔(18AD)BE101진저허니쿠키</t>
  </si>
  <si>
    <t>Lovely.C.Blusher(18AD)BE101GingerHoneyCo</t>
  </si>
  <si>
    <t>EH0452</t>
  </si>
  <si>
    <t>ET.러블리쿠키블러셔(18AD)OR202스윗코랄캔디</t>
  </si>
  <si>
    <t>Lovely.C.Blusher(18AD)OR202Sweet Coral C</t>
  </si>
  <si>
    <t>EH0453</t>
  </si>
  <si>
    <t>ET.미러홀릭리퀴드아이즈PK001핑크오너먼트</t>
  </si>
  <si>
    <t>ET.Mirror Holic Liquid Eyes #4 PK001</t>
  </si>
  <si>
    <t>EH0454</t>
  </si>
  <si>
    <t>ET.미러홀릭리퀴드아이즈WH901유리구두</t>
  </si>
  <si>
    <t>ET.Mirror Holic Liquid Eyes #1 WH901</t>
  </si>
  <si>
    <t>EH0455</t>
  </si>
  <si>
    <t>ET.웨어유어모먼트바디미스트2호조이풀데이55ml</t>
  </si>
  <si>
    <t>ET.WEAR.Y.M. BODY MIST #2 JOYFUL DAY</t>
  </si>
  <si>
    <t>EH0456</t>
  </si>
  <si>
    <t>ET.웨어유어모먼트바디미스트1호핑크키스55ml</t>
  </si>
  <si>
    <t>ET.WEAR.Y.M. BODY MIST #1 PINK KISS</t>
  </si>
  <si>
    <t>EH0457</t>
  </si>
  <si>
    <t>ET.프루프10젤방수펜슬6호허니브론즈</t>
  </si>
  <si>
    <t>ET.Proof10 Gel Pencil #6 Honey Bronze</t>
  </si>
  <si>
    <t>EH0458</t>
  </si>
  <si>
    <t>ET.프루프10젤방수펜슬2호다크카카오</t>
  </si>
  <si>
    <t>ET.Proof10 Gel Pencil #2 Dark Cacao</t>
  </si>
  <si>
    <t>EH0459</t>
  </si>
  <si>
    <t>ET.프루프10젤방수펜슬1호방수블랙</t>
  </si>
  <si>
    <t>ET.Proof10 Gel Pencil #1 Black</t>
  </si>
  <si>
    <t>EH0460</t>
  </si>
  <si>
    <t>ET.프루프10젤방수펜슬3호밀크쇼콜라</t>
  </si>
  <si>
    <t>ET.Proof10 Gel Pencil #3 Milk Chocolat</t>
  </si>
  <si>
    <t>EH0461</t>
  </si>
  <si>
    <t>ET.순정수분진정올인원젤(R)120ml</t>
  </si>
  <si>
    <t>Soon.J. M.R. All In One Gel(R) 120ml</t>
  </si>
  <si>
    <t>EH0462</t>
  </si>
  <si>
    <t>ET.룩앳.아이즈(17w)카페OR207달달반건시곶감</t>
  </si>
  <si>
    <t>ET.Look At My Eyes(17w)#6 cafe OR207</t>
  </si>
  <si>
    <t>EH0463</t>
  </si>
  <si>
    <t>ET.순정약산성5.5진정토너 200ml(21AD)</t>
  </si>
  <si>
    <t>ET.Soon J. 5.5 Toner 200ml(21AD)</t>
  </si>
  <si>
    <t>EH0464</t>
  </si>
  <si>
    <t>ET.트윙클미니브러쉬세트</t>
  </si>
  <si>
    <t>ET.Twingkle Mini Brush Set</t>
  </si>
  <si>
    <t>EH0465</t>
  </si>
  <si>
    <t>ET.더블래스팅쿠션P02로지퓨어</t>
  </si>
  <si>
    <t>ET.DOUBLE.L.CUSHION P02</t>
  </si>
  <si>
    <t>EH0466</t>
  </si>
  <si>
    <t>ET.더블래스팅쿠션Y04베이지리필</t>
  </si>
  <si>
    <t>ET.DOUBLE.L.CUSHION Y04 REFILL</t>
  </si>
  <si>
    <t>EH0467</t>
  </si>
  <si>
    <t>ET.더블래스팅쿠션N05샌드리필</t>
  </si>
  <si>
    <t>ET.DOUBLE.L.CUSHION N05 REFILL</t>
  </si>
  <si>
    <t>EH0468</t>
  </si>
  <si>
    <t>ET.더블래스팅쿠션N04뉴베리필</t>
  </si>
  <si>
    <t>ET.DOUBLE.L.CUSHION N04 REFILL</t>
  </si>
  <si>
    <t>EH0469</t>
  </si>
  <si>
    <t>ET.더블래스팅쿠션N03뉴바리필</t>
  </si>
  <si>
    <t>ET.DOUBLE.L.CUSHION N03 REFILL</t>
  </si>
  <si>
    <t>EH0470</t>
  </si>
  <si>
    <t>ET.더블래스팅쿠션P03라바리필</t>
  </si>
  <si>
    <t>ET.DOUBLE.L.CUSHION P03 REFILL</t>
  </si>
  <si>
    <t>EH0471</t>
  </si>
  <si>
    <t>ET.더블래스팅쿠션P02로지퓨어리필</t>
  </si>
  <si>
    <t>ET.DOUBLE.L.CUSHION P02 REFILL</t>
  </si>
  <si>
    <t>EH0472</t>
  </si>
  <si>
    <t>ET.더블래스팅쿠션Y04베이지</t>
  </si>
  <si>
    <t>ET.DOUBLE.L.CUSHION Y04</t>
  </si>
  <si>
    <t>EH0473</t>
  </si>
  <si>
    <t>ET.더블래스팅쿠션N05샌드</t>
  </si>
  <si>
    <t>ET.DOUBLE.L.CUSHION N05</t>
  </si>
  <si>
    <t>EH0474</t>
  </si>
  <si>
    <t>ET.더블래스팅쿠션N04뉴베</t>
  </si>
  <si>
    <t>ET.DOUBLE.L.CUSHION N04</t>
  </si>
  <si>
    <t>EH0475</t>
  </si>
  <si>
    <t>ET.더블래스팅쿠션N03뉴바</t>
  </si>
  <si>
    <t>ET.DOUBLE.L.CUSHION N03</t>
  </si>
  <si>
    <t>EH0476</t>
  </si>
  <si>
    <t>ET.더블래스팅쿠션P03라바</t>
  </si>
  <si>
    <t>ET.DOUBLE.L.CUSHION P03</t>
  </si>
  <si>
    <t>EH0477</t>
  </si>
  <si>
    <t>ET.몬스터오일인클렌징워터리필300ml(온)</t>
  </si>
  <si>
    <t>ET.Monster Oil In Cleansing Water (R)</t>
  </si>
  <si>
    <t>EH0478</t>
  </si>
  <si>
    <t>ET.0.2테라피에어마스크_벚꽃20ml</t>
  </si>
  <si>
    <t>ET.0.2AirMask_Cherry Blossom20ml</t>
  </si>
  <si>
    <t>EH0479</t>
  </si>
  <si>
    <t>ET.0.2테라피에어마스크_마데카소사이드20ml</t>
  </si>
  <si>
    <t>ET.0.2AirMask_Madecassoside20ml</t>
  </si>
  <si>
    <t>EH0480</t>
  </si>
  <si>
    <t>ET.대나무숯화장솜</t>
  </si>
  <si>
    <t>ET.Bamboo Chacoal Cotton Pads</t>
  </si>
  <si>
    <t>EH0481</t>
  </si>
  <si>
    <t>ET.빅커버미니블렌더키트PRO</t>
  </si>
  <si>
    <t>ET.Big.C.M.Blender Kit PRO</t>
  </si>
  <si>
    <t>EH0482</t>
  </si>
  <si>
    <t>ET.플레이컬러아이팔레트#레오파드런웨이</t>
  </si>
  <si>
    <t>ET. PLAY COLOR EYE PALETTE #LEOPARD RUNWAY</t>
  </si>
  <si>
    <t>EH0483</t>
  </si>
  <si>
    <t>ET.퀵앤이지피니쉬섀도우&amp;라이너02비터브랜디(온)</t>
  </si>
  <si>
    <t>Quick&amp;Easy Finish Shadow&amp;Liner #02</t>
  </si>
  <si>
    <t>EH0484</t>
  </si>
  <si>
    <t>ET.퀵앤이지피니쉬섀도우&amp;라이너01허니세피아(온)</t>
  </si>
  <si>
    <t>Quick&amp;Easy Finish Shadow&amp;Liner #01</t>
  </si>
  <si>
    <t>EH0485</t>
  </si>
  <si>
    <t>ET.퀵앤이지워터무스틴트4.4g03루비부비(온)</t>
  </si>
  <si>
    <t>Quick&amp;Easy Water Mousse Tint 4.4g #03</t>
  </si>
  <si>
    <t>EH0486</t>
  </si>
  <si>
    <t>ET.마이래쉬세럼(18AD)</t>
  </si>
  <si>
    <t>ET.MY LASH SERUM(18AD)</t>
  </si>
  <si>
    <t>EH0487</t>
  </si>
  <si>
    <t>ET.룩앳.아이즈(18S)쥬얼PK016사랑하시개</t>
  </si>
  <si>
    <t>Look At My Eyes(18S)#3 Jewel PK016</t>
  </si>
  <si>
    <t>EH0488</t>
  </si>
  <si>
    <t>ET.룩앳.아이즈(18S)쥬얼PK017즐거우시개</t>
  </si>
  <si>
    <t>Look At My Eyes(18S)#5 Jewel PK017</t>
  </si>
  <si>
    <t>EH0489</t>
  </si>
  <si>
    <t>ET.룩앳.아이즈(18S)쥬얼RD305복받으시개</t>
  </si>
  <si>
    <t>Look At My Eyes(18S)#9 Jewel RD305</t>
  </si>
  <si>
    <t>EH0490</t>
  </si>
  <si>
    <t>ET.빅커버스킨핏컨실러프로앰버N07(18)</t>
  </si>
  <si>
    <t>ET.Big.C. Skin Fit PRO Amber N07(18)</t>
  </si>
  <si>
    <t>EH0491</t>
  </si>
  <si>
    <t>ET.애니올데이퍼펙트ADY07허니앰버리필</t>
  </si>
  <si>
    <t>ANY.C.ALLDAYPERFECT AD Y07 REFILL</t>
  </si>
  <si>
    <t>EH0492</t>
  </si>
  <si>
    <t>ET.애니올데이퍼펙트ADN06탠리필</t>
  </si>
  <si>
    <t>ANY.C.ALLDAYPERFECT AD N06 REFILL</t>
  </si>
  <si>
    <t>EH0493</t>
  </si>
  <si>
    <t>ET.애니올데이퍼펙트ADY05허니샌드리필</t>
  </si>
  <si>
    <t>ANY.C.ALLDAYPERFECT AD Y05 REFILL</t>
  </si>
  <si>
    <t>EH0494</t>
  </si>
  <si>
    <t>ET.애니올데이퍼펙트ADY07허니앰버</t>
  </si>
  <si>
    <t>ANY.C.ALLDAYPERFECT AD Y07</t>
  </si>
  <si>
    <t>EH0495</t>
  </si>
  <si>
    <t>ET.애니올데이퍼펙트ADN06탠</t>
  </si>
  <si>
    <t>ANY.C.ALLDAYPERFECT AD N06</t>
  </si>
  <si>
    <t>EH0496</t>
  </si>
  <si>
    <t>ET.애니올데이퍼펙트ADY05허니샌드</t>
  </si>
  <si>
    <t>ANY.C.ALLDAYPERFECT AD Y05</t>
  </si>
  <si>
    <t>EH0497</t>
  </si>
  <si>
    <t>ET.수분가득콜라겐세트(2종)(19AD)</t>
  </si>
  <si>
    <t>MOISTFULL COLLAGEN SET(2KINDS)(19AD)</t>
  </si>
  <si>
    <t>EH0498</t>
  </si>
  <si>
    <t>ET.수분가득콜라겐시트마스크(19AD)25ML</t>
  </si>
  <si>
    <t>ET.MOISTFULL COLLAGEN SHEET MASK 25ML</t>
  </si>
  <si>
    <t>EH0499</t>
  </si>
  <si>
    <t>ET.파우더루즈틴트1호RD301누드레드</t>
  </si>
  <si>
    <t>ET.Powder Rouge Tint #01 RD301 Nude Red</t>
  </si>
  <si>
    <t>EH0500</t>
  </si>
  <si>
    <t>ET.파우더루즈틴트2호RD302뉴트로레드</t>
  </si>
  <si>
    <t>ET.Powder Rouge Tint #02 RD302 Newtro Re</t>
  </si>
  <si>
    <t>EH0501</t>
  </si>
  <si>
    <t>ET.파우더루즈틴트3호RD303비터레드</t>
  </si>
  <si>
    <t>ET.Powder Rouge Tint #03 RD303 Bitter Re</t>
  </si>
  <si>
    <t>EH0502</t>
  </si>
  <si>
    <t>ET.파우더루즈틴트4호RD304모어레드</t>
  </si>
  <si>
    <t>ET.Powder Rouge Tint #04 RD304 More Red</t>
  </si>
  <si>
    <t>EH0503</t>
  </si>
  <si>
    <t>ET.파우더루즈틴트5호RD305클린레드</t>
  </si>
  <si>
    <t>ET.Powder Rouge Tint #05 RD305 Clean Red</t>
  </si>
  <si>
    <t>EH0504</t>
  </si>
  <si>
    <t>ET.파우더루즈틴트6호RD306클래식레드</t>
  </si>
  <si>
    <t>ET.Powder Rouge Tint #06 RD306 Classic R</t>
  </si>
  <si>
    <t>EH0505</t>
  </si>
  <si>
    <t>ET.파우더루즈틴트7호RD307뮤트레드</t>
  </si>
  <si>
    <t>ET.Powder Rouge Tint #07 RD307 Mute Red</t>
  </si>
  <si>
    <t>EH0506</t>
  </si>
  <si>
    <t>ET.파우더루즈틴트8호RD308번트레드</t>
  </si>
  <si>
    <t>ET.Powder Rouge Tint #08 RD308 Burnt Red</t>
  </si>
  <si>
    <t>EH0507</t>
  </si>
  <si>
    <t>ET.헬프마이핑거에센스스파(19AD)</t>
  </si>
  <si>
    <t>ET.HELP MY FINGER ESSENCE SPA(19AD)</t>
  </si>
  <si>
    <t>EH0508</t>
  </si>
  <si>
    <t>ET.리얼아트클렌징오일AD_퍼펙트185ml(19AD)</t>
  </si>
  <si>
    <t>ET.REAL ART CLEANSING OIL_PERFECT(19AD)</t>
  </si>
  <si>
    <t>EH0509</t>
  </si>
  <si>
    <t>ET.(온)리얼아트클렌징오일AD_퍼펙트185ml(19AD)(리필)</t>
  </si>
  <si>
    <t>ET.Real.A Cleansing Oil_PERFECT(19AD(REF</t>
  </si>
  <si>
    <t>EH0510</t>
  </si>
  <si>
    <t>ET.베이킹파우더B.B딥클렌징폼160ml(19AD)</t>
  </si>
  <si>
    <t>ET.Baking Powder BB Deep Foam160ml(19AD)</t>
  </si>
  <si>
    <t>EH0511</t>
  </si>
  <si>
    <t>ET.베이킹파우더모공클렌징폼160ml(19AD)</t>
  </si>
  <si>
    <t>ET.Baking Powder P.Foam 160ml(19AD)</t>
  </si>
  <si>
    <t>EH0512</t>
  </si>
  <si>
    <t>ET.(온)베이킹파우더모공클렌징폼300ml(19AD)</t>
  </si>
  <si>
    <t>ET.Baking Powder P.Foam 300ml(19AD)</t>
  </si>
  <si>
    <t>EH0513</t>
  </si>
  <si>
    <t>ET.플레이컬러아이즈#베이크하우스(19년9월)</t>
  </si>
  <si>
    <t>ET. Play Color Eyes #Bakehouse</t>
  </si>
  <si>
    <t>EH0514</t>
  </si>
  <si>
    <t>ET.(온)리얼아트클렌징오일AD_모이스처185ml(19AD)(리필)</t>
  </si>
  <si>
    <t>ET.Real.A Cleansing Oil_MOISTURE(19AD(RE</t>
  </si>
  <si>
    <t>EH0515</t>
  </si>
  <si>
    <t>ET.리얼아트클렌징오일밤100ml(온)</t>
  </si>
  <si>
    <t>ET. Real Art Cleansing Oil Balm 100ml</t>
  </si>
  <si>
    <t>EH0516</t>
  </si>
  <si>
    <t>ET.리얼아트클렌징오일AD_모이스처185ml(19AD)</t>
  </si>
  <si>
    <t>ET.REAL ART CLEANSING OIL_MOISTURE(19AD)</t>
  </si>
  <si>
    <t>EH0517</t>
  </si>
  <si>
    <t>ET.앵두알촉촉립글로우RD301빨간맛앵두(19AD)</t>
  </si>
  <si>
    <t>ET.Cherry Moisture Lip Glow RD301(19AD)</t>
  </si>
  <si>
    <t>EH0518</t>
  </si>
  <si>
    <t>ET.앵두알촉촉립글로우PK001달짝지근앵두(19AD)</t>
  </si>
  <si>
    <t>ET.Cherry Moisture Lip Glow PK001(19AD)</t>
  </si>
  <si>
    <t>EH0519</t>
  </si>
  <si>
    <t>ET.앵두알촉촉립글로우BL601시큼쌉싸름앵두(19AD)</t>
  </si>
  <si>
    <t>ET.Cherry Moisture Lip Glow BL601(19AD)</t>
  </si>
  <si>
    <t>EH0520</t>
  </si>
  <si>
    <t>ET.앵두알촉촉립글로우OR201새콤달콤앵두(19AD)</t>
  </si>
  <si>
    <t>ET.Cherry Moisture Lip Glow OR201(19AD)</t>
  </si>
  <si>
    <t>EH0521</t>
  </si>
  <si>
    <t>ET.웨어유어모먼트바디미스트3호스파클링에너지55ml(19AD</t>
  </si>
  <si>
    <t>ET.WEAR.Y.M. BODY MIST #3 SPARKLING(19AD</t>
  </si>
  <si>
    <t>EH0522</t>
  </si>
  <si>
    <t>ET.리얼프로폴리스워터트리트먼트170ml</t>
  </si>
  <si>
    <t>ET.Real Propolis Water Treatment 170ml</t>
  </si>
  <si>
    <t>EH0523</t>
  </si>
  <si>
    <t>ET.리얼프로폴리스에멀전150ml</t>
  </si>
  <si>
    <t>ET.Real Propolis Emulsion 150ml</t>
  </si>
  <si>
    <t>EH0524</t>
  </si>
  <si>
    <t>ET.앵두알촉촉립글로우OR202상큼시큼앵두(19AD)</t>
  </si>
  <si>
    <t>ET.Cherry Moisture Lip Glow OR202(19AD)</t>
  </si>
  <si>
    <t>EH0525</t>
  </si>
  <si>
    <t>ET.시카밸런스5.5약산성립앤아이리무버200ML(온)</t>
  </si>
  <si>
    <t>ET.CICA BALANCE 5.5 LIP&amp;EYE REMOVER200ML</t>
  </si>
  <si>
    <t>EH0526</t>
  </si>
  <si>
    <t>ET.쁘띠비쥬코튼스노우모이스춰바디로션300ml(19AD)</t>
  </si>
  <si>
    <t>ET.PETIT.B COTTON.S MOISTURE BODY.L(19AD</t>
  </si>
  <si>
    <t>EH0527</t>
  </si>
  <si>
    <t>ET.(온)플레이컬러아이즈#메이플로드(19년8월)</t>
  </si>
  <si>
    <t>ET. Play Color Eyes #MapleRoad</t>
  </si>
  <si>
    <t>EH0528</t>
  </si>
  <si>
    <t>ET.베베발꿈치마스크(19AD)</t>
  </si>
  <si>
    <t>ET.BEBE FOOT MASK (19AD)</t>
  </si>
  <si>
    <t>EH0529</t>
  </si>
  <si>
    <t>ET.핸드부케리치콜라겐핸드마스크(19AD)</t>
  </si>
  <si>
    <t>ET.HAND.B RICH COLLAGEN HAND MASK (19AD)</t>
  </si>
  <si>
    <t>EH0530</t>
  </si>
  <si>
    <t>ET.핸드부케리치버터풋마스크(19AD)</t>
  </si>
  <si>
    <t>ET.HAND.B RICH BUTTER FOOT MASK (19AD)</t>
  </si>
  <si>
    <t>EH0531</t>
  </si>
  <si>
    <t>ET.핸드부케리치버터핸드마스크(19AD)</t>
  </si>
  <si>
    <t>ET.HAND.B RICH BUTTER HAND MASK (19AD)</t>
  </si>
  <si>
    <t>EH0532</t>
  </si>
  <si>
    <t>ET.비타씨톡세럼(AD)30ml</t>
  </si>
  <si>
    <t>ET.Vita C-Talk Serum (AD) 30ml</t>
  </si>
  <si>
    <t>EH0533</t>
  </si>
  <si>
    <t>ET.원더포어모공크림20년75ml</t>
  </si>
  <si>
    <t>ET.Wonder Pore Cream 75ml (20)</t>
  </si>
  <si>
    <t>EH0534</t>
  </si>
  <si>
    <t>ET.AC클린업핑크스팟20년15ml</t>
  </si>
  <si>
    <t>ET.AC.C. Pink Spot 15ml('20)</t>
  </si>
  <si>
    <t>EH0535</t>
  </si>
  <si>
    <t>ET.원더포어프레쉬너20년250ml</t>
  </si>
  <si>
    <t>Wonder Pore Freshner 250ml('20)</t>
  </si>
  <si>
    <t>EH0536</t>
  </si>
  <si>
    <t>ET.원더포어프레쉬너20년500ml</t>
  </si>
  <si>
    <t>ET.Wonder Pore Freshner 500ml('20)</t>
  </si>
  <si>
    <t>EH0537</t>
  </si>
  <si>
    <t>ET.원더포어딥포밍클렌저20년150g</t>
  </si>
  <si>
    <t>ET.Wonder Pore Cleanser 150g (20)</t>
  </si>
  <si>
    <t>EH0538</t>
  </si>
  <si>
    <t>ET.(온)플럼핑펄시럽02탱글딸기시럽</t>
  </si>
  <si>
    <t>ET.PlumpingPearlSyrup#2 Strawberry</t>
  </si>
  <si>
    <t>EH0539</t>
  </si>
  <si>
    <t>ET.(톰제리)마이뷰티툴제리치크브러쉬</t>
  </si>
  <si>
    <t>ET.(T&amp;JERRY)M.B.T. Jerry Cheek Brush</t>
  </si>
  <si>
    <t>EH0540</t>
  </si>
  <si>
    <t>ET.(톰제리)청순거짓브라우카라#톰브라운</t>
  </si>
  <si>
    <t>ET.(T&amp;JERRY)Color My Brows#Tom brown</t>
  </si>
  <si>
    <t>EH0541</t>
  </si>
  <si>
    <t>ET.(톰제리)청순거짓브라우카라#제리브라운</t>
  </si>
  <si>
    <t>ET.(T&amp;JERRY)Color My Brows#Jerry brown</t>
  </si>
  <si>
    <t>EH0542</t>
  </si>
  <si>
    <t>ET.님프광채볼류머3호투명한물광채24g(19)</t>
  </si>
  <si>
    <t>ET.NYMPH AURA VOLUMER #3TRANSPARENT(19)</t>
  </si>
  <si>
    <t>EH0543</t>
  </si>
  <si>
    <t>ET.글로우온베이스쉬머글램(20AD)</t>
  </si>
  <si>
    <t>ET.Glow on Base Shimmer Glam(20AD)</t>
  </si>
  <si>
    <t>EH0544</t>
  </si>
  <si>
    <t>ET.더블래스팅파운데이션_로지퓨어13C1(20AD)</t>
  </si>
  <si>
    <t>ET.DOUBLE.L.FOUNDATION_13C1 (20AD)</t>
  </si>
  <si>
    <t>EH0545</t>
  </si>
  <si>
    <t>ET.더블래스팅파운데이션_퓨어13N1(20AD)</t>
  </si>
  <si>
    <t>EH0546</t>
  </si>
  <si>
    <t>ET.더블래스팅파운데이션_라이트바닐라17C1(20AD)</t>
  </si>
  <si>
    <t>ET. DOUBLE LASTING FOUNDATION 17C1 (20AD)</t>
  </si>
  <si>
    <t>EH0547</t>
  </si>
  <si>
    <t>ET.더블래스팅파운데이션_뉴트럴바닐라17N1(20AD)</t>
  </si>
  <si>
    <t>ET. DOUBLE LASTING FOUNDATION 17N1 (20AD)</t>
  </si>
  <si>
    <t>EH0548</t>
  </si>
  <si>
    <t>ET.더블래스팅파운데이션_아이보리17W1(20AD)</t>
  </si>
  <si>
    <t>EH0549</t>
  </si>
  <si>
    <t>ET.더블래스팅파운데이션_페탈21C1(20AD)</t>
  </si>
  <si>
    <t>EH0550</t>
  </si>
  <si>
    <t>ET.더블래스팅파운데이션_뉴트럴베이지21N1(20AD)</t>
  </si>
  <si>
    <t>ET. DOUBLE LASTING FOUNDATION 21N1 (20AD)</t>
  </si>
  <si>
    <t>EH0551</t>
  </si>
  <si>
    <t>ET.더블래스팅파운데이션_베이지21W1(20AD)</t>
  </si>
  <si>
    <t>EH0552</t>
  </si>
  <si>
    <t>ET.더블래스팅파운데이션_샌드23N1(20AD)</t>
  </si>
  <si>
    <t>ET.DOUBLE.L.FOUNDATION_23N1(20AD)</t>
  </si>
  <si>
    <t>EH0553</t>
  </si>
  <si>
    <t>ET.더블래스팅파운데이션_허니샌드23W1(20AD)</t>
  </si>
  <si>
    <t>EH0554</t>
  </si>
  <si>
    <t>ET.쁘띠비쥬코튼스노우소프트바디워시300ml(19AD)</t>
  </si>
  <si>
    <t>ET.PETIT.B COTTON.S S.B.Wash300ml(19AD</t>
  </si>
  <si>
    <t>EH0555</t>
  </si>
  <si>
    <t>ET.청순거짓브라우디자이닝듀오#1다크브라운(온)</t>
  </si>
  <si>
    <t>ET.Color My Brows Designing Duo #1</t>
  </si>
  <si>
    <t>EH0556</t>
  </si>
  <si>
    <t>ET.청순거짓브라우디자이닝듀오#3웜브라운(온)</t>
  </si>
  <si>
    <t>ET.Color My Brows Designing Duo #3</t>
  </si>
  <si>
    <t>EH0557</t>
  </si>
  <si>
    <t>ET.청순거짓브라우디자이닝듀오#4라이트브라운(온)</t>
  </si>
  <si>
    <t>ET.Color My Brows Designing Duo #4</t>
  </si>
  <si>
    <t>EH0558</t>
  </si>
  <si>
    <t>ET.유브이더블컷산뜻선젤(20)</t>
  </si>
  <si>
    <t>ET.UV DOUBLE CUT FRESH SUN GEL 50ml(20)</t>
  </si>
  <si>
    <t>EH0559</t>
  </si>
  <si>
    <t>ET.유브이더블컷촉촉톤업선플루이드(20)</t>
  </si>
  <si>
    <t>ET.UV DOUBLECUT MOIST. TONEUP SUNFLUID</t>
  </si>
  <si>
    <t>EH0560</t>
  </si>
  <si>
    <t>ET.수분가득콜라겐딥시트마스크37ml</t>
  </si>
  <si>
    <t>ET.MOIST. COLLAGEN DEEP SHEET MASK 37ml</t>
  </si>
  <si>
    <t>EH0561</t>
  </si>
  <si>
    <t>ET.매트시크립라커PK003예리한핑크(19AD)</t>
  </si>
  <si>
    <t>ET.M.C Lip Lacquer PK003 (20AD)</t>
  </si>
  <si>
    <t>EH0562</t>
  </si>
  <si>
    <t>ET.매트시크립라커OR201상큼하죠자몽(19AD)</t>
  </si>
  <si>
    <t>ET.M.C Lip Lacquer#05OR201Joyful Grapefr</t>
  </si>
  <si>
    <t>EH0563</t>
  </si>
  <si>
    <t>ET.매트시크립라커RD302슬기로운버건디(19AD)</t>
  </si>
  <si>
    <t>ET.M.C Lip Lacquer RD302 (19AD)</t>
  </si>
  <si>
    <t>EH0564</t>
  </si>
  <si>
    <t>ET.매트시크립라커RD303워아이니레드(19AD)</t>
  </si>
  <si>
    <t>ET.M.C Lip Lacquer RD303 (19AD)</t>
  </si>
  <si>
    <t>EH0565</t>
  </si>
  <si>
    <t>ET.매트시크립라커BR401오늘은왠지브라운(19AD)</t>
  </si>
  <si>
    <t>ET.M.C Lip Lacquer#11 BR401 I'm in Brown</t>
  </si>
  <si>
    <t>EH0566</t>
  </si>
  <si>
    <t>ET.리얼프로폴리스앰플50ml(온/면)</t>
  </si>
  <si>
    <t>ET.Real Propolis Ampoule 50ml</t>
  </si>
  <si>
    <t>EH0567</t>
  </si>
  <si>
    <t>ET.리얼프로폴리스크림50ml(온/면)</t>
  </si>
  <si>
    <t>ET.Real Propolis Cream 50ml</t>
  </si>
  <si>
    <t>EH0568</t>
  </si>
  <si>
    <t>ET.리얼프로폴리스텐션마스크25ml(온/면)</t>
  </si>
  <si>
    <t>ET.Real Propolis Tension Mask 25ml</t>
  </si>
  <si>
    <t>EH0569</t>
  </si>
  <si>
    <t>ET.디어달링워터젤틴트1호OR201낑깡레드(20)</t>
  </si>
  <si>
    <t>ET.Dear.D.WaterGelTint#01 OR201(20)</t>
  </si>
  <si>
    <t>EH0570</t>
  </si>
  <si>
    <t>ET.디어달링워터젤틴트2호OR202오렌지레드(20)</t>
  </si>
  <si>
    <t>ET.Dear.D.WaterGelTint#02 OR202(20)</t>
  </si>
  <si>
    <t>EH0571</t>
  </si>
  <si>
    <t>ET.디어달링워터젤틴트3호OR203자몽레드(20)</t>
  </si>
  <si>
    <t>ET.Dear.D.WaterGelTint#03 OR203(20)</t>
  </si>
  <si>
    <t>EH0572</t>
  </si>
  <si>
    <t>ET.디어달링워터젤틴트4호OR204앵두레드(20)</t>
  </si>
  <si>
    <t>ET.Dear.D.WaterGelTint#04 OR204(20)</t>
  </si>
  <si>
    <t>EH0573</t>
  </si>
  <si>
    <t>ET.디어달링워터젤틴트5호RD301리얼레드(20)</t>
  </si>
  <si>
    <t>ET.Dear.D.WaterGelTint#05 RD301(20)</t>
  </si>
  <si>
    <t>EH0574</t>
  </si>
  <si>
    <t>ET.디어달링워터젤틴트7호PK002자두레드(20)</t>
  </si>
  <si>
    <t>ET.Dear.D.WaterGelTint#07 PK002(20)</t>
  </si>
  <si>
    <t>EH0575</t>
  </si>
  <si>
    <t>ET.디어달링워터젤틴트8호RD302드라큘라레드(20)</t>
  </si>
  <si>
    <t>ET.Dear.D.WaterGelTint#08 RD302(20)</t>
  </si>
  <si>
    <t>EH0576</t>
  </si>
  <si>
    <t>ET.디어달링워터젤틴트9호RD303칠리레드(20)</t>
  </si>
  <si>
    <t>ET.Dear.D.WaterGelTint#09 RD303(20)</t>
  </si>
  <si>
    <t>EH0577</t>
  </si>
  <si>
    <t>ET.디어달링워터젤틴트10호BR401무화과레드(20)</t>
  </si>
  <si>
    <t>ET.Dear.D.WaterGelTint#010 BR401(20)</t>
  </si>
  <si>
    <t>EH0578</t>
  </si>
  <si>
    <t>ET.디어달링워터젤틴트13호PK003고구마레드(20)</t>
  </si>
  <si>
    <t>ET.Dear.D.WaterGelTint#13 PK003(20)</t>
  </si>
  <si>
    <t>EH0579</t>
  </si>
  <si>
    <t>ET.디어달링워터젤틴트14호RD305대추레드(20)</t>
  </si>
  <si>
    <t>ET.Dear.D.WaterGelTint#14 RD305(20)</t>
  </si>
  <si>
    <t>EH0580</t>
  </si>
  <si>
    <t>ET.디어달링워터젤틴트15호RD306샤크레드(20)</t>
  </si>
  <si>
    <t>ET.Dear.D.WaterGelTint#15 RD306(20)</t>
  </si>
  <si>
    <t>EH0581</t>
  </si>
  <si>
    <t>ET.디어달링워터젤틴트16호PK004통팥레드(20)</t>
  </si>
  <si>
    <t>ET.Dear.D.WaterGelTint#16 PK004(20)</t>
  </si>
  <si>
    <t>EH0582</t>
  </si>
  <si>
    <t>ET.디어달링워터젤틴트18호RD307수박레드(20)</t>
  </si>
  <si>
    <t>ET.Dear.D.WaterGelTint#18 RD307(20)</t>
  </si>
  <si>
    <t>EH0583</t>
  </si>
  <si>
    <t>ET.디어달링워터젤틴트20호OR205살구레드(20)</t>
  </si>
  <si>
    <t>ET.Dear.D.WaterGelTint#20 OR205(20)</t>
  </si>
  <si>
    <t>EH0584</t>
  </si>
  <si>
    <t>ET.디어달링워터틴트1호스트로베리에이드(20)</t>
  </si>
  <si>
    <t>ET.Dear.D.WaterTint#01 Strawberry(20)</t>
  </si>
  <si>
    <t>EH0585</t>
  </si>
  <si>
    <t>ET.디어달링워터틴트2호체리에이드(20)</t>
  </si>
  <si>
    <t>ET.Dear.D.WaterTint#02 Cherry(20)</t>
  </si>
  <si>
    <t>EH0586</t>
  </si>
  <si>
    <t>ET.디어달링워터틴트3호오렌지에이드(20)</t>
  </si>
  <si>
    <t>ET.Dear.D.WaterTint#03 Orange(20)</t>
  </si>
  <si>
    <t>EH0587</t>
  </si>
  <si>
    <t>ET.베러립스-톡OR205말린오렌지티(20)</t>
  </si>
  <si>
    <t>ET.BetterLips-TalkOR205DriedOrangeT(20)</t>
  </si>
  <si>
    <t>EH0588</t>
  </si>
  <si>
    <t>ET.베러립스-톡OR206잘익은말랑홍시(20)</t>
  </si>
  <si>
    <t>ET.BetterLips-TalkOR206SoftPersimmon(20</t>
  </si>
  <si>
    <t>EH0589</t>
  </si>
  <si>
    <t>ET.베러립스-톡OR204번트캐롯(20)</t>
  </si>
  <si>
    <t>ET.BetterLips-TalkOR204BurntCarrot('20)</t>
  </si>
  <si>
    <t>EH0590</t>
  </si>
  <si>
    <t>ET.베러립스-톡RD301땡큐땡모반(20)</t>
  </si>
  <si>
    <t>ET.BetterLips-TalkRD301ThankUTangmo('20)</t>
  </si>
  <si>
    <t>EH0591</t>
  </si>
  <si>
    <t>ET.베러립스-톡RD302아이윌케찹(20)</t>
  </si>
  <si>
    <t>ET.BetterLips-TalkRD302I'll Ketch up(20</t>
  </si>
  <si>
    <t>EH0592</t>
  </si>
  <si>
    <t>ET.베러립스-톡BR401갈팡질팡레드(20)</t>
  </si>
  <si>
    <t>ET.BetterLips-TalkBR401WishyWashyRed('20</t>
  </si>
  <si>
    <t>EH0593</t>
  </si>
  <si>
    <t>ET.베러립스-톡BR402커피투고(20)</t>
  </si>
  <si>
    <t>ET.BetterLips-TalkBR402CoffeeToGo('20)</t>
  </si>
  <si>
    <t>EH0594</t>
  </si>
  <si>
    <t>ET.베러립스-톡RD307해지는노을길(20)</t>
  </si>
  <si>
    <t>ET.BetterLips-TalkRD307SunsetRoad('20)</t>
  </si>
  <si>
    <t>EH0595</t>
  </si>
  <si>
    <t>ET.베러립스-톡BE102스모키살몬(20)</t>
  </si>
  <si>
    <t>ET.BetterLips-TalkBE102SmokySalmon('20)</t>
  </si>
  <si>
    <t>EH0596</t>
  </si>
  <si>
    <t>ET.베러립스-톡PK003젠틀핑크(20)</t>
  </si>
  <si>
    <t>ET.BetterLips-TalkPK003GentlePink('20)</t>
  </si>
  <si>
    <t>EH0597</t>
  </si>
  <si>
    <t>ET.베러립스-톡PK002스모그핑크(20)</t>
  </si>
  <si>
    <t>ET.BetterLips-TalkPK002 SmogPink('20)</t>
  </si>
  <si>
    <t>EH0598</t>
  </si>
  <si>
    <t>ET.베러립스-톡BR403플럼우드(20)</t>
  </si>
  <si>
    <t>ET.BetterLips-Talk BR403 Plum Wood('20)</t>
  </si>
  <si>
    <t>EH0599</t>
  </si>
  <si>
    <t>ET.베러립스-톡PK001밀키베리(20)</t>
  </si>
  <si>
    <t>ET.BetterLips-Talk PK001 MilkyBerry('20)</t>
  </si>
  <si>
    <t>EH0600</t>
  </si>
  <si>
    <t>ET.베러립스-톡PK009코스모스로드(20)</t>
  </si>
  <si>
    <t>ET.BetterLips-Talk PK009 CosmosRoad(20)</t>
  </si>
  <si>
    <t>EH0601</t>
  </si>
  <si>
    <t>ET.베러립스-톡PK010레이디고고(20)</t>
  </si>
  <si>
    <t>ET.BetterLips-Talk PK010 Lady Go Go(20)</t>
  </si>
  <si>
    <t>EH0602</t>
  </si>
  <si>
    <t>ET.베러립스-톡PK011비트파워(20)</t>
  </si>
  <si>
    <t>ET.BetterLips-Talk PK011 Beet Power(20)</t>
  </si>
  <si>
    <t>EH0603</t>
  </si>
  <si>
    <t>ET.베러립스-톡RD306콜드블러드(20)</t>
  </si>
  <si>
    <t>ET.BetterLips-Talk RD306 Cold Blood(20)</t>
  </si>
  <si>
    <t>EH0604</t>
  </si>
  <si>
    <t>ET.베러립스-톡RD303애폴로지(20)</t>
  </si>
  <si>
    <t>ET.BetterLips-Talk RD303 Apple-ogize(20</t>
  </si>
  <si>
    <t>EH0605</t>
  </si>
  <si>
    <t>ET.빅커버스틱컨실러베이지2G(20)</t>
  </si>
  <si>
    <t>ET.Big C. Stick Concealer Beige (20)</t>
  </si>
  <si>
    <t>EH0606</t>
  </si>
  <si>
    <t>ET.빅커버스틱컨실러샌드2G(20)</t>
  </si>
  <si>
    <t>ET.Big.C. Stick Concealer Sand (20)</t>
  </si>
  <si>
    <t>EH0607</t>
  </si>
  <si>
    <t>ET.시크릿빔파우더팩트_N02라이트펄_16g(20)</t>
  </si>
  <si>
    <t>ET.Secret.B.P.Pact_N02_LightPearl('20)</t>
  </si>
  <si>
    <t>EH0608</t>
  </si>
  <si>
    <t>ET.시크릿빔파우더팩트_W13내추럴펄_16g(20)</t>
  </si>
  <si>
    <t>ET.Secret.B.P.Pact_W13_NaturalPearl('20)</t>
  </si>
  <si>
    <t>EH0609</t>
  </si>
  <si>
    <t>ET.시크릿빔파우더팩트_W24허니펄_16g(20)</t>
  </si>
  <si>
    <t>ET.Secret.B.P.Pact_W24_HoneyPearl('20)</t>
  </si>
  <si>
    <t>EH0610</t>
  </si>
  <si>
    <t>ET.생크림블러셔1호RD301(20)</t>
  </si>
  <si>
    <t>ET.CREAM BLUSHER#1 RD301('20)</t>
  </si>
  <si>
    <t>EH0611</t>
  </si>
  <si>
    <t>ET.생크림블러셔2호PK001(20)</t>
  </si>
  <si>
    <t>ET.CREAM BLUSHER#2 PK001('20)</t>
  </si>
  <si>
    <t>EH0612</t>
  </si>
  <si>
    <t>ET.생크림블러셔3호OR201(20)</t>
  </si>
  <si>
    <t>ET.CREAM BLUSHER#3 OR201('20)</t>
  </si>
  <si>
    <t>EH0613</t>
  </si>
  <si>
    <t>ET.토탈에이지로열투웨이케익12g1호(20)</t>
  </si>
  <si>
    <t>ET.Total Age Royal TwoWay Pact #1(20)</t>
  </si>
  <si>
    <t>EH0614</t>
  </si>
  <si>
    <t>ET.토탈에이지로열투웨이케익12g2호(20)</t>
  </si>
  <si>
    <t>ET.Total Age Royal TwoWay Pact #2(20)</t>
  </si>
  <si>
    <t>EH0615</t>
  </si>
  <si>
    <t>ET.빅커버스킨핏컨실러프로뉴트럴피치(20)</t>
  </si>
  <si>
    <t>ET.Big.C.SkinFit Pro N.Peach('20)</t>
  </si>
  <si>
    <t>EH0616</t>
  </si>
  <si>
    <t>ET.빅커버스킨핏컨실러프로뉴트럴민트(20)</t>
  </si>
  <si>
    <t>ET.Big.C.SkinFit Pro N.Mint(20)</t>
  </si>
  <si>
    <t>EH0617</t>
  </si>
  <si>
    <t>ET.빅커버스킨핏컨실러프로라이트바닐라P03(20)</t>
  </si>
  <si>
    <t>ET.Big.C.SkinFit Pro L.Vanilla P03('20)</t>
  </si>
  <si>
    <t>EH0618</t>
  </si>
  <si>
    <t>ET.빅커버스킨핏컨실러프로뉴트럴바닐라N03(20)</t>
  </si>
  <si>
    <t>EH0619</t>
  </si>
  <si>
    <t>ET.빅커버스킨핏컨실러프로뉴트럴베이지N04(20)</t>
  </si>
  <si>
    <t>ET.Big.C.SkinFit Pro N.Beige N04('20)</t>
  </si>
  <si>
    <t>EH0620</t>
  </si>
  <si>
    <t>ET.빅커버스킨핏컨실러프로베이지Y04(20)</t>
  </si>
  <si>
    <t>ET.Big.C.SkinFit Pro Beige Y04(20)</t>
  </si>
  <si>
    <t>EH0621</t>
  </si>
  <si>
    <t>ET.빅커버스킨핏컨실러프로샌드N05(20)</t>
  </si>
  <si>
    <t>ET.Big.C.SkinFit Pro Sand N05('20)</t>
  </si>
  <si>
    <t>EH0622</t>
  </si>
  <si>
    <t>ET.빅커버스킨핏컨실러프로탠N06(20)</t>
  </si>
  <si>
    <t>ET.Big.C.SkinFit Pro Tan N06('20)</t>
  </si>
  <si>
    <t>EH0623</t>
  </si>
  <si>
    <t>ET.빅커버스킨핏컨실러프로앰버N07(20)</t>
  </si>
  <si>
    <t>ET.Big.C. SkinFit Pro Amber N07('20)</t>
  </si>
  <si>
    <t>EH0624</t>
  </si>
  <si>
    <t>ET.매트시크립라커PK004로맨스엔로즈(19AD)</t>
  </si>
  <si>
    <t>ET.M.C Lip Lacquer PK004 (21AD)</t>
  </si>
  <si>
    <t>EH0625</t>
  </si>
  <si>
    <t>ET.매트시크립라커OR203비타에너지(19AD)</t>
  </si>
  <si>
    <t>ET.M.C Lip Lacquer OR203 (19AD)</t>
  </si>
  <si>
    <t>EH0626</t>
  </si>
  <si>
    <t>ET.베러립스-톡RD304체리쉬미(20)</t>
  </si>
  <si>
    <t>ET.BetterLips-Talk RD304 Cherish Me('20)</t>
  </si>
  <si>
    <t>EH0627</t>
  </si>
  <si>
    <t>ET.베러립스-톡PK027설레이고쉬폰핑크(20)</t>
  </si>
  <si>
    <t>ET.BetterLips-TalkPK027Fall in Pink('20)</t>
  </si>
  <si>
    <t>EH0628</t>
  </si>
  <si>
    <t>ET.베러립스-톡PK006스윗소다(20)</t>
  </si>
  <si>
    <t>ET.BetterLips-Talk PK006 Sweet Soda('20)</t>
  </si>
  <si>
    <t>EH0629</t>
  </si>
  <si>
    <t>ET.베러립스-톡PK004쥬얼플레이(20)</t>
  </si>
  <si>
    <t>ET.BetterLips-Talk PK004 Jewel Play('20)</t>
  </si>
  <si>
    <t>EH0630</t>
  </si>
  <si>
    <t>ET.베러립스-톡PK007플라밍고랜드(20)</t>
  </si>
  <si>
    <t>ET.BetterLips-Talk PK007FlamingoLand('20</t>
  </si>
  <si>
    <t>EH0631</t>
  </si>
  <si>
    <t>ET.베러립스-톡OR201썸타는제팬(20)</t>
  </si>
  <si>
    <t>ET.BetterLips-TalkOR201SomethingJapan(20</t>
  </si>
  <si>
    <t>EH0632</t>
  </si>
  <si>
    <t>ET.베러립스-톡OR203빈티지웨이(20)</t>
  </si>
  <si>
    <t>ET.BetterLips-TalkOR203 Vintage Way('20)</t>
  </si>
  <si>
    <t>EH0633</t>
  </si>
  <si>
    <t>ET.베러립스-톡OR202쥬시쥬스(20)</t>
  </si>
  <si>
    <t>ET.BetterLips-Talk OR202 JuicyJuice(20)</t>
  </si>
  <si>
    <t>EH0634</t>
  </si>
  <si>
    <t>ET.베러립스-톡BE101춤추는차이나(20)</t>
  </si>
  <si>
    <t>ET.BetterLips-Talk BE101DancingChina('20</t>
  </si>
  <si>
    <t>EH0635</t>
  </si>
  <si>
    <t>ET.베러립스-톡PK012로즈모카(20)</t>
  </si>
  <si>
    <t>ET.BetterLips-Talk PK012 Rose Mocha('20)</t>
  </si>
  <si>
    <t>EH0636</t>
  </si>
  <si>
    <t>ET.매트시크립라커BE101피치못한베이지(19AD)</t>
  </si>
  <si>
    <t>ET.M.C Lip Lacquer BE101 (19AD)</t>
  </si>
  <si>
    <t>EH0637</t>
  </si>
  <si>
    <t>ET.매트시크립라커PK001어제보다로제(19AD)</t>
  </si>
  <si>
    <t>ET.M.C Lip Lacquer PK001 (19AD)</t>
  </si>
  <si>
    <t>EH0638</t>
  </si>
  <si>
    <t>ET.뉴플레이네일7호PK007춤추는오로라(19AD)</t>
  </si>
  <si>
    <t>New P.Nail #7</t>
  </si>
  <si>
    <t>EH0639</t>
  </si>
  <si>
    <t>ET.뉴플레이네일8호PP008오늘의타로밀크(19AD)</t>
  </si>
  <si>
    <t>New P.Nail #8</t>
  </si>
  <si>
    <t>EH0640</t>
  </si>
  <si>
    <t>ET.럭스온아이즈2호선셋코랄(온)</t>
  </si>
  <si>
    <t>ET.Luxe On Eyes #2 Sunset Coral</t>
  </si>
  <si>
    <t>EH0641</t>
  </si>
  <si>
    <t>ET.럭스온아이즈3호코퍼웨이브(온)</t>
  </si>
  <si>
    <t>ET.Luxe On Eyes #3 Copper Wave</t>
  </si>
  <si>
    <t>EH0642</t>
  </si>
  <si>
    <t>ET.럭스온아이즈4호문릿스파클(온)</t>
  </si>
  <si>
    <t>ET.Luxe On Eyes #4 Moonlit Sparkle</t>
  </si>
  <si>
    <t>EH0643</t>
  </si>
  <si>
    <t>ET.럭스온아이즈5호페어리핑크(온)</t>
  </si>
  <si>
    <t>ET.Luxe On Eyes #5 Fairy Pink</t>
  </si>
  <si>
    <t>EH0644</t>
  </si>
  <si>
    <t>ET.뉴플레이네일9호BE009녹아버린팥빙수(19AD)</t>
  </si>
  <si>
    <t>New P.Nail #9</t>
  </si>
  <si>
    <t>EH0645</t>
  </si>
  <si>
    <t>ET.뉴플레이네일11호PK011생각보다딸기우유(19AD)</t>
  </si>
  <si>
    <t>ET.New P.Nail #11(19AD)</t>
  </si>
  <si>
    <t>EH0646</t>
  </si>
  <si>
    <t>ET.뉴플레이네일17호BR017우아한브릭(19AD)</t>
  </si>
  <si>
    <t>New P.Nail #17</t>
  </si>
  <si>
    <t>EH0647</t>
  </si>
  <si>
    <t>ET.뉴플레이네일19호RD019드라이로즈벨벳(19AD)</t>
  </si>
  <si>
    <t>New P.Nail #19</t>
  </si>
  <si>
    <t>EH0648</t>
  </si>
  <si>
    <t>ET.뉴플레이네일23호RD023와이와인(19AD)</t>
  </si>
  <si>
    <t>New P.Nail #23</t>
  </si>
  <si>
    <t>EH0649</t>
  </si>
  <si>
    <t>ET.뉴플레이네일24호RD024베리딥러브유(19AD)</t>
  </si>
  <si>
    <t>New P.Nail #24</t>
  </si>
  <si>
    <t>EH0650</t>
  </si>
  <si>
    <t>ET.뉴플레이네일27호RD027핫트다핫트(19AD)</t>
  </si>
  <si>
    <t>New P.Nail #27</t>
  </si>
  <si>
    <t>EH0651</t>
  </si>
  <si>
    <t>ET.플레이네일104호PK104잔망돋는피오니(19AD)</t>
  </si>
  <si>
    <t>ET.Play Nail #104 Pretty Peony(19AD)</t>
  </si>
  <si>
    <t>EH0652</t>
  </si>
  <si>
    <t>ET.플레이네일105호PP105라라랜드라일락(19AD)</t>
  </si>
  <si>
    <t>ET.Play Nail #105 Lala Lilac(19AD)</t>
  </si>
  <si>
    <t>EH0653</t>
  </si>
  <si>
    <t>ET.플레이네일110호PK110볼빨간살구꽃(19AD)</t>
  </si>
  <si>
    <t>ET.Play Nail #110 Apricot Blossom(19AD)</t>
  </si>
  <si>
    <t>EH0654</t>
  </si>
  <si>
    <t>ET.헬프마이핑거핑크케라틴네일강화제(19AD)</t>
  </si>
  <si>
    <t>ET.H.M.F PINK.K NAIL Strengthener(19AD)</t>
  </si>
  <si>
    <t>EH0655</t>
  </si>
  <si>
    <t>ET.헬프마이핑거네일핑거팩(19AD)</t>
  </si>
  <si>
    <t>ET.H. MY FINGER NAIL FINGER PACK(19AD)</t>
  </si>
  <si>
    <t>EH0656</t>
  </si>
  <si>
    <t>ET.AC클린업클렌징폼20년150ml</t>
  </si>
  <si>
    <t>ET.AC.C. Cleansing Foam 150ml('20)</t>
  </si>
  <si>
    <t>EH0657</t>
  </si>
  <si>
    <t>ET.AC클린업토너20년200ml</t>
  </si>
  <si>
    <t>ET.AC.C.Toner 200ml(20)</t>
  </si>
  <si>
    <t>EH0658</t>
  </si>
  <si>
    <t>ET.럭스온아이즈1호미드나잇로즈(온)</t>
  </si>
  <si>
    <t>ET.Luxe On Eyes #1 Midnight Rose</t>
  </si>
  <si>
    <t>EH0659</t>
  </si>
  <si>
    <t>ET.베이킹파우더사각사각모공스크럽7g*24ea(19AD)</t>
  </si>
  <si>
    <t>ET.Baking.P C. P. Scrub 7g*24ea(19AD</t>
  </si>
  <si>
    <t>EH0660</t>
  </si>
  <si>
    <t>ET.베이킹파우더사각사각모공스크럽200g(19AD)</t>
  </si>
  <si>
    <t>ET. BAKING POWDER CRUNCH POSE SCRUB (tube)</t>
  </si>
  <si>
    <t>EH0661</t>
  </si>
  <si>
    <t>ET.AC클린업플루이드20년180ml</t>
  </si>
  <si>
    <t>ET.AC.C. Fluid 180ml(20)</t>
  </si>
  <si>
    <t>EH0662</t>
  </si>
  <si>
    <t>ET.AC클린업핑크마스크20년100ml</t>
  </si>
  <si>
    <t>ET.AC.C. Pink Mask 100ml (20)</t>
  </si>
  <si>
    <t>EH0663</t>
  </si>
  <si>
    <t>ET.AC클린업패치20년1매</t>
  </si>
  <si>
    <t>ET.AC.C. Patch 1ea(20)</t>
  </si>
  <si>
    <t>EH0664</t>
  </si>
  <si>
    <t>ET.플레이컬러아이팔레트#레오파드핑크(19년11월)</t>
  </si>
  <si>
    <t>ET. PLAY COLOR EYE PALETTE #LEOPARD PINK</t>
  </si>
  <si>
    <t>EH0665</t>
  </si>
  <si>
    <t>ET.유브이더블컷투명선스틱(20)</t>
  </si>
  <si>
    <t>ET.UV DOUBLE CUT CLEAR SUN STICK(20)</t>
  </si>
  <si>
    <t>EH0666</t>
  </si>
  <si>
    <t>ET.선프라이즈마일드에어리피니쉬(20)</t>
  </si>
  <si>
    <t>ET.SUNPRISE MILD AIRY FINISH(20)</t>
  </si>
  <si>
    <t>EH0667</t>
  </si>
  <si>
    <t>ET.선프라이즈마일드워터리라이트(20)</t>
  </si>
  <si>
    <t>ET.SUNPRISE MILD WATERY LIGHT(20)</t>
  </si>
  <si>
    <t>EH0668</t>
  </si>
  <si>
    <t>ET.선프라이즈내추럴코렉터(20)</t>
  </si>
  <si>
    <t>ET.SUNPRISE NATURAL CORRECTOR('20)</t>
  </si>
  <si>
    <t>EH0669</t>
  </si>
  <si>
    <t>ET.원데이원드롭리얼프로폴리스앰플[영양](19AD)</t>
  </si>
  <si>
    <t>ET.One Day Real Propolis Ampoule(19AD)</t>
  </si>
  <si>
    <t>EH0670</t>
  </si>
  <si>
    <t>ET.원데이원드롭리얼센텔라병풀앰플[진정](19AD)</t>
  </si>
  <si>
    <t>ET.One Day Real Centella Ampoule(19AD)</t>
  </si>
  <si>
    <t>EH0671</t>
  </si>
  <si>
    <t>ET.투톤트리트먼트헤어컬러10호로즈핑크(AD)</t>
  </si>
  <si>
    <t>ET.Two Tone Treatment HairColor#10 (AD)</t>
  </si>
  <si>
    <t>EH0672</t>
  </si>
  <si>
    <t>ET.헤어시크릿앞머리픽서(AD)</t>
  </si>
  <si>
    <t>ET.HAIR SECRET BANG HAIR FIXER(AD)</t>
  </si>
  <si>
    <t>EH0673</t>
  </si>
  <si>
    <t>ET.마이뷰티툴속눈썹#1(AD)</t>
  </si>
  <si>
    <t>ET.My Beauty Tool Eyelashes #1(AD)</t>
  </si>
  <si>
    <t>EH0674</t>
  </si>
  <si>
    <t>ET.마이뷰티툴속눈썹#2(AD)</t>
  </si>
  <si>
    <t>ET.My Beauty Tool Eyelashes #2(AD)</t>
  </si>
  <si>
    <t>EH0675</t>
  </si>
  <si>
    <t>ET.마이뷰티툴속눈썹#3(AD)</t>
  </si>
  <si>
    <t>ET.My Beauty Tool Eyelashes #3(AD)</t>
  </si>
  <si>
    <t>EH0676</t>
  </si>
  <si>
    <t>ET.마이뷰티툴속눈썹#4(AD)</t>
  </si>
  <si>
    <t>ET.My Beauty Tool Eyelashes #4(AD)</t>
  </si>
  <si>
    <t>EH0677</t>
  </si>
  <si>
    <t>ET.마이뷰티툴속눈썹#5(AD)</t>
  </si>
  <si>
    <t>ET.My Beauty Tool Eyelashes #5(AD)</t>
  </si>
  <si>
    <t>EH0678</t>
  </si>
  <si>
    <t>ET.마이뷰티툴속눈썹#6(AD)</t>
  </si>
  <si>
    <t>ET.My Beauty Tool Eyelashes #6(AD)</t>
  </si>
  <si>
    <t>EH0679</t>
  </si>
  <si>
    <t>ET.살구막대글로스1호달콤포도(19AD)</t>
  </si>
  <si>
    <t>ET.APRICOT STICK #1(19AD)</t>
  </si>
  <si>
    <t>EH0680</t>
  </si>
  <si>
    <t>ET.살구막대글로스3호상큼사과(19AD)</t>
  </si>
  <si>
    <t>ET.APRICOT STICK #3(19AD)</t>
  </si>
  <si>
    <t>EH0681</t>
  </si>
  <si>
    <t>ET.살구막대글로스4호새콤살구(19AD)</t>
  </si>
  <si>
    <t>ET.APRICOT STICK #4(19AD)</t>
  </si>
  <si>
    <t>EH0682</t>
  </si>
  <si>
    <t>ET.살구막대글로스7호상큼라즈베리(19AD)</t>
  </si>
  <si>
    <t>ET.APRICOT STICK #7(19AD)</t>
  </si>
  <si>
    <t>EH0683</t>
  </si>
  <si>
    <t>ET.살구막대글로스8호새콤앵두(19AD)</t>
  </si>
  <si>
    <t>ET.APRICOT STICK #8(19AD)</t>
  </si>
  <si>
    <t>EH0684</t>
  </si>
  <si>
    <t>ET.앵두알생기컬러립밤PK001속살앵두(19AD)</t>
  </si>
  <si>
    <t>ET SweetColorLipBalm Cherry PK001(19AD)</t>
  </si>
  <si>
    <t>EH0685</t>
  </si>
  <si>
    <t>ET.앵두알생기컬러립밤OR201알알이앵두(19AD)</t>
  </si>
  <si>
    <t>ET SweetColorLipBalm Cherry OR201(19AD)</t>
  </si>
  <si>
    <t>EH0686</t>
  </si>
  <si>
    <t>ET.앵두알생기컬러립밤RD301탐스런앵두(19AD)</t>
  </si>
  <si>
    <t>ET SweetColorLipBalm Cherry RD301(19AD)</t>
  </si>
  <si>
    <t>EH0687</t>
  </si>
  <si>
    <t>ET.앵두알생기컬러립밤OR202톡터진앵두(19AD)</t>
  </si>
  <si>
    <t>ET SweetColorLipBalm Cherry OR202(19AD)</t>
  </si>
  <si>
    <t>EH0688</t>
  </si>
  <si>
    <t>ET.앵두알생기컬러립밤BE101말린앵두(19AD)</t>
  </si>
  <si>
    <t>ET SweetColorLipBalm Cherry BE101(19AD)</t>
  </si>
  <si>
    <t>EH0689</t>
  </si>
  <si>
    <t>ET.투톤트리트먼트헤어컬러4호포레스트그린(AD)</t>
  </si>
  <si>
    <t>ET.Two Tone Treatment Hair Color #4 (AD)</t>
  </si>
  <si>
    <t>EH0690</t>
  </si>
  <si>
    <t>ET.투톤트리트먼트헤어컬러1호미스테리퍼플(AD)</t>
  </si>
  <si>
    <t>ET.Two Tone Treatment Hair Color #1 (AD)</t>
  </si>
  <si>
    <t>EH0691</t>
  </si>
  <si>
    <t>ET.수분가득콜라겐크림기획세트(19AD)</t>
  </si>
  <si>
    <t>ET.MOISTFULL COLLAGEN CREAM SET(19AD)</t>
  </si>
  <si>
    <t>EH0692</t>
  </si>
  <si>
    <t>ET.(블라썸)래쉬펌볼륨픽스마스카라#벚꽃브라운</t>
  </si>
  <si>
    <t>ET.(Blossom)VolumeFixMascaraBlossomBrown</t>
  </si>
  <si>
    <t>EH0693</t>
  </si>
  <si>
    <t>ET.(블라썸)베러립스-톡벨벳BE105더스티피치</t>
  </si>
  <si>
    <t>ET.(Blossom)Better Lips-TalkVELVET BE105</t>
  </si>
  <si>
    <t>EH0694</t>
  </si>
  <si>
    <t>ET.(블라썸)새틴피니시베이스핑크30g</t>
  </si>
  <si>
    <t>ET.(Blossom)Satin Finish Base Pink30g</t>
  </si>
  <si>
    <t>EH0695</t>
  </si>
  <si>
    <t>ET.투톤트리트먼트헤어컬러2호스파이시레드(AD)</t>
  </si>
  <si>
    <t>ET.Two Tone Treatment Hair Color #2 (AD)</t>
  </si>
  <si>
    <t>EH0696</t>
  </si>
  <si>
    <t>ET.투톤트리트먼트헤어컬러5호판타지블루(AD)</t>
  </si>
  <si>
    <t>ET.Two Tone Treatment Hair Color #5 (AD)</t>
  </si>
  <si>
    <t>EH0697</t>
  </si>
  <si>
    <t>ET.투톤트리트먼트헤어컬러6호파스텔바이올렛(AD)</t>
  </si>
  <si>
    <t>ET.Two Tone Treatment Hair Color #6 (AD)</t>
  </si>
  <si>
    <t>EH0698</t>
  </si>
  <si>
    <t>ET.투톤트리트먼트헤어컬러7호애쉬그레이(AD)</t>
  </si>
  <si>
    <t>ET.Two Tone Treatment Hair Color #7 (AD)</t>
  </si>
  <si>
    <t>EH0699</t>
  </si>
  <si>
    <t>ET.투톤트리트먼트헤어컬러9호코코아브라운(AD)</t>
  </si>
  <si>
    <t>ET.Two Tone Treatment Hair Color #9 (AD)</t>
  </si>
  <si>
    <t>EH0700</t>
  </si>
  <si>
    <t>ET.실크스카프더블케어헤어마스크(AD)</t>
  </si>
  <si>
    <t>ET. SILK SCARF DOUBLE CARE HAIR MASK</t>
  </si>
  <si>
    <t>EH0701</t>
  </si>
  <si>
    <t>ET.마이뷰티툴섀도우공용기4구#PINK(컬러팩토리)</t>
  </si>
  <si>
    <t>ET.MBT EYESHADOW PALETTE 4CO #PINK</t>
  </si>
  <si>
    <t>EH0702</t>
  </si>
  <si>
    <t>ET.마이뷰티툴섀도우공용기4구#BLACK(컬러팩토리)</t>
  </si>
  <si>
    <t>ET.MBT EYESHADOW PALETTE 4CO #BLACK</t>
  </si>
  <si>
    <t>EH0703</t>
  </si>
  <si>
    <t>ET.리얼아트클렌징오일밤30ml(온)(이지사이즈)</t>
  </si>
  <si>
    <t>ET.Real Art Cleansing Oil Balm 30ml(Easy</t>
  </si>
  <si>
    <t>EH0704</t>
  </si>
  <si>
    <t>ET.투톤트리트먼트헤어컬러11호애쉬베이지(AD)</t>
  </si>
  <si>
    <t>ET.Two Tone Treatment HairColor#11 (AD)</t>
  </si>
  <si>
    <t>EH0705</t>
  </si>
  <si>
    <t>ET.(블라썸)베러립스-톡PK013</t>
  </si>
  <si>
    <t>ET.(Blossom)Better Lips-Talk PK013</t>
  </si>
  <si>
    <t>EH0706</t>
  </si>
  <si>
    <t>ET.순정약산성5.5클렌징워터320ML</t>
  </si>
  <si>
    <t>ET.Soon.J. 5.5Cleansing Water 320ml</t>
  </si>
  <si>
    <t>EH0707</t>
  </si>
  <si>
    <t>ET.순정립앤아이리무버100ML</t>
  </si>
  <si>
    <t>ET.Soon.J. Lip&amp;Eye Remover 100ML</t>
  </si>
  <si>
    <t>EH0708</t>
  </si>
  <si>
    <t>ET.룩앳.아이즈BR414무화과파운드케(19AD)</t>
  </si>
  <si>
    <t>ET.Look At My Eyes BR414(19AD)</t>
  </si>
  <si>
    <t>EH0709</t>
  </si>
  <si>
    <t>ET.룩앳.아이즈PK004마라톤완주(19AD)</t>
  </si>
  <si>
    <t>ET.Look At My Eyes PK004(19AD)</t>
  </si>
  <si>
    <t>EH0710</t>
  </si>
  <si>
    <t>ET.플레이컬러아이즈(19년AD)피치팜10G</t>
  </si>
  <si>
    <t>ET Play Color Eyes(19'AD)#Peach Farm</t>
  </si>
  <si>
    <t>EH0711</t>
  </si>
  <si>
    <t>ET.플레이컬러아이즈미니#허쉬오리지널(20.02)</t>
  </si>
  <si>
    <t>ET. Play Color Eyes Mini #HERSHEY'S OR</t>
  </si>
  <si>
    <t>EH0712</t>
  </si>
  <si>
    <t>ET.플레이컬러아이즈미니#허쉬쿠앤크(20.02)</t>
  </si>
  <si>
    <t>ET. Play Color Eyes Mini #HERSHEY'S C&amp;C</t>
  </si>
  <si>
    <t>EH0713</t>
  </si>
  <si>
    <t>ET.마이뷰티툴허쉬브러쉬#오리지널(20.02)</t>
  </si>
  <si>
    <t>ET. M.B.T Eye Shadow Brush #ORIGINAL(HER</t>
  </si>
  <si>
    <t>EH0714</t>
  </si>
  <si>
    <t>ET.마이뷰티툴허쉬브러쉬#쿠키앤크림(20.02)</t>
  </si>
  <si>
    <t>ET.M.B.T Eye Shadow Brush#C&amp;C(HERSHEY'S)</t>
  </si>
  <si>
    <t>EH0715</t>
  </si>
  <si>
    <t>ET.파우더루즈틴트9호BR401헤이즐넛초코</t>
  </si>
  <si>
    <t>ET.Powder Rouge Tint #09 BR401 Hazelnut</t>
  </si>
  <si>
    <t>EH0716</t>
  </si>
  <si>
    <t>ET.파우더루즈틴트10호BR402아몬드초코</t>
  </si>
  <si>
    <t>ET.Powder Rouge Tint #10 BR402 Almond</t>
  </si>
  <si>
    <t>EH0717</t>
  </si>
  <si>
    <t>ET.진주알맑은BB크림모이스트#바닐라45g(20)</t>
  </si>
  <si>
    <t>ET.Precious.M.BBCREAMMOIST(Vanilla)(20)</t>
  </si>
  <si>
    <t>EH0718</t>
  </si>
  <si>
    <t>ET.진주알맑은BB크림모이스트#베이지45g(20)</t>
  </si>
  <si>
    <t>ET.Precious.M.BBCREAMMOIST(Beige)(20)</t>
  </si>
  <si>
    <t>EH0719</t>
  </si>
  <si>
    <t>ET.진주알맑은BB크림모이스트#샌드45g(20)</t>
  </si>
  <si>
    <t>ET.Precious.M.BBCREAMMOIST(Sand)(20)</t>
  </si>
  <si>
    <t>EH0720</t>
  </si>
  <si>
    <t>ET.토탈에이지발효비비크림50g1호(20)</t>
  </si>
  <si>
    <t>ET.T.A.R.W.REDUCE BB CREAM #01(20)</t>
  </si>
  <si>
    <t>EH0721</t>
  </si>
  <si>
    <t>ET.토탈에이지발효비비크림50g2호(20)</t>
  </si>
  <si>
    <t>ET.T.A.R.W.REDUCE BB CREAM #02(20)</t>
  </si>
  <si>
    <t>EH0722</t>
  </si>
  <si>
    <t>ET.씨씨크림1호실키35g(20)</t>
  </si>
  <si>
    <t>EH0723</t>
  </si>
  <si>
    <t>ET.씨씨크림2호글로우35g(20)</t>
  </si>
  <si>
    <t>EH0724</t>
  </si>
  <si>
    <t>ET.더블래스팅쿠션글로우C19라바</t>
  </si>
  <si>
    <t>ET. DOUBLE LASTING CUSHION GLOW 17C1</t>
  </si>
  <si>
    <t>EH0725</t>
  </si>
  <si>
    <t>ET.더블래스팅쿠션글로우C21페탈</t>
  </si>
  <si>
    <t>ET. DOUBLE LASTING CUSHION GLOW 21C1</t>
  </si>
  <si>
    <t>EH0726</t>
  </si>
  <si>
    <t>ET.더블래스팅쿠션글로우N19뉴바</t>
  </si>
  <si>
    <t>ET. DOUBLE LASTING CUSHION GLOW 17N1</t>
  </si>
  <si>
    <t>EH0727</t>
  </si>
  <si>
    <t>ET.더블래스팅쿠션글로우N21뉴베</t>
  </si>
  <si>
    <t>ET. DOUBLE LASTING CUSHION GLOW 21N1</t>
  </si>
  <si>
    <t>EH0728</t>
  </si>
  <si>
    <t>ET.더블래스팅쿠션글로우N23샌드</t>
  </si>
  <si>
    <t>ET. DOUBLE LASTING CUSHION GLOW 23N1</t>
  </si>
  <si>
    <t>EH0729</t>
  </si>
  <si>
    <t>ET.더블래스팅쿠션글로우W21베이지</t>
  </si>
  <si>
    <t>ET. DOUBLE LASTING CUSHION GLOW 21W1</t>
  </si>
  <si>
    <t>EH0730</t>
  </si>
  <si>
    <t>ET.더블래스팅쿠션글로우17N1뉴바(리필)</t>
  </si>
  <si>
    <t>ET.DOUBLE L.CUSHION GlOW 17N1(R)</t>
  </si>
  <si>
    <t>EH0731</t>
  </si>
  <si>
    <t>ET.더블래스팅쿠션글로우21N1뉴베(리필)</t>
  </si>
  <si>
    <t>ET.DOUBLE L.CUSHION GlOW 21N1(R)</t>
  </si>
  <si>
    <t>EH0732</t>
  </si>
  <si>
    <t>ET.더블래스팅쿠션글로우23N1샌드(리필)</t>
  </si>
  <si>
    <t>ET.DOUBLE L.CUSHION GlOW 23N1(R)</t>
  </si>
  <si>
    <t>EH0733</t>
  </si>
  <si>
    <t>ET.(MBS)더블래스팅쿠션커버17N1뉴바(착인)</t>
  </si>
  <si>
    <t>ET.DOUBLE L.Cushion Cover 17N1</t>
  </si>
  <si>
    <t>EH0734</t>
  </si>
  <si>
    <t>ET.(MBS)더블래스팅쿠션커버21N1뉴베(착인)</t>
  </si>
  <si>
    <t>ET.DOUBLE L.Cushion Cover 21N1</t>
  </si>
  <si>
    <t>EH0735</t>
  </si>
  <si>
    <t>ET.(MBS)더블래스팅쿠션커버23N1샌드(착인)</t>
  </si>
  <si>
    <t>ET.DOUBLE L.Cushion Cover 23N1</t>
  </si>
  <si>
    <t>EH0736</t>
  </si>
  <si>
    <t>ET.리얼프로폴리스4종키트(온/면)</t>
  </si>
  <si>
    <t>ET.Real Propolis Skincare Kit(4ea)</t>
  </si>
  <si>
    <t>EH0737</t>
  </si>
  <si>
    <t>ET.비타씨톡필링패드150ml(온)</t>
  </si>
  <si>
    <t>ET.Vita C-Talk Peeling Pads 150ml(ON)</t>
  </si>
  <si>
    <t>EH0738</t>
  </si>
  <si>
    <t>ET.비타씨톡마일드필링젤100ml(온)</t>
  </si>
  <si>
    <t>ET.Vita C-Talk M. Peeli Gel 100ml(ON)</t>
  </si>
  <si>
    <t>EH0739</t>
  </si>
  <si>
    <t>ET.플레이컬러아이팔레트(19년AD)#베스트러브드</t>
  </si>
  <si>
    <t>ET. PLAY COLOR EYE PALETTE #BEST LOVED</t>
  </si>
  <si>
    <t>EH0740</t>
  </si>
  <si>
    <t>ET.플레이컬러아이즈(19년AD)와인파티</t>
  </si>
  <si>
    <t>ET.Play Color Eyes(19'AD)#Wine Party</t>
  </si>
  <si>
    <t>EH0741</t>
  </si>
  <si>
    <t>ET.룩앳.아이즈RD302알싸한와인(19AD)</t>
  </si>
  <si>
    <t>ET.Look At My Eyes RD302(19AD)</t>
  </si>
  <si>
    <t>EH0742</t>
  </si>
  <si>
    <t>ET.(블라썸)베러립스-톡OR203빈티지웨이</t>
  </si>
  <si>
    <t>ET.(Blossom)Better Lips-Talk OR203</t>
  </si>
  <si>
    <t>EH0743</t>
  </si>
  <si>
    <t>ET.플레이컬러아이즈(20년4월)로제와인</t>
  </si>
  <si>
    <t>ET Play Color Eyes #Rose Wine</t>
  </si>
  <si>
    <t>EH0744</t>
  </si>
  <si>
    <t>ET.룩앳마이아이즈쥬얼#7OR202오렌지핑크링(19AD)</t>
  </si>
  <si>
    <t>ET.Look At My Eyes Jewel OR202(19AD)</t>
  </si>
  <si>
    <t>EH0745</t>
  </si>
  <si>
    <t>ET.(블라썸)플레이컬러아이즈#4드라이블라썸</t>
  </si>
  <si>
    <t>ET.(Blossom) Play Color Eyes #4</t>
  </si>
  <si>
    <t>EH0746</t>
  </si>
  <si>
    <t>ET.베러립스-톡벨벳PK007핑크브라우니(20AD)</t>
  </si>
  <si>
    <t>ET.Better Lips-Talk VELVET PK007 (20AD)</t>
  </si>
  <si>
    <t>EH0747</t>
  </si>
  <si>
    <t>ET.베러립스-톡벨벳OR207오렌지붐AD(20AD)</t>
  </si>
  <si>
    <t>ET.Better Lips-Talk VELVET OR207 (20AD)</t>
  </si>
  <si>
    <t>EH0748</t>
  </si>
  <si>
    <t>ET.(면세)플레이컬러아이즈#튤립데이(19년11월)</t>
  </si>
  <si>
    <t>ET. Play Color Eyes #TULIP DAY</t>
  </si>
  <si>
    <t>EH0749</t>
  </si>
  <si>
    <t>ET.(면세)플레이컬러아이즈#칠리문(19년11월)</t>
  </si>
  <si>
    <t>ET. Play Color Eyes #CHILLY MOON</t>
  </si>
  <si>
    <t>EH0750</t>
  </si>
  <si>
    <t>ET.유브이더블컷무기자차선크림</t>
  </si>
  <si>
    <t>ET.UV DOUBLE CUT MINERAL FILTER SUNCREAM</t>
  </si>
  <si>
    <t>EH0751</t>
  </si>
  <si>
    <t>ET.룩앳.아이즈(1908)쥬얼BE118우수수낙엽잡기R</t>
  </si>
  <si>
    <t>ET.Look At My Eyes(1908)Jewel BE118</t>
  </si>
  <si>
    <t>EH0752</t>
  </si>
  <si>
    <t>ET.룩앳.아이즈(1908)카페BR422가을노을R</t>
  </si>
  <si>
    <t>ET.Look At My Eyes(1908)Café BR422</t>
  </si>
  <si>
    <t>EH0753</t>
  </si>
  <si>
    <t>ET.룩앳.아이즈(1908)카페BR423도토리모으기R</t>
  </si>
  <si>
    <t>ET.Look At My Eyes(1908)Café BR423</t>
  </si>
  <si>
    <t>EH0754</t>
  </si>
  <si>
    <t>ET.베러립스-톡벨벳BE101소프트레이스(20AD)</t>
  </si>
  <si>
    <t>ET.Better Lips-Talk VELVET BE101(20AD)</t>
  </si>
  <si>
    <t>EH0755</t>
  </si>
  <si>
    <t>ET.베러립스-톡벨벳BE104진저쿠키(20AD)</t>
  </si>
  <si>
    <t>ET.Better Lips-Talk VELVET BE104 (20AD)</t>
  </si>
  <si>
    <t>EH0756</t>
  </si>
  <si>
    <t>ET.베러립스-톡벨벳BE109떨리고쉬폰베이지(20AD)</t>
  </si>
  <si>
    <t>ET.Better Lips-Talk VELVET BE109 (20AD)</t>
  </si>
  <si>
    <t>EH0757</t>
  </si>
  <si>
    <t>ET.베러립스-톡벨벳RD303럭키키스(20AD)</t>
  </si>
  <si>
    <t>ET.Better Lips-Talk VELVET RD303 (20AD)</t>
  </si>
  <si>
    <t>EH0758</t>
  </si>
  <si>
    <t>ET.베러립스-톡벨벳RD313예쁘고쉬폰레드(20AD)</t>
  </si>
  <si>
    <t>ET.Better Lips-Talk VELVET RD313(20AD)</t>
  </si>
  <si>
    <t>EH0759</t>
  </si>
  <si>
    <t>ET.베러립스-톡벨벳BR402러브로지(20AD)</t>
  </si>
  <si>
    <t>ET.Better Lips-Talk VELVET BR402 (20AD)</t>
  </si>
  <si>
    <t>EH0760</t>
  </si>
  <si>
    <t>ET.베러립스-톡벨벳OR201레트로즈(20AD)</t>
  </si>
  <si>
    <t>ET.Better Lips-Talk VELVET OR201 (20AD)</t>
  </si>
  <si>
    <t>EH0761</t>
  </si>
  <si>
    <t>ET.베러립스-톡벨벳RD312냉정한레드(20AD)</t>
  </si>
  <si>
    <t>ET.Better Lips-Talk VELVET RD312 (20AD)</t>
  </si>
  <si>
    <t>EH0762</t>
  </si>
  <si>
    <t>ET.베러립스-톡벨벳BR404겁먹은레드(20AD)</t>
  </si>
  <si>
    <t>ET.Better Lips-Talk VELVET BR404 (20AD)</t>
  </si>
  <si>
    <t>EH0763</t>
  </si>
  <si>
    <t>ET.베러립스-톡벨벳PK001론리핑크(20AD)</t>
  </si>
  <si>
    <t>ET.Better Lips-Talk VELVET PK001(20AD)</t>
  </si>
  <si>
    <t>EH0764</t>
  </si>
  <si>
    <t>ET.베러립스-톡벨벳BE105더스티피치(20AD)</t>
  </si>
  <si>
    <t>ET.Better Lips-Talk VELVET BE105 (20AD)</t>
  </si>
  <si>
    <t>EH0765</t>
  </si>
  <si>
    <t>ET.베러립스-톡벨벳PK003무드업(20AD)</t>
  </si>
  <si>
    <t>ET.Better Lips-Talk VELVET PK003(20AD)</t>
  </si>
  <si>
    <t>EH0766</t>
  </si>
  <si>
    <t>ET.베러립스-톡벨벳PK002밍크핑크(20AD)</t>
  </si>
  <si>
    <t>ET.Better Lips-Talk VELVET PK002 (20AD)</t>
  </si>
  <si>
    <t>EH0767</t>
  </si>
  <si>
    <t>ET.베러립스-톡벨벳PK004와일드플라워(20AD)</t>
  </si>
  <si>
    <t>ET.Better Lips-Talk VELVET PK004 (20AD)</t>
  </si>
  <si>
    <t>EH0768</t>
  </si>
  <si>
    <t>ET.베러립스-톡벨벳BR406할로할로윈(20AD)</t>
  </si>
  <si>
    <t>ET.Better Lips-Talk VELVET BR406 (20AD)</t>
  </si>
  <si>
    <t>EH0769</t>
  </si>
  <si>
    <t>ET.베러립스-톡벨벳RD301버닝파이어(20AD)</t>
  </si>
  <si>
    <t>ET.Better Lips-Talk VELVET RD301 (20AD)</t>
  </si>
  <si>
    <t>EH0770</t>
  </si>
  <si>
    <t>ET.베러립스-톡벨벳OR204핑크뮬리(20AD)</t>
  </si>
  <si>
    <t>ET.Better Lips-Talk VELVET OR204 (20AD)</t>
  </si>
  <si>
    <t>EH0771</t>
  </si>
  <si>
    <t>ET.베러립스-톡벨벳OR205피치온탑(20AD)</t>
  </si>
  <si>
    <t>ET.Better Lips-Talk VELVET OR205 (20AD)</t>
  </si>
  <si>
    <t>EH0772</t>
  </si>
  <si>
    <t>ET.베러립스-톡벨벳OR202만다린피치(20AD)</t>
  </si>
  <si>
    <t>ET.Better Lips-Talk VELVET OR202 (20AD)</t>
  </si>
  <si>
    <t>EH0773</t>
  </si>
  <si>
    <t>ET.베러립스-톡벨벳OR203슈가휩(20AD)</t>
  </si>
  <si>
    <t>ET.Better Lips-Talk VELVET OR203 (20AD)</t>
  </si>
  <si>
    <t>EH0774</t>
  </si>
  <si>
    <t>ET.베러립스-톡벨벳BE102달링베이지(20AD)</t>
  </si>
  <si>
    <t>EH0775</t>
  </si>
  <si>
    <t>ET.베러립스-톡벨벳OR206캡틴캔디(20AD)</t>
  </si>
  <si>
    <t>ET.Better Lips-Talk VELVET OR206 (20AD)</t>
  </si>
  <si>
    <t>EH0776</t>
  </si>
  <si>
    <t>ET.베러립스-톡벨벳BE103카인다누드(20AD)</t>
  </si>
  <si>
    <t>ET.Better Lips-Talk VELVET BE103 (20AD)</t>
  </si>
  <si>
    <t>EH0777</t>
  </si>
  <si>
    <t>ET.베러립스-톡벨벳RD302오루비(20AD)</t>
  </si>
  <si>
    <t>ET.Better Lips-Talk VELVET RD302 (20AD)</t>
  </si>
  <si>
    <t>EH0778</t>
  </si>
  <si>
    <t>ET.베러립스-톡벨벳BR405모브온(20AD)</t>
  </si>
  <si>
    <t>ET.Better Lips-Talk VELVET BR405 (20AD)</t>
  </si>
  <si>
    <t>EH0779</t>
  </si>
  <si>
    <t>ET.베러립스-톡벨벳BR403칠링칠리(20AD)</t>
  </si>
  <si>
    <t>ET.Better Lips-Talk VELVET BR403 (20AD)</t>
  </si>
  <si>
    <t>EH0780</t>
  </si>
  <si>
    <t>ET.베러립스-톡벨벳BE119말린오렌지비앙코(20AD)</t>
  </si>
  <si>
    <t>ET.Better Lips-Talk VELVET BE119 (20AD)</t>
  </si>
  <si>
    <t>EH0781</t>
  </si>
  <si>
    <t>ET.컬러인리퀴드립스무스RD301복분자파워(20AD)</t>
  </si>
  <si>
    <t>ET.C.in Liquid Lips_Mousse RD301(20AD)</t>
  </si>
  <si>
    <t>EH0782</t>
  </si>
  <si>
    <t>ET.룩앳.아이즈(1908)쥬얼BR432사각사각단풍밟기R</t>
  </si>
  <si>
    <t>ET.Look At My Eyes(1908)Jewel BR432</t>
  </si>
  <si>
    <t>EH0783</t>
  </si>
  <si>
    <t>ET.룩앳.아이즈(1908)카페OR209단풍오렌지R</t>
  </si>
  <si>
    <t>ET.Look At My Eyes(1908)Café OR209</t>
  </si>
  <si>
    <t>EH0784</t>
  </si>
  <si>
    <t>ET.룩앳.아이즈(1908)카페BR424말린단풍R</t>
  </si>
  <si>
    <t>ET.Look At My Eyes(1908)Café BR424</t>
  </si>
  <si>
    <t>EH0785</t>
  </si>
  <si>
    <t>ET.룩앳.아이즈(1908)쥬얼RD308브릭메이플R</t>
  </si>
  <si>
    <t>ET.Look At My Eyes(1908)Jewel RD308</t>
  </si>
  <si>
    <t>EH0786</t>
  </si>
  <si>
    <t>ET.더블래스팅팩트_17C1라이트바닐라</t>
  </si>
  <si>
    <t>ET. DOUBLE LASTING PACT 17C1</t>
  </si>
  <si>
    <t>EH0787</t>
  </si>
  <si>
    <t>ET.더블래스팅팩트_17N1뉴트럴바닐라</t>
  </si>
  <si>
    <t>ET. DOUBLE LASTING PACT 17N1</t>
  </si>
  <si>
    <t>EH0788</t>
  </si>
  <si>
    <t>ET.더블래스팅팩트_21N1뉴트럴베이지</t>
  </si>
  <si>
    <t>ET. DOUBLE LASTING PACT 21N1</t>
  </si>
  <si>
    <t>EH0789</t>
  </si>
  <si>
    <t>ET.더블래스팅팩트_23N1샌드</t>
  </si>
  <si>
    <t>ET. DOUBLE LASTING PACT 23N1</t>
  </si>
  <si>
    <t>EH0790</t>
  </si>
  <si>
    <t>ET.몬스터미셀라딥클렌징워터300ml(20AD)</t>
  </si>
  <si>
    <t>ET.Monster M.Deep Cleansing W.300ml(20AD</t>
  </si>
  <si>
    <t>EH0791</t>
  </si>
  <si>
    <t>ET.몬스터미셀라딥클렌징워터700ml(20AD)</t>
  </si>
  <si>
    <t>ET.Monster M.Deep Cleansing W.700ml(20AD</t>
  </si>
  <si>
    <t>EH0792</t>
  </si>
  <si>
    <t>ET.(온)허쉬초콜렛키트#쿠앤크(20.02)</t>
  </si>
  <si>
    <t>ET. HERSHEY Choco Kit #Cookie &amp; Cream</t>
  </si>
  <si>
    <t>EH0793</t>
  </si>
  <si>
    <t>ET.러블리쿠키블러셔(20AD)PK002그레이프후르츠젤리</t>
  </si>
  <si>
    <t>Lovely.C.Blusher(20AD)PK002 Grapefruit J</t>
  </si>
  <si>
    <t>EH0794</t>
  </si>
  <si>
    <t>ET.러블리쿠키블러셔(20AD)PK004피치슈웨하스</t>
  </si>
  <si>
    <t>Lovely.C.Blusher(20AD)PK004PeachChouxWaf</t>
  </si>
  <si>
    <t>EH0795</t>
  </si>
  <si>
    <t>ET.러블리쿠키블러셔(20AD)PK005로즈베리파이</t>
  </si>
  <si>
    <t>Lovely.C.Blusher(20AD)PK005 RoseBerryPie</t>
  </si>
  <si>
    <t>EH0796</t>
  </si>
  <si>
    <t>ET.러블리쿠키블러셔(20AD)BE101진저허니쿠키</t>
  </si>
  <si>
    <t>Lovely.C.Blusher(20AD)BE101GingerHoneyCo</t>
  </si>
  <si>
    <t>EH0797</t>
  </si>
  <si>
    <t>ET.러블리쿠키블러셔(20AD)BE102카라멜에끌레어</t>
  </si>
  <si>
    <t>Lovely.C.Blusher(20AD)BE102CaramelEclair</t>
  </si>
  <si>
    <t>EH0798</t>
  </si>
  <si>
    <t>ET.러블리쿠키블러셔(20AD)OR201살구피치무스</t>
  </si>
  <si>
    <t>Lovely.C.Blusher(20AD)OR201Apricot Peach</t>
  </si>
  <si>
    <t>EH0799</t>
  </si>
  <si>
    <t>ET.러블리쿠키블러셔(20AD)OR202스윗코랄캔디</t>
  </si>
  <si>
    <t>Lovely.C.Blusher(20AD)OR202Sweet Coral C</t>
  </si>
  <si>
    <t>EH0800</t>
  </si>
  <si>
    <t>ET.러블리쿠키블러셔(20AD)OR203감귤타르트</t>
  </si>
  <si>
    <t>Lovely.C.Blusher(20AD)OR203Tangerine Tar</t>
  </si>
  <si>
    <t>EH0801</t>
  </si>
  <si>
    <t>ET.러블리쿠키블러셔(20AD)OR204피치바닐라크림</t>
  </si>
  <si>
    <t>Lovely.C.Blusher(20AD)OR204PeachVanillaC</t>
  </si>
  <si>
    <t>EH0802</t>
  </si>
  <si>
    <t>ET.러블리쿠키블러셔(20AD)RD301레드자몽푸딩</t>
  </si>
  <si>
    <t>ET.(TSUM)Lovely.C.BlusherRD301 Red Grape</t>
  </si>
  <si>
    <t>EH0803</t>
  </si>
  <si>
    <t>ET.러블리쿠키블러셔(20AD)BR401핑크브라우니</t>
  </si>
  <si>
    <t>Lovely.C.Blusher(20AD)BR401PinkBr</t>
  </si>
  <si>
    <t>EH0804</t>
  </si>
  <si>
    <t>ET.러블리쿠키블러셔(20AD)BR402무화과토스트</t>
  </si>
  <si>
    <t>Lovely.C.Blusher(20AD)BR402 Fig Toast</t>
  </si>
  <si>
    <t>EH0805</t>
  </si>
  <si>
    <t>ET.러블리쿠키블러셔(20AD)PP502라벤더레몬마카롱</t>
  </si>
  <si>
    <t>Lovely.C.Blusher(20AD)PP502LavenderLemon</t>
  </si>
  <si>
    <t>EH0806</t>
  </si>
  <si>
    <t>ET.(MBS)딸기블라썸키트</t>
  </si>
  <si>
    <t>ET.(MBS)Strawberry Blossom Kit</t>
  </si>
  <si>
    <t>EH0807</t>
  </si>
  <si>
    <t>ET.(면세)플레이컬러아이즈#샌드힐(20년3월)</t>
  </si>
  <si>
    <t>ET. Play Color Eyes #Sand Hill</t>
  </si>
  <si>
    <t>EH0808</t>
  </si>
  <si>
    <t>ET.마이뷰티툴브러쉬151블러셔(20)</t>
  </si>
  <si>
    <t>ET.MBT Brush 151 BlushERr(19)</t>
  </si>
  <si>
    <t>EH0809</t>
  </si>
  <si>
    <t>ET.럭스온하이라이터브러쉬</t>
  </si>
  <si>
    <t>ET.Luxe On HIGHLIGHTER BRUSH</t>
  </si>
  <si>
    <t>EH0810</t>
  </si>
  <si>
    <t>ET.순정립밤퓨어(AD)</t>
  </si>
  <si>
    <t>ET. SOON JUNG LIP BALM PURE</t>
  </si>
  <si>
    <t>EH0811</t>
  </si>
  <si>
    <t>ET.(MBS)딸기무스틴트1호클래식딸기무스_착인</t>
  </si>
  <si>
    <t>ET.(MBS)Berry.M.Tint#01 Classic Berry</t>
  </si>
  <si>
    <t>EH0812</t>
  </si>
  <si>
    <t>ET.(MBS)딸기무스틴트3호바나나딸기무스_착인</t>
  </si>
  <si>
    <t>ET.(MBS)Berry.M.Tint#03 Banana Berry</t>
  </si>
  <si>
    <t>EH0813</t>
  </si>
  <si>
    <t>ET.(MBS)딸기무스틴트4호쇼콜라딸기무스_착인</t>
  </si>
  <si>
    <t>ET.(MBS)Berry.M.Tint#04 Chocolat Berry</t>
  </si>
  <si>
    <t>EH0814</t>
  </si>
  <si>
    <t>ET.(MBS)딸기무스틴트5호카라멜딸기무스_착인</t>
  </si>
  <si>
    <t>ET.(MBS)Berry.M.Tint#05 Caramel Berry</t>
  </si>
  <si>
    <t>EH0815</t>
  </si>
  <si>
    <t>ET.(MBS)피치젤리틴트1호아이필피치_착인</t>
  </si>
  <si>
    <t>ET. PEACH JELLY TINT #1 I PEEL PEACH</t>
  </si>
  <si>
    <t>EH0816</t>
  </si>
  <si>
    <t>ET.(MBS)피치젤리틴트2호비마이피치_착인</t>
  </si>
  <si>
    <t>ET. PEACH JELLY TINT #2 BE MY PEACH</t>
  </si>
  <si>
    <t>EH0817</t>
  </si>
  <si>
    <t>ET.(MBS)피치젤리틴트3호아이피치유_착인</t>
  </si>
  <si>
    <t>ET. PEACH JELLY TINT #3 I PEACH YOU</t>
  </si>
  <si>
    <t>EH0818</t>
  </si>
  <si>
    <t>ET.(MBS)피치젤리틴트4호콜미피치_착인</t>
  </si>
  <si>
    <t>ET. PEACH JELLY TINT #4 CALL ME PEACH</t>
  </si>
  <si>
    <t>EH0819</t>
  </si>
  <si>
    <t>ET.(MBS)피치젤리틴트5호잇츠피치시즌_착인</t>
  </si>
  <si>
    <t>ET. PEACH JELLY TINT #5 IT'S PEACH SEASON</t>
  </si>
  <si>
    <t>EH0820</t>
  </si>
  <si>
    <t>ET.(MBS)무드매트립스틱1호사르르사블레_착인</t>
  </si>
  <si>
    <t>ET. MOOD MATTE LIPSTICK #1 SOFT SABLE</t>
  </si>
  <si>
    <t>EH0821</t>
  </si>
  <si>
    <t>ET.(MBS)무드매트립스틱2호버터앤베터_착인</t>
  </si>
  <si>
    <t>ET.(MBS)Mood.M.Lipstick#02 Butter&amp;Better</t>
  </si>
  <si>
    <t>EH0822</t>
  </si>
  <si>
    <t>ET.(MBS)무드매트립스틱3호노오븐베이킹_착인</t>
  </si>
  <si>
    <t>ET. MOOD MATTE LIPSTICK #3 NO OVEN BAKING</t>
  </si>
  <si>
    <t>EH0823</t>
  </si>
  <si>
    <t>ET.(MBS)무드매트립스틱4호오렌지플레이버_착인</t>
  </si>
  <si>
    <t>ET.(MBS)Mood.M.Lipstick#04 Orange Flavor</t>
  </si>
  <si>
    <t>EH0824</t>
  </si>
  <si>
    <t>ET.(MBS)무드매트립스틱5호크랜베리쿠키_착인</t>
  </si>
  <si>
    <t>ET. MOOD MATTE LIPSTICK #5 CRANBERRY COOKIE</t>
  </si>
  <si>
    <t>EH0825</t>
  </si>
  <si>
    <t>ET.(MBS)무드매트립스틱6호모닝브루_착인</t>
  </si>
  <si>
    <t>ET.(MBS)Mood.M.Lipstick#06 Morning Brew</t>
  </si>
  <si>
    <t>EH0826</t>
  </si>
  <si>
    <t>ET.(MBS)무드매트립스틱7호시럽드리즐_착인</t>
  </si>
  <si>
    <t>ET. MOOD MATTE LIPSTICK #7 SYRUP DRIZZLE</t>
  </si>
  <si>
    <t>EH0827</t>
  </si>
  <si>
    <t>ET.(MBS)무드매트립스틱8호로스티드브루_착인</t>
  </si>
  <si>
    <t>ET.(MBS)Mood.M.Lipstick#08 Rosted Brew</t>
  </si>
  <si>
    <t>EH0828</t>
  </si>
  <si>
    <t>ET.(MBS)무드매트립스틱9호콜드브루_착인</t>
  </si>
  <si>
    <t>ET.(MBS)Mood.M.Lipstick#09 Cold Brew</t>
  </si>
  <si>
    <t>EH0829</t>
  </si>
  <si>
    <t>ET.(MBS)무드매트립스틱10호더블에스프레소_착인</t>
  </si>
  <si>
    <t>ET. MOOD MATTE LIPSTICK #10 DOUBLE ESPRESSO</t>
  </si>
  <si>
    <t>EH0830</t>
  </si>
  <si>
    <t>ET.(로제)베러립스-톡벨벳PK003무드업</t>
  </si>
  <si>
    <t>ET.(Rose)Better Lips-Talk Velvet PK003</t>
  </si>
  <si>
    <t>EH0831</t>
  </si>
  <si>
    <t>ET.(로제)베러립스-톡벨벳PK014플레이로제</t>
  </si>
  <si>
    <t>ET.(Rose)Better Lips-Talk Velvet PK014</t>
  </si>
  <si>
    <t>EH0832</t>
  </si>
  <si>
    <t>ET.(로제)베러립스-톡벨벳OR209오레드자몽</t>
  </si>
  <si>
    <t>ET.(Rose)Better Lips-Talk Velvet OR209</t>
  </si>
  <si>
    <t>EH0833</t>
  </si>
  <si>
    <t>ET.(MBS)플레이컬러아이즈미니#피치젤리(착인)</t>
  </si>
  <si>
    <t>ET. PLAY COLOR EYES MINI #PEACH JELLY</t>
  </si>
  <si>
    <t>EH0834</t>
  </si>
  <si>
    <t>ET.(MBS)플레이컬러아이즈미니#딸기블라썸(착인)</t>
  </si>
  <si>
    <t>ET. PLAY COLOR EYES MINI # STRAWBERRY BLOSSOM</t>
  </si>
  <si>
    <t>EH0835</t>
  </si>
  <si>
    <t>ET.(MBS)플레이컬러아이즈미니#쿠키클래스(착인)</t>
  </si>
  <si>
    <t>ET. PLAY COLOR EYES MINI # COOKIE CLASS</t>
  </si>
  <si>
    <t>EH0836</t>
  </si>
  <si>
    <t>ET.(MBS)플레이컬러아이즈미니#커피브루잉(착인)</t>
  </si>
  <si>
    <t>ET. PLAY COLOR EYES MINI # COFFEE BREWING</t>
  </si>
  <si>
    <t>EH0837</t>
  </si>
  <si>
    <t>ET.(MBS)플레이컬러아이즈#플라워티라떼(착인)</t>
  </si>
  <si>
    <t>ET. PLAY COLOR EYES #FLOWER TEA</t>
  </si>
  <si>
    <t>EH0838</t>
  </si>
  <si>
    <t>ET.(MBS)플레이컬러아이즈#오렌지비앙코라떼(착인)</t>
  </si>
  <si>
    <t>ET. PLAY COLOR EYES #ORANGE BIANCO</t>
  </si>
  <si>
    <t>EH0839</t>
  </si>
  <si>
    <t>ET.(MBS)플레이컬러아이즈#브라운슈가라떼(착인)</t>
  </si>
  <si>
    <t>ET. PLAY COLOR EYES #BROWN SUGAR</t>
  </si>
  <si>
    <t>EH0840</t>
  </si>
  <si>
    <t>ET.(MBS)드로잉아이즈브로우펜슬#1호다크브라운</t>
  </si>
  <si>
    <t>ET. DRAWING EYES BROW PENCIL #1 DARK BROWN</t>
  </si>
  <si>
    <t>EH0841</t>
  </si>
  <si>
    <t>ET.(MBS)드로잉아이즈브로우펜슬#2호초코브라운</t>
  </si>
  <si>
    <t>ET. DRAWING EYES BROW PENCIL #2 CHOCO BROWN</t>
  </si>
  <si>
    <t>EH0842</t>
  </si>
  <si>
    <t>ET.(MBS)드로잉아이즈브로우펜슬#3호내추럴브라운</t>
  </si>
  <si>
    <t>ET. DRAWING EYES BROW PENCIL #3 NATURAL BROWN</t>
  </si>
  <si>
    <t>EH0843</t>
  </si>
  <si>
    <t>ET.(MBS)드로잉아이즈브로우카라#2호초코브라운_착인</t>
  </si>
  <si>
    <t>ET. DRAWING EYES COLORING BROWCARA #2 CHOCO BROWN</t>
  </si>
  <si>
    <t>EH0844</t>
  </si>
  <si>
    <t>ET.(MBS)드로잉아이즈브로우펜슬#4호라이트브라운</t>
  </si>
  <si>
    <t>ET. DRAWING EYES BROW PENCIL #4 LIGHT BROWN</t>
  </si>
  <si>
    <t>EH0845</t>
  </si>
  <si>
    <t>ET.(MBS)드로잉아이즈브로우펜슬#5호애쉬브라운</t>
  </si>
  <si>
    <t>ET. DRAWING EYES BROW PENCIL #5 ASH BROWN</t>
  </si>
  <si>
    <t>EH0846</t>
  </si>
  <si>
    <t>ET.(MBS)드로잉아이즈브로우카라#1호다크브라운(20AD)_착인</t>
  </si>
  <si>
    <t>ET. DRAWING EYES COLORING BROWCARA #1 DARK BROWN</t>
  </si>
  <si>
    <t>EH0847</t>
  </si>
  <si>
    <t>ET.(MBS)드로잉아이즈브로우카라#3호내추럴브라운_착인</t>
  </si>
  <si>
    <t>ET. DRAWING EYES COLORING BROWCARA #3 NATURAL BROWN</t>
  </si>
  <si>
    <t>EH0848</t>
  </si>
  <si>
    <t>ET.(MBS)드로잉아이즈브로우카라#4호라이트브라운</t>
  </si>
  <si>
    <t>ET. DRAWING EYES COLORING BROWCARA #4 LIGHT BROWN</t>
  </si>
  <si>
    <t>EH0849</t>
  </si>
  <si>
    <t>ET.(MBS)드로잉아이즈브로우카라#5호애쉬브라운_착인</t>
  </si>
  <si>
    <t>ET. DRAWING EYES COLORING BROWCARA #5 ASH BROWN</t>
  </si>
  <si>
    <t>EH0850</t>
  </si>
  <si>
    <t>ET.(MBS)더블래스팅파운데이션커버21N뉴트럴베이지_착인</t>
  </si>
  <si>
    <t>ET. DOUBLE LASTING COVER FOUNDATION 21N NEUTRAL BEIGE</t>
  </si>
  <si>
    <t>EH0851</t>
  </si>
  <si>
    <t>ET.(MBS)래쉬펌컬픽스마스카라_롱앤컬#1블랙(착인)</t>
  </si>
  <si>
    <t>ET. LASH PERM CURL FIX MASCARA LONG&amp;CURL #1 BLACK</t>
  </si>
  <si>
    <t>EH0852</t>
  </si>
  <si>
    <t>ET.(MBS)래쉬펌컬픽스마스카라_롱앤컬#2브라운(착인)</t>
  </si>
  <si>
    <t>ET. LASH PERM CURL FIX MASCARA LONG&amp;CURL #2 BROWN</t>
  </si>
  <si>
    <t>EH0853</t>
  </si>
  <si>
    <t>ET.(MBS)래쉬펌컬픽스마스카라_롱앤컬#3로지브라운(착인)</t>
  </si>
  <si>
    <t>ET. LASH PERM CURL FIX MASCARA LONG&amp;CURL #3 ROSY BROWN</t>
  </si>
  <si>
    <t>EH0854</t>
  </si>
  <si>
    <t>ET.(MBS)내추럴틴팅마스카라#1블랙(착인)</t>
  </si>
  <si>
    <t>ET. NATURAL TINTING MASCARA #2 BLACK</t>
  </si>
  <si>
    <t>EH0855</t>
  </si>
  <si>
    <t>ET.(MBS)내추럴틴팅마스카라#2브라운(착인)</t>
  </si>
  <si>
    <t>ET. NATURAL TINTING MASCARA #2 BROWN</t>
  </si>
  <si>
    <t>EH0856</t>
  </si>
  <si>
    <t>ET.(MBS)닥터마스카라픽서#1내추럴(AD)</t>
  </si>
  <si>
    <t>ET. DR.MASCARA FIXER #2 NATURAL</t>
  </si>
  <si>
    <t>EH0857</t>
  </si>
  <si>
    <t>ET.(MBS)닥터마스카라픽서#2블랙</t>
  </si>
  <si>
    <t>ET. DR.MASCARA FIXER #2 BLACK</t>
  </si>
  <si>
    <t>EH0858</t>
  </si>
  <si>
    <t>ET.(MBS)드로잉아이즈브러쉬라이너1호블랙(착인)</t>
  </si>
  <si>
    <t>ET. DRAWING EYES BRUSH LINER #1 BLACK</t>
  </si>
  <si>
    <t>EH0859</t>
  </si>
  <si>
    <t>ET.(MBS)드로잉아이즈브러쉬라이너2호다크브라운(착인)</t>
  </si>
  <si>
    <t>ET. DRAWING EYES BRUSH LINER #2 DARK BROWN</t>
  </si>
  <si>
    <t>EH0860</t>
  </si>
  <si>
    <t>ET.(MBS)드로잉아이즈브러쉬라이너3호브라운(착인)</t>
  </si>
  <si>
    <t>ET. DRAWING EYES BRUSH LINER #3 BROWN</t>
  </si>
  <si>
    <t>EH0861</t>
  </si>
  <si>
    <t>ET.(MBS)드로잉아이즈슬림펜슬라이너1호블랙(착인)</t>
  </si>
  <si>
    <t>ET. DRAWING EYES SLIM PENCIL LINER #1 BLACK</t>
  </si>
  <si>
    <t>EH0862</t>
  </si>
  <si>
    <t>ET.(MBS)드로잉아이즈슬림펜슬라이너2호다크브라운(착인)</t>
  </si>
  <si>
    <t>ET. DRAWING EYES SLIM PENCIL LINER #2 DARKL BROWN</t>
  </si>
  <si>
    <t>EH0863</t>
  </si>
  <si>
    <t>ET.(MBS)드로잉아이즈슬림펜슬라이너3호브라운(착인)</t>
  </si>
  <si>
    <t>ET. DRAWING EYES SLIM PENCIL LINER #3L BROWN</t>
  </si>
  <si>
    <t>EH0864</t>
  </si>
  <si>
    <t>ET.(MBS)드로잉아이즈슬림펜슬라이너4호카라멜브라운(착인)</t>
  </si>
  <si>
    <t>ET. DRAWING EYES SLIM PENCIL LINER #4 CARAMEL BROWN</t>
  </si>
  <si>
    <t>EH0865</t>
  </si>
  <si>
    <t>ET.(MBS)드로잉아이즈슬림펜슬라이너5호펄브라운(착인)</t>
  </si>
  <si>
    <t>ET. DRAWING EYES SLIM PENCIL LINER #5 PEARL BROWN</t>
  </si>
  <si>
    <t>EH0866</t>
  </si>
  <si>
    <t>ET.(MBS)하트쿠키블러셔PK001핑크솔트_착인</t>
  </si>
  <si>
    <t>ET. HEART COOKIE BLUSHER PK001 PINK SALT</t>
  </si>
  <si>
    <t>EH0867</t>
  </si>
  <si>
    <t>ET.(MBS)하트쿠키블러셔OR202살구_착인</t>
  </si>
  <si>
    <t>ET. HEART COOKIE BLUSHER OR202 APRICOT</t>
  </si>
  <si>
    <t>EH0868</t>
  </si>
  <si>
    <t>ET.(MBS)하트쿠키블러셔RD301루비레드_착인</t>
  </si>
  <si>
    <t>ET. HEART COOKIE BLUSHER RD301 RUBY RED</t>
  </si>
  <si>
    <t>EH0869</t>
  </si>
  <si>
    <t>ET.(MBS)더블래스팅파운데이션커버19C라이트바닐라_착인</t>
  </si>
  <si>
    <t>ET. DOUBLE LASTING COVER FOUNDATION 19C LIGHT VANILLA</t>
  </si>
  <si>
    <t>EH0870</t>
  </si>
  <si>
    <t>ET.(MBS)더블래스팅파운데이션커버19N뉴트럴바닐라_착인</t>
  </si>
  <si>
    <t>ET. DOUBLE LASTING COVER FOUNDATION 19N NEUTRAL VANILLA</t>
  </si>
  <si>
    <t>EH0871</t>
  </si>
  <si>
    <t>ET.(MBS)더블래스팅파운데이션커버23N샌드_착인</t>
  </si>
  <si>
    <t>ET. DOUBLE LASTING COVER FOUNDATION 23N SAND</t>
  </si>
  <si>
    <t>EH0872</t>
  </si>
  <si>
    <t>ET.(MBS)컬픽스마스카라퀵클린리무버100ml</t>
  </si>
  <si>
    <t>ET. CURL FIX MASCARA QUICK CLEAN REMOVER</t>
  </si>
  <si>
    <t>EH0873</t>
  </si>
  <si>
    <t>ET.(MBS)피지쏙팩트_9.5G_착인</t>
  </si>
  <si>
    <t>ET.(MBS)Sebum soak Pact_9.5G</t>
  </si>
  <si>
    <t>EH0874</t>
  </si>
  <si>
    <t>ET.브러쉬샤워클리너250ml(20AD)</t>
  </si>
  <si>
    <t>ET.BRUSH SHOWER CLEANER 250ML (20AD)</t>
  </si>
  <si>
    <t>EH0875</t>
  </si>
  <si>
    <t>ET.(MBS)피지쏙포어프라이머_25ml_착인</t>
  </si>
  <si>
    <t>ET.(MBS)Sebum Soak Pore Primer_25ml</t>
  </si>
  <si>
    <t>EH0876</t>
  </si>
  <si>
    <t>ET.(MBS)피지쏙T존베이스_12ml_착인</t>
  </si>
  <si>
    <t>ET.(MBS)Sebum Soak T-zone Base_12ml</t>
  </si>
  <si>
    <t>EH0877</t>
  </si>
  <si>
    <t>ET.순정립밤내추럴레드(AD)</t>
  </si>
  <si>
    <t>ET. SOON JUNG LIP BALM NATURAL RED</t>
  </si>
  <si>
    <t>EH0878</t>
  </si>
  <si>
    <t>ET.더블래스팅파운데이션_탠25N1(20AD)</t>
  </si>
  <si>
    <t>ET.DOUBLE.L.FOUNDATION_25N1(20AD)</t>
  </si>
  <si>
    <t>EH0879</t>
  </si>
  <si>
    <t>ET.더블래스팅파운데이션_앰버27N1(20AD)</t>
  </si>
  <si>
    <t>EH0880</t>
  </si>
  <si>
    <t>ET.마이뷰티툴_더블래스팅쿠션_글로우_퍼프_1EA</t>
  </si>
  <si>
    <t>ET.MBT Double.L.Cushion Glow_Puff_1EA</t>
  </si>
  <si>
    <t>EH0881</t>
  </si>
  <si>
    <t>ET.(MBS)파워래쉬속눈썹영양제(착인)</t>
  </si>
  <si>
    <t>POWER EYELASH AMPOULE</t>
  </si>
  <si>
    <t>EH0882</t>
  </si>
  <si>
    <t>ET.룩앳.아이즈(20.05)벨벳BR404솔티카라멜</t>
  </si>
  <si>
    <t>ET.Look At My Eyes Velvet BR404 Salted</t>
  </si>
  <si>
    <t>EH0883</t>
  </si>
  <si>
    <t>ET.룩앳.아이즈(20.05)벨벳BE103미스터리골드</t>
  </si>
  <si>
    <t>ET.Look At My Eyes Velvet BE103 Mystery</t>
  </si>
  <si>
    <t>EH0884</t>
  </si>
  <si>
    <t>ET.룩앳.아이즈(20.05)벨벳OR202달달허니피치</t>
  </si>
  <si>
    <t>ET.Look At My Eyes Velvet OR202 Sweet Ho</t>
  </si>
  <si>
    <t>EH0885</t>
  </si>
  <si>
    <t>ET.룩앳.아이즈(20.05)벨벳BR405내마음은갈대</t>
  </si>
  <si>
    <t>ET.Look At My Eyes Velvet BR405 My Pendu</t>
  </si>
  <si>
    <t>EH0886</t>
  </si>
  <si>
    <t>ET.룩앳.아이즈(20.05)벨벳PK002로즈의로맨스</t>
  </si>
  <si>
    <t>ET.Look At My Eyes Velvet PK002 Romance</t>
  </si>
  <si>
    <t>EH0887</t>
  </si>
  <si>
    <t>ET.룩앳.아이즈(20.05)벨벳BR406번트토스트</t>
  </si>
  <si>
    <t>ET.Look At My Eyes Velvet BR406 Burnt To</t>
  </si>
  <si>
    <t>EH0888</t>
  </si>
  <si>
    <t>ET.룩앳.아이즈(20.05)벨벳BE101긴가민가슈가</t>
  </si>
  <si>
    <t>ET.Look At My Eyes Velvet BE101 Mystery</t>
  </si>
  <si>
    <t>EH0889</t>
  </si>
  <si>
    <t>ET.룩앳.아이즈(20.05)벨벳BE102허니잼</t>
  </si>
  <si>
    <t>ET.Look At My Eyes Velvet BE102 Honey Ja</t>
  </si>
  <si>
    <t>EH0890</t>
  </si>
  <si>
    <t>ET.룩앳.아이즈(20.05)벨벳WH901활짝피어줘</t>
  </si>
  <si>
    <t>ET.Look At My Eyes Velvet WH901 Blooming</t>
  </si>
  <si>
    <t>EH0891</t>
  </si>
  <si>
    <t>ET.룩앳.아이즈(20.05)벨벳PK001찡긋윙크</t>
  </si>
  <si>
    <t>ET.Look At My Eyes Velvet PK001 Wink Win</t>
  </si>
  <si>
    <t>EH0892</t>
  </si>
  <si>
    <t>ET.룩앳.아이즈(20.05)벨벳BR401쪽~로즈키스</t>
  </si>
  <si>
    <t>ET.Look At My Eyes Velvet BR401 Rose Kis</t>
  </si>
  <si>
    <t>EH0893</t>
  </si>
  <si>
    <t>ET.룩앳.아이즈(20.05)벨벳OR201비포선라이즈</t>
  </si>
  <si>
    <t>ET.Look At My Eyes Velvet OR201 Before S</t>
  </si>
  <si>
    <t>EH0894</t>
  </si>
  <si>
    <t>ET.룩앳.아이즈(20.05)벨벳BR402사랑은불장난</t>
  </si>
  <si>
    <t>ET.Look At My Eyes Velvet BR402 Playing</t>
  </si>
  <si>
    <t>EH0895</t>
  </si>
  <si>
    <t>ET.룩앳.아이즈(20.05)벨벳RD301시스루하트</t>
  </si>
  <si>
    <t>ET.Look At My Eyes Velvet RD301 See-thro</t>
  </si>
  <si>
    <t>EH0896</t>
  </si>
  <si>
    <t>ET.룩앳.아이즈(20.05)벨벳BR403별똥별보러갈래?</t>
  </si>
  <si>
    <t>ET.Look At My Eyes Velvet BR403 Shooting</t>
  </si>
  <si>
    <t>EH0897</t>
  </si>
  <si>
    <t>ET.제로피지드라잉파우더4g(20)</t>
  </si>
  <si>
    <t>ET.ZeroSebum_DryingPowder_4g('20)</t>
  </si>
  <si>
    <t>EH0898</t>
  </si>
  <si>
    <t>ET.에어무스아이즈(20.06)OR202발그레한햇빛</t>
  </si>
  <si>
    <t>ET.Air Mousse eyes (20.06)OR202</t>
  </si>
  <si>
    <t>EH0899</t>
  </si>
  <si>
    <t>ET.에어무스아이즈(20.06)BR406고개숙인달빛</t>
  </si>
  <si>
    <t>ET.Air Mousse eyes (20.06)BR406</t>
  </si>
  <si>
    <t>EH0900</t>
  </si>
  <si>
    <t>ET.미러홀릭리퀴드아이즈(20.06)WH903보일듯말듯물빛</t>
  </si>
  <si>
    <t>ET.Mirror Holic Liquid Eyes (20.06)WH903</t>
  </si>
  <si>
    <t>EH0901</t>
  </si>
  <si>
    <t>ET.미러홀릭리퀴드아이즈(20.06)RD302너를바라보는눈빛</t>
  </si>
  <si>
    <t>ET.Mirror Holic Liquid Eyes (20.06)RD302</t>
  </si>
  <si>
    <t>EH0902</t>
  </si>
  <si>
    <t>ET.(MBS)더블래스팅커버파운데이션19N뉴트럴바닐라_기획세트</t>
  </si>
  <si>
    <t>ET.(MBS)D.L.Cover Foundation_19N_SET</t>
  </si>
  <si>
    <t>EH0903</t>
  </si>
  <si>
    <t>ET.(MBS)하트쿠키블러셔BR401토피_착인</t>
  </si>
  <si>
    <t>ET. HEART COOKIE BLUSHER BR401 TOFFEE</t>
  </si>
  <si>
    <t>EH0904</t>
  </si>
  <si>
    <t>ET.(레더샵)파우더루즈틴트BR403탠브라운</t>
  </si>
  <si>
    <t>ET. POWDER ROUGE TINI BE403</t>
  </si>
  <si>
    <t>EH0905</t>
  </si>
  <si>
    <t>ET.(레더샵)파우더루즈틴트BR404레더브라운</t>
  </si>
  <si>
    <t>ET. POWDER ROUGE TINI BE404</t>
  </si>
  <si>
    <t>EH0906</t>
  </si>
  <si>
    <t>ET.(MBS)더블래스팅커버파운데이션19C라이트바닐라_기획세트</t>
  </si>
  <si>
    <t>ET.(MBS)D.L.Cover Foundation_19C_SET</t>
  </si>
  <si>
    <t>EH0907</t>
  </si>
  <si>
    <t>ET.(MBS)더블래스팅커버파운데이션23N샌드_기획세트</t>
  </si>
  <si>
    <t>ET.(MBS)D.L.Cover Foundation_23N_SET</t>
  </si>
  <si>
    <t>EH0908</t>
  </si>
  <si>
    <t>ET.더블래스팅파운데이션_로지퓨어13C1(20AD)미니</t>
  </si>
  <si>
    <t>ET.DOUBLE.L.FOUNDATION_13C1(20AD) Mini</t>
  </si>
  <si>
    <t>EH0909</t>
  </si>
  <si>
    <t>ET.더블래스팅파운데이션_라이트바닐라17C1(20AD)미니</t>
  </si>
  <si>
    <t>ET.DOUBLE.L.FOUNDATION_17C1(20AD) Mini</t>
  </si>
  <si>
    <t>EH0910</t>
  </si>
  <si>
    <t>ET.더블래스팅파운데이션_뉴트럴바닐라17N1(20AD)미니</t>
  </si>
  <si>
    <t>ET.DOUBLE.L.FOUNDATION_17N1(20AD) Mini</t>
  </si>
  <si>
    <t>EH0911</t>
  </si>
  <si>
    <t>ET.더블래스팅파운데이션_샌드23N1(20AD)미니</t>
  </si>
  <si>
    <t>ET.DOUBLE.L.FOUNDATION_23N1(20AD) Mini</t>
  </si>
  <si>
    <t>EH0912</t>
  </si>
  <si>
    <t>ET.(온)킵클린핸드세니타이저65ml(외품)</t>
  </si>
  <si>
    <t>ET.(ON)Keep Clean Hand Sanitizer 65ml</t>
  </si>
  <si>
    <t>EH0913</t>
  </si>
  <si>
    <t>ET.레더샵리미티트키트(20년10월)</t>
  </si>
  <si>
    <t>ET. Leather shop limited kit</t>
  </si>
  <si>
    <t>EH0914</t>
  </si>
  <si>
    <t>ET.슈퍼슬림프루프브러쉬라이너01블랙(20)</t>
  </si>
  <si>
    <t>Super Slim Proof Brush Liner #1 Black</t>
  </si>
  <si>
    <t>EH0915</t>
  </si>
  <si>
    <t>ET.슈퍼슬림프루프브러쉬라이너02브라운(20)</t>
  </si>
  <si>
    <t>Super Slim Proof Brush Liner #2 Brown</t>
  </si>
  <si>
    <t>EH0916</t>
  </si>
  <si>
    <t>ET.(MBS)무드글로우립스틱1호빈티지블라썸_착인</t>
  </si>
  <si>
    <t>ET. MOOD GLOW LIPSTICK #1 VINTAGE BLOSSOM</t>
  </si>
  <si>
    <t>EH0917</t>
  </si>
  <si>
    <t>ET.(MBS)무드글로우립스틱2호까멜리아힐_착인</t>
  </si>
  <si>
    <t>ET. MOOD GLOW LIPSTICK #2 CAMELLIA HILL</t>
  </si>
  <si>
    <t>EH0918</t>
  </si>
  <si>
    <t>ET.(MBS)무드글로우립스틱3호버드블러쉬_착인</t>
  </si>
  <si>
    <t>ET. MOOD GLOW LIPSTICK #3 BUD BLUSH</t>
  </si>
  <si>
    <t>EH0919</t>
  </si>
  <si>
    <t>ET.(MBS)무드글로우립스틱4호플로럴오브제_착인</t>
  </si>
  <si>
    <t>ET. MOOD GLOW LIPSTICK #4 FLORAL OBJECT</t>
  </si>
  <si>
    <t>EH0920</t>
  </si>
  <si>
    <t>ET.(MBS)무드글로우립스틱5호풀페탈드_착인</t>
  </si>
  <si>
    <t>ET. MOOD GLOW LIPSTICK #FULL PETALED</t>
  </si>
  <si>
    <t>EH0921</t>
  </si>
  <si>
    <t>ET.(MBS)플레이컬러아이즈미니#빈티지까멜리아(착인)</t>
  </si>
  <si>
    <t>ET. PLAY COLOR EYES #MINI VINTAGE CAMELLIA</t>
  </si>
  <si>
    <t>EH0922</t>
  </si>
  <si>
    <t>ET.청순거짓브라우카라2호라이트브라운(20AD)4.5g</t>
  </si>
  <si>
    <t>ET.Color My Brows #02 4.5g</t>
  </si>
  <si>
    <t>EH0923</t>
  </si>
  <si>
    <t>ET.청순거짓브라우카라1호리치브라운(20AD)4.5g</t>
  </si>
  <si>
    <t>ET.Color My Brows #014.5g</t>
  </si>
  <si>
    <t>EH0924</t>
  </si>
  <si>
    <t>ET.글라스루즈틴트RD304하트비트</t>
  </si>
  <si>
    <t>ET. GLASS ROUGE TINT RD304</t>
  </si>
  <si>
    <t>EH0925</t>
  </si>
  <si>
    <t>ET.글라스루즈틴트RD303체리크러쉬</t>
  </si>
  <si>
    <t>ET. GLASS ROUGE TINT RD303</t>
  </si>
  <si>
    <t>EH0926</t>
  </si>
  <si>
    <t>ET.글라스루즈틴트RD302로즈인퓨전</t>
  </si>
  <si>
    <t>ET. GLASS ROUGE TINT RD302</t>
  </si>
  <si>
    <t>EH0927</t>
  </si>
  <si>
    <t>ET.글라스루즈틴트RD301선셋글로우</t>
  </si>
  <si>
    <t>ET. GLASS ROUGE TINT  RD301</t>
  </si>
  <si>
    <t>EH0928</t>
  </si>
  <si>
    <t>ET.글라스루즈틴트PP501이브닝모브</t>
  </si>
  <si>
    <t>ET. GLASS ROUGE TINT PP501</t>
  </si>
  <si>
    <t>EH0929</t>
  </si>
  <si>
    <t>ET.글라스루즈틴트PK001헤이지로즈</t>
  </si>
  <si>
    <t>ET. GLASS ROUGE TINT PK001</t>
  </si>
  <si>
    <t>EH0930</t>
  </si>
  <si>
    <t>ET.글라스루즈틴트BR401어텀브리즈</t>
  </si>
  <si>
    <t>ET. GLASS ROUGE TINT BR401</t>
  </si>
  <si>
    <t>EH0931</t>
  </si>
  <si>
    <t>ET.글라스루즈틴트BE101스프링글라스</t>
  </si>
  <si>
    <t>ET. GLASS ROUGE TINT BE101</t>
  </si>
  <si>
    <t>EH0932</t>
  </si>
  <si>
    <t>ET.원더포어버블클렌징패드20년7매입</t>
  </si>
  <si>
    <t>ET.Wonder Pore Cleansing Pad 7ea ('20)</t>
  </si>
  <si>
    <t>EH0933</t>
  </si>
  <si>
    <t>ET.순정판텐소사이드10시카밤50ML</t>
  </si>
  <si>
    <t>ET. SONNJUNG 10 PANTHENSOSIDE CICA BLAM</t>
  </si>
  <si>
    <t>EH0934</t>
  </si>
  <si>
    <t>ET.베이킹파우더사각사각모공스크럽7g*6ea</t>
  </si>
  <si>
    <t>ET.Baking.P C. P. Scrub 7g*6ea</t>
  </si>
  <si>
    <t>EH0935</t>
  </si>
  <si>
    <t>ET.(온)더블래스팅쿠션커버17N1뉴바(착인)</t>
  </si>
  <si>
    <t>EH0936</t>
  </si>
  <si>
    <t>ET.(온)더블래스팅쿠션커버21N1뉴베(착인)</t>
  </si>
  <si>
    <t>EH0937</t>
  </si>
  <si>
    <t>ET.(온)더블래스팅쿠션커버23N1샌드(착인)</t>
  </si>
  <si>
    <t>EH0938</t>
  </si>
  <si>
    <t>ET.청순거짓브라우카라대용량1호리치브라운9g(20AD)</t>
  </si>
  <si>
    <t>ET.COLOR MY BROW LARGE #01 RICH BROWN</t>
  </si>
  <si>
    <t>EH0939</t>
  </si>
  <si>
    <t>ET.(온)더블래스팅쿠션글로우17N1뉴바15g*2</t>
  </si>
  <si>
    <t>ET.D.L CUSHION GLOW 17N1 15g*2</t>
  </si>
  <si>
    <t>EH0940</t>
  </si>
  <si>
    <t>ET.(온)플레이컬러아이즈#뮬리로맨스(20.09)</t>
  </si>
  <si>
    <t>ET. Play Color Eyes (20.09)</t>
  </si>
  <si>
    <t>EH0941</t>
  </si>
  <si>
    <t>ET.룩앳.아이즈(20.09)카페BR433뮬리반사람반</t>
  </si>
  <si>
    <t>ET.Look at. Eyes Café BR433</t>
  </si>
  <si>
    <t>EH0942</t>
  </si>
  <si>
    <t>ET.룩앳.아이즈(20.09)BR434해질녘뮬리</t>
  </si>
  <si>
    <t>ET.Look At My Eyes BR434</t>
  </si>
  <si>
    <t>EH0943</t>
  </si>
  <si>
    <t>ET.룩앳.아이즈(20.09)카페BR432누드선셋</t>
  </si>
  <si>
    <t>ET.Look at. Eyes Café BR432</t>
  </si>
  <si>
    <t>EH0944</t>
  </si>
  <si>
    <t>ET.룩앳.아이즈(20.09)쥬얼OR211사랑도뮬리도타이밍</t>
  </si>
  <si>
    <t>ET.Look at. Eyes Jewel OR211</t>
  </si>
  <si>
    <t>EH0945</t>
  </si>
  <si>
    <t>ET.룩앳.아이즈(20.09)쥬얼OR210아련한노을빛</t>
  </si>
  <si>
    <t>ET.Look at. Eyes Jewel OR210</t>
  </si>
  <si>
    <t>EH0946</t>
  </si>
  <si>
    <t>ET.룩앳.아이즈(20.09)쥬얼BE120억새축제</t>
  </si>
  <si>
    <t>ET.Look at. Eyes Jewel BE120</t>
  </si>
  <si>
    <t>EH0947</t>
  </si>
  <si>
    <t>ET.룩앳.아이즈(20.09)카페BR431꽁냥꽁냥야간데이트</t>
  </si>
  <si>
    <t>ET.Look at. Eyes Café BR431</t>
  </si>
  <si>
    <t>EH0948</t>
  </si>
  <si>
    <t>ET.룩앳.아이즈(20.09)카페BR430뮬리로물들길</t>
  </si>
  <si>
    <t>ET.Look at. Eyes Café BR430</t>
  </si>
  <si>
    <t>EH0949</t>
  </si>
  <si>
    <t>ET.룩앳.아이즈(20.09)카페BR429억새는억세~</t>
  </si>
  <si>
    <t>ET.Look at. Eyes Café BR429</t>
  </si>
  <si>
    <t>EH0950</t>
  </si>
  <si>
    <t>ET.룩앳.아이즈(20.09)쥬얼RD311칠리뮬리</t>
  </si>
  <si>
    <t>ET.Look at. Eyes Jewel RD311</t>
  </si>
  <si>
    <t>EH0951</t>
  </si>
  <si>
    <t>ET.룩앳.아이즈(20.09)쥬얼BR434너와나의고백</t>
  </si>
  <si>
    <t>ET.Look at. Eyes Jewel BR434</t>
  </si>
  <si>
    <t>EH0952</t>
  </si>
  <si>
    <t>ET.룩앳.아이즈(20.09)쥬얼BK807찰칵!인생샷</t>
  </si>
  <si>
    <t>ET.Look at. Eyes Jewel BK807</t>
  </si>
  <si>
    <t>EH0953</t>
  </si>
  <si>
    <t>ET.룩앳.아이즈(20.09)쥬얼PK023핑크빛물결</t>
  </si>
  <si>
    <t>ET.Look at. Eyes Jewel PK203</t>
  </si>
  <si>
    <t>EH0954</t>
  </si>
  <si>
    <t>ET.룩앳.아이즈(20.09)카페BR428뮬리랜드</t>
  </si>
  <si>
    <t>ET.Look at. Eyes Café BR428</t>
  </si>
  <si>
    <t>EH0955</t>
  </si>
  <si>
    <t>ET.룩앳.아이즈(20.09)카페BR427핑크뮬리</t>
  </si>
  <si>
    <t>ET.Look at. Eyes Café BR427</t>
  </si>
  <si>
    <t>EH0956</t>
  </si>
  <si>
    <t>ET.(뮬리)디어달링워터젤틴트21호RD309뮬리레드</t>
  </si>
  <si>
    <t>ET.(Muhly)Dear.D.WaterGelTint#21 RD309</t>
  </si>
  <si>
    <t>EH0957</t>
  </si>
  <si>
    <t>ET.(뮬리)디어달링워터젤틴트22호BR404선셋레드</t>
  </si>
  <si>
    <t>ET.(Muhly)Dear.D.WaterGelTint#22 BR404</t>
  </si>
  <si>
    <t>EH0958</t>
  </si>
  <si>
    <t>ET.청순거짓브라우카라대용량2호라이트브라운9g(20AD)</t>
  </si>
  <si>
    <t>ET.COLOR MY BROW LARGE #02 LIGHT BROWN</t>
  </si>
  <si>
    <t>EH0959</t>
  </si>
  <si>
    <t>ET.프루티립오일석류레드</t>
  </si>
  <si>
    <t>Fruity Lip Oil #Pomegranate</t>
  </si>
  <si>
    <t>EH0960</t>
  </si>
  <si>
    <t>ET.프루티립오일핑크자몽</t>
  </si>
  <si>
    <t>Fruity Lip Oil #Grapefruit</t>
  </si>
  <si>
    <t>EH0961</t>
  </si>
  <si>
    <t>ET.순정수분베리어 빅크림 130ml(21AD)</t>
  </si>
  <si>
    <t>ET.S.J.Hydro Barrier Cream130ml(21AD)</t>
  </si>
  <si>
    <t>EH0962</t>
  </si>
  <si>
    <t>ET.드로잉아이즈하드브로우#1호그레이</t>
  </si>
  <si>
    <t>ET.DrawingEyesHardBrow#1Grey</t>
  </si>
  <si>
    <t>EH0963</t>
  </si>
  <si>
    <t>ET.드로잉아이즈하드브로우#3호다크브라운</t>
  </si>
  <si>
    <t>ET.DrawingEyesHardBrow#3DarkBrown</t>
  </si>
  <si>
    <t>EH0964</t>
  </si>
  <si>
    <t>ET.드로잉아이즈하드브로우#2호그레이브라운</t>
  </si>
  <si>
    <t>ET.DrawingEyesHardBrow#2GreyBrown</t>
  </si>
  <si>
    <t>EH0965</t>
  </si>
  <si>
    <t>ET.드로잉아이즈하드브로우#4호라이트브라운</t>
  </si>
  <si>
    <t>ET.DrawingEyesHardBrow#4LightBrown</t>
  </si>
  <si>
    <t>EH0966</t>
  </si>
  <si>
    <t>ET.(스노우)에어무스팔레트웜</t>
  </si>
  <si>
    <t>ET. Glittery snow air mousse palette #warm</t>
  </si>
  <si>
    <t>EH0967</t>
  </si>
  <si>
    <t>ET.(스노우)에어무스팔레트프로즌</t>
  </si>
  <si>
    <t>ET. Glittery snow air mousse palette #frozen</t>
  </si>
  <si>
    <t>EH0968</t>
  </si>
  <si>
    <t>ET.(면세)플레이컬러아이즈#젬스톤(20년9월)</t>
  </si>
  <si>
    <t>ET. Play color eyes #Geamstone</t>
  </si>
  <si>
    <t>EH0969</t>
  </si>
  <si>
    <t>ET.디어달링워터젤틴트21호RD309뮬리레드</t>
  </si>
  <si>
    <t>ET.Dear.D.WaterGelTint#21 RD309</t>
  </si>
  <si>
    <t>EH0970</t>
  </si>
  <si>
    <t>ET.베러립스-톡벨벳PK015핑크그라스</t>
  </si>
  <si>
    <t>ET. MUHLY ROMANCE BETTER LIPS-TALK VELET #PK015</t>
  </si>
  <si>
    <t>EH0971</t>
  </si>
  <si>
    <t>ET.베러립스-톡벨벳BE121뮬리가든</t>
  </si>
  <si>
    <t>ET. MUHLY ROMANCE BETTER LIPS-TALK VELET #BE121</t>
  </si>
  <si>
    <t>EH0972</t>
  </si>
  <si>
    <t>ET.베러립스-톡벨벳BR408선셋피크닉</t>
  </si>
  <si>
    <t>ET. MUHLY ROMANCE BETTER LIPS-TALK VELET #BR408</t>
  </si>
  <si>
    <t>EH0973</t>
  </si>
  <si>
    <t>ET.플레이컬러아이즈(20년10월)레더샵</t>
  </si>
  <si>
    <t>Play Color Eyes #Leather Shop</t>
  </si>
  <si>
    <t>EH0974</t>
  </si>
  <si>
    <t>ET.(온)원더포어프레쉬너20년리필500ml</t>
  </si>
  <si>
    <t>ET.WonderPoreFreshner REFILL 500ml('20)</t>
  </si>
  <si>
    <t>EH0975</t>
  </si>
  <si>
    <t>ET.(온)더블래스팅쿠션글로우21N1뉴베15g*2</t>
  </si>
  <si>
    <t>ET.D.L CUSHION GLOW 21N1 15g*2</t>
  </si>
  <si>
    <t>EH0976</t>
  </si>
  <si>
    <t>ET.더블래스팅쿠션글로우17N1뉴바</t>
  </si>
  <si>
    <t>EH0977</t>
  </si>
  <si>
    <t>ET.더블래스팅쿠션글로우17C1라바</t>
  </si>
  <si>
    <t>EH0978</t>
  </si>
  <si>
    <t>ET.더블래스팅쿠션글로우21C1페탈</t>
  </si>
  <si>
    <t>EH0979</t>
  </si>
  <si>
    <t>ET.더블래스팅쿠션글로우21N1뉴베</t>
  </si>
  <si>
    <t>EH0980</t>
  </si>
  <si>
    <t>ET.더블래스팅쿠션글로우23N1샌드</t>
  </si>
  <si>
    <t>EH0981</t>
  </si>
  <si>
    <t>ET.더블래스팅쿠션글로우21W1베이지</t>
  </si>
  <si>
    <t>EH0982</t>
  </si>
  <si>
    <t>ET.(스노우)파우더베일립스-톡BE101아이슬란드더스크</t>
  </si>
  <si>
    <t>ET. Pewder veil lips-talk #BE101</t>
  </si>
  <si>
    <t>EH0983</t>
  </si>
  <si>
    <t>ET.(스노우)파우더베일립스-톡BE102핑크글라씨에</t>
  </si>
  <si>
    <t>ET. Pewder veil lips-talk #BE102</t>
  </si>
  <si>
    <t>EH0984</t>
  </si>
  <si>
    <t>ET.(밀크)밀크톤업베이스40ml</t>
  </si>
  <si>
    <t>ET. Milk tone up base</t>
  </si>
  <si>
    <t>EH0985</t>
  </si>
  <si>
    <t>ET.레더샵스페셜키트(6색)</t>
  </si>
  <si>
    <t>ET. Leather shop special kit</t>
  </si>
  <si>
    <t>EH0986</t>
  </si>
  <si>
    <t>ET.뮬리로맨스스페셜키트(6색)</t>
  </si>
  <si>
    <t>ET. Muhly romance special kit</t>
  </si>
  <si>
    <t>EH0987</t>
  </si>
  <si>
    <t>ET.(밀크)밀크치크_바나나우유</t>
  </si>
  <si>
    <t>ET. Milk cheek #banana milk</t>
  </si>
  <si>
    <t>EH0988</t>
  </si>
  <si>
    <t>ET.(밀크)밀크치크_블루베리우유</t>
  </si>
  <si>
    <t>ET. Milk cheek #buleberry milk</t>
  </si>
  <si>
    <t>EH0989</t>
  </si>
  <si>
    <t>ET.(MBS)피지쏙파우더_5G_한국제조_착인</t>
  </si>
  <si>
    <t>ET.(MBS)Sebum soak Powder_5G</t>
  </si>
  <si>
    <t>EH0990</t>
  </si>
  <si>
    <t>ET.(스노우)글리터리스노우페이스팔레트라이트</t>
  </si>
  <si>
    <t>ET. Glittery snow face palette #light</t>
  </si>
  <si>
    <t>EH0991</t>
  </si>
  <si>
    <t>ET.(스노우)글리터리스노우페이스팔레트레이</t>
  </si>
  <si>
    <t>ET. Glittery snow face palette #ray</t>
  </si>
  <si>
    <t>EH0992</t>
  </si>
  <si>
    <t>ET.(온)아이팔레트오븐키트(베이크하우스)</t>
  </si>
  <si>
    <t>ET. Bake House Kit</t>
  </si>
  <si>
    <t>EH0993</t>
  </si>
  <si>
    <t>ET.핫스타일버블헤어컬러링AD(20)-6B차콜그레이</t>
  </si>
  <si>
    <t>ET.HOT STYLE BUBBLE HAIR COLORING 6B(20)</t>
  </si>
  <si>
    <t>EH0994</t>
  </si>
  <si>
    <t>ET.핫스타일버블헤어컬러링AD(20)-7N내추럴브라운</t>
  </si>
  <si>
    <t>ET.HOT STYLE BUBBLE HAIR COLORING 7N(20)</t>
  </si>
  <si>
    <t>EH0995</t>
  </si>
  <si>
    <t>ET.핫스타일버블헤어컬러링AD(20)-8N애쉬골드</t>
  </si>
  <si>
    <t>ET.HOT STYLE BUBBLE HAIR COLORING 8N(20)</t>
  </si>
  <si>
    <t>EH0996</t>
  </si>
  <si>
    <t>ET.핫스타일버블헤어컬러링AD(20)-7GR카키브라운</t>
  </si>
  <si>
    <t>ETHOT STYLE BUBBLE HAIR COLORING 7GR(20)</t>
  </si>
  <si>
    <t>EH0997</t>
  </si>
  <si>
    <t>ET.핫스타일버블헤어컬러링AD(20)-9O브릭오렌지</t>
  </si>
  <si>
    <t>ET.HOT STYLE BUBBLE HAIR COLORING 9O(20)</t>
  </si>
  <si>
    <t>EH0998</t>
  </si>
  <si>
    <t>ET.핫스타일버블헤어컬러링AD(20)-7R체리레드</t>
  </si>
  <si>
    <t>ET.HOT STYLE BUBBLE HAIR COLORING 7R(20)</t>
  </si>
  <si>
    <t>EH0999</t>
  </si>
  <si>
    <t>ET.핫스타일버블헤어컬러링AD(20)-10PK핑크헤이즐넛</t>
  </si>
  <si>
    <t>HOT STYLE BUBBLE HAIR COLORING 10PK(20)</t>
  </si>
  <si>
    <t>EH1000</t>
  </si>
  <si>
    <t>ET.핫스타일버블헤어컬러링AD(20)-10PP애쉬바이올렛</t>
  </si>
  <si>
    <t>HOT STYLE BUBBLE HAIR COLORING 10PP(20)</t>
  </si>
  <si>
    <t>EH1001</t>
  </si>
  <si>
    <t>ET.핫스타일크림헤어컬러링AD(20)-5N초코모카브라운</t>
  </si>
  <si>
    <t>HOT STYLE CREAM HAIR COLORING 5N(19)</t>
  </si>
  <si>
    <t>EH1002</t>
  </si>
  <si>
    <t>ET.핫스타일크림헤어컬러링AD(20)-11N바닐라골드브라운</t>
  </si>
  <si>
    <t>HOT STYLE CREAM HAIR COLORING 11N(19)</t>
  </si>
  <si>
    <t>EH1003</t>
  </si>
  <si>
    <t>ET.핫스타일크림헤어컬러링AD(20)-7R로즈마르살라</t>
  </si>
  <si>
    <t>HOT STYLE CREAM HAIR COLORING 7R(19)</t>
  </si>
  <si>
    <t>EH1004</t>
  </si>
  <si>
    <t>ET.핫스타일크림헤어블리치AD(20)</t>
  </si>
  <si>
    <t>HOT STYLE CREAM HAIR BLEACH(20)</t>
  </si>
  <si>
    <t>EH1005</t>
  </si>
  <si>
    <t>ET.(베일)(21.03)룩앳.아이즈쥬얼PP514차르르베일댄스</t>
  </si>
  <si>
    <t>ET.(veil)Look At My Eyes(21.03)JewelPP51</t>
  </si>
  <si>
    <t>EH1006</t>
  </si>
  <si>
    <t>ET.플레이컬러아이즈미니쥬얼리#2로지펜던트</t>
  </si>
  <si>
    <t>ET. PLAY COLOR EYES MINI JEWELRY #ROSY PENDANT</t>
  </si>
  <si>
    <t>EH1007</t>
  </si>
  <si>
    <t>ET.플레이컬러아이즈미니쥬얼리#1골드펜던트</t>
  </si>
  <si>
    <t>ET. PLAY COLOR EYES MINI JEWELRY #GOLD PENDANT</t>
  </si>
  <si>
    <t>EH1008</t>
  </si>
  <si>
    <t>ET.핫스타일버블헤어컬러링AD(20)-1B딥블랙</t>
  </si>
  <si>
    <t>ET.HOT STYLE BUBBLE HAIR COLORING 1B(20)</t>
  </si>
  <si>
    <t>EH1009</t>
  </si>
  <si>
    <t>ET.수분가득콜라겐인텐스에멀전20년180ml</t>
  </si>
  <si>
    <t>EH1010</t>
  </si>
  <si>
    <t>ET.수분가득콜라겐인텐스크림20년75ml</t>
  </si>
  <si>
    <t>EH1011</t>
  </si>
  <si>
    <t>ET.수분가득콜라겐인텐스폼20년150g</t>
  </si>
  <si>
    <t>ET.MOISTFULL COLLAGEN foam 150g</t>
  </si>
  <si>
    <t>EH1012</t>
  </si>
  <si>
    <t>ET.베이킹파우더사각사각모공스크럽7g*24ea(19AD)(J)</t>
  </si>
  <si>
    <t>ET.Baking.P C. P. Scrub 7g*24ea(19AD)(J)</t>
  </si>
  <si>
    <t>EH1013</t>
  </si>
  <si>
    <t>ET.베이킹파우더사각사각모공스크럽7g*24ea(19AD)(C)</t>
  </si>
  <si>
    <t>ET.Baking.P C. P. Scrub 7g*24ea(19AD)(C)</t>
  </si>
  <si>
    <t>EH1014</t>
  </si>
  <si>
    <t>ET.(키세스)초코무스틴트_밀크초코_착인</t>
  </si>
  <si>
    <t>ET. Choco mousse tint #milk chocolate</t>
  </si>
  <si>
    <t>EH1015</t>
  </si>
  <si>
    <t>ET.(키세스)초코무스틴트_아몬드초코_착인</t>
  </si>
  <si>
    <t>ET. Choco mousse tint #almond chocolate</t>
  </si>
  <si>
    <t>EH1016</t>
  </si>
  <si>
    <t>ET.(키세스)초코무스틴트_스페셜다크_착인</t>
  </si>
  <si>
    <t>ET. Choco mousse tint #special dark</t>
  </si>
  <si>
    <t>EH1017</t>
  </si>
  <si>
    <t>ET.청순거짓브라우카라5호블론디브라운(20AD)4.5g</t>
  </si>
  <si>
    <t>ET.Color My Brows #05(2020AD)4.5g</t>
  </si>
  <si>
    <t>EH1018</t>
  </si>
  <si>
    <t>ET.청순거짓브라우카라4호내추럴브라운(20AD)4.5g</t>
  </si>
  <si>
    <t>ET.Color My Brows #04(2020AD)4.5g</t>
  </si>
  <si>
    <t>EH1019</t>
  </si>
  <si>
    <t>ET.(밀크)밀크치크_딸기우유</t>
  </si>
  <si>
    <t>ET. Milk cheek #strawberry milk</t>
  </si>
  <si>
    <t>EH1020</t>
  </si>
  <si>
    <t>ET.리얼프로폴리스인리치드세럼48ml</t>
  </si>
  <si>
    <t>ET.Real Propolis Enriched Serum 48ml</t>
  </si>
  <si>
    <t>EH1021</t>
  </si>
  <si>
    <t>ET.리얼프로폴리스인리치드아이크림50ml</t>
  </si>
  <si>
    <t>ET. REAL PROPOLIS ENRICHED EYE CREAM</t>
  </si>
  <si>
    <t>EH1022</t>
  </si>
  <si>
    <t>ET.뮬리폴딩카트(온dal)</t>
  </si>
  <si>
    <t>ET.Muhly Fording Cart(on)</t>
  </si>
  <si>
    <t>EH1023</t>
  </si>
  <si>
    <t>ET.청순거짓브라우카라3호레드브라운(20AD)4.5g</t>
  </si>
  <si>
    <t>ET.Color My Brows #03(2020AD)4.5g</t>
  </si>
  <si>
    <t>EH1024</t>
  </si>
  <si>
    <t>ET.(베일)(21.03)룩앳.아이즈BR435비칠듯말듯내마음</t>
  </si>
  <si>
    <t>ET.(veil)Look At My Eyes(21.03)BR435</t>
  </si>
  <si>
    <t>EH1025</t>
  </si>
  <si>
    <t>ET.(베일)(21.03)룩앳.아이즈카페OR211하늘하늘봄바람</t>
  </si>
  <si>
    <t>ET.(veil)Look At My Eyes(21.03)CaféOR211</t>
  </si>
  <si>
    <t>EH1026</t>
  </si>
  <si>
    <t>ET.(베일)(21.03)룩앳.아이즈카페PK017사랑이살랑살랑</t>
  </si>
  <si>
    <t>ET.(veil)Look At My Eyes(21.03)CaféPK017</t>
  </si>
  <si>
    <t>EH1027</t>
  </si>
  <si>
    <t>ET.(베일)(21.03)룩앳.아이즈쥬얼BE121베일에싸인베일</t>
  </si>
  <si>
    <t>ET.(veil)Look At My Eyes(21.03)JewelBE12</t>
  </si>
  <si>
    <t>EH1028</t>
  </si>
  <si>
    <t>ET.(밀크)플레이컬러아이즈(21년1월)딸기우유</t>
  </si>
  <si>
    <t>ET.(milk)PlayColorEyes#strawberryMilk</t>
  </si>
  <si>
    <t>EH1029</t>
  </si>
  <si>
    <t>ET.(밀크)플레이컬러아이즈(21년1월)바나나우유</t>
  </si>
  <si>
    <t>ET.(milk)PlayColorEyes#BananaMilk</t>
  </si>
  <si>
    <t>EH1030</t>
  </si>
  <si>
    <t>ET.(밀크)플레이컬러아이즈(21년1월)블루베리우유</t>
  </si>
  <si>
    <t>ET.(milk)PlayColorEyes Blueberry</t>
  </si>
  <si>
    <t>EH1031</t>
  </si>
  <si>
    <t>ET.수분가득콜라겐인텐스세럼20년50ml</t>
  </si>
  <si>
    <t>ET.MOISTFULL COLLAGEN SERUM 50ML</t>
  </si>
  <si>
    <t>EH1032</t>
  </si>
  <si>
    <t>ET.수분가득콜라겐인텐스토너20년200ml</t>
  </si>
  <si>
    <t>EH1033</t>
  </si>
  <si>
    <t>ET.마이뷰티툴뷰러(20AD)</t>
  </si>
  <si>
    <t>ET. My Beauty Tool eyelash curler</t>
  </si>
  <si>
    <t>EH1034</t>
  </si>
  <si>
    <t>ET.베이킹파우더B.B딥클렌징폼30ml(본품)</t>
  </si>
  <si>
    <t>ET. Baking powder B.B deep cleansing foam 30ml</t>
  </si>
  <si>
    <t>EH1035</t>
  </si>
  <si>
    <t>ET.베이킹파우더B.B딥클렌징폼120ml</t>
  </si>
  <si>
    <t>ET. Baking powder B.B deep cleansing foam 120ml</t>
  </si>
  <si>
    <t>EH1036</t>
  </si>
  <si>
    <t>ET.미러홀릭리퀴드아이즈BE103그렁그렁눈망울(20)</t>
  </si>
  <si>
    <t>EH1037</t>
  </si>
  <si>
    <t>ET.미러홀릭리퀴드아이즈WH901유리구두(20)</t>
  </si>
  <si>
    <t>EH1038</t>
  </si>
  <si>
    <t>ET.청순거짓브라우카라대용량3호레드브라운</t>
  </si>
  <si>
    <t>ET.COLOR MY BROW LRGE #3 RED BROWN</t>
  </si>
  <si>
    <t>EH1039</t>
  </si>
  <si>
    <t>ET.청순거짓브라우카라대용량4호내추럴브라운(20AD)</t>
  </si>
  <si>
    <t>ET.COLOR MY BROW LRGE #4 NAT BROWN(20AD)</t>
  </si>
  <si>
    <t>EH1040</t>
  </si>
  <si>
    <t>ET.(MBS)(1+1)파워래쉬속눈썹영양제(착인)</t>
  </si>
  <si>
    <t>ET. Power eyelash ampot\ule</t>
  </si>
  <si>
    <t>EH1041</t>
  </si>
  <si>
    <t>ET.(키세스)플레이컬러아이즈#2아몬드초콜릿</t>
  </si>
  <si>
    <t>ET. Play color eyes #2 almond chocolate (KISSES)</t>
  </si>
  <si>
    <t>EH1042</t>
  </si>
  <si>
    <t>ET.(키세스)플레이컬러아이즈#3스페셜다크</t>
  </si>
  <si>
    <t>ET. Play color eyes #3 special dark (KISSES)</t>
  </si>
  <si>
    <t>EH1043</t>
  </si>
  <si>
    <t>ET.(키세스)플레이컬러아이즈#1밀크초콜릿</t>
  </si>
  <si>
    <t>ET. Play color eyes #1 milk chocolate (KISSES)</t>
  </si>
  <si>
    <t>EH1044</t>
  </si>
  <si>
    <t>ET.미러홀릭리퀴드아이즈BE101샴페인버블(20)</t>
  </si>
  <si>
    <t>ET.Mirror Holic Liquid Eyes #3 BE101</t>
  </si>
  <si>
    <t>EH1045</t>
  </si>
  <si>
    <t>ET.미러홀릭리퀴드아이즈PK001핑크오너먼트(20)</t>
  </si>
  <si>
    <t>EH1046</t>
  </si>
  <si>
    <t>ET.미러홀릭리퀴드아이즈PK002로제아이스와인(20)</t>
  </si>
  <si>
    <t>ET.Mirror Holic Liquid Eyes #5 PK002</t>
  </si>
  <si>
    <t>EH1047</t>
  </si>
  <si>
    <t>ET.미러홀릭리퀴드아이즈PK003버블버블풀파티(20)</t>
  </si>
  <si>
    <t>EH1048</t>
  </si>
  <si>
    <t>ET.(베일)파우더베일립스-톡BE102핑크글라씨에</t>
  </si>
  <si>
    <t>ET.(Veil)Powder Veil Lips-Talk BE102</t>
  </si>
  <si>
    <t>EH1049</t>
  </si>
  <si>
    <t>ET.(베일)파우더베일립스-톡BE103쉘위댄스</t>
  </si>
  <si>
    <t>ET.(Veil)Powder Veil Lips-Talk BE103</t>
  </si>
  <si>
    <t>EH1050</t>
  </si>
  <si>
    <t>ET.(베일)파우더베일립스-톡RD301탠저린탱고</t>
  </si>
  <si>
    <t>ET.(Veil)Powder Veil Lips-Talk RD301</t>
  </si>
  <si>
    <t>EH1051</t>
  </si>
  <si>
    <t>ET.(베일)파우더베일립스-톡BE101아이슬란드더스크</t>
  </si>
  <si>
    <t>ET.(Veil)Powder Veil Lips-Talk BE101</t>
  </si>
  <si>
    <t>EH1052</t>
  </si>
  <si>
    <t>ET.(베일)파우더베일립스-톡PP501슬로우모브</t>
  </si>
  <si>
    <t>ET.(Veil)Powder Veil Lips-Talk PP501</t>
  </si>
  <si>
    <t>EH1053</t>
  </si>
  <si>
    <t>ET.실크스카프홀로그램헤어세럼(21)120ml</t>
  </si>
  <si>
    <t>ET.SILK SCARF HAIR SERUM(21) 120ML</t>
  </si>
  <si>
    <t>EH1054</t>
  </si>
  <si>
    <t>ET.순정약산성시카토너200ml</t>
  </si>
  <si>
    <t>ET.Soon.J Cica Toner 200ml</t>
  </si>
  <si>
    <t>EH1055</t>
  </si>
  <si>
    <t>ET.수분가득콜라겐인텐스크림(튜브)20년75ml</t>
  </si>
  <si>
    <t>ET.M.C. Intense Cream(Tube) 75ml</t>
  </si>
  <si>
    <t>EH1056</t>
  </si>
  <si>
    <t>ET.순정약산성시카토너패드70매(130ml)</t>
  </si>
  <si>
    <t>ET.Soon.J Relief Cica Toner pad 130ml</t>
  </si>
  <si>
    <t>EH1057</t>
  </si>
  <si>
    <t>ET.순정약산성5.5폼클렌저150ML</t>
  </si>
  <si>
    <t>ET.Soon.J. 5.5Foam Cleanser 150ML</t>
  </si>
  <si>
    <t>EH1058</t>
  </si>
  <si>
    <t>ET.미니쥬얼리스페셜키트1호</t>
  </si>
  <si>
    <t>ET. Mini jewelry special kit #1</t>
  </si>
  <si>
    <t>EH1059</t>
  </si>
  <si>
    <t>ET.미니쥬얼리스페셜키트2호</t>
  </si>
  <si>
    <t>ET. Mini jewelry special kit #2</t>
  </si>
  <si>
    <t>EH1060</t>
  </si>
  <si>
    <t>ET.(키세스)빅키트#1밀크초콜릿</t>
  </si>
  <si>
    <t>ET.(Kisses Set) Play Color Eyes #1 Millk</t>
  </si>
  <si>
    <t>EH1061</t>
  </si>
  <si>
    <t>ET.(키세스)빅키트#2아몬드초콜릿</t>
  </si>
  <si>
    <t>ET.(KISSES)BIG KIT #2 ALMOND CHOCOLATE</t>
  </si>
  <si>
    <t>EH1062</t>
  </si>
  <si>
    <t>ET.(키세스)플레이컬러아이즈브러쉬키트#1밀크초콜릿</t>
  </si>
  <si>
    <t>ET.(KISSES)PLAY COLOR EYES BRUSH KIT #1</t>
  </si>
  <si>
    <t>EH1063</t>
  </si>
  <si>
    <t>ET.(키세스)플레이컬러아이즈브러쉬키트#2아몬드초콜릿</t>
  </si>
  <si>
    <t>ET.(KISSES)PLAY COLOR EYES BRUSH KIT #2</t>
  </si>
  <si>
    <t>EH1064</t>
  </si>
  <si>
    <t>ET.(키세스)플레이컬러아이즈브러쉬키트#3스페셜다크</t>
  </si>
  <si>
    <t>ET.(KISSES)PLAY COLOR EYES BRUSH KIT #3</t>
  </si>
  <si>
    <t>EH1065</t>
  </si>
  <si>
    <t>ET.(키세스)플레이컬러아이즈파우치키트#1밀크초콜릿</t>
  </si>
  <si>
    <t>ET.(KISSES)PLAY COLOR EYES POUCH KIT #1</t>
  </si>
  <si>
    <t>EH1066</t>
  </si>
  <si>
    <t>ET.(키세스)플레이컬러아이즈파우치키트#2아몬드초콜릿</t>
  </si>
  <si>
    <t>ET.(KISSES)PLAY COLOR EYES POUCH KIT #2</t>
  </si>
  <si>
    <t>EH1067</t>
  </si>
  <si>
    <t>ET.(키세스)플레이컬러아이즈파우치키트#3스페셜다크</t>
  </si>
  <si>
    <t>ET.(KISSES)PLAY COLOR EYES POUCH KIT #3</t>
  </si>
  <si>
    <t>EH1068</t>
  </si>
  <si>
    <t>ET.토탈에이지로열투웨이케익12g1호(20.10)</t>
  </si>
  <si>
    <t>ET.Total Age Royal TwoWay Pact #1(20.10)</t>
  </si>
  <si>
    <t>EH1069</t>
  </si>
  <si>
    <t>ET.토탈에이지로열투웨이케익12g2호(20.10)</t>
  </si>
  <si>
    <t>ET.Total Age Royal TwoWay Pact #2(20.10)</t>
  </si>
  <si>
    <t>EH1070</t>
  </si>
  <si>
    <t>ET.(키세스)빅키트#3스페셜다크</t>
  </si>
  <si>
    <t>ET.(Kisses Set) Play Color Eyes #3 Dark</t>
  </si>
  <si>
    <t>EH1071</t>
  </si>
  <si>
    <t>ET.(키세스)리얼초콜릿키트#1밀크초콜릿(카톡)</t>
  </si>
  <si>
    <t>ET.(KISSES)REAL CHOCOLATE KIT #1 (KAKAO)</t>
  </si>
  <si>
    <t>EH1072</t>
  </si>
  <si>
    <t>ET.(키세스)리얼초콜릿키트#2아몬드초콜릿(카톡)</t>
  </si>
  <si>
    <t>ET.(KISSES)REAL CHOCOLATE KIT #2 (KAKAO)</t>
  </si>
  <si>
    <t>EH1073</t>
  </si>
  <si>
    <t>ET.(키세스)리얼초콜릿키트#3스페셜다크(카톡)</t>
  </si>
  <si>
    <t>ET.(KISSES)REAL CHOCOLATE KIT #3 (KAKAO)</t>
  </si>
  <si>
    <t>EH1074</t>
  </si>
  <si>
    <t>ET.(MBS)픽싱틴트1호아날로그로즈_착인</t>
  </si>
  <si>
    <t>ET.(MBS)Fixing Tint #01 Analog Rose</t>
  </si>
  <si>
    <t>EH1075</t>
  </si>
  <si>
    <t>ET.(MBS)플레이컬러아이즈미니오브제#1앤티크캔들스틱(착인)</t>
  </si>
  <si>
    <t>ET.(MBS)Play Color Eyes Mini Objet#1</t>
  </si>
  <si>
    <t>EH1076</t>
  </si>
  <si>
    <t>ET.(MBS)플레이컬러아이즈미니오브제#2피치쉘트레이(착인)</t>
  </si>
  <si>
    <t>ET.(MBS)Play Color Eyes Mini Objet#2</t>
  </si>
  <si>
    <t>EH1077</t>
  </si>
  <si>
    <t>ET.(MBS)플레이컬러아이즈미니오브제#3프렌치로즈티팟(착인)</t>
  </si>
  <si>
    <t>ET.(MBS)Play Color Eyes Mini Objet#3</t>
  </si>
  <si>
    <t>EH1078</t>
  </si>
  <si>
    <t>ET.(MBS)플레이컬러아이즈미니오브제#4크리스탈샹들리에(착인)</t>
  </si>
  <si>
    <t>ET.(MBS)Play Color Eyes Mini Objet#4</t>
  </si>
  <si>
    <t>EH1079</t>
  </si>
  <si>
    <t>ET.(MBS)미니오브제스페셜키트#1앤티크캔들스틱(착인)</t>
  </si>
  <si>
    <t>ET.(MBS)Mini Objet Special Kit #1</t>
  </si>
  <si>
    <t>EH1080</t>
  </si>
  <si>
    <t>ET.(MBS)미니오브제스페셜키트#2피치쉘트레이(착인)</t>
  </si>
  <si>
    <t>ET.(MBS)Mini Objet Special Kit #2</t>
  </si>
  <si>
    <t>EH1081</t>
  </si>
  <si>
    <t>ET.(MBS)미니오브제스페셜키트#3프렌치로즈티팟(착인)</t>
  </si>
  <si>
    <t>ET.(MBS)Mini Objet Special Kit #3</t>
  </si>
  <si>
    <t>EH1082</t>
  </si>
  <si>
    <t>ET.(MBS)픽싱틴트2호빈티지레드_착인</t>
  </si>
  <si>
    <t>ET.(MBS)Fixing Tint #02 Vintage Red</t>
  </si>
  <si>
    <t>EH1083</t>
  </si>
  <si>
    <t>ET.(MBS)픽싱틴트3호멜로우피치_착인</t>
  </si>
  <si>
    <t>ET.(MBS)Fixing Tint #03 Mellow Peach</t>
  </si>
  <si>
    <t>EH1084</t>
  </si>
  <si>
    <t>ET.(MBS)픽싱틴트4호진저밀크티_착인</t>
  </si>
  <si>
    <t>ET.(MBS)Fixing Tint #04 Ginger Milk Tea</t>
  </si>
  <si>
    <t>EH1085</t>
  </si>
  <si>
    <t>ET.(MBS)픽싱틴트5호미드나잇모브_착인</t>
  </si>
  <si>
    <t>ET.(MBS)Fixing Tint #05 Midnight Mauve</t>
  </si>
  <si>
    <t>EH1086</t>
  </si>
  <si>
    <t>ET.룩앳.아이즈(20.09)카페BR427핑크뮬리R</t>
  </si>
  <si>
    <t>ET.Look At My Eyes(20.09)Café BR427(R)</t>
  </si>
  <si>
    <t>EH1087</t>
  </si>
  <si>
    <t>ET.룩앳.아이즈(20.09)쥬얼PK023핑크빛물결R</t>
  </si>
  <si>
    <t>ET.Look At My Eyes(20.09)Café BR42.R</t>
  </si>
  <si>
    <t>EH1088</t>
  </si>
  <si>
    <t>ET.룩앳.아이즈(20.09)쥬얼BK807찰칵!인생샷R</t>
  </si>
  <si>
    <t>ET.Look At My Eyes(20.09)Jewel BK807.R</t>
  </si>
  <si>
    <t>EH1089</t>
  </si>
  <si>
    <t>ET.룩앳.아이즈(20.09)쥬얼RD311칠리뮬리R</t>
  </si>
  <si>
    <t>ET.Look At My Eyes(20.09)Jewel RD311.R</t>
  </si>
  <si>
    <t>EH1090</t>
  </si>
  <si>
    <t>ET.룩앳.아이즈(20.09)카페BR429억새는억세~R</t>
  </si>
  <si>
    <t>ET.Look At My Eyes(20.09)Café BR429.R</t>
  </si>
  <si>
    <t>EH1091</t>
  </si>
  <si>
    <t>ET.수분가득콜라겐인텐스세럼21년50ml</t>
  </si>
  <si>
    <t>ET.M.C. Intense Serum 21' 50ml</t>
  </si>
  <si>
    <t>EH1092</t>
  </si>
  <si>
    <t>ET.순정센텔라약산성5.5진정토너200ml</t>
  </si>
  <si>
    <t>ET.Soon.J.C.Toner 200ml</t>
  </si>
  <si>
    <t>EH1093</t>
  </si>
  <si>
    <t>ET.순정약산성시카토너기획세트(이지사이즈증정)</t>
  </si>
  <si>
    <t>ET.SoonJ. Cica Toner Special Set</t>
  </si>
  <si>
    <t>EH1094</t>
  </si>
  <si>
    <t>ET.순정약산성시카토너패드기획세트(케이스증정)</t>
  </si>
  <si>
    <t>ET.SoonJ. Cica Toner Pad Special Set</t>
  </si>
  <si>
    <t>EH1095</t>
  </si>
  <si>
    <t>ET.(화해)순정판텐소사이드10시카밤기획세트</t>
  </si>
  <si>
    <t>ET.(Hwahae) SoonJ. 10 Cica Balm SET</t>
  </si>
  <si>
    <t>EH1096</t>
  </si>
  <si>
    <t>ET.(MBS)더블래스팅커버파운데이션19C라이트바닐라_브러쉬기획(21)</t>
  </si>
  <si>
    <t>ET.(MBS)D.L.Cover Foundation_19C_SET(21)</t>
  </si>
  <si>
    <t>EH1097</t>
  </si>
  <si>
    <t>ET.(MBS)더블래스팅커버파운데이션19N뉴트럴바닐라_브러쉬기획(21)</t>
  </si>
  <si>
    <t>ET.(MBS)D.L.Cover Foundation_19N_SET(21)</t>
  </si>
  <si>
    <t>EH1098</t>
  </si>
  <si>
    <t>ET.(MBS)더블래스팅커버파운데이션21N뉴트럴베이지_브러쉬기획(21)</t>
  </si>
  <si>
    <t>ET.(MBS)D.L.Cover Foundation_21N_SET(21)</t>
  </si>
  <si>
    <t>EH1099</t>
  </si>
  <si>
    <t>ET.(MBS)더블래스팅커버파운데이션23N샌드_브러쉬기획(21)</t>
  </si>
  <si>
    <t>ET.(MBS)D.L.Cover Foundation_23N_SET(21)</t>
  </si>
  <si>
    <t>EH1100</t>
  </si>
  <si>
    <t>ET.님프광채볼류머3호투명한물광채24g(21)</t>
  </si>
  <si>
    <t>ET.NymphAuraVol_No3_TRANSPARENT_24g('21)</t>
  </si>
  <si>
    <t>EH1101</t>
  </si>
  <si>
    <t>ET.(MBS)미니오브제스페셜키트#4크리스탈샹들리에(착인)</t>
  </si>
  <si>
    <t>ET.(MBS)Mini Objet Special Kit #4</t>
  </si>
  <si>
    <t>EH1102</t>
  </si>
  <si>
    <t>ET.뮬리로맨스스페셜키트(6색)(21제조사이관)</t>
  </si>
  <si>
    <t>ET.Muhly Romance Special Kit(6Color)21AD</t>
  </si>
  <si>
    <t>EH1103</t>
  </si>
  <si>
    <t>ET.(온)아이팔레트오븐키트(베이크하우스)(21년)</t>
  </si>
  <si>
    <t>ET. Bake House Kit('21)</t>
  </si>
  <si>
    <t>EH1104</t>
  </si>
  <si>
    <t>ET.순정판텐소사이드5시카밤40ML(21AD)</t>
  </si>
  <si>
    <t>ET.Soon.J. 5 Cica Balm 40ml(21AD)</t>
  </si>
  <si>
    <t>EH1105</t>
  </si>
  <si>
    <t>ET.순정센텔라수분베리어크림75ml</t>
  </si>
  <si>
    <t>ET.Soon.J.C.Hydro B.Cream 75ml</t>
  </si>
  <si>
    <t>EH1106</t>
  </si>
  <si>
    <t>ET.순정센텔라6.5휩클렌저250ml</t>
  </si>
  <si>
    <t>ET.Soon.J.C. Whip Cleanser 250ml</t>
  </si>
  <si>
    <t>EH1107</t>
  </si>
  <si>
    <t>ET.순정약산성5.5진정토너350ml(21AD)</t>
  </si>
  <si>
    <t>ET.Soon J. 5.5 Toner 350ml(21AD)</t>
  </si>
  <si>
    <t>EH1108</t>
  </si>
  <si>
    <t>ET.순정10무수분에멀전130ml(21AD)</t>
  </si>
  <si>
    <t>ET.Soon J. Emulsion 130ml(21AD)</t>
  </si>
  <si>
    <t>EH1109</t>
  </si>
  <si>
    <t>ET.순정약산성6.5휩클렌저150ml(21AD)</t>
  </si>
  <si>
    <t>ET.Soon J. Whip Cleanser 150ml(21AD)</t>
  </si>
  <si>
    <t>EH1110</t>
  </si>
  <si>
    <t>ET.순정약산성6.5휩클렌저150ml(리필)(21AD)</t>
  </si>
  <si>
    <t>ET.SoonJ.Whip Cleanser150ml(Refill)(21AD</t>
  </si>
  <si>
    <t>EH1111</t>
  </si>
  <si>
    <t>ET.순정수분베리어크림75ml(21AD)</t>
  </si>
  <si>
    <t>ET.Soon J. Hydro Barrier Cream 75ml(21AD</t>
  </si>
  <si>
    <t>EH1112</t>
  </si>
  <si>
    <t>ET.룩앳.아이즈(1410)PP505융드레스</t>
  </si>
  <si>
    <t>Et. Look. Iz (1410) PP505 Jung Dress</t>
  </si>
  <si>
    <t>EH1113</t>
  </si>
  <si>
    <t>ET.룩앳.아이즈(1410)RD302알싸한와인</t>
  </si>
  <si>
    <t>Et. Look A. Ice (1410) RD302 Alpha</t>
  </si>
  <si>
    <t>EH1114</t>
  </si>
  <si>
    <t>ET.올피니쉬리무버바20개입.</t>
  </si>
  <si>
    <t>Et. Olpini Shiri Buba 20 pieces.</t>
  </si>
  <si>
    <t>EH1115</t>
  </si>
  <si>
    <t>ET.골드달링플러스리페어링진액토너120ml</t>
  </si>
  <si>
    <t>Et. Gold Darling Plus Repairing Effect Toner 120ml</t>
  </si>
  <si>
    <t>EH1116</t>
  </si>
  <si>
    <t>ET.스테이업파운데이션#2로지.</t>
  </si>
  <si>
    <t>Et. Staged Foundation # 2 Lodge.</t>
  </si>
  <si>
    <t>EH1117</t>
  </si>
  <si>
    <t>ET.디어마이위시립스-톡OR201숨겨진</t>
  </si>
  <si>
    <t>Et. Deer Master Maintenance</t>
  </si>
  <si>
    <t>EH1118</t>
  </si>
  <si>
    <t>ET.마이뷰티툴뷰러</t>
  </si>
  <si>
    <t>ET. My Beauty Tool Burger</t>
  </si>
  <si>
    <t>EH1119</t>
  </si>
  <si>
    <t>ET.마이뷰티툴러블리에띠헤어밴드</t>
  </si>
  <si>
    <t>Et. Mai Beauty Tulorblie</t>
  </si>
  <si>
    <t>EH1120</t>
  </si>
  <si>
    <t>ET.마이뷰티툴리무버공용기</t>
  </si>
  <si>
    <t>Et. My Beauty Tool Remover Public</t>
  </si>
  <si>
    <t>EH1121</t>
  </si>
  <si>
    <t>ET.마이뷰티툴펜슬샤프너</t>
  </si>
  <si>
    <t>Et. My Beauty Tool Pencil Sharpener</t>
  </si>
  <si>
    <t>EH1122</t>
  </si>
  <si>
    <t>ET.마이뷰티툴러블리에띠샤워볼</t>
  </si>
  <si>
    <t>Et. My beauty tullavelie</t>
  </si>
  <si>
    <t>EH1123</t>
  </si>
  <si>
    <t>ET.골드달링플러스리페어지진액세럼기획40ml</t>
  </si>
  <si>
    <t>Et. Gold Darling Plus Repair Jinsing Solution Serum Planning 40ml</t>
  </si>
  <si>
    <t>EH1124</t>
  </si>
  <si>
    <t>ET.골드달링플러스리페어링아이크림기획25ml</t>
  </si>
  <si>
    <t>Et. Gold Darling Plus Repairing Eye Cream Plan 25ml</t>
  </si>
  <si>
    <t>EH1125</t>
  </si>
  <si>
    <t>ET.골드달링플러스리페어링리치크림기획50ml</t>
  </si>
  <si>
    <t>Et. Gold Darling Plus Repairing Rich Cream Plan 50ml</t>
  </si>
  <si>
    <t>EH1126</t>
  </si>
  <si>
    <t>ET.골드달링플러스리페어링에멀젼120ml</t>
  </si>
  <si>
    <t>Et. Gold Darling Plus Repairing Emulsion 120ml</t>
  </si>
  <si>
    <t>EH1127</t>
  </si>
  <si>
    <t>ET.오해피데이핸드부케핸드크림컬렉션AD</t>
  </si>
  <si>
    <t>Et. Oolpy Day Hand Bake Hand Cream Collection AD</t>
  </si>
  <si>
    <t>EH1128</t>
  </si>
  <si>
    <t>ET.리얼아트클렌징오일AD_모이스처185ml</t>
  </si>
  <si>
    <t>Et. Real Art Cleansing Oil AD_ Moisture 185ml</t>
  </si>
  <si>
    <t>EH1129</t>
  </si>
  <si>
    <t>ET.리얼아트클렌징오일AD_퍼펙트185ml</t>
  </si>
  <si>
    <t>Et. Real Art Cleansing Oil AD_ Perfect 185ml</t>
  </si>
  <si>
    <t>EH1130</t>
  </si>
  <si>
    <t>ET.룩앳.아이즈(1509)PK007피치못할핑크</t>
  </si>
  <si>
    <t>Et. Look A. IS (1509) PK007 Peak Pink</t>
  </si>
  <si>
    <t>EH1131</t>
  </si>
  <si>
    <t>ET.룩앳.아이즈(1501)카페PK009새벽꽃시장</t>
  </si>
  <si>
    <t>Et. Look A.Is (1501) Cafe PK009 Dawn Flower Market</t>
  </si>
  <si>
    <t>EH1132</t>
  </si>
  <si>
    <t>ET.룩앳.아이즈(1501)PK004마라톤완주</t>
  </si>
  <si>
    <t>Et. Look.</t>
  </si>
  <si>
    <t>EH1133</t>
  </si>
  <si>
    <t>ET.룩앳.아이즈(1501)RD303딸기부페</t>
  </si>
  <si>
    <t>Et. Look A. Aizu (1501) RD303 Strawberry Buffet</t>
  </si>
  <si>
    <t>EH1134</t>
  </si>
  <si>
    <t>ET.룩앳.아이즈(1501)BE104향초켜고거품목</t>
  </si>
  <si>
    <t>Et. Look. Iz (1501) BE104</t>
  </si>
  <si>
    <t>EH1135</t>
  </si>
  <si>
    <t>ET.룩앳.아이즈(1509)RD304불타는오로라</t>
  </si>
  <si>
    <t>Et. Look A. Ais (1509) RD304 Burning Oro</t>
  </si>
  <si>
    <t>EH1136</t>
  </si>
  <si>
    <t>ET.룩앳.아이즈(1503)OR212차이나로즈</t>
  </si>
  <si>
    <t>Et. Look. Ais (1503) OR212 China Rose</t>
  </si>
  <si>
    <t>EH1137</t>
  </si>
  <si>
    <t>ET.룩앳.아이즈(1503)BR414무화과파운드케</t>
  </si>
  <si>
    <t>Et. Look A. Iz (1503) BR414 Fig.</t>
  </si>
  <si>
    <t>EH1138</t>
  </si>
  <si>
    <t>ET.선프라이즈마일드에어리피니쉬55ml</t>
  </si>
  <si>
    <t>Et. Slush Mild Airfinish 55ml</t>
  </si>
  <si>
    <t>EH1139</t>
  </si>
  <si>
    <t>ET.선프라이즈마일드워터리라이트50g</t>
  </si>
  <si>
    <t>Et. Slush Mild Waterlight 50g</t>
  </si>
  <si>
    <t>EH1140</t>
  </si>
  <si>
    <t>ET.수분가득콜라겐스킨(15년AD)200ml</t>
  </si>
  <si>
    <t>Et. Moisture filled collagen skins (15 years AD) 200ml</t>
  </si>
  <si>
    <t>EH1141</t>
  </si>
  <si>
    <t>ET.수분가득콜라겐로션(15년AD)180ml</t>
  </si>
  <si>
    <t>Et. Moisture filled collagen lotion (15 years AD) 180ml</t>
  </si>
  <si>
    <t>EH1142</t>
  </si>
  <si>
    <t>ET.수분가득콜라겐에센스(15년AD)80ml</t>
  </si>
  <si>
    <t>Et. Moisture filled collagen essence (15 years AD) 80ml</t>
  </si>
  <si>
    <t>EH1143</t>
  </si>
  <si>
    <t>ET.수분가득콜라겐크림(15년AD)75ml</t>
  </si>
  <si>
    <t>Et. Moisture filled collagen cream (15 years AD) 75ml</t>
  </si>
  <si>
    <t>EH1144</t>
  </si>
  <si>
    <t>ET.수분가득콜라겐딥크림(15년AD)75ml</t>
  </si>
  <si>
    <t>Et. Moisture filled collagen dip cream (15 years AD) 75ml</t>
  </si>
  <si>
    <t>EH1145</t>
  </si>
  <si>
    <t>ET.살구막대글로스(16)1호달콤포도</t>
  </si>
  <si>
    <t>Et. Apricot of apricot</t>
  </si>
  <si>
    <t>EH1146</t>
  </si>
  <si>
    <t>ET.살구막대글로스(16)3호상큼사과</t>
  </si>
  <si>
    <t>Et. Apricot</t>
  </si>
  <si>
    <t>EH1147</t>
  </si>
  <si>
    <t>ET.살구막대글로스(16)4호새콤살구</t>
  </si>
  <si>
    <t>Et. Apricot (16) 4</t>
  </si>
  <si>
    <t>EH1148</t>
  </si>
  <si>
    <t>ET.살구막대글로스(16)7호상큼라즈베리</t>
  </si>
  <si>
    <t>Et. Apricot episode (16) 7</t>
  </si>
  <si>
    <t>EH1149</t>
  </si>
  <si>
    <t>ET.살구막대글로스(16)8호새콤앵두</t>
  </si>
  <si>
    <t>EH1150</t>
  </si>
  <si>
    <t>ET.키스풀립케어립스크럽(16)</t>
  </si>
  <si>
    <t>Et. Kisspulk Care Rip Scrub (16)</t>
  </si>
  <si>
    <t>EH1151</t>
  </si>
  <si>
    <t>ET.룩앳.아이즈(1404)카페PK007로즈티AD</t>
  </si>
  <si>
    <t>Et. Look A. Ice (1404) Cafe PK007 Rose Tee AD</t>
  </si>
  <si>
    <t>EH1152</t>
  </si>
  <si>
    <t>ET.룩앳.아이즈(1404)카페BR406진저밀크티</t>
  </si>
  <si>
    <t>Et. Look A. Iz (1404) Cafe BR406 Ginger Milk Tea</t>
  </si>
  <si>
    <t>EH1153</t>
  </si>
  <si>
    <t>ET.룩앳.아이즈(1404)쥬얼BE105트윙클윙크</t>
  </si>
  <si>
    <t>EH1154</t>
  </si>
  <si>
    <t>ET.룩앳.아이즈(1406)쥬얼WH902진주빛물거</t>
  </si>
  <si>
    <t>Et. Look. Idor (1406) Jewel WH902 Pearl light</t>
  </si>
  <si>
    <t>EH1155</t>
  </si>
  <si>
    <t>ET.룩앳.아이즈(1410)카페OR204생자몽타르트</t>
  </si>
  <si>
    <t>EH1156</t>
  </si>
  <si>
    <t>ET.룩앳.아이즈(1410)OR210센치한트렌치AD</t>
  </si>
  <si>
    <t>EH1157</t>
  </si>
  <si>
    <t>ET.룩앳마이아이즈#5(14년12월)BR411그린란드new</t>
  </si>
  <si>
    <t>Et. Look Amiaise # 5 (December 14, December 14) Br411 Greenland NEW</t>
  </si>
  <si>
    <t>EH1158</t>
  </si>
  <si>
    <t>ET.룩앳.아이즈(13여름)OR202오렌지핑크링</t>
  </si>
  <si>
    <t>EH1159</t>
  </si>
  <si>
    <t>ET.룩앳.아이즈(13여름)OR205피버오렌지AD</t>
  </si>
  <si>
    <t>Et. Look A. IS (13 summer) OR205 Fever Orange AD</t>
  </si>
  <si>
    <t>EH1160</t>
  </si>
  <si>
    <t>ET.룩앳.아이즈(13F)쥬얼RD301스윙레드링</t>
  </si>
  <si>
    <t>EH1161</t>
  </si>
  <si>
    <t>ET.룩앳.아이즈(13년여름)RD301정글레드AD</t>
  </si>
  <si>
    <t>Et. Look. Aesth (13 years) RD301 Jeong Gulle Ad AD</t>
  </si>
  <si>
    <t>EH1162</t>
  </si>
  <si>
    <t>ET.룩앳.아이즈카페PP501자색고구마라떼AD</t>
  </si>
  <si>
    <t>EH1163</t>
  </si>
  <si>
    <t>ET.래쉬펌컬픽스마스카라1호블랙</t>
  </si>
  <si>
    <t>Et. Lake Firm Culic Pix Mascara 1</t>
  </si>
  <si>
    <t>EH1164</t>
  </si>
  <si>
    <t>ET.디어달링워터틴트1호9g스트로베리에이드</t>
  </si>
  <si>
    <t>Et. Der Darling Watertatin No. 1 9G Strawberry Aide</t>
  </si>
  <si>
    <t>EH1165</t>
  </si>
  <si>
    <t>ET.디어달링워터틴트3호9g오렌지에이드</t>
  </si>
  <si>
    <t>Et. Der Darling Water Tint 3 9g Orange Aid</t>
  </si>
  <si>
    <t>EH1166</t>
  </si>
  <si>
    <t>ET.뷰티포인트바스키아콜라보우산(15)</t>
  </si>
  <si>
    <t>Et. Beauty Point Bath Kia Acola Bowhic (15)</t>
  </si>
  <si>
    <t>EH1167</t>
  </si>
  <si>
    <t>ET.(면세)러블리쿠키블러셔3종박스</t>
  </si>
  <si>
    <t>Et. (Duty-free) Lovely Cookie Blusher 3-piece</t>
  </si>
  <si>
    <t>EH1168</t>
  </si>
  <si>
    <t>ET.생크림블러셔1호RD301(베리딜리셔스)</t>
  </si>
  <si>
    <t>Et. Saint Cream Blusher No. 1 RD301 (Berry Diliens)</t>
  </si>
  <si>
    <t>EH1169</t>
  </si>
  <si>
    <t>ET.생크림블러셔2호PK001(베리딜리셔스)</t>
  </si>
  <si>
    <t>Et.</t>
  </si>
  <si>
    <t>EH1170</t>
  </si>
  <si>
    <t>ET.마이뷰티툴샌딩블록(AD)</t>
  </si>
  <si>
    <t>Et. Myvie Tool Sanding Block (AD)</t>
  </si>
  <si>
    <t>EH1171</t>
  </si>
  <si>
    <t>ET.마이뷰티툴그라데이션스펀지(AD)</t>
  </si>
  <si>
    <t>Et. My Beauty Tool Gradation Spacing (AD)</t>
  </si>
  <si>
    <t>EH1172</t>
  </si>
  <si>
    <t>ET.마이뷰티툴네일드라이커버(AD)</t>
  </si>
  <si>
    <t>Et. MYVITY Tool Nail Dry Cover (AD)</t>
  </si>
  <si>
    <t>EH1173</t>
  </si>
  <si>
    <t>ET.마그네틱브러쉬스탠드(온)</t>
  </si>
  <si>
    <t>Et. Magnetic Brushs Stand (on)</t>
  </si>
  <si>
    <t>EH1174</t>
  </si>
  <si>
    <t>ET.수분가득콜라겐아이크림(15년AD)28ml</t>
  </si>
  <si>
    <t>Et. Moisture filled collagen eye cream (15 years AD) 28ml</t>
  </si>
  <si>
    <t>EH1175</t>
  </si>
  <si>
    <t>ET.드로잉아이브라우듀오2호라이트브라운</t>
  </si>
  <si>
    <t>Et. Drawing Ibraudo 2 Horight Brown</t>
  </si>
  <si>
    <t>EH1176</t>
  </si>
  <si>
    <t>ET.수분가득콜라겐2종스페셜세트(15년AD/면세전용)</t>
  </si>
  <si>
    <t>Et. Moisture filled collagen 2 calibration set (15 years AD / duty free)</t>
  </si>
  <si>
    <t>EH1177</t>
  </si>
  <si>
    <t>ET.베이킹파우더B.B딥클렌징폼3종(면세)</t>
  </si>
  <si>
    <t>Et. Baking powder B.B deep cleansing foam (duty free)</t>
  </si>
  <si>
    <t>EH1178</t>
  </si>
  <si>
    <t>ET.생크림블러셔3호OR201(베리딜리셔스)</t>
  </si>
  <si>
    <t>EH1179</t>
  </si>
  <si>
    <t>ET.플레이101스틱#10하이빔</t>
  </si>
  <si>
    <t>Et. Play 101 Stick # 10 High Beam</t>
  </si>
  <si>
    <t>EH1180</t>
  </si>
  <si>
    <t>ET.플레이101스틱컨투어듀오1호</t>
  </si>
  <si>
    <t>Et. Play 101 Stick Contour Duo No. 1</t>
  </si>
  <si>
    <t>EH1181</t>
  </si>
  <si>
    <t>ET.트루릴리프에멀전180ml</t>
  </si>
  <si>
    <t>Et. Trulaf emulsion 180ml</t>
  </si>
  <si>
    <t>EH1182</t>
  </si>
  <si>
    <t>ET.빅커버스틱컨실러베이지2G</t>
  </si>
  <si>
    <t>Et. Vicker Busty Concealer Beige 2G</t>
  </si>
  <si>
    <t>EH1183</t>
  </si>
  <si>
    <t>ET.중력타파거미줄리프팅마스크5ml</t>
  </si>
  <si>
    <t>Et. Gravity Tapagumi Julifting Mask 5ml</t>
  </si>
  <si>
    <t>EH1184</t>
  </si>
  <si>
    <t>ET.민감타파워터풀수딩마스크18g</t>
  </si>
  <si>
    <t>EH1185</t>
  </si>
  <si>
    <t>ET.빅커버컨실러비비바닐라30G</t>
  </si>
  <si>
    <t>Et. Big Cover Concealer Vibi Vanilla 30g</t>
  </si>
  <si>
    <t>EH1186</t>
  </si>
  <si>
    <t>ET.수분가득콜라겐스킨케어세트16년설기획</t>
  </si>
  <si>
    <t>Et. Moisture filled collagen skincare set 16 years planning</t>
  </si>
  <si>
    <t>EH1187</t>
  </si>
  <si>
    <t>ET.마이뷰티툴브러쉬170파우더미니</t>
  </si>
  <si>
    <t>Et. Myvie Tool Brush 170 Powder Mini</t>
  </si>
  <si>
    <t>EH1188</t>
  </si>
  <si>
    <t>ET.페이스블러세트16년AD면세</t>
  </si>
  <si>
    <t>Et. Face Bluff Set 16 years AD Duty -</t>
  </si>
  <si>
    <t>EH1189</t>
  </si>
  <si>
    <t>ET.건조타파실크담요보습마스크37ml</t>
  </si>
  <si>
    <t>ET. Dry Tata Mark Blanket Moisturizing Mask 37ml</t>
  </si>
  <si>
    <t>EH1190</t>
  </si>
  <si>
    <t>ET.더블래스팅파운데이션페어30g</t>
  </si>
  <si>
    <t>Et. Der Barrage Foundation Fair 30g</t>
  </si>
  <si>
    <t>EH1191</t>
  </si>
  <si>
    <t>ET.더블래스팅파운데이션탠30g</t>
  </si>
  <si>
    <t>Et. Der Barrage Foundation Tanger 30g</t>
  </si>
  <si>
    <t>EH1192</t>
  </si>
  <si>
    <t>ET.수분가득콜라겐워터젤리크림75ml</t>
  </si>
  <si>
    <t>Et. Moisture filled collagen water jelly cream 75ml</t>
  </si>
  <si>
    <t>EH1193</t>
  </si>
  <si>
    <t>ET.핸즈업스무스인샤워제모크림세트100ml</t>
  </si>
  <si>
    <t>Et. Hands-up Smooth Inshawer Makim Cream Set 100ml</t>
  </si>
  <si>
    <t>EH1194</t>
  </si>
  <si>
    <t>ET.AC클린업리퀴드패치5ML</t>
  </si>
  <si>
    <t>Et.AC Clean Clean Class Quide Patch 5ml</t>
  </si>
  <si>
    <t>EH1195</t>
  </si>
  <si>
    <t>ET.AC클린업젤로션200ml</t>
  </si>
  <si>
    <t>Et.AC Clean Uplottion 200ml</t>
  </si>
  <si>
    <t>EH1196</t>
  </si>
  <si>
    <t>ET.AC클린업데일리클렌징폼150ml</t>
  </si>
  <si>
    <t>Et.AC Clean Up Date Cleansing Foam 150ml</t>
  </si>
  <si>
    <t>EH1197</t>
  </si>
  <si>
    <t>ET.AC클린업시트마스크1매</t>
  </si>
  <si>
    <t>ET.AC Clean Up Sheet Mask 1</t>
  </si>
  <si>
    <t>EH1198</t>
  </si>
  <si>
    <t>ET.AC클린업마일드BB쿠션#라이트베(리필)14g</t>
  </si>
  <si>
    <t>Et.AC Clean Up Mild BB Cushion # Lightbe (Refill) 14G</t>
  </si>
  <si>
    <t>EH1199</t>
  </si>
  <si>
    <t>ET.디마.립스톡(16)RD306(M)겁먹은레드</t>
  </si>
  <si>
    <t>Et. Dima. Lipstock (16) RD306 (m) Frightened Red</t>
  </si>
  <si>
    <t>EH1200</t>
  </si>
  <si>
    <t>ET.유브이더블컷촉촉톤업선플루이드</t>
  </si>
  <si>
    <t>EH1201</t>
  </si>
  <si>
    <t>ET.(QVC)발효딥클렌징프리미엄16년170ml</t>
  </si>
  <si>
    <t>Et. (QVC) Fermented Deep Cleansing Premium 16 years 170ml</t>
  </si>
  <si>
    <t>EH1202</t>
  </si>
  <si>
    <t>ET.원더포어프레쉬너16년500ML</t>
  </si>
  <si>
    <t>Et. Wonderful Pore Fresh 16 years 500ml</t>
  </si>
  <si>
    <t>EH1203</t>
  </si>
  <si>
    <t>ET.유브이더블컷투명선스틱</t>
  </si>
  <si>
    <t>EH1204</t>
  </si>
  <si>
    <t>ET.0.2테라피에어마스크_다마스크로즈20ml</t>
  </si>
  <si>
    <t>Et.0.2 Therapy Air Mask _ Damask Rose 20ml</t>
  </si>
  <si>
    <t>EH1205</t>
  </si>
  <si>
    <t>ET.(QVC)발효딥클렌징프리미엄16년3종세트</t>
  </si>
  <si>
    <t>Et. (QVC) Fermented Deep Cleansing Premium 16 years 3-piece set</t>
  </si>
  <si>
    <t>EH1206</t>
  </si>
  <si>
    <t>ET.잡티타파비타필름마스크20g</t>
  </si>
  <si>
    <t>Et. Mask Mask Mask Mask 20g</t>
  </si>
  <si>
    <t>EH1207</t>
  </si>
  <si>
    <t>ET.AC클린업마일드BB쿠션#허니베14g</t>
  </si>
  <si>
    <t>Et.AC Clean Up Mild BB Cushion # Honeybe 14G</t>
  </si>
  <si>
    <t>EH1208</t>
  </si>
  <si>
    <t>ET.더블래스팅파운데이션블렌더</t>
  </si>
  <si>
    <t>Et. Der Barrage Foundation Blender</t>
  </si>
  <si>
    <t>EH1209</t>
  </si>
  <si>
    <t>ET.유브이더블컷산뜻선젤</t>
  </si>
  <si>
    <t>EH1210</t>
  </si>
  <si>
    <t>ET.플레이101스틱컨투어듀오#02호</t>
  </si>
  <si>
    <t>Et. Play 101 Stick Contour Duo # 02</t>
  </si>
  <si>
    <t>EH1211</t>
  </si>
  <si>
    <t>ET.베이킹파우더B.B딥클렌징폼160ml(16AD)</t>
  </si>
  <si>
    <t>Et. Baking Powder B.B Deep Cleansing Foam 160ml (16AD)</t>
  </si>
  <si>
    <t>EH1212</t>
  </si>
  <si>
    <t>ET.베이킹파우더사각사각모공스크럽7g*24ea(16AD)</t>
  </si>
  <si>
    <t>Et. Baking Powder Square Square Pore Scubs 7G * 24EA (16AD)</t>
  </si>
  <si>
    <t>EH1213</t>
  </si>
  <si>
    <t>ET.디마.에나멜립스톡RD307해지는노을길</t>
  </si>
  <si>
    <t>Et. Dimma.</t>
  </si>
  <si>
    <t>EH1214</t>
  </si>
  <si>
    <t>ET.쁘띠비쥬코튼.바디워시300ml16년AD</t>
  </si>
  <si>
    <t>Et. Petit Bijou Cotton</t>
  </si>
  <si>
    <t>EH1215</t>
  </si>
  <si>
    <t>ET글로우온베이스#1하이드라</t>
  </si>
  <si>
    <t>Et Glow On Base # 1 High Dra</t>
  </si>
  <si>
    <t>EH1216</t>
  </si>
  <si>
    <t>ET.판타스틱컬러아이즈9호0.7gx6(리틀넛)</t>
  </si>
  <si>
    <t>Et. Fantastic Color Iiz 9 0.7GX6 (Littlewood)</t>
  </si>
  <si>
    <t>EH1217</t>
  </si>
  <si>
    <t>ET.애니쿠션브러쉬1호</t>
  </si>
  <si>
    <t>Et. Anise Cushion Brush No. 1</t>
  </si>
  <si>
    <t>EH1218</t>
  </si>
  <si>
    <t>ET.컬러풀센트퍼퓸향수공용기</t>
  </si>
  <si>
    <t>Et. Color Pulled Popby Perfume Public</t>
  </si>
  <si>
    <t>EH1219</t>
  </si>
  <si>
    <t>ET.시크릿빔파우더팩트16g#N02(16)</t>
  </si>
  <si>
    <t>Et. Secret Beam Powder Fact 16G # N02 (16)</t>
  </si>
  <si>
    <t>EH1220</t>
  </si>
  <si>
    <t>ET.시크릿빔파우더팩트16g#W13(16)</t>
  </si>
  <si>
    <t>Et. Secret Beam Powder Fact 16G # W13 (16)</t>
  </si>
  <si>
    <t>EH1221</t>
  </si>
  <si>
    <t>ET.시크릿빔파우더팩트16g#W24(16)</t>
  </si>
  <si>
    <t>Et. Secret Beam Powder Fact 16G # W24 (16)</t>
  </si>
  <si>
    <t>EH1222</t>
  </si>
  <si>
    <t>ET.컬러인리퀴드립스_쥬이시37호3.5gOR210웨딩뷰티풀플라워</t>
  </si>
  <si>
    <t>Et. Color Rigidips _ Jujishi 37 3.5gor210 Wedding Beauty Pull Warmer</t>
  </si>
  <si>
    <t>EH1223</t>
  </si>
  <si>
    <t>ET.뉴플레이네일3호BE003얼그레이밀크티</t>
  </si>
  <si>
    <t>Et. New Playnail No. 3 BE003 Earl Gray Milk Tea</t>
  </si>
  <si>
    <t>EH1224</t>
  </si>
  <si>
    <t>ET.뉴플레이네일7호PK007춤추는오로라</t>
  </si>
  <si>
    <t>Et. New Playnail 7 PK007 Dancing Aurora</t>
  </si>
  <si>
    <t>EH1225</t>
  </si>
  <si>
    <t>ET.뉴플레이네일10호PK010윙크핑크</t>
  </si>
  <si>
    <t>Et. New Playnail 10 pk010 Wink Pink</t>
  </si>
  <si>
    <t>EH1226</t>
  </si>
  <si>
    <t>ET.뉴플레이네일11호PK011생각보다딸기우유</t>
  </si>
  <si>
    <t>Et. New Playnail No.1 pk011</t>
  </si>
  <si>
    <t>EH1227</t>
  </si>
  <si>
    <t>ET.뉴플레이네일13호PK013쓸쓸한스캔들</t>
  </si>
  <si>
    <t>Et. New Playnail 13 pk013</t>
  </si>
  <si>
    <t>EH1228</t>
  </si>
  <si>
    <t>ET.뉴플레이네일15호BE015베이지의베이직</t>
  </si>
  <si>
    <t>Et. New Playnail No. 15 BE015 Beige Bati</t>
  </si>
  <si>
    <t>EH1229</t>
  </si>
  <si>
    <t>ET.뉴플레이네일20호PK020오늘부터1일</t>
  </si>
  <si>
    <t>Et. New Playnail 20 PK020 From today to 1 day</t>
  </si>
  <si>
    <t>EH1230</t>
  </si>
  <si>
    <t>ET.뉴플레이네일22호BE022커플링은N분의1</t>
  </si>
  <si>
    <t>Et. New Playnail 22 BE022 Coupling is N</t>
  </si>
  <si>
    <t>EH1231</t>
  </si>
  <si>
    <t>ET.뉴플레이네일27호RD027핫트다핫트</t>
  </si>
  <si>
    <t>Et. New Playnail 27 RD027 Hot Da Hot</t>
  </si>
  <si>
    <t>EH1232</t>
  </si>
  <si>
    <t>ET.뉴플레이네일28호RD028디스러브</t>
  </si>
  <si>
    <t>Et. New Playnail 28 RD028 Disruption</t>
  </si>
  <si>
    <t>EH1233</t>
  </si>
  <si>
    <t>ET.뉴플레이네일34호BL034디스코팬츠</t>
  </si>
  <si>
    <t>Et. New Playnail 34 BL034 Disco Pants</t>
  </si>
  <si>
    <t>EH1234</t>
  </si>
  <si>
    <t>ET.뉴플레이네일36호WH036실버웨이브</t>
  </si>
  <si>
    <t>Et. New Playnail 36 WH036 Silver Wave</t>
  </si>
  <si>
    <t>EH1235</t>
  </si>
  <si>
    <t>ET.뉴플레이네일45호PK045꽃길은하수</t>
  </si>
  <si>
    <t>Et. New Playnail 45 pk045 Flower road sewage</t>
  </si>
  <si>
    <t>EH1236</t>
  </si>
  <si>
    <t>ET.뉴플레이네일50호OR050봉숭아물들이기</t>
  </si>
  <si>
    <t>EH1237</t>
  </si>
  <si>
    <t>ET.뉴플레이네일51호OR051꿀먹은자몽</t>
  </si>
  <si>
    <t>Et. New Playnail 51 Or051 Honeymoon</t>
  </si>
  <si>
    <t>EH1238</t>
  </si>
  <si>
    <t>ET.뉴플레이네일52호OR052너랑살구싶구</t>
  </si>
  <si>
    <t>Et. New Playnail 52 or052 I want to achieve you</t>
  </si>
  <si>
    <t>EH1239</t>
  </si>
  <si>
    <t>ET.뉴플레이네일56호RD056심장폭행레드</t>
  </si>
  <si>
    <t>Et. New Playnail 56 RD056 Heart Assault Red</t>
  </si>
  <si>
    <t>EH1240</t>
  </si>
  <si>
    <t>ET.뉴플레이네일57호BE057골드스푼</t>
  </si>
  <si>
    <t>Et. New Playnail 57 BE057 Golds</t>
  </si>
  <si>
    <t>EH1241</t>
  </si>
  <si>
    <t>ET.뉴플레이네일59호BE059200%매력상승</t>
  </si>
  <si>
    <t>Et. New Playnail No. 59 BE059200% Charm rise</t>
  </si>
  <si>
    <t>EH1242</t>
  </si>
  <si>
    <t>ET.뉴플레이네일63호BL063해저300m</t>
  </si>
  <si>
    <t>Et. New Playnail 63 BL063 Submarine 300m</t>
  </si>
  <si>
    <t>EH1243</t>
  </si>
  <si>
    <t>ET.뉴플레이네일64호BL064청청패션</t>
  </si>
  <si>
    <t>Et. New Playnail 64 BL064 Chong Hae Fashion</t>
  </si>
  <si>
    <t>EH1244</t>
  </si>
  <si>
    <t>ET.뉴플레이네일65호BK065은하수여행</t>
  </si>
  <si>
    <t>Et. New Playnail 65 BK065 Galaxy Travel</t>
  </si>
  <si>
    <t>EH1245</t>
  </si>
  <si>
    <t>ET.뉴플레이네일80호PP080이브닝드레스</t>
  </si>
  <si>
    <t>Et. New Playnail 80 PP080 Evening Dress</t>
  </si>
  <si>
    <t>EH1246</t>
  </si>
  <si>
    <t>ET.애니쿠션컬러코렉터민트14g</t>
  </si>
  <si>
    <t>Et. Anise Coral Correk Tormint 14g</t>
  </si>
  <si>
    <t>EH1247</t>
  </si>
  <si>
    <t>ET.룩앳.아이즈(1608)BR425아련한로지필터</t>
  </si>
  <si>
    <t>Et. Look. Aizu (1608) BR425 Grass Hanari Filter</t>
  </si>
  <si>
    <t>EH1248</t>
  </si>
  <si>
    <t>ET.룩앳.아이즈(1608)RD307미스터리명화</t>
  </si>
  <si>
    <t>Et. Look. Aizu (1608) RD307 Mr Lee</t>
  </si>
  <si>
    <t>EH1249</t>
  </si>
  <si>
    <t>ET.플레이101스틱#컬러컨투어듀오스틱013.4g</t>
  </si>
  <si>
    <t>Et. Play 101 Stick # Color Contour Duotics 013.4g</t>
  </si>
  <si>
    <t>EH1250</t>
  </si>
  <si>
    <t>ET.플레이101스틱#컬러컨투어듀오스틱023.4g</t>
  </si>
  <si>
    <t>Et. Play 101 Stick # Color Contour Duotics 023.4g</t>
  </si>
  <si>
    <t>EH1251</t>
  </si>
  <si>
    <t>ET.AC클린업응급패치1매(16AD)</t>
  </si>
  <si>
    <t>Et.AC Clean Upbeam Patch 1 (16AD)</t>
  </si>
  <si>
    <t>EH1252</t>
  </si>
  <si>
    <t>ET.슈퍼슬림프루프브러쉬라이너1호블랙</t>
  </si>
  <si>
    <t>Et. Super Slim Profife Brush Liner No. 1</t>
  </si>
  <si>
    <t>EH1253</t>
  </si>
  <si>
    <t>ET.진주알맑은비비모이스트세트베이지</t>
  </si>
  <si>
    <t>EH1254</t>
  </si>
  <si>
    <t>ET.원더펀파크컬러아이즈섀도브러쉬(원더)</t>
  </si>
  <si>
    <t>Et. Wonder Fern Park Color Eyes Shadow Brush (Wonder)</t>
  </si>
  <si>
    <t>EH1255</t>
  </si>
  <si>
    <t>ET.(QVC)발효딥클렌징프리미엄16년2종세트</t>
  </si>
  <si>
    <t>Et. (QVC) Fermented Deep Cleansing Premium 16 years 2-piece set</t>
  </si>
  <si>
    <t>EH1256</t>
  </si>
  <si>
    <t>ET.블렌드포아이즈1호(16년AD)RD301</t>
  </si>
  <si>
    <t>Et. Blended Pooys 1 (16 years AD) RD301</t>
  </si>
  <si>
    <t>EH1257</t>
  </si>
  <si>
    <t>ET.블렌드포아이즈2호(16년AD)OR201</t>
  </si>
  <si>
    <t>Et. Blend Po Aizu 2 (16 years AD) OR201</t>
  </si>
  <si>
    <t>EH1258</t>
  </si>
  <si>
    <t>ET.블렌드포아이즈3호(16년AD)PK001</t>
  </si>
  <si>
    <t>Et. Blended Pooriz 3 (16 years AD) PK001</t>
  </si>
  <si>
    <t>EH1259</t>
  </si>
  <si>
    <t>ET.블렌드포아이즈4호(16년AD)BE101</t>
  </si>
  <si>
    <t>Et. Blended Pooys 4 (16 years AD) BE101</t>
  </si>
  <si>
    <t>EH1260</t>
  </si>
  <si>
    <t>ET.블렌드포아이즈6호(16년AD)OR202</t>
  </si>
  <si>
    <t>Et. Blended Po Aizen 6 (16 years AD) OR202</t>
  </si>
  <si>
    <t>EH1261</t>
  </si>
  <si>
    <t>ET.마이뷰티툴시크릿브러쉬160듀오파이버(AD)</t>
  </si>
  <si>
    <t>Et. MYVITY Tools Secret Brush 160 Duo Fiber (AD)</t>
  </si>
  <si>
    <t>EH1262</t>
  </si>
  <si>
    <t>ET.마이뷰티툴시크릿브러쉬211오토립(AD)</t>
  </si>
  <si>
    <t>Et. MYVITY Tool Secret Brush 211 Auto (AD)</t>
  </si>
  <si>
    <t>EH1263</t>
  </si>
  <si>
    <t>ET.핑크쇼룸커스터마이징팔레트</t>
  </si>
  <si>
    <t>Et. Pink Showroom Custom Micinizing Palette</t>
  </si>
  <si>
    <t>EH1264</t>
  </si>
  <si>
    <t>ET.슈퍼슬림프루프브러쉬라이너2호브라운</t>
  </si>
  <si>
    <t>Et. Super Slim Profit Brush Liner 2 Hovrown</t>
  </si>
  <si>
    <t>EH1265</t>
  </si>
  <si>
    <t>ET.레드에너지텐션업리뉴잉캡슐35g</t>
  </si>
  <si>
    <t>Et. Red Energy Tension Collection Newing Capsule 35g</t>
  </si>
  <si>
    <t>EH1266</t>
  </si>
  <si>
    <t>ET.레드에너지텐션업볼류밍토너130ml</t>
  </si>
  <si>
    <t>Et. Red Energy Tension Up Ball Ming Toner 130ml</t>
  </si>
  <si>
    <t>EH1267</t>
  </si>
  <si>
    <t>ET.진주알맑은BB크림모이스트(바닐라)45g</t>
  </si>
  <si>
    <t>Et. Pearl Al Cliff BB Cream Moist (Vanilla) 45g</t>
  </si>
  <si>
    <t>EH1268</t>
  </si>
  <si>
    <t>ET.진주알맑은BB크림모이스트(베이지)45g</t>
  </si>
  <si>
    <t>Et. Pearl Al Cliff BB Cream Moist (Beige) 45g</t>
  </si>
  <si>
    <t>EH1269</t>
  </si>
  <si>
    <t>ET.진주알맑은BB크림모이스트(샌드)45g</t>
  </si>
  <si>
    <t>Et. Pearl Al Cliff BB Cream Moist (Sand) 45g</t>
  </si>
  <si>
    <t>EH1270</t>
  </si>
  <si>
    <t>ET.픽스앤픽스톤업프라이머01호30ml</t>
  </si>
  <si>
    <t>Et. Fix &amp; Piston Upflyer 01 30ml</t>
  </si>
  <si>
    <t>EH1271</t>
  </si>
  <si>
    <t>ET.픽스앤픽스톤업프라이머02호30ml</t>
  </si>
  <si>
    <t>Et. Fix &amp; Piston Upflyer 02</t>
  </si>
  <si>
    <t>EH1272</t>
  </si>
  <si>
    <t>ET.픽스앤픽스톤업프라이머03호30ml</t>
  </si>
  <si>
    <t>EH1273</t>
  </si>
  <si>
    <t>ET.매직프레스5호유리조각파스텔(데싱)</t>
  </si>
  <si>
    <t>EH1274</t>
  </si>
  <si>
    <t>ET.매직프레스9호심플라인실버(데싱)</t>
  </si>
  <si>
    <t>EH1275</t>
  </si>
  <si>
    <t>ET.매직프레스8호블루오로라(데싱)</t>
  </si>
  <si>
    <t>Et. Magic Press 8 Blue Aurora (Deduction)</t>
  </si>
  <si>
    <t>EH1276</t>
  </si>
  <si>
    <t>ET.매직프레스19호이리와쪽쪽쪽(데싱)</t>
  </si>
  <si>
    <t>Et. Magic Press 19 and side side (DESING)</t>
  </si>
  <si>
    <t>EH1277</t>
  </si>
  <si>
    <t>ET.매직프레스11호소프트핑크(데싱)</t>
  </si>
  <si>
    <t>Et. Magic Press 11 Soviet Pink (Deduction)</t>
  </si>
  <si>
    <t>EH1278</t>
  </si>
  <si>
    <t>ET.매직프레스20호쏘딜리셔스(데싱)</t>
  </si>
  <si>
    <t>Et. Magic Press 20 Horses Delicious</t>
  </si>
  <si>
    <t>EH1279</t>
  </si>
  <si>
    <t>ET.글라스.립스톡케이스#3터져라팝콘</t>
  </si>
  <si>
    <t>Et. Glass. Lipstock Case # 3 Topper Pop</t>
  </si>
  <si>
    <t>EH1280</t>
  </si>
  <si>
    <t>ET.글라스.립스톡케이스#7노오~란티라노</t>
  </si>
  <si>
    <t>Et. Glass. Lipstock Case # 7 Noro - Lantano</t>
  </si>
  <si>
    <t>EH1281</t>
  </si>
  <si>
    <t>ET.글라스.립스톡케이스#8랍스타킹</t>
  </si>
  <si>
    <t>Et. Glass. Lipstock Case # 8 Rabbit King</t>
  </si>
  <si>
    <t>EH1282</t>
  </si>
  <si>
    <t>ET.글라스.립스톡케이스#15러브플라밍고</t>
  </si>
  <si>
    <t>Et. Glass. Lipstock Case # 15 Love Plamingo</t>
  </si>
  <si>
    <t>EH1283</t>
  </si>
  <si>
    <t>ET.글라스.립스톡케이스#16위드러브</t>
  </si>
  <si>
    <t>Et. Glass. Lipstock Case # 16Welt</t>
  </si>
  <si>
    <t>EH1284</t>
  </si>
  <si>
    <t>ET.글라스.립스톡케이스#17허그앤키스</t>
  </si>
  <si>
    <t>Et. Glass. Lipstock Case # 17 Hug &amp; Kiss</t>
  </si>
  <si>
    <t>EH1285</t>
  </si>
  <si>
    <t>ET.글라스.립스톡케이스#18헬로헬로</t>
  </si>
  <si>
    <t>Et. Glass. Lipstock Case # 18 Helloheloo</t>
  </si>
  <si>
    <t>EH1286</t>
  </si>
  <si>
    <t>ET.글라스.립스톡케이스#19비터앤스윗</t>
  </si>
  <si>
    <t>Et. Glass. Lipstock Case # 19 Bitter &amp; Sweet</t>
  </si>
  <si>
    <t>EH1287</t>
  </si>
  <si>
    <t>ET.매직프레스10호스트라이프코디(데싱)</t>
  </si>
  <si>
    <t>Et. Magic Press 10 Host Life Coordination (Dead Singing)</t>
  </si>
  <si>
    <t>EH1288</t>
  </si>
  <si>
    <t>ET.청순거짓브라우젤틴트1호브라운('17)</t>
  </si>
  <si>
    <t>EH1289</t>
  </si>
  <si>
    <t>ET.픽스앤픽스포어프라이머25G</t>
  </si>
  <si>
    <t>Et. Fix &amp;b Spore Primer 25g</t>
  </si>
  <si>
    <t>EH1290</t>
  </si>
  <si>
    <t>ET.순정드라잉캡술시트(5매)</t>
  </si>
  <si>
    <t>ET. Genuine Drazing Capsheet (5 pieces)</t>
  </si>
  <si>
    <t>EH1291</t>
  </si>
  <si>
    <t>ET.마이뷰티툴퍼스널브라우밴드2호아치형눈썹</t>
  </si>
  <si>
    <t>Et. My Beauty Toolfusten Browse Band 2 Horny Eyebrow</t>
  </si>
  <si>
    <t>EH1292</t>
  </si>
  <si>
    <t>ET.선프라이즈내추럴코렉터50g(17new)</t>
  </si>
  <si>
    <t>Et. Slush Natural Collector 50g (17NEW)</t>
  </si>
  <si>
    <t>EH1293</t>
  </si>
  <si>
    <t>ET.픽스앤픽스미스트픽서110ml</t>
  </si>
  <si>
    <t>Et. Fix &amp; Golf Sumostix 110ml</t>
  </si>
  <si>
    <t>EH1294</t>
  </si>
  <si>
    <t>ET.투톤트리트먼트헤어컬러2호스파이시레드</t>
  </si>
  <si>
    <t>Et. Two-tone treatment hair color 2 Hos Fi Shrind</t>
  </si>
  <si>
    <t>EH1295</t>
  </si>
  <si>
    <t>ET.투톤트리트먼트헤어컬러3호페일핑크</t>
  </si>
  <si>
    <t>Et. Two-tone treatment hair color 3 hope pink</t>
  </si>
  <si>
    <t>EH1296</t>
  </si>
  <si>
    <t>ET.마이뷰티툴띠부띠부스티커속눈썹#03소녀소녀</t>
  </si>
  <si>
    <t>Et. Myvie Tool Belt Belt Birdsticker Snow # 03 Girl Girl</t>
  </si>
  <si>
    <t>EH1297</t>
  </si>
  <si>
    <t>ET.마이뷰티툴띠부띠부스티커속눈썹#04귀욤귀욤</t>
  </si>
  <si>
    <t>Et. Myvie Tool Belt Belt Birdsticker Snow # 04</t>
  </si>
  <si>
    <t>EH1298</t>
  </si>
  <si>
    <t>ET.플레이101이지컨투어브러쉬</t>
  </si>
  <si>
    <t>Et. Play 101 Contour Brush</t>
  </si>
  <si>
    <t>EH1299</t>
  </si>
  <si>
    <t>ET.원더포어타이트닝에센스17년50ml</t>
  </si>
  <si>
    <t>Et. Wonder Pore Tighten Sense 17 years 50ml</t>
  </si>
  <si>
    <t>EH1300</t>
  </si>
  <si>
    <t>ET.헬프마이핑거큐티클살롱케어키트(17)</t>
  </si>
  <si>
    <t>Et. Help Mai Finger Cutty Cotton Long Care Kit (17)</t>
  </si>
  <si>
    <t>EH1301</t>
  </si>
  <si>
    <t>ET.새틴핏아이즈(1705)PK001로즈골드샴페인</t>
  </si>
  <si>
    <t>Et. Satin Fit (1705) PK001 Rose Gold Champagne</t>
  </si>
  <si>
    <t>EH1302</t>
  </si>
  <si>
    <t>ET.새틴핏아이즈(1705)BR401골든치어스</t>
  </si>
  <si>
    <t>Et. Satin Fit (1705) BR401 Golden Cheers</t>
  </si>
  <si>
    <t>EH1303</t>
  </si>
  <si>
    <t>ET.새틴핏아이즈(1705)BR402커피인코냑</t>
  </si>
  <si>
    <t>Et. Satin Fit (1705) BR402 Coffee Incine</t>
  </si>
  <si>
    <t>EH1304</t>
  </si>
  <si>
    <t>ET.새틴핏아이즈(1705)BR403트러플보드카</t>
  </si>
  <si>
    <t>Et. Satin Fit (1705) BR403 Truffle Vodka</t>
  </si>
  <si>
    <t>EH1305</t>
  </si>
  <si>
    <t>ET.새틴핏아이즈(1705)BR404스윗깔루아</t>
  </si>
  <si>
    <t>Et. Satin Fit (1705) BR404 Suites</t>
  </si>
  <si>
    <t>EH1306</t>
  </si>
  <si>
    <t>ET.새틴핏아이즈(1705)BE102크리미에일</t>
  </si>
  <si>
    <t>Et. Satin Fit (1705) BE102 Creamy Eil</t>
  </si>
  <si>
    <t>EH1307</t>
  </si>
  <si>
    <t>ET.새틴핏아이즈(1705)PK002샹그리아글라스</t>
  </si>
  <si>
    <t>Et. Satin Fit (1705) PK002 Shangriest Glass</t>
  </si>
  <si>
    <t>EH1308</t>
  </si>
  <si>
    <t>ET.새틴핏아이즈(1705)PP501샤또보르도</t>
  </si>
  <si>
    <t>Et. Satin Fit (1705) PP501 Chateau Bordeaux</t>
  </si>
  <si>
    <t>EH1309</t>
  </si>
  <si>
    <t>ET.새틴핏아이즈(1705)PP502리얼뱅쇼</t>
  </si>
  <si>
    <t>Et. Satin Fit (1705) PP502 Real Bang Show</t>
  </si>
  <si>
    <t>EH1310</t>
  </si>
  <si>
    <t>ET.매직프레스21호내마음이지그재그</t>
  </si>
  <si>
    <t>Et. Magic Press 21</t>
  </si>
  <si>
    <t>EH1311</t>
  </si>
  <si>
    <t>ET.트로피컬파인애플샤워볼</t>
  </si>
  <si>
    <t>Et. Tropical Pineapple Shaw Ball</t>
  </si>
  <si>
    <t>EH1312</t>
  </si>
  <si>
    <t>ET.슈퍼슬림프루프젤펜슬라이너1호라떼브라운</t>
  </si>
  <si>
    <t>Et. Super Slim Print Gelp Slimer 1</t>
  </si>
  <si>
    <t>EH1313</t>
  </si>
  <si>
    <t>ET.플레이101스틱미니셀피키트</t>
  </si>
  <si>
    <t>Et. Play 101 Stick Mini Cell Pike</t>
  </si>
  <si>
    <t>EH1314</t>
  </si>
  <si>
    <t>ET.컬러인리퀴드립스무스RD301복분자파워</t>
  </si>
  <si>
    <t>EH1315</t>
  </si>
  <si>
    <t>ET.컬러인리퀴드립스무스RD302말린딸기시럽</t>
  </si>
  <si>
    <t>EH1316</t>
  </si>
  <si>
    <t>ET.컬러인리퀴드립스무스OR201루비레드자몽</t>
  </si>
  <si>
    <t>EH1317</t>
  </si>
  <si>
    <t>ET.컬러인리퀴드립스무스OR202말캉오렌지</t>
  </si>
  <si>
    <t>EH1318</t>
  </si>
  <si>
    <t>ET.컬러인리퀴드립스무스PK002톡톡석류알</t>
  </si>
  <si>
    <t>Et. Color Rigidu Drip Smooth PK002 Talk Pomegranate</t>
  </si>
  <si>
    <t>EH1319</t>
  </si>
  <si>
    <t>ET.지니멀티오일20ml</t>
  </si>
  <si>
    <t>EH1320</t>
  </si>
  <si>
    <t>ET.빅커버팟컨실러프로바닐라4G</t>
  </si>
  <si>
    <t>Et. Big Coverpot Concealer Pro Vanilla 4G</t>
  </si>
  <si>
    <t>EH1321</t>
  </si>
  <si>
    <t>ET.빅커버팟컨실러프로베이지4G</t>
  </si>
  <si>
    <t>Et. Big Coverpot Concealer Professional 4G</t>
  </si>
  <si>
    <t>EH1322</t>
  </si>
  <si>
    <t>ET.빅커버팟컨실러프로샌드4G</t>
  </si>
  <si>
    <t>EH1323</t>
  </si>
  <si>
    <t>ET.더블래스팅파운데이션라이트바닐라P0330g</t>
  </si>
  <si>
    <t>Et. Der Barrage Foundation Light Vanilla P0330G</t>
  </si>
  <si>
    <t>EH1324</t>
  </si>
  <si>
    <t>ET.더블래스팅파운데이션뉴트럴베이지N0430g</t>
  </si>
  <si>
    <t>EH1325</t>
  </si>
  <si>
    <t>ET.더블래스팅파운데이션샌드N0530g</t>
  </si>
  <si>
    <t>Et. Der Barrage Foundation Sand N0530G</t>
  </si>
  <si>
    <t>EH1326</t>
  </si>
  <si>
    <t>ET.글라스틴팅립스톡(17년AD)PK003로맨틱프릴핑크</t>
  </si>
  <si>
    <t>Et. Glass Tinting (17 years AD) PK003 Romantic Frill Pink</t>
  </si>
  <si>
    <t>EH1327</t>
  </si>
  <si>
    <t>ET.글라스틴팅립스톡(17년AD)RD301공항패션레드</t>
  </si>
  <si>
    <t>Et. Glass Tinting (17 years AD) RD301 Airport Fashion Red</t>
  </si>
  <si>
    <t>EH1328</t>
  </si>
  <si>
    <t>ET.글라스틴팅립스톡(17년AD)RD302스웨그레드</t>
  </si>
  <si>
    <t>Et. Glass Tinting (17 years AD) RD302 Swedy</t>
  </si>
  <si>
    <t>EH1329</t>
  </si>
  <si>
    <t>ET.글라스틴팅립스톡(17년AD)RD303초커레드</t>
  </si>
  <si>
    <t>Et. Glass Tinting Search (17 years AD) RD303 Chokled Red</t>
  </si>
  <si>
    <t>EH1330</t>
  </si>
  <si>
    <t>ET.글라스틴팅립스톡(17년AD)RD304핫바디레드</t>
  </si>
  <si>
    <t>Et. Glass Tinting (17 years AD) RD304 Hot Badrid</t>
  </si>
  <si>
    <t>EH1331</t>
  </si>
  <si>
    <t>ET.글라스틴팅립스톡(17년AD)BR401러플드레스브라운</t>
  </si>
  <si>
    <t>ET. Glass Tinting (17 years AD) BR401 Ruffle Dress Brown</t>
  </si>
  <si>
    <t>EH1332</t>
  </si>
  <si>
    <t>ET.글라스틴팅립스톡(17년AD)BR402보헤미안로지브라운</t>
  </si>
  <si>
    <t>ET. Glass Tinting (17 years AD) BR402 Bohemian Brown</t>
  </si>
  <si>
    <t>EH1333</t>
  </si>
  <si>
    <t>ET.플레이컬러아이즈(17년8월)와인파티</t>
  </si>
  <si>
    <t>Et. Play Color Iiz (August 17) Wine Party</t>
  </si>
  <si>
    <t>EH1334</t>
  </si>
  <si>
    <t>ET.(MY)드로잉아이브라우(2015년전체AD)2호회갈색</t>
  </si>
  <si>
    <t>Et. (MY) Drawing Ibrau (2015 (AD AD) 2</t>
  </si>
  <si>
    <t>EH1335</t>
  </si>
  <si>
    <t>ET.(MY)드로잉아이브라우(2015년전체AD)4호진회색</t>
  </si>
  <si>
    <t>Et. (MY) Drawing Ibrau (2015 (AD) 4 Volzed Gray</t>
  </si>
  <si>
    <t>EH1336</t>
  </si>
  <si>
    <t>ET.(MY)드로잉아이브라우(2015년전체AD)7호밝은갈색</t>
  </si>
  <si>
    <t>Et. (My) Drawing Ibrau (2015 (AD) 7 bright brown</t>
  </si>
  <si>
    <t>EH1337</t>
  </si>
  <si>
    <t>ET.(MY)드로잉아이브라우(2015년전체AD)5호회색</t>
  </si>
  <si>
    <t>Et. (MY) Drawing Ibrau (2015 (AD) 5</t>
  </si>
  <si>
    <t>EH1338</t>
  </si>
  <si>
    <t>ET.(MY)드로잉아이브라우(2015년전체AD)1호흑갈색</t>
  </si>
  <si>
    <t>Et. (MY) Drawing Ibrau (2015 (AD) 1</t>
  </si>
  <si>
    <t>EH1339</t>
  </si>
  <si>
    <t>ET.(MY)드로잉아이브라우(2015년전체AD)3호갈색</t>
  </si>
  <si>
    <t>Et. (MY) Drawing Ibrau (2015 (AD)</t>
  </si>
  <si>
    <t>EH1340</t>
  </si>
  <si>
    <t>ET.(MY)드로잉아이브라우(2015년전체AD)6호검정색</t>
  </si>
  <si>
    <t>Et. (MY) Drawing Ibrau (2015 (AD) 6</t>
  </si>
  <si>
    <t>EH1341</t>
  </si>
  <si>
    <t>ET.컬러풀센트퍼퓸드핸드크림유니버스3종세트</t>
  </si>
  <si>
    <t>Et. Color Full Center Perfumed Hand Cream Universe 3-piece set</t>
  </si>
  <si>
    <t>EH1342</t>
  </si>
  <si>
    <t>ET.마이뷰티툴애니퍼프매끈보송</t>
  </si>
  <si>
    <t>EH1343</t>
  </si>
  <si>
    <t>ET.0.2테라피에어마스크_동백20ml</t>
  </si>
  <si>
    <t>Et.0.2 Therapy Air Mask _ Camellia 20ml</t>
  </si>
  <si>
    <t>EH1344</t>
  </si>
  <si>
    <t>ET.0.2테라피에어마스크_아르간20ml</t>
  </si>
  <si>
    <t>Et.0.2 Therapy Air Mask _ Argan 20ml</t>
  </si>
  <si>
    <t>EH1345</t>
  </si>
  <si>
    <t>ET.0.2테라피에어마스크_올리브20ml</t>
  </si>
  <si>
    <t>Et.0.2 Therapy Air Mask _ Olive 20ml</t>
  </si>
  <si>
    <t>EH1346</t>
  </si>
  <si>
    <t>ET.플레이롱샤인네일#2피치코랄누드BE102</t>
  </si>
  <si>
    <t>Et. Player Shine Nail # 2 Pitch Coral Nud BE102</t>
  </si>
  <si>
    <t>EH1347</t>
  </si>
  <si>
    <t>ET.플레이롱샤인네일#3살몬누드BE103</t>
  </si>
  <si>
    <t>Et. Player Shine Nail # 3 Salmon Nude BE103</t>
  </si>
  <si>
    <t>EH1348</t>
  </si>
  <si>
    <t>ET.플레이롱샤인네일#5코코아누드BE105</t>
  </si>
  <si>
    <t>Et. Player Shine Nail # 5 Cocoa nude be105</t>
  </si>
  <si>
    <t>EH1349</t>
  </si>
  <si>
    <t>ET.플레이롱샤인네일#6란제리누드BE106</t>
  </si>
  <si>
    <t>Et. Player Shine Nail # 6 Lingerie Nude BE106</t>
  </si>
  <si>
    <t>EH1350</t>
  </si>
  <si>
    <t>ET.앵두알생기컬러립밤PK001속살앵두</t>
  </si>
  <si>
    <t>ET. Cherry Alvorological Color PK001</t>
  </si>
  <si>
    <t>EH1351</t>
  </si>
  <si>
    <t>ET.앵두알생기컬러립밤OR201알알이앵두</t>
  </si>
  <si>
    <t>EH1352</t>
  </si>
  <si>
    <t>ET.앵두알생기컬러립밤RD301탐스런앵두</t>
  </si>
  <si>
    <t>EH1353</t>
  </si>
  <si>
    <t>ET.앵두알생기컬러립밤OR202톡터진앵두</t>
  </si>
  <si>
    <t>EH1354</t>
  </si>
  <si>
    <t>ET.앵두알생기컬러립밤BE101말린앵두</t>
  </si>
  <si>
    <t>EH1355</t>
  </si>
  <si>
    <t>ET.앵두알촉촉립글로우BL601시큼쌉싸름앵두</t>
  </si>
  <si>
    <t>Et. Cherry Celebration Glow BL601 Cherry</t>
  </si>
  <si>
    <t>EH1356</t>
  </si>
  <si>
    <t>ET.더블래스팅파운데이션로지샌드P0530g</t>
  </si>
  <si>
    <t>Et. Der Barrage Foundation Lodge Sand P0530G</t>
  </si>
  <si>
    <t>EH1357</t>
  </si>
  <si>
    <t>ET.콜라겐아이패치AD</t>
  </si>
  <si>
    <t>Et. Collagen Eye Patch AD</t>
  </si>
  <si>
    <t>EH1358</t>
  </si>
  <si>
    <t>ET.키스풀립케어2호</t>
  </si>
  <si>
    <t>Et. Kisspul Care 2</t>
  </si>
  <si>
    <t>EH1359</t>
  </si>
  <si>
    <t>ET.드로잉아이브라우03갈색</t>
  </si>
  <si>
    <t>Et. Drawing Ibrau 03 Brown</t>
  </si>
  <si>
    <t>EH1360</t>
  </si>
  <si>
    <t>ET.드로잉아이브라우06검정색</t>
  </si>
  <si>
    <t>Et. Drawing Ibrau 06 Black</t>
  </si>
  <si>
    <t>EH1361</t>
  </si>
  <si>
    <t>ET.토탈에이지리페어발효비비크림50g-1호</t>
  </si>
  <si>
    <t>Et. Total Ai Pair Fermentation Bibi Cream 50g-1</t>
  </si>
  <si>
    <t>EH1362</t>
  </si>
  <si>
    <t>ET.토탈에이지리페어발효비비크림50g-2호</t>
  </si>
  <si>
    <t>Et. Total Ai Pair Fermentation Bibi Cream 50g-2</t>
  </si>
  <si>
    <t>EH1363</t>
  </si>
  <si>
    <t>ET.토탈에이지리페어발효투웨이케익13g1호</t>
  </si>
  <si>
    <t>Et. Total Ai Pair Fermentation Tuwei Cake 13G1</t>
  </si>
  <si>
    <t>EH1364</t>
  </si>
  <si>
    <t>ET.쁘띠비쥬올오버스프레이피치터치300ml(온)</t>
  </si>
  <si>
    <t>EH1365</t>
  </si>
  <si>
    <t>ET.룩앳.아이즈BR401내마음에퐁당AD</t>
  </si>
  <si>
    <t>Et. Look. IIS BR401 My Heart AD</t>
  </si>
  <si>
    <t>EH1366</t>
  </si>
  <si>
    <t>ET.실크스카프더블케어헤어마스크</t>
  </si>
  <si>
    <t>Et. Silk Scarf Double Care Hair Mask</t>
  </si>
  <si>
    <t>EH1367</t>
  </si>
  <si>
    <t>ET.님프광채볼류머3호투명한물광채24G</t>
  </si>
  <si>
    <t>Et. Nahyeol Ballroom 3 compatible water brilliance 24g</t>
  </si>
  <si>
    <t>EH1368</t>
  </si>
  <si>
    <t>ET.프루프10방수펜슬BK801방수블랙</t>
  </si>
  <si>
    <t>Et. Prophy 10 Waterproof Pencil BK801 Waterproof Black</t>
  </si>
  <si>
    <t>EH1369</t>
  </si>
  <si>
    <t>ET.디마.에나멜립스톡('17AD)OR207과일동동샹그리아</t>
  </si>
  <si>
    <t>EH1370</t>
  </si>
  <si>
    <t>ET.마이뷰티툴컬러헤어피스-애쉬퍼플</t>
  </si>
  <si>
    <t>Et. My Beauty Tools Color Hairpies - Ash Purple</t>
  </si>
  <si>
    <t>EH1371</t>
  </si>
  <si>
    <t>ET.마이뷰티툴컬러헤어피스-애쉬블론드</t>
  </si>
  <si>
    <t>Et. Myvie tool color hairpiece - Ash Blonde</t>
  </si>
  <si>
    <t>EH1372</t>
  </si>
  <si>
    <t>ET.컬러풀드로잉물감블러셔OR201데이지코랄</t>
  </si>
  <si>
    <t>ET</t>
  </si>
  <si>
    <t>EH1373</t>
  </si>
  <si>
    <t>ET.판타스틱컬러아이즈1호마젠타드로잉(컬러풀드로잉)</t>
  </si>
  <si>
    <t>EH1374</t>
  </si>
  <si>
    <t>ET.퍼스널파렛트_쿨커버</t>
  </si>
  <si>
    <t>Et. Personal Pallet _ Cooler</t>
  </si>
  <si>
    <t>EH1375</t>
  </si>
  <si>
    <t>ET.퍼스널파렛트_웜커버</t>
  </si>
  <si>
    <t>Et. Personal Pallet _ Worm Cover</t>
  </si>
  <si>
    <t>EH1376</t>
  </si>
  <si>
    <t>ET.글라스틴팅립스톡(17년AD)GR701물빠진워싱진민트</t>
  </si>
  <si>
    <t>Et. Glass Tinting (17 years AD) GR701 Easy</t>
  </si>
  <si>
    <t>EH1377</t>
  </si>
  <si>
    <t>ET.글라스틴팅립스톡(17년AD)PK007프레피룩로지</t>
  </si>
  <si>
    <t>Et. Glass Tinting (17 years AD) PK007 Freppi Look</t>
  </si>
  <si>
    <t>EH1378</t>
  </si>
  <si>
    <t>ET.프리즘인아이즈(18AD)BE101밀키글라스</t>
  </si>
  <si>
    <t>EH1379</t>
  </si>
  <si>
    <t>ET.프리즘인아이즈(18AD)OR201멜팅선셋</t>
  </si>
  <si>
    <t>Et. Prism AIDS (18AD) OR201 Melting Sunset</t>
  </si>
  <si>
    <t>EH1380</t>
  </si>
  <si>
    <t>ET.프리즘인아이즈(18AD)PK001스파클링블라썸</t>
  </si>
  <si>
    <t>EH1381</t>
  </si>
  <si>
    <t>ET.프리즘인아이즈(18AD)BR401골드라이닝</t>
  </si>
  <si>
    <t>Et. Prism Iz (18AD) BR401 Gold Rinning</t>
  </si>
  <si>
    <t>EH1382</t>
  </si>
  <si>
    <t>ET.프리즘인아이즈(18AD)BR402메탈릭브론즈</t>
  </si>
  <si>
    <t>Et. Prism AIDA (18AD) BR402 Metallic Bronze</t>
  </si>
  <si>
    <t>EH1383</t>
  </si>
  <si>
    <t>ET.프리즘인아이즈(18AD)BR403브라우니글리츠</t>
  </si>
  <si>
    <t>EH1384</t>
  </si>
  <si>
    <t>ET.프리즘인아이즈(18AD)PK002로맨틱스타라이트</t>
  </si>
  <si>
    <t>EH1385</t>
  </si>
  <si>
    <t>ET.프리즘인아이즈(18AD)BR405글로우젬스톤</t>
  </si>
  <si>
    <t>Et. Prism AIDS (18AD) BR405 Glow Gemstone</t>
  </si>
  <si>
    <t>EH1386</t>
  </si>
  <si>
    <t>ET.프리즘인아이즈(18AD)PK003씨즐링하트</t>
  </si>
  <si>
    <t>Et. Prism AIDS (18AD)</t>
  </si>
  <si>
    <t>EH1387</t>
  </si>
  <si>
    <t>ET.프리즘인아이즈(18AD)RD301미드나잇피버</t>
  </si>
  <si>
    <t>EH1388</t>
  </si>
  <si>
    <t>ET.프리즘인아이즈(18AD)PP501샤이닝루비</t>
  </si>
  <si>
    <t>Et. Prism AIDA (18AD) PP501 Shining Ruby</t>
  </si>
  <si>
    <t>EH1389</t>
  </si>
  <si>
    <t>ET.프리즘인아이즈(18AD)PP502루미너스섀도우</t>
  </si>
  <si>
    <t>Et. Prism AIDS (18AD) PP502 Luminous Shadow</t>
  </si>
  <si>
    <t>EH1390</t>
  </si>
  <si>
    <t>ET.프리즘인아이즈(18AD)BR406크리스탈슈가</t>
  </si>
  <si>
    <t>EH1391</t>
  </si>
  <si>
    <t>ET.프리즘인아이즈(18AD)BR407레트로토파즈</t>
  </si>
  <si>
    <t>EH1392</t>
  </si>
  <si>
    <t>ET.컬러인리퀴드립스_무스PP501플럼밀크잼</t>
  </si>
  <si>
    <t>Et. Color Rigqi Drips _ Mousse PP501 Plum Milk Jam</t>
  </si>
  <si>
    <t>EH1393</t>
  </si>
  <si>
    <t>ET.컬러인리퀴드립스_무스PK003로즈카푸치노</t>
  </si>
  <si>
    <t>EH1394</t>
  </si>
  <si>
    <t>ET.순정스킨케어세트(2EA)(18'뉴이어)</t>
  </si>
  <si>
    <t>Et. Genuine Skin Care Set (2EA) (18 'New Year)</t>
  </si>
  <si>
    <t>EH1395</t>
  </si>
  <si>
    <t>ET.에나멜반달파우치S#01핑크(편집샵)</t>
  </si>
  <si>
    <t>EH1396</t>
  </si>
  <si>
    <t>ET.컬러풀타투틴트OR202낫카인드(한정)</t>
  </si>
  <si>
    <t>Et. Colorful Tutatint OR202 Natkind (Limited)</t>
  </si>
  <si>
    <t>EH1397</t>
  </si>
  <si>
    <t>ET.컬러풀타투틴트RD303체리온탑(한정)</t>
  </si>
  <si>
    <t>Et. Colorful Tutatint RD303 Cherry on Top (Limited)</t>
  </si>
  <si>
    <t>EH1398</t>
  </si>
  <si>
    <t>ET.컬러풀타투틴트RD304인스턴트러브(한정)</t>
  </si>
  <si>
    <t>Et. Color Full Tutatint RD304 Instant Love (Limited)</t>
  </si>
  <si>
    <t>EH1399</t>
  </si>
  <si>
    <t>ET.컬러풀타투틴트PK001인사이더댄스(한정)</t>
  </si>
  <si>
    <t>Et. Colorful Tutatint PK001 Insider Dance (Limited)</t>
  </si>
  <si>
    <t>EH1400</t>
  </si>
  <si>
    <t>ET.컬러풀타투틴트RD305보스레이디(한정)</t>
  </si>
  <si>
    <t>Et. Colorful Tutatint RD305 Bos Lady (Limited)</t>
  </si>
  <si>
    <t>EH1401</t>
  </si>
  <si>
    <t>ET.디어달링워터젤틴트1호(19AD)OR201낑깡레드</t>
  </si>
  <si>
    <t>Et. Der Darling Water Gel Tint No. 1 (19AD) OR201 Winlegled</t>
  </si>
  <si>
    <t>EH1402</t>
  </si>
  <si>
    <t>ET.디어달링워터젤틴트2호(19AD)OR202오렌지레드</t>
  </si>
  <si>
    <t>Et. Deer Darling Water Gel Tint 2 (19AD) OR202 Orange Red</t>
  </si>
  <si>
    <t>EH1403</t>
  </si>
  <si>
    <t>ET.디어달링워터젤틴트3호(19AD)OR203자몽레드</t>
  </si>
  <si>
    <t>Et. Deer Darling Water Gel Tint No. 3 (19AD) OR203 Jamong Red</t>
  </si>
  <si>
    <t>EH1404</t>
  </si>
  <si>
    <t>ET.디어달링워터젤틴트4호(19AD)OR204앵두레드</t>
  </si>
  <si>
    <t>Et. Der Darling Water Gel Tint 4 (19AD) OR204 Cherries Red</t>
  </si>
  <si>
    <t>EH1405</t>
  </si>
  <si>
    <t>ET.디어달링워터젤틴트5호(19AD)RD301리얼레드</t>
  </si>
  <si>
    <t>Et. Deer Darling Water Gel Tint 5 (19AD) RD301 Real Red</t>
  </si>
  <si>
    <t>EH1406</t>
  </si>
  <si>
    <t>ET.디어달링워터젤틴트9호(19AD)RD303칠리레드</t>
  </si>
  <si>
    <t>Et. Der Darling Water Gel Tins 9 (19AD) RD303 Chili Lied</t>
  </si>
  <si>
    <t>EH1407</t>
  </si>
  <si>
    <t>ET.디어달링워터젤틴트7호(19AD)PK002자두레드</t>
  </si>
  <si>
    <t>Et. Deer Darling Water Gel Tint 7 (19AD) PK002 Pocket Char</t>
  </si>
  <si>
    <t>EH1408</t>
  </si>
  <si>
    <t>ET.디어달링워터젤틴트8호(19AD)RD302드라큘라레드</t>
  </si>
  <si>
    <t>Et. Der Darling Water Gel Tint 8 (19AD) RD302 Dracula Red</t>
  </si>
  <si>
    <t>EH1409</t>
  </si>
  <si>
    <t>ET.디어달링워터젤틴트11호(19AD)BK801뱀파이어레드</t>
  </si>
  <si>
    <t>Et. Deer Darling Water Gel Tint 11 (19AD) BK801 Vampire Red</t>
  </si>
  <si>
    <t>EH1410</t>
  </si>
  <si>
    <t>ET.플레이네일115호시선강탈코랄산호</t>
  </si>
  <si>
    <t>Et. Playnail 115</t>
  </si>
  <si>
    <t>EH1411</t>
  </si>
  <si>
    <t>ET.(면세)베러립스-톡베스트3종세트</t>
  </si>
  <si>
    <t>Et. (Duty-free) Verburg - Talk Best 3-piece set</t>
  </si>
  <si>
    <t>EH1412</t>
  </si>
  <si>
    <t>ET.원더포어2종세트(19년면세)</t>
  </si>
  <si>
    <t>Et. WonderPore 2-piece set (19 years)</t>
  </si>
  <si>
    <t>EH1413</t>
  </si>
  <si>
    <t>ET.AC클린업2종세트(19년면세)</t>
  </si>
  <si>
    <t>ET.AC Clean Up 2-piece set (19 years)</t>
  </si>
  <si>
    <t>EH1414</t>
  </si>
  <si>
    <t>ET.플레이네일120호부끄러운불가사리</t>
  </si>
  <si>
    <t>Et. Playnail 120</t>
  </si>
  <si>
    <t>EH1415</t>
  </si>
  <si>
    <t>ET.매직프레스페디13호반짝이는유리구슬</t>
  </si>
  <si>
    <t>Et. Magic Press Pedic 13 Bareglass Beads</t>
  </si>
  <si>
    <t>EH1416</t>
  </si>
  <si>
    <t>ET.매직프레스페디14호시원한여름파도</t>
  </si>
  <si>
    <t>Et. Magic Press Peddy 14</t>
  </si>
  <si>
    <t>EH1417</t>
  </si>
  <si>
    <t>ET.얼려쓰는알로에수딩젤(120ml)</t>
  </si>
  <si>
    <t>Et. Aloe Sadeleel (120ml)</t>
  </si>
  <si>
    <t>EH1418</t>
  </si>
  <si>
    <t>ET.디어달링워터젤틴트10호(19AD)BR401무화과레드</t>
  </si>
  <si>
    <t>Et. Deer Darling Water Gel Tint 10 (19AD) BR401 Fig Red</t>
  </si>
  <si>
    <t>EH1419</t>
  </si>
  <si>
    <t>ET.디어달링워터젤틴트14호(19AD)RD305대추레드</t>
  </si>
  <si>
    <t>Et. Deer Darling Water Gel Tint 14 (19AD) RD305 Dawn Lead</t>
  </si>
  <si>
    <t>EH1420</t>
  </si>
  <si>
    <t>ET.디어달링워터젤틴트13호(19AD)PK003고구마레드</t>
  </si>
  <si>
    <t>Et. Deer Darling Water Gel Tint 13 (19AD) PK003 Kokumadad</t>
  </si>
  <si>
    <t>EH1421</t>
  </si>
  <si>
    <t>ET.매트시크립라커9호(2019)RD303</t>
  </si>
  <si>
    <t>Et. Matte Sik Leker 9 (2019) RD303</t>
  </si>
  <si>
    <t>EH1422</t>
  </si>
  <si>
    <t>ET.(글로벌)유브이더블컷산뜻선젤(올)</t>
  </si>
  <si>
    <t>Et. (Global) Yub Eunble Cut Acid Gel (All)</t>
  </si>
  <si>
    <t>EH1423</t>
  </si>
  <si>
    <t>ET.킷캣파우치</t>
  </si>
  <si>
    <t>Et. Kitcat pouch</t>
  </si>
  <si>
    <t>EH1424</t>
  </si>
  <si>
    <t>(면세)ET.더블래스팅파운데이션_페어_30g_SPF42</t>
  </si>
  <si>
    <t>(Duty-free) et.</t>
  </si>
  <si>
    <t>EH1425</t>
  </si>
  <si>
    <t>(면세)ET.더블래스팅파운데이션_바닐라_30g_SPF42</t>
  </si>
  <si>
    <t>(Duty - free) et.</t>
  </si>
  <si>
    <t>EH1426</t>
  </si>
  <si>
    <t>(면세)ET.더블래스팅파운데이션_베이지_30g_SPF42</t>
  </si>
  <si>
    <t>EH1427</t>
  </si>
  <si>
    <t>(면세)ET.더블래스팅파운데이션_샌드_30g_SPF42</t>
  </si>
  <si>
    <t>EH1428</t>
  </si>
  <si>
    <t>ET.써니매쉬파우치(온)</t>
  </si>
  <si>
    <t>Et. Sunny Mash Pouch (on)</t>
  </si>
  <si>
    <t>EH1429</t>
  </si>
  <si>
    <t>ET.매직프레스페디18호해변의진주</t>
  </si>
  <si>
    <t>Et. Magic Press Pedia 18</t>
  </si>
  <si>
    <t>EH1430</t>
  </si>
  <si>
    <t>ET.글로스젤네일스트립#1진주빛바다</t>
  </si>
  <si>
    <t>Et. Gloss Gloss One Strip # 1 Pearl Light Sea</t>
  </si>
  <si>
    <t>EH1431</t>
  </si>
  <si>
    <t>ET.글로스젤네일스트립#2파스텔피크닉</t>
  </si>
  <si>
    <t>Et. Gloss Gloss One Strip # 2 Past Picnic</t>
  </si>
  <si>
    <t>EH1432</t>
  </si>
  <si>
    <t>ET.글로스젤네일스트립#3모던시크글리터</t>
  </si>
  <si>
    <t>Et. Gloss Glossy Strip # 3 Modern Sik Glitter</t>
  </si>
  <si>
    <t>EH1433</t>
  </si>
  <si>
    <t>ET.마이뷰티툴젤라토미니브러쉬세트(면세)</t>
  </si>
  <si>
    <t>Et. MYVITY Tool Gelato Mini Brush Set (Duty Free)</t>
  </si>
  <si>
    <t>EH1434</t>
  </si>
  <si>
    <t>ET.글라스틴팅립스톡(19년AD)PK007프레피룩로지</t>
  </si>
  <si>
    <t>Et. Glass Tinting Search (19 years AD) PK007 Freppi Look</t>
  </si>
  <si>
    <t>EH1435</t>
  </si>
  <si>
    <t>ET.글라스틴팅립스톡(19년AD)PK004러블리데이트핑크</t>
  </si>
  <si>
    <t>Et. Glass Tinting (19 years AD) PK004 Lovely Dating Pink</t>
  </si>
  <si>
    <t>EH1436</t>
  </si>
  <si>
    <t>ET.(루돌프)핸드부케핸드크림2종세트</t>
  </si>
  <si>
    <t>Et. (Rudolph) Hand Bake Hand Cream 2 Type Set</t>
  </si>
  <si>
    <t>EH1437</t>
  </si>
  <si>
    <t>ET.(루돌프)센티드캔들</t>
  </si>
  <si>
    <t>Et. (Rudolph) Sentid candle</t>
  </si>
  <si>
    <t>EH1438</t>
  </si>
  <si>
    <t>ET.룩앳.아이즈(1908)카페BR421바스락바스락</t>
  </si>
  <si>
    <t>EH1439</t>
  </si>
  <si>
    <t>ET.오늘의타투#7타투이스트바늘</t>
  </si>
  <si>
    <t>Et. Today's Tattoo # 7 Tattoo East Needle</t>
  </si>
  <si>
    <t>EH1440</t>
  </si>
  <si>
    <t>ET.(루돌프)섀도우브러쉬3종세트</t>
  </si>
  <si>
    <t>Et. (Rudolph) Shadowbrush 3-piece set</t>
  </si>
  <si>
    <t>EH1441</t>
  </si>
  <si>
    <t>ET.룩앳.아이즈(1908)카페BR423도토리모으기</t>
  </si>
  <si>
    <t>EH1442</t>
  </si>
  <si>
    <t>ET.룩앳.아이즈(1908)쥬얼BE119힐링드라이브</t>
  </si>
  <si>
    <t>Et. Look. Aizu (1908) Jewel BE119 Healing Drive</t>
  </si>
  <si>
    <t>EH1443</t>
  </si>
  <si>
    <t>ET.룩앳.아이즈(1908)OR223낙엽이데구루루</t>
  </si>
  <si>
    <t>Et. Look A.Is (1908) OR223 Decoration</t>
  </si>
  <si>
    <t>EH1444</t>
  </si>
  <si>
    <t>ET.룩앳.아이즈(1908)쥬얼BR432사각사각단풍밟기</t>
  </si>
  <si>
    <t>EH1445</t>
  </si>
  <si>
    <t>ET.룩앳.아이즈(1908)카페RD308나를위한레드카펫</t>
  </si>
  <si>
    <t>Et. Look A. Ice (1908) Cafe RD308 Red Carpet for me</t>
  </si>
  <si>
    <t>EH1446</t>
  </si>
  <si>
    <t>ET.룩앳.아이즈(1908)쥬얼PK020가을감성충전</t>
  </si>
  <si>
    <t>EH1447</t>
  </si>
  <si>
    <t>ET.룩앳.아이즈(1908)쥬얼OR208황홀한단풍샤워</t>
  </si>
  <si>
    <t>EH1448</t>
  </si>
  <si>
    <t>ET.베러립스-톡벨벳PK007핑크브라우니</t>
  </si>
  <si>
    <t>Et. Verburg - Talk Bepp PK007 Pink Brownie</t>
  </si>
  <si>
    <t>EH1449</t>
  </si>
  <si>
    <t>ET.베러립스-톡벨벳OR207오렌지붐</t>
  </si>
  <si>
    <t>Et. Verburi - Talk Belvet OR207 Orange Boom</t>
  </si>
  <si>
    <t>EH1450</t>
  </si>
  <si>
    <t>ET.베러립스-톡벨벳OR208앰버러버</t>
  </si>
  <si>
    <t>Et. Verburi - Talk Belve OR208 Amber Rover</t>
  </si>
  <si>
    <t>EH1451</t>
  </si>
  <si>
    <t>ET.더블래스팅파운데이션_뉴트럴베이지N04_기획세트(19.05)</t>
  </si>
  <si>
    <t>Et. Der Barrage Foundation _ New Travel Bay N04_ Planning Set (19.05)</t>
  </si>
  <si>
    <t>EH1452</t>
  </si>
  <si>
    <t>ET.(루돌프)플레이컬러아이즈미니#빨간코루돌프</t>
  </si>
  <si>
    <t>Et. (Rudolph) Play Color Iizumi # Red Corolide</t>
  </si>
  <si>
    <t>EH1453</t>
  </si>
  <si>
    <t>ET.(루돌프)플레이컬러아이즈미니#썰매끄는루돌프</t>
  </si>
  <si>
    <t>Et. (Rudolph) Play color essmini # sleigh</t>
  </si>
  <si>
    <t>EH1454</t>
  </si>
  <si>
    <t>ET.컬러풀비비드틴트PK004달콤탱글산딸기</t>
  </si>
  <si>
    <t>Et. Colored Pool Vivid Tint PK004 Sweet Tangle Rasp</t>
  </si>
  <si>
    <t>EH1455</t>
  </si>
  <si>
    <t>ET.컬러풀비비드틴트PK003빵빵탱글풍선껌</t>
  </si>
  <si>
    <t>Et. Colored Pool Vivid Tint PK003</t>
  </si>
  <si>
    <t>EH1456</t>
  </si>
  <si>
    <t>ET.플레이101컨투어듀오2종세트1호오리지널(면세)</t>
  </si>
  <si>
    <t>Et. Play 101 Contour Duo 2-piece set 1 Hoorihannel (duty-free)</t>
  </si>
  <si>
    <t>EH1457</t>
  </si>
  <si>
    <t>ET.플레이101컨투어듀오2종세트3호내추럴(면세)</t>
  </si>
  <si>
    <t>Et. Play 101 Contour Duo 2-piece set 3</t>
  </si>
  <si>
    <t>EH1458</t>
  </si>
  <si>
    <t>ET.(CN)선프.내추럴코렉터라이트50g(19)</t>
  </si>
  <si>
    <t>Et. (CN) Single. Natural Core Carrotlace Lite 50g (19)</t>
  </si>
  <si>
    <t>EH1459</t>
  </si>
  <si>
    <t>ET.플레이컬러아이팔레트(18년11월)#베스트러브드</t>
  </si>
  <si>
    <t>Et. Play Color IALGET (November 18) # Best Loves</t>
  </si>
  <si>
    <t>EH1460</t>
  </si>
  <si>
    <t>ET.(루돌프)베러립스-톡OR204쌉싸름한홍차</t>
  </si>
  <si>
    <t>Et. (Rudolph) Verburg - Tok OR204</t>
  </si>
  <si>
    <t>EH1461</t>
  </si>
  <si>
    <t>ET.베러립스-톡OR206잘익은말랑홍시</t>
  </si>
  <si>
    <t>Et. Verburg - Tok OR206 Right,</t>
  </si>
  <si>
    <t>EH1462</t>
  </si>
  <si>
    <t>ET.베러립스-톡OR204번트캐롯</t>
  </si>
  <si>
    <t>EH1463</t>
  </si>
  <si>
    <t>ET.베러립스-톡RD301땡큐땡모반</t>
  </si>
  <si>
    <t>Et. Verburi - Talk RD301</t>
  </si>
  <si>
    <t>EH1464</t>
  </si>
  <si>
    <t>ET.베러립스-톡RD302아이윌케찹</t>
  </si>
  <si>
    <t>EH1465</t>
  </si>
  <si>
    <t>ET.(루돌프)베러립스-톡RD308아임스트롱베리</t>
  </si>
  <si>
    <t>Et. (Rudolph) Verbis - Tok RD308 Ahst Longberries</t>
  </si>
  <si>
    <t>EH1466</t>
  </si>
  <si>
    <t>ET.(루돌프)베러립스-톡BR404루돌프의꿈</t>
  </si>
  <si>
    <t>Et. (Rudolph) Verburg - Tok BR404 Dream of Rudolph</t>
  </si>
  <si>
    <t>EH1467</t>
  </si>
  <si>
    <t>ET.베러립스-톡BR401갈팡질팡레드</t>
  </si>
  <si>
    <t>Et. Verburg - Tok BR401</t>
  </si>
  <si>
    <t>EH1468</t>
  </si>
  <si>
    <t>ET.베러립스-톡BR402커피투고</t>
  </si>
  <si>
    <t>Et. Verburi - Tok BR402 Coffee Post</t>
  </si>
  <si>
    <t>EH1469</t>
  </si>
  <si>
    <t>ET.베러립스-톡RD307해지는노을길</t>
  </si>
  <si>
    <t>Et. Verburi - Talk RD307</t>
  </si>
  <si>
    <t>EH1470</t>
  </si>
  <si>
    <t>ET.(루돌프)베러립스-톡BE103산타모카</t>
  </si>
  <si>
    <t>Et. (Rudolph) Verburg - Tok BE103 Santa Mokaka</t>
  </si>
  <si>
    <t>EH1471</t>
  </si>
  <si>
    <t>ET.베러립스-톡BE102스모키살몬</t>
  </si>
  <si>
    <t>EH1472</t>
  </si>
  <si>
    <t>ET.베러립스-톡PK003젠틀핑크</t>
  </si>
  <si>
    <t>Et. Verburg - Tok PK003 Gentle Pink</t>
  </si>
  <si>
    <t>EH1473</t>
  </si>
  <si>
    <t>ET.베러립스-톡PK002스모그핑크</t>
  </si>
  <si>
    <t>Et. Verburg - Tok PK002 Smog Pink</t>
  </si>
  <si>
    <t>EH1474</t>
  </si>
  <si>
    <t>ET.베러립스-톡PK012로즈모카</t>
  </si>
  <si>
    <t>Et. Verburg - Tok PK012 Rose Mocha</t>
  </si>
  <si>
    <t>EH1475</t>
  </si>
  <si>
    <t>ET.베러립스-톡BR403플럼우드</t>
  </si>
  <si>
    <t>Et. Verburg - Tok BR403 Plumwood</t>
  </si>
  <si>
    <t>EH1476</t>
  </si>
  <si>
    <t>ET.베러립스-톡PK001밀키베리</t>
  </si>
  <si>
    <t>Et. Verburi - Tok PK001 Milk Berry</t>
  </si>
  <si>
    <t>EH1477</t>
  </si>
  <si>
    <t>ET.베러립스-톡PK009코스모스로드</t>
  </si>
  <si>
    <t>Et. Verburi - Tok PK009 Cosmos Road</t>
  </si>
  <si>
    <t>EH1478</t>
  </si>
  <si>
    <t>ET.베러립스-톡PK008쏘큐피트</t>
  </si>
  <si>
    <t>Et. Verburi - Tok PK008 Sawfoot</t>
  </si>
  <si>
    <t>EH1479</t>
  </si>
  <si>
    <t>ET.베러립스-톡PK010레이디고고</t>
  </si>
  <si>
    <t>Et. Verburg - Tok PK010 Lady Gogo</t>
  </si>
  <si>
    <t>EH1480</t>
  </si>
  <si>
    <t>ET.베러립스-톡PK011비트파워</t>
  </si>
  <si>
    <t>Et. Verburg - Tok PK011 Bit Power</t>
  </si>
  <si>
    <t>EH1481</t>
  </si>
  <si>
    <t>ET.베러립스-톡RD306콜드블러드</t>
  </si>
  <si>
    <t>Et. Verbulator - Talk RD306 Cold Blood</t>
  </si>
  <si>
    <t>EH1482</t>
  </si>
  <si>
    <t>ET.베러립스-톡RD303애폴로지</t>
  </si>
  <si>
    <t>Et. Verburi - Talk RD303 Apolo</t>
  </si>
  <si>
    <t>EH1483</t>
  </si>
  <si>
    <t>ET.베러립스-톡RD305사루비아루비</t>
  </si>
  <si>
    <t>Et. Verbia - Tok RD305</t>
  </si>
  <si>
    <t>EH1484</t>
  </si>
  <si>
    <t>ET.베러립스-톡RD304체리쉬미</t>
  </si>
  <si>
    <t>Et. Veratis - Talk RD304 Cherry Si</t>
  </si>
  <si>
    <t>EH1485</t>
  </si>
  <si>
    <t>ET.베러립스-톡PK027설레이고쉬폰핑크</t>
  </si>
  <si>
    <t>EH1486</t>
  </si>
  <si>
    <t>ET.베러립스-톡PK006스윗소다</t>
  </si>
  <si>
    <t>Et. Verburg - Tok PK006 Sweet</t>
  </si>
  <si>
    <t>EH1487</t>
  </si>
  <si>
    <t>ET.베러립스-톡PK004쥬얼플레이</t>
  </si>
  <si>
    <t>Et. Verburi - Tok PK004 Jeweplay</t>
  </si>
  <si>
    <t>EH1488</t>
  </si>
  <si>
    <t>ET.베러립스-톡PK007플라밍고랜드</t>
  </si>
  <si>
    <t>EH1489</t>
  </si>
  <si>
    <t>ET.베러립스-톡OR201썸타는제팬</t>
  </si>
  <si>
    <t>Et. Verburg - Tok OR201</t>
  </si>
  <si>
    <t>EH1490</t>
  </si>
  <si>
    <t>ET.(면세)베러립스-톡OR208피오니부케</t>
  </si>
  <si>
    <t>Et. (Duty-free) Verburi - Tok OR208 Fionibuke</t>
  </si>
  <si>
    <t>EH1491</t>
  </si>
  <si>
    <t>ET.(루돌프)베러립스-톡OR209비밀선물</t>
  </si>
  <si>
    <t>Et. (Rudolph) Verburg - Tok OR209 Secret Gift</t>
  </si>
  <si>
    <t>EH1492</t>
  </si>
  <si>
    <t>ET.베러립스-톡OR207코랄라이트</t>
  </si>
  <si>
    <t>Et. Verburi - Tok OR207 Coral Light</t>
  </si>
  <si>
    <t>EH1493</t>
  </si>
  <si>
    <t>ET.베러립스-톡OR203빈티지웨이</t>
  </si>
  <si>
    <t>Et. Viritics - Tok OR203 Vintage Way</t>
  </si>
  <si>
    <t>EH1494</t>
  </si>
  <si>
    <t>ET.베러립스-톡OR202쥬시쥬스</t>
  </si>
  <si>
    <t>Et. Verburi - Tok OR202 Juicy Juice</t>
  </si>
  <si>
    <t>EH1495</t>
  </si>
  <si>
    <t>ET.베러립스-톡BE101춤추는차이나</t>
  </si>
  <si>
    <t>Et. Verburi - Tok BE101 Dancing China</t>
  </si>
  <si>
    <t>EH1496</t>
  </si>
  <si>
    <t>ET.마이뷰티툴트윙클미니브러쉬세트스노우에디션</t>
  </si>
  <si>
    <t>Et. My Bait Tult Wingcloth Mini Brush Setsunou Edition</t>
  </si>
  <si>
    <t>EH1497</t>
  </si>
  <si>
    <t>ET.베러립스-톡벨벳BE101소프트레이스</t>
  </si>
  <si>
    <t>Et. Verburg - Talk Belve BE101 SOP Trace</t>
  </si>
  <si>
    <t>EH1498</t>
  </si>
  <si>
    <t>ET.(국내)더블래스팅세럼파운데이션라이트바닐라P0330g</t>
  </si>
  <si>
    <t>Et. (Domestic) Double Right Serum Foundation Light Vanilla P0330G</t>
  </si>
  <si>
    <t>EH1499</t>
  </si>
  <si>
    <t>ET.(국내)더블래스팅세럼파운데이션페탈P0430g</t>
  </si>
  <si>
    <t>Et. (Domestic) DBRASTING Serum Foundation Petal P0430G</t>
  </si>
  <si>
    <t>EH1500</t>
  </si>
  <si>
    <t>ET.(국내)더블래스팅세럼파운데이션퓨어N0230g</t>
  </si>
  <si>
    <t>Et. (Domestic) DBRating Serum Foundation Pure N0230G</t>
  </si>
  <si>
    <t>EH1501</t>
  </si>
  <si>
    <t>ET.(국내)더블래스팅세럼파운데이션뉴트럴바닐라N0330g</t>
  </si>
  <si>
    <t>Et. (Domestic) DBRASTING Serum Foundation Neutral Vanilla N0330G</t>
  </si>
  <si>
    <t>EH1502</t>
  </si>
  <si>
    <t>ET.(국내)더블래스팅세럼파운데이션뉴트럴베이지N0430g</t>
  </si>
  <si>
    <t>Et. (Domestic) DBRating Serum Foundation New Travel N0430G</t>
  </si>
  <si>
    <t>EH1503</t>
  </si>
  <si>
    <t>ET.(국내)더블래스팅세럼파운데이션샌드N0530g</t>
  </si>
  <si>
    <t>Et. (Domestic) DBRating Serum Foundation Sand N0530G</t>
  </si>
  <si>
    <t>EH1504</t>
  </si>
  <si>
    <t>ET.(국내)더블래스팅세럼파운데이션탠N0630g</t>
  </si>
  <si>
    <t>Et. (Domestic) DBRating Serum Foundation Tan N0630G</t>
  </si>
  <si>
    <t>EH1505</t>
  </si>
  <si>
    <t>ET.(국내)더블래스팅세럼파운데이션앰버N0730g</t>
  </si>
  <si>
    <t>Et. (Domestic) DBRating Serum Foundation Amber N0730G</t>
  </si>
  <si>
    <t>EH1506</t>
  </si>
  <si>
    <t>ET.(국내)더블래스팅세럼파운데이션아이보리Y0330g</t>
  </si>
  <si>
    <t>Et. (Domestic) DBRating Serum Foundation Ivory Y0330G</t>
  </si>
  <si>
    <t>EH1507</t>
  </si>
  <si>
    <t>ET.(국내)더블래스팅세럼파운데이션허니샌드Y0530g</t>
  </si>
  <si>
    <t>Et. (Domestic) Double Road Serum Foundation Honey Sand Y0530G</t>
  </si>
  <si>
    <t>EH1508</t>
  </si>
  <si>
    <t>ET.(국내)더블래스팅세럼파운데이션베이지Y0430g</t>
  </si>
  <si>
    <t>Et. (Domestic) Double Gramble Serum Foundation Beige Y0430G</t>
  </si>
  <si>
    <t>EH1509</t>
  </si>
  <si>
    <t>ET.(국내)더블래스팅세럼파운데이션로지퓨어P0230g</t>
  </si>
  <si>
    <t>Et. (Domestic) DBRating Serum Foundation Lodge Pure P0230G</t>
  </si>
  <si>
    <t>EH1510</t>
  </si>
  <si>
    <t>ET.몬스터폼클렌저250ml</t>
  </si>
  <si>
    <t>Et. Monster Foam Cleanser 250ml</t>
  </si>
  <si>
    <t>EH1511</t>
  </si>
  <si>
    <t>ET.플레이컬러아이즈미니#킷캣오리지널</t>
  </si>
  <si>
    <t>Et. Play color essmini # kiketch original</t>
  </si>
  <si>
    <t>EH1512</t>
  </si>
  <si>
    <t>ET.플레이컬러아이즈미니#킷캣스트로베리티라미수</t>
  </si>
  <si>
    <t>EH1513</t>
  </si>
  <si>
    <t>ET.플레이101컨투어듀오5종세트3호내추럴(면세)</t>
  </si>
  <si>
    <t>Et. Play 101 Contour Duo 5-piece set 3</t>
  </si>
  <si>
    <t>EH1514</t>
  </si>
  <si>
    <t>ET.베러립스-톡벨벳BE104진저쿠키</t>
  </si>
  <si>
    <t>Et. Verburi - Talk Belve BE104 Gingerbread Cookies</t>
  </si>
  <si>
    <t>EH1515</t>
  </si>
  <si>
    <t>ET.베러립스-톡벨벳BE109떨리고쉬폰베이지</t>
  </si>
  <si>
    <t>Et. Verburi - Talk Belve BE109 Shaking Chiffon Beige</t>
  </si>
  <si>
    <t>EH1516</t>
  </si>
  <si>
    <t>ET.베러립스-톡벨벳RD303럭키키스</t>
  </si>
  <si>
    <t>Et. Verburi - Talk Belvet RD303 Lucky Kiss</t>
  </si>
  <si>
    <t>EH1517</t>
  </si>
  <si>
    <t>ET.베러립스-톡벨벳RD313예쁘고쉬폰레드</t>
  </si>
  <si>
    <t>Et. Verburi - Talk Belve RD313 Pretty Goshon Red</t>
  </si>
  <si>
    <t>EH1518</t>
  </si>
  <si>
    <t>ET.베러립스-톡벨벳BR402러브로지</t>
  </si>
  <si>
    <t>EH1519</t>
  </si>
  <si>
    <t>ET.베러립스-톡벨벳OR201레트로즈</t>
  </si>
  <si>
    <t>Et. Verburi - Talk Belve Or201 Retroz</t>
  </si>
  <si>
    <t>EH1520</t>
  </si>
  <si>
    <t>ET.베러립스-톡벨벳RD312냉정한레드</t>
  </si>
  <si>
    <t>Et. Verburi - Talk Bavelve RD312 Cold Red</t>
  </si>
  <si>
    <t>EH1521</t>
  </si>
  <si>
    <t>ET.베러립스-톡벨벳BR404겁먹은레드</t>
  </si>
  <si>
    <t>Et. Verburg - Talk Belve BR404 frightened red</t>
  </si>
  <si>
    <t>EH1522</t>
  </si>
  <si>
    <t>ET.베러립스-톡벨벳BE105더스티피치</t>
  </si>
  <si>
    <t>Et. Verburi - Talk Belve BE105</t>
  </si>
  <si>
    <t>EH1523</t>
  </si>
  <si>
    <t>ET.베러립스-톡벨벳PK003무드업</t>
  </si>
  <si>
    <t>Et. Verbet - Talk Belvet PK003 Moodup</t>
  </si>
  <si>
    <t>EH1524</t>
  </si>
  <si>
    <t>ET.베러립스-톡벨벳PK002밍크핑크</t>
  </si>
  <si>
    <t>EH1525</t>
  </si>
  <si>
    <t>ET.베러립스-톡벨벳PK005푸쉬푸시아</t>
  </si>
  <si>
    <t>EH1526</t>
  </si>
  <si>
    <t>ET.베러립스-톡벨벳PK004와일드플라워</t>
  </si>
  <si>
    <t>Et. Verbet - Talk Bavelve PK004 Wild Flower</t>
  </si>
  <si>
    <t>EH1527</t>
  </si>
  <si>
    <t>ET.베러립스-톡벨벳BR406할로할로윈</t>
  </si>
  <si>
    <t>Et. Verburg - Talk Belle BR406 Hollow ROW</t>
  </si>
  <si>
    <t>EH1528</t>
  </si>
  <si>
    <t>ET.베러립스-톡벨벳RD301버닝파이어</t>
  </si>
  <si>
    <t>EH1529</t>
  </si>
  <si>
    <t>ET.베러립스-톡벨벳PK006비쥬얼센터</t>
  </si>
  <si>
    <t>Et. Verbet - Talk Belvet PK006 Visual Center</t>
  </si>
  <si>
    <t>EH1530</t>
  </si>
  <si>
    <t>ET.베러립스-톡벨벳OR204핑크뮬리</t>
  </si>
  <si>
    <t>Et. Verburi - Talk Belvet OR204 Pink Mulli</t>
  </si>
  <si>
    <t>EH1531</t>
  </si>
  <si>
    <t>ET.베러립스-톡벨벳OR205피치온탑</t>
  </si>
  <si>
    <t>EH1532</t>
  </si>
  <si>
    <t>ET.베러립스-톡벨벳OR202만다린피치</t>
  </si>
  <si>
    <t>Et. Verburi - Talk Belle Or202 Mandarin Pitch</t>
  </si>
  <si>
    <t>EH1533</t>
  </si>
  <si>
    <t>ET.베러립스-톡벨벳OR203슈가휩</t>
  </si>
  <si>
    <t>Et. Verburi - Talk Belve Or203 Sugar</t>
  </si>
  <si>
    <t>EH1534</t>
  </si>
  <si>
    <t>ET.베러립스-톡벨벳BE102달링베이지</t>
  </si>
  <si>
    <t>EH1535</t>
  </si>
  <si>
    <t>ET.베러립스-톡벨벳OR206캡틴캔디</t>
  </si>
  <si>
    <t>Et. Verburi - Talk Belve Or206 Captain Candy</t>
  </si>
  <si>
    <t>EH1536</t>
  </si>
  <si>
    <t>ET.베러립스-톡벨벳BE103카인다누드</t>
  </si>
  <si>
    <t>Et. Verburg - Talk Belve BE103 Kinda Nude</t>
  </si>
  <si>
    <t>EH1537</t>
  </si>
  <si>
    <t>ET.베러립스-톡벨벳RD302오루비</t>
  </si>
  <si>
    <t>EH1538</t>
  </si>
  <si>
    <t>ET.베러립스-톡벨벳BR405모브온</t>
  </si>
  <si>
    <t>Et. Verburi - Talk Belve BR405 Movie</t>
  </si>
  <si>
    <t>EH1539</t>
  </si>
  <si>
    <t>ET.베러립스-톡벨벳BR403칠링칠리</t>
  </si>
  <si>
    <t>Et. Verburg - Talk Belle BR403 Chilly Chili</t>
  </si>
  <si>
    <t>EH1540</t>
  </si>
  <si>
    <t>ET.매직프레스34호</t>
  </si>
  <si>
    <t>Et. Magic Press 34</t>
  </si>
  <si>
    <t>EH1541</t>
  </si>
  <si>
    <t>ET.매직프레스35호</t>
  </si>
  <si>
    <t>Et. Magic Press 35</t>
  </si>
  <si>
    <t>EH1542</t>
  </si>
  <si>
    <t>ET.(온)스킨글로우에센스쿠션N06탠리필</t>
  </si>
  <si>
    <t>Et. (On) Skin Glow Essence Cushion N06 Tani Phil</t>
  </si>
  <si>
    <t>EH1543</t>
  </si>
  <si>
    <t>ET.(온)스킨글로우에센스쿠션P03라이트바닐라리필</t>
  </si>
  <si>
    <t>Et. (On) Skin Glow Essence Cushion P03 Light Vanilla Left</t>
  </si>
  <si>
    <t>EH1544</t>
  </si>
  <si>
    <t>ET.베러립스-톡벨벳BE119말린오렌지비앙코</t>
  </si>
  <si>
    <t>Et. Verburi - Talk Belve BE119 Dried Orange Vienco</t>
  </si>
  <si>
    <t>EH1545</t>
  </si>
  <si>
    <t>ET.이지핏젤아이라이너#01블랙</t>
  </si>
  <si>
    <t>Et. This is a pit fit</t>
  </si>
  <si>
    <t>EH1546</t>
  </si>
  <si>
    <t>ET.이지핏젤아이라이너#02딥브라운</t>
  </si>
  <si>
    <t>EH1547</t>
  </si>
  <si>
    <t>ET.웨어유어모먼트바디미스트오늘의날씨2호레인홀릭</t>
  </si>
  <si>
    <t>EH1548</t>
  </si>
  <si>
    <t>ET.이지핏젤아이라이너#03밀크브라운</t>
  </si>
  <si>
    <t>Et. Easy Pitch Gel Ayer # 03 Milk Brown</t>
  </si>
  <si>
    <t>EH1549</t>
  </si>
  <si>
    <t>ET.고마쥬필링패드</t>
  </si>
  <si>
    <t>Et. Goma Jilling Pad</t>
  </si>
  <si>
    <t>EH1550</t>
  </si>
  <si>
    <t>ET.마이뷰티툴브러쉬112컨실러풀커버(19)</t>
  </si>
  <si>
    <t>Et. MYVILE Tool Brush 112 Concealer Pool Cover (19)</t>
  </si>
  <si>
    <t>EH1551</t>
  </si>
  <si>
    <t>ET.마이뷰티툴브러쉬122파운데이션모공커버(19)</t>
  </si>
  <si>
    <t>Et. MYVITY Tool Brush 122 Foundation Pore Cover (19)</t>
  </si>
  <si>
    <t>EH1552</t>
  </si>
  <si>
    <t>ET.룩앳.아이즈쥬얼(1904)BE116아임파인</t>
  </si>
  <si>
    <t>Et. Look A. Izu Jewel (1904) Be116</t>
  </si>
  <si>
    <t>EH1553</t>
  </si>
  <si>
    <t>ET.유브이더블컷핑크선쿠션(온)</t>
  </si>
  <si>
    <t>EH1554</t>
  </si>
  <si>
    <t>ET.룩앳.아이즈쥬얼(1904)OR207상큼하다귤</t>
  </si>
  <si>
    <t>Et. Look A. Ais Jewel (1904) OR207</t>
  </si>
  <si>
    <t>EH1555</t>
  </si>
  <si>
    <t>ET.룩앳.아이즈까페(1904)BR420무화과그리좋은지</t>
  </si>
  <si>
    <t>EH1556</t>
  </si>
  <si>
    <t>ET.플레이101컨투어듀오2종세트2호인텐스(면세)</t>
  </si>
  <si>
    <t>Et. Play 101 Contour Duo 2-piece 2</t>
  </si>
  <si>
    <t>EH1557</t>
  </si>
  <si>
    <t>ET.플레이컬러아이즈(18년6월)S/S세트(면세전용)</t>
  </si>
  <si>
    <t>Et. Play Color Iiz (June 18) S / S Set (Duty Free)</t>
  </si>
  <si>
    <t>EH1558</t>
  </si>
  <si>
    <t>ET.마이뷰티툴마카롱퍼프3개입</t>
  </si>
  <si>
    <t>EH1559</t>
  </si>
  <si>
    <t>ET.청순거짓브라우볼류마이저3호라이트브라운8g</t>
  </si>
  <si>
    <t>EH1560</t>
  </si>
  <si>
    <t>ET.청순거짓브라우볼류마이저4호레드브라운8g</t>
  </si>
  <si>
    <t>Et. Brown Ball Solid Magic 4 Holds Brown 8G</t>
  </si>
  <si>
    <t>EH1561</t>
  </si>
  <si>
    <t>ET.청순거짓브라우볼류마이저6호시크릿볼륨8g</t>
  </si>
  <si>
    <t>EH1562</t>
  </si>
  <si>
    <t>ET.디어마이립스톡케이스#43(18년9월)</t>
  </si>
  <si>
    <t>Et. Deer Maidystock Case # 43 (September 18)</t>
  </si>
  <si>
    <t>EH1563</t>
  </si>
  <si>
    <t>ET.디어마이립스톡케이스#44(18년9월)</t>
  </si>
  <si>
    <t>Et. Deer Maidystock Case # 44 (September 18)</t>
  </si>
  <si>
    <t>EH1564</t>
  </si>
  <si>
    <t>ET.디어마이립스톡케이스#45(18년9월)</t>
  </si>
  <si>
    <t>Et. Deer Mental # 45 (September 18)</t>
  </si>
  <si>
    <t>EH1565</t>
  </si>
  <si>
    <t>ET.디어마이립스톡케이스#46(18년9월)</t>
  </si>
  <si>
    <t>Et. Deer Mental # 46 (September 18)</t>
  </si>
  <si>
    <t>EH1566</t>
  </si>
  <si>
    <t>ET.AC클린업올인원젤100ml(면세/온라인)</t>
  </si>
  <si>
    <t>ET.AC Clean Upon Terms Gel 100ml (Duty Free / Online)</t>
  </si>
  <si>
    <t>EH1567</t>
  </si>
  <si>
    <t>ET.쥬얼빔겔마스크_클래식골드</t>
  </si>
  <si>
    <t>Et. Jewel Beam Gel Mask _ Classic Gold</t>
  </si>
  <si>
    <t>EH1568</t>
  </si>
  <si>
    <t>ET.쥬얼빔아이패치_클래식골드</t>
  </si>
  <si>
    <t>Et. Jewel Beam I Patch _ Classic Gold</t>
  </si>
  <si>
    <t>EH1569</t>
  </si>
  <si>
    <t>ET.쥬얼빔겔마스크_블러싱루비</t>
  </si>
  <si>
    <t>Et. Jewel Beam Gel Mask _ Blossom</t>
  </si>
  <si>
    <t>EH1570</t>
  </si>
  <si>
    <t>ET.매트시크립라커13호OR203비타에너지</t>
  </si>
  <si>
    <t>Et. Matte Sik Leker 13 OR203 Vita Energy</t>
  </si>
  <si>
    <t>EH1571</t>
  </si>
  <si>
    <t>ET.매트시크립라커14호OR204슈퍼토마토</t>
  </si>
  <si>
    <t>Et. Matte Skip Lek 14 OR204 Super Tomato</t>
  </si>
  <si>
    <t>EH1572</t>
  </si>
  <si>
    <t>ET.모던옴므올인원선에센스100ML</t>
  </si>
  <si>
    <t>ET. Modern Homme Omol</t>
  </si>
  <si>
    <t>EH1573</t>
  </si>
  <si>
    <t>ET.샤인시크립라커1호BE101미스티실루엣(예리)</t>
  </si>
  <si>
    <t>Et. Shine Sik Leker No. 1 BE101 Misty Silhouette (Jeric)</t>
  </si>
  <si>
    <t>EH1574</t>
  </si>
  <si>
    <t>ET.샤인시크립라커2호RD301로즈코코(슬기)</t>
  </si>
  <si>
    <t>Et. Shine Sikiracker No. 2 RD301 Rose Coco (wisdom)</t>
  </si>
  <si>
    <t>EH1575</t>
  </si>
  <si>
    <t>ET.샤인시크립라커4호RD302레인보우보스(웬디)</t>
  </si>
  <si>
    <t>Et. Shine Sikipracker 4 RD302 Rainbowbos (Wendy)</t>
  </si>
  <si>
    <t>EH1576</t>
  </si>
  <si>
    <t>ET.샤인시크립라커7호OR201쥬시프레쉬(아이린)</t>
  </si>
  <si>
    <t>Et. Shine Sik Leker 7 OR201 Juicy Fresh (Irene)</t>
  </si>
  <si>
    <t>EH1577</t>
  </si>
  <si>
    <t>ET.샤인시크립라커9호OR203빈티지캐롯(조이)</t>
  </si>
  <si>
    <t>Et. Shine Sikiprack 9 OR203 Vintage Carot (Joey)</t>
  </si>
  <si>
    <t>EH1578</t>
  </si>
  <si>
    <t>ET.샤인시크립라커10호RD303소울캐쳐</t>
  </si>
  <si>
    <t>Et. Shine Sik Leker 10 RD303 Soul Catcher</t>
  </si>
  <si>
    <t>EH1579</t>
  </si>
  <si>
    <t>ET.마이뷰티툴뿌리볼륨집게2P</t>
  </si>
  <si>
    <t>EH1580</t>
  </si>
  <si>
    <t>ET.(글로벌)유브이더블컷산뜻선젤</t>
  </si>
  <si>
    <t>Et. (Global) Yub Eunble Cut Acid Gel Gel</t>
  </si>
  <si>
    <t>EH1581</t>
  </si>
  <si>
    <t>ET.(피글렛)순정스킨케어2종세트</t>
  </si>
  <si>
    <t>Et. (Fleeet) Genuine Skin Care 2 Type Set</t>
  </si>
  <si>
    <t>EH1582</t>
  </si>
  <si>
    <t>ET.마이뷰티툴미니헤어브러쉬</t>
  </si>
  <si>
    <t>Et. My Beauty Tool Mini Hair Brush</t>
  </si>
  <si>
    <t>EH1583</t>
  </si>
  <si>
    <t>ET.원데이원드롭리얼센텔라병풀앰플[진정]</t>
  </si>
  <si>
    <t>EH1584</t>
  </si>
  <si>
    <t>ET.원데이원드롭리얼프로폴리스앰플[영양]</t>
  </si>
  <si>
    <t>EH1585</t>
  </si>
  <si>
    <t>ET.원데이원드롭리얼히아루로닉앰플[수분]</t>
  </si>
  <si>
    <t>EH1586</t>
  </si>
  <si>
    <t>ET.핫스타일버블헤어컬러링AD(19)-1B딥블랙</t>
  </si>
  <si>
    <t>Et. Hot star bubble hair coloring AD (19) -1b Deep Black</t>
  </si>
  <si>
    <t>EH1587</t>
  </si>
  <si>
    <t>ET.핫스타일버블헤어컬러링AD(19)-6B차콜그레이</t>
  </si>
  <si>
    <t>Et. Hot star bubble hair coloring AD (19) -6B Charcoal Gray</t>
  </si>
  <si>
    <t>EH1588</t>
  </si>
  <si>
    <t>ET.순정스킨케어3종세트</t>
  </si>
  <si>
    <t>Et. Genuine Skin Care 3-piece set</t>
  </si>
  <si>
    <t>EH1589</t>
  </si>
  <si>
    <t>ET.마이뷰티툴강력몬스터헤어밴드</t>
  </si>
  <si>
    <t>Et. My Beauty Tools Strong Monster Hair Band</t>
  </si>
  <si>
    <t>EH1590</t>
  </si>
  <si>
    <t>ET.샤인시크립라커6호PK002뮤즈온</t>
  </si>
  <si>
    <t>Et. Shine Sikiracker No. 6 PK002 Museon</t>
  </si>
  <si>
    <t>EH1591</t>
  </si>
  <si>
    <t>ET.마이뷰티툴순둥몬스터헤어밴드</t>
  </si>
  <si>
    <t>Et. My Beauty Tools Pundle Monster Hair Band</t>
  </si>
  <si>
    <t>EH1592</t>
  </si>
  <si>
    <t>ET.스킨글로우에센스쿠션N03뉴트럴바닐라</t>
  </si>
  <si>
    <t>Et. Skin Glow Essence Cushion N03 Nutral Vanilla</t>
  </si>
  <si>
    <t>EH1593</t>
  </si>
  <si>
    <t>ET.스킨글로우에센스쿠션N04뉴트럴베이지</t>
  </si>
  <si>
    <t>Et. Skin Glow Essence Cushion N04 Neutral Beige</t>
  </si>
  <si>
    <t>EH1594</t>
  </si>
  <si>
    <t>ET.스킨글로우에센스쿠션N05샌드</t>
  </si>
  <si>
    <t>Et. Skin Glow Essence Cushion N05 Sand</t>
  </si>
  <si>
    <t>EH1595</t>
  </si>
  <si>
    <t>ET.(피크닉)블라썸치크BE101매년봐도예쁜가봄</t>
  </si>
  <si>
    <t>Et. (Picnic) Blah Sum Chick BE101 Even if you look at every year</t>
  </si>
  <si>
    <t>EH1596</t>
  </si>
  <si>
    <t>ET.(온)스킨글로우에센스쿠션N03뉴트럴바닐라리필</t>
  </si>
  <si>
    <t>Et. (On) Skin Glow Essence Cushion N03 Neutral Vanilla Left</t>
  </si>
  <si>
    <t>EH1597</t>
  </si>
  <si>
    <t>ET.(온)스킨글로우에센스쿠션N04뉴트럴베이지리필</t>
  </si>
  <si>
    <t>Et. (On) Skin Glow Essence Cushion N04 Neutral Big Refill</t>
  </si>
  <si>
    <t>EH1598</t>
  </si>
  <si>
    <t>ET.플레이101펜슬(18AD)1호GR701</t>
  </si>
  <si>
    <t>Et. Play 101 Pencil (18AD) 1 GR701</t>
  </si>
  <si>
    <t>EH1599</t>
  </si>
  <si>
    <t>ET.플레이101펜슬(18AD)2호BR401</t>
  </si>
  <si>
    <t>Et. Play 101 Pencil (18AD) 2 BR401</t>
  </si>
  <si>
    <t>EH1600</t>
  </si>
  <si>
    <t>ET.플레이101펜슬(18AD)3호BE101</t>
  </si>
  <si>
    <t>Et. Play 101 Pencil (18AD) 3 BE101</t>
  </si>
  <si>
    <t>EH1601</t>
  </si>
  <si>
    <t>ET.플레이101펜슬(18AD)5호BR403</t>
  </si>
  <si>
    <t>Et. Play 101 Pencil (18AD) 5 BR403</t>
  </si>
  <si>
    <t>EH1602</t>
  </si>
  <si>
    <t>ET.플레이101펜슬(18AD)6호BE102</t>
  </si>
  <si>
    <t>Et. Play 101 Pencil (18AD) 6 BE102</t>
  </si>
  <si>
    <t>EH1603</t>
  </si>
  <si>
    <t>ET.플레이101펜슬(18AD)11호PK002</t>
  </si>
  <si>
    <t>Et. Play 101 Pencil (18AD) 11 pk002</t>
  </si>
  <si>
    <t>EH1604</t>
  </si>
  <si>
    <t>ET.플레이101펜슬(18AD)13호OR202</t>
  </si>
  <si>
    <t>Et. Play 101 Pencil (18AD) 13 OR202</t>
  </si>
  <si>
    <t>EH1605</t>
  </si>
  <si>
    <t>ET.플레이101펜슬(18AD)15호RD301</t>
  </si>
  <si>
    <t>Et. Play 101 Pencil (18AD) 15 RD301</t>
  </si>
  <si>
    <t>EH1606</t>
  </si>
  <si>
    <t>ET.플레이101펜슬(18AD)22호BR410</t>
  </si>
  <si>
    <t>Et. Play 101 Pencil (18AD) 22 BR410</t>
  </si>
  <si>
    <t>EH1607</t>
  </si>
  <si>
    <t>ET.플레이101펜슬(18AD)23호GR702</t>
  </si>
  <si>
    <t>Et. Play 101 Pencil (18AD) 23 GR702</t>
  </si>
  <si>
    <t>EH1608</t>
  </si>
  <si>
    <t>ET.플레이101펜슬(18AD)25호BL602</t>
  </si>
  <si>
    <t>Et. Play 101 Pencil (18AD) 25 BL602</t>
  </si>
  <si>
    <t>EH1609</t>
  </si>
  <si>
    <t>ET.플레이101펜슬(18AD)32호RD303</t>
  </si>
  <si>
    <t>Et. Play 101 Pencil (18AD) 32 RD303</t>
  </si>
  <si>
    <t>EH1610</t>
  </si>
  <si>
    <t>ET.몬스터미셀라클렌징워터700ml(18AD)</t>
  </si>
  <si>
    <t>Et. Month Times Cellar Cleansing Water 700ml (18AD)</t>
  </si>
  <si>
    <t>EH1611</t>
  </si>
  <si>
    <t>ET.몬스터미셀라클렌징워터300ml(18AD)</t>
  </si>
  <si>
    <t>Et. Mons Tumi Cellar Cleansing Water 300ml (18AD)</t>
  </si>
  <si>
    <t>EH1612</t>
  </si>
  <si>
    <t>ET.(피크닉)매트시크립라커15호OR205피크닉가나봄</t>
  </si>
  <si>
    <t>Et. (Picnic) Mat Sik Leker 15 Or205 Picnic Ghana Spring</t>
  </si>
  <si>
    <t>EH1613</t>
  </si>
  <si>
    <t>ET.(피크닉)에어무스아이즈BR402365일꽃길걷나봄</t>
  </si>
  <si>
    <t>Et. (Picnic) Airta Iz BR402365</t>
  </si>
  <si>
    <t>EH1614</t>
  </si>
  <si>
    <t>ET.(피크닉)에어무스아이즈BR403애교듬뿍!윙크하나봄</t>
  </si>
  <si>
    <t>Et. (Picnic) Aer Mus Iears BR403 plenty of kids! Winks, spring</t>
  </si>
  <si>
    <t>EH1615</t>
  </si>
  <si>
    <t>ET.핫스타일버블헤어컬러링AD(19)-7N내추럴브라운</t>
  </si>
  <si>
    <t>Et. Hot Style Bubble Hair Coloring AD (19) -7N Natural Brown</t>
  </si>
  <si>
    <t>EH1616</t>
  </si>
  <si>
    <t>ET.핫스타일버블헤어컬러링AD(19)-8N애쉬골드</t>
  </si>
  <si>
    <t>Et. Hot star bubble hair coloring ad (19) -8n ash gold</t>
  </si>
  <si>
    <t>EH1617</t>
  </si>
  <si>
    <t>ET.핫스타일버블헤어컬러링AD(19)-7GR카키브라운</t>
  </si>
  <si>
    <t>Et. Hot Style Bubble Hair Coloring AD (19) -7GR Khaki Brown</t>
  </si>
  <si>
    <t>EH1618</t>
  </si>
  <si>
    <t>ET.핫스타일버블헤어컬러링AD(19)-9O브릭오렌지</t>
  </si>
  <si>
    <t>Et. Hot Style Bubble Hair Coloring AD (19) -9o Brickon</t>
  </si>
  <si>
    <t>EH1619</t>
  </si>
  <si>
    <t>ET.핫스타일버블헤어컬러링AD(19)-7R체리레드</t>
  </si>
  <si>
    <t>Et. Hot star bubble hair coloring AD (19) -7R Cherry Red</t>
  </si>
  <si>
    <t>EH1620</t>
  </si>
  <si>
    <t>ET.핫스타일버블헤어컬러링AD(19)-10PK핑크헤이즐넛</t>
  </si>
  <si>
    <t>Et. Hot star bubble hair coloring ad (19) -10pk pink hazelnut</t>
  </si>
  <si>
    <t>EH1621</t>
  </si>
  <si>
    <t>ET.핫스타일버블헤어컬러링AD(19)-10PP애쉬바이올렛</t>
  </si>
  <si>
    <t>Et. Hot star bubble hair coloring AD (19) -10pp ash Violet</t>
  </si>
  <si>
    <t>EH1622</t>
  </si>
  <si>
    <t>ET.핫스타일크림헤어컬러링AD(19)-5N초코모카브라운</t>
  </si>
  <si>
    <t>Et. Hot Style Cream Hair Coloring AD (19) -5n Chocolate Mocha Brown</t>
  </si>
  <si>
    <t>EH1623</t>
  </si>
  <si>
    <t>ET.핫스타일크림헤어컬러링AD(19)-11N바닐라골드브라운</t>
  </si>
  <si>
    <t>Et. Hot Style Cream Hair Coloring AD (19) -11n Vanilla Gold Brown</t>
  </si>
  <si>
    <t>EH1624</t>
  </si>
  <si>
    <t>ET.룩앳.아이즈(1805)카페BR414초코초코딸기초코</t>
  </si>
  <si>
    <t>Et. Look A. Iz (1805) Cafe BR414 Chocolate Code</t>
  </si>
  <si>
    <t>EH1625</t>
  </si>
  <si>
    <t>ET.룩앳.아이즈(1805)카페PP506쫀득한타로밀크</t>
  </si>
  <si>
    <t>Et. Look A. IS (1805) Cafe PP506</t>
  </si>
  <si>
    <t>EH1626</t>
  </si>
  <si>
    <t>ET.탄산톡틴트자판기4종세트</t>
  </si>
  <si>
    <t>EH1627</t>
  </si>
  <si>
    <t>ET.플레이젤네일디자인팁#1러브미프렌치</t>
  </si>
  <si>
    <t>Et. Play gel day design tip # 1 love Miff wrench</t>
  </si>
  <si>
    <t>EH1628</t>
  </si>
  <si>
    <t>ET.플레이젤네일디자인팁#3하트시그널</t>
  </si>
  <si>
    <t>Et. Play gel day design tip # 3 Heart</t>
  </si>
  <si>
    <t>EH1629</t>
  </si>
  <si>
    <t>ET.플레이젤네일디자인팁#6자내손바다</t>
  </si>
  <si>
    <t>Et. Play gel day design tip # 6</t>
  </si>
  <si>
    <t>EH1630</t>
  </si>
  <si>
    <t>ET.플레이젤네일디자인팁#5문크리스탈파워</t>
  </si>
  <si>
    <t>Et. Play gel day design tip # 5 door crystal power</t>
  </si>
  <si>
    <t>EH1631</t>
  </si>
  <si>
    <t>ET.플레이젤네일디자인팁#4레인보우샤베트</t>
  </si>
  <si>
    <t>Et. Play Gel Nine Design Tips # 4 Rainbow Shabet</t>
  </si>
  <si>
    <t>EH1632</t>
  </si>
  <si>
    <t>ET.탄산톡틴트BL601밀키소다</t>
  </si>
  <si>
    <t>Et. Talkumatics BL601 Milki Soda</t>
  </si>
  <si>
    <t>EH1633</t>
  </si>
  <si>
    <t>ET.탄산톡틴트OR201자몽판타지</t>
  </si>
  <si>
    <t>Et. Talkumet Tinted Or201 Gamong Fantasy</t>
  </si>
  <si>
    <t>EH1634</t>
  </si>
  <si>
    <t>ET.탄산톡틴트PK001복숭아톡톡톡</t>
  </si>
  <si>
    <t>Et. Kyotoxintint PK001 Peach Talk Talk</t>
  </si>
  <si>
    <t>EH1635</t>
  </si>
  <si>
    <t>ET.탄산톡틴트PP501포도치어스!</t>
  </si>
  <si>
    <t>Et. Kyotintint PP501 grape cheers!</t>
  </si>
  <si>
    <t>EH1636</t>
  </si>
  <si>
    <t>ET.러블리쿠키블러셔BR401핑크브라우니(시빼테)</t>
  </si>
  <si>
    <t>Et. Lovely Cookie Blusher BR401 Pink Brownie (Sheat)</t>
  </si>
  <si>
    <t>EH1637</t>
  </si>
  <si>
    <t>ET.픽앤클린수정화장티슈</t>
  </si>
  <si>
    <t>Et. Pix &amp; Clean Crystal Cosmetics</t>
  </si>
  <si>
    <t>EH1638</t>
  </si>
  <si>
    <t>ET.헤어시크릿두피쿨링봉(리프레시민트)</t>
  </si>
  <si>
    <t>Et. Hair Secret Dip Cooling Ring (refreshmint)</t>
  </si>
  <si>
    <t>EH1639</t>
  </si>
  <si>
    <t>ET.헤어시크릿두피쿨링봉(소프트페탈)</t>
  </si>
  <si>
    <t>Et. Hair Secret Dip Cooling Ring (Soft Spert)</t>
  </si>
  <si>
    <t>EH1640</t>
  </si>
  <si>
    <t>ET.듀얼트임마스카라4호블랙x브라운</t>
  </si>
  <si>
    <t>Et. Dualt Immascara 4 Habble x Brown</t>
  </si>
  <si>
    <t>EH1641</t>
  </si>
  <si>
    <t>ET.매직프레스페디9호썸머보트파티</t>
  </si>
  <si>
    <t>EH1642</t>
  </si>
  <si>
    <t>ET.매직프레스페디11호머스트화이트</t>
  </si>
  <si>
    <t>Et. Magic Press Pedia 11</t>
  </si>
  <si>
    <t>EH1643</t>
  </si>
  <si>
    <t>ET.매직프레스페디8호알로하와이낫</t>
  </si>
  <si>
    <t>Et. Magic Press Pedia 8 Hoalaoha Wai</t>
  </si>
  <si>
    <t>EH1644</t>
  </si>
  <si>
    <t>ET.픽앤클린리무버티슈</t>
  </si>
  <si>
    <t>Et. Pix &amp; Clean Removal Tissue</t>
  </si>
  <si>
    <t>EH1645</t>
  </si>
  <si>
    <t>ET.베이킹파우더B.B딥클렌징폼3EA(면세)</t>
  </si>
  <si>
    <t>Et. Baking Powder B.B Deep Cleansing Foam 3EA (Duty Free)</t>
  </si>
  <si>
    <t>EH1646</t>
  </si>
  <si>
    <t>ET.플레이네일헬씨프라이머</t>
  </si>
  <si>
    <t>Et. Playnife Healthy Privileer</t>
  </si>
  <si>
    <t>EH1647</t>
  </si>
  <si>
    <t>ET.플레이네일매트탑코트</t>
  </si>
  <si>
    <t>Et. Playnay Male Male Top Coat</t>
  </si>
  <si>
    <t>EH1648</t>
  </si>
  <si>
    <t>ET.실크스카프모이스트헤어미스트120ml(18AD)</t>
  </si>
  <si>
    <t>Et. Silk Scarf Moist Hairmist 120ml (18AD)</t>
  </si>
  <si>
    <t>EH1649</t>
  </si>
  <si>
    <t>ET.플레이101컨투어듀오5종세트1호오리지널(면세)</t>
  </si>
  <si>
    <t>Et. Play 101 Contour Duo 5-piece set 1 Hoorihannel (duty-free)</t>
  </si>
  <si>
    <t>EH1650</t>
  </si>
  <si>
    <t>ET.플레이젤네일디자인팁#2여리핑크마블링</t>
  </si>
  <si>
    <t>Et. Play Gel Nine Design Tips # 2 Pink Marbling</t>
  </si>
  <si>
    <t>EH1651</t>
  </si>
  <si>
    <t>EH1652</t>
  </si>
  <si>
    <t>ET.베이킹파우더모공클렌징폼300ml(온라인전용)(16AD)</t>
  </si>
  <si>
    <t>Et. Baking Powder Pore Cleansing Foam 300ml (Online Online) (16AD)</t>
  </si>
  <si>
    <t>EH1653</t>
  </si>
  <si>
    <t>ET.플레이네일스티커풀팁#6우와한시스루</t>
  </si>
  <si>
    <t>Et. Playnale Sticker Pool Tips # 6 Wu and Han Sushu</t>
  </si>
  <si>
    <t>EH1654</t>
  </si>
  <si>
    <t>ET.블렌드포아이즈(18년6월)7호PK003</t>
  </si>
  <si>
    <t>Et. Blended Po Aizu (June 18) 7 pk003</t>
  </si>
  <si>
    <t>EH1655</t>
  </si>
  <si>
    <t>ET.플레이101컨투어듀오5종세트2호인텐스(면세)</t>
  </si>
  <si>
    <t>EH1656</t>
  </si>
  <si>
    <t>ET.플레이네일스티커풀팁#5데님숏자켓</t>
  </si>
  <si>
    <t>Et. Playnale Sticker Pool Tips # 5 Denim Short Jacket</t>
  </si>
  <si>
    <t>EH1657</t>
  </si>
  <si>
    <t>ET.플레이네일스티커풀팁#4라벤더치크</t>
  </si>
  <si>
    <t>Et. Playnecker Pool Tips # 4 Lavender Chick</t>
  </si>
  <si>
    <t>EH1658</t>
  </si>
  <si>
    <t>ET.플레이네일스티커풀팁#3청순뚝뚝</t>
  </si>
  <si>
    <t>Et. Playnary Sticker Pool Tips # 3</t>
  </si>
  <si>
    <t>EH1659</t>
  </si>
  <si>
    <t>ET.플레이네일스티커풀팁#2도트드레스</t>
  </si>
  <si>
    <t>Et. Playnecker Pool Tips # 2 Dot Dress</t>
  </si>
  <si>
    <t>EH1660</t>
  </si>
  <si>
    <t>ET.플레이네일스티커풀팁#1썸썸옥수</t>
  </si>
  <si>
    <t>Et. Playnale Sticker Pool Tips # 1 Thumbnail</t>
  </si>
  <si>
    <t>EH1661</t>
  </si>
  <si>
    <t>ET.헤어시크릿앞머리픽서</t>
  </si>
  <si>
    <t>Et. Hair Secret</t>
  </si>
  <si>
    <t>EH1662</t>
  </si>
  <si>
    <t>ET.글로우온베이스쉬머글램</t>
  </si>
  <si>
    <t>Et. Glow on Base Shimmer Glam</t>
  </si>
  <si>
    <t>EH1663</t>
  </si>
  <si>
    <t>ET.모던옴므스킨케어세트</t>
  </si>
  <si>
    <t>Et. Modern Homme Skin Care Set</t>
  </si>
  <si>
    <t>EH1664</t>
  </si>
  <si>
    <t>ET.더블버블폼150ml</t>
  </si>
  <si>
    <t>Et. Double Bubble Form 150ml</t>
  </si>
  <si>
    <t>EH1665</t>
  </si>
  <si>
    <t>ET.룩앳.아이즈(1808)OR220살짝말린꿀오렌지</t>
  </si>
  <si>
    <t>Et. Look A. Iz (1808) OR220</t>
  </si>
  <si>
    <t>EH1666</t>
  </si>
  <si>
    <t>ET.투톤트리트먼트헤어컬러9호코코아브라운</t>
  </si>
  <si>
    <t>EH1667</t>
  </si>
  <si>
    <t>ET.핫스타일버블헤어컬러링-다크차콜그레이(기)</t>
  </si>
  <si>
    <t>Et. Hot star bubble hair coloring - Dark Car Colued (Ki)</t>
  </si>
  <si>
    <t>EH1668</t>
  </si>
  <si>
    <t>ET.더블래스팅글로우마스터브러쉬</t>
  </si>
  <si>
    <t>Et. Der Barrage Glow Master Brush</t>
  </si>
  <si>
    <t>EH1669</t>
  </si>
  <si>
    <t>ET.플레이네일103호PK103진달래볼래?</t>
  </si>
  <si>
    <t>Et. Playnail 103 pk103 Azaleas?</t>
  </si>
  <si>
    <t>EH1670</t>
  </si>
  <si>
    <t>ET.플레이네일104호PK104잔망돋는피오니</t>
  </si>
  <si>
    <t>Et. Playnail 104 pk104 Magazine</t>
  </si>
  <si>
    <t>EH1671</t>
  </si>
  <si>
    <t>ET.플레이네일106호PK106마음씨예쁜꽃씨</t>
  </si>
  <si>
    <t>Et. Playnail 106 pk106 Heart</t>
  </si>
  <si>
    <t>EH1672</t>
  </si>
  <si>
    <t>ET.플레이네일108호PK108벚꽃로망주의</t>
  </si>
  <si>
    <t>Et. Playnail 108 pk108 Cherry Blossoms</t>
  </si>
  <si>
    <t>EH1673</t>
  </si>
  <si>
    <t>ET.플레이네일109호PK109튤립축제고백타임</t>
  </si>
  <si>
    <t>Et. Playnail 109 pk109 Tulip festival confession time</t>
  </si>
  <si>
    <t>EH1674</t>
  </si>
  <si>
    <t>ET.러블리쿠키블러셔(18AD)OR203감귤타르트</t>
  </si>
  <si>
    <t>Et. Lovely Cookie Blusher (18AD) OR203 Tangerine</t>
  </si>
  <si>
    <t>EH1675</t>
  </si>
  <si>
    <t>ET.미러홀릭아이글로시코팅</t>
  </si>
  <si>
    <t>EH1676</t>
  </si>
  <si>
    <t>ET.미러홀릭리퀴드아이즈RD301레드카펫드레스</t>
  </si>
  <si>
    <t>Et. Mirror Holcular Liquid Eyes RD301 Red Carpet Dress</t>
  </si>
  <si>
    <t>EH1677</t>
  </si>
  <si>
    <t>ET.미러홀릭리퀴드아이즈BE102별빛스파클러</t>
  </si>
  <si>
    <t>EH1678</t>
  </si>
  <si>
    <t>ET.미러홀릭리퀴드아이즈PK002로제아이스와인</t>
  </si>
  <si>
    <t>EH1679</t>
  </si>
  <si>
    <t>ET.미러홀릭리퀴드아이즈BE101샴페인버블</t>
  </si>
  <si>
    <t>EH1680</t>
  </si>
  <si>
    <t>ET.미러홀릭리퀴드아이즈WH902거울아거울아</t>
  </si>
  <si>
    <t>EH1681</t>
  </si>
  <si>
    <t>ET.플레이컬러아이즈(18년3월)피치팜10G</t>
  </si>
  <si>
    <t>Et. Play Color Iiz (March 18) Pitch Palm 10g</t>
  </si>
  <si>
    <t>EH1682</t>
  </si>
  <si>
    <t>ET.0.2테라피에어마스크_화이트플라워20ml</t>
  </si>
  <si>
    <t>Et.0.2 Therapy Air Mask _ White Flower 20ml</t>
  </si>
  <si>
    <t>EH1683</t>
  </si>
  <si>
    <t>ET.웨어유어모먼트바디미스트4호피스풀드림55ml</t>
  </si>
  <si>
    <t>EH1684</t>
  </si>
  <si>
    <t>ET.웨어유어모먼트바디미스트3호스파클링에너지55ml</t>
  </si>
  <si>
    <t>EH1685</t>
  </si>
  <si>
    <t>ET.액티브프루프쿨다운수딩젤100ml</t>
  </si>
  <si>
    <t>Et. Active Print Cultile Down Singer 100ml</t>
  </si>
  <si>
    <t>EH1686</t>
  </si>
  <si>
    <t>ET.몬스터클렌징워터듀오스페셜세트</t>
  </si>
  <si>
    <t>Et. Monster Cleansing Weddeau Oscar</t>
  </si>
  <si>
    <t>EH1687</t>
  </si>
  <si>
    <t>ET.프루프10젤방수펜슬5호우드파이어</t>
  </si>
  <si>
    <t>Et. Prophy 10 Gel Deals Pencil 5 Head Fire</t>
  </si>
  <si>
    <t>EH1688</t>
  </si>
  <si>
    <t>ET.프루프10젤방수펜슬4호로지브라운</t>
  </si>
  <si>
    <t>EH1689</t>
  </si>
  <si>
    <t>ET.애니올데이퍼펙트ADN05샌드리필</t>
  </si>
  <si>
    <t>Et. Ani-Day Perfect ADN05 Sand Ripping</t>
  </si>
  <si>
    <t>EH1690</t>
  </si>
  <si>
    <t>ET.애니올데이퍼펙트ADN04뉴베리필</t>
  </si>
  <si>
    <t>Et. Ani-Day Perfect ADN04 New Berry</t>
  </si>
  <si>
    <t>EH1691</t>
  </si>
  <si>
    <t>ET.애니올데이퍼펙트ADN02퓨어리필</t>
  </si>
  <si>
    <t>Et. Ani-Day Perfect ADN02 Pure Left</t>
  </si>
  <si>
    <t>EH1692</t>
  </si>
  <si>
    <t>ET.애니올데이퍼펙트ADN05샌드</t>
  </si>
  <si>
    <t>Et. Ani Day Perfect ADN05 Sand</t>
  </si>
  <si>
    <t>EH1693</t>
  </si>
  <si>
    <t>ET.애니올데이퍼펙트ADY04베이지</t>
  </si>
  <si>
    <t>Et. Ani Day Perfect ADY04 Beige</t>
  </si>
  <si>
    <t>EH1694</t>
  </si>
  <si>
    <t>ET.애니올데이퍼펙트ADN04뉴베</t>
  </si>
  <si>
    <t>Et. Anion Day Perfect ADN04 New B</t>
  </si>
  <si>
    <t>EH1695</t>
  </si>
  <si>
    <t>ET.애니올데이퍼펙트ADP04페탈</t>
  </si>
  <si>
    <t>Et. Anion Day Perfect ADP04 Petal</t>
  </si>
  <si>
    <t>EH1696</t>
  </si>
  <si>
    <t>ET.애니올데이퍼펙트ADN03뉴바</t>
  </si>
  <si>
    <t>Et. Ani Day Perfect ADN03 New Bar</t>
  </si>
  <si>
    <t>EH1697</t>
  </si>
  <si>
    <t>ET.애니올데이퍼펙트ADN02퓨어</t>
  </si>
  <si>
    <t>Et. Anion Day Perfect ADN02 Pure</t>
  </si>
  <si>
    <t>EH1698</t>
  </si>
  <si>
    <t>ET.러블리쿠키블러셔(18AD)OR201살구피치무스</t>
  </si>
  <si>
    <t>Et. Lovely Cookie Blusher (18AD) OR201 Apricot Peach Moth</t>
  </si>
  <si>
    <t>EH1699</t>
  </si>
  <si>
    <t>ET.러블리쿠키블러셔(18AD)PP501라벤더쉬폰케이크</t>
  </si>
  <si>
    <t>Et. Lovely Cookie Blusher (18AD) PP501 Lavender Chiffon Cake</t>
  </si>
  <si>
    <t>EH1700</t>
  </si>
  <si>
    <t>ET.러블리쿠키블러셔(18AD)PK004피치슈웨하스</t>
  </si>
  <si>
    <t>Et. Lovely Cookie Blusher (18AD) PK004 Pitch Shwe</t>
  </si>
  <si>
    <t>EH1701</t>
  </si>
  <si>
    <t>ET.러블리쿠키블러셔(18AD)PK002그레이프후르츠젤리</t>
  </si>
  <si>
    <t>Et. Lovely Cookie Blusher (18AD) PK002 Grape Hurts Jelly</t>
  </si>
  <si>
    <t>EH1702</t>
  </si>
  <si>
    <t>ET.러블리쿠키블러셔(18AD)PK001스트로베리슈</t>
  </si>
  <si>
    <t>Et. Lovely Cookie Blusher (18AD) PK001 Strawberry</t>
  </si>
  <si>
    <t>EH1703</t>
  </si>
  <si>
    <t>ET.컬러풀드로잉런칭키트</t>
  </si>
  <si>
    <t>Et. Color Pool Ring Launch Kit</t>
  </si>
  <si>
    <t>EH1704</t>
  </si>
  <si>
    <t>ET.(온)더블래스팅쿠션Y03아이보리리필</t>
  </si>
  <si>
    <t>Et. (On) Double rock cushion Y03 Ivory-free</t>
  </si>
  <si>
    <t>EH1705</t>
  </si>
  <si>
    <t>ET.더블래스팅쿠션P04페탈리필</t>
  </si>
  <si>
    <t>EH1706</t>
  </si>
  <si>
    <t>ET.(온)더블래스팅쿠션Y03아이보리</t>
  </si>
  <si>
    <t>Et. (On) The Barrage Cushion Y03 Ivory</t>
  </si>
  <si>
    <t>EH1707</t>
  </si>
  <si>
    <t>ET.더블래스팅쿠션P04페탈</t>
  </si>
  <si>
    <t>Et. Der Barrage Cushion P04 Petal</t>
  </si>
  <si>
    <t>EH1708</t>
  </si>
  <si>
    <t>ET.더블래스팅스킨마스터브러쉬</t>
  </si>
  <si>
    <t>Et. Der Barrage Skin Master Brush</t>
  </si>
  <si>
    <t>EH1709</t>
  </si>
  <si>
    <t>ET.플레이네일스티커쥬얼#1플라워샤워</t>
  </si>
  <si>
    <t>Et. Playnecker Quick # 1 Flower Shower</t>
  </si>
  <si>
    <t>EH1710</t>
  </si>
  <si>
    <t>ET.플레이네일스티커쥬얼#3로맨틱보트</t>
  </si>
  <si>
    <t>Et. Playnecker # 3 Romantic Boat</t>
  </si>
  <si>
    <t>EH1711</t>
  </si>
  <si>
    <t>ET.빅커버스킨핏컨실러프로샌드N05</t>
  </si>
  <si>
    <t>EH1712</t>
  </si>
  <si>
    <t>ET.빅커버스킨핏컨실러프로라이트바닐라P03</t>
  </si>
  <si>
    <t>Et. Vicker Buskin Vittor Priller Vanilla P03</t>
  </si>
  <si>
    <t>EH1713</t>
  </si>
  <si>
    <t>ET.빅커버스킨핏컨실러프로뉴트럴바닐라N03</t>
  </si>
  <si>
    <t>Et. Vicker Buskin Vitron Racer Pro New Travel Vanilla N03</t>
  </si>
  <si>
    <t>EH1714</t>
  </si>
  <si>
    <t>ET.빅커버스킨핏컨실러프로뉴트럴베이지N04</t>
  </si>
  <si>
    <t>Et. Vicker Buskin Vithon Racer Pro Nutral Beige N04</t>
  </si>
  <si>
    <t>EH1715</t>
  </si>
  <si>
    <t>ET.빅커버스킨핏컨실러프로뉴트럴민트</t>
  </si>
  <si>
    <t>Et. Vicker Buskin Victon Racer Pro Nutral Mint</t>
  </si>
  <si>
    <t>EH1716</t>
  </si>
  <si>
    <t>ET.빅커버스킨핏컨실러프로베이지Y04</t>
  </si>
  <si>
    <t>EH1717</t>
  </si>
  <si>
    <t>ET.매트시크립라커12호PK004로맨스엔로즈</t>
  </si>
  <si>
    <t>Et. Matte Sik Leker 12 PK004 Romance Enz</t>
  </si>
  <si>
    <t>EH1718</t>
  </si>
  <si>
    <t>ET.매트시크립라커3호PK002윙크하는핑크</t>
  </si>
  <si>
    <t>Et. Matte Sik Leker No. 3 PK002 Winking</t>
  </si>
  <si>
    <t>EH1719</t>
  </si>
  <si>
    <t>ET.매트시크립라커8호RD302슬기로운버건디</t>
  </si>
  <si>
    <t>Et. Matte Sik Leker 8</t>
  </si>
  <si>
    <t>EH1720</t>
  </si>
  <si>
    <t>ET.매트시크립라커11호BR401오늘은왠지브라운</t>
  </si>
  <si>
    <t>EH1721</t>
  </si>
  <si>
    <t>ET.매트시크립라커7호RD301준비된레디레드</t>
  </si>
  <si>
    <t>Et. Matte Sik Lek 17</t>
  </si>
  <si>
    <t>EH1722</t>
  </si>
  <si>
    <t>ET.매트시크립라커5호OR201상큼하죠자몽</t>
  </si>
  <si>
    <t>Et. Matte Sik Leker No. 5 OR201</t>
  </si>
  <si>
    <t>EH1723</t>
  </si>
  <si>
    <t>ET.매트시크립라커9호RD303워아이니레드</t>
  </si>
  <si>
    <t>EH1724</t>
  </si>
  <si>
    <t>ET.0.2테라피에어마스크_쑥20ml</t>
  </si>
  <si>
    <t>Et.0.2 Therapy Air Mask _ Mugwort 20ml</t>
  </si>
  <si>
    <t>EH1725</t>
  </si>
  <si>
    <t>ET.매트시크립라커4호PK003예리한핑크</t>
  </si>
  <si>
    <t>Et. Matte Sik Leker 4 PK003 sharp pink</t>
  </si>
  <si>
    <t>EH1726</t>
  </si>
  <si>
    <t>ET.매트시크립라커6호OR202얼마나오렌지</t>
  </si>
  <si>
    <t>Et. Matte Sik Leker 6 OR202 How much</t>
  </si>
  <si>
    <t>EH1727</t>
  </si>
  <si>
    <t>ET.매트시크립라커2호PK001어제보다로제</t>
  </si>
  <si>
    <t>Et. Matte Sik Leker 2</t>
  </si>
  <si>
    <t>EH1728</t>
  </si>
  <si>
    <t>ET.매트시크립라커1호BE101피치못한베이지</t>
  </si>
  <si>
    <t>Et. Matte Sik Leker No. 1 BE101 Peak Bayes</t>
  </si>
  <si>
    <t>EH1729</t>
  </si>
  <si>
    <t>ET.플레이컬러멀티팔레트#스트릿패션</t>
  </si>
  <si>
    <t>Et. Play Color Multi Plentet # Street Fashion</t>
  </si>
  <si>
    <t>EH1730</t>
  </si>
  <si>
    <t>ET.플레이컬러멀티팔레트#스팽글드레스룸</t>
  </si>
  <si>
    <t>Et. Play color multi-palettes # sequins dresses</t>
  </si>
  <si>
    <t>EH1731</t>
  </si>
  <si>
    <t>ET.플레이컬러아이팔레트#트렌치코트쇼</t>
  </si>
  <si>
    <t>Et. Play Color IALGET # Trench Court Show</t>
  </si>
  <si>
    <t>EH1732</t>
  </si>
  <si>
    <t>ET.플레이컬러아이팔레트#란제리백스테이지</t>
  </si>
  <si>
    <t>Et. Play Color IALGET # Lingerie Bag Stage</t>
  </si>
  <si>
    <t>EH1733</t>
  </si>
  <si>
    <t>ET.마이뷰티툴더블래스팅퍼프</t>
  </si>
  <si>
    <t>Et. Myvie Toolder Blast</t>
  </si>
  <si>
    <t>EH1734</t>
  </si>
  <si>
    <t>ET.빅커버스킨핏컨실러프로탠N06</t>
  </si>
  <si>
    <t>EH1735</t>
  </si>
  <si>
    <t>ET.애니올데이퍼펙트ADN08아몬드리필</t>
  </si>
  <si>
    <t>Et. Ani Day Perfect ADN08 Almond Relipe</t>
  </si>
  <si>
    <t>EH1736</t>
  </si>
  <si>
    <t>ET.애니올데이퍼펙트ADN07앰버리필</t>
  </si>
  <si>
    <t>ET. Ani-Day Perfect ADN07 Ambillia Pill</t>
  </si>
  <si>
    <t>EH1737</t>
  </si>
  <si>
    <t>ET.애니올데이퍼펙트ADN08아몬드</t>
  </si>
  <si>
    <t>Et. Ani Day Perfect ADN08 Almond</t>
  </si>
  <si>
    <t>EH1738</t>
  </si>
  <si>
    <t>ET.애니올데이퍼펙트ADN07앰버</t>
  </si>
  <si>
    <t>Et. Anion Day Perfect ADN07 Amber</t>
  </si>
  <si>
    <t>EH1739</t>
  </si>
  <si>
    <t>ET.더블래스팅쿠션_N06탠리필</t>
  </si>
  <si>
    <t>EH1740</t>
  </si>
  <si>
    <t>ET.더블래스팅쿠션_N06탠</t>
  </si>
  <si>
    <t>Et. Der Barrage Cushion _N06 Tan</t>
  </si>
  <si>
    <t>EH1741</t>
  </si>
  <si>
    <t>ET.마이뷰티툴더블래스팅쿠션퍼프</t>
  </si>
  <si>
    <t>Et. MYVITT TOUL BLASTING CUSTION PUPFP</t>
  </si>
  <si>
    <t>EH1742</t>
  </si>
  <si>
    <t>ET.애니쿠션컬러코렉터일루미교체품14g</t>
  </si>
  <si>
    <t>Et. Anisei Color Collector Illumination</t>
  </si>
  <si>
    <t>EH1743</t>
  </si>
  <si>
    <t>ET.애니쿠션컬러코렉터라벤더교체품14g</t>
  </si>
  <si>
    <t>Et. Anise Corner Collector Lavender Replacement Products 14g</t>
  </si>
  <si>
    <t>EH1744</t>
  </si>
  <si>
    <t>ET.애니쿠션컬러코렉터민트교체품14g</t>
  </si>
  <si>
    <t>Et. Anisei Color Correece Turmant Replacement Product</t>
  </si>
  <si>
    <t>EH1745</t>
  </si>
  <si>
    <t>ET.애니쿠션컬러코렉터핑크교체품14g</t>
  </si>
  <si>
    <t>Et. Anise Corner Collector Pink School 14g</t>
  </si>
  <si>
    <t>EH1746</t>
  </si>
  <si>
    <t>ET.애니쿠션컬러코렉터일루미14g</t>
  </si>
  <si>
    <t>Et. Anise Corner Collector Illum 14G</t>
  </si>
  <si>
    <t>EH1747</t>
  </si>
  <si>
    <t>ET.애니쿠션컬러코렉터라벤더14g</t>
  </si>
  <si>
    <t>Et. Anise Corner Collector Random 14g</t>
  </si>
  <si>
    <t>EH1748</t>
  </si>
  <si>
    <t>EH1749</t>
  </si>
  <si>
    <t>ET.애니쿠션컬러코렉터핑크14g</t>
  </si>
  <si>
    <t>Et. Anise Corner Collector Pink 14g</t>
  </si>
  <si>
    <t>EH1750</t>
  </si>
  <si>
    <t>ET.뷰티포인트지라드에코백(18)</t>
  </si>
  <si>
    <t>Et. Beauty Point Girad Eko Bag (18)</t>
  </si>
  <si>
    <t>EH1751</t>
  </si>
  <si>
    <t>ET.베이킹파우더사각사각모공스크럽200g</t>
  </si>
  <si>
    <t>Et. Baking Powder Square Square Pore Scubrupt 200g</t>
  </si>
  <si>
    <t>EH1752</t>
  </si>
  <si>
    <t>ET.(루돌프)래쉬펌컬픽스마스카라#블랙</t>
  </si>
  <si>
    <t>Et. (Rudolph) Rash Firm Cully Pix Mascara # Black</t>
  </si>
  <si>
    <t>EH1753</t>
  </si>
  <si>
    <t>ET.(루돌프)래쉬펌컬픽스마스카라#루돌프브라운</t>
  </si>
  <si>
    <t>Et. (Rudolph) Lash Firm Cullads Sumasukara # Rudolph Brown</t>
  </si>
  <si>
    <t>EH1754</t>
  </si>
  <si>
    <t>ET.(톰제리)투톤치크돔1호</t>
  </si>
  <si>
    <t>Et. (Tomgery) Two-tone chicondrome No. 1</t>
  </si>
  <si>
    <t>EH1755</t>
  </si>
  <si>
    <t>ET.(톰제리)투톤치크돔2호</t>
  </si>
  <si>
    <t>Et. (Tomgery) Two-tone chicondrome</t>
  </si>
  <si>
    <t>EH1756</t>
  </si>
  <si>
    <t>ET.(톰제리)투톤치크돔3호</t>
  </si>
  <si>
    <t>Et. (Tomgery) Two-tone Chicondrome 3</t>
  </si>
  <si>
    <t>EH1757</t>
  </si>
  <si>
    <t>ET.(톰제리)투톤치크돔4호</t>
  </si>
  <si>
    <t>Et. (Tomgery) Two-Tone Chicondrome 4</t>
  </si>
  <si>
    <t>EH1758</t>
  </si>
  <si>
    <t>ET.래쉬펌볼륨픽스마스카라2종세트</t>
  </si>
  <si>
    <t>EH1759</t>
  </si>
  <si>
    <t>ET.(톰제리)룩앳.아이즈쥬얼(20년1월)#1단짝톰과제리</t>
  </si>
  <si>
    <t>Et. (Tomgery) Look A.Is Jewel (January 20) # 1 Dick Tom Tom</t>
  </si>
  <si>
    <t>EH1760</t>
  </si>
  <si>
    <t>ET.(톰제리)룩앳.아이즈쥬얼(20년1월)#2트러블메이커</t>
  </si>
  <si>
    <t>Et. (Tomgery) Look A. Aizu Jewel (January 20) # 2 Trouble Maker</t>
  </si>
  <si>
    <t>EH1761</t>
  </si>
  <si>
    <t>ET.(톰제리)룩앳.아이즈카페(20년1월)#3니블스터피</t>
  </si>
  <si>
    <t>Et. (Tomgery) Look A. Iz Cafe (January 20) # 3 Nibble Pie</t>
  </si>
  <si>
    <t>EH1762</t>
  </si>
  <si>
    <t>ET.(톰제리)룩앳.아이즈카페(20년1월)#4토머스캣</t>
  </si>
  <si>
    <t>Et. (Tomgery) Look. Iiz Cafe (January 20) # 4 Thomas Cat</t>
  </si>
  <si>
    <t>EH1763</t>
  </si>
  <si>
    <t>ET.(톰제리)룩앳.아이즈쥬얼(20년1월)#5스파이크불독</t>
  </si>
  <si>
    <t>Et. (Tomgery) Look A. Aizu Jewel (January 20) # 5 Spike Bulldog</t>
  </si>
  <si>
    <t>EH1764</t>
  </si>
  <si>
    <t>ET.(톰제리)룩앳.아이즈카페(20년1월)#6제리마우스</t>
  </si>
  <si>
    <t>Et. (Tomgery) Look A. Aizuka (January 20) # 6 Jerimaus</t>
  </si>
  <si>
    <t>EH1765</t>
  </si>
  <si>
    <t>ET.(톰제리)룩앳.아이즈쥬얼(20년1월)#7구멍송송치즈</t>
  </si>
  <si>
    <t>Et. (Tomgery) Look A. Aizu Jewel (January 20) # 7 Hole Song Song Titches</t>
  </si>
  <si>
    <t>EH1766</t>
  </si>
  <si>
    <t>ET.(톰제리)룩앳.아이즈카페(20년1월)#8해피제리</t>
  </si>
  <si>
    <t>Et. (Tomgery) Look. Iiz Cafe (January 20) # 8 Happy Jerry</t>
  </si>
  <si>
    <t>EH1767</t>
  </si>
  <si>
    <t>ET.(톰제리)룩앳.아이즈카페(20년1월)#9소울메이트</t>
  </si>
  <si>
    <t>Et. (Tomgery) Look. Iiz Cafe (January 20) # 9 Soulmate</t>
  </si>
  <si>
    <t>EH1768</t>
  </si>
  <si>
    <t>ET.파워아이래쉬앰플(온)</t>
  </si>
  <si>
    <t>ET. Power Class Avium (on)</t>
  </si>
  <si>
    <t>EH1769</t>
  </si>
  <si>
    <t>ET.(온)플럼핑펄시럽01빵빵별시럽</t>
  </si>
  <si>
    <t>Et. (On) Plumping Pearl Syrup 01 Syrup by Bread</t>
  </si>
  <si>
    <t>EH1770</t>
  </si>
  <si>
    <t>ET.(톰제리)컬러풀타투틴트PK003달려가!톰</t>
  </si>
  <si>
    <t>EH1771</t>
  </si>
  <si>
    <t>ET.(톰제리)컬러풀타투틴트RD306한걸음뒤에톰</t>
  </si>
  <si>
    <t>EH1772</t>
  </si>
  <si>
    <t>ET.(톰제리)컬러풀타투틴트OR203도망쳐!제리</t>
  </si>
  <si>
    <t>Et. (Tomgery) Colorful Tantant Or203 run away! Jerry</t>
  </si>
  <si>
    <t>EH1773</t>
  </si>
  <si>
    <t>ET.(톰제리)컬러풀타투틴트RD3073초빠른제리</t>
  </si>
  <si>
    <t>Et. (Tomgery) Colorful Tutatt RD3073 Super Past</t>
  </si>
  <si>
    <t>EH1774</t>
  </si>
  <si>
    <t>ET.(톰제리)룩앳.아이즈쥬얼(20년1월)#10내사랑치즈</t>
  </si>
  <si>
    <t>Et. (Tomgery) Look A. Iz Jewel (January 20, 20) # 10 Nana and Cheese</t>
  </si>
  <si>
    <t>EH1775</t>
  </si>
  <si>
    <t>ET.(톰제리)마이뷰티툴제리치즈퍼프</t>
  </si>
  <si>
    <t>Et. (Tomgery) My Beauty Toljer Richiz Puff</t>
  </si>
  <si>
    <t>EH1776</t>
  </si>
  <si>
    <t>ET.(톰제리)마이뷰티툴아이섀도우브러쉬(20.01)</t>
  </si>
  <si>
    <t>Et. (Tomgery) My Beauty Tool Eye Shadow Brush (20.01)</t>
  </si>
  <si>
    <t>EH1777</t>
  </si>
  <si>
    <t>ET.(톰제리)마이뷰티툴섀도우공용기(20.01)4구</t>
  </si>
  <si>
    <t>Et. (Tomgery) My Beauty Tools Shadow Public Affairs (20.01) 4</t>
  </si>
  <si>
    <t>EH1778</t>
  </si>
  <si>
    <t>ET.(톰제리)페이스블러기획세트</t>
  </si>
  <si>
    <t>Et. (Tomgery) Face Blur Planetary Set</t>
  </si>
  <si>
    <t>EH1779</t>
  </si>
  <si>
    <t>ET.래쉬펌볼륨픽스마스카라#브릭브라운</t>
  </si>
  <si>
    <t>EH1780</t>
  </si>
  <si>
    <t>ET.래쉬펌볼륨픽스마스카라#메이플브라운</t>
  </si>
  <si>
    <t>Et. Lashpul Bomboline Pix Mascara # Maple Brown</t>
  </si>
  <si>
    <t>EH1781</t>
  </si>
  <si>
    <t>ET.(톰제리)수분가득콜라겐빅크림130ml</t>
  </si>
  <si>
    <t>Et. (Tomgery) Moisture filled collagen big cream 130ml</t>
  </si>
  <si>
    <t>EH1782</t>
  </si>
  <si>
    <t>ET.청순거짓브라우디자이닝듀오#2내추럴브라운(온)</t>
  </si>
  <si>
    <t>Et. Brown Design Duo # 2 Natural Brown (on)</t>
  </si>
  <si>
    <t>EH1783</t>
  </si>
  <si>
    <t>ET.디어달링워터젤틴트11호BK801뱀파이어레드(20)</t>
  </si>
  <si>
    <t>Et. Deer Darling Water Gel Tint 11 BK801 Vampire Red (20)</t>
  </si>
  <si>
    <t>EH1784</t>
  </si>
  <si>
    <t>ET.베러립스-톡PK008쏘큐피트('20)</t>
  </si>
  <si>
    <t>Et. Verburi - Tok PK008 Sawfit ('20)</t>
  </si>
  <si>
    <t>EH1785</t>
  </si>
  <si>
    <t>ET.베러립스-톡RD305사루비아루비('20)</t>
  </si>
  <si>
    <t>Et. Verbia - Tok RD305 Saruba Rubi ('20)</t>
  </si>
  <si>
    <t>EH1786</t>
  </si>
  <si>
    <t>ET.(블라썸)유브이더블컷산뜻선젤(글)</t>
  </si>
  <si>
    <t>Et. (Blossom) Yub Eunble Cutting Gel (Written)</t>
  </si>
  <si>
    <t>EH1787</t>
  </si>
  <si>
    <t>ET.베러립스-톡벨벳OR207오렌지붐AD</t>
  </si>
  <si>
    <t>Et. Verburg - Talk Belve Or207 Orange Boom AD</t>
  </si>
  <si>
    <t>EH1788</t>
  </si>
  <si>
    <t>ET.베러립스-톡벨벳OR208앰버러버AD</t>
  </si>
  <si>
    <t>Et. Verburi - Talk Belve Or208 Amber Rover AD</t>
  </si>
  <si>
    <t>EH1789</t>
  </si>
  <si>
    <t>ET.빅커버컨실러키트단품('20)</t>
  </si>
  <si>
    <t>Et. Big Cover Concealer Kit Summers ('20)</t>
  </si>
  <si>
    <t>EH1790</t>
  </si>
  <si>
    <t>ET.베러립스-톡OR207코랄라이트('20)</t>
  </si>
  <si>
    <t>Et. Verburi - Tok OR207 Coral Light ('20)</t>
  </si>
  <si>
    <t>EH1791</t>
  </si>
  <si>
    <t>ET.매트시크립라커OR204슈퍼토마토(19AD)</t>
  </si>
  <si>
    <t>Et. Matte Sik Leker OR204 Super Tomato (19AD)</t>
  </si>
  <si>
    <t>EH1792</t>
  </si>
  <si>
    <t>ET.매트시크립라커OR202얼마나오렌지(19AD)</t>
  </si>
  <si>
    <t>EH1793</t>
  </si>
  <si>
    <t>ET.매트시크립라커RD301준비된레디레드(19AD)</t>
  </si>
  <si>
    <t>Et. Matte Skip Leker RD301 Prepared Ready (19AD)</t>
  </si>
  <si>
    <t>EH1794</t>
  </si>
  <si>
    <t>ET.뉴플레이네일21호RD021파이어뱀파이어(19AD)</t>
  </si>
  <si>
    <t>Et. New Playnail No. 21 RD021 Fire Vampire (19AD)</t>
  </si>
  <si>
    <t>EH1795</t>
  </si>
  <si>
    <t>ET.뉴플레이네일77호PP077라벤더파우더(19AD)</t>
  </si>
  <si>
    <t>Et. New Playnail 77 PP077 Lavender Powder (19AD)</t>
  </si>
  <si>
    <t>EH1796</t>
  </si>
  <si>
    <t>ET.플레이네일109호PK109튤립축제고백타임(19AD)</t>
  </si>
  <si>
    <t>Et. Playnail 109 pk109 Tulip festival confession time (19AD)</t>
  </si>
  <si>
    <t>EH1797</t>
  </si>
  <si>
    <t>ET.(블라썸)유브이더블컷산뜻선젤</t>
  </si>
  <si>
    <t>Et. (Blossom) Yub Eunble</t>
  </si>
  <si>
    <t>EH1798</t>
  </si>
  <si>
    <t>ET.(블라썸)블라썸치크PK004너한테만끌리나봄</t>
  </si>
  <si>
    <t>Et. (Blossom) Blah Culk PK004</t>
  </si>
  <si>
    <t>EH1799</t>
  </si>
  <si>
    <t>ET.(블라썸)블라썸치크OR201우리둘이통하나봄</t>
  </si>
  <si>
    <t>Et. (Blossom) Blah Culk Or201 We have two</t>
  </si>
  <si>
    <t>EH1800</t>
  </si>
  <si>
    <t>ET.(블라썸)볼륨픽스마스카라#블랙</t>
  </si>
  <si>
    <t>Et. (Blossom) Volume Pix Mascara # Black</t>
  </si>
  <si>
    <t>EH1801</t>
  </si>
  <si>
    <t>ET.(블라썸)베러립스-톡벨벳BE120</t>
  </si>
  <si>
    <t>Et. (Blossom) Verbet Bet Bet BE120</t>
  </si>
  <si>
    <t>EH1802</t>
  </si>
  <si>
    <t>ET.(톰제리)버블바디워시샤워볼세트300ml</t>
  </si>
  <si>
    <t>Et. (Tomgery) Bubble Body Wash Shower Ball Set 300ml</t>
  </si>
  <si>
    <t>EH1803</t>
  </si>
  <si>
    <t>ET.(블라썸)벚꽃머랭퍼프</t>
  </si>
  <si>
    <t>Et. (Blossom) Cherry Blossom Puff</t>
  </si>
  <si>
    <t>EH1804</t>
  </si>
  <si>
    <t>ET.(블라썸)베러립스-톡RD301땡큐땡모반</t>
  </si>
  <si>
    <t>Et. (Blossom) Verburi - Tok RD301</t>
  </si>
  <si>
    <t>EH1805</t>
  </si>
  <si>
    <t>ET.룩앳.아이즈RD304불타는오로라(19AD)</t>
  </si>
  <si>
    <t>EH1806</t>
  </si>
  <si>
    <t>ET.룩앳.아이즈PK007피치못할핑크(19AD)</t>
  </si>
  <si>
    <t>Et. Look A.Is PK007 Pink Pink (19AD)</t>
  </si>
  <si>
    <t>EH1807</t>
  </si>
  <si>
    <t>ET.허쉬드링크스페셜키트#오리지널(20.02)</t>
  </si>
  <si>
    <t>Et. Huh-Lead Links Special Kit # Original (20.02)</t>
  </si>
  <si>
    <t>EH1808</t>
  </si>
  <si>
    <t>ET.윙블링_사랑에빠져_귀걸이_핑크</t>
  </si>
  <si>
    <t>Et. Winking _ Love in love _ Earrings _ Pink</t>
  </si>
  <si>
    <t>EH1809</t>
  </si>
  <si>
    <t>ET.(컬러팩토리)퍼스널치크용기</t>
  </si>
  <si>
    <t>Et. (Color Factory) Personalizer</t>
  </si>
  <si>
    <t>EH1810</t>
  </si>
  <si>
    <t>ET.윙블링_델라_귀걸이_핑크</t>
  </si>
  <si>
    <t>Et. Winking _ della _ earrings _ pink</t>
  </si>
  <si>
    <t>EH1811</t>
  </si>
  <si>
    <t>ET.허쉬드링크스페셜키트#쿠앤크(20.02)</t>
  </si>
  <si>
    <t>EH1812</t>
  </si>
  <si>
    <t>ET.(블라썸)플레이컬러아이즈#1베이지블라썸</t>
  </si>
  <si>
    <t>Et. (Blossom) Play Color Iiz # 1 Beige Blast</t>
  </si>
  <si>
    <t>EH1813</t>
  </si>
  <si>
    <t>ET.(블라썸)플레이컬러아이즈#2코랄블라썸</t>
  </si>
  <si>
    <t>Et. (Blaster) Play Color Iizes # 2 Koral Blasm</t>
  </si>
  <si>
    <t>EH1814</t>
  </si>
  <si>
    <t>ET.(블라썸)플레이컬러아이즈#3핑크블라썸</t>
  </si>
  <si>
    <t>Et. (Blast) Play Color Iizes # 3 Pink Blasm</t>
  </si>
  <si>
    <t>EH1815</t>
  </si>
  <si>
    <t>ET.베러립스-톡벨벳OR208앰버러버AD(20AD)</t>
  </si>
  <si>
    <t>Et. Verdevelous - Talk Belve OR208 Amber Rover AD (20AD)</t>
  </si>
  <si>
    <t>EH1816</t>
  </si>
  <si>
    <t>ET.윙블링_미드나잇로맨스_귀걸이_프랑스파리</t>
  </si>
  <si>
    <t>Et. Winking _ Midnight Romance _ Earrings _ French Fari</t>
  </si>
  <si>
    <t>EH1817</t>
  </si>
  <si>
    <t>ET.윙블링_꿈의조각_귀걸이_실버화이트</t>
  </si>
  <si>
    <t>Et. Winking _ Dream Sculpture _ Earrings _ Silver White</t>
  </si>
  <si>
    <t>EH1818</t>
  </si>
  <si>
    <t>ET.윙블링_쁘띠드레스_귀걸이_핑크</t>
  </si>
  <si>
    <t>Et. Winking _ Petit Dress _ Earring _ Pink</t>
  </si>
  <si>
    <t>EH1819</t>
  </si>
  <si>
    <t>ET.윙블링_루나이펙트_귀걸이_핑크</t>
  </si>
  <si>
    <t>Et. Winking _ Luna Effect _ Earring _ Pink</t>
  </si>
  <si>
    <t>EH1820</t>
  </si>
  <si>
    <t>ET.윙블링_플로렌스_귀걸이_핑크</t>
  </si>
  <si>
    <t>Et. Winking _ Florence _ Earrings _ Pink</t>
  </si>
  <si>
    <t>EH1821</t>
  </si>
  <si>
    <t>ET.윙블링_문스톤티어스_귀걸이</t>
  </si>
  <si>
    <t>Et. Winking _ Moonston Tiers _ Earrings</t>
  </si>
  <si>
    <t>EH1822</t>
  </si>
  <si>
    <t>ET.(톰제리)순정립밤퓨어(국내)</t>
  </si>
  <si>
    <t>Et. (Tomgery) Night Pure (Domestic)</t>
  </si>
  <si>
    <t>EH1823</t>
  </si>
  <si>
    <t>ET.(톰제리)순정립밤내추럴레드(국내)</t>
  </si>
  <si>
    <t>Et. (Tomgery) Night Night Night (Domestic)</t>
  </si>
  <si>
    <t>EH1824</t>
  </si>
  <si>
    <t>ET.베러립스-톡벨벳PK005푸쉬푸시아(20AD)</t>
  </si>
  <si>
    <t>Et. Verburg - Talk Belvet PK005 Push Fushi (20AD)</t>
  </si>
  <si>
    <t>EH1825</t>
  </si>
  <si>
    <t>ET.윙블링_화이트문_팔찌_실버</t>
  </si>
  <si>
    <t>Et. Winking _ White Door _ Bracelet _ Silver</t>
  </si>
  <si>
    <t>EH1826</t>
  </si>
  <si>
    <t>ET.(온)럭스온하이라이터1호크리스탈글라스</t>
  </si>
  <si>
    <t>Et. (On) Lux On Her Lighter 1 Hawkristral Glass</t>
  </si>
  <si>
    <t>EH1827</t>
  </si>
  <si>
    <t>ET.(온)럭스온하이라이터2호샴페인글라스</t>
  </si>
  <si>
    <t>Et. (On) Lux on Hai Lighter 2 Hacksia</t>
  </si>
  <si>
    <t>EH1828</t>
  </si>
  <si>
    <t>ET.(온)럭스온하이라이터3호로제글라스</t>
  </si>
  <si>
    <t>Et. (On) Lux onhali Lighter 3 Horizen Glass</t>
  </si>
  <si>
    <t>EH1829</t>
  </si>
  <si>
    <t>ET.컬러인리퀴드립스무스OR201루비레드자몽(20AD)</t>
  </si>
  <si>
    <t>EH1830</t>
  </si>
  <si>
    <t>ET.(온)더블래스팅쿠션_글로우_15Gx2_N21_뉴베</t>
  </si>
  <si>
    <t>Et. (On) Double rock cushion _ Glow _15GX2_N21_ New B</t>
  </si>
  <si>
    <t>EH1831</t>
  </si>
  <si>
    <t>ET.(온)더블래스팅쿠션_글로우_15Gx2_N23_샌드</t>
  </si>
  <si>
    <t>Et. (On) Double rock cushion _ Glow_15GX2_N23_ Sand</t>
  </si>
  <si>
    <t>EH1832</t>
  </si>
  <si>
    <t>ET.윙블링_아르떼_귀걸이</t>
  </si>
  <si>
    <t>Et. Winking _ Arte _ Earrings</t>
  </si>
  <si>
    <t>EH1833</t>
  </si>
  <si>
    <t>ET.윙블링_뮤토_귀걸이_실버</t>
  </si>
  <si>
    <t>Et. Winking _ Muto _ Earrings _ Silver</t>
  </si>
  <si>
    <t>EH1834</t>
  </si>
  <si>
    <t>ET.윙블링_벨르_귀걸이</t>
  </si>
  <si>
    <t>Et. Winking _ Belle _ Earrings</t>
  </si>
  <si>
    <t>EH1835</t>
  </si>
  <si>
    <t>ET.윙블링_홀리데이헤이즈_귀걸이_하와이</t>
  </si>
  <si>
    <t>Et. Winking _ Holiday Hayes _ Earrings _ Hawaii</t>
  </si>
  <si>
    <t>EH1836</t>
  </si>
  <si>
    <t>ET.윙블링_매직아워_귀걸이</t>
  </si>
  <si>
    <t>Et. Winking _ Magic Hour _ Earrings</t>
  </si>
  <si>
    <t>EH1837</t>
  </si>
  <si>
    <t>ET.윙블링_사계귀걸이_겨울</t>
  </si>
  <si>
    <t>Et. Winking _ Four Seasons Girls _ Winter</t>
  </si>
  <si>
    <t>EH1838</t>
  </si>
  <si>
    <t>ET.윙블링_빛이나_귀걸이_화이트</t>
  </si>
  <si>
    <t>Et. Winking _ Light or _ Earring _ White</t>
  </si>
  <si>
    <t>EH1839</t>
  </si>
  <si>
    <t>ET.윙블링_플로스_귀걸이</t>
  </si>
  <si>
    <t>Et. Winking _ Floss _ Earrings</t>
  </si>
  <si>
    <t>EH1840</t>
  </si>
  <si>
    <t>ET.(썸썸)쿠션퍼프_칩앤데일_2EA</t>
  </si>
  <si>
    <t>Et. (Thumbnoss) Cushion Puff _ Chip &amp; Date _2EA</t>
  </si>
  <si>
    <t>EH1841</t>
  </si>
  <si>
    <t>ET.(썸썸)젤리무스_OR201도토리데이_3.3G</t>
  </si>
  <si>
    <t>Et. (Thumbsome) Jelly Mus _or201 Acorriday_3.3g</t>
  </si>
  <si>
    <t>EH1842</t>
  </si>
  <si>
    <t>ET.(썸썸)젤리무스_PK001오잉크핑크_3.3G</t>
  </si>
  <si>
    <t>Et. (Thumbsome) Jelly Mus _pk001 Oh onk pink _3.3g</t>
  </si>
  <si>
    <t>EH1843</t>
  </si>
  <si>
    <t>ET.매직프레스페디22호오로라탐험</t>
  </si>
  <si>
    <t>Et. Magic Press Pedi 22</t>
  </si>
  <si>
    <t>EH1844</t>
  </si>
  <si>
    <t>ET.매직프레스페디23호은하수여행</t>
  </si>
  <si>
    <t>Et. Magic Press Ped 23</t>
  </si>
  <si>
    <t>EH1845</t>
  </si>
  <si>
    <t>ET.(MBS)딸기무스틴트2호후레쉬딸기무스_착인</t>
  </si>
  <si>
    <t>Et. (MBS) Strawberry Mustine 2 Hogok Les Daughter Mystery</t>
  </si>
  <si>
    <t>EH1846</t>
  </si>
  <si>
    <t>ET.청순거짓브라우카라세트2호라이트브라운(온)</t>
  </si>
  <si>
    <t>EH1847</t>
  </si>
  <si>
    <t>ET.청순거짓브라우카라세트4호내추럴브라운(온)</t>
  </si>
  <si>
    <t>EH1848</t>
  </si>
  <si>
    <t>ET.(로제)베러립스-톡벨벳RD313예쁘고쉬폰레드</t>
  </si>
  <si>
    <t>Et. (Rose) Verburi - Talk Belvet RD313 Pretty Gosh Phone Red</t>
  </si>
  <si>
    <t>EH1849</t>
  </si>
  <si>
    <t>ET.(로제)베러립스-톡벨벳OR210피치크림치즈</t>
  </si>
  <si>
    <t>Et. (Rose) Verbet Betbet OR210 Pitch Cream Tong</t>
  </si>
  <si>
    <t>EH1850</t>
  </si>
  <si>
    <t>ET.(MBS)닥터마스카라픽서#1내추럴</t>
  </si>
  <si>
    <t>Et. (MBS) Doctor Mascara # 1 Natural</t>
  </si>
  <si>
    <t>EH1851</t>
  </si>
  <si>
    <t>ET.(MBS)글리터락아이즈RD301파이어크래커(착인)</t>
  </si>
  <si>
    <t>Et. (MBS) Gluturak Aizu RD301 Fire Cracker (Good)</t>
  </si>
  <si>
    <t>EH1852</t>
  </si>
  <si>
    <t>ET.(MBS)글리터락아이즈PK001핑크윙크(착인)</t>
  </si>
  <si>
    <t>Et. (MBS) Glitter Rock Iiz PK001 Pink Wink (Listening)</t>
  </si>
  <si>
    <t>EH1853</t>
  </si>
  <si>
    <t>ET.(MBS)글리터락아이즈OR201썬키스(착인)</t>
  </si>
  <si>
    <t>Et. (MBS) Glitocarak Iizu OR201 Sun Kiss (Listen)</t>
  </si>
  <si>
    <t>EH1854</t>
  </si>
  <si>
    <t>ET.(MBS)글리터락아이즈PK002플라워샤워(착인)</t>
  </si>
  <si>
    <t>Et. (MBS) Glolter Rock Iiz PK002 Flower Shower (Listening)</t>
  </si>
  <si>
    <t>EH1855</t>
  </si>
  <si>
    <t>ET.(MBS)글리터락아이즈BR401라이언퀸(착인)</t>
  </si>
  <si>
    <t>Et. (MBS) Glyter Rock Aiz BR401 Ryan Queen (Good)</t>
  </si>
  <si>
    <t>EH1856</t>
  </si>
  <si>
    <t>ET.(MBS)글리터락아이즈BR402골드러쉬(착인)</t>
  </si>
  <si>
    <t>Et. (MBS) Glolter Caque Iizes BR402 Gold Rush</t>
  </si>
  <si>
    <t>EH1857</t>
  </si>
  <si>
    <t>ET.(MBS)글리터락아이즈BR403매직아워(착인)</t>
  </si>
  <si>
    <t>Et. (MBS) Glitter Rock Iiz BR403 Magic Hour (Main)</t>
  </si>
  <si>
    <t>EH1858</t>
  </si>
  <si>
    <t>ET.(MBS)글리터락아이즈PK003매리유(착인)</t>
  </si>
  <si>
    <t>Et. (MBS) Glitocarak Iiz PK003 Miri (Listen)</t>
  </si>
  <si>
    <t>EH1859</t>
  </si>
  <si>
    <t>ET.(MBS)글리터락아이즈WH901프로즌(착인)</t>
  </si>
  <si>
    <t>Et. (MBS) Gluturak Iizu WH901 Frozen (Main)</t>
  </si>
  <si>
    <t>EH1860</t>
  </si>
  <si>
    <t>ET.(썸썸)젤리풀블러밤01피치15g</t>
  </si>
  <si>
    <t>Et. (Thumbsome) Jelly Pool Ball 01 Pitch 15g</t>
  </si>
  <si>
    <t>EH1861</t>
  </si>
  <si>
    <t>ET.(썸썸)젤리풀블러밤02퍼플15g</t>
  </si>
  <si>
    <t>Et. (Thumbnorm) Jelly Pool Ball 02 Purple 15g</t>
  </si>
  <si>
    <t>EH1862</t>
  </si>
  <si>
    <t>ET.(썸썸)젤리풀블러밤03그린15g</t>
  </si>
  <si>
    <t>Et. (Thumbsome) Jelly Pool Ball 03 Green 15g</t>
  </si>
  <si>
    <t>EH1863</t>
  </si>
  <si>
    <t>ET.(썸썸)젤리풀블러밤N19뉴트럴바닐라15G</t>
  </si>
  <si>
    <t>Et. (Thumbsome) Jelly Pool Bleach N19 Nutral Vanilla 15G</t>
  </si>
  <si>
    <t>EH1864</t>
  </si>
  <si>
    <t>ET.(썸썸)젤리풀블러밤N21뉴트럴베이지15G</t>
  </si>
  <si>
    <t>Et. (Thumbnail) Jelly Pool Ball N21 Neutral Beige 15G</t>
  </si>
  <si>
    <t>EH1865</t>
  </si>
  <si>
    <t>ET.(썸썸)젤리풀블러밤N23샌드15G</t>
  </si>
  <si>
    <t>Et. (Thumbsome) Jelly Pool Bleach N23 Sand 15G</t>
  </si>
  <si>
    <t>EH1866</t>
  </si>
  <si>
    <t>ET.(썸썸)젤리풀블러밤N29앰버15G</t>
  </si>
  <si>
    <t>Et. (Thumbnorm) Jelly Pool Bleach N29 Amber 15G</t>
  </si>
  <si>
    <t>EH1867</t>
  </si>
  <si>
    <t>ET.(온)허쉬초콜렛키트#오리지널(20.02)</t>
  </si>
  <si>
    <t>Et. (On) Hershey Chocolate Kit # Original (20.02)</t>
  </si>
  <si>
    <t>EH1868</t>
  </si>
  <si>
    <t>ET.(썸썸)러블리쿠키블러셔PK002그레이프후르츠젤리</t>
  </si>
  <si>
    <t>Et. (Thumbsome) Lovely Cookie Blusher PK002 Grape Hurts Jelly</t>
  </si>
  <si>
    <t>EH1869</t>
  </si>
  <si>
    <t>ET.(썸썸)러블리쿠키블러셔OR201살구피치무스</t>
  </si>
  <si>
    <t>Et. (Thumbomal) Lovely Cookie Blusher Or201 Apricot Peach Moth</t>
  </si>
  <si>
    <t>EH1870</t>
  </si>
  <si>
    <t>ET.(썸썸)러블리쿠키블러셔OR204피치바닐라크림</t>
  </si>
  <si>
    <t>Et. (Thumbsome) Lovely Cookie Blusher Or204 Pitch Vanilla Cream</t>
  </si>
  <si>
    <t>EH1871</t>
  </si>
  <si>
    <t>ET.(썸썸)3-in-1페이스브러쉬</t>
  </si>
  <si>
    <t>Et. (Thumbomal) 3-in-1 Face Brush</t>
  </si>
  <si>
    <t>EH1872</t>
  </si>
  <si>
    <t>ET.(썸썸)젤리무스_PK002베리베어_3.3G</t>
  </si>
  <si>
    <t>Et. (Thumbnorm) Jelly Mus _pk002 Berry Bear _3.3g</t>
  </si>
  <si>
    <t>EH1873</t>
  </si>
  <si>
    <t>ET.(썸썸)젤리무스_RD301미니로맨스_3.3G</t>
  </si>
  <si>
    <t>Et. (Thumbnorm) Jelly Mus _RD301 Mini Romance _3.3g</t>
  </si>
  <si>
    <t>EH1874</t>
  </si>
  <si>
    <t>ET.(썸썸)젤리무스_RD302플레이플럼_3.3G</t>
  </si>
  <si>
    <t>Et. (Thumbnoss) Jelly Mus _RD302 Play Plum _3.3g</t>
  </si>
  <si>
    <t>EH1875</t>
  </si>
  <si>
    <t>ET.(썸썸)러블리쿠키블러셔RD301레드자몽푸딩</t>
  </si>
  <si>
    <t>Et. (Summ Sum) Lovely Cookie Blusher RD301 Red Jong Fuding</t>
  </si>
  <si>
    <t>EH1876</t>
  </si>
  <si>
    <t>ET.(썸썸)러블리쿠키블러셔PP502라벤더레몬마카롱</t>
  </si>
  <si>
    <t>Et. (Thumbomal) Lovely Cookie Blusher PP502 Lavender Lemona Long</t>
  </si>
  <si>
    <t>EH1877</t>
  </si>
  <si>
    <t>ET.(온)플레이컬러아이즈#로즈크러쉬(20.05)</t>
  </si>
  <si>
    <t>Et. (On) Play Color Iiz # Rose Crush (20.05)</t>
  </si>
  <si>
    <t>EH1878</t>
  </si>
  <si>
    <t>ET.(MBS)더블래스팅커버파운데이션21N뉴트럴베이지_기획세트</t>
  </si>
  <si>
    <t>Et. (MBS) Double Right Cover Foundation 21N Nattal Beige _ Planning Set</t>
  </si>
  <si>
    <t>EH1879</t>
  </si>
  <si>
    <t>ET.(MBS)래쉬펌컬픽스롱앤컬&amp;픽서세트(착인)</t>
  </si>
  <si>
    <t>Et. (MBS) Lashing Firm Cultiples Long &amp; Picse Set (Main)</t>
  </si>
  <si>
    <t>EH1880</t>
  </si>
  <si>
    <t>ET.로제와인리미티드키트</t>
  </si>
  <si>
    <t>Et. Roe Writing Kit</t>
  </si>
  <si>
    <t>EH1881</t>
  </si>
  <si>
    <t>ET.(뮬리)베러립스-톡벨벳BR408선셋피크닉</t>
  </si>
  <si>
    <t>Et. (Mulli) Verburi - Talk Belve BR408 Sunset Picnic</t>
  </si>
  <si>
    <t>EH1882</t>
  </si>
  <si>
    <t>ET.(뮬리)베러립스-톡벨벳BE121뮬리가든</t>
  </si>
  <si>
    <t>Et. (Mulli) Verburi - Talk Belve BE121 Mulli Garden</t>
  </si>
  <si>
    <t>EH1883</t>
  </si>
  <si>
    <t>ET.(뮬리)베러립스-톡벨벳PK015핑크그라스</t>
  </si>
  <si>
    <t>Et. (Mulli) Verburi - Talk Belvet PK015 Pink Grass</t>
  </si>
  <si>
    <t>EH1884</t>
  </si>
  <si>
    <t>ET.(글)AC클린업패치20년1매(AD)</t>
  </si>
  <si>
    <t>Et. (Written) AC Clean Up Patch 20 years (AD)</t>
  </si>
  <si>
    <t>EH1885</t>
  </si>
  <si>
    <t>ET.(MBS)드로잉아이즈브로우카라#1호다크브라운</t>
  </si>
  <si>
    <t>Et. (MBS) Drawing Eyes Browkara # 1 Hodak Brown</t>
  </si>
  <si>
    <t>EH1886</t>
  </si>
  <si>
    <t>ET.(글)AC클린업클렌징폼20년150g</t>
  </si>
  <si>
    <t>Et. (Written) AC Cleanup Cleansing Foam 20 years 150g</t>
  </si>
  <si>
    <t>EH1887</t>
  </si>
  <si>
    <t>ET.1등컬링마스카라기획세트(온)</t>
  </si>
  <si>
    <t>ET.1 Course Mascara Planning Set (on)</t>
  </si>
  <si>
    <t>EH1888</t>
  </si>
  <si>
    <t>ET.(온)피지쏙탄탄베이스키트</t>
  </si>
  <si>
    <t>Et. (On) Fiji Tan Tan Base Kit</t>
  </si>
  <si>
    <t>EH1889</t>
  </si>
  <si>
    <t>ET.(MBS)(1+1세트)래쉬펌컬픽스마스카라롱앤컬01블랙_착인</t>
  </si>
  <si>
    <t>Et. (MBS) (1 + 1 set) Lash Firm Cullix Sumasukara Long Anne 01 Black _</t>
  </si>
  <si>
    <t>EH1890</t>
  </si>
  <si>
    <t>ET.(온)롱샤샤인네일베스트3종세트01코코아살몬_착인</t>
  </si>
  <si>
    <t>Et. (On) Long Shan None Best 3-piece set 01 Cocoa Salmon _</t>
  </si>
  <si>
    <t>EH1891</t>
  </si>
  <si>
    <t>ET.(온)롱샤인네일베스트3종세트02코코아란제리_착인</t>
  </si>
  <si>
    <t>Et. (On) Long Shen Nane Best 3-piece set 02 Cocoalan Jerry</t>
  </si>
  <si>
    <t>EH1892</t>
  </si>
  <si>
    <t>ET.시럽글로시밤1호피치얼그레이</t>
  </si>
  <si>
    <t>Et. Syrup Glossy Night 1</t>
  </si>
  <si>
    <t>EH1893</t>
  </si>
  <si>
    <t>ET.시럽글로시밤2호로지라벤더</t>
  </si>
  <si>
    <t>Et. Syrup Glossy Night 2</t>
  </si>
  <si>
    <t>EH1894</t>
  </si>
  <si>
    <t>ET.(스노우)(글)수분가득콜라겐2종</t>
  </si>
  <si>
    <t>Et. (Snow) (Written) Two kinds of colagen filled with moisture</t>
  </si>
  <si>
    <t>EH1895</t>
  </si>
  <si>
    <t>ET.시럽글로시밤3호체리타르트</t>
  </si>
  <si>
    <t>Et. Syrup Glossy Night 3 Hokori Tart</t>
  </si>
  <si>
    <t>EH1896</t>
  </si>
  <si>
    <t>ET.시럽글로시밤4호꿀자몽</t>
  </si>
  <si>
    <t>Et. Syrup Glossy Night 4 Honey</t>
  </si>
  <si>
    <t>EH1897</t>
  </si>
  <si>
    <t>ET.시럽글로시밤5호슈가토마토</t>
  </si>
  <si>
    <t>Et. Syrup Glossy Night 5 Hoshigato Mato</t>
  </si>
  <si>
    <t>EH1898</t>
  </si>
  <si>
    <t>ET.(MBS)컬픽스롱앤컬&amp;픽서&amp;뷰러세트</t>
  </si>
  <si>
    <t>Et. (MBS) Curl Pixon &amp; Pexe &amp; Viewer Set</t>
  </si>
  <si>
    <t>EH1899</t>
  </si>
  <si>
    <t>ET.순정판텐소사이드10시카밤30ml증정세트</t>
  </si>
  <si>
    <t>EH1900</t>
  </si>
  <si>
    <t>ET.순정판텐소사이드10시카밤1+1세트</t>
  </si>
  <si>
    <t>EH1901</t>
  </si>
  <si>
    <t>ET.래쉬펌컬픽스마스카라1호블랙('20)</t>
  </si>
  <si>
    <t>Et. Lake Firm Culicic Sumasukara No. 1 ('20)</t>
  </si>
  <si>
    <t>EH1902</t>
  </si>
  <si>
    <t>ET.래쉬펌컬픽스마스카라2호브라운('20)</t>
  </si>
  <si>
    <t>Et. Lake Firm Culicic Sumasukara 2 Hovra ('20)</t>
  </si>
  <si>
    <t>EH1903</t>
  </si>
  <si>
    <t>ET.닥터마스카라픽서포퍼펙트래쉬('20)</t>
  </si>
  <si>
    <t>Et. Doctor Mascarabapcha Seo Poppect Lash ('20)</t>
  </si>
  <si>
    <t>EH1904</t>
  </si>
  <si>
    <t>ET.닥터마스카라픽서포수퍼롱래쉬('20)</t>
  </si>
  <si>
    <t>Et. Doctor Mascarabic Soso Person ('20)</t>
  </si>
  <si>
    <t>EH1905</t>
  </si>
  <si>
    <t>ET.(MBS)컬픽스마스카라롱앤컬01블랙1+1(21년2월)착인</t>
  </si>
  <si>
    <t>Et. (MBS) Cullon Sumasukara Long Anne 01 Black 1 + 1 (February 21)</t>
  </si>
  <si>
    <t>EH1906</t>
  </si>
  <si>
    <t>ET.(MBS)컬픽스마스카라롱앤컬02브라운1+1(21년2월)착인</t>
  </si>
  <si>
    <t>Et. (MBS) Cullon Sumasukara Long Anne 02 Brown 1 + 1 (February 21)</t>
  </si>
  <si>
    <t>FARM STAY</t>
  </si>
  <si>
    <t>FS001</t>
  </si>
  <si>
    <t>팜스테이 그레이프 스템 셀 3종 세트</t>
  </si>
  <si>
    <t>FARMSTAY GRAPE STEM CELL SKIN CARE 3SET</t>
  </si>
  <si>
    <t>FS002</t>
  </si>
  <si>
    <t>팜스테이 그레이프 스템 셀 5종 세트</t>
  </si>
  <si>
    <t>FARMSTAY GRAPE STEM CELL SKIN CARE 5SET</t>
  </si>
  <si>
    <t>FS003</t>
  </si>
  <si>
    <t>팜스테이 그린티 씨드 퓨어 5종 세트</t>
  </si>
  <si>
    <t>FARMSTAY GREEN TEA SEED PURE SKIN CARE 5 SET</t>
  </si>
  <si>
    <t>FS004</t>
  </si>
  <si>
    <t>팜스테이 비저블 디퍼런스 스네일 4종 세트</t>
  </si>
  <si>
    <t>FARMSTAY VISIBLE DIFFERENCE SNAIL SKIN CARE 4 SET</t>
  </si>
  <si>
    <t>FS005</t>
  </si>
  <si>
    <t>팜스테이 스네일 뮤커스 모이스쳐 4종 세트</t>
  </si>
  <si>
    <t>FARMSTAY SNAIL MUCUS MOISTURE SKIN CARE 4 SET</t>
  </si>
  <si>
    <t>FS006</t>
  </si>
  <si>
    <t>팜스테이 허니＆골드 3종 세트</t>
  </si>
  <si>
    <t>FARMSTAY HONEY &amp; GOLD ESSENTIAL SKIN CARE 3SET</t>
  </si>
  <si>
    <t>FS007</t>
  </si>
  <si>
    <t>팜스테이 에스까르고 노블레스 인텐시브 3종 세트</t>
  </si>
  <si>
    <t>FARMSTAY ESCARGOT NOBLESSE INTENSIVE SKIN CARE 3 SET</t>
  </si>
  <si>
    <t>FS008</t>
  </si>
  <si>
    <t>팜스테이 에스까르고 노블레스 인텐시브 5종 세트</t>
  </si>
  <si>
    <t>FARMSTAY ESCARGOT NOBLESSE INTENSIVE SKIN CARE 5 SET</t>
  </si>
  <si>
    <t>FS009</t>
  </si>
  <si>
    <t>팜스테이 그레이프 스템 셀 링클 리프팅 에센스</t>
  </si>
  <si>
    <t>FARMSTAY GRAPE STEM CELL WHITENING LIFTING ESSENCE</t>
  </si>
  <si>
    <t>FS010</t>
  </si>
  <si>
    <t>팜스테이 그레이프 스템 셀 화이트닝 앰플</t>
  </si>
  <si>
    <t>FARMSTAY GRAPE STEM CELL WHITENING AMPOULE</t>
  </si>
  <si>
    <t>FS011</t>
  </si>
  <si>
    <t>팜스테이 그레이프 스템 셀 링클 리페어 아이크림</t>
  </si>
  <si>
    <t>FARMSTAY GRAPE STEM CELL WRINKLE REPAIR EYE CREAM</t>
  </si>
  <si>
    <t>FS012</t>
  </si>
  <si>
    <t>팜스테이 그레이프 스템 셀 링클 리프팅 크림</t>
  </si>
  <si>
    <t>FARMSTAY GRAPE STEM CELL WRINKLE LIFTING CREAM</t>
  </si>
  <si>
    <t>FS013</t>
  </si>
  <si>
    <t>팜스테이 그레이프 스템 셀 토너</t>
  </si>
  <si>
    <t>FARMSTAY GRAPE STEM CELL TONER</t>
  </si>
  <si>
    <t>FS014</t>
  </si>
  <si>
    <t>팜스테이 그레이프 스템 셀 에멀젼</t>
  </si>
  <si>
    <t>FARMSTAY GRAPE STEM CELL EMULSION</t>
  </si>
  <si>
    <t>FS015</t>
  </si>
  <si>
    <t>팜스테이 리얼 스키니 투웨이 팩트 13호</t>
  </si>
  <si>
    <t>FARMSTAY REAL SKINNY TWOWAY PACT 13</t>
  </si>
  <si>
    <t>13g</t>
  </si>
  <si>
    <t>FS016</t>
  </si>
  <si>
    <t>팜스테이 리얼 스키니 투웨이 팩트 21호</t>
  </si>
  <si>
    <t>FARMSTAY REAL SKINNY TWOWAY PACT 21</t>
  </si>
  <si>
    <t>FS017</t>
  </si>
  <si>
    <t>팜스테이 리얼 스키니 투웨이 팩트 23호</t>
  </si>
  <si>
    <t>FARMSTAY REAL SKINNY TWOWAY PACT 23</t>
  </si>
  <si>
    <t>FS018</t>
  </si>
  <si>
    <t>팜스테이 스네일 리페어 크림</t>
  </si>
  <si>
    <t>FARMSTAY SNAIL REPAIR CREAM</t>
  </si>
  <si>
    <t>FS019</t>
  </si>
  <si>
    <t>팜스테이 비저블 디퍼런스 볼륨 업 마스카라</t>
  </si>
  <si>
    <t>FARMSTAY VISIBLE DIFFERENCE VOLUME UP MASCARA</t>
  </si>
  <si>
    <t>FS020</t>
  </si>
  <si>
    <t>팜스테이 비저블 디퍼런스 아이라이너</t>
  </si>
  <si>
    <t>FARMSTAY VISIBLE DIFFERENCE DIFFERENCE EYE LINER</t>
  </si>
  <si>
    <t>FS021</t>
  </si>
  <si>
    <t>팜스테이 오일프리 UV 디펜스 썬크림</t>
  </si>
  <si>
    <t>FARMSTAY OIL-FREE UV DEFENCE SUN CREAM</t>
  </si>
  <si>
    <t>FS022</t>
  </si>
  <si>
    <t>팜스테이 비저블 디퍼런스 스네일 비비크림</t>
  </si>
  <si>
    <t>FARMSTAY VISIBLE DIFFERENCE SNAIL BB CREAM</t>
  </si>
  <si>
    <t>FS023</t>
  </si>
  <si>
    <t>라페름 비저블 디퍼런스 스네일 썬크림</t>
  </si>
  <si>
    <t>LAFERME VISIBLE DIFFERENCE SNAIL SUN CREAM</t>
  </si>
  <si>
    <t>70g</t>
  </si>
  <si>
    <t>FS024</t>
  </si>
  <si>
    <t>팜스테이 올인원 스네일 썬 비비크림</t>
  </si>
  <si>
    <t>FARMSTAY ALL-IN ONE SNAIL SUN BB CREAM</t>
  </si>
  <si>
    <t>FS025</t>
  </si>
  <si>
    <t>팜스테이 그린티 씨드 퓨어 안티 링클 비비크림</t>
  </si>
  <si>
    <t>FARMSTAY GREEN TEA SEED PURE ANTI-WRINKLE BB CREAM</t>
  </si>
  <si>
    <t>40 g</t>
  </si>
  <si>
    <t>FS026</t>
  </si>
  <si>
    <t>팜스테이 포뮬라 올인원 갈락토미세스 씨씨크림</t>
  </si>
  <si>
    <t>FARMSTAY FORMULA ALL-IN_ONE GALACTOMYCES C.C CREAM</t>
  </si>
  <si>
    <t>FS027</t>
  </si>
  <si>
    <t>팜스테이 올인원 리프레쉬 필링젤 사과</t>
  </si>
  <si>
    <t>FARMSTAY ALL IN ONE REFRESH PEELING GEL CREAM APPLE</t>
  </si>
  <si>
    <t>FS028</t>
  </si>
  <si>
    <t>팜스테이 올인원 리프레쉬 필링젤 키위</t>
  </si>
  <si>
    <t>FARMSTAY ALL IN ONE REFRESH PEELING GEL CREAM KIWI</t>
  </si>
  <si>
    <t>FS029</t>
  </si>
  <si>
    <t>팜스테이 허니＆골드 링클 리프팅 에센스</t>
  </si>
  <si>
    <t>FARMSTAY HONEY &amp; GOLD WRINKLE LIFTING ESSENCE</t>
  </si>
  <si>
    <t>FS030</t>
  </si>
  <si>
    <t>팜스테이 모이스쳐 수딩젤 스네일</t>
  </si>
  <si>
    <t>FARMSTAY MOISTURE SOOTHING GEL SNAIL</t>
  </si>
  <si>
    <t>FS031</t>
  </si>
  <si>
    <t>팜스테이 모이스쳐 수딩젤 알로에베라</t>
  </si>
  <si>
    <t>FARMSTAY MOISTURE SOOTHING GEL ALOEVERA</t>
  </si>
  <si>
    <t>FS032</t>
  </si>
  <si>
    <t>팜스테이 그린티 씨드 화이트닝 워터 크림</t>
  </si>
  <si>
    <t>FARMSTAY GREEN TEA SEED WHITENING WATER CREAM</t>
  </si>
  <si>
    <t>FS033</t>
  </si>
  <si>
    <t>팜스테이 비저블 디퍼런스 마스크 시트 그린티씨드</t>
  </si>
  <si>
    <t>FARMSTAY VISIBLE DIFFERENCE MASK SHEET GREENTEA SEED</t>
  </si>
  <si>
    <t>1sheet</t>
  </si>
  <si>
    <t>FS034</t>
  </si>
  <si>
    <t>팜스테이 비저블 디퍼런스 마스크 시트 스네일</t>
  </si>
  <si>
    <t>FARMSTAY VISIBLE DIFFERENCE MASK SHEET SNAIL</t>
  </si>
  <si>
    <t>FS035</t>
  </si>
  <si>
    <t>팜스테이 비저블 디퍼런스 마스크시트 아세로라</t>
  </si>
  <si>
    <t>FARMSTAY VISIBLE DIFFERENCE MASK SHEET ACEROLA</t>
  </si>
  <si>
    <t>FS036</t>
  </si>
  <si>
    <t>팜스테이 비저블 디퍼런스 마스크 시트 알로에</t>
  </si>
  <si>
    <t>FARMSTAY VISIBLE DIFFERENCE MASK SHEET ALOE</t>
  </si>
  <si>
    <t>FS037</t>
  </si>
  <si>
    <t>팜스테이 비저블 디퍼런스 마스크 시트 진주</t>
  </si>
  <si>
    <t>FARMSTAY VISIBLE DIFFERENCE MASK SHEET PEARL</t>
  </si>
  <si>
    <t>FS038</t>
  </si>
  <si>
    <t>팜스테이 비저블 디퍼런스 마스크 시트 콜라겐</t>
  </si>
  <si>
    <t>FARMSTAY VISIBLE DIFFERENCE MASK SHEET COLLAGEN</t>
  </si>
  <si>
    <t>FS039</t>
  </si>
  <si>
    <t>팜스테이 비저블 디퍼런스 마스크 시트 홍삼</t>
  </si>
  <si>
    <t>FARMSTAY VISIBLE DIFFERENCE MASK SHEET RED GINSENG</t>
  </si>
  <si>
    <t>FS040</t>
  </si>
  <si>
    <t>팜스테이 비저블 디퍼런스 마스크 시트 오이</t>
  </si>
  <si>
    <t>FARMSTAY VISIBLE DIFFERENCE MASK SHEET CUCUMBER</t>
  </si>
  <si>
    <t>FS041</t>
  </si>
  <si>
    <t>팜스테이 비저블 디퍼런스 마스크 시트 버드네스트</t>
  </si>
  <si>
    <t xml:space="preserve">FARMSTAY VISIBLE DIFFERENCE BIRDS NEST AQUA MASK PACK </t>
  </si>
  <si>
    <t>FS042</t>
  </si>
  <si>
    <t>팜스테이 비저블 디퍼런스 마스크 시트 석류</t>
  </si>
  <si>
    <t xml:space="preserve">FARMSTAY VISIBLE DIFFERENCE POMEGRANATE MASK PACK </t>
  </si>
  <si>
    <t>FS043</t>
  </si>
  <si>
    <t>팜스테이 퓨어 클렌징폼 녹차</t>
  </si>
  <si>
    <t>FARMSTAY GREEN TEA SEED PURE CLEANSING FOAM</t>
  </si>
  <si>
    <t>FS044</t>
  </si>
  <si>
    <t>팜스테이 퓨어 클렌징폼 스네일</t>
  </si>
  <si>
    <t>FARMSTAY SNAIL PURE CLEANSING FOAM</t>
  </si>
  <si>
    <t>FS045</t>
  </si>
  <si>
    <t>팜스테이 퓨어 클렌징폼 알로에</t>
  </si>
  <si>
    <t>FARMSTAY ALOE PURE CLEANSING FOAM</t>
  </si>
  <si>
    <t>FS046</t>
  </si>
  <si>
    <t>팜스테이 퓨어 클렌징폼 콜라겐</t>
  </si>
  <si>
    <t>FARMSTAY COLLAGEN PURE CLEANSING FOAM</t>
  </si>
  <si>
    <t>FS047</t>
  </si>
  <si>
    <t>팜스테이 퓨어 클렌징폼 석류</t>
  </si>
  <si>
    <t>FARMSTAY GRANATE PURE CLEANSING FOAM</t>
  </si>
  <si>
    <t>FS048</t>
  </si>
  <si>
    <t>팜스테이 퓨어 클렌징폼 홍삼</t>
  </si>
  <si>
    <t>FARMSTAY RED GINSENG PURE CLEANSING FOAM</t>
  </si>
  <si>
    <t>FS049</t>
  </si>
  <si>
    <t>팜스테이 퓨어 클렌징폼 오이</t>
  </si>
  <si>
    <t>FARMSTAY CUCUMBER PURE CLEANSING FOAM</t>
  </si>
  <si>
    <t>FS050</t>
  </si>
  <si>
    <t>팜스테이 올리브 클렌징폼</t>
  </si>
  <si>
    <t>FARMSTAY OLIVE INTENSIVE MOISTURE FOAM CLEANSER</t>
  </si>
  <si>
    <t>FS051</t>
  </si>
  <si>
    <t>팜스테이 올인원 허니 앰플</t>
  </si>
  <si>
    <t>FARMSTAY AII-IN-ONE HONEY AMPOULE</t>
  </si>
  <si>
    <t>250ml</t>
  </si>
  <si>
    <t>FS052</t>
  </si>
  <si>
    <t>팜스테이 홀스오일＆골드 하이드로겔 아이패치</t>
  </si>
  <si>
    <t>FARMSTAY HORSE OIL&amp;GOLD HYDROGEL EYE PATCH</t>
  </si>
  <si>
    <t>90g</t>
  </si>
  <si>
    <t>FS053</t>
  </si>
  <si>
    <t>팜스테이 흑진주＆골드 하이드로겔 아이패치</t>
  </si>
  <si>
    <t>FARMSTAY BLACK PEARL&amp;GOLD HYDROGEL EYE PATCH</t>
  </si>
  <si>
    <t>FS054</t>
  </si>
  <si>
    <t>팜스테이 리얼 오이 겔</t>
  </si>
  <si>
    <t>FARMSTAY REAL CUCUMBER GEL</t>
  </si>
  <si>
    <t>FS055</t>
  </si>
  <si>
    <t>팜스테이 스네일 뮤커스 모이스쳐 토너</t>
  </si>
  <si>
    <t>FARMSTAY SNAIL MUCUS MOISTURE TONER</t>
  </si>
  <si>
    <t>FS056</t>
  </si>
  <si>
    <t>팜스테이 스네일 뮤커스 모이스쳐 에멀젼</t>
  </si>
  <si>
    <t>FARMSTAY SNAIL MUCUS MOISTURE EMULSION</t>
  </si>
  <si>
    <t>FS057</t>
  </si>
  <si>
    <t>팜스테이 스네일 뮤커스 모이스쳐 크림</t>
  </si>
  <si>
    <t>FARMSTAY SNAIL MUCUS MOISTURE CREAM</t>
  </si>
  <si>
    <t>FS058</t>
  </si>
  <si>
    <t>팜스테이 에스까르고 노블레스 인텐시브 크림</t>
  </si>
  <si>
    <t>FARMSTAY ESCARGOT NOBLESSE INTENSIVE CREAM</t>
  </si>
  <si>
    <t>FS059</t>
  </si>
  <si>
    <t>팜스테이 에스까르고 노블레스 인텐시브 아이크림</t>
  </si>
  <si>
    <t>FARMSTAY ESCARGOT NOBLESSE INTENSIVE EYE CREAM</t>
  </si>
  <si>
    <t>FS060</t>
  </si>
  <si>
    <t>팜스테이 콜라겐＆히아루론산 올인원 앰플</t>
  </si>
  <si>
    <t>FARMSTAY COLLAGEN&amp;HYALURONIC ACID ALL-IN ONE AMPOULE</t>
  </si>
  <si>
    <t>FS061</t>
  </si>
  <si>
    <t>팜스테이 에스까르고 노블레스 인텐시브 필링젤</t>
  </si>
  <si>
    <t>FARMSTAY ESCARGOT NOBLESSE INTENSIVE PEELING GEL</t>
  </si>
  <si>
    <t>FS062</t>
  </si>
  <si>
    <t>팜스테이 퓨어 클렌징폼 에그</t>
  </si>
  <si>
    <t>FARMSTAY EGG PURE CLEANSING FOAM</t>
  </si>
  <si>
    <t>FS063</t>
  </si>
  <si>
    <t>팜스테이 그린티 씨드 모이스쳐 에멀젼</t>
  </si>
  <si>
    <t>FARMSTAY GREEN TEA SEED MOISTURE EMULSION</t>
  </si>
  <si>
    <t>FS064</t>
  </si>
  <si>
    <t>팜스테이 그린티 씨드 모이스쳐 토너</t>
  </si>
  <si>
    <t>FARMSTAY GREEN TEA SEED MOISTURE TONER</t>
  </si>
  <si>
    <t>FS065</t>
  </si>
  <si>
    <t>팜스테이 프린세스 아이라이너</t>
  </si>
  <si>
    <t>FARMSTAY PRINCESS EYE LINER</t>
  </si>
  <si>
    <t>FS066</t>
  </si>
  <si>
    <t>팜스테이 프린세스 마스카라</t>
  </si>
  <si>
    <t>FARMSTAY PRINCESS CURL &amp; LONGLASH MASCARA</t>
  </si>
  <si>
    <t>FS067</t>
  </si>
  <si>
    <t>팜스테이 에스까르고 노블레스 인텐시브 비비크림</t>
  </si>
  <si>
    <t>FARMSTAY ESCARGOT NOBLESSE INTENSIVE BB CREAM</t>
  </si>
  <si>
    <t>FS068</t>
  </si>
  <si>
    <t>팜스테이 핸드크림 바나나</t>
  </si>
  <si>
    <t>FARMSTAY BANANA HAND CREAM</t>
  </si>
  <si>
    <t>FS069</t>
  </si>
  <si>
    <t>팜스테이 악어 오일 크림</t>
  </si>
  <si>
    <t>FARMSTAY CROCODILE OIL CREAM</t>
  </si>
  <si>
    <t>FS070</t>
  </si>
  <si>
    <t>팜스테이 비저블 디퍼런스 마스크 시트 밀크</t>
  </si>
  <si>
    <t>FARMSTAY VISIBLE DIFFERENCE MASK SHEET MILK</t>
  </si>
  <si>
    <t>FS071</t>
  </si>
  <si>
    <t>팜스테이 에스까르고 노블레스 인텐시브 에멀젼</t>
  </si>
  <si>
    <t>FARMSTAY ESCARGOT NOBLESSE INTENSIVE EMULSION</t>
  </si>
  <si>
    <t>FS072</t>
  </si>
  <si>
    <t>팜스테이 에스까르고 노블레스 인텐시브 토너</t>
  </si>
  <si>
    <t>FARMSTAY ESCARGOT NOBLESSE INTENSIVE TONER</t>
  </si>
  <si>
    <t>FS073</t>
  </si>
  <si>
    <t>팜스테이 에스까르고 UV 투웨이 팩트 13호</t>
  </si>
  <si>
    <t>FARMSTAY ESCARGOT UV TWO-WAY PACT 13</t>
  </si>
  <si>
    <t>12g*2</t>
  </si>
  <si>
    <t>FS074</t>
  </si>
  <si>
    <t>팜스테이 에스까르고 UV 투웨이 팩트 21호</t>
  </si>
  <si>
    <t>FARMSTAY ESCARGOT UV TWO-WAY PACT 21</t>
  </si>
  <si>
    <t>FS075</t>
  </si>
  <si>
    <t>팜스테이 에스까르고 UV 투웨이 팩트 23호</t>
  </si>
  <si>
    <t>FARMSTAY ESCARGOT UV TWO-WAY PACT 23</t>
  </si>
  <si>
    <t>FS076</t>
  </si>
  <si>
    <t>팜스테이 골드 에스까르고 노블레스 인텐시브 에센스</t>
  </si>
  <si>
    <t>FARMSTAY GOLD ESCARGOT NOBLESSE INTENSIVE LIFTING ESSENCE</t>
  </si>
  <si>
    <t>FS077</t>
  </si>
  <si>
    <t>팜스테이 퓨어 클렌징＆마사지 크림 마유</t>
  </si>
  <si>
    <t>FARMSTAY PURE CLEANSING &amp; MASSAGE CREAM HORSE OIL</t>
  </si>
  <si>
    <t>FS078</t>
  </si>
  <si>
    <t>팜스테이 퓨어 클렌징＆마사지 크림 콜라겐</t>
  </si>
  <si>
    <t>FARMSTAY PURE CLEANSING &amp; MASSAGE CREAM COLLAGEN</t>
  </si>
  <si>
    <t>FS079</t>
  </si>
  <si>
    <t>팜스테이 퓨어 클렌징＆마사지 크림 석류</t>
  </si>
  <si>
    <t>FARMSTAY PURE CLEANSING &amp; MASSAGE CREAM POMEGRANATE</t>
  </si>
  <si>
    <t>FS080</t>
  </si>
  <si>
    <t>팜스테이 퓨어 클렌징＆마사지 크림 알로에</t>
  </si>
  <si>
    <t>FARMSTAY PURE CLEANSING &amp; MASSAGE CREAM ALOE</t>
  </si>
  <si>
    <t>FS081</t>
  </si>
  <si>
    <t>팜스테이 잇츠 리얼 젤 미스트 알로에</t>
  </si>
  <si>
    <t>FARMSTAY IT IS REAL GEL MIST ALOE</t>
  </si>
  <si>
    <t>FS082</t>
  </si>
  <si>
    <t>팜스테이 잇츠 리얼 젤 미스트 석류</t>
  </si>
  <si>
    <t>FARMSTAY IT IS REAL GEL MIST POMEGRANATE</t>
  </si>
  <si>
    <t>FS083</t>
  </si>
  <si>
    <t>팜스테이 잇츠 리얼 젤 미스트 콜라겐</t>
  </si>
  <si>
    <t>FARMSTAY IT IS REAL GEL MIST COLLAGEN</t>
  </si>
  <si>
    <t>FS084</t>
  </si>
  <si>
    <t>팜스테이 잇츠 리얼 젤 미스트 에스까르고</t>
  </si>
  <si>
    <t>FARMSTAY IT IS REAL GEL MIST ESCARGOT</t>
  </si>
  <si>
    <t>FS085</t>
  </si>
  <si>
    <t>팜스테이 제주 마유 컴플리트 크림</t>
  </si>
  <si>
    <t>FARMSTAY JEJU MAYU COMPLETE CREAM</t>
  </si>
  <si>
    <t>FS086</t>
  </si>
  <si>
    <t>팜스테이 제주 마유 컴플리트 4종</t>
  </si>
  <si>
    <t>FARMSTAY JEJU MAYU COMPLETE 4 SET</t>
  </si>
  <si>
    <t>FS087</t>
  </si>
  <si>
    <t>팜스테이 제주 마유 컴플리트 아이크림</t>
  </si>
  <si>
    <t>FARMSTAY JEJU MAYU COMPLETE EYE CREAM</t>
  </si>
  <si>
    <t>FS088</t>
  </si>
  <si>
    <t>팜스테이 비저블 디퍼런스 마스크 시트 마유</t>
  </si>
  <si>
    <t xml:space="preserve">FARMSTAY VISIBLE DIFFERENCE HORSE OIL MASK PACK </t>
  </si>
  <si>
    <t>FS089</t>
  </si>
  <si>
    <t>팜스테이 퍼펙트 슈퍼 볼륨 마스카라</t>
  </si>
  <si>
    <t>FARMSTAY PERFECT SUPER VOLUME MASCARA</t>
  </si>
  <si>
    <t>FS090</t>
  </si>
  <si>
    <t>팜스테이 비저블 디퍼런스 모이스쳐 밀크 스킨</t>
  </si>
  <si>
    <t>FARMSTAY VISIBLE DIFFERENCE MOISTURE TONER(MILK)</t>
  </si>
  <si>
    <t>350ml</t>
  </si>
  <si>
    <t>FS091</t>
  </si>
  <si>
    <t>팜스테이 비저블 디퍼런스 모이스쳐 밀크 로션</t>
  </si>
  <si>
    <t>FARMSTAY VISIBLE DIFFERENCE MOISTURE EMULSION (MILK)</t>
  </si>
  <si>
    <t>FS092</t>
  </si>
  <si>
    <t>팜스테이 비저블 디퍼런스 모이스쳐 석류 스킨</t>
  </si>
  <si>
    <t>FARMSTAY VISIBLE DIFFERENCE MOISTURE TONER (POMEGRANATE)</t>
  </si>
  <si>
    <t>FS093</t>
  </si>
  <si>
    <t>팜스테이 비저블 디퍼런스 모이스쳐 석류 로션</t>
  </si>
  <si>
    <t>FARMSTAY VISIBLE DIFFERENCE MOISTURE EMULSION (POMEGRANATE)</t>
  </si>
  <si>
    <t>FS094</t>
  </si>
  <si>
    <t>팜스테이 에스까르고 노블레스 인텐시브 클렌징폼</t>
  </si>
  <si>
    <t>FARMSTAY ESCARGOT NOBLESSE INTENSIVE CLEANSING FOAM</t>
  </si>
  <si>
    <t>FS095</t>
  </si>
  <si>
    <t>팜스테이 비저블 디퍼런스 핸드크림 스네일</t>
  </si>
  <si>
    <t>FARMSTAY VISIBLE DIFFERENCE HAND CREAM SNAIL</t>
  </si>
  <si>
    <t>FS096</t>
  </si>
  <si>
    <t>팜스테이 비저블 디퍼런스 핸드크림 올리브</t>
  </si>
  <si>
    <t>FARMSTAY VISIBLE DIFFERENCE HAND CREAM OLIVE</t>
  </si>
  <si>
    <t>FS097</t>
  </si>
  <si>
    <t>팜스테이 비저블 디퍼런스 핸드크림 딸기</t>
  </si>
  <si>
    <t>FARMSTAY VISIBLE DIFFERENCE HAND CREAM STRAWBERRY</t>
  </si>
  <si>
    <t>FS098</t>
  </si>
  <si>
    <t>팜스테이 비저블 디퍼런스 핸드크림 흑진주</t>
  </si>
  <si>
    <t>FARMSTAY VISIBLE DIFFERENCE HAND CREAM BLACK PEARL</t>
  </si>
  <si>
    <t>FS099</t>
  </si>
  <si>
    <t>팜스테이 비저블 디퍼런스 핸드크림 마유</t>
  </si>
  <si>
    <t>FARMSTAY VISIBLE DIFFERENCE HAND CREAM HORSE OIL</t>
  </si>
  <si>
    <t>FS100</t>
  </si>
  <si>
    <t>팜스테이 비저블 디퍼런스 핸드크림 알로에</t>
  </si>
  <si>
    <t>FARMSTAY VISIBLE DIFFERENCE HAND CREAM ALOE</t>
  </si>
  <si>
    <t>FS101</t>
  </si>
  <si>
    <t>팜스테이 비저블 디퍼런스 핸드크림 콜라겐</t>
  </si>
  <si>
    <t>FARMSTAY VISIBLE DIFFERENCE HAND CREAM COLLAGEN</t>
  </si>
  <si>
    <t>FS102</t>
  </si>
  <si>
    <t>팜스테이 씨홀스 워터 풀 크림</t>
  </si>
  <si>
    <t>FARMSTAY VISIBLE DIFFERENCE SEA HORSE WATER FULL CREAM</t>
  </si>
  <si>
    <t>FS103</t>
  </si>
  <si>
    <t>팜스테이 비저블 디퍼런스 모이스쳐 스네일 스킨</t>
  </si>
  <si>
    <t>FARMSTAY VISIBLE DIFFERENCE MOISTURE TONER(SNAIL)</t>
  </si>
  <si>
    <t>FS104</t>
  </si>
  <si>
    <t>팜스테이 비저블 디퍼런스 모이스쳐 스네일 로션</t>
  </si>
  <si>
    <t>FARMSTAY VISIBLE DIFFERENCE MOISTURE EMULSION(SNAIL)</t>
  </si>
  <si>
    <t>FS105</t>
  </si>
  <si>
    <t>팜스테이 비저블 디퍼런스 모이스쳐 알로에 스킨</t>
  </si>
  <si>
    <t>FARMSTAY VISIBLE DIFFERENCE MOISTURE TONER(ALOE)</t>
  </si>
  <si>
    <t>FS106</t>
  </si>
  <si>
    <t>팜스테이 비저블 디퍼런스 모이스쳐 알로에 로션</t>
  </si>
  <si>
    <t>FARMSTAY VISIBLE DIFFERENCE MOISTURE EMULSION(ALOE)</t>
  </si>
  <si>
    <t>FS107</t>
  </si>
  <si>
    <t>팜스테이 스네일 비저블 디퍼런스 모이스쳐 크림</t>
  </si>
  <si>
    <t>FARMSTAY VISIBLE DIFFERENCE MOISTURE CREAM (SNAIL)</t>
  </si>
  <si>
    <t>FS108</t>
  </si>
  <si>
    <t>팜스테이 알로에 비저블 디퍼런스 프레쉬 크림</t>
  </si>
  <si>
    <t>FARMSTAY VISIBLE DIFFERENCE MOISTURE CREAM (ALOE)</t>
  </si>
  <si>
    <t>FS109</t>
  </si>
  <si>
    <t>팜스테이 밀크 비저블 디퍼런스 화이트 크림</t>
  </si>
  <si>
    <t>FARMSTAY VISIBLE DIFFERENCE MOISTURE CREAM (MILK)</t>
  </si>
  <si>
    <t>FS110</t>
  </si>
  <si>
    <t>팜스테이 석류 비저블 디퍼런스 모이스쳐 크림</t>
  </si>
  <si>
    <t>FARMSTAY VISIBLE DIFFERENCE MOISTURE CREAM(POMEGRANATE)</t>
  </si>
  <si>
    <t>FS111</t>
  </si>
  <si>
    <t>팜스테이 에스까르고 올인원 앰플</t>
  </si>
  <si>
    <t>FARMSTAY ESCARGOT ALL-IN ONE AMPOULE</t>
  </si>
  <si>
    <t>FS112</t>
  </si>
  <si>
    <t>팜스테이 석류 올인원 앰플</t>
  </si>
  <si>
    <t>FARMSTAY POMEGRANATE ALL-IN ONE AMPOULE</t>
  </si>
  <si>
    <t>FS113</t>
  </si>
  <si>
    <t>팜스테이 알로에올인원 앰플</t>
  </si>
  <si>
    <t>FARMSTAY ALOE ALL-IN ONE AMPOULE</t>
  </si>
  <si>
    <t>FS114</t>
  </si>
  <si>
    <t>팜스테이 흑진주올인원앰플</t>
  </si>
  <si>
    <t>FARMSTAY BLACK PEARL ALL-IN ONE AMPOULE</t>
  </si>
  <si>
    <t>FS115</t>
  </si>
  <si>
    <t>팜스테이 스네일 리페어 아이크림</t>
  </si>
  <si>
    <t>FARMSTAY SNAIL REPAIR EYE CREAM</t>
  </si>
  <si>
    <t>FS116</t>
  </si>
  <si>
    <t>라페름 알로에베라 모이스쳐 수딩젤</t>
  </si>
  <si>
    <t>La Ferme ALOEVERA MOISTURE SOOTHING GEL</t>
  </si>
  <si>
    <t>200ml</t>
  </si>
  <si>
    <t>FS117</t>
  </si>
  <si>
    <t>팜스테이 비저블 디퍼런스 핸드＆풋크림 제주마유 2종</t>
  </si>
  <si>
    <t>FARMSTAY VISIBLE DIFFERENCE HAND &amp; FOOT CREAM JEJU MAYU</t>
  </si>
  <si>
    <t>100g
each</t>
  </si>
  <si>
    <t>FS118</t>
  </si>
  <si>
    <t>팜스테이 메이크업 시리즈 UV 쿠션 21호</t>
  </si>
  <si>
    <t>FARMSTAY MAKE-UP SERIES UV CUSHION FOUNDATOIN #21</t>
  </si>
  <si>
    <t>FS119</t>
  </si>
  <si>
    <t>팜스테이 메이크업 시리즈 UV 쿠션 23호</t>
  </si>
  <si>
    <t>FARMSTAY MAKE-UP SERIES UV CUSHION FOUNDATOIN #23</t>
  </si>
  <si>
    <t>FS120</t>
  </si>
  <si>
    <t>팜스테이 메이크업 시리즈 펜라이너 타입 1호 두꺼운 펜</t>
  </si>
  <si>
    <t>FARMSTAY MAKE-UP SERIES PEN LINER TYPE 1(URETHANE PEN TYPE)</t>
  </si>
  <si>
    <t>0.9g</t>
  </si>
  <si>
    <t>FS121</t>
  </si>
  <si>
    <t>팜스테이 메이크업 시리즈 데일리 립 1호 부끄부끄핑크</t>
  </si>
  <si>
    <t>FARMSTAY MAKE-UP SERIES DAILY LIP #1</t>
  </si>
  <si>
    <t>3.4g</t>
  </si>
  <si>
    <t>FS122</t>
  </si>
  <si>
    <t>팜스테이 메이크업 시리즈 데일리 립 2호 쏘핫핑크</t>
  </si>
  <si>
    <t>FARMSTAY MAKE-UP SERIES DAILY LIP #2</t>
  </si>
  <si>
    <t>FS123</t>
  </si>
  <si>
    <t>팜스테이 메이크업 시리즈 데일리 립 3호 청춘오렌지</t>
  </si>
  <si>
    <t>FARMSTAY MAKE-UP SERIES DAILY LIP #3</t>
  </si>
  <si>
    <t>FS124</t>
  </si>
  <si>
    <t>팜스테이 메이크업 시리즈 데일리 립 4호 매혹레드</t>
  </si>
  <si>
    <t>FARMSTAY MAKE-UP SERIES DAILY LIP #4</t>
  </si>
  <si>
    <t>FS125</t>
  </si>
  <si>
    <t>팜스테이 메이크업 시리즈 데일리 립 5호 키스타임레드</t>
  </si>
  <si>
    <t>FARMSTAY MAKE-UP SERIES DAILY LIP #5</t>
  </si>
  <si>
    <t>FS126</t>
  </si>
  <si>
    <t>팜스테이 메이크업 시리즈 데일리 립 6호 팜므파탈레드</t>
  </si>
  <si>
    <t>FARMSTAY MAKE-UP SERIES DAILY LIP #6</t>
  </si>
  <si>
    <t>FS127</t>
  </si>
  <si>
    <t>팜스테이 메이크업 시리즈 데일리 립 7호 터칭마르샬라</t>
  </si>
  <si>
    <t>FARMSTAY MAKE-UP SERIES DAILY LIP #7</t>
  </si>
  <si>
    <t>FS128</t>
  </si>
  <si>
    <t>팜스테이 메이크업 시리즈 데일리 립 8호 먼더이버건디</t>
  </si>
  <si>
    <t>FARMSTAY MAKE-UP SERIES DAILY LIP #8</t>
  </si>
  <si>
    <t>FS129</t>
  </si>
  <si>
    <t>팜스테이 메이크업 시리즈 데일리 립 9호 치명적버건디</t>
  </si>
  <si>
    <t>FARMSTAY MAKE-UP SERIES DAILY LIP #9</t>
  </si>
  <si>
    <t>FS130</t>
  </si>
  <si>
    <t>팜스테이 비타 케어 썬 스틱</t>
  </si>
  <si>
    <t>FARMSTAY VITA CARE SUN STICK</t>
  </si>
  <si>
    <t>22g</t>
  </si>
  <si>
    <t>FS131</t>
  </si>
  <si>
    <t>팜스테이 에스까르고 노블레스 인텐시브 2종 세트</t>
  </si>
  <si>
    <t>FARMSTAY ESCARGOT NOBLESSE INTENSIVE SKIN CARE 2 SET</t>
  </si>
  <si>
    <t>FS132</t>
  </si>
  <si>
    <t>팜스테이 모이스쳐 수딩젤 토마토</t>
  </si>
  <si>
    <t>FARMSTAY MOISTURE SOOTHING GEL TOMATO</t>
  </si>
  <si>
    <t>FS133</t>
  </si>
  <si>
    <t>팜스테이 차콜 퓨어 클렌징폼</t>
  </si>
  <si>
    <t>FARMSTAY CHAR-COAL PURE CLEANSING FOAM</t>
  </si>
  <si>
    <t>FS134</t>
  </si>
  <si>
    <t>팜스테이 다이아몬드 샤인 임팩트 토너</t>
  </si>
  <si>
    <t>FARMSTAY DIAMOND SHINE IMPACT TONER</t>
  </si>
  <si>
    <t>FS135</t>
  </si>
  <si>
    <t>팜스테이 다이아몬드 샤인 임팩트 에멀젼</t>
  </si>
  <si>
    <t>FARMSTAY DIAMOND SHINE IMPACT EMULSION</t>
  </si>
  <si>
    <t>FS136</t>
  </si>
  <si>
    <t>팜스테이 다이아몬드 샤인 임팩트 크림</t>
  </si>
  <si>
    <t>FARMSTAY DIAMOND SHINE IMPACT CREAM</t>
  </si>
  <si>
    <t>FS137</t>
  </si>
  <si>
    <t>라페름 알로에베라 모이스쳐 수딩 미스트</t>
  </si>
  <si>
    <t>La Ferme ALOEVERA MOISTURE SOOTHING MIST</t>
  </si>
  <si>
    <t>FS138</t>
  </si>
  <si>
    <t>팜스테이 알로에베라 퍼펙트 썬크림</t>
  </si>
  <si>
    <t>FARMSTAY ALOEVERA PERFECT SUN CREAM</t>
  </si>
  <si>
    <t>FS139</t>
  </si>
  <si>
    <t>팜스테이 비저블 디퍼런스 블랙스네일 옴므 3종</t>
  </si>
  <si>
    <t>FARMSTAY VISIBLE DIFFERENCE BLACK SNAIL HOMME 3 SET</t>
  </si>
  <si>
    <t>FS140</t>
  </si>
  <si>
    <t>팜스테이 제주 마유 풋크림</t>
  </si>
  <si>
    <t>FARMSTAY JEJU MAYU FOOT CREAM</t>
  </si>
  <si>
    <t>FS141</t>
  </si>
  <si>
    <t>라페름 모이스쳐 수딩 미스트 콜라겐</t>
  </si>
  <si>
    <t>La Ferme COLLAGEN MOISTURE SOOTHING MIST</t>
  </si>
  <si>
    <t>FS142</t>
  </si>
  <si>
    <t>라페름 모이스쳐 수딩 미스트 스네일</t>
  </si>
  <si>
    <t>La Ferme SNAIL MOISTURE SOOTHING MIST</t>
  </si>
  <si>
    <t>FS143</t>
  </si>
  <si>
    <t>팜스테이 스네일 리페어 비비크림</t>
  </si>
  <si>
    <t>FARMSTAY SNAIL REPAIR BB CREAM</t>
  </si>
  <si>
    <t>FS144</t>
  </si>
  <si>
    <t>팜스테이 메이크업 시리즈 리퀴드 파운데이션 21호</t>
  </si>
  <si>
    <t>FARMSTAY MAKE UP SERIES LIQUID FOUNDATOIN #21</t>
  </si>
  <si>
    <t>FS145</t>
  </si>
  <si>
    <t>팜스테이 메이크업 시리즈 리퀴드 파운데이션 23호</t>
  </si>
  <si>
    <t>FARMSTAY MAKE UP SERIES LIQUID FOUNDATOIN #23</t>
  </si>
  <si>
    <t>FS146</t>
  </si>
  <si>
    <t>팜스테이 블랙스네일 하이드로겔 아이패치</t>
  </si>
  <si>
    <t>FARMSTAY BLACK SNAIL HYDROGEL EYE PATCH</t>
  </si>
  <si>
    <t>FS147</t>
  </si>
  <si>
    <t>팜스테이 콜라겐 워터 풀 모이스트 크림</t>
  </si>
  <si>
    <t>FARMSTAY COLLAGEN WATER FULL MOIST CREAM</t>
  </si>
  <si>
    <t>FS148</t>
  </si>
  <si>
    <t>팜스테이 메이크업 시리즈 핑크플라워 커버 파운데이션 21호</t>
  </si>
  <si>
    <t>FARMSTAY MAKE UP SERIES PINK FLOWER COVER 21</t>
  </si>
  <si>
    <t>FS149</t>
  </si>
  <si>
    <t>팜스테이 메이크업 시리즈 핑크플라워 커버 파운데이션 23호</t>
  </si>
  <si>
    <t>FARMSTAY MAKE UP SERIES PINK FLOWER COVER 23</t>
  </si>
  <si>
    <t>FS150</t>
  </si>
  <si>
    <t>팜스테이 챠콜 필오프 마스크팩</t>
  </si>
  <si>
    <t>FARMSTAY CHARCOAL BLACK HEAD PEEL-OFF MASK PACK</t>
  </si>
  <si>
    <t>FS151</t>
  </si>
  <si>
    <t>팜스테이 메이크업 시리즈 프라이머 메이크업베이스 01 그린</t>
  </si>
  <si>
    <t>FARMSTAY MAKE UP SERIES PRIMER MAKE-UP BASE 01 GREEN</t>
  </si>
  <si>
    <t>FS152</t>
  </si>
  <si>
    <t>팜스테이 비저블 디퍼런스 마스크 시트 허니</t>
  </si>
  <si>
    <t>FARMSTAY VISIBLE DIFFERENCE MASK SHEET HONEY</t>
  </si>
  <si>
    <t>FS153</t>
  </si>
  <si>
    <t>팜스테이 비저블 디퍼런스 마스크 시트 차콜</t>
  </si>
  <si>
    <t>FARMSTAY VISIBLE DIFFERENCE MASK SHEET CHAR-COAL</t>
  </si>
  <si>
    <t>FS154</t>
  </si>
  <si>
    <t>팜스테이 블랙 스네일 올인원 크림</t>
  </si>
  <si>
    <t>FARMSTAY BLACK SNAIL ALL-IN ONE CREAM</t>
  </si>
  <si>
    <t>FS155</t>
  </si>
  <si>
    <t>팜스테이 콜라겐 워터 풀 모이스트 토너</t>
  </si>
  <si>
    <t>FARMSTAY COLLAGEN WATER FULL MOIST TONER</t>
  </si>
  <si>
    <t>FS156</t>
  </si>
  <si>
    <t>팜스테이 콜라겐 워터 풀 모이스트 에멀젼</t>
  </si>
  <si>
    <t>FARMSTAY COLLAGEN WATER FULL MOIST EMULSION</t>
  </si>
  <si>
    <t>FS157</t>
  </si>
  <si>
    <t>팜스테이 76 그린티씨드 올인원 앰플</t>
  </si>
  <si>
    <t>FARMSTAY 76 GREEN TEA SEED ALL-IN AMPOULE</t>
  </si>
  <si>
    <t>FS158</t>
  </si>
  <si>
    <t>팜스테이 핑크플라워 핸드크림 2종</t>
  </si>
  <si>
    <t>FARMSTAY PINK FLOWER BLOOMING HAND CREAM 2SET(WATER LILY, PINK ROSE)</t>
  </si>
  <si>
    <t>FS159</t>
  </si>
  <si>
    <t>팜스테이 핑크플라워 블루밍 핸드크림 체리블러썸</t>
  </si>
  <si>
    <t>FARMSTAY PINK FLOWER BLOOMING HAND CREAM CHERRY BLOSSOM</t>
  </si>
  <si>
    <t>FS160</t>
  </si>
  <si>
    <t>팜스테이 핑크플라워 블루밍 핸드크림 핑크로터스</t>
  </si>
  <si>
    <t>FARMSTAY PINK FLOWER BLOOMING HAND CREAM PINK LOTES</t>
  </si>
  <si>
    <t>FS161</t>
  </si>
  <si>
    <t>팜스테이 핑크플라워 블루밍 핸드크림 핑크로즈</t>
  </si>
  <si>
    <t>FARMSTAY PINK FLOWER BLOOMING HAND CREAM PINK ROSE</t>
  </si>
  <si>
    <t>FS162</t>
  </si>
  <si>
    <t>팜스테이 핑크플라워 블루밍 핸드크림 워터릴리</t>
  </si>
  <si>
    <t>FARMSTAY PINK FLOWER BLOOMING HAND CREAM WATER LILY</t>
  </si>
  <si>
    <t>FS163</t>
  </si>
  <si>
    <t>팜스테이 오투 프리미엄 아쿠아 클렌징폼</t>
  </si>
  <si>
    <t>FARMSTAY O2 PREMIUM AQUA FOAM CLEANSING</t>
  </si>
  <si>
    <t>FS164</t>
  </si>
  <si>
    <t>팜스테이 그린티씨드 모이스쳐 클렌징폼</t>
  </si>
  <si>
    <t>FARMSTAY GREEN TEA SEED PREMIUM MOISTURE FOAM CLEANSING</t>
  </si>
  <si>
    <t>FS165</t>
  </si>
  <si>
    <t>팜스테이 콜라겐 워터 풀 모이스트 필링젤</t>
  </si>
  <si>
    <t>FARMSTAY COLLAGEN WATER FULL MOIST PEELING GEL</t>
  </si>
  <si>
    <t>FS166</t>
  </si>
  <si>
    <t>팜스테이 핑크플라워 블루밍 크림 체리블러썸</t>
  </si>
  <si>
    <t>FARMSTAY PINK FLOWER BLOOMING CREAM CHERRY BLOSSOM</t>
  </si>
  <si>
    <t>FS167</t>
  </si>
  <si>
    <t>팜스테이 핑크플라워 블루밍 크림 핑크로터스</t>
  </si>
  <si>
    <t>FARMSTAY PINK FLOWER BLOOMING CREAM PINK LOTES</t>
  </si>
  <si>
    <t>FS168</t>
  </si>
  <si>
    <t>팜스테이 핑크플라워 블루밍 크림 핑크로즈</t>
  </si>
  <si>
    <t>FARMSTAY PINK FLOWER BLOOMING CREAM PINK ROSE</t>
  </si>
  <si>
    <t>FS169</t>
  </si>
  <si>
    <t>팜스테이 핑크플라워 블루밍 크림 워터릴리</t>
  </si>
  <si>
    <t>FARMSTAY PINK FLOWER BLOOMING CREAM WATER LILY</t>
  </si>
  <si>
    <t>FS170</t>
  </si>
  <si>
    <t>팜스테이 블랙 스네일 올인원 아이크림</t>
  </si>
  <si>
    <t>FARMSTAY BLACK SNAIL ALL-IN ONE EYE CREAM</t>
  </si>
  <si>
    <t>FS171</t>
  </si>
  <si>
    <t>팜스테이 스페셜 4-week 콜라겐 앰플</t>
  </si>
  <si>
    <t>FARMSTAY SPECIAL 4-WEEK COLLAGEN AMPOULE</t>
  </si>
  <si>
    <t>10ml*4</t>
  </si>
  <si>
    <t>FS172</t>
  </si>
  <si>
    <t>팜스테이 레몬 인텐시브 모이스쳐 풋크림</t>
  </si>
  <si>
    <t>FARMSTAY LEMON INTENSIVE MOISTURE FOOT CREAM</t>
  </si>
  <si>
    <t>FS173</t>
  </si>
  <si>
    <t>팜스테이 콜라겐 워터 풀 하이드로겔 아이패치</t>
  </si>
  <si>
    <t>FARMSTAY COLLAGEN WATER FULL HYDROGEL EYE PATCH</t>
  </si>
  <si>
    <t>FS174</t>
  </si>
  <si>
    <t>팜스테이 퓨어 네츄럴 클렌징 워터 스네일</t>
  </si>
  <si>
    <t>FARMSTAY PURE NATURAL CLEANSING WATER(SNAIL)</t>
  </si>
  <si>
    <t>FS175</t>
  </si>
  <si>
    <t>팜스테이 퓨어 네츄럴 클렌징 워터 그린티</t>
  </si>
  <si>
    <t>FARMSTAY PURE NATURAL CLEANSING WATER(GREEN TEA)</t>
  </si>
  <si>
    <t>FS176</t>
  </si>
  <si>
    <t>팜스테이 퓨어 네츄럴 클렌징 워터 콜라겐</t>
  </si>
  <si>
    <t>FARMSTAY PURE NATURAL CLEANSING WATER(COLLAGEN)</t>
  </si>
  <si>
    <t>FS177</t>
  </si>
  <si>
    <t>팜스테이 퓨어 네츄럴 클렌징 워터 비타민</t>
  </si>
  <si>
    <t>FARMSTAY PURE NATURAL CLEANSING WATER(VITAMIN)</t>
  </si>
  <si>
    <t>FS178</t>
  </si>
  <si>
    <t>팜스테이 콜라겐 워터 풀 모이스트 세럼</t>
  </si>
  <si>
    <t>FARMSTAY COLLAGEN WATER FULL MOIST SERUM</t>
  </si>
  <si>
    <t>FS179</t>
  </si>
  <si>
    <t>팜스테이 콜라겐 워터 풀 모이스트 아이크림</t>
  </si>
  <si>
    <t>FARMSTAY COLLAGEN WATER FULL MOIST EYE CREAM</t>
  </si>
  <si>
    <t>FS180</t>
  </si>
  <si>
    <t>팜스테이 콜라겐 워터풀 모이스트 딥 클렌징폼</t>
  </si>
  <si>
    <t>FARMSTAY COLLAGEN WATER FULL MOIST DEEP CLEANSING FOAM</t>
  </si>
  <si>
    <t>FS181</t>
  </si>
  <si>
    <t>팜스테이 블랙 스네일 딥 클렌징폼</t>
  </si>
  <si>
    <t>FARMSTAY BLACK SNAIL DEEP CLEANSING FOAM</t>
  </si>
  <si>
    <t>FS182</t>
  </si>
  <si>
    <t>팜스테이 아보카도 프리미엄 포어 크림</t>
  </si>
  <si>
    <t>FARMSTAY AVOCADO PREMIUM PORE CREAM</t>
  </si>
  <si>
    <t>FS183</t>
  </si>
  <si>
    <t>팜스테이 아보카도 프리미엄 포어 딥 클렌징폼</t>
  </si>
  <si>
    <t>FARMSTAY AVOCADO PREMIUM PORE DEEP CLEANSING FOAM</t>
  </si>
  <si>
    <t>FS184</t>
  </si>
  <si>
    <t>팜스테이 닥터 V-8 비타 썬크림</t>
  </si>
  <si>
    <t>FARMSTAY DR-V8 VITA SUN CREAM</t>
  </si>
  <si>
    <t>FS185</t>
  </si>
  <si>
    <t>팜스테이 닥터V-8 비타민 앰플</t>
  </si>
  <si>
    <t>FARMSTAY DR-V8 VITAMIN AMPOULE</t>
  </si>
  <si>
    <t>FS186</t>
  </si>
  <si>
    <t>팜스테이 닥터V-8 비타민 UV 팩트 13호</t>
  </si>
  <si>
    <t>FARMSTAY DR-V8 VITAMIN UV PACT 13</t>
  </si>
  <si>
    <t>FS187</t>
  </si>
  <si>
    <t>팜스테이 닥터V-8 비타민 UV 팩트 21호</t>
  </si>
  <si>
    <t>FARMSTAY DR-V8 VITAMIN UV PACT 21</t>
  </si>
  <si>
    <t>FS188</t>
  </si>
  <si>
    <t>팜스테이 닥터V-8 비타민 UV 팩트 23호</t>
  </si>
  <si>
    <t>FARMSTAY DR-V8 VITAMIN UV PACT 23</t>
  </si>
  <si>
    <t>FS189</t>
  </si>
  <si>
    <t>팜스테이 핑크플라워 블루밍 UV 팩트 13호</t>
  </si>
  <si>
    <t>FARMSTAY PINK FLOWER BLOOMING UV PACT 13</t>
  </si>
  <si>
    <t>FS190</t>
  </si>
  <si>
    <t>팜스테이 핑크플라워 블루밍 UV 팩트 21호</t>
  </si>
  <si>
    <t>FARMSTAY PINK FLOWER BLOOMING UV PACT 21</t>
  </si>
  <si>
    <t>FS191</t>
  </si>
  <si>
    <t>팜스테이 핑크플라워 블루밍 UV 팩트 23호</t>
  </si>
  <si>
    <t>FARMSTAY PINK FLOWER BLOOMING UV PACT 23</t>
  </si>
  <si>
    <t>FS192</t>
  </si>
  <si>
    <t>팜스테이 콜라겐 UV 팩트 13호</t>
  </si>
  <si>
    <t>FARMSTAY COLLAGEN UV PACT 13</t>
  </si>
  <si>
    <t>FS193</t>
  </si>
  <si>
    <t>팜스테이 콜라겐 UV 팩트 21호</t>
  </si>
  <si>
    <t>FARMSTAY COLLAGEN UV PACT 21</t>
  </si>
  <si>
    <t>FS194</t>
  </si>
  <si>
    <t>팜스테이 콜라겐 UV 팩트 23호</t>
  </si>
  <si>
    <t>FARMSTAY COLLAGEN UV PACT 23</t>
  </si>
  <si>
    <t>FS195</t>
  </si>
  <si>
    <t>팜스테이 콜라겐 워터 풀 모이스트 비비크림</t>
  </si>
  <si>
    <t>FARMSTAY COLLAGEN WATER FULL MOIST BB CREAM</t>
  </si>
  <si>
    <t>FS196</t>
  </si>
  <si>
    <t>팜스테이 닥터 V-8 앰플 솔루션 블랙 스네일</t>
  </si>
  <si>
    <t>FARMSTAY DR-V8 AMPOULE SOLUTION BLACK SNAIL</t>
  </si>
  <si>
    <t>FS197</t>
  </si>
  <si>
    <t>팜스테이 닥터 V-8 앰플 솔루션 콜라겐</t>
  </si>
  <si>
    <t>FARMSTAY DR-V8 AMPOULE SOLUTION COLLAGEN</t>
  </si>
  <si>
    <t>FS198</t>
  </si>
  <si>
    <t>팜스테이 블랙 스네일 프리미엄 아이크림</t>
  </si>
  <si>
    <t>FARMSTAY BLACK SNAIL PREMIUM EYE CREAM</t>
  </si>
  <si>
    <t>FS199</t>
  </si>
  <si>
    <t>팜스테이 허니문 화이트 플라워 톤업 크림</t>
  </si>
  <si>
    <t>FARMSTAY HONEYMOON WHITE FLOWER TONE-UP CREAM</t>
  </si>
  <si>
    <t>FS200</t>
  </si>
  <si>
    <t>팜스테이 골드 스네일 프리미엄 크림</t>
  </si>
  <si>
    <t>FARMSTAY GOLD SNAIL PREMIUM CREAM</t>
  </si>
  <si>
    <t>FS201</t>
  </si>
  <si>
    <t>팜스테이 닥터 V-8 비타민 브라이트닝 필링젤</t>
  </si>
  <si>
    <t>FARMSTAY DR-V8 VITAMIN BRIGHTENING PEELING GEL</t>
  </si>
  <si>
    <t>FS202</t>
  </si>
  <si>
    <t>팜스테이 닥터 V-8 비타민 하이드로겔 아이패치</t>
  </si>
  <si>
    <t>FARMSTAY DR-V8 VITAMIN HYDROGEL EYE PATCH</t>
  </si>
  <si>
    <t>FS203</t>
  </si>
  <si>
    <t>팜스테이 닥터 V-8 비타민 클렌징폼</t>
  </si>
  <si>
    <t>FARMSTAY DR-V8 VITAMIN FOAM CLEANSING</t>
  </si>
  <si>
    <t>FS204</t>
  </si>
  <si>
    <t>팜스테이 다이아몬드 브라이트닝 에멀젼</t>
  </si>
  <si>
    <t>FARMSTAY DIAMOND BRIGHTENING EMULSION</t>
  </si>
  <si>
    <t>FS205</t>
  </si>
  <si>
    <t>팜스테이 다이아몬드 브라이트닝 토너</t>
  </si>
  <si>
    <t>FARMSTAY DIAMOND BRIGHTENING TONER</t>
  </si>
  <si>
    <t>FS206</t>
  </si>
  <si>
    <t>팜스테이 24K 골드 스네일 필오프 마스크팩</t>
  </si>
  <si>
    <t>FARMSTAY 24K GOLD SNAIL PEEL OFF PACK</t>
  </si>
  <si>
    <t>FS207</t>
  </si>
  <si>
    <t>팜스테이 블랙 스네일 올인원 토너</t>
  </si>
  <si>
    <t>FARMSTAY BLACK SNAIL ALL-IN ONE TONER</t>
  </si>
  <si>
    <t>FS208</t>
  </si>
  <si>
    <t>팜스테이 블랙 스네일 올인원 에멀젼</t>
  </si>
  <si>
    <t>FARMSTAY BLACK SNAIL ALL-IN ONE EMULSION</t>
  </si>
  <si>
    <t>FS209</t>
  </si>
  <si>
    <t>팜스테이 닥터 V-8 앰플 솔루션 멀티비타민</t>
  </si>
  <si>
    <t>FARMSTAY DR-V8 AMPOULE SOLUTION MULTI VITAMIN</t>
  </si>
  <si>
    <t>FS210</t>
  </si>
  <si>
    <t>팜스테이 닥터 V-8 앰플 솔루션 플라워셀</t>
  </si>
  <si>
    <t>FARMSTAY DR-V8 AMPOULE SOLUTION FLOWER CELL</t>
  </si>
  <si>
    <t>FS211</t>
  </si>
  <si>
    <t>팜스테이 닥터 V-8 앰플 솔루션 히아루론산</t>
  </si>
  <si>
    <t>FARMSTAY DR-V8 AMPOULE SOLUTION HYALURONIC ACID</t>
  </si>
  <si>
    <t>FS212</t>
  </si>
  <si>
    <t>팜스테이 닥터 V-8 앰플 솔루션 캐비어</t>
  </si>
  <si>
    <t>FARMSTAY DR-V8 AMPOULE SOLUTION CAVIAR</t>
  </si>
  <si>
    <t>FS213</t>
  </si>
  <si>
    <t>팜스테이 콜라겐 워터 풀 모이스트 수딩 마스크</t>
  </si>
  <si>
    <t>FARMSTAY COLLAGEN WATER FULL MOIST SOOTHING MASK</t>
  </si>
  <si>
    <t>27g</t>
  </si>
  <si>
    <t>FS214</t>
  </si>
  <si>
    <t>팜스테이 다이아몬드 샤인 임팩트 펄 미스트</t>
  </si>
  <si>
    <t>FARMSTAY DIAMOND SHINE IMPACT PEARL MIST</t>
  </si>
  <si>
    <t>FS215</t>
  </si>
  <si>
    <t>팜스테이 다이아몬드 샤인 임팩트 마스카라</t>
  </si>
  <si>
    <t>FARMSTAY DIAMOND SHINE IMPACT MASCARA</t>
  </si>
  <si>
    <t>FS216</t>
  </si>
  <si>
    <t>팜스테이 닥터 V-8 솔루션 크림 캐비어</t>
  </si>
  <si>
    <t>FARMSTAY DR-V8 SOLUTION CREAM(CAVIAR)</t>
  </si>
  <si>
    <t>FS217</t>
  </si>
  <si>
    <t>팜스테이 닥터 V-8 솔루션 크림 콜라겐</t>
  </si>
  <si>
    <t>FARMSTAY DR-V8 SOLUTION CREAM(COLLAGEN)</t>
  </si>
  <si>
    <t>FS218</t>
  </si>
  <si>
    <t>팜스테이 닥터 V-8 솔루션 크림 히아루론산</t>
  </si>
  <si>
    <t>FARMSTAY DR-V8 SOLUTION CREAM(HYALURONATE)</t>
  </si>
  <si>
    <t>FS219</t>
  </si>
  <si>
    <t>팜스테이 닥터 V-8 솔루션 크림 비타민</t>
  </si>
  <si>
    <t>FARMSTAY DR-V8 SOLUTION CREAM(VITAMIN)</t>
  </si>
  <si>
    <t>FS220</t>
  </si>
  <si>
    <t>팜스테이 닥터 V-8 솔루션 크림 에스까르고</t>
  </si>
  <si>
    <t>FARMSTAY DR-V8 SOLUTION CREAM(ESCARGOT)</t>
  </si>
  <si>
    <t>FS221</t>
  </si>
  <si>
    <t>팜스테이 데일리 퍼퓸 바디로션 그린티씨드</t>
  </si>
  <si>
    <t>FARMSTAY DAILY PERFUME BODY LOTION(GREEN TAE SEED)</t>
  </si>
  <si>
    <t>330ml</t>
  </si>
  <si>
    <t>FS222</t>
  </si>
  <si>
    <t>팜스테이 데일리 퍼퓸 바디로션 비타민</t>
  </si>
  <si>
    <t>FARMSTAY DAILY PERFUME BODY LOTION(VITAMIN)</t>
  </si>
  <si>
    <t>FS223</t>
  </si>
  <si>
    <t>팜스테이 데일리 퍼퓸 바디로션 핑크플라워</t>
  </si>
  <si>
    <t>FARMSTAY DAILY PERFUME BODY LOTION(PINK FLOWER)</t>
  </si>
  <si>
    <t>FS224</t>
  </si>
  <si>
    <t>팜스테이 데일리 퍼퓸 바디로션 콜라겐</t>
  </si>
  <si>
    <t>FARMSTAY DAILY PERFUME BODY LOTION(COLLAGEN)</t>
  </si>
  <si>
    <t>FS225</t>
  </si>
  <si>
    <t>팜스테이 데일리 퍼퓸 바디로션 에스까르고</t>
  </si>
  <si>
    <t>FARMSTAY DAILY PERFUME BODY LOTION(ESCARGOT)</t>
  </si>
  <si>
    <t>FS226</t>
  </si>
  <si>
    <t>팜스테이 24K 골드＆펩타이드 퍼펙트 앰플크림</t>
  </si>
  <si>
    <t>FARMSTAY 24K GOLD &amp; PEPTIDE PERFECT AMPOULE CREAM</t>
  </si>
  <si>
    <t>FS227</t>
  </si>
  <si>
    <t>팜스테이 24K 골드 솔루션 퍼펙트 앰플</t>
  </si>
  <si>
    <t>FARMSTAY 24K GOLD SOLUTION PERFECT AMPOULE</t>
  </si>
  <si>
    <t>FS228</t>
  </si>
  <si>
    <t>팜스테이 콜라겐 워터 풀 모이스트 토닝 필링 패드</t>
  </si>
  <si>
    <t>FARMSTAY COLLAGEN WATER FULL MOIST TONING PEELING PAD</t>
  </si>
  <si>
    <t>70EA</t>
  </si>
  <si>
    <t>FS229</t>
  </si>
  <si>
    <t>팜스테이 블랙 스네일 프라이머 비비크림</t>
  </si>
  <si>
    <t>FARMSTAY BLACK SNAIL PRIMER BB CREAM</t>
  </si>
  <si>
    <t>FS230</t>
  </si>
  <si>
    <t>팜스테이 리얼 피치 핸드＆바디 크림</t>
  </si>
  <si>
    <t>FARMSTAY REAL PEACH HAND&amp;BODY CREAM</t>
  </si>
  <si>
    <t>FS231</t>
  </si>
  <si>
    <t>팜스테이 리얼 코코넛 올인원 크림</t>
  </si>
  <si>
    <t>FARMSTAY REAL COCONUT ALL-IN-ONE CREAM</t>
  </si>
  <si>
    <t>FS232</t>
  </si>
  <si>
    <t>팜스테이 트로피칼 후르츠 핸드크림 아보카도</t>
  </si>
  <si>
    <t>FARMSTAY TROPICAL FRUIT HAND CREAM AVOCADO</t>
  </si>
  <si>
    <t>FS233</t>
  </si>
  <si>
    <t>팜스테이 트로피칼 후르츠 핸드크림 망고</t>
  </si>
  <si>
    <t>FARMSTAY TROPICAL FRUIT HAND CREAM MANGO</t>
  </si>
  <si>
    <t>FS234</t>
  </si>
  <si>
    <t>팜스테이 트로피칼 후르츠 핸드크림 코코넛</t>
  </si>
  <si>
    <t>FARMSTAY TROPICAL FRUIT HAND CREAM COCONUT</t>
  </si>
  <si>
    <t>FS235</t>
  </si>
  <si>
    <t>팜스테이 홍삼 프라임 리페어 크림</t>
  </si>
  <si>
    <t>FARMSTAY RED GINSENG PRIME REPAIR CREAM</t>
  </si>
  <si>
    <t>FS236</t>
  </si>
  <si>
    <t>팜스테이 리얼 아보카도 오일 세럼</t>
  </si>
  <si>
    <t>FARMSTAY REAL AVOCADO NUTRITION OIL SERUM</t>
  </si>
  <si>
    <t>FS237</t>
  </si>
  <si>
    <t>팜스테이 챠콜 토닝 필링젤</t>
  </si>
  <si>
    <t>FARMSTAY CHARCOAL TONING PEELING GEL</t>
  </si>
  <si>
    <t>FS238</t>
  </si>
  <si>
    <t>팜스테이 리프레싱 허니 딥 클렌징폼</t>
  </si>
  <si>
    <t>FARMSTAY REFRESHING HONEY DEEP CLEANSING FOAM</t>
  </si>
  <si>
    <t>FS239</t>
  </si>
  <si>
    <t>팜스테이 24K 골드＆펩타이드 프라임 앰플</t>
  </si>
  <si>
    <t>FARMSTAY 24K GOLD &amp; PEPTIDE SOLUTION PRIME AMPOULE</t>
  </si>
  <si>
    <t>FS240</t>
  </si>
  <si>
    <t>팜스테이 히아루론산 프리미엄 밸런싱 크림</t>
  </si>
  <si>
    <t>FARMSTAY HYALURONIC ACID PREMIUM BALANCING CREAM</t>
  </si>
  <si>
    <t>FS241</t>
  </si>
  <si>
    <t>팜스테이 그레인 프리미엄 화이트 크림</t>
  </si>
  <si>
    <t>FARMSTAY GRAIN PREMIUM WHITE CREAM</t>
  </si>
  <si>
    <t>FS242</t>
  </si>
  <si>
    <t>팜스테이 오투 프리미엄 아쿠아 크림</t>
  </si>
  <si>
    <t>FARMSTAY O2 PREMIUN AQUA CREAM</t>
  </si>
  <si>
    <t>FS243</t>
  </si>
  <si>
    <t>팜스테이 그린티씨드 모이스쳐 썬크림</t>
  </si>
  <si>
    <t>FARMSTAY GREEN TEA SEED MOISTURE SUN CREAM</t>
  </si>
  <si>
    <t>FS244</t>
  </si>
  <si>
    <t>팜스테이 리얼 코코넛 에센스 마스크</t>
  </si>
  <si>
    <t>FARMSTAY REAL COCONUT ESSENCE MASK</t>
  </si>
  <si>
    <t>FS245</t>
  </si>
  <si>
    <t>팜스테이 리얼 망고 에센스 마스크</t>
  </si>
  <si>
    <t>FARMSTAY REAL MANGO ESSENCE MASK</t>
  </si>
  <si>
    <t>FS246</t>
  </si>
  <si>
    <t>팜스테이 리얼 아보카도 에센스 마스크</t>
  </si>
  <si>
    <t>FARMSTAY REAL AVOCADO ESSENCE MASK</t>
  </si>
  <si>
    <t>FS247</t>
  </si>
  <si>
    <t>팜스테이 리얼 피치 에센스 마스크</t>
  </si>
  <si>
    <t>FARMSTAY REAL PEACH ESSENCE MASK</t>
  </si>
  <si>
    <t>FS248</t>
  </si>
  <si>
    <t>팜스테이 콜라겐 워터 풀 모이스트 루미너스 파운데이션 13호</t>
  </si>
  <si>
    <t>FARMSTAY COLLAGEN WATER FULL MOIST LUMINOUS FOUNDATION #13</t>
  </si>
  <si>
    <t>FS249</t>
  </si>
  <si>
    <t>팜스테이 콜라겐 워터 풀 모이스트 루미너스파운데이션21호</t>
  </si>
  <si>
    <t>FARMSTAY COLLAGEN WATER FULL MOIST LUMINOUS FOUNDATION #21</t>
  </si>
  <si>
    <t>FS250</t>
  </si>
  <si>
    <t>팜스테이 리얼 피치 올인원 크림</t>
  </si>
  <si>
    <t>FARMSTAY REAL PEACH ALL-IN-ONE CREAM</t>
  </si>
  <si>
    <t>FS251</t>
  </si>
  <si>
    <t>팜스테이 리얼 망고 올인원 크림</t>
  </si>
  <si>
    <t>FARMSTAY REAL MANGO ALL-IN-ONE CREAM</t>
  </si>
  <si>
    <t>FS252</t>
  </si>
  <si>
    <t>팜스테이 콜라겐 워터 풀 모이스트 클렌징 티슈</t>
  </si>
  <si>
    <t>FARMSTAY COLLAGEN WATER FULL MOIST CLEANSING TISSUE</t>
  </si>
  <si>
    <t>30sheets</t>
  </si>
  <si>
    <t>FS253</t>
  </si>
  <si>
    <t>팜스테이 알로에 모이스쳐 수딩 클렌징 티슈</t>
  </si>
  <si>
    <t>FARMSTAY ALOE MOISTURE SOOTHING CLEANSING TISSUE</t>
  </si>
  <si>
    <t>FS254</t>
  </si>
  <si>
    <t>팜스테이 올인원 허니 에센셜 커버 비비크림</t>
  </si>
  <si>
    <t>FARMSTAY ALL IN ONE HONEY ESSENTIAL COVER BB CREAM</t>
  </si>
  <si>
    <t>FS255</t>
  </si>
  <si>
    <t>팜스테이 24K 골드&amp;펩타이드 솔루션 앰플 아이패치</t>
  </si>
  <si>
    <t>FARMSTAY 24K GOLD &amp; PEPTIDE SOLUTION AMPOULE EYE PATCH</t>
  </si>
  <si>
    <t>FS256</t>
  </si>
  <si>
    <t>팜스테이 연어알&amp;펩타이드 하이드로겔 아이패치</t>
  </si>
  <si>
    <t>FARMSTAY SALMON ROE &amp; PEPTIDE HYDROGEL EYE PATCH</t>
  </si>
  <si>
    <t>FS257</t>
  </si>
  <si>
    <t>팜스테이 화이트 펄 하이드로겔 아이패치</t>
  </si>
  <si>
    <t>FARMSTAY WHITE PEARL HYDROGEL EYE PATCH</t>
  </si>
  <si>
    <t>FS258</t>
  </si>
  <si>
    <t>팜스테이 화이트 펄 필 오프팩</t>
  </si>
  <si>
    <t>FARMSTAY WHITE PEARL PEEL OFF PACK</t>
  </si>
  <si>
    <t>FS259</t>
  </si>
  <si>
    <t>팜스테이 피그 콜라겐 아쿠아 젤리팩</t>
  </si>
  <si>
    <t>FARMSTAY PIG COLLAGEN AQUQ JELLY PACK</t>
  </si>
  <si>
    <t>FS260</t>
  </si>
  <si>
    <t>팜스테이 트로피칼 후르츠 퍼퓸 바디워시 아보카도</t>
  </si>
  <si>
    <t>FARMSTAY TROPICAL FRUIT PERFUME BODY WASH AVOCADO</t>
  </si>
  <si>
    <t>750ml</t>
  </si>
  <si>
    <t>FS261</t>
  </si>
  <si>
    <t>팜스테이 불가리안 로즈 프레그런트 바디워시</t>
  </si>
  <si>
    <t>FARMSTAY BULGARIAN ROSE FRAGRANT BODY WASH</t>
  </si>
  <si>
    <t>FS262</t>
  </si>
  <si>
    <t>팜스테이 콜라겐 워터 풀 모이스트 트리트먼트 헤어 필러</t>
  </si>
  <si>
    <t>FARMSTAY COLLAGEN WATER FULL MOIST TREATMENT HAIR FILLER</t>
  </si>
  <si>
    <t>13ml*10</t>
  </si>
  <si>
    <t>FS263</t>
  </si>
  <si>
    <t>팜스테이 올인원 허니 퍼밍 크림</t>
  </si>
  <si>
    <t>FARMSTAY ALL-IN-ONE HONEY FIRMING CREAM</t>
  </si>
  <si>
    <t>FS264</t>
  </si>
  <si>
    <t>팜스테이 모이스쳐 수딩젤 알로에베라(파우치)</t>
  </si>
  <si>
    <t>FARMSTAY MOISTURE SOOTHING GEL ALOEVERA (POUCH)</t>
  </si>
  <si>
    <t>FS265</t>
  </si>
  <si>
    <t>팜스테이 콜라겐 워터 풀 모이스트 롤링 아이세럼</t>
  </si>
  <si>
    <t>FARMSTAY COLLAGEN WATER FULL MOIST ROLLING EYE SERUM</t>
  </si>
  <si>
    <t>FS266</t>
  </si>
  <si>
    <t>팜스테이 리얼 콜라겐 에센셜 립밤</t>
  </si>
  <si>
    <t>FARMSTAY COLLAGEN ESSENTIAL LIP BALM</t>
  </si>
  <si>
    <t>10ml</t>
  </si>
  <si>
    <t>FS267</t>
  </si>
  <si>
    <t>팜스테이 리얼 알로에베라 에센셜 립밤</t>
  </si>
  <si>
    <t>FARMSTAY ALOE VERA ESSENTIAL LIP BALM</t>
  </si>
  <si>
    <t>FS268</t>
  </si>
  <si>
    <t>팜스테이 리얼 코코넛 에센셜 립밤</t>
  </si>
  <si>
    <t>FARMSTAY REAL COCONUT ESSENTIAL LIP BALM</t>
  </si>
  <si>
    <t>FS269</t>
  </si>
  <si>
    <t>팜스테이 히아루로닉 UV 실드 선블록 크림</t>
  </si>
  <si>
    <t>FARMSTAY HYALURONIC UV SHIELD SUN BLOCK CREAM</t>
  </si>
  <si>
    <t>FS270</t>
  </si>
  <si>
    <t>팜스테이 히아루로닉5 워터 드롭 크림</t>
  </si>
  <si>
    <t>FARMSTAY HYALURONIC5 WATER DROP CREAM</t>
  </si>
  <si>
    <t>FS271</t>
  </si>
  <si>
    <t>팜스테이 블랙 스네일&amp;펩타이드9 퍼펙트 세럼</t>
  </si>
  <si>
    <t>FARMSTAY BLACK SNAIL &amp; PEPTIDE9 PERFECT SERUM</t>
  </si>
  <si>
    <t>FS272</t>
  </si>
  <si>
    <t>팜스테이 불가리안 로즈 블루밍 오일 세럼</t>
  </si>
  <si>
    <t>FARMSTAY BULGARIAN ROSE BLOOMING OIL SERUM</t>
  </si>
  <si>
    <t>FS273</t>
  </si>
  <si>
    <t>팜스테이 히아루론산100 앰플</t>
  </si>
  <si>
    <t>FARMSTAY HYALURONIC ACID 100 AMPOULE</t>
  </si>
  <si>
    <t>FS274</t>
  </si>
  <si>
    <t>팜스테이 연어 오일&amp;펩타이드 바이탈 크림</t>
  </si>
  <si>
    <t>FARMSTAY SALMON OIL &amp; PEPTIDE VITAL CREAM</t>
  </si>
  <si>
    <t>FS275</t>
  </si>
  <si>
    <t>팜스테이 화이트 펄 인텐시브 뉴트리션 크림</t>
  </si>
  <si>
    <t>FARMSTAY WHITE PEARL INTENSIVE NUTRITION CREAM</t>
  </si>
  <si>
    <t>FS276</t>
  </si>
  <si>
    <t>팜스테이 연어 오일&amp;펩타이드 바이탈 앰플</t>
  </si>
  <si>
    <t>FARMSTAY SALMON OIL &amp; PEPTIDE VITAL AMPOULE</t>
  </si>
  <si>
    <t>FS277</t>
  </si>
  <si>
    <t>팜스테이 그린티씨드 모이스쳐 크림</t>
  </si>
  <si>
    <t>FARMSTAY GREEN TEA SEED MOISTURE CREAM</t>
  </si>
  <si>
    <t>FS278</t>
  </si>
  <si>
    <t>팜스테이 히아루론산 멀티 아쿠아 울트라 토너</t>
  </si>
  <si>
    <t>FARMSTAY HYALURONIC ACID MULTI AQUA ULTRA TONER</t>
  </si>
  <si>
    <t>FS279</t>
  </si>
  <si>
    <t>팜스테이 콜라겐 워터 풀 모이스트 올데이 토너</t>
  </si>
  <si>
    <t>FARMSTAY COLLAGEN WATER FULL MOIST ALL DAY TONER</t>
  </si>
  <si>
    <t>FS280</t>
  </si>
  <si>
    <t>팜스테이 블랙 스네일 프리미엄 롤링 아이세럼</t>
  </si>
  <si>
    <t>FARMSTAY BLACK SNAIL PREMIUM ROLLING EYE SERUM</t>
  </si>
  <si>
    <t>FS281</t>
  </si>
  <si>
    <t>팜스테이 흑마늘 너리싱 샴푸</t>
  </si>
  <si>
    <t>FARMSTAY BLACK GARLIC NOURISHING SHAMPOO</t>
  </si>
  <si>
    <t>530ml</t>
  </si>
  <si>
    <t>FS282</t>
  </si>
  <si>
    <t>팜스테이 더마큐브 아크네 솔루션 클렌징폼</t>
  </si>
  <si>
    <t>FARMSTAY DERMACUBE ACNE SOLUTION CLEANSING FOAM</t>
  </si>
  <si>
    <t>FS283</t>
  </si>
  <si>
    <t>팜스테이 세라마이드 퍼밍 페이셜 토너</t>
  </si>
  <si>
    <t>FARMSTAY CERAMIDE FIRMING FACIAL TONER</t>
  </si>
  <si>
    <t>FS284</t>
  </si>
  <si>
    <t>팜스테이 세라마이드 퍼밍 페이셜 에멀젼</t>
  </si>
  <si>
    <t>FARMSTAY CERAMIDE FIRMING FACIAL EMULSION</t>
  </si>
  <si>
    <t>FS285</t>
  </si>
  <si>
    <t>팜스테이 세라마이드 퍼밍 페이셜 크림</t>
  </si>
  <si>
    <t>FARMSTAY CERAMIDE FIRMING FACIAL CREAM</t>
  </si>
  <si>
    <t>FS286</t>
  </si>
  <si>
    <t>팜스테이 세라마이드 퍼밍 페이셜 아이크림</t>
  </si>
  <si>
    <t>FARMSTAY CERAMIDE FIRMING FACIAL EYE CREAM</t>
  </si>
  <si>
    <t>FS287</t>
  </si>
  <si>
    <t>팜스테이 세라마이드 퍼밍 페이셜 에센스</t>
  </si>
  <si>
    <t>FARMSTAY CERAMIDE FIRMING FACIAL ESSENCE</t>
  </si>
  <si>
    <t>FS288</t>
  </si>
  <si>
    <t>팜스테이 세라마이드 퍼밍 페이셜 앰플</t>
  </si>
  <si>
    <t>FARMSTAY CERAMIDE FIRMING FACIAL AMPOULE</t>
  </si>
  <si>
    <t>FS289</t>
  </si>
  <si>
    <t>팜스테이 히아루론산 멀티 아쿠아 수딩젤</t>
  </si>
  <si>
    <t>FARMSTAY HYALURONIC ACID MULTI AQUA SOOTHING GEL</t>
  </si>
  <si>
    <t>FS290</t>
  </si>
  <si>
    <t>팜스테이 로즈&amp;세라마이드 하이드로겔 아이패치</t>
  </si>
  <si>
    <t>FARMSTAY ROSE &amp; CERAMIDE HYDROGEL EYE PATCH</t>
  </si>
  <si>
    <t>FS291</t>
  </si>
  <si>
    <t>팜스테이 세라마이드 모이스쳐 클렌징폼</t>
  </si>
  <si>
    <t>FARMSTAY CERAMIDE MOISTURE CLEANSING FOAM</t>
  </si>
  <si>
    <t>FS292</t>
  </si>
  <si>
    <t>팜스테이 올리브 모이스쳐 밸런싱 스페셜 세트</t>
  </si>
  <si>
    <t>FARMSTAY OLIVE MOISTURE BALANCING SPECIAL SET</t>
  </si>
  <si>
    <t>FS293</t>
  </si>
  <si>
    <t>팜스테이 모이스쳐 올리브 밸런싱 바디 로션</t>
  </si>
  <si>
    <t>FARMSTAY OLIVE MOISTURE BALANCING BODY LOTION</t>
  </si>
  <si>
    <t>FS294</t>
  </si>
  <si>
    <t>팜스테이 모이스쳐 올리브 밸런싱 바디 클렌져</t>
  </si>
  <si>
    <t>FARMSTAY OLIVE MOISTURE BALANCING BODY CLEANSER</t>
  </si>
  <si>
    <t>FS295</t>
  </si>
  <si>
    <t>팜스테이 볼륨 &amp; 컬링 마스카라</t>
  </si>
  <si>
    <t>FARMSTAY VOLUME &amp; CURLING MASCARA</t>
  </si>
  <si>
    <t>FS296</t>
  </si>
  <si>
    <t>더마큐브 비타 클리닉 크림</t>
  </si>
  <si>
    <t>DERMACUBE VITA CLINIC CREAM</t>
  </si>
  <si>
    <t>60ml</t>
  </si>
  <si>
    <t>FS297</t>
  </si>
  <si>
    <t>팜스테이 그레인 프리미엄 화이트 토너</t>
  </si>
  <si>
    <t>FARMSTAY GRAIN PREMIUM WHITE TONER</t>
  </si>
  <si>
    <t>FS298</t>
  </si>
  <si>
    <t>팜스테이 그레인 프리미엄 화이트 에멀전</t>
  </si>
  <si>
    <t>FARMSTAY GRAIN PREMIUM WHITE EMULSION</t>
  </si>
  <si>
    <t>FS299</t>
  </si>
  <si>
    <t>팜스테이 아보카도 프리미엄 포어 토너</t>
  </si>
  <si>
    <t>FARMSTAY AVOCADO PREMIUM PORE TONER</t>
  </si>
  <si>
    <t>FS300</t>
  </si>
  <si>
    <t>팜스테이 아보카도 프리미엄 포어 에멀전</t>
  </si>
  <si>
    <t>FARMSTAY AVOCADO PREMIUM PORE EMULSION</t>
  </si>
  <si>
    <t>FS301</t>
  </si>
  <si>
    <t>팜스테이 76 그린티씨드 프리미엄 모이스쳐 토너</t>
  </si>
  <si>
    <t>FARMSTAY 76 GREEN TEA SEED PREMIUM MOISTURE TONER</t>
  </si>
  <si>
    <t>FS302</t>
  </si>
  <si>
    <t>팜스테이 76 그린티씨드 프리미엄 모이스쳐 에멀젼</t>
  </si>
  <si>
    <t>FARMSTAY 76 GREEN TEA SEED PREMIUM MOISTURE EMULSION</t>
  </si>
  <si>
    <t>FS303</t>
  </si>
  <si>
    <t>팜스테이 세라마이드 퍼밍 페이셜 비비크림</t>
  </si>
  <si>
    <t>FARMSTAY CERMIDE FIRMING FACIAL BB CREAM</t>
  </si>
  <si>
    <t>FS304</t>
  </si>
  <si>
    <t>팜스테이 콜라겐 슈퍼 아쿠아 크림</t>
  </si>
  <si>
    <t>FARMSTAY COLLAGEN SUPER AQUA CREAM</t>
  </si>
  <si>
    <t>FS305</t>
  </si>
  <si>
    <t>팜스테이 콜라겐 워터풀 모이스트 크림 앰플</t>
  </si>
  <si>
    <t>FARMSTAY COLLAGEN WATER FULL MOIST CREAM AMPOULE</t>
  </si>
  <si>
    <t>FS306</t>
  </si>
  <si>
    <t>팜스테이 24k &amp; 펩타이드 시그니쳐 앰플</t>
  </si>
  <si>
    <t>FARMSTAY 24K GOLD &amp;PEPTIDE SIGNATURE AMPOULE</t>
  </si>
  <si>
    <t>35ml</t>
  </si>
  <si>
    <t>FS307</t>
  </si>
  <si>
    <t>팜스테이 클렌징 오일 인 워터 세라마이드</t>
  </si>
  <si>
    <t>FARMSTAY CLEANSING OIL IN WATER CERAMIDE</t>
  </si>
  <si>
    <t>FS308</t>
  </si>
  <si>
    <t>팜스테이 클렌징 오일 인 워터 콜라겐</t>
  </si>
  <si>
    <t>FARMSTAY CLEANSING OIL IN WATER COLLAGEN</t>
  </si>
  <si>
    <t>FS309</t>
  </si>
  <si>
    <t>팜스케이 클렌징 오일 인 워터 히아루론산</t>
  </si>
  <si>
    <t>FARMSTAY CLEANSING OIL IN WATER HYALURONIC ACID</t>
  </si>
  <si>
    <t>FS310</t>
  </si>
  <si>
    <t>팜스테이 세라마이드 에브리 나이트 슬리핑팩</t>
  </si>
  <si>
    <t>FARMSTAY CERAMIDE EVERY NIGHT SLEEPING PACK</t>
  </si>
  <si>
    <t>FS311</t>
  </si>
  <si>
    <t>팜스테이 히아루론산 에브리 나이트 슬리핑팩</t>
  </si>
  <si>
    <t>FARMSTAY HYALURONIC ACID EVERY NIGHT SLEEPING PACK</t>
  </si>
  <si>
    <t>FS312</t>
  </si>
  <si>
    <t>팜스테이 콜라겐 워터 풀 샴푸 &amp; 컨디셔너</t>
  </si>
  <si>
    <t>FARMSTAY COLLAGEN WATER FULL SHAMPOO &amp; CONDITIONER</t>
  </si>
  <si>
    <t>FS313</t>
  </si>
  <si>
    <t>팜스테이 히아루론산 트리트먼트 에센스</t>
  </si>
  <si>
    <t>FARMSTAY HYALURONIC ACID TREATMENT ESSENCE</t>
  </si>
  <si>
    <t>FS314</t>
  </si>
  <si>
    <t>팜스테이 트로피칼 후르츠 핸드크림 깔라만시 &amp; 시어버터</t>
  </si>
  <si>
    <t>FARMSTAY TROPICAL FRUIT HAND CREAM CALAMANSI &amp; SHEA BUTTER</t>
  </si>
  <si>
    <t>FS315</t>
  </si>
  <si>
    <t>팜스테이 트로피칼 후르츠 핸드크림 모이스트 풀 시어버터</t>
  </si>
  <si>
    <t>FARMSTAY TROPICAL FRUIT HAND CREAM MOIST FULL SHEA BUTTER</t>
  </si>
  <si>
    <t>FS316</t>
  </si>
  <si>
    <t>팜스테이 세라마이드 데미지 클리닉 헤어 필러</t>
  </si>
  <si>
    <t>FARMSTAY CERAMIDE DAMAGE CLINIC HAIR FILLER</t>
  </si>
  <si>
    <t>FS317</t>
  </si>
  <si>
    <t>팜스테이 세라마이드 퍼밍 페이셜 크림 앰플</t>
  </si>
  <si>
    <t>FARMSTAY CERAMIDE FIRMING FACIAL CREAM AMPOULE</t>
  </si>
  <si>
    <t>FS318</t>
  </si>
  <si>
    <t>팜스테이 세라마이드 퍼밍 페이셜 씨씨크림</t>
  </si>
  <si>
    <t>FARMSTAY CERAMIDE FIRMING FACIAL CC CREAM</t>
  </si>
  <si>
    <t>FS319</t>
  </si>
  <si>
    <t>팜스테이 콜라겐 에브리 나이트 슬리핑팩</t>
  </si>
  <si>
    <t>FARMSTAY COLLAGEN EVERY NIGHT SLEEPING PACK</t>
  </si>
  <si>
    <t>FS320</t>
  </si>
  <si>
    <t>팜스테이 히아루론산 슈퍼 아쿠아 스킨케어 3종 세트</t>
  </si>
  <si>
    <t>FARMSTAY HYALURONIC ACID SUPER AQUA SKIN CARE 3SET</t>
  </si>
  <si>
    <t>FS321</t>
  </si>
  <si>
    <t>팜스테이 콜라겐 에센셜 모이스쳐 스킨케어 3종 세트</t>
  </si>
  <si>
    <t>FARMSTAY COLLAGEN ESSENTIAL MOISTURE SKIN CARE 3SET</t>
  </si>
  <si>
    <t>FS322</t>
  </si>
  <si>
    <t>팜스테이 캐비어&amp;콜라겐 하이드로겔 아이패치</t>
  </si>
  <si>
    <t>FARMSTAY CAVIAR&amp;COLLAGEN HYDROGEL EYE PATCH</t>
  </si>
  <si>
    <t>FS323</t>
  </si>
  <si>
    <t>팜스테이 세라마이드 퍼밍 페이셜 마스크</t>
  </si>
  <si>
    <t>FARMSTAY CERAMIDE FIRMING FACIAL MASK</t>
  </si>
  <si>
    <t>FS324</t>
  </si>
  <si>
    <t>팜스테이 시카 팜 리커버리 앰플</t>
  </si>
  <si>
    <t>FARMSTAY CICA FARM RECOVERY AMPOULE</t>
  </si>
  <si>
    <t>FS325</t>
  </si>
  <si>
    <t>팜스테이 히아루론산 워터 배리어 크림</t>
  </si>
  <si>
    <t>FARMSTAY HYALURONIC ACID WATER BARRIER CREAM</t>
  </si>
  <si>
    <t>FS326</t>
  </si>
  <si>
    <t>팜스테이 펩타이드9 슈퍼 바이탈라이징 앰플</t>
  </si>
  <si>
    <t>FARMSTAY PEPTIDE9 SUPER VITALIZING AMPOULE</t>
  </si>
  <si>
    <t>FS327</t>
  </si>
  <si>
    <t>팜스테이 스네일 모이스처 클렌징폼</t>
  </si>
  <si>
    <t>FARMSTAY SNAIL MOISTURE CLEANSING FOAM</t>
  </si>
  <si>
    <t>FS328</t>
  </si>
  <si>
    <t>팜스테이 리얼 아보카도 딥 클리어 필링젤</t>
  </si>
  <si>
    <t>FARMSTAY REAL AVOCADO DEEP CLEAR PEELING GEL</t>
  </si>
  <si>
    <t>FS329</t>
  </si>
  <si>
    <t>팜스테이 리얼 코코넛 딥 클리어 필링젤</t>
  </si>
  <si>
    <t>FARMSTAY REAL COCONUT DEEP CLEAR PEELING GEL</t>
  </si>
  <si>
    <t>FS330</t>
  </si>
  <si>
    <t>팜스테이 리얼 그린티 딥 클리어 필링젤</t>
  </si>
  <si>
    <t>FARMSTAY REAL GREEN TEA CLEAR PEELING GEL</t>
  </si>
  <si>
    <t>FS331</t>
  </si>
  <si>
    <t>팜스테이 리얼 레몬 딥 클리어 필링젤</t>
  </si>
  <si>
    <t>FARMSTAY REAL LEMON DEEP CLEAR PEELING GEL</t>
  </si>
  <si>
    <t>FS332</t>
  </si>
  <si>
    <t>팜스테이 히아루론산 멀티 아쿠아 젤 미스트</t>
  </si>
  <si>
    <t>FARMSTAY HYALURONIC ACID MULTI AQUA GEL MIST</t>
  </si>
  <si>
    <t>FS333</t>
  </si>
  <si>
    <t>팜스테이 블랙 스네일&amp;펩타이드9 퍼펙트 앰플</t>
  </si>
  <si>
    <t>FARMSTAY BLACK SNAIL &amp; PEPTIDE9 PERFECT AMPOULE</t>
  </si>
  <si>
    <t>FS334</t>
  </si>
  <si>
    <t>팜스테이 블랙 스네일&amp;펩타이드9 퍼펙트 크림</t>
  </si>
  <si>
    <t>FARMSTAY BLACK SNAIL &amp; PEPTIDE9 PERFECT CREAM</t>
  </si>
  <si>
    <t>55ml</t>
  </si>
  <si>
    <t>FS335</t>
  </si>
  <si>
    <t>팜스테이 히아루론산 모이스트 앤 마일드 젤 폼</t>
  </si>
  <si>
    <t>FARMSTAY HYALURONIC ACID MOIST&amp;MILD GEL FOAM</t>
  </si>
  <si>
    <t>FS336</t>
  </si>
  <si>
    <t>팜스테이 아르간 오일 컴플리트 볼륨업 샴푸&amp;컨디셔너</t>
  </si>
  <si>
    <t>FARMSTAY ARGAN OIL COMPLETE VOLUME UP SHAMPOO &amp; CONDITIONER</t>
  </si>
  <si>
    <t>FS337</t>
  </si>
  <si>
    <t>팜스테이 세라마이드데일리 래디언스 리페어 밤</t>
  </si>
  <si>
    <t>FARMSTAY DAILY RADIANCE REPAIR BALM</t>
  </si>
  <si>
    <t>FS338</t>
  </si>
  <si>
    <t>팜스테이 블랙 스네일&amp;펩타이드9 퍼펙트 토너</t>
  </si>
  <si>
    <t>FARMSTAY BLACK SNAIL &amp; PEPTIDE9 PERFECT TONER</t>
  </si>
  <si>
    <t>FS339</t>
  </si>
  <si>
    <t>팜스테이 블랙 스네일&amp;펩타이드9 퍼펙트 에멀젼</t>
  </si>
  <si>
    <t>FARMSTAY BLACK SNAIL &amp; PEPTIDE9 PERFECT EMULSION</t>
  </si>
  <si>
    <t>FS340</t>
  </si>
  <si>
    <t>팜스테이 더마큐브 핑크 솔트 테라피 헤어 필러</t>
  </si>
  <si>
    <t>FARMSTAY DERMACUBE PINK SALT THERAPY HAIR FILLER</t>
  </si>
  <si>
    <t>FS341</t>
  </si>
  <si>
    <t>팜스테이 시카 팜 액티브 컨디셔닝 밤</t>
  </si>
  <si>
    <t>FARMSTAY CICA FARM ACTIVE CONDITIONING BALM</t>
  </si>
  <si>
    <t>FS342</t>
  </si>
  <si>
    <t>팜스테이 히아루론산 슈퍼 아쿠아 헤어 필러</t>
  </si>
  <si>
    <t>FARMSTAY HYALURONIC ACID SUPER AQUA HAIR FILLER</t>
  </si>
  <si>
    <t>FS343</t>
  </si>
  <si>
    <t>팜스테이 세라마이드 에센셜 부스팅 토너</t>
  </si>
  <si>
    <t>FARMSTAY CERAMIDE ESSENTIAL BOOSTING TONER</t>
  </si>
  <si>
    <t>FS344</t>
  </si>
  <si>
    <t>팜스테이 리얼 시어버터 올인원 크림</t>
  </si>
  <si>
    <t>FARMSTAY REAL SHEA BUTTER ALL-IN-ONE CREAM</t>
  </si>
  <si>
    <t>FS345</t>
  </si>
  <si>
    <t>팜스테이 샤이닝 실크 리페어 헤어 트리트먼트 펩타이드</t>
  </si>
  <si>
    <t>FARMSTAY SHINING SILK REPAIR HAIR TREATMENT PEPTIDE</t>
  </si>
  <si>
    <t>FS346</t>
  </si>
  <si>
    <t>팜스테이 샤이닝 실크 리페어 헤어 트리트먼트 세라마이드</t>
  </si>
  <si>
    <t>FARMSTAY SHINING SILK REPAIR HAIR TREATMENT CERAMIDE</t>
  </si>
  <si>
    <t>FS347</t>
  </si>
  <si>
    <t>팜스테이 샤이닝 실크 리페어 헤어 트리트먼트 콜라겐</t>
  </si>
  <si>
    <t>FARMSTAY SHINING SILK REPAIR HAIR TREATMENT COLLAGEN</t>
  </si>
  <si>
    <t>FS348</t>
  </si>
  <si>
    <t>팜스테이 세라마이드 링클케어 릴렉싱 롤링 아이세럼</t>
  </si>
  <si>
    <t>FARMSTAY CERAMIDE WRINKLE CARE RELAXING ROLLING EYE SERUM</t>
  </si>
  <si>
    <t>FS349</t>
  </si>
  <si>
    <t>팜스테이 베이킹 파우더 콜라겐 포어 스크럽(단상자)</t>
  </si>
  <si>
    <t>FARMSTAY BAKING POWDER COLLAGEN PORE SCRUB</t>
  </si>
  <si>
    <t>7g*25</t>
  </si>
  <si>
    <t>FS350</t>
  </si>
  <si>
    <t>팜스테이 베이킹 파우더 히아루론산 포어 스크럽(단상자)</t>
  </si>
  <si>
    <t>FARMSTAY BAKING POWDER HYALURONIC ACID PORE SCRUB</t>
  </si>
  <si>
    <t>FS351</t>
  </si>
  <si>
    <t>팜스테이 세라마이드 퍼밍페이셜 에너지 앰플</t>
  </si>
  <si>
    <t>FARMSTAY CERAMIDE FIRMING FACIAL ENERGY AMPOULE</t>
  </si>
  <si>
    <t>FS352</t>
  </si>
  <si>
    <t>팜스테이 세라마이드 에이지코렉터 아이크림</t>
  </si>
  <si>
    <t>FARMSTAY CERAMIDE AGE CORRECTOR EYECREAM</t>
  </si>
  <si>
    <t>FS353</t>
  </si>
  <si>
    <t xml:space="preserve">팜스테이 리얼 깔라만시 에센스 마스크 </t>
  </si>
  <si>
    <t>FARMSTAY REAL CALAMANSI ESSENCE MASK</t>
  </si>
  <si>
    <t>23ml</t>
  </si>
  <si>
    <t>FS354</t>
  </si>
  <si>
    <t xml:space="preserve">팜스테이 리얼 대나무 에센스 마스크 </t>
  </si>
  <si>
    <t>FARMSTAY REAL BAMBOO ESSENCE MASK</t>
  </si>
  <si>
    <t>FS355</t>
  </si>
  <si>
    <t xml:space="preserve">팜스테이 리얼 시어버터 에센스 마스크 </t>
  </si>
  <si>
    <t>FARMSTAY REAL SHEA BUTTER ESSENCE MASK</t>
  </si>
  <si>
    <t>FS356</t>
  </si>
  <si>
    <t xml:space="preserve">팜스테이 리얼 토마토 에센스 마스크 </t>
  </si>
  <si>
    <t xml:space="preserve">FARMSTAY REAL TOMATO ESSENCE MASK </t>
  </si>
  <si>
    <t>FS357</t>
  </si>
  <si>
    <t>팜스테이 베이킹 파우더 콜라겐 포어 스크럽(폴리백)</t>
  </si>
  <si>
    <t>FARMSTAY BAKING POWDER COLLAGEN PORE SCRUB (POLY BAG)</t>
  </si>
  <si>
    <t>7g*50</t>
  </si>
  <si>
    <t>FS358</t>
  </si>
  <si>
    <t>팜스테이 베이킹 파우더 히아루론산 포어 스크럽(폴리백)</t>
  </si>
  <si>
    <t>FARMSTAY BAKING POWDER HYALURONIC ACID PORE SCRUB (POLY BAG)</t>
  </si>
  <si>
    <t>FS359</t>
  </si>
  <si>
    <t>팜스테이 샤이닝 실크 리페어 헤어 마스크</t>
  </si>
  <si>
    <t>FARMSTAY SHINING SILK REPAIR HAIR MASK</t>
  </si>
  <si>
    <t>FS360</t>
  </si>
  <si>
    <t>팜스테이 콜라겐 워터 풀 모이스트 슬리핑 마스크</t>
  </si>
  <si>
    <t>FARMSTAY COLLAGEN WATER FULL MOIST SLEEPING MASK</t>
  </si>
  <si>
    <t>10g*20</t>
  </si>
  <si>
    <t>FS361</t>
  </si>
  <si>
    <t>팜스테이 시카 팜 나이트 리페어 슬리핑 마스크</t>
  </si>
  <si>
    <t>FAMSTAY CICA FARM NIGHT REPAIR SLEEPING MASK</t>
  </si>
  <si>
    <t>FS362</t>
  </si>
  <si>
    <t>팜스테이 다이아몬드 샤인 임팩트 골드 펄 미스트</t>
  </si>
  <si>
    <t>FARMSTAY DIAMOND SHINE IMPACT GOLD PEARL MIST</t>
  </si>
  <si>
    <t>FS363</t>
  </si>
  <si>
    <t>팜스테이 시카 팜 리바이탈라이징 크림 앰플</t>
  </si>
  <si>
    <t>FARMSTAY CICA FARM REVITALIZING CREAM AMPOULE</t>
  </si>
  <si>
    <t>FS364</t>
  </si>
  <si>
    <t xml:space="preserve">팜스테이 시카 팜 블래미쉬 클리어 앰플 </t>
  </si>
  <si>
    <t>FARMSTAY CICA FARM BLEMISH CLEAR AMPOULE</t>
  </si>
  <si>
    <t>FS365</t>
  </si>
  <si>
    <t xml:space="preserve">팜스테이 골드 콜라겐 너리싱 크림 </t>
  </si>
  <si>
    <t>FARMSTAY GOLD COLLAGEN NOURISHING CREAM</t>
  </si>
  <si>
    <t>FS366</t>
  </si>
  <si>
    <t>팜스테이 더마큐브 판테놀 힐링 헤어 필러</t>
  </si>
  <si>
    <t>FARMSTAY DERMACUBE PANTHENOL HEALING HAIR FILLER</t>
  </si>
  <si>
    <t>FS367</t>
  </si>
  <si>
    <t>팜스테이 시카 팜 네이쳐 솔루션 아이패치</t>
  </si>
  <si>
    <t>FARMSTAY CICA FARM NATURE SOLUTION EYE PATCH</t>
  </si>
  <si>
    <t>FS368</t>
  </si>
  <si>
    <t>팜스테이 시카 팜 네이쳐 솔루션 립밤</t>
  </si>
  <si>
    <t>FARMSTAY CICA FARM NATURE SOLUTION LIP BALM</t>
  </si>
  <si>
    <t>FS369</t>
  </si>
  <si>
    <t>팜스테이 시카 팜 리바이탈라이징 롤링 아이세럼</t>
  </si>
  <si>
    <t>FARMSTAY CICA FARM REVITALIZING ROLLING EYE SERUM</t>
  </si>
  <si>
    <t>FS370</t>
  </si>
  <si>
    <t>팜스테이 더마큐브 비타 클리닉 헤어 필러</t>
  </si>
  <si>
    <t>FARMSTAY DERMACUBE VITA CLINIC HAIR FILLER</t>
  </si>
  <si>
    <t>FS371</t>
  </si>
  <si>
    <t>팜스테이 더마큐브 아미노 클리닉 헤어 필러</t>
  </si>
  <si>
    <t>FARMSTAY DERMACUBE AMINO CLINIC HAIR FILLER</t>
  </si>
  <si>
    <t>FS372</t>
  </si>
  <si>
    <t>팜스테이 리얼 아보카도 올인원 크림</t>
  </si>
  <si>
    <t>FARMSTAY REAL AVOCADO ALL IN ONE CREAM</t>
  </si>
  <si>
    <t>FS373</t>
  </si>
  <si>
    <t>팜스테이 소프트 휩 포밍 클렌져</t>
  </si>
  <si>
    <t>FARMSTAY SOFT WHIP FOAMING CLEANSER</t>
  </si>
  <si>
    <t>FS374</t>
  </si>
  <si>
    <t>팜스테이 시카 팜 네이쳐 솔루션 클렌징폼</t>
  </si>
  <si>
    <t>FARMSTAY CICA FARM NATURE SOLUTION CLEANSING FOAM</t>
  </si>
  <si>
    <t>FS375</t>
  </si>
  <si>
    <t>팜스테이 더마큐브 비타 클리닉 클렌징 젤 폼</t>
  </si>
  <si>
    <t>FARMSTAY DERMACUBE VITA CLINIC CLEANSING GEL FOAM</t>
  </si>
  <si>
    <t>FS376</t>
  </si>
  <si>
    <t>팜스테이 펩타이드9 커버링 에센스 비비크림</t>
  </si>
  <si>
    <t>FARMSTAY PEPTIDE9 COVERING ESSENCE B.B CREAM</t>
  </si>
  <si>
    <t>FS377</t>
  </si>
  <si>
    <t>팜스테이 스네일 리바이탈라이징 모이스쳐 크림</t>
  </si>
  <si>
    <t>FARMSTAY SNAIL REVITALIZING MOISTURE CREAM</t>
  </si>
  <si>
    <t>FS378</t>
  </si>
  <si>
    <t>팜스테이 골드 콜라겐 너리싱 앰플</t>
  </si>
  <si>
    <t>FARMSTAY GOLD COLLAGEN NOURISHING AMPOULE</t>
  </si>
  <si>
    <t>FS379</t>
  </si>
  <si>
    <t>팜스테이 더마큐브 캘러스 컨트롤 크림</t>
  </si>
  <si>
    <t>FARMSTAY DERMACUBE CALLUS CONTROL CREAM</t>
  </si>
  <si>
    <t>FS380</t>
  </si>
  <si>
    <t>팜스테이 아보카도 프리미엄 포어 토너 미니</t>
  </si>
  <si>
    <t>FARMSTAY AVOCADO PREMIUM PORE TONER MINI</t>
  </si>
  <si>
    <t>FS381</t>
  </si>
  <si>
    <t>팜스테이 아보카도 프리미엄 포어 에멀젼 미니</t>
  </si>
  <si>
    <t>FARMSTAY AVOCADO PREMIUM PORE EMULSION MINI</t>
  </si>
  <si>
    <t>FS382</t>
  </si>
  <si>
    <t>팜스테이 펩타이드9 베이킹파우더 포어스크럽</t>
  </si>
  <si>
    <t>FARMSTAY PEPTIDE9 BAKING POWDER PORE SCRUB</t>
  </si>
  <si>
    <t>FS383</t>
  </si>
  <si>
    <t>팜스테이 더마큐브 아크네 카밍 스팟패치</t>
  </si>
  <si>
    <t>FARMSTAY DERMACUBE ACNE CALMING SPOT PATCH</t>
  </si>
  <si>
    <t>10pcs</t>
  </si>
  <si>
    <t>FS384</t>
  </si>
  <si>
    <t>팜스테이 세라마이드 퓨리파잉 클렌징 워터</t>
  </si>
  <si>
    <t>FARMSTAY CERAMIDE PURIFYING CLEANSING WATER</t>
  </si>
  <si>
    <t>FS385</t>
  </si>
  <si>
    <t>팜스테이 퍼펙트가드 70% 알코올 핸드 클린겔</t>
  </si>
  <si>
    <t>FARMSTAY PERFECT GUARD 70% ALCOHOL HAND CLEAN GEL</t>
  </si>
  <si>
    <t>90ml</t>
  </si>
  <si>
    <t>FS386</t>
  </si>
  <si>
    <t>팜스테이 시카팜 리제너레이팅 솔루션 토너</t>
  </si>
  <si>
    <t>FARMSTAY CICA FARM REGENERATING SOLUTION TONER</t>
  </si>
  <si>
    <t>FS387</t>
  </si>
  <si>
    <t>팜스테이 시카팜 리제너레이팅 솔루션 에멀젼</t>
  </si>
  <si>
    <t>FARMSTAY CICA FARM REGENERATING SOLUTION EMULSION</t>
  </si>
  <si>
    <t>FS388</t>
  </si>
  <si>
    <t>팜스테이 시카팜 리제너레이팅 솔루션 크림</t>
  </si>
  <si>
    <t>FARMSTAY CICA FARM REGENERATING SOLUTION CREAM</t>
  </si>
  <si>
    <t>FS389</t>
  </si>
  <si>
    <t>팜스테이 시카팜 베이킹파우더 포어스크럽</t>
  </si>
  <si>
    <t>FARMSTAY CICA FARM BAKING POWDER PORE SCRUB</t>
  </si>
  <si>
    <t>FS390</t>
  </si>
  <si>
    <t>팜스테이 아보카도 올인원 인텐시브 모이스트 앰플</t>
  </si>
  <si>
    <t>FARMSTAY AVOCADO ALL-IN-ONE INTENSIVE MOIST AMPOULE</t>
  </si>
  <si>
    <t>FS391</t>
  </si>
  <si>
    <t>팜스테이 슈퍼푸드 당근 크림</t>
  </si>
  <si>
    <t>FARMSTAY SUPERFOOD CARROT CREAM</t>
  </si>
  <si>
    <t>60g</t>
  </si>
  <si>
    <t>FS392</t>
  </si>
  <si>
    <t>팜스테이 더마큐브 레드 프로폴리스 토너</t>
  </si>
  <si>
    <t>FARMSTAY DERMACUBE RED PROPOLIS TONER</t>
  </si>
  <si>
    <t>140ml</t>
  </si>
  <si>
    <t>FS393</t>
  </si>
  <si>
    <t>팜스테이 더마큐브 레드 프로폴리스 에멀젼</t>
  </si>
  <si>
    <t>FARMSTAY DERMACUBE RED PROPOLIS EMULSION</t>
  </si>
  <si>
    <t>FS394</t>
  </si>
  <si>
    <t>팜스테이 더마큐브 레드 프로폴리스 에센스</t>
  </si>
  <si>
    <t>FARMSTAY DERMACUBE RED PROPOLIS ESSENCE</t>
  </si>
  <si>
    <t>FS395</t>
  </si>
  <si>
    <t>팜스테이 더마큐드 레드 프로폴리스 크림</t>
  </si>
  <si>
    <t>FARMSTAY DERMACUBE RED PROPOLIS CREAM</t>
  </si>
  <si>
    <t>FS396</t>
  </si>
  <si>
    <t>팜스테이 더마큐브 레드프로폴리스 아이크림</t>
  </si>
  <si>
    <t>FARMSTAY DERMACUBE RED PROPOLIS EYE CREAM</t>
  </si>
  <si>
    <t>FS397</t>
  </si>
  <si>
    <t>팜스테이 닥터브이8 솔루션 히아루론 필링토너</t>
  </si>
  <si>
    <t>FARMSTAY DR-V8 SOLUTION HYALURONIC ACID PEELING TONER</t>
  </si>
  <si>
    <t>210ml</t>
  </si>
  <si>
    <t>FS398</t>
  </si>
  <si>
    <t>팜스테이 닥터브이8 솔루션 콜라겐 필링토너</t>
  </si>
  <si>
    <t>FARMSTAY DR-V8 SOLUTION COLLAGEN PEELING TONER</t>
  </si>
  <si>
    <t>FS399</t>
  </si>
  <si>
    <t>팜스테이 리얼스트로베리필오프 코팩</t>
  </si>
  <si>
    <t>FARMSTAY REAL STRAWBERRY PEEL OFF NOSE PACK</t>
  </si>
  <si>
    <t>FS400</t>
  </si>
  <si>
    <t>팜스테이 더마큐브 비타 클리닉 토너</t>
  </si>
  <si>
    <t>FARMSTAY DERMACUBE VITA CLINIC TONER</t>
  </si>
  <si>
    <t>FS401</t>
  </si>
  <si>
    <t>팜스테이 더마큐브 비타 클리닉 에멀젼</t>
  </si>
  <si>
    <t>FARMSTAY DERMACUBE VITA CLINIC EMULSION</t>
  </si>
  <si>
    <t>FS402</t>
  </si>
  <si>
    <t>팜스테이 더마큐브 비타 클리닉 세럼</t>
  </si>
  <si>
    <t>FARMSTAY DERMACUBE VITA CLINIC SERUM</t>
  </si>
  <si>
    <t>FS403</t>
  </si>
  <si>
    <t>팜스테이 시카 팜 네이쳐 솔루션 선 크림</t>
  </si>
  <si>
    <t>FARMSTAY CICA FARM NATURE SOLUTION SUN CREAM</t>
  </si>
  <si>
    <t>FS404</t>
  </si>
  <si>
    <t>팜스테이 콜라겐 워터풀 모이스트 크림토너</t>
  </si>
  <si>
    <t>FARMSTAY COLLAGEN WATER FULL MOIST CREAM TONER</t>
  </si>
  <si>
    <t>FS405</t>
  </si>
  <si>
    <t>팜스테이 펩타이드9 슈퍼 바이탈라이징 클렌징폼</t>
  </si>
  <si>
    <t>FARMSTAY PEPTIDE9 SUPER VITALIZING CLEANSING FOAM</t>
  </si>
  <si>
    <t>FS406</t>
  </si>
  <si>
    <t>팜스테이 콜라겐 리바이탈라이징 모이스트 밤</t>
  </si>
  <si>
    <t>FARMSTAY COLLAGEN REVITALIZING MOIST BALM</t>
  </si>
  <si>
    <t>FS407</t>
  </si>
  <si>
    <t>팜스테이 더마큐브 센텔라 마데카 크림</t>
  </si>
  <si>
    <t>FARMSTAY DERMACUBE CENTELLA MADECA CREAM</t>
  </si>
  <si>
    <t>FS408</t>
  </si>
  <si>
    <t>팜스테이 펩타이드9 슈퍼 바이탈라이징 아이크림</t>
  </si>
  <si>
    <t>FARMSTAY PEPTIDE9 SUPER VITALIZING EYE CREAM</t>
  </si>
  <si>
    <t>FS409</t>
  </si>
  <si>
    <t>팜스테이 76 그린티 카밍 페이셜 미스트</t>
  </si>
  <si>
    <t>FARMSTAY 76 GREEN TEA CALMING FACIAL MIST</t>
  </si>
  <si>
    <t>FS410</t>
  </si>
  <si>
    <t>팜스테이 더마큐브 레디언스 오일 세럼 미스트</t>
  </si>
  <si>
    <t>FARMSTAY DERMACUBE RADIANCE OIL SERUM MIST</t>
  </si>
  <si>
    <t>FS411</t>
  </si>
  <si>
    <t>팜스테이 더마큐브 프로바이오틱스 테라피 토너</t>
  </si>
  <si>
    <t>FARMSTAY DERMACUBE PROBIOTICS THERAPY TONER</t>
  </si>
  <si>
    <t>FS412</t>
  </si>
  <si>
    <t>팜스테이 더마큐브 프로바이오틱스 테라피 에멀젼</t>
  </si>
  <si>
    <t>FARMSTAY DERMACUBE PROBIOTICS THERAPY EMULSION</t>
  </si>
  <si>
    <t>FS413</t>
  </si>
  <si>
    <t>팜스테이 더마큐브 프로바이오틱스 앰플 세럼</t>
  </si>
  <si>
    <t>FARMSTAY DERMACUBE PROBIOTICS AMPOULE SERUM</t>
  </si>
  <si>
    <t>FS414</t>
  </si>
  <si>
    <t>팜스테이 더마큐브 프로바이오틱스 테라피 크림</t>
  </si>
  <si>
    <t>FARMSTAY DERMACUBE PROBIOTICS THERAPY CREAM</t>
  </si>
  <si>
    <t>FS415</t>
  </si>
  <si>
    <t>팜스테이 시카팜 엑티브 컨디셔닝 아이크림</t>
  </si>
  <si>
    <t>FARMSTAY CICA FARM ACTIVE CONDITIONING EYE CREAM</t>
  </si>
  <si>
    <t>FS416</t>
  </si>
  <si>
    <t>팜스테이 히아루론산 슈퍼 아쿠아 토너</t>
  </si>
  <si>
    <t>FARMSTAY HYALURONIC ACID SUPER AQUA TONER</t>
  </si>
  <si>
    <t>FS417</t>
  </si>
  <si>
    <t>팜스테이 히아루론산 슈퍼 아쿠아 에멀젼</t>
  </si>
  <si>
    <t>FARMSTAY HYALURONIC ACID SUPER AQUA EMULSION</t>
  </si>
  <si>
    <t>FS418</t>
  </si>
  <si>
    <t>팜스테이 히아루론산 슈퍼아쿠아 크림</t>
  </si>
  <si>
    <t>FARMSTAY HYALURONIC ACID SUPER AQUA CREAM</t>
  </si>
  <si>
    <t>FS419</t>
  </si>
  <si>
    <t>팜스테이 더마큐브 플랜트 스템셀 슈퍼 액티브 토너</t>
  </si>
  <si>
    <t>FARMSTAY DERMACUBE PLANT STEM CELL SUPER ACTIVE TONER</t>
  </si>
  <si>
    <t>FS420</t>
  </si>
  <si>
    <t>팜스테이 더마큐브 플랜트 스템셀 슈퍼 액티브 에멀젼</t>
  </si>
  <si>
    <t>FARMSTAY DERMACUBE PLANT STEM CELL SUPER ACTIVE EMULSION</t>
  </si>
  <si>
    <t>FS421</t>
  </si>
  <si>
    <t>팜스테이 더마큐브 플랜트 스템셀 슈퍼 액티브 앰플세럼</t>
  </si>
  <si>
    <t>FARMSTAY DERMACUBE PLANT STEM CELL SUPER ACTIVE AMPOULE SERUM</t>
  </si>
  <si>
    <t>FS422</t>
  </si>
  <si>
    <t>팜스테이 더마큐브 플랜드 스템셀 슈퍼 액티브 크림</t>
  </si>
  <si>
    <t>FARMSTAY DERMACUBE PLANT STEM CELL SUPER ACTIVE CREAM</t>
  </si>
  <si>
    <t>FS423</t>
  </si>
  <si>
    <t>팜스테이 더마큐브 플랜트 스템셀 슈퍼 액티브 비비크림 #13</t>
  </si>
  <si>
    <t>FARMSTAY DERMACUBE PLANT STEM CELL SUPER ACTIVE BB CREAM #13 NATURAL IVORY</t>
  </si>
  <si>
    <t>FS424</t>
  </si>
  <si>
    <t>팜스테이 더마큐브 플랜드 스템셀 슈퍼 액티브 비비크림 #21</t>
  </si>
  <si>
    <t>FARMSTAY DERMACUBE PLANT STEM CELL SUPER ACTIVE BB CREAM #21</t>
  </si>
  <si>
    <t>FS425</t>
  </si>
  <si>
    <t>팜스테이 더마큐브 플랜트 스템셀 슈퍼 액티브 아이크림</t>
  </si>
  <si>
    <t>FARMSTAY DERMACUBE PLANT STEM CELL SUPER ACTIVE EYE CREAM</t>
  </si>
  <si>
    <t>FS426</t>
  </si>
  <si>
    <t>팜스테이 더마큐브 플랜트 스템셀 슈퍼 액티브 파운데이션 13호</t>
  </si>
  <si>
    <t>FARMSTAY DERMACUBE PLANT STEM CELL SUPER ACTIVE FOUNDATION #13</t>
  </si>
  <si>
    <t>FS427</t>
  </si>
  <si>
    <t>팜스테이 더마큐브 플랜트 스템셀 슈퍼 액티브 파운데이션 21호</t>
  </si>
  <si>
    <t>FARMSTAY DERMACUBE PLANT STEM CELL SUPER ACTIVE FOUNDATION #21</t>
  </si>
  <si>
    <t>FS428</t>
  </si>
  <si>
    <t>팜스테이 리얼 올리브 에센스 마스크</t>
  </si>
  <si>
    <t>FARMSTAY REAL OLIVE ESSENCE MASK</t>
  </si>
  <si>
    <t>FS429</t>
  </si>
  <si>
    <t xml:space="preserve">팜스테이 리얼 알로에베라 에센스 마스크 </t>
  </si>
  <si>
    <t>FARMSTAY REAL ALOEVERA ESSENCE MASK</t>
  </si>
  <si>
    <t>FS430</t>
  </si>
  <si>
    <t>팜스테이 티트리 에센스 마스크</t>
  </si>
  <si>
    <t>FARMSTAY REAL TEA TREE ESSENCE MASK</t>
  </si>
  <si>
    <t>FS431</t>
  </si>
  <si>
    <t xml:space="preserve">팜스테이 마누카허니 에센스 마스크 </t>
  </si>
  <si>
    <t xml:space="preserve">FARMSTAY REAL MANUKA HONEY ESSENCE MASK </t>
  </si>
  <si>
    <t>FS432</t>
  </si>
  <si>
    <t>팜스테이 슈퍼푸드 아보카도 크림</t>
  </si>
  <si>
    <t>FARMSTAY SUPERFOOD AVOCADO CREAM</t>
  </si>
  <si>
    <t>FS433</t>
  </si>
  <si>
    <t>팜스테이 데일리 립슬리핑 마스크 레드프로폴리스</t>
  </si>
  <si>
    <t>FARMSTAY DAILY LIP SLEEPING MASK RED PROPOLIS</t>
  </si>
  <si>
    <t>FS434</t>
  </si>
  <si>
    <t>팜스테이 데일리 립슬리핑 마스크 시카 마데카</t>
  </si>
  <si>
    <t>FARMSTAY DAILY LIP SLEEPING MASK CICA MADECA</t>
  </si>
  <si>
    <t>FS435</t>
  </si>
  <si>
    <t>gift sample</t>
  </si>
  <si>
    <t>팜스테이 데일리 립슬리핑 마스크 시카 마데카 미니</t>
  </si>
  <si>
    <t>FARMSTAY DAILY LIP SLEEPING MASK CICA MADECA MINI</t>
  </si>
  <si>
    <t>3g</t>
  </si>
  <si>
    <t>FS436</t>
  </si>
  <si>
    <t>팜스테이 스무스 토너 pH 5.5</t>
  </si>
  <si>
    <t>FARMSTAY SMOOTH TONER PH 5.5</t>
  </si>
  <si>
    <t>FS437</t>
  </si>
  <si>
    <t>팜스테이 더마큐브 프로바이오틱스 테라피 나이트 크림</t>
  </si>
  <si>
    <t>FARMSTAY DERMACUBE PROBIOTICS THERAPY NIGHT CREAM</t>
  </si>
  <si>
    <t>4ml* 20</t>
  </si>
  <si>
    <t>FS438</t>
  </si>
  <si>
    <t>팜스테이 시카 팜 스페셜 미니 키트</t>
  </si>
  <si>
    <t>FARMSTAY CICA FARM SPECIAL MINI KIT</t>
  </si>
  <si>
    <t>FS439</t>
  </si>
  <si>
    <t>팜스테이 더마큐브 레드 프로폴리스 앰플</t>
  </si>
  <si>
    <t>FARMSTAY DERMACUBE RED PROPOLIS AMPOULE</t>
  </si>
  <si>
    <t>FS440</t>
  </si>
  <si>
    <t xml:space="preserve">팜스테이 블랙스네일 &amp; 펩타이드9 퍼펙트 4 스텝 미니키트 에디션 </t>
  </si>
  <si>
    <t>FARMSTAY BLACK SNAIL &amp; PEPTIDE9 PERFECT 4 STEP MINI KIT EDITION</t>
  </si>
  <si>
    <t>FS441</t>
  </si>
  <si>
    <t>팜스테이 더마큐브 시카 마데카 앰플</t>
  </si>
  <si>
    <t>FARMSTAY DERMACUBE CICA MADECA AMPOULE</t>
  </si>
  <si>
    <t>FS442</t>
  </si>
  <si>
    <t>팜스테이 시네이크 리바이탈라이징 앰플</t>
  </si>
  <si>
    <t>FARMSTAY SYN-AKE REVITALIZING AMPOULE</t>
  </si>
  <si>
    <t>FS443</t>
  </si>
  <si>
    <t>팜스테이 시네이크 리바이탈라이징 크림</t>
  </si>
  <si>
    <t>FARMSTAY SYN-AKE REVITALIZING CREAM</t>
  </si>
  <si>
    <t>FS444</t>
  </si>
  <si>
    <t xml:space="preserve">팜스테이 시카 팜 아크네 폼 클렌져 </t>
  </si>
  <si>
    <t xml:space="preserve"> FARMSTAY CICA FARM ACNE FOAM CLEANSER</t>
  </si>
  <si>
    <t>FS445</t>
  </si>
  <si>
    <t>팜스테이 더마큐브 시카 &amp; 알로에베라 데일리 케어 크림</t>
  </si>
  <si>
    <t>FARMSTAY DERMACUBE CICA &amp; ALOEVERA DAILY CARE CREAM</t>
  </si>
  <si>
    <t>FS446</t>
  </si>
  <si>
    <t>팜스테이 골드 콜라겐 너리싱 투인원 세럼 토너</t>
  </si>
  <si>
    <t>FARMSTAY GOLD COLLAGEN NOURISHING 2 IN 1 SERUM TONER</t>
  </si>
  <si>
    <t>FS447</t>
  </si>
  <si>
    <t>팜스테이 24K골드＆펩타이드4-week솔루션앰플</t>
  </si>
  <si>
    <t>FARMSTAY 24K GOLD SPECIAL 4 WEEK PERFECT AMPOULE</t>
  </si>
  <si>
    <t>FS448</t>
  </si>
  <si>
    <t>팜스테이 리얼 마누카 허니 올인원 크림</t>
  </si>
  <si>
    <t>FARMSTAY MANUKA HONEY ALL IN ONE CREAM</t>
  </si>
  <si>
    <t>FS449</t>
  </si>
  <si>
    <t>팜스테이 에스프레소히팅마스크</t>
  </si>
  <si>
    <t>FARMSTAY ESPRESSO HEATING MASK</t>
  </si>
  <si>
    <t>200g</t>
  </si>
  <si>
    <t>FS450</t>
  </si>
  <si>
    <t>팜스테이 리얼아보카도뉴트리션아이크림</t>
  </si>
  <si>
    <t>FARMSTAY REAL AVOCADO NUTRITION EYE CREAM</t>
  </si>
  <si>
    <t>FS451</t>
  </si>
  <si>
    <t>팜스테이 시카팜포어클렌징오일투폼</t>
  </si>
  <si>
    <t>FARMSTAY CICA FARM PORE CLEANSING OIL TO FOAM</t>
  </si>
  <si>
    <t>115ml</t>
  </si>
  <si>
    <t>FS452</t>
  </si>
  <si>
    <t>팜스테이 데일리 유브이 프로텍트 선 스틱</t>
  </si>
  <si>
    <t>FARMSTAY DAILY UV PROTECT SUN STICK</t>
  </si>
  <si>
    <t>16g</t>
  </si>
  <si>
    <t>FS453</t>
  </si>
  <si>
    <t>팜스테이 시카팜 리제너레이팅 솔루션 크림 샘플</t>
  </si>
  <si>
    <t>FARMSTAY CICA FARM REGENERATING SOLUTION CREAM SAMPLE</t>
  </si>
  <si>
    <t>1g</t>
  </si>
  <si>
    <t>SAMPLE</t>
  </si>
  <si>
    <t>FS454</t>
  </si>
  <si>
    <t>팜스테이 샤이닝 실크 리페어 헤어 컬링 에센스</t>
  </si>
  <si>
    <t>FARMSTAY SHINING SILK REPAIR HAIR CURLING ESSENCE</t>
  </si>
  <si>
    <t>FS455</t>
  </si>
  <si>
    <t>팜스테이 더마큐브 플랜트 스템셀 피에이치 밸런스 오일 투 폼</t>
  </si>
  <si>
    <t>FARMSTAY DERMACUBE PLANT STEM CELL pH BALANCE OIL TO FOAM</t>
  </si>
  <si>
    <t>FS456</t>
  </si>
  <si>
    <t>팜스테이 시카팜 리제너레이팅 카밍 미스트</t>
  </si>
  <si>
    <t>FARMSTAY REGENERATING CALMING MIST</t>
  </si>
  <si>
    <t>FS457</t>
  </si>
  <si>
    <t>팜스테이 시카 팜 리제너레이팅 카밍 마스크</t>
  </si>
  <si>
    <t>FARMSTAY CICA FARM REGENERATING CALMING MASK</t>
  </si>
  <si>
    <t>FS458</t>
  </si>
  <si>
    <t>팜스테이 히아루론산 슈퍼 아쿠아 수딩 마스크</t>
  </si>
  <si>
    <t>FARMSTAY HYALURONIC ACID SUPER AQUA SOOTHING MASK</t>
  </si>
  <si>
    <t>FS459</t>
  </si>
  <si>
    <t>팜스테이 리얼 당근 에센스 마스크</t>
  </si>
  <si>
    <t>FARMSTAY REAL CARROT ESSENCE MASK</t>
  </si>
  <si>
    <t>FS460</t>
  </si>
  <si>
    <t>팜스테이 리얼 리치 에센스 마스크</t>
  </si>
  <si>
    <t>FARMSTAY REAL LYCHEE ESSENCE MASK</t>
  </si>
  <si>
    <t>FS461</t>
  </si>
  <si>
    <t>팜스테이 시카팜 카밍 클렌징 밤</t>
  </si>
  <si>
    <t>FARMSTAY CICA FARM CALMING CLEANSING BALM</t>
  </si>
  <si>
    <t>95ml</t>
  </si>
  <si>
    <t>FS462</t>
  </si>
  <si>
    <t>팜스테이 콜라겐 워터 풀 모이스트 클렌징 밤</t>
  </si>
  <si>
    <t>FARMSTAY COLLAGEN WATER FULL MOIST CLEANSING BALM</t>
  </si>
  <si>
    <t>HOLIKA HOLIKA</t>
  </si>
  <si>
    <t>HH001</t>
  </si>
  <si>
    <t>하트크러쉬매트BE05뉴누드</t>
  </si>
  <si>
    <t>H)HEARTCRUSH LIPSTICK _ POWER MATT BE05 NEW NUDE</t>
  </si>
  <si>
    <t>HH002</t>
  </si>
  <si>
    <t>하트크러쉬매트BE07칠리</t>
  </si>
  <si>
    <t>H)HEARTCRUSH LIPSTICK _ POWER MATT BE07 BAKED CHILI</t>
  </si>
  <si>
    <t>HH003</t>
  </si>
  <si>
    <t>하트크러쉬매트CR04코랄</t>
  </si>
  <si>
    <t>H)HEARTCRUSH LIPSTICK _ POWER MATT CR04 NAKED CORAL</t>
  </si>
  <si>
    <t>HH004</t>
  </si>
  <si>
    <t>하트크러쉬매트PK06더스티모브</t>
  </si>
  <si>
    <t>H)HEARTCRUSH LIPSTICK _ POWER MATT PK06 DUSTY MAUVE</t>
  </si>
  <si>
    <t>HH005</t>
  </si>
  <si>
    <t>하트크러쉬매트PK07로즈</t>
  </si>
  <si>
    <t>H)HEARTCRUSH LIPSTICK _ POWER MATT PK07 BITTER ROSE</t>
  </si>
  <si>
    <t>HH006</t>
  </si>
  <si>
    <t>하트크러쉬매트RD05번트</t>
  </si>
  <si>
    <t>H)HEARTCRUSH LIPSTICK _ POWER MATT RD05 BURNT OUT</t>
  </si>
  <si>
    <t>HH007</t>
  </si>
  <si>
    <t>하트크러쉬멜팅BE03솔트카라멜</t>
  </si>
  <si>
    <t>H)HEARTCRUSH LIPSTICK_ FITTING MELTING BE03 SALT CARAMEL</t>
  </si>
  <si>
    <t>HH008</t>
  </si>
  <si>
    <t>하트크러쉬멜팅BE04레트로브릭</t>
  </si>
  <si>
    <t>H)HEARTCRUSH LIPSTICK _ FITTING MELTING BE04 RETRO BRICK</t>
  </si>
  <si>
    <t>HH009</t>
  </si>
  <si>
    <t>하트크러쉬멜팅CR03피버코랄</t>
  </si>
  <si>
    <t>H)HEARTCRUSH LIPSTICK _ FITTING MELTING CR03 FEVER CORAL</t>
  </si>
  <si>
    <t>HH010</t>
  </si>
  <si>
    <t>하트크러쉬멜팅PK04프림로즈</t>
  </si>
  <si>
    <t>H)HEARTCRUSH LIPSTICK _ FITTING MELTING PK04 PRIM ROSE</t>
  </si>
  <si>
    <t>HH011</t>
  </si>
  <si>
    <t>하트크러쉬멜팅PK05걸파워</t>
  </si>
  <si>
    <t>H)HEARTCRUSH LIPSTICK _ FITTING MELTING PK05 GIRL POWER</t>
  </si>
  <si>
    <t>HH012</t>
  </si>
  <si>
    <t>하트크러쉬멜팅RD03체리러쉬</t>
  </si>
  <si>
    <t>H)HEARTCRUSH LIPSTICK _ FITTING MELTING RD03 CHERRY LUSH</t>
  </si>
  <si>
    <t>HH013</t>
  </si>
  <si>
    <t>하트크러쉬멜팅RD04테이크미</t>
  </si>
  <si>
    <t>H)HEARTCRUSH LIPSTICK_ FITTING MELTING RD04 TAKE ME</t>
  </si>
  <si>
    <t>HH014</t>
  </si>
  <si>
    <t>하트크러쉬벨벳BE01스모크드토스트</t>
  </si>
  <si>
    <t>H)HEARTCRUSH LIPSTICK _ COMFORT VELVET BE01 SMOKED TOAST</t>
  </si>
  <si>
    <t>HH015</t>
  </si>
  <si>
    <t>하트크러쉬벨벳BE02크림모카</t>
  </si>
  <si>
    <t>H)HEARTCRUSH LIPSTICK _ COMFORT VELVET BE02 CREAM MOCHA</t>
  </si>
  <si>
    <t>HH016</t>
  </si>
  <si>
    <t>하트크러쉬벨벳CR01레디피치</t>
  </si>
  <si>
    <t>H)HEARTCRUSH LIPSTICK _ COMFORT VELVET CR01 REDDY PEACH</t>
  </si>
  <si>
    <t>HH017</t>
  </si>
  <si>
    <t>하트크러쉬벨벳CR02코랄웨이브</t>
  </si>
  <si>
    <t>H)HEARTCRUSH LIPSTICK _ COMFORT VELVET CR02 CORAL WAVE</t>
  </si>
  <si>
    <t>HH018</t>
  </si>
  <si>
    <t>하트크러쉬벨벳PK02브레이브걸</t>
  </si>
  <si>
    <t>H)HEARTCRUSH LIPSTICK _ COMFORT VELVET PK02 BRAVE GIRL</t>
  </si>
  <si>
    <t>HH019</t>
  </si>
  <si>
    <t>하트크러쉬벨벳PK03젠틀로즈</t>
  </si>
  <si>
    <t>H)HEARTCRUSH LIPSTICK _ COMFORT VELVET PK03 GENTLE ROSE</t>
  </si>
  <si>
    <t>HH020</t>
  </si>
  <si>
    <t>하트크러쉬벨벳RD01바이트미</t>
  </si>
  <si>
    <t>H)HEARTCRUSH LIPSTICK _ COMFORT VELVET RD01 BITE ME</t>
  </si>
  <si>
    <t>HH021</t>
  </si>
  <si>
    <t>하트크러쉬벨벳RD02스파이시</t>
  </si>
  <si>
    <t>H)HEARTCRUSH LIPSTICK_ COMFORT VELVET RD02 SPICY</t>
  </si>
  <si>
    <t>HH022</t>
  </si>
  <si>
    <t>홀)17FW피스매칭섀도우4구팔레트04오렌지벨벳</t>
  </si>
  <si>
    <t>H) 17FW PIECE MATCHING SHADOW PALETTE 04 ORANGE VELVET</t>
  </si>
  <si>
    <t>HH023</t>
  </si>
  <si>
    <t>홀)17FW피스매칭섀도우GOR02메리고라운드</t>
  </si>
  <si>
    <t>H) 17FW PIECE MATCHING SHADOW GOR02 MERRY GO ROUND</t>
  </si>
  <si>
    <t>HH024</t>
  </si>
  <si>
    <t>홀)17FW피스매칭섀도우GPK03비포선셋</t>
  </si>
  <si>
    <t>H)17FW PIECE MATCHING SHADOW GPK03 BEFORE SUNSET</t>
  </si>
  <si>
    <t>HH025</t>
  </si>
  <si>
    <t>홀)17FW피스매칭섀도우MBR05오렌지초콜렛</t>
  </si>
  <si>
    <t>H) 17FW PIECE MATCHING SHADOW 03 ORANGE CHOCOLATE</t>
  </si>
  <si>
    <t>HH026</t>
  </si>
  <si>
    <t>홀)17FW피스매칭섀도우MOR01드라이오렌지</t>
  </si>
  <si>
    <t>H) 17FW PIECE MATCHING SHADOW MOR01 DRY ORANGE</t>
  </si>
  <si>
    <t>HH027</t>
  </si>
  <si>
    <t>홀)17FW피스매칭섀도우MPK04드라이로즈</t>
  </si>
  <si>
    <t>H) 17FW PIECE MATCHING SHADOW MPK04 DRY ROSE</t>
  </si>
  <si>
    <t>HH028</t>
  </si>
  <si>
    <t>홀)17홀리데이젤리도우블러셔05루비젤리</t>
  </si>
  <si>
    <t>H) 17HOLIDAY)  JELLY DOUGH BLUSHER 05 RD01 RUBY JELLY</t>
  </si>
  <si>
    <t>HH029</t>
  </si>
  <si>
    <t>홀)17홀리데이젤리도우블러셔06누디젤리</t>
  </si>
  <si>
    <t>H)17HOLIDAY)  JELLY  DOUGH BLUSHER 06 BE01 NUDY JELLY</t>
  </si>
  <si>
    <t>HH030</t>
  </si>
  <si>
    <t>홀)17홀리데이피스매칭섀도우4구팔레트05루비벨벳</t>
  </si>
  <si>
    <t>H) 17HOLIDAY) PIECE MATCHING SHADOW PALETTE 05 RUBY VELVET</t>
  </si>
  <si>
    <t>HH031</t>
  </si>
  <si>
    <t>홀)18FW스파클링스모키섀도우04스파클링마스</t>
  </si>
  <si>
    <t>18FW SPARKLY SMOKEY SHADOW 04 SPARKLING MARS</t>
  </si>
  <si>
    <t>HH032</t>
  </si>
  <si>
    <t>홀)18FW피스매칭12구섀도우팔레트02어메이징나이트</t>
  </si>
  <si>
    <t>18FW PIECE MATCHING SHADOW PALETTE 02 AMAZING NIGHT</t>
  </si>
  <si>
    <t>HH033</t>
  </si>
  <si>
    <t>홀)18SS멀티글로이부스터</t>
  </si>
  <si>
    <t>H)18SS MULTI GLOWY BOOSTER</t>
  </si>
  <si>
    <t>HH034</t>
  </si>
  <si>
    <t>홀)18SS피스매칭12구섀도우팔레트01머추어피치</t>
  </si>
  <si>
    <t>H)18SS PIECE MATCHING PALETTE 01 MATURE PEACH</t>
  </si>
  <si>
    <t>HH035</t>
  </si>
  <si>
    <t>홀)18페코짱4구섀도우팔레트01딸기카라멜</t>
  </si>
  <si>
    <t>H)18PEKO_SHADOW PALETTE  01 strawberry caramel</t>
  </si>
  <si>
    <t>HH036</t>
  </si>
  <si>
    <t>홀)18페코짱4구섀도우팔레트02밀크카라멜</t>
  </si>
  <si>
    <t>H)18PEKO_SHADOW PALETTE 02 milk caramel</t>
  </si>
  <si>
    <t>HH037</t>
  </si>
  <si>
    <t>홀)18페코짱노세범팩트</t>
  </si>
  <si>
    <t>H)18'PEKO_NO SEBUM PACT</t>
  </si>
  <si>
    <t>HH038</t>
  </si>
  <si>
    <t>홀)18페코짱마일드선쿠션</t>
  </si>
  <si>
    <t>H)18PEKO_ Mild sun cushion</t>
  </si>
  <si>
    <t>HH039</t>
  </si>
  <si>
    <t>홀)18페코짱멜티젤리립밤01체리베리</t>
  </si>
  <si>
    <t>\H)18PEKO_MELTY JELLY LIP BALM 01CHERRY BERRY\""</t>
  </si>
  <si>
    <t>HH040</t>
  </si>
  <si>
    <t>홀)18페코짱멜티젤리립밤02피치베리</t>
  </si>
  <si>
    <t>\H)18PEKO_MELTY JELLY LIP BALM 02PEACH BERRY\""</t>
  </si>
  <si>
    <t>HH041</t>
  </si>
  <si>
    <t>홀)18페코짱멜티젤리블러셔01멜팅체리</t>
  </si>
  <si>
    <t>H)18PEKO_MELTY JELLY BLUSHER 01 melting cherry</t>
  </si>
  <si>
    <t>HH042</t>
  </si>
  <si>
    <t>홀)18페코짱멜티젤리블러셔02멜팅오렌지</t>
  </si>
  <si>
    <t>H)18PEKO_MELTY JELLY BLUSHER 02 melting orange</t>
  </si>
  <si>
    <t>HH043</t>
  </si>
  <si>
    <t>홀)18페코짱멜티젤리블러셔틴트03멜팅딸기</t>
  </si>
  <si>
    <t>H)18PEKO_MELTY JELLY BLUSHER TINT 03 melting strawberry</t>
  </si>
  <si>
    <t>HH044</t>
  </si>
  <si>
    <t>홀)18페코짱물방울틴트밤01앵두워터</t>
  </si>
  <si>
    <t>\H)18PEKO_WATERDROP TINT BOMB 01 CHERRY WATER\""</t>
  </si>
  <si>
    <t>HH045</t>
  </si>
  <si>
    <t>홀)18페코짱물방울틴트밤02석류워터</t>
  </si>
  <si>
    <t>H)18PEKO_WATERDROP TINT BOMB 02 POMEGRANATE WATER</t>
  </si>
  <si>
    <t>HH046</t>
  </si>
  <si>
    <t>홀)18페코짱물방울틴트밤03무화과워터</t>
  </si>
  <si>
    <t>\H)18PEKO_WATERDROP TINT BOMB 03 FIG WATER\""</t>
  </si>
  <si>
    <t>HH047</t>
  </si>
  <si>
    <t>홀)18페코짱물방울틴트밤04체리콕워터</t>
  </si>
  <si>
    <t>\H)18PEKO_WATERDROP TINT BOMB 04 CHERRY COKE WATER\""</t>
  </si>
  <si>
    <t>HH048</t>
  </si>
  <si>
    <t>홀)18페코짱물방울틴트밤05카라멜워터</t>
  </si>
  <si>
    <t>\H)18PEKO_WATERDROP TINT BOMB 05 CARAMEL WATER\""</t>
  </si>
  <si>
    <t>HH049</t>
  </si>
  <si>
    <t>홀)18페코짱밀키젤리루미나이저01멜팅밀크</t>
  </si>
  <si>
    <t>H)18PEKO_MILKY JELLY HIGHLIGHTER 03 melting milk</t>
  </si>
  <si>
    <t>HH050</t>
  </si>
  <si>
    <t>홀)18페코짱바디로션350ml</t>
  </si>
  <si>
    <t>H)18'PEKO_BODY LOTION</t>
  </si>
  <si>
    <t>HH051</t>
  </si>
  <si>
    <t>홀)18페코짱바디워시350ml</t>
  </si>
  <si>
    <t>H)18'PEKO_BODY WASH</t>
  </si>
  <si>
    <t>HH052</t>
  </si>
  <si>
    <t>홀)18페코짱버블핸드워시250ml(자몽)</t>
  </si>
  <si>
    <t>H)18PEKO_BUBBLE HAND WASH_CITRUS</t>
  </si>
  <si>
    <t>HH053</t>
  </si>
  <si>
    <t>홀)18페코짱손거울</t>
  </si>
  <si>
    <t>H)18'PEKO_Hand Mirror</t>
  </si>
  <si>
    <t>HH054</t>
  </si>
  <si>
    <t>홀)18페코짱젤리미니마스크시트(홍조패치)</t>
  </si>
  <si>
    <t>H)18PEKO_Jelly Mini mask sheet</t>
  </si>
  <si>
    <t>HH055</t>
  </si>
  <si>
    <t>홀)18페코짱페코짱빵퍼프</t>
  </si>
  <si>
    <t>H)18PEKO_PEKO BUN PUFF</t>
  </si>
  <si>
    <t>HH056</t>
  </si>
  <si>
    <t>홀)18페코짱페코짱오일페이퍼</t>
  </si>
  <si>
    <t>H)18PEKO_PEKO OIL PAPER</t>
  </si>
  <si>
    <t>HH057</t>
  </si>
  <si>
    <t>홀)18페코짱페코짱핸드크림망고시트러스30</t>
  </si>
  <si>
    <t>H)18PEKO_PEKO HAND CREAM MANGO CITRUS</t>
  </si>
  <si>
    <t>HH058</t>
  </si>
  <si>
    <t>홀)18페코짱페코짱핸드크림자몽30</t>
  </si>
  <si>
    <t>H)18PEKO_PEKO HAND CREAM GRAPEFRUIT</t>
  </si>
  <si>
    <t>HH059</t>
  </si>
  <si>
    <t>홀)18페코짱페코짱핸드크림피치30</t>
  </si>
  <si>
    <t>H)18PEKO_PEKO HAND CREAM PEACH</t>
  </si>
  <si>
    <t>HH060</t>
  </si>
  <si>
    <t>홀)18페코짱하드커버글로우쿠션01웜아이보리14g</t>
  </si>
  <si>
    <t>H)18PEKOHard Cover Glow Cushion  01 Warm Ivory</t>
  </si>
  <si>
    <t>HH061</t>
  </si>
  <si>
    <t>홀)18페코짱하드커버글로우쿠션02페탈14g</t>
  </si>
  <si>
    <t>H)18PEKOHard Cover Glow Cushion  02 Petal</t>
  </si>
  <si>
    <t>HH062</t>
  </si>
  <si>
    <t>홀)18페코짱하드커버글로우쿠션04탠(14g)</t>
  </si>
  <si>
    <t>H)18PEKOHard Cover Glow Cushion  04 Tan</t>
  </si>
  <si>
    <t>HH063</t>
  </si>
  <si>
    <t>홀)18페코짱하드커버쿠션퍼프세트(4P)</t>
  </si>
  <si>
    <t>H)18PEKO_Hard Cover Cushion Puff (4P)</t>
  </si>
  <si>
    <t>HH064</t>
  </si>
  <si>
    <t>홀)18페코짱하드커버퍼펙쿠션01웜아이보리14g</t>
  </si>
  <si>
    <t>H)18PEKOHard Cover Perfect Cushion 01 Warm Ivory</t>
  </si>
  <si>
    <t>HH065</t>
  </si>
  <si>
    <t>홀)18페코짱하드커버퍼펙쿠션02페탈14g</t>
  </si>
  <si>
    <t>H)18PEKOHard Cover Perfect Cushion  02 Petal</t>
  </si>
  <si>
    <t>HH066</t>
  </si>
  <si>
    <t>홀)18페코짱하드커버퍼펙쿠션04탠14g</t>
  </si>
  <si>
    <t>H)18PEKOHard Cover Perfect Cushion  04 Tan</t>
  </si>
  <si>
    <t>HH067</t>
  </si>
  <si>
    <t>홀)18홀리데이피스매칭12구섀도우팔레트03마이벌스데이</t>
  </si>
  <si>
    <t>H)18HOLIDAY PIECE MATCHING PALETTE 03 MY BIRTHDAY</t>
  </si>
  <si>
    <t>HH068</t>
  </si>
  <si>
    <t>홀)19SS누드롭4구팔레트01피넛누드</t>
  </si>
  <si>
    <t>H)19 SS NUDROP SHADOW PALETTE 01 PEANUT NUDE</t>
  </si>
  <si>
    <t>HH069</t>
  </si>
  <si>
    <t>홀)19SS누드롭4구팔레트02탠드코랄</t>
  </si>
  <si>
    <t>H)19 SS NUDROP SHADOW PALETTE 02 TANNED CORAL</t>
  </si>
  <si>
    <t>HH070</t>
  </si>
  <si>
    <t>홀)19SS누드롭듀이스틱01시스루피치</t>
  </si>
  <si>
    <t>H)19 SS NUDROP DEWY STICK 01SEE THROUGH PEACH</t>
  </si>
  <si>
    <t>HH071</t>
  </si>
  <si>
    <t>홀)19SS누드롭듀이스틱02베어코랄</t>
  </si>
  <si>
    <t>H)19 SS NUDROP DEWY STICK 02BARE CORAL</t>
  </si>
  <si>
    <t>HH072</t>
  </si>
  <si>
    <t>홀)19SS누드롭듀이스틱03네이키드허니</t>
  </si>
  <si>
    <t>H)19 SS NUDROP DEWY STICK 03NAKED HONEY</t>
  </si>
  <si>
    <t>HH073</t>
  </si>
  <si>
    <t>홀)19SS누드롭듀이스틱04스킨브릭</t>
  </si>
  <si>
    <t>H)19 SS NUDROP DEWY STICK 04SKIN BRICK</t>
  </si>
  <si>
    <t>HH074</t>
  </si>
  <si>
    <t>홀)19SS누드롭루미치크01카라멜러스터</t>
  </si>
  <si>
    <t>H)19 SS NUDROP LUMI CHEEK 01 CARAMEL LUSTER</t>
  </si>
  <si>
    <t>HH075</t>
  </si>
  <si>
    <t>홀)19SS누드롭루미치크02대즐링로즈</t>
  </si>
  <si>
    <t>H)19 SS NUDROP LUMI CHEEK 02 DAZZLING ROSE</t>
  </si>
  <si>
    <t>HH076</t>
  </si>
  <si>
    <t>홀)19SS누드롭루미치크03브론즈드허니</t>
  </si>
  <si>
    <t>H)19 SS NUDROP LUMI CHEEK 03 BRONZED HONEY</t>
  </si>
  <si>
    <t>HH077</t>
  </si>
  <si>
    <t>홀)19SS누드롭미니브러쉬세트</t>
  </si>
  <si>
    <t>H)19 SS NUDROP MINI BRUSH SET</t>
  </si>
  <si>
    <t>HH078</t>
  </si>
  <si>
    <t>홀)19SS누드롭젤브로우퍼펙터</t>
  </si>
  <si>
    <t>H)19 SS NUDROP GEL BROW PERFECTOR</t>
  </si>
  <si>
    <t>HH079</t>
  </si>
  <si>
    <t>홀)19조이풀스팽글리터01캔디파츠</t>
  </si>
  <si>
    <t>H) 19 JOYFUL HOLIKA) SPANGLITTER 01CANDY PARTS</t>
  </si>
  <si>
    <t>HH080</t>
  </si>
  <si>
    <t>홀)19조이풀스팽글리터02샴페인파츠</t>
  </si>
  <si>
    <t>H) 19 JOYFUL HOLIKA) SPANGLITTER 02CHAPAGNE PARTS</t>
  </si>
  <si>
    <t>HH081</t>
  </si>
  <si>
    <t>홀)19조이풀스팽글리터03탠저린파츠</t>
  </si>
  <si>
    <t>H) 19 JOYFUL HOLIKA) SPANGLITTER 03TANGERINE PARTS</t>
  </si>
  <si>
    <t>HH082</t>
  </si>
  <si>
    <t>홀)19조이풀스팽글리터04유니콘파츠</t>
  </si>
  <si>
    <t>H) 19 JOYFUL HOLIKA) SPANGLITTER 04UNICORN PARTS</t>
  </si>
  <si>
    <t>HH083</t>
  </si>
  <si>
    <t>홀)19조이풀스팽글리터05미러볼파츠</t>
  </si>
  <si>
    <t>H) 19 JOYFUL HOLIKA) SPANGLITTER 05UNICORN PARTS</t>
  </si>
  <si>
    <t>HH084</t>
  </si>
  <si>
    <t>홀)19조이풀젤라임하이라이터01필소캔디</t>
  </si>
  <si>
    <t>H) 19 JOYFUL HOLIKA) JELLIME HIGHLIGHTER 01FEEL SO CANDY</t>
  </si>
  <si>
    <t>HH085</t>
  </si>
  <si>
    <t>홀)19조이풀젤라임하이라이터02필소샴페인</t>
  </si>
  <si>
    <t>H) 19 JOYFUL HOLIKA) JELLIME HIGHLIGHTER 02 FEEL SO CHAMPAGNE</t>
  </si>
  <si>
    <t>HH086</t>
  </si>
  <si>
    <t>홀)19조이풀젤라임하이라이터03필소탠저린</t>
  </si>
  <si>
    <t>H) 19 JOYFUL HOLIKA) JELLIME HIGHLIGHTER 03 FEEL SO TANGERINE</t>
  </si>
  <si>
    <t>HH087</t>
  </si>
  <si>
    <t>홀)19페코짱마일드선쿠션SPF45+PA+++</t>
  </si>
  <si>
    <t>H)19Peko Mild Sun cushion</t>
  </si>
  <si>
    <t>HH088</t>
  </si>
  <si>
    <t>홀)19페코짱워터멜론아이스선스틱SPF50+PA++++</t>
  </si>
  <si>
    <t>H)19Peko Watermelon Ice Sun Stick</t>
  </si>
  <si>
    <t>HH089</t>
  </si>
  <si>
    <t>홀)3초 보습 스타터 [수분·보습 히알루론산] AD 150ml</t>
  </si>
  <si>
    <t>H) Three Seconds Starter'Moisturizing Hyaluronic Acid' AD</t>
  </si>
  <si>
    <t>HH090</t>
  </si>
  <si>
    <t>홀)3초 보습 스타터 [탄력·보습 콜라겐] 150ml</t>
  </si>
  <si>
    <t>\H) Three Seconds Starter'Lifting &amp; Moisturizing Collagen'\"\"\""</t>
  </si>
  <si>
    <t>HH091</t>
  </si>
  <si>
    <t>홀)3초 보습 스타터[미백.보습.비타민c] 150ml</t>
  </si>
  <si>
    <t>H) Three Seconds Starter</t>
  </si>
  <si>
    <t>HH092</t>
  </si>
  <si>
    <t>홀)골든몽키글래머립3-STEP키트1매</t>
  </si>
  <si>
    <t>Hol)Golden Monkey Glamour Lip 3-step kit</t>
  </si>
  <si>
    <t>HH093</t>
  </si>
  <si>
    <t>홀)굳세라수퍼세라마이드립오일밤10g</t>
  </si>
  <si>
    <t>Good Cera Super Ceramide Lip Balm_tube type</t>
  </si>
  <si>
    <t>HH094</t>
  </si>
  <si>
    <t>홀)굳세라수퍼세라마이드립오일스틱3.3g</t>
  </si>
  <si>
    <t>Good Cera Super Ceramide Lip Balm_stick type</t>
  </si>
  <si>
    <t>HH095</t>
  </si>
  <si>
    <t>홀)굳세라수퍼세라마이드모이스춰밤40ml</t>
  </si>
  <si>
    <t>Good Cera Super Ceramide Moisture Balm</t>
  </si>
  <si>
    <t>HH096</t>
  </si>
  <si>
    <t>홀)굳세라수퍼세라마이드미스트120ml</t>
  </si>
  <si>
    <t>Good Cera Super Ceramaide Mist</t>
  </si>
  <si>
    <t>15,000-&gt;16,000 소비자가인상</t>
  </si>
  <si>
    <t>HH097</t>
  </si>
  <si>
    <t>홀)굳세라수퍼세라마이드미스트크림200ml</t>
  </si>
  <si>
    <t>Hol)GOOD CERA SUPER CERAMIDE MIST CREAM</t>
  </si>
  <si>
    <t>HH098</t>
  </si>
  <si>
    <t>홀)굳세라수퍼세라마이드에멀전130ml</t>
  </si>
  <si>
    <t>Good Cera  Emulsion (Sensitive)</t>
  </si>
  <si>
    <t>17,000-&gt;18,000 소비자가인상</t>
  </si>
  <si>
    <t>HH099</t>
  </si>
  <si>
    <t>홀)굳세라수퍼세라마이드에센셜오일40ml</t>
  </si>
  <si>
    <t>Good Cera Super Ceremide Essential Oil</t>
  </si>
  <si>
    <t>HH100</t>
  </si>
  <si>
    <t>홀)굳세라수퍼세라마이드크림60ml</t>
  </si>
  <si>
    <t>Good Cera Super Cream (Sensitive)</t>
  </si>
  <si>
    <t>22,000-&gt;24,000 소비자가인상</t>
  </si>
  <si>
    <t>HH101</t>
  </si>
  <si>
    <t>홀)굳세라수퍼세라마이드토너180ml</t>
  </si>
  <si>
    <t>Good Cera Toner (Sensitive)</t>
  </si>
  <si>
    <t>HH102</t>
  </si>
  <si>
    <t>홀)굳세라수퍼세라마이드패밀리오일크림200ml</t>
  </si>
  <si>
    <t>Good Cera Super Ceramide Creamy Oil</t>
  </si>
  <si>
    <t>HH103</t>
  </si>
  <si>
    <t>홀)굳세라수퍼세라마이드포밍워시160ml</t>
  </si>
  <si>
    <t>Good Cera Foaming Wash (Sensitive)</t>
  </si>
  <si>
    <t>HH104</t>
  </si>
  <si>
    <t>홀)굳세라아토릴리프오일로션373ml</t>
  </si>
  <si>
    <t>Good Cera ATO Relief Oil Lotion</t>
  </si>
  <si>
    <t>HH105</t>
  </si>
  <si>
    <t>홀)굳세라아토릴리프오일워시400ml</t>
  </si>
  <si>
    <t>Good Cera ATO Relief Oil Wash</t>
  </si>
  <si>
    <t>HH106</t>
  </si>
  <si>
    <t>홀)꿀피부슬리핑팩 90ml (블루베리꿀)</t>
  </si>
  <si>
    <t>H)Honey Sleeping Pack(Blueberry Honey)</t>
  </si>
  <si>
    <t>HH107</t>
  </si>
  <si>
    <t>홀)꿀피부슬리핑팩 90ml (아세로라꿀)</t>
  </si>
  <si>
    <t>H)Honey Sleeping Pack(Acerola Honey)</t>
  </si>
  <si>
    <t>HH108</t>
  </si>
  <si>
    <t>홀)꿀피부슬리핑팩 90ml (카놀라꿀)</t>
  </si>
  <si>
    <t>H)Honey Sleeping Pack(Canola Honey)</t>
  </si>
  <si>
    <t>HH109</t>
  </si>
  <si>
    <t>홀)네이키드페이스골드세럼프라이머</t>
  </si>
  <si>
    <t>H)NAKED FACE GOLD SERUM PRIMER</t>
  </si>
  <si>
    <t>HH110</t>
  </si>
  <si>
    <t>홀)네이키드페이스밸런싱프라이머AD</t>
  </si>
  <si>
    <t>H)NAKED FACE BALANCING PRIMER AD</t>
  </si>
  <si>
    <t>HH111</t>
  </si>
  <si>
    <t>홀)네이키드페이스베일핏커버팩트01라이트베이지</t>
  </si>
  <si>
    <t>H)NAKED FACE VEIL-FIT COVER PACT 01 LIGHT BEIGE</t>
  </si>
  <si>
    <t>HH112</t>
  </si>
  <si>
    <t>홀)네이키드페이스베일핏커버팩트02내추럴베이지</t>
  </si>
  <si>
    <t>H)NAKED FACE VEIL-FIT COVER PACT 02 NATURAL BEIGE</t>
  </si>
  <si>
    <t>HH113</t>
  </si>
  <si>
    <t>홀)네이키드페이스페더핏피니쉬파우더</t>
  </si>
  <si>
    <t>H)NAKED FACE FEATHER-FIT FINISH POWDER</t>
  </si>
  <si>
    <t>HH114</t>
  </si>
  <si>
    <t>홀)누드롭듀이스틱05체리브리즈</t>
  </si>
  <si>
    <t>H) NUDROP DEWY STICK 05 CHERRY BREEZE</t>
  </si>
  <si>
    <t>HH115</t>
  </si>
  <si>
    <t>홀)누드롭듀이스틱06사워코랄</t>
  </si>
  <si>
    <t>H) NUDROP DEWY STICK 06 SOUR CORAL</t>
  </si>
  <si>
    <t>HH116</t>
  </si>
  <si>
    <t>홀)누드롭듀이스틱07프레시로즈</t>
  </si>
  <si>
    <t>H) NUDROP DEWY STICK 07 FRESH ROSE</t>
  </si>
  <si>
    <t>HH117</t>
  </si>
  <si>
    <t>홀)누드롭듀이스틱08로스티드로즈</t>
  </si>
  <si>
    <t>H)NUDROP DEWY STICK 08 ROASTED ROSE</t>
  </si>
  <si>
    <t>HH118</t>
  </si>
  <si>
    <t>홀)데빌스플럼퍼01헬게이트매트프라이머</t>
  </si>
  <si>
    <t>H)DEVIL'S PLUMPER 01 HELLGATE MATTE PRIMER</t>
  </si>
  <si>
    <t>HH119</t>
  </si>
  <si>
    <t>홀)데빌스플럼퍼02헬파이어글로이토퍼</t>
  </si>
  <si>
    <t>H)DEVIL'S PLUMPER 02 HELLFIRE GLOWY TOPPER</t>
  </si>
  <si>
    <t>HH120</t>
  </si>
  <si>
    <t>홀)데일리프레시녹차클렌징크림430</t>
  </si>
  <si>
    <t>H)DAILY FRESH GREENTEA CLEANSING CREAM</t>
  </si>
  <si>
    <t>HH121</t>
  </si>
  <si>
    <t>홀)데일리프레시녹차클렌징폼150</t>
  </si>
  <si>
    <t>H)DAILY FRESH GREENTEA CLEANSING FOAM 150ml</t>
  </si>
  <si>
    <t>HH122</t>
  </si>
  <si>
    <t>홀)데일리프레시녹차클렌징폼300</t>
  </si>
  <si>
    <t>H)DAILY FRESH GREENTEA CLEANSING FOAM 300ml</t>
  </si>
  <si>
    <t>HH123</t>
  </si>
  <si>
    <t>홀)데일리프레시대나무클렌징폼150</t>
  </si>
  <si>
    <t>H)DAILY FRESH BAMBOO CLEANSING FOAM 150ml</t>
  </si>
  <si>
    <t>HH124</t>
  </si>
  <si>
    <t>홀)데일리프레시백미클렌징폼150</t>
  </si>
  <si>
    <t>H)DAILY FRESH RICE CLEANSING FOAM 150ml</t>
  </si>
  <si>
    <t>HH125</t>
  </si>
  <si>
    <t>홀)데일리프레시올리브립앤아이리무버100</t>
  </si>
  <si>
    <t>H)DAILY FRESH OLIVE LIP&amp;EYE REMOVER 100ml</t>
  </si>
  <si>
    <t>HH126</t>
  </si>
  <si>
    <t>홀)데일리프레시올리브립앤아이리무버200</t>
  </si>
  <si>
    <t>H)DAILY FRESH OLIVE LIP&amp;EYE REMOVER 200ml</t>
  </si>
  <si>
    <t>HH127</t>
  </si>
  <si>
    <t>홀)데일리프레시올리브클렌징크림430</t>
  </si>
  <si>
    <t>H)DAILY FRESH OLIVE CLEANSING CREAM</t>
  </si>
  <si>
    <t>HH128</t>
  </si>
  <si>
    <t>홀)데일리프레시올리브클렌징티슈</t>
  </si>
  <si>
    <t>H)DAILY FRESH OLIVE CLEANSING TISSUE</t>
  </si>
  <si>
    <t>6,200-&gt;6,800 소비자가인상</t>
  </si>
  <si>
    <t>HH129</t>
  </si>
  <si>
    <t>홀)데일리프레시올리브클렌징폼150</t>
  </si>
  <si>
    <t>H)DAILY FRESH OLIVE CLEANSING FOAM 150ml</t>
  </si>
  <si>
    <t>HH130</t>
  </si>
  <si>
    <t>홀)데일리프레시올리브클렌징폼300</t>
  </si>
  <si>
    <t>H)DAILY FRESH OLIVE CLEANSING FOAM 300ml</t>
  </si>
  <si>
    <t>HH131</t>
  </si>
  <si>
    <t>홀)데일리프레시유자클렌징폼150</t>
  </si>
  <si>
    <t>H)DAILY FRESH CITRON CLEANSING FOAM 150ml</t>
  </si>
  <si>
    <t>HH132</t>
  </si>
  <si>
    <t>홀)듀블렌딩블러셔01살몬로즈</t>
  </si>
  <si>
    <t>H) DEW BLENDING BLUSHER 01 SALMON ROSE</t>
  </si>
  <si>
    <t>HH133</t>
  </si>
  <si>
    <t>홀)듀블렌딩블러셔02샤베트튤립</t>
  </si>
  <si>
    <t>H)DEW BLENDING BLUSHER 02 SHERBET TULIP</t>
  </si>
  <si>
    <t>HH134</t>
  </si>
  <si>
    <t>홀)듀블렌딩블러셔03줄리엣로즈</t>
  </si>
  <si>
    <t>H) DEW BLENDING BLUSHER 03 JULIET ROSE</t>
  </si>
  <si>
    <t>HH135</t>
  </si>
  <si>
    <t>홀)듀블렌딩블러셔04망고튤립</t>
  </si>
  <si>
    <t>H)DEW BLENDING BLUSHER 04 MANGO TULIP</t>
  </si>
  <si>
    <t>HH136</t>
  </si>
  <si>
    <t>홀)듀블렌딩쉐이딩05듀이브라운</t>
  </si>
  <si>
    <t>H) DEW BLENDING SHADING 05 DEWY BROWN</t>
  </si>
  <si>
    <t>HH137</t>
  </si>
  <si>
    <t>홀)딥아이메이커02헤비밀크티</t>
  </si>
  <si>
    <t>H) DEEP EYE MAKER 02 HEAVY MILK TEA</t>
  </si>
  <si>
    <t>HH138</t>
  </si>
  <si>
    <t>홀)래쉬코렉팅마스카라01하이퍼컬링(리무버기획)</t>
  </si>
  <si>
    <t>H)LASH CORRECTING MASCARA 01 HYPER CURLING(REMOVER SET)</t>
  </si>
  <si>
    <t>HH139</t>
  </si>
  <si>
    <t>홀)래쉬코렉팅마스카라02디파인볼륨(리무버기획)</t>
  </si>
  <si>
    <t>H)LASH CORRECTING MASCARA 02 DEFINE VOLUME(REMOVER SET)</t>
  </si>
  <si>
    <t>HH140</t>
  </si>
  <si>
    <t>홀)런더리클린퍼퓸드핸드크림30ml</t>
  </si>
  <si>
    <t>H)Laundry Clean Perfumed Hand Cream 30ml</t>
  </si>
  <si>
    <t>HH141</t>
  </si>
  <si>
    <t>홀)레스온스킨레드니스카밍시카드레싱마스크</t>
  </si>
  <si>
    <t>H)Less on Skin RED CALMING CICA Dressing Mask</t>
  </si>
  <si>
    <t>2,000-&gt;22,000 소비자가인상</t>
  </si>
  <si>
    <t>HH142</t>
  </si>
  <si>
    <t>홀)레스온스킨레드니스카밍시카밤40</t>
  </si>
  <si>
    <t>H)Less on Skin RED CALMING CICA Blam</t>
  </si>
  <si>
    <t>20,000-&gt;21,000 소비자가인상</t>
  </si>
  <si>
    <t>HH143</t>
  </si>
  <si>
    <t>홀)레스온스킨레드니스카밍시카밤세트(2개입)</t>
  </si>
  <si>
    <t>H)Less on Skin REDNESS CALMING CICA Balm Set 40ml*2ea</t>
  </si>
  <si>
    <t>28,000-&gt;30,000 소비자가인상</t>
  </si>
  <si>
    <t>HH144</t>
  </si>
  <si>
    <t>홀)레스온스킨레드니스카밍시카선스틱14g</t>
  </si>
  <si>
    <t>H)LessonSkinRednessCalmingcicaSunstick</t>
  </si>
  <si>
    <t>18,900-&gt;19,900 소비자가인상</t>
  </si>
  <si>
    <t>HH145</t>
  </si>
  <si>
    <t>홀)레스온스킨레드니스카밍시카세럼30ml</t>
  </si>
  <si>
    <t>H)Less on skin Redness Claming CICA Serum</t>
  </si>
  <si>
    <t>HH146</t>
  </si>
  <si>
    <t>홀)레스온스킨레드니스카밍시카응급기획세트</t>
  </si>
  <si>
    <t>H)Less on Skin RED CALMING CICA SET</t>
  </si>
  <si>
    <t>HH147</t>
  </si>
  <si>
    <t>홀)레스온스킨레드니스카밍시카클렌징폼150</t>
  </si>
  <si>
    <t>H)Less on Skin REDNESS CALMING CICA Cleansing Foam</t>
  </si>
  <si>
    <t>12,000-&gt;13,000 소비자가인상
1-&gt;10 인박스변경</t>
  </si>
  <si>
    <t>HH148</t>
  </si>
  <si>
    <t>홀)레스온스킨미셀라클렌징워터(리필)500ml</t>
  </si>
  <si>
    <t>H)Less on Skin Micellar Cleansing water(Refill)</t>
  </si>
  <si>
    <t>HH149</t>
  </si>
  <si>
    <t>홀)레스온스킨미셀라클렌징워터500ml</t>
  </si>
  <si>
    <t>Less On Skin Micellar Cleansing Water</t>
  </si>
  <si>
    <t>HH150</t>
  </si>
  <si>
    <t>홀)레스온스킨미셀라클렌징워터AD500ml</t>
  </si>
  <si>
    <t>H)Less on skin Micellar Cleansing WaterAD</t>
  </si>
  <si>
    <t>14,900-&gt;15,900 소비자가인상
1-&gt;5 인박스변경</t>
  </si>
  <si>
    <t>HH151</t>
  </si>
  <si>
    <t>홀)레스온스킨미셀라클렌징워터전용펌프</t>
  </si>
  <si>
    <t>H)Less on Skin Cleansing water Pump</t>
  </si>
  <si>
    <t>HH152</t>
  </si>
  <si>
    <t>홀)레스온스킨미셀라클렌징젤200ml</t>
  </si>
  <si>
    <t>Less On Skin Micellar Cleansing Gel</t>
  </si>
  <si>
    <t>9,900-&gt;10,900 소비자가인상</t>
  </si>
  <si>
    <t>HH153</t>
  </si>
  <si>
    <t>홀)레스온스킨에멀젼180ml</t>
  </si>
  <si>
    <t>H)LESS ON SKIN EMULSION</t>
  </si>
  <si>
    <t>HH154</t>
  </si>
  <si>
    <t>홀)레스온스킨에센스패드80매</t>
  </si>
  <si>
    <t>H) Less on skin essence pad 80pcs</t>
  </si>
  <si>
    <t>HH155</t>
  </si>
  <si>
    <t>홀)레스온스킨크림100ml</t>
  </si>
  <si>
    <t>H)LESS ON SKIN CREAM</t>
  </si>
  <si>
    <t>16,000-&gt;17,000 소비자가인상</t>
  </si>
  <si>
    <t>HH156</t>
  </si>
  <si>
    <t>홀)레스온스킨토너180ml</t>
  </si>
  <si>
    <t>H)LESS ON SKIN TONER</t>
  </si>
  <si>
    <t>HH157</t>
  </si>
  <si>
    <t>홀)레스온스킨토너리필기획세트</t>
  </si>
  <si>
    <t>H)Less on Skin Toner Refill Special set</t>
  </si>
  <si>
    <t>HH158</t>
  </si>
  <si>
    <t>홀)레이니로즈트리퍼퓸드핸드크림30ml</t>
  </si>
  <si>
    <t>H)Rainy Rosetree Perfumed Hand Cream 30ml</t>
  </si>
  <si>
    <t>HH159</t>
  </si>
  <si>
    <t>홀)로즈꽃잎에센스페탈앰플토너200ml</t>
  </si>
  <si>
    <t>Hol)ROSE FLORAL ESSENCE PETAL AMPOULE TONER</t>
  </si>
  <si>
    <t>HH160</t>
  </si>
  <si>
    <t>홀)로즈꽃잎에센스페탈헤어&amp;바디미스트150ml</t>
  </si>
  <si>
    <t>Hol)ROSE FLORAL ESSENCE PETAL HAIR&amp;BODY MIST</t>
  </si>
  <si>
    <t>HH161</t>
  </si>
  <si>
    <t>홀)립코닉크림틴트건CR01슈팅코랄</t>
  </si>
  <si>
    <t>H)LIPCONIC CREAM TINTGUN CR01 SHOOTING CORAL</t>
  </si>
  <si>
    <t>HH162</t>
  </si>
  <si>
    <t>홀)마술봉마스카라2X01볼륨앤컬</t>
  </si>
  <si>
    <t>H)MAGIC POLE MASCARA 2X 01 VOLUME &amp; CURL</t>
  </si>
  <si>
    <t>HH163</t>
  </si>
  <si>
    <t>홀)마술봉마스카라2X02롱앤컬</t>
  </si>
  <si>
    <t>H)MAGIC POLE MASCARA 2X 02 LONG &amp; CURL</t>
  </si>
  <si>
    <t>HH164</t>
  </si>
  <si>
    <t>홀)마술봉마스카라2X03볼륨앤컬(워터프루프)</t>
  </si>
  <si>
    <t>H)MAGIC POLE MASCARA 2X 03 VOLUME &amp; CURL (WATERPROOF)</t>
  </si>
  <si>
    <t>HH165</t>
  </si>
  <si>
    <t>홀)마술봉마스카라2X04롱앤컬(워터프루프)</t>
  </si>
  <si>
    <t>H)MAGIC POLE MASCARA 2X 04 LONG &amp; CURL (WATERPROOF)</t>
  </si>
  <si>
    <t>HH166</t>
  </si>
  <si>
    <t>홀)마술봉아이라이너2X01블랙</t>
  </si>
  <si>
    <t>H)MAGIC POLE EYELINER 01</t>
  </si>
  <si>
    <t>HH167</t>
  </si>
  <si>
    <t>홀)마술봉아이라이너2X02브라운</t>
  </si>
  <si>
    <t>H)MAGIC POLE EYELINER 02</t>
  </si>
  <si>
    <t>HH168</t>
  </si>
  <si>
    <t>홀)마일드선로션50ml(2019)</t>
  </si>
  <si>
    <t>Hol)Mild Sun Lotion(2019)</t>
  </si>
  <si>
    <t>HH169</t>
  </si>
  <si>
    <t>홀)매끈한에그스킨필링젤140ml(화이트)</t>
  </si>
  <si>
    <t>Hol)Smooth Egg Skin Peeling Gel(white)</t>
  </si>
  <si>
    <t>HH170</t>
  </si>
  <si>
    <t>홀)매끈한에그스킨필링폼140ml(베이지)</t>
  </si>
  <si>
    <t>Hol)Smooth Egg Skin Peeling Foam(beige)</t>
  </si>
  <si>
    <t>HH171</t>
  </si>
  <si>
    <t>홀)메이크업선크림60ml(2018선케어)</t>
  </si>
  <si>
    <t>Hol)Make Up Sun Cream 60ml</t>
  </si>
  <si>
    <t>HH172</t>
  </si>
  <si>
    <t>홀)모이스처선젤50ml(2018선케어)</t>
  </si>
  <si>
    <t>Hol)Moisture Sun Gel 50ml</t>
  </si>
  <si>
    <t>HH173</t>
  </si>
  <si>
    <t>홀)모이스춰라이징쁘띠비비AD30ml</t>
  </si>
  <si>
    <t>H)MOISTURIZING PETIT BB(AD)</t>
  </si>
  <si>
    <t>HH174</t>
  </si>
  <si>
    <t>홀)물방울틴트밤01앵두워터</t>
  </si>
  <si>
    <t>H)WATERDROP TINT BOMB 01 CHERRY WATER</t>
  </si>
  <si>
    <t>HH175</t>
  </si>
  <si>
    <t>홀)물방울틴트밤02석류워터</t>
  </si>
  <si>
    <t>H)WATERDROP TINT BOMB 02 POMEGRANATE WATER</t>
  </si>
  <si>
    <t>HH176</t>
  </si>
  <si>
    <t>홀)물방울틴트밤03오렌지워터</t>
  </si>
  <si>
    <t>H)WATERDROP TINT BOMB 03 ORANGE WATER</t>
  </si>
  <si>
    <t>HH177</t>
  </si>
  <si>
    <t>홀)물방울틴트밤04자몽워터</t>
  </si>
  <si>
    <t>H)WATERDROP TINT BOMB 04 GRAPEFRUIT WATER</t>
  </si>
  <si>
    <t>HH178</t>
  </si>
  <si>
    <t>홀)물방울틴트밤05라즈베리워터</t>
  </si>
  <si>
    <t>H)WATERDROP TINT BOMB 05 RASPBERRY WATER</t>
  </si>
  <si>
    <t>HH179</t>
  </si>
  <si>
    <t>홀)물방울틴트밤06딸기워터</t>
  </si>
  <si>
    <t>H)WATERDROP TINT BOMB 06 STRAWBERRY WATER</t>
  </si>
  <si>
    <t>HH180</t>
  </si>
  <si>
    <t>홀)물방울틴트밤07자두워터</t>
  </si>
  <si>
    <t>H)WATERDROP TINT BOMB 07 PLUM WATER</t>
  </si>
  <si>
    <t>HH181</t>
  </si>
  <si>
    <t>홀)물방울틴트밤08무화과워터</t>
  </si>
  <si>
    <t>H)WATERDROP TINT BOMB 08 FIG WATER</t>
  </si>
  <si>
    <t>HH182</t>
  </si>
  <si>
    <t>홀)물방울틴트밤09로즈워터</t>
  </si>
  <si>
    <t>H)WATERDROP TINT BOMB 09 ROSE WATER</t>
  </si>
  <si>
    <t>HH183</t>
  </si>
  <si>
    <t>홀)물방울틴트밤10피치워터</t>
  </si>
  <si>
    <t>H)WATERDROP TINT BOMB 10 PEACH WATER</t>
  </si>
  <si>
    <t>HH184</t>
  </si>
  <si>
    <t>홀)물방울틴티드파운데이션01페일</t>
  </si>
  <si>
    <t>H)WATERDROP TINTED FOUNDATION 01Pale</t>
  </si>
  <si>
    <t>HH185</t>
  </si>
  <si>
    <t>홀)물방울틴티드파운데이션02웜아이보리</t>
  </si>
  <si>
    <t>H)WATERDROP TINTED FOUNDATION 02Warm Ivory</t>
  </si>
  <si>
    <t>HH186</t>
  </si>
  <si>
    <t>홀)물방울틴티드파운데이션03페탈</t>
  </si>
  <si>
    <t>H)WATERDROP TINTED FOUNDATION 03Petal</t>
  </si>
  <si>
    <t>HH187</t>
  </si>
  <si>
    <t>홀)물방울틴티드파운데이션04허니</t>
  </si>
  <si>
    <t>H)WATERDROP TINTED FOUNDATION 04Honey</t>
  </si>
  <si>
    <t>HH188</t>
  </si>
  <si>
    <t>홀)물방울틴티드파운데이션05탠</t>
  </si>
  <si>
    <t>H)WATERDROP TINTED FOUNDATION 05Tan</t>
  </si>
  <si>
    <t>HH189</t>
  </si>
  <si>
    <t>홀)바운싱쁘띠비비AD30ml</t>
  </si>
  <si>
    <t>H)BOUNCING PETIT BB(AD)</t>
  </si>
  <si>
    <t>HH190</t>
  </si>
  <si>
    <t>홀)바이올렛스파클링퍼퓸드핸드크림30ml</t>
  </si>
  <si>
    <t>H)Violet Sparkling Perfumed Hand Cream 30ml</t>
  </si>
  <si>
    <t>HH191</t>
  </si>
  <si>
    <t>홀)베이비실키풋마스크AD</t>
  </si>
  <si>
    <t>H)Baby Silky Foot Mask AD</t>
  </si>
  <si>
    <t>HH192</t>
  </si>
  <si>
    <t>홀)베이비실키풋원샷필링AD</t>
  </si>
  <si>
    <t>H)Baby Silky Foot One Shot Peeling AD</t>
  </si>
  <si>
    <t>7,800-&gt;84,00 소비자가인상</t>
  </si>
  <si>
    <t>HH193</t>
  </si>
  <si>
    <t>홀)베이비실키핸드마스크AD</t>
  </si>
  <si>
    <t>H)Baby Silky Hand Mask AD</t>
  </si>
  <si>
    <t>HH194</t>
  </si>
  <si>
    <t>홀)베이비펫매직마스크시트(물범)</t>
  </si>
  <si>
    <t>Hol)Baby Pet Magic Mask Sheet(seal)</t>
  </si>
  <si>
    <t>HH195</t>
  </si>
  <si>
    <t>홀)베이비펫매직마스크시트(캣)</t>
  </si>
  <si>
    <t>Hol)Baby Pet Magic Mask Sheet(cat)</t>
  </si>
  <si>
    <t>HH196</t>
  </si>
  <si>
    <t>홀)베이비펫매직마스크시트(팬더)</t>
  </si>
  <si>
    <t>Hol)Baby Pet Magic Mask Sheet(panda)</t>
  </si>
  <si>
    <t>HH197</t>
  </si>
  <si>
    <t>홀)베이비펫매직마스크시트(퍼그)</t>
  </si>
  <si>
    <t>Hol)Baby Pet Magic Mask Sheet(pug)</t>
  </si>
  <si>
    <t>HH198</t>
  </si>
  <si>
    <t>홀)벨벳블랭킷틴트01크림로지</t>
  </si>
  <si>
    <t>VELVET BLANKET TINT 01 CREAM ROSY</t>
  </si>
  <si>
    <t>HH199</t>
  </si>
  <si>
    <t>홀)벨벳블랭킷틴트02살몬코튼</t>
  </si>
  <si>
    <t>VELVET BLANKET TINT 02 SALMON COTTON</t>
  </si>
  <si>
    <t>HH200</t>
  </si>
  <si>
    <t>홀)벨벳블랭킷틴트03펌킨모카</t>
  </si>
  <si>
    <t>VELVET BLANKET TINT 03 PUMPKIN MOCHA</t>
  </si>
  <si>
    <t>HH201</t>
  </si>
  <si>
    <t>홀)벨벳블랭킷틴트04애플비앙코</t>
  </si>
  <si>
    <t>VELVET BLANKET TINT 04 APPLE BIANCO</t>
  </si>
  <si>
    <t>HH202</t>
  </si>
  <si>
    <t>홀)벨벳블랭킷틴트05뉴모브</t>
  </si>
  <si>
    <t>VELVET BLANKET TINT 05 NEW MAUVE</t>
  </si>
  <si>
    <t>HH203</t>
  </si>
  <si>
    <t>홀)벨벳블랭킷틴트06우디로즈</t>
  </si>
  <si>
    <t>VELVET BLANKET TINT 06 WOODY ROSE</t>
  </si>
  <si>
    <t>HH204</t>
  </si>
  <si>
    <t>홀)브이리프팅메쉬마스크</t>
  </si>
  <si>
    <t>H)V LIFTING MESH MASK</t>
  </si>
  <si>
    <t>HH205</t>
  </si>
  <si>
    <t>홀)블랙캐비어 안티링클 로얄에센스45ml</t>
  </si>
  <si>
    <t>Red Saponin Nutrition Essence</t>
  </si>
  <si>
    <t>HH206</t>
  </si>
  <si>
    <t>홀)블랙캐비어 안티링클 스킨120ml</t>
  </si>
  <si>
    <t>Red Saponin Nutrition skin</t>
  </si>
  <si>
    <t>HH207</t>
  </si>
  <si>
    <t>홀)블랙캐비어 안티링클 아이크림30ml</t>
  </si>
  <si>
    <t>Red Saponin Nutrition Eye Cream</t>
  </si>
  <si>
    <t>HH208</t>
  </si>
  <si>
    <t>홀)블랙캐비어 안티링클 에멀젼120ml</t>
  </si>
  <si>
    <t>Red Saponin Nutrition Emulsion</t>
  </si>
  <si>
    <t>HH209</t>
  </si>
  <si>
    <t>홀)블랙캐비어 안티링클 크림50ml</t>
  </si>
  <si>
    <t>Red Saponin Alive Cream</t>
  </si>
  <si>
    <t>HH210</t>
  </si>
  <si>
    <t>홀)블러싱퍼퓸드바디버터200ml</t>
  </si>
  <si>
    <t>H)Blushing Perfumed Body Butter200ml</t>
  </si>
  <si>
    <t>HH211</t>
  </si>
  <si>
    <t>홀)블러싱퍼퓸드바디스크럽200ml</t>
  </si>
  <si>
    <t>H)Blushing Perfumed Body Scrub200ml</t>
  </si>
  <si>
    <t>HH212</t>
  </si>
  <si>
    <t>홀)블루밍퍼퓸드바디로션390ml</t>
  </si>
  <si>
    <t>H)BloomingPerfumedBodyLotion390ml</t>
  </si>
  <si>
    <t>HH213</t>
  </si>
  <si>
    <t>홀)블루밍퍼퓸드바디클렌저390ml</t>
  </si>
  <si>
    <t>H)BloomingPerfumedBodyCleanser390ml</t>
  </si>
  <si>
    <t>HH214</t>
  </si>
  <si>
    <t>홀)비오틴데미지케어샴푸</t>
  </si>
  <si>
    <t>Biotin DamageCare Shampoo</t>
  </si>
  <si>
    <t>HH215</t>
  </si>
  <si>
    <t>홀)비오틴데미지케어에센스</t>
  </si>
  <si>
    <t>H)Biotin Leave-In Treatment Essence</t>
  </si>
  <si>
    <t>HH216</t>
  </si>
  <si>
    <t>홀)비오틴데미지케어에센스왁스</t>
  </si>
  <si>
    <t>Biotin DamageCare Essence Wax</t>
  </si>
  <si>
    <t>HH217</t>
  </si>
  <si>
    <t>홀)비오틴데미지케어오일미스트</t>
  </si>
  <si>
    <t>Biotin DamageCare Oil Mist</t>
  </si>
  <si>
    <t>HH218</t>
  </si>
  <si>
    <t>홀)비오틴데미지케어오일세럼</t>
  </si>
  <si>
    <t>Biotin DamageCare Oil Serum</t>
  </si>
  <si>
    <t>HH219</t>
  </si>
  <si>
    <t>홀)비오틴데미지케어트리트먼트</t>
  </si>
  <si>
    <t>Biotin DamageCare Treatment</t>
  </si>
  <si>
    <t>HH220</t>
  </si>
  <si>
    <t>홀)비오틴스타일케어울트라픽싱스프레이</t>
  </si>
  <si>
    <t>Biotin Style care Ultra Fixing Spray</t>
  </si>
  <si>
    <t>HH221</t>
  </si>
  <si>
    <t>홀)비오틴스타일케어울트라홀딩매트왁스</t>
  </si>
  <si>
    <t>Biotin Style care Ultra Holding Matt Wax</t>
  </si>
  <si>
    <t>HH222</t>
  </si>
  <si>
    <t>홀)비오틴스타일케어잔머리픽스스틱</t>
  </si>
  <si>
    <t>HH223</t>
  </si>
  <si>
    <t>홀)비오틴탈모컨트롤샴푸390ml</t>
  </si>
  <si>
    <t>H)Biotin Hair Loss Control Shampoo</t>
  </si>
  <si>
    <t>1-&gt;5 인박스변경</t>
  </si>
  <si>
    <t>HH224</t>
  </si>
  <si>
    <t>홀)비오틴트래블키트</t>
  </si>
  <si>
    <t>H)Biotin Travel Kit</t>
  </si>
  <si>
    <t>HH225</t>
  </si>
  <si>
    <t>홀)소다톡톡말끔모공O2버블마스크AD100ml</t>
  </si>
  <si>
    <t>H) Soda Pore O2 Bubble Mask</t>
  </si>
  <si>
    <t>HH226</t>
  </si>
  <si>
    <t>홀)소다톡톡말끔모공딥클렌징오일AD150ml</t>
  </si>
  <si>
    <t>H) Soda Pore Deep Cleansing Oil</t>
  </si>
  <si>
    <t>HH227</t>
  </si>
  <si>
    <t>홀)소다톡톡말끔모공딥클렌징폼AD150ml</t>
  </si>
  <si>
    <t>H) Soda Pore Deep Cleansing Foam</t>
  </si>
  <si>
    <t>HH228</t>
  </si>
  <si>
    <t>홀)소다톡톡말끔모공버블폼150ml</t>
  </si>
  <si>
    <t>H)Soda Pore Bubble Foam</t>
  </si>
  <si>
    <t>11,900-&gt;12,900 소비자가인상
48-&gt;8 인박스변경</t>
  </si>
  <si>
    <t>HH229</t>
  </si>
  <si>
    <t>홀)쉬머링쁘띠비비AD30ml</t>
  </si>
  <si>
    <t>H)SHIMMERING PETIT BB(AD)</t>
  </si>
  <si>
    <t>HH230</t>
  </si>
  <si>
    <t>홀)스킨레스큐어마스크시트-마데카소사이드</t>
  </si>
  <si>
    <t>H)Skin Rescuer  Mask Sheet - MADECASSOSIDE</t>
  </si>
  <si>
    <t>HH231</t>
  </si>
  <si>
    <t>홀)스킨레스큐어마스크시트-비타C</t>
  </si>
  <si>
    <t>H)Skin Rescuer  Mask Sheet - VITA C</t>
  </si>
  <si>
    <t>HH232</t>
  </si>
  <si>
    <t>홀)스킨레스큐어마스크시트-콜라겐</t>
  </si>
  <si>
    <t>H)Skin Rescuer  Mask Sheet - COLLAGEN</t>
  </si>
  <si>
    <t>HH233</t>
  </si>
  <si>
    <t>홀)스킨레스큐어마스크시트-펩타이드</t>
  </si>
  <si>
    <t>H)Skin Rescuer  Mask Sheet - PEPTIDE</t>
  </si>
  <si>
    <t>HH234</t>
  </si>
  <si>
    <t>홀)스킨레스큐어마스크시트-히알루론산</t>
  </si>
  <si>
    <t>H)Skin Rescuer  Mask Sheet - HYALURONIC ACID</t>
  </si>
  <si>
    <t>HH235</t>
  </si>
  <si>
    <t>홀)스트로빙물빔쿠션01웜아이보리(기획)</t>
  </si>
  <si>
    <t>H)Strobing Water Brilliance Cushion 01 Warm Ivory</t>
  </si>
  <si>
    <t>HH236</t>
  </si>
  <si>
    <t>홀)스트로빙물빔쿠션02페탈(기획)</t>
  </si>
  <si>
    <t>H)Strobing Water Brilliance Cushion 02 Petal</t>
  </si>
  <si>
    <t>HH237</t>
  </si>
  <si>
    <t>홀)스트로빙물빔쿠션03샌드아이보리(기획)</t>
  </si>
  <si>
    <t>H)Strobing Water Brilliance Cushion 03 Sand Ivory</t>
  </si>
  <si>
    <t>HH238</t>
  </si>
  <si>
    <t>홀)스트로빙물빔쿠션04허니(기획)</t>
  </si>
  <si>
    <t>H)Strobing Water Brilliance Cushion 04 Honey</t>
  </si>
  <si>
    <t>HH239</t>
  </si>
  <si>
    <t>홀)스파클링퍼퓸드바디로션390ml</t>
  </si>
  <si>
    <t>H)SparklingPerfumedBodyLotion390ml</t>
  </si>
  <si>
    <t>HH240</t>
  </si>
  <si>
    <t>홀)스파클링퍼퓸드바디클렌저390ml</t>
  </si>
  <si>
    <t>H)SparklingPerfumedBodyCleanser390ml</t>
  </si>
  <si>
    <t>HH241</t>
  </si>
  <si>
    <t>홀)아보카도바디로션AD390ml</t>
  </si>
  <si>
    <t>H)AvocadoBodyLotion400ml</t>
  </si>
  <si>
    <t>HH242</t>
  </si>
  <si>
    <t>홀)아보카도바디클렌저AD390ml</t>
  </si>
  <si>
    <t>H)AvocadoBodyCleanser400ml</t>
  </si>
  <si>
    <t>HH243</t>
  </si>
  <si>
    <t>홀)아이메탈글리터08허니스파클링</t>
  </si>
  <si>
    <t>H)EYE METAL GLITTER 08 HONEY SPARKLING</t>
  </si>
  <si>
    <t>HH244</t>
  </si>
  <si>
    <t>홀)아이메탈글리터09피치크러쉬</t>
  </si>
  <si>
    <t>H) EYE METAL GLITTER 07 PEACH CRUSH</t>
  </si>
  <si>
    <t>HH245</t>
  </si>
  <si>
    <t>홀)아이메탈글리터AD01스텔라더스트</t>
  </si>
  <si>
    <t>H)EYE METAL GLITTER 01 STELLA DUST</t>
  </si>
  <si>
    <t>HH246</t>
  </si>
  <si>
    <t>홀)아이메탈글리터AD02로즈버스트</t>
  </si>
  <si>
    <t>H)EYE METAL GLITTER 02 ROSE BURST</t>
  </si>
  <si>
    <t>HH247</t>
  </si>
  <si>
    <t>홀)아이메탈글리터AD05다이아몬드밤</t>
  </si>
  <si>
    <t>H)EYE METAL GLITTER 05 DIAMOND BOMB</t>
  </si>
  <si>
    <t>HH248</t>
  </si>
  <si>
    <t>홀)아이메탈글리터AD06쥬얼블라스트</t>
  </si>
  <si>
    <t>H)EYE METAL GLITTER 06 JEWEL BLAST</t>
  </si>
  <si>
    <t>HH249</t>
  </si>
  <si>
    <t>홀)아이메탈글리터AD07루비트위스터</t>
  </si>
  <si>
    <t>H)EYE METAL GLITTER 07 RUBY TWISTER</t>
  </si>
  <si>
    <t>HH250</t>
  </si>
  <si>
    <t>홀)아이쉬머글리터01피치클라우드</t>
  </si>
  <si>
    <t>H)EYE SHIMMER GLITTER 01 PEACH CLOUD</t>
  </si>
  <si>
    <t>HH251</t>
  </si>
  <si>
    <t>홀)아이쉬머글리터02텐더로즈</t>
  </si>
  <si>
    <t>H)EYE SHIMMER GLITTER 02 TENDER ROSE</t>
  </si>
  <si>
    <t>HH252</t>
  </si>
  <si>
    <t>홀)아이쉬머글리터03마멀레이드휩</t>
  </si>
  <si>
    <t>H)EYE SHIMMER GLITTER 03 MARMALADE WHIP</t>
  </si>
  <si>
    <t>HH253</t>
  </si>
  <si>
    <t>홀)아이쉬머글리터04코코아머랭</t>
  </si>
  <si>
    <t>H)EYE SHIMMER GLITTER 04 COCOA MERINGUE</t>
  </si>
  <si>
    <t>HH254</t>
  </si>
  <si>
    <t>홀)아이쉬머글리터05멀베리슈</t>
  </si>
  <si>
    <t>H)EYE SHIMMER GLITTER 05 MURBERRY CHOUX</t>
  </si>
  <si>
    <t>HH255</t>
  </si>
  <si>
    <t>홀)아이원츄AD멜론바</t>
  </si>
  <si>
    <t>H)I WANT CHU (AD) MELON BAR</t>
  </si>
  <si>
    <t>HH256</t>
  </si>
  <si>
    <t>홀)아이원츄AD트위스트바</t>
  </si>
  <si>
    <t>H)I WANT CHU  (AD) TWIST BAR</t>
  </si>
  <si>
    <t>HH257</t>
  </si>
  <si>
    <t>홀)아쿠아쁘띠비비AD30ml</t>
  </si>
  <si>
    <t>H)AQUA PETIT BB(AD)</t>
  </si>
  <si>
    <t>HH258</t>
  </si>
  <si>
    <t>홀)아크마일드레드스팟패치</t>
  </si>
  <si>
    <t>AC MILD Red Spot patch</t>
  </si>
  <si>
    <t>HH259</t>
  </si>
  <si>
    <t>홀)아크마일드에멀젼AD130ml</t>
  </si>
  <si>
    <t>AC &amp; MILD Soothing Emulsion</t>
  </si>
  <si>
    <t>HH260</t>
  </si>
  <si>
    <t>홀)아크마일드옐로스팟패치</t>
  </si>
  <si>
    <t>AC MILD Yellow Spot patch</t>
  </si>
  <si>
    <t>HH261</t>
  </si>
  <si>
    <t>홀)아크마일드클렌징폼AD150ml</t>
  </si>
  <si>
    <t>AC MILD Cleansing Foam</t>
  </si>
  <si>
    <t>HH262</t>
  </si>
  <si>
    <t>홀)아크마일드토너AD200ml</t>
  </si>
  <si>
    <t>AC &amp; MILD Clear Toner</t>
  </si>
  <si>
    <t>HH263</t>
  </si>
  <si>
    <t>홀)알로에92%샤워젤250ml</t>
  </si>
  <si>
    <t>Hol)ALOE 92% Shower Gel 250ml</t>
  </si>
  <si>
    <t>HH264</t>
  </si>
  <si>
    <t>홀)알로에92%샤워젤AD390ml</t>
  </si>
  <si>
    <t>Hol)Aloe 92% Shower Gel 390ml AD</t>
  </si>
  <si>
    <t>HH265</t>
  </si>
  <si>
    <t>홀)알로에97%수딩로션(인텐시브)240ml</t>
  </si>
  <si>
    <t>Hol)Aloe 99% Soothing Gel Lotion Intensive Moisturizing 250ml</t>
  </si>
  <si>
    <t>HH266</t>
  </si>
  <si>
    <t>홀)알로에99%수딩젤AD250ml(프레쉬모이스처)</t>
  </si>
  <si>
    <t>Hol)Aloe 99% Soothing Gel 250ml (Fresh Moistu)</t>
  </si>
  <si>
    <t>6,300-&gt;6,800 소비자가인상</t>
  </si>
  <si>
    <t>HH267</t>
  </si>
  <si>
    <t>홀)알로에99%수딩젤AD55ml(프레쉬모이스처)</t>
  </si>
  <si>
    <t>Hol)Aloe 99% Soothing Gel 55ml (Fresh Moistu)</t>
  </si>
  <si>
    <t>2,700-&gt;2,900 소비자가인상</t>
  </si>
  <si>
    <t>HH268</t>
  </si>
  <si>
    <t>홀)알로에수딩에센스80%수분크림100ml</t>
  </si>
  <si>
    <t>Hol)Aloe Soothing Essence80% Moist Cream</t>
  </si>
  <si>
    <t>HH269</t>
  </si>
  <si>
    <t>홀)알로에수딩에센스80%수분탄력젤크림기획세트</t>
  </si>
  <si>
    <t>Hol)ALOE SOOTHING ESSENCE 80% MOIST FIRMING GEL CREAM SET</t>
  </si>
  <si>
    <t>HH270</t>
  </si>
  <si>
    <t>홀)알로에수딩에센스87%수분스틱</t>
  </si>
  <si>
    <t>H)Aloe Soothign Essence 87% Aqua Stick</t>
  </si>
  <si>
    <t>HH271</t>
  </si>
  <si>
    <t>홀)알로에수딩에센스90%에멀젼AD200ml</t>
  </si>
  <si>
    <t>Hol)Aloe Soothing Essence98% Emulsion</t>
  </si>
  <si>
    <t>HH272</t>
  </si>
  <si>
    <t>홀)알로에수딩에센스98%착즙토너200ml</t>
  </si>
  <si>
    <t>Hol)ALOE SOOTHING ESSENCE 98% TONER</t>
  </si>
  <si>
    <t>HH273</t>
  </si>
  <si>
    <t>홀)알로에수딩젤젤리마스크AD프레쉬</t>
  </si>
  <si>
    <t>Hol)soothing gel jelly mask AD FRESH</t>
  </si>
  <si>
    <t>HH274</t>
  </si>
  <si>
    <t>홀)알로에아이스쿨링선스프레이100ml(2019)</t>
  </si>
  <si>
    <t>Hol)ALOE ICE COOLING SUN SPRAY(2019)</t>
  </si>
  <si>
    <t>HH275</t>
  </si>
  <si>
    <t>홀)알로에워터톡선스틱AD17g(2019)</t>
  </si>
  <si>
    <t>Hol)ALOE WATER TOC SUN STICK(2019)</t>
  </si>
  <si>
    <t>HH276</t>
  </si>
  <si>
    <t>홀)알로에워터프루프선젤AD100ml(2018선케어)</t>
  </si>
  <si>
    <t>Hol)Aloe Waterproof Sun Gel 100ml_AD</t>
  </si>
  <si>
    <t>HH277</t>
  </si>
  <si>
    <t>홀)알로에페이셜클렌징폼150ml</t>
  </si>
  <si>
    <t>Hol)Aloe Facial Cleansing Foam150ml</t>
  </si>
  <si>
    <t>HH278</t>
  </si>
  <si>
    <t>홀)오드퍼퓸대어링30ml</t>
  </si>
  <si>
    <t>H)Daring EDP 30ml</t>
  </si>
  <si>
    <t>HH279</t>
  </si>
  <si>
    <t>홀)오드퍼퓸블러싱30ml</t>
  </si>
  <si>
    <t>H)Eau De Parfum Blushing30ml</t>
  </si>
  <si>
    <t>HH280</t>
  </si>
  <si>
    <t>홀)오드퍼퓸블루밍30ml</t>
  </si>
  <si>
    <t>H)Blooming EDP 30ml</t>
  </si>
  <si>
    <t>HH281</t>
  </si>
  <si>
    <t>홀)오드퍼퓸스파클링30ml</t>
  </si>
  <si>
    <t>H)Sparkling EDP 30ml</t>
  </si>
  <si>
    <t>HH282</t>
  </si>
  <si>
    <t>홀)오드퍼퓸언테임드30ml</t>
  </si>
  <si>
    <t>H)Eau De Parfum Untamed30ml</t>
  </si>
  <si>
    <t>HH283</t>
  </si>
  <si>
    <t>홀)오드퍼퓸웜30ml</t>
  </si>
  <si>
    <t>H)Warm EDP 30ml</t>
  </si>
  <si>
    <t>HH284</t>
  </si>
  <si>
    <t>홀)와인테라피 슬리핑 마스크 레드 와인120ml</t>
  </si>
  <si>
    <t>H)Wine Therapy Sleeping Mask Red Wine</t>
  </si>
  <si>
    <t>HH285</t>
  </si>
  <si>
    <t>홀)와인테라피 슬리핑 마스크 화이트 와인120</t>
  </si>
  <si>
    <t>H)Wine Therapy Sleeping Mask White Wine</t>
  </si>
  <si>
    <t>HH286</t>
  </si>
  <si>
    <t>홀)워터멜론96%수딩젤390ml</t>
  </si>
  <si>
    <t>Hol)WATERMELON 96% SOOTHING GEL 390ML</t>
  </si>
  <si>
    <t>HH287</t>
  </si>
  <si>
    <t>홀)워터멜론마스크시트25ml</t>
  </si>
  <si>
    <t>H)Watermelon Mask sheet</t>
  </si>
  <si>
    <t>HH288</t>
  </si>
  <si>
    <t>홀)워터멜론아쿠아슬리핑마스크50ml</t>
  </si>
  <si>
    <t>H)Watermelon Aqua Pudding Sleeping Mask</t>
  </si>
  <si>
    <t>1-&gt;6 인박스변경</t>
  </si>
  <si>
    <t>HH289</t>
  </si>
  <si>
    <t>홀)워터휩틴트01애플셔벗</t>
  </si>
  <si>
    <t>H)WATER WHIP TINT 01APPLE SHERBET</t>
  </si>
  <si>
    <t>HH290</t>
  </si>
  <si>
    <t>홀)워터휩틴트02체리폼</t>
  </si>
  <si>
    <t>H)WATER WHIP TINT 02CHERRY FOAM</t>
  </si>
  <si>
    <t>HH291</t>
  </si>
  <si>
    <t>홀)워터휩틴트03오렌지쿨러</t>
  </si>
  <si>
    <t>H)WATER WHIP TINT 03ORANGE COOLER</t>
  </si>
  <si>
    <t>HH292</t>
  </si>
  <si>
    <t>홀)워터휩틴트04프로즌코랄</t>
  </si>
  <si>
    <t>H)WATER WHIP TINT 04FROZEN CORAL</t>
  </si>
  <si>
    <t>HH293</t>
  </si>
  <si>
    <t>홀)워터휩틴트05로즈블렌디드</t>
  </si>
  <si>
    <t>H)WATER WHIP TINT 05ROSE BLENDED</t>
  </si>
  <si>
    <t>HH294</t>
  </si>
  <si>
    <t>홀)원더드로잉1초피니쉬브로우카라01내추럴브라운</t>
  </si>
  <si>
    <t>H) Wonder Drawing 1sec. Finish Browcara 01 Natural Brown</t>
  </si>
  <si>
    <t>HH295</t>
  </si>
  <si>
    <t>홀)원더드로잉1초피니쉬브로우카라02라이트브라운</t>
  </si>
  <si>
    <t>H) Wonder Drawing 1sec. Finish Browcara 02  Light Brown</t>
  </si>
  <si>
    <t>HH296</t>
  </si>
  <si>
    <t>홀)원더드로잉1초피니쉬브로우카라04다크브라운</t>
  </si>
  <si>
    <t>H) Wonder Drawing 1sec. Finish Browcara 04  Dark Brown</t>
  </si>
  <si>
    <t>HH297</t>
  </si>
  <si>
    <t>홀)원더드로잉1초피니쉬브로우카라05애쉬브라운</t>
  </si>
  <si>
    <t>H) WONDER DRAWING SKINNY EYE BROW 05 ASH BROWN</t>
  </si>
  <si>
    <t>HH298</t>
  </si>
  <si>
    <t>홀)원더드로잉1초피니쉬브로우카라06초코브라운</t>
  </si>
  <si>
    <t>H) WONDER DRAWING SKINNY EYE BROW 06 CHOCO BROWN</t>
  </si>
  <si>
    <t>HH299</t>
  </si>
  <si>
    <t>홀)원더드로잉24hr오토아이라이너AD01블랙</t>
  </si>
  <si>
    <t>H)wonder drawing waterproof auto eyeliner 01</t>
  </si>
  <si>
    <t>HH300</t>
  </si>
  <si>
    <t>홀)원더드로잉24hr오토아이라이너AD02브라운</t>
  </si>
  <si>
    <t>H)wonder drawing waterproof auto eyeliner 02</t>
  </si>
  <si>
    <t>HH301</t>
  </si>
  <si>
    <t>홀)원더드로잉24hr오토아이라이너AD03화이트</t>
  </si>
  <si>
    <t>H)wonder drawing waterproof auto eyeliner 03</t>
  </si>
  <si>
    <t>HH302</t>
  </si>
  <si>
    <t>홀)원더드로잉24h오토아이브로우AD01그레이블랙</t>
  </si>
  <si>
    <t>H)wonder drawing 24hr auto eyebrow 01</t>
  </si>
  <si>
    <t>HH303</t>
  </si>
  <si>
    <t>홀)원더드로잉24h오토아이브로우AD02다크브라운</t>
  </si>
  <si>
    <t>H)wonder drawing 24hr auto eyebrow 02</t>
  </si>
  <si>
    <t>HH304</t>
  </si>
  <si>
    <t>홀)원더드로잉24h오토아이브로우AD03라이트브라운</t>
  </si>
  <si>
    <t>H)wonder drawing 24hr auto eyebrow 03</t>
  </si>
  <si>
    <t>HH305</t>
  </si>
  <si>
    <t>홀)원더드로잉24h오토아이브로우AD04레드브라운</t>
  </si>
  <si>
    <t>H)wonder drawing 24hr auto eyebrow 04</t>
  </si>
  <si>
    <t>HH306</t>
  </si>
  <si>
    <t>홀)원더드로잉빅브로우02호브릭브라운(단품)</t>
  </si>
  <si>
    <t>HOLIKA HOLIKA) WONDER DRAWING BIG BROW SET 02 BRICK BROWN</t>
  </si>
  <si>
    <t>HH307</t>
  </si>
  <si>
    <t>홀)원더드로잉빅브로우03호애쉬그레이(단품)</t>
  </si>
  <si>
    <t>HOLIKA HOLIKA) WONDER DRAWING BIG BROW 04 ASH GRAY</t>
  </si>
  <si>
    <t>HH308</t>
  </si>
  <si>
    <t>홀)원더드로잉스키니아이라이너01리얼블랙</t>
  </si>
  <si>
    <t>H) WONDERDRAING SKINNY EYELINER 01 REAL BLACK</t>
  </si>
  <si>
    <t>HH309</t>
  </si>
  <si>
    <t>홀)원더드로잉스키니아이라이너02우드그레이</t>
  </si>
  <si>
    <t>H) WONDERDRAING SKINNY EYELINER 02 WOOD GRAY</t>
  </si>
  <si>
    <t>HH310</t>
  </si>
  <si>
    <t>홀)원더드로잉스키니아이라이너03월넛브라운</t>
  </si>
  <si>
    <t>H) WONDERDRAING SKINNY EYELINER 03 WALNUT BROWN</t>
  </si>
  <si>
    <t>HH311</t>
  </si>
  <si>
    <t>홀)원더드로잉스키니아이라이너04시나몬브라운</t>
  </si>
  <si>
    <t>H) WONDERDRAING SKINNY EYELINER 04 CINNAMON BROWN</t>
  </si>
  <si>
    <t>HH312</t>
  </si>
  <si>
    <t>홀)원더드로잉스키니아이브로우01애쉬블랙</t>
  </si>
  <si>
    <t>H) Wonder Drawing Skinny Eyebrow 01 Ash Black</t>
  </si>
  <si>
    <t>HH313</t>
  </si>
  <si>
    <t>홀)원더드로잉스키니아이브로우02다크브라운</t>
  </si>
  <si>
    <t>H) Wonder Drawing Skinny Eyebrow 02 Dark Brown</t>
  </si>
  <si>
    <t>HH314</t>
  </si>
  <si>
    <t>홀)원더드로잉스키니아이브로우03라이트브라운</t>
  </si>
  <si>
    <t>H) Wonder Drawing Skinny Eyebrow 03 Light Brown</t>
  </si>
  <si>
    <t>HH315</t>
  </si>
  <si>
    <t>홀)원더드로잉스키니아이브로우05애쉬브라운</t>
  </si>
  <si>
    <t>HH316</t>
  </si>
  <si>
    <t>홀)원더드로잉스키니아이브로우06초코브라운</t>
  </si>
  <si>
    <t>HH317</t>
  </si>
  <si>
    <t>홀)원더드로잉아이브로우키트01초코브라운AD</t>
  </si>
  <si>
    <t>H) WONDER DRAWING EYE BROW KIT 01 CHOCO BROWN AD</t>
  </si>
  <si>
    <t>HH318</t>
  </si>
  <si>
    <t>홀)원더드로잉아이브로우키트02애쉬브라운AD</t>
  </si>
  <si>
    <t>H) WONDER DRAWING EYE BROW KIT 02 ASH BROWN AD</t>
  </si>
  <si>
    <t>HH319</t>
  </si>
  <si>
    <t>홀)원더드로잉타투팩브로우02다크브라운</t>
  </si>
  <si>
    <t>H) WONDER DRAWING BIG BROW 02 DARK BROWN</t>
  </si>
  <si>
    <t>HH320</t>
  </si>
  <si>
    <t>홀)원더드로잉타투팩브로우03애쉬그레이</t>
  </si>
  <si>
    <t>H) WONDER DRAWING BIG BROW 03 ASH GRAY</t>
  </si>
  <si>
    <t>HH321</t>
  </si>
  <si>
    <t>홀)원더드로잉헤어라인메이커01블랙헤어라인</t>
  </si>
  <si>
    <t>H)Wonder Drawing Hairline Maker 01 Black Hairline</t>
  </si>
  <si>
    <t>HH322</t>
  </si>
  <si>
    <t>홀)원더드로잉헤어라인메이커02브라운헤어라인</t>
  </si>
  <si>
    <t>H)Wonder Drawing Hairline Maker 02 Brown Hairline</t>
  </si>
  <si>
    <t>HH323</t>
  </si>
  <si>
    <t>홀)원더래스팅크림섀도우01라스트서바이버</t>
  </si>
  <si>
    <t>H)WONDER LASTING CREAM SHADOW 01 LAST SURVIVOR</t>
  </si>
  <si>
    <t>HH324</t>
  </si>
  <si>
    <t>홀)원더래스팅크림섀도우02슈퍼펀치</t>
  </si>
  <si>
    <t>H)WONDER LASTING CREAM SHADOW 02 SUPER PUNCH</t>
  </si>
  <si>
    <t>HH325</t>
  </si>
  <si>
    <t>홀)원더래스팅크림섀도우03버블건</t>
  </si>
  <si>
    <t>H)WONDER LASTING CREAM SHADOW 03 BUBBLE GUN</t>
  </si>
  <si>
    <t>HH326</t>
  </si>
  <si>
    <t>홀)원더래스팅크림섀도우04스모크밤</t>
  </si>
  <si>
    <t>H)WONDER LASTING CREAM SHADOW 04 SMOKE BOMB</t>
  </si>
  <si>
    <t>HH327</t>
  </si>
  <si>
    <t>홀)원더래스팅크림섀도우05데스매치</t>
  </si>
  <si>
    <t>H)WONDER LASTING CREAM SHADOW 05 DEATH MATCH</t>
  </si>
  <si>
    <t>HH328</t>
  </si>
  <si>
    <t>홀)원솔루션슈퍼에너지앰플-모공진정30ml</t>
  </si>
  <si>
    <t>Holika)One Solution Super Energy Ampoule Soothing</t>
  </si>
  <si>
    <t>HH329</t>
  </si>
  <si>
    <t>홀)원솔루션슈퍼에너지앰플-수분보습30ml</t>
  </si>
  <si>
    <t>Holika)One Solution Super Energy Ampoule Moisturising</t>
  </si>
  <si>
    <t>HH330</t>
  </si>
  <si>
    <t>홀)원솔루션슈퍼에너지앰플-영양탄력30ml</t>
  </si>
  <si>
    <t>Holika)One Solution Super Energy Ampoule Firming</t>
  </si>
  <si>
    <t>HH331</t>
  </si>
  <si>
    <t>홀)원솔루션슈퍼에너지앰플-주름개선30ml</t>
  </si>
  <si>
    <t>Holika)One Solution Super Energy Ampoule Anti Wrinkle</t>
  </si>
  <si>
    <t>HH332</t>
  </si>
  <si>
    <t>홀)원솔루션슈퍼에너지앰플-화이트닝30ml</t>
  </si>
  <si>
    <t>Holika)One Solution Super Energy Ampoule Whitening</t>
  </si>
  <si>
    <t>HH333</t>
  </si>
  <si>
    <t>홀)재스민부케퍼퓸드핸드크림30ml</t>
  </si>
  <si>
    <t>H)Jasmine Bouquet Perfumed Hand Cream 30ml</t>
  </si>
  <si>
    <t>HH334</t>
  </si>
  <si>
    <t>홀)젤리도우블러셔AD01살구젤리</t>
  </si>
  <si>
    <t>H) JELLY DOUGH BLUSHER AD 01 APRICOT JELLY</t>
  </si>
  <si>
    <t>HH335</t>
  </si>
  <si>
    <t>홀)젤리도우블러셔AD02자몽젤리</t>
  </si>
  <si>
    <t>H) JELLY DOUGH BLUSHER AD 02 GRAPEFRUITS JELLY</t>
  </si>
  <si>
    <t>HH336</t>
  </si>
  <si>
    <t>홀)젤리도우블러셔AD03딸기젤리</t>
  </si>
  <si>
    <t>H) JELLY DOUGH BLUSHER AD 03 STRAWBERRY JELLY</t>
  </si>
  <si>
    <t>HH337</t>
  </si>
  <si>
    <t>홀)젤리도우블러셔AD04넛츠젤리</t>
  </si>
  <si>
    <t>H) JELLY DOUGH BLUSHER AD 04 NUTS JELLY</t>
  </si>
  <si>
    <t>HH338</t>
  </si>
  <si>
    <t>홀)젤리도우블러셔AD05로즈젤리</t>
  </si>
  <si>
    <t>H) JELLY DOUGH BLUSHER AD 05 ROSE JELLY</t>
  </si>
  <si>
    <t>HH339</t>
  </si>
  <si>
    <t>홀)젤리도우블러셔AD06플럼젤리</t>
  </si>
  <si>
    <t>H) JELLY DOUGH BLUSHER AD 06 PLUM JELLY</t>
  </si>
  <si>
    <t>HH340</t>
  </si>
  <si>
    <t>홀)쥬얼라이트동안애교살메이커AD01아련샴페인</t>
  </si>
  <si>
    <t>H) JEWEL LIGHT UNDER EYE MAKER AD 01 MELLOW CHAMPAGNE</t>
  </si>
  <si>
    <t>HH341</t>
  </si>
  <si>
    <t>홀)쥬얼라이트동안애교살메이커AD02글썽핑크</t>
  </si>
  <si>
    <t>H) JEWEL LIGHT UNDER EYE MAKER AD 02 TEARS PINK</t>
  </si>
  <si>
    <t>HH342</t>
  </si>
  <si>
    <t>홀)체리블라썸꽃잎에센스페탈바디워시250ml</t>
  </si>
  <si>
    <t>Hol)CHERRY BLOSSOM FLORAL ESSENCE PETAL BODY WASH</t>
  </si>
  <si>
    <t>HH343</t>
  </si>
  <si>
    <t>홀)체리블라썸바디로션390ml</t>
  </si>
  <si>
    <t>H)Puri-Pore Pink Powder Cushion</t>
  </si>
  <si>
    <t>HH344</t>
  </si>
  <si>
    <t>홀)체리블라썸바디클렌저390ml</t>
  </si>
  <si>
    <t>H)CherryBlossomBodyCleanser400ml</t>
  </si>
  <si>
    <t>HH345</t>
  </si>
  <si>
    <t>홀)커버 &amp; 하이딩 리퀴드 컨실러 01 라이트 베이지</t>
  </si>
  <si>
    <t>H)Cover &amp; Hiding Stick Concealer 01 Light Beige</t>
  </si>
  <si>
    <t>HH346</t>
  </si>
  <si>
    <t>홀)커버 &amp; 하이딩 리퀴드 컨실러 02 내추럴 베이지</t>
  </si>
  <si>
    <t>H)Cover &amp; Hiding Stick Concealer 02 Nature Beige</t>
  </si>
  <si>
    <t>HH347</t>
  </si>
  <si>
    <t>홀)코튼베베퍼퓸드핸드크림30ml</t>
  </si>
  <si>
    <t>H)Cotton Bebe Perfumed Hand Cream 30ml</t>
  </si>
  <si>
    <t>HH348</t>
  </si>
  <si>
    <t>홀)클리어링쁘띠비비AD30ml</t>
  </si>
  <si>
    <t>H)CLEARING PETIT BB(AD)</t>
  </si>
  <si>
    <t>HH349</t>
  </si>
  <si>
    <t>홀)클린업틴트리무버10ml</t>
  </si>
  <si>
    <t>H)CLEAN UP TINT REMOVER 10ml</t>
  </si>
  <si>
    <t>HH350</t>
  </si>
  <si>
    <t>홀)탄산레몬버블클렌저300ml</t>
  </si>
  <si>
    <t>H)Sparkling Lemon Bubble Cleansing Foam</t>
  </si>
  <si>
    <t>HH351</t>
  </si>
  <si>
    <t>홀)탄산레몬클렌징워터300ml</t>
  </si>
  <si>
    <t>H)Sparkling Lemon Cleansing Water</t>
  </si>
  <si>
    <t>HH352</t>
  </si>
  <si>
    <t>홀)탄산레몬폼클렌저200ml</t>
  </si>
  <si>
    <t>H)Sparkling Lemon Cleansing Foam</t>
  </si>
  <si>
    <t>6-&gt;8 인박스변경</t>
  </si>
  <si>
    <t>HH353</t>
  </si>
  <si>
    <t>홀)탄산레몬필링젤150ml</t>
  </si>
  <si>
    <t>H)Sparkling Lemon Mild Peeling Gel</t>
  </si>
  <si>
    <t>HH354</t>
  </si>
  <si>
    <t>홀)테일래스팅리퀴드라이너01매트블랙</t>
  </si>
  <si>
    <t>H) TAIL LASTING BRUSH LINER 01 MATTE BLACK</t>
  </si>
  <si>
    <t>HH355</t>
  </si>
  <si>
    <t>홀)테일래스팅브러쉬라이너01리얼블랙</t>
  </si>
  <si>
    <t>H) TAIL LASTING BRUSH LINER 01 REAL BLACK</t>
  </si>
  <si>
    <t>HH356</t>
  </si>
  <si>
    <t>홀)테일래스팅브러쉬라이너02다크브라운</t>
  </si>
  <si>
    <t>H) TAIL LASTING BRUSH LINER 02 DARK BROWN</t>
  </si>
  <si>
    <t>HH357</t>
  </si>
  <si>
    <t>홀)테일래스팅브러쉬라이너03소프트브라운</t>
  </si>
  <si>
    <t>H) TAIL LASTING BRUSH LINER 03 SOFT BROWN</t>
  </si>
  <si>
    <t>HH358</t>
  </si>
  <si>
    <t>홀)테일래스팅샤프펜라이너01잉크블랙</t>
  </si>
  <si>
    <t>H) TAIL LASTING SHARP PEN LINER 01 INK BLACK</t>
  </si>
  <si>
    <t>HH359</t>
  </si>
  <si>
    <t>홀)테일래스팅샤프펜라이너02잉크브라운</t>
  </si>
  <si>
    <t>H) TAIL LASTING SHARP PEN LINER 02 INK BROWN</t>
  </si>
  <si>
    <t>HH360</t>
  </si>
  <si>
    <t>홀)트랜스포머마스카라01젯블랙(블리스터)</t>
  </si>
  <si>
    <t>H)TRANSFORMER MASCARA 01JET BLACK</t>
  </si>
  <si>
    <t>HH361</t>
  </si>
  <si>
    <t>홀)티우린마스크시트-녹차(1매)</t>
  </si>
  <si>
    <t>H)Brewing Tea mask (Greentea)</t>
  </si>
  <si>
    <t>HH362</t>
  </si>
  <si>
    <t>홀)티우린마스크시트-캐모마일(1매)</t>
  </si>
  <si>
    <t>H)Brewing Tea mask (Camomile)</t>
  </si>
  <si>
    <t>HH363</t>
  </si>
  <si>
    <t>홀)티우린마스크시트-히비스커스(1매)</t>
  </si>
  <si>
    <t>H)Brewing Tea mask (Hibiscus)</t>
  </si>
  <si>
    <t>HH364</t>
  </si>
  <si>
    <t>홀)티트리스칼프케어샴푸200</t>
  </si>
  <si>
    <t>HH365</t>
  </si>
  <si>
    <t>홀)티트리스칼프케어토닉120</t>
  </si>
  <si>
    <t>H)Tea tree Scalp Care Tonic</t>
  </si>
  <si>
    <t>HH366</t>
  </si>
  <si>
    <t>홀)팝유어컬러블랙브라운</t>
  </si>
  <si>
    <t>H)PopYourColor DeepBrown</t>
  </si>
  <si>
    <t>HH367</t>
  </si>
  <si>
    <t>홀)팝유어컬러초코브라운</t>
  </si>
  <si>
    <t>H)PopYourColor ChocoBrown</t>
  </si>
  <si>
    <t>HH368</t>
  </si>
  <si>
    <t>홀)팝유어컬러헤어블리치</t>
  </si>
  <si>
    <t>Pop your color Hiar Bleach</t>
  </si>
  <si>
    <t>HH369</t>
  </si>
  <si>
    <t>홀)페이스2체인지리퀴드롤러비비AD21호(30ml)</t>
  </si>
  <si>
    <t>H)Face2Change Liquid Roller BB 21</t>
  </si>
  <si>
    <t>HH370</t>
  </si>
  <si>
    <t>홀)페이스2체인지리퀴드롤러비비AD23(30ml)</t>
  </si>
  <si>
    <t>H)Face2Change Liquid Roller BB 23</t>
  </si>
  <si>
    <t>HH371</t>
  </si>
  <si>
    <t>홀)페이스2체인지볼륨핏스트로빙크림</t>
  </si>
  <si>
    <t>H)STROBINGCREAM01PINKFLASH</t>
  </si>
  <si>
    <t>HH372</t>
  </si>
  <si>
    <t>홀)페이스2체인지볼륨핏스트로빙파운데이션세트21</t>
  </si>
  <si>
    <t>H)STROBINGBB01LIGHTBEIGE</t>
  </si>
  <si>
    <t>HH373</t>
  </si>
  <si>
    <t>홀)페이스2체인지볼륨핏스트로빙파운데이션세트23</t>
  </si>
  <si>
    <t>H)STROBINGBB02NATURALBEIGE</t>
  </si>
  <si>
    <t>HH374</t>
  </si>
  <si>
    <t>홀)페이스2체인지씨씨크림01핑크베이지50</t>
  </si>
  <si>
    <t>H)Face2Change CC cream 01 pink beige</t>
  </si>
  <si>
    <t>HH375</t>
  </si>
  <si>
    <t>홀)페이스2체인지씨씨크림02내추럴베이지50</t>
  </si>
  <si>
    <t>H)Face2Change CC cream 02 natural beige</t>
  </si>
  <si>
    <t>HH376</t>
  </si>
  <si>
    <t>홀)페이스컨디셔너롱래스팅메이크업픽서</t>
  </si>
  <si>
    <t>H)FACE CONDITIONER LONG LASTING  MAKE UP FIXER</t>
  </si>
  <si>
    <t>HH377</t>
  </si>
  <si>
    <t>홀)퓨리포어노세범파우더</t>
  </si>
  <si>
    <t>H)PURIPORE NOSEBUM POWDER</t>
  </si>
  <si>
    <t>HH378</t>
  </si>
  <si>
    <t>홀)퓨리포어노세범팩트</t>
  </si>
  <si>
    <t>H)PURIPORE NOSEBUM PACT</t>
  </si>
  <si>
    <t>HH379</t>
  </si>
  <si>
    <t>홀)퓨리포어노세범프라이머듀이블러</t>
  </si>
  <si>
    <t>H)PURIPORE NOSEBUM PRIMER(DEWY BLUR)</t>
  </si>
  <si>
    <t>HH380</t>
  </si>
  <si>
    <t>홀)퓨리포어노세범프라이머딥포어</t>
  </si>
  <si>
    <t>H)PURIPORE NOSEBUM PRIMER(DEEP PORE)</t>
  </si>
  <si>
    <t>HH381</t>
  </si>
  <si>
    <t>홀)퓨어에센스마스크시트AD그린티</t>
  </si>
  <si>
    <t>H)Pure essence mask sheet-Greentea(AD)</t>
  </si>
  <si>
    <t>HH382</t>
  </si>
  <si>
    <t>홀)퓨어에센스마스크시트AD그린티23ml(중)</t>
  </si>
  <si>
    <t>H)Pure essence mask sheet-Greentea(AD)23ml</t>
  </si>
  <si>
    <t>HH383</t>
  </si>
  <si>
    <t>홀)퓨어에센스마스크시트AD다마스크로즈</t>
  </si>
  <si>
    <t>H)Pure essence mask sheet-DamaskRose(AD)</t>
  </si>
  <si>
    <t>HH384</t>
  </si>
  <si>
    <t>홀)퓨어에센스마스크시트AD딸기</t>
  </si>
  <si>
    <t>H)Pure essence mask sheet-Strawberry(AD)</t>
  </si>
  <si>
    <t>HH385</t>
  </si>
  <si>
    <t>홀)퓨어에센스마스크시트AD라이스</t>
  </si>
  <si>
    <t>H)Pure essence mask sheet-Rice(AD)</t>
  </si>
  <si>
    <t>HH386</t>
  </si>
  <si>
    <t>홀)퓨어에센스마스크시트AD레몬</t>
  </si>
  <si>
    <t>H)Pure essence mask sheet-Lemon(AD)</t>
  </si>
  <si>
    <t>HH387</t>
  </si>
  <si>
    <t>홀)퓨어에센스마스크시트AD쉐어버터</t>
  </si>
  <si>
    <t>H)Pure essence mask sheet-Sharebutter(AD)</t>
  </si>
  <si>
    <t>HH388</t>
  </si>
  <si>
    <t>홀)퓨어에센스마스크시트AD아보카도</t>
  </si>
  <si>
    <t>H)Pure essence mask sheet-Avocado(AD)</t>
  </si>
  <si>
    <t>HH389</t>
  </si>
  <si>
    <t>홀)퓨어에센스마스크시트AD아사이베리</t>
  </si>
  <si>
    <t>H)Pure essence mask sheet-ACaiBerry(AD)</t>
  </si>
  <si>
    <t>HH390</t>
  </si>
  <si>
    <t>홀)퓨어에센스마스크시트AD오이</t>
  </si>
  <si>
    <t>H)Pure essence mask sheet-Cucumber(AD)</t>
  </si>
  <si>
    <t>HH391</t>
  </si>
  <si>
    <t>홀)퓨어에센스마스크시트AD오이23ml(중)</t>
  </si>
  <si>
    <t>H)Pure essence mask sheet-Cucumber(AD)23ml</t>
  </si>
  <si>
    <t>HH392</t>
  </si>
  <si>
    <t>홀)퓨어에센스마스크시트AD진주</t>
  </si>
  <si>
    <t>H)Pure essence mask sheet-Pearl(AD)</t>
  </si>
  <si>
    <t>HH393</t>
  </si>
  <si>
    <t>홀)퓨어에센스마스크시트AD참숯</t>
  </si>
  <si>
    <t>H)Pure essence mask sheet-charcoal(AD)</t>
  </si>
  <si>
    <t>HH394</t>
  </si>
  <si>
    <t>홀)퓨어에센스마스크시트딸기</t>
  </si>
  <si>
    <t>H)Pure Essence Mask Sheet-Strawberry</t>
  </si>
  <si>
    <t>HH395</t>
  </si>
  <si>
    <t>홀)퓨어에센스마스크시트쑥23ml(중)</t>
  </si>
  <si>
    <t>H)Pure essence mask sheet-Mugwort</t>
  </si>
  <si>
    <t>HH396</t>
  </si>
  <si>
    <t>홀)퓨어에센스마스크시트아보카도</t>
  </si>
  <si>
    <t>H)Pure Essence Mask Sheet-Avocado</t>
  </si>
  <si>
    <t>HH397</t>
  </si>
  <si>
    <t>홀)퓨어에센스마스크시트아사이베리</t>
  </si>
  <si>
    <t>H)Pure Essence Mask Sheet-AcaiBerry</t>
  </si>
  <si>
    <t>HH398</t>
  </si>
  <si>
    <t>홀)퓨어에센스마스크시트진주</t>
  </si>
  <si>
    <t>H)Pure Essence Mask Sheet-Pearl</t>
  </si>
  <si>
    <t>HH399</t>
  </si>
  <si>
    <t>홀)퓨어에센스마스크시트참숯</t>
  </si>
  <si>
    <t>H)Pure essence mask sheet-charcoal</t>
  </si>
  <si>
    <t>HH400</t>
  </si>
  <si>
    <t>홀)퓨어에센스모닝마스크녹차</t>
  </si>
  <si>
    <t>H) Pure essence Morning Mask</t>
  </si>
  <si>
    <t>HH401</t>
  </si>
  <si>
    <t>홀)퓨어에센스쑥버블클렌징팩60ml</t>
  </si>
  <si>
    <t>H)Pure essence Artemisia Bubble Cleansing Pack</t>
  </si>
  <si>
    <t>HH402</t>
  </si>
  <si>
    <t>홀)퓨어에센스쑥클렌징폼150ml</t>
  </si>
  <si>
    <t>H)Pure essence Artemisia Cleansing Foam</t>
  </si>
  <si>
    <t>HH403</t>
  </si>
  <si>
    <t>홀)프라임유스24K골드리페어스페셜스킨케어세트</t>
  </si>
  <si>
    <t>Prime Youth 24K Gold Repair Special Skin Care Set</t>
  </si>
  <si>
    <t>HH404</t>
  </si>
  <si>
    <t>홀)프라임유스24K골드리페어아이패치(50매)</t>
  </si>
  <si>
    <t>Prime Youth 24K Gold Repair Eye Patch</t>
  </si>
  <si>
    <t>HH405</t>
  </si>
  <si>
    <t>홀)프라임유스24K골드리페어앰플100ml</t>
  </si>
  <si>
    <t>Primeyouth24KGoldRepairAmpoule</t>
  </si>
  <si>
    <t>HH406</t>
  </si>
  <si>
    <t>홀)프라임유스골드캐비어골드호일마스크(1매)</t>
  </si>
  <si>
    <t>H)Prime Youth Gold Caviar Gold Foil Mask</t>
  </si>
  <si>
    <t>HH407</t>
  </si>
  <si>
    <t>홀)프라임유스골드캐비어캡슐에센스50</t>
  </si>
  <si>
    <t>H)Prime Youth Gold Caviar Capsule</t>
  </si>
  <si>
    <t>HH408</t>
  </si>
  <si>
    <t>홀)프라임유스골드캐비어캡슐크림AD50ml</t>
  </si>
  <si>
    <t>Holika)Prime Youth Gold Caviar Capsule Cream AD</t>
  </si>
  <si>
    <t>HH409</t>
  </si>
  <si>
    <t>홀)프라임유스버드네스트골드리프AD55기획</t>
  </si>
  <si>
    <t>H)PRIME YOUTH BIRD'S NEST GOLD LEAF CREAM 55 SET</t>
  </si>
  <si>
    <t>HH410</t>
  </si>
  <si>
    <t>홀)프라임유스버드네스트골드모이스처AD55기획</t>
  </si>
  <si>
    <t>H)PRIME YOUTH BIRD'S NEST GOLD MOISTURE CREAM 55 SET</t>
  </si>
  <si>
    <t>HH411</t>
  </si>
  <si>
    <t>홀)프라임유스블랙스네일리페어비비크림40ml</t>
  </si>
  <si>
    <t>Hol)PRIME YOUTH BLACK SNAIL REPAIR B.B CREAM 40ml</t>
  </si>
  <si>
    <t>HH412</t>
  </si>
  <si>
    <t>홀)프라임유스블랙스네일리페어아이크림30ml</t>
  </si>
  <si>
    <t>Holika)Prime Youth Black Snail Repair Eye Cream</t>
  </si>
  <si>
    <t>HH413</t>
  </si>
  <si>
    <t>홀)프라임유스블랙스네일리페어에멀젼160ml</t>
  </si>
  <si>
    <t>Hol)PRIME YOUTH BLACK SNAIL REPAIR EMULSION 160ml</t>
  </si>
  <si>
    <t>HH414</t>
  </si>
  <si>
    <t>홀)프라임유스블랙스네일리페어에센스50ml</t>
  </si>
  <si>
    <t>Hol)PRIME YOUTH BLACK SNAIL REPAIR ESSENCE 50ml</t>
  </si>
  <si>
    <t>HH415</t>
  </si>
  <si>
    <t>홀)프라임유스블랙스네일리페어크림50ml</t>
  </si>
  <si>
    <t>Hol)PRIME YOUTH BLACK SNAIL REPAIR CREAM 50ml</t>
  </si>
  <si>
    <t>52,000-&gt;55,000 소비자가인상</t>
  </si>
  <si>
    <t>HH416</t>
  </si>
  <si>
    <t>홀)프라임유스블랙스네일리페어토너160ml</t>
  </si>
  <si>
    <t>Hol)PRIME YOUTH BLACK SNAIL REPAIR TONER 160ml</t>
  </si>
  <si>
    <t>HH417</t>
  </si>
  <si>
    <t>홀)프라임유스화이트스네일톤업크림50ml</t>
  </si>
  <si>
    <t>Hol)PRIMEYOUTHWHITESNAILTONEUPCREAM</t>
  </si>
  <si>
    <t>HH418</t>
  </si>
  <si>
    <t>홀)프로:뷰티립탑코트</t>
  </si>
  <si>
    <t>H)Pro:BeautyLipTopcoat</t>
  </si>
  <si>
    <t>HH419</t>
  </si>
  <si>
    <t>홀)프리지아블루밍퍼퓸드핸드크림30ml</t>
  </si>
  <si>
    <t>H)Freesia Blooming Perfumed Hand Cream 30ml</t>
  </si>
  <si>
    <t>HH420</t>
  </si>
  <si>
    <t>홀)피그노즈 클리어 블랙 헤드 스팀 스타터</t>
  </si>
  <si>
    <t>H)pig-nose clear black head Steam starter</t>
  </si>
  <si>
    <t>HH421</t>
  </si>
  <si>
    <t>홀)피그노즈 클리어 블랙 헤드 클렌징 슈가 스크럽</t>
  </si>
  <si>
    <t>H)pig-nose clear black head cleansing sugar scrub</t>
  </si>
  <si>
    <t>HH422</t>
  </si>
  <si>
    <t>홀)피그노즈 클리어블랙 헤드 딥클렌징 오일밤</t>
  </si>
  <si>
    <t>H)pig-nose clear black head Deep cleansing oil balm</t>
  </si>
  <si>
    <t>HH423</t>
  </si>
  <si>
    <t>홀)피그노즈 클리어블랙 헤드 필링 마사지젤</t>
  </si>
  <si>
    <t>H)pig-nose clear black head Peeling massage gel</t>
  </si>
  <si>
    <t>HH424</t>
  </si>
  <si>
    <t>홀)피그노즈클리어 블랙헤드퍼펙트스티커10매</t>
  </si>
  <si>
    <t>H)pig-nose clear black head Perfect sticker(10pcs)</t>
  </si>
  <si>
    <t>HH425</t>
  </si>
  <si>
    <t>홀)피그노즈클리어 블랙헤드퍼펙트스티커1매</t>
  </si>
  <si>
    <t>H)pig-nose clear black head Perfect sticker(1pcs)</t>
  </si>
  <si>
    <t>HH426</t>
  </si>
  <si>
    <t>홀)피그노즈클리어블랙헤드스트롱스팟포어스트립(1매)</t>
  </si>
  <si>
    <t>H)Pigclear Strong Blackhead Spot Pore Strip (Coin sized)(1pcs)</t>
  </si>
  <si>
    <t>HH427</t>
  </si>
  <si>
    <t>홀)피그노즈클리어블랙헤드스트롱스팟포어스트립(6매)</t>
  </si>
  <si>
    <t>H)Pigclear Strong Blackhead Spot Pore Strip (Coin sized)(6pcs)</t>
  </si>
  <si>
    <t>HH428</t>
  </si>
  <si>
    <t>홀)피그콜라겐젤리겔마스크시트25g(1매)</t>
  </si>
  <si>
    <t>Hol)Pig-Collagen Jelly Gel Mask Sheet</t>
  </si>
  <si>
    <t>HH429</t>
  </si>
  <si>
    <t>홀)피그콜라겐젤리팩80g</t>
  </si>
  <si>
    <t>Hol)Pig-Collagen Jelly Pack 80g</t>
  </si>
  <si>
    <t>HH430</t>
  </si>
  <si>
    <t>홀)피그클리어더스트아웃딥클렌징폼150ml</t>
  </si>
  <si>
    <t>Hol)Pig-Clear Dust Out Deep Cleansing Foam 150ml</t>
  </si>
  <si>
    <t>HH431</t>
  </si>
  <si>
    <t>홀)피그클리어블랙헤드3스텝키트(노워터)</t>
  </si>
  <si>
    <t>H)Pig Clear Blackhead 3-step kit(no water)</t>
  </si>
  <si>
    <t>HH432</t>
  </si>
  <si>
    <t>홀)피그클리어블랙헤드3스텝키트(스트롱)</t>
  </si>
  <si>
    <t>H)Pig Clear Blackhead 3-step kit(strong)</t>
  </si>
  <si>
    <t>HH433</t>
  </si>
  <si>
    <t>홀)피그클리어블랙헤드3스텝키트(인증)</t>
  </si>
  <si>
    <t>H)PIGNOSE CLEAR BLACKHEAD 3-step (oversea)</t>
  </si>
  <si>
    <t>HH434</t>
  </si>
  <si>
    <t>홀)피스매칭12구섀도우팔레트01머추어피치AD</t>
  </si>
  <si>
    <t>H)PIECE MATCHING SHADOW PALETTE 01 MATURE PEACH AD</t>
  </si>
  <si>
    <t>HH435</t>
  </si>
  <si>
    <t>홀)피스매칭12구섀도우팔레트04스파클링로즈AD</t>
  </si>
  <si>
    <t>H)PIECE MATCHING SHADOW PALETTE 04 ROSE SPARKLING</t>
  </si>
  <si>
    <t>HH436</t>
  </si>
  <si>
    <t>홀)피스매칭네일즈리무버</t>
  </si>
  <si>
    <t>H)PIECE MATCHING NAILS REMOVER</t>
  </si>
  <si>
    <t>HH437</t>
  </si>
  <si>
    <t>홀)피스매칭블러셔AD카인드누드</t>
  </si>
  <si>
    <t>H)PIECE MATCHING BLUSHER AD BE01 KIND NUDE</t>
  </si>
  <si>
    <t>HH438</t>
  </si>
  <si>
    <t>홀)피스매칭블러셔AD카인드로즈</t>
  </si>
  <si>
    <t>H) PIECE MATCHING BLUSHER AD PK05 KIND ROSE</t>
  </si>
  <si>
    <t>HH439</t>
  </si>
  <si>
    <t>홀)피스매칭블러셔AD카인드진저</t>
  </si>
  <si>
    <t>H) PIECE MATCHING BLUSHER AD BE03 KIND GINGER</t>
  </si>
  <si>
    <t>HH440</t>
  </si>
  <si>
    <t>홀)피스매칭블러셔AD카인드코코넛</t>
  </si>
  <si>
    <t>H) PIECE MATCHING BLUSHER AD BE02 KIND COCONUT</t>
  </si>
  <si>
    <t>HH441</t>
  </si>
  <si>
    <t>홀)피스매칭블러셔AD카인드핑크</t>
  </si>
  <si>
    <t>H) PIECE MATCHING BLUSHER AD PK04 KIND PINK</t>
  </si>
  <si>
    <t>HH442</t>
  </si>
  <si>
    <t>홀)피스매칭블러셔AD클린핑크</t>
  </si>
  <si>
    <t>H)PIECE MATCHING BLUSHER AD PK01 CLEAN PINK</t>
  </si>
  <si>
    <t>HH443</t>
  </si>
  <si>
    <t>홀)피스매칭블러셔BE01카인드누드</t>
  </si>
  <si>
    <t>H)PIECE MATCHING BLUSHER  BE01 KIND NUDE</t>
  </si>
  <si>
    <t>HH444</t>
  </si>
  <si>
    <t>홀)피스매칭블러셔CR02프레시워터멜론</t>
  </si>
  <si>
    <t>H)PIECE MATCHING BLUSHER CR02 FRESH WATERMELON</t>
  </si>
  <si>
    <t>HH445</t>
  </si>
  <si>
    <t>홀)피스매칭블러셔CR03비터피치</t>
  </si>
  <si>
    <t>H)PIECE MATCHING BLUSHER CR03 BITTER PEACH</t>
  </si>
  <si>
    <t>HH446</t>
  </si>
  <si>
    <t>홀)피스매칭블러셔OR01멜로우오렌지</t>
  </si>
  <si>
    <t>H)PIECE MATCHING BLUSHER OR01 MELLOW ORANGE</t>
  </si>
  <si>
    <t>HH447</t>
  </si>
  <si>
    <t>홀)피스매칭블러셔PK01클린핑크</t>
  </si>
  <si>
    <t>H)PIECE MATCHING BLUSHER PK01 CLEAN PINK</t>
  </si>
  <si>
    <t>HH448</t>
  </si>
  <si>
    <t>홀)피스매칭블러셔PK02파피핑크</t>
  </si>
  <si>
    <t>H)PIECE MATCHING BLUSHER PK02 POPPY PINK</t>
  </si>
  <si>
    <t>HH449</t>
  </si>
  <si>
    <t>홀)피스매칭블러셔PK03텐더핑크</t>
  </si>
  <si>
    <t>H)PIECE MATCHING BLUSHER PK03 TENDER PINK</t>
  </si>
  <si>
    <t>HH450</t>
  </si>
  <si>
    <t>홀)피스매칭블러셔PK04페미닌로즈</t>
  </si>
  <si>
    <t>H)PIECE MATCHING HIGHLIGHTER PK04 FEMININE ROSE</t>
  </si>
  <si>
    <t>HH451</t>
  </si>
  <si>
    <t>홀)피스매칭블러셔RD01이노센트레드</t>
  </si>
  <si>
    <t>H)PIECE MATCHING BLUSHER RD01 INNOCENT RED</t>
  </si>
  <si>
    <t>HH452</t>
  </si>
  <si>
    <t>홀)피스매칭섀도우4구팔레트01레드벨벳</t>
  </si>
  <si>
    <t>H) PIECE MATCHING SHADOW PALETTE 01 RED VELVET</t>
  </si>
  <si>
    <t>15-&gt;6 인박스변경</t>
  </si>
  <si>
    <t>HH453</t>
  </si>
  <si>
    <t>홀)피스매칭섀도우4구팔레트02자몽타르트</t>
  </si>
  <si>
    <t>H) PIECE MATCHING SHADOW PALETTE 02 GRAPEFRUIT TARTE</t>
  </si>
  <si>
    <t>HH454</t>
  </si>
  <si>
    <t>홀)피스매칭섀도우4구팔레트03플라워케이크</t>
  </si>
  <si>
    <t>H) PIECE MATCHING SHADOW PALETTE 03 FLOWER CAKE</t>
  </si>
  <si>
    <t>HH455</t>
  </si>
  <si>
    <t>홀)피스매칭섀도우FBE01샴페인플래쉬</t>
  </si>
  <si>
    <t>H)PIECE MATCHING SHADOW FBE01 CHAMPAGNE FLASH</t>
  </si>
  <si>
    <t>HH456</t>
  </si>
  <si>
    <t>홀)피스매칭섀도우FPK01로즈플래쉬</t>
  </si>
  <si>
    <t>H)PIECE MATCHING SHADOW FPK01 ROSE FLASH</t>
  </si>
  <si>
    <t>HH457</t>
  </si>
  <si>
    <t>홀)피스매칭섀도우FSV01문플래쉬</t>
  </si>
  <si>
    <t>H)PIECE MATCHING SHADOW FSV01 MOON FLASH</t>
  </si>
  <si>
    <t>HH458</t>
  </si>
  <si>
    <t>홀)피스매칭섀도우FWH01스타플래쉬</t>
  </si>
  <si>
    <t>H)PIECE MATCHING SHADOW FWH01 STAR FLASH</t>
  </si>
  <si>
    <t>HH459</t>
  </si>
  <si>
    <t>홀)피스매칭섀도우GBR01초코크런치</t>
  </si>
  <si>
    <t>H)PIECE MATCHING SHADOW GLITTER EYES GBR01CHOCO CRUNCH</t>
  </si>
  <si>
    <t>HH460</t>
  </si>
  <si>
    <t>홀)피스매칭섀도우GGD0124K</t>
  </si>
  <si>
    <t>H)PIECE MATCHING SHADOW GLITTER EYES GGD02 24K</t>
  </si>
  <si>
    <t>HH461</t>
  </si>
  <si>
    <t>홀)피스매칭섀도우GGD01브라운슈가</t>
  </si>
  <si>
    <t>H)PIECE MATCHING SHADOW GLITTER EYES GGD01 BROWN SUGAR</t>
  </si>
  <si>
    <t>HH462</t>
  </si>
  <si>
    <t>홀)피스매칭섀도우GGR01패션위크</t>
  </si>
  <si>
    <t>H)PIECE MATCHING SHADOW GLITTER EYES GGR01 FASHION WEEK</t>
  </si>
  <si>
    <t>HH463</t>
  </si>
  <si>
    <t>홀)피스매칭섀도우GOR01오렌지소다</t>
  </si>
  <si>
    <t>H)PIECE MATCHING SHADOW GLITTER EYES GOR01 ORANGE SODA</t>
  </si>
  <si>
    <t>HH464</t>
  </si>
  <si>
    <t>홀)피스매칭섀도우GPK01핑크소다</t>
  </si>
  <si>
    <t>H)PIECE MATCHING SHADOW GLITTER EYES GPK01 PINK SODA</t>
  </si>
  <si>
    <t>HH465</t>
  </si>
  <si>
    <t>홀)피스매칭섀도우GPK02코튼캔디</t>
  </si>
  <si>
    <t>H)PIECE MATCHING SHADOW GLITTER EYES GPK02 COTTON CANDY</t>
  </si>
  <si>
    <t>HH466</t>
  </si>
  <si>
    <t>홀)피스매칭섀도우GPP01셀프웨딩</t>
  </si>
  <si>
    <t>H)PIECE MATCHING SHADOW GLITTER EYES GPP01 SELF WEDDING</t>
  </si>
  <si>
    <t>HH467</t>
  </si>
  <si>
    <t>홀)피스매칭섀도우GRD01레드슈가</t>
  </si>
  <si>
    <t>H)PIECE MATCHING SHADOW GLITTER EYES GRD01 RED SUGAR</t>
  </si>
  <si>
    <t>HH468</t>
  </si>
  <si>
    <t>홀)피스매칭섀도우GSV01다이아몬드</t>
  </si>
  <si>
    <t>H)PIECE MATCHING SHADOW GLITTER EYES GSV01 DIAMOND</t>
  </si>
  <si>
    <t>HH469</t>
  </si>
  <si>
    <t>홀)피스매칭섀도우JBL01블루팝</t>
  </si>
  <si>
    <t>H)PIECE MATCHING SHADOW JBL01 BLUE POP</t>
  </si>
  <si>
    <t>HH470</t>
  </si>
  <si>
    <t>홀)피스매칭섀도우JGR01그린팝</t>
  </si>
  <si>
    <t>H)PIECE MATCHING SHADOW JGR01 GREEN POP</t>
  </si>
  <si>
    <t>HH471</t>
  </si>
  <si>
    <t>홀)피스매칭섀도우JOR01오렌지팝</t>
  </si>
  <si>
    <t>H)PIECE MATCHING SHADOW JRD01 ORANGE POP</t>
  </si>
  <si>
    <t>HH472</t>
  </si>
  <si>
    <t>홀)피스매칭섀도우JPK01핑크팝</t>
  </si>
  <si>
    <t>H)PIECE MATCHING SHADOW JPK01 PINK POP</t>
  </si>
  <si>
    <t>HH473</t>
  </si>
  <si>
    <t>홀)피스매칭섀도우JPP01퍼플팝</t>
  </si>
  <si>
    <t>H)PIECE MATCHING SHADOW JPP01 PURPLE POP</t>
  </si>
  <si>
    <t>HH474</t>
  </si>
  <si>
    <t>홀)피스매칭섀도우JYL01옐로우팝</t>
  </si>
  <si>
    <t>H)PIECE MATCHING SHADOW JYL01 YELLOW POP</t>
  </si>
  <si>
    <t>HH475</t>
  </si>
  <si>
    <t>홀)피스매칭섀도우MBE01바나나토스트</t>
  </si>
  <si>
    <t>H)PIECE MATCHING SHADOW MBE01 BANANA TOAST</t>
  </si>
  <si>
    <t>HH476</t>
  </si>
  <si>
    <t>홀)피스매칭섀도우MBE02누드하이힐</t>
  </si>
  <si>
    <t>H)PIECE MATCHING SHADOW MBE02 NUDE HIGH HEEL</t>
  </si>
  <si>
    <t>HH477</t>
  </si>
  <si>
    <t>홀)피스매칭섀도우MBE03밀크티</t>
  </si>
  <si>
    <t>H)PIECE MATCHING SHADOW  MBE03 MILK TEA</t>
  </si>
  <si>
    <t>HH478</t>
  </si>
  <si>
    <t>홀)피스매칭섀도우MBE04바닐라쉬폰</t>
  </si>
  <si>
    <t>H)PIECE MATCHING SHADOW MBE04 VANILLA CHIFFON</t>
  </si>
  <si>
    <t>HH479</t>
  </si>
  <si>
    <t>홀)피스매칭섀도우MBR01레더스커트</t>
  </si>
  <si>
    <t>H)PIECE MATCHING SHADOW MBR01 LEATHER SKIRT</t>
  </si>
  <si>
    <t>HH480</t>
  </si>
  <si>
    <t>홀)피스매칭섀도우MBR02스웨이드슈즈</t>
  </si>
  <si>
    <t>H)PIECE MATCHING SHADOW MBR02 SUEDE SHOES</t>
  </si>
  <si>
    <t>HH481</t>
  </si>
  <si>
    <t>홀)피스매칭섀도우MBR03밀크코코아</t>
  </si>
  <si>
    <t>H)PIECE MATCHING SHADOW  MBR03 MILK COCOA</t>
  </si>
  <si>
    <t>HH482</t>
  </si>
  <si>
    <t>홀)피스매칭섀도우MBR04투샷아메리카노</t>
  </si>
  <si>
    <t>H)PIECE MATCHING SHADOW MBR04 TWO SHOT AMERICANO</t>
  </si>
  <si>
    <t>HH483</t>
  </si>
  <si>
    <t>홀)피스매칭섀도우MBR06시나몬밀크</t>
  </si>
  <si>
    <t>H)PIECE MATCHING SHADOW MBR06 CINNAMON MILK</t>
  </si>
  <si>
    <t>HH484</t>
  </si>
  <si>
    <t>홀)피스매칭섀도우MBR07로스티드카카오</t>
  </si>
  <si>
    <t>H)PIECE MATCHING SHADOW MBR07 ROASTED CACAO</t>
  </si>
  <si>
    <t>HH485</t>
  </si>
  <si>
    <t>홀)피스매칭섀도우MCR01애프리콧크림</t>
  </si>
  <si>
    <t>H)PIECE MATCHING SHADOW MCR01 APRICOT CREAM</t>
  </si>
  <si>
    <t>HH486</t>
  </si>
  <si>
    <t>홀)피스매칭섀도우MCR02탠저린에이드</t>
  </si>
  <si>
    <t>H)PIECE MATCHING SHADOW MCR02 TANGERINE ADE</t>
  </si>
  <si>
    <t>HH487</t>
  </si>
  <si>
    <t>홀)피스매칭섀도우MCR03코랄펀치</t>
  </si>
  <si>
    <t>H)PIECE MATCHING SHADOW MCR03 CORAL PUNCH</t>
  </si>
  <si>
    <t>HH488</t>
  </si>
  <si>
    <t>홀)피스매칭섀도우MGA01그레이캣</t>
  </si>
  <si>
    <t>H)PIECE MATCHING SHADOW MGA01 GRAY CAT</t>
  </si>
  <si>
    <t>HH489</t>
  </si>
  <si>
    <t>홀)피스매칭섀도우MPK01시스루원피스</t>
  </si>
  <si>
    <t>H)PIECE MATCHING SHADOW MPK01 SEE THROUGH ONE PIECE</t>
  </si>
  <si>
    <t>HH490</t>
  </si>
  <si>
    <t>홀)피스매칭섀도우MPK02로즈블랭킷</t>
  </si>
  <si>
    <t>H)PIECE MATCHING SHADOW MPK02 ROSE BLANKET</t>
  </si>
  <si>
    <t>HH491</t>
  </si>
  <si>
    <t>홀)피스매칭섀도우MPK03스트로베리크림</t>
  </si>
  <si>
    <t>H)PIECE MATCHING SHADOW MPK03 STRAWBERRY CREAM</t>
  </si>
  <si>
    <t>HH492</t>
  </si>
  <si>
    <t>홀)피스매칭섀도우MPK05베리머랭</t>
  </si>
  <si>
    <t>H)PIECE MATCHING SHADOW MPK05 BERRY MERINGUE</t>
  </si>
  <si>
    <t>HH493</t>
  </si>
  <si>
    <t>홀)피스매칭섀도우MPP01앤틱루비</t>
  </si>
  <si>
    <t>H)PIECE MATCHING SHADOW MPP01 ANTIQUE RUBY</t>
  </si>
  <si>
    <t>HH494</t>
  </si>
  <si>
    <t>홀)피스매칭섀도우MPP02와인파티</t>
  </si>
  <si>
    <t>H)PIECE MATCHING SHADOW MPP02 WINE PARTY</t>
  </si>
  <si>
    <t>HH495</t>
  </si>
  <si>
    <t>홀)피스매칭섀도우MRD01빈티지샵</t>
  </si>
  <si>
    <t>H)PIECE MATCHING SHADOW   MRD01 VINTAGE ROSE</t>
  </si>
  <si>
    <t>HH496</t>
  </si>
  <si>
    <t>홀)피스매칭섀도우MRD02레드벨벳</t>
  </si>
  <si>
    <t>H)PIECE MATCHING SHADOW  MRD02 RED VELVET</t>
  </si>
  <si>
    <t>HH497</t>
  </si>
  <si>
    <t>홀)피스매칭섀도우MWH01리코타치즈</t>
  </si>
  <si>
    <t>H)PIECE MATCHING SHADOW MWH01 RICOTTA CHEESE</t>
  </si>
  <si>
    <t>HH498</t>
  </si>
  <si>
    <t>홀)피스매칭섀도우SBE01누드레이스</t>
  </si>
  <si>
    <t>H)PIECE MATCHING SHADOW SBE01 NUDE LACE</t>
  </si>
  <si>
    <t>HH499</t>
  </si>
  <si>
    <t>홀)피스매칭섀도우SBE02실크블라우스</t>
  </si>
  <si>
    <t>H)PIECE MATCHING SHADOW SBE02 SILK BLOUSE</t>
  </si>
  <si>
    <t>HH500</t>
  </si>
  <si>
    <t>홀)피스매칭섀도우SBE03트렌치코트</t>
  </si>
  <si>
    <t>H)PIECE MATCHING SHADOW SGA01 TRENCH COAT</t>
  </si>
  <si>
    <t>HH501</t>
  </si>
  <si>
    <t>홀)피스매칭섀도우SBK01재즈바</t>
  </si>
  <si>
    <t>H)PIECE MATCHING SHADOW SBK01 JAZZ BAR</t>
  </si>
  <si>
    <t>HH502</t>
  </si>
  <si>
    <t>홀)피스매칭섀도우SBR01체리쇼콜라</t>
  </si>
  <si>
    <t>H)PIECE MATCHING SHADOW SBR01 CHERRY CHOCOLAT</t>
  </si>
  <si>
    <t>HH503</t>
  </si>
  <si>
    <t>홀)피스매칭섀도우SBR02밤비브라운</t>
  </si>
  <si>
    <t>H)PIECE MATCHING SHADOW SBR02 BAMBI BROWN</t>
  </si>
  <si>
    <t>HH504</t>
  </si>
  <si>
    <t>홀)피스매칭섀도우SBR03다크비어</t>
  </si>
  <si>
    <t>H)PIECE MATCHING SHADOW SBR03 DARK BEER</t>
  </si>
  <si>
    <t>HH505</t>
  </si>
  <si>
    <t>홀)피스매칭섀도우SBR04글램머스크</t>
  </si>
  <si>
    <t>H)PIECE MATCHING SHADOW SBR04 CLAM MUSK</t>
  </si>
  <si>
    <t>HH506</t>
  </si>
  <si>
    <t>홀)피스매칭섀도우SCR01피치타르트</t>
  </si>
  <si>
    <t>H)PIECE MATCHING SHADOW SCR01 PEACH TARTE</t>
  </si>
  <si>
    <t>HH507</t>
  </si>
  <si>
    <t>홀)피스매칭섀도우SGA01루프탑바</t>
  </si>
  <si>
    <t>H)PIECE MATCHING SHADOW  SBL01 ROOF TOP BAR</t>
  </si>
  <si>
    <t>HH508</t>
  </si>
  <si>
    <t>홀)피스매칭섀도우SGD01골드스팽글</t>
  </si>
  <si>
    <t>H)PIECE MATCHING SHADOW SGD01 GOLD SPANGLE</t>
  </si>
  <si>
    <t>HH509</t>
  </si>
  <si>
    <t>홀)피스매칭섀도우SGR01오버핏코트</t>
  </si>
  <si>
    <t>H)PIECE MATCHING SHADOW SGR01 OVERFIT COAT</t>
  </si>
  <si>
    <t>HH510</t>
  </si>
  <si>
    <t>홀)피스매칭섀도우SOR01오렌지시나몬</t>
  </si>
  <si>
    <t>H)PIECE MATCHING SHADOW SOR01 ORANGE CINNAMON</t>
  </si>
  <si>
    <t>HH511</t>
  </si>
  <si>
    <t>홀)피스매칭섀도우SPK01핑크레이스</t>
  </si>
  <si>
    <t>H)PIECE MATCHING SHADOW SPK01 PINK LACE</t>
  </si>
  <si>
    <t>HH512</t>
  </si>
  <si>
    <t>홀)피스매칭섀도우SPK02이브닝드레스</t>
  </si>
  <si>
    <t>H)PIECE MATCHING SHADOW SPK02 EVENING DRESS</t>
  </si>
  <si>
    <t>HH513</t>
  </si>
  <si>
    <t>홀)피스매칭섀도우SPK03핑크파자마</t>
  </si>
  <si>
    <t>H)PIECE MATCHING SHADOW  SPK03 PINK PAJAMA</t>
  </si>
  <si>
    <t>HH514</t>
  </si>
  <si>
    <t>홀)피스매칭섀도우SPK04플라워클래스</t>
  </si>
  <si>
    <t>H)PIECE MATCHING SHADOW SPK04 FLOWER CLASS</t>
  </si>
  <si>
    <t>HH515</t>
  </si>
  <si>
    <t>홀)피스매칭섀도우SPK05린넨셔츠</t>
  </si>
  <si>
    <t>H)PIECE MATCHING SHADOW SPK05 LINEN SHIRTS</t>
  </si>
  <si>
    <t>HH516</t>
  </si>
  <si>
    <t>홀)피스매칭섀도우SPP01샹그리아</t>
  </si>
  <si>
    <t>H)PIECE MATCHING SHADOW  SPP01SANGRIA</t>
  </si>
  <si>
    <t>HH517</t>
  </si>
  <si>
    <t>홀)피스매칭섀도우SPP02유니콘헤어</t>
  </si>
  <si>
    <t>H)PIECE MATCHING SHADOW SPP02 UNICORN HAIR</t>
  </si>
  <si>
    <t>HH518</t>
  </si>
  <si>
    <t>홀)피스매칭섀도우SPP03피아니스트</t>
  </si>
  <si>
    <t>H)PIECE MATCHING SHADOW SPP03 PIANIST</t>
  </si>
  <si>
    <t>HH519</t>
  </si>
  <si>
    <t>홀)피스매칭섀도우SRD01루비와인</t>
  </si>
  <si>
    <t>H)PIECE MATCHING SHADOW SRD01 RUBY WINE</t>
  </si>
  <si>
    <t>HH520</t>
  </si>
  <si>
    <t>홀)피스매칭섀도우SUBR01브릭스타즈</t>
  </si>
  <si>
    <t>H)PIECE MATCHING SHADOW SUBR01 BRICK STARS</t>
  </si>
  <si>
    <t>HH521</t>
  </si>
  <si>
    <t>홀)피스매칭섀도우SUCR01선릿이브닝</t>
  </si>
  <si>
    <t>H)PIECE MATCHING SHADOW SUOR01 SUNLIT EVENING</t>
  </si>
  <si>
    <t>HH522</t>
  </si>
  <si>
    <t>홀)피스매칭섀도우SUPK01러브러스터</t>
  </si>
  <si>
    <t>H)PIECE MATCHING SHADOW SUPK01 LOVE LUSTER</t>
  </si>
  <si>
    <t>HH523</t>
  </si>
  <si>
    <t>홀)피스매칭섀도우SUPK02타로스파클</t>
  </si>
  <si>
    <t>H)PIECE MATCHING SHADOW SUPK02 TARO SPARKLE</t>
  </si>
  <si>
    <t>HH524</t>
  </si>
  <si>
    <t>홀)피스매칭섀도우SUPP01캔디드나잇</t>
  </si>
  <si>
    <t>H)PIECE MATCHING SHADOW SUPP01 CANDIED NIGHT</t>
  </si>
  <si>
    <t>HH525</t>
  </si>
  <si>
    <t>홀)피스매칭섀도우공용기</t>
  </si>
  <si>
    <t>H)PIECE MATCHING SHADOW PALETTE</t>
  </si>
  <si>
    <t>HH526</t>
  </si>
  <si>
    <t>홀)피스매칭쉐이딩BR01젠틀브라운</t>
  </si>
  <si>
    <t>H)PIECE MATCHING SHADING BR01 GENTLE BROWN</t>
  </si>
  <si>
    <t>HH527</t>
  </si>
  <si>
    <t>홀)피스매칭하이라이터BE02소프트샴페인</t>
  </si>
  <si>
    <t>H)PIECE MATCHING BLUSHER BE02 SOFT CHAMPAGNE</t>
  </si>
  <si>
    <t>HH528</t>
  </si>
  <si>
    <t>홀)피치데이트퍼퓸드핸드크림30ml</t>
  </si>
  <si>
    <t>H)Peach Date Perfumed Hand Cream 30ml</t>
  </si>
  <si>
    <t>HH529</t>
  </si>
  <si>
    <t>홀)하드커버글로우쿠션EX01웜아이보리(기획)</t>
  </si>
  <si>
    <t>H)Hard Cover Glow Cushion EX Set 01 Warm Ivory</t>
  </si>
  <si>
    <t>HH530</t>
  </si>
  <si>
    <t>홀)하드커버글로우쿠션EX02페탈(기획)</t>
  </si>
  <si>
    <t>H)Hard Cover Glow Cushion EX  Set 02 Petal</t>
  </si>
  <si>
    <t>HH531</t>
  </si>
  <si>
    <t>홀)하드커버글로우쿠션EX03샌드아이보리(기획)</t>
  </si>
  <si>
    <t>H)Hard Cover Glow Cushion EX  Set 03 Sand Ivrory</t>
  </si>
  <si>
    <t>HH532</t>
  </si>
  <si>
    <t>홀)하드커버글로우쿠션EX04허니(기획)</t>
  </si>
  <si>
    <t>H)Hard Cover Glow Cushion EX  Set 04 Honey</t>
  </si>
  <si>
    <t>HH533</t>
  </si>
  <si>
    <t>홀)하드커버글로우쿠션EX05탠(기획)</t>
  </si>
  <si>
    <t>H)Hard Cover Glow Cushion EX  Set 05 Tan</t>
  </si>
  <si>
    <t>HH534</t>
  </si>
  <si>
    <t>홀)하드커버다크서클컨실러샐몬커스터드</t>
  </si>
  <si>
    <t>H)HardCoverDarkCircleConcealerSalmonCustard</t>
  </si>
  <si>
    <t>HH535</t>
  </si>
  <si>
    <t>홀)하드커버리퀴드컨실러01웜아이보리</t>
  </si>
  <si>
    <t>H)Hard Cover Liquid Concealer 01 Warm Ivory</t>
  </si>
  <si>
    <t>HH536</t>
  </si>
  <si>
    <t>홀)하드커버리퀴드컨실러03샌드아이보리</t>
  </si>
  <si>
    <t>H)Hard Cover Liquid Concealer 03 Sand Ivory</t>
  </si>
  <si>
    <t>HH537</t>
  </si>
  <si>
    <t>홀)하드커버리퀴드컨실러04허니</t>
  </si>
  <si>
    <t>\H)Hard Cover Liquid Concealer 04Honey\""</t>
  </si>
  <si>
    <t>HH538</t>
  </si>
  <si>
    <t>홀)하드커버리퀴드컨실러06아몬드(단품)</t>
  </si>
  <si>
    <t>H)Hard Cover Liquid Concealer 06 Almond</t>
  </si>
  <si>
    <t>HH539</t>
  </si>
  <si>
    <t>홀)하드커버리퀴드컨실러07딥엠버(단품)</t>
  </si>
  <si>
    <t>H)Hard Cover Liquid Concealer 07 Deep Amber</t>
  </si>
  <si>
    <t>HH540</t>
  </si>
  <si>
    <t>홀)하드커버메이크업픽싱미스트120ml(단품)</t>
  </si>
  <si>
    <t>H)Hard Cover Make up Fixing Mist</t>
  </si>
  <si>
    <t>HH541</t>
  </si>
  <si>
    <t>홀)하드커버스틱컨실러01웜아이보리</t>
  </si>
  <si>
    <t>H)Hard Cover Stick Concealer 01 Warm Ivory</t>
  </si>
  <si>
    <t>HH542</t>
  </si>
  <si>
    <t>홀)하드커버스틱컨실러03샌드아이보리</t>
  </si>
  <si>
    <t>H)Hard Cover Stick Concealer 03 Sand Ivory</t>
  </si>
  <si>
    <t>HH543</t>
  </si>
  <si>
    <t>홀)하드커버스틱컨실러04허니</t>
  </si>
  <si>
    <t>\H)Hard Cover Stick Concealer 04Honey\""</t>
  </si>
  <si>
    <t>HH544</t>
  </si>
  <si>
    <t>홀)하드커버컴플리트블레미쉬밤</t>
  </si>
  <si>
    <t>H)Hard Cover Complete Blemish Balm</t>
  </si>
  <si>
    <t>HH545</t>
  </si>
  <si>
    <t>홀)하드커버컴플리트쿠션컨실러01웜아이보리(기획)</t>
  </si>
  <si>
    <t>H)Hard Cover Complete Cushion Concealer 01 Warm Ivory</t>
  </si>
  <si>
    <t>HH546</t>
  </si>
  <si>
    <t>홀)하드커버컴플리트쿠션컨실러03샌드아이보리(기획)</t>
  </si>
  <si>
    <t>H)Hard Cover Complete Cushion Concealer 03 Sand Ivory</t>
  </si>
  <si>
    <t>HH547</t>
  </si>
  <si>
    <t>홀)하드커버컴플리트쿠션컨실러04허니(기획)</t>
  </si>
  <si>
    <t>H)Hard Cover Complete Cushion Concealer 04 Honey</t>
  </si>
  <si>
    <t>HH548</t>
  </si>
  <si>
    <t>홀)하드커버컴플리트포어프라이머</t>
  </si>
  <si>
    <t>H)Hard Cover Complete Pore Primer</t>
  </si>
  <si>
    <t>HH549</t>
  </si>
  <si>
    <t>홀)하드커버크림컨실러01웜아이보리</t>
  </si>
  <si>
    <t>H)Hard Cover Cream Concealer 01 Warm Ivory</t>
  </si>
  <si>
    <t>HH550</t>
  </si>
  <si>
    <t>홀)하드커버크림컨실러03샌드아이보리</t>
  </si>
  <si>
    <t>H)Hard Cover Cream Concealer 03 Sand Ivory</t>
  </si>
  <si>
    <t>HH551</t>
  </si>
  <si>
    <t>홀)하드커버크림컨실러04허니</t>
  </si>
  <si>
    <t>H)Hard Cover Cream Concealer 04 Honey</t>
  </si>
  <si>
    <t>HH552</t>
  </si>
  <si>
    <t>홀)하드커버퍼펙쿠션EX01웜아이보리(기획)</t>
  </si>
  <si>
    <t>H)Hard Cover Perfect Cushion EX Set (01 Warm Ivory)</t>
  </si>
  <si>
    <t>HH553</t>
  </si>
  <si>
    <t>홀)하드커버퍼펙쿠션EX02페탈(기획)</t>
  </si>
  <si>
    <t>H)Hard Cover Perfect Cushion EX Set (02 Petal)</t>
  </si>
  <si>
    <t>1-&gt;9 인박스변경</t>
  </si>
  <si>
    <t>HH554</t>
  </si>
  <si>
    <t>홀)하드커버퍼펙쿠션EX03샌드아이보리(기획)</t>
  </si>
  <si>
    <t>H)Hard Cover Perfect Cushion EX Set (03 Sand Ivory)</t>
  </si>
  <si>
    <t>HH555</t>
  </si>
  <si>
    <t>홀)하드커버퍼펙쿠션EX04허니(기획)</t>
  </si>
  <si>
    <t>H)Hard Cover Perfect Cushion EX Set (04 Honey)</t>
  </si>
  <si>
    <t>HH556</t>
  </si>
  <si>
    <t>홀)하드커버퍼펙쿠션EX05탠(기획)</t>
  </si>
  <si>
    <t>H)Hard Cover Perfect Cushion EX Set (05 Tan)</t>
  </si>
  <si>
    <t>HH557</t>
  </si>
  <si>
    <t>홀)하드커버퍼펙쿠션EX06아몬드(단품)</t>
  </si>
  <si>
    <t>H)Hard Cover Perfect Cushion EX 06 Almond</t>
  </si>
  <si>
    <t>1-&gt;8 인박스변경</t>
  </si>
  <si>
    <t>HH558</t>
  </si>
  <si>
    <t>홀)하드커버퍼펙쿠션EX07딥엠버(단품)</t>
  </si>
  <si>
    <t>H)Hard Cover Perfect Cushion EX 07 Deep Amber</t>
  </si>
  <si>
    <t>HH559</t>
  </si>
  <si>
    <t>홀)하드커버퍼펙팅파운데이션06아몬드(단품)</t>
  </si>
  <si>
    <t>H)Hard Cover Perfecting Foundation 06 Almond</t>
  </si>
  <si>
    <t>HH560</t>
  </si>
  <si>
    <t>홀)하드커버퍼펙팅파운데이션07딥엠버(단품)</t>
  </si>
  <si>
    <t>H)Hard Cover Perfecting Foundation 07 Deep Amber</t>
  </si>
  <si>
    <t>HH561</t>
  </si>
  <si>
    <t>홀)하트크러쉬매트BE06버닝</t>
  </si>
  <si>
    <t>H)HEARTCRUSH LIPSTICK _ POWER MATT BE06 BURNING</t>
  </si>
  <si>
    <t>HH562</t>
  </si>
  <si>
    <t>홀)호일쇼크섀도우01더스티체리</t>
  </si>
  <si>
    <t>H) FOIL SHOCK SHADOW 01 DUSTY CHERRY</t>
  </si>
  <si>
    <t>HH563</t>
  </si>
  <si>
    <t>홀)호일쇼크섀도우02더스티월넛</t>
  </si>
  <si>
    <t>H) FOIL SHOCK SHADOW 02 DUSTY WALNUT</t>
  </si>
  <si>
    <t>HH564</t>
  </si>
  <si>
    <t>홀)호일쇼크섀도우03스모크드체리</t>
  </si>
  <si>
    <t>H) FOIL SHOCK SHADOW 03 SMOKED CHERRY</t>
  </si>
  <si>
    <t>HH565</t>
  </si>
  <si>
    <t>홀)호일쇼크섀도우04번트체리</t>
  </si>
  <si>
    <t>H) FOIL SHOCK SHADOW 04 BURNT CHERRY</t>
  </si>
  <si>
    <t>HH566</t>
  </si>
  <si>
    <t>홀)호일쇼크섀도우05어썸피치</t>
  </si>
  <si>
    <t>H) FOIL SHOCK SHADOW 05 AWESOME PEACH</t>
  </si>
  <si>
    <t>HH567</t>
  </si>
  <si>
    <t>홀)홀리팝래쉬메이커01볼륨팝업</t>
  </si>
  <si>
    <t>H)HOLI POP LASH MAKER 01 VOLUME POP UP</t>
  </si>
  <si>
    <t>HH568</t>
  </si>
  <si>
    <t>홀)홀리팝래쉬메이커언더래쉬</t>
  </si>
  <si>
    <t>H)HOLI POP LASH MAKER UNDER LASH</t>
  </si>
  <si>
    <t>HH569</t>
  </si>
  <si>
    <t>홀)홀리팝립오일</t>
  </si>
  <si>
    <t>H)HOLI POP LIP OIL</t>
  </si>
  <si>
    <t>HH570</t>
  </si>
  <si>
    <t>홀)홀리팝블러래스팅쿠션01바닐라블러</t>
  </si>
  <si>
    <t>H)HOLI POP BLUR LASTING CUSHION 01 VANILLA BLUR</t>
  </si>
  <si>
    <t>HH571</t>
  </si>
  <si>
    <t>홀)홀리팝블러래스팅쿠션02핑크블러</t>
  </si>
  <si>
    <t>H)HOLI POP BLUR LASTING CUSHION 02 PINK BLUR</t>
  </si>
  <si>
    <t>HH572</t>
  </si>
  <si>
    <t>홀)홀리팝블러래스팅쿠션03샌드블러</t>
  </si>
  <si>
    <t>H)HOLI POP BLUR LASTING CUSHION 03 SAND BLUR</t>
  </si>
  <si>
    <t>HH573</t>
  </si>
  <si>
    <t>홀)홀리팝블러크림</t>
  </si>
  <si>
    <t>H)HOLI POP BLUR CREAM</t>
  </si>
  <si>
    <t>HH574</t>
  </si>
  <si>
    <t>홀)홀리팝블러팩트01뽀얌보송</t>
  </si>
  <si>
    <t>H)HOLI POP BLUR PACT 01 Light Beige</t>
  </si>
  <si>
    <t>HH575</t>
  </si>
  <si>
    <t>홀)홀리팝블러팩트02생기보송</t>
  </si>
  <si>
    <t>H)HOLI POP BLUR PACT 02 Natural Beige</t>
  </si>
  <si>
    <t>HH576</t>
  </si>
  <si>
    <t>홀)홀리팝비비크림블링블링30</t>
  </si>
  <si>
    <t>H)HOLI POP BB CREAM GLOW</t>
  </si>
  <si>
    <t>HH577</t>
  </si>
  <si>
    <t>홀)홀리팝비비크림뽀송뽀송30</t>
  </si>
  <si>
    <t>H)HOLI POP BB CREAM MATTE</t>
  </si>
  <si>
    <t>HH578</t>
  </si>
  <si>
    <t>홀)홀리팝비비크림초크초크30</t>
  </si>
  <si>
    <t>H)HOLI POP BB CREAM MOIST</t>
  </si>
  <si>
    <t>HH579</t>
  </si>
  <si>
    <t>홀)홀리팝쌍테라이너</t>
  </si>
  <si>
    <t>H)HOLI POP DOUBLE EYELID LINER</t>
  </si>
  <si>
    <t>1-&gt;10 인박스변경</t>
  </si>
  <si>
    <t>HH580</t>
  </si>
  <si>
    <t>홀)홀리팝워터틴트01토마토마</t>
  </si>
  <si>
    <t>H)HOLI POP WATER TINT 01</t>
  </si>
  <si>
    <t>HH581</t>
  </si>
  <si>
    <t>홀)홀리팝워터틴트02자몽자몽</t>
  </si>
  <si>
    <t>H)HOLI POP WATER TINT 02</t>
  </si>
  <si>
    <t>HH582</t>
  </si>
  <si>
    <t>홀)홀리팝워터틴트03수박수박</t>
  </si>
  <si>
    <t>H)HOLI POP WATER TINT 03</t>
  </si>
  <si>
    <t>HH583</t>
  </si>
  <si>
    <t>홀)홀리팝이슬카라</t>
  </si>
  <si>
    <t>H)HOLI POP DEWY CARA</t>
  </si>
  <si>
    <t>HH584</t>
  </si>
  <si>
    <t>홀)홀리팝젤리셔스립밤RD02체리피커</t>
  </si>
  <si>
    <t>H)HOLI POP JELICIOUS LIP BALM RD02 CHERRY PICKER</t>
  </si>
  <si>
    <t>HH585</t>
  </si>
  <si>
    <t>홀)홀리팝젤리셔스립밤RD03애플하트</t>
  </si>
  <si>
    <t>H)HOLI POP JELICIOUS LIP BALM RD03 APPLE HEART</t>
  </si>
  <si>
    <t>HH586</t>
  </si>
  <si>
    <t>홀)홀리팝젤리셔스립밤WH01소다펀치</t>
  </si>
  <si>
    <t>H)HOLI POP JELICIOUS LIP BALM WH01 SODA PUNCH</t>
  </si>
  <si>
    <t>HH587</t>
  </si>
  <si>
    <t>홀)홀리팝젤리셔스틴트밤CR04코랄밍고</t>
  </si>
  <si>
    <t>H)HOLI POP JELICIOUS TINT BALM CR04 CORALMINGO</t>
  </si>
  <si>
    <t>HH588</t>
  </si>
  <si>
    <t>홀)홀리팝젤리틴트CR04코랄코랄</t>
  </si>
  <si>
    <t>H)HOLI POP JELLY TINT 04</t>
  </si>
  <si>
    <t>HH589</t>
  </si>
  <si>
    <t>홀)홀리팝젤리틴트OR02당근당근</t>
  </si>
  <si>
    <t>H)HOLI POP JELLY TINT 02</t>
  </si>
  <si>
    <t>HH590</t>
  </si>
  <si>
    <t>홀)홀리팝젤리틴트OR06칠리칠리</t>
  </si>
  <si>
    <t>H)HOLI POP JELLY TINT 06</t>
  </si>
  <si>
    <t>HH591</t>
  </si>
  <si>
    <t>홀)홀리팝젤리틴트PK03비트비트</t>
  </si>
  <si>
    <t>H)HOLI POP JELLY TINT 03</t>
  </si>
  <si>
    <t>HH592</t>
  </si>
  <si>
    <t>홀)홀리팝젤리틴트PK05로즈로즈</t>
  </si>
  <si>
    <t>H)HOLI POP JELLY TINT 05</t>
  </si>
  <si>
    <t>HH593</t>
  </si>
  <si>
    <t>홀)홀리팝젤리틴트RD01앵두앵두</t>
  </si>
  <si>
    <t>H)HOLI POP JELLY TINT 01</t>
  </si>
  <si>
    <t>HH594</t>
  </si>
  <si>
    <t>홀)홀리팝통통카라</t>
  </si>
  <si>
    <t>H)HOLI POP CHUBBY CARA</t>
  </si>
  <si>
    <t>HH595</t>
  </si>
  <si>
    <t>홀)홀리팝픽싱카라</t>
  </si>
  <si>
    <t>H)HOLIPOP FIXINGCARA</t>
  </si>
  <si>
    <t>HH596</t>
  </si>
  <si>
    <t>홀)홀리팝한끗카라01앙큼볼륨</t>
  </si>
  <si>
    <t>H)HOLIPOP DETAILCARA 01</t>
  </si>
  <si>
    <t>HH597</t>
  </si>
  <si>
    <t>홀)홀리팝한끗카라02청순롱컬</t>
  </si>
  <si>
    <t>H)HOLIPOP DETAILCARA 02</t>
  </si>
  <si>
    <t>HH598</t>
  </si>
  <si>
    <t>홀)19FW청키펑키레더핏립라커01업텐션</t>
  </si>
  <si>
    <t>H)LEATHER FIT LIP LACQUER 01</t>
  </si>
  <si>
    <t>HH599</t>
  </si>
  <si>
    <t>홀)19FW청키펑키레더핏립라커02무브잇</t>
  </si>
  <si>
    <t>H)LEATHER FIT LIP LACQUER 02</t>
  </si>
  <si>
    <t>HH600</t>
  </si>
  <si>
    <t>홀)19FW청키펑키레더핏립라커03바이브미</t>
  </si>
  <si>
    <t>H)LEATHER FIT LIP LACQUER 03</t>
  </si>
  <si>
    <t>HH601</t>
  </si>
  <si>
    <t>홀)19FW청키펑키메탈글리터01데들리펑크</t>
  </si>
  <si>
    <t>H)CHUNKY METAL GLITTER 01</t>
  </si>
  <si>
    <t>HH602</t>
  </si>
  <si>
    <t>홀)19FW청키펑키메탈글리터02어딕티브펑크</t>
  </si>
  <si>
    <t>H)CHUNKY METAL GLITTER 02</t>
  </si>
  <si>
    <t>HH603</t>
  </si>
  <si>
    <t>홀)19FW청키펑키소펑크멀티블러셔팔레트필소굿</t>
  </si>
  <si>
    <t>H)SO FUNK MULTI BLUSHER PALETTE</t>
  </si>
  <si>
    <t>HH604</t>
  </si>
  <si>
    <t>홀)19FW청키펑키청키메탈팔레트01필소핫</t>
  </si>
  <si>
    <t>H)CHUNKY METAL SHADOW PALETTE 01</t>
  </si>
  <si>
    <t>HH605</t>
  </si>
  <si>
    <t>홀)19FW청키펑키청키메탈팔레트02필소쿨</t>
  </si>
  <si>
    <t>H)CHUNKY METAL SHADOW PALETTE 02</t>
  </si>
  <si>
    <t>HH606</t>
  </si>
  <si>
    <t>홀)하트크러쉬글로우틴트에어01윈썸</t>
  </si>
  <si>
    <t>H)HEARTCRUSH GLOW TINT AIR 01</t>
  </si>
  <si>
    <t>HH607</t>
  </si>
  <si>
    <t>홀)하트크러쉬글로우틴트에어02위그</t>
  </si>
  <si>
    <t>H)HEARTCRUSH GLOW TINT AIR 02</t>
  </si>
  <si>
    <t>HH608</t>
  </si>
  <si>
    <t>홀)하트크러쉬글로우틴트에어03베이</t>
  </si>
  <si>
    <t>H)HEARTCRUSH GLOW TINT AIR 03</t>
  </si>
  <si>
    <t>HH609</t>
  </si>
  <si>
    <t>홀)하트크러쉬글로우틴트에어04버블리</t>
  </si>
  <si>
    <t>H)HEARTCRUSH GLOW TINT AIR 04</t>
  </si>
  <si>
    <t>HH610</t>
  </si>
  <si>
    <t>홀)하트크러쉬글로우틴트에어05오</t>
  </si>
  <si>
    <t>H)HEARTCRUSH GLOW TINT AIR 05</t>
  </si>
  <si>
    <t>HH611</t>
  </si>
  <si>
    <t>홀)하트크러쉬글로우틴트에어06라라</t>
  </si>
  <si>
    <t>H)HEARTCRUSH GLOW TINT AIR 06</t>
  </si>
  <si>
    <t>HH612</t>
  </si>
  <si>
    <t>홀)하트크러쉬글로우틴트에어07허쉬</t>
  </si>
  <si>
    <t>H)HEARTCRUSH GLOW TINT AIR 07</t>
  </si>
  <si>
    <t>HH613</t>
  </si>
  <si>
    <t>홀)하드커버글로우쿠션EX02페탈(한정단품)</t>
  </si>
  <si>
    <t>H)HARD COVER GLOW CUSHION EX 02 PETAL</t>
  </si>
  <si>
    <t>HH614</t>
  </si>
  <si>
    <t>홀)하드커버글로우쿠션EX03샌드아이보리(한정단품)</t>
  </si>
  <si>
    <t>H)HARD COVER GLOW CUSHION EX 03 SAND IVORY</t>
  </si>
  <si>
    <t>HH615</t>
  </si>
  <si>
    <t>홀)하드커버글로우쿠션EX04허니(한정단품)</t>
  </si>
  <si>
    <t>H)HARD COVER GLOW CUSHION EX 04 HONEY</t>
  </si>
  <si>
    <t>HH616</t>
  </si>
  <si>
    <t>홀)테라조섀도우팔레트01얼씨</t>
  </si>
  <si>
    <t>H)TERRAZZO SHADOW PALETTE 01 EARTHY</t>
  </si>
  <si>
    <t>HH617</t>
  </si>
  <si>
    <t>홀)테라조섀도우팔레트02더스티</t>
  </si>
  <si>
    <t>H)TERRAZZO SHADOW PALETTE 02 DUSTY</t>
  </si>
  <si>
    <t>HH618</t>
  </si>
  <si>
    <t>홀)블렌디드립쉬어01멜로우블렌드</t>
  </si>
  <si>
    <t>H)BLENDED LIP SHEER 01 MELLOW BLEND</t>
  </si>
  <si>
    <t>HH619</t>
  </si>
  <si>
    <t>홀)블렌디드립쉬어02프레쉬블렌드</t>
  </si>
  <si>
    <t>H)BLENDED LIP SHEER 02 FRESH BLEND</t>
  </si>
  <si>
    <t>HH620</t>
  </si>
  <si>
    <t>홀)블렌디드립쉬어03로지블렌드</t>
  </si>
  <si>
    <t>H)BLENDED LIP SHEER 03 ROSY BLEND</t>
  </si>
  <si>
    <t>HH621</t>
  </si>
  <si>
    <t>홀)옴브레블러쉬01선셋</t>
  </si>
  <si>
    <t>H)OMBRE BLUSH 01 SUNSET</t>
  </si>
  <si>
    <t>HH622</t>
  </si>
  <si>
    <t>홀)옴브레블러쉬02새벽</t>
  </si>
  <si>
    <t>H)OMBRE BLUSH 02 DAWN</t>
  </si>
  <si>
    <t>HH623</t>
  </si>
  <si>
    <t>홀)옴브레블러쉬03샌디비치</t>
  </si>
  <si>
    <t>H)OMBRE BLUSH 03 SANDY BEACH</t>
  </si>
  <si>
    <t>HH624</t>
  </si>
  <si>
    <t>홀)옴브레쉐이딩사하라</t>
  </si>
  <si>
    <t>H)OMBRE SHADING 04 SAHARA</t>
  </si>
  <si>
    <t>HH625</t>
  </si>
  <si>
    <t>홀)퓨어에센스시어버터립밤</t>
  </si>
  <si>
    <t>H)PURE ESSENCE SHEA BUTTER LIP BALM</t>
  </si>
  <si>
    <t>HH626</t>
  </si>
  <si>
    <t>홀)러브후유아크리스탈크러쉬립스틱01베러댄베이지</t>
  </si>
  <si>
    <t>H)CRYSTAL CRUSH LIPSTICK 01 BETTER THAN BEIGE</t>
  </si>
  <si>
    <t>HH627</t>
  </si>
  <si>
    <t>홀)러브후유아크리스탈크러쉬립스틱02스터닝핑크</t>
  </si>
  <si>
    <t>H)CRYSTAL CRUSH LIPSTICK 02 STUNNING PINK</t>
  </si>
  <si>
    <t>HH628</t>
  </si>
  <si>
    <t>홀)러브후유아크리스탈크러쉬립스틱03마룬플레임</t>
  </si>
  <si>
    <t>H)CRYSTAL CRUSH LIPSTICK 03 MAROON FLAME</t>
  </si>
  <si>
    <t>HH629</t>
  </si>
  <si>
    <t>홀)러브후유아네온스팽글리터01러브미</t>
  </si>
  <si>
    <t>H)LOVE WHO YOU ARE NEON SPANGLITTER 01 LOVE ME</t>
  </si>
  <si>
    <t>HH630</t>
  </si>
  <si>
    <t>홀)러브후유아네온스팽글리터02일렉트릭러브</t>
  </si>
  <si>
    <t>H)LOVE WHO YOU ARE NEON SPANGLITTER 02 ELECTRIC LOVE</t>
  </si>
  <si>
    <t>HH631</t>
  </si>
  <si>
    <t>홀)러브후유아네온스팽글리터03라임라이트</t>
  </si>
  <si>
    <t>H)LOVE WHO YOU ARE NEON SPANGLITTER 03 LIME LIGHT</t>
  </si>
  <si>
    <t>HH632</t>
  </si>
  <si>
    <t>홀)러브후유아러브섀도우팔레트</t>
  </si>
  <si>
    <t>H)LOVE WHO YOU ARE SHADOW PALETTE</t>
  </si>
  <si>
    <t>HH633</t>
  </si>
  <si>
    <t>홀)러브후유아크리스탈그러쉬하이라이터01다이아몬드체이서</t>
  </si>
  <si>
    <t>H)CRYSTAL CRUSH HIGHLIGHTER 01 DIAMOND CHASER</t>
  </si>
  <si>
    <t>HH634</t>
  </si>
  <si>
    <t>홀)러브후유아크리스탈그러쉬하이라이터02핑크하입</t>
  </si>
  <si>
    <t>H)CRYSTAL CRUSH HIGHLIGHTER 02 PINK HYPE</t>
  </si>
  <si>
    <t>HH635</t>
  </si>
  <si>
    <t>홀)러브후유아크리스탈그러쉬하이라이터03코랄쇼크</t>
  </si>
  <si>
    <t>H)CRYSTAL CRUSH HIGHLIGHTER 03 CORAL SHOCK</t>
  </si>
  <si>
    <t>HH636</t>
  </si>
  <si>
    <t>홀)러브후유아래쉬코렉팅마스카라03허쉬브라운</t>
  </si>
  <si>
    <t>H)LASH CORRECTING MASCARA HYPER CURLING 03 HUSH BROWN</t>
  </si>
  <si>
    <t>HH637</t>
  </si>
  <si>
    <t>홀)러브후유아래쉬코렉팅마스카라04로스티드체리</t>
  </si>
  <si>
    <t>H)LASH CORRECTING MASCARA HYPER CURLING 04 ROQASTED CHERRY</t>
  </si>
  <si>
    <t>HH638</t>
  </si>
  <si>
    <t>홀)알로에수분진정기획세트</t>
  </si>
  <si>
    <t>H)Aloe Moisture soothing Set</t>
  </si>
  <si>
    <t>HH639</t>
  </si>
  <si>
    <t>홀)알로에쿨링풋미스트100ml</t>
  </si>
  <si>
    <t>H)AloeCoolingFootMist</t>
  </si>
  <si>
    <t>HH640</t>
  </si>
  <si>
    <t>홀)베어듀톤업크림프레쉬</t>
  </si>
  <si>
    <t>H)BARE DEW TONE UP CREAM FRESH</t>
  </si>
  <si>
    <t>HH641</t>
  </si>
  <si>
    <t>홀)베어듀톤업크림글로우</t>
  </si>
  <si>
    <t>H)BARE DEW TONE UP CREAM GLOW</t>
  </si>
  <si>
    <t>HH642</t>
  </si>
  <si>
    <t>홀)알로에워터프루프선크림70ml(2021)</t>
  </si>
  <si>
    <t>H)Aloe Waterproof Sun Cream 70ml(2021)</t>
  </si>
  <si>
    <t>HH643</t>
  </si>
  <si>
    <t>홀)래쉬코렉팅마스카라01하이퍼컬링(뷰러기획)</t>
  </si>
  <si>
    <t>H)LASH CORRECTING MASCARA 01 HYPER CURLING(EYELASH CURLER SET)</t>
  </si>
  <si>
    <t>HH644</t>
  </si>
  <si>
    <t>홀)프리미어콜라겐스킨케어3종세트</t>
  </si>
  <si>
    <t>H)PREMIER COLLAGEN Skin Care Set</t>
  </si>
  <si>
    <t>HH645</t>
  </si>
  <si>
    <t>홀)알로에수딩에센스80%하이드로겔아이패치</t>
  </si>
  <si>
    <t>Hol)Aloe Soothing Essence 80% Hydrogel Eye Patch</t>
  </si>
  <si>
    <t>HH646</t>
  </si>
  <si>
    <t>홀)알로에워터프루프선젤AD100ml(2020)</t>
  </si>
  <si>
    <t>Hol)Aloe Waterproof Sun Gel 100ml(2020)_AD</t>
  </si>
  <si>
    <t>HH647</t>
  </si>
  <si>
    <t>홀)톤튜닝쉐딩01쿨그라운(브러쉬기획)</t>
  </si>
  <si>
    <t>H)Tone tuning shading 01cool grown (Brush SET)</t>
  </si>
  <si>
    <t>HH648</t>
  </si>
  <si>
    <t>홀)톤튜닝쉐딩02웜그라운(브러쉬기획)</t>
  </si>
  <si>
    <t>H)Tone tuning shading 02warm grown (Brush SET)</t>
  </si>
  <si>
    <t>HH649</t>
  </si>
  <si>
    <t>홀)애프터마스크시트-운동후(1매)</t>
  </si>
  <si>
    <t>H)After Mask Sheet - Leports</t>
  </si>
  <si>
    <t>HH650</t>
  </si>
  <si>
    <t>홀)애프터마스크시트-음주후(1매)</t>
  </si>
  <si>
    <t>H)After Mask Sheet - Drinking</t>
  </si>
  <si>
    <t>HH651</t>
  </si>
  <si>
    <t>홀)애프터마스크시트-여행후(1매)</t>
  </si>
  <si>
    <t>H)After Mask Sheet -  Taking a trip</t>
  </si>
  <si>
    <t>HH652</t>
  </si>
  <si>
    <t>홀)애프터마스크시트-열공후(1매)</t>
  </si>
  <si>
    <t>H)After Mask Sheet - Hard study</t>
  </si>
  <si>
    <t>HH653</t>
  </si>
  <si>
    <t>홀)애프터마스크시트-야근후(1매)</t>
  </si>
  <si>
    <t>H)After Mask Sheet - Night Overtime</t>
  </si>
  <si>
    <t>HH654</t>
  </si>
  <si>
    <t>홀)애프터마스크시트-사우나후(1매)</t>
  </si>
  <si>
    <t>H)After Mask Sheet - Sauna</t>
  </si>
  <si>
    <t>HH655</t>
  </si>
  <si>
    <t>홀)프라임유스화이트스네일톤업마스크시트(1매)</t>
  </si>
  <si>
    <t>Hol)PRIMEYOUTHWHITESNAILTONEUPMASKSHEET30g</t>
  </si>
  <si>
    <t>HH656</t>
  </si>
  <si>
    <t>홀)프라임유스24K골드리페어토너120ml</t>
  </si>
  <si>
    <t>Prime Youth 24K Gold Repair Toner</t>
  </si>
  <si>
    <t>HH657</t>
  </si>
  <si>
    <t>홀)프라임유스24K골드리페어에멀젼120ml</t>
  </si>
  <si>
    <t>Prime Youth 24K Gold Repair Emulsion</t>
  </si>
  <si>
    <t>HH658</t>
  </si>
  <si>
    <t>홀)프라임유스24K골드리페어크림55ml</t>
  </si>
  <si>
    <t>Prime Youth 24K Gold Repair Cream</t>
  </si>
  <si>
    <t>HH659</t>
  </si>
  <si>
    <t>홀)홀리팝벨벳립펜슬RD01애플탱탱</t>
  </si>
  <si>
    <t>H)HOLIPOP VELVET LIP PENCIL RD01 APPLE</t>
  </si>
  <si>
    <t>HH660</t>
  </si>
  <si>
    <t>홀)홀리팝벨벳립펜슬PK02베리핫핫</t>
  </si>
  <si>
    <t>H)HOLIPOP VELVET LIP PENCIL PK02 BERRY</t>
  </si>
  <si>
    <t>HH661</t>
  </si>
  <si>
    <t>홀)홀리팝벨벳립펜슬PK05로즈솜솜</t>
  </si>
  <si>
    <t>H)HOLIPOP VELVET LIP PENCIL PK05 ROSE</t>
  </si>
  <si>
    <t>HH662</t>
  </si>
  <si>
    <t>홀)홀리팝벨벳립펜슬RD06와인봉봉</t>
  </si>
  <si>
    <t>H)HOLIPOP VELVET LIP PENCIL RD06 WINE</t>
  </si>
  <si>
    <t>HH663</t>
  </si>
  <si>
    <t>홀)하드커버퍼펙팅파운데이션EX01웜아이보리(단품)</t>
  </si>
  <si>
    <t>H)Hard Cover Perfecting Foundation 01 Warm Ivory</t>
  </si>
  <si>
    <t>HH664</t>
  </si>
  <si>
    <t>홀)하드커버퍼펙팅파운데이션EX02페탈(단품)</t>
  </si>
  <si>
    <t>H)Hard Cover Perfecting Foundation 02 Petal</t>
  </si>
  <si>
    <t>HH665</t>
  </si>
  <si>
    <t>홀)하드커버퍼펙팅파운데이션EX03샌드아이보리(단품)</t>
  </si>
  <si>
    <t>H)Hard Cover Perfecting Foundation EX 03 Sand Ivory</t>
  </si>
  <si>
    <t>HH666</t>
  </si>
  <si>
    <t>홀)하드커버퍼펙팅파운데이션EX04허니(단품)</t>
  </si>
  <si>
    <t>H)Hard Cover Perfecting Foundation EX 04 Honey</t>
  </si>
  <si>
    <t>HH667</t>
  </si>
  <si>
    <t>홀)하드커버퍼펙팅파운데이션EX05탠(단품)</t>
  </si>
  <si>
    <t>H)Hard Cover Perfecting Foundation EX 05 Tan</t>
  </si>
  <si>
    <t>HH668</t>
  </si>
  <si>
    <t>홀)하드커버글로우스틱파운데이션04허니</t>
  </si>
  <si>
    <t>H)Hard Cover Glow Stick Foundation 04 Honey</t>
  </si>
  <si>
    <t>HH669</t>
  </si>
  <si>
    <t>홀)피스매칭블러셔AD소프트샴페인</t>
  </si>
  <si>
    <t>H)PIECE MATCHING BLUSHER AD BE02 SOFT CHAMPAGNE</t>
  </si>
  <si>
    <t>HH670</t>
  </si>
  <si>
    <t>홀)피스매칭블러셔AD텐더핑크</t>
  </si>
  <si>
    <t>H)PIECE MATCHING BLUSHER AD PK03 TENDER PINK</t>
  </si>
  <si>
    <t>HH671</t>
  </si>
  <si>
    <t>홀)하드커버컴플리트컨실팔레트</t>
  </si>
  <si>
    <t>H)Hard Cover Cmplete Conceal Palette</t>
  </si>
  <si>
    <t>HH672</t>
  </si>
  <si>
    <t>홀)피스매칭블러셔AD클린라벤더</t>
  </si>
  <si>
    <t>H)PIECE MATCHING BLUSHER AD CLEAN LAVENDER</t>
  </si>
  <si>
    <t>HH673</t>
  </si>
  <si>
    <t>홀)피스매칭블러셔AD클린새먼</t>
  </si>
  <si>
    <t>H)PIECE MATCHING BLUSHER AD CLEAN PEACH</t>
  </si>
  <si>
    <t>HH674</t>
  </si>
  <si>
    <t>홀)워터멜로우톤업세럼</t>
  </si>
  <si>
    <t>H)WATER MELLOW TONE UP SERUM</t>
  </si>
  <si>
    <t>HH675</t>
  </si>
  <si>
    <t>홀)래쉬코렉팅마스카라01하이퍼컬링(1+1기획)</t>
  </si>
  <si>
    <t>H)LASH CORRECTING MASCARA 01 HYPER CURLING(1+1 SET)</t>
  </si>
  <si>
    <t>HH676</t>
  </si>
  <si>
    <t>홀)래쉬코렉팅마스카라02디파인볼륨(1+1기획)</t>
  </si>
  <si>
    <t>H)LASH CORRECTING MASCARA 02 DEFINE VOLUME(1+1 SET)</t>
  </si>
  <si>
    <t>HH677</t>
  </si>
  <si>
    <t>홀)래쉬코렉팅마스카라03롱익스텐션(리무버기획)</t>
  </si>
  <si>
    <t>H)LASH CORRECTING MASCARA 03 LONG EXTENSION[REMOVER SET]</t>
  </si>
  <si>
    <t>HH678</t>
  </si>
  <si>
    <t>홀)래쉬코렉팅마스카라03롱익스텐션1+1기획</t>
  </si>
  <si>
    <t>H)LASH CORRECTING MASCARA 03 LONG EXTENSION(1+1 SET)</t>
  </si>
  <si>
    <t>HH679</t>
  </si>
  <si>
    <t>홀)피스매칭블러셔AD멜로우오렌지</t>
  </si>
  <si>
    <t>H)PIECE MATCHING BLUSHER AD OR01 MELLOW ORANGE</t>
  </si>
  <si>
    <t>HH680</t>
  </si>
  <si>
    <t>홀)피스매칭블러셔AD이노센트레드</t>
  </si>
  <si>
    <t>H)PIECE MATCHING BLUSHER AD RD01 INNOCENT RED</t>
  </si>
  <si>
    <t>HH681</t>
  </si>
  <si>
    <t>홀)20SS펄리플래쉬펄리도우블러셔01피치웨이</t>
  </si>
  <si>
    <t>H)20SS PEARLY FLASH PEARLY DOUGH BLUSHER 01 PEACH WAY</t>
  </si>
  <si>
    <t>HH682</t>
  </si>
  <si>
    <t>홀)20SS펄리플래쉬펄리도우블러셔02로즈쉘</t>
  </si>
  <si>
    <t>H)20SS PEARLY FLASH PEARLY DOUGH BLUSHER 02 ROSE SHELL</t>
  </si>
  <si>
    <t>HH683</t>
  </si>
  <si>
    <t>홀)20SS펄리플래쉬펄리도우블러셔03코랄드레이프</t>
  </si>
  <si>
    <t>H)20SS PEARLY FLASH PEARLY DOUGH BLUSHER 03 CORAL DRAPE</t>
  </si>
  <si>
    <t>HH684</t>
  </si>
  <si>
    <t>홀)래쉬코렉팅마스카라03롱익스텐션(세럼기획)</t>
  </si>
  <si>
    <t>H)LASH CORRECTING MASCARA 03 LONG EXTENSION [SERUM SET]</t>
  </si>
  <si>
    <t>HH685</t>
  </si>
  <si>
    <t>홀)래쉬코렉팅케어01에센셜세럼</t>
  </si>
  <si>
    <t>H)LASH CORRECTING CARE 01 ESSENTIAL SERUM</t>
  </si>
  <si>
    <t>HH686</t>
  </si>
  <si>
    <t>홀)하트크러쉬글로우틴트에어08커들리</t>
  </si>
  <si>
    <t>H)HEARTCRUSH GLOW TINT AIR 08 CUDDLY</t>
  </si>
  <si>
    <t>HH687</t>
  </si>
  <si>
    <t>홀)하트크러쉬글로우틴트에어09코멜리</t>
  </si>
  <si>
    <t>H)HEARTCRUSH GLOW TINT AIR 09 COMELY</t>
  </si>
  <si>
    <t>HH688</t>
  </si>
  <si>
    <t>홀)하트크러쉬글로우틴트에어10브링크</t>
  </si>
  <si>
    <t>H)HEARTCRUSH GLOW TINT AIR 10 BRINK</t>
  </si>
  <si>
    <t>HH689</t>
  </si>
  <si>
    <t>홀)하트크러쉬글로우틴트에어11드리핑</t>
  </si>
  <si>
    <t>H)HEARTCRUSH GLOW TINT AIR 11 DRIPPIN</t>
  </si>
  <si>
    <t>HH690</t>
  </si>
  <si>
    <t>홀)20SS펄리플래쉬베일라이크립스틱01크러쉬드칸나</t>
  </si>
  <si>
    <t>H)20SS PEARLY FLASH VEILLIKE LIPSTICK 01 CRUSHED CANNA</t>
  </si>
  <si>
    <t>HH691</t>
  </si>
  <si>
    <t>홀)20SS펄리플래쉬베일라이크립스틱02펄리브리즈</t>
  </si>
  <si>
    <t>H)20SS PEARLY FLASH VEILLIKE LIPSTICK 02 PEARLY BREEZE</t>
  </si>
  <si>
    <t>HH692</t>
  </si>
  <si>
    <t>홀)20SS펄리플래쉬베일라이크립스틱03로프티누드</t>
  </si>
  <si>
    <t>H)20SS PEARLY FLASH VEILLIKE LIPSTICK 03 LOFTY NUDE</t>
  </si>
  <si>
    <t>HH693</t>
  </si>
  <si>
    <t>홀)20SS펄리플래쉬베일라이크립스틱04피오니즈</t>
  </si>
  <si>
    <t>H)20SS PEARLY FLASH VEILLIKE LIPSTICK 04 PEONIES</t>
  </si>
  <si>
    <t>HH694</t>
  </si>
  <si>
    <t>홀)20SS펄리플래쉬베일라이크립스틱05바로크로즈</t>
  </si>
  <si>
    <t>H)20SS PEARLY FLASH VEILLIKE LIPSTICK 05 BAROQUE ROSE</t>
  </si>
  <si>
    <t>HH695</t>
  </si>
  <si>
    <t>홀)원더드로잉펜타퍼펙션브로우펜슬01다크브라운</t>
  </si>
  <si>
    <t>\H)WONDER DRAWING PENTA PERFECTION BROW PENCIL 01 DARK BROWN\""</t>
  </si>
  <si>
    <t>HH696</t>
  </si>
  <si>
    <t>홀)원더드로잉펜타퍼펙션브로우펜슬02내추럴브라운</t>
  </si>
  <si>
    <t>\H)WONDER DRAWING PENTA PERFECTION BROW PENCIL 02 NATURAL BROWN\""</t>
  </si>
  <si>
    <t>HH697</t>
  </si>
  <si>
    <t>홀)원더드로잉펜타퍼펙션브로우펜슬03애쉬브라운</t>
  </si>
  <si>
    <t>\H)WONDER DRAWING PENTA PERFECTION BROW PENCIL 03 ASH BROWN\""</t>
  </si>
  <si>
    <t>HH698</t>
  </si>
  <si>
    <t>홀)원더드로잉펜타퍼펙션브로우펜슬04라이트브라운</t>
  </si>
  <si>
    <t>\H)WONDER DRAWING PENTA PERFECTION BROW PENCIL 04 LIGHT BROWN\""</t>
  </si>
  <si>
    <t>HH699</t>
  </si>
  <si>
    <t>홀)쥬얼라이트스키니아이라이너01블랙트위스터</t>
  </si>
  <si>
    <t>H)JEWEL LIGHT SKINNY EYE LINER 01 BLACK TWISTER</t>
  </si>
  <si>
    <t>HH700</t>
  </si>
  <si>
    <t>홀)쥬얼라이트스키니아이라이너02스태리브라운</t>
  </si>
  <si>
    <t>H)JEWEL LIGHT SKINNY EYE LINER 02 STARRY BROWN</t>
  </si>
  <si>
    <t>HH701</t>
  </si>
  <si>
    <t>홀)쥬얼라이트스키니아이라이너03코코아파우더</t>
  </si>
  <si>
    <t>H)JEWEL LIGHT SKINNY EYE LINER 03 COCOA POWDER</t>
  </si>
  <si>
    <t>HH702</t>
  </si>
  <si>
    <t>홀)쥬얼라이트스키니아이라이너04코코넛라떼</t>
  </si>
  <si>
    <t>H)JEWEL LIGHT SKINNY EYE LINER 04 COCONUT LATTE</t>
  </si>
  <si>
    <t>HH703</t>
  </si>
  <si>
    <t>홀)쥬얼라이트스키니아이라이너05레드벨벳</t>
  </si>
  <si>
    <t>H)JEWEL LIGHT SKINNY EYE LINER 05 RED VELVET</t>
  </si>
  <si>
    <t>HH704</t>
  </si>
  <si>
    <t>홀)쥬얼라이트스키니아이라이너06꼬냑브라운</t>
  </si>
  <si>
    <t>H)JEWEL LIGHT SKINNY EYE LINER 06 COGNAC BROWN</t>
  </si>
  <si>
    <t>HH705</t>
  </si>
  <si>
    <t>홀)쥬얼라이트스키니아이라이너07초코타르트</t>
  </si>
  <si>
    <t>H)JEWEL LIGHT SKINNY EYE LINER 07 CHOCO TARTE</t>
  </si>
  <si>
    <t>HH706</t>
  </si>
  <si>
    <t>홀)쥬얼라이트스키니아이라이너08허니블라스트</t>
  </si>
  <si>
    <t>H)JEWEL LIGHT SKINNY EYE LINER 08 HONEY BLAST</t>
  </si>
  <si>
    <t>HH707</t>
  </si>
  <si>
    <t>홀)쥬얼라이트스키니아이라이너09로제스파클링</t>
  </si>
  <si>
    <t>H)JEWEL LIGHT SKINNY EYE LINER 09 ROSE SPARKLING</t>
  </si>
  <si>
    <t>HH708</t>
  </si>
  <si>
    <t>홀)테일래스팅브러쉬라이너EX01리얼블랙</t>
  </si>
  <si>
    <t>H)TAIL LASTING BRUSH LINER EX 01 REAL BLACK</t>
  </si>
  <si>
    <t>HH709</t>
  </si>
  <si>
    <t>홀)테일래스팅브러쉬라이너EX02다크브라운</t>
  </si>
  <si>
    <t>H)TAIL LASTING BRUSH LINER EX 02 DARK BROWN</t>
  </si>
  <si>
    <t>HH710</t>
  </si>
  <si>
    <t>홀)레스온스킨에센스패드대용량(인터넷)</t>
  </si>
  <si>
    <t>H)Less on Skin Essence Pad (120 pads)</t>
  </si>
  <si>
    <t>HH711</t>
  </si>
  <si>
    <t>홀)레스온스킨레드니스카밍시카밤대용량기획세트</t>
  </si>
  <si>
    <t>H)Less on Skin Redness Calming CICA Balm Special Set</t>
  </si>
  <si>
    <t>HH712</t>
  </si>
  <si>
    <t>홀)알로에수딩에센스98%토너AD250ml</t>
  </si>
  <si>
    <t>Hol)Aloe Soothing Essence98% Toner</t>
  </si>
  <si>
    <t>HH713</t>
  </si>
  <si>
    <t>홀)매직툴섀도우팁브러쉬</t>
  </si>
  <si>
    <t>H)MAGIC TOOL EYESHADOW TIP BRUSH</t>
  </si>
  <si>
    <t>HH714</t>
  </si>
  <si>
    <t>홀)매직툴리필형섀도우팁</t>
  </si>
  <si>
    <t>H)MAGIC TOOL REFILL EYESHADOW TIP</t>
  </si>
  <si>
    <t>HH715</t>
  </si>
  <si>
    <t>홀)매직툴실속파운데이션스펀지20P</t>
  </si>
  <si>
    <t>H)MAGIC TOOL FOUNDATION SPONGE 20P</t>
  </si>
  <si>
    <t>HH716</t>
  </si>
  <si>
    <t>홀)매직툴해면클렌징퍼프</t>
  </si>
  <si>
    <t>H)MAGIC TOOL CLEANSING PUFF</t>
  </si>
  <si>
    <t>HH717</t>
  </si>
  <si>
    <t>홀)매직툴메이크업아이참(양면)</t>
  </si>
  <si>
    <t>H)MAGIC TOOL DOUBLE EYELID TAPE</t>
  </si>
  <si>
    <t>HH718</t>
  </si>
  <si>
    <t>홀)매직툴듀얼면봉(200P)</t>
  </si>
  <si>
    <t>H)MAGIC TOOL DUAL HEAD COTTON SWABS 200P</t>
  </si>
  <si>
    <t>HH719</t>
  </si>
  <si>
    <t>홀)매직툴블렌딩브러쉬</t>
  </si>
  <si>
    <t>H)MAGIC TOOL BLENDING BRUSH</t>
  </si>
  <si>
    <t>HH720</t>
  </si>
  <si>
    <t>홀)매직툴휴대용섀도우팁</t>
  </si>
  <si>
    <t>H)MAGIC TOOL PORTABLE EYESHADOW TIP</t>
  </si>
  <si>
    <t>HH721</t>
  </si>
  <si>
    <t>홀)매직툴아이브로우브러쉬</t>
  </si>
  <si>
    <t>H)MAGIC TOOL EYEBROW BRUSH</t>
  </si>
  <si>
    <t>HH722</t>
  </si>
  <si>
    <t>홀)매직툴총알섀도우브러쉬</t>
  </si>
  <si>
    <t>H)MAGIC TOOL BLENDING EYESHADOW BRUSH</t>
  </si>
  <si>
    <t>HH723</t>
  </si>
  <si>
    <t>홀)매직툴빅브로우브러쉬</t>
  </si>
  <si>
    <t>H)MAGIC TOOL BIG BROW BRUSH</t>
  </si>
  <si>
    <t>HH724</t>
  </si>
  <si>
    <t>홀)매직툴스크류브러쉬</t>
  </si>
  <si>
    <t>H)MAGIC TOOL EYEBROW SCREW</t>
  </si>
  <si>
    <t>HH725</t>
  </si>
  <si>
    <t>홀)매직툴네일모서리버퍼</t>
  </si>
  <si>
    <t>H)MAGIC TOOL NAIL EDGE BUFFER</t>
  </si>
  <si>
    <t>HH726</t>
  </si>
  <si>
    <t>홀)매직툴손톱깎이</t>
  </si>
  <si>
    <t>H)MAGIC TOOL NAIL CLIPPERS</t>
  </si>
  <si>
    <t>HH727</t>
  </si>
  <si>
    <t>홀)매직툴네일니퍼</t>
  </si>
  <si>
    <t>H)MAGIC TOOL NAIL NIPPERS</t>
  </si>
  <si>
    <t>HH728</t>
  </si>
  <si>
    <t>홀)매직툴네일큐티클푸셔</t>
  </si>
  <si>
    <t>H)MAGIC TOOL NAIL CUTICLE PUSHER</t>
  </si>
  <si>
    <t>HH729</t>
  </si>
  <si>
    <t>홀)홀리팝래쉬메이커02스키니핏</t>
  </si>
  <si>
    <t>H)HOLI POP LASH MAKER 02 SKINNY FIT</t>
  </si>
  <si>
    <t>HH730</t>
  </si>
  <si>
    <t>홀)매직툴아이래쉬컬링뷰러</t>
  </si>
  <si>
    <t>H)MAGIC TOOL EYELASH CURLER</t>
  </si>
  <si>
    <t>HH731</t>
  </si>
  <si>
    <t>홀)매직툴세안버블망</t>
  </si>
  <si>
    <t>H)MAGIC TOOL BUBBLE MAKER</t>
  </si>
  <si>
    <t>HH732</t>
  </si>
  <si>
    <t>홀)매직툴천연마기름종이(100매)</t>
  </si>
  <si>
    <t>H)MAGIC TOOL OIL CONTROL PAPER 100SHEETS</t>
  </si>
  <si>
    <t>HH733</t>
  </si>
  <si>
    <t>홀)매직툴듀얼압출기</t>
  </si>
  <si>
    <t>H)MAGIC TOOL DUAL SEBUM EXTRACTOR</t>
  </si>
  <si>
    <t>HH734</t>
  </si>
  <si>
    <t>홀)매직툴미스트공용기60ml</t>
  </si>
  <si>
    <t>H)MAGIC TOOL MIST SPRAY BOTTLE (60ml)</t>
  </si>
  <si>
    <t>HH735</t>
  </si>
  <si>
    <t>홀)매직툴접이식꼬리빗</t>
  </si>
  <si>
    <t>H)MAGIC TOOL FOLDING HAIR COMB</t>
  </si>
  <si>
    <t>HH736</t>
  </si>
  <si>
    <t>홀)매직툴집게헤어롤3P(대)</t>
  </si>
  <si>
    <t>H)MAGIC TOOL HAIR ROLLERS WITH CLIP 3P (L)</t>
  </si>
  <si>
    <t>HH737</t>
  </si>
  <si>
    <t>홀)매직툴멀티5겹화장솜(80P)</t>
  </si>
  <si>
    <t>H)MAGIC TOOL MULTI (5-LAYER) COTTON PADS 80P</t>
  </si>
  <si>
    <t>HH738</t>
  </si>
  <si>
    <t>홀)매직툴팩브러쉬</t>
  </si>
  <si>
    <t>H)MAGIC TOOL PACK BRUSH</t>
  </si>
  <si>
    <t>HH739</t>
  </si>
  <si>
    <t>홀)매직툴눈썹정리용칼2P</t>
  </si>
  <si>
    <t>H)MAGIC TOOL EYEBROW RAZOR 2P</t>
  </si>
  <si>
    <t>HH740</t>
  </si>
  <si>
    <t>홀)매직툴아이펜슬깎이(솔로)</t>
  </si>
  <si>
    <t>H)MAGIC TOOL EYE PENCIL SHARPENER (SOLO)</t>
  </si>
  <si>
    <t>HH741</t>
  </si>
  <si>
    <t>홀)매직툴미용가위</t>
  </si>
  <si>
    <t>H)MAGIC TOOL BEAUTY TRIMMING SCISSORS</t>
  </si>
  <si>
    <t>HH742</t>
  </si>
  <si>
    <t>홀)매직툴헤어밴드</t>
  </si>
  <si>
    <t>H)MAGIC TOOL TOWEL HAIR BAND</t>
  </si>
  <si>
    <t>HH743</t>
  </si>
  <si>
    <t>홀)매직툴헤어핀셋2P</t>
  </si>
  <si>
    <t>H)MAGIC TOOL HAIR PINCETTE 2P</t>
  </si>
  <si>
    <t>HH744</t>
  </si>
  <si>
    <t>홀)매직툴바디면도기</t>
  </si>
  <si>
    <t>HH745</t>
  </si>
  <si>
    <t>홀)매직툴앞머리고정용헤어찍찍이2P</t>
  </si>
  <si>
    <t>H)MAGIC TOOL FRINGE HAIR HOLD PAD 2P</t>
  </si>
  <si>
    <t>HH746</t>
  </si>
  <si>
    <t>홀)매직툴컨실러브러쉬</t>
  </si>
  <si>
    <t>H)MAGIC TOOL CONCEALER BRUSH</t>
  </si>
  <si>
    <t>HH747</t>
  </si>
  <si>
    <t>홀)매직툴네일샤이닝투웨이버퍼</t>
  </si>
  <si>
    <t>H)MAGIC TOOL NAIL SHINNING TWO WAY BUFFER</t>
  </si>
  <si>
    <t>HH748</t>
  </si>
  <si>
    <t>홀)피스매칭네일즈(스파클링)GL01골드뱅글</t>
  </si>
  <si>
    <t>H)PIECE MATCHING NAILS (SPARKLING) GL01 GOLD BANGLE</t>
  </si>
  <si>
    <t>HH749</t>
  </si>
  <si>
    <t>홀)피스매칭네일즈(라커)PK05살몬스시</t>
  </si>
  <si>
    <t>H)PIECE MATCHING NAILS (LACQUER) PK05 SALMON SUSHI</t>
  </si>
  <si>
    <t>HH750</t>
  </si>
  <si>
    <t>홀)피스매칭네일즈(라커)BR01브라우니</t>
  </si>
  <si>
    <t>H)PIECE MATCHING NAILS (LACQUER) BR01 BROWNIE</t>
  </si>
  <si>
    <t>HH751</t>
  </si>
  <si>
    <t>홀)피스매칭네일즈(라커)BR02카멜앙고라</t>
  </si>
  <si>
    <t>H)PIECE MATCHING NAILS (LACQUER) BR02 CAMEL ANGORA</t>
  </si>
  <si>
    <t>HH752</t>
  </si>
  <si>
    <t>홀)피스매칭네일즈(라커)BR03로즈블랭킷</t>
  </si>
  <si>
    <t>H)PIECE MATCHING NAILS (LACQUER) BR03 ROSE BLANKET</t>
  </si>
  <si>
    <t>HH753</t>
  </si>
  <si>
    <t>홀)피스매칭네일즈(라커)BR04밀크티</t>
  </si>
  <si>
    <t>H)PIECE MATCHING NAILS (LACQUER) BR04 MILK TEA</t>
  </si>
  <si>
    <t>HH754</t>
  </si>
  <si>
    <t>홀)피스매칭네일즈(케어)베이스코트</t>
  </si>
  <si>
    <t>H)PIECE MATCHING NAILS (CARE) BASE COAT</t>
  </si>
  <si>
    <t>HH755</t>
  </si>
  <si>
    <t>홀)피스매칭네일즈(케어)퀵탑코트</t>
  </si>
  <si>
    <t>H)PIECE MATCHING NAILS (CARE) QUICK TOPCOAT</t>
  </si>
  <si>
    <t>HH756</t>
  </si>
  <si>
    <t>홀)피스매칭네일즈(케어)케라틴강화제</t>
  </si>
  <si>
    <t>H)PIECE MATCHING NAILS (CARE) KERATIN NAIL STRONG</t>
  </si>
  <si>
    <t>HH757</t>
  </si>
  <si>
    <t>홀)피스매칭네일즈(라커)RD01버건디하이힐</t>
  </si>
  <si>
    <t>H)PIECE MATCHING NAILS (LACQUER) RD01 BURGUNDY HIGHHEEL</t>
  </si>
  <si>
    <t>HH758</t>
  </si>
  <si>
    <t>홀)피스매칭네일즈(라커)RD02레드립스틱</t>
  </si>
  <si>
    <t>H)PIECE MATCHING NAILS (LACQUER) RD02 RED LIPSTICK</t>
  </si>
  <si>
    <t>HH759</t>
  </si>
  <si>
    <t>홀)피스매칭네일즈(라커)RD03데킬라선라이즈</t>
  </si>
  <si>
    <t>H)PIECE MATCHING NAILS (LACQUER) RD03 TEQUILA SUNRISE</t>
  </si>
  <si>
    <t>HH760</t>
  </si>
  <si>
    <t>홀)피스매칭네일즈(라커)PP01뱅쇼</t>
  </si>
  <si>
    <t>H)PIECE MATCHING NAILS (LACQUER) PP01 VIN CHAUD</t>
  </si>
  <si>
    <t>HH761</t>
  </si>
  <si>
    <t>홀)피스매칭네일즈(라커)PK03로즈리본</t>
  </si>
  <si>
    <t>H)PIECE MATCHING NAILS (LACQUER) PK03 ROSE RIBBON</t>
  </si>
  <si>
    <t>HH762</t>
  </si>
  <si>
    <t>홀)피스매칭네일즈(스파클링)PK06스파클링와인</t>
  </si>
  <si>
    <t>Holika Holika) Finger Dipping Sugar Nails 03 Coconut</t>
  </si>
  <si>
    <t>HH763</t>
  </si>
  <si>
    <t>홀)피스매칭네일즈(스파클링)BR06체인태슬</t>
  </si>
  <si>
    <t>H)PIECE MATCHING NAILS (SPARKLING) BR06 CHAIN TASSEL</t>
  </si>
  <si>
    <t>HH764</t>
  </si>
  <si>
    <t>홀)피스매칭네일즈(스파클링)PP04와인칵테일</t>
  </si>
  <si>
    <t>H)PIECE MATCHING NAILS (SPARKLING) PP04 WINE COCKTAIL</t>
  </si>
  <si>
    <t>HH765</t>
  </si>
  <si>
    <t>홀)피스매칭네일즈(라커)GR02피스타치오</t>
  </si>
  <si>
    <t>H)PIECE MATCHING NAILS (LACQUER) GR02 PISTACHIO</t>
  </si>
  <si>
    <t>HH766</t>
  </si>
  <si>
    <t>홀)피스매칭네일즈(라커)GR03그린스웨터</t>
  </si>
  <si>
    <t>H)PIECE MATCHING NAILS (LACQUER) GR03 GREEN SWEATER</t>
  </si>
  <si>
    <t>HH767</t>
  </si>
  <si>
    <t>홀)피스매칭네일즈(라커)BK01블랙스완</t>
  </si>
  <si>
    <t>H)PIECE MATCHING NAILS (LACQUER) BK01 BLACK SWAN</t>
  </si>
  <si>
    <t>HH768</t>
  </si>
  <si>
    <t>홀)피스매칭네일즈(라커)BL01데님진</t>
  </si>
  <si>
    <t>H)PIECE MATCHING NAILS (LACQUER) BL01 DENIM JEAN</t>
  </si>
  <si>
    <t>HH769</t>
  </si>
  <si>
    <t>홀)피스매칭네일즈(라커)BL02블루스웨이드</t>
  </si>
  <si>
    <t>H)PIECE MATCHING NAILS (LACQUER) BL02 BLUE SUEDE</t>
  </si>
  <si>
    <t>HH770</t>
  </si>
  <si>
    <t>홀)피스매칭네일즈(라커)BL03마린스트라이프</t>
  </si>
  <si>
    <t>H)PIECE MATCHING NAILS (LACQUER) BL03MARINE STRIPE</t>
  </si>
  <si>
    <t>HH771</t>
  </si>
  <si>
    <t>홀)피스매칭네일즈(케어)비타민세럼</t>
  </si>
  <si>
    <t>H)PIECE MATCHING NAILS (CARE) VITAMIN NAIL SERUM</t>
  </si>
  <si>
    <t>HH772</t>
  </si>
  <si>
    <t>홀)하트크러쉬글로우틴트에어12홍</t>
  </si>
  <si>
    <t>H)HEART CRUSH GLOW TINT AIR 12 HONG</t>
  </si>
  <si>
    <t>HH773</t>
  </si>
  <si>
    <t>홀)하트크러쉬글로우틴트에어13메이</t>
  </si>
  <si>
    <t>H)HEART CRUSH GLOW TINT AIR 13 MAY</t>
  </si>
  <si>
    <t>HH774</t>
  </si>
  <si>
    <t>홀)하트크러쉬글로우틴트에어14싱</t>
  </si>
  <si>
    <t>H)HEART CRUSH GLOW TINT AIR 14 SING</t>
  </si>
  <si>
    <t>HH775</t>
  </si>
  <si>
    <t>홀)하트크러쉬글로우틴트에어15페이</t>
  </si>
  <si>
    <t>H)HEART CRUSH GLOW TINT AIR 15 FAY</t>
  </si>
  <si>
    <t>HH776</t>
  </si>
  <si>
    <t>홀)아이메탈글리터AD10선샤인</t>
  </si>
  <si>
    <t>H)EYE METAL GLITTER AD 10 SUNSHINE</t>
  </si>
  <si>
    <t>HH777</t>
  </si>
  <si>
    <t>홀)아이메탈글리터AD11스윗하트</t>
  </si>
  <si>
    <t>H)EYE METAL GLITTER AD 11 SWEETHEART</t>
  </si>
  <si>
    <t>HH778</t>
  </si>
  <si>
    <t>홀)레스온스킨레드니스카밍시카응급키트</t>
  </si>
  <si>
    <t>H)Less on Skin Redness Calming CICA Emergency Kit</t>
  </si>
  <si>
    <t>HH779</t>
  </si>
  <si>
    <t>홀)매직툴라지섀도우브러쉬</t>
  </si>
  <si>
    <t>H)MAGIC TOOL LARGE EYESHADOW BRUSH</t>
  </si>
  <si>
    <t>HH780</t>
  </si>
  <si>
    <t>홀)매직툴스몰섀도우브러쉬</t>
  </si>
  <si>
    <t>H)MAGIC TOOL SMALL EYESHADOW BRUSH</t>
  </si>
  <si>
    <t>HH781</t>
  </si>
  <si>
    <t>홀)매직툴오토립브러쉬</t>
  </si>
  <si>
    <t>H)MAGIC TOOL AUTO LIP BRUSH</t>
  </si>
  <si>
    <t>HH782</t>
  </si>
  <si>
    <t>홀)매직툴트위저</t>
  </si>
  <si>
    <t>H)MAGIC TOOL TWEEZER</t>
  </si>
  <si>
    <t>HH783</t>
  </si>
  <si>
    <t>홀)매직툴젤리도우블러셔퍼프</t>
  </si>
  <si>
    <t>H)MAGIC TOOL JELLY DOUGH BLUSHER PUFF</t>
  </si>
  <si>
    <t>HH784</t>
  </si>
  <si>
    <t>홀)매직툴파우더용극세사퍼프</t>
  </si>
  <si>
    <t>H)MAGIC TOOL POWDER MICRO FIBER PUFF</t>
  </si>
  <si>
    <t>HH785</t>
  </si>
  <si>
    <t>홀)매직툴팩트용후로킹퍼프2P</t>
  </si>
  <si>
    <t>H)MAGIC TOOL PACT FLOCKING PUFF 2P</t>
  </si>
  <si>
    <t>HH786</t>
  </si>
  <si>
    <t>홀)매직툴하이드로맥스에어퍼프</t>
  </si>
  <si>
    <t>H)MAGIC TOOL  HYDRO MAX AIR PUFF</t>
  </si>
  <si>
    <t>HH787</t>
  </si>
  <si>
    <t>홀)클린업립앤아이메이크업리무버100</t>
  </si>
  <si>
    <t>H)CLEAN UP LIP&amp;EYE MAKEUP REMOVER 100</t>
  </si>
  <si>
    <t>HH788</t>
  </si>
  <si>
    <t>[유럽]홀)3초보습스타터[수분·보습·히알루론산]150AD</t>
  </si>
  <si>
    <t>H)3 Seconds Starter 'Hyaluronic Acid' AD</t>
  </si>
  <si>
    <t>HH789</t>
  </si>
  <si>
    <t>[유럽]홀)3초보습스타터[탄력·보습·콜라겐]150AD</t>
  </si>
  <si>
    <t>H)3 Seconds Starter 'Collagen' AD</t>
  </si>
  <si>
    <t>HH790</t>
  </si>
  <si>
    <t>[유럽]홀)3초보습스타터[미백·보습·비타민C]150AD</t>
  </si>
  <si>
    <t>H)3 Seconds Starter 'Vita Complex' AD</t>
  </si>
  <si>
    <t>HH791</t>
  </si>
  <si>
    <t>홀)굳세라수퍼세라마이드크림인세럼50ml</t>
  </si>
  <si>
    <t>H)Good Cera Super Ceramide Cream 50ml</t>
  </si>
  <si>
    <t>HH792</t>
  </si>
  <si>
    <t>홀)아이스팽글리터06쉘파츠</t>
  </si>
  <si>
    <t>H)EYE SPANGLITTER 06 SHELL PARTS</t>
  </si>
  <si>
    <t>HH793</t>
  </si>
  <si>
    <t>홀)아이스팽글리터07페어리파츠</t>
  </si>
  <si>
    <t>H)EYE SPANGLITTER 07 FAIRY PARTS</t>
  </si>
  <si>
    <t>HH794</t>
  </si>
  <si>
    <t>홀)마이페이브아이섀도우팔레트01헤이즐</t>
  </si>
  <si>
    <t>H)MY FAVE EYESHADOWPALETTE 01 HEIZLE</t>
  </si>
  <si>
    <t>HH795</t>
  </si>
  <si>
    <t>홀)마이페이브아이섀도우팔레트02멜바</t>
  </si>
  <si>
    <t>H)MY FAVE EYESHADOWPALETTE 02 MELBA</t>
  </si>
  <si>
    <t>HH796</t>
  </si>
  <si>
    <t>홀)마이페이브아이섀도우팔레트03로즐리</t>
  </si>
  <si>
    <t>H)MY FAVE EYESHADOWPALETTE 03 ROZELY</t>
  </si>
  <si>
    <t>HH797</t>
  </si>
  <si>
    <t>홀)마이페이브아이섀도우팔레트04트러플</t>
  </si>
  <si>
    <t>H)MY FAVE EYESHADOWPALETTE 04 TRUFFLE</t>
  </si>
  <si>
    <t>HH798</t>
  </si>
  <si>
    <t>홀)하드커버글로우파운데이션EX01웜아이보리(단품)</t>
  </si>
  <si>
    <t>H)Hard Cover Glow Foundation EX 01 Warm Ivory</t>
  </si>
  <si>
    <t>HH799</t>
  </si>
  <si>
    <t>홀)하드커버글로우파운데이션EX02페탈(단품)</t>
  </si>
  <si>
    <t>H)Hard Cover Glow Foundation EX 02 Petal</t>
  </si>
  <si>
    <t>HH800</t>
  </si>
  <si>
    <t>홀)하드커버글로우파운데이션EX03샌드아이보리(단품)</t>
  </si>
  <si>
    <t>H)Hard Cover Glow Foundation EX 03 Sand Ivory</t>
  </si>
  <si>
    <t>HH801</t>
  </si>
  <si>
    <t>홀)하드커버글로우파운데이션EX04허니(단품)</t>
  </si>
  <si>
    <t>H)Hard Cover Glow Foundation EX 04 Honey</t>
  </si>
  <si>
    <t>HH802</t>
  </si>
  <si>
    <t>홀)하드커버글로우파운데이션EX05탠(단품)</t>
  </si>
  <si>
    <t>H)Hard Cover Glow Foundation EX 05 Tan</t>
  </si>
  <si>
    <t>HH803</t>
  </si>
  <si>
    <t>홀)마이페이브무드아이팔레트01데이지</t>
  </si>
  <si>
    <t>H)MY FAVE MOOD EYE PALETTE 01DAIZY</t>
  </si>
  <si>
    <t>HH804</t>
  </si>
  <si>
    <t>홀)마이페이브무드아이팔레트02무니</t>
  </si>
  <si>
    <t>H)MY FAVE MOOD EYE PALETTE 02MOONY</t>
  </si>
  <si>
    <t>HH805</t>
  </si>
  <si>
    <t>홀)퓨어에센스마스크시트AD아보카도23ml</t>
  </si>
  <si>
    <t>H)Pure essence mask sheet-Avocado(AD)(23ml)</t>
  </si>
  <si>
    <t>HH806</t>
  </si>
  <si>
    <t>홀)퓨어에센스마스크시트AD아사이베리23ml</t>
  </si>
  <si>
    <t>H)Pure essence mask sheet-ACaiBerry(AD)(23ml)</t>
  </si>
  <si>
    <t>HH807</t>
  </si>
  <si>
    <t>홀)퓨어에센스마스크시트AD그린티23ml</t>
  </si>
  <si>
    <t>H)Pure essence mask sheet-Greentea(AD)(23ml)</t>
  </si>
  <si>
    <t>HH808</t>
  </si>
  <si>
    <t>홀)퓨어에센스마스크시트AD라이스23ml</t>
  </si>
  <si>
    <t>H)Pure essence mask sheet-Rice(AD)(23ml)</t>
  </si>
  <si>
    <t>HH809</t>
  </si>
  <si>
    <t>홀)퓨어에센스마스크시트AD오이23ml</t>
  </si>
  <si>
    <t>H)Pure essence mask sheet-Cucumber(AD)(23ml)</t>
  </si>
  <si>
    <t>HH810</t>
  </si>
  <si>
    <t>홀)퓨어에센스마스크시트AD딸기23ml</t>
  </si>
  <si>
    <t>H)Pure essence mask sheet-Strawberry(AD)(23ml)</t>
  </si>
  <si>
    <t>HH811</t>
  </si>
  <si>
    <t>홀)퓨어에센스마스크시트AD다마스크로즈23ml</t>
  </si>
  <si>
    <t>H)Pure essence mask sheet-DamaskRose(AD)(23ml)</t>
  </si>
  <si>
    <t>HH812</t>
  </si>
  <si>
    <t>홀)퓨어에센스마스크시트AD레몬23ml</t>
  </si>
  <si>
    <t>H)Pure essence mask sheet-Lemon(AD)(23ml)</t>
  </si>
  <si>
    <t>HH813</t>
  </si>
  <si>
    <t>홀)퓨어에센스마스크시트AD참숯23ml</t>
  </si>
  <si>
    <t>H)Pure essence mask sheet-charcoal(AD)(23ml)</t>
  </si>
  <si>
    <t>HH814</t>
  </si>
  <si>
    <t>홀)퓨어에센스마스크시트AD진주23ml</t>
  </si>
  <si>
    <t>H)Pure essence mask sheet-Pearl(AD)(23ml)</t>
  </si>
  <si>
    <t>HH815</t>
  </si>
  <si>
    <t>홀)퓨어에센스마스크시트AD시어버터23ml</t>
  </si>
  <si>
    <t>H)Pure essence mask sheet-Sharebutter(AD)(23ml)</t>
  </si>
  <si>
    <t>HH816</t>
  </si>
  <si>
    <t>홀)퓨어에센스마스크시트AD쑥23ml</t>
  </si>
  <si>
    <t>H)Pure essence mask sheet-Mugwort(AD)(23ml)</t>
  </si>
  <si>
    <t>HH817</t>
  </si>
  <si>
    <t>홀)워터멜론96%수딩젤390mlAD</t>
  </si>
  <si>
    <t>Hol)WATERMELON 96% SOOTHING GEL 390ML AD</t>
  </si>
  <si>
    <t>HH818</t>
  </si>
  <si>
    <t>홀)골드키위비타씨플러스브라이트닝세럼45ml</t>
  </si>
  <si>
    <t>GOLD KIWI VITA C+ BRIGHTENING SERUM 45ml</t>
  </si>
  <si>
    <t>HH819</t>
  </si>
  <si>
    <t>홀)골드키위비타씨플러스브라이트닝세럼기획세트</t>
  </si>
  <si>
    <t>H)GOLD KIWI VITA C+ BRIGHTENING SERUM SET</t>
  </si>
  <si>
    <t>HH820</t>
  </si>
  <si>
    <t>홀)멜로우글라이딩펜슬라이너01그레이지</t>
  </si>
  <si>
    <t>H)MELLOW GLIDING PENCIL LINER 01 GREIGE</t>
  </si>
  <si>
    <t>HH821</t>
  </si>
  <si>
    <t>홀)멜로우글라이딩펜슬라이너02카카오닙스</t>
  </si>
  <si>
    <t>H)MELLOW GLIDING PENCIL LINER 02 CACAO NIBS</t>
  </si>
  <si>
    <t>HH822</t>
  </si>
  <si>
    <t>홀)멜로우글라이딩펜슬라이너03카라멜크로플</t>
  </si>
  <si>
    <t>H)MELLOW GLIDING PENCIL LINER 03 CARAMEL CROIFFLE</t>
  </si>
  <si>
    <t>HH823</t>
  </si>
  <si>
    <t>홀)멜로우글라이딩펜슬라이너04코랄브륄레</t>
  </si>
  <si>
    <t>H)MELLOW GLIDING PENCIL LINER 04 CORAL BRULEE</t>
  </si>
  <si>
    <t>HH824</t>
  </si>
  <si>
    <t>홀)멜로우글라이딩펜슬라이너05퓨어멜로우</t>
  </si>
  <si>
    <t>H)MELLOW GLIDING PENCIL LINER 05 PURE MELLOW</t>
  </si>
  <si>
    <t>HH825</t>
  </si>
  <si>
    <t>홀)골드키위비타씨플러스브라이트닝토너기획세트</t>
  </si>
  <si>
    <t>H)GOLD KIWI VITA C+ BRIGHTENING TONER SET</t>
  </si>
  <si>
    <t>HH826</t>
  </si>
  <si>
    <t>홀)골드키위비타씨플러스브라이트닝토너150ml</t>
  </si>
  <si>
    <t>H)GOLD KIWI VITA C+ BRIGHTENING TONER 150ml</t>
  </si>
  <si>
    <t>HH827</t>
  </si>
  <si>
    <t>홀)하트크러쉬젤리벨벳틴트01브레이싱</t>
  </si>
  <si>
    <t>H)HEART CRUSH JELLY VELVET TINT 01 BRACING</t>
  </si>
  <si>
    <t>HH828</t>
  </si>
  <si>
    <t>홀)하트크러쉬젤리벨벳틴트02프리스키</t>
  </si>
  <si>
    <t>H)HEART CRUSH JELLY VELVET TINT 02 FRISKY</t>
  </si>
  <si>
    <t>HH829</t>
  </si>
  <si>
    <t>홀)하트크러쉬젤리벨벳틴트03헤일로</t>
  </si>
  <si>
    <t>H)HEART CRUSH JELLY VELVET TINT 03 HALO</t>
  </si>
  <si>
    <t>HH830</t>
  </si>
  <si>
    <t>홀)하트크러쉬젤리벨벳틴트04지피</t>
  </si>
  <si>
    <t>H)HEART CRUSH JELLY VELVET TINT 04 ZIPPY</t>
  </si>
  <si>
    <t>HH831</t>
  </si>
  <si>
    <t>홀)하트크러쉬젤리벨벳틴트05루어러</t>
  </si>
  <si>
    <t>H)HEART CRUSH JELLY VELVET TINT 05 LURER</t>
  </si>
  <si>
    <t>HH832</t>
  </si>
  <si>
    <t>홀)하트크러쉬젤리벨벳틴트06드라우지</t>
  </si>
  <si>
    <t>H)HEART CRUSH JELLY VELVET TINT 06 DROWSY</t>
  </si>
  <si>
    <t>HH833</t>
  </si>
  <si>
    <t>홀)하트크러쉬젤리벨벳틴트07더스키</t>
  </si>
  <si>
    <t>H)HEART CRUSH JELLY VELVET TINT 07 DUSKY</t>
  </si>
  <si>
    <t>HH834</t>
  </si>
  <si>
    <t>홀)마이페이브아이섀도우팔레트05메리</t>
  </si>
  <si>
    <t>H)MY FAVE EYESHADOW PALETTE 05 MERRY</t>
  </si>
  <si>
    <t>HH835</t>
  </si>
  <si>
    <t>홀)마이페이브아이섀도우팔레트06드리미</t>
  </si>
  <si>
    <t>H)MY FAVE EYESHADOW PALETTE 06 DREAMY</t>
  </si>
  <si>
    <t>HH836</t>
  </si>
  <si>
    <t>홀)허니로얄락틴세럼미스트120</t>
  </si>
  <si>
    <t>H)HONEY ROYALACTIN SERUM MIST</t>
  </si>
  <si>
    <t>HH837</t>
  </si>
  <si>
    <t>홀)허니로얄락틴인텐시브아이크림30</t>
  </si>
  <si>
    <t>H)HONEY ROYALACTIN INTENSIVE EYE CREAM</t>
  </si>
  <si>
    <t>HH838</t>
  </si>
  <si>
    <t>홀)허니로얄락틴글로우크림50</t>
  </si>
  <si>
    <t>H)HONEY ROYALACTIN GLOW CREAM</t>
  </si>
  <si>
    <t>HH839</t>
  </si>
  <si>
    <t>홀)허니로얄락틴프로폴리스앰플기획세트</t>
  </si>
  <si>
    <t>H)HONEY ROYALACTIN PROPOLIS AMPOULE SET</t>
  </si>
  <si>
    <t>HH840</t>
  </si>
  <si>
    <t>홀)골드키위비타씨플러스브라이트닝세럼더블에디션</t>
  </si>
  <si>
    <t>H)GOLD KIWI VITA C+ BRIGHTENING SERUM DOUBLE EDITION</t>
  </si>
  <si>
    <t>HH841</t>
  </si>
  <si>
    <t>홀)더블이펙터콜라겐크림200ml(온라인)</t>
  </si>
  <si>
    <t>H)Double Effector Collagen Cream 200ml</t>
  </si>
  <si>
    <t>HH842</t>
  </si>
  <si>
    <t>홀)꿀피부슬리핑팩블루베리꿀AD90ml</t>
  </si>
  <si>
    <t>H)Honey Blueberry Sleeping Pack</t>
  </si>
  <si>
    <t>HH843</t>
  </si>
  <si>
    <t>홀)꿀피부슬리핑팩아세로라꿀AD90ml</t>
  </si>
  <si>
    <t>H)Honey Acerola Sleeping Pack</t>
  </si>
  <si>
    <t>HH844</t>
  </si>
  <si>
    <t>홀)꿀피부슬리핑팩카놀라꿀AD90ml</t>
  </si>
  <si>
    <t>H)Honey Canola Sleeping Pack</t>
  </si>
  <si>
    <t>HH845</t>
  </si>
  <si>
    <t>홀)골드키위비타씨플러스브라이트닝슬리핑크림80ml</t>
  </si>
  <si>
    <t>H)GOLD KIWI VITA C+ BRIGHTENING SLEEPING CREAM80ml</t>
  </si>
  <si>
    <t>HH846</t>
  </si>
  <si>
    <t>홀)밀키듀밤01잼</t>
  </si>
  <si>
    <t>H)MILKY DEW BALM 01JAM</t>
  </si>
  <si>
    <t>HH847</t>
  </si>
  <si>
    <t>홀)밀키듀밤02오트</t>
  </si>
  <si>
    <t>H)MILKY DEW BALM 02</t>
  </si>
  <si>
    <t>HH848</t>
  </si>
  <si>
    <t>홀)밀키듀밤03커드</t>
  </si>
  <si>
    <t>H)MILKY DEW BALM 03</t>
  </si>
  <si>
    <t>HH849</t>
  </si>
  <si>
    <t>홀)밀키듀밤04보바</t>
  </si>
  <si>
    <t>H)MILKY DEW BALM 04</t>
  </si>
  <si>
    <t>HH850</t>
  </si>
  <si>
    <t>홀)밀키듀밤05파나</t>
  </si>
  <si>
    <t>H)MILKY DEW BALM 05</t>
  </si>
  <si>
    <t>HH851</t>
  </si>
  <si>
    <t>홀)슈가릿크림섀도우01버터스카치</t>
  </si>
  <si>
    <t>HOL) SUGERLIT CREAM SHADOW 01 BUTTER SCOTCH</t>
  </si>
  <si>
    <t>HH852</t>
  </si>
  <si>
    <t>홀)슈가릿크림섀도우02핑커레스트</t>
  </si>
  <si>
    <t>HOL) SUGERLIT CREAM SHADOW 02 PINKEREST</t>
  </si>
  <si>
    <t>HH853</t>
  </si>
  <si>
    <t>홀)슈가릿크림섀도우03라일러스</t>
  </si>
  <si>
    <t>HOL) SUGERLIT CREAM SHADOW 03 LILAS</t>
  </si>
  <si>
    <t>HH854</t>
  </si>
  <si>
    <t>홀)슈가릿크림섀도우04스모크밤</t>
  </si>
  <si>
    <t>HOL) SUGERLIT CREAM SHADOW 04 SMOKE BOMB</t>
  </si>
  <si>
    <t>HH855</t>
  </si>
  <si>
    <t>홀)슈가릿크림섀도우05로즈에스트</t>
  </si>
  <si>
    <t>HOL) SUGERLIT CREAM SHADOW 05 ROSE AESTH</t>
  </si>
  <si>
    <t>HH856</t>
  </si>
  <si>
    <t>홀)워터바이브틴트01후피</t>
  </si>
  <si>
    <t>H)WATER VIBE TINT 01WHOOPEE</t>
  </si>
  <si>
    <t>HH857</t>
  </si>
  <si>
    <t>홀)워터바이브틴트02걸프</t>
  </si>
  <si>
    <t>H)WATER VIBE TINT 02GULP</t>
  </si>
  <si>
    <t>HH858</t>
  </si>
  <si>
    <t>홀)워터바이브틴트03스플랫</t>
  </si>
  <si>
    <t>H)WATER VIBE TINT 03SPLAT</t>
  </si>
  <si>
    <t>HH859</t>
  </si>
  <si>
    <t>홀)워터바이브틴트04퍼들</t>
  </si>
  <si>
    <t>H)WATER VIBE TINT 04PUDDLE</t>
  </si>
  <si>
    <t>HH860</t>
  </si>
  <si>
    <t>홀)워터바이브틴트05딥트</t>
  </si>
  <si>
    <t>H)WATER VIBE TINT 05DIPPED</t>
  </si>
  <si>
    <t>HH861</t>
  </si>
  <si>
    <t>홀)워터바이브틴트06고고</t>
  </si>
  <si>
    <t>H)WATER VIBE TINT 06GOGO</t>
  </si>
  <si>
    <t>INNISFREE</t>
  </si>
  <si>
    <t>IN001</t>
  </si>
  <si>
    <t>이니스프리 마이헤어레시피리페어링오일세럼(극손상모발용) 70mL (2020)</t>
  </si>
  <si>
    <t>innisfree My Hair Recipe Repairing Oil Serum [for Damaged Hair]</t>
  </si>
  <si>
    <t>IN002</t>
  </si>
  <si>
    <t>이니스프리 마이헤어레시피모이스춰라이징오일세럼(건조모발용) 70mL (2020)</t>
  </si>
  <si>
    <t>innisfree My Hair Recipe Moisturizing Oil Serum [for Dry Hair]</t>
  </si>
  <si>
    <t>IN003</t>
  </si>
  <si>
    <t>이니스프리 애플씨드 립앤아이메이크업리무버티슈 30매 (2020)</t>
  </si>
  <si>
    <t>innisfree Apple Seed Lip &amp; Eye Makeup Remover Tissue</t>
  </si>
  <si>
    <t>IN004</t>
  </si>
  <si>
    <t>이니스프리 애플씨드 클렌징티슈 15매 (2020)</t>
  </si>
  <si>
    <t>innisfree Apple Seed Cleansing Tissue</t>
  </si>
  <si>
    <t>IN005</t>
  </si>
  <si>
    <t>이니스프리 마이퍼퓸드바디워터릴리바디클렌저 20ml_TO GO (2020)</t>
  </si>
  <si>
    <t>innisfree My Perfumed Body Body Cleanser with Water Lily Scent</t>
  </si>
  <si>
    <t>IN006</t>
  </si>
  <si>
    <t>이니스프리 마이퍼퓸드바디워터릴리바디로션 20ml_TO GO (2020)</t>
  </si>
  <si>
    <t>innisfree My Perfumed Body Body Lotion with Water Lily Scent</t>
  </si>
  <si>
    <t>IN007</t>
  </si>
  <si>
    <t>이니스프리 국화여성티슈 10매 (2020)</t>
  </si>
  <si>
    <t>innisfree Chrysanthemum Lady Tissue</t>
  </si>
  <si>
    <t>IN008</t>
  </si>
  <si>
    <t>이니스프리 마이메이크업클렌징 크리미 폼 175g (2020)</t>
  </si>
  <si>
    <t>innisfree MY makeupcleansing form</t>
  </si>
  <si>
    <t>IN009</t>
  </si>
  <si>
    <t>이니스프리 마이메이크업클렌징 미셀라오일워터 200ml (2019)</t>
  </si>
  <si>
    <t>innisfree My Makeup Cleanser - Micellar Oil Water</t>
  </si>
  <si>
    <t>IN010</t>
  </si>
  <si>
    <t>이니스프리 마이메이크업클렌징 크리미폼 175ml (2019)</t>
  </si>
  <si>
    <t>innisfree My Makeup Cleanser - Creamy Foam</t>
  </si>
  <si>
    <t>IN011</t>
  </si>
  <si>
    <t>이니스프리 애플씨드 클렌징오일 150mL (2020)</t>
  </si>
  <si>
    <t>innisfree Apple Seed Cleansing Oil</t>
  </si>
  <si>
    <t>IN012</t>
  </si>
  <si>
    <t>이니스프리 애플씨드 클렌징크림 150mL AD (2020)</t>
  </si>
  <si>
    <t>innisfree Apple Seed Cleansing Cream</t>
  </si>
  <si>
    <t>IN013</t>
  </si>
  <si>
    <t>이니스프리 애플씨드 소프트 클렌징폼 150g (2020)</t>
  </si>
  <si>
    <t>innisfree Apple Seed Soft Cleansing Foam</t>
  </si>
  <si>
    <t>IN014</t>
  </si>
  <si>
    <t>이니스프리 애플씨드 버블 클렌저 150mL</t>
  </si>
  <si>
    <t>innisfree Apple Seed Bubble Cleanser</t>
  </si>
  <si>
    <t>IN015</t>
  </si>
  <si>
    <t>이니스프리 애플씨드클렌징티슈 15매 (2019)</t>
  </si>
  <si>
    <t>innisfree Apple Seed Cleansing Tissue 15</t>
  </si>
  <si>
    <t>IN016</t>
  </si>
  <si>
    <t>이니스프리 애플씨드 립앤아이메이크업리무버 100mL (2020)</t>
  </si>
  <si>
    <t>innisfree Apple Seed Lip &amp; Eye Makeup Remover 100ml</t>
  </si>
  <si>
    <t>IN017</t>
  </si>
  <si>
    <t>이니스프리 애플씨드립앤아이메이크업리무버티슈 30매 (2019)</t>
  </si>
  <si>
    <t>innisfree Apple Seed Lip &amp; Eye Makeup Remover Tissue 30</t>
  </si>
  <si>
    <t>IN018</t>
  </si>
  <si>
    <t>이니스프리 화산송이모공폼 150G (2020)</t>
  </si>
  <si>
    <t>innisfree Jeju Volcanic Pore Cleansing Foam EX</t>
  </si>
  <si>
    <t>IN019</t>
  </si>
  <si>
    <t>이니스프리 수퍼화산송이모공미셀라클렌징폼 2X 150g (2020)</t>
  </si>
  <si>
    <t>innisfree Super Volcanic Pore Micellar Cleansing Foam 2X</t>
  </si>
  <si>
    <t>IN020</t>
  </si>
  <si>
    <t>이니스프리 화산송이모공폼 (대용량) 300G (2020)</t>
  </si>
  <si>
    <t>IN021</t>
  </si>
  <si>
    <t>이니스프리 화산송이모공토너 2X  200mL (2019)</t>
  </si>
  <si>
    <t>innisfree Jeju Volcanic Pore Toner 2X</t>
  </si>
  <si>
    <t>IN022</t>
  </si>
  <si>
    <t>이니스프리 화산송이모공비누 100g (2019)</t>
  </si>
  <si>
    <t>innisfree Jeju Volcanic Pore Soap</t>
  </si>
  <si>
    <t>IN023</t>
  </si>
  <si>
    <t>이니스프리 화산송이코팩 (2019) 1매</t>
  </si>
  <si>
    <t>innisfree Jeju Volcanic Nose Pack 1</t>
  </si>
  <si>
    <t>IN024</t>
  </si>
  <si>
    <t>이니스프리 화산송이코팩 (2019) 6매</t>
  </si>
  <si>
    <t>innisfree Jeju Volcanic Nose Pack 6</t>
  </si>
  <si>
    <t>IN025</t>
  </si>
  <si>
    <t>이니스프리 오리지날 화산송이 모공마스크 100mL (2019)</t>
  </si>
  <si>
    <t>innisfree Jeju Volcanic Pore Clay Mask</t>
  </si>
  <si>
    <t>IN026</t>
  </si>
  <si>
    <t>이니스프리 수퍼화산송이모공마스크 2X 100mL (2019)</t>
  </si>
  <si>
    <t>innisfree Super Volcanic Pore Clay Mask_2X</t>
  </si>
  <si>
    <t>IN027</t>
  </si>
  <si>
    <t>이니스프리 수퍼화산송이필오프마스크 2X 100mL (2019)</t>
  </si>
  <si>
    <t>innisfree Super Volcanic Peel Off Mask 2X</t>
  </si>
  <si>
    <t>IN028</t>
  </si>
  <si>
    <t>이니스프리 화산송이클레이무스마스크 100mL (2019)</t>
  </si>
  <si>
    <t>innisfree Jeju Volcanic Clay Mousse Mask EX</t>
  </si>
  <si>
    <t>IN029</t>
  </si>
  <si>
    <t>이니스프리 수퍼화산송이클레이무스마스크 2X 100mL (2019)</t>
  </si>
  <si>
    <t>innisfree Super Volcanic Clay Mousse Mask 2X</t>
  </si>
  <si>
    <t>IN030</t>
  </si>
  <si>
    <t>이니스프리 청보리고마쥬필링마스크 120mL (2019)</t>
  </si>
  <si>
    <t>innisfree Green Barley Gommage Peeling Mask</t>
  </si>
  <si>
    <t>IN031</t>
  </si>
  <si>
    <t>이니스프리 청보리버블클렌저 150mL (2019)</t>
  </si>
  <si>
    <t>innisfree Green Barley Bubble Cleanser</t>
  </si>
  <si>
    <t>IN032</t>
  </si>
  <si>
    <t>이니스프리 청보리클렌징크림 150mL (2020)</t>
  </si>
  <si>
    <t>innisfree Green Barley Cleansing Cream</t>
  </si>
  <si>
    <t>IN033</t>
  </si>
  <si>
    <t>이니스프리 청보리클렌징티슈 50매 (2019)</t>
  </si>
  <si>
    <t>innisfree Green Barley Multi Cleansing Tissue</t>
  </si>
  <si>
    <t>IN034</t>
  </si>
  <si>
    <t>이니스프리 청보리필링토너 250mL (2019)</t>
  </si>
  <si>
    <t>innisfree Green Barley Peeling Toner</t>
  </si>
  <si>
    <t>IN035</t>
  </si>
  <si>
    <t>이니스프리 알로에리바이탈수딩젤 300mL (2019)</t>
  </si>
  <si>
    <t>innisfree Aloe Revital Soothing Gel</t>
  </si>
  <si>
    <t>IN036</t>
  </si>
  <si>
    <t>이니스프리 알로에리바이탈스킨미스트 120mL (2019)</t>
  </si>
  <si>
    <t>innisfree Aloe Revital Skin Mist</t>
  </si>
  <si>
    <t>IN037</t>
  </si>
  <si>
    <t>이니스프리 알로에리바이탈슬리핑팩 100mL (2019)</t>
  </si>
  <si>
    <t>innisfree Aloe Revital Sleeping Pack</t>
  </si>
  <si>
    <t>IN038</t>
  </si>
  <si>
    <t>이니스프리 씨솔트퍼펙트클렌저﻿ 130mL (2019)</t>
  </si>
  <si>
    <t>innisfree Sea Salt Perfect Cleanser</t>
  </si>
  <si>
    <t>IN039</t>
  </si>
  <si>
    <t>이니스프리 더마 그린티 프로바이오틱스 크림 50mL (20)</t>
  </si>
  <si>
    <t>innisfree Derma Green Tea Probiotics Cream</t>
  </si>
  <si>
    <t>IN040</t>
  </si>
  <si>
    <t>이니스프리 더마 미셀라 클렌징워터 모이스트 250mL (2020)</t>
  </si>
  <si>
    <t>innisfree Derma Micellar Cleansing Water [Moist]</t>
  </si>
  <si>
    <t>IN041</t>
  </si>
  <si>
    <t>이니스프리 진저허니앰플스킨 200mL (2019)</t>
  </si>
  <si>
    <t>innisfree Ginger Honey Ampoule Skin</t>
  </si>
  <si>
    <t>IN042</t>
  </si>
  <si>
    <t>이니스프리 진저허니에센셜로션 160mL (2019)</t>
  </si>
  <si>
    <t>innisfree Ginger Honey Essential Lotion</t>
  </si>
  <si>
    <t>IN043</t>
  </si>
  <si>
    <t>이니스프리 진저허니크림 50mL (2019)</t>
  </si>
  <si>
    <t>innisfree Ginger Honey Cream</t>
  </si>
  <si>
    <t>IN044</t>
  </si>
  <si>
    <t>이니스프리 유채꿀핸드버터 50mL (2019)</t>
  </si>
  <si>
    <t>innisfree Canola Honey Hand Butter EX</t>
  </si>
  <si>
    <t>IN045</t>
  </si>
  <si>
    <t>이니스프리 유채오일립슬리핑마스크 17g  (2019AD)</t>
  </si>
  <si>
    <t>innisfree Lip Sleeping Mask with Canola Oil</t>
  </si>
  <si>
    <t>IN046</t>
  </si>
  <si>
    <t>이니스프리 유채꿀립밤 (2019)</t>
  </si>
  <si>
    <t>innisfree Canola Honey Lip Balm</t>
  </si>
  <si>
    <t>IN047</t>
  </si>
  <si>
    <t>이니스프리 유채꿀립밤_초보습 (2019)</t>
  </si>
  <si>
    <t>innisfree Canola Honey Lip Balm Intensive Moisture</t>
  </si>
  <si>
    <t>IN048</t>
  </si>
  <si>
    <t>이니스프리 한란인리치드크림 50mL (2019)</t>
  </si>
  <si>
    <t>innisfree Jeju Orchid Enriched Cream</t>
  </si>
  <si>
    <t>IN049</t>
  </si>
  <si>
    <t>이니스프리 한란인텐스크림 50mL (2019)</t>
  </si>
  <si>
    <t>innisfree Jeju Orchid Intense Cream</t>
  </si>
  <si>
    <t>IN050</t>
  </si>
  <si>
    <t>이니스프리 한란스킨 200mL (2019)</t>
  </si>
  <si>
    <t>innisfree Jeju Orchid Skin</t>
  </si>
  <si>
    <t>IN051</t>
  </si>
  <si>
    <t>이니스프리 한란로션 160mL (2019)</t>
  </si>
  <si>
    <t>innisfree Jeju Orchid Lotion</t>
  </si>
  <si>
    <t>IN052</t>
  </si>
  <si>
    <t>이니스프리 한란인리치드에센스 50mL (2019)</t>
  </si>
  <si>
    <t>innisfree Jeju Orchid Enriched Essence</t>
  </si>
  <si>
    <t>IN053</t>
  </si>
  <si>
    <t>이니스프리 한란아이크림 30mL (2019)</t>
  </si>
  <si>
    <t>innisfree Jeju Orchid Eye Cream</t>
  </si>
  <si>
    <t>IN054</t>
  </si>
  <si>
    <t>이니스프리 한란슬리핑마스크 80mL (2019)</t>
  </si>
  <si>
    <t>innisfree Jeju Orchid Sleeping Mask</t>
  </si>
  <si>
    <t>IN055</t>
  </si>
  <si>
    <t>이니스프리 한란핸드크림 SPF15 50mL (2019)</t>
  </si>
  <si>
    <t>innisfree Orchid Hand Cream SPF 15 PA+ EX</t>
  </si>
  <si>
    <t>IN056</t>
  </si>
  <si>
    <t>이니스프리 자연발효에너지오일 30mL (2019)</t>
  </si>
  <si>
    <t>innisfree Soybean Energy Oil EX</t>
  </si>
  <si>
    <t>IN057</t>
  </si>
  <si>
    <t>이니스프리 자연발효에너지스킨 200mL (2019)</t>
  </si>
  <si>
    <t>innisfree Soybean Energy Skin EX</t>
  </si>
  <si>
    <t>IN058</t>
  </si>
  <si>
    <t>이니스프리 자연발효에너지로션 160mL (2019)</t>
  </si>
  <si>
    <t>innisfree Soybean Energy Lotion EX</t>
  </si>
  <si>
    <t>IN059</t>
  </si>
  <si>
    <t>이니스프리 자연발효에너지에센스 150mL (2019)</t>
  </si>
  <si>
    <t>innisfree Soybean Energy Essence</t>
  </si>
  <si>
    <t>IN060</t>
  </si>
  <si>
    <t>이니스프리 자연발효에너지크림 50mL (2019)</t>
  </si>
  <si>
    <t>innisfree Soybean Energy Cream EX</t>
  </si>
  <si>
    <t>IN061</t>
  </si>
  <si>
    <t>이니스프리 자연발효에너지넥크림 80mL (2019)</t>
  </si>
  <si>
    <t>innisfree Soybean Energy Neck Cream EX</t>
  </si>
  <si>
    <t>IN062</t>
  </si>
  <si>
    <t>이니스프리 노세범프라이머 25ml (2019)</t>
  </si>
  <si>
    <t>innisfree No-Sebum Primer</t>
  </si>
  <si>
    <t>IN063</t>
  </si>
  <si>
    <t>이니스프리 노세범블러프라이머 25mL (2019)</t>
  </si>
  <si>
    <t>innisfree No-Sebum Blur Primer</t>
  </si>
  <si>
    <t>IN064</t>
  </si>
  <si>
    <t>이니스프리 노세범모이스처파우더 5g (2018)</t>
  </si>
  <si>
    <t>innisfree No-sebum Moisture Powder</t>
  </si>
  <si>
    <t>IN065</t>
  </si>
  <si>
    <t>이니스프리 노세범미네랄팩트 8.5g (2020)</t>
  </si>
  <si>
    <t>innisfree No-Sebum Mineral Pact</t>
  </si>
  <si>
    <t>IN066</t>
  </si>
  <si>
    <t>이니스프리 노세범세팅스프레이 50.5g</t>
  </si>
  <si>
    <t>innisfree No-Sebum Setting Spray</t>
  </si>
  <si>
    <t>IN067</t>
  </si>
  <si>
    <t>이니스프리 포어블러파우더 11g</t>
  </si>
  <si>
    <t>innisfree Pore Blur Powder</t>
  </si>
  <si>
    <t>IN068</t>
  </si>
  <si>
    <t>이니스프리 포어블러프라이머 25ml</t>
  </si>
  <si>
    <t>innisfree Pore Blur Primer</t>
  </si>
  <si>
    <t>IN069</t>
  </si>
  <si>
    <t>이니스프리 포어블러팩트 12.5g</t>
  </si>
  <si>
    <t>innisfree Pore Blur Pact</t>
  </si>
  <si>
    <t>IN070</t>
  </si>
  <si>
    <t>이니스프리 포어블러메이크업커버크림 17N  SPF50+ PA++++</t>
  </si>
  <si>
    <t>innisfree Pore Blur Makeup Cover Cream 17N Ivory</t>
  </si>
  <si>
    <t>IN071</t>
  </si>
  <si>
    <t>이니스프리 포어블러메이크업커버크림 21N  SPF50+ PA++++</t>
  </si>
  <si>
    <t>innisfree Pore Blur Makeup Cover Cream  21N Vanilla</t>
  </si>
  <si>
    <t>IN072</t>
  </si>
  <si>
    <t>이니스프리 포어블러메이크업커버크림 23N  SPF50+ PA++++</t>
  </si>
  <si>
    <t>innisfree Pore Blur Makeup Cover Cream 23N Ginger</t>
  </si>
  <si>
    <t>IN073</t>
  </si>
  <si>
    <t>이니스프리 그린티폼클렌저 150mL (2019)</t>
  </si>
  <si>
    <t>innisfree Green Tea Foam Cleanser</t>
  </si>
  <si>
    <t>IN074</t>
  </si>
  <si>
    <t>이니스프리 그린티클렌징워터 300mL (2019)</t>
  </si>
  <si>
    <t>innisfree Green Tea Cleansing Water</t>
  </si>
  <si>
    <t>IN075</t>
  </si>
  <si>
    <t>이니스프리 그린티클렌징오일 150mL (2019)</t>
  </si>
  <si>
    <t>innisfree Green Tea Cleansing Oil</t>
  </si>
  <si>
    <t>IN076</t>
  </si>
  <si>
    <t>이니스프리 그린티밸런싱스킨 200mL (2019)</t>
  </si>
  <si>
    <t>innisfree Green Tea Balancing Skin EX</t>
  </si>
  <si>
    <t>IN077</t>
  </si>
  <si>
    <t>이니스프리 그린티밸런싱로션 160mL (2019)</t>
  </si>
  <si>
    <t>innisfree Green Tea Balancing Lotion EX</t>
  </si>
  <si>
    <t>IN078</t>
  </si>
  <si>
    <t>이니스프리 그린티밸런싱크림 50mL (2019)</t>
  </si>
  <si>
    <t>innisfree Green Tea Balancing Cream EX</t>
  </si>
  <si>
    <t>IN079</t>
  </si>
  <si>
    <t>이니스프리 그린티미스트 50mL (2019)</t>
  </si>
  <si>
    <t>innisfree Green Tea Mist</t>
  </si>
  <si>
    <t>IN080</t>
  </si>
  <si>
    <t>이니스프리 그린티미스트안개분사 120mL (2019)</t>
  </si>
  <si>
    <t>innisfree Green Tea Mist [Micro]</t>
  </si>
  <si>
    <t>IN081</t>
  </si>
  <si>
    <t>이니스프리 그린티미스트 150mL (2019)</t>
  </si>
  <si>
    <t>IN082</t>
  </si>
  <si>
    <t>이니스프리 그린티씨드오일 30mL (2019)</t>
  </si>
  <si>
    <t>innisfree Green Tea Seed Oil</t>
  </si>
  <si>
    <t>IN083</t>
  </si>
  <si>
    <t>이니스프리 그린티씨드세럼 80mL (2019)</t>
  </si>
  <si>
    <t>innisfree Green Tea Seed Serum</t>
  </si>
  <si>
    <t>IN084</t>
  </si>
  <si>
    <t>이니스프리 그린티씨드크림 50mL (2019)</t>
  </si>
  <si>
    <t>innisfree Green Tea Seed Cream</t>
  </si>
  <si>
    <t>IN085</t>
  </si>
  <si>
    <t>이니스프리 그린티씨드아이크림 30mL (2019)</t>
  </si>
  <si>
    <t>innisfree Green Tea Seed Eye Cream</t>
  </si>
  <si>
    <t>IN086</t>
  </si>
  <si>
    <t>이니스프리 그린티씨드스킨 200mL (2019)</t>
  </si>
  <si>
    <t>innisfree Green Tea Seed Skin</t>
  </si>
  <si>
    <t>IN087</t>
  </si>
  <si>
    <t>이니스프리 그린티씨드아이앤페이스볼 10mL (2019)</t>
  </si>
  <si>
    <t>innisfree Green Tea Seed Eye &amp; Face Ball</t>
  </si>
  <si>
    <t>IN088</t>
  </si>
  <si>
    <t>이니스프리 그린티씨드에센스인로션 100mL (2019)</t>
  </si>
  <si>
    <t>innisfree Green Tea Seed Essence-In-Lotion</t>
  </si>
  <si>
    <t>IN089</t>
  </si>
  <si>
    <t>이니스프리 그린티슬리핑마스크 80mL (2019)</t>
  </si>
  <si>
    <t>innisfree Green Tea Sleeping Mask</t>
  </si>
  <si>
    <t>IN090</t>
  </si>
  <si>
    <t>이니스프리 그린티립밤 3.6g  (2019AD)</t>
  </si>
  <si>
    <t>innisfree Green Tea Lip Balm</t>
  </si>
  <si>
    <t>IN091</t>
  </si>
  <si>
    <t>이니스프리 그린티립슬리핑마스크 17g  (2019AD)</t>
  </si>
  <si>
    <t>innisfree Lip Sleeping Mask with Green Tea</t>
  </si>
  <si>
    <t>IN092</t>
  </si>
  <si>
    <t>이니스프리 그린티립컨디셔닝오일</t>
  </si>
  <si>
    <t>innisfree Green Tea Lip Conditioning Oil</t>
  </si>
  <si>
    <t>IN093</t>
  </si>
  <si>
    <t>이니스프리 그린티밸런싱스킨케어세트 2종 (2019)</t>
  </si>
  <si>
    <t>innisfree Green Tea Balancing Skin Care Set EX</t>
  </si>
  <si>
    <t>IN094</t>
  </si>
  <si>
    <t>이니스프리 그린티밸런싱스킨_세븐데이즈_10mL (2019)</t>
  </si>
  <si>
    <t>innisfree Green Tea Balancing Skin sevendays</t>
  </si>
  <si>
    <t>IN095</t>
  </si>
  <si>
    <t>이니스프리 그린티밸런싱로션_세븐데이즈_10mL (2019)</t>
  </si>
  <si>
    <t>innisfree Green Tea Balancing Lotion sevendays</t>
  </si>
  <si>
    <t>IN096</t>
  </si>
  <si>
    <t>이니스프리 그린티밸런싱크림_세븐데이즈_5mL (2019)</t>
  </si>
  <si>
    <t>innisfree Green Tea Balancing Cream sevendays</t>
  </si>
  <si>
    <t>IN097</t>
  </si>
  <si>
    <t>이니스프리 그린티폼클렌저_세븐데이즈_10mL (2019)</t>
  </si>
  <si>
    <t>innisfree Green Tea Foam Cleanser sevendays</t>
  </si>
  <si>
    <t>IN098</t>
  </si>
  <si>
    <t>이니스프리 올리브리얼클렌징폼 150mL (2019)(19)</t>
  </si>
  <si>
    <t>innisfree Olive Real Cleansing Foam</t>
  </si>
  <si>
    <t>IN099</t>
  </si>
  <si>
    <t>이니스프리 올리브리얼클렌징오일 150mL (2019)</t>
  </si>
  <si>
    <t xml:space="preserve">innisfree Olive Real Cleansing Oil </t>
  </si>
  <si>
    <t>IN100</t>
  </si>
  <si>
    <t>이니스프리 올리브리얼클렌징티슈 30매 (2019)</t>
  </si>
  <si>
    <t>innisfree Olive Real Cleansing Tissue</t>
  </si>
  <si>
    <t>IN101</t>
  </si>
  <si>
    <t>이니스프리 올리브리얼스킨Ex. 200mL (2019)</t>
  </si>
  <si>
    <t xml:space="preserve">innisfree Olive Real Skin </t>
  </si>
  <si>
    <t>IN102</t>
  </si>
  <si>
    <t>이니스프리 올리브리얼로션Ex. 160mL (2019)</t>
  </si>
  <si>
    <t xml:space="preserve">innisfree Olive Real Lotion </t>
  </si>
  <si>
    <t>IN103</t>
  </si>
  <si>
    <t>이니스프리 올리브리얼세럼Ex. 50mL (2019)</t>
  </si>
  <si>
    <t xml:space="preserve">innisfree Olive Real Serum </t>
  </si>
  <si>
    <t>IN104</t>
  </si>
  <si>
    <t>이니스프리 올리브리얼파워크림Ex. 50mL (2019)</t>
  </si>
  <si>
    <t>innisfree Olive Real Power Cream</t>
  </si>
  <si>
    <t>IN105</t>
  </si>
  <si>
    <t>이니스프리 올리브리얼에센셜오일Ex. 30mL (2019)</t>
  </si>
  <si>
    <t xml:space="preserve">innisfree Olive Real Essential Oil </t>
  </si>
  <si>
    <t>IN106</t>
  </si>
  <si>
    <t>이니스프리 올리브리얼오일미스트Ex. 80mL (2019)</t>
  </si>
  <si>
    <t xml:space="preserve">innisfree Olive Real Oil Mist </t>
  </si>
  <si>
    <t>IN107</t>
  </si>
  <si>
    <t>이니스프리 올리브리얼스킨케어세트Ex. 2종 (2019)</t>
  </si>
  <si>
    <t xml:space="preserve">innisfree Olive Real skin care setEx. </t>
  </si>
  <si>
    <t>IN108</t>
  </si>
  <si>
    <t>이니스프리 링클사이언스 스팟트리트먼트 40ml</t>
  </si>
  <si>
    <t>innisfree Wrinkle Science Spot Treatment</t>
  </si>
  <si>
    <t>IN109</t>
  </si>
  <si>
    <t>이니스프리 링클사이언스 오일세럼 30ml</t>
  </si>
  <si>
    <t>innisfree Wrinkle Science Oil Serum</t>
  </si>
  <si>
    <t>IN110</t>
  </si>
  <si>
    <t>이니스프리 링클사이언스 아이크림 30ml</t>
  </si>
  <si>
    <t>innisfree Wrinkle Science Eye Cream</t>
  </si>
  <si>
    <t>IN111</t>
  </si>
  <si>
    <t>이니스프리 비자시카스킨 200mL (2019)</t>
  </si>
  <si>
    <t>innisfree Bija Cica Skin</t>
  </si>
  <si>
    <t>IN112</t>
  </si>
  <si>
    <t>이니스프리 비자시카밤 40mL (2019)</t>
  </si>
  <si>
    <t xml:space="preserve">innisfree Bija Cica Balm </t>
  </si>
  <si>
    <t>IN113</t>
  </si>
  <si>
    <t>이니스프리 비자시카밤 대용량 80mL (2019)</t>
  </si>
  <si>
    <t>innisfree Bija Cica Balm Ex</t>
  </si>
  <si>
    <t>IN114</t>
  </si>
  <si>
    <t>이니스프리 비자시카젤 40mL (2019)</t>
  </si>
  <si>
    <t>innisfree Bija Cica Gel</t>
  </si>
  <si>
    <t>IN115</t>
  </si>
  <si>
    <t>이니스프리 비자시카미스트 80mL (2019)</t>
  </si>
  <si>
    <t>innisfree Bija Cica Mist</t>
  </si>
  <si>
    <t>IN116</t>
  </si>
  <si>
    <t>이니스프리 비자트러블클렌징젤 150mL (2020)</t>
  </si>
  <si>
    <t>innisfree Bija Trouble Cleansing Gel</t>
  </si>
  <si>
    <t>IN117</t>
  </si>
  <si>
    <t>이니스프리 비자트러블훼이셜폼 150g (2020)</t>
  </si>
  <si>
    <t>innisfree Bija Trouble Facial Foam</t>
  </si>
  <si>
    <t>IN118</t>
  </si>
  <si>
    <t>이니스프리 비자트러블스킨 200mL (2020)</t>
  </si>
  <si>
    <t>innisfree Bija Trouble Skin</t>
  </si>
  <si>
    <t>IN119</t>
  </si>
  <si>
    <t>이니스프리 비자트러블로션 100mL (2020)</t>
  </si>
  <si>
    <t>innisfree Bija Trouble Lotion</t>
  </si>
  <si>
    <t>IN120</t>
  </si>
  <si>
    <t>이니스프리 비자트러블스팟에센스 15mL (2020)</t>
  </si>
  <si>
    <t>innisfree Bija Trouble Spot Essence</t>
  </si>
  <si>
    <t>IN121</t>
  </si>
  <si>
    <t>이니스프리 비자트러블포커싱패치 1매/9패치 (2019)</t>
  </si>
  <si>
    <t>innisfree Bija Trouble Focusing Patch</t>
  </si>
  <si>
    <t>IN122</t>
  </si>
  <si>
    <t>이니스프리 스팟하이드로콜로이드밴드 1매/15패치 (2019) _의약외품</t>
  </si>
  <si>
    <t>innisfree spot hydrocolloid band 1/15</t>
  </si>
  <si>
    <t>IN123</t>
  </si>
  <si>
    <t>이니스프리 제주용암해수 스킨 200ml (2019)</t>
  </si>
  <si>
    <t>innisfree Jeju Lava Seawater Skin</t>
  </si>
  <si>
    <t>IN124</t>
  </si>
  <si>
    <t>이니스프리 제주용암해수 로션 160ml (2019)</t>
  </si>
  <si>
    <t>innisfree Jeju Lava Seawater Lotion</t>
  </si>
  <si>
    <t>IN125</t>
  </si>
  <si>
    <t>이니스프리 제주용암해수 에센스 50ml (2019)</t>
  </si>
  <si>
    <t>innisfree Jeju Lava Seawater Essence</t>
  </si>
  <si>
    <t>IN126</t>
  </si>
  <si>
    <t>이니스프리 제주용암해수 크림마스크 60ml (2019)</t>
  </si>
  <si>
    <t>innisfree Jeju Lava Seawater Cream Mask</t>
  </si>
  <si>
    <t>IN127</t>
  </si>
  <si>
    <t>이니스프리 퍼펙트9리페어스킨 200mL (2019)</t>
  </si>
  <si>
    <t>innisfree Perfect 9 Repair Skin EX</t>
  </si>
  <si>
    <t>IN128</t>
  </si>
  <si>
    <t>이니스프리 퍼펙트9리페어로션 160mL (2019)</t>
  </si>
  <si>
    <t>innisfree Perfect 9 Repair Lotion EX</t>
  </si>
  <si>
    <t>IN129</t>
  </si>
  <si>
    <t>이니스프리 퍼펙트9리페어세럼 50mL (2019)</t>
  </si>
  <si>
    <t>innisfree Perfect 9 Repair Serum EX</t>
  </si>
  <si>
    <t>IN130</t>
  </si>
  <si>
    <t>이니스프리 퍼펙트9리페어크림 60mL (2019)</t>
  </si>
  <si>
    <t>innisfree Perfect 9 Repair Cream EX</t>
  </si>
  <si>
    <t>IN131</t>
  </si>
  <si>
    <t>이니스프리 퍼펙트9리페어아이크림 30mL (2019)</t>
  </si>
  <si>
    <t>innisfree Perfect 9 Repair Eye Cream EX</t>
  </si>
  <si>
    <t>IN132</t>
  </si>
  <si>
    <t>이니스프리 퍼펙트9리페어기획세트2종 (2019)</t>
  </si>
  <si>
    <t>innisfree Perfect 9 Repair set</t>
  </si>
  <si>
    <t>IN133</t>
  </si>
  <si>
    <t>이니스프리 브라이트닝 포어 스킨 150mL</t>
  </si>
  <si>
    <t>innisfree Brightening Pore Skin</t>
  </si>
  <si>
    <t>IN134</t>
  </si>
  <si>
    <t>이니스프리 브라이트닝 포어 세럼 30mL</t>
  </si>
  <si>
    <t>innisfree Brightening Pore Serum</t>
  </si>
  <si>
    <t>IN135</t>
  </si>
  <si>
    <t>이니스프리 브라이트닝 포어 스팟 트리트먼트 30mL</t>
  </si>
  <si>
    <t>innisfree Brightening Pore Spot Treatment</t>
  </si>
  <si>
    <t>IN136</t>
  </si>
  <si>
    <t>이니스프리 브라이트닝 포어 프라이밍 크림 50mL</t>
  </si>
  <si>
    <t>innisfree Brightening Pore Priming Cream</t>
  </si>
  <si>
    <t>IN137</t>
  </si>
  <si>
    <t>이니스프리 브라이트닝 포어 슬리핑 마스크 100mL</t>
  </si>
  <si>
    <t>innisfree Brightening Pore Sleeping Mask</t>
  </si>
  <si>
    <t>IN138</t>
  </si>
  <si>
    <t>이니스프리 브라이트닝 포어 클렌저 150g (2020)</t>
  </si>
  <si>
    <t>innisfree Brightening Pore Facial Cleanser</t>
  </si>
  <si>
    <t>IN139</t>
  </si>
  <si>
    <t>이니스프리 꽃송이버섯바이탈스킨 200mL (2019)</t>
  </si>
  <si>
    <t>innisfree Cauliflower Mushroom Vital Skin</t>
  </si>
  <si>
    <t>IN140</t>
  </si>
  <si>
    <t>이니스프리 꽃송이버섯바이탈로션 160mL (2019)</t>
  </si>
  <si>
    <t>innisfree Cauliflower Mushroom Vital Lotion</t>
  </si>
  <si>
    <t>IN141</t>
  </si>
  <si>
    <t>이니스프리 꽃송이버섯바이탈세럼 50mL (2019)</t>
  </si>
  <si>
    <t>innisfree Cauliflower Mushroom Vital Serum</t>
  </si>
  <si>
    <t>IN142</t>
  </si>
  <si>
    <t>이니스프리 꽃송이버섯바이탈립앤아이크림 30mL (2019)</t>
  </si>
  <si>
    <t>innisfree Cauliflower Mushroom Vital Lip &amp; Eye Cream</t>
  </si>
  <si>
    <t>IN143</t>
  </si>
  <si>
    <t>이니스프리 꽃송이버섯바이탈크림 60mL (2019)</t>
  </si>
  <si>
    <t>innisfree Cauliflower Mushroom Vital Cream</t>
  </si>
  <si>
    <t>IN144</t>
  </si>
  <si>
    <t>이니스프리 제주왕벚꽃스킨 200ml</t>
  </si>
  <si>
    <t>innisfree Jeju Cherry Blossom Skin</t>
  </si>
  <si>
    <t>IN145</t>
  </si>
  <si>
    <t>이니스프리 제주왕벚꽃로션 100ml</t>
  </si>
  <si>
    <t>innisfree Jeju Cherry Blossom Lotion</t>
  </si>
  <si>
    <t>IN146</t>
  </si>
  <si>
    <t>이니스프리 제주왕벚꽃젤리크림 50ml</t>
  </si>
  <si>
    <t>innisfree Jeju Cherry Blossom Jelly Cream</t>
  </si>
  <si>
    <t>IN147</t>
  </si>
  <si>
    <t>이니스프리 제주왕벚꽃톤업크림 50ml 단지타입</t>
  </si>
  <si>
    <t>innisfree Jeju Cherry Blossom Tone-up Cream</t>
  </si>
  <si>
    <t>IN148</t>
  </si>
  <si>
    <t>이니스프리 제주왕벚꽃톤업크림_튜브 50mL</t>
  </si>
  <si>
    <t>innisfree Jeju Cherry Blossom Tone-up Cream - tube</t>
  </si>
  <si>
    <t>IN149</t>
  </si>
  <si>
    <t>이니스프리 제주왕벚꽃미스트 120mL (2020)</t>
  </si>
  <si>
    <t>innisfree Jeju Cherry Blossom Mist</t>
  </si>
  <si>
    <t>IN150</t>
  </si>
  <si>
    <t>이니스프리 블랙티 유스 인핸싱 앰플 30mL</t>
  </si>
  <si>
    <t>innisfree Black Tea Youth Enhancing Ampoule</t>
  </si>
  <si>
    <t>IN151</t>
  </si>
  <si>
    <t>이니스프리 블랙티 유스 인핸싱 앰플 미스트 120mL</t>
  </si>
  <si>
    <t>innisfree Black Tea Youth Enhancing Ampoule Mist</t>
  </si>
  <si>
    <t>IN152</t>
  </si>
  <si>
    <t>이니스프리 블랙티 유스 인핸싱 크림 45mL</t>
  </si>
  <si>
    <t>innisfree Black Tea Youth Enhancing Cream</t>
  </si>
  <si>
    <t>IN153</t>
  </si>
  <si>
    <t>이니스프리 블랙티 유스 인핸싱 아이세럼 15mL</t>
  </si>
  <si>
    <t>innisfree Black Tea Youth Enhancing Eye Serum</t>
  </si>
  <si>
    <t>IN154</t>
  </si>
  <si>
    <t>이니스프리 트루케어 알란토인 워터드롭 에센스 150mL (2020)</t>
  </si>
  <si>
    <t>innisfree truecare allantoin waterdrop essence</t>
  </si>
  <si>
    <t>IN155</t>
  </si>
  <si>
    <t>이니스프리 트루케어 PHA 토너 패드 70매 (2020)</t>
  </si>
  <si>
    <t>innisfree truecare PHA toner pad</t>
  </si>
  <si>
    <t>IN156</t>
  </si>
  <si>
    <t>이니스프리 트루케어 칼라민 6.5 클렌저 200g</t>
  </si>
  <si>
    <t>innisfree truecare 6.5 cleanser</t>
  </si>
  <si>
    <t>IN157</t>
  </si>
  <si>
    <t>이니스프리 트루케어 판테놀 10 수분 스킨 250mL</t>
  </si>
  <si>
    <t>innisfree panthenol 10 moisture skin</t>
  </si>
  <si>
    <t>IN158</t>
  </si>
  <si>
    <t>이니스프리 트루케어 AC 진정 앰플 4개입</t>
  </si>
  <si>
    <t>innisfree truecare AC soothing ampoule</t>
  </si>
  <si>
    <t>IN159</t>
  </si>
  <si>
    <t>이니스프리 트루케어 시카 인텐시브 밤 40mL</t>
  </si>
  <si>
    <t>innisfree cica intensive balm</t>
  </si>
  <si>
    <t>IN160</t>
  </si>
  <si>
    <t>이니스프리 트루케어 시카 AA 트리트먼트 크림 50mL</t>
  </si>
  <si>
    <t>innisfree truecare cica AA treatment cream</t>
  </si>
  <si>
    <t>IN161</t>
  </si>
  <si>
    <t>이니스프리 블루베리리밸런싱클렌징워터200mL (2019)</t>
  </si>
  <si>
    <t>innisfree Blueberry Rebalancing Cleansing Water</t>
  </si>
  <si>
    <t>IN162</t>
  </si>
  <si>
    <t>이니스프리 블루베리리밸런싱5.5클렌저 100mL (2019)</t>
  </si>
  <si>
    <t>innisfree Blueberry Rebalancing 5.5 Cleanser</t>
  </si>
  <si>
    <t>IN163</t>
  </si>
  <si>
    <t>이니스프리 블루베리리밸런싱스킨 150mL (2019)</t>
  </si>
  <si>
    <t>innisfree Blueberry Rebalancing Skin</t>
  </si>
  <si>
    <t>IN164</t>
  </si>
  <si>
    <t>이니스프리 블루베리리밸런싱스킨 320mL (2020)</t>
  </si>
  <si>
    <t>innisfree Blueberry Rebalancing Skin 320ml</t>
  </si>
  <si>
    <t>IN165</t>
  </si>
  <si>
    <t>이니스프리 블루베리리밸런싱로션 130mL (2019)</t>
  </si>
  <si>
    <t>innisfree Blueberry Rebalancing Lotion</t>
  </si>
  <si>
    <t>IN166</t>
  </si>
  <si>
    <t>이니스프리 블루베리리밸런싱크림 50mL (2019)</t>
  </si>
  <si>
    <t>innisfree Blueberry Rebalancing Cream</t>
  </si>
  <si>
    <t>IN167</t>
  </si>
  <si>
    <t>이니스프리 오트마일드모이스처스킨 150mL (2019)</t>
  </si>
  <si>
    <t>innisfree oatmild moisture skin</t>
  </si>
  <si>
    <t>IN168</t>
  </si>
  <si>
    <t>이니스프리 오트마일드모이스처올인원로션 320mL (2019)</t>
  </si>
  <si>
    <t>innisfree oatmild moisture all-in-one lottion</t>
  </si>
  <si>
    <t>IN169</t>
  </si>
  <si>
    <t>이니스프리 베지워터토닝앰플 50mL (2019)</t>
  </si>
  <si>
    <t>innisfree Veggie Water Toning Ampoule</t>
  </si>
  <si>
    <t>IN170</t>
  </si>
  <si>
    <t>이니스프리 슈퍼푸드프롬제주 로션 펌프 (2019)</t>
  </si>
  <si>
    <t>innisfree super food fromjeju lottion pump</t>
  </si>
  <si>
    <t>IN171</t>
  </si>
  <si>
    <t>이니스프리 마스크 릴리프 톤업로션 SPF27 PA++ 40mL</t>
  </si>
  <si>
    <t>innisfree Mask Relief Tone-Up Lotion SPF27 PA++</t>
  </si>
  <si>
    <t>IN172</t>
  </si>
  <si>
    <t>이니스프리 마스크 릴리프 스킨팩 2매입</t>
  </si>
  <si>
    <t>innisfree Mask Relief Skin Pack</t>
  </si>
  <si>
    <t>IN173</t>
  </si>
  <si>
    <t>이니스프리 톤업 노세범 선스크린 50mL SPF50+ PA+++ (AD)</t>
  </si>
  <si>
    <t>innisfree Tone Up No Sebum Sunscreen SPF50+ PA++++</t>
  </si>
  <si>
    <t>IN174</t>
  </si>
  <si>
    <t>이니스프리 인텐시브 롱래스팅 선스크린 EX 50mL  SPF50+ PA++++</t>
  </si>
  <si>
    <t>innisfree Intensive Long-lasting Sunscreen EX SPF50+ PA++++</t>
  </si>
  <si>
    <t>IN175</t>
  </si>
  <si>
    <t>이니스프리 인텐시브 안티폴루션 선스크린 50mL SPF50+ PA++++</t>
  </si>
  <si>
    <t>innisfree Intensive Anti-pollution Sunscreen SPF50+ PA++++</t>
  </si>
  <si>
    <t>IN176</t>
  </si>
  <si>
    <t>이니스프리 인텐시브 트리플쉴드 선스크린 50mL  SPF50+ PA++++</t>
  </si>
  <si>
    <t>innisfree Intensive Triple-shield Sunscreen SPF50+ PA++++</t>
  </si>
  <si>
    <t>IN177</t>
  </si>
  <si>
    <t>이니스프리 인텐시브 레져 선스크린 스틱_18g</t>
  </si>
  <si>
    <t>innisfree Intensive Leisure Sun Stick SPF50+ PA++++</t>
  </si>
  <si>
    <t>IN178</t>
  </si>
  <si>
    <t>이니스프리 미네랄수분피팅베이스 40mL (2019)</t>
  </si>
  <si>
    <t>innisfree Mineral Moisture Fitting Base</t>
  </si>
  <si>
    <t>IN179</t>
  </si>
  <si>
    <t>이니스프리 (VG) 심플라벨 틴티드모이스쳐라이져 1호  SPF50+  PA++</t>
  </si>
  <si>
    <t>innisfree Simple Label Tinted Moisturizer 1</t>
  </si>
  <si>
    <t>IN180</t>
  </si>
  <si>
    <t>이니스프리 (VG) 심플라벨 틴티드모이스쳐라이져 2호  SPF50+  PA++</t>
  </si>
  <si>
    <t>innisfree Simple Label Tinted Moisturizer 2</t>
  </si>
  <si>
    <t>IN181</t>
  </si>
  <si>
    <t>이니스프리 (VG) 심플라벨 틴티드모이스쳐라이져 3호  SPF50+  PA++</t>
  </si>
  <si>
    <t>innisfree Simple Label Tinted Moisturizer 3</t>
  </si>
  <si>
    <t>IN182</t>
  </si>
  <si>
    <t>이니스프리 (VG) 심플라벨 립컬러밤 1호</t>
  </si>
  <si>
    <t>innisfree Simple Label Lip Color Balm 1</t>
  </si>
  <si>
    <t>IN183</t>
  </si>
  <si>
    <t>이니스프리 (VG) 심플라벨 립컬러밤 2호</t>
  </si>
  <si>
    <t>innisfree Simple Label Lip Color Balm 2</t>
  </si>
  <si>
    <t>IN184</t>
  </si>
  <si>
    <t>이니스프리 (VG) 심플라벨 립컬러밤 3호</t>
  </si>
  <si>
    <t>innisfree Simple Label Lip Color Balm 3</t>
  </si>
  <si>
    <t>IN185</t>
  </si>
  <si>
    <t>이니스프리 (VG) 심플라벨 롱앤컬마스카라</t>
  </si>
  <si>
    <t>innisfree Simple Label Long &amp; Curl Mascara</t>
  </si>
  <si>
    <t>IN186</t>
  </si>
  <si>
    <t>이니스프리 (VG) 심플라벨 볼륨앤컬마스카라</t>
  </si>
  <si>
    <t>innisfree Simple Label Volume &amp; Curl Mascara</t>
  </si>
  <si>
    <t>IN187</t>
  </si>
  <si>
    <t>이니스프리 에코내추럴 그린티비비크림 01호 40mL (2019)</t>
  </si>
  <si>
    <t>innisfree Eco Natural Green Tea BB Cream SPF29 PA++ 01</t>
  </si>
  <si>
    <t>IN188</t>
  </si>
  <si>
    <t>이니스프리 에코내추럴 그린티비비크림 02호 40mL (2019)</t>
  </si>
  <si>
    <t>innisfree Eco Natural Green Tea BB Cream SPF29 PA++ 02</t>
  </si>
  <si>
    <t>IN189</t>
  </si>
  <si>
    <t>이니스프리 라이트코튼커버팩트 21N   SPF30 PA+++</t>
  </si>
  <si>
    <t>innisfree Light Cotton Cover Pact 21N Vanilla</t>
  </si>
  <si>
    <t>IN190</t>
  </si>
  <si>
    <t>이니스프리 라이트코튼커버팩트 22N   SPF30 PA+++</t>
  </si>
  <si>
    <t>innisfree Light Cotton Cover Pact 22N Beige</t>
  </si>
  <si>
    <t>IN191</t>
  </si>
  <si>
    <t>이니스프리 라이트코튼커버팩트 23N   SPF30 PA+++</t>
  </si>
  <si>
    <t>innisfree Light Cotton Cover Pact 23N Ginger</t>
  </si>
  <si>
    <t>IN192</t>
  </si>
  <si>
    <t>이니스프리 스킨핏글로우쿠션 13C  SPF34 PA++</t>
  </si>
  <si>
    <t>innisfree Skin Fit Glow Cushion  SPF34 PA++
13C Porcelain</t>
  </si>
  <si>
    <t>IN193</t>
  </si>
  <si>
    <t>이니스프리 스킨핏글로우쿠션 17N  SPF34 PA++</t>
  </si>
  <si>
    <t>innisfree Skin Fit Glow Cushion  SPF34 PA++
17N Pure ivory</t>
  </si>
  <si>
    <t>IN194</t>
  </si>
  <si>
    <t>이니스프리 스킨핏글로우쿠션 21N  SPF34 PA++</t>
  </si>
  <si>
    <t>innisfree Skin Fit Glow Cushion  SPF34 PA++
21N Warm vanilla</t>
  </si>
  <si>
    <t>IN195</t>
  </si>
  <si>
    <t>이니스프리 스킨핏글로우쿠션 21C  SPF34 PA++</t>
  </si>
  <si>
    <t>innisfree Skin Fit Glow Cushion  SPF34 PA++
21C Cool vanilla</t>
  </si>
  <si>
    <t>IN196</t>
  </si>
  <si>
    <t>이니스프리 스킨핏글로우쿠션 23N  SPF34 PA++</t>
  </si>
  <si>
    <t>innisfree Skin Fit Glow Cushion SPF34 PA++ 23N Ginger</t>
  </si>
  <si>
    <t>IN197</t>
  </si>
  <si>
    <t>이니스프리 스킨핏글로우쿠션 13C (리필) _ SPF34 PA++</t>
  </si>
  <si>
    <t>innisfree Skin Fit Glow Cushion SPF34 PA++ 13C Porcelain Refill</t>
  </si>
  <si>
    <t>IN198</t>
  </si>
  <si>
    <t>이니스프리 스킨핏글로우쿠션 17N (리필) _ SPF34 PA++</t>
  </si>
  <si>
    <t>innisfree Skin Fit Glow Cushion SPF34 PA++ 17N Pure ivory Refill</t>
  </si>
  <si>
    <t>IN199</t>
  </si>
  <si>
    <t>이니스프리 스킨핏글로우쿠션 21N (리필) _ SPF34 PA++</t>
  </si>
  <si>
    <t>innisfree Skin Fit Glow Cushion SPF34 PA++ 21N Warm vanilla Refill</t>
  </si>
  <si>
    <t>IN200</t>
  </si>
  <si>
    <t>이니스프리 스킨핏글로우쿠션 21C (리필) _ SPF34 PA++</t>
  </si>
  <si>
    <t>innisfree Skin Fit Glow Cushion SPF34 PA++ 21C Cool vanilla Refill</t>
  </si>
  <si>
    <t>IN201</t>
  </si>
  <si>
    <t>이니스프리 스킨핏글로우쿠션 23N (리필) _ SPF34 PA++</t>
  </si>
  <si>
    <t>innisfree Skin Fit Glow Cushion SPF34 PA++ 23N Ginger Refill</t>
  </si>
  <si>
    <t>IN202</t>
  </si>
  <si>
    <t>이니스프리 스킨핏글로우쿠션퍼프 (내장겸용)</t>
  </si>
  <si>
    <t>innisfree Skin Fit Glow 
Cushion Puff</t>
  </si>
  <si>
    <t>IN203</t>
  </si>
  <si>
    <t>이니스프리 스키니 커버핏 쿠션 C13호 (2019) SPF34 PA++</t>
  </si>
  <si>
    <t>innisfree Skinny Coverfit Cushion  SPF34 PA++ C13</t>
  </si>
  <si>
    <t>IN204</t>
  </si>
  <si>
    <t>이니스프리 스키니 커버핏 쿠션 N21호 (2019) SPF34 PA++</t>
  </si>
  <si>
    <t>innisfree Skinny Coverfit Cushion  SPF34 PA++ N21</t>
  </si>
  <si>
    <t>IN205</t>
  </si>
  <si>
    <t>이니스프리 스키니 커버핏 쿠션 C21호 (2019) SPF34 PA++</t>
  </si>
  <si>
    <t>innisfree Skinny Coverfit Cushion  SPF34 PA++ C21</t>
  </si>
  <si>
    <t>IN206</t>
  </si>
  <si>
    <t>이니스프리 스키니 커버핏 쿠션 N23호 (2019) SPF34 PA++</t>
  </si>
  <si>
    <t>innisfree Skinny Coverfit Cushion  SPF34 PA++ N23</t>
  </si>
  <si>
    <t>IN207</t>
  </si>
  <si>
    <t>이니스프리 스키니 커버핏 쿠션 C13호 _ 리필 (2019) SPF34 PA++</t>
  </si>
  <si>
    <t>innisfree skinny coverfit cushion C13-refill</t>
  </si>
  <si>
    <t>IN208</t>
  </si>
  <si>
    <t>이니스프리 스키니 커버핏 쿠션 N21호 _ 리필 (2019) SPF34 PA++</t>
  </si>
  <si>
    <t>innisfree skinny coverfit cushion N21-refill</t>
  </si>
  <si>
    <t>IN209</t>
  </si>
  <si>
    <t>이니스프리 스키니 커버핏 쿠션 C21호 _ 리필 (2019) SPF34 PA++</t>
  </si>
  <si>
    <t>innisfree skinny coverfit cushion C21-refill</t>
  </si>
  <si>
    <t>IN210</t>
  </si>
  <si>
    <t>이니스프리 스키니 커버핏 쿠션 N23호 _ 리필 (2019) SPF34 PA++</t>
  </si>
  <si>
    <t>innisfree skinny coverfit cushion N23-refill</t>
  </si>
  <si>
    <t>IN211</t>
  </si>
  <si>
    <t>이니스프리 라이트핏쿠션 C13  SPF33  PA++</t>
  </si>
  <si>
    <t>innisfree Light Fit Cushion SPF33 PA++ C13  Light Beige</t>
  </si>
  <si>
    <t>IN212</t>
  </si>
  <si>
    <t>이니스프리 라이트핏쿠션 N21  SPF33  PA++</t>
  </si>
  <si>
    <t>innisfree Light Fit Cushion SPF33 PA++ N21 Natural Beige</t>
  </si>
  <si>
    <t>IN213</t>
  </si>
  <si>
    <t>이니스프리 라이트핏쿠션 C21  SPF33  PA++</t>
  </si>
  <si>
    <t>innisfree Light Fit Cushion SPF33 PA++ C21 Pink Beige</t>
  </si>
  <si>
    <t>IN214</t>
  </si>
  <si>
    <t>이니스프리 라이트핏쿠션 N23  SPF33  PA++</t>
  </si>
  <si>
    <t>innisfree Light Fit Cushion SPF33 PA++ N23 True Beige</t>
  </si>
  <si>
    <t>IN215</t>
  </si>
  <si>
    <t>이니스프리 라이트핏쿠션 N27  SPF33  PA++</t>
  </si>
  <si>
    <t>innisfree Light Fit Cushion SPF33 PA++ N27 Sand</t>
  </si>
  <si>
    <t>IN216</t>
  </si>
  <si>
    <t>이니스프리 라이트핏쿠션 C13 (리필)</t>
  </si>
  <si>
    <t>innisfree Light Fit Cushion SPF33 PA++ C13  Light Beige Refill</t>
  </si>
  <si>
    <t>IN217</t>
  </si>
  <si>
    <t>이니스프리 라이트핏쿠션 N21 (리필)</t>
  </si>
  <si>
    <t>innisfree Light Fit Cushion SPF33 PA++ N21 Natural Beige Refill</t>
  </si>
  <si>
    <t>IN218</t>
  </si>
  <si>
    <t>이니스프리 라이트핏쿠션 C21 (리필)</t>
  </si>
  <si>
    <t>innisfree Light Fit Cushion SPF33 PA++ C21 Pink Beige Refill</t>
  </si>
  <si>
    <t>IN219</t>
  </si>
  <si>
    <t>이니스프리 라이트핏쿠션 N23 (리필)</t>
  </si>
  <si>
    <t>innisfree Light Fit Cushion SPF33 PA++ N23 True Beige Refill</t>
  </si>
  <si>
    <t>IN220</t>
  </si>
  <si>
    <t>이니스프리 라이트핏쿠션 N27 (리필)</t>
  </si>
  <si>
    <t>innisfree Light Fit Cushion SPF33 PA++ N27 Sand Refill</t>
  </si>
  <si>
    <t>IN221</t>
  </si>
  <si>
    <t>이니스프리 마이파데 올데이롱웨어 13C 30mL  SPF25 PA++</t>
  </si>
  <si>
    <t>innisfree My Foundation All day-Longwear SPF25 PA++ 13C</t>
  </si>
  <si>
    <t>IN222</t>
  </si>
  <si>
    <t>이니스프리 마이파데 올데이롱웨어 17C 30mL  SPF25 PA++</t>
  </si>
  <si>
    <t>innisfree My Foundation All day-Longwear SPF25 PA++ 17C</t>
  </si>
  <si>
    <t>IN223</t>
  </si>
  <si>
    <t>이니스프리 마이파데 올데이롱웨어 17N 30mL  SPF25 PA++</t>
  </si>
  <si>
    <t>innisfree My Foundation All day-Longwear SPF25 PA++ 17N</t>
  </si>
  <si>
    <t>IN224</t>
  </si>
  <si>
    <t>이니스프리 마이파데 올데이롱웨어 21C 30mL  SPF25 PA++</t>
  </si>
  <si>
    <t>innisfree My Foundation All day-Longwear SPF25 PA++</t>
  </si>
  <si>
    <t>IN225</t>
  </si>
  <si>
    <t>이니스프리 마이파데 올데이롱웨어 21N 30mL  SPF25 PA++</t>
  </si>
  <si>
    <t>IN226</t>
  </si>
  <si>
    <t>이니스프리 마이파데 올데이롱웨어 22C 30mL  SPF25 PA++</t>
  </si>
  <si>
    <t>IN227</t>
  </si>
  <si>
    <t>이니스프리 마이파데 올데이롱웨어 22N 30mL  SPF25 PA++</t>
  </si>
  <si>
    <t>IN228</t>
  </si>
  <si>
    <t>이니스프리 마이파데 올데이롱웨어 23N 30mL  SPF25 PA++</t>
  </si>
  <si>
    <t>IN229</t>
  </si>
  <si>
    <t>이니스프리 마이컨실러 다크서클 커버 _ 샐먼베이지 7g</t>
  </si>
  <si>
    <t>innisfree My Concealer Dark Circle Cover No.1 Salmon Beige</t>
  </si>
  <si>
    <t>IN230</t>
  </si>
  <si>
    <t>이니스프리 마이컨실러 다크서클 커버 _ 피치베이지 7g</t>
  </si>
  <si>
    <t>innisfree My Concealer Dark Circle Cover No.2 Peach Beige</t>
  </si>
  <si>
    <t>IN231</t>
  </si>
  <si>
    <t>이니스프리 마이컨실러 와이드 커버 _ 그린베이지 7g</t>
  </si>
  <si>
    <t>innisfree My Concealer Wide Cover Green Beige</t>
  </si>
  <si>
    <t>IN232</t>
  </si>
  <si>
    <t>이니스프리 마이컨실러 와이드 커버 _ N21 7g</t>
  </si>
  <si>
    <t>innisfree My Concealer Wide Cover N21</t>
  </si>
  <si>
    <t>IN233</t>
  </si>
  <si>
    <t>이니스프리 마이컨실러 와이드 커버 _ N22 7g</t>
  </si>
  <si>
    <t>innisfree My Concealer Wide Cover N22</t>
  </si>
  <si>
    <t>IN234</t>
  </si>
  <si>
    <t>이니스프리 마이컨실러 와이드 커버 _ N23 7g</t>
  </si>
  <si>
    <t>innisfree My Concealer Wide Cover N23</t>
  </si>
  <si>
    <t>IN235</t>
  </si>
  <si>
    <t>이니스프리 미네랄 메이크업 베이스 01호 SPF30 PA++ (2018)</t>
  </si>
  <si>
    <t>innisfree Mineral Makeup Base 01 Peach SPF30 PA++</t>
  </si>
  <si>
    <t>IN236</t>
  </si>
  <si>
    <t>이니스프리 미네랄 메이크업 베이스 02호 SPF30 PA++ (2018)</t>
  </si>
  <si>
    <t>innisfree Mineral Makeup Base 02 Vanilla Green SPF30 PA++</t>
  </si>
  <si>
    <t>IN237</t>
  </si>
  <si>
    <t>이니스프리 미네랄 메이크업 베이스 03호 SPF30 PA++ (2018)</t>
  </si>
  <si>
    <t>innisfree Mineral Makeup Base 03 Cream Purple SPF30 PA++</t>
  </si>
  <si>
    <t>IN238</t>
  </si>
  <si>
    <t>이니스프리 미네랄 스틱컨실러 1호 (2019)</t>
  </si>
  <si>
    <t>innisfree Mineral Stick Concealer 01 Light Beige</t>
  </si>
  <si>
    <t>IN239</t>
  </si>
  <si>
    <t>이니스프리 미네랄 스틱컨실러 2호 (2019)</t>
  </si>
  <si>
    <t>innisfree Mineral Stick Concealer 02 Natural Beige</t>
  </si>
  <si>
    <t>IN240</t>
  </si>
  <si>
    <t>이니스프리 납작아이브로우펜슬 1호 (2019_용기변경)</t>
  </si>
  <si>
    <t>innisfree Auto Eyebrow Pencil 1</t>
  </si>
  <si>
    <t>IN241</t>
  </si>
  <si>
    <t>이니스프리 납작아이브로우펜슬 2호 (2019_용기변경)</t>
  </si>
  <si>
    <t>innisfree Auto Eyebrow Pencil 2</t>
  </si>
  <si>
    <t>IN242</t>
  </si>
  <si>
    <t>이니스프리 납작아이브로우펜슬 3호 (2019_용기변경)</t>
  </si>
  <si>
    <t>innisfree Auto Eyebrow Pencil 3</t>
  </si>
  <si>
    <t>IN243</t>
  </si>
  <si>
    <t>이니스프리 납작아이브로우펜슬 4호 (2019_용기변경)</t>
  </si>
  <si>
    <t>innisfree Auto Eyebrow Pencil 4</t>
  </si>
  <si>
    <t>IN244</t>
  </si>
  <si>
    <t>이니스프리 납작아이브로우펜슬 5호 (2019_용기변경)</t>
  </si>
  <si>
    <t>innisfree Auto Eyebrow Pencil 5</t>
  </si>
  <si>
    <t>IN245</t>
  </si>
  <si>
    <t>이니스프리 납작아이브로우펜슬 6호 (2019_용기변경)</t>
  </si>
  <si>
    <t>innisfree Auto Eyebrow Pencil 6</t>
  </si>
  <si>
    <t>IN246</t>
  </si>
  <si>
    <t>이니스프리 납작아이브로우펜슬 7호 (2019_용기변경)</t>
  </si>
  <si>
    <t>innisfree Auto Eyebrow Pencil 7</t>
  </si>
  <si>
    <t>IN247</t>
  </si>
  <si>
    <t>이니스프리 스키니 브로우카라 2호</t>
  </si>
  <si>
    <t>innisfree Skinny Brow Mascara 2</t>
  </si>
  <si>
    <t>IN248</t>
  </si>
  <si>
    <t>이니스프리 스키니 브로우카라 3호</t>
  </si>
  <si>
    <t>innisfree Skinny Brow Mascara 3</t>
  </si>
  <si>
    <t>IN249</t>
  </si>
  <si>
    <t>이니스프리 스키니 브로우카라 4호</t>
  </si>
  <si>
    <t>innisfree Skinny Brow Mascara 4</t>
  </si>
  <si>
    <t>IN250</t>
  </si>
  <si>
    <t>이니스프리 스키니 브로우카라 5호</t>
  </si>
  <si>
    <t>innisfree Skinny Brow Mascara 5</t>
  </si>
  <si>
    <t>IN251</t>
  </si>
  <si>
    <t>이니스프리 파워프루프 잉크브로우 01호 (2019)</t>
  </si>
  <si>
    <t>innisfree Powerproof Ink Brow 01</t>
  </si>
  <si>
    <t>IN252</t>
  </si>
  <si>
    <t>이니스프리 파워프루프 잉크브로우 02호 (2019)</t>
  </si>
  <si>
    <t>innisfree Powerproof Ink Brow 02</t>
  </si>
  <si>
    <t>IN253</t>
  </si>
  <si>
    <t>이니스프리 투톤 아이브로우 키트 01호 (AD)</t>
  </si>
  <si>
    <t>innisfree Two-tone Eyebrow Kit 1</t>
  </si>
  <si>
    <t>IN254</t>
  </si>
  <si>
    <t>이니스프리 투톤 아이브로우 키트 02호 (AD)</t>
  </si>
  <si>
    <t>innisfree Two-tone Eyebrow Kit 2</t>
  </si>
  <si>
    <t>IN255</t>
  </si>
  <si>
    <t>이니스프리 파워프루프 펜라이너 1호 (2019)</t>
  </si>
  <si>
    <t>innisfree Powerproof Pen Liner 1</t>
  </si>
  <si>
    <t>IN256</t>
  </si>
  <si>
    <t>이니스프리 파워프루프 펜라이너 2호 (2019)</t>
  </si>
  <si>
    <t>innisfree Powerproof Pen Liner 2</t>
  </si>
  <si>
    <t>IN257</t>
  </si>
  <si>
    <t>이니스프리 파워프루프 브러시라이너 1호 (2019 AD)</t>
  </si>
  <si>
    <t>innisfree Powerproof Brush Liner 1 Black</t>
  </si>
  <si>
    <t>IN258</t>
  </si>
  <si>
    <t>이니스프리 파워프루프 브러시라이너 2호 (2019 AD)</t>
  </si>
  <si>
    <t>innisfree Powerproof Brush Liner 2 Brown</t>
  </si>
  <si>
    <t>IN259</t>
  </si>
  <si>
    <t>이니스프리 스키니꼼꼼라이너 03호 (2019)</t>
  </si>
  <si>
    <t>innisfree Skinny Micro Liner 3</t>
  </si>
  <si>
    <t>IN260</t>
  </si>
  <si>
    <t>이니스프리 스키니꼼꼼라이너 05호 (2019)</t>
  </si>
  <si>
    <t>innisfree Skinny Micro Liner 5</t>
  </si>
  <si>
    <t>IN261</t>
  </si>
  <si>
    <t xml:space="preserve">이니스프리 리얼래스팅아이라이너 </t>
  </si>
  <si>
    <t>innisfree Real Lasting Eyeliner</t>
  </si>
  <si>
    <t>IN262</t>
  </si>
  <si>
    <t>이니스프리 수퍼 볼륨카라  (2019)</t>
  </si>
  <si>
    <t>innisfree Super Volumecara</t>
  </si>
  <si>
    <t>IN263</t>
  </si>
  <si>
    <t>이니스프리 수퍼 롱래쉬카라  (2019)</t>
  </si>
  <si>
    <t>innisfree Super Longlashcara</t>
  </si>
  <si>
    <t>IN264</t>
  </si>
  <si>
    <t>이니스프리 스키니꼼꼼카라 ZERO 1 블랙 (2018)</t>
  </si>
  <si>
    <t>innisfree Skinny microcara ZERO 1 black</t>
  </si>
  <si>
    <t>IN265</t>
  </si>
  <si>
    <t>이니스프리 스키니꼼꼼카라 ZERO 2 브라운 (2018)</t>
  </si>
  <si>
    <t>innisfree Skinny microcara ZERO 2 brown</t>
  </si>
  <si>
    <t>IN266</t>
  </si>
  <si>
    <t>이니스프리 스키니 픽서카라 (2019)</t>
  </si>
  <si>
    <t>innisfree Skinny Fixercara</t>
  </si>
  <si>
    <t>IN267</t>
  </si>
  <si>
    <t>이니스프리 래쉬 솔루션 앰플</t>
  </si>
  <si>
    <t>innisfree Lash Solution Ampoule</t>
  </si>
  <si>
    <t>IN268</t>
  </si>
  <si>
    <t>이니스프리 마이팔레트_마이 아이섀도우 아이 프라이머 (2019)</t>
  </si>
  <si>
    <t>innisfree My Eyeshadow [Eye Primer]</t>
  </si>
  <si>
    <t>IN269</t>
  </si>
  <si>
    <t>이니스프리 마이팔레트_마이 아이섀도우 쉬머 2 (2020)</t>
  </si>
  <si>
    <t>innisfree My Eyeshadow [Shimmer] 2</t>
  </si>
  <si>
    <t>IN270</t>
  </si>
  <si>
    <t>이니스프리 마이팔레트_마이 아이섀도우 쉬머 7 (2020)</t>
  </si>
  <si>
    <t>innisfree My Eyeshadow [Shimmer] 7</t>
  </si>
  <si>
    <t>IN271</t>
  </si>
  <si>
    <t>이니스프리 마이팔레트_마이 아이섀도우 쉬머 18 (2020)</t>
  </si>
  <si>
    <t>innisfree My Eyeshadow [Shimmer] 18</t>
  </si>
  <si>
    <t>IN272</t>
  </si>
  <si>
    <t>이니스프리 마이팔레트_마이 아이섀도우 쉬머 20 (2020)</t>
  </si>
  <si>
    <t>innisfree My Eyeshadow [Shimmer] 20</t>
  </si>
  <si>
    <t>IN273</t>
  </si>
  <si>
    <t>이니스프리 마이팔레트_마이 아이섀도우 쉬머 21 (2020)</t>
  </si>
  <si>
    <t>innisfree My Eyeshadow [Shimmer] 21</t>
  </si>
  <si>
    <t>IN274</t>
  </si>
  <si>
    <t>이니스프리 마이팔레트_마이 아이섀도우 쉬머 24 (2020)</t>
  </si>
  <si>
    <t>innisfree My Eyeshadow [Shimmer] 24</t>
  </si>
  <si>
    <t>IN275</t>
  </si>
  <si>
    <t>이니스프리 마이팔레트_마이 아이섀도우 매트 3 (2019)</t>
  </si>
  <si>
    <t>innisfree My Eyeshadow (Matte) 3</t>
  </si>
  <si>
    <t>IN276</t>
  </si>
  <si>
    <t>이니스프리 마이팔레트_마이 아이섀도우 매트 4 (2019)</t>
  </si>
  <si>
    <t>innisfree My Eyeshadow (Matte) 4</t>
  </si>
  <si>
    <t>IN277</t>
  </si>
  <si>
    <t>이니스프리 마이팔레트_마이 아이섀도우 매트 9 (2019)</t>
  </si>
  <si>
    <t>innisfree My Eyeshadow (Matte) 9</t>
  </si>
  <si>
    <t>IN278</t>
  </si>
  <si>
    <t>이니스프리 마이팔레트_마이 아이섀도우 매트 10 (2019)</t>
  </si>
  <si>
    <t>innisfree My Eyeshadow (Matte) 10</t>
  </si>
  <si>
    <t>IN279</t>
  </si>
  <si>
    <t>이니스프리 마이팔레트_마이 아이섀도우 매트 11 (2019)</t>
  </si>
  <si>
    <t>innisfree My Eyeshadow (Matte) 11</t>
  </si>
  <si>
    <t>IN280</t>
  </si>
  <si>
    <t>이니스프리 마이팔레트_마이 아이섀도우 매트 14 (2019)</t>
  </si>
  <si>
    <t>innisfree My Eyeshadow (Matte) 14</t>
  </si>
  <si>
    <t>IN281</t>
  </si>
  <si>
    <t>이니스프리 마이팔레트_마이 아이섀도우 매트 19 (2019)</t>
  </si>
  <si>
    <t>innisfree My Eyeshadow (Matte) 19</t>
  </si>
  <si>
    <t>IN282</t>
  </si>
  <si>
    <t>이니스프리 마이팔레트_마이 아이섀도우 매트 20 (2019)</t>
  </si>
  <si>
    <t>innisfree My Eyeshadow (Matte) 20</t>
  </si>
  <si>
    <t>IN283</t>
  </si>
  <si>
    <t>이니스프리 마이팔레트_마이 아이섀도우 매트 23 (2019)</t>
  </si>
  <si>
    <t>innisfree My Eyeshadow (Matte) 23</t>
  </si>
  <si>
    <t>IN284</t>
  </si>
  <si>
    <t>이니스프리 마이팔레트_마이 아이섀도우 매트 29 (2019)</t>
  </si>
  <si>
    <t>innisfree My Eyeshadow (Matte) 29</t>
  </si>
  <si>
    <t>IN285</t>
  </si>
  <si>
    <t>이니스프리 마이팔레트_마이 아이섀도우 매트 30 (2019)</t>
  </si>
  <si>
    <t>innisfree My Eyeshadow (Matte) 30</t>
  </si>
  <si>
    <t>IN286</t>
  </si>
  <si>
    <t>이니스프리 마이팔레트_마이 아이섀도우 매트 32 (2019)</t>
  </si>
  <si>
    <t>innisfree My Eyeshadow (Matte) 32</t>
  </si>
  <si>
    <t>IN287</t>
  </si>
  <si>
    <t>이니스프리 마이팔레트_마이 아이섀도우 매트 33 (2019)</t>
  </si>
  <si>
    <t>innisfree My Eyeshadow (Matte) 33</t>
  </si>
  <si>
    <t>IN288</t>
  </si>
  <si>
    <t>이니스프리 마이팔레트_마이 아이섀도우 매트 34 (2019)</t>
  </si>
  <si>
    <t>innisfree My Eyeshadow (Matte) 34</t>
  </si>
  <si>
    <t>IN289</t>
  </si>
  <si>
    <t>이니스프리 마이팔레트_마이 아이섀도우 매트 36 (2019)</t>
  </si>
  <si>
    <t>innisfree My Eyeshadow (Matte) 36</t>
  </si>
  <si>
    <t>IN290</t>
  </si>
  <si>
    <t>이니스프리 마이팔레트_마이 아이섀도우 글리터 1 (2019)</t>
  </si>
  <si>
    <t>innisfree My Eyeshadow (Glitter) 1</t>
  </si>
  <si>
    <t>IN291</t>
  </si>
  <si>
    <t>이니스프리 마이팔레트_마이 아이섀도우 글리터 2 (2019)</t>
  </si>
  <si>
    <t>innisfree My Eyeshadow (Glitter) 2</t>
  </si>
  <si>
    <t>IN292</t>
  </si>
  <si>
    <t>이니스프리 마이팔레트_마이 아이섀도우 글리터 3 (2019)</t>
  </si>
  <si>
    <t>innisfree My Eyeshadow (Glitter) 3</t>
  </si>
  <si>
    <t>IN293</t>
  </si>
  <si>
    <t>이니스프리 마이팔레트_마이 아이섀도우 글리터 4 (2019)</t>
  </si>
  <si>
    <t>innisfree My Eyeshadow (Glitter) 4</t>
  </si>
  <si>
    <t>IN294</t>
  </si>
  <si>
    <t>이니스프리 마이팔레트_마이 아이섀도우 글리터 6 (2019)</t>
  </si>
  <si>
    <t>innisfree My Eyeshadow (Glitter) 6</t>
  </si>
  <si>
    <t>IN295</t>
  </si>
  <si>
    <t>이니스프리 마이팔레트_마이 아이섀도우 글리터 8 (2019)</t>
  </si>
  <si>
    <t>innisfree My Eyeshadow (Glitter) 8</t>
  </si>
  <si>
    <t>IN296</t>
  </si>
  <si>
    <t>이니스프리 마이팔레트_마이 아이섀도우 글리터 11 (2019)</t>
  </si>
  <si>
    <t>innisfree My Eyeshadow (Glitter) 11</t>
  </si>
  <si>
    <t>IN297</t>
  </si>
  <si>
    <t>이니스프리 마이팔레트_마이 아이섀도우 글리터 12 (2019)</t>
  </si>
  <si>
    <t>innisfree My Eyeshadow (Glitter) 12</t>
  </si>
  <si>
    <t>IN298</t>
  </si>
  <si>
    <t>이니스프리 마이팔레트_마이 아이섀도우 글리터 13 (2019)</t>
  </si>
  <si>
    <t>innisfree My Eyeshadow (Glitter) 13</t>
  </si>
  <si>
    <t>IN299</t>
  </si>
  <si>
    <t>이니스프리 마이팔레트_마이 아이섀도우 글리터 14 (2019)</t>
  </si>
  <si>
    <t>innisfree My Eyeshadow (Glitter) 14</t>
  </si>
  <si>
    <t>IN300</t>
  </si>
  <si>
    <t>이니스프리 마이팔레트_마이 아이섀도우 글리터 15 (2019)</t>
  </si>
  <si>
    <t>innisfree My Eyeshadow (Glitter) 15</t>
  </si>
  <si>
    <t>IN301</t>
  </si>
  <si>
    <t>이니스프리 마이팔레트_마이 아이섀도우 글리터 16 (2019)</t>
  </si>
  <si>
    <t>innisfree My Eyeshadow (Glitter) 16</t>
  </si>
  <si>
    <t>IN302</t>
  </si>
  <si>
    <t>이니스프리 마이팔레트 _ 마이 트윙클 스타 1</t>
  </si>
  <si>
    <t>innisfree my palette - my twinkle star 1</t>
  </si>
  <si>
    <t>IN303</t>
  </si>
  <si>
    <t>이니스프리 마이팔레트 _ 마이 트윙클 스타 2</t>
  </si>
  <si>
    <t>innisfree my palette - my twinkle star 2</t>
  </si>
  <si>
    <t>IN304</t>
  </si>
  <si>
    <t>이니스프리 마이팔레트 _ 마이 트윙클 스타 3</t>
  </si>
  <si>
    <t>innisfree my palette - my twinkle star 3</t>
  </si>
  <si>
    <t>IN305</t>
  </si>
  <si>
    <t>이니스프리 마이팔레트 _ 마이 트윙클 스타 4</t>
  </si>
  <si>
    <t>innisfree my palette - my twinkle star 4</t>
  </si>
  <si>
    <t>IN306</t>
  </si>
  <si>
    <t>이니스프리 마이팔레트 _ 마이 트윙클 크리스탈 1</t>
  </si>
  <si>
    <t xml:space="preserve">innisfree my palette - my twinkle crystal 1 </t>
  </si>
  <si>
    <t>IN307</t>
  </si>
  <si>
    <t>이니스프리 마이팔레트 _ 마이 트윙클 크리스탈 2</t>
  </si>
  <si>
    <t>innisfree my palette - my twinkle crystal 2</t>
  </si>
  <si>
    <t>IN308</t>
  </si>
  <si>
    <t>이니스프리 마이팔레트 _ 마이 컬러 팔레트 (2020 F/W) 1</t>
  </si>
  <si>
    <t>innisfree My Color Palette 1</t>
  </si>
  <si>
    <t>IN309</t>
  </si>
  <si>
    <t>이니스프리 마이팔레트 _ 마이 컬러 팔레트 (2020 F/W) 2</t>
  </si>
  <si>
    <t>innisfree My Color Palette 2</t>
  </si>
  <si>
    <t>IN310</t>
  </si>
  <si>
    <t>이니스프리 마이팔레트_마이 블러셔 3 (2020)</t>
  </si>
  <si>
    <t>innisfree My Blusher 3</t>
  </si>
  <si>
    <t>IN311</t>
  </si>
  <si>
    <t>이니스프리 마이팔레트_마이 블러셔 6 (2018)</t>
  </si>
  <si>
    <t>innisfree My Blusher 6</t>
  </si>
  <si>
    <t>IN312</t>
  </si>
  <si>
    <t>이니스프리 마이팔레트_마이 블러셔 18 (2018)</t>
  </si>
  <si>
    <t>innisfree My Blusher 18</t>
  </si>
  <si>
    <t>IN313</t>
  </si>
  <si>
    <t>이니스프리 마이팔레트_마이 블러셔 19 (2020)</t>
  </si>
  <si>
    <t>innisfree My Blusher 19</t>
  </si>
  <si>
    <t>IN314</t>
  </si>
  <si>
    <t>이니스프리 마이팔레트_마이 블러셔 베일 1</t>
  </si>
  <si>
    <t>innisfree My blusher (veil) 1</t>
  </si>
  <si>
    <t>IN315</t>
  </si>
  <si>
    <t>이니스프리 마이팔레트_마이 블러셔 베일 2</t>
  </si>
  <si>
    <t>innisfree My blusher (veil) 2</t>
  </si>
  <si>
    <t>IN316</t>
  </si>
  <si>
    <t>이니스프리 마이팔레트_마이 블러셔 베일 3</t>
  </si>
  <si>
    <t>innisfree My blusher (veil) 3</t>
  </si>
  <si>
    <t>IN317</t>
  </si>
  <si>
    <t>이니스프리 마이팔레트_마이 하이라이터 1 (2020)</t>
  </si>
  <si>
    <t>innisfree My Highlighter 1</t>
  </si>
  <si>
    <t>IN318</t>
  </si>
  <si>
    <t>이니스프리 마이팔레트_마이 하이라이터 2 (2020)</t>
  </si>
  <si>
    <t>innisfree My Highlighter 2</t>
  </si>
  <si>
    <t>IN319</t>
  </si>
  <si>
    <t>이니스프리 마이팔레트 [Small]</t>
  </si>
  <si>
    <t>innisfree My Palette [Small]</t>
  </si>
  <si>
    <t>IN320</t>
  </si>
  <si>
    <t>이니스프리 마이팔레트 [Medium]</t>
  </si>
  <si>
    <t>innisfree My Palette [Medium]</t>
  </si>
  <si>
    <t>IN321</t>
  </si>
  <si>
    <t>이니스프리 트윙클 글리터 02호 (2019)</t>
  </si>
  <si>
    <t>innisfree Twinkle Glitter 02</t>
  </si>
  <si>
    <t>IN322</t>
  </si>
  <si>
    <t>이니스프리 트윙클 글리터 03호 (2019)</t>
  </si>
  <si>
    <t>innisfree Twinkle Glitter 03</t>
  </si>
  <si>
    <t>IN323</t>
  </si>
  <si>
    <t>이니스프리 트윙클글리터 _ 홀로그램 2호</t>
  </si>
  <si>
    <t>innisfree Twinkle Glitter [Hologram] 2</t>
  </si>
  <si>
    <t>IN324</t>
  </si>
  <si>
    <t>이니스프리 트윙클글리터 _ 홀로그램 3호</t>
  </si>
  <si>
    <t>innisfree Twinkle Glitter [Hologram] 3</t>
  </si>
  <si>
    <t>IN325</t>
  </si>
  <si>
    <t>이니스프리 트윙클글리터 _ 홀로그램 4호</t>
  </si>
  <si>
    <t>innisfree Twinkle Glitter [Hologram] 4</t>
  </si>
  <si>
    <t>IN326</t>
  </si>
  <si>
    <t>이니스프리 오로라 쉬머 하이라이터 6g</t>
  </si>
  <si>
    <t>innisfree Aurora Shimmer Highlighter</t>
  </si>
  <si>
    <t>IN327</t>
  </si>
  <si>
    <t>이니스프리 젤리치크 01호 _ 노을말린살구</t>
  </si>
  <si>
    <t>innisfree Jelly Cheek 1</t>
  </si>
  <si>
    <t>IN328</t>
  </si>
  <si>
    <t>이니스프리 젤리치크 02호 _ 생기어린복숭아</t>
  </si>
  <si>
    <t>innisfree Jelly Cheek 2</t>
  </si>
  <si>
    <t>IN329</t>
  </si>
  <si>
    <t>이니스프리 젤리치크 03호 _ 무르익은무화과</t>
  </si>
  <si>
    <t>innisfree Jelly Cheek 3</t>
  </si>
  <si>
    <t>IN330</t>
  </si>
  <si>
    <t>이니스프리 페이스 디자이닝 듀오 3호 (2019)</t>
  </si>
  <si>
    <t>innisfree Face Designing Duo 3</t>
  </si>
  <si>
    <t>IN331</t>
  </si>
  <si>
    <t>이니스프리 톡톡 립 컨실러 (2019)</t>
  </si>
  <si>
    <t>innisfree Tapping Lip Concealer</t>
  </si>
  <si>
    <t>IN332</t>
  </si>
  <si>
    <t>이니스프리 립라이너 01호 말린 진달래꽃잎길</t>
  </si>
  <si>
    <t>innisfree innisfree Lip Liner 1</t>
  </si>
  <si>
    <t>IN333</t>
  </si>
  <si>
    <t>이니스프리 립라이너 02호 오후의 동백동산</t>
  </si>
  <si>
    <t>innisfree innsifree Lip Liner 2</t>
  </si>
  <si>
    <t>IN334</t>
  </si>
  <si>
    <t>이니스프리 리얼핏립스틱 1호 (2019)</t>
  </si>
  <si>
    <t>innisfree Real Fit Lipstick 1</t>
  </si>
  <si>
    <t>IN335</t>
  </si>
  <si>
    <t>이니스프리 리얼핏립스틱 2호 (2019)</t>
  </si>
  <si>
    <t>innisfree Real Fit Lipstick 2</t>
  </si>
  <si>
    <t>IN336</t>
  </si>
  <si>
    <t>이니스프리 리얼핏립스틱 3호 (2019)</t>
  </si>
  <si>
    <t>innisfree Real Fit Lipstick 3</t>
  </si>
  <si>
    <t>IN337</t>
  </si>
  <si>
    <t>이니스프리 리얼핏립스틱 4호 (2019)</t>
  </si>
  <si>
    <t>innisfree Real Fit Lipstick 4</t>
  </si>
  <si>
    <t>IN338</t>
  </si>
  <si>
    <t>이니스프리 리얼핏립스틱 5호 (2019)</t>
  </si>
  <si>
    <t>innisfree Real Fit Lipstick 5</t>
  </si>
  <si>
    <t>IN339</t>
  </si>
  <si>
    <t>이니스프리 리얼핏립스틱 6호 (2019)</t>
  </si>
  <si>
    <t>innisfree Real Fit Lipstick 6</t>
  </si>
  <si>
    <t>IN340</t>
  </si>
  <si>
    <t>이니스프리 리얼핏립스틱 7호 (2019)</t>
  </si>
  <si>
    <t>innisfree Real Fit Lipstick 7</t>
  </si>
  <si>
    <t>IN341</t>
  </si>
  <si>
    <t>이니스프리 리얼핏립스틱 8호 (2019)</t>
  </si>
  <si>
    <t>innisfree Real Fit Lipstick 8</t>
  </si>
  <si>
    <t>IN342</t>
  </si>
  <si>
    <t>이니스프리 리얼핏립스틱 9호 (2019)</t>
  </si>
  <si>
    <t>innisfree Real Fit Lipstick 9</t>
  </si>
  <si>
    <t>IN343</t>
  </si>
  <si>
    <t>이니스프리 리얼핏립스틱 10호 (2019)</t>
  </si>
  <si>
    <t>innisfree Real Fit Lipstick 10</t>
  </si>
  <si>
    <t>IN344</t>
  </si>
  <si>
    <t>이니스프리 리얼핏매트립스틱 1호</t>
  </si>
  <si>
    <t>innisfree Real Fit Matte Lipstick 1</t>
  </si>
  <si>
    <t>IN345</t>
  </si>
  <si>
    <t>이니스프리 리얼핏매트립스틱 2호</t>
  </si>
  <si>
    <t>innisfree Real Fit Matte Lipstick 2</t>
  </si>
  <si>
    <t>IN346</t>
  </si>
  <si>
    <t>이니스프리 리얼핏매트립스틱 3호</t>
  </si>
  <si>
    <t>innisfree Real Fit Matte Lipstick 3</t>
  </si>
  <si>
    <t>IN347</t>
  </si>
  <si>
    <t>이니스프리 리얼핏매트립스틱 4호</t>
  </si>
  <si>
    <t>innisfree Real Fit Matte Lipstick 4</t>
  </si>
  <si>
    <t>IN348</t>
  </si>
  <si>
    <t>이니스프리 리얼핏매트립스틱 5호</t>
  </si>
  <si>
    <t>innisfree Real Fit Matte Lipstick 5</t>
  </si>
  <si>
    <t>IN349</t>
  </si>
  <si>
    <t>이니스프리 리얼핏매트립스틱 6호</t>
  </si>
  <si>
    <t>innisfree Real Fit Matte Lipstick 6</t>
  </si>
  <si>
    <t>IN350</t>
  </si>
  <si>
    <t>이니스프리 리얼핏매트립스틱 7호</t>
  </si>
  <si>
    <t>innisfree Real Fit Matte Lipstick 7</t>
  </si>
  <si>
    <t>IN351</t>
  </si>
  <si>
    <t>이니스프리 리얼핏매트립스틱 8호</t>
  </si>
  <si>
    <t>innisfree Real Fit Matte Lipstick 8</t>
  </si>
  <si>
    <t>IN352</t>
  </si>
  <si>
    <t>이니스프리 리얼핏매트립스틱 9호</t>
  </si>
  <si>
    <t>innisfree Real Fit Matte Lipstick 9</t>
  </si>
  <si>
    <t>IN353</t>
  </si>
  <si>
    <t>이니스프리 리얼핏매트립스틱 10호</t>
  </si>
  <si>
    <t>innisfree Real Fit Matte Lipstick 10</t>
  </si>
  <si>
    <t>IN354</t>
  </si>
  <si>
    <t>이니스프리 리얼핏매트립스틱 11호</t>
  </si>
  <si>
    <t xml:space="preserve">innisfree Real Fit Matte Lipstick 11 </t>
  </si>
  <si>
    <t>IN355</t>
  </si>
  <si>
    <t>이니스프리 리얼핏매트립스틱 12호</t>
  </si>
  <si>
    <t>innisfree Real Fit Matte Lipstick 12</t>
  </si>
  <si>
    <t>IN356</t>
  </si>
  <si>
    <t>이니스프리 리얼핏매트립스틱 13호</t>
  </si>
  <si>
    <t>innisfree Real Fit Matte Lipstick 13</t>
  </si>
  <si>
    <t>IN357</t>
  </si>
  <si>
    <t>이니스프리 리얼핏매트립스틱 14호</t>
  </si>
  <si>
    <t>innisfree Real Fit Matte Lipstick 14</t>
  </si>
  <si>
    <t>IN358</t>
  </si>
  <si>
    <t>이니스프리 리얼핏매트립스틱 15호</t>
  </si>
  <si>
    <t>innisfree Real Fit Matte Lipstick 15</t>
  </si>
  <si>
    <t>IN359</t>
  </si>
  <si>
    <t>이니스프리 리얼핏샤인립스틱 1호</t>
  </si>
  <si>
    <t>innisfree Real Fit Shine Lipstick 1</t>
  </si>
  <si>
    <t>IN360</t>
  </si>
  <si>
    <t>이니스프리 리얼핏샤인립스틱 2호</t>
  </si>
  <si>
    <t>innisfree Real Fit Shine Lipstick 2</t>
  </si>
  <si>
    <t>IN361</t>
  </si>
  <si>
    <t>이니스프리 리얼핏샤인립스틱 3호</t>
  </si>
  <si>
    <t>innisfree Real Fit Shine Lipstick 3</t>
  </si>
  <si>
    <t>IN362</t>
  </si>
  <si>
    <t>이니스프리 리얼핏샤인립스틱 4호</t>
  </si>
  <si>
    <t>innisfree Real Fit Shine Lipstick 4</t>
  </si>
  <si>
    <t>IN363</t>
  </si>
  <si>
    <t>이니스프리 리얼핏샤인립스틱 5호</t>
  </si>
  <si>
    <t>innisfree Real Fit Shine Lipstick 5</t>
  </si>
  <si>
    <t>IN364</t>
  </si>
  <si>
    <t>이니스프리 리얼핏샤인립스틱 6호</t>
  </si>
  <si>
    <t>innisfree Real Fit Shine Lipstick 6</t>
  </si>
  <si>
    <t>IN365</t>
  </si>
  <si>
    <t>이니스프리 리얼핏샤인립스틱 7호</t>
  </si>
  <si>
    <t>innisfree Real Fit Shine Lipstick 7</t>
  </si>
  <si>
    <t>IN366</t>
  </si>
  <si>
    <t>이니스프리 리얼핏샤인립스틱 8호</t>
  </si>
  <si>
    <t>innisfree Real Fit Shine Lipstick 8</t>
  </si>
  <si>
    <t>IN367</t>
  </si>
  <si>
    <t>이니스프리 리얼핏샤인립스틱 9호</t>
  </si>
  <si>
    <t>innisfree Real Fit Shine Lipstick 9</t>
  </si>
  <si>
    <t>IN368</t>
  </si>
  <si>
    <t>이니스프리 리얼핏샤인립스틱 10호</t>
  </si>
  <si>
    <t>innisfree Real Fit Shine Lipstick 10</t>
  </si>
  <si>
    <t>IN369</t>
  </si>
  <si>
    <t>이니스프리 비비드샤인틴트 1호</t>
  </si>
  <si>
    <t>innisfree Vivid Shine Tint 1</t>
  </si>
  <si>
    <t>IN370</t>
  </si>
  <si>
    <t>이니스프리 비비드샤인틴트 2호</t>
  </si>
  <si>
    <t>innisfree Vivid Shine Tint 2</t>
  </si>
  <si>
    <t>IN371</t>
  </si>
  <si>
    <t>이니스프리 비비드샤인틴트 3호</t>
  </si>
  <si>
    <t>innisfree Vivid Shine Tint 3</t>
  </si>
  <si>
    <t>IN372</t>
  </si>
  <si>
    <t>이니스프리 비비드샤인틴트 4호</t>
  </si>
  <si>
    <t>innisfree Vivid Shine Tint 4</t>
  </si>
  <si>
    <t>IN373</t>
  </si>
  <si>
    <t>이니스프리 비비드샤인틴트 5호</t>
  </si>
  <si>
    <t>innisfree Vivid Shine Tint 5</t>
  </si>
  <si>
    <t>IN374</t>
  </si>
  <si>
    <t>이니스프리 비비드오일틴트 3호 (2019)</t>
  </si>
  <si>
    <t>innisfree Vivid Oil Tint 3</t>
  </si>
  <si>
    <t>IN375</t>
  </si>
  <si>
    <t>이니스프리 비비드오일틴트 4호 (2019)</t>
  </si>
  <si>
    <t>innisfree Vivid Oil Tint 4</t>
  </si>
  <si>
    <t>IN376</t>
  </si>
  <si>
    <t>이니스프리 비비드오일틴트 5호 (2019)</t>
  </si>
  <si>
    <t>innisfree Vivid Oil Tint 5</t>
  </si>
  <si>
    <t>IN377</t>
  </si>
  <si>
    <t>이니스프리 비비드오일틴트 6호</t>
  </si>
  <si>
    <t>innisfree Vivid Oil Tint 6</t>
  </si>
  <si>
    <t>IN378</t>
  </si>
  <si>
    <t>이니스프리 비비드오일틴트 8호</t>
  </si>
  <si>
    <t>innisfree Vivid Oil Tint 8</t>
  </si>
  <si>
    <t>IN379</t>
  </si>
  <si>
    <t xml:space="preserve">이니스프리 비비드젤리틴트AD 1호 </t>
  </si>
  <si>
    <t>innisfree vivid jelly tint 1</t>
  </si>
  <si>
    <t>IN380</t>
  </si>
  <si>
    <t>이니스프리 비비드젤리틴트AD 2호</t>
  </si>
  <si>
    <t>innisfree vivid jelly tint 2</t>
  </si>
  <si>
    <t>IN381</t>
  </si>
  <si>
    <t>이니스프리 비비드코튼잉크 4호</t>
  </si>
  <si>
    <t>innisfree Vivid Cotton Ink 4</t>
  </si>
  <si>
    <t>IN382</t>
  </si>
  <si>
    <t>이니스프리 비비드코튼잉크 6호</t>
  </si>
  <si>
    <t>innisfree Vivid Cotton Ink 6</t>
  </si>
  <si>
    <t>IN383</t>
  </si>
  <si>
    <t>이니스프리 비비드코튼잉크 7호</t>
  </si>
  <si>
    <t>innisfree Vivid Cotton Ink 7</t>
  </si>
  <si>
    <t>IN384</t>
  </si>
  <si>
    <t>이니스프리 비비드코튼잉크 8호</t>
  </si>
  <si>
    <t>innisfree Vivid Cotton Ink 8</t>
  </si>
  <si>
    <t>IN385</t>
  </si>
  <si>
    <t>이니스프리 비비드코튼잉크 10호</t>
  </si>
  <si>
    <t>innisfree Vivid Cotton Ink 10</t>
  </si>
  <si>
    <t>IN386</t>
  </si>
  <si>
    <t>이니스프리 비비드코튼잉크 12호</t>
  </si>
  <si>
    <t>innisfree Vivid Cotton Ink 12</t>
  </si>
  <si>
    <t>IN387</t>
  </si>
  <si>
    <t>이니스프리 비비드코튼잉크 14호</t>
  </si>
  <si>
    <t>innisfree Vivid Cotton Ink 14</t>
  </si>
  <si>
    <t>IN388</t>
  </si>
  <si>
    <t>이니스프리 비비드코튼잉크 16호</t>
  </si>
  <si>
    <t>innisfree Vivid Cotton Ink 16</t>
  </si>
  <si>
    <t>IN389</t>
  </si>
  <si>
    <t>이니스프리 비비드코튼잉크 17호</t>
  </si>
  <si>
    <t>innisfree Vivid Cotton Ink 17</t>
  </si>
  <si>
    <t>IN390</t>
  </si>
  <si>
    <t>이니스프리 비비드코튼잉크 18호</t>
  </si>
  <si>
    <t>innisfree Vivid Cotton Ink 18</t>
  </si>
  <si>
    <t>IN391</t>
  </si>
  <si>
    <t>이니스프리 비비드코튼잉크 19호</t>
  </si>
  <si>
    <t>innisfree Vivid Cotton Ink 19</t>
  </si>
  <si>
    <t>IN392</t>
  </si>
  <si>
    <t>이니스프리 비비드코튼잉크 20호</t>
  </si>
  <si>
    <t>innisfree Vivid Cotton Ink 20</t>
  </si>
  <si>
    <t>IN393</t>
  </si>
  <si>
    <t>이니스프리 비비드코튼잉크 [블러] 1호 진저 코랄</t>
  </si>
  <si>
    <t>innisfree Vivid Cotton Ink [Blur] 1</t>
  </si>
  <si>
    <t>IN394</t>
  </si>
  <si>
    <t>이니스프리 비비드코튼잉크 [블러] 2호 로제 핑크</t>
  </si>
  <si>
    <t>innisfree Vivid Cotton Ink [Blur] 2</t>
  </si>
  <si>
    <t>IN395</t>
  </si>
  <si>
    <t>이니스프리 비비드코튼잉크 [블러] 3호 무디 로즈</t>
  </si>
  <si>
    <t>innisfree Vivid Cotton Ink [Blur] 3</t>
  </si>
  <si>
    <t>IN396</t>
  </si>
  <si>
    <t>이니스프리 비비드코튼잉크 [블러] 4호 코랄 로즈</t>
  </si>
  <si>
    <t>innisfree Vivid Cotton Ink [Blur] 4</t>
  </si>
  <si>
    <t>IN397</t>
  </si>
  <si>
    <t>이니스프리 비비드코튼잉크 [블러] 5호 브릭 모카</t>
  </si>
  <si>
    <t>innisfree Vivid Cotton Ink [Blur] 5</t>
  </si>
  <si>
    <t>IN398</t>
  </si>
  <si>
    <t>이니스프리 비비드코튼잉크 [블러] 6호 레드 러쉬</t>
  </si>
  <si>
    <t>innisfree Vivid Cotton Ink [Blur] 6</t>
  </si>
  <si>
    <t>IN399</t>
  </si>
  <si>
    <t>이니스프리 비비드코튼잉크 [블러] 7호 애플 토닉</t>
  </si>
  <si>
    <t>innisfree Vivid Cotton Ink [Blur] 7</t>
  </si>
  <si>
    <t>IN400</t>
  </si>
  <si>
    <t>이니스프리 비비드코튼잉크 [블러] 8호 버블 핑크</t>
  </si>
  <si>
    <t>innisfree Vivid Cotton Ink [Blur] 8</t>
  </si>
  <si>
    <t>IN401</t>
  </si>
  <si>
    <t>이니스프리 비비드코튼스틱 1호</t>
  </si>
  <si>
    <t>innisfree Vivid Cotton Stick 1</t>
  </si>
  <si>
    <t>IN402</t>
  </si>
  <si>
    <t>이니스프리 비비드코튼스틱 2호 (☆)</t>
  </si>
  <si>
    <t>innisfree Vivid Cotton Stick 2</t>
  </si>
  <si>
    <t>IN403</t>
  </si>
  <si>
    <t>이니스프리 비비드코튼스틱 3호</t>
  </si>
  <si>
    <t>innisfree Vivid Cotton Stick 3</t>
  </si>
  <si>
    <t>IN404</t>
  </si>
  <si>
    <t>이니스프리 비비드코튼스틱 4호</t>
  </si>
  <si>
    <t>innisfree Vivid Cotton Stick 4</t>
  </si>
  <si>
    <t>IN405</t>
  </si>
  <si>
    <t>이니스프리 비비드코튼스틱 5호</t>
  </si>
  <si>
    <t>innisfree Vivid Cotton Stick 5</t>
  </si>
  <si>
    <t>IN406</t>
  </si>
  <si>
    <t>이니스프리 비비드코튼스틱 6호 (★)</t>
  </si>
  <si>
    <t>innisfree Vivid Cotton Stick 6</t>
  </si>
  <si>
    <t>IN407</t>
  </si>
  <si>
    <t>이니스프리 비비드코튼스틱 7호</t>
  </si>
  <si>
    <t>innisfree Vivid Cotton Stick 7</t>
  </si>
  <si>
    <t>IN408</t>
  </si>
  <si>
    <t>이니스프리 비비드코튼스틱 8호</t>
  </si>
  <si>
    <t>innisfree Vivid Cotton Stick 8</t>
  </si>
  <si>
    <t>IN409</t>
  </si>
  <si>
    <t>이니스프리 비비드코튼스틱 9호 (☆)</t>
  </si>
  <si>
    <t>innisfree Vivid Cotton Stick 9</t>
  </si>
  <si>
    <t>IN410</t>
  </si>
  <si>
    <t>이니스프리 비비드코튼스틱 10호</t>
  </si>
  <si>
    <t>innisfree Vivid Cotton Stick 10</t>
  </si>
  <si>
    <t>IN411</t>
  </si>
  <si>
    <t>이니스프리 플럼핑립글로우</t>
  </si>
  <si>
    <t>innisfree Plumping Lip Glow</t>
  </si>
  <si>
    <t>IN412</t>
  </si>
  <si>
    <t>이니스프리 프루티스퀴즈틴트 1호</t>
  </si>
  <si>
    <t>innisfree Fruity Squeeze Tint 1</t>
  </si>
  <si>
    <t>IN413</t>
  </si>
  <si>
    <t>이니스프리 프루티스퀴즈틴트 2호</t>
  </si>
  <si>
    <t>innisfree Fruity Squeeze Tint 2</t>
  </si>
  <si>
    <t>IN414</t>
  </si>
  <si>
    <t>이니스프리 프루티스퀴즈틴트 3호</t>
  </si>
  <si>
    <t>innisfree Fruity Squeeze Tint 3</t>
  </si>
  <si>
    <t>IN415</t>
  </si>
  <si>
    <t>이니스프리 프루티스퀴즈틴트 4호</t>
  </si>
  <si>
    <t>innisfree Fruity Squeeze Tint 4</t>
  </si>
  <si>
    <t>IN416</t>
  </si>
  <si>
    <t>이니스프리 프루티스퀴즈틴트 5호</t>
  </si>
  <si>
    <t>innisfree Fruity Squeeze Tint 5</t>
  </si>
  <si>
    <t>IN417</t>
  </si>
  <si>
    <t>이니스프리 프루티스퀴즈틴트 6호</t>
  </si>
  <si>
    <t>innisfree Fruity Squeeze Tint 6</t>
  </si>
  <si>
    <t>IN418</t>
  </si>
  <si>
    <t>이니스프리 프루티스퀴즈틴트 7호</t>
  </si>
  <si>
    <t>innisfree Fruity Squeeze Tint 7</t>
  </si>
  <si>
    <t>IN419</t>
  </si>
  <si>
    <t>이니스프리 프루티스퀴즈틴트 8호</t>
  </si>
  <si>
    <t>innisfree Fruity Squeeze Tint 8</t>
  </si>
  <si>
    <t>IN420</t>
  </si>
  <si>
    <t>이니스프리 프루티스퀴즈틴트 9호</t>
  </si>
  <si>
    <t>innisfree Fruity Squeeze Tint 9</t>
  </si>
  <si>
    <t>IN421</t>
  </si>
  <si>
    <t>이니스프리 글로우틴트립밤 1호 (2019)</t>
  </si>
  <si>
    <t>innisfree Glow Tint Lip Balm 1</t>
  </si>
  <si>
    <t>IN422</t>
  </si>
  <si>
    <t>이니스프리 글로우틴트립밤 2호 (2019)</t>
  </si>
  <si>
    <t>innisfree Glow Tint Lip Balm 2</t>
  </si>
  <si>
    <t>IN423</t>
  </si>
  <si>
    <t>이니스프리 글로우틴트립밤 3호 (2019)</t>
  </si>
  <si>
    <t>innisfree Glow Tint Lip Balm 3</t>
  </si>
  <si>
    <t>IN424</t>
  </si>
  <si>
    <t>이니스프리 글로우틴트립밤 4호 (2019)</t>
  </si>
  <si>
    <t>innisfree Glow Tint Lip Balm 4</t>
  </si>
  <si>
    <t>IN425</t>
  </si>
  <si>
    <t>이니스프리 글로우틴트립밤 5호 (2019)</t>
  </si>
  <si>
    <t>innisfree Glow Tint Lip Balm 5</t>
  </si>
  <si>
    <t>IN426</t>
  </si>
  <si>
    <t>이니스프리 리얼컬러네일 1호 (2019)</t>
  </si>
  <si>
    <t>innisfree Real color nail 1</t>
  </si>
  <si>
    <t>IN427</t>
  </si>
  <si>
    <t>이니스프리 리얼컬러네일 2호 (2019)</t>
  </si>
  <si>
    <t>innisfree Real color nail 2</t>
  </si>
  <si>
    <t>IN428</t>
  </si>
  <si>
    <t>이니스프리 리얼컬러네일 4호 (2019)</t>
  </si>
  <si>
    <t>innisfree Real color nail 4</t>
  </si>
  <si>
    <t>IN429</t>
  </si>
  <si>
    <t>이니스프리 리얼컬러네일 11호 (2019)</t>
  </si>
  <si>
    <t>innisfree Real color nail 11</t>
  </si>
  <si>
    <t>IN430</t>
  </si>
  <si>
    <t>이니스프리 리얼컬러네일 14호 (2019)</t>
  </si>
  <si>
    <t>innisfree Real color nail 14</t>
  </si>
  <si>
    <t>IN431</t>
  </si>
  <si>
    <t>이니스프리 리얼컬러네일 16호 (2019)</t>
  </si>
  <si>
    <t>innisfree Real color nail 16</t>
  </si>
  <si>
    <t>IN432</t>
  </si>
  <si>
    <t>이니스프리 리얼컬러네일 18호 (2019)</t>
  </si>
  <si>
    <t>innisfree Real color nail 18</t>
  </si>
  <si>
    <t>IN433</t>
  </si>
  <si>
    <t>이니스프리 리얼컬러네일 21호 (2019)</t>
  </si>
  <si>
    <t>innisfree Real color nail 21</t>
  </si>
  <si>
    <t>IN434</t>
  </si>
  <si>
    <t>이니스프리 리얼컬러네일 26호 (2019)</t>
  </si>
  <si>
    <t>innisfree Real color nail 26</t>
  </si>
  <si>
    <t>IN435</t>
  </si>
  <si>
    <t>이니스프리 리얼컬러네일 29호 (2019)</t>
  </si>
  <si>
    <t>innisfree Real color nail 29</t>
  </si>
  <si>
    <t>IN436</t>
  </si>
  <si>
    <t>이니스프리 리얼컬러네일 44호 (2019)</t>
  </si>
  <si>
    <t>innisfree Real color nail 44</t>
  </si>
  <si>
    <t>IN437</t>
  </si>
  <si>
    <t>이니스프리 리얼컬러네일 46호 (2019)</t>
  </si>
  <si>
    <t>innisfree Real color nail 46</t>
  </si>
  <si>
    <t>IN438</t>
  </si>
  <si>
    <t>이니스프리 리얼컬러네일 47호 (2019)</t>
  </si>
  <si>
    <t>innisfree Real color nail 47</t>
  </si>
  <si>
    <t>IN439</t>
  </si>
  <si>
    <t>이니스프리 리얼컬러네일 48호 (2019)</t>
  </si>
  <si>
    <t>innisfree Real color nail 48</t>
  </si>
  <si>
    <t>IN440</t>
  </si>
  <si>
    <t>이니스프리 리얼컬러네일 49호 (2019)</t>
  </si>
  <si>
    <t>innisfree Real color nail 49</t>
  </si>
  <si>
    <t>IN441</t>
  </si>
  <si>
    <t>이니스프리 리얼컬러네일 51호 (2019)</t>
  </si>
  <si>
    <t>innisfree Real color nail 51</t>
  </si>
  <si>
    <t>IN442</t>
  </si>
  <si>
    <t>이니스프리 리얼컬러네일 54호 (2019)</t>
  </si>
  <si>
    <t>innisfree Real color nail 54</t>
  </si>
  <si>
    <t>IN443</t>
  </si>
  <si>
    <t>이니스프리 리얼컬러네일 56호 (2019)</t>
  </si>
  <si>
    <t>innisfree Real color nail 56</t>
  </si>
  <si>
    <t>IN444</t>
  </si>
  <si>
    <t>이니스프리 리얼컬러네일 57호 (2019)</t>
  </si>
  <si>
    <t>innisfree Real color nail 57</t>
  </si>
  <si>
    <t>IN445</t>
  </si>
  <si>
    <t>이니스프리 리얼컬러네일 62호 (2019)</t>
  </si>
  <si>
    <t>innisfree Real color nail 62</t>
  </si>
  <si>
    <t>IN446</t>
  </si>
  <si>
    <t>이니스프리 리얼컬러네일 63호 (2019)</t>
  </si>
  <si>
    <t>innisfree Real color nail 63</t>
  </si>
  <si>
    <t>IN447</t>
  </si>
  <si>
    <t>이니스프리 리얼컬러네일 64호 (2019)</t>
  </si>
  <si>
    <t>innisfree Real color nail 64</t>
  </si>
  <si>
    <t>IN448</t>
  </si>
  <si>
    <t>이니스프리 리얼컬러네일 66호 (2019)</t>
  </si>
  <si>
    <t>innisfree Real color nail 66</t>
  </si>
  <si>
    <t>IN449</t>
  </si>
  <si>
    <t>이니스프리 리얼컬러네일 71호 (2019)</t>
  </si>
  <si>
    <t>innisfree Real color nail 71</t>
  </si>
  <si>
    <t>IN450</t>
  </si>
  <si>
    <t>이니스프리 리얼컬러네일 73호 (2019)</t>
  </si>
  <si>
    <t>innisfree Real color nail 73</t>
  </si>
  <si>
    <t>IN451</t>
  </si>
  <si>
    <t>이니스프리 리얼컬러네일 74호 (2019)</t>
  </si>
  <si>
    <t>innisfree Real color nail 74</t>
  </si>
  <si>
    <t>IN452</t>
  </si>
  <si>
    <t>이니스프리 리얼컬러네일 75호 (2019)</t>
  </si>
  <si>
    <t>innisfree Real color nail 75</t>
  </si>
  <si>
    <t>IN453</t>
  </si>
  <si>
    <t>이니스프리 네일베이스코트 6ml (2019)</t>
  </si>
  <si>
    <t>innisfree Nail Base Coat</t>
  </si>
  <si>
    <t>IN454</t>
  </si>
  <si>
    <t>이니스프리 네일젤탑코트 6ml (2019)</t>
  </si>
  <si>
    <t>innisfree Nail Gel Top Coat</t>
  </si>
  <si>
    <t>IN455</t>
  </si>
  <si>
    <t>이니스프리 네일탑코트 6ml (2019)</t>
  </si>
  <si>
    <t>innisfree Nail Top Coat</t>
  </si>
  <si>
    <t>IN456</t>
  </si>
  <si>
    <t>이니스프리 네일큐티클리무버 6ml (2019)</t>
  </si>
  <si>
    <t>innisfree Nail Cuticle Remover</t>
  </si>
  <si>
    <t>IN457</t>
  </si>
  <si>
    <t>이니스프리 네일세럼 6mL (2020AD)</t>
  </si>
  <si>
    <t>innisfree Nail Serum</t>
  </si>
  <si>
    <t>IN458</t>
  </si>
  <si>
    <t>이니스프리 네일강화제 6ml (2019)</t>
  </si>
  <si>
    <t>innisfree Nail Strengthener</t>
  </si>
  <si>
    <t>IN459</t>
  </si>
  <si>
    <t>이니스프리 네일큐티클오일 7.5ml (2019)</t>
  </si>
  <si>
    <t>innisfree Nail Cuticle Oil</t>
  </si>
  <si>
    <t>IN460</t>
  </si>
  <si>
    <t>이니스프리 네일리무버 100ml (2019)</t>
  </si>
  <si>
    <t>innisfree Nail Remover</t>
  </si>
  <si>
    <t>IN461</t>
  </si>
  <si>
    <t>이니스프리 그린티스킨포맨 150mL (2019)</t>
  </si>
  <si>
    <t>innisfree Green Tea Skin for Men</t>
  </si>
  <si>
    <t>IN462</t>
  </si>
  <si>
    <t>이니스프리 그린티로션포맨 150mL (2019)</t>
  </si>
  <si>
    <t>innisfree Green Tea Lotion for Men</t>
  </si>
  <si>
    <t>IN463</t>
  </si>
  <si>
    <t>이니스프리 올리브리얼스킨포맨 150mL (2019)</t>
  </si>
  <si>
    <t>innisfree Olive Real Skin for Men</t>
  </si>
  <si>
    <t>IN464</t>
  </si>
  <si>
    <t>이니스프리 올리브리얼로션포맨 150mL (2019)</t>
  </si>
  <si>
    <t>innisfree Olive Real Lotion for Men</t>
  </si>
  <si>
    <t>IN465</t>
  </si>
  <si>
    <t>이니스프리 포레스트포맨 포어케어올인원에센스 100mL (2019)</t>
  </si>
  <si>
    <t>innisfree Forest for Men Pore Care All-in-one Essence</t>
  </si>
  <si>
    <t>IN466</t>
  </si>
  <si>
    <t>이니스프리 포레스트포맨 트러블케어올인원에센스 100mL (2019)</t>
  </si>
  <si>
    <t>innisfree Forest for Men Trouble Care All-in-one Essence</t>
  </si>
  <si>
    <t>IN467</t>
  </si>
  <si>
    <t>이니스프리 포레스트포맨 센서티브올인원에센스 100mL (2019)</t>
  </si>
  <si>
    <t>innisfree Forest for Men Sensitive All-in-one Essence</t>
  </si>
  <si>
    <t>IN468</t>
  </si>
  <si>
    <t>이니스프리 포레스트포맨 안티에이징올인원에센스 100mL (2019)</t>
  </si>
  <si>
    <t>innisfree Forest for Men Anti-aging All-in-one Essence</t>
  </si>
  <si>
    <t>IN469</t>
  </si>
  <si>
    <t>이니스프리 포레스트포맨 프레시스킨 180mL (2019)</t>
  </si>
  <si>
    <t>innisfree Forest for Men Fresh Skin</t>
  </si>
  <si>
    <t>IN470</t>
  </si>
  <si>
    <t>이니스프리 포레스트포맨 프레시로션 140mL (2019)</t>
  </si>
  <si>
    <t>innisfree Forest for Men Fresh Lotion</t>
  </si>
  <si>
    <t>IN471</t>
  </si>
  <si>
    <t>이니스프리 포레스트포맨 모이스처크림 80mL (2019)</t>
  </si>
  <si>
    <t>innisfree Forest for Men Moisture Cream</t>
  </si>
  <si>
    <t>IN472</t>
  </si>
  <si>
    <t>이니스프리 포레스트포맨 쉐이빙&amp;클렌징폼 150g (2020)</t>
  </si>
  <si>
    <t>innisfree Forest for Men Shaving &amp; Cleansing Foam</t>
  </si>
  <si>
    <t>IN473</t>
  </si>
  <si>
    <t>이니스프리 포레스트포맨 노세범선블록 SPF50+, PA+++ 70mL (2019)</t>
  </si>
  <si>
    <t>innisfree Forest for Men No-sebum Sunblock SPF50+ PA++++</t>
  </si>
  <si>
    <t>IN474</t>
  </si>
  <si>
    <t>이니스프리 포레스트포맨 2종세트 (2020)</t>
  </si>
  <si>
    <t>innisfree Forest for Men Fresh Skin Care Duo Set</t>
  </si>
  <si>
    <t>IN475</t>
  </si>
  <si>
    <t>이니스프리 포레스트포맨 3종세트 (2019)</t>
  </si>
  <si>
    <t>innisfree Forest for Men Fresh Skin Care Set</t>
  </si>
  <si>
    <t>IN476</t>
  </si>
  <si>
    <t>이니스프리 포레스트포맨 그루밍 BB크림 1호 SPF50+  PA++++  50mL (2019)</t>
  </si>
  <si>
    <t>innisfree forest for men grooming BB cream 1 SPF50+ PA++++</t>
  </si>
  <si>
    <t>IN477</t>
  </si>
  <si>
    <t>이니스프리 포레스트포맨 그루밍 BB크림 2호 SPF50+  PA++++  50mL (2019)</t>
  </si>
  <si>
    <t>innisfree forest for men grooming BB cream 2 SPF50+ PA++++</t>
  </si>
  <si>
    <t>IN478</t>
  </si>
  <si>
    <t>이니스프리 포레스트포맨 그루밍 컬러드 립밤</t>
  </si>
  <si>
    <t>innisfree Forest for Men Grooming Colored Lip Balm</t>
  </si>
  <si>
    <t>IN479</t>
  </si>
  <si>
    <t>이니스프리 포레스트포맨 그루밍헤어왁스 (매트파워) 60g (2019)</t>
  </si>
  <si>
    <t>innisfree Forest For men MATT POWER HAIR WAX</t>
  </si>
  <si>
    <t>IN480</t>
  </si>
  <si>
    <t>이니스프리 포레스트포맨 그루밍헤어왁스 (메가홀드) 60g (2019)</t>
  </si>
  <si>
    <t>innisfree Forest For men MEGA HOLD HAIR WAX</t>
  </si>
  <si>
    <t>IN481</t>
  </si>
  <si>
    <t>이니스프리 포레스트포맨 그루밍헤어왁스 (포마드왁스) 60g (2019)</t>
  </si>
  <si>
    <t>innisfree Forest For men POMADE HAIR WAX</t>
  </si>
  <si>
    <t>IN482</t>
  </si>
  <si>
    <t>이니스프리 익스트림파워 위장크림  SPF50+ PA+++  15g (2019)</t>
  </si>
  <si>
    <t>innisfree extreme power amo cream SPF50+ PA+++</t>
  </si>
  <si>
    <t>IN483</t>
  </si>
  <si>
    <t>이니스프리 아토 수딩 크림 150mL</t>
  </si>
  <si>
    <t>innisfree ato soothing cream</t>
  </si>
  <si>
    <t>IN484</t>
  </si>
  <si>
    <t>이니스프리 아토 수딩 젤 150mL</t>
  </si>
  <si>
    <t>innisfree ato soothing gel</t>
  </si>
  <si>
    <t>IN485</t>
  </si>
  <si>
    <t>이니스프리 마이헤어레시피리프레싱샴푸(지성두피용) 330mL (2019)</t>
  </si>
  <si>
    <t>innisfree My Hair Recipe Refreshing Shampoo [for Oily Scalp]</t>
  </si>
  <si>
    <t>IN486</t>
  </si>
  <si>
    <t>이니스프리 마이헤어레시피리프레싱트리트먼트(지성두피용) 200mL (2019)</t>
  </si>
  <si>
    <t>innisfree My Hair Recipe Refreshing Treatment [for Oily Scalp]</t>
  </si>
  <si>
    <t>IN487</t>
  </si>
  <si>
    <t>이니스프리 마이헤어레시피스트렝스샴푸(모근케어용) 330mL (2019)</t>
  </si>
  <si>
    <t>innisfree My Hair Recipe Strength Shampoo [for Hair Roots Care]</t>
  </si>
  <si>
    <t>IN488</t>
  </si>
  <si>
    <t>이니스프리 마이헤어레시피스트렝스트리트먼트(모근케어용) 200mL (2019)</t>
  </si>
  <si>
    <t>innisfree My Hair Recipe Strength Treatment [for Hair Roots Care]</t>
  </si>
  <si>
    <t>IN489</t>
  </si>
  <si>
    <t>이니스프리 마이헤어레시피스트렝스토닉에센스(모근케어용) 100mL (2019)</t>
  </si>
  <si>
    <t>innisfree My Hair Recipe Strength Tonic Essence [for Hair Roots Care]</t>
  </si>
  <si>
    <t>IN490</t>
  </si>
  <si>
    <t>이니스프리 마이헤어레시피모이스춰라이징샴푸(건조모발용) 330mL (2019)</t>
  </si>
  <si>
    <t>innisfree My Hair Recipe Moisturizing Shampoo [for Dry Hair]</t>
  </si>
  <si>
    <t>IN491</t>
  </si>
  <si>
    <t>이니스프리 마이헤어레시피모이스춰라이징컨디셔너(건조모발용) 200mL (2019)</t>
  </si>
  <si>
    <t>innisfree My Hair Recipe Moisturizing Conditioner [for Dry Hair]</t>
  </si>
  <si>
    <t>IN492</t>
  </si>
  <si>
    <t>이니스프리 마이헤어레시피모이스춰라이징오일세럼(건조모발용) 70mL (2019)</t>
  </si>
  <si>
    <t>IN493</t>
  </si>
  <si>
    <t>이니스프리 마이헤어레시피리페어링샴푸(극손상모발용) 330mL (2019)</t>
  </si>
  <si>
    <t>innisfree My Hair Recipe Repairing Shampoo [for Damaged Hair]</t>
  </si>
  <si>
    <t>IN494</t>
  </si>
  <si>
    <t>이니스프리 마이헤어레시피리페어링컨디셔너(극손상모발용) 200mL (2019)</t>
  </si>
  <si>
    <t>innisfree My Hair Recipe Repairing Conditioner [for Damaged Hair]</t>
  </si>
  <si>
    <t>IN495</t>
  </si>
  <si>
    <t>이니스프리 마이헤어레시피리페어링오일세럼(극손상모발용) 70mL (2019)</t>
  </si>
  <si>
    <t>IN496</t>
  </si>
  <si>
    <t>이니스프리 마이헤어레시피리페어링헤어미스트(극손상모발용) 150mL (2019)</t>
  </si>
  <si>
    <t>innisfree My Hair Recipe Repairing Hair Mist [for Damaged Hair]</t>
  </si>
  <si>
    <t>IN497</t>
  </si>
  <si>
    <t>이니스프리 마이헤어레시피컬업에센스(웨이브헤어용) 100mL (2019)</t>
  </si>
  <si>
    <t>innisfree My Hair Recipe Curl Up Essence [for Permed&amp;Curly Hair]</t>
  </si>
  <si>
    <t>IN498</t>
  </si>
  <si>
    <t>이니스프리 마이헤어레시피로스케어샴푸(탈모케어용) 330mL (2019)</t>
  </si>
  <si>
    <t>innisfree My Hair Recipe Loss Care Shampoo [for Hair Loss Care]</t>
  </si>
  <si>
    <t>IN499</t>
  </si>
  <si>
    <t>이니스프리 마이헤어레시피로스케어스칼프스케일러(탈모케어)15mL*3개 (2019)</t>
  </si>
  <si>
    <t>innisfree My Hair Recipe Loss Care Scalp Scaler [for Hair Loss Care]</t>
  </si>
  <si>
    <t>IN500</t>
  </si>
  <si>
    <t>이니스프리 마이스타일링레시피 벨벳베이스헤어에센스 70mL (2019)</t>
  </si>
  <si>
    <t>innisfree My Styling Recipe Velvet Base Hair Essence</t>
  </si>
  <si>
    <t>IN501</t>
  </si>
  <si>
    <t>이니스프리 그린티프레시샴푸 300mL (2019AD)</t>
  </si>
  <si>
    <t>innisfree Green Tea Fresh Shampoo</t>
  </si>
  <si>
    <t>IN502</t>
  </si>
  <si>
    <t>이니스프리 그린티프레시컨디셔너 200mL (2019AD)</t>
  </si>
  <si>
    <t>innisfree Green Tea Fresh Conditioner</t>
  </si>
  <si>
    <t>IN503</t>
  </si>
  <si>
    <t>이니스프리 카멜리아에센셜샴푸 300mL (2019)</t>
  </si>
  <si>
    <t>innisfree Camellia Essential Shampoo</t>
  </si>
  <si>
    <t>IN504</t>
  </si>
  <si>
    <t>이니스프리 카멜리아에센셜트리트먼트 150mL (2019)</t>
  </si>
  <si>
    <t>innisfree Camellia Essential Hair Treatment</t>
  </si>
  <si>
    <t>IN505</t>
  </si>
  <si>
    <t>이니스프리 카멜리아에센셜헤어오일세럼 100mL (2019)</t>
  </si>
  <si>
    <t>innisfree Camellia Essential Hair Oil Serum</t>
  </si>
  <si>
    <t>IN506</t>
  </si>
  <si>
    <t>이니스프리 카멜리아 새치커버크림 1호_흑갈색 (2019)</t>
  </si>
  <si>
    <t>innisfree camellia air color cream 1</t>
  </si>
  <si>
    <t>IN507</t>
  </si>
  <si>
    <t>이니스프리 카멜리아 새치커버크림 2호_짙은갈색 (2019)</t>
  </si>
  <si>
    <t>innisfree camellia air color cream 2</t>
  </si>
  <si>
    <t>IN508</t>
  </si>
  <si>
    <t>이니스프리 펫케어 딥클렌징 샴푸 300mL</t>
  </si>
  <si>
    <t>innisfree Dear Pet Deep Cleansing Shampoo</t>
  </si>
  <si>
    <t>IN509</t>
  </si>
  <si>
    <t>이니스프리 펫케어 너리싱 샴푸 300mL</t>
  </si>
  <si>
    <t>innisfree Dear Pet Nourishing Shampoo</t>
  </si>
  <si>
    <t>IN510</t>
  </si>
  <si>
    <t>이니스프리 올리브리얼바디클렌저 300ml (2019)</t>
  </si>
  <si>
    <t>innisfree Olive Real Body Cleanser</t>
  </si>
  <si>
    <t>IN511</t>
  </si>
  <si>
    <t>이니스프리 올리브리얼바디로션 300ml (2019)</t>
  </si>
  <si>
    <t>innisfree Olive Real Body Lotion</t>
  </si>
  <si>
    <t>IN512</t>
  </si>
  <si>
    <t>이니스프리 올리브리얼바디오일 150ml (2019)</t>
  </si>
  <si>
    <t>innisfree Olive Real Body Oil</t>
  </si>
  <si>
    <t>IN513</t>
  </si>
  <si>
    <t>이니스프리 올리브모이스처핸드크림 50mL (2019)</t>
  </si>
  <si>
    <t>innisfree Olive Real Moisture Hand Cream EX</t>
  </si>
  <si>
    <t>IN514</t>
  </si>
  <si>
    <t>이니스프리 그린티퓨어바디클렌저 300ml (2019)</t>
  </si>
  <si>
    <t>innisfree Green Tea Pure Body Cleanser</t>
  </si>
  <si>
    <t>IN515</t>
  </si>
  <si>
    <t>이니스프리 그린티퓨어바디로션 300ml (2019)</t>
  </si>
  <si>
    <t>innisfree Green Tea Pure Body Lotion</t>
  </si>
  <si>
    <t>IN516</t>
  </si>
  <si>
    <t>이니스프리 그린티퓨어바디스크럽 150ml (2019)</t>
  </si>
  <si>
    <t>innisfree Green Tea Pure Body Gel Scrub</t>
  </si>
  <si>
    <t>IN517</t>
  </si>
  <si>
    <t>이니스프리 그린티퓨어젤핸드크림 50mL (2019)</t>
  </si>
  <si>
    <t>innisfree Green Tea Pure Gel Hand Cream EX</t>
  </si>
  <si>
    <t>IN518</t>
  </si>
  <si>
    <t>이니스프리 마이퍼퓸드바디그레이프프룻바디클렌저 330mL (2019)</t>
  </si>
  <si>
    <t>innisfree My Perfumed Body Grapefruit Body Cleanser</t>
  </si>
  <si>
    <t>IN519</t>
  </si>
  <si>
    <t>이니스프리 마이퍼퓸드바디그린텐저린바디클렌저 330mL (2019)</t>
  </si>
  <si>
    <t>innisfree My Perfumed Body Green Tangerine Body Cleanser</t>
  </si>
  <si>
    <t>IN520</t>
  </si>
  <si>
    <t>이니스프리 마이퍼퓸드바디핑크뮬리바디클렌저 330mL (2019)</t>
  </si>
  <si>
    <t>innisfree My Perfumed Body Pink Muhly Grass Body Cleanser</t>
  </si>
  <si>
    <t>IN521</t>
  </si>
  <si>
    <t>이니스프리 마이퍼퓸드바디코튼플라워바디클렌저330mL (2019)</t>
  </si>
  <si>
    <t>innisfree My Perfumed Body Cotton Flower Body Cleanser</t>
  </si>
  <si>
    <t>IN522</t>
  </si>
  <si>
    <t>이니스프리 마이퍼퓸드바디그레이프프룻바디로션 330mL (2019)</t>
  </si>
  <si>
    <t>innisfree My Perfumed Body Grapefruit Body Lotion</t>
  </si>
  <si>
    <t>IN523</t>
  </si>
  <si>
    <t>이니스프리 마이퍼퓸드바디그린텐저린바디로션 330mL (2019)</t>
  </si>
  <si>
    <t>innisfree My Perfumed Body Green Tangerine Body Lotion</t>
  </si>
  <si>
    <t>IN524</t>
  </si>
  <si>
    <t>이니스프리 마이퍼퓸드바디워터릴리바디로션 330mL (2019)</t>
  </si>
  <si>
    <t>innisfree My Perfumed Body Water Lily Body Lotion</t>
  </si>
  <si>
    <t>IN525</t>
  </si>
  <si>
    <t>이니스프리 마이퍼퓸드바디핑크뮬리바디로션 330mL (2019)</t>
  </si>
  <si>
    <t>innisfree My Perfumed Body Pink Muhly Grass Body Lotion</t>
  </si>
  <si>
    <t>IN526</t>
  </si>
  <si>
    <t>이니스프리 마이퍼퓸드바디코튼플라워바디로션330mL (2019)</t>
  </si>
  <si>
    <t>innisfree My Perfumed Body Cotton Flower Body Lotion</t>
  </si>
  <si>
    <t>IN527</t>
  </si>
  <si>
    <t>이니스프리 마이퍼퓸드바디그린텐저린바디클렌저 20ml_TO GO (2020)</t>
  </si>
  <si>
    <t>innisfree My Perfumed Body Body Cleanser with Green Tangerine Scent TO GO</t>
  </si>
  <si>
    <t>IN528</t>
  </si>
  <si>
    <t>이니스프리 마이퍼퓸드바디코튼플라워바디클렌저 20ml_TO GO (2020)</t>
  </si>
  <si>
    <t>innisfree My Perfumed Body Body Cleanser with Cotton Flower Scent</t>
  </si>
  <si>
    <t>IN529</t>
  </si>
  <si>
    <t>이니스프리 마이퍼퓸드바디그린텐저린바디로션 20ml_TO GO (2020)</t>
  </si>
  <si>
    <t>innisfree My Perfumed Body Body Lotion with Green Tangerine Scent</t>
  </si>
  <si>
    <t>IN530</t>
  </si>
  <si>
    <t>이니스프리 마이퍼퓸드바디코튼플라워바디로션 20ml_TO GO (2020)</t>
  </si>
  <si>
    <t>innisfree My Perfumed Body Body Lotion with Cotton Flower Scent</t>
  </si>
  <si>
    <t>IN531</t>
  </si>
  <si>
    <t>이니스프리 마이퍼퓸드바디워터릴리바디클렌저 20ml_TO GO (2019)</t>
  </si>
  <si>
    <t>innisfree My Perfumed Body Water Lily Body Cleanser</t>
  </si>
  <si>
    <t>IN532</t>
  </si>
  <si>
    <t>이니스프리 마이퍼퓸드바디워터릴리바디로션 20ml_TO GO (2019)</t>
  </si>
  <si>
    <t>IN533</t>
  </si>
  <si>
    <t>이니스프리 국화여성청결제 200mL (2020)</t>
  </si>
  <si>
    <t>innisfree Chrysanthemum Lady Cleanser</t>
  </si>
  <si>
    <t>IN534</t>
  </si>
  <si>
    <t>이니스프리 국화여성청결제버블 150mL (2020)</t>
  </si>
  <si>
    <t>innisfree Chrysanthemum Lady Cleanser [Bubble]</t>
  </si>
  <si>
    <t>IN535</t>
  </si>
  <si>
    <t>이니스프리 국화여성티슈 10매 (2019)</t>
  </si>
  <si>
    <t>IN536</t>
  </si>
  <si>
    <t>이니스프리 제주라이프퍼퓸드핸드크림_게스트하우스 (1월) 30mL (2020)</t>
  </si>
  <si>
    <t>innisfree Jeju Life Perfumed Hand Cream 1</t>
  </si>
  <si>
    <t>IN537</t>
  </si>
  <si>
    <t>이니스프리 제주라이프퍼퓸드핸드크림_트로픽셔벗 (2월) 30mL (2020)</t>
  </si>
  <si>
    <t>innisfree Jeju Life Perfumed Hand Cream 2</t>
  </si>
  <si>
    <t>IN538</t>
  </si>
  <si>
    <t>이니스프리 제주라이프퍼퓸드핸드크림_라일락골목 (3월) 30mL (2020)</t>
  </si>
  <si>
    <t>innisfree Jeju Life Perfumed Hand Cream 3</t>
  </si>
  <si>
    <t>IN539</t>
  </si>
  <si>
    <t>이니스프리 제주라이프퍼퓸드핸드크림_스몰웨딩 (4월) 30mL (2020)</t>
  </si>
  <si>
    <t>innisfree Jeju Life Perfumed Hand Cream 4</t>
  </si>
  <si>
    <t>IN540</t>
  </si>
  <si>
    <t>이니스프리 제주라이프퍼퓸드핸드크림_햇살산딸기 (5월) 30mL (2020)</t>
  </si>
  <si>
    <t>innisfree Jeju Life Perfumed Hand Cream 5</t>
  </si>
  <si>
    <t>IN541</t>
  </si>
  <si>
    <t>이니스프리 제주라이프퍼퓸드핸드크림_복숭아 (6월) 30mL (2020)</t>
  </si>
  <si>
    <t>innisfree Jeju Life Perfumed Hand Cream 6</t>
  </si>
  <si>
    <t>IN542</t>
  </si>
  <si>
    <t>이니스프리 제주라이프퍼퓸드핸드크림_핑크코랄 (7월) 30mL (2020)</t>
  </si>
  <si>
    <t>innisfree Jeju Life Perfumed Hand Cream 7</t>
  </si>
  <si>
    <t>IN543</t>
  </si>
  <si>
    <t>이니스프리 제주라이프퍼퓸드핸드크림_스카이서핑 (8월) 30mL (2020)</t>
  </si>
  <si>
    <t>innisfree Jeju Life Perfumed Hand Cream 8</t>
  </si>
  <si>
    <t>IN544</t>
  </si>
  <si>
    <t>이니스프리 제주라이프퍼퓸드핸드크림_눈길 (11월) 30mL (2020)</t>
  </si>
  <si>
    <t>innisfree Jeju Life Perfumed Hand Cream 11</t>
  </si>
  <si>
    <t>IN545</t>
  </si>
  <si>
    <t>이니스프리 제주라이프퍼퓸드핸드크림_유자차 (12월) 30mL (2020)</t>
  </si>
  <si>
    <t>innisfree Jeju Life Perfumed Hand Cream 12</t>
  </si>
  <si>
    <t>IN546</t>
  </si>
  <si>
    <t>이니스프리 블렌딩티핸드크림 _ 아침의로즈티 100mL</t>
  </si>
  <si>
    <t>innisfree Jeju Blending Tea Hand Cream Daylight Rose Tea</t>
  </si>
  <si>
    <t>IN547</t>
  </si>
  <si>
    <t>이니스프리 블렌딩티핸드크림 _ 한밤의살구티 100mL</t>
  </si>
  <si>
    <t>innisfree Jeju Blending Tea Hand Cream Midnight Apricot Tea</t>
  </si>
  <si>
    <t>IN548</t>
  </si>
  <si>
    <t>이니스프리 블렌딩티핸드크림 _ 새벽의호지티 100mL</t>
  </si>
  <si>
    <t>innisfree Jeju Blending Tea Hand Cream Dawn Hoji Tea</t>
  </si>
  <si>
    <t>IN549</t>
  </si>
  <si>
    <t>이니스프리 (살균제) 클린루틴 룸앤패브릭 새니타이저 스프레이 220mL</t>
  </si>
  <si>
    <t>innisfree Clean Routine Room and Fabric Sanitizer Spray</t>
  </si>
  <si>
    <t>IN550</t>
  </si>
  <si>
    <t>이니스프리 (의약외품) 클린루틴 핸드 새니타이저겔 (에탄올) 60mL</t>
  </si>
  <si>
    <t>innisfree Clean Routine Hand Sanitizer Gel</t>
  </si>
  <si>
    <t>IN551</t>
  </si>
  <si>
    <t>이니스프리 퍼퓸드디퓨저 1015 삼나무 100mL (2019)</t>
  </si>
  <si>
    <t>innisfree Perfumed Diffuser 1015 Cedar Wood</t>
  </si>
  <si>
    <t>IN552</t>
  </si>
  <si>
    <t>이니스프리 퍼퓸드디퓨저 0217 비자 100mL (2019)</t>
  </si>
  <si>
    <t>innisfree Perfumed Diffuser 0217 Bija</t>
  </si>
  <si>
    <t>IN553</t>
  </si>
  <si>
    <t>이니스프리 퍼퓸드디퓨저 0717 치자 100mL (2019)</t>
  </si>
  <si>
    <t>innisfree Perfumed Diffuser 0717 Gardenia</t>
  </si>
  <si>
    <t>IN554</t>
  </si>
  <si>
    <t>이니스프리 퍼퓸드디퓨저 0524 라벤더 100mL (2019)</t>
  </si>
  <si>
    <t>innisfree Perfumed Diffuser 0524 Lavender</t>
  </si>
  <si>
    <t>IN555</t>
  </si>
  <si>
    <t>이니스프리 퍼퓸드디퓨저 0517 작약 100mL (2019)</t>
  </si>
  <si>
    <t>innisfree Perfumed Diffuser 0517 Peony</t>
  </si>
  <si>
    <t>IN556</t>
  </si>
  <si>
    <t>이니스프리 퍼퓸드디퓨져_1220 한란 (2019 친환경제외)</t>
  </si>
  <si>
    <t>innisfree Perfumed Diffuser 1220 Orchid</t>
  </si>
  <si>
    <t>IN557</t>
  </si>
  <si>
    <t>이니스프리 퍼퓸드디퓨저 0831 코튼블라썸 100mL (2019)</t>
  </si>
  <si>
    <t>innisfree Perfumed Diffuser 0831 Cotton Blossom</t>
  </si>
  <si>
    <t>IN558</t>
  </si>
  <si>
    <t>이니스프리 퍼퓸드디퓨져_0126 한라봉 (2019 친환경제외)</t>
  </si>
  <si>
    <t>innisfree Perfumed Diffuser 0126 Hallabong</t>
  </si>
  <si>
    <t>IN559</t>
  </si>
  <si>
    <t>이니스프리 퍼퓸드디퓨져_0427 선인장</t>
  </si>
  <si>
    <t>innisfree Perfumed Diffuser 0427 Cactus</t>
  </si>
  <si>
    <t>IN560</t>
  </si>
  <si>
    <t>이니스프리 퍼퓸드디퓨져_1125 핑크뮬리</t>
  </si>
  <si>
    <t>innisfree Perfumed Diffuser 1125 Pink Muhly</t>
  </si>
  <si>
    <t>IN561</t>
  </si>
  <si>
    <t>이니스프리 시그니처디퓨저 흙 100mL (2020)</t>
  </si>
  <si>
    <t xml:space="preserve">innisfree Signature Diffuser Elements of Jeju </t>
  </si>
  <si>
    <t>IN562</t>
  </si>
  <si>
    <t>이니스프리 시그니처디퓨저 돌 100mL (2020)</t>
  </si>
  <si>
    <t>innisfree Signature Diffuser Elements of Jeju</t>
  </si>
  <si>
    <t>IN563</t>
  </si>
  <si>
    <t>이니스프리 시그니처디퓨저 바람 100mL (2020)</t>
  </si>
  <si>
    <t>IN564</t>
  </si>
  <si>
    <t>이니스프리 시그니처디퓨저 별 100mL (2020)</t>
  </si>
  <si>
    <t>IN565</t>
  </si>
  <si>
    <t>이니스프리 시그니처디퓨저 무지개 100mL (2020)</t>
  </si>
  <si>
    <t>IN566</t>
  </si>
  <si>
    <t>이니스프리 디퓨저 리드스틱 (베이직) 10개</t>
  </si>
  <si>
    <t>innisfree Reed Stick [ Basic ]</t>
  </si>
  <si>
    <t>IN567</t>
  </si>
  <si>
    <t>이니스프리 디퓨저 리드스틱 (플라워세트) 5개</t>
  </si>
  <si>
    <t>innisfree Reed Stick [ Flower + Basic ]</t>
  </si>
  <si>
    <t>IN568</t>
  </si>
  <si>
    <t>이니스프리 디퓨저 리드스틱 (화이트패브릭) 10개</t>
  </si>
  <si>
    <t>innisfree Reed Stick [ White Fabric ]</t>
  </si>
  <si>
    <t>IN569</t>
  </si>
  <si>
    <t>이니스프리 10 탠저린 블라썸 인 그린티 EDT_30ml (2019)</t>
  </si>
  <si>
    <t>innisfree 10 Tangerine Blossom In Green Tea</t>
  </si>
  <si>
    <t>IN570</t>
  </si>
  <si>
    <t>이니스프리 15 자스민 인 그린티 오드뚜왈렛_30ml (2019)</t>
  </si>
  <si>
    <t>innisfree 15 Jasmine In Green Tea</t>
  </si>
  <si>
    <t>IN571</t>
  </si>
  <si>
    <t>이니스프리 12 까멜리아 인 그린티 오드뚜왈렛_30ml (2019)</t>
  </si>
  <si>
    <t>innisfree 12 Camellia In Green Tea</t>
  </si>
  <si>
    <t>IN572</t>
  </si>
  <si>
    <t>이니스프리 아쿠아비치 포맨 오드뚜왈렛 30ml (2019)</t>
  </si>
  <si>
    <t>innisfree Eau de Toilette Aqua Beach</t>
  </si>
  <si>
    <t>IN573</t>
  </si>
  <si>
    <t>이니스프리 퍼퓸드바디헤어미스트_게스트하우스 모닝 100ML</t>
  </si>
  <si>
    <t>innisfree Perfumed Body &amp; Hair Mist Guesthouse Morning</t>
  </si>
  <si>
    <t>IN574</t>
  </si>
  <si>
    <t>이니스프리 퍼퓸드바디헤어미스트_가드니아 부케 100ML</t>
  </si>
  <si>
    <t>innisfree Perfumed Body &amp; Hair Mist Gardenia Bouquet</t>
  </si>
  <si>
    <t>IN575</t>
  </si>
  <si>
    <t>이니스프리 퍼퓸드바디헤어미스트_피치프룻 100ML</t>
  </si>
  <si>
    <t>innisfree Perfumed Body &amp; Hair Mist Peach Fruit</t>
  </si>
  <si>
    <t>IN576</t>
  </si>
  <si>
    <t>이니스프리 퍼퓸드바디헤어미스트_핑크코랄 100ML</t>
  </si>
  <si>
    <t>innisfree Perfumed Body &amp; Hair Mist Pink Sea Coral</t>
  </si>
  <si>
    <t>IN577</t>
  </si>
  <si>
    <t>이니스프리 퍼퓸드바디헤어미스트_블랙티 100ML</t>
  </si>
  <si>
    <t>innisfree Perfumed Body &amp; Hair Mist Black Tea</t>
  </si>
  <si>
    <t>IN578</t>
  </si>
  <si>
    <t>이니스프리 퍼퓸드바디헤어미스트_시더우드 100ML</t>
  </si>
  <si>
    <t>innisfree Perfumed Body &amp; Hair Mist Cedar Wood</t>
  </si>
  <si>
    <t>IN579</t>
  </si>
  <si>
    <t>이니스프리 진액캡슐팩_라이스_슬리핑 10mL (2019)</t>
  </si>
  <si>
    <t>innisfree Rice Capsule Recipe Pack</t>
  </si>
  <si>
    <t>IN580</t>
  </si>
  <si>
    <t>이니스프리 진액캡슐팩_비자&amp;알로에_슬리핑 10mL (2019)</t>
  </si>
  <si>
    <t>innisfree Bija &amp; Aloe Capsule Recipe Pack</t>
  </si>
  <si>
    <t>IN581</t>
  </si>
  <si>
    <t>이니스프리 진액캡슐팩_화산송이_워시오프 10mL (2019)</t>
  </si>
  <si>
    <t>innisfree Volcanic Cluster Capsule Recipe Pack</t>
  </si>
  <si>
    <t>IN582</t>
  </si>
  <si>
    <t>이니스프리 진액캡슐팩_비자&amp;티트리_워시오프 10mL (2019)</t>
  </si>
  <si>
    <t>innisfree Bija &amp; Tea Tree Capsule Recipe Pack</t>
  </si>
  <si>
    <t>IN583</t>
  </si>
  <si>
    <t>이니스프리 진액캡슐팩_그린티_슬리핑 10mL (2019)</t>
  </si>
  <si>
    <t>innisfree Green Tea Capsule Recipe Pack</t>
  </si>
  <si>
    <t>IN584</t>
  </si>
  <si>
    <t>이니스프리 진액캡슐팩_대나무_슬리핑 10mL (2019)</t>
  </si>
  <si>
    <t xml:space="preserve">innisfree Bamboo Capsule Recipe Pack </t>
  </si>
  <si>
    <t>IN585</t>
  </si>
  <si>
    <t>이니스프리 진액캡슐팩_케일_워시오프 10mL</t>
  </si>
  <si>
    <t>innisfree Kale Capsule Recipe Pack</t>
  </si>
  <si>
    <t>IN586</t>
  </si>
  <si>
    <t>이니스프리 진액캡슐팩_팥_워시오프 10mL</t>
  </si>
  <si>
    <t>innisfree Red Bean Capsule Recipe Pack</t>
  </si>
  <si>
    <t>IN587</t>
  </si>
  <si>
    <t>이니스프리 진액캡슐팩_청귤_워시오프 10mL</t>
  </si>
  <si>
    <t>innisfree Green Tangerine Capsule Recipe Pack</t>
  </si>
  <si>
    <t>IN588</t>
  </si>
  <si>
    <t>이니스프리 진액캡슐팩_당근_워시오프 10mL</t>
  </si>
  <si>
    <t>innisfree Carrot Capsule Recipe Pack</t>
  </si>
  <si>
    <t>IN589</t>
  </si>
  <si>
    <t>이니스프리 진액캡슐팩_코코넛_슬리핑 10mL</t>
  </si>
  <si>
    <t>innisfree Coconut Capsule Recipe Pack</t>
  </si>
  <si>
    <t>IN590</t>
  </si>
  <si>
    <t>이니스프리 진액캡슐팩_다시마_슬리핑 10mL</t>
  </si>
  <si>
    <t>innisfree Seaweed Capsule Recipe Pack</t>
  </si>
  <si>
    <t>IN591</t>
  </si>
  <si>
    <t>이니스프리 마이리얼스퀴즈마스크-오이EX 20mL (2019)</t>
  </si>
  <si>
    <t>innisfree My Real Squeeze Mask EX [Cucumber]</t>
  </si>
  <si>
    <t>IN592</t>
  </si>
  <si>
    <t>이니스프리 마이리얼스퀴즈마스크-대나무EX 20mL (2019)</t>
  </si>
  <si>
    <t>innisfree My Real Squeeze Mask EX [Bamboo]</t>
  </si>
  <si>
    <t>IN593</t>
  </si>
  <si>
    <t>이니스프리 마이리얼스퀴즈마스크-알로에EX 20mL (2019)</t>
  </si>
  <si>
    <t>innisfree My Real Squeeze Mask EX [Aloe]</t>
  </si>
  <si>
    <t>IN594</t>
  </si>
  <si>
    <t>이니스프리 마이리얼스퀴즈마스크-그린티EX 20mL (2019)</t>
  </si>
  <si>
    <t>innisfree My Real Squeeze Mask EX [Green Tea]</t>
  </si>
  <si>
    <t>IN595</t>
  </si>
  <si>
    <t>이니스프리 마이리얼스퀴즈마스크-마누카꿀EX 20mL (2019)</t>
  </si>
  <si>
    <t>innisfree My Real Squeeze Mask EX [Manuka Honey]</t>
  </si>
  <si>
    <t>IN596</t>
  </si>
  <si>
    <t>이니스프리 마이리얼스퀴즈마스크-티트리EX 20mL (2019)</t>
  </si>
  <si>
    <t>innisfree My Real Squeeze Mask EX [Tea Tree]</t>
  </si>
  <si>
    <t>IN597</t>
  </si>
  <si>
    <t>이니스프리 마이리얼스퀴즈마스크-아사이베리EX 20mL (2019)</t>
  </si>
  <si>
    <t>innisfree My Real Squeeze Mask EX [Acai Berry]</t>
  </si>
  <si>
    <t>IN598</t>
  </si>
  <si>
    <t>이니스프리 마이리얼스퀴즈마스크-라이스EX 20mL (2019)</t>
  </si>
  <si>
    <t>innisfree My Real Squeeze Mask EX [Rice]</t>
  </si>
  <si>
    <t>IN599</t>
  </si>
  <si>
    <t>이니스프리 마이리얼스퀴즈마스크-무화과EX 20mL (2019)</t>
  </si>
  <si>
    <t>innisfree My Real Squeeze Mask EX [Fig]</t>
  </si>
  <si>
    <t>IN600</t>
  </si>
  <si>
    <t>이니스프리 마이리얼스퀴즈마스크-석류EX 20mL (2019)</t>
  </si>
  <si>
    <t>innisfree My Real Squeeze Mask EX [Pomegranate]</t>
  </si>
  <si>
    <t>IN601</t>
  </si>
  <si>
    <t>이니스프리 마이리얼스퀴즈마스크-라임EX 20mL (2019)</t>
  </si>
  <si>
    <t>innisfree My Real Squeeze Mask EX [Lime]</t>
  </si>
  <si>
    <t>IN602</t>
  </si>
  <si>
    <t>이니스프리 마이리얼스퀴즈마스크-로즈EX 20mL (2019)</t>
  </si>
  <si>
    <t>innisfree My Real Squeeze Mask EX [Rose]</t>
  </si>
  <si>
    <t>IN603</t>
  </si>
  <si>
    <t>이니스프리 마이리얼스퀴즈마스크-인삼EX 20mL (2019)</t>
  </si>
  <si>
    <t>innisfree My Real Squeeze Mask EX [Ginseng]</t>
  </si>
  <si>
    <t>IN604</t>
  </si>
  <si>
    <t>이니스프리 제주루트에너지마스크 (당근)</t>
  </si>
  <si>
    <t>innisfree Jeju Root Energy Mask [Carrot]</t>
  </si>
  <si>
    <t>IN605</t>
  </si>
  <si>
    <t>이니스프리 제주루트에너지마스크 (비트)</t>
  </si>
  <si>
    <t>innisfree Jeju Root Energy Mask [Beet]</t>
  </si>
  <si>
    <t>IN606</t>
  </si>
  <si>
    <t>이니스프리 제주루트에너지마스크 (감자)</t>
  </si>
  <si>
    <t>innisfree Jeju Root Energy Mask [Potato]</t>
  </si>
  <si>
    <t>IN607</t>
  </si>
  <si>
    <t>이니스프리 제주루트에너지마스크 (우엉)</t>
  </si>
  <si>
    <t>innisfree Jeju Root Energy Mask [Burdock]</t>
  </si>
  <si>
    <t>IN608</t>
  </si>
  <si>
    <t>이니스프리 제주루트에너지마스크 (콜라비)</t>
  </si>
  <si>
    <t>innisfree Jeju Root Energy Mask [Kohlrabi]</t>
  </si>
  <si>
    <t>IN609</t>
  </si>
  <si>
    <t>이니스프리 제주루트에너지마스크 (연근)</t>
  </si>
  <si>
    <t>innisfree Jeju Root Energy Mask [Lotus Root]</t>
  </si>
  <si>
    <t>IN610</t>
  </si>
  <si>
    <t>이니스프리 제주루트에너지마스크 (생강)</t>
  </si>
  <si>
    <t>innisfree Jeju Root Energy Mask [Ginger]</t>
  </si>
  <si>
    <t>IN611</t>
  </si>
  <si>
    <t>이니스프리 제주루트에너지마스크 (참마)</t>
  </si>
  <si>
    <t>innisfree Jeju Root Energy Mask [Yam]</t>
  </si>
  <si>
    <t>IN612</t>
  </si>
  <si>
    <t>이니스프리 세컨드스킨마스크_모이스처라이징 20g (2019)</t>
  </si>
  <si>
    <t>innisfree Second Skin Mask [Moisturizing]</t>
  </si>
  <si>
    <t>IN613</t>
  </si>
  <si>
    <t>이니스프리 세컨드스킨마스크_브라이트닝 20g (2019)</t>
  </si>
  <si>
    <t>innisfree Second Skin Mask [Brightening]</t>
  </si>
  <si>
    <t>IN614</t>
  </si>
  <si>
    <t>이니스프리 세컨드스킨마스크_퍼밍 20g (2019)</t>
  </si>
  <si>
    <t>innisfree Second Skin Mask [Firming]</t>
  </si>
  <si>
    <t>IN615</t>
  </si>
  <si>
    <t>이니스프리 세컨드스킨마스크_수딩 20g (2019)</t>
  </si>
  <si>
    <t>innisfree Second Skin Mask [Soothing]</t>
  </si>
  <si>
    <t>IN616</t>
  </si>
  <si>
    <t>이니스프리 스킨클리닉마스크-히알루론산 20mL (2019)</t>
  </si>
  <si>
    <t>innisfree Skin Clinic Mask - Hyaluronic Acid</t>
  </si>
  <si>
    <t>IN617</t>
  </si>
  <si>
    <t>이니스프리 스킨클리닉마스크-마데카소사이드 20mL(2019)</t>
  </si>
  <si>
    <t>innisfree Skin Clinic Mask - Madecassoside</t>
  </si>
  <si>
    <t>IN618</t>
  </si>
  <si>
    <t>이니스프리 스킨클리닉마스크-비타 C 20mL (2019)</t>
  </si>
  <si>
    <t>innisfree Skin Clinic Mask - Vita C</t>
  </si>
  <si>
    <t>IN619</t>
  </si>
  <si>
    <t>이니스프리 스킨클리닉마스크_카테킨 20mL (2019)</t>
  </si>
  <si>
    <t>innisfree Skin Clinic Mask - Catechin</t>
  </si>
  <si>
    <t>IN620</t>
  </si>
  <si>
    <t>이니스프리 스킨클리닉마스크_베타글루칸 20mL</t>
  </si>
  <si>
    <t>innisfree Skin Clinic Mask - Beta Glucan</t>
  </si>
  <si>
    <t>IN621</t>
  </si>
  <si>
    <t>이니스프리 스킨클리닉마스크_세라마이드 20mL</t>
  </si>
  <si>
    <t>innisfree Skin Clinic Mask - Ceramide</t>
  </si>
  <si>
    <t>IN622</t>
  </si>
  <si>
    <t>이니스프리 스킨클리닉마스크_판테놀 20mL</t>
  </si>
  <si>
    <t>innisfree Skin Clinic Mask - Panthenol</t>
  </si>
  <si>
    <t>IN623</t>
  </si>
  <si>
    <t>이니스프리 스킨클리닉마스크_베타인 20mL</t>
  </si>
  <si>
    <t xml:space="preserve">innisfree Skin Clinic Mask - Betaine </t>
  </si>
  <si>
    <t>IN624</t>
  </si>
  <si>
    <t>이니스프리 스킨클리닉마스크_글루타티온 20mL</t>
  </si>
  <si>
    <t>innisfree Skin Clinic Mask - Glutathione</t>
  </si>
  <si>
    <t>IN625</t>
  </si>
  <si>
    <t>이니스프리 스킨클리닉마스크_이데베논 20mL</t>
  </si>
  <si>
    <t>innisfree Skin Clinic Mask - Idebenone</t>
  </si>
  <si>
    <t>IN626</t>
  </si>
  <si>
    <t>이니스프리 스페셜케어마스크_핸드 20mL (2019)</t>
  </si>
  <si>
    <t xml:space="preserve">innisfree Special Care Mask [Hand]  </t>
  </si>
  <si>
    <t>IN627</t>
  </si>
  <si>
    <t>이니스프리 스페셜케어마스크_풋 20mL (2019)</t>
  </si>
  <si>
    <t>innisfree Special Care Mask [Foot]</t>
  </si>
  <si>
    <t>IN628</t>
  </si>
  <si>
    <t>이니스프리 스마트블렌더 _ 말랑촉촉 1p</t>
  </si>
  <si>
    <t>innisfree Smart Blender [Glow]</t>
  </si>
  <si>
    <t>IN629</t>
  </si>
  <si>
    <t>이니스프리 스마트블렌더 _ 쫀쫀매끈 1p</t>
  </si>
  <si>
    <t>innisfree Smart Blender [Cover]</t>
  </si>
  <si>
    <t>IN630</t>
  </si>
  <si>
    <t>이니스프리 엣지커버블렌더</t>
  </si>
  <si>
    <t>innisfree Edge Cover Blender</t>
  </si>
  <si>
    <t>IN631</t>
  </si>
  <si>
    <t>이니스프리 물먹는촉촉퍼프</t>
  </si>
  <si>
    <t>innisfree Water Fit Puff</t>
  </si>
  <si>
    <t>IN632</t>
  </si>
  <si>
    <t xml:space="preserve">이니스프리 글리터브러쉬 </t>
  </si>
  <si>
    <t>innisfree glitter brush</t>
  </si>
  <si>
    <t>IN633</t>
  </si>
  <si>
    <t>이니스프리 공용기_캡 2P 30mL (2019)</t>
  </si>
  <si>
    <t>innisfree Cap Bottle</t>
  </si>
  <si>
    <t>IN634</t>
  </si>
  <si>
    <t>이니스프리 공용기_펌프 30mL (2019)</t>
  </si>
  <si>
    <t>innisfree Pump Bottle</t>
  </si>
  <si>
    <t>IN635</t>
  </si>
  <si>
    <t>이니스프리 공용기_스프레이 30mL (2019)</t>
  </si>
  <si>
    <t>innisfree Spray Bottle</t>
  </si>
  <si>
    <t>IN636</t>
  </si>
  <si>
    <t>이니스프리 향수공용기 (2019)</t>
  </si>
  <si>
    <t>innisfree Perfume Atomizer</t>
  </si>
  <si>
    <t>IN637</t>
  </si>
  <si>
    <t xml:space="preserve">이니스프리 뷰티툴 헤어메이크업브러시 </t>
  </si>
  <si>
    <t>innisfree beautytool hairmakeup brush</t>
  </si>
  <si>
    <t>IN638</t>
  </si>
  <si>
    <t>이니스프리 뷰티툴 블러셔 브러시</t>
  </si>
  <si>
    <t>innisfree beautytool blusher brush</t>
  </si>
  <si>
    <t>IN639</t>
  </si>
  <si>
    <t>이니스프리 뷰티툴 컨투어링 브러시</t>
  </si>
  <si>
    <t>innisfree beautytool contouring brush</t>
  </si>
  <si>
    <t>IN640</t>
  </si>
  <si>
    <t>이니스프리 아이섀도우 브러시 [베이스]</t>
  </si>
  <si>
    <t>innisfree Eyeshadow Brush [Base]</t>
  </si>
  <si>
    <t>IN641</t>
  </si>
  <si>
    <t>이니스프리 뷰티툴 아이섀도우 브러시 [스타일링]</t>
  </si>
  <si>
    <t>innisfree beautytool eyeshadow brush</t>
  </si>
  <si>
    <t>IN642</t>
  </si>
  <si>
    <t>이니스프리 아이섀도우 브러시 [컨투어링]</t>
  </si>
  <si>
    <t>innisfree Eyeshadow Brush [Contouring]</t>
  </si>
  <si>
    <t>IN643</t>
  </si>
  <si>
    <t>이니스프리 아이새도우 브러시 [디파이닝]</t>
  </si>
  <si>
    <t xml:space="preserve">innisfree Eyeshadow Brush [Defining] </t>
  </si>
  <si>
    <t>IN644</t>
  </si>
  <si>
    <t>이니스프리 뷰티툴 아이브로우 브러시</t>
  </si>
  <si>
    <t>innisfree beautytool eyebrow brush</t>
  </si>
  <si>
    <t>IN645</t>
  </si>
  <si>
    <t>이니스프리 뷰티툴 스크류 브러시</t>
  </si>
  <si>
    <t>innisfree beautytool screw brush</t>
  </si>
  <si>
    <t>IN646</t>
  </si>
  <si>
    <t>이니스프리 미니 블러셔 브러시</t>
  </si>
  <si>
    <t>innisfree Mini Blusher Brush</t>
  </si>
  <si>
    <t>IN647</t>
  </si>
  <si>
    <t>이니스프리 미니 컨투어링 브러시</t>
  </si>
  <si>
    <t>innisfree Mini Contouring Brush</t>
  </si>
  <si>
    <t>IN648</t>
  </si>
  <si>
    <t>이니스프리 미니 아이섀도우 브러시 [베이스]</t>
  </si>
  <si>
    <t>innisfree Mini Eyeshadow Brush [Base]</t>
  </si>
  <si>
    <t>IN649</t>
  </si>
  <si>
    <t>이니스프리 미니 아이섀도우 브러시 [컨투어링]</t>
  </si>
  <si>
    <t>innisfree Mini Eyeshadow Brush [Contouring]</t>
  </si>
  <si>
    <t>IN650</t>
  </si>
  <si>
    <t>이니스프리 미니 아이섀도우 브러시 [디파이닝]</t>
  </si>
  <si>
    <t>innisfree Mini Eyeshadow Brush [Defining]</t>
  </si>
  <si>
    <t>IN651</t>
  </si>
  <si>
    <t>이니스프리 미니 듀얼 아이섀도우 팁 4P_내장</t>
  </si>
  <si>
    <t>innisfree Mini Dual Eyeshadow Tip</t>
  </si>
  <si>
    <t>IN652</t>
  </si>
  <si>
    <t>이니스프리 미니 듀얼 아이브로우 브러시</t>
  </si>
  <si>
    <t>innisfree Mini Dual Eyebrow Brush</t>
  </si>
  <si>
    <t>IN653</t>
  </si>
  <si>
    <t>이니스프리 뷰티툴 마이파운데이션 브러시_커버</t>
  </si>
  <si>
    <t>innisfree beautytool myfoundation bush(cover)</t>
  </si>
  <si>
    <t>IN654</t>
  </si>
  <si>
    <t>이니스프리 뷰티툴 마이파운데이션 브러시_윤광</t>
  </si>
  <si>
    <t>innisfree beautytool myfoundation bush(gloss)</t>
  </si>
  <si>
    <t>IN655</t>
  </si>
  <si>
    <t>이니스프리 오토립브러시 (2019)</t>
  </si>
  <si>
    <t>innisfree Auto Lip Brush</t>
  </si>
  <si>
    <t>IN656</t>
  </si>
  <si>
    <t>이니스프리 뷰티툴 젤아이라이너브러시 (포장재AD)</t>
  </si>
  <si>
    <t>innisfree beautytool gel eyeliner bush</t>
  </si>
  <si>
    <t>IN657</t>
  </si>
  <si>
    <t>이니스프리 뷰티툴 에어매직퍼프(윤광)_내장겸용</t>
  </si>
  <si>
    <t>innisfree Air Magic Puff (Glow)</t>
  </si>
  <si>
    <t>IN658</t>
  </si>
  <si>
    <t>이니스프리 뷰티툴 에어매직퍼프(밀착)_내장겸용</t>
  </si>
  <si>
    <t>innisfree Air Magic Puff (Fitting)</t>
  </si>
  <si>
    <t>IN659</t>
  </si>
  <si>
    <t>이니스프리 뷰티툴 미니팩트퍼프_내장겸용</t>
  </si>
  <si>
    <t>innisfree Mini Pact Puff</t>
  </si>
  <si>
    <t>IN660</t>
  </si>
  <si>
    <t>이니스프리 뷰티툴 미니파우더퍼프_내장겸용</t>
  </si>
  <si>
    <t>innisfree Mini Powder Puff</t>
  </si>
  <si>
    <t>IN661</t>
  </si>
  <si>
    <t>이니스프리 뷰티툴 포어블러팩트 퍼프 2P</t>
  </si>
  <si>
    <t>innisfree poreblur Pact Puff</t>
  </si>
  <si>
    <t>IN662</t>
  </si>
  <si>
    <t>이니스프리 뷰티툴 라이트핏쿠션 퍼프 (내장겸용)</t>
  </si>
  <si>
    <t>innisfree Light Fit Cushion Puff</t>
  </si>
  <si>
    <t>IN663</t>
  </si>
  <si>
    <t xml:space="preserve">이니스프리 뷰티툴 밀착팩트퍼프 1P </t>
  </si>
  <si>
    <t>innisfree Pact Puff 1P (Fitting)</t>
  </si>
  <si>
    <t>IN664</t>
  </si>
  <si>
    <t>이니스프리 뷰티툴 포어 블러 파우더 퍼프 1P</t>
  </si>
  <si>
    <t>innisfree Powder Puff</t>
  </si>
  <si>
    <t>IN665</t>
  </si>
  <si>
    <t>이니스프리 뷰티툴 다이아몬드스펀지 4P</t>
  </si>
  <si>
    <t>innisfree Diamond Sponges</t>
  </si>
  <si>
    <t>IN666</t>
  </si>
  <si>
    <t>이니스프리 뷰티툴 하우스스펀지 6P (2019)</t>
  </si>
  <si>
    <t>innisfree House Sponges</t>
  </si>
  <si>
    <t>IN667</t>
  </si>
  <si>
    <t>이니스프리 뷰티툴 네일푸셔 (포장재AD)</t>
  </si>
  <si>
    <t>innisfree beautytool nail pusher</t>
  </si>
  <si>
    <t>IN668</t>
  </si>
  <si>
    <t>이니스프리 뷰티툴 네일니퍼 (포장재AD)</t>
  </si>
  <si>
    <t>innisfree beautytool nail nipper</t>
  </si>
  <si>
    <t>IN669</t>
  </si>
  <si>
    <t>이니스프리 네일에모리보드 (2019)</t>
  </si>
  <si>
    <t>innisfree Nail Emery Board</t>
  </si>
  <si>
    <t>IN670</t>
  </si>
  <si>
    <t>이니스프리 뷰티툴 고급손톱깎이 (포장재AD)</t>
  </si>
  <si>
    <t>innisfree beautytool nail clippers</t>
  </si>
  <si>
    <t>IN671</t>
  </si>
  <si>
    <t>이니스프리 네일리무버용기 200ml (2019)</t>
  </si>
  <si>
    <t>innisfree Nail Remover Dispenser</t>
  </si>
  <si>
    <t>IN672</t>
  </si>
  <si>
    <t>이니스프리 뷰티툴 샤이닝4WAY버퍼 4면 (포장재AD)</t>
  </si>
  <si>
    <t>innisfree beautytool shining 4way buffe</t>
  </si>
  <si>
    <t>IN673</t>
  </si>
  <si>
    <t>이니스프리 뷰티툴 페디큐어받침대 (포장재AD)</t>
  </si>
  <si>
    <t>innisfree beautytool pedicure support</t>
  </si>
  <si>
    <t>IN674</t>
  </si>
  <si>
    <t>이니스프리 듀얼펜슬깎이 (2019)</t>
  </si>
  <si>
    <t>innisfree Dual Pencil Sharpener</t>
  </si>
  <si>
    <t>IN675</t>
  </si>
  <si>
    <t>이니스프리 뷰티툴 셀프아이브로우키트 (포장재AD)</t>
  </si>
  <si>
    <t>innisfree beautytool self eyebrow kit</t>
  </si>
  <si>
    <t>IN676</t>
  </si>
  <si>
    <t xml:space="preserve">이니스프리 뷰티툴 블랙헤드 듀얼클리너 </t>
  </si>
  <si>
    <t>innisfree Blackhead Dual Cleaner</t>
  </si>
  <si>
    <t>IN677</t>
  </si>
  <si>
    <t>이니스프리 뷰티툴 블랙헤드 아웃 브러시 (포장재AD)</t>
  </si>
  <si>
    <t>innisfree beautytool blackhead out brush</t>
  </si>
  <si>
    <t>IN678</t>
  </si>
  <si>
    <t xml:space="preserve">이니스프리 뷰티툴 크리미버블메이커 </t>
  </si>
  <si>
    <t>innisfree Creamy Bubble Maker</t>
  </si>
  <si>
    <t>IN679</t>
  </si>
  <si>
    <t xml:space="preserve">이니스프리 뷰티툴 팩브러시 </t>
  </si>
  <si>
    <t>innisfree Pack Brush</t>
  </si>
  <si>
    <t>IN680</t>
  </si>
  <si>
    <t xml:space="preserve">이니스프리 뷰티툴 팩마스크시트 10매 </t>
  </si>
  <si>
    <t>innisfree Pack Mask Sheets</t>
  </si>
  <si>
    <t>IN681</t>
  </si>
  <si>
    <t>이니스프리 바디면도기  (2019)</t>
  </si>
  <si>
    <t>innisfree Body Razor</t>
  </si>
  <si>
    <t>IN682</t>
  </si>
  <si>
    <t>이니스프리 샤워볼  (2019)</t>
  </si>
  <si>
    <t>innisfree Shower Ball</t>
  </si>
  <si>
    <t>IN683</t>
  </si>
  <si>
    <t>이니스프리 샤워타월_코튼 (2019)</t>
  </si>
  <si>
    <t>innisfree Shower Towel Cotton</t>
  </si>
  <si>
    <t>IN684</t>
  </si>
  <si>
    <t>이니스프리 뷰티툴 리본헤어밴드</t>
  </si>
  <si>
    <t>innisfree Ribbon Hair Band</t>
  </si>
  <si>
    <t>IN685</t>
  </si>
  <si>
    <t xml:space="preserve">이니스프리 뷰티툴 마이바디 방수 헤어캡 </t>
  </si>
  <si>
    <t>innisfree beautytool my body watertight haircap</t>
  </si>
  <si>
    <t>IN686</t>
  </si>
  <si>
    <t xml:space="preserve">이니스프리 뷰티툴 패들헤어브러시 </t>
  </si>
  <si>
    <t>innisfree Paddle Hair Brush</t>
  </si>
  <si>
    <t>IN687</t>
  </si>
  <si>
    <t>이니스프리 뷰티툴 집게헤어롤 2P</t>
  </si>
  <si>
    <t>innisfree beautytool hair roll 2p</t>
  </si>
  <si>
    <t>IN688</t>
  </si>
  <si>
    <t>이니스프리 뷰티툴 고급미용가위 (포장재AD)</t>
  </si>
  <si>
    <t>innisfree beautytool beauty scissors</t>
  </si>
  <si>
    <t>IN689</t>
  </si>
  <si>
    <t>이니스프리 눈썹수정칼 2P (2019)</t>
  </si>
  <si>
    <t>innisfree Eyebrow Razors</t>
  </si>
  <si>
    <t>IN690</t>
  </si>
  <si>
    <t>이니스프리 족집게 (2019)</t>
  </si>
  <si>
    <t>innisfree Tweezer</t>
  </si>
  <si>
    <t>IN691</t>
  </si>
  <si>
    <t>이니스프리 뷰티툴 압출기 (포장재AD)</t>
  </si>
  <si>
    <t>innisfree beautytool compressor</t>
  </si>
  <si>
    <t>IN692</t>
  </si>
  <si>
    <t>이니스프리 고급종이면봉 150P (2019)</t>
  </si>
  <si>
    <t>innisfree Premium Cotton Swabs</t>
  </si>
  <si>
    <t>IN693</t>
  </si>
  <si>
    <t>이니스프리 뷰티툴 말랑한팩스패튤라</t>
  </si>
  <si>
    <t>innisfree Soft Pack Spatula</t>
  </si>
  <si>
    <t>IN694</t>
  </si>
  <si>
    <t>이니스프리 양면쌍꺼풀테이프  (2019)</t>
  </si>
  <si>
    <t>innisfree Double Eyelid Sticker</t>
  </si>
  <si>
    <t>IN695</t>
  </si>
  <si>
    <t>이니스프리 일반화장솜 80매 (AD)</t>
  </si>
  <si>
    <t>innisfree Cotton Pads</t>
  </si>
  <si>
    <t>IN696</t>
  </si>
  <si>
    <t>이니스프리 뷰티툴 팩트퍼프2P_내장겸용</t>
  </si>
  <si>
    <t>innisfree Pact Puff</t>
  </si>
  <si>
    <t>IN697</t>
  </si>
  <si>
    <t>이니스프리 닦아쓰는화장솜 80p (2019AD)</t>
  </si>
  <si>
    <t>innisfree Premium Cotton Pads For Toner</t>
  </si>
  <si>
    <t>IN698</t>
  </si>
  <si>
    <t>이니스프리 5겹 클렌징 화장솜 80매 (2019)</t>
  </si>
  <si>
    <t>innisfree 5 Layers Cleansing Cotton Pads</t>
  </si>
  <si>
    <t>IN699</t>
  </si>
  <si>
    <t>이니스프리 스킨팩 전용 5겹 화장솜 80매 (2019)</t>
  </si>
  <si>
    <t>innisfree 5 Layers Cotton Pads For Masking</t>
  </si>
  <si>
    <t>IN700</t>
  </si>
  <si>
    <t>이니스프리 닦아쓰는솜수건 40매 (AD)</t>
  </si>
  <si>
    <t xml:space="preserve">innisfree Spongy Toning Pad </t>
  </si>
  <si>
    <t>IN701</t>
  </si>
  <si>
    <t>이니스프리 화산송이한지기름종이 50매 (2019)</t>
  </si>
  <si>
    <t>innisfree Jeju Volcanic Oil Control Paper</t>
  </si>
  <si>
    <t>IN702</t>
  </si>
  <si>
    <t>이니스프리 뷰티툴 프리미엄뷰러 고무 (리필)</t>
  </si>
  <si>
    <t>innisfree beautytool viewer gum</t>
  </si>
  <si>
    <t>IN703</t>
  </si>
  <si>
    <t>이니스프리 프리미엄 뷰러 (2019)</t>
  </si>
  <si>
    <t>innisfree Premium Eyelash Curler</t>
  </si>
  <si>
    <t>IN704</t>
  </si>
  <si>
    <t>이니스프리 풍성한속눈썹 (2019)</t>
  </si>
  <si>
    <t>innisfree Volume Eyelashes</t>
  </si>
  <si>
    <t>IN705</t>
  </si>
  <si>
    <t>이니스프리 깔끔한속눈썹 (2019)</t>
  </si>
  <si>
    <t>innisfree Long Eyelashes</t>
  </si>
  <si>
    <t>IN706</t>
  </si>
  <si>
    <t>이니스프리 뷰티툴 마스터하이드로스펀지</t>
  </si>
  <si>
    <t>innisfree Master Hydro Sponge</t>
  </si>
  <si>
    <t>IN707</t>
  </si>
  <si>
    <t>이니스프리 파우더 브러시 (2019)</t>
  </si>
  <si>
    <t>innisfree Powder Brush</t>
  </si>
  <si>
    <t>IN708</t>
  </si>
  <si>
    <t>이니스프리 브러시&amp;퍼프클렌저 250mL (2019)</t>
  </si>
  <si>
    <t>innisfree Brush &amp; Puff Cleanser</t>
  </si>
  <si>
    <t>IN709</t>
  </si>
  <si>
    <t>이니스프리 풋스톤 (2019)</t>
  </si>
  <si>
    <t>innisfree Foot Stone</t>
  </si>
  <si>
    <t>IN710</t>
  </si>
  <si>
    <t>이니스프리 화장품을 반만쓰는 1/2 화장솜 60매 (2019)</t>
  </si>
  <si>
    <t>innisfree 1/2 Sponge Cotton Pads</t>
  </si>
  <si>
    <t>IN711</t>
  </si>
  <si>
    <t>이니스프리 미니 아이섀도우 브러시 [스타일링]</t>
  </si>
  <si>
    <t>innisfree Mini Eyeshadow Brush [Styling]</t>
  </si>
  <si>
    <t>IN712</t>
  </si>
  <si>
    <t>[노세범X다이노탱] 노세범미네랄파우더 01</t>
  </si>
  <si>
    <t>[NOSEBUMXDINOTAENG] No-Sebum Mineral Powder 01</t>
  </si>
  <si>
    <t>IN713</t>
  </si>
  <si>
    <t>[노세범X다이노탱] 노세범미네랄파우더 02</t>
  </si>
  <si>
    <t>[NOSEBUMXDINOTAENG] No-Sebum Mineral Powder 02</t>
  </si>
  <si>
    <t>IN714</t>
  </si>
  <si>
    <t>[노세범X다이노탱] 노세범미네랄파우더 03</t>
  </si>
  <si>
    <t>[NOSEBUMXDINOTAENG] No-Sebum Mineral Powder 03</t>
  </si>
  <si>
    <t>IN715</t>
  </si>
  <si>
    <t>[노세범X다이노탱] 노세범미네랄파우더 04</t>
  </si>
  <si>
    <t>[NOSEBUMXDINOTAENG] No-Sebum Mineral Powder 04</t>
  </si>
  <si>
    <t>IN716</t>
  </si>
  <si>
    <t>[노세범X다이노탱] 노세범미네랄파우더 05</t>
  </si>
  <si>
    <t>[NOSEBUMXDINOTAENG] No-Sebum Mineral Powder 05</t>
  </si>
  <si>
    <t>IN717</t>
  </si>
  <si>
    <t>노세범미네랄파우더 신형</t>
  </si>
  <si>
    <t>No-Sebum Mineral Powder_renewed</t>
  </si>
  <si>
    <t>IN718</t>
  </si>
  <si>
    <t>노세범파우더쿠션 17N</t>
  </si>
  <si>
    <t>Nosebum powder cushion 17N</t>
  </si>
  <si>
    <t>IN719</t>
  </si>
  <si>
    <t>노세범파우더쿠션 21N</t>
  </si>
  <si>
    <t>Nosebum powder cushion 21N</t>
  </si>
  <si>
    <t>IN720</t>
  </si>
  <si>
    <t>노세범파우더쿠션 23N</t>
  </si>
  <si>
    <t>Nosebum powder cushion 23N</t>
  </si>
  <si>
    <t>ITS SKIN</t>
  </si>
  <si>
    <t>IT001</t>
  </si>
  <si>
    <t>ITS#2-0001</t>
  </si>
  <si>
    <t>잇츠스킨 피부가 건강해지는 5곡 클렌징 폼</t>
  </si>
  <si>
    <t>It's Skin 5 Grains Cleansing Foam</t>
  </si>
  <si>
    <t xml:space="preserve">  180ml  </t>
  </si>
  <si>
    <t>IT002</t>
  </si>
  <si>
    <t>ITS#2-0002</t>
  </si>
  <si>
    <t>잇츠스킨 피부가 맑아지는 5과 클렌징 폼</t>
  </si>
  <si>
    <t>It's Skin 5 Fruits Cleansing Foam</t>
  </si>
  <si>
    <t>IT003</t>
  </si>
  <si>
    <t>ITS#2-0003</t>
  </si>
  <si>
    <t>잇츠스킨 피부가 산뜻해지는 5차클렌징 폼</t>
  </si>
  <si>
    <t>It's Skin 5 Teas Cleansing Foam</t>
  </si>
  <si>
    <t>IT004</t>
  </si>
  <si>
    <t>ITS#2-0004</t>
  </si>
  <si>
    <t>잇츠스킨 피부가 촉촉해지는 5화 클렌징 폼</t>
  </si>
  <si>
    <t>It's Skin 5 Flowers Cleansing Foam</t>
  </si>
  <si>
    <t>IT005</t>
  </si>
  <si>
    <t>ITS#2-0005</t>
  </si>
  <si>
    <t>잇츠스킨 알로에 진정 세럼</t>
  </si>
  <si>
    <t>It's Skin Aloe Relaxing Serum</t>
  </si>
  <si>
    <t>IT006</t>
  </si>
  <si>
    <t>ITS#2-0006</t>
  </si>
  <si>
    <t>잇츠스킨 알로에 진정 크림</t>
  </si>
  <si>
    <t>It's Skin Aloe Relaxing Cream</t>
  </si>
  <si>
    <t>IT007</t>
  </si>
  <si>
    <t>ITS#2-0007</t>
  </si>
  <si>
    <t>잇츠스킨 알로에 진정 토너</t>
  </si>
  <si>
    <t xml:space="preserve">It's Skin Aloe Relaxing Toner </t>
  </si>
  <si>
    <t>IT008</t>
  </si>
  <si>
    <t>ITS#2-0008</t>
  </si>
  <si>
    <t>잇츠스킨 알로에 진정 에멀전</t>
  </si>
  <si>
    <t>It's Skin Aloe Relaxing Emulsion</t>
  </si>
  <si>
    <t>IT009</t>
  </si>
  <si>
    <t>ITS#2-0009</t>
  </si>
  <si>
    <t>잇츠스킨 알로에 진정 마스크 시트</t>
  </si>
  <si>
    <t>It's Skin Aloe Relaxing Mask Sheet</t>
  </si>
  <si>
    <t>17g</t>
  </si>
  <si>
    <t>IT010</t>
  </si>
  <si>
    <t>ITS#2-0010</t>
  </si>
  <si>
    <t>잇츠스킨 알로에 90% 수딩젤(75ml)</t>
  </si>
  <si>
    <t>It's Skin Aloe 90% Soothing Gel (75ml)</t>
  </si>
  <si>
    <t xml:space="preserve">  75ml  </t>
  </si>
  <si>
    <t>IT011</t>
  </si>
  <si>
    <t>ITS#2-0011</t>
  </si>
  <si>
    <t>잇츠스킨 베이비페이스 원스텝베이스 01호</t>
  </si>
  <si>
    <t>It's Skin Babyface One-Step Base 01 Lavender Pink</t>
  </si>
  <si>
    <t>IT012</t>
  </si>
  <si>
    <t>ITS#2-0012</t>
  </si>
  <si>
    <t>잇츠스킨 베이비페이스 원스텝베이스 02호</t>
  </si>
  <si>
    <t>It's Skin Babyface One-Step Base 02 Green</t>
  </si>
  <si>
    <t>IT013</t>
  </si>
  <si>
    <t>ITS#2-0013</t>
  </si>
  <si>
    <t>잇츠스킨 베이비페이스 비비크림 01호</t>
  </si>
  <si>
    <t>It's Skin Babyface B.B Cream 01 Moisture</t>
  </si>
  <si>
    <t>IT014</t>
  </si>
  <si>
    <t>ITS#2-0014</t>
  </si>
  <si>
    <t>잇츠스킨 베이비페이스 비비크림 02호</t>
  </si>
  <si>
    <t>It's Skin Babyface B.B Cream 02 Silky</t>
  </si>
  <si>
    <t>IT015</t>
  </si>
  <si>
    <t>ITS#2-0015</t>
  </si>
  <si>
    <t>잇츠스킨 베이비페이스 비비크림 03호 포어리스</t>
  </si>
  <si>
    <t>Babyface Poreless BB Cream 03 Poreless</t>
  </si>
  <si>
    <t>35g</t>
  </si>
  <si>
    <t>IT016</t>
  </si>
  <si>
    <t>ITS#2-0016</t>
  </si>
  <si>
    <t>잇츠스킨 베이비페이스 쁘띠팩트 01호</t>
  </si>
  <si>
    <t>It's Skin Babyface Petit Pact 01 Light Beige</t>
  </si>
  <si>
    <t>IT017</t>
  </si>
  <si>
    <t>ITS#2-0017</t>
  </si>
  <si>
    <t>잇츠스킨 베이비페이스 쁘띠팩트 02호</t>
  </si>
  <si>
    <t>It's Skin Babyface Petit Pact 02 Natural Beige</t>
  </si>
  <si>
    <t>IT018</t>
  </si>
  <si>
    <t>ITS#2-0018</t>
  </si>
  <si>
    <t>잇츠스킨 베이비페이스 쁘띠 하이라이터 01호</t>
  </si>
  <si>
    <t>It's Skin Babyface Petit Highlighter 01 Pink Satin</t>
  </si>
  <si>
    <t>4g</t>
  </si>
  <si>
    <t>IT019</t>
  </si>
  <si>
    <t>ITS#2-0019</t>
  </si>
  <si>
    <t>잇츠스킨 베이비페이스 쁘띠 하이라이터 02호</t>
  </si>
  <si>
    <t>It's Skin Babyface Petit Highlighter 02 Gold Satin</t>
  </si>
  <si>
    <t>IT020</t>
  </si>
  <si>
    <t>ITS#2-0020</t>
  </si>
  <si>
    <t>잇츠스킨 베이비페이스 쁘띠 블러셔 01호</t>
  </si>
  <si>
    <t>It's Skin Babyface Petit Blusher 01 Lovely Pink</t>
  </si>
  <si>
    <t>IT021</t>
  </si>
  <si>
    <t>ITS#2-0021</t>
  </si>
  <si>
    <t>잇츠스킨 베이비페이스 쁘띠 블러셔 02호</t>
  </si>
  <si>
    <t>It's Skin Babyface Petit Blusher 02 Pure Lavender</t>
  </si>
  <si>
    <t>IT022</t>
  </si>
  <si>
    <t>ITS#2-0022</t>
  </si>
  <si>
    <t>잇츠스킨 베이비페이스 쁘띠 블러셔 03호</t>
  </si>
  <si>
    <t>It's Skin Babyface Petit Blusher 03 Romantic Rose</t>
  </si>
  <si>
    <t>IT023</t>
  </si>
  <si>
    <t>ITS#2-0023</t>
  </si>
  <si>
    <t>잇츠스킨 베이비페이스 쁘띠 블러셔 04호</t>
  </si>
  <si>
    <t>It's Skin Babyface Petit Blusher 04 Sweet Peach</t>
  </si>
  <si>
    <t>IT024</t>
  </si>
  <si>
    <t>ITS#2-0024</t>
  </si>
  <si>
    <t>잇츠스킨 베이비페이스 쁘띠 블러셔 05호</t>
  </si>
  <si>
    <t>It's Skin Babyface Petit Blusher 05 Shading Brown</t>
  </si>
  <si>
    <t>IT025</t>
  </si>
  <si>
    <t>ITS#2-0025</t>
  </si>
  <si>
    <t>잇츠스킨 베이비 페이스 쁘띠 마스카라 01호 컬링</t>
  </si>
  <si>
    <t>It's Skin Babyface Petit Mascara 01</t>
  </si>
  <si>
    <t>7.5g</t>
  </si>
  <si>
    <t>IT026</t>
  </si>
  <si>
    <t>ITS#2-0026</t>
  </si>
  <si>
    <t>잇츠스킨 베이비 페이스 쁘띠 마스카라 02호 볼륨</t>
  </si>
  <si>
    <t>It's Skin Babyface Petit Mascara 02</t>
  </si>
  <si>
    <t>IT027</t>
  </si>
  <si>
    <t>ITS#2-0027</t>
  </si>
  <si>
    <t>잇츠스킨 베이비 페이스 쁘띠 마스카라 03호 투명</t>
  </si>
  <si>
    <t>It's Skin Babyface Petit Mascara 03</t>
  </si>
  <si>
    <t>9g</t>
  </si>
  <si>
    <t>IT028</t>
  </si>
  <si>
    <t>ITS#2-0028</t>
  </si>
  <si>
    <t>잇츠스킨 베이비페이스 아쿠아젤 틴트 01호</t>
  </si>
  <si>
    <t>It's Skin Babayface Aqua Gel Tint 01 Cherry</t>
  </si>
  <si>
    <t>IT029</t>
  </si>
  <si>
    <t>ITS#2-0029</t>
  </si>
  <si>
    <t>잇츠스킨 베이비페이스 아쿠아젤 틴트 02호</t>
  </si>
  <si>
    <t>It's Skin Babayface Aqua Gel Tint 02 Strawberry</t>
  </si>
  <si>
    <t>IT030</t>
  </si>
  <si>
    <t>ITS#2-0030</t>
  </si>
  <si>
    <t>잇츠스킨 베이비페이스 아쿠아젤 틴트 03호</t>
  </si>
  <si>
    <t>It's Skin Babayface Aqua Gel Tint 03 Orange</t>
  </si>
  <si>
    <t>IT031</t>
  </si>
  <si>
    <t>ITS#2-0031</t>
  </si>
  <si>
    <t>잇츠스킨 베이비 페이스 내츄럴 아이브로우 01호</t>
  </si>
  <si>
    <t>It's Skin Babyface Natural Eyebrow 01 Natural Black</t>
  </si>
  <si>
    <t>0.3g</t>
  </si>
  <si>
    <t>IT032</t>
  </si>
  <si>
    <t>ITS#2-0032</t>
  </si>
  <si>
    <t>잇츠스킨 베이비 페이스 내츄럴 아이브로우 02호</t>
  </si>
  <si>
    <t>It's Skin Babyface Natural Eyebrow 02 Deep Brown</t>
  </si>
  <si>
    <t>IT033</t>
  </si>
  <si>
    <t>ITS#2-0033</t>
  </si>
  <si>
    <t>잇츠스킨 베이비 페이스 내츄럴 아이브로우 03호</t>
  </si>
  <si>
    <t>It's Skin Babyface Natural Eyebrow 03 Yellow Brown</t>
  </si>
  <si>
    <t>IT034</t>
  </si>
  <si>
    <t>ITS#2-0034</t>
  </si>
  <si>
    <t>잇츠스킨 베이비 페이스 내츄럴 아이브로우 04호</t>
  </si>
  <si>
    <t>It's Skin Babyface Natural Eyebrow 04 Gray Brown</t>
  </si>
  <si>
    <t>IT035</t>
  </si>
  <si>
    <t>ITS#2-0035</t>
  </si>
  <si>
    <t>잇츠스킨 베이비페이스 파우더리 우드 아이브로우 01</t>
  </si>
  <si>
    <t>It's Skin Babyface Powdery Wood Eyebrow 01 Dark Brown</t>
  </si>
  <si>
    <t>1.1g</t>
  </si>
  <si>
    <t>IT036</t>
  </si>
  <si>
    <t>ITS#2-0036</t>
  </si>
  <si>
    <t>잇츠스킨 베이비페이스 파우더리 우드 아이브로우 02</t>
  </si>
  <si>
    <t>It's Skin Babyface Powdery Wood Eyebrow 02 Natural Brown</t>
  </si>
  <si>
    <t>IT037</t>
  </si>
  <si>
    <t>ITS#2-0037</t>
  </si>
  <si>
    <t>잇츠스킨 베이비페이스 파우더리 우드 아이브로우 03</t>
  </si>
  <si>
    <t>It's Skin Babyface Powdery Wood Eyebrow 03 Gray Brwon</t>
  </si>
  <si>
    <t>IT038</t>
  </si>
  <si>
    <t>ITS#2-0038</t>
  </si>
  <si>
    <t>잇츠스킨 베이비페이스 쁘띠 틴트 글로스 01호 애플</t>
  </si>
  <si>
    <t>It's Skin Babyface Petit Tint Gloss 01 Apple</t>
  </si>
  <si>
    <t>8g</t>
  </si>
  <si>
    <t>IT039</t>
  </si>
  <si>
    <t>ITS#2-0039</t>
  </si>
  <si>
    <t>잇츠스킨 베이비페이스 쁘띠 틴트 글로스 02호 스트로베리</t>
  </si>
  <si>
    <t>It's Skin Babyface Petit Tint Gloss 02 Strawbeerry</t>
  </si>
  <si>
    <t>IT040</t>
  </si>
  <si>
    <t>ITS#2-0040</t>
  </si>
  <si>
    <t>잇츠스킨 베이비페이스 쁘띠 틴트 글로스 03호 아프리콧</t>
  </si>
  <si>
    <t>It's Skin Babyface Petit Tint Gloss 03 Apricot</t>
  </si>
  <si>
    <t>IT041</t>
  </si>
  <si>
    <t>ITS#2-0041</t>
  </si>
  <si>
    <t>잇츠스킨 꽃돼지 톤업쿠션 01</t>
  </si>
  <si>
    <t>It's Skin Be A Flower Tone up Cushion 01</t>
  </si>
  <si>
    <t>IT042</t>
  </si>
  <si>
    <t>ITS#2-0042</t>
  </si>
  <si>
    <t>잇츠스킨 꽃돼지 톤업쿠션 02</t>
  </si>
  <si>
    <t>It's Skin Be A Flower Tone up Cushion 02</t>
  </si>
  <si>
    <t>IT043</t>
  </si>
  <si>
    <t>ITS#2-0043</t>
  </si>
  <si>
    <t>잇츠스킨 꽃돼지 팔레트 01</t>
  </si>
  <si>
    <t>It's Skin Be A Flower Pallet 01</t>
  </si>
  <si>
    <t>1.3g*9</t>
  </si>
  <si>
    <t>IT044</t>
  </si>
  <si>
    <t>ITS#2-0044</t>
  </si>
  <si>
    <t>잇츠스킨 꽃돼지 팔레트 02</t>
  </si>
  <si>
    <t>It's Skin Be A Flower Pallet 02</t>
  </si>
  <si>
    <t>IT045</t>
  </si>
  <si>
    <t>ITS#2-0045</t>
  </si>
  <si>
    <t>뷰터플라이 아이즈 마스크 시트(미국용)</t>
  </si>
  <si>
    <t>It's Skin Beautyfly Eyes Mask Sheet(USA version)</t>
  </si>
  <si>
    <t>1ea / 8g</t>
  </si>
  <si>
    <t>IT046</t>
  </si>
  <si>
    <t>ITS#2-0046</t>
  </si>
  <si>
    <t>잇츠스킨 블랙헤드 클리어 3-STEP 솔루션 시트</t>
  </si>
  <si>
    <t>It's Skin Blackhead Clear 3-Step Solution Sheet</t>
  </si>
  <si>
    <t>3ea</t>
  </si>
  <si>
    <t>IT047</t>
  </si>
  <si>
    <t>ITS#2-0047</t>
  </si>
  <si>
    <t>잇츠스킨 프레스티지 비엔 크림 이엑스</t>
  </si>
  <si>
    <t xml:space="preserve">It's Skin Prestige BN Cream EX </t>
  </si>
  <si>
    <t>IT048</t>
  </si>
  <si>
    <t>ITS#2-0048</t>
  </si>
  <si>
    <t>잇츠스킨 프레스티지 비엔 세럼 이엑스</t>
  </si>
  <si>
    <t xml:space="preserve">It's Skin Prestige BN Serum EX </t>
  </si>
  <si>
    <t>IT049</t>
  </si>
  <si>
    <t>ITS#2-0049</t>
  </si>
  <si>
    <t>잇츠스킨 프레스티지 비엔 토너 이엑스</t>
  </si>
  <si>
    <t xml:space="preserve">It's Skin Prestige BN Toner EX </t>
  </si>
  <si>
    <t>IT050</t>
  </si>
  <si>
    <t>ITS#2-0050</t>
  </si>
  <si>
    <t>잇츠스킨 프레스티지 비엔 에멀젼 이엑스</t>
  </si>
  <si>
    <t xml:space="preserve">It's Skin Prestige BN Emulsion EX </t>
  </si>
  <si>
    <t>IT051</t>
  </si>
  <si>
    <t>ITS#2-0051</t>
  </si>
  <si>
    <t>잇츠스킨 보딩 패스 키트(수분충전)</t>
  </si>
  <si>
    <t>IT’S SKIN BOARDING PASS KIT (MOISTURE RECHARGE)</t>
  </si>
  <si>
    <t>2 pcs / 4pcs / 2g</t>
  </si>
  <si>
    <t>IT052</t>
  </si>
  <si>
    <t>ITS#2-0052</t>
  </si>
  <si>
    <t>눈썹 수정용 칼 2단(2P) 11년</t>
  </si>
  <si>
    <t>It's Skin Fold-up Eyebrow Shapers (2p)</t>
  </si>
  <si>
    <t xml:space="preserve"> 1p </t>
  </si>
  <si>
    <t>IT053</t>
  </si>
  <si>
    <t>ITS#2-0053</t>
  </si>
  <si>
    <t>잇츠스킨 라이프 툴 [치크 브러쉬]</t>
  </si>
  <si>
    <t>It's Skin LIFE TOOL [CHEEK BRUSH]</t>
  </si>
  <si>
    <t>IT054</t>
  </si>
  <si>
    <t>ITS#2-0054</t>
  </si>
  <si>
    <t>잇츠스킨 라이프 툴 [베이스 섀도우 브러쉬]</t>
  </si>
  <si>
    <t>It's Skin LIFE TOOL [BASE SHADOW BRUSH]</t>
  </si>
  <si>
    <t>IT055</t>
  </si>
  <si>
    <t>ITS#2-0055</t>
  </si>
  <si>
    <t>잇츠스킨 라이프 툴 [포인트 섀도우 브러쉬]</t>
  </si>
  <si>
    <t>It's Skin LIFE TOOL [POINT SHADOW BRUSH]</t>
  </si>
  <si>
    <t>IT056</t>
  </si>
  <si>
    <t>ITS#2-0056</t>
  </si>
  <si>
    <t>원터치 립 브러쉬</t>
  </si>
  <si>
    <t>It's Skin One Touch Lip Brush</t>
  </si>
  <si>
    <t>IT057</t>
  </si>
  <si>
    <t>ITS#2-0057</t>
  </si>
  <si>
    <t>잇츠스킨 캐비아 더블 이펙트 마스크 시트</t>
  </si>
  <si>
    <t>It's Skin Caviar Double Effect Mask Sheet</t>
  </si>
  <si>
    <t xml:space="preserve">  1ea</t>
  </si>
  <si>
    <t>IT058</t>
  </si>
  <si>
    <t>ITS#2-0058</t>
  </si>
  <si>
    <t>세라 루틴 밀크 솔루션</t>
  </si>
  <si>
    <t>It's Skin Cera Routine Milk Solution</t>
  </si>
  <si>
    <t>42ml</t>
  </si>
  <si>
    <t>IT059</t>
  </si>
  <si>
    <t>ITS#2-0059</t>
  </si>
  <si>
    <t>세라 루틴 에센셜 토너</t>
  </si>
  <si>
    <t>It's Skin Cera Routine Essential Toner</t>
  </si>
  <si>
    <t>200 ml</t>
  </si>
  <si>
    <t>IT060</t>
  </si>
  <si>
    <t>ITS#2-0060</t>
  </si>
  <si>
    <t>세라 루틴 리차징 세럼</t>
  </si>
  <si>
    <t>It's Skin Cera Routine Recharging Serum</t>
  </si>
  <si>
    <t>80 ml</t>
  </si>
  <si>
    <t>IT061</t>
  </si>
  <si>
    <t>ITS#2-0061</t>
  </si>
  <si>
    <t>세라 루틴 모이스처라이저</t>
  </si>
  <si>
    <t>It's Skin Cera Routine Moisturizer</t>
  </si>
  <si>
    <t>150 ml</t>
  </si>
  <si>
    <t>IT062</t>
  </si>
  <si>
    <t>ITS#2-0062</t>
  </si>
  <si>
    <t>세라 루틴 너리싱 크림</t>
  </si>
  <si>
    <t>It's Skin Cera Routine Nourishing Cream</t>
  </si>
  <si>
    <t>50 ml</t>
  </si>
  <si>
    <t>IT063</t>
  </si>
  <si>
    <t>ITS#2-0063</t>
  </si>
  <si>
    <t>세라 루틴 스페셜 세트</t>
  </si>
  <si>
    <t>It's Skin Cera Routine Special Set</t>
  </si>
  <si>
    <t>200ml+150ml+22ml*2+18 ml</t>
  </si>
  <si>
    <t>IT064</t>
  </si>
  <si>
    <t>ITS#2-0064</t>
  </si>
  <si>
    <t>잇츠스킨 타이거 시카 마일드 클렌징 폼</t>
  </si>
  <si>
    <t>It'S SKIN TIGER CICA MILD CLEANSING FOAM</t>
  </si>
  <si>
    <t>IT065</t>
  </si>
  <si>
    <t>ITS#2-0065</t>
  </si>
  <si>
    <t>잇츠스킨 타이거 시카 카밍 클렌저</t>
  </si>
  <si>
    <t>It's Skin Tiger Cica Calming Cleanser</t>
  </si>
  <si>
    <t>IT066</t>
  </si>
  <si>
    <t>ITS#2-0066</t>
  </si>
  <si>
    <t>잇츠스킨 타이거 시카 톤업 쿠션</t>
  </si>
  <si>
    <t>It's Skin Tiger Cica Tone-up Cushion</t>
  </si>
  <si>
    <t>15 g</t>
  </si>
  <si>
    <t>IT067</t>
  </si>
  <si>
    <t>ITS#2-0067</t>
  </si>
  <si>
    <t>잇츠스킨 타이거 시카 톤업 쿠션(리필)</t>
  </si>
  <si>
    <t>It's Skin Tiger Cica Tone-up Cushion (refill)</t>
  </si>
  <si>
    <t>IT068</t>
  </si>
  <si>
    <t>ITS#2-0068</t>
  </si>
  <si>
    <t>잇츠스킨 타이거 시카 블레미쉬 커버 쿠션01호</t>
  </si>
  <si>
    <t>It's Skin Tiger Cica Blemish Cover Cushion 01</t>
  </si>
  <si>
    <t>IT069</t>
  </si>
  <si>
    <t>ITS#2-0069</t>
  </si>
  <si>
    <t>잇츠스킨 타이거 시카 블레미쉬 커버 쿠션02호</t>
  </si>
  <si>
    <t>It's Skin Tiger Cica Blemish Cover Cushion 02</t>
  </si>
  <si>
    <t>IT070</t>
  </si>
  <si>
    <t>ITS#2-0070</t>
  </si>
  <si>
    <t>잇츠스킨 타이거시카 블레미쉬커버쿠션(리필)01</t>
  </si>
  <si>
    <t>It's Skin Tiger Cica Blemish Cover Cushion 01(refill)</t>
  </si>
  <si>
    <t>IT071</t>
  </si>
  <si>
    <t>ITS#2-0071</t>
  </si>
  <si>
    <t>잇츠스킨 타이거시카 블레미쉬커버쿠션(리필)02</t>
  </si>
  <si>
    <t>It's Skin Tiger Cica Blemish Cover Cushion 02(refill)</t>
  </si>
  <si>
    <t>IT072</t>
  </si>
  <si>
    <t>ITS#2-0072</t>
  </si>
  <si>
    <t>잇츠스킨 타이거 시카 젤 크림</t>
  </si>
  <si>
    <t>It's Skin Tiger Cica Gel Cream</t>
  </si>
  <si>
    <t>IT073</t>
  </si>
  <si>
    <t>ITS#2-0073</t>
  </si>
  <si>
    <t>잇츠스킨 타이거 시카 모이스처라이징 밤</t>
  </si>
  <si>
    <t>It's Skin Tiger Cica Moisturizing Balm</t>
  </si>
  <si>
    <t>IT074</t>
  </si>
  <si>
    <t>ITS#2-0074</t>
  </si>
  <si>
    <t>잇츠스킨 타이거 시카 카밍 워터</t>
  </si>
  <si>
    <t>It's Skin Tiger Cica Calming Water</t>
  </si>
  <si>
    <t>IT075</t>
  </si>
  <si>
    <t>ITS#2-0075</t>
  </si>
  <si>
    <t>잇츠스킨 타이거 시카 카밍 세럼</t>
  </si>
  <si>
    <t>It's Skin Tiger Cica Calming Serum</t>
  </si>
  <si>
    <t>IT076</t>
  </si>
  <si>
    <t>ITS#2-0076</t>
  </si>
  <si>
    <t>잇츠스킨 유자 필링 젤</t>
  </si>
  <si>
    <t>It's Skin Citron Cleansing Peeling</t>
  </si>
  <si>
    <t>IT077</t>
  </si>
  <si>
    <t>ITS#2-0077</t>
  </si>
  <si>
    <t>잇츠스킨 유자 클렌징 크림</t>
  </si>
  <si>
    <t>It's Skin Citron Cleansing Cream</t>
  </si>
  <si>
    <t>IT078</t>
  </si>
  <si>
    <t>ITS#2-0078</t>
  </si>
  <si>
    <t>잇츠스킨 유자 클렌징 폼</t>
  </si>
  <si>
    <t>It's Skin Citron Cleansing Foam</t>
  </si>
  <si>
    <t>IT079</t>
  </si>
  <si>
    <t>ITS#2-0079</t>
  </si>
  <si>
    <t>잇츠스킨 링클 컷 넥 포커스 에센스</t>
  </si>
  <si>
    <t>It's Skin Wrinkle Cut Neck Focus Essense</t>
  </si>
  <si>
    <t>IT080</t>
  </si>
  <si>
    <t>ITS#2-0080</t>
  </si>
  <si>
    <t>잇츠스킨 클렌징 오일 소프트</t>
  </si>
  <si>
    <t>It's Skin Cleansing Oil Soft</t>
  </si>
  <si>
    <t xml:space="preserve"> 150ml </t>
  </si>
  <si>
    <t>IT081</t>
  </si>
  <si>
    <t>ITS#2-0081</t>
  </si>
  <si>
    <t>잇츠스킨 콜라겐 탄력 세럼</t>
  </si>
  <si>
    <t>It's Skin Collagen Nutrition Serum</t>
  </si>
  <si>
    <t>IT082</t>
  </si>
  <si>
    <t>ITS#2-0082</t>
  </si>
  <si>
    <t>잇츠스킨 콜라겐 탄력 크림</t>
  </si>
  <si>
    <t>It's Skin Collagen Nutrition Cream</t>
  </si>
  <si>
    <t>IT083</t>
  </si>
  <si>
    <t>ITS#2-0083</t>
  </si>
  <si>
    <t>잇츠스킨 콜라겐 탄력 아이크림</t>
  </si>
  <si>
    <t>It's Skin Collagen Nutrition  Eye Cream</t>
  </si>
  <si>
    <t>IT084</t>
  </si>
  <si>
    <t>ITS#2-0084</t>
  </si>
  <si>
    <t>잇츠스킨 콜라겐 탄력 토너</t>
  </si>
  <si>
    <t xml:space="preserve">It's Skin Collagen Nutrition  Toner </t>
  </si>
  <si>
    <t>IT085</t>
  </si>
  <si>
    <t>ITS#2-0085</t>
  </si>
  <si>
    <t>잇츠스킨 콜라겐 탄력 에멀전</t>
  </si>
  <si>
    <t>It's Skin Collagen Nutrition  Emulsion</t>
  </si>
  <si>
    <t>IT086</t>
  </si>
  <si>
    <t>ITS#2-0086</t>
  </si>
  <si>
    <t>잇츠스킨 콜라겐 탄력 마스크 시트</t>
  </si>
  <si>
    <t>It's Skin Collagen Nutrition Mask Sheet</t>
  </si>
  <si>
    <t>IT087</t>
  </si>
  <si>
    <t>ITS#2-0087</t>
  </si>
  <si>
    <t>잇츠스킨 콜라겐 탄력 4종 스페셜 세트(해외)</t>
  </si>
  <si>
    <t>It's Skin Collagen Nutrition Special set (For Overseas)</t>
  </si>
  <si>
    <t>150ml+150ml+40ml+50ml+15ml+15ml+10ml</t>
  </si>
  <si>
    <t>IT088</t>
  </si>
  <si>
    <t>ITS#2-0088</t>
  </si>
  <si>
    <t>잇츠스킨 컬러플레이 프리즈마 다이아몬드 팩트 21호</t>
  </si>
  <si>
    <t>It's Skin Color Play Prisma Diamond Pact NO. 21 Light Beige</t>
  </si>
  <si>
    <t>IT089</t>
  </si>
  <si>
    <t>ITS#2-0089</t>
  </si>
  <si>
    <t>잇츠스킨 컬러플레이 프리즈마 다이아몬드 팩트 23호</t>
  </si>
  <si>
    <t>It's Skin Color Play Prisma Diamond Pact NO. 23 Natural Beige</t>
  </si>
  <si>
    <t>IT090</t>
  </si>
  <si>
    <t>ITS#2-0090</t>
  </si>
  <si>
    <t>순면고급화장솜</t>
  </si>
  <si>
    <t>It's Skin High-Quality Pure Cotton Pad</t>
  </si>
  <si>
    <t>80P</t>
  </si>
  <si>
    <t>IT091</t>
  </si>
  <si>
    <t>ITS#2-0091</t>
  </si>
  <si>
    <t>고급 엠보싱 화장솜</t>
  </si>
  <si>
    <t>It's Skin Embossing Cotton Pad</t>
  </si>
  <si>
    <t>IT092</t>
  </si>
  <si>
    <t>ITS#2-0092</t>
  </si>
  <si>
    <t>고급 화장솜(80PCS)</t>
  </si>
  <si>
    <t>It's Skin Cotton Pad(80PCS)</t>
  </si>
  <si>
    <t>IT093</t>
  </si>
  <si>
    <t>ITS#2-0093</t>
  </si>
  <si>
    <t>잇츠스킨 나무 면봉(300PCS)</t>
  </si>
  <si>
    <t>It's Skin Cotton Swabs</t>
  </si>
  <si>
    <t>300P</t>
  </si>
  <si>
    <t>IT094</t>
  </si>
  <si>
    <t>ITS#2-0094</t>
  </si>
  <si>
    <t>잇츠스킨 더마테라 바이오 셀룰로오스 마스크 01 수분</t>
  </si>
  <si>
    <t>IT’S SKIN DERMA THERA BIO CELLULOSE MASK 01 Moisturizing</t>
  </si>
  <si>
    <t>IT095</t>
  </si>
  <si>
    <t>ITS#2-0095</t>
  </si>
  <si>
    <t>잇츠스킨 더마테라 바이오 셀룰로오스 마스크 02 영양</t>
  </si>
  <si>
    <t>IT’S SKIN DERMA THERA BIO CELLULOSE MASK 01 Nourishing</t>
  </si>
  <si>
    <t>IT096</t>
  </si>
  <si>
    <t>ITS#2-0096</t>
  </si>
  <si>
    <t>잇츠스킨 더마테라 바이오 셀룰로오스 마스크 03 진정</t>
  </si>
  <si>
    <t>IT’S SKIN DERMA THERA BIO CELLULOSE MASK 01 Soothing</t>
  </si>
  <si>
    <t>IT097</t>
  </si>
  <si>
    <t>ITS#2-0097</t>
  </si>
  <si>
    <t>잇츠스킨 프레스티지 토니끄 데스까르고Ⅱ</t>
  </si>
  <si>
    <t>It's Skin Prestige Tonique D'escargot Ⅱ</t>
  </si>
  <si>
    <t xml:space="preserve">  140ml  </t>
  </si>
  <si>
    <t>IT098</t>
  </si>
  <si>
    <t>ITS#2-0098</t>
  </si>
  <si>
    <t>잇츠스킨 프레스티지 로씨옹 데스까르고 Ⅱ</t>
  </si>
  <si>
    <t>It's Skin Prestige Lotion D'escargot Ⅱ</t>
  </si>
  <si>
    <t>IT099</t>
  </si>
  <si>
    <t>ITS#2-0099</t>
  </si>
  <si>
    <t>잇츠스킨 프레스티지 마스끄 데스까르고(잇츠)</t>
  </si>
  <si>
    <t>It's Skin Prestige Masque D'escargot</t>
  </si>
  <si>
    <t xml:space="preserve">  25g*5ea</t>
  </si>
  <si>
    <t>IT100</t>
  </si>
  <si>
    <t>ITS#2-0100</t>
  </si>
  <si>
    <t>잇츠스킨 프레스티지 마스끄 진생 데스까르고(잇츠)</t>
  </si>
  <si>
    <t xml:space="preserve">It's Skin Prestige Masque Ginseng D'escargot </t>
  </si>
  <si>
    <t>25g*5ea</t>
  </si>
  <si>
    <t>IT101</t>
  </si>
  <si>
    <t>ITS#2-0101</t>
  </si>
  <si>
    <t>잇츠스킨 프레스티지 클렌징 오일 데스까르고</t>
  </si>
  <si>
    <t>It's Skin Prestige Cleansing Oil D'escargot</t>
  </si>
  <si>
    <t>155ml</t>
  </si>
  <si>
    <t>IT102</t>
  </si>
  <si>
    <t>ITS#2-0102</t>
  </si>
  <si>
    <t>잇츠스킨 프레스티지 폼 데스까르고</t>
  </si>
  <si>
    <t>It's Skin Prestige Foam D'escargot</t>
  </si>
  <si>
    <t>IT103</t>
  </si>
  <si>
    <t>ITS#2-0103</t>
  </si>
  <si>
    <t>잇츠스킨 프레스티지 폼 진생 데스까르고</t>
  </si>
  <si>
    <t>It's Skin Prestige Foam  Ginseng D'escargot</t>
  </si>
  <si>
    <t>IT104</t>
  </si>
  <si>
    <t>ITS#2-0104</t>
  </si>
  <si>
    <t>잇츠스킨 프레스티지 폼 프로폴리스 데스까르고</t>
  </si>
  <si>
    <t>It's Skin Prestige Foam Propolis D’escargot</t>
  </si>
  <si>
    <t>IT105</t>
  </si>
  <si>
    <t>ITS#2-0105</t>
  </si>
  <si>
    <t>잇츠스킨 프레스티지 폼 데스까르고 옴므</t>
  </si>
  <si>
    <t>It's Skin Prestige Foam d'escargot Homme</t>
  </si>
  <si>
    <t>IT106</t>
  </si>
  <si>
    <t>ITS#2-0106</t>
  </si>
  <si>
    <t>잇츠스킨 프레스티지 헤어 에센스 데스까르고</t>
  </si>
  <si>
    <t>It's Skin PRESTIGE Hair Essence d'escargot</t>
  </si>
  <si>
    <t>IT107</t>
  </si>
  <si>
    <t>ITS#2-0107</t>
  </si>
  <si>
    <t>잇츠스킨 프레스티지 로씨옹 데스까르고 옴므</t>
  </si>
  <si>
    <t>It's Skin Prestige Lotion D'escargot Homme</t>
  </si>
  <si>
    <t xml:space="preserve">  118ml  </t>
  </si>
  <si>
    <t>IT108</t>
  </si>
  <si>
    <t>ITS#2-0108</t>
  </si>
  <si>
    <t>잇츠스킨 프레스티지 토니끄 데스까르고 옴므</t>
  </si>
  <si>
    <t>It's Skin Prestige Tonique D'escargot Homme</t>
  </si>
  <si>
    <t xml:space="preserve">  120ml  </t>
  </si>
  <si>
    <t>IT109</t>
  </si>
  <si>
    <t>ITS#2-0109</t>
  </si>
  <si>
    <t>잇츠스킨 프레스티지 끄렘 진생 데스까르고 비비(대)</t>
  </si>
  <si>
    <t>It's Skin Prestige Crème Ginseng D'escargot BB Cream</t>
  </si>
  <si>
    <t>IT110</t>
  </si>
  <si>
    <t>ITS#2-0110</t>
  </si>
  <si>
    <t>잇츠스킨 프레스티지 스월 에센스 파운데이션 21호</t>
  </si>
  <si>
    <t>It's Skin PRESTIGE Swirl Essence Foundation D’escargot 21</t>
  </si>
  <si>
    <t>18g</t>
  </si>
  <si>
    <t>IT111</t>
  </si>
  <si>
    <t>ITS#2-0111</t>
  </si>
  <si>
    <t>잇츠스킨 프레스티지 스월 에센스 파운데이션 23호</t>
  </si>
  <si>
    <t>It's Skin PRESTIGE Swirl Essence Foundation D’escargot 23</t>
  </si>
  <si>
    <t>IT112</t>
  </si>
  <si>
    <t>ITS#2-0112</t>
  </si>
  <si>
    <t>잇츠스킨 프레스티지 끄렘 데스까르고 비비</t>
  </si>
  <si>
    <t>It's Skin Prestige Crème D'escargot B.B</t>
  </si>
  <si>
    <t xml:space="preserve">  50ml  </t>
  </si>
  <si>
    <t>IT113</t>
  </si>
  <si>
    <t>ITS#2-0113</t>
  </si>
  <si>
    <t xml:space="preserve">잇츠스킨 프레스티지 듀얼 누보 쿠션 데스까르고 21호 </t>
  </si>
  <si>
    <t>It's Skin PRESTIGE Dual Nouveau Cushion D’escargot 21 Light Beige</t>
  </si>
  <si>
    <t>IT114</t>
  </si>
  <si>
    <t>ITS#2-0114</t>
  </si>
  <si>
    <t>잇츠스킨 프레스티지 듀얼 누보 쿠션 데스까르고 23호</t>
  </si>
  <si>
    <t>It's Skin PRESTIGE Dual Nouveau Cushion D’escargot 23 Natural Beige</t>
  </si>
  <si>
    <t>IT115</t>
  </si>
  <si>
    <t>ITS#2-0115</t>
  </si>
  <si>
    <t>잇츠스킨 프레스티지 립 트리트먼트 데스까르고 01</t>
  </si>
  <si>
    <t>It's Skin PRESTIGE Lip Treatment d'escargot 01</t>
  </si>
  <si>
    <t>IT116</t>
  </si>
  <si>
    <t>ITS#2-0116</t>
  </si>
  <si>
    <t>잇츠스킨 프레스티지 립 트리트먼트 데스까르고 02</t>
  </si>
  <si>
    <t>It's Skin PRESTIGE Lip Treatment d'escargot 02</t>
  </si>
  <si>
    <t>IT117</t>
  </si>
  <si>
    <t>ITS#2-0117</t>
  </si>
  <si>
    <t>잇츠스킨 프레스티지 끄렘 데스까르고  2</t>
  </si>
  <si>
    <t xml:space="preserve">It's Skin Prestige Creme D'escargot </t>
  </si>
  <si>
    <t xml:space="preserve">  60ml  </t>
  </si>
  <si>
    <t>IT118</t>
  </si>
  <si>
    <t>ITS#2-0118</t>
  </si>
  <si>
    <t>잇츠스킨 프레스티지 끄렘 데스까르고 미니 컬렉션</t>
  </si>
  <si>
    <t>It's Skin Prestige Crème D'escargot Mini Collection</t>
  </si>
  <si>
    <t xml:space="preserve">10ml  </t>
  </si>
  <si>
    <t>IT119</t>
  </si>
  <si>
    <t>ITS#2-0119</t>
  </si>
  <si>
    <t xml:space="preserve">잇츠스킨 프레스티지 세럼 데스까르고 기획 세트 </t>
  </si>
  <si>
    <t>It's Skin Prestige Serum D'escargot</t>
  </si>
  <si>
    <t xml:space="preserve">  40ml  </t>
  </si>
  <si>
    <t>IT120</t>
  </si>
  <si>
    <t>ITS#2-0120</t>
  </si>
  <si>
    <t>잇츠스킨 프레스티지 토니끄 데스까르고Ⅰ</t>
  </si>
  <si>
    <t>It's Skin Prestige Tonique D'escargotⅠ</t>
  </si>
  <si>
    <t>IT121</t>
  </si>
  <si>
    <t>ITS#2-0121</t>
  </si>
  <si>
    <t>잇츠스킨 프레스티지 로씨옹 데스까르고Ⅰ</t>
  </si>
  <si>
    <t>It's Skin Prestige Lotion D'escargotⅠ</t>
  </si>
  <si>
    <t xml:space="preserve">140ml  </t>
  </si>
  <si>
    <t>IT122</t>
  </si>
  <si>
    <t>ITS#2-0122</t>
  </si>
  <si>
    <t>잇츠스킨 프레스티지 미스트 데스까르고</t>
  </si>
  <si>
    <t>It's Skin Prestige Mist D'escargot</t>
  </si>
  <si>
    <t>IT123</t>
  </si>
  <si>
    <t>ITS#2-0123</t>
  </si>
  <si>
    <t>잇츠스킨 프레스티지 데스까르고 3종 세트1</t>
  </si>
  <si>
    <t>It's Skin Prestige d'escargot Special SetⅠ</t>
  </si>
  <si>
    <t>140ml/140ml/60ml</t>
  </si>
  <si>
    <t>IT124</t>
  </si>
  <si>
    <t>ITS#2-0124</t>
  </si>
  <si>
    <t>잇츠스킨 프레스티지 진생데스까르고 3종 스페셜세트</t>
  </si>
  <si>
    <t>It's Skin Prestige Ginseng D'escargot Special Set</t>
  </si>
  <si>
    <t>IT125</t>
  </si>
  <si>
    <t>ITS#2-0125</t>
  </si>
  <si>
    <t>잇츠스킨 프레스티지 이으 마스끄 진생 데스까르고</t>
  </si>
  <si>
    <t>It's Skin PRESTIGE YEUX MASQUE GINSENG D'ESCARGOT</t>
  </si>
  <si>
    <t>1.4 g * 60EA</t>
  </si>
  <si>
    <t>IT126</t>
  </si>
  <si>
    <t>ITS#2-0126</t>
  </si>
  <si>
    <t>잇츠스킨 프레스티지 씨큘레 데스까르고</t>
  </si>
  <si>
    <t>It's Skin Prestige Circuler D'escargot</t>
  </si>
  <si>
    <t xml:space="preserve">  100ml  </t>
  </si>
  <si>
    <t>IT127</t>
  </si>
  <si>
    <t>ITS#2-0127</t>
  </si>
  <si>
    <t>잇츠스킨 프레스티지 아이 마스끄 데스까르고</t>
  </si>
  <si>
    <t>It's Skin Prestige Eye Masque D'escargot</t>
  </si>
  <si>
    <t>3g*5ea</t>
  </si>
  <si>
    <t>IT128</t>
  </si>
  <si>
    <t>ITS#2-0128</t>
  </si>
  <si>
    <t>잇츠스킨 프레스티지 끄렘 진생 데스까르고</t>
  </si>
  <si>
    <t>It's Skin Prestige Creme Ginseng D'escargot</t>
  </si>
  <si>
    <t>IT129</t>
  </si>
  <si>
    <t>ITS#2-0129</t>
  </si>
  <si>
    <t>잇츠스킨 프레스티지 이으 진생 데스까르고</t>
  </si>
  <si>
    <t>It's Skin Prestige Yeux Ginseng D'escargot</t>
  </si>
  <si>
    <t>15ml*2ea</t>
  </si>
  <si>
    <t>IT130</t>
  </si>
  <si>
    <t>ITS#2-0130</t>
  </si>
  <si>
    <t>프레스티지 이으 진생 데스까르고(아시아나)</t>
  </si>
  <si>
    <t>IT131</t>
  </si>
  <si>
    <t>ITS#2-0131</t>
  </si>
  <si>
    <t>잇츠스킨 프레스티지 세럼 진생 데스까르고 스페셜 세트</t>
  </si>
  <si>
    <t xml:space="preserve">It's Skin Prestige Serum Ginseng D'escargot Special Set </t>
  </si>
  <si>
    <t xml:space="preserve"> 40ml/15ml/15ml </t>
  </si>
  <si>
    <t>IT132</t>
  </si>
  <si>
    <t>ITS#2-0132</t>
  </si>
  <si>
    <t>잇츠스킨 프레스티지 토니끄 진생 데스까르고</t>
  </si>
  <si>
    <t xml:space="preserve">It's Skin Prestige Tonique Ginseng D'escargot </t>
  </si>
  <si>
    <t>IT133</t>
  </si>
  <si>
    <t>ITS#2-0133</t>
  </si>
  <si>
    <t>잇츠스킨 프레스티지 로씨옹 진생 데스까르고</t>
  </si>
  <si>
    <t xml:space="preserve">It's Skin Prestige Lotion Ginseng D'escargot </t>
  </si>
  <si>
    <t>IT134</t>
  </si>
  <si>
    <t>ITS#2-0134</t>
  </si>
  <si>
    <t>잇츠스킨 프레스티지 끄렘 프로폴리스 데스까르고</t>
  </si>
  <si>
    <t>It's Skin Prestige Crème Propolis d'escargot</t>
  </si>
  <si>
    <t>60 ml</t>
  </si>
  <si>
    <t>IT135</t>
  </si>
  <si>
    <t>ITS#2-0135</t>
  </si>
  <si>
    <t>잇츠스킨 프레스티지 필링 소프트 데스까르고</t>
  </si>
  <si>
    <t>It's Skin Prestige Peeling Soft D'escargot</t>
  </si>
  <si>
    <t>IT136</t>
  </si>
  <si>
    <t>ITS#2-0136</t>
  </si>
  <si>
    <t>잇츠스킨 시그니처 데스까르고 컴포팅 크림</t>
  </si>
  <si>
    <t>It’s Skin Signature D'escargot Comforting Cream</t>
  </si>
  <si>
    <t>IT137</t>
  </si>
  <si>
    <t>ITS#2-0137</t>
  </si>
  <si>
    <t>잇츠스킨 시그니처 데스까르고 리바이브 크림</t>
  </si>
  <si>
    <t>It’s Skin Signature D'escargot Revive Cream</t>
  </si>
  <si>
    <t>IT138</t>
  </si>
  <si>
    <t>ITS#2-0138</t>
  </si>
  <si>
    <t>잇츠스킨 시그니처 데스까르고 언링클 크림</t>
  </si>
  <si>
    <t>It’s Skin Signature D'escargot Un-Wrinkle Cream</t>
  </si>
  <si>
    <t>IT139</t>
  </si>
  <si>
    <t>ITS#2-0139</t>
  </si>
  <si>
    <t>잇츠스킨 프레스티지 립밤 데스까르고</t>
  </si>
  <si>
    <t>It's Skin PRESTIGE Lip Balm D’escargot</t>
  </si>
  <si>
    <t>6g</t>
  </si>
  <si>
    <t>IT140</t>
  </si>
  <si>
    <t>ITS#2-0140</t>
  </si>
  <si>
    <t>잇츠스킨 프레스티지 선 데스까르고</t>
  </si>
  <si>
    <t>It's Skin Prestige Sun D'escargot</t>
  </si>
  <si>
    <t>IT141</t>
  </si>
  <si>
    <t>ITS#2-0141</t>
  </si>
  <si>
    <t>글로우 루틴 필라이트 토너</t>
  </si>
  <si>
    <t>It's Skin Glow Routine Peelight Toner</t>
  </si>
  <si>
    <t>IT142</t>
  </si>
  <si>
    <t>ITS#2-0142</t>
  </si>
  <si>
    <t>글로우 루틴 래디언트 세럼</t>
  </si>
  <si>
    <t>It's Skin Glow Routine Radiant Serum</t>
  </si>
  <si>
    <t>IT143</t>
  </si>
  <si>
    <t>ITS#2-0143</t>
  </si>
  <si>
    <t>글로우 루틴 모이스처라이저</t>
  </si>
  <si>
    <t>It's Skin Glow Routine Moisturizer</t>
  </si>
  <si>
    <t>IT144</t>
  </si>
  <si>
    <t>ITS#2-0144</t>
  </si>
  <si>
    <t>글로우 루틴 브라이트 크림</t>
  </si>
  <si>
    <t>It's Skin Glow Routine Bright Cream</t>
  </si>
  <si>
    <t>IT145</t>
  </si>
  <si>
    <t>ITS#2-0145</t>
  </si>
  <si>
    <t>글로우 루틴 필 크림 나이트</t>
  </si>
  <si>
    <t>It's Skin Glow Routine Peel Cream Night</t>
  </si>
  <si>
    <t>IT146</t>
  </si>
  <si>
    <t>ITS#2-0146</t>
  </si>
  <si>
    <t>글로우 루틴 스페셜 세트</t>
  </si>
  <si>
    <t>It's Skin Glow Routine Special Set</t>
  </si>
  <si>
    <t>IT147</t>
  </si>
  <si>
    <t>ITS#2-0147</t>
  </si>
  <si>
    <t>잇츠스킨 그린티 카밍 클렌징 오일</t>
  </si>
  <si>
    <t>It's Skin Green Tea Calming Cleansing Oil</t>
  </si>
  <si>
    <t xml:space="preserve">  145ml  </t>
  </si>
  <si>
    <t>IT148</t>
  </si>
  <si>
    <t>ITS#2-0148</t>
  </si>
  <si>
    <t>잇츠스킨 그린티 카밍 클렌징 폼</t>
  </si>
  <si>
    <t>It's Skin Green Tea Calming Cleansing Foam</t>
  </si>
  <si>
    <t xml:space="preserve">  150ml  </t>
  </si>
  <si>
    <t>IT149</t>
  </si>
  <si>
    <t>ITS#2-0149</t>
  </si>
  <si>
    <t>잇츠스킨 그린티 카밍 프레시 립앤아이 리무버</t>
  </si>
  <si>
    <t>It's Skin Green Tea Calming LIp&amp;Eye Cleansing Remover</t>
  </si>
  <si>
    <t xml:space="preserve"> 125ml </t>
  </si>
  <si>
    <t>IT150</t>
  </si>
  <si>
    <t>ITS#2-0150</t>
  </si>
  <si>
    <t>잇츠스킨 그린티 수분 토너</t>
  </si>
  <si>
    <t>It's Skin Green Tea Watery Toner</t>
  </si>
  <si>
    <t>IT151</t>
  </si>
  <si>
    <t>ITS#2-0151</t>
  </si>
  <si>
    <t>잇츠스킨 그린티 수분 에멀전</t>
  </si>
  <si>
    <t>It's Skin Green Tea Watery Emulsion</t>
  </si>
  <si>
    <t>IT152</t>
  </si>
  <si>
    <t>ITS#2-0152</t>
  </si>
  <si>
    <t>잇츠스킨 그린티 수분 세럼</t>
  </si>
  <si>
    <t>It's Skin Green Tea Watery Serum</t>
  </si>
  <si>
    <t xml:space="preserve"> 40ml </t>
  </si>
  <si>
    <t>IT153</t>
  </si>
  <si>
    <t>ITS#2-0153</t>
  </si>
  <si>
    <t>잇츠스킨 그린티 수분 크림</t>
  </si>
  <si>
    <t>It's Skin Green Tea Watery Cream</t>
  </si>
  <si>
    <t xml:space="preserve"> 50ml </t>
  </si>
  <si>
    <t>IT154</t>
  </si>
  <si>
    <t>ITS#2-0154</t>
  </si>
  <si>
    <t>잇츠스킨 그린티 수분 마스크 시트</t>
  </si>
  <si>
    <t>It's Skin Green Tea Watery Mask Sheet</t>
  </si>
  <si>
    <t>IT155</t>
  </si>
  <si>
    <t>ITS#2-0155</t>
  </si>
  <si>
    <t>잇츠스킨 헤브어 탱글탱글 오렌지 클렌징 폼</t>
  </si>
  <si>
    <t>It's Skin Have a Orange Cleansing Foam</t>
  </si>
  <si>
    <t>IT156</t>
  </si>
  <si>
    <t>ITS#2-0156</t>
  </si>
  <si>
    <t>잇츠스킨 헤브어 보들보들 바나나 클렌징 폼</t>
  </si>
  <si>
    <t>It's Skin Have a Banana Cleansing Foam</t>
  </si>
  <si>
    <t>IT157</t>
  </si>
  <si>
    <t>ITS#2-0157</t>
  </si>
  <si>
    <t>잇츠스킨 헤브어 송알송알 석류 클렌징 폼</t>
  </si>
  <si>
    <t>It's Skin Have a Pomegranate Cleansing Foam</t>
  </si>
  <si>
    <t>IT158</t>
  </si>
  <si>
    <t>ITS#2-0158</t>
  </si>
  <si>
    <t>잇츠스킨 헤브어 푸릇푸릇 청포도 클렌징 폼</t>
  </si>
  <si>
    <t>It's Skin Have a Greengrape Cleansing Foam</t>
  </si>
  <si>
    <t>IT159</t>
  </si>
  <si>
    <t>ITS#2-0159</t>
  </si>
  <si>
    <t>잇츠스킨 헤브어 매끈매끈 계란 클렌징 폼</t>
  </si>
  <si>
    <t>It's Skin Have a Egg Cleansing Foam</t>
  </si>
  <si>
    <t>IT160</t>
  </si>
  <si>
    <t>ITS#2-0160</t>
  </si>
  <si>
    <t>잇츠스킨 히아루론산 보습 세럼</t>
  </si>
  <si>
    <t>It's Skin Hyaluronic Acid Moisture Serum</t>
  </si>
  <si>
    <t>IT161</t>
  </si>
  <si>
    <t>ITS#2-0161</t>
  </si>
  <si>
    <t>잇츠스킨 히아루론산 보습 크림</t>
  </si>
  <si>
    <t>It's Skin Hyaluronic Acid Moisture Cream</t>
  </si>
  <si>
    <t>IT162</t>
  </si>
  <si>
    <t>ITS#2-0162</t>
  </si>
  <si>
    <t>잇츠스킨 히아루론산 보습 아이크림</t>
  </si>
  <si>
    <t>It's Skin Hyaluronic Acid Moisture Eye Cream</t>
  </si>
  <si>
    <t>IT163</t>
  </si>
  <si>
    <t>ITS#2-0163</t>
  </si>
  <si>
    <t>잇츠스킨 히아루론산 보습 토너</t>
  </si>
  <si>
    <t>It's Skin Hyaluronic Acid Moisture Toner</t>
  </si>
  <si>
    <t>IT164</t>
  </si>
  <si>
    <t>ITS#2-0164</t>
  </si>
  <si>
    <t>잇츠스킨 히아루론산 보습 에멀전</t>
  </si>
  <si>
    <t>It's Skin Hyaluronic Acid Moisture Emulsion</t>
  </si>
  <si>
    <t>IT165</t>
  </si>
  <si>
    <t>ITS#2-0165</t>
  </si>
  <si>
    <t>잇츠스킨 히아루론산 보습 마스크 시트</t>
  </si>
  <si>
    <t>It's Skin Hyaluronic Acid Moisture Mask Sheet</t>
  </si>
  <si>
    <t>IT166</t>
  </si>
  <si>
    <t>ITS#2-0166</t>
  </si>
  <si>
    <t>잇츠스킨 히아루론산 보습 4종 스페셜 세트(해외)</t>
  </si>
  <si>
    <t>It's Skin Hyaluronic Acid Moisture Special set (For Overseas)</t>
  </si>
  <si>
    <t>IT167</t>
  </si>
  <si>
    <t>ITS#2-0167</t>
  </si>
  <si>
    <t>하이드라 루틴 웨이크닝 토너</t>
  </si>
  <si>
    <t>It's Skin Hydra Routine Wakening Toner</t>
  </si>
  <si>
    <t>IT168</t>
  </si>
  <si>
    <t>ITS#2-0168</t>
  </si>
  <si>
    <t>하이드라 루틴 모이스처라이저</t>
  </si>
  <si>
    <t>It's Skin Hydra Routine Moisturizer</t>
  </si>
  <si>
    <t>IT169</t>
  </si>
  <si>
    <t>ITS#2-0169</t>
  </si>
  <si>
    <t>하이드라 루틴 리프레쉬 젤</t>
  </si>
  <si>
    <t>It's Skin Hydra Routine Refresh Gel</t>
  </si>
  <si>
    <t>IT170</t>
  </si>
  <si>
    <t>ITS#2-0170</t>
  </si>
  <si>
    <t>하이드라 루틴 라이블리 크림</t>
  </si>
  <si>
    <t>It's Skin Hydra Routine Lively Cream</t>
  </si>
  <si>
    <t>IT171</t>
  </si>
  <si>
    <t>ITS#2-0171</t>
  </si>
  <si>
    <t>하이드라 루틴 스페셜 세트</t>
  </si>
  <si>
    <t>It's Skin Hydra Routine Special Set</t>
  </si>
  <si>
    <t>IT172</t>
  </si>
  <si>
    <t>ITS#2-0172</t>
  </si>
  <si>
    <t>루틴 디럭스 키트</t>
  </si>
  <si>
    <t>It's Skin Routine Deluxe Kit</t>
  </si>
  <si>
    <t>22ml*6+15ml*3+8ml*5</t>
  </si>
  <si>
    <t>IT173</t>
  </si>
  <si>
    <t>ITS#2-0173</t>
  </si>
  <si>
    <t>잇츠스킨 미스터리 피치 컬렉션 컬러블 바운시 하이라이터 01(온라인)</t>
  </si>
  <si>
    <t>It's Skin Mystery Peach Collection Colorable Bouncy Highlighter 01</t>
  </si>
  <si>
    <t>IT174</t>
  </si>
  <si>
    <t>ITS#2-0174</t>
  </si>
  <si>
    <t>잇츠스킨 미스터리 피치 컬렉션 컬러블 바운시 하이라이터 02(온라인)</t>
  </si>
  <si>
    <t>It's Skin Mystery Peach Collection Colorable Bouncy Highlighter 02</t>
  </si>
  <si>
    <t>IT175</t>
  </si>
  <si>
    <t>ITS#2-0175</t>
  </si>
  <si>
    <t>잇츠스킨 미스터리 피치 컬렉션 컬러블 바운시 블러셔 01(온라인)</t>
  </si>
  <si>
    <t>It's Skin Mystery Peach Collection Colorable Bouncy Blusher 01</t>
  </si>
  <si>
    <t>IT176</t>
  </si>
  <si>
    <t>ITS#2-0176</t>
  </si>
  <si>
    <t>잇츠스킨 미스터리 피치 컬렉션 컬러블 바운시 블러셔 02(온라인)</t>
  </si>
  <si>
    <t>It's Skin Mystery Peach Collection Colorable Bouncy Blusher 02</t>
  </si>
  <si>
    <t>IT177</t>
  </si>
  <si>
    <t>ITS#2-0177</t>
  </si>
  <si>
    <t>잇츠스킨 컬러블 워터젤 틴트 01</t>
  </si>
  <si>
    <t>It's Skin Colorable Water Gel Tint 01</t>
  </si>
  <si>
    <t>IT178</t>
  </si>
  <si>
    <t>ITS#2-0178</t>
  </si>
  <si>
    <t>잇츠스킨 컬러블 워터젤 틴트 02</t>
  </si>
  <si>
    <t>It's Skin Colorable Water Gel Tint 02</t>
  </si>
  <si>
    <t>IT179</t>
  </si>
  <si>
    <t>ITS#2-0179</t>
  </si>
  <si>
    <t>잇츠스킨 컬러블 워터젤 틴트 03</t>
  </si>
  <si>
    <t>It's Skin Colorable Water Gel Tint 03</t>
  </si>
  <si>
    <t>IT180</t>
  </si>
  <si>
    <t>ITS#2-0180</t>
  </si>
  <si>
    <t>잇츠스킨 컬러블 워터젤 틴트 04</t>
  </si>
  <si>
    <t>It's Skin Colorable Water Gel Tint 04</t>
  </si>
  <si>
    <t>IT181</t>
  </si>
  <si>
    <t>ITS#2-0181</t>
  </si>
  <si>
    <t>잇츠스킨 컬러블 드로우 틴트 01</t>
  </si>
  <si>
    <t>It's Skin Colorable Draw Tint 01</t>
  </si>
  <si>
    <t>3.3g</t>
  </si>
  <si>
    <t>IT182</t>
  </si>
  <si>
    <t>ITS#2-0182</t>
  </si>
  <si>
    <t>잇츠스킨 컬러블 드로우 틴트 02</t>
  </si>
  <si>
    <t>It's Skin Colorable Draw Tint 02</t>
  </si>
  <si>
    <t>IT183</t>
  </si>
  <si>
    <t>ITS#2-0183</t>
  </si>
  <si>
    <t>잇츠스킨 컬러블 드로우 틴트 03</t>
  </si>
  <si>
    <t>It's Skin Colorable Draw Tint 03</t>
  </si>
  <si>
    <t>IT184</t>
  </si>
  <si>
    <t>ITS#2-0184</t>
  </si>
  <si>
    <t>잇츠스킨 컬러블 드로우 틴트 04</t>
  </si>
  <si>
    <t>It's Skin Colorable Draw Tint 04</t>
  </si>
  <si>
    <t>IT185</t>
  </si>
  <si>
    <t>ITS#2-0185</t>
  </si>
  <si>
    <t>잇츠스킨 컬러블 드로우 틴트 05</t>
  </si>
  <si>
    <t>It's Skin Colorable Draw Tint 05</t>
  </si>
  <si>
    <t>IT186</t>
  </si>
  <si>
    <t>ITS#2-0186</t>
  </si>
  <si>
    <t>잇츠스킨 컬러블 드로우 틴트 06</t>
  </si>
  <si>
    <t>It's Skin Colorable Draw Tint 06</t>
  </si>
  <si>
    <t>IT187</t>
  </si>
  <si>
    <t>ITS#2-0187</t>
  </si>
  <si>
    <t>잇츠스킨 컬러블 드로우 틴트 07</t>
  </si>
  <si>
    <t>It's Skin Colorable Draw Tint 07</t>
  </si>
  <si>
    <t>IT188</t>
  </si>
  <si>
    <t>ITS#2-0188</t>
  </si>
  <si>
    <t>잇츠스킨 컬러블 드로우 틴트 08</t>
  </si>
  <si>
    <t>It's Skin Colorable Draw Tint 08</t>
  </si>
  <si>
    <t>IT189</t>
  </si>
  <si>
    <t>ITS#2-0189</t>
  </si>
  <si>
    <t>잇츠스킨 컬러블 드로우 틴트 09</t>
  </si>
  <si>
    <t>It's Skin Colorable Draw Tint 09</t>
  </si>
  <si>
    <t>IT190</t>
  </si>
  <si>
    <t>ITS#2-0190</t>
  </si>
  <si>
    <t>잇츠스킨 컬러블 드로우 틴트 10</t>
  </si>
  <si>
    <t>It's Skin Colorable Draw Tint 10</t>
  </si>
  <si>
    <t>IT191</t>
  </si>
  <si>
    <t>ITS#2-0191</t>
  </si>
  <si>
    <t>잇츠스킨 젤리통통 틴트 01호</t>
  </si>
  <si>
    <t>It's Skin Jelly Tong-Tong Tint 01</t>
  </si>
  <si>
    <t>IT192</t>
  </si>
  <si>
    <t>ITS#2-0192</t>
  </si>
  <si>
    <t>잇츠스킨 젤리통통 틴트 02호</t>
  </si>
  <si>
    <t>It's Skin Jelly Tong-Tong Tint 02</t>
  </si>
  <si>
    <t>IT193</t>
  </si>
  <si>
    <t>ITS#2-0193</t>
  </si>
  <si>
    <t>잇츠스킨 젤리통통 틴트 03호</t>
  </si>
  <si>
    <t>It's Skin Jelly Tong-Tong Tint 03</t>
  </si>
  <si>
    <t>IT194</t>
  </si>
  <si>
    <t>ITS#2-0194</t>
  </si>
  <si>
    <t>잇츠스킨 젤리통통 틴트 04호</t>
  </si>
  <si>
    <t>It's Skin Jelly Tong-Tong Tint 04</t>
  </si>
  <si>
    <t>IT195</t>
  </si>
  <si>
    <t>ITS#2-0195</t>
  </si>
  <si>
    <t>잇츠스킨 젤리통통 틴트 05호</t>
  </si>
  <si>
    <t>It's Skin Jelly Tong-Tong Tint 05</t>
  </si>
  <si>
    <t>IT196</t>
  </si>
  <si>
    <t>ITS#2-0196</t>
  </si>
  <si>
    <t>잇츠스킨 라이프컬러 립 크러쉬 매트 히로인 듀오 셋트(8,9호)</t>
  </si>
  <si>
    <t>It's Skin LIFE COLOR LIP CRUSH MATTE Heroine Duo</t>
  </si>
  <si>
    <t>5g*2</t>
  </si>
  <si>
    <t>IT197</t>
  </si>
  <si>
    <t>ITS#2-0197</t>
  </si>
  <si>
    <t>잇츠스킨 라이프 컬러 립 크러쉬 매트 01호</t>
  </si>
  <si>
    <t xml:space="preserve">It's Skin LIFE COLOR LIP CRUSH MATTE 01 WATCH ME </t>
  </si>
  <si>
    <t>IT198</t>
  </si>
  <si>
    <t>ITS#2-0198</t>
  </si>
  <si>
    <t>잇츠스킨 라이프 컬러 립 크러쉬 매트 02호</t>
  </si>
  <si>
    <t xml:space="preserve">It's Skin LIFE COLOR LIP CRUSH MATTE 02 DON'T JUDGE ME </t>
  </si>
  <si>
    <t>IT199</t>
  </si>
  <si>
    <t>ITS#2-0199</t>
  </si>
  <si>
    <t>잇츠스킨 라이프 컬러 립 크러쉬 매트 03호</t>
  </si>
  <si>
    <t>It's Skin LIFE COLOR LIP CRUSH MATTE 03 GIRL'S WAY</t>
  </si>
  <si>
    <t>IT200</t>
  </si>
  <si>
    <t>ITS#2-0200</t>
  </si>
  <si>
    <t>잇츠스킨 라이프 컬러 립 크러쉬 매트 06호</t>
  </si>
  <si>
    <t xml:space="preserve">It's Skin LIFE COLOR LIP CRUSH MATTE 06 DROP THE BEAT </t>
  </si>
  <si>
    <t>IT201</t>
  </si>
  <si>
    <t>ITS#2-0201</t>
  </si>
  <si>
    <t>잇츠스킨 라이프 컬러 립 크러쉬 매트 07호</t>
  </si>
  <si>
    <t xml:space="preserve">It's Skin LIFE COLOR LIP CRUSH MATTE 07 NOT YOUR BUSINESS </t>
  </si>
  <si>
    <t>IT202</t>
  </si>
  <si>
    <t>ITS#2-0202</t>
  </si>
  <si>
    <t>잇츠스킨 라이프 컬러 립 크러쉬 매트 08호</t>
  </si>
  <si>
    <t xml:space="preserve">It's Skin LIFE COLOR LIP CRUSH MATTE 08 I DON'T CARE </t>
  </si>
  <si>
    <t>IT203</t>
  </si>
  <si>
    <t>ITS#2-0203</t>
  </si>
  <si>
    <t>잇츠스킨 라이프 컬러 립 크러쉬 매트 09호</t>
  </si>
  <si>
    <t xml:space="preserve">It's Skin LIFE COLOR LIP CRUSH MATTE 09 SHOW ME WHAT YOU GOT </t>
  </si>
  <si>
    <t>IT204</t>
  </si>
  <si>
    <t>ITS#2-0204</t>
  </si>
  <si>
    <t>잇츠스킨 라이프 컬러 립 크러쉬 매트 10호</t>
  </si>
  <si>
    <t xml:space="preserve">It's Skin LIFE COLOR LIP CRUSH MATTE 10 WHAT THE HEAVEN </t>
  </si>
  <si>
    <t>IT205</t>
  </si>
  <si>
    <t>ITS#2-0205</t>
  </si>
  <si>
    <t>잇츠스킨 라이프 컬러 립 크러쉬 매트 16호</t>
  </si>
  <si>
    <t>It's Skin LIFE COLOR LIP CRUSH MATTE 16</t>
  </si>
  <si>
    <t>IT206</t>
  </si>
  <si>
    <t>ITS#2-0206</t>
  </si>
  <si>
    <t>잇츠스킨 라이프 컬러 립 크러쉬 매트 18호</t>
  </si>
  <si>
    <t>It's Skin LIFE COLOR LIP CRUSH MATTE 18</t>
  </si>
  <si>
    <t>IT207</t>
  </si>
  <si>
    <t>ITS#2-0207</t>
  </si>
  <si>
    <t>잇츠스킨 라이프 컬러 아이라인 쉐이퍼 01</t>
  </si>
  <si>
    <t>It's Skin LIFE COLOR EYELINE SHAPER 01</t>
  </si>
  <si>
    <t>0.14g</t>
  </si>
  <si>
    <t>IT208</t>
  </si>
  <si>
    <t>ITS#2-0208</t>
  </si>
  <si>
    <t>잇츠스킨 라이프 컬러 아이라인 쉐이퍼 02</t>
  </si>
  <si>
    <t>It's Skin LIFE COLOR EYELINE SHAPER 02</t>
  </si>
  <si>
    <t>IT209</t>
  </si>
  <si>
    <t>ITS#2-0209</t>
  </si>
  <si>
    <t>잇츠스킨 라이프 컬러 아이라인 쉐이퍼 03</t>
  </si>
  <si>
    <t>It's Skin LIFE COLOR EYELINE SHAPER 03</t>
  </si>
  <si>
    <t>IT210</t>
  </si>
  <si>
    <t>ITS#2-0210</t>
  </si>
  <si>
    <t>잇츠스킨 라이프 컬러 아이즈 콤보 01</t>
  </si>
  <si>
    <t>IT'S SKIN LIFE COLOR EYES COMBO 01</t>
  </si>
  <si>
    <t>1.3g * 2</t>
  </si>
  <si>
    <t>IT211</t>
  </si>
  <si>
    <t>ITS#2-0211</t>
  </si>
  <si>
    <t>잇츠스킨 라이프 컬러 아이즈 콤보 02</t>
  </si>
  <si>
    <t>IT'S SKIN LIFE COLOR EYES COMBO 02</t>
  </si>
  <si>
    <t>IT212</t>
  </si>
  <si>
    <t>ITS#2-0212</t>
  </si>
  <si>
    <t>잇츠스킨 라이프 컬러 아이즈 콤보 03</t>
  </si>
  <si>
    <t>IT'S SKIN LIFE COLOR EYES COMBO 03</t>
  </si>
  <si>
    <t>IT213</t>
  </si>
  <si>
    <t>ITS#2-0213</t>
  </si>
  <si>
    <t>잇츠스킨 라이프 컬러 아이즈 콤보 04</t>
  </si>
  <si>
    <t>IT'S SKIN LIFE COLOR EYES COMBO 04</t>
  </si>
  <si>
    <t>IT214</t>
  </si>
  <si>
    <t>ITS#2-0214</t>
  </si>
  <si>
    <t>잇츠스킨 라이프 컬러 아이즈 콤보 05</t>
  </si>
  <si>
    <t>IT'S SKIN LIFE COLOR EYES COMBO 05</t>
  </si>
  <si>
    <t>IT215</t>
  </si>
  <si>
    <t>ITS#2-0215</t>
  </si>
  <si>
    <t>잇츠스킨 라이프 컬러 힙스틱 쉬어 01</t>
  </si>
  <si>
    <t>It's Skin Life Color Hipstick Sheer 01</t>
  </si>
  <si>
    <t>IT216</t>
  </si>
  <si>
    <t>ITS#2-0216</t>
  </si>
  <si>
    <t>잇츠스킨 라이프 컬러 힙스틱 쉬어 02</t>
  </si>
  <si>
    <t>It's Skin Life Color Hipstick Sheer 02</t>
  </si>
  <si>
    <t>IT217</t>
  </si>
  <si>
    <t>ITS#2-0217</t>
  </si>
  <si>
    <t>잇츠스킨 라이프 컬러 힙스틱 쉬어 03</t>
  </si>
  <si>
    <t>It's Skin Life Color Hipstick Sheer 03</t>
  </si>
  <si>
    <t>IT218</t>
  </si>
  <si>
    <t>ITS#2-0218</t>
  </si>
  <si>
    <t>잇츠스킨 라이프 컬러 힙스틱 쉬어 04</t>
  </si>
  <si>
    <t>It's Skin Life Color Hipstick Sheer 04</t>
  </si>
  <si>
    <t>IT219</t>
  </si>
  <si>
    <t>ITS#2-0219</t>
  </si>
  <si>
    <t>잇츠스킨 라이프 컬러 힙스틱 쉬어 05</t>
  </si>
  <si>
    <t>It's Skin Life Color Hipstick Sheer 05</t>
  </si>
  <si>
    <t>IT220</t>
  </si>
  <si>
    <t>ITS#2-0220</t>
  </si>
  <si>
    <t>잇츠스킨 라이프 컬러 힙스틱 쉬어 06</t>
  </si>
  <si>
    <t>It's Skin Life Color Hipstick Sheer 06</t>
  </si>
  <si>
    <t>IT221</t>
  </si>
  <si>
    <t>ITS#2-0221</t>
  </si>
  <si>
    <t>잇츠스킨 라이프 컬러 힙스틱 쉬어 07</t>
  </si>
  <si>
    <t>It's Skin Life Color Hipstick Sheer 07</t>
  </si>
  <si>
    <t>IT222</t>
  </si>
  <si>
    <t>ITS#2-0222</t>
  </si>
  <si>
    <t>잇츠스킨 라이프 컬러 힙스틱 쉬어 08</t>
  </si>
  <si>
    <t>It's Skin Life Color Hipstick Sheer 08</t>
  </si>
  <si>
    <t>IT223</t>
  </si>
  <si>
    <t>ITS#2-0223</t>
  </si>
  <si>
    <t>잇츠스킨 라이프 컬러 힙스틱 쉬어 09</t>
  </si>
  <si>
    <t>It's Skin Life Color Hipstick Sheer 09</t>
  </si>
  <si>
    <t>IT224</t>
  </si>
  <si>
    <t>ITS#2-0224</t>
  </si>
  <si>
    <t>잇츠스킨 라이프 컬러 힙스틱 쉬어 10</t>
  </si>
  <si>
    <t>It's Skin Life Color Hipstick Sheer 10</t>
  </si>
  <si>
    <t>IT225</t>
  </si>
  <si>
    <t>ITS#2-0225</t>
  </si>
  <si>
    <t>잇츠스킨 라이프 컬러 바셀립 글로우 1호</t>
  </si>
  <si>
    <t>It's Skin Life Color Vaselip Glow 01</t>
  </si>
  <si>
    <t>1.6g</t>
  </si>
  <si>
    <t>IT226</t>
  </si>
  <si>
    <t>ITS#2-0226</t>
  </si>
  <si>
    <t>잇츠스킨 라이프 컬러 바셀립 글로우 2호</t>
  </si>
  <si>
    <t>It's Skin Life Color Vaselip Glow 02</t>
  </si>
  <si>
    <t>IT227</t>
  </si>
  <si>
    <t>ITS#2-0227</t>
  </si>
  <si>
    <t>잇츠스킨 라이프 컬러 바셀립 글로우 3호</t>
  </si>
  <si>
    <t>It's Skin Life Color Vaselip Glow 03</t>
  </si>
  <si>
    <t>IT228</t>
  </si>
  <si>
    <t>ITS#2-0228</t>
  </si>
  <si>
    <t>잇츠스킨 라이프 컬러 바셀립 글로우 4호</t>
  </si>
  <si>
    <t>It's Skin Life Color Vaselip Glow 04</t>
  </si>
  <si>
    <t>IT229</t>
  </si>
  <si>
    <t>ITS#2-0229</t>
  </si>
  <si>
    <t>잇츠스킨 라이프 컬러 바셀립 글로우 5호</t>
  </si>
  <si>
    <t>It's Skin Life Color Vaselip Glow 05</t>
  </si>
  <si>
    <t>IT230</t>
  </si>
  <si>
    <t>ITS#2-0230</t>
  </si>
  <si>
    <t>잇츠스킨 라이프 컬러 바셀립 글로우 6호</t>
  </si>
  <si>
    <t>It's Skin Life Color Vaselip Glow 06</t>
  </si>
  <si>
    <t>IT231</t>
  </si>
  <si>
    <t>ITS#2-0231</t>
  </si>
  <si>
    <t>잇츠스킨 라이프 컬러 치크 플래쉬 밤 1호</t>
  </si>
  <si>
    <t>It's Skin Life Color Cheeck Flash Balm 01</t>
  </si>
  <si>
    <t>2.7g</t>
  </si>
  <si>
    <t>IT232</t>
  </si>
  <si>
    <t>ITS#2-0232</t>
  </si>
  <si>
    <t>잇츠스킨 라이프 컬러 치크 플래쉬 밤 2호</t>
  </si>
  <si>
    <t>It's Skin Life Color Cheeck Flash Balm 02</t>
  </si>
  <si>
    <t>IT233</t>
  </si>
  <si>
    <t>ITS#2-0233</t>
  </si>
  <si>
    <t>잇츠스킨 라이프 컬러 치크 플래쉬 밤 3호</t>
  </si>
  <si>
    <t>It's Skin Life Color Cheeck Flash Balm 03</t>
  </si>
  <si>
    <t>IT234</t>
  </si>
  <si>
    <t>ITS#2-0234</t>
  </si>
  <si>
    <t>잇츠스킨 라이프 컬러 치크 플래쉬 밤 4호</t>
  </si>
  <si>
    <t>It's Skin Life Color Cheeck Flash Balm 04</t>
  </si>
  <si>
    <t>IT235</t>
  </si>
  <si>
    <t>ITS#2-0235</t>
  </si>
  <si>
    <t>잇츠스킨 라이프 컬러 치크 플래쉬 밤 5호</t>
  </si>
  <si>
    <t>It's Skin Life Color Cheeck Flash Balm 05</t>
  </si>
  <si>
    <t>IT236</t>
  </si>
  <si>
    <t>ITS#2-0236</t>
  </si>
  <si>
    <t>라이프 컬러 울트라 글로우쿠션 1호</t>
  </si>
  <si>
    <t>It's Skin Life Color Ultra Glow Cushion 01</t>
  </si>
  <si>
    <t>IT237</t>
  </si>
  <si>
    <t>ITS#2-0237</t>
  </si>
  <si>
    <t>라이프 컬러 울트라 글로우쿠션1.5호</t>
  </si>
  <si>
    <t>It's Skin Life Color Ultra Glow Cushion 1.5</t>
  </si>
  <si>
    <t>IT238</t>
  </si>
  <si>
    <t>ITS#2-0238</t>
  </si>
  <si>
    <t>라이프 컬러 울트라 글로우쿠션 2호</t>
  </si>
  <si>
    <t>It's Skin Life Color Ultra Glow Cushion 02</t>
  </si>
  <si>
    <t>IT239</t>
  </si>
  <si>
    <t>ITS#2-0239</t>
  </si>
  <si>
    <t>라이프컬러 울트라 글로우쿠션1호 리필</t>
  </si>
  <si>
    <t>It's Skin Life Color Ultra Glow Cushion 01 (refill)</t>
  </si>
  <si>
    <t>IT240</t>
  </si>
  <si>
    <t>ITS#2-0240</t>
  </si>
  <si>
    <t>라이프컬러울트라글로우쿠션 1.5호 리필</t>
  </si>
  <si>
    <t>It's Skin Life Color Ultra Glow Cushion 1.5 (refill)</t>
  </si>
  <si>
    <t>IT241</t>
  </si>
  <si>
    <t>ITS#2-0241</t>
  </si>
  <si>
    <t>라이프컬러 울트라 글로우쿠션 2호 리필</t>
  </si>
  <si>
    <t>It's Skin Life Color Ultra Glow Cushion 02 (refill)</t>
  </si>
  <si>
    <t>IT242</t>
  </si>
  <si>
    <t>ITS#2-0242</t>
  </si>
  <si>
    <t>잇츠스킨 라이프 컬러 립 바이브 1호</t>
  </si>
  <si>
    <t>It's Skin Life Color Lip Vibe 01</t>
  </si>
  <si>
    <t>IT243</t>
  </si>
  <si>
    <t>ITS#2-0243</t>
  </si>
  <si>
    <t>잇츠스킨 라이프 컬러 립 바이브 2호</t>
  </si>
  <si>
    <t>It's Skin Life Color Lip Vibe 02</t>
  </si>
  <si>
    <t>IT244</t>
  </si>
  <si>
    <t>ITS#2-0244</t>
  </si>
  <si>
    <t>잇츠스킨 라이프 컬러 립 바이브 3호</t>
  </si>
  <si>
    <t>It's Skin Life Color Lip Vibe 03</t>
  </si>
  <si>
    <t>IT245</t>
  </si>
  <si>
    <t>ITS#2-0245</t>
  </si>
  <si>
    <t>잇츠스킨 라이프 컬러 립 바이브 4호</t>
  </si>
  <si>
    <t>It's Skin Life Color Lip Vibe 04</t>
  </si>
  <si>
    <t>IT246</t>
  </si>
  <si>
    <t>ITS#2-0246</t>
  </si>
  <si>
    <t>잇츠스킨 라이프 컬러 립 바이브 5호</t>
  </si>
  <si>
    <t>It's Skin Life Color Lip Vibe 05</t>
  </si>
  <si>
    <t>IT247</t>
  </si>
  <si>
    <t>ITS#2-0247</t>
  </si>
  <si>
    <t>잇츠스킨 라이프 컬러 립 바이브 6호</t>
  </si>
  <si>
    <t>It's Skin Life Color Lip Vibe 06</t>
  </si>
  <si>
    <t>IT248</t>
  </si>
  <si>
    <t>ITS#2-0248</t>
  </si>
  <si>
    <t>잇츠스킨 라이프 컬러 립 바이브 7호</t>
  </si>
  <si>
    <t>It's Skin Life Color Lip Vibe 07</t>
  </si>
  <si>
    <t>IT249</t>
  </si>
  <si>
    <t>ITS#2-0249</t>
  </si>
  <si>
    <t>잇츠스킨 라이프 컬러 립 바이브 8호</t>
  </si>
  <si>
    <t>It's Skin Life Color Lip Vibe 08</t>
  </si>
  <si>
    <t>IT250</t>
  </si>
  <si>
    <t>ITS#2-0250</t>
  </si>
  <si>
    <t>잇츠스킨 라이프 컬러 립 바이브 9호</t>
  </si>
  <si>
    <t>It's Skin Life Color Lip Vibe 09</t>
  </si>
  <si>
    <t>IT251</t>
  </si>
  <si>
    <t>ITS#2-0251</t>
  </si>
  <si>
    <t>잇츠스킨 라이프 컬러 립 바이브 10호</t>
  </si>
  <si>
    <t>It's Skin Life Color Lip Vibe 10</t>
  </si>
  <si>
    <t>IT252</t>
  </si>
  <si>
    <t>ITS#2-0252</t>
  </si>
  <si>
    <t>잇츠스킨 라이프 컬러 팔레트 [아이] 01호</t>
  </si>
  <si>
    <t>It's Skin Life Color Palette [EYE]  01 Meghan</t>
  </si>
  <si>
    <t>1.8 g * 6</t>
  </si>
  <si>
    <t>IT253</t>
  </si>
  <si>
    <t>ITS#2-0253</t>
  </si>
  <si>
    <t>잇츠스킨 라이프 컬러 팔레트 [아이] 02호</t>
  </si>
  <si>
    <t>It's Skin Life Color Palette [EYE]  02 Laura</t>
  </si>
  <si>
    <t>IT254</t>
  </si>
  <si>
    <t>ITS#2-0254</t>
  </si>
  <si>
    <t>잇츠스킨 라이프 컬러 팔레트 [아이] 03호</t>
  </si>
  <si>
    <t>It's Skin Life Color Palette [EYE]  03 Joy</t>
  </si>
  <si>
    <t>IT255</t>
  </si>
  <si>
    <t>ITS#2-0255</t>
  </si>
  <si>
    <t>잇츠스킨 라이프 컬러 팔레트 [아이] 04호</t>
  </si>
  <si>
    <t>It's Skin Life Color Palette [EYE]  04 Ness</t>
  </si>
  <si>
    <t>IT256</t>
  </si>
  <si>
    <t>ITS#2-0256</t>
  </si>
  <si>
    <t>잇츠스킨 라이프 컬러 팔레트 [치크] 01호</t>
  </si>
  <si>
    <t>It's Skin Life Color Palette [CHEEK]  01 Cozy-pop</t>
  </si>
  <si>
    <t>2 g*6</t>
  </si>
  <si>
    <t>IT257</t>
  </si>
  <si>
    <t>ITS#2-0257</t>
  </si>
  <si>
    <t>잇츠스킨 라이프 컬러 팔레트 [치크] 02호</t>
  </si>
  <si>
    <t>It's Skin Life Color Palette [CHEEK]  02 Merry-pop</t>
  </si>
  <si>
    <t>IT258</t>
  </si>
  <si>
    <t>ITS#2-0258</t>
  </si>
  <si>
    <t>잇츠스킨 라이프 컬러 팔레트 [치크] 03호</t>
  </si>
  <si>
    <t>It's Skin Life Color Palette [CHEEK]  03 Cheeky-pop</t>
  </si>
  <si>
    <t>IT259</t>
  </si>
  <si>
    <t>ITS#2-0259</t>
  </si>
  <si>
    <t>잇츠스킨 라이프 컬러 팔레트 [치크] 04호</t>
  </si>
  <si>
    <t>It's Skin Life Color Palette [CHEEK]  04 Kira-pop</t>
  </si>
  <si>
    <t>IT260</t>
  </si>
  <si>
    <t>ITS#2-0260</t>
  </si>
  <si>
    <t>잇츠스킨 라이프 컬러 립 쏘 쿨 01호</t>
  </si>
  <si>
    <t>It's Skin Life Color Lip So Cool 01</t>
  </si>
  <si>
    <t>3.5 g</t>
  </si>
  <si>
    <t>IT261</t>
  </si>
  <si>
    <t>ITS#2-0261</t>
  </si>
  <si>
    <t>잇츠스킨 라이프 컬러 립 쏘 쿨 02호</t>
  </si>
  <si>
    <t>It's Skin Life Color Lip So Cool 02</t>
  </si>
  <si>
    <t>IT262</t>
  </si>
  <si>
    <t>ITS#2-0262</t>
  </si>
  <si>
    <t>잇츠스킨 라이프 컬러 립 쏘 쿨 03호</t>
  </si>
  <si>
    <t>It's Skin Life Color Lip So Cool 03</t>
  </si>
  <si>
    <t>IT263</t>
  </si>
  <si>
    <t>ITS#2-0263</t>
  </si>
  <si>
    <t>잇츠스킨 라이프 컬러 립 쏘 쿨 04호</t>
  </si>
  <si>
    <t>It's Skin Life Color Lip So Cool 04</t>
  </si>
  <si>
    <t>IT264</t>
  </si>
  <si>
    <t>ITS#2-0264</t>
  </si>
  <si>
    <t>잇츠스킨 라이프 컬러 립 쏘 쿨 05호</t>
  </si>
  <si>
    <t>It's Skin Life Color Lip So Cool 05</t>
  </si>
  <si>
    <t>IT265</t>
  </si>
  <si>
    <t>ITS#2-0265</t>
  </si>
  <si>
    <t>잇츠스킨 라이프 컬러 립 쏘 쿨 06호</t>
  </si>
  <si>
    <t>It's Skin Life Color Lip So Cool 06</t>
  </si>
  <si>
    <t>IT266</t>
  </si>
  <si>
    <t>ITS#2-0266</t>
  </si>
  <si>
    <t>잇츠스킨 라이프 컬러 극세 하드 브로우 01호</t>
  </si>
  <si>
    <t>It's Skin Life Color Ex Slim Hard Brow 01 Gray Brown</t>
  </si>
  <si>
    <t>0.08g</t>
  </si>
  <si>
    <t>IT267</t>
  </si>
  <si>
    <t>ITS#2-0267</t>
  </si>
  <si>
    <t>잇츠스킨 라이프 컬러 극세 하드 브로우 02호</t>
  </si>
  <si>
    <t>It's Skin Life Color Ex Slim Hard Brow 02 Natural Brown</t>
  </si>
  <si>
    <t>IT268</t>
  </si>
  <si>
    <t>ITS#2-0268</t>
  </si>
  <si>
    <t>잇츠스킨 라이프 컬러 극세 하드 브로우 03호</t>
  </si>
  <si>
    <t>It's Skin Life Color Ex Slim Hard Brow 01 Light Brown</t>
  </si>
  <si>
    <t>IT269</t>
  </si>
  <si>
    <t>ITS#2-0269</t>
  </si>
  <si>
    <t>잇츠스킨 라이프 컬러 롤러-픽스 마스카라 01호</t>
  </si>
  <si>
    <t>It's Skin Life Color Roller-Fix Mascara 01Black</t>
  </si>
  <si>
    <t>IT270</t>
  </si>
  <si>
    <t>ITS#2-0270</t>
  </si>
  <si>
    <t>잇츠스킨 라이프 컬러 롤러-픽스 마스카라 02호</t>
  </si>
  <si>
    <t>It's Skin Life Color Roller-Fix Mascara 02 Deep Brown</t>
  </si>
  <si>
    <t>IT271</t>
  </si>
  <si>
    <t>ITS#2-0271</t>
  </si>
  <si>
    <t>잇츠스킨 라이프 컬러 롤러-픽스 마스카라 03호</t>
  </si>
  <si>
    <t>It's Skin Life Color Roller-Fix Mascara 03 Rose Burgundy</t>
  </si>
  <si>
    <t>IT272</t>
  </si>
  <si>
    <t>ITS#2-0272</t>
  </si>
  <si>
    <t>라이프 컬러 파워 실러 1호 (바닐라)</t>
  </si>
  <si>
    <t xml:space="preserve">It's Skin Life Color Power Cealer 01 </t>
  </si>
  <si>
    <t>IT273</t>
  </si>
  <si>
    <t>ITS#2-0273</t>
  </si>
  <si>
    <t>라이프 컬러 파워 실러 1.5호 (베이지)</t>
  </si>
  <si>
    <t>It's Skin Life Color Power Cealer 1.5</t>
  </si>
  <si>
    <t>IT274</t>
  </si>
  <si>
    <t>ITS#2-0274</t>
  </si>
  <si>
    <t>라이프 컬러 파워 실러 2호 (브리오슈)</t>
  </si>
  <si>
    <t>It's Skin Life Color Power Cealer 02</t>
  </si>
  <si>
    <t>IT275</t>
  </si>
  <si>
    <t>ITS#2-0275</t>
  </si>
  <si>
    <t>라이프 컬러 립크러쉬 오버엣지 01호</t>
  </si>
  <si>
    <t>It's Skin Life Color Lip Crush Over-Edge 01</t>
  </si>
  <si>
    <t>IT276</t>
  </si>
  <si>
    <t>ITS#2-0276</t>
  </si>
  <si>
    <t>라이프 컬러 립크러쉬 오버엣지 02호</t>
  </si>
  <si>
    <t>It's Skin Life Color Lip Crush Over-Edge 02</t>
  </si>
  <si>
    <t>IT277</t>
  </si>
  <si>
    <t>ITS#2-0277</t>
  </si>
  <si>
    <t>라이프 컬러 립크러쉬 오버엣지 03호</t>
  </si>
  <si>
    <t>It's Skin Life Color Lip Crush Over-Edge 03</t>
  </si>
  <si>
    <t>IT278</t>
  </si>
  <si>
    <t>ITS#2-0278</t>
  </si>
  <si>
    <t>라이프 컬러 립크러쉬 오버엣지 04호</t>
  </si>
  <si>
    <t>It's Skin Life Color Lip Crush Over-Edge 04</t>
  </si>
  <si>
    <t>IT279</t>
  </si>
  <si>
    <t>ITS#2-0279</t>
  </si>
  <si>
    <t>라이프 컬러 립크러쉬 오버엣지 05호</t>
  </si>
  <si>
    <t>It's Skin Life Color Lip Crush Over-Edge 05</t>
  </si>
  <si>
    <t>IT280</t>
  </si>
  <si>
    <t>ITS#2-0280</t>
  </si>
  <si>
    <t>라이프 컬러 립크러쉬 오버엣지 06호</t>
  </si>
  <si>
    <t>It's Skin Life Color Lip Crush Over-Edge 06</t>
  </si>
  <si>
    <t>IT281</t>
  </si>
  <si>
    <t>ITS#2-0281</t>
  </si>
  <si>
    <t>라이프 컬러 립크러쉬 오버엣지 07호</t>
  </si>
  <si>
    <t>It's Skin Life Color Lip Crush Over-Edge 07</t>
  </si>
  <si>
    <t>IT282</t>
  </si>
  <si>
    <t>ITS#2-0282</t>
  </si>
  <si>
    <t>라이프 컬러 립크러쉬 오버엣지 08호</t>
  </si>
  <si>
    <t>It's Skin Life Color Lip Crush Over-Edge 08</t>
  </si>
  <si>
    <t>IT283</t>
  </si>
  <si>
    <t>ITS#2-0283</t>
  </si>
  <si>
    <t>라이프 컬러 립크러쉬 오버엣지 09호</t>
  </si>
  <si>
    <t>It's Skin Life Color Lip Crush Over-Edge 09</t>
  </si>
  <si>
    <t>IT284</t>
  </si>
  <si>
    <t>ITS#2-0284</t>
  </si>
  <si>
    <t>라이프 컬러 립크러쉬 오버엣지 10호</t>
  </si>
  <si>
    <t>It's Skin Life Color Lip Crush Over-Edge 10</t>
  </si>
  <si>
    <t>IT285</t>
  </si>
  <si>
    <t>ITS#2-0285</t>
  </si>
  <si>
    <t>잇츠스킨 매드포어 클렌징 티슈 15매</t>
  </si>
  <si>
    <t>It's Skin Mad Pore Cleansing Tissue 15 sheets</t>
  </si>
  <si>
    <t>15ea</t>
  </si>
  <si>
    <t>IT286</t>
  </si>
  <si>
    <t>ITS#2-0286</t>
  </si>
  <si>
    <t>잇츠스킨 매드 포어 스크럽 폼</t>
  </si>
  <si>
    <t>It's Skin Mad Pore Scrub Foam</t>
  </si>
  <si>
    <t>IT287</t>
  </si>
  <si>
    <t>ITS#2-0287</t>
  </si>
  <si>
    <t>잇츠스킨 매드 포어 클렌징 오일</t>
  </si>
  <si>
    <t>It's Skin Mad Pore Cleansing Oil</t>
  </si>
  <si>
    <t>IT288</t>
  </si>
  <si>
    <t>ITS#2-0288</t>
  </si>
  <si>
    <t>잇츠스킨 망고화이트 버블 폼 클렌져</t>
  </si>
  <si>
    <t xml:space="preserve">It's Skin MangoWhite Bubble Foam Cleanser </t>
  </si>
  <si>
    <t>IT289</t>
  </si>
  <si>
    <t>ITS#2-0289</t>
  </si>
  <si>
    <t>잇츠스킨 망고화이트 필링 젤</t>
  </si>
  <si>
    <t>It's Skin MangoWhite Peeling Gel</t>
  </si>
  <si>
    <t>IT290</t>
  </si>
  <si>
    <t>ITS#2-0290</t>
  </si>
  <si>
    <t>잇츠스킨 망고화이트 클렌징 크림</t>
  </si>
  <si>
    <t>It's Skin MangoWhite Cleansing Cream</t>
  </si>
  <si>
    <t xml:space="preserve">  200ml  </t>
  </si>
  <si>
    <t>IT291</t>
  </si>
  <si>
    <t>ITS#2-0291</t>
  </si>
  <si>
    <t>잇츠스킨 망고화이트 클렌징 폼</t>
  </si>
  <si>
    <t>It's Skin MangoWhite Cleansing Foam</t>
  </si>
  <si>
    <t>IT292</t>
  </si>
  <si>
    <t>ITS#2-0292</t>
  </si>
  <si>
    <t>잇츠스킨 망고화이트 바디 로션(10)</t>
  </si>
  <si>
    <t>It's Skin MangoWhite Body Lotion(10)</t>
  </si>
  <si>
    <t xml:space="preserve">  250ml  </t>
  </si>
  <si>
    <t>IT293</t>
  </si>
  <si>
    <t>ITS#2-0293</t>
  </si>
  <si>
    <t>잇츠스킨 망고화이트 바디 워시(10)</t>
  </si>
  <si>
    <t>It's Skin MangoWhite Body Wash(10)</t>
  </si>
  <si>
    <t>IT294</t>
  </si>
  <si>
    <t>ITS#2-0294</t>
  </si>
  <si>
    <t>잇츠스킨 망고화이트 핸드 로션</t>
  </si>
  <si>
    <t>It's Skin MangoWhite Hand Lotion</t>
  </si>
  <si>
    <t>IT295</t>
  </si>
  <si>
    <t>ITS#2-0295</t>
  </si>
  <si>
    <t>잇츠스킨 퍼퓸 핸드크림 스위트</t>
  </si>
  <si>
    <t xml:space="preserve">It's Skin Perfume Hand Cream- Sweet </t>
  </si>
  <si>
    <t xml:space="preserve"> 75ml </t>
  </si>
  <si>
    <t>IT296</t>
  </si>
  <si>
    <t>ITS#2-0296</t>
  </si>
  <si>
    <t>잇츠스킨 퍼퓸 핸드크림 블라썸</t>
  </si>
  <si>
    <t xml:space="preserve">It's Skin Perfume Hand Cream- Blossom </t>
  </si>
  <si>
    <t>IT297</t>
  </si>
  <si>
    <t>ITS#2-0297</t>
  </si>
  <si>
    <t>잇츠스킨 퍼퓸 핸드크림 머스크</t>
  </si>
  <si>
    <t xml:space="preserve">It's Skin Perfume Hand Cream- Musk </t>
  </si>
  <si>
    <t>IT298</t>
  </si>
  <si>
    <t>ITS#2-0298</t>
  </si>
  <si>
    <t>잇츠스킨 더스트 디펜스 선 프로텍터</t>
  </si>
  <si>
    <t>IT'S SKIN DUST DEFENSE SUN PROTECTOR</t>
  </si>
  <si>
    <t>IT299</t>
  </si>
  <si>
    <t>ITS#2-0299</t>
  </si>
  <si>
    <t>잇츠스킨 오후 두 시 선 블록</t>
  </si>
  <si>
    <t>It's Skin 2 O’clock Sun Block</t>
  </si>
  <si>
    <t>IT300</t>
  </si>
  <si>
    <t>ITS#2-0300</t>
  </si>
  <si>
    <t>잇츠스킨 파워 10 포뮬라 와이이 클렌징 폼</t>
  </si>
  <si>
    <t>It's Skin Power 10 Formula Cleansing Foam YE</t>
  </si>
  <si>
    <t>120 ml</t>
  </si>
  <si>
    <t>IT301</t>
  </si>
  <si>
    <t>ITS#2-0301</t>
  </si>
  <si>
    <t>잇츠스킨 파워 10 포뮬라 브이씨 클렌징 폼</t>
  </si>
  <si>
    <t>It's Skin Power 10 Formula Cleansing Foam VC</t>
  </si>
  <si>
    <t>IT302</t>
  </si>
  <si>
    <t>ITS#2-0302</t>
  </si>
  <si>
    <t>잇츠스킨 파워 10 포뮬라 지에프 클렌징 폼</t>
  </si>
  <si>
    <t>It's Skin Power 10 Formula Cleansing Foam GF</t>
  </si>
  <si>
    <t>IT303</t>
  </si>
  <si>
    <t>ITS#2-0303</t>
  </si>
  <si>
    <t>잇츠스킨 파워 10 포뮬라 브이비 클렌징 폼</t>
  </si>
  <si>
    <t>It's Skin Power 10 Formula Cleansing Foam VB</t>
  </si>
  <si>
    <t>IT304</t>
  </si>
  <si>
    <t>ITS#2-0304</t>
  </si>
  <si>
    <t>잇츠스킨 파워 10 포뮬라 피오 클렌징 폼</t>
  </si>
  <si>
    <t>It's Skin Power 10 Formula Cleansing Foam PO</t>
  </si>
  <si>
    <t>IT305</t>
  </si>
  <si>
    <t>ITS#2-0305</t>
  </si>
  <si>
    <t>잇츠스킨 파워10 포뮬라 CO 이펙터</t>
  </si>
  <si>
    <t>It's Skin Power 10 Formula CO Effector</t>
  </si>
  <si>
    <t xml:space="preserve">  30ml  </t>
  </si>
  <si>
    <t>IT306</t>
  </si>
  <si>
    <t>ITS#2-0306</t>
  </si>
  <si>
    <t>잇츠스킨 파워10 포뮬라 GF 이펙터</t>
  </si>
  <si>
    <t>It's Skin Power 10 Formula GF Effector</t>
  </si>
  <si>
    <t>IT307</t>
  </si>
  <si>
    <t>ITS#2-0307</t>
  </si>
  <si>
    <t>잇츠스킨 파워10 포뮬라 LI 이펙터</t>
  </si>
  <si>
    <t>It's Skin Power 10 Formula LI Effector</t>
  </si>
  <si>
    <t>IT308</t>
  </si>
  <si>
    <t>ITS#2-0308</t>
  </si>
  <si>
    <t>잇츠스킨 파워10 포뮬라 PO 이펙터</t>
  </si>
  <si>
    <t>It's Skin Power 10 Formula PO Effector</t>
  </si>
  <si>
    <t>IT309</t>
  </si>
  <si>
    <t>ITS#2-0309</t>
  </si>
  <si>
    <t>잇츠스킨 파워10 포뮬라 Q10 이펙터</t>
  </si>
  <si>
    <t>It's Skin Power 10 Formula Q10 Effector</t>
  </si>
  <si>
    <t>IT310</t>
  </si>
  <si>
    <t>ITS#2-0310</t>
  </si>
  <si>
    <t>잇츠스킨 파워10 포뮬라 VB 이펙터</t>
  </si>
  <si>
    <t>It's Skin Power 10 Formula VB Effector</t>
  </si>
  <si>
    <t>IT311</t>
  </si>
  <si>
    <t>ITS#2-0311</t>
  </si>
  <si>
    <t>잇츠스킨 파워10 포뮬라 VC 이펙터</t>
  </si>
  <si>
    <t>It's Skin Power 10 Formula VC Effector</t>
  </si>
  <si>
    <t>IT312</t>
  </si>
  <si>
    <t>ITS#2-0312</t>
  </si>
  <si>
    <t>잇츠스킨 파워10 포뮬라 VE 이펙터</t>
  </si>
  <si>
    <t>It's Skin Power 10 Formula VE Effector</t>
  </si>
  <si>
    <t>IT313</t>
  </si>
  <si>
    <t>ITS#2-0313</t>
  </si>
  <si>
    <t>잇츠스킨 파워10 포뮬라 WH 이펙터</t>
  </si>
  <si>
    <t>It's Skin Power 10 Formula WH Effector</t>
  </si>
  <si>
    <t>IT314</t>
  </si>
  <si>
    <t>ITS#2-0314</t>
  </si>
  <si>
    <t>잇츠스킨 파워10 포뮬라 WR 이펙터</t>
  </si>
  <si>
    <t>It's Skin Power 10 Formula WR Effector</t>
  </si>
  <si>
    <t>IT315</t>
  </si>
  <si>
    <t>ITS#2-0315</t>
  </si>
  <si>
    <t>잇츠스킨 파워10 포뮬라 YE 이펙터</t>
  </si>
  <si>
    <t>It's Skin Power 10 Formula YE Effector</t>
  </si>
  <si>
    <t>IT316</t>
  </si>
  <si>
    <t>ITS#2-0316</t>
  </si>
  <si>
    <t>잇츠스킨 파워10 포뮬라 프로폴리스</t>
  </si>
  <si>
    <t>It's Skin Power 10 Formula Propolis</t>
  </si>
  <si>
    <t xml:space="preserve"> 30ml </t>
  </si>
  <si>
    <t>IT317</t>
  </si>
  <si>
    <t>ITS#2-0317</t>
  </si>
  <si>
    <t>잇츠스킨 파워10 포뮬라 시네이크</t>
  </si>
  <si>
    <t>It's Skin Power 10 Formula SYN®-AKE</t>
  </si>
  <si>
    <t>IT318</t>
  </si>
  <si>
    <t>ITS#2-0318</t>
  </si>
  <si>
    <t>잇츠스킨 파워10 포뮬라 YE 이펙터 대용량</t>
  </si>
  <si>
    <t>It's Skin Power 10 Formula YE Effector Super Size</t>
  </si>
  <si>
    <t>IT319</t>
  </si>
  <si>
    <t>ITS#2-0319</t>
  </si>
  <si>
    <t>잇츠스킨 파워10 포물라 GF 이펙터 대용량</t>
  </si>
  <si>
    <t>It's Skin Power 10 Formula GF Effector Super Size</t>
  </si>
  <si>
    <t>IT320</t>
  </si>
  <si>
    <t>ITS#2-0320</t>
  </si>
  <si>
    <t>잇츠스킨 파워10 포물라 VC 이펙터 대용량</t>
  </si>
  <si>
    <t>It's Skin Power 10 Formula VC Effector Super Size</t>
  </si>
  <si>
    <t>IT321</t>
  </si>
  <si>
    <t>ITS#2-0321</t>
  </si>
  <si>
    <t>잇츠스킨 파워10 포뮬라 프로폴리스 이펙터 (해외용)</t>
  </si>
  <si>
    <t>IT'S SKIN POWER10 FORMULA PROPOLIS EFFECTOR (Boxed)</t>
  </si>
  <si>
    <t>IT322</t>
  </si>
  <si>
    <t>ITS#2-0322</t>
  </si>
  <si>
    <t>잇츠스킨 파워10 포뮬라 시네이크 이펙터 (해외용)</t>
  </si>
  <si>
    <t>IT'S SKIN POWER10 FORMULA SYN®-AKE EFFECTOR (Boxed)</t>
  </si>
  <si>
    <t>IT323</t>
  </si>
  <si>
    <t>ITS#2-0323</t>
  </si>
  <si>
    <t>잇츠스킨 파워10 포뮬라 큐텐이펙터 (해외용)</t>
  </si>
  <si>
    <t>IT'S SKIN POWER10 FORMULA Q10 EFFECTOR (Boxed)</t>
  </si>
  <si>
    <t>IT324</t>
  </si>
  <si>
    <t>ITS#2-0324</t>
  </si>
  <si>
    <t xml:space="preserve">잇츠스킨 파워10 포뮬라 지에프 이펙터 (해외용) </t>
  </si>
  <si>
    <t>IT'S SKIN POWER10 FORMULA GF EFFECTOR (Boxed)</t>
  </si>
  <si>
    <t>IT325</t>
  </si>
  <si>
    <t>ITS#2-0325</t>
  </si>
  <si>
    <t xml:space="preserve">잇츠스킨 파워10 포뮬라 브이비 이펙터 (해외용) </t>
  </si>
  <si>
    <t>IT'S SKIN POWER10 FORMULA VB EFFECTOR (Boxed)</t>
  </si>
  <si>
    <t>IT326</t>
  </si>
  <si>
    <t>ITS#2-0326</t>
  </si>
  <si>
    <t xml:space="preserve">잇츠스킨 파워10 포뮬라 브이씨 이펙터 (해외용) </t>
  </si>
  <si>
    <t>IT'S SKIN POWER10 FORMULA VC EFFECTOR (Boxed)</t>
  </si>
  <si>
    <t>IT327</t>
  </si>
  <si>
    <t>ITS#2-0327</t>
  </si>
  <si>
    <t xml:space="preserve">잇츠스킨 파워10 포뮬라 씨오 이펙터 (해외용) </t>
  </si>
  <si>
    <t>IT'S SKIN POWER10 FORMULA CO EFFECTOR (Boxed)</t>
  </si>
  <si>
    <t>IT328</t>
  </si>
  <si>
    <t>ITS#2-0328</t>
  </si>
  <si>
    <t xml:space="preserve">잇츠스킨 파워10 포뮬라 피오 이펙터 (해외용) </t>
  </si>
  <si>
    <t>IT'S SKIN POWER10 FORMULA PO EFFECTOR (Boxed)</t>
  </si>
  <si>
    <t>IT329</t>
  </si>
  <si>
    <t>ITS#2-0329</t>
  </si>
  <si>
    <t xml:space="preserve">잇츠스킨 파워10 포뮬라 더블유알 이펙터 (해외용) </t>
  </si>
  <si>
    <t>IT'S SKIN POWER10 FORMULA WR EFFECTOR (Boxed)</t>
  </si>
  <si>
    <t>IT330</t>
  </si>
  <si>
    <t>ITS#2-0330</t>
  </si>
  <si>
    <t xml:space="preserve">잇츠스킨 파워10 포뮬라 엘아이 이펙터 (해외용) </t>
  </si>
  <si>
    <t>IT'S SKIN POWER10 FORMULA LI EFFECTOR (Boxed)</t>
  </si>
  <si>
    <t>IT331</t>
  </si>
  <si>
    <t>ITS#2-0331</t>
  </si>
  <si>
    <t xml:space="preserve">잇츠스킨 파워10 포뮬라 와이이 이펙터 (해외용) </t>
  </si>
  <si>
    <t>IT'S SKIN POWER10 FORMULA YE EFFECTOR (Boxed)</t>
  </si>
  <si>
    <t>IT332</t>
  </si>
  <si>
    <t>ITS#2-0332</t>
  </si>
  <si>
    <t xml:space="preserve">잇츠스킨 파워10 포뮬라 브이이 이펙터 (해외용) </t>
  </si>
  <si>
    <t>IT'S SKIN POWER10 FORMULA VE EFFECTOR (Boxed)</t>
  </si>
  <si>
    <t>IT333</t>
  </si>
  <si>
    <t>ITS#2-0333</t>
  </si>
  <si>
    <t xml:space="preserve">잇츠스킨 파워10 포뮬라 더블유에이치 이펙터 (해외용) </t>
  </si>
  <si>
    <t>IT'S SKIN POWER10 FORMULA WH EFFECTOR (Boxed)</t>
  </si>
  <si>
    <t>IT334</t>
  </si>
  <si>
    <t>ITS#2-0334</t>
  </si>
  <si>
    <t>잇츠스킨 파워10 포뮬라 와이이 이펙터 대용량 (아시아나)</t>
  </si>
  <si>
    <t>IT'S SKIN POWER10 FORMULA YE EFFECTOR -Super Size (Boxed)</t>
  </si>
  <si>
    <t>IT335</t>
  </si>
  <si>
    <t>ITS#2-0335</t>
  </si>
  <si>
    <t>잇츠스킨 파워10 포뮬라 브이씨 이펙터 대용량 (아시아나)</t>
  </si>
  <si>
    <t>IT'S SKIN POWER10 FORMULA VC EFFECTOR -Super Size(Boxed)</t>
  </si>
  <si>
    <t>IT336</t>
  </si>
  <si>
    <t>ITS#2-0336</t>
  </si>
  <si>
    <t>잇츠스킨 파워10 포뮬라 지에프 이펙터 대용량 (아시아나)</t>
  </si>
  <si>
    <t>IT'S SKIN POWER10 FORMULA GF EFFECTOR -Super Size(Boxed)</t>
  </si>
  <si>
    <t>IT337</t>
  </si>
  <si>
    <t>ITS#2-0337</t>
  </si>
  <si>
    <t>잇츠스킨 파워10 포뮬라 지에프 아이 크림</t>
  </si>
  <si>
    <t xml:space="preserve">It's Skin Power 10 Formula GF Eye Cream </t>
  </si>
  <si>
    <t>IT338</t>
  </si>
  <si>
    <t>ITS#2-0338</t>
  </si>
  <si>
    <t>잇츠스킨 파워10 포뮬라 브이씨 아이 크림</t>
  </si>
  <si>
    <t>It's Skin Power 10 Formula VC Eye Cream</t>
  </si>
  <si>
    <t>IT339</t>
  </si>
  <si>
    <t>ITS#2-0339</t>
  </si>
  <si>
    <t>잇츠스킨 파워10 포뮬라 와이이 아이 크림</t>
  </si>
  <si>
    <t>It's Skin Power 10 Formula YE Eye Cream</t>
  </si>
  <si>
    <t>IT340</t>
  </si>
  <si>
    <t>ITS#2-0340</t>
  </si>
  <si>
    <t>잇츠스킨 파워 10 포뮬라 지에프 오일 앰플</t>
  </si>
  <si>
    <t>It's Skin Power 10 Formula GF Oil Ampoule</t>
  </si>
  <si>
    <t>32ml</t>
  </si>
  <si>
    <t>IT341</t>
  </si>
  <si>
    <t>ITS#2-0341</t>
  </si>
  <si>
    <t>잇츠스킨 파워 10 포뮬라 더블유알 오일 앰플</t>
  </si>
  <si>
    <t>It's Skin Power 10 Formula WR Oil Ampoule</t>
  </si>
  <si>
    <t>IT342</t>
  </si>
  <si>
    <t>ITS#2-0342</t>
  </si>
  <si>
    <t>잇츠스킨 파워 10 포뮬라 엘아이 오일 앰플</t>
  </si>
  <si>
    <t>It's Skin Power 10 Formula LI Oil Ampoule</t>
  </si>
  <si>
    <t>IT343</t>
  </si>
  <si>
    <t>ITS#2-0343</t>
  </si>
  <si>
    <t>잇츠스킨 파워 10 포뮬라 지에프 모이스처 미스트</t>
  </si>
  <si>
    <t>It's Skin Power 10 Formula GF Mositure mist</t>
  </si>
  <si>
    <t>IT344</t>
  </si>
  <si>
    <t>ITS#2-0344</t>
  </si>
  <si>
    <t>잇츠스킨 파워 10 포뮬라 브이씨 비타풀 미스트</t>
  </si>
  <si>
    <t>It's Skin Power 10 Formula VC Vitafull mist</t>
  </si>
  <si>
    <t>IT345</t>
  </si>
  <si>
    <t>ITS#2-0345</t>
  </si>
  <si>
    <t>잇츠스킨 파워 10 포뮬라 브이이 뉴트리션 미스트</t>
  </si>
  <si>
    <t>It's Skin Power 10 Formula VE Nutrition mist</t>
  </si>
  <si>
    <t>IT346</t>
  </si>
  <si>
    <t>ITS#2-0346</t>
  </si>
  <si>
    <t>잇츠스킨 파워 10 포뮬라 브이비 세범 미스트</t>
  </si>
  <si>
    <t>It's Skin Power 10 Formula VB Sebum mist</t>
  </si>
  <si>
    <t>IT347</t>
  </si>
  <si>
    <t>ITS#2-0347</t>
  </si>
  <si>
    <t>잇츠스킨 파워 10 포뮬라 엘아이 수딩 미스트</t>
  </si>
  <si>
    <t>It's Skin Power 10 Formula LI Soothing mist</t>
  </si>
  <si>
    <t>IT348</t>
  </si>
  <si>
    <t>ITS#2-0348</t>
  </si>
  <si>
    <t>잇츠스킨 파워 10 굿나잇 와이이 슬리핑 캡슐</t>
  </si>
  <si>
    <t>It's Skin Power 10 Formula Goodnight Sleeping Capsule YE</t>
  </si>
  <si>
    <t>IT349</t>
  </si>
  <si>
    <t>ITS#2-0349</t>
  </si>
  <si>
    <t>잇츠스킨 파워 10 굿나잇 지에프 슬리핑 캡슐</t>
  </si>
  <si>
    <t>It's Skin Power 10 Formula Goodnight Sleeping Capsule GF</t>
  </si>
  <si>
    <t>IT350</t>
  </si>
  <si>
    <t>ITS#2-0350</t>
  </si>
  <si>
    <t>잇츠스킨 파워 10 굿나잇 브이씨 슬리핑 캡슐</t>
  </si>
  <si>
    <t>It's Skin Power 10 Formula Goodnight Sleeping Capsule VC</t>
  </si>
  <si>
    <t>IT351</t>
  </si>
  <si>
    <t>ITS#2-0351</t>
  </si>
  <si>
    <t>잇츠스킨 파워 10 굿나잇 브이비 슬리핑 캡슐</t>
  </si>
  <si>
    <t>It's Skin Power 10 Formula Goodnight Sleeping Capsule VB</t>
  </si>
  <si>
    <t>IT352</t>
  </si>
  <si>
    <t>ITS#2-0352</t>
  </si>
  <si>
    <t>잇츠스킨 파워 10 굿나잇 피오 슬리핑 캡슐</t>
  </si>
  <si>
    <t>It's Skin Power 10 Formula Goodnight Sleeping Capsule PO</t>
  </si>
  <si>
    <t>IT353</t>
  </si>
  <si>
    <t>ITS#2-0353</t>
  </si>
  <si>
    <t>잇츠스킨 파워 10 굿나잇 씨오 슬리핑 캡슐</t>
  </si>
  <si>
    <t>It's Skin Power 10 Formula Goodnight Sleeping Capsule CO</t>
  </si>
  <si>
    <t>IT354</t>
  </si>
  <si>
    <t>ITS#2-0354</t>
  </si>
  <si>
    <t>잇츠스킨 파워 10 굿나잇 엘아이 슬리핑 캡슐</t>
  </si>
  <si>
    <t>It's Skin Power 10 Formula Goodnight Sleeping Capsule LI</t>
  </si>
  <si>
    <t>IT355</t>
  </si>
  <si>
    <t>ITS#2-0355</t>
  </si>
  <si>
    <t>잇츠스킨 파워 10 굿나잇 브이이 슬리핑 캡슐</t>
  </si>
  <si>
    <t>It's Skin Power 10 Formula Goodnight Sleeping Capsule VE</t>
  </si>
  <si>
    <t>IT356</t>
  </si>
  <si>
    <t>ITS#2-0356</t>
  </si>
  <si>
    <t>잇츠스킨 파워 10 굿나잇 더블유에이치 슬리핑캡슐</t>
  </si>
  <si>
    <t>It's Skin Power 10 Formula Goodnight Sleeping Capsule WH</t>
  </si>
  <si>
    <t>IT357</t>
  </si>
  <si>
    <t>ITS#2-0357</t>
  </si>
  <si>
    <t>잇츠스킨 파워 10 굿나잇 더블유알 슬리핑 캡슐</t>
  </si>
  <si>
    <t>It's Skin Power 10 Formula Goodnight Sleeping Capsule WR</t>
  </si>
  <si>
    <t>IT358</t>
  </si>
  <si>
    <t>ITS#2-0358</t>
  </si>
  <si>
    <t>잇츠스킨 파워 10 포뮬라 브이씨마스크(17)</t>
  </si>
  <si>
    <t>It's Skin Power 10 Formula Mask Sheet VC</t>
  </si>
  <si>
    <t>IT359</t>
  </si>
  <si>
    <t>ITS#2-0359</t>
  </si>
  <si>
    <t>잇츠스킨 파워 10 포뮬라 브이비마스크(17)</t>
  </si>
  <si>
    <t>It's Skin Power 10 Formula Mask Sheet VB</t>
  </si>
  <si>
    <t>IT360</t>
  </si>
  <si>
    <t>ITS#2-0360</t>
  </si>
  <si>
    <t>잇츠스킨 파워 10 포뮬라 피오마스크(17)</t>
  </si>
  <si>
    <t>It's Skin Power 10 Formula Mask Sheet PO</t>
  </si>
  <si>
    <t>IT361</t>
  </si>
  <si>
    <t>ITS#2-0361</t>
  </si>
  <si>
    <t>잇츠스킨 파워 10 포뮬라 지에프 마스크(17)</t>
  </si>
  <si>
    <t>It's Skin Power 10 Formula Mask Sheet GF</t>
  </si>
  <si>
    <t>IT362</t>
  </si>
  <si>
    <t>ITS#2-0362</t>
  </si>
  <si>
    <t>잇츠스킨 파워 10 포뮬라 엘아이마스크(17)</t>
  </si>
  <si>
    <t>It's Skin Power 10 Formula Mask Sheet LI</t>
  </si>
  <si>
    <t>IT363</t>
  </si>
  <si>
    <t>ITS#2-0363</t>
  </si>
  <si>
    <t>잇츠스킨 파워 10 포뮬라 더블유에이치마스크(17)</t>
  </si>
  <si>
    <t>It's Skin Power 10 Formula Mask Sheet WH</t>
  </si>
  <si>
    <t>IT364</t>
  </si>
  <si>
    <t>ITS#2-0364</t>
  </si>
  <si>
    <t>잇츠스킨 파워 10 포뮬라 와이이마스크(17)</t>
  </si>
  <si>
    <t>It's Skin Power 10 Formula Mask Sheet YE</t>
  </si>
  <si>
    <t>IT365</t>
  </si>
  <si>
    <t>ITS#2-0365</t>
  </si>
  <si>
    <t>잇츠스킨 파워 10 포뮬라 브이이마스크(17)</t>
  </si>
  <si>
    <t>It's Skin Power 10 Formula Mask Sheet VE</t>
  </si>
  <si>
    <t>IT366</t>
  </si>
  <si>
    <t>ITS#2-0366</t>
  </si>
  <si>
    <t>잇츠스킨 파워 10 포뮬라 씨오마스크(17)</t>
  </si>
  <si>
    <t>It's Skin Power 10 Formula Mask Sheet CO</t>
  </si>
  <si>
    <t>IT367</t>
  </si>
  <si>
    <t>ITS#2-0367</t>
  </si>
  <si>
    <t>잇츠스킨 파워 10 포뮬라 더블유알마스크(17)</t>
  </si>
  <si>
    <t>It's Skin Power 10 Formula Mask Sheet WR</t>
  </si>
  <si>
    <t>IT368</t>
  </si>
  <si>
    <t>ITS#2-0368</t>
  </si>
  <si>
    <t>잇츠스킨 파워 10 포뮬라 와이이 마스크 시트(18)</t>
  </si>
  <si>
    <t>IT369</t>
  </si>
  <si>
    <t>ITS#2-0369</t>
  </si>
  <si>
    <t>잇츠스킨 파워 10 포뮬라 브이이 마스크 시트(18)</t>
  </si>
  <si>
    <t>IT370</t>
  </si>
  <si>
    <t>ITS#2-0370</t>
  </si>
  <si>
    <t>잇츠스킨 파워 10 포뮬라 더블유알 마스크 시트(18)</t>
  </si>
  <si>
    <t>IT371</t>
  </si>
  <si>
    <t>ITS#2-0371</t>
  </si>
  <si>
    <t>잇츠스킨 파워 10 포뮬라 씨오 마스크 시트(18)</t>
  </si>
  <si>
    <t>IT372</t>
  </si>
  <si>
    <t>ITS#2-0372</t>
  </si>
  <si>
    <t>잇츠스킨 파워 10 포뮬라 브이비 마스크 시트(18)</t>
  </si>
  <si>
    <t>25g</t>
  </si>
  <si>
    <t>IT373</t>
  </si>
  <si>
    <t>ITS#2-0373</t>
  </si>
  <si>
    <t>잇츠스킨 파워 10 포뮬라 브이씨 마스크 시트(18)</t>
  </si>
  <si>
    <t>IT374</t>
  </si>
  <si>
    <t>ITS#2-0374</t>
  </si>
  <si>
    <t>잇츠스킨 파워 10 포뮬라 피오 마스크 시트(18)</t>
  </si>
  <si>
    <t>IT375</t>
  </si>
  <si>
    <t>ITS#2-0375</t>
  </si>
  <si>
    <t>잇츠스킨 파워 10 포뮬라 지에프 마스크 시트(18)</t>
  </si>
  <si>
    <t>IT376</t>
  </si>
  <si>
    <t>ITS#2-0376</t>
  </si>
  <si>
    <t>잇츠스킨 파워 10 포뮬라 엘아이 마스크 시트(18)</t>
  </si>
  <si>
    <t>IT377</t>
  </si>
  <si>
    <t>ITS#2-0377</t>
  </si>
  <si>
    <t>잇츠스킨 파워 10포뮬라 더블유에이치 마스크시트</t>
  </si>
  <si>
    <t>IT378</t>
  </si>
  <si>
    <t>ITS#2-0378</t>
  </si>
  <si>
    <t>잇츠스킨 파워 10 원 샷 와이이 크림</t>
  </si>
  <si>
    <t>It's Skin Power 10 Formula One Shot YE Cream</t>
  </si>
  <si>
    <t>35 ml</t>
  </si>
  <si>
    <t>IT379</t>
  </si>
  <si>
    <t>ITS#2-0379</t>
  </si>
  <si>
    <t>잇츠스킨 파워 10 원 샷 지에프 크림</t>
  </si>
  <si>
    <t>It's Skin Power 10 Formula One Shot GF Cream</t>
  </si>
  <si>
    <t>IT380</t>
  </si>
  <si>
    <t>ITS#2-0380</t>
  </si>
  <si>
    <t>잇츠스킨 파워 10 원 샷 브이씨 크림</t>
  </si>
  <si>
    <t>It's Skin Power 10 Formula One Shot VC Cream</t>
  </si>
  <si>
    <t>IT381</t>
  </si>
  <si>
    <t>ITS#2-0381</t>
  </si>
  <si>
    <t>잇츠스킨 파워 10 원 샷 브이비 크림</t>
  </si>
  <si>
    <t>It's Skin Power 10 Formula One Shot VB Cream</t>
  </si>
  <si>
    <t>IT382</t>
  </si>
  <si>
    <t>ITS#2-0382</t>
  </si>
  <si>
    <t>잇츠스킨 파워 10 원 샷 피오 크림</t>
  </si>
  <si>
    <t>It's Skin Power 10 Formula One Shot PO Cream</t>
  </si>
  <si>
    <t>IT383</t>
  </si>
  <si>
    <t>ITS#2-0383</t>
  </si>
  <si>
    <t>잇츠스킨 파워 10 원 샷 씨오 크림</t>
  </si>
  <si>
    <t>It's Skin Power 10 Formula One Shot CO Cream</t>
  </si>
  <si>
    <t>IT384</t>
  </si>
  <si>
    <t>ITS#2-0384</t>
  </si>
  <si>
    <t>잇츠스킨 파워 10 원 샷 엘아이 크림</t>
  </si>
  <si>
    <t>It's Skin Power 10 Formula One Shot LI Cream</t>
  </si>
  <si>
    <t>IT385</t>
  </si>
  <si>
    <t>ITS#2-0385</t>
  </si>
  <si>
    <t>잇츠스킨 파워 10 원 샷 브이이 크림</t>
  </si>
  <si>
    <t>It's Skin Power 10 Formula One Shot VE Cream</t>
  </si>
  <si>
    <t>IT386</t>
  </si>
  <si>
    <t>ITS#2-0386</t>
  </si>
  <si>
    <t>잇츠스킨 파워 10 원 샷 더블유에이치 크림</t>
  </si>
  <si>
    <t>It's Skin Power 10 Formula One Shot WH Cream</t>
  </si>
  <si>
    <t>IT387</t>
  </si>
  <si>
    <t>ITS#2-0387</t>
  </si>
  <si>
    <t>잇츠스킨 파워 10 원 샷 더블유알 크림</t>
  </si>
  <si>
    <t>It's Skin Power 10 Formula One Shot WR Cream</t>
  </si>
  <si>
    <t>IT388</t>
  </si>
  <si>
    <t>ITS#2-0388</t>
  </si>
  <si>
    <t>케이스 케론 퍼프(90Φ) 11년</t>
  </si>
  <si>
    <t>It's Skin Caron puff(90Φ)-Case</t>
  </si>
  <si>
    <t xml:space="preserve"> - </t>
  </si>
  <si>
    <t>IT389</t>
  </si>
  <si>
    <t>ITS#2-0389</t>
  </si>
  <si>
    <t>NBR 원형 퍼프(2P) 11년</t>
  </si>
  <si>
    <t>It's Skin Round NBR Puff 2P</t>
  </si>
  <si>
    <t xml:space="preserve"> 2P </t>
  </si>
  <si>
    <t>IT390</t>
  </si>
  <si>
    <t>ITS#2-0390</t>
  </si>
  <si>
    <t>하우스 쫀쫀 퍼프</t>
  </si>
  <si>
    <t>It's Skin Elastic House Puff</t>
  </si>
  <si>
    <t xml:space="preserve"> 5p </t>
  </si>
  <si>
    <t>IT391</t>
  </si>
  <si>
    <t>ITS#2-0391</t>
  </si>
  <si>
    <t>후로킹 원형 퍼프(65￠) 11년</t>
  </si>
  <si>
    <t>It's Skin Flocking Round Puff(65￠)</t>
  </si>
  <si>
    <t>IT392</t>
  </si>
  <si>
    <t>ITS#2-0392</t>
  </si>
  <si>
    <t>고급 사선 퍼프(2P) 11년</t>
  </si>
  <si>
    <t>It's Skin High-quality Ellipse Puff(2P)</t>
  </si>
  <si>
    <t>2P</t>
  </si>
  <si>
    <t>IT393</t>
  </si>
  <si>
    <t>ITS#2-0393</t>
  </si>
  <si>
    <t>동그란 케론퍼프 2P</t>
  </si>
  <si>
    <t>It's Skin Round Carron Puff</t>
  </si>
  <si>
    <t xml:space="preserve"> 2p </t>
  </si>
  <si>
    <t>IT394</t>
  </si>
  <si>
    <t>ITS#2-0394</t>
  </si>
  <si>
    <t>잇츠스킨 잇츠 탑 프로페셔널 에어리 퍼프</t>
  </si>
  <si>
    <t>It's Skin It's Top Professional Airy Puff</t>
  </si>
  <si>
    <t>IT395</t>
  </si>
  <si>
    <t>ITS#2-0395</t>
  </si>
  <si>
    <t>잇츠스킨 순수 수분 오일</t>
  </si>
  <si>
    <t>It's Skin Pure Moisture Oil</t>
  </si>
  <si>
    <t>IT396</t>
  </si>
  <si>
    <t>ITS#2-0396</t>
  </si>
  <si>
    <t>잇츠스킨 순수 수분 크림</t>
  </si>
  <si>
    <t>It's Skin Pure Moisture Cream</t>
  </si>
  <si>
    <t>IT397</t>
  </si>
  <si>
    <t>ITS#2-0397</t>
  </si>
  <si>
    <t>잇츠스킨 순수 수분 젤</t>
  </si>
  <si>
    <t>It's Skin Pure Moisture Gel</t>
  </si>
  <si>
    <t>IT398</t>
  </si>
  <si>
    <t>ITS#2-0398</t>
  </si>
  <si>
    <t>잇츠스킨 순수 수분 하얀 꽃 에센스</t>
  </si>
  <si>
    <t xml:space="preserve">It's Skin Pure Moisture Snow Blossom Essence </t>
  </si>
  <si>
    <t>IT399</t>
  </si>
  <si>
    <t>ITS#2-0399</t>
  </si>
  <si>
    <t>잇츠스킨 퓨리티어 미셀라 립앤아이 리무버</t>
  </si>
  <si>
    <t>It's Skin Puritier Micellar Lip &amp; eye remover</t>
  </si>
  <si>
    <t>IT400</t>
  </si>
  <si>
    <t>ITS#2-0400</t>
  </si>
  <si>
    <t>잇츠스킨 퓨리티어 클렌징 밀크</t>
  </si>
  <si>
    <t>It's Skin Puritier Cleansing Milk</t>
  </si>
  <si>
    <t>IT401</t>
  </si>
  <si>
    <t>ITS#2-0401</t>
  </si>
  <si>
    <t>잇츠스킨 퓨리티어 미셀라 클렌징 워터</t>
  </si>
  <si>
    <t>It's Skin Puritier Micellar Cleansing Water</t>
  </si>
  <si>
    <t xml:space="preserve">300ml </t>
  </si>
  <si>
    <t>IT402</t>
  </si>
  <si>
    <t>ITS#2-0402</t>
  </si>
  <si>
    <t>잇츠스킨 소피스티케이트 센트유얼 핸드 포마드</t>
  </si>
  <si>
    <t>It's Skin Sophisticate Scentual Hand Pomade</t>
  </si>
  <si>
    <t>IT403</t>
  </si>
  <si>
    <t>ITS#2-0403</t>
  </si>
  <si>
    <t>잇츠스킨 스플렌디드 센트유얼 핸드 포마드</t>
  </si>
  <si>
    <t>It's Skin Splendid Scentual Hand Pomade</t>
  </si>
  <si>
    <t>IT404</t>
  </si>
  <si>
    <t>ITS#2-0404</t>
  </si>
  <si>
    <t>잇츠스킨 마제스틱 센트유얼 핸드 포마드</t>
  </si>
  <si>
    <t>It's Skin Majestic Scentual Hand Pomade</t>
  </si>
  <si>
    <t>IT405</t>
  </si>
  <si>
    <t>ITS#2-0405</t>
  </si>
  <si>
    <t>잇츠스킨 아이딜릭 센트유얼 핸드 포마드</t>
  </si>
  <si>
    <t>It's Skin Idyllic Scentual Hand Pomade</t>
  </si>
  <si>
    <t>IT406</t>
  </si>
  <si>
    <t>ITS#2-0406</t>
  </si>
  <si>
    <t>잇츠스킨 원드러스 센트유얼 핸드 포마드</t>
  </si>
  <si>
    <t>It's Skin Wondrous Scentual Hand Pomade</t>
  </si>
  <si>
    <t>IT407</t>
  </si>
  <si>
    <t>ITS#2-0407</t>
  </si>
  <si>
    <t>잇츠스킨 인챈티드 센트유얼 핸드 포마드</t>
  </si>
  <si>
    <t>It's Skin Enchanted Scentual Hand Pomade</t>
  </si>
  <si>
    <t>IT408</t>
  </si>
  <si>
    <t>ITS#2-0408</t>
  </si>
  <si>
    <t>잇츠스킨 소피스티케이트 센트유얼 바디 워시</t>
  </si>
  <si>
    <t>It's Skin Sophisticate Scentual Body Wash</t>
  </si>
  <si>
    <t>310 ml</t>
  </si>
  <si>
    <t>IT409</t>
  </si>
  <si>
    <t>ITS#2-0409</t>
  </si>
  <si>
    <t>잇츠스킨 소피스티케이트 센트유얼 바디 로션</t>
  </si>
  <si>
    <t>It's Skin Sophisticate Scentual Body Lotion</t>
  </si>
  <si>
    <t>IT410</t>
  </si>
  <si>
    <t>ITS#2-0410</t>
  </si>
  <si>
    <t>잇츠스킨 소피스티케이트 센트유얼 바디 크림</t>
  </si>
  <si>
    <t>It's Skin Sophisticate Scentual Body Cream</t>
  </si>
  <si>
    <t>IT411</t>
  </si>
  <si>
    <t>ITS#2-0411</t>
  </si>
  <si>
    <t>잇츠스킨 스플렌디드 센트유얼 바디 워시</t>
  </si>
  <si>
    <t>It's Skin Splendid Scentual Body Wash</t>
  </si>
  <si>
    <t>IT412</t>
  </si>
  <si>
    <t>ITS#2-0412</t>
  </si>
  <si>
    <t>잇츠스킨 스플렌디드 센트유얼 바디 로션</t>
  </si>
  <si>
    <t>It's Skin Splendid Scentual Body Lotion</t>
  </si>
  <si>
    <t>IT413</t>
  </si>
  <si>
    <t>ITS#2-0413</t>
  </si>
  <si>
    <t>잇츠스킨 스플렌디드 센트유얼 바디 크림</t>
  </si>
  <si>
    <t>It's Skin Splendid Scentual Body Cream</t>
  </si>
  <si>
    <t>IT414</t>
  </si>
  <si>
    <t>ITS#2-0414</t>
  </si>
  <si>
    <t>잇츠스킨 시크릿 바디 솔루션 미백 에센스</t>
  </si>
  <si>
    <t>It's Skin Secret Body Solution Whitening essence</t>
  </si>
  <si>
    <t>IT415</t>
  </si>
  <si>
    <t>ITS#2-0415</t>
  </si>
  <si>
    <t>잇츠스킨 시크릿 솔루션 웨딩드레스 핑크 마스크</t>
  </si>
  <si>
    <t>It's Skin Secret Solution Wedding Dress Pink Mask</t>
  </si>
  <si>
    <t>27g*1ea</t>
  </si>
  <si>
    <t>IT416</t>
  </si>
  <si>
    <t>ITS#2-0416</t>
  </si>
  <si>
    <t>잇츠스킨 시크릿 솔루션 웨딩드레스 핑크 마스크(10)</t>
  </si>
  <si>
    <t>It's Skin Secret Solution Wedding Dress Pink Mask(10 pcs)</t>
  </si>
  <si>
    <t>27g*10ea</t>
  </si>
  <si>
    <t>IT417</t>
  </si>
  <si>
    <t>ITS#2-0417</t>
  </si>
  <si>
    <t>잇츠스킨 시크릿 솔루션 웨딩 드레스 화이트 크림</t>
  </si>
  <si>
    <t>It's Skin Secret Solution Wedding Dress White Cream</t>
  </si>
  <si>
    <t>IT418</t>
  </si>
  <si>
    <t>ITS#2-0418</t>
  </si>
  <si>
    <t>잇츠스킨 시크릿 솔루션 웨딩 드레스 페이셜 크림</t>
  </si>
  <si>
    <t xml:space="preserve">It's Skin Secret Solution Wedding Dress Facial Cream </t>
  </si>
  <si>
    <t>IT419</t>
  </si>
  <si>
    <t>ITS#2-0419</t>
  </si>
  <si>
    <t>잇츠스킨 시크릿 솔루션 클리어 에센스</t>
  </si>
  <si>
    <t>It's Skin Secret Solution Clear Essence</t>
  </si>
  <si>
    <t>75ml</t>
  </si>
  <si>
    <t>IT420</t>
  </si>
  <si>
    <t>ITS#2-0420</t>
  </si>
  <si>
    <t>잇츠스킨 셀프케어 풋 모이스처 마스크</t>
  </si>
  <si>
    <t xml:space="preserve">It's Skin Self Care Foot Moisture Mask </t>
  </si>
  <si>
    <t>IT421</t>
  </si>
  <si>
    <t>ITS#2-0421</t>
  </si>
  <si>
    <t>잇츠스킨 셀프케어 풋 필링</t>
  </si>
  <si>
    <t>It's Skin Selfcare Foot Peeling</t>
  </si>
  <si>
    <t xml:space="preserve"> 20ml*2ea </t>
  </si>
  <si>
    <t>IT422</t>
  </si>
  <si>
    <t>ITS#2-0422</t>
  </si>
  <si>
    <t>잇츠스킨 프리미엄 핸드 셀프 케어 시트</t>
  </si>
  <si>
    <t>It's Skin Premium Hand Self Care Sheet</t>
  </si>
  <si>
    <t xml:space="preserve">  2ea </t>
  </si>
  <si>
    <t>IT423</t>
  </si>
  <si>
    <t>ITS#2-0423</t>
  </si>
  <si>
    <t>모공 클렌징 실크볼 11년</t>
  </si>
  <si>
    <t>It's Skin Pore Cleansing Silk Ball</t>
  </si>
  <si>
    <t>12p</t>
  </si>
  <si>
    <t>IT424</t>
  </si>
  <si>
    <t>ITS#2-0424</t>
  </si>
  <si>
    <t>잇츠스킨 스마트 솔루션 365 실키 선블록</t>
  </si>
  <si>
    <t>It's Skin Smart Solution 365 Silky Sun Block</t>
  </si>
  <si>
    <t>IT425</t>
  </si>
  <si>
    <t>ITS#2-0425</t>
  </si>
  <si>
    <t>잇츠스킨 스마트솔루션 365 매트피니쉬 선 젤</t>
  </si>
  <si>
    <t>It's Skin Smart Solution 365 Matt Finish Sun Gel</t>
  </si>
  <si>
    <t>IT426</t>
  </si>
  <si>
    <t>ITS#2-0426</t>
  </si>
  <si>
    <t>잇츠스킨 에스엠엘티 아이 레스큐 크림</t>
  </si>
  <si>
    <t>IT'S SKIN SmlT EYE RESCUE CREAM</t>
  </si>
  <si>
    <t>20 ml</t>
  </si>
  <si>
    <t>IT427</t>
  </si>
  <si>
    <t>ITS#2-0427</t>
  </si>
  <si>
    <t>잇츠스킨 에스엠엘티 멀티 스팟 코렉팅 세럼</t>
  </si>
  <si>
    <t>IT'S SKIN SmlT MULTI SPOT CORRECTING SERUM</t>
  </si>
  <si>
    <t>15 ml</t>
  </si>
  <si>
    <t>IT428</t>
  </si>
  <si>
    <t>ITS#2-0428</t>
  </si>
  <si>
    <t>잇츠스킨 에스엠엘티 듀얼 에센셜 플루이드</t>
  </si>
  <si>
    <t>IT'S SKIN SmlT DUAL ESSENTIAL FLUID</t>
  </si>
  <si>
    <t>52 ml * 2ea</t>
  </si>
  <si>
    <t>IT429</t>
  </si>
  <si>
    <t>ITS#2-0429</t>
  </si>
  <si>
    <t>잇츠스킨 스네일 모이스쳐 마스크 시트</t>
  </si>
  <si>
    <t>It's Skin Snail Moisture Mask Sheet</t>
  </si>
  <si>
    <t>IT430</t>
  </si>
  <si>
    <t>ITS#2-0430</t>
  </si>
  <si>
    <t>루비셀 스폰지 팁(4P) 11년</t>
  </si>
  <si>
    <t>It's Skin Double Sponge Tip(4P)</t>
  </si>
  <si>
    <t>IT431</t>
  </si>
  <si>
    <t>ITS#2-0431</t>
  </si>
  <si>
    <t>잇츠스킨 생생 대나무 마스크 시트</t>
  </si>
  <si>
    <t>It's Skin The Fresh Mask Sheet Bamboo</t>
  </si>
  <si>
    <t>19g</t>
  </si>
  <si>
    <t>IT432</t>
  </si>
  <si>
    <t>ITS#2-0432</t>
  </si>
  <si>
    <t>잇츠스킨 생생 당근 마스크 시트</t>
  </si>
  <si>
    <t>It's Skin The Fresh Mask Sheet Carrot</t>
  </si>
  <si>
    <t>IT433</t>
  </si>
  <si>
    <t>ITS#2-0433</t>
  </si>
  <si>
    <t>잇츠스킨 생생 꿀 마스크 시트</t>
  </si>
  <si>
    <t>It's Skin The Fresh Mask Sheet Honey</t>
  </si>
  <si>
    <t>IT434</t>
  </si>
  <si>
    <t>ITS#2-0434</t>
  </si>
  <si>
    <t>잇츠스킨 생생 블루베리 마스크 시트</t>
  </si>
  <si>
    <t>It's Skin The Fresh Mask Sheet Blueberry</t>
  </si>
  <si>
    <t>21g</t>
  </si>
  <si>
    <t>IT435</t>
  </si>
  <si>
    <t>ITS#2-0435</t>
  </si>
  <si>
    <t>잇츠스킨 생생 아보카도 마스크 시트</t>
  </si>
  <si>
    <t>It's Skin The Fresh Mask Sheet Avocado</t>
  </si>
  <si>
    <t>IT436</t>
  </si>
  <si>
    <t>ITS#2-0436</t>
  </si>
  <si>
    <t>잇츠스킨 생생 알로에 마스크 시트</t>
  </si>
  <si>
    <t xml:space="preserve">It's Skin The Fresh Mask Sheet Aloe </t>
  </si>
  <si>
    <t>IT437</t>
  </si>
  <si>
    <t>ITS#2-0437</t>
  </si>
  <si>
    <t>잇츠스킨 생생 티트리 마스크 시트</t>
  </si>
  <si>
    <t>It's Skin The Fresh Mask Sheet Tea Tree</t>
  </si>
  <si>
    <t>IT438</t>
  </si>
  <si>
    <t>ITS#2-0438</t>
  </si>
  <si>
    <t>잇츠스킨 생생 석류 마스크 시트</t>
  </si>
  <si>
    <t>It's Skin The Fresh Mask Sheet Pomegrante</t>
  </si>
  <si>
    <t>IT439</t>
  </si>
  <si>
    <t>ITS#2-0439</t>
  </si>
  <si>
    <t>잇츠스킨 생생 장미 마스크 시트</t>
  </si>
  <si>
    <t xml:space="preserve">It's Skin The Fresh Mask Sheet Rose </t>
  </si>
  <si>
    <t>IT440</t>
  </si>
  <si>
    <t>ITS#2-0440</t>
  </si>
  <si>
    <t>잇츠스킨 생생 올리브 마스크 시트</t>
  </si>
  <si>
    <t>It's Skin The Fresh Mask Sheet Olive</t>
  </si>
  <si>
    <t>IT441</t>
  </si>
  <si>
    <t>ITS#2-0441</t>
  </si>
  <si>
    <t>잇츠스킨 생생 코코넛 마스크 시트</t>
  </si>
  <si>
    <t>It's Skin The Fresh Mask Sheet Coconut</t>
  </si>
  <si>
    <t>IT442</t>
  </si>
  <si>
    <t>ITS#2-0442</t>
  </si>
  <si>
    <t>잇츠스킨 생생 레몬 마스크 시트</t>
  </si>
  <si>
    <t>It's Skin The Fresh Mask Sheet Lemon</t>
  </si>
  <si>
    <t>IT443</t>
  </si>
  <si>
    <t>ITS#2-0443</t>
  </si>
  <si>
    <t>잇츠스킨 생생 토마토 마스크 시트</t>
  </si>
  <si>
    <t>It's Skin The Fresh Mask Sheet Tomato</t>
  </si>
  <si>
    <t>IT444</t>
  </si>
  <si>
    <t>ITS#2-0444</t>
  </si>
  <si>
    <t>잇츠스킨 더 옴므 스킨 밸런스 에멀전</t>
  </si>
  <si>
    <t>It's Skin The Homme Skin Balance Emulsion</t>
  </si>
  <si>
    <t>IT445</t>
  </si>
  <si>
    <t>ITS#2-0445</t>
  </si>
  <si>
    <t>잇츠스킨 더 옴므 더블 샷 모이스처 플루이드</t>
  </si>
  <si>
    <t>It's Skin The Homme Double Shot Moisture Fluid</t>
  </si>
  <si>
    <t>IT446</t>
  </si>
  <si>
    <t>ITS#2-0446</t>
  </si>
  <si>
    <t>잇츠스킨 더 옴므 더블 샷 밸런싱 플루이드</t>
  </si>
  <si>
    <t>It's Skin The Homme Double Shot Balancing Fluid</t>
  </si>
  <si>
    <t>IT447</t>
  </si>
  <si>
    <t>ITS#2-0447</t>
  </si>
  <si>
    <t>잇츠스킨 더 옴므 스킨 밸런스 토너</t>
  </si>
  <si>
    <t>It's Skin The Homme Skin Balance Toner</t>
  </si>
  <si>
    <t>IT448</t>
  </si>
  <si>
    <t>ITS#2-0448</t>
  </si>
  <si>
    <t>잇츠스킨 어반 클래식 트랜스포머</t>
  </si>
  <si>
    <t>It’s Skin Urban Classic Transfoamer</t>
  </si>
  <si>
    <t>IT449</t>
  </si>
  <si>
    <t>ITS#2-0449</t>
  </si>
  <si>
    <t>잇츠스킨 어반 클래식 맨즈 선 비비</t>
  </si>
  <si>
    <t>It's Skin URBAN CLASSIC MENS SUN BB</t>
  </si>
  <si>
    <t>IT450</t>
  </si>
  <si>
    <t>ITS#2-0450</t>
  </si>
  <si>
    <t>잇츠스킨 유브이 어웨이 모이스트 점보 선블럭</t>
  </si>
  <si>
    <t>It's Skin UV Away Moist Jumbo Sun Block</t>
  </si>
  <si>
    <t>IT451</t>
  </si>
  <si>
    <t>ITS#2-0451</t>
  </si>
  <si>
    <t>잇츠스킨 유브이 어웨이 퍼펙트 선블럭</t>
  </si>
  <si>
    <t>It's Skin UV Away Perfect Sun Block</t>
  </si>
  <si>
    <t>IT452</t>
  </si>
  <si>
    <t>ITS#2-0452</t>
  </si>
  <si>
    <t>잇츠스킨 유브이 어웨이 워터프루프 선블럭</t>
  </si>
  <si>
    <t>It's Skin UV Away Waterproof Sun Block</t>
  </si>
  <si>
    <t>IT453</t>
  </si>
  <si>
    <t>ITS#2-0453</t>
  </si>
  <si>
    <t>유브이 레이어 선스틱 마일드</t>
  </si>
  <si>
    <t>It's Skin UV Layer Sun Stick 02 Mild</t>
  </si>
  <si>
    <t>IT454</t>
  </si>
  <si>
    <t>ITS#2-0454</t>
  </si>
  <si>
    <t>유브이 레이어 선스틱 쿨링</t>
  </si>
  <si>
    <t>It's Skin UV Layer Sun Stick 03 Cooling</t>
  </si>
  <si>
    <t>IT455</t>
  </si>
  <si>
    <t>ITS#2-0455</t>
  </si>
  <si>
    <t>잇츠스킨 프레스티지 데스까르고 옴므 스페셜 세트 (면세)</t>
  </si>
  <si>
    <t>It's Skin Prestige d'Escargot Homme Special Set (For Duty Free Shop)</t>
  </si>
  <si>
    <t>Tonique - 120 ml
Lotion - 118 ml
Foam - 150 ml
Tonique Sample - 15 ml
Lotion Sample -  15 ml
Foam - 30 ml</t>
  </si>
  <si>
    <t>IT456</t>
  </si>
  <si>
    <t>ITS#2-0456</t>
  </si>
  <si>
    <t>잇츠스킨 프레스티지 끄렘 진생 미니 컬렉션(면세)</t>
  </si>
  <si>
    <t>It's Skin Prestige Crème Ginseng Mini Collection (For Duty Free Shop)</t>
  </si>
  <si>
    <t>IT457</t>
  </si>
  <si>
    <t>ITS#2-0457</t>
  </si>
  <si>
    <t>잇츠스킨 순수 수분 2in1 크림(면세)</t>
  </si>
  <si>
    <t>It's Skin Pure Watery 2-in-1 Cream (For Duty Free Shop)</t>
  </si>
  <si>
    <t>IT458</t>
  </si>
  <si>
    <t>ITS#2-0458</t>
  </si>
  <si>
    <t>잇츠스킨 히아루론산 보습 마스크 시트 세트(면세)</t>
  </si>
  <si>
    <t>It's Skin Hyaluronic Acid Moisture Mask Sheet Set (For Duty Free Shop)</t>
  </si>
  <si>
    <t>17g*10 ea</t>
  </si>
  <si>
    <t>IT459</t>
  </si>
  <si>
    <t>ITS#2-0459</t>
  </si>
  <si>
    <t>잇츠스킨 콜라겐 탄력 마스크 시트 세트(면세)</t>
  </si>
  <si>
    <t>It's Skin Collagen Nutrition Mask Sheet Set (For Duty Free Shop)</t>
  </si>
  <si>
    <t>IT460</t>
  </si>
  <si>
    <t>ITS#2-0460</t>
  </si>
  <si>
    <t>잇츠스킨 알로에 진정 마스크 시트 세트(면세)</t>
  </si>
  <si>
    <t>It's Skin Aloe Relaxing Mask Sheet Set (For Duty Free Shop)</t>
  </si>
  <si>
    <t>IT461</t>
  </si>
  <si>
    <t>ITS#2-0461</t>
  </si>
  <si>
    <t>잇츠스킨 그린티 수분 마스크 시트 세트(면세)</t>
  </si>
  <si>
    <t>It's Skin Greentea Watery Mask Sheet Set (For Duty Free Shop)</t>
  </si>
  <si>
    <t>IT462</t>
  </si>
  <si>
    <t>ITS#2-0462</t>
  </si>
  <si>
    <t>잇츠스킨 허니비 뉴트리션 마스크 시트 세트(면세)</t>
  </si>
  <si>
    <t>It's Skin Honeybee Nutrition Mask Sheet Set (For Duty Free Shop)</t>
  </si>
  <si>
    <t xml:space="preserve"> 22g*10 ea</t>
  </si>
  <si>
    <t>IT463</t>
  </si>
  <si>
    <t>ITS#2-0463</t>
  </si>
  <si>
    <t>잇츠스킨 제비집 래디언스 마스크 시트 세트(면세)</t>
  </si>
  <si>
    <t>It's Skin Bird's nest Radiance Mask Sheet Set (For Duty Free Shop)</t>
  </si>
  <si>
    <t>IT464</t>
  </si>
  <si>
    <t>ITS#2-0464</t>
  </si>
  <si>
    <t>잇츠스킨 시네이크 바이탈 마스크 시트 세트(면세)</t>
  </si>
  <si>
    <t>It's Skin Synake Vital Mask Sheet (For Duty Free Shop)</t>
  </si>
  <si>
    <t>IT465</t>
  </si>
  <si>
    <t>ITS#2-0465</t>
  </si>
  <si>
    <t>잇츠스킨 시크릿솔루션 웨딩드레스 화이트크림 세트(면세)</t>
  </si>
  <si>
    <t>It's Skin Secret Solution Wedding Dress White Cream Set (For Duty Free Shop)</t>
  </si>
  <si>
    <t>100ml*3 ea</t>
  </si>
  <si>
    <t>IT466</t>
  </si>
  <si>
    <t>ITS#2-0466</t>
  </si>
  <si>
    <t>잇츠스킨 콜라겐 탄력 2종 스페셜 세트(수인전용)</t>
  </si>
  <si>
    <t>It's Skin Collagen Nutrition Special set (For Soo in)</t>
  </si>
  <si>
    <t>150ml+150ml</t>
  </si>
  <si>
    <t>IT467</t>
  </si>
  <si>
    <t>ITS#2-0467</t>
  </si>
  <si>
    <t>잇츠스킨 히아루론산 보습 2종 스페셜 세트(수인전용)</t>
  </si>
  <si>
    <t>It's Skin Hyaluronic Acid Moisture Special set (For Soo in)</t>
  </si>
  <si>
    <t>IT468</t>
  </si>
  <si>
    <t>ITS#2-0468</t>
  </si>
  <si>
    <t>잇츠스킨 콜라겐 탄력 5종 스페셜 세트 (해외)</t>
  </si>
  <si>
    <t>It's Skin Collagen Nutrition Special set(5pcs)</t>
  </si>
  <si>
    <t>40ml/50ml/25ml/150ml*2</t>
  </si>
  <si>
    <t>IT469</t>
  </si>
  <si>
    <t>ITS#2-0469</t>
  </si>
  <si>
    <t>잇츠스킨 콜라겐 아이 마스크 시트 (해외)</t>
  </si>
  <si>
    <t>Collagen Eye Mask Sheet</t>
  </si>
  <si>
    <t>IT470</t>
  </si>
  <si>
    <t>ITS#2-0470</t>
  </si>
  <si>
    <t>파워 10 포뮬라 VE 세트 마스크</t>
  </si>
  <si>
    <t>It's Skin Power 10 Formula VE Mask Sheet Set</t>
  </si>
  <si>
    <t> 27g*10EA</t>
  </si>
  <si>
    <t>IT471</t>
  </si>
  <si>
    <t>ITS#2-0471</t>
  </si>
  <si>
    <t>파워 10 포뮬라 VC 세트 마스크</t>
  </si>
  <si>
    <t>It's Skin Power 10 Formula VC Mask Sheet Set</t>
  </si>
  <si>
    <t> 25g*10EA</t>
  </si>
  <si>
    <t>IT472</t>
  </si>
  <si>
    <t>ITS#2-0472</t>
  </si>
  <si>
    <t>파워 10 포뮬라 VB 세트 마스크</t>
  </si>
  <si>
    <t>It's Skin Power 10 Formula VB Mask Sheet Set</t>
  </si>
  <si>
    <t>IT473</t>
  </si>
  <si>
    <t>ITS#2-0473</t>
  </si>
  <si>
    <t>파워 10 포뮬라 GF 세트 마스크</t>
  </si>
  <si>
    <t>It's Skin Power 10 Formula GF Mask Sheet Set</t>
  </si>
  <si>
    <t>IT474</t>
  </si>
  <si>
    <t>ITS#2-0474</t>
  </si>
  <si>
    <t>그린티 카밍 클렌징 젤</t>
  </si>
  <si>
    <t>Green Tea Caming cleansing gel</t>
  </si>
  <si>
    <t>JM SOLUTION</t>
  </si>
  <si>
    <t>JM001</t>
  </si>
  <si>
    <t>제이엠솔루션 꿀광 로얄 프로폴리스 마스크</t>
  </si>
  <si>
    <t>JMSOLUTION HONEY LUMINOUS ROYAL PROPOLIS MASK Black</t>
  </si>
  <si>
    <t>JM002</t>
  </si>
  <si>
    <t>제이엠솔루션 꿀광 로얄 프로폴리스 마스크 플러스</t>
  </si>
  <si>
    <t>JMSOLUTION HONEY LUMINOUS ROYAL PROPOLIS MASK Plus</t>
  </si>
  <si>
    <t>JM003</t>
  </si>
  <si>
    <t>제이엠솔루션 꿀광 로얄 프로폴리스 앰플 마스크 블랙</t>
  </si>
  <si>
    <t>JMSOLUTION HONEY LUMINOUS ROYAL PROPOLIS AMPOULE MASK Black</t>
  </si>
  <si>
    <t>JM004</t>
  </si>
  <si>
    <t>제이엠솔루션 꿀광 로얄 프로폴리스 바이오 셀룰로오스 마스크 블랙</t>
  </si>
  <si>
    <t>JMSOLUTION HONEY LUMINOUS ROYAL PROPOLIS BIO CELLULOSE MASK Black</t>
  </si>
  <si>
    <t>JM005</t>
  </si>
  <si>
    <t>제이엠솔루션 청광 마린 진주 딥 모이스처 마스크 펄</t>
  </si>
  <si>
    <t>JMSOLUTION MARINE LUMINOUS PEARL DEEP MOISTURE MASK Pearl</t>
  </si>
  <si>
    <t>JM006</t>
  </si>
  <si>
    <t>제이엠솔루션 청광 마린 흑진주 밸런싱 마스크 펄</t>
  </si>
  <si>
    <t>JMSOLUTION MARINE LUMINOUS BLACK PEARL BALANCING MASK Pearl</t>
  </si>
  <si>
    <t>JM007</t>
  </si>
  <si>
    <t>제이엠솔루션 청광 마린 흑진주 블랙헤드 3스텝 펄</t>
  </si>
  <si>
    <t>JMSOLUTION MARINE LUMINOUS PEARL DEEP BLACKHEAD 3STEP PEARL</t>
  </si>
  <si>
    <t>JM008</t>
  </si>
  <si>
    <t>제이엠솔루션 물광 에스오에스 링거 마스크 블랙</t>
  </si>
  <si>
    <t>JMSOLUTION WATER LUMINOUS S.O.S RINGER MASK Black</t>
  </si>
  <si>
    <t>JM009</t>
  </si>
  <si>
    <t>제이엠솔루션 물광 에스오에스 링거 마스크 플러스</t>
  </si>
  <si>
    <t>JMSOLUTION WATER LUMINOUS S.O.S RINGER MASK PLUS</t>
  </si>
  <si>
    <t>미정</t>
  </si>
  <si>
    <t>Checking</t>
  </si>
  <si>
    <t>JM010</t>
  </si>
  <si>
    <t>제이엠솔루션 물광 에스오에스 앰플 히아루로닉 마스크 블랙</t>
  </si>
  <si>
    <t xml:space="preserve">JMSOLUTION WATER LUMINOUS S.O.S AMPOULE HYALURONIC MASK Black </t>
  </si>
  <si>
    <t>JM011</t>
  </si>
  <si>
    <t>제이엠솔루션 물광 에스오에스 앰플 히아루로닉 마스크 플러스</t>
  </si>
  <si>
    <t>JMSOLUTION WATER LUMINOUS S.O.S AMPOULE HYALURONIC MASK PLUS</t>
  </si>
  <si>
    <t>JM012</t>
  </si>
  <si>
    <t>제이엠솔루션 물광 골든 코쿤 마스크 블랙</t>
  </si>
  <si>
    <t>JMSOLUTION WATER LUMINOUS GOLDEN COCOON MASK Black</t>
  </si>
  <si>
    <t>JM013</t>
  </si>
  <si>
    <t>제이엠솔루션 물광 골든 코쿤 마스크 플러스</t>
  </si>
  <si>
    <t>JMSOLUTION WATER LUMINOUS GOLDEN COCOON MASK PLUS</t>
  </si>
  <si>
    <t>JM014</t>
  </si>
  <si>
    <t>제이엠솔루션 물광 실키 코쿤 마스크 블랙</t>
  </si>
  <si>
    <t>JMSOLUTION WATER LUMINOUS SILKY COCOON MASK Black</t>
  </si>
  <si>
    <t>JM015</t>
  </si>
  <si>
    <t>제이엠솔루션 비타 코쿤 붕대 타이트닝 마스크</t>
  </si>
  <si>
    <t>JMSOLUTION VITA COCOON MESH TIGHTENING MASK</t>
  </si>
  <si>
    <t>JM016</t>
  </si>
  <si>
    <t>제이엠솔루션 물광 에스오에스 앰플 더블 인 마스크 블랙</t>
  </si>
  <si>
    <t>JMSOLUTION WATER LUMINOUS S.O.S AMPOULE DOUBLE IN MASK Black</t>
  </si>
  <si>
    <t>JM017</t>
  </si>
  <si>
    <t>제이엠솔루션 물광 에스오에스 앰플 비타 마스크 블랙</t>
  </si>
  <si>
    <t>JMSOLUTION WATER LUMINOUS S.O.S AMPOULE VITA MASK Black</t>
  </si>
  <si>
    <t>JM018</t>
  </si>
  <si>
    <t>제이엠솔루션 물광 에스오에스 앰플 비타 마스크 플러스</t>
  </si>
  <si>
    <t>JMSOLUTION WATER LUMINOUS S.O.S AMPOULE VITA MASK PLUS</t>
  </si>
  <si>
    <t>JM019</t>
  </si>
  <si>
    <t>제이엠솔루션 물광 에스오에스 링거 아미노 마스크 블랙</t>
  </si>
  <si>
    <t>JMSOLUTION WATER LUMINOUS S.O.S RINGER AMINO MASK Black</t>
  </si>
  <si>
    <t>JM020</t>
  </si>
  <si>
    <t>제이엠솔루션 윤광 플라워 퍼밍 마스크 로즈</t>
  </si>
  <si>
    <t>JMSOLUTION GLOW LUMINOUS FLOWER FIRMING MASK Rose</t>
  </si>
  <si>
    <t>JM021</t>
  </si>
  <si>
    <t>제이엠솔루션 윤광 오로라 마스크</t>
  </si>
  <si>
    <t>JMSOLUTION GLOW LUMINOUS AURORA MASK</t>
  </si>
  <si>
    <t>JM022</t>
  </si>
  <si>
    <t>제이엠솔루션 물광 아보카도 오일 앰플 마스크 블랙</t>
  </si>
  <si>
    <t>JMSOLUTION WATER LUMINOUS AVOCADO OIL PMPOULE MASK Black</t>
  </si>
  <si>
    <t>JM023</t>
  </si>
  <si>
    <t>제이엠솔루션 물광 아보카도 너리싱 인 오일 마스크 블랙 </t>
  </si>
  <si>
    <t xml:space="preserve">JMSOLUTION WATER LUMINOUS AVOCADO NOURISHING IN OIL MASK Black </t>
  </si>
  <si>
    <t>JM024</t>
  </si>
  <si>
    <t>제이엠솔루션 더마케어 세라마이드 아쿠아 캡슐 마스크 클리어</t>
  </si>
  <si>
    <t>JMSOLUTION DERMA CARE CERAMIDE AQUA CAPSULE MASK CLEAR</t>
  </si>
  <si>
    <t>JM025</t>
  </si>
  <si>
    <t>제이엠솔루션 더마 케어 센텔라 리페어 캡슐 마스크 클리어</t>
  </si>
  <si>
    <t>JMSOLUTION DERMA CARE CENTELLA REPAIR CAPSULE MASK</t>
  </si>
  <si>
    <t>JM026</t>
  </si>
  <si>
    <t>제이엠솔루션 더마 케어 세라마이드 모이스처 거즈 마스크</t>
  </si>
  <si>
    <t>JMSOLUTION DERMA CARE CERAMIDE MOISTURE GAUZE MASK</t>
  </si>
  <si>
    <t>JM027</t>
  </si>
  <si>
    <t>제이엠솔루션 락토 사카로미세스 황금미 마스크 라이스</t>
  </si>
  <si>
    <t>JMSOLUTION LACTO SACCHAROMYCES GOLDEN RICE MASK Rice</t>
  </si>
  <si>
    <t>JM028</t>
  </si>
  <si>
    <t>제이엠솔루션 기부 마스크 세이브</t>
  </si>
  <si>
    <t>JMSOLUTION DONATION MASK SAVE</t>
  </si>
  <si>
    <t>JM029</t>
  </si>
  <si>
    <t>제이엠솔루션 기부 마스크 드림</t>
  </si>
  <si>
    <t>JMSOLUTION DONATION MASK DREAM</t>
  </si>
  <si>
    <t>JM030</t>
  </si>
  <si>
    <t>제이엠솔루션 액티브 핑크 스네일 브라이트닝 마스크</t>
  </si>
  <si>
    <t xml:space="preserve">JMSOLUTION ACTIVE PINK SNAIL BRIGHTENING MASK </t>
  </si>
  <si>
    <t>JM031</t>
  </si>
  <si>
    <t>제이엠솔루션 액티브 젤리피쉬 바이탈 마스크</t>
  </si>
  <si>
    <t>JMSOLUTION ACTIVE JELLYFISH VITAL MASK</t>
  </si>
  <si>
    <t>JM032</t>
  </si>
  <si>
    <t>제이엠솔루션 액티브 버드 네스트 모이스처 마스크</t>
  </si>
  <si>
    <t xml:space="preserve">JMSOLUTION ACTIVE BIRDS' NEST MOISTURE MASK </t>
  </si>
  <si>
    <t>JM033</t>
  </si>
  <si>
    <t>제이엠솔루션 액티브 골든 캐비어 너리싱 마스크</t>
  </si>
  <si>
    <t>JMSOLUTION ACTIVE GOLDEN CAVIAR NOURISHING MASK</t>
  </si>
  <si>
    <t>JM034</t>
  </si>
  <si>
    <t>제이엠솔루션 크리스탈 아쿠아 콜라겐 마스크 쥬얼</t>
  </si>
  <si>
    <t>JMSOLUTION CRYSTAL AQUA COLLAGEN MASK JEWEL</t>
  </si>
  <si>
    <t>JM035</t>
  </si>
  <si>
    <t>제이엠솔루션 액티브 연꽃 너리싱 마스크 얼티밋</t>
  </si>
  <si>
    <t>JMSOLUTION ACTIVE LOTUS NOURISHING MASK ULTIMATE</t>
  </si>
  <si>
    <t>JM036</t>
  </si>
  <si>
    <t>제이엠솔루션 액티브 플루메리아 밸런싱 마스크 얼티밋</t>
  </si>
  <si>
    <t>JMSOLUTION ACTIVE PLUMERIA BALANCING MASK ULTIMATE</t>
  </si>
  <si>
    <t>JM037</t>
  </si>
  <si>
    <t>제이엠솔루션 액티브 오키드 모이스처 마스크 얼티밋</t>
  </si>
  <si>
    <t>JMSOLUTION ACTIVE ORCHID MOISTURE MASK ULTIMATE</t>
  </si>
  <si>
    <t>JM038</t>
  </si>
  <si>
    <t>제이엠솔루션 액티브 자스민 톤 업 마스크 얼티밋</t>
  </si>
  <si>
    <t>JMSOLUTION ACTIVE JASMINE TONE UP MASK ULTIMATE</t>
  </si>
  <si>
    <t>JM039</t>
  </si>
  <si>
    <t>제이엠솔루션 액티브 아스탄잔틴 에이지케어 마스크 프라임</t>
  </si>
  <si>
    <t xml:space="preserve">JMSOLUTION ACTIVE ASTAXANTHIN AGECARE MASK PRIME </t>
  </si>
  <si>
    <t>JM040</t>
  </si>
  <si>
    <t>제이엠솔루션 액티브 시호오스 퍼밍 마스크 프라임</t>
  </si>
  <si>
    <t>JMSOLUTION ACTIVE SEAHORSE FIRMING MASK PRIME</t>
  </si>
  <si>
    <t>JM041</t>
  </si>
  <si>
    <t>제이엠솔루션 플라센 라놀린 마스크 퓨어</t>
  </si>
  <si>
    <t>JMSOLUTION PLACEN LANOLIN MASK PURE</t>
  </si>
  <si>
    <t>JM042</t>
  </si>
  <si>
    <t>제이엠솔루션 플라센 호오스 마스크 퓨어</t>
  </si>
  <si>
    <t>JMSOLUTION PLACEN HORSE MASK PURE</t>
  </si>
  <si>
    <t>JM043</t>
  </si>
  <si>
    <t>제이엠솔루션 플라센 콜라겐 마스크 퓨어</t>
  </si>
  <si>
    <t>JMSOLUTION PLACEN COLLAGEN MASK PURE</t>
  </si>
  <si>
    <t>JM044</t>
  </si>
  <si>
    <t>제이엠솔루션 글로리 아쿠아 풀러린 마스크 디럭스</t>
  </si>
  <si>
    <t>JMSOLUTION GLORY AQUA FULLERENE MASK DELUXE</t>
  </si>
  <si>
    <t>JM045</t>
  </si>
  <si>
    <t>제이엠솔루션 글로리 아쿠아 토코페롤 비타민씨 마스크 디럭스</t>
  </si>
  <si>
    <t>JMSOLUTION GLORY AQUA TOCOPHEROL VITAMIN C MASK DELUXE</t>
  </si>
  <si>
    <t>JM046</t>
  </si>
  <si>
    <t>제이엠솔루션 글로리 아쿠아 이데베논 에그 마스크 디럭스</t>
  </si>
  <si>
    <t>JMSOLUTION GLORY AQUA IDEBENONE EGG MASK DELUXE</t>
  </si>
  <si>
    <t>JM047</t>
  </si>
  <si>
    <t>제이엠솔루션 에델바이스 빙하수 알프스 마스크 스노우</t>
  </si>
  <si>
    <t>JMSOLUTION EDELWEISS GLACIER WATER ALPS MASK SNOW</t>
  </si>
  <si>
    <t>JM048</t>
  </si>
  <si>
    <t>제이엠솔루션 동백 빙하수 아이슬란드 마스크 스노우</t>
  </si>
  <si>
    <t>JMSOLUTION CAMELLIA GLACIER WATER ICELAND MASK SNOW</t>
  </si>
  <si>
    <t>JM049</t>
  </si>
  <si>
    <t>제이엠솔루션 설연화 빙하수 알래스카 마스크 스노우</t>
  </si>
  <si>
    <t>JMSOLUTION SNOW LOTUS GLACIER WATER ALASKA MASK SNOW</t>
  </si>
  <si>
    <t>JM050</t>
  </si>
  <si>
    <t>제이엠솔루션 고트 밀크 뉴질랜드+오스트레일리아 마스크&amp;클렌징 젤 스페셜 세트 블랙</t>
  </si>
  <si>
    <t>JMSOLUTION GOAT MILK NEW ZEALAND+AUSTRALIA MASK&amp;CLEANSING GEL SPECIAL SET BLACK</t>
  </si>
  <si>
    <t>JM051</t>
  </si>
  <si>
    <t>제이엠솔루션 히아 선인장+부활초+해조 마스크&amp;클렌징 폼 스페셜 세트</t>
  </si>
  <si>
    <t>JMSOLUTION HYAL CACTUS+RESURRECTION PLANT+SEAWEED MASK&amp;CLEANSING FOAM SPECIAL SET</t>
  </si>
  <si>
    <t>JM052</t>
  </si>
  <si>
    <t>제이엠솔루션 센텔라 알로에+머쉬룸+티트리 마스크&amp;수딩 에센스 스페셜 세트 </t>
  </si>
  <si>
    <t>JMSOLUTION CENTELLA ALOE+MUSHROOM+TEA TREE MASK&amp;SOOTHING ESSENCE SPECIAL SET</t>
  </si>
  <si>
    <t>JM053</t>
  </si>
  <si>
    <t>제이엠솔루션 나이아신 진주+야자유+핑크장미 마스크&amp;슬리핑 앰플 스페셜 세트</t>
  </si>
  <si>
    <t>JMSOLUTION NIACIN PEARL+COCONUT OIL+PINK ROSE MASK&amp;SLEEPING AMPOULE SPECIAL SET</t>
  </si>
  <si>
    <t>JM054</t>
  </si>
  <si>
    <t>허니 마누카 뉴질랜드+오스트레일리아 마스크 &amp; 슬리핑마스크 스페셜 세트</t>
  </si>
  <si>
    <t>JMsolution HONEY MANUKA NEW ZEALAND+AUSTRALIA MASK BLACK EDITION</t>
  </si>
  <si>
    <t>JM055</t>
  </si>
  <si>
    <t>제이엠솔루션 그린디어 타이거 시카 마스크 퓨어</t>
  </si>
  <si>
    <t>JMSOLUTION GREEN DEAR TIGER CICA MASK PURE</t>
  </si>
  <si>
    <t>JM056</t>
  </si>
  <si>
    <t>제이엠솔루션 그린디어 래빗 캐롯 마스크 퓨어</t>
  </si>
  <si>
    <t>JMSOLUTION GREEN DEAR RABBIT CARROT MASK PURE</t>
  </si>
  <si>
    <t>JM057</t>
  </si>
  <si>
    <t>제이엠솔루션 릴리프 핏 어성초 마스크 (국내전용)</t>
  </si>
  <si>
    <t>JMSOLUTION RELEAF FIT HEARTLEAF MASK</t>
  </si>
  <si>
    <t>JM058</t>
  </si>
  <si>
    <t>제이엠솔루션 릴리프 약산성 약쑥 마스크 (국내전용)</t>
  </si>
  <si>
    <t>JMSOLUTION RELEAF MILD ACIDIC WORMWOOD MASK</t>
  </si>
  <si>
    <t>JM059</t>
  </si>
  <si>
    <t>제이엠솔루션 릴리프 약산성 티트리 마스크 (국내전용)</t>
  </si>
  <si>
    <t>JMSOLUTION RELEAF MILD ACIDIC TEA TREE MASK</t>
  </si>
  <si>
    <t>JM060</t>
  </si>
  <si>
    <t>제이엠솔루션 비타 코쿤 브라이트닝 마스크</t>
  </si>
  <si>
    <t>JMSOLUTION VITA COCOON BRIGHTENING MASK</t>
  </si>
  <si>
    <t>JM061</t>
  </si>
  <si>
    <t>제이엠솔루션 24k골드 프리미엄_리바이탈 마스크</t>
  </si>
  <si>
    <t>JMSOLUTION 24K GOLD PREMIUM REVITAL MASK</t>
  </si>
  <si>
    <t>JM062</t>
  </si>
  <si>
    <t>제이엠솔루션 글로우 필 스파 더블 케어 마스크</t>
  </si>
  <si>
    <t>JMSOLUTION GLOW FILL SPA DOUBLE CARE MASK</t>
  </si>
  <si>
    <t>JM063</t>
  </si>
  <si>
    <t>제이엠솔루션 더마 케어 테카 바이오 카밍 마스크</t>
  </si>
  <si>
    <t>JMSOLUTION DERMA CARE TECA BIO CALMING MASK</t>
  </si>
  <si>
    <t>JM064</t>
  </si>
  <si>
    <t>제이엠솔루션 청광 마린 진주 리프트-업 브이 마스크 펄</t>
  </si>
  <si>
    <t>JMSOLUTION MARINE LUMINOUS PEARL LIFT-UP V MASK Pearl</t>
  </si>
  <si>
    <t>JM065</t>
  </si>
  <si>
    <t>제이엠솔루션 윤광 플라워 리프트-업 브이 마스크 로즈</t>
  </si>
  <si>
    <t>JMSOLUTION GLOW LUMINOUS FLOWER LIFT-UP V MASK Rose</t>
  </si>
  <si>
    <t>JM066</t>
  </si>
  <si>
    <t>제이엠솔루션 꿀광 로얄 프로폴리스 리프트-업 브이 마스크 블랙</t>
  </si>
  <si>
    <t>JMSOLUTION HONEY LUMINOUS ROYAL PROPOLIS LIFT-UP V MASK Black</t>
  </si>
  <si>
    <t>JM067</t>
  </si>
  <si>
    <t>제이엠솔루션 24K 골드 프리미엄 펩타이드 마스크 스페셜</t>
  </si>
  <si>
    <t>JMSOLUTION 24K GOLD PREMIUM PEPTIDE MASK Special</t>
  </si>
  <si>
    <t>JM068</t>
  </si>
  <si>
    <t>제이엠솔루션 24케이 골드 프리미엄 펩타이드 마스크 로즈 골드 리미티드 에디션</t>
  </si>
  <si>
    <t>JMSOLUTION 24K GOLD PREMIUM PEPTIDE MASK ROSE GOLD LIMITED EDDITION</t>
  </si>
  <si>
    <t>JM069</t>
  </si>
  <si>
    <t>제이엠솔루션 24케이 골드 프리미엄 펩타이드 마스크 마린 골드 리미티드 에디션</t>
  </si>
  <si>
    <t>JMSOLUTION 24K GOLD PREMIUM PEPTIDE MASK MARINE GOLD LIMITED EDDITION</t>
  </si>
  <si>
    <t>JM070</t>
  </si>
  <si>
    <t>제이엠솔루션 24K 골드 프리미엄 아이 마스크</t>
  </si>
  <si>
    <t xml:space="preserve">JMSOLUTION 24K GOLD PREMIUM EYE MASK </t>
  </si>
  <si>
    <t>JM071</t>
  </si>
  <si>
    <t>제이엠솔루션 윤광 플라워 퍼밍 아이 마스크 로즈</t>
  </si>
  <si>
    <t>JMSOLUTION GLOW LUMINOUS FLOWER FIRMING EYE MASK Rose</t>
  </si>
  <si>
    <t>JM072</t>
  </si>
  <si>
    <t>제이엠솔루션 물광 골든 코쿤 아이 마스크 블랙</t>
  </si>
  <si>
    <t>JMSOLUTION WATER LUMINOUS GOLDEN COCOON EYE MASK Black</t>
  </si>
  <si>
    <t>JM073</t>
  </si>
  <si>
    <t>제이엠솔루션 비타 코쿤 붕대 핏 아이 마스크</t>
  </si>
  <si>
    <t>JMSOLUTION VITA COCOON MESH FIT EYES MASK</t>
  </si>
  <si>
    <t>JM074</t>
  </si>
  <si>
    <t>제이엠솔루션 물광 앰플 마스크 스페셜 프로그램</t>
  </si>
  <si>
    <t>JMSOLUTION WATER LUMINOUS AMPOULE MASK SPECIAL PROGRAM</t>
  </si>
  <si>
    <t>JM075</t>
  </si>
  <si>
    <t>제이엠솔루션 윤광 플라워 모델링 마스크 로즈</t>
  </si>
  <si>
    <t xml:space="preserve">JMSOLUTION FLOWER HOME ESTHETIC MODELING MASK </t>
  </si>
  <si>
    <t>JM076</t>
  </si>
  <si>
    <t>제이엠솔루션 물광 에스오에스 링거 모델링 마스크 블랙</t>
  </si>
  <si>
    <t>JMsolution WATER LUMINOUS S.O.S RINGER MODELING MASK black</t>
  </si>
  <si>
    <t>JM077</t>
  </si>
  <si>
    <t>제이엠솔루션 꿀광 로얄 프로폴리스 모델링 마스크 블랙</t>
  </si>
  <si>
    <t>JMSOLUTION HONEY LUMINOUS ROYAL PROPOLIS MODELING MASK black</t>
  </si>
  <si>
    <t>JM078</t>
  </si>
  <si>
    <t>제이엠솔루션 청광 마린 진주 모델링 마스크 펄</t>
  </si>
  <si>
    <t>JMSOLUTION MARINE LUMINOUS PEARL MODELING MASK PEARL</t>
  </si>
  <si>
    <t>JM079</t>
  </si>
  <si>
    <t>제이엠솔루션 청광 마린 흑진주 모델링 마스크 펄</t>
  </si>
  <si>
    <t>JMSOLUTION MARINE LUMINOUS BLACK PEARL MODELING MASK PEARL</t>
  </si>
  <si>
    <t>JM080</t>
  </si>
  <si>
    <t>제이엠솔루션 골든 코쿤 홈 에스테틱 모델링 마스크(소)</t>
  </si>
  <si>
    <t xml:space="preserve">JMSOLUTION GOLDEN COCOON HOME ESTHETIC MODELING MASK </t>
  </si>
  <si>
    <t>JM081</t>
  </si>
  <si>
    <t>제이엠솔루션 블랙 코쿤 홈 에스테틱 모델링 마스크(소)</t>
  </si>
  <si>
    <t xml:space="preserve">JMSOLUTION BLACK COCOON HOME ESTHETIC MODELING MASK </t>
  </si>
  <si>
    <t>JM082</t>
  </si>
  <si>
    <t>제이엠솔루션 실키 코쿤 홈 에스테틱 모델링 마스크(소)</t>
  </si>
  <si>
    <t xml:space="preserve">JMSOLUTION WHITE COCOON HOME ESTHETIC MODELING MASK </t>
  </si>
  <si>
    <t>JM083</t>
  </si>
  <si>
    <t>제이엠솔루션 플라워 홈 에스테틱 모델링 마스크(소)</t>
  </si>
  <si>
    <t>JMSOLUTION FLOWER HOME ESTHETIC MODELING MASK</t>
  </si>
  <si>
    <t>JM084</t>
  </si>
  <si>
    <t>제이엠솔루션 골든 코쿤 홈 에스테틱 모델링 마스크(대)</t>
  </si>
  <si>
    <t>JMSOLUTION GOLDEN COCCON HOME ESTHETIC MODELING MASK</t>
  </si>
  <si>
    <t>x</t>
  </si>
  <si>
    <t>JM085</t>
  </si>
  <si>
    <t>제이엠솔루션 블랙 코쿤 홈 에스테틱 모델링 마스크(대)</t>
  </si>
  <si>
    <t>JMSOLUTION BLACK COCCON HOME ESTHETIC MODELING MASK</t>
  </si>
  <si>
    <t>JM086</t>
  </si>
  <si>
    <t>제이엠솔루션 실키 코쿤 홈 에스테틱 모델링 마스크 (대)</t>
  </si>
  <si>
    <t>JMSOLUTION SILKY COCCON HOME ESTHETIC MODELING MASK</t>
  </si>
  <si>
    <t>JM087</t>
  </si>
  <si>
    <t>제이엠솔루션 플라워 홈 에스테틱 모델링 마스크(대)</t>
  </si>
  <si>
    <t>JM088</t>
  </si>
  <si>
    <t>제이엠솔루션 플라워 홈 에스테틱 아이패치(구형)</t>
  </si>
  <si>
    <t>JMSOLUTION FLOWER HOME ESTHETIC EYE PATCH</t>
  </si>
  <si>
    <t>JM089</t>
  </si>
  <si>
    <t>제이엠솔루션 골든 코쿤 홈 에스테틱 아이패치</t>
  </si>
  <si>
    <t>JMSOLUTION GOLDEN COCOON HOME ESTHETIC EYE PATCH</t>
  </si>
  <si>
    <t>JM090</t>
  </si>
  <si>
    <t>제이엠솔루션 실키 코쿤 홈 에스테틱 아이패치</t>
  </si>
  <si>
    <t>JMSOLUTION WHITE COCOON HOME ESTHETIC EYE PATCH</t>
  </si>
  <si>
    <t>JM091</t>
  </si>
  <si>
    <t>제이엠솔루션 블랙 코쿤 홈 에스테틱 아이패치</t>
  </si>
  <si>
    <t>JMSOLUTION BLACK COCOON HOME ESTHETIC EYE PATCH</t>
  </si>
  <si>
    <t>JM092</t>
  </si>
  <si>
    <t>제이엠솔루션 홈에스테틱 하루젤리 - 그린야채</t>
  </si>
  <si>
    <t>JMSOLUTION HOME ESTHETIC  DAILY JELLY GREEN VEGETABLE</t>
  </si>
  <si>
    <t>JM093</t>
  </si>
  <si>
    <t>제이엠솔루션 홈에스테틱 하루젤리 - 레드과일</t>
  </si>
  <si>
    <t xml:space="preserve">JMSOLUTION HOME ESTHETIC  DAILY JELLY RED FRUIT </t>
  </si>
  <si>
    <t>JM094</t>
  </si>
  <si>
    <t>제이엠솔루션 데일리케어 프로폴리스 치약</t>
  </si>
  <si>
    <t>JMSOLUTION DAILY CARE PROPOLIS TOOTHPASTE</t>
  </si>
  <si>
    <t>JM095</t>
  </si>
  <si>
    <t>제이엠솔루션 데일리케어 더마 스팟 패치</t>
  </si>
  <si>
    <t>JMSOLUTION DAILYCARE DERMA SPOT PATCH</t>
  </si>
  <si>
    <t>JM096</t>
  </si>
  <si>
    <t>제이엠솔루션 꿀광 로얄 프로폴리스 아이 크림 올페이스 블랙</t>
  </si>
  <si>
    <t>JMSOLUTION HONEY LUMINOUS ROYAL PROPOLIS EYE CREAM ALL FACE Black</t>
  </si>
  <si>
    <t>40set
(240ea)</t>
  </si>
  <si>
    <t>JM097</t>
  </si>
  <si>
    <t>제이엠솔루션 꿀광 로얄 프로폴리스 롤-온 아이 크림 블랙 (2ea)</t>
  </si>
  <si>
    <t>JMSOLUTION HONEY LUMINOUS ROYAL PROPOLIS ROLL-ON EYE CREAM Black</t>
  </si>
  <si>
    <t>60set
(120ea)</t>
  </si>
  <si>
    <t>JM098</t>
  </si>
  <si>
    <t>제이엠솔루션 꿀광 로얄 프로폴리스 롤-온 아이 크림 블랙 (4ea)</t>
  </si>
  <si>
    <t>30set
(120ea)</t>
  </si>
  <si>
    <t>JM099</t>
  </si>
  <si>
    <t>제이엠솔루션 꿀광 로얄 프로폴리스 토너 블랙</t>
  </si>
  <si>
    <t>JMSOLUTION HONEY LUMINOUS ROYAL PROPOLIS TONER BLACK</t>
  </si>
  <si>
    <t>JM100</t>
  </si>
  <si>
    <t>제이엠솔루션 꿀광 로얄 프로폴리스 에멀전 블랙</t>
  </si>
  <si>
    <t>JMSOLUTION HONEY LUMINOUS ROYAL PROPOLIS EMULSION BLACK</t>
  </si>
  <si>
    <t>JM101</t>
  </si>
  <si>
    <t>제이엠솔루션 꿀광 로얄 프로폴리스 아이 크림 블랙</t>
  </si>
  <si>
    <t xml:space="preserve">JMSOLUTION HONEY LUMINOUS ROYAL PROPOLIS EYE CREAM Black </t>
  </si>
  <si>
    <t>JM102</t>
  </si>
  <si>
    <t>제이엠솔루션 꿀광 로얄 프로폴리스 크림 블랙</t>
  </si>
  <si>
    <t>JMSOLUTION HONEY LUMINOUS ROYAL PROPOLIS CREAM Black</t>
  </si>
  <si>
    <t>JM103</t>
  </si>
  <si>
    <t>제이엠솔루션 꿀광 로얄 프로폴리스 핸드크림 블랙</t>
  </si>
  <si>
    <t>JMSOLUTION HONEY LUMINOUS ROYAL PROPOLIS HAND CREAM Black</t>
  </si>
  <si>
    <t>JM104</t>
  </si>
  <si>
    <t>제이엠솔루션 꿀광 로얄 프로폴리스 트랜스 포밍 클레이 블랙</t>
  </si>
  <si>
    <t>JMSOLUTION HONEY LUMINOUS ROYAL PROPOLIS TRANS-FOAMING CLAY Black</t>
  </si>
  <si>
    <t>JM105</t>
  </si>
  <si>
    <t>제이엠솔루션 꿀광 로얄 프로폴리스 워시오프 마스크 블랙</t>
  </si>
  <si>
    <t>JMSOLUTION MARINE LUMINOUS PEARL WASH OFF MASK PEARL</t>
  </si>
  <si>
    <t>JM106</t>
  </si>
  <si>
    <t>제이엠솔루션 꿀광 로얄 프로폴리스 핸드 워시 블랙</t>
  </si>
  <si>
    <t>JMSOLUTION HONEY LUMINOUS ROYAL PROPOLIS HAND WASH Black</t>
  </si>
  <si>
    <t>JM107</t>
  </si>
  <si>
    <t>제이엠솔루션 꿀광 로얄 프로폴리스 클렌징 폼 블랙</t>
  </si>
  <si>
    <t>JMSOLUTION HONEY LUMINOUS ROYAL PROPOLIS CLEANSING FOAM Black</t>
  </si>
  <si>
    <t>JM108</t>
  </si>
  <si>
    <t>제이엠솔루션 꿀광 로얄 프로폴리스 클렌징 폼 플러스</t>
  </si>
  <si>
    <t>JMSOLUTION HONEY LUMINOUS ROYAL PROPOLIS CLEANSING FOAM Plus</t>
  </si>
  <si>
    <t>JM109</t>
  </si>
  <si>
    <t>肌司研莹润蜂胶护理套装（黒臻版）</t>
  </si>
  <si>
    <t>JMSOLUTION HONEY LUMINOUS ROYAL PROPOLIS SKIN CARE SET Black</t>
  </si>
  <si>
    <t>JM110</t>
  </si>
  <si>
    <t>제이엠솔루션 꿀광 로얄 프로폴리스 아이패치 블랙</t>
  </si>
  <si>
    <t xml:space="preserve">JMSOLUTION HONEY LUMINOUS ROYAL RPOPOLIS EYE PATCH Black </t>
  </si>
  <si>
    <t>JM111</t>
  </si>
  <si>
    <t>제이엠솔루션 꿀광 로얄 프로폴리스 앰플 세럼 블랙</t>
  </si>
  <si>
    <t>JMSOLUTION HONEY LUMINOUS ROYAL PROPOLIS AMPOULE SERUM Black</t>
  </si>
  <si>
    <t>JM112</t>
  </si>
  <si>
    <t>제이엠솔루션 꿀광 로얄 프로폴리스 파우더 클렌저 블랙</t>
  </si>
  <si>
    <t>JMSOLUTION HONEY LUMINOUS ROYAL PROPOLIS POWDER CLEANSER Black</t>
  </si>
  <si>
    <t>JM113</t>
  </si>
  <si>
    <t>제이엠솔루션 꿀광 로얄 프로폴리스 필링 패드 블랙</t>
  </si>
  <si>
    <t>JMSOLUTION HONEY LUMINOUS ROYAL PROPOLIS PEELING PADS Black</t>
  </si>
  <si>
    <t>JM114</t>
  </si>
  <si>
    <t>제이엠솔루션 꿀광 로얄 프로폴리스 필오프 코팩 블랙</t>
  </si>
  <si>
    <t>JMSOLUTION HONEY LUMINOUS ROYAL PROPOLIS PEEL-OFF NOSE PACK Black</t>
  </si>
  <si>
    <t>JM115</t>
  </si>
  <si>
    <t>제이엠솔루션 꿀광 로얄 프로폴리스 토너 엑스 라지 블랙</t>
  </si>
  <si>
    <t>JMSOLUTION HONEY LUMINOUS ROYAL PROPOLIS TONER XL Black</t>
  </si>
  <si>
    <t>JM116</t>
  </si>
  <si>
    <t>제이엠솔루션 꿀광 로얄 프로폴리스 핸드크림 블랙 (기획 세트)</t>
  </si>
  <si>
    <t>JM117</t>
  </si>
  <si>
    <t>제이엠솔루션 꿀광 로얄 프로폴리스 립 밤 블랙</t>
  </si>
  <si>
    <t>JMSOLUTION HONEY LUMINOUS ROYAL PROPOLIS LIP BALM Black</t>
  </si>
  <si>
    <t>JM118</t>
  </si>
  <si>
    <t>제이엠솔루션 꿀광 로얄 프로폴리스 엑스 라지 모델링 마스크 블랙</t>
  </si>
  <si>
    <t>JMSOLUTION HONEY LUMINOUS ROYAL PROPOLIS XL MODELING MASK Black</t>
  </si>
  <si>
    <t>JM119</t>
  </si>
  <si>
    <t>제이엠솔루션 꿀광 로얄 프로폴리스 프로그램 앰플 블랙(수출용)</t>
  </si>
  <si>
    <t>JMSOLUTION HONEY LUMINOUS ROYAL PROPOLIS PROGRAM AMPOULE Black</t>
  </si>
  <si>
    <t>JM120</t>
  </si>
  <si>
    <t>제이엠솔루션 꿀광 로얄 프로폴리스 프로그램 앰플 블랙(내수용)</t>
  </si>
  <si>
    <t>JM121</t>
  </si>
  <si>
    <t>제이엠솔루션 꿀광 로얄 프로폴리스 히아루론산 더블 앰플 블랙 </t>
  </si>
  <si>
    <t>JMSOLUTION HONEY LUMINOUS ROYAL PROPOLIS HYALURONIC ACID DOUBLE AMPOULE Black</t>
  </si>
  <si>
    <t>JM122</t>
  </si>
  <si>
    <t>제이엠솔루션 꿀광 로얄 프로폴리스 비비 크림 블랙 #21</t>
  </si>
  <si>
    <t xml:space="preserve">JMSOLUTION HONEY LUMINOUS ROYAL PROPOLIS BB CREAM BLACK </t>
  </si>
  <si>
    <t>JM123</t>
  </si>
  <si>
    <t>제이엠솔루션 꿀광 로얄 프로폴리스 비비 크림 블랙 #23</t>
  </si>
  <si>
    <t>JM124</t>
  </si>
  <si>
    <t>제이엠솔루션 물광 스킨케어 베이직 세트</t>
  </si>
  <si>
    <t>JMSOLUTION WATER LUMINOUS SKIN CARE BASIC SET</t>
  </si>
  <si>
    <t>JM125</t>
  </si>
  <si>
    <t>제이엠솔루션 물광 스킨케어 스타터 키트</t>
  </si>
  <si>
    <t>JMSOLUTION WATER LUMINOUS SKIN CARE STARTER KIT</t>
  </si>
  <si>
    <t>JM126</t>
  </si>
  <si>
    <t>제이엠솔루션 물광 토너</t>
  </si>
  <si>
    <t>JMSOLUTION WATER LUMINOUS TONER</t>
  </si>
  <si>
    <t>JM127</t>
  </si>
  <si>
    <t>제이엠솔루션 물광 에멀젼</t>
  </si>
  <si>
    <t>JMSOLUTION WATER LUMINOUS EMULSION</t>
  </si>
  <si>
    <t>JM128</t>
  </si>
  <si>
    <t>제이엠솔루션 물광 에센스</t>
  </si>
  <si>
    <t>JMSOLUTION WATER LUMINOUS ESSENCE</t>
  </si>
  <si>
    <t>JM129</t>
  </si>
  <si>
    <t>제이엠솔루션 물광 앰플</t>
  </si>
  <si>
    <t>JMSOLUTION WATER LUMINOUS AMPOULE</t>
  </si>
  <si>
    <t>JM130</t>
  </si>
  <si>
    <t>제이엠솔루션 물광 크림</t>
  </si>
  <si>
    <t>JMSOLUTION WATER LUMINOUS CREAM</t>
  </si>
  <si>
    <t>JM131</t>
  </si>
  <si>
    <t>제이엠솔루션 물광 펩타이드 올인원 스페셜</t>
  </si>
  <si>
    <t>JMSOLUTION WATER LUMINOUS PEPTIDE ALL IN ONE Special</t>
  </si>
  <si>
    <t>JM132</t>
  </si>
  <si>
    <t>제이엠솔루션 톤 업 물광크림</t>
  </si>
  <si>
    <t>JMSOLUTION TONE UP WATER LUMINOUS CREAM</t>
  </si>
  <si>
    <t>JM133</t>
  </si>
  <si>
    <t>제이엠솔루션 물광 아이크림</t>
  </si>
  <si>
    <t>JMSOLUTION WATER LUMINOUS EYE CREAM</t>
  </si>
  <si>
    <t>JM134</t>
  </si>
  <si>
    <t>물광 캡슐 크림 블랙</t>
  </si>
  <si>
    <t>JMSOLUTION  WATER LUMINOUS CAPSULE CREAM Black</t>
  </si>
  <si>
    <t>JM135</t>
  </si>
  <si>
    <t>제이엠솔루션 물광 골든 코쿤 토너 블랙</t>
  </si>
  <si>
    <t>JMSOLUTION WATER LUMINOUS GOLDEN COCOON TONER Black</t>
  </si>
  <si>
    <t>JM136</t>
  </si>
  <si>
    <t>제이엠솔루션 물광 골든 코쿤 에멀전 블랙</t>
  </si>
  <si>
    <t>JMSOLUTION WATER LUMINOUS GOLDEN COCOON EMULSION Black</t>
  </si>
  <si>
    <t>JM137</t>
  </si>
  <si>
    <t>제이엠솔루션 물광 골든 코쿤 에센스 블랙</t>
  </si>
  <si>
    <t>JMSOLUTION WATER LUMINOUS GOLDEN COCOON ESSENCE Black</t>
  </si>
  <si>
    <t>JM138</t>
  </si>
  <si>
    <t>제이엠솔루션 물광 골든 코쿤 클렌징 젤</t>
  </si>
  <si>
    <t>JMSOLUTION WATER LUMINOUS GOLDEN COCOON CLEANSING GEL Black</t>
  </si>
  <si>
    <t>JM139</t>
  </si>
  <si>
    <t>제이엠솔루션 물광 골든 코쿤 마사지 크림 블랙</t>
  </si>
  <si>
    <t>JMSOLUTION WATER LUMINOUS GOLDDEN COCOON MASSAGE CREAM BLACK</t>
  </si>
  <si>
    <t>JM140</t>
  </si>
  <si>
    <t>제이엠솔루션 물광 아이크림 럭셔리 올페이스 럭셔리</t>
  </si>
  <si>
    <t>JMSOLUTION  WATER LUMINOUS EYE CREAM ALL FACE LUXURY</t>
  </si>
  <si>
    <t>JM141</t>
  </si>
  <si>
    <t>제이엠솔루션 물광 코쿤 듀얼 크림 블랙</t>
  </si>
  <si>
    <t>JMSOLUTION WATER LUMINOUS GOLDEN COCOON DUAL CREAM Black</t>
  </si>
  <si>
    <t>JM142</t>
  </si>
  <si>
    <t>제이엠솔루션 물광 포어 클리어 스틱 블랙</t>
  </si>
  <si>
    <t>JMSOLUTION  WATER LUMINOUS PORE CLEAR STICK black</t>
  </si>
  <si>
    <t>JM143</t>
  </si>
  <si>
    <t>제이엠솔루션 물광 골든 코쿤 핸드크림 블랙</t>
  </si>
  <si>
    <t>JMSOLUTION WATER LUMINOUS GOLDEN COCOON HAND CREAM Black</t>
  </si>
  <si>
    <t>JM144</t>
  </si>
  <si>
    <t>제이엠솔루션 물광 골든 코쿤 핸드크림 블랙(기획 세트)</t>
  </si>
  <si>
    <t>JM145</t>
  </si>
  <si>
    <t>제이엠솔루션 물광 에스오에스 링거 프로그램 앰플 블랙</t>
  </si>
  <si>
    <t>JMSOLUTION WATER LUMINOUS S.O.S RINGER PROGRAM AMPOULE Black</t>
  </si>
  <si>
    <t>JM146</t>
  </si>
  <si>
    <t>제이엠솔루션 물광 에스오에스 링거 엑스 라지 모델링 마스크 블랙</t>
  </si>
  <si>
    <t>JMSOLUTION WATER LUMINOUS S.O.S RINGER XL MODELING MASK BLACK</t>
  </si>
  <si>
    <t>JM147</t>
  </si>
  <si>
    <t>제이엠솔루션 물광 에스오에스 링거 핸드크림 블랙(기획세트)</t>
  </si>
  <si>
    <t>JMSOLUTION WATER LUMINOUS S.O.S RINGER HAND CREAM Black</t>
  </si>
  <si>
    <t>JM148</t>
  </si>
  <si>
    <t>제이엠솔루션 물광 에스오에스 앰플 히아루로닉 토너 블랙</t>
  </si>
  <si>
    <t>JMSOLUTION WATER LUMINOUS S.O.S AMPOULE HYALURONIC TONER Black</t>
  </si>
  <si>
    <t>미출시</t>
  </si>
  <si>
    <t>JM149</t>
  </si>
  <si>
    <t>제이엠솔루션 물광 에스오에스 앰플 히아루로닉 에멀전 블랙</t>
  </si>
  <si>
    <t>JMSOLUTION WATER LUMINOUS S.O.S AMPOULE HYALURONIC EMULSION Black</t>
  </si>
  <si>
    <t>JM150</t>
  </si>
  <si>
    <t>제이엠솔루션 물광 에스오에스 앰플 히아루로닉 스킨 세트 블랙</t>
  </si>
  <si>
    <t>JMSOLUTION WATER LUMINOUS S.O.S AMPOULE HYALURONIC SKIN CARE SET Black</t>
  </si>
  <si>
    <t>JM151</t>
  </si>
  <si>
    <t>제이엠솔루션 물광 에스오에스 앰플 히아루로닉 스킨 케어 키트 블랙 (증정용)</t>
  </si>
  <si>
    <t>JMSOLUTION WATER LUMINOUS S.O.S AMPOULE HYALURONIC SKIN CARE KIT BLACK</t>
  </si>
  <si>
    <t>증정용</t>
  </si>
  <si>
    <t>JM152</t>
  </si>
  <si>
    <t>제이엠솔루션 물광 에스오에스 앰플 히아루로닉 클렌징 폼 블랙</t>
  </si>
  <si>
    <t>JMSOLUTION WATER LUMINOUS S.O.S AMPOULE HYALURONIC CLEANSING FOAM Black</t>
  </si>
  <si>
    <t>JM153</t>
  </si>
  <si>
    <t>제이엠솔루션 물광 에스오에스 앰플 히아루로닉 워시오프 마스크 블랙</t>
  </si>
  <si>
    <t>JMSOLUTION WATER LUMINOUS S.O.S AMPOULE HYALURONIC WASH OFF MASK BLACK</t>
  </si>
  <si>
    <t>JM154</t>
  </si>
  <si>
    <t>제이엠솔루션 물광 에스오에스 앰플 비타 크림 블랙</t>
  </si>
  <si>
    <t>JMSOLUTION WATER LUMINOUS S.O.S AMPOULE VITA CREAM black</t>
  </si>
  <si>
    <t>JM155</t>
  </si>
  <si>
    <t>8809505544352</t>
  </si>
  <si>
    <t>제이엠솔루션 물광 아보카도 너리싱 핸드크림 블랙 (기획 세트)</t>
  </si>
  <si>
    <t>JMSOLUTION WATER LUMINOUS AVOCADO NOURISHING HAND CREAM Black</t>
  </si>
  <si>
    <t>JM156</t>
  </si>
  <si>
    <t>8809505544031</t>
  </si>
  <si>
    <t>제이엠솔루션 물광 아보카도 너리싱 스킨 케어 세트 블랙</t>
  </si>
  <si>
    <t>JMSOLUTION  WATER LUMINOUS AVOCADO NOURISHING SKIN CARE SET Black</t>
  </si>
  <si>
    <t>JM157</t>
  </si>
  <si>
    <t>8809505544307</t>
  </si>
  <si>
    <t>제이엠솔루션 물광 아보카도 너리싱 토너 블랙</t>
  </si>
  <si>
    <t>JMSOLUTION  WATER LUMINOUS AVOCADO NOURISHING TONER Black</t>
  </si>
  <si>
    <t>JM158</t>
  </si>
  <si>
    <t>8809505544314</t>
  </si>
  <si>
    <t>제이엠솔루션 물광 아보카도 너리싱 에멀전 블랙</t>
  </si>
  <si>
    <t>JMSOLUTION  WATER LUMINOUS AVOCADO NOURISHING EMULSION Black</t>
  </si>
  <si>
    <t>JM159</t>
  </si>
  <si>
    <t>8809505545007</t>
  </si>
  <si>
    <t>제이엠솔루션 물광 아보카도 히아루론산 캡슐 오일 블랙</t>
  </si>
  <si>
    <t>JMSOLUTION  WATER LUMINOUS AVOCADO HYALURONIC AID CAPSULE OIL Black</t>
  </si>
  <si>
    <t>JM160</t>
  </si>
  <si>
    <t>8809505545366</t>
  </si>
  <si>
    <t>제이엠솔루션 물광 아보카도 너리싱 클렌징 폼 블랙</t>
  </si>
  <si>
    <t>JMSOLUTION  WATER LUMINOUS AVOCADO NOURISHING CLEANSING FOAM Black</t>
  </si>
  <si>
    <t>JM161</t>
  </si>
  <si>
    <t>제이엠솔루션 24K 골드 프리미엄 펩타이드 올인원 스페셜</t>
  </si>
  <si>
    <t>JMSOLUTION 24K GOLD PREMIUM PEPTIDE ALL IN ONE Special</t>
  </si>
  <si>
    <t>JM162</t>
  </si>
  <si>
    <t>제이엠솔루션 24K 골드 프리미엄 펩타이드 올인원 로즈 골드 리미티드 에디션</t>
  </si>
  <si>
    <t xml:space="preserve">JMSOLUTION 24K GOLD PREMIUM PEPTIDE ALL IN ONE ROSEGOLD LIMITED EDITION </t>
  </si>
  <si>
    <t>JM163</t>
  </si>
  <si>
    <t>제이엠솔루션 24k 골드 프리미엄 펩타이드 올인원 마린 골드 리미티드 에디션</t>
  </si>
  <si>
    <t>JMSOLUTION 24K GOLD PREMIUM PEPTIDE ALL IN ONE MARINGOLD LIMITED EDITION</t>
  </si>
  <si>
    <t>JM164</t>
  </si>
  <si>
    <t>제이엠솔루션 24k 골드 프리미엄 펩타이드 올인원 리미티드 에디션 세트</t>
  </si>
  <si>
    <t>JMSOLUTION 24K GOLD PREMIUM PEPTIDE ALL IN ONE LIMITED EDITION SET</t>
  </si>
  <si>
    <t>JM165</t>
  </si>
  <si>
    <t>제이엠솔루션 24케이 골드 프리미엄 토너</t>
  </si>
  <si>
    <t>JMSOlUTION 24K GOLD PREMIUM TONER</t>
  </si>
  <si>
    <t>JM166</t>
  </si>
  <si>
    <t>제이엠솔루션 24케이 골드 프리미엄 에센스</t>
  </si>
  <si>
    <t>JMSOlUTION 24K GOLD PREMIUM ESSENCE</t>
  </si>
  <si>
    <t>JM167</t>
  </si>
  <si>
    <t>제이엠솔루션 24케이 골드 프리미엄 에멀전</t>
  </si>
  <si>
    <t>JMSOlUTION 24K GOLD PREMIUM EMULSION</t>
  </si>
  <si>
    <t>JM168</t>
  </si>
  <si>
    <t>제이엠솔루션 24케이 골드 프리미엄 크림</t>
  </si>
  <si>
    <t>JMSOlUTION 24K GOLD PREMIUM CREAM</t>
  </si>
  <si>
    <t>JM169</t>
  </si>
  <si>
    <t>제이엠솔루션 24케이 골드 프리미엄 슬리핑 마스크</t>
  </si>
  <si>
    <t>JMSOlUTION 24K GOLD PREMIUM SLPPING MASK</t>
  </si>
  <si>
    <t>JM170</t>
  </si>
  <si>
    <t>제이엠솔루션 24케이 골드 프리미엄 아이 크림</t>
  </si>
  <si>
    <t>JMSOLUTION 24K GOLD PREMIUM EYE CREAM</t>
  </si>
  <si>
    <t>JM171</t>
  </si>
  <si>
    <t>JM 솔루션 24K 골드 프리미엄 알 이펙트 링클 에센스 스페셜</t>
  </si>
  <si>
    <t>JMSOLUTION 24K GOLD PREMIUM R-EFFECT WRINKLE ESSENCE SPECIAL</t>
  </si>
  <si>
    <t>JM172</t>
  </si>
  <si>
    <t>JM 솔루션 24K 골드 프리미엄 알 이펙트 앰플 스페셜</t>
  </si>
  <si>
    <t>JMSOLUTION 24K GOLD PREMIUM R-EFFECT AMPOULE SPECIAL</t>
  </si>
  <si>
    <t>JM173</t>
  </si>
  <si>
    <t>제이엠솔루션 24k 골드 프리미엄 세트 (토너+에멀전+펩타이드에센스30ml)</t>
  </si>
  <si>
    <t>JMSOLUTION 24K GOLD PREMIUM SET</t>
  </si>
  <si>
    <t>JM174</t>
  </si>
  <si>
    <t>제이엠솔루션 24케이 골드 프리미엄 핸드크림</t>
  </si>
  <si>
    <t>JMSOLUTION 24K GOLD PREMIUM HAND CREAM</t>
  </si>
  <si>
    <t>JM175</t>
  </si>
  <si>
    <t>제이엠솔루션 24케이 골드 프리미엄 클렌징 젤</t>
  </si>
  <si>
    <t>JMSOLUTION 24K GOLD PREMIUM CLEANSING GEL</t>
  </si>
  <si>
    <t>JM176</t>
  </si>
  <si>
    <t>제이엠솔루션 24K 골드 프리미엄 프로그램 앰플 스페셜 </t>
  </si>
  <si>
    <t>JMSOLUTION 24K GOLD PREMIUM PROGRAM AMPOULE SPECIAL</t>
  </si>
  <si>
    <t>JM177</t>
  </si>
  <si>
    <t>제이엠솔루션 24K 골드 프리미엄 선 스틱</t>
  </si>
  <si>
    <t>JMSOLUTION 24K GOLD PREMIUM SUN STICK</t>
  </si>
  <si>
    <t>JM178</t>
  </si>
  <si>
    <t>제이엠솔루션 24K 골드 프리미엄 라이트 선 스틱</t>
  </si>
  <si>
    <t>JMSOLUTION 24K GOLD PREMIUM LIGHT SUN STICK</t>
  </si>
  <si>
    <t>JM179</t>
  </si>
  <si>
    <t>제이엠솔루션 프라임 골드 토너 엑스라지</t>
  </si>
  <si>
    <t>JMSOLUTION PRIME GOLD TONER XL</t>
  </si>
  <si>
    <t>JM180</t>
  </si>
  <si>
    <t>제이엠솔루션 프라임 골드 아이패치</t>
  </si>
  <si>
    <t>JMSOLUTION PRIME GOLD EYE PATCH</t>
  </si>
  <si>
    <t>JM181</t>
  </si>
  <si>
    <t>제이엠솔루션 프라임 골드 워시오프 마스크</t>
  </si>
  <si>
    <t>JMSOLUTION PRIME GOLD WASH OFF MASK</t>
  </si>
  <si>
    <t>JM182</t>
  </si>
  <si>
    <t>제이엠솔루션 프라임 골드 필 오프 마스크</t>
  </si>
  <si>
    <t>JMSOLUTION PRIME GOLD PEEL OFF MASK</t>
  </si>
  <si>
    <t>JM183</t>
  </si>
  <si>
    <t>제이엠솔루션 프라임 골드 클렌징 워터</t>
  </si>
  <si>
    <t>JMSOLUTION PRIME GOLD CLEANSING WATER</t>
  </si>
  <si>
    <t>JM184</t>
  </si>
  <si>
    <t>제이엠솔루션 프라임 골드 클렌징 폼</t>
  </si>
  <si>
    <t>JMSOLUTION PRIME GOLD CLEANSING FOAM</t>
  </si>
  <si>
    <t>JM185</t>
  </si>
  <si>
    <t>제이엠솔루션 프라임 골드 듀얼 톤 업 크림</t>
  </si>
  <si>
    <t>JMSOLUTION PRIME GOLD DUAL TONE UP CREAM</t>
  </si>
  <si>
    <t>JM186</t>
  </si>
  <si>
    <t>제이엠솔루션 프라임 골드 롤 온 아이크림</t>
  </si>
  <si>
    <t>JMSOLUTION PRIME GOLD ROLL-ON EYE CREAM</t>
  </si>
  <si>
    <t>JM187</t>
  </si>
  <si>
    <t>제이엠솔루션 프라임 골드 프리미엄 호일 마스크</t>
  </si>
  <si>
    <t>JMSOLUTION PRIME GOLD PREMIUM FOIL MASK</t>
  </si>
  <si>
    <t>JM188</t>
  </si>
  <si>
    <t>제이엠솔루션 프라임 골드 선 플루이드</t>
  </si>
  <si>
    <t>JMSOLUTION PRIME GOLD SUN FLUID</t>
  </si>
  <si>
    <t>JM189</t>
  </si>
  <si>
    <t>제이엠솔루션 프라임 골드 스킨 케어 트리오</t>
  </si>
  <si>
    <t>JMSOLUTION PRIME GOLD SKIN CARE TRIO</t>
  </si>
  <si>
    <t>JM190</t>
  </si>
  <si>
    <t>제이엠솔루션 프라임 골드 블랙헤드 3스텝</t>
  </si>
  <si>
    <t>JMSOLUTION PRIME GOLD BLACKHEAD 3 STEP</t>
  </si>
  <si>
    <t>JM191</t>
  </si>
  <si>
    <t>제이엠솔루션 프라임 골드 샴푸</t>
  </si>
  <si>
    <t>JMSOLUTION PRIME GOLD SHAMPOO</t>
  </si>
  <si>
    <t>JM192</t>
  </si>
  <si>
    <t>제이엠솔루션 프라임 골드 트리트먼트</t>
  </si>
  <si>
    <t>JMSOLUTION PRIME GOLD TREATMENT</t>
  </si>
  <si>
    <t>JM193</t>
  </si>
  <si>
    <t>제이엠솔루션 비타코쿤 토너</t>
  </si>
  <si>
    <t>JMSOLUTION VITA COCOON TONER</t>
  </si>
  <si>
    <t>JM194</t>
  </si>
  <si>
    <t>제이엠솔루션 비타코쿤 에멀전</t>
  </si>
  <si>
    <t>JMSOLUTION VITA COCOON EMULSION</t>
  </si>
  <si>
    <t>JM195</t>
  </si>
  <si>
    <t>제이엠솔루션 비타코쿤 앰플에센스</t>
  </si>
  <si>
    <t>JMSOLUTION VITA COCOON AMPOULE ESSENCE</t>
  </si>
  <si>
    <t>JM196</t>
  </si>
  <si>
    <t>제이엠솔루션 비타코쿤 크림</t>
  </si>
  <si>
    <t>JMSOLUTION VITA COCOON CREAM</t>
  </si>
  <si>
    <t>JM197</t>
  </si>
  <si>
    <t>제이엠솔루션 비타 코쿤 슬리핑 마스크</t>
  </si>
  <si>
    <t>JMSOLUTIONVITA COCOON SLEEPING MASK</t>
  </si>
  <si>
    <t>JM198</t>
  </si>
  <si>
    <t>제이엠솔루션 비타 코쿤 아이세럼</t>
  </si>
  <si>
    <t>JMSOLUTION VITA COCOON EYE SERUM</t>
  </si>
  <si>
    <t>JM199</t>
  </si>
  <si>
    <t>제이엠솔루션 비타 코쿤 라이트 토닝 크림</t>
  </si>
  <si>
    <t>JMSOLUTION VITA COCOON LIGHT TONING CREAM</t>
  </si>
  <si>
    <t>JM200</t>
  </si>
  <si>
    <t>제이엠솔루션 비타코쿤 클렌징폼</t>
  </si>
  <si>
    <t>JMSOLUTION VITA COCOON CLEANSING FOAM</t>
  </si>
  <si>
    <t>JM201</t>
  </si>
  <si>
    <t>제이엠솔루션 비타 코쿤 클린업 필링패드</t>
  </si>
  <si>
    <t>JMSOLUTION VITA COCOON CLEAN UP PEELING PADS</t>
  </si>
  <si>
    <t>JM202</t>
  </si>
  <si>
    <t>제이엠솔루션 비타 코쿤 클렌징 밤</t>
  </si>
  <si>
    <t>JMSOLUTION VITA COCOON CLEANSING BALM</t>
  </si>
  <si>
    <t>JM203</t>
  </si>
  <si>
    <t>제이엠솔루션 비타 코쿤 체인지 오일폼</t>
  </si>
  <si>
    <t>JMSOLUTION VITA COCOON CHANGE OIL FOAM</t>
  </si>
  <si>
    <t>JM204</t>
  </si>
  <si>
    <t>제이엠솔루션 윤광 플라워 퍼밍 트랜스 포밍 클레이 로즈</t>
  </si>
  <si>
    <t>JMSOLUTION GLOW LUMINOUS FLOWER FIRMING TRANS-FOAMING CLAY Rose</t>
  </si>
  <si>
    <t>JM205</t>
  </si>
  <si>
    <t>제이엠솔루션 윤광 플라워 퍼밍 롤-온 아이 크림 로즈(2ea)</t>
  </si>
  <si>
    <t>JMSOLUTION GLOW LUMINOUS FLOWER FIRMING ROLL-ON EYE CREAM Rose</t>
  </si>
  <si>
    <t>JM206</t>
  </si>
  <si>
    <t>제이엠솔루션 윤광 플라워 퍼밍 롤-온 아이 크림 로즈(4ea)</t>
  </si>
  <si>
    <t>JM207</t>
  </si>
  <si>
    <t>제이엠솔루션 윤광 플라워 퍼밍 아이 크림 올페이스 로즈</t>
  </si>
  <si>
    <t>JMSOLUTION GLOW LUMINOUS FLOWER FIRMING EYE CREAM ALL FACE Rose</t>
  </si>
  <si>
    <t>JM208</t>
  </si>
  <si>
    <t>제이엠솔루션 윤광 플라워 스킨 에센스 로즈</t>
  </si>
  <si>
    <t>JMSOLUTION GLOW LUMINOUS FLOWER SKIN ESSENCE Rose</t>
  </si>
  <si>
    <t>JM209</t>
  </si>
  <si>
    <t>제이엠솔루션 윤광 플라워 마스크 크림 로즈</t>
  </si>
  <si>
    <t>JMSOLUTION GLOW LUMINOUS FLOWER MASK CREAM Rose</t>
  </si>
  <si>
    <t>JM210</t>
  </si>
  <si>
    <t>제이엠솔루션 윤광 플라워 핸드크림 로즈</t>
  </si>
  <si>
    <t>JMSOLUTION GLOW LUMINOUS FLOWER HAND CREAM Rose</t>
  </si>
  <si>
    <t>JM211</t>
  </si>
  <si>
    <t>제이엠솔루션 윤광 플라워 선밀크 로즈</t>
  </si>
  <si>
    <t>JMSOLUTION GLOW LUMINOUS FLOWER SUN MILK Rose</t>
  </si>
  <si>
    <t>JM212</t>
  </si>
  <si>
    <t>제이엠솔루션 윤광 플라워 선 스프레이 로즈  </t>
  </si>
  <si>
    <t xml:space="preserve">JMSOLUTION GLOW LUMINOUS FLOWER SUN SPRAY Rose </t>
  </si>
  <si>
    <t>JM213</t>
  </si>
  <si>
    <t>제이엠솔루션 윤광 플라워 선 스틱 로즈 </t>
  </si>
  <si>
    <t>JMSOLUTION GLOW LUMINOUS FLOWER SUN STICK Rose</t>
  </si>
  <si>
    <t>JM214</t>
  </si>
  <si>
    <t>제이엠솔루션 윤광 플라워 라이트 선 스틱 로즈</t>
  </si>
  <si>
    <t>JMSOLUTION GLOW LUMINOUS FLOWER LIGHT SUN STICK Rose</t>
  </si>
  <si>
    <t>JM215</t>
  </si>
  <si>
    <t>제이엠솔루션 윤광 플라워 미스트 로즈 150ml</t>
  </si>
  <si>
    <t>JMSOLUTION GLOW LUMINOUS FLOWER MIST Rose</t>
  </si>
  <si>
    <t>JM216</t>
  </si>
  <si>
    <t>제이엠솔루션 윤광 오로라 토너</t>
  </si>
  <si>
    <t>JMSOLUTION GLOW LUMINOUS AURORA TONER</t>
  </si>
  <si>
    <t>JM217</t>
  </si>
  <si>
    <t>제이엠솔루션 윤광 오로라 크림</t>
  </si>
  <si>
    <t>JMSOLUTION GLOW LUMINOUS AURORA CREAM</t>
  </si>
  <si>
    <t>JM218</t>
  </si>
  <si>
    <t>제이엠솔루션 윤광 오로라 에멀전</t>
  </si>
  <si>
    <t>JMSOLUTION GLOW LUMINOUS AURORA EMULSION</t>
  </si>
  <si>
    <t>JM219</t>
  </si>
  <si>
    <t>제이엠솔루션 윤광 오로라 오일 세럼</t>
  </si>
  <si>
    <t>JMSOLUTION GLOW LUMINOUS AURORA OIL SERUM</t>
  </si>
  <si>
    <t>JM220</t>
  </si>
  <si>
    <t>제이엠솔루션 윤광 오로라 아이크림</t>
  </si>
  <si>
    <t>JMSOLUTION GLOW LUMINOUS AURORA EYE CREAM</t>
  </si>
  <si>
    <t>JM221</t>
  </si>
  <si>
    <t>제이엠솔루션 윤광 오로라 클렌징 폼</t>
  </si>
  <si>
    <t>JMSOLUTION GLOW LUMINOUS AURORA CLEANSING FOAM</t>
  </si>
  <si>
    <t>JM222</t>
  </si>
  <si>
    <t>제이엠솔루션 윤광 오로라 립 슬리핑 마스크</t>
  </si>
  <si>
    <t>JMSOLUTION GLOW LUMINOUS AURORA LIP SLEEPING MASK</t>
  </si>
  <si>
    <t>JM223</t>
  </si>
  <si>
    <t>제이엠솔루션 윤광 플라워 퍼밍 파우더 클렌저 로즈</t>
  </si>
  <si>
    <t>JMSOLUTION GLOW LUMINOUS FLOWER FIRMING POWDER CLEANSER Rose</t>
  </si>
  <si>
    <t>JM224</t>
  </si>
  <si>
    <t>제이엠솔루션 윤광 플라워 퍼밍 볼륨 크림 로즈</t>
  </si>
  <si>
    <t>JMSOLUTION GLOW LUMINOUS FLOWER FIRMING VOLUME CERAM Rose</t>
  </si>
  <si>
    <t>JM225</t>
  </si>
  <si>
    <t>제이엠솔루션 윤광 플라워 퍼밍 바디 쉐이핑 젤 로즈</t>
  </si>
  <si>
    <t>JMSOLUTION GLOW LUMINOUS FLOWER FIRMING BODY SHAPING GEL Rose</t>
  </si>
  <si>
    <t>JM226</t>
  </si>
  <si>
    <t>제이엠솔루션 윤광 플라워 퍼밍 제모 크림 로즈</t>
  </si>
  <si>
    <t>JMSOLUTION GLOW LUMINOUS FLOWER FIRMING HAIR REMOVAL CREAM ROSE</t>
  </si>
  <si>
    <t>JM227</t>
  </si>
  <si>
    <t>제이엠솔루션 윤광 플라워 필링 패드 로즈</t>
  </si>
  <si>
    <t>JMSOLUTION GLOW LUMINOUS FLOWER PEELING PADS Rose</t>
  </si>
  <si>
    <t>JM228</t>
  </si>
  <si>
    <t>제이엠솔루션 윤광 플라워 퍼밍 토너 엑스 라지 로즈</t>
  </si>
  <si>
    <t>JMSOLUTION GLOW LUMINOUS FLOWER TONER EXTRA LARGE Rose</t>
  </si>
  <si>
    <t>JM229</t>
  </si>
  <si>
    <t>제이엠솔루션 윤광 플라워 비비크림 로즈  #21</t>
  </si>
  <si>
    <t>JMSOLUTION GLOW LUMINOUS FLOWER BB CREAM Rose</t>
  </si>
  <si>
    <t>JM230</t>
  </si>
  <si>
    <t>제이엠솔루션 윤광 플라워 비비크림 로즈  #23</t>
  </si>
  <si>
    <t>JM231</t>
  </si>
  <si>
    <t>제이엠솔루션 윤광 플라워 프로그램 앰플 로즈</t>
  </si>
  <si>
    <t>JMSOLUTION GLOW LUMINOUS FLOWER PROGRAM AMPOULE Rose</t>
  </si>
  <si>
    <t>JM232</t>
  </si>
  <si>
    <t>제이엠솔루션 윤광 플라워 빅 마블 에센스 팩트 로즈 #21</t>
  </si>
  <si>
    <t>JMSOLUTION GLOW LUMINOUS FLOWER BIG MARBLE ESSENCE PACT Rose</t>
  </si>
  <si>
    <t>JM233</t>
  </si>
  <si>
    <t>제이엠솔루션 윤광 플라워 빅 마블 에센스 팩트 로즈 #23</t>
  </si>
  <si>
    <t>JM234</t>
  </si>
  <si>
    <t>제이엠솔루션 윤광 플라워 엑스 라지 모델링 마스크 로즈</t>
  </si>
  <si>
    <t>JMSOLUTION GLOW LUMINOUS FLOWER XL MODELING MASK ROSE</t>
  </si>
  <si>
    <t>JM235</t>
  </si>
  <si>
    <t>제이엠솔루션 윤광 플라워 멀티 오일 로즈</t>
  </si>
  <si>
    <t>JMSOLUTION GLOW LUMINOUS FLOWER MULTI OIL ROSE</t>
  </si>
  <si>
    <t>JM236</t>
  </si>
  <si>
    <t>제이엠솔루션 윤광 플라워 선 크림 엑스 라지 로즈 </t>
  </si>
  <si>
    <t>JMSOLUTION GLOW LUMINOUS FLOWER SUN CREAM XL Rose</t>
  </si>
  <si>
    <t>JM237</t>
  </si>
  <si>
    <t>제이엠솔루션 윤광 플라워 히아루론산 더블 에센스 로즈 (국내전용)</t>
  </si>
  <si>
    <t>JMSOLUTION GLOW LUMINOUS FLOWER HYALURONIC ACID DOUBLE ESSENCE Rose</t>
  </si>
  <si>
    <t>JM238</t>
  </si>
  <si>
    <t>제이엠솔루션 윤광 플라워 핸드크림 로즈 (기획세트)</t>
  </si>
  <si>
    <t>JM239</t>
  </si>
  <si>
    <t>제이엠솔루션 윤광 플라워 선 쿠션 로즈</t>
  </si>
  <si>
    <t>JMSOLUTION GLOW LUMINOUS FLOWER SUN CUSHION ROSE</t>
  </si>
  <si>
    <t>JM240</t>
  </si>
  <si>
    <t>제이엠솔루션 청광 마린 진주 모이스처 트랜스 포밍 클레이 펄</t>
  </si>
  <si>
    <t>JMSOLUTION MARINE LUMINOUS PEARL MOISTURE TRANS-FOAMING CLAY Pearl</t>
  </si>
  <si>
    <t>JM241</t>
  </si>
  <si>
    <t>제이엠솔루션 청광 마린 진주 워시오프 마스크 펄</t>
  </si>
  <si>
    <t>JM242</t>
  </si>
  <si>
    <t>제이엠솔루션 청광 마린 흑진주 워시오프 마스크 펄</t>
  </si>
  <si>
    <t>JMSOLUTION MARINE LUMINOUS BLACK PEARL WASH OFF MASK PEARL</t>
  </si>
  <si>
    <t>JM243</t>
  </si>
  <si>
    <t>8809505542877(6개입)
8809505542792(1개입)</t>
  </si>
  <si>
    <t>제이엠솔루션 청광 마린 진주 모이스처 아이 크림 올 페이스 펄</t>
  </si>
  <si>
    <t>JMSOLUTION MARINE LUMINOUS PEARL MOISTURE EYE CREAM ALL FACE Pearl</t>
  </si>
  <si>
    <t>JM244</t>
  </si>
  <si>
    <t>제이엠솔루션 청광 마린 진주 딥 모이스처 롤-온 아이 크림 펄(2ea)</t>
  </si>
  <si>
    <t>JMSOLUTION MARINE LUMINOUS PEARL DEEP MOISTURE ROLL-ON EYE CREAM PEARL</t>
  </si>
  <si>
    <t>JM245</t>
  </si>
  <si>
    <t>제이엠솔루션 청광 마린 진주 딥 모이스처 롤-온 아이 크림 펄(4ea)</t>
  </si>
  <si>
    <t>JM246</t>
  </si>
  <si>
    <t>제이엠솔루션 청광 마린 진주 토너 펄</t>
  </si>
  <si>
    <t>JMSOLUTION MARINE LUMINOUS PEARL TONER PERAL</t>
  </si>
  <si>
    <t>JM247</t>
  </si>
  <si>
    <t>제이엠솔루션 청광 마린 진주 에멀전 펄</t>
  </si>
  <si>
    <t>JMSOLUTION MARINE LUMINOUS PEARL EMULSION PEARL</t>
  </si>
  <si>
    <t>JM248</t>
  </si>
  <si>
    <t>제이엠솔루션 청광 마린 진주 딥 모이스처 스킨 케어 세트 펄</t>
  </si>
  <si>
    <t>JMSOLUTION MARINE LUMINOUS PEARL DEEP MOISTURE  SKIN CARE SET PEARL</t>
  </si>
  <si>
    <t>JM249</t>
  </si>
  <si>
    <t>제이엠솔루션 청광 마린 진주 선 스프레이 펄</t>
  </si>
  <si>
    <t>JMSOLUTION MARINE LUMINOUS PEARL SUN SPRAY PEARL</t>
  </si>
  <si>
    <t>JM250</t>
  </si>
  <si>
    <t>제이엠솔루션 청광 마린 진주 선 스틱 펄</t>
  </si>
  <si>
    <t>JMSOLUTION MARINE LUMINOUS  PEARL SUN STICK PEARL</t>
  </si>
  <si>
    <t>JM251</t>
  </si>
  <si>
    <t>제이엠솔루션 청광 마린 진주 선크림 펄</t>
  </si>
  <si>
    <t>JMSOLUTION MARINE LUMINOUS PEARL SUN CREAM Pearl</t>
  </si>
  <si>
    <t>JM252</t>
  </si>
  <si>
    <t>8809505542174</t>
  </si>
  <si>
    <t>제이엠솔루션 청광 마린 진주 딥 모이스처 포밍 클렌저 펄</t>
  </si>
  <si>
    <t>JMSOLUTION MARINE LUMINOUS PEARL DEEP MOISTURE FOAMING CLEANSER Pearl</t>
  </si>
  <si>
    <t>JM253</t>
  </si>
  <si>
    <t>8809505542617</t>
  </si>
  <si>
    <t>제이엠솔루션 청광 마린 진주 딥 모이스처 아이패치 펄</t>
  </si>
  <si>
    <t>JMSOLUTION MARINE LUMINOUS PEARL DEEP MOISTURE EYE PATCH Pearl</t>
  </si>
  <si>
    <t>JM254</t>
  </si>
  <si>
    <t>8809505542129</t>
  </si>
  <si>
    <t>제이엠솔루션 청광 마린 진주 딥 모이스처 앰플 세럼 펄</t>
  </si>
  <si>
    <t>JMSOLUTION MARINE LUMINOUS PEARL DEEP MOISTURE AMPOULE SERUM Pearl</t>
  </si>
  <si>
    <t>JM255</t>
  </si>
  <si>
    <t>8809505542303</t>
  </si>
  <si>
    <t>제이엠솔루션 청광 마린 진주 딥 모이스처 미스트 펄</t>
  </si>
  <si>
    <t>JMSOLUTION MARINE LUMINOUS PEARL DEEP MOISTURE MIST Pearl</t>
  </si>
  <si>
    <t>JM256</t>
  </si>
  <si>
    <t>8809505542839</t>
  </si>
  <si>
    <t>제이엠솔루션 청광 마린 진주 라이트 선스틱 펄</t>
  </si>
  <si>
    <t xml:space="preserve">JMSOLUTION MARINE LUMINOUS PEARL LIGHT SUN STICK Pearl </t>
  </si>
  <si>
    <t>JM257</t>
  </si>
  <si>
    <t>8809505543379</t>
  </si>
  <si>
    <t>제이엠솔루션 청광 마린 진주 딥 모이스처 파우더 클렌저 펄</t>
  </si>
  <si>
    <t>JMSOLUTION MARINE LUMINOUS DEEP MOISTURE POWDER CLEANSER Pearl</t>
  </si>
  <si>
    <t>JM258</t>
  </si>
  <si>
    <t>8809505543416</t>
  </si>
  <si>
    <t>제이엠솔루션 청광 마린 진주 톤 업 바디 로션 펄</t>
  </si>
  <si>
    <t>JMSOLUTION MARINE LUMINOUS PEARL TONE UP BODY LOTION</t>
  </si>
  <si>
    <t>JM259</t>
  </si>
  <si>
    <t xml:space="preserve"> 8809505543454</t>
  </si>
  <si>
    <t>제이엠솔루션 청광 마린 진주 필링 패드 펄</t>
  </si>
  <si>
    <t>JMSOLUTION MARINE LUMINOUS PEARL PEELING PADS Pearl</t>
  </si>
  <si>
    <t>JM260</t>
  </si>
  <si>
    <t>8809505543409</t>
  </si>
  <si>
    <t>제이엠솔루션 청광 마린 진주 모이스처 토너 엑스 라지 펄   </t>
  </si>
  <si>
    <t>JMSOLUTIONMARINE LUMINOUS PEARL MOISTURE TONER XL Pearl</t>
  </si>
  <si>
    <t>JM261</t>
  </si>
  <si>
    <t>8809505543331</t>
  </si>
  <si>
    <t>제이엠솔루션 청광 마린 진주 더블 쿠션 펄 #21</t>
  </si>
  <si>
    <t>JMSOLUTION MARINE LUMINOUS PEARL DOUBLE CUSHION Pearl #21</t>
  </si>
  <si>
    <t>JM262</t>
  </si>
  <si>
    <t>8809505543348</t>
  </si>
  <si>
    <t>제이엠솔루션 청광 마린 진주 더블 쿠션 펄 #23</t>
  </si>
  <si>
    <t>JMSOLUTION MARINE LUMINOUS PEARL DOUBLE CUSHION Pearl #23</t>
  </si>
  <si>
    <t>JM263</t>
  </si>
  <si>
    <t>8809505543782</t>
  </si>
  <si>
    <t>제이엠솔루션 청광 마린 진주 프로그램 앰플 펄 </t>
  </si>
  <si>
    <t>JMSOLUTION MARINE LUMINOUS PEARL PROGRAM AMPOULE Pearl</t>
  </si>
  <si>
    <t>JM264</t>
  </si>
  <si>
    <t>8809505544369</t>
  </si>
  <si>
    <t>제이엠솔루션 청광 마린 진주 핸드크림 펄 (기획 세트)   </t>
  </si>
  <si>
    <t>JMSOLUTION MARINE LUMINOUS PEARL HAND CREAM Pearl</t>
  </si>
  <si>
    <t>JM265</t>
  </si>
  <si>
    <t>8809505544901</t>
  </si>
  <si>
    <t>제이엠솔루션 청광 마린 진주 엑스 라지 모델링 마스크 펄</t>
  </si>
  <si>
    <t>JMSOLUTION MARINE LUMINOUS PEARL XL MODELING MASK PEARL</t>
  </si>
  <si>
    <t>JM266</t>
  </si>
  <si>
    <t>8809505544888</t>
  </si>
  <si>
    <t>제이엠솔루션 청광 마린 흑진주 엑스 라지 모델링 마스크 펄</t>
  </si>
  <si>
    <t>JMSOLUTION MARINE LUMINOUS BLACK PEARL XL MODELING MASK PEARL</t>
  </si>
  <si>
    <t>JM267</t>
  </si>
  <si>
    <t>8809505545748</t>
  </si>
  <si>
    <t>제이엠솔루션 청광 마린 진주 선 크림 엑스 라지 펄</t>
  </si>
  <si>
    <t>JMSOLUTION MARINE LUMINOUS PEARL SUN CREAM XL Pearl</t>
  </si>
  <si>
    <t>JM268</t>
  </si>
  <si>
    <t>8809505545991</t>
  </si>
  <si>
    <t>제이엠솔루션 청광 마린 진주 히아루론산 더블 앰플 펄 (국내전용)</t>
  </si>
  <si>
    <t>JMSOLUTION MARINE LUMINOUS PEARL HYALURONIC ACID DOUBLE AMPOULE Pearl</t>
  </si>
  <si>
    <t>JM269</t>
  </si>
  <si>
    <t>8809505545663</t>
  </si>
  <si>
    <t>제이엠솔루션 청광 마린 진주 선 쿠션 펄</t>
  </si>
  <si>
    <t>JMSOLUTION MARINE LUMINOUS PEARL SUN CUSHION PEARL</t>
  </si>
  <si>
    <t>JM270</t>
  </si>
  <si>
    <t>8809505546776</t>
  </si>
  <si>
    <t>제이엠솔루션 청광 마린 진주 스파클링 쿨러 펄</t>
  </si>
  <si>
    <t>JMSOLUTION MARINE LUMINOUS PEARL SPARKLING COOLER Pearl</t>
  </si>
  <si>
    <t>JM271</t>
  </si>
  <si>
    <t>제이엠솔루션 청광 마린 진주 딥 모이스처 수딩 젤 펄</t>
  </si>
  <si>
    <t>JMSOLUTION MARINE LUMINOUS PEARL DEEP MOISTURE SOOTHING GEL PEARL</t>
  </si>
  <si>
    <t>JM272</t>
  </si>
  <si>
    <t>8809505543546</t>
  </si>
  <si>
    <t>제이엠솔루션 청광 마린 하이드로 토너</t>
  </si>
  <si>
    <t>JMSOLUTION MARINE LUMINOUS HYDRO TONER</t>
  </si>
  <si>
    <t>JM273</t>
  </si>
  <si>
    <t>8809505543560</t>
  </si>
  <si>
    <t>제이엠솔루션 청광 마린 하이드로 에멀전</t>
  </si>
  <si>
    <t>JMSOLUTION MARINE LUMINOUS HYDRO EMULSION</t>
  </si>
  <si>
    <t>JM274</t>
  </si>
  <si>
    <t>8809505543553</t>
  </si>
  <si>
    <t>제이엠솔루션청광 마린 하이드로 에센스</t>
  </si>
  <si>
    <t>JMSOLUTION MARINE LUMINOUS HYDRO ESSENCE</t>
  </si>
  <si>
    <t>JM275</t>
  </si>
  <si>
    <t>8809505543577</t>
  </si>
  <si>
    <t>제이엠솔루션 청광 마린 하이드로 젤크림</t>
  </si>
  <si>
    <t>JMSOLUTION MARINE LUMINOUS HYDRO GEL CREAM</t>
  </si>
  <si>
    <t>JM276</t>
  </si>
  <si>
    <t>8809505543584</t>
  </si>
  <si>
    <t>제이엠솔루션 청광 마린 하이드로 아이크림</t>
  </si>
  <si>
    <t>JMSOLUTION MARINE LUMINOUS HYDRO EYE CREAM</t>
  </si>
  <si>
    <t>JM277</t>
  </si>
  <si>
    <t>8809505543607</t>
  </si>
  <si>
    <t>제이엠솔루션 청광 마린 하이드로 슬리핑 마스크</t>
  </si>
  <si>
    <t>JMSOLUTION MARINE LUMINOUS HYDRO SLEEPING MASK</t>
  </si>
  <si>
    <t>JM278</t>
  </si>
  <si>
    <t>8809505543591</t>
  </si>
  <si>
    <t>제이엠솔루션 청광 마린 하이드로 클렌징젤</t>
  </si>
  <si>
    <t>JMSOLUTION MARINE LUMINOUS HYDRO CLEANSING GEL</t>
  </si>
  <si>
    <t>JM279</t>
  </si>
  <si>
    <t>8809505543164</t>
  </si>
  <si>
    <t>제이엠솔루션 락토 사카로미세스 황금미 클렌저 라이스</t>
  </si>
  <si>
    <t>JMSOLUTION LACTO SACCHAROMYCES GOLDEN RICE CLEANSER Rice</t>
  </si>
  <si>
    <t>JM280</t>
  </si>
  <si>
    <t>8809505543119</t>
  </si>
  <si>
    <t>제이엠솔루션 락토 사카로미세스 황금미 토너 라이스</t>
  </si>
  <si>
    <t>JMSOLUTION LACTO SACCHAROMYCES GOLDEN RICE TONER Rice</t>
  </si>
  <si>
    <t>JM281</t>
  </si>
  <si>
    <t>8809505543126</t>
  </si>
  <si>
    <t>제이엠솔루션 락토 사카로미세스 황금미 에멀전 라이스</t>
  </si>
  <si>
    <t>JMSOLUTION LACTO SACCHAROMYCES GOLDEN RICE EMULSION Rice</t>
  </si>
  <si>
    <t>JM282</t>
  </si>
  <si>
    <t>8809505543133</t>
  </si>
  <si>
    <t>제이엠솔루션 락토 사카로미세스 황금미 리치 세럼 라이스</t>
  </si>
  <si>
    <t>JMSOLUTION LACTO SACCHAROMYCES GOLDEN RICE RICH SERUM Rice</t>
  </si>
  <si>
    <t>JM283</t>
  </si>
  <si>
    <t>8809505543157</t>
  </si>
  <si>
    <t>제이엠솔루션 락토 사카로미세스 황금미 아이크림 라이스 </t>
  </si>
  <si>
    <t>JMSOLUTION LACTO SACCHAROMYCES GOLDEN RICE EYE CREAM Rice</t>
  </si>
  <si>
    <t>JM284</t>
  </si>
  <si>
    <t xml:space="preserve">8809505543157 
</t>
  </si>
  <si>
    <t>제이엠솔루션 락토 사카로 미세스 황금미 크림 라이스</t>
  </si>
  <si>
    <t>JMSOLUTION LACTO CACCHAROMYCES GOLDEN RICE CREAM Rice</t>
  </si>
  <si>
    <t>JM285</t>
  </si>
  <si>
    <t>8809505544505</t>
  </si>
  <si>
    <t>제이엠솔루션 락토 사카로미세스 황금미 클렌징 폼 라이스</t>
  </si>
  <si>
    <t>JM286</t>
  </si>
  <si>
    <t>8809505543218</t>
  </si>
  <si>
    <t>제이엠솔루션 더마 케어 테카 바이오 토너 패드</t>
  </si>
  <si>
    <t>JMSOLUTION DERMA CARE TACA BIO TONER PAD</t>
  </si>
  <si>
    <t>JM287</t>
  </si>
  <si>
    <t>8809505543249</t>
  </si>
  <si>
    <t>제이엠솔루션 더마 케어 테카 바이오 리페어 에멀전</t>
  </si>
  <si>
    <t>JMSOLUTION DERMA CARE TECA BIO REPAIR EMULSION</t>
  </si>
  <si>
    <t>JM288</t>
  </si>
  <si>
    <t>8809505543232</t>
  </si>
  <si>
    <t>제이엠솔루션 더마 케어 테카 바이오 스마트 앰플 세트</t>
  </si>
  <si>
    <t>JMSOLUTION DERMA CARE TECA BIO SMART AMPOULE SET</t>
  </si>
  <si>
    <t>JM289</t>
  </si>
  <si>
    <t>8809505543225</t>
  </si>
  <si>
    <t>제이엠솔루션 더마 케어 테카 바이오 디펜스 크림</t>
  </si>
  <si>
    <t>JMSOLUTION DERMA CARE TECA BIO DEFENCE CREAM</t>
  </si>
  <si>
    <t>JM290</t>
  </si>
  <si>
    <t>8809505543256</t>
  </si>
  <si>
    <t>제이엠솔루션 더마 케어 테카 바이오 스팟 파우더</t>
  </si>
  <si>
    <t>JMSOLUTION DERMA CARE TECA BIO SPOT POWDER</t>
  </si>
  <si>
    <t>JM291</t>
  </si>
  <si>
    <t>8809505543263</t>
  </si>
  <si>
    <t>제이엠솔루션 더마 케어 테카 바이오 소프트 폼 클렌저</t>
  </si>
  <si>
    <t>JMSOLUTION DERMA CARE TECA BIO SOFT FOAM CLEANSER</t>
  </si>
  <si>
    <t>JM292</t>
  </si>
  <si>
    <t>8809505544567</t>
  </si>
  <si>
    <t>제이엠솔루션 더마 케어 센텔라 리페어 스킨 케어 세트 클리어</t>
  </si>
  <si>
    <t>JMSOLUTION  DERMA CARE CENTELLA REPAIR SKIN CARE SET Clear</t>
  </si>
  <si>
    <t>JM293</t>
  </si>
  <si>
    <t>제이엠솔루션 더마케어 센텔라 리페어 크림</t>
  </si>
  <si>
    <t>JMSOLUTION CENTELLA REPAIRE CREAM</t>
  </si>
  <si>
    <t>JM294</t>
  </si>
  <si>
    <t>8809505544574</t>
  </si>
  <si>
    <t>제이엠솔루션 더마 케어 센텔라 리페어 토너 클리어</t>
  </si>
  <si>
    <t>JMSOLUTION  DERMA CARE CENTELLA REPAIR TONER Clear</t>
  </si>
  <si>
    <t>JM295</t>
  </si>
  <si>
    <t>8809505544581</t>
  </si>
  <si>
    <t>제이엠솔루션 더마 케어 센텔라 리페어 에멀전 클리어 </t>
  </si>
  <si>
    <t>JMSOLUTION  DERMA CARE CENTELLA REPAIR EMULSION Clear</t>
  </si>
  <si>
    <t>JM296</t>
  </si>
  <si>
    <t>제이엠솔루션 더마케어 센텔라 선 플루이드</t>
  </si>
  <si>
    <t>JMSOLUTION DERMA CARE CENTELLA SUN FLUID</t>
  </si>
  <si>
    <t>JM297</t>
  </si>
  <si>
    <t>8809505545120</t>
  </si>
  <si>
    <t>제이엠솔루션 더마 케어 센텔라 클렌징 워터 클리어</t>
  </si>
  <si>
    <t>JMSOLUTION  DERMA CARE CENTELLA CLEANSING WATER  Clear</t>
  </si>
  <si>
    <t>JM298</t>
  </si>
  <si>
    <t>8809505544543</t>
  </si>
  <si>
    <t>제이엠솔루션 더마 케어 세라마이드 모이스처 스킨 케어 세트 클리어</t>
  </si>
  <si>
    <t>JMSOLUTION  DERMA CARE CERAMIDE MOISTURE SKIN CARE SET Clear</t>
  </si>
  <si>
    <t>JM299</t>
  </si>
  <si>
    <t>8809505544598</t>
  </si>
  <si>
    <t>제이엠솔루션 더마 케어 세라마이드 모이스처 토너 클리어 </t>
  </si>
  <si>
    <t>JMSOLUTION  DERMA CARE CERAMIDE MOISTURE TONER Clear</t>
  </si>
  <si>
    <t>JM300</t>
  </si>
  <si>
    <t>8809505544604</t>
  </si>
  <si>
    <t>제이엠솔루션 더마 케어 세라마이드 모이스처 에멀전 클리어</t>
  </si>
  <si>
    <t>JMSOLUTION  DERMA CARE CERAMIDE MOISTURE EMULSION Clear</t>
  </si>
  <si>
    <t>JM301</t>
  </si>
  <si>
    <t>8809505545113</t>
  </si>
  <si>
    <t>제이엠솔루션 더마 케어 세라마이드 클렌징 워터 클리어</t>
  </si>
  <si>
    <t>JMSOLUTION  DERMA CARE CERAMIDE CLEANSING WATER Clear</t>
  </si>
  <si>
    <t>JM302</t>
  </si>
  <si>
    <t>8809505545106</t>
  </si>
  <si>
    <t>제이엠솔루션 더마 케어 센텔라 리페어 토너 엑스 라지 클리어</t>
  </si>
  <si>
    <t>JMSOLUTION DERMA CARE CENTELLA REPAIR TONER XL clear</t>
  </si>
  <si>
    <t>JM303</t>
  </si>
  <si>
    <t xml:space="preserve">8809505545274
</t>
  </si>
  <si>
    <t>제이엠솔루션 더마케어 선 세라마이드 스프레이</t>
  </si>
  <si>
    <t xml:space="preserve">JMSOLUTION DERMA CARE CERAMIDE SUN SPRAY </t>
  </si>
  <si>
    <t>JM304</t>
  </si>
  <si>
    <t>8809505543669</t>
  </si>
  <si>
    <t>제이엠솔루션 더마케어 세라마이드 선 스틱</t>
  </si>
  <si>
    <t>JMSOLUTION DERMA CARE CERAMIDE SUN STICK</t>
  </si>
  <si>
    <t>JM305</t>
  </si>
  <si>
    <t>제이엠솔루션 더마케어 세라마이드 모이스쳐 크림</t>
  </si>
  <si>
    <t>JMSOLUTION DERMA CERAMIDE MOISTURE CREAM</t>
  </si>
  <si>
    <t>JM306</t>
  </si>
  <si>
    <t>제이엠솔루션 더마케어 세라마이드 에센스 선 젤</t>
  </si>
  <si>
    <t>JMSOLUTION DERMA CARE CERAMIDE ESSENCE SUN GEL</t>
  </si>
  <si>
    <t>JM307</t>
  </si>
  <si>
    <t>제이엠솔루션 더마케어 세라마이드 크림 미스트</t>
  </si>
  <si>
    <t>JMSOLUTION DERMA CARE CERAMIDE CREAM MIST</t>
  </si>
  <si>
    <t>JM308</t>
  </si>
  <si>
    <t>8809505545687</t>
  </si>
  <si>
    <t>제이엠솔루션 더마케어 센텔라 선 쿠션 클리어</t>
  </si>
  <si>
    <t>JMSOLUTION  DERMA CARE CENTELLA SUN CUSHION CLEAR</t>
  </si>
  <si>
    <t>JM309</t>
  </si>
  <si>
    <t>8809505546073</t>
  </si>
  <si>
    <t>제이엠솔루션 옴므 하이드레이팅 모이스처 토너</t>
  </si>
  <si>
    <t>JMSOLUTION HOMME HYDRATING REFRESH TONER</t>
  </si>
  <si>
    <t>JM310</t>
  </si>
  <si>
    <t>8809505546295</t>
  </si>
  <si>
    <t>제이엠솔루션 옴므 하이드레이팅 모이스처 에멀전</t>
  </si>
  <si>
    <t>JMSOLUTION HOMME HYDRATING REFRESH EMULSION</t>
  </si>
  <si>
    <t>JM311</t>
  </si>
  <si>
    <t>8809505546301</t>
  </si>
  <si>
    <t>제이엠솔루션 옴므 하이드레이팅 에센스 올인원</t>
  </si>
  <si>
    <t>JMSOLUTION HOMME HYDRATING ESSENCE ALL IN ONE</t>
  </si>
  <si>
    <t>JM312</t>
  </si>
  <si>
    <t>8809711711661</t>
  </si>
  <si>
    <t>제이엠솔루션 옴므 하이드레이팅 모이스처 스킨 케어 세트</t>
  </si>
  <si>
    <t>JMSOLUTION HOMME HYDRATING MOISTURE SKIN CARE SET</t>
  </si>
  <si>
    <t>JM313</t>
  </si>
  <si>
    <t>8809505547056</t>
  </si>
  <si>
    <t>제이엠솔루션 옴므 하이드레이팅 클렌징 폼</t>
  </si>
  <si>
    <t>JMSOLUTION  HOMME HYDRATING CLEANSING FOAM</t>
  </si>
  <si>
    <t>JM314</t>
  </si>
  <si>
    <t>8809505547032</t>
  </si>
  <si>
    <t>제이엠솔루션 옴므 하이드레이팅 멀티 클렌저</t>
  </si>
  <si>
    <t>JMSOLUTION HOMME HYDRATING MULTI CLEANSER</t>
  </si>
  <si>
    <t>JM315</t>
  </si>
  <si>
    <t>8809505547049</t>
  </si>
  <si>
    <t>제이엠솔루션 옴므 하이드레이팅 비비 크림</t>
  </si>
  <si>
    <t>JMSOLUTION HOMME HYDRATING BB CREAM</t>
  </si>
  <si>
    <t>JM316</t>
  </si>
  <si>
    <t>8809711712453</t>
  </si>
  <si>
    <t>제이엠솔루션 옴므 하이드레이팅 모이스처 마스크</t>
  </si>
  <si>
    <t>JMSOLUTION HOMME HYDRATING MOISTURE MASK</t>
  </si>
  <si>
    <t>JM317</t>
  </si>
  <si>
    <t>8809711711487</t>
  </si>
  <si>
    <t>제이엠솔루션 판테렌 워터 트리트먼트 더블 부스터</t>
  </si>
  <si>
    <t>JMSOLUTION PANTHELENE WATER TREATMENT DOUBLE BOOSTER</t>
  </si>
  <si>
    <t>JM318</t>
  </si>
  <si>
    <t>8809711711463</t>
  </si>
  <si>
    <t>제이엠솔루션 판테렌 앰플 세럼</t>
  </si>
  <si>
    <t>JMSOLUTION PANTHELENE AMPOULE SERUM</t>
  </si>
  <si>
    <t>JM319</t>
  </si>
  <si>
    <t>8809711712750</t>
  </si>
  <si>
    <t>제이엠솔루션 판테렌 베리어 크림</t>
  </si>
  <si>
    <t>JMSOLUTION PANTHELENE BARRIER CREAM</t>
  </si>
  <si>
    <t>JM320</t>
  </si>
  <si>
    <t>제이엠솔루션 판테렌 인텐시브 베리어 마스크</t>
  </si>
  <si>
    <t>JMSOLUTION PANTHELENE INTENSIVE BARRIER MASK</t>
  </si>
  <si>
    <t>JM321</t>
  </si>
  <si>
    <t>제이엠솔루션 물광 쿠션 이엑스 13호</t>
  </si>
  <si>
    <t>JMSOLUTION WATER LUMINOUS CUSHION EX#13</t>
  </si>
  <si>
    <t>JM322</t>
  </si>
  <si>
    <t> 제이엠솔루션 물광 쿠션 이엑스 21호</t>
  </si>
  <si>
    <t>JMSOLUTION WATER LUMINOUS CUSHION EX#21</t>
  </si>
  <si>
    <t>JM323</t>
  </si>
  <si>
    <t> 제이엠솔루션 물광 쿠션 이엑스 23호</t>
  </si>
  <si>
    <t>JMSOLUTION WATER LUMINOUS CUSHION EX#23</t>
  </si>
  <si>
    <t>JM324</t>
  </si>
  <si>
    <t>제이엠솔루션 물광 에센스팩트 럭셔리 #21</t>
  </si>
  <si>
    <t>JMSOLUTION WATER LUMINOUS ESSENCE PACT LUXURY#21</t>
  </si>
  <si>
    <t>JM325</t>
  </si>
  <si>
    <t>제이엠솔루션 물광 에센스팩트 럭셔리 #23</t>
  </si>
  <si>
    <t>JMSOLUTION WATER LUMINOUS ESSENCE PACT LUXURY#23</t>
  </si>
  <si>
    <t>JM326</t>
  </si>
  <si>
    <t>제이엠솔루션 물광 듀얼 커버 쿠션 럭셔리 #21</t>
  </si>
  <si>
    <t>JMSOLUTION WATER LUMINOUS DUAL COVER CUSHION LUXURY#21</t>
  </si>
  <si>
    <t>JM327</t>
  </si>
  <si>
    <t>제이엠솔루션 물광 듀얼 커버쿠션 럭셔리 #23</t>
  </si>
  <si>
    <t>JMSOLUTION WATER LUMINOUS DUAL COVER CUSHION LUXURY#23</t>
  </si>
  <si>
    <t>JM328</t>
  </si>
  <si>
    <t>제이엠솔루션  물광 듀얼 커버 쿠션 럭셔리 멜팅밤 21호(위생허가,중국전용)</t>
  </si>
  <si>
    <t>JM329</t>
  </si>
  <si>
    <t>제이엠솔루션  물광 듀얼 커버 쿠션 럭셔리 멜팅밤 23호(위생허가,중국전용)</t>
  </si>
  <si>
    <t>JM330</t>
  </si>
  <si>
    <t>제이엠솔루션 물광 커버 파운데이션 럭셔리 #21</t>
  </si>
  <si>
    <t>JMSOLUTION WATER LUMINOUS COVER FOUNDATION LUXURY#21</t>
  </si>
  <si>
    <t>JM331</t>
  </si>
  <si>
    <t>제이엠솔루션 물광 비비크림</t>
  </si>
  <si>
    <t>JMSOLUTION WATER LUMINOUS BB CREAM#21</t>
  </si>
  <si>
    <t>JM332</t>
  </si>
  <si>
    <t>제이엠솔루션 물광 블루밍 톤업 베이스</t>
  </si>
  <si>
    <t>JMSOLUTION WATER LUMINOUS BLOOMING TONE UP BASE</t>
  </si>
  <si>
    <t>JM333</t>
  </si>
  <si>
    <t>제이엠솔루션 립 모이스처 케어</t>
  </si>
  <si>
    <t>JMSOLUTION WATER LUMINOUS MOISTURE LIP CARE</t>
  </si>
  <si>
    <t>JM334</t>
  </si>
  <si>
    <t>제이엠솔루션 물광 모이스처 립 케어</t>
  </si>
  <si>
    <t>JM335</t>
  </si>
  <si>
    <t>제이엠솔루션 글램 컬러 립 트리오 세트</t>
  </si>
  <si>
    <t>JMSOLUTION GLAM COLOR LIP TRIO SET</t>
  </si>
  <si>
    <t>JM336</t>
  </si>
  <si>
    <t>8809505542235</t>
  </si>
  <si>
    <t> 제이엠솔루션 미국 알래스카 빙하수 투스텝 진정 필</t>
  </si>
  <si>
    <t>JMSOLUTION ALASKA GLACIER WATER CALMING PEEL</t>
  </si>
  <si>
    <t>JM337</t>
  </si>
  <si>
    <t>8809505542242</t>
  </si>
  <si>
    <t> 제이엠솔루션 미국 알래스카 빙하수 진정 앰플</t>
  </si>
  <si>
    <t>JMSOLUTION ALASKA GLACIER WATER CALMING AMPOULE</t>
  </si>
  <si>
    <t>JM338</t>
  </si>
  <si>
    <t>8809505542259</t>
  </si>
  <si>
    <t> 제이엠솔루션 미국 알래스카 빙하수 진정 스팟 리퀴드</t>
  </si>
  <si>
    <t>JMSOLUTION ALASKA GLACIER WATER CALMING SPOT LIQUID</t>
  </si>
  <si>
    <t>JM339</t>
  </si>
  <si>
    <t>8809505542266</t>
  </si>
  <si>
    <t> 제이엠솔루션 미국 알래스카 빙하수 진정 멀티 밤</t>
  </si>
  <si>
    <t>JMSOLUTION ALASKA GLACIER WATER CALMING MULTI-BALM</t>
  </si>
  <si>
    <t>JM340</t>
  </si>
  <si>
    <t> 제이엠솔루션 캐나다 프로폴리스 메이플 토너</t>
  </si>
  <si>
    <t>JMSOLUTION CANADA PROPOLIS MAPLE TONER</t>
  </si>
  <si>
    <t>JM341</t>
  </si>
  <si>
    <t> 제이엠솔루션 캐나다 프로폴리스 메이플 에멀전</t>
  </si>
  <si>
    <t>JMSOLUTION CANADA PROPOLIS MAPLE EMULSION</t>
  </si>
  <si>
    <t>JM342</t>
  </si>
  <si>
    <t> 제이엠솔루션 캐나다 프로폴리스 메이플 에센스</t>
  </si>
  <si>
    <t>JMSOLUTION CANADA PROPOLIS MAPLE ESSENCE</t>
  </si>
  <si>
    <t>JM343</t>
  </si>
  <si>
    <t> 제이엠솔루션 캐나다 프로폴리스 메이플 크림</t>
  </si>
  <si>
    <t>JMSOLUTION CANADA PROPOLIS MAPLE CREAM</t>
  </si>
  <si>
    <t>JM344</t>
  </si>
  <si>
    <t> 제이엠솔루션 테바쉐멘 바디 로션 - 라벤더 애플 </t>
  </si>
  <si>
    <t>JMSOLUTION TEVA SHEMEN BODY LOTION - LAVENDER APPLE</t>
  </si>
  <si>
    <t>JM345</t>
  </si>
  <si>
    <t> 제이엠솔루션 테바쉐멘 바디 로션 - 미드나잇 자스민</t>
  </si>
  <si>
    <t>JMSOLUTION TEVA SHEMEN BODY LOTION - MIDNIGHT JASMINE</t>
  </si>
  <si>
    <t>JM346</t>
  </si>
  <si>
    <t> 제이엠솔루션 테바쉐멘 바디 스크럽 - 라벤더 애플</t>
  </si>
  <si>
    <t>JMSOLUTION TEVA SHEMEN BODY SCRUB - LAVENDER APPLE</t>
  </si>
  <si>
    <t>JM347</t>
  </si>
  <si>
    <t> 제이엠솔루션 테바쉐멘 바디 스크럽 - 미드나잇 자스민</t>
  </si>
  <si>
    <t>JMSOLUTION TEVA SHEMEN BODY SCRUB - MIDNIGHT JASMIN</t>
  </si>
  <si>
    <t>JM348</t>
  </si>
  <si>
    <t> 제이엠솔루션 테바쉐멘 샤워 오일 - 라벤더 애플</t>
  </si>
  <si>
    <t>JMSOLUTION TEVA SHEMEN SHOWER OIL - LAVENDER APPLE</t>
  </si>
  <si>
    <t>JM349</t>
  </si>
  <si>
    <t> 제이엠솔루션 테바쉐멘 샤워 오일 - 미드나잇 자스민</t>
  </si>
  <si>
    <t>JMSOLUTION TEVA SHEMEN SHOWER OIL - MIDNIGHT JASMIN</t>
  </si>
  <si>
    <t>JM350</t>
  </si>
  <si>
    <t> 제이엠솔루션 테바쉐멘 헤어 트리트먼트</t>
  </si>
  <si>
    <t>JMSOLUTION TEVA SHEMEN HAIR TREATMENT</t>
  </si>
  <si>
    <t>JM351</t>
  </si>
  <si>
    <t> 제이엠솔루션 스위스 디-알오에스 셀룰라 리파이닝 팩</t>
  </si>
  <si>
    <t>JMSOLUTION SWITZERLAND De-ROS CELLULAR REFINING PACK</t>
  </si>
  <si>
    <t>JM352</t>
  </si>
  <si>
    <t> 제이엠솔루션 스위스 디-알오에스 셀룰라 리뉴얼 팩</t>
  </si>
  <si>
    <t>JMSOLUTION SWITZERLAND De-ROS CELLULAR RENEWAL PACK</t>
  </si>
  <si>
    <t>JM353</t>
  </si>
  <si>
    <t> 제이엠솔루션 스위스 디-알오에스 셀룰라 리뉴얼 세럼</t>
  </si>
  <si>
    <t>JMSOLUTION SWITZERLAND De-ROS CELLULAR RENEWAL SERUM</t>
  </si>
  <si>
    <t>JM354</t>
  </si>
  <si>
    <t> 제이엠솔루션 스위스 디-알오에스 셀룰라 리뉴얼 크림</t>
  </si>
  <si>
    <t>JMSOLUTION SWITZERLAND De-ROS CELLULAR RENEWAL CREAM</t>
  </si>
  <si>
    <t>JM355</t>
  </si>
  <si>
    <t>제이엠솔루션 여성 보습제</t>
  </si>
  <si>
    <t>JMSOLUTION WOMEN MOISTURIZER</t>
  </si>
  <si>
    <t>JM356</t>
  </si>
  <si>
    <t>제이엠솔루션 물광 바디 미스트</t>
  </si>
  <si>
    <t>JMSOLUTION WATER LUMINOUS BODY MIST</t>
  </si>
  <si>
    <t>JM357</t>
  </si>
  <si>
    <t>제이엠솔루션 톤 업 물광 바디 로션</t>
  </si>
  <si>
    <t>JMSOLUTION TONE UP WATER LUMINOUS BODY LOTION</t>
  </si>
  <si>
    <t>JM358</t>
  </si>
  <si>
    <t>제이엠솔루션 물광 바디 스크럽</t>
  </si>
  <si>
    <t>JMSOLUTION WATER LUMINOUS BODY SCRUP</t>
  </si>
  <si>
    <t>JM359</t>
  </si>
  <si>
    <t>제이엠솔루션 물광 풋 필링 마스크</t>
  </si>
  <si>
    <t>JMSOLUTION WATER LUMINOUS FOOT PEELING MASK</t>
  </si>
  <si>
    <t>JM360</t>
  </si>
  <si>
    <t>제이엠솔루션 풋 모이스처 무스크림</t>
  </si>
  <si>
    <t>JMSOLUTION WATER LUMINOUS FOOT MOISTURE MOUSSE CREAM</t>
  </si>
  <si>
    <t>JM361</t>
  </si>
  <si>
    <t>제이엠솔루션 물광 핸드크림 굿모닝</t>
  </si>
  <si>
    <t>JMSOLUTION WATER LUMINOUS HAND CREAM(good morning)</t>
  </si>
  <si>
    <t>JM362</t>
  </si>
  <si>
    <t>제이엠솔루션 물광 핸드크림 굿나잇</t>
  </si>
  <si>
    <t>JMSOLUTION WATER LUMINOUS HAND CREAM(good night)</t>
  </si>
  <si>
    <t>JM363</t>
  </si>
  <si>
    <t>제이엠솔루션 물광 내츄럴 비타 샴푸</t>
  </si>
  <si>
    <t>JMSOLUTION WATER LUMINOUS NATURAL VITA SHAMPOO</t>
  </si>
  <si>
    <t>JM364</t>
  </si>
  <si>
    <t>제이엠솔루션 물광 내츄럴 비타 트리트먼트</t>
  </si>
  <si>
    <t>JMSOLUTION WATER LUMINOUS NATURAL VATA TREATMENT</t>
  </si>
  <si>
    <t>JM365</t>
  </si>
  <si>
    <t>제이엠솔루션 물광 클렌징 오일</t>
  </si>
  <si>
    <t>JMSOLUTION WATER LUMINOUS CLEANSING OIL</t>
  </si>
  <si>
    <t>JM366</t>
  </si>
  <si>
    <t>제이엠솔루션 물광 젤리 클렌저</t>
  </si>
  <si>
    <t>JMSOLUTION WATER LUMINOUS JELLY CLEANSER</t>
  </si>
  <si>
    <t>JM367</t>
  </si>
  <si>
    <t>제이엠솔루션 물광 클렌징폼 블랙</t>
  </si>
  <si>
    <t>JMSOLUTION WATER LUMINOUS CLEANSING FOAM(BLACK)</t>
  </si>
  <si>
    <t>JM368</t>
  </si>
  <si>
    <t>제이엠솔루션 물광 천연 비누</t>
  </si>
  <si>
    <t xml:space="preserve">JMSOLUTION WATER LUMINOUS NATURAL SOAP </t>
  </si>
  <si>
    <t>JM369</t>
  </si>
  <si>
    <t>제이엠솔루션 물광 천연 비누 블랙</t>
  </si>
  <si>
    <t>JMSOLUTION WATER LUMINOUS NATURAL SOAP BLACK</t>
  </si>
  <si>
    <t>JM370</t>
  </si>
  <si>
    <t>제이엠솔루션 물광 브라이트 필링젤</t>
  </si>
  <si>
    <t>JMSOLUTION WATER LUMINOUS BRIGHT PEELING GEL</t>
  </si>
  <si>
    <t>JM371</t>
  </si>
  <si>
    <t>제이엠솔루션 이너 클렌져</t>
  </si>
  <si>
    <t>JMSOLUTION INER CLEANSER</t>
  </si>
  <si>
    <t>JM372</t>
  </si>
  <si>
    <t>제이엠솔루션 물광 딥 클렌징 밤</t>
  </si>
  <si>
    <t>JMSOLUTION WATER LUMINOUS DEEP CLEANSING BALM</t>
  </si>
  <si>
    <t>JM373</t>
  </si>
  <si>
    <t>제이엠솔루션 물광 클렌징 워터</t>
  </si>
  <si>
    <t>JMSOLUTION WATER LUMINOUS CLEANSING WATER</t>
  </si>
  <si>
    <t>JM374</t>
  </si>
  <si>
    <t>제이엠솔루션 물광 젤리팩</t>
  </si>
  <si>
    <t>JMSOLUTION WATER SHINE JELLY PACK</t>
  </si>
  <si>
    <t>JM375</t>
  </si>
  <si>
    <t>제이엠솔루션 물광 젤리팩 블랙</t>
  </si>
  <si>
    <t>JMSOLUTION WATER SHINE JELLY PACK BLACK</t>
  </si>
  <si>
    <t>JM376</t>
  </si>
  <si>
    <t>제이엠솔루션 물광 볼륨 파워 스페셜</t>
  </si>
  <si>
    <t>JMSOLUTION WATER LUMINOUS VOLUME POWER Special</t>
  </si>
  <si>
    <t>JM377</t>
  </si>
  <si>
    <t>제이엠솔루션 물광 셀바이탈 미스트 스페셜</t>
  </si>
  <si>
    <t>JMSOLUTION WATER LUMINOUS CELL VITAL MIST -special-</t>
  </si>
  <si>
    <t>JM378</t>
  </si>
  <si>
    <t>제이엠솔루션 퍼펙트 포어 브러쉬</t>
  </si>
  <si>
    <t>JMSOLUTION PERFECT PORE BRUSH</t>
  </si>
  <si>
    <t>JM379</t>
  </si>
  <si>
    <t>제이엠솔루션 세이브 멀티 화장솜</t>
  </si>
  <si>
    <t>JMSOLUTION SAVE MULTI SHEET</t>
  </si>
  <si>
    <t>JM380</t>
  </si>
  <si>
    <t>제이엠솔루션 순면 화장솜</t>
  </si>
  <si>
    <t>JMSOLUTION WATER LUMINOUS PURE COTTON PAD</t>
  </si>
  <si>
    <t>JM381</t>
  </si>
  <si>
    <t>제이엠솔루션 리프팅 이온 마사지기</t>
  </si>
  <si>
    <t>JMSOLUTION LIFTING ION MASSAGER</t>
  </si>
  <si>
    <t>JM382</t>
  </si>
  <si>
    <t>8809505547971
(8809505549555_위생허가)</t>
  </si>
  <si>
    <t>제이엠솔루션 글로우 필 스파 크림</t>
  </si>
  <si>
    <t>JMSOLUTION GLOW FILL SPA CREAM</t>
  </si>
  <si>
    <t>JM383</t>
  </si>
  <si>
    <t>제이엠솔루션 글로우 필 스파 토너</t>
  </si>
  <si>
    <t>JMSOLUTION GLOW FILL SPA TONER</t>
  </si>
  <si>
    <t>JM384</t>
  </si>
  <si>
    <t>제이엠솔루션 글로우 필 스파 세럼</t>
  </si>
  <si>
    <t>JMSOLUTION GLOW FILL SPA SERUM</t>
  </si>
  <si>
    <t>JM385</t>
  </si>
  <si>
    <t>제이엠솔루션 액티브 핑크 스네일 올인원 앰플 프라임</t>
  </si>
  <si>
    <t>JMSOLUTION ACTIVE PINK SNAIL ALL IN ONE AMPOULE PRIME</t>
  </si>
  <si>
    <t>JM386</t>
  </si>
  <si>
    <t>제이엠솔루션 액티브 버드 네스트 올인원 앰플 프라임</t>
  </si>
  <si>
    <t>JMSOLUTION ACTIVE BIRDS' NEST ALL IN ONE AMPOULE PRIME</t>
  </si>
  <si>
    <t>JM387</t>
  </si>
  <si>
    <t>제이엠솔루션 액티브 젤리피쉬 올인원 앰플 프라임</t>
  </si>
  <si>
    <t>JMSOLUTION ACTIVE JELLYFISH ALL IN ONE AMPOULE PRIME</t>
  </si>
  <si>
    <t>JM388</t>
  </si>
  <si>
    <t>제이엠솔루션 액티브 골드 캐비어 올인원 앰플 프라임</t>
  </si>
  <si>
    <t>JMSOLUTION ACTIVE GOLDEN CAVIAR ALL IN ONE AMPOULE PRIME</t>
  </si>
  <si>
    <t>JM389</t>
  </si>
  <si>
    <t>제이엠솔루션 액티브 핑크 스네일 슬리핑 크림 프라임</t>
  </si>
  <si>
    <t>JMSOLUTION ACTIVE PINK SNAIL SLEEPING CREAM Prime</t>
  </si>
  <si>
    <t>JM390</t>
  </si>
  <si>
    <t>제이엠솔루션 액티브 버드 네스트 슬리핑 크림 프라임</t>
  </si>
  <si>
    <t>JMSOLUTION ACTIVE BIRDS' NEST SLEEPING CREAM Prime</t>
  </si>
  <si>
    <t>JM391</t>
  </si>
  <si>
    <t>제이엠솔루션 액티브 젤리피쉬 슬리핑 크림 프라임</t>
  </si>
  <si>
    <t>JMSOLUTION ACTIVE JELLYFISH SLEEPING CREAM Prime</t>
  </si>
  <si>
    <t>JM392</t>
  </si>
  <si>
    <t>제이엠솔루션 액티브 골드 캐비어 슬리핑 크림 프라임</t>
  </si>
  <si>
    <t>JMSOLUTION ACTIVE GOLDEN CAVIAR SLEEPING CREAM Prime</t>
  </si>
  <si>
    <t>JM393</t>
  </si>
  <si>
    <t>제이엠솔루션 액티브 핑크 스네일 브라이트닝 크림 프라임</t>
  </si>
  <si>
    <t>JMSOLUTION ACTIVE PINK SNAIL BRIGHTENING CREAM PRIME</t>
  </si>
  <si>
    <t>JM394</t>
  </si>
  <si>
    <t>제이엠솔루션 액티브 버드 네스트 모이스처 크림 프라임</t>
  </si>
  <si>
    <t>JMSOLUTION ACTIVE BIRDS' NEST MOISTURE CREAM PRIME</t>
  </si>
  <si>
    <t>JM395</t>
  </si>
  <si>
    <t>제이엠솔루션 액티브 젤리피쉬 바이탈 크림 프라임</t>
  </si>
  <si>
    <t>JMSOLUTION ACTIVE JELLYFISH VITAL CREAM PRIME</t>
  </si>
  <si>
    <t>JM396</t>
  </si>
  <si>
    <t>제이엠솔루션 액티브 골든 캐비어 너리싱 크림 프라임</t>
  </si>
  <si>
    <t>JMSOLUTION ACTIVE GOLDEN CAVIAR NOURISHING CREAM Prime</t>
  </si>
  <si>
    <t>JM397</t>
  </si>
  <si>
    <t>제이엠솔루션 액티브 젤리피쉬 바이탈 스킨 케어 세트 프라임</t>
  </si>
  <si>
    <t>JMSOLUTION ACTIVE JELLYFISH VITAL SIKN CARE SET Prime</t>
  </si>
  <si>
    <t>JM398</t>
  </si>
  <si>
    <t>제이엠솔루션 액티브 버드 네스트 모이스처 스킨 케어 세트 프라임</t>
  </si>
  <si>
    <t>JMSOLUTION ACTIVE BIRDS' NEST MOISTURE SKIN CARE SET Prime</t>
  </si>
  <si>
    <t>JM399</t>
  </si>
  <si>
    <t>제이엠솔루션 액티브 골든 캐비어 너리싱 스킨 케어 세트 프라임</t>
  </si>
  <si>
    <t>JMSOLUTION ACTIVE GOLDEN CAVIAR NOURISHING SKIN CARE SET Prime</t>
  </si>
  <si>
    <t>JM400</t>
  </si>
  <si>
    <t>제이엠솔루션 액티브 핑크 스네일 브라이트닝 세트</t>
  </si>
  <si>
    <t>JMSOLUTION ACTIVE PINK SNAIL BRIGHTENING SKIN CARE SET Prime</t>
  </si>
  <si>
    <t>JM401</t>
  </si>
  <si>
    <t>제이엠솔루션 액티브 버드 네스트 더블 앰플 프라임</t>
  </si>
  <si>
    <t>JMSOLUTION ACTIVE BIRDS' NEST DOUBLE AMPOULE Prime</t>
  </si>
  <si>
    <t>JM402</t>
  </si>
  <si>
    <t>제이엠솔루션 디어 퍼스트 모이스처라이징 아이패치</t>
  </si>
  <si>
    <t>JMSOLUTION DEAR FIRST MOISTURIZING EYE PATCH</t>
  </si>
  <si>
    <t>JM403</t>
  </si>
  <si>
    <t>제이엠솔루션 디어 퍼스트 모이스처라이징 클렌징 폼</t>
  </si>
  <si>
    <t>JMSOLUTION DEAR FIRST MOISTURIZING CLEANSING FOAM</t>
  </si>
  <si>
    <t>JM404</t>
  </si>
  <si>
    <t>제이엠솔루션 디어 퍼스트 모이스처라이징 토너 엑스 라지</t>
  </si>
  <si>
    <t>JMSOLUTION DEAR FIRST MOISTURIZING TONER XL</t>
  </si>
  <si>
    <t>JM405</t>
  </si>
  <si>
    <t>제이엠솔루션 디어 퍼스트 클래링파잉 콜라겐 마스크</t>
  </si>
  <si>
    <t>JMSOLUTION DEAR FIRST CLARIFYING COLLAGEN MASK</t>
  </si>
  <si>
    <t>JM406</t>
  </si>
  <si>
    <t>제이엠솔루션 꿀광 로얄 프로폴리스 하이드로겔 마스크 블랙</t>
  </si>
  <si>
    <t>JMSOLUTION HONEY LUMINOUS ROYAL PROPOLIS HYDROGEL MASK BLACK</t>
  </si>
  <si>
    <t>JM407</t>
  </si>
  <si>
    <t>제이엠솔루션 청광 마린 진주 하이드로겔 마스크 펄</t>
  </si>
  <si>
    <t>JMSOLUTION MARINE LUMINOUS PEARL HYDROGEL MASK PEARL</t>
  </si>
  <si>
    <t>JM408</t>
  </si>
  <si>
    <t>8809505548541
8809711711128
(위생허가버전)</t>
  </si>
  <si>
    <t>제이엠솔루션 윤광 플라워 하이드로겔 마스크 로즈</t>
  </si>
  <si>
    <t>JMSOLUTION GLOW LUMINOUS FLOWER HYDROGEL MASK ROSE</t>
  </si>
  <si>
    <t>JM409</t>
  </si>
  <si>
    <t>제이엠솔루션 물광 쿠션 EX 스페셜 에디션 21호(중국전용)</t>
  </si>
  <si>
    <t>JMSOLUTION WATER LUMINOUS CUSHION EX #21</t>
  </si>
  <si>
    <t>JM410</t>
  </si>
  <si>
    <t>제이엠솔루션 물광 쿠션 EX 스페셜 에디션 23호(중국전용)</t>
  </si>
  <si>
    <t>JMSOLUTION WATER LUMINOUS CUSHION EX #23</t>
  </si>
  <si>
    <t>JM411</t>
  </si>
  <si>
    <t>제이엠솔루션 물광 쿠션 이엑스 (신년 에디션) #21</t>
  </si>
  <si>
    <t>JM412</t>
  </si>
  <si>
    <t>제이엠솔루션 물광 쿠션 이엑스 (신년 에디션) #23</t>
  </si>
  <si>
    <t>JM413</t>
  </si>
  <si>
    <t>JMSOLUTION WATER LUMINOUS GOLDEN COCOON HAND CREAM BLACK</t>
  </si>
  <si>
    <t>JM414</t>
  </si>
  <si>
    <t>제이엠솔루션 윤광 플라워 핸드크림 로즈 </t>
  </si>
  <si>
    <t>JMSOLUTION GLOW LUMINOUS FLOWER HAND CREAM ROSE</t>
  </si>
  <si>
    <t>JM415</t>
  </si>
  <si>
    <t>제이엠솔루션 꿀광 로얄 프로폴리스 버블 딥 클렌저 블랙</t>
  </si>
  <si>
    <t>JMSOLUTION HONEY LUMINOUS ROYAL PROPOLIS BUBBLE DEEP CLEANSER</t>
  </si>
  <si>
    <t>JM416</t>
  </si>
  <si>
    <t>제이엠솔루션 청광 마린 진주 버블 딥 클렌저 펄</t>
  </si>
  <si>
    <t>JMSOLUTION MARINE LUMINOUS PEARL BUBBLE DEEP CLEANSER</t>
  </si>
  <si>
    <t>JM417</t>
  </si>
  <si>
    <t>제이엠솔루션 윤광 플라워 버블 딥 클렌저 로즈</t>
  </si>
  <si>
    <t>JMSOLUTION GLOW LUMINOUS FLOWER BUBBLE DEEP CLEANSER</t>
  </si>
  <si>
    <t>JM418</t>
  </si>
  <si>
    <t>제이엠솔루션 청광 마린 진주 인 샤워 톤 업 크림 펄</t>
  </si>
  <si>
    <t>JMSOLUTION MARINE LUMINOUS PEARL IN-SHOWER TONE UP CREAM</t>
  </si>
  <si>
    <t>JM419</t>
  </si>
  <si>
    <t>제이엠솔루션 윤광 플라워 인 샤워 톤 업 크림 로즈</t>
  </si>
  <si>
    <t>JMSOLUTION GLOW LUMINOUS FLOWER IN-SHOWER TONE UP CREAM</t>
  </si>
  <si>
    <t>JM420</t>
  </si>
  <si>
    <t>제이엠솔루션 에델바이스 빙하수 알프스 수딩 젤 스노우</t>
  </si>
  <si>
    <t>JMSOLUTION EDELWEISS GLACIER WATER ALPS SOOTHING GEL SNOW</t>
  </si>
  <si>
    <t>JM421</t>
  </si>
  <si>
    <t>제이엠솔루션 에델바이스 빙하수 알프스 모이스트 선크림 스노우</t>
  </si>
  <si>
    <t>JMSOLUTION EDELWEISS GLACIER WATER ALPS MOIST SUNCREAM SNOW</t>
  </si>
  <si>
    <t>JM422</t>
  </si>
  <si>
    <t>제이엠솔루션 에델바이스 빙하수 알프스 클렌징 폼 스노우</t>
  </si>
  <si>
    <t>JMSOLUTION EDELWEISS GLACIER WATER ALPS CLEANSING FOAM SNOW</t>
  </si>
  <si>
    <t>JM423</t>
  </si>
  <si>
    <t>제이엠솔루션 에델바이스 빙하수 알프스 크림 스노우</t>
  </si>
  <si>
    <t>JMSOLUTION EDELWEISS GLACIER WATER ALPS CREAM SNOW</t>
  </si>
  <si>
    <t>JM424</t>
  </si>
  <si>
    <t>제이엠솔루션 동백 빙하수 아이슬란드 톤 업 밀크 스노우</t>
  </si>
  <si>
    <t>JMSOLUTION CAMELLIA GLACIER WATER ICELAND TONE UP MILK SNOW</t>
  </si>
  <si>
    <t>JM425</t>
  </si>
  <si>
    <t>제이엠솔루션 설연화 빙하수 알래스카 버블 토너 스노우</t>
  </si>
  <si>
    <t>JMSOLUTION SNOW LOTUS GLACIER WATER ALASKA BUBBLE TONER SNOW</t>
  </si>
  <si>
    <t>JM426</t>
  </si>
  <si>
    <t>제이엠솔루션 설연화 빙하수 알래스카 아이스 세럼 스노우</t>
  </si>
  <si>
    <t>JMSOLUTION SNOW LOTUS GLACIER WATER ALASKA ICE SERUM SNOW</t>
  </si>
  <si>
    <t>JM427</t>
  </si>
  <si>
    <t>제이엠솔루션 설연화 빙하수 알래스카 아이스 크림 스노우</t>
  </si>
  <si>
    <t>JMSOLUTION SNOW LOTUS GLACIER WATER ALASKA ICE CREAM SNOW</t>
  </si>
  <si>
    <t>JM428</t>
  </si>
  <si>
    <t>제이엠솔루션 설연화 빙하수 알래스카 클렌징 폼 스노우</t>
  </si>
  <si>
    <t>JMSOLUTION SNOW LOTUS GLACIER WATER ALASKA CLEANSING FOAM SNOW</t>
  </si>
  <si>
    <t>JM429</t>
  </si>
  <si>
    <t>릴리프 약산성 약쑥 토너 패드</t>
  </si>
  <si>
    <t>JMSOLUTION RELEAF MILD ACIDIC WORMWOOD TONER PADS</t>
  </si>
  <si>
    <t>JM430</t>
  </si>
  <si>
    <t>릴리프 약산성 약쑥 트리트먼트 에센스</t>
  </si>
  <si>
    <t>JMSOLUTION RELEAF MILD ACIDIC WORMWOOD TREATMENT ESSENCE</t>
  </si>
  <si>
    <t>JM431</t>
  </si>
  <si>
    <t>릴리프 약산성 약쑥 앰플</t>
  </si>
  <si>
    <t>JMSOLUTION RELEAF MILD ACIDIC WORMWOOD AMPOULE</t>
  </si>
  <si>
    <t>JM432</t>
  </si>
  <si>
    <t>미확정</t>
  </si>
  <si>
    <t>릴리프 약산성 약쑥 수딩 크림</t>
  </si>
  <si>
    <t>JMSOLUTION RELEAF MILD ACIDIC WORMWOOD SOOTHING CREAM</t>
  </si>
  <si>
    <t>JM433</t>
  </si>
  <si>
    <t>제이엠솔루션 릴리프 약산성 약쑥 클렌징 폼</t>
  </si>
  <si>
    <t>JMSOLUTION RELEAF MILD ACIDIC WORMWOOD CLEANSING FOAM</t>
  </si>
  <si>
    <t>JM434</t>
  </si>
  <si>
    <t>JM435</t>
  </si>
  <si>
    <t>JM436</t>
  </si>
  <si>
    <t>JM437</t>
  </si>
  <si>
    <t>JM438</t>
  </si>
  <si>
    <t>Кол-во шт</t>
  </si>
  <si>
    <t>MISSHA</t>
  </si>
  <si>
    <t>MI0001</t>
  </si>
  <si>
    <t>MI0002</t>
  </si>
  <si>
    <t>MI0003</t>
  </si>
  <si>
    <t>110ml</t>
  </si>
  <si>
    <t>MI0004</t>
  </si>
  <si>
    <t>MI0005</t>
  </si>
  <si>
    <t>MI0006</t>
  </si>
  <si>
    <t>MI0007</t>
  </si>
  <si>
    <t>MI0008</t>
  </si>
  <si>
    <t>MI0009</t>
  </si>
  <si>
    <t>MI0010</t>
  </si>
  <si>
    <t>MI0011</t>
  </si>
  <si>
    <t>MI0012</t>
  </si>
  <si>
    <t>MI0013</t>
  </si>
  <si>
    <t>MI0014</t>
  </si>
  <si>
    <t>MI0015</t>
  </si>
  <si>
    <t>MI0016</t>
  </si>
  <si>
    <t>MI0017</t>
  </si>
  <si>
    <t>MI0018</t>
  </si>
  <si>
    <t>MI0019</t>
  </si>
  <si>
    <t>MI0020</t>
  </si>
  <si>
    <t>MI0021</t>
  </si>
  <si>
    <t>MI0022</t>
  </si>
  <si>
    <t>MI0023</t>
  </si>
  <si>
    <t>MI0024</t>
  </si>
  <si>
    <t>MI0025</t>
  </si>
  <si>
    <t>MI0026</t>
  </si>
  <si>
    <t>MI0027</t>
  </si>
  <si>
    <t>MI0028</t>
  </si>
  <si>
    <t>MI0029</t>
  </si>
  <si>
    <t>MI0030</t>
  </si>
  <si>
    <t>MI0031</t>
  </si>
  <si>
    <t>MI0032</t>
  </si>
  <si>
    <t>14g</t>
  </si>
  <si>
    <t>MI0033</t>
  </si>
  <si>
    <t>MI0034</t>
  </si>
  <si>
    <t>MI0035</t>
  </si>
  <si>
    <t>MI0036</t>
  </si>
  <si>
    <t>MI0037</t>
  </si>
  <si>
    <t>MI0038</t>
  </si>
  <si>
    <t>MI0039</t>
  </si>
  <si>
    <t>MI0040</t>
  </si>
  <si>
    <t>MI0041</t>
  </si>
  <si>
    <t>MI0042</t>
  </si>
  <si>
    <t>MI0043</t>
  </si>
  <si>
    <t>MI0044</t>
  </si>
  <si>
    <t>MI0045</t>
  </si>
  <si>
    <t>MI0046</t>
  </si>
  <si>
    <t>MI0047</t>
  </si>
  <si>
    <t>MI0048</t>
  </si>
  <si>
    <t>MI0049</t>
  </si>
  <si>
    <t>MI0050</t>
  </si>
  <si>
    <t>MI0051</t>
  </si>
  <si>
    <t>MI0052</t>
  </si>
  <si>
    <t>MI0053</t>
  </si>
  <si>
    <t>MI0054</t>
  </si>
  <si>
    <t>MI0055</t>
  </si>
  <si>
    <t>MI0056</t>
  </si>
  <si>
    <t>MI0057</t>
  </si>
  <si>
    <t>MI0058</t>
  </si>
  <si>
    <t>MI0059</t>
  </si>
  <si>
    <t>MI0060</t>
  </si>
  <si>
    <t>170ml</t>
  </si>
  <si>
    <t>MI0061</t>
  </si>
  <si>
    <t>MI0062</t>
  </si>
  <si>
    <t>MI0063</t>
  </si>
  <si>
    <t>MI0064</t>
  </si>
  <si>
    <t>MI0065</t>
  </si>
  <si>
    <t>MI0066</t>
  </si>
  <si>
    <t>MI0067</t>
  </si>
  <si>
    <t>MI0068</t>
  </si>
  <si>
    <t>MI0069</t>
  </si>
  <si>
    <t>MI0070</t>
  </si>
  <si>
    <t>MI0071</t>
  </si>
  <si>
    <t>MI0072</t>
  </si>
  <si>
    <t>MI0073</t>
  </si>
  <si>
    <t>MI0074</t>
  </si>
  <si>
    <t>305ml</t>
  </si>
  <si>
    <t>MI0075</t>
  </si>
  <si>
    <t>MI0076</t>
  </si>
  <si>
    <t>MI0077</t>
  </si>
  <si>
    <t>MI0078</t>
  </si>
  <si>
    <t>MI0079</t>
  </si>
  <si>
    <t>MI0080</t>
  </si>
  <si>
    <t>MI0081</t>
  </si>
  <si>
    <t>MI0082</t>
  </si>
  <si>
    <t>MI0083</t>
  </si>
  <si>
    <t>MI0084</t>
  </si>
  <si>
    <t>MI0085</t>
  </si>
  <si>
    <t>MI0086</t>
  </si>
  <si>
    <t>MI0087</t>
  </si>
  <si>
    <t>195ml</t>
  </si>
  <si>
    <t>MI0088</t>
  </si>
  <si>
    <t>MI0089</t>
  </si>
  <si>
    <t>MI0090</t>
  </si>
  <si>
    <t>MI0091</t>
  </si>
  <si>
    <t>MI0092</t>
  </si>
  <si>
    <t>MI0093</t>
  </si>
  <si>
    <t>MI0094</t>
  </si>
  <si>
    <t>MI0095</t>
  </si>
  <si>
    <t>MI0096</t>
  </si>
  <si>
    <t>MI0097</t>
  </si>
  <si>
    <t>MI0098</t>
  </si>
  <si>
    <t>MI0099</t>
  </si>
  <si>
    <t>MI0100</t>
  </si>
  <si>
    <t>MI0101</t>
  </si>
  <si>
    <t>MI0102</t>
  </si>
  <si>
    <t>MI0103</t>
  </si>
  <si>
    <t>MI0104</t>
  </si>
  <si>
    <t>MI0105</t>
  </si>
  <si>
    <t>MI0106</t>
  </si>
  <si>
    <t>MI0107</t>
  </si>
  <si>
    <t>MI0108</t>
  </si>
  <si>
    <t>MI0109</t>
  </si>
  <si>
    <t>MI0110</t>
  </si>
  <si>
    <t>MI0111</t>
  </si>
  <si>
    <t>MI0112</t>
  </si>
  <si>
    <t>MI0113</t>
  </si>
  <si>
    <t>MI0114</t>
  </si>
  <si>
    <t>MI0115</t>
  </si>
  <si>
    <t>MI0116</t>
  </si>
  <si>
    <t>MI0117</t>
  </si>
  <si>
    <t>MI0118</t>
  </si>
  <si>
    <t>MI0119</t>
  </si>
  <si>
    <t>MI0120</t>
  </si>
  <si>
    <t>MI0121</t>
  </si>
  <si>
    <t>MI0122</t>
  </si>
  <si>
    <t>MI0123</t>
  </si>
  <si>
    <t>MI0124</t>
  </si>
  <si>
    <t>MI0125</t>
  </si>
  <si>
    <t>MI0126</t>
  </si>
  <si>
    <t>MI0127</t>
  </si>
  <si>
    <t>MI0128</t>
  </si>
  <si>
    <t>MI0129</t>
  </si>
  <si>
    <t>MI0130</t>
  </si>
  <si>
    <t>MI0131</t>
  </si>
  <si>
    <t>MI0132</t>
  </si>
  <si>
    <t>MI0133</t>
  </si>
  <si>
    <t>MI0134</t>
  </si>
  <si>
    <t>MI0135</t>
  </si>
  <si>
    <t>MI0136</t>
  </si>
  <si>
    <t>MI0137</t>
  </si>
  <si>
    <t>MI0138</t>
  </si>
  <si>
    <t>MI0139</t>
  </si>
  <si>
    <t>MI0140</t>
  </si>
  <si>
    <t>MI0141</t>
  </si>
  <si>
    <t>MI0142</t>
  </si>
  <si>
    <t>MI0143</t>
  </si>
  <si>
    <t>MI0144</t>
  </si>
  <si>
    <t>MI0145</t>
  </si>
  <si>
    <t>MI0146</t>
  </si>
  <si>
    <t>MI0147</t>
  </si>
  <si>
    <t>MI0148</t>
  </si>
  <si>
    <t>MI0149</t>
  </si>
  <si>
    <t>MI0150</t>
  </si>
  <si>
    <t>MI0151</t>
  </si>
  <si>
    <t>MI0152</t>
  </si>
  <si>
    <t>MI0153</t>
  </si>
  <si>
    <t>MI0154</t>
  </si>
  <si>
    <t>MI0155</t>
  </si>
  <si>
    <t>MI0156</t>
  </si>
  <si>
    <t>MI0157</t>
  </si>
  <si>
    <t>MI0158</t>
  </si>
  <si>
    <t>MI0159</t>
  </si>
  <si>
    <t>MI0160</t>
  </si>
  <si>
    <t>MI0161</t>
  </si>
  <si>
    <t>MI0162</t>
  </si>
  <si>
    <t>MI0163</t>
  </si>
  <si>
    <t>MI0164</t>
  </si>
  <si>
    <t>MI0165</t>
  </si>
  <si>
    <t>MI0166</t>
  </si>
  <si>
    <t>MI0167</t>
  </si>
  <si>
    <t>MI0168</t>
  </si>
  <si>
    <t>MI0169</t>
  </si>
  <si>
    <t>MI0170</t>
  </si>
  <si>
    <t>MI0171</t>
  </si>
  <si>
    <t>MI0172</t>
  </si>
  <si>
    <t>MI0173</t>
  </si>
  <si>
    <t>MI0174</t>
  </si>
  <si>
    <t>MI0175</t>
  </si>
  <si>
    <t>MI0176</t>
  </si>
  <si>
    <t>MI0177</t>
  </si>
  <si>
    <t>MI0178</t>
  </si>
  <si>
    <t>MI0179</t>
  </si>
  <si>
    <t>MI0180</t>
  </si>
  <si>
    <t>MI0181</t>
  </si>
  <si>
    <t>MI0182</t>
  </si>
  <si>
    <t>MI0183</t>
  </si>
  <si>
    <t>MI0184</t>
  </si>
  <si>
    <t>MI0185</t>
  </si>
  <si>
    <t>MI0186</t>
  </si>
  <si>
    <t>MI0187</t>
  </si>
  <si>
    <t>MI0188</t>
  </si>
  <si>
    <t>MI0189</t>
  </si>
  <si>
    <t>MI0190</t>
  </si>
  <si>
    <t>MI0191</t>
  </si>
  <si>
    <t>MI0192</t>
  </si>
  <si>
    <t>MI0193</t>
  </si>
  <si>
    <t>MI0194</t>
  </si>
  <si>
    <t>MI0195</t>
  </si>
  <si>
    <t>MI0196</t>
  </si>
  <si>
    <t>MI0197</t>
  </si>
  <si>
    <t>MI0198</t>
  </si>
  <si>
    <t>MI0199</t>
  </si>
  <si>
    <t>MI0200</t>
  </si>
  <si>
    <t>MI0201</t>
  </si>
  <si>
    <t>MI0202</t>
  </si>
  <si>
    <t>MI0203</t>
  </si>
  <si>
    <t>MI0204</t>
  </si>
  <si>
    <t>MI0205</t>
  </si>
  <si>
    <t>MI0206</t>
  </si>
  <si>
    <t>MI0207</t>
  </si>
  <si>
    <t>165ml</t>
  </si>
  <si>
    <t>MI0208</t>
  </si>
  <si>
    <t>MI0209</t>
  </si>
  <si>
    <t>MI0210</t>
  </si>
  <si>
    <t>MI0211</t>
  </si>
  <si>
    <t>MI0212</t>
  </si>
  <si>
    <t>MI0213</t>
  </si>
  <si>
    <t>MI0214</t>
  </si>
  <si>
    <t>MI0215</t>
  </si>
  <si>
    <t>MI0216</t>
  </si>
  <si>
    <t>MI0217</t>
  </si>
  <si>
    <t>MI0218</t>
  </si>
  <si>
    <t>MI0219</t>
  </si>
  <si>
    <t>MI0220</t>
  </si>
  <si>
    <t>MI0221</t>
  </si>
  <si>
    <t>MI0222</t>
  </si>
  <si>
    <t>MI0223</t>
  </si>
  <si>
    <t>MI0224</t>
  </si>
  <si>
    <t>MI0225</t>
  </si>
  <si>
    <t>MI0226</t>
  </si>
  <si>
    <t>MI0227</t>
  </si>
  <si>
    <t>MI0228</t>
  </si>
  <si>
    <t>MI0229</t>
  </si>
  <si>
    <t>MI0230</t>
  </si>
  <si>
    <t>MI0231</t>
  </si>
  <si>
    <t>MI0232</t>
  </si>
  <si>
    <t>MI0233</t>
  </si>
  <si>
    <t>MI0234</t>
  </si>
  <si>
    <t>MI0235</t>
  </si>
  <si>
    <t>MI0236</t>
  </si>
  <si>
    <t>MI0237</t>
  </si>
  <si>
    <t>MI0238</t>
  </si>
  <si>
    <t>MI0239</t>
  </si>
  <si>
    <t>MI0240</t>
  </si>
  <si>
    <t>MI0241</t>
  </si>
  <si>
    <t>MI0242</t>
  </si>
  <si>
    <t>MI0243</t>
  </si>
  <si>
    <t>MI0244</t>
  </si>
  <si>
    <t>MI0245</t>
  </si>
  <si>
    <t>MI0246</t>
  </si>
  <si>
    <t>300 ml</t>
  </si>
  <si>
    <t>MI0247</t>
  </si>
  <si>
    <t>MI0248</t>
  </si>
  <si>
    <t>MI0249</t>
  </si>
  <si>
    <t>MI0250</t>
  </si>
  <si>
    <t>MI0251</t>
  </si>
  <si>
    <t>MI0252</t>
  </si>
  <si>
    <t>MI0253</t>
  </si>
  <si>
    <t>MI0254</t>
  </si>
  <si>
    <t>MI0255</t>
  </si>
  <si>
    <t>MI0256</t>
  </si>
  <si>
    <t>MI0257</t>
  </si>
  <si>
    <t>MI0258</t>
  </si>
  <si>
    <t>MI0259</t>
  </si>
  <si>
    <t>MI0260</t>
  </si>
  <si>
    <t>MI0261</t>
  </si>
  <si>
    <t>MI0262</t>
  </si>
  <si>
    <t>MI0263</t>
  </si>
  <si>
    <t>MI0264</t>
  </si>
  <si>
    <t>MI0265</t>
  </si>
  <si>
    <t>MI0266</t>
  </si>
  <si>
    <t>MI0267</t>
  </si>
  <si>
    <t>MI0268</t>
  </si>
  <si>
    <t>MI0269</t>
  </si>
  <si>
    <t>MI0270</t>
  </si>
  <si>
    <t>MI0271</t>
  </si>
  <si>
    <t>MI0272</t>
  </si>
  <si>
    <t>MI0273</t>
  </si>
  <si>
    <t>MI0274</t>
  </si>
  <si>
    <t>MI0275</t>
  </si>
  <si>
    <t>MI0276</t>
  </si>
  <si>
    <t>MI0277</t>
  </si>
  <si>
    <t>MI0278</t>
  </si>
  <si>
    <t>MI0279</t>
  </si>
  <si>
    <t>MI0280</t>
  </si>
  <si>
    <t>MI0281</t>
  </si>
  <si>
    <t>MI0282</t>
  </si>
  <si>
    <t>MI0283</t>
  </si>
  <si>
    <t>MI0284</t>
  </si>
  <si>
    <t>MI0285</t>
  </si>
  <si>
    <t>120g</t>
  </si>
  <si>
    <t>MI0286</t>
  </si>
  <si>
    <t>MI0287</t>
  </si>
  <si>
    <t>MI0288</t>
  </si>
  <si>
    <t>MI0289</t>
  </si>
  <si>
    <t>MI0290</t>
  </si>
  <si>
    <t>MI0291</t>
  </si>
  <si>
    <t>MI0292</t>
  </si>
  <si>
    <t>MI0293</t>
  </si>
  <si>
    <t>MI0294</t>
  </si>
  <si>
    <t>MI0295</t>
  </si>
  <si>
    <t>MI0296</t>
  </si>
  <si>
    <t>MI0297</t>
  </si>
  <si>
    <t>MI0298</t>
  </si>
  <si>
    <t>MI0299</t>
  </si>
  <si>
    <t>MI0300</t>
  </si>
  <si>
    <t>MI0301</t>
  </si>
  <si>
    <t>MI0302</t>
  </si>
  <si>
    <t>MI0303</t>
  </si>
  <si>
    <t>MI0304</t>
  </si>
  <si>
    <t>MI0305</t>
  </si>
  <si>
    <t>MI0306</t>
  </si>
  <si>
    <t>MI0307</t>
  </si>
  <si>
    <t>MI0308</t>
  </si>
  <si>
    <t>MI0309</t>
  </si>
  <si>
    <t>MI0310</t>
  </si>
  <si>
    <t>MI0311</t>
  </si>
  <si>
    <t>MI0312</t>
  </si>
  <si>
    <t>MI0313</t>
  </si>
  <si>
    <t>MI0314</t>
  </si>
  <si>
    <t>MI0315</t>
  </si>
  <si>
    <t>MI0316</t>
  </si>
  <si>
    <t>MI0317</t>
  </si>
  <si>
    <t>MI0318</t>
  </si>
  <si>
    <t>MI0319</t>
  </si>
  <si>
    <t>MI0320</t>
  </si>
  <si>
    <t>MI0321</t>
  </si>
  <si>
    <t>MI0322</t>
  </si>
  <si>
    <t>MI0323</t>
  </si>
  <si>
    <t>MI0324</t>
  </si>
  <si>
    <t>MI0325</t>
  </si>
  <si>
    <t>MI0326</t>
  </si>
  <si>
    <t>MI0327</t>
  </si>
  <si>
    <t>MI0328</t>
  </si>
  <si>
    <t>MI0329</t>
  </si>
  <si>
    <t>MI0330</t>
  </si>
  <si>
    <t>MI0331</t>
  </si>
  <si>
    <t>MI0332</t>
  </si>
  <si>
    <t>MI0333</t>
  </si>
  <si>
    <t>MI0334</t>
  </si>
  <si>
    <t>MI0335</t>
  </si>
  <si>
    <t>MI0336</t>
  </si>
  <si>
    <t>MI0337</t>
  </si>
  <si>
    <t>MI0338</t>
  </si>
  <si>
    <t>MI0339</t>
  </si>
  <si>
    <t>MI0340</t>
  </si>
  <si>
    <t>MI0341</t>
  </si>
  <si>
    <t>MI0342</t>
  </si>
  <si>
    <t>MI0343</t>
  </si>
  <si>
    <t>MI0344</t>
  </si>
  <si>
    <t>MI0345</t>
  </si>
  <si>
    <t>MI0346</t>
  </si>
  <si>
    <t>MI0347</t>
  </si>
  <si>
    <t>MI0348</t>
  </si>
  <si>
    <t>MI0349</t>
  </si>
  <si>
    <t>MI0350</t>
  </si>
  <si>
    <t>MI0351</t>
  </si>
  <si>
    <t>MI0352</t>
  </si>
  <si>
    <t>MI0353</t>
  </si>
  <si>
    <t>MI0354</t>
  </si>
  <si>
    <t>MI0355</t>
  </si>
  <si>
    <t>MI0356</t>
  </si>
  <si>
    <t>MI0357</t>
  </si>
  <si>
    <t>MI0358</t>
  </si>
  <si>
    <t>MI0359</t>
  </si>
  <si>
    <t>MI0360</t>
  </si>
  <si>
    <t>MI0361</t>
  </si>
  <si>
    <t>MI0362</t>
  </si>
  <si>
    <t>MI0363</t>
  </si>
  <si>
    <t>MI0364</t>
  </si>
  <si>
    <t>MI0365</t>
  </si>
  <si>
    <t>MI0366</t>
  </si>
  <si>
    <t>MI0367</t>
  </si>
  <si>
    <t>MI0368</t>
  </si>
  <si>
    <t>MI0369</t>
  </si>
  <si>
    <t>MI0370</t>
  </si>
  <si>
    <t>MI0371</t>
  </si>
  <si>
    <t>MI0372</t>
  </si>
  <si>
    <t>MI0373</t>
  </si>
  <si>
    <t>MI0374</t>
  </si>
  <si>
    <t>MI0375</t>
  </si>
  <si>
    <t>MI0376</t>
  </si>
  <si>
    <t>MI0377</t>
  </si>
  <si>
    <t>MI0378</t>
  </si>
  <si>
    <t>MI0379</t>
  </si>
  <si>
    <t>MI0380</t>
  </si>
  <si>
    <t>MI0381</t>
  </si>
  <si>
    <t>MI0382</t>
  </si>
  <si>
    <t>MI0383</t>
  </si>
  <si>
    <t>MI0384</t>
  </si>
  <si>
    <t>MI0385</t>
  </si>
  <si>
    <t>MI0386</t>
  </si>
  <si>
    <t>MI0387</t>
  </si>
  <si>
    <t>MI0388</t>
  </si>
  <si>
    <t>MI0389</t>
  </si>
  <si>
    <t>MI0390</t>
  </si>
  <si>
    <t>MI0391</t>
  </si>
  <si>
    <t>MI0392</t>
  </si>
  <si>
    <t>MI0393</t>
  </si>
  <si>
    <t>MI0394</t>
  </si>
  <si>
    <t>MI0395</t>
  </si>
  <si>
    <t>MI0396</t>
  </si>
  <si>
    <t>MI0397</t>
  </si>
  <si>
    <t>MI0398</t>
  </si>
  <si>
    <t>MI0399</t>
  </si>
  <si>
    <t>MI0400</t>
  </si>
  <si>
    <t>MI0401</t>
  </si>
  <si>
    <t>11g</t>
  </si>
  <si>
    <t>MI0402</t>
  </si>
  <si>
    <t>MI0403</t>
  </si>
  <si>
    <t>MI0404</t>
  </si>
  <si>
    <t>MI0405</t>
  </si>
  <si>
    <t>MI0406</t>
  </si>
  <si>
    <t>MI0407</t>
  </si>
  <si>
    <t>MI0408</t>
  </si>
  <si>
    <t>MI0409</t>
  </si>
  <si>
    <t>MI0410</t>
  </si>
  <si>
    <t>MI0411</t>
  </si>
  <si>
    <t>MI0412</t>
  </si>
  <si>
    <t>MI0413</t>
  </si>
  <si>
    <t>MI0414</t>
  </si>
  <si>
    <t>MI0415</t>
  </si>
  <si>
    <t>MI0416</t>
  </si>
  <si>
    <t>MI0417</t>
  </si>
  <si>
    <t>MI0418</t>
  </si>
  <si>
    <t>MI0419</t>
  </si>
  <si>
    <t>MI0420</t>
  </si>
  <si>
    <t>MI0421</t>
  </si>
  <si>
    <t>MI0422</t>
  </si>
  <si>
    <t>MI0423</t>
  </si>
  <si>
    <t>5ml</t>
  </si>
  <si>
    <t>MI0424</t>
  </si>
  <si>
    <t>MI0425</t>
  </si>
  <si>
    <t>MI0426</t>
  </si>
  <si>
    <t>MI0427</t>
  </si>
  <si>
    <t>MI0428</t>
  </si>
  <si>
    <t>MI0429</t>
  </si>
  <si>
    <t>MI0430</t>
  </si>
  <si>
    <t>MI0431</t>
  </si>
  <si>
    <t>MI0432</t>
  </si>
  <si>
    <t>MI0433</t>
  </si>
  <si>
    <t>MI0434</t>
  </si>
  <si>
    <t>MI0435</t>
  </si>
  <si>
    <t>MI0436</t>
  </si>
  <si>
    <t>MI0437</t>
  </si>
  <si>
    <t>MI0438</t>
  </si>
  <si>
    <t>MI0439</t>
  </si>
  <si>
    <t>MI0440</t>
  </si>
  <si>
    <t>MI0441</t>
  </si>
  <si>
    <t>MI0442</t>
  </si>
  <si>
    <t>MI0443</t>
  </si>
  <si>
    <t>MI0444</t>
  </si>
  <si>
    <t>MI0445</t>
  </si>
  <si>
    <t>MI0446</t>
  </si>
  <si>
    <t>MI0447</t>
  </si>
  <si>
    <t>MI0448</t>
  </si>
  <si>
    <t>MI0449</t>
  </si>
  <si>
    <t>MI0450</t>
  </si>
  <si>
    <t>MI0451</t>
  </si>
  <si>
    <t>MI0452</t>
  </si>
  <si>
    <t>MI0453</t>
  </si>
  <si>
    <t>MI0454</t>
  </si>
  <si>
    <t>MI0455</t>
  </si>
  <si>
    <t>MI0456</t>
  </si>
  <si>
    <t>MI0457</t>
  </si>
  <si>
    <t>MI0458</t>
  </si>
  <si>
    <t>MI0459</t>
  </si>
  <si>
    <t>MI0460</t>
  </si>
  <si>
    <t>MI0461</t>
  </si>
  <si>
    <t>MI0462</t>
  </si>
  <si>
    <t>MI0463</t>
  </si>
  <si>
    <t>MI0464</t>
  </si>
  <si>
    <t>MI0465</t>
  </si>
  <si>
    <t>MI0466</t>
  </si>
  <si>
    <t>MI0467</t>
  </si>
  <si>
    <t>MI0468</t>
  </si>
  <si>
    <t>MI0469</t>
  </si>
  <si>
    <t>MI0470</t>
  </si>
  <si>
    <t>MI0471</t>
  </si>
  <si>
    <t>MI0472</t>
  </si>
  <si>
    <t>MI0473</t>
  </si>
  <si>
    <t>MI0474</t>
  </si>
  <si>
    <t>MI0475</t>
  </si>
  <si>
    <t>2g</t>
  </si>
  <si>
    <t>MI0476</t>
  </si>
  <si>
    <t>MI0477</t>
  </si>
  <si>
    <t>MI0478</t>
  </si>
  <si>
    <t>MI0479</t>
  </si>
  <si>
    <t>MI0480</t>
  </si>
  <si>
    <t>MI0481</t>
  </si>
  <si>
    <t>MI0482</t>
  </si>
  <si>
    <t>MI0483</t>
  </si>
  <si>
    <t>MI0484</t>
  </si>
  <si>
    <t>MI0485</t>
  </si>
  <si>
    <t>MI0486</t>
  </si>
  <si>
    <t>MI0487</t>
  </si>
  <si>
    <t>MI0488</t>
  </si>
  <si>
    <t>MI0489</t>
  </si>
  <si>
    <t>4.4g</t>
  </si>
  <si>
    <t>MI0490</t>
  </si>
  <si>
    <t>MI0491</t>
  </si>
  <si>
    <t>MI0492</t>
  </si>
  <si>
    <t>MI0493</t>
  </si>
  <si>
    <t>MI0494</t>
  </si>
  <si>
    <t>MI0495</t>
  </si>
  <si>
    <t>MI0496</t>
  </si>
  <si>
    <t>MI0497</t>
  </si>
  <si>
    <t>MI0498</t>
  </si>
  <si>
    <t>MI0499</t>
  </si>
  <si>
    <t>MI0500</t>
  </si>
  <si>
    <t>MI0501</t>
  </si>
  <si>
    <t>MI0502</t>
  </si>
  <si>
    <t>MI0503</t>
  </si>
  <si>
    <t>MI0504</t>
  </si>
  <si>
    <t>MI0505</t>
  </si>
  <si>
    <t>MI0506</t>
  </si>
  <si>
    <t>MI0507</t>
  </si>
  <si>
    <t>MI0508</t>
  </si>
  <si>
    <t>MI0509</t>
  </si>
  <si>
    <t>MI0510</t>
  </si>
  <si>
    <t>MI0511</t>
  </si>
  <si>
    <t>MI0512</t>
  </si>
  <si>
    <t>MI0513</t>
  </si>
  <si>
    <t>3.5g</t>
  </si>
  <si>
    <t>MI0514</t>
  </si>
  <si>
    <t>MI0515</t>
  </si>
  <si>
    <t>MI0516</t>
  </si>
  <si>
    <t>MI0517</t>
  </si>
  <si>
    <t>MI0518</t>
  </si>
  <si>
    <t>MI0519</t>
  </si>
  <si>
    <t>MI0520</t>
  </si>
  <si>
    <t>MI0521</t>
  </si>
  <si>
    <t>MI0522</t>
  </si>
  <si>
    <t>MI0523</t>
  </si>
  <si>
    <t>MI0524</t>
  </si>
  <si>
    <t>MI0525</t>
  </si>
  <si>
    <t>MI0526</t>
  </si>
  <si>
    <t>MI0527</t>
  </si>
  <si>
    <t>MI0528</t>
  </si>
  <si>
    <t>MI0529</t>
  </si>
  <si>
    <t>9.5g</t>
  </si>
  <si>
    <t>MI0530</t>
  </si>
  <si>
    <t>MI0531</t>
  </si>
  <si>
    <t>MI0532</t>
  </si>
  <si>
    <t>MI0533</t>
  </si>
  <si>
    <t>MI0534</t>
  </si>
  <si>
    <t>MI0535</t>
  </si>
  <si>
    <t>MI0536</t>
  </si>
  <si>
    <t>MI0537</t>
  </si>
  <si>
    <t>MI0538</t>
  </si>
  <si>
    <t>MI0539</t>
  </si>
  <si>
    <t>MI0540</t>
  </si>
  <si>
    <t>MI0541</t>
  </si>
  <si>
    <t>MI0542</t>
  </si>
  <si>
    <t>MI0543</t>
  </si>
  <si>
    <t>MI0544</t>
  </si>
  <si>
    <t>MI0545</t>
  </si>
  <si>
    <t>MI0546</t>
  </si>
  <si>
    <t>MI0547</t>
  </si>
  <si>
    <t>MI0548</t>
  </si>
  <si>
    <t>MI0549</t>
  </si>
  <si>
    <t>MI0550</t>
  </si>
  <si>
    <t>MI0551</t>
  </si>
  <si>
    <t>MI0552</t>
  </si>
  <si>
    <t>MI0553</t>
  </si>
  <si>
    <t>MI0554</t>
  </si>
  <si>
    <t>MI0555</t>
  </si>
  <si>
    <t>MI0556</t>
  </si>
  <si>
    <t>MI0557</t>
  </si>
  <si>
    <t>MI0558</t>
  </si>
  <si>
    <t>MI0559</t>
  </si>
  <si>
    <t>MI0560</t>
  </si>
  <si>
    <t>MI0561</t>
  </si>
  <si>
    <t>MI0562</t>
  </si>
  <si>
    <t>MI0563</t>
  </si>
  <si>
    <t>MI0564</t>
  </si>
  <si>
    <t>MI0565</t>
  </si>
  <si>
    <t>MI0566</t>
  </si>
  <si>
    <t>MI0567</t>
  </si>
  <si>
    <t>MI0568</t>
  </si>
  <si>
    <t>0.4g</t>
  </si>
  <si>
    <t>MI0569</t>
  </si>
  <si>
    <t>MI0570</t>
  </si>
  <si>
    <t>MI0571</t>
  </si>
  <si>
    <t>MI0572</t>
  </si>
  <si>
    <t>MI0573</t>
  </si>
  <si>
    <t>MI0574</t>
  </si>
  <si>
    <t>MI0575</t>
  </si>
  <si>
    <t>MI0576</t>
  </si>
  <si>
    <t>MI0577</t>
  </si>
  <si>
    <t>MI0578</t>
  </si>
  <si>
    <t>MI0579</t>
  </si>
  <si>
    <t>MI0580</t>
  </si>
  <si>
    <t>MI0581</t>
  </si>
  <si>
    <t>MI0582</t>
  </si>
  <si>
    <t>1.7g</t>
  </si>
  <si>
    <t>MI0583</t>
  </si>
  <si>
    <t>MI0584</t>
  </si>
  <si>
    <t>MI0585</t>
  </si>
  <si>
    <t>MI0586</t>
  </si>
  <si>
    <t>MI0587</t>
  </si>
  <si>
    <t>MI0588</t>
  </si>
  <si>
    <t>MI0589</t>
  </si>
  <si>
    <t>MI0590</t>
  </si>
  <si>
    <t>MI0591</t>
  </si>
  <si>
    <t>MI0592</t>
  </si>
  <si>
    <t>MI0593</t>
  </si>
  <si>
    <t>MI0594</t>
  </si>
  <si>
    <t>MI0595</t>
  </si>
  <si>
    <t>MI0596</t>
  </si>
  <si>
    <t>MI0597</t>
  </si>
  <si>
    <t>MI0598</t>
  </si>
  <si>
    <t>MI0599</t>
  </si>
  <si>
    <t>MI0600</t>
  </si>
  <si>
    <t>MI0601</t>
  </si>
  <si>
    <t>MI0602</t>
  </si>
  <si>
    <t>MI0603</t>
  </si>
  <si>
    <t>MI0604</t>
  </si>
  <si>
    <t>MI0605</t>
  </si>
  <si>
    <t>MI0606</t>
  </si>
  <si>
    <t>MI0607</t>
  </si>
  <si>
    <t>MI0608</t>
  </si>
  <si>
    <t>MI0609</t>
  </si>
  <si>
    <t>MI0610</t>
  </si>
  <si>
    <t>MI0611</t>
  </si>
  <si>
    <t>MI0612</t>
  </si>
  <si>
    <t>MI0613</t>
  </si>
  <si>
    <t>MI0614</t>
  </si>
  <si>
    <t>MI0615</t>
  </si>
  <si>
    <t>MI0616</t>
  </si>
  <si>
    <t>MI0617</t>
  </si>
  <si>
    <t>MI0618</t>
  </si>
  <si>
    <t>MI0619</t>
  </si>
  <si>
    <t>MI0620</t>
  </si>
  <si>
    <t>MI0621</t>
  </si>
  <si>
    <t>MI0622</t>
  </si>
  <si>
    <t>44g</t>
  </si>
  <si>
    <t>MI0623</t>
  </si>
  <si>
    <t>MI0624</t>
  </si>
  <si>
    <t>MI0625</t>
  </si>
  <si>
    <t>MI0626</t>
  </si>
  <si>
    <t>MI0627</t>
  </si>
  <si>
    <t>MI0628</t>
  </si>
  <si>
    <t>MI0629</t>
  </si>
  <si>
    <t>MI0630</t>
  </si>
  <si>
    <t>MI0631</t>
  </si>
  <si>
    <t>MI0632</t>
  </si>
  <si>
    <t>MI0633</t>
  </si>
  <si>
    <t>MI0634</t>
  </si>
  <si>
    <t>MI0635</t>
  </si>
  <si>
    <t>MI0636</t>
  </si>
  <si>
    <t>MI0637</t>
  </si>
  <si>
    <t>MI0638</t>
  </si>
  <si>
    <t>MI0639</t>
  </si>
  <si>
    <t>2.4g</t>
  </si>
  <si>
    <t>MI0640</t>
  </si>
  <si>
    <t>MI0641</t>
  </si>
  <si>
    <t>MI0642</t>
  </si>
  <si>
    <t>MI0643</t>
  </si>
  <si>
    <t>MI0644</t>
  </si>
  <si>
    <t>MI0645</t>
  </si>
  <si>
    <t>MI0646</t>
  </si>
  <si>
    <t>MI0647</t>
  </si>
  <si>
    <t>MI0648</t>
  </si>
  <si>
    <t>MI0649</t>
  </si>
  <si>
    <t>MI0650</t>
  </si>
  <si>
    <t>MI0651</t>
  </si>
  <si>
    <t>MI0652</t>
  </si>
  <si>
    <t>MI0653</t>
  </si>
  <si>
    <t>MI0654</t>
  </si>
  <si>
    <t>MI0655</t>
  </si>
  <si>
    <t>MI0656</t>
  </si>
  <si>
    <t>MI0657</t>
  </si>
  <si>
    <t>MI0658</t>
  </si>
  <si>
    <t>MI0659</t>
  </si>
  <si>
    <t>MI0660</t>
  </si>
  <si>
    <t>MI0661</t>
  </si>
  <si>
    <t>MI0662</t>
  </si>
  <si>
    <t>MI0663</t>
  </si>
  <si>
    <t>MI0664</t>
  </si>
  <si>
    <t>MI0665</t>
  </si>
  <si>
    <t>MI0666</t>
  </si>
  <si>
    <t>MI0667</t>
  </si>
  <si>
    <t>MI0668</t>
  </si>
  <si>
    <t>MI0669</t>
  </si>
  <si>
    <t>MI0670</t>
  </si>
  <si>
    <t>MI0671</t>
  </si>
  <si>
    <t>MI0672</t>
  </si>
  <si>
    <t>MI0673</t>
  </si>
  <si>
    <t>MI0674</t>
  </si>
  <si>
    <t>MI0675</t>
  </si>
  <si>
    <t>MI0676</t>
  </si>
  <si>
    <t>MI0677</t>
  </si>
  <si>
    <t>MI0678</t>
  </si>
  <si>
    <t>MI0679</t>
  </si>
  <si>
    <t>MI0680</t>
  </si>
  <si>
    <t>MI0681</t>
  </si>
  <si>
    <t>MI0682</t>
  </si>
  <si>
    <t>MI0683</t>
  </si>
  <si>
    <t>MI0684</t>
  </si>
  <si>
    <t>MI0685</t>
  </si>
  <si>
    <t>MI0686</t>
  </si>
  <si>
    <t>MI0687</t>
  </si>
  <si>
    <t>MI0688</t>
  </si>
  <si>
    <t>MI0689</t>
  </si>
  <si>
    <t>MI0690</t>
  </si>
  <si>
    <t>MI0691</t>
  </si>
  <si>
    <t>MI0692</t>
  </si>
  <si>
    <t>0.2g</t>
  </si>
  <si>
    <t>MI0693</t>
  </si>
  <si>
    <t>MI0694</t>
  </si>
  <si>
    <t>MI0695</t>
  </si>
  <si>
    <t>MI0696</t>
  </si>
  <si>
    <t>MI0697</t>
  </si>
  <si>
    <t>MI0698</t>
  </si>
  <si>
    <t>MI0699</t>
  </si>
  <si>
    <t>MI0700</t>
  </si>
  <si>
    <t>MI0701</t>
  </si>
  <si>
    <t>MI0702</t>
  </si>
  <si>
    <t>MI0703</t>
  </si>
  <si>
    <t>MI0704</t>
  </si>
  <si>
    <t>MI0705</t>
  </si>
  <si>
    <t>MI0706</t>
  </si>
  <si>
    <t>MI0707</t>
  </si>
  <si>
    <t>8.5g</t>
  </si>
  <si>
    <t>MI0708</t>
  </si>
  <si>
    <t>MI0709</t>
  </si>
  <si>
    <t>3.6g</t>
  </si>
  <si>
    <t>MI0710</t>
  </si>
  <si>
    <t>MI0711</t>
  </si>
  <si>
    <t>MI0712</t>
  </si>
  <si>
    <t>MI0713</t>
  </si>
  <si>
    <t>MI0714</t>
  </si>
  <si>
    <t>MI0715</t>
  </si>
  <si>
    <t>MI0716</t>
  </si>
  <si>
    <t>MI0717</t>
  </si>
  <si>
    <t>MI0718</t>
  </si>
  <si>
    <t>MI0719</t>
  </si>
  <si>
    <t>MI0720</t>
  </si>
  <si>
    <t>MI0721</t>
  </si>
  <si>
    <t>MI0722</t>
  </si>
  <si>
    <t>MI0723</t>
  </si>
  <si>
    <t>MI0724</t>
  </si>
  <si>
    <t>MI0725</t>
  </si>
  <si>
    <t>MI0726</t>
  </si>
  <si>
    <t>MI0727</t>
  </si>
  <si>
    <t>MI0728</t>
  </si>
  <si>
    <t>MI0729</t>
  </si>
  <si>
    <t>MI0730</t>
  </si>
  <si>
    <t>MI0731</t>
  </si>
  <si>
    <t>MI0732</t>
  </si>
  <si>
    <t>MI0733</t>
  </si>
  <si>
    <t>MI0734</t>
  </si>
  <si>
    <t>MI0735</t>
  </si>
  <si>
    <t>MI0736</t>
  </si>
  <si>
    <t>MI0737</t>
  </si>
  <si>
    <t>MI0738</t>
  </si>
  <si>
    <t>4.3g</t>
  </si>
  <si>
    <t>MI0739</t>
  </si>
  <si>
    <t>MI0740</t>
  </si>
  <si>
    <t>MI0741</t>
  </si>
  <si>
    <t>MI0742</t>
  </si>
  <si>
    <t>MI0743</t>
  </si>
  <si>
    <t>MI0744</t>
  </si>
  <si>
    <t>MI0745</t>
  </si>
  <si>
    <t>1EA</t>
  </si>
  <si>
    <t>4ml</t>
  </si>
  <si>
    <t>5.2g</t>
  </si>
  <si>
    <t>3.2g</t>
  </si>
  <si>
    <t>2.5g</t>
  </si>
  <si>
    <t>1.14g</t>
  </si>
  <si>
    <t>0.8ml</t>
  </si>
  <si>
    <t>2.2g</t>
  </si>
  <si>
    <t>105ml</t>
  </si>
  <si>
    <t>400ml</t>
  </si>
  <si>
    <t>0.6g</t>
  </si>
  <si>
    <t>1.8g</t>
  </si>
  <si>
    <t>10.5g</t>
  </si>
  <si>
    <t>160ml</t>
  </si>
  <si>
    <t>미샤스피디솔루션브라이트닝아이패치</t>
  </si>
  <si>
    <t>아마존레드클레이™모공마스크</t>
  </si>
  <si>
    <t>아마존레드클레이™모공팩폼클렌저</t>
  </si>
  <si>
    <t>미샤수퍼아쿠아울트라히알론무오일수분앰플</t>
  </si>
  <si>
    <t>미샤수퍼아쿠아울트라히알론필링젤</t>
  </si>
  <si>
    <t>미샤오늘박하쏙클렌징폼</t>
  </si>
  <si>
    <t>미샤시카딘약산성블레미쉬클렌징2종기획세트</t>
  </si>
  <si>
    <t>미샤아텔로콜라겐500파워풀럼핑크림</t>
  </si>
  <si>
    <t>미샤세이프블록RX히알론수딩선(SPF50+/PA++++)</t>
  </si>
  <si>
    <t>미샤데어바디워시_양재꽃시장</t>
  </si>
  <si>
    <t>미샤데어바디로션_양재꽃시장</t>
  </si>
  <si>
    <t>미샤데어바디모이스처로션_연애세포부활</t>
  </si>
  <si>
    <t>미샤데어바디미스트_5성급호텔침구</t>
  </si>
  <si>
    <t>미샤데어바디미스트_깐자몽</t>
  </si>
  <si>
    <t>미샤데어바디미스트_데어센트</t>
  </si>
  <si>
    <t>미샤데어바디미스트_산타모니카해변</t>
  </si>
  <si>
    <t>미샤데어바디미스트_양재꽃시장</t>
  </si>
  <si>
    <t>미샤데어바디미스트_페어앤로즈</t>
  </si>
  <si>
    <t>미샤데어바디미스트_푹잠유도제</t>
  </si>
  <si>
    <t>미샤데어바디핸드크림_5성급호텔침구</t>
  </si>
  <si>
    <t>미샤데어바디핸드크림_깐자몽</t>
  </si>
  <si>
    <t>미샤데어바디핸드크림_데어센트</t>
  </si>
  <si>
    <t>미샤데어바디핸드크림_산타모니카해변</t>
  </si>
  <si>
    <t>미샤데어바디핸드크림_서울숲618</t>
  </si>
  <si>
    <t>미샤데어바디핸드크림_양재꽃시장</t>
  </si>
  <si>
    <t>미샤데어바디핸드크림_연애세포부활</t>
  </si>
  <si>
    <t>미샤데어바디핸드크림_첫눈에쏩</t>
  </si>
  <si>
    <t>미샤프리미엄시카알로에클렌징티슈</t>
  </si>
  <si>
    <t>미샤프리미엄시카알로에클렌징폼</t>
  </si>
  <si>
    <t>미샤데미지드헤어테라피미스트</t>
  </si>
  <si>
    <t>미샤데미지드헤어테라피샴푸</t>
  </si>
  <si>
    <t>미샤데미지드헤어테라피에센스</t>
  </si>
  <si>
    <t>미샤데미지드헤어테라피트리트먼트</t>
  </si>
  <si>
    <t>미샤스칼프테라피샴푸</t>
  </si>
  <si>
    <t>(리미티드)미샤래디언스퍼펙트핏_FD미니키트_21호바닐라</t>
  </si>
  <si>
    <t>(리미티드)미샤래디언스퍼펙트핏_FD미니키트_22호베이지</t>
  </si>
  <si>
    <t>미샤래디언스퍼펙트핏미스트앤픽서</t>
  </si>
  <si>
    <t>미샤래디언스퍼펙트핏쿠션_19호아이보리(No.19)</t>
  </si>
  <si>
    <t>미샤래디언스퍼펙트핏쿠션_21호바닐라(No.21N)</t>
  </si>
  <si>
    <t>미샤래디언스퍼펙트핏쿠션_21호페어(No.21P)</t>
  </si>
  <si>
    <t>미샤래디언스퍼펙트핏쿠션_23호샌드(No.23)</t>
  </si>
  <si>
    <t>미샤M퍼펙트블랑비비_21호바닐라</t>
  </si>
  <si>
    <t>미샤M퍼펙트블랑비비_22호베이지</t>
  </si>
  <si>
    <t>미샤M퍼펙트블랑비비_23호샌드</t>
  </si>
  <si>
    <t>미샤M퍼펙트블랑비비_톤업19호로지</t>
  </si>
  <si>
    <t>미샤엠퍼펙트블랑비비텐션_21호바닐라</t>
  </si>
  <si>
    <t>미샤엠퍼펙트블랑비비텐션_22호베이지</t>
  </si>
  <si>
    <t>미샤엠퍼펙트블랑비비텐션_톤업19호로지</t>
  </si>
  <si>
    <t>미샤에어리팟파우더_민트</t>
  </si>
  <si>
    <t>미샤에어리팟파우더_투명</t>
  </si>
  <si>
    <t>미샤에어리팟팩트_민트</t>
  </si>
  <si>
    <t>미샤에어리팟팩트_투명</t>
  </si>
  <si>
    <t>미샤에어리팟팩트_핑크</t>
  </si>
  <si>
    <t>미샤노리터치보정카라</t>
  </si>
  <si>
    <t>(R)미샤퍼펙트아이브로우스타일러(그레이브라운)</t>
  </si>
  <si>
    <t>(R)미샤퍼펙트아이브로우스타일러(다크브라운)</t>
  </si>
  <si>
    <t>(R)미샤퍼펙트아이브로우스타일러(블랙)</t>
  </si>
  <si>
    <t>미샤이지필터섀도우팔레트_1호솔티드누드</t>
  </si>
  <si>
    <t>미샤이지필터섀도우팔레트_2호미니멀로즈</t>
  </si>
  <si>
    <t>미샤이지필터섀도우팔레트_3호코랄풀레이스</t>
  </si>
  <si>
    <t>(홈카페)미샤이지필터섀도우팔레트_4호모닝베이킹</t>
  </si>
  <si>
    <t>(홈카페)미샤이지필터섀도우팔레트_5호이브닝밀크티</t>
  </si>
  <si>
    <t>미샤데어틴트매트타투_1호롤러아케이드</t>
  </si>
  <si>
    <t>미샤데어틴트매트타투_2호하이텐션</t>
  </si>
  <si>
    <t>미샤데어틴트매트타투_3호라라바</t>
  </si>
  <si>
    <t>미샤데어틴트매트타투_5호모어모어</t>
  </si>
  <si>
    <t>미샤데어틴트_매트타투_7호땡큐디제이</t>
  </si>
  <si>
    <t>미샤데어틴트_매트타투_8호라이블리</t>
  </si>
  <si>
    <t>미샤데어틴트_매트타투_9호플레어진</t>
  </si>
  <si>
    <t>미샤데어틴트_매트타투_10호리듬보스</t>
  </si>
  <si>
    <t>데어틴트_미러슬릭_1호트루</t>
  </si>
  <si>
    <t>데어틴트_미러슬릭_2호썬릿</t>
  </si>
  <si>
    <t>데어틴트_미러슬릭_3호레이지</t>
  </si>
  <si>
    <t>데어틴트_미러슬릭_4호페이버릿</t>
  </si>
  <si>
    <t>데어틴트_미러슬릭_5호네버랜드</t>
  </si>
  <si>
    <t>NATURE REPUBLIC</t>
  </si>
  <si>
    <t>블랙헤드클리어코팩(1매)</t>
  </si>
  <si>
    <t>뷰티툴에모리보드(R)</t>
  </si>
  <si>
    <t>리얼네이처녹차마스크시트R</t>
  </si>
  <si>
    <t>리얼네이처티트리마스크시트R</t>
  </si>
  <si>
    <t>리얼네이처알로에마스크시트R</t>
  </si>
  <si>
    <t>리얼네이처캐모마일마스크시트R</t>
  </si>
  <si>
    <t>리얼네이처로얄젤리마스크시트R</t>
  </si>
  <si>
    <t>리얼네이처장미마스크시트R</t>
  </si>
  <si>
    <t>리얼네이처토마토마스크시트R</t>
  </si>
  <si>
    <t>리얼네이처아보카도마스크시트R</t>
  </si>
  <si>
    <t>리얼네이처오렌지마스크시트R</t>
  </si>
  <si>
    <t>리얼네이처올리브마스크시트R</t>
  </si>
  <si>
    <t>리얼네이처아사이베리마스크시트R</t>
  </si>
  <si>
    <t>뷰티툴펜슬깎이</t>
  </si>
  <si>
    <t>뷰티툴마스크시트(6P)</t>
  </si>
  <si>
    <t>뷰티툴내추럴마일드화장솜(R)</t>
  </si>
  <si>
    <t>더착한마음마스크시트_티트리</t>
  </si>
  <si>
    <t>더착한마음마스크시트_마데카소사이드</t>
  </si>
  <si>
    <t>더착한마음마스크시트_비타민E</t>
  </si>
  <si>
    <t>더착한마음마스크시트_판테놀</t>
  </si>
  <si>
    <t>더착한마음마스크시트_세라마이드</t>
  </si>
  <si>
    <t>더착한마음마스크시트_비타민C</t>
  </si>
  <si>
    <t>더착한마음마스크시트_콜라겐</t>
  </si>
  <si>
    <t>더착한마음마스크시트_히알루론산</t>
  </si>
  <si>
    <t>더착한마음마스크시트_AHA/BHA</t>
  </si>
  <si>
    <t>더착한마음마스크시트_알란토인</t>
  </si>
  <si>
    <t>뷰티툴크림공용기(2P)</t>
  </si>
  <si>
    <t>뷰티툴바디면도기</t>
  </si>
  <si>
    <t>뷰티툴해면스폰지</t>
  </si>
  <si>
    <t>뷰티툴루비셀스폰지팁4PCS</t>
  </si>
  <si>
    <t>뷰티툴스킨로션공용기(2P)</t>
  </si>
  <si>
    <t>리얼네이처알로에하이드로겔마스크</t>
  </si>
  <si>
    <t>리얼네이처석류하이드로겔마스크</t>
  </si>
  <si>
    <t>뷰티툴펌프형공용기</t>
  </si>
  <si>
    <t>뷰티툴샤워볼</t>
  </si>
  <si>
    <t>뷰티툴뽀송후로킹퍼프(2P)</t>
  </si>
  <si>
    <t>수딩앤모이스처알로에베라92%수딩젤마스크시트</t>
  </si>
  <si>
    <t>제주탄산클렌징티슈15매</t>
  </si>
  <si>
    <t>블랙헤드클리어3-스텝코팩</t>
  </si>
  <si>
    <t>네일리무버(그린티)</t>
  </si>
  <si>
    <t>뷰티툴미스트공용기</t>
  </si>
  <si>
    <t>뷰티툴코가위</t>
  </si>
  <si>
    <t>아쿠아콜라겐솔루션마린하이드로겔립패치(R)</t>
  </si>
  <si>
    <t>뷰티툴족집게</t>
  </si>
  <si>
    <t>아쿠아콜라겐솔루션마린하이드로겔아이패치(R)</t>
  </si>
  <si>
    <t>뷰티툴방수헤어캡</t>
  </si>
  <si>
    <t>뷰티툴내추럴워터젯화장솜(R)</t>
  </si>
  <si>
    <t>뷰티툴손톱깎이(소)</t>
  </si>
  <si>
    <t>뷰티툴네일리무버공용기</t>
  </si>
  <si>
    <t>핸드앤네이처세니타이저겔(에탄올)-알로에(DR)</t>
  </si>
  <si>
    <t>뷰티툴배쓰타월</t>
  </si>
  <si>
    <t>뷰티툴여드름압출기</t>
  </si>
  <si>
    <t>뷰티툴케이스면봉</t>
  </si>
  <si>
    <t>핸드앤네이처세니타이저겔(에탄올)-페퍼민트(DR)</t>
  </si>
  <si>
    <t>핸드앤네이처세니타이저겔(에탄올)-장미(DR)</t>
  </si>
  <si>
    <t>핸드앤네이처세니타이저겔(에탄올)-레몬(DR)</t>
  </si>
  <si>
    <t>바이플라워우드아이브로우02딥브라운(DR)</t>
  </si>
  <si>
    <t>초강력네일리무버</t>
  </si>
  <si>
    <t>리얼스퀴즈알로에베라모이스처핸드마스크</t>
  </si>
  <si>
    <t>헤어앤네이처헤어컬러크림(탈색용)블리치</t>
  </si>
  <si>
    <t>바이플라워우드아이브로우03브라운(DR)</t>
  </si>
  <si>
    <t>스네일솔루션하이드로겔아이패치</t>
  </si>
  <si>
    <t>바이플라워우드아이브로우01딥그레이(DR)</t>
  </si>
  <si>
    <t>핸드앤네이처세니타이저겔(에탄올)-체리블라썸(DR)</t>
  </si>
  <si>
    <t>핸드앤네이처세니타이저겔(에탄올)-동백(DR)</t>
  </si>
  <si>
    <t>핸드앤네이처세니타이저겔(에탄올)-사과(DR)</t>
  </si>
  <si>
    <t>핸드앤네이처세니타이저겔(에탄올)-라즈베리(DR)</t>
  </si>
  <si>
    <t>핸드앤네이처세니타이저겔(에탄올)-포도(DR)</t>
  </si>
  <si>
    <t>핸드앤네이처세니타이저겔(에탄올)-애플망고(DR)</t>
  </si>
  <si>
    <t>뷰티툴누에고치실크볼(10개입)</t>
  </si>
  <si>
    <t>뷰티툴고급마기름종이(100PCS)R</t>
  </si>
  <si>
    <t>바이플라워오토아이브로우01아몬드브라운</t>
  </si>
  <si>
    <t>리얼스퀴즈알로에베라모이스처풋마스크</t>
  </si>
  <si>
    <t>바이플라워오토아이브로우02피칸브라운</t>
  </si>
  <si>
    <t>바이플라워오토아이브로우04문그레이</t>
  </si>
  <si>
    <t>그린더마 리얼거즈 필링마스크 바하</t>
  </si>
  <si>
    <t>뷰티툴내추럴5겹코튼화장솜(R)</t>
  </si>
  <si>
    <t>블랙헤드클리어코팩(7매)</t>
  </si>
  <si>
    <t>바이플라워오토립라이너3호코랄(RR)</t>
  </si>
  <si>
    <t>바이플라워오토립라이너2호로즈(RR)</t>
  </si>
  <si>
    <t>바이플라워오토립라이너1호와인(RR)</t>
  </si>
  <si>
    <t>뷰티툴속눈썹06언더래쉬</t>
  </si>
  <si>
    <t>리얼스퀴즈알로에베라필링풋마스크</t>
  </si>
  <si>
    <t>허브스타일링헤어스프레이(C)</t>
  </si>
  <si>
    <t>뷰티툴아이섀도우미디움브러쉬</t>
  </si>
  <si>
    <t>뷰티툴속눈썹05풍성한날개형</t>
  </si>
  <si>
    <t>뷰티툴에어퍼프(2P)</t>
  </si>
  <si>
    <t>수딩앤모이스처알로에베라바디샤워젤</t>
  </si>
  <si>
    <t>수딩앤모이스처알로에베라클렌징젤폼(RR)</t>
  </si>
  <si>
    <t>퓨어샤인마스카라02컬링(DR)</t>
  </si>
  <si>
    <t>퓨어샤인립에센스SPF15</t>
  </si>
  <si>
    <t>수딩앤모이스처알로에베라클렌징젤크림(RR)</t>
  </si>
  <si>
    <t>리얼젤틴트02핑크(C)</t>
  </si>
  <si>
    <t>수딩앤모이스처알로에베라92수딩젤(R)</t>
  </si>
  <si>
    <t>수딩앤모이스처알로에베라폼클렌저(RR)</t>
  </si>
  <si>
    <t>수딩앤모이스처알로에베라바디크림(R)</t>
  </si>
  <si>
    <t>퓨어샤인마스카라01볼륨(DR)</t>
  </si>
  <si>
    <t>바이플라워아이섀도17아몬드</t>
  </si>
  <si>
    <t>컬러앤네이처네일케어손톱강화제펜</t>
  </si>
  <si>
    <t>바이플라워아이섀도20자몽케익</t>
  </si>
  <si>
    <t>바이플라워아이섀도16피넛토스트</t>
  </si>
  <si>
    <t>바이플라워아이섀도23메이플</t>
  </si>
  <si>
    <t>아쿠아콜라겐솔루션마린하이드로겔마스크(R)</t>
  </si>
  <si>
    <t>써니젤네일4호사랑스런 풍경</t>
  </si>
  <si>
    <t>바이플라워아이섀도15진저베이지</t>
  </si>
  <si>
    <t>컬러앤네이처네일케어에센스펜</t>
  </si>
  <si>
    <t>바이플라워아이섀도24웜코코아</t>
  </si>
  <si>
    <t>바이플라워아이섀도13밀키베이지</t>
  </si>
  <si>
    <t>바이플라워아이섀도19워터멜론</t>
  </si>
  <si>
    <t>수딩앤모이스처알로에베라92%수딩젤(튜브)</t>
  </si>
  <si>
    <t>바이플라워아이섀도43샤이닝어텀</t>
  </si>
  <si>
    <t>[엑소에디션]뷰티툴고급마기름종이(50PCS)_레이</t>
  </si>
  <si>
    <t>바이플라워아이섀도45스모키카키</t>
  </si>
  <si>
    <t>바이플라워아이섀도28코지드림</t>
  </si>
  <si>
    <t>바이플라워아이섀도32새틴마르살라</t>
  </si>
  <si>
    <t>바이플라워아이섀도42얼쓰메탈</t>
  </si>
  <si>
    <t>바이플라워아이섀도31댄싱버건디</t>
  </si>
  <si>
    <t>뷰티툴블랙헤드용모공브러쉬</t>
  </si>
  <si>
    <t>바이플라워아이섀도26샤이오렌지</t>
  </si>
  <si>
    <t>스네일솔루션하이드로겔마스크(R)</t>
  </si>
  <si>
    <t>바이플라워아이섀도27피치플라워</t>
  </si>
  <si>
    <t>바이플라워아이섀도37애프터눈선셋</t>
  </si>
  <si>
    <t>바이플라워아이섀도29실크슬립</t>
  </si>
  <si>
    <t>바이플라워아이섀도36골드슈가</t>
  </si>
  <si>
    <t>바이플라워아이섀도33퍼플라떼</t>
  </si>
  <si>
    <t>뷰티툴블렌딩브러쉬</t>
  </si>
  <si>
    <t>바이플라워아이섀도35이집트</t>
  </si>
  <si>
    <t>바이플라워아이섀도39핑크팝팝</t>
  </si>
  <si>
    <t>바이플라워아이섀도38이브닝드레스</t>
  </si>
  <si>
    <t>바이플라워아이섀도08스파클링체리</t>
  </si>
  <si>
    <t>바이플라워아이섀도10브런치카페</t>
  </si>
  <si>
    <t>뷰티툴누에고치실크볼(20개입)</t>
  </si>
  <si>
    <t>바이플라워아이섀도12펑키브라운</t>
  </si>
  <si>
    <t>바이플라워아이섀도11브론즈퀸</t>
  </si>
  <si>
    <t>바이플라워아이섀도05로즈스파클</t>
  </si>
  <si>
    <t>제주탄산클렌징티슈</t>
  </si>
  <si>
    <t>바이플라워아이섀도06칵테일핑크</t>
  </si>
  <si>
    <t>바이플라워아이섀도03골드베일</t>
  </si>
  <si>
    <t>바이플라워아이섀도01오로라핑크</t>
  </si>
  <si>
    <t>수딩앤모이스처알로에베라92수딩젤미스트</t>
  </si>
  <si>
    <t>퓨어샤인파우더팩트21누드베이지(DR)</t>
  </si>
  <si>
    <t>바이플라워하드아이라이너01블랙(DR)</t>
  </si>
  <si>
    <t>바이플라워하드아이라이너02브라운(DR)</t>
  </si>
  <si>
    <t>캘리포니아알로에베라핸드크림</t>
  </si>
  <si>
    <t>퓨어샤인파우더팩트23내추럴베이지(DR)</t>
  </si>
  <si>
    <t>프레시데오드란트스프레이-아쿠아(RR)(C)</t>
  </si>
  <si>
    <t>프레시데오드란트스프레이-플로랄(RR)</t>
  </si>
  <si>
    <t>헤어앤네이처헤어컬러크림(멋내기용)10엔골드브라운</t>
  </si>
  <si>
    <t>에코크레용아이즈04브라운(DRR)</t>
  </si>
  <si>
    <t>에코크레용아이즈02핑크(DRR)</t>
  </si>
  <si>
    <t>에코크레용립루즈05버건디레드(DR)</t>
  </si>
  <si>
    <t>에코크레용립루즈03피치코랄(DR)</t>
  </si>
  <si>
    <t>에코크레용아이즈01화이트(DRR)</t>
  </si>
  <si>
    <t>에코크레용아이즈03골든핑크(DRR)</t>
  </si>
  <si>
    <t>에코크레용아이즈05다크브라운(DRR)</t>
  </si>
  <si>
    <t>헤어앤네이처헤어컬러크림(멋내기용)7씨초코브라운</t>
  </si>
  <si>
    <t>에코크레용립루즈02베리핑크(DR)</t>
  </si>
  <si>
    <t>에코크레용립루즈01캔디핑크(DR)</t>
  </si>
  <si>
    <t>허브스타일링헤어젤(펌프)R</t>
  </si>
  <si>
    <t>대나무숯머드팩R</t>
  </si>
  <si>
    <t>핸드앤네이처자몽핸드크림</t>
  </si>
  <si>
    <t>핸드앤네이처화이트머스크핸드크림</t>
  </si>
  <si>
    <t>핸드앤네이처아카시아핸드크림</t>
  </si>
  <si>
    <t>핸드앤네이처애플망고핸드크림</t>
  </si>
  <si>
    <t>핸드앤네이처프리지아핸드크림</t>
  </si>
  <si>
    <t>핸드앤네이처복숭아핸드크림</t>
  </si>
  <si>
    <t>프레시허브피치클렌징폼(R)</t>
  </si>
  <si>
    <t>프레시허브아세로라클렌징폼(R)</t>
  </si>
  <si>
    <t>프레시허브스네일클렌징폼(R)</t>
  </si>
  <si>
    <t>핸드앤네이처체리블라썸핸드크림</t>
  </si>
  <si>
    <t>프레시허브알로에클렌징폼(R)</t>
  </si>
  <si>
    <t>퓨어샤인비비드워터틴트01체리와인</t>
  </si>
  <si>
    <t>핸드앤네이처릴리핸드크림</t>
  </si>
  <si>
    <t>핸드앤네이처로즈핸드크림</t>
  </si>
  <si>
    <t>핸드앤네이처라임핸드크림</t>
  </si>
  <si>
    <t>핸드앤네이처그린티핸드크림</t>
  </si>
  <si>
    <t>핸드앤네이처와일드베리핸드크림</t>
  </si>
  <si>
    <t>핸드앤네이처아보카도핸드크림</t>
  </si>
  <si>
    <t>핸드앤네이처코튼베이비핸드크림</t>
  </si>
  <si>
    <t>리얼네이처크랜베리필링젤(C)</t>
  </si>
  <si>
    <t>극세사슬림핏아이라이너01블랙</t>
  </si>
  <si>
    <t>시크릿헤어라이너01블랙</t>
  </si>
  <si>
    <t>리얼네이처레몬필링젤워시(C)</t>
  </si>
  <si>
    <t>시크릿헤어라이너02브라운</t>
  </si>
  <si>
    <t>극세사슬림핏아이라이너02브라운</t>
  </si>
  <si>
    <t>코튼인샤워제모크림</t>
  </si>
  <si>
    <t>내추럴버터립밤05라임민트</t>
  </si>
  <si>
    <t>내추럴버터립밤04망고</t>
  </si>
  <si>
    <t>극세사브로우펜슬01피넛브라운(DR)</t>
  </si>
  <si>
    <t>극세사브로우펜슬03소프트브라운(DR)</t>
  </si>
  <si>
    <t>풋앤네이처코코넛모이스처풋크림</t>
  </si>
  <si>
    <t>극세사브로우펜슬04다크브라운(DR)</t>
  </si>
  <si>
    <t>뷰티툴아이섀도3구공용기02레인보우팝</t>
  </si>
  <si>
    <t>진생로얄실크골드2스텝하이드로겔마스크</t>
  </si>
  <si>
    <t>헤어앤네이처헤어컬러크림(새치용/5분스피디)6에스자연갈색</t>
  </si>
  <si>
    <t>헤어앤네이처헤어컬러크림(새치용)5엔자연갈색</t>
  </si>
  <si>
    <t>극세사브로우펜슬02레드빈브라운(DR)</t>
  </si>
  <si>
    <t>헤어앤네이처헤어컬러크림(새치용)3엔흑갈색</t>
  </si>
  <si>
    <t>리얼네이처쉐어버터폼클렌저(R)</t>
  </si>
  <si>
    <t>보테니컬크림컨실러23내추럴베이지(C)</t>
  </si>
  <si>
    <t>리얼네이처망고폼클렌저(R)</t>
  </si>
  <si>
    <t>리얼네이처올리브폼클렌저(R)</t>
  </si>
  <si>
    <t>리얼네이처로즈폼클렌저(R)</t>
  </si>
  <si>
    <t>수딩앤모이스처천년초92%수딩젤</t>
  </si>
  <si>
    <t>리얼네이처아르간폼클렌저(R)</t>
  </si>
  <si>
    <t>아르간에센셜수분헤어미스트(DR)</t>
  </si>
  <si>
    <t>보테니컬크림컨실러21라이트베이지(C)</t>
  </si>
  <si>
    <t>프레시데오드란트스틱-코튼</t>
  </si>
  <si>
    <t>프레시데오드란트스틱-플로랄</t>
  </si>
  <si>
    <t>보테니컬리퀴드라이너(DR)</t>
  </si>
  <si>
    <t>바이플라워컨투어링03시나몬모카</t>
  </si>
  <si>
    <t>바이플라워컨투어링01새틴드레스</t>
  </si>
  <si>
    <t>보테니컬스키니오토아이라이너02브라운(DR)</t>
  </si>
  <si>
    <t>배쓰앤네이처캐모마일페미닌워시</t>
  </si>
  <si>
    <t>보테니컬스키니오토아이라이너01블랙(DR)</t>
  </si>
  <si>
    <t>바이플라워컨투어링02바닐라라떼</t>
  </si>
  <si>
    <t>프로방스크리미젤아이라이너03브라우니스타</t>
  </si>
  <si>
    <t>프로방스크리미젤아이라이너04드라이메이플</t>
  </si>
  <si>
    <t>프로방스크리미젤아이라이너01올댓블랙</t>
  </si>
  <si>
    <t>프로방스크리미젤아이라이너02카카오초코</t>
  </si>
  <si>
    <t>프로방스크리미젤아이라이너05샤이닝피치</t>
  </si>
  <si>
    <t>퓨어샤인립스틱12오키드블로썸</t>
  </si>
  <si>
    <t>퓨어샤인립스틱08오렌지봉봉(R)</t>
  </si>
  <si>
    <t>퓨어샤인립스틱08오렌지봉봉</t>
  </si>
  <si>
    <t>아르간에센셜딥케어헤어팩(DR)</t>
  </si>
  <si>
    <t>퓨어샤인립스틱12오키드블로썸(R)</t>
  </si>
  <si>
    <t>롱라스팅올데이픽서(DR)</t>
  </si>
  <si>
    <t>와일드마스카라1호볼륨(DR)</t>
  </si>
  <si>
    <t>와일드마스카라2호컬링(DR)</t>
  </si>
  <si>
    <t>매끈매끈때샤워-복숭아</t>
  </si>
  <si>
    <t>매끈매끈때샤워-코튼</t>
  </si>
  <si>
    <t>매끈매끈때샤워-피톤치드</t>
  </si>
  <si>
    <t>캘리포니아알로에베라클렌징티슈(1+1)</t>
  </si>
  <si>
    <t>슈퍼아쿠아맥스소프트필링젤(R)</t>
  </si>
  <si>
    <t>헤어앤네이처컬러트리트먼트로즈핑크</t>
  </si>
  <si>
    <t>헤어앤네이처컬러트리트먼트체리레드</t>
  </si>
  <si>
    <t>헤어앤네이처컬러트리트먼트오렌지써니</t>
  </si>
  <si>
    <t>헤어앤네이처컬러트리트먼트그린블루</t>
  </si>
  <si>
    <t>헤어앤네이처컬러트리트먼트와인바이올렛</t>
  </si>
  <si>
    <t>헤어앤네이처컬러링버블_3비 딥시크블랙</t>
  </si>
  <si>
    <t>헤어앤네이처컬러링버블_8알 와인레드</t>
  </si>
  <si>
    <t>헤어앤네이처컬러링버블_10지 샤이니골드</t>
  </si>
  <si>
    <t>뷰티툴멀티4WAY브러쉬</t>
  </si>
  <si>
    <t>러브미버블바디스크럽워시-스윗넛츠</t>
  </si>
  <si>
    <t>수딩앤모이스처천년초92%수딩젤(펌프)</t>
  </si>
  <si>
    <t>코튼암핏키트(RRR)</t>
  </si>
  <si>
    <t>비베놈비비크림02내추럴베이지SPF30PA++</t>
  </si>
  <si>
    <t>비베놈비비크림01라이트베이지SPF30PA++</t>
  </si>
  <si>
    <t>캘리포니아알로에베라80%젤크림R(C)</t>
  </si>
  <si>
    <t>스머지프루프아이라이너02딥브라운(DR)</t>
  </si>
  <si>
    <t>제주탄산폼클렌저</t>
  </si>
  <si>
    <t>수딩앤모이스처알로에베라아이스수딩젤</t>
  </si>
  <si>
    <t>퍼퓸드쁘띠에뚜왈숲의멜로디</t>
  </si>
  <si>
    <t>캐나다휘슬러퓨어아이스토너</t>
  </si>
  <si>
    <t>보테니컬하이퍼라이너01블랙(DR)</t>
  </si>
  <si>
    <t>멀티플3D올인원브로우01피넛라떼(DR)</t>
  </si>
  <si>
    <t>제주탄산머드폼클렌저R</t>
  </si>
  <si>
    <t>리얼스퀴즈알로에베라슬리핑팩</t>
  </si>
  <si>
    <t>캐나다휘슬러퓨어아이스바디스파클링젤</t>
  </si>
  <si>
    <t>리얼스퀴즈알로에베라필오프팩</t>
  </si>
  <si>
    <t>뷰티툴쫀쫀메이크업퍼프90P(R)</t>
  </si>
  <si>
    <t>허니앤허브마사지크림R</t>
  </si>
  <si>
    <t>스머지프루프아이라이너01딥블랙(DR)</t>
  </si>
  <si>
    <t>보테니컬하이퍼라이너02브라운(DR)</t>
  </si>
  <si>
    <t>퓨어샤인내추럴쿠션01라이트베이지SPF50+PA+++(C)</t>
  </si>
  <si>
    <t>퓨어샤인내추럴쿠션02내추럴베이지SPF50+PA+++(C)</t>
  </si>
  <si>
    <t>대나무숯코&amp;T존팩R</t>
  </si>
  <si>
    <t>프레시데오드란트스프레이-아쿠아(대용량)(RR)(C)</t>
  </si>
  <si>
    <t>아르간에센셜컬링에센스(DR)</t>
  </si>
  <si>
    <t>프로방스인텐스커버크리미컨실러01라이트베이지SPF30PA++</t>
  </si>
  <si>
    <t>프로방스인텐스커버크리미컨실러02내추럴베이지SPF30PA++</t>
  </si>
  <si>
    <t>핸드앤네이처만다린듀얼핸드앤립밤</t>
  </si>
  <si>
    <t>러브미버블바디오일-올리브</t>
  </si>
  <si>
    <t>그린더마마일드폼클렌저RR</t>
  </si>
  <si>
    <t>비베놈클렌징폼RRR</t>
  </si>
  <si>
    <t>배쓰앤네이처바디워시_자몽(RR)</t>
  </si>
  <si>
    <t>프로방스인텐스커버크리미컨실러03진저베이지SPF30PA++</t>
  </si>
  <si>
    <t>핸드앤네이처망고듀얼핸드앤립밤</t>
  </si>
  <si>
    <t>바이플라워트리플무스틴트01레드무스(DR)</t>
  </si>
  <si>
    <t>배쓰앤네이처바디워시_애플망고(RR)</t>
  </si>
  <si>
    <t>배쓰앤네이처바디워시_그린티(RR)</t>
  </si>
  <si>
    <t>배쓰앤네이처바디워시_피치(RR)</t>
  </si>
  <si>
    <t>바이플라워트리플무스틴트02오렌지무스(DR)</t>
  </si>
  <si>
    <t>러브미버블바디오일미스트-올리브</t>
  </si>
  <si>
    <t>바이플라워트리플무스틴트05브릭레드무스(DR)</t>
  </si>
  <si>
    <t>보테니컬그린티듀얼컨실러02내추럴베이지(R)</t>
  </si>
  <si>
    <t>보테니컬그린티듀얼컨실러01라이트베이지</t>
  </si>
  <si>
    <t>하와이안딥씨약산성클렌징로션</t>
  </si>
  <si>
    <t>슈퍼아쿠아맥스딥모이스처슬리핑팩(RR)</t>
  </si>
  <si>
    <t>허브블렌딩미스트</t>
  </si>
  <si>
    <t>캘리포니아알로에베라74쿨링아이세럼</t>
  </si>
  <si>
    <t>바이플라워트리플머랭틴트02캐롯케이크</t>
  </si>
  <si>
    <t>바이플라워트리플머랭틴트03레드브라우니</t>
  </si>
  <si>
    <t>바이플라워트리플머랭틴트01로즈마카롱</t>
  </si>
  <si>
    <t>아르간에센셜딥케어헤어에센스(DR)</t>
  </si>
  <si>
    <t>허브스타일링앞머리볼륨펌키트</t>
  </si>
  <si>
    <t>시티케어마린워터메이크업픽서</t>
  </si>
  <si>
    <t>러브미버블슈가바디스크럽-플로럴부케</t>
  </si>
  <si>
    <t>크리미립스틱11드라이로즈(DR)</t>
  </si>
  <si>
    <t>워터프루프미라클마스카라(DR)</t>
  </si>
  <si>
    <t>하와이안프레시팩투폼</t>
  </si>
  <si>
    <t>아르간에센셜딥케어샴푸(DR)</t>
  </si>
  <si>
    <t>뷰티툴파우더브러쉬</t>
  </si>
  <si>
    <t>세럼인틴트04칠리레드</t>
  </si>
  <si>
    <t>세럼인틴트06멜로우로즈</t>
  </si>
  <si>
    <t>인텐시브잉크립래커02피치메모리</t>
  </si>
  <si>
    <t>인텐시브잉크립래커01드라이로즈</t>
  </si>
  <si>
    <t>인텐시브잉크립래커05버건디레드</t>
  </si>
  <si>
    <t>크리미립스틱14메이플로즈(DR)</t>
  </si>
  <si>
    <t>제주탄산머드클렌징크림R</t>
  </si>
  <si>
    <t>러브미버블슈가바디스크럽-그레이프후르츠</t>
  </si>
  <si>
    <t>인텐스터치마스카라(DR)</t>
  </si>
  <si>
    <t>아르간에센셜딥케어컨디셔너(DR)</t>
  </si>
  <si>
    <t>리얼네이처앰플_아르간오일R</t>
  </si>
  <si>
    <t>리얼네이처앰플_로즈R</t>
  </si>
  <si>
    <t>리얼네이처앰플_허니R</t>
  </si>
  <si>
    <t>보테니컬스타일러케익아이브로우01 메이플 브라운(R)</t>
  </si>
  <si>
    <t>스네일솔루션폼클렌저(RRR)</t>
  </si>
  <si>
    <t>보테니컬스타일러케익아이브로우02 모카 그레이(R)</t>
  </si>
  <si>
    <t>블랙빈안티헤어로스트리트먼트</t>
  </si>
  <si>
    <t>오투에너지옴므플루이드</t>
  </si>
  <si>
    <t>슈퍼아쿠아맥스수분토너(RR)</t>
  </si>
  <si>
    <t>슈퍼아쿠아맥스수분에멀젼(RRR)</t>
  </si>
  <si>
    <t>네이처오리진씨씨브라이트닝SPF30PA++</t>
  </si>
  <si>
    <t>포레스트가든카모마일클렌징오일RR</t>
  </si>
  <si>
    <t>네이처오리진씨씨틴티드SPF30PA++</t>
  </si>
  <si>
    <t>쉐어버터토너(RR)</t>
  </si>
  <si>
    <t>쉐어버터에센스로션</t>
  </si>
  <si>
    <t>러브미버블배쓰앤샤워젤-로맨틱피어니</t>
  </si>
  <si>
    <t>러브미버블배쓰앤샤워젤-그레이프후르츠</t>
  </si>
  <si>
    <t>러브미버블배쓰앤샤워젤-베르가못시트러스</t>
  </si>
  <si>
    <t>러브미버블배쓰앤샤워젤-플로럴부케</t>
  </si>
  <si>
    <t>러브미버블배쓰앤샤워젤-코튼베이비</t>
  </si>
  <si>
    <t>러브미버블바디로션-베르가못시트러스</t>
  </si>
  <si>
    <t>러브미버블바디로션-그레이프후르츠</t>
  </si>
  <si>
    <t>러브미버블바디로션-로맨틱피어니</t>
  </si>
  <si>
    <t>리얼스퀴즈알로에베라에멀젼</t>
  </si>
  <si>
    <t>러브미버블바디로션-코튼베이비</t>
  </si>
  <si>
    <t>아르간20º에센셜토너R(C)R</t>
  </si>
  <si>
    <t>아르간20º스팀에멀전R(C)R</t>
  </si>
  <si>
    <t>리얼스퀴즈알로에베라토너</t>
  </si>
  <si>
    <t>히말라야솔트클렌징밤_핑크솔트</t>
  </si>
  <si>
    <t>히말라야솔트클렌징밤_화이트솔트</t>
  </si>
  <si>
    <t>리얼매트립스틱02브릭오렌지</t>
  </si>
  <si>
    <t>리얼매트립스틱07쉬폰코랄</t>
  </si>
  <si>
    <t>리얼매트립스틱03코랄썬샤인</t>
  </si>
  <si>
    <t>리얼매트립스틱05스파클링핑크</t>
  </si>
  <si>
    <t>제주탄산폼클렌저_300ml</t>
  </si>
  <si>
    <t>제주탄산클렌징워터(단품)</t>
  </si>
  <si>
    <t>블랙빈안티헤어로스샴푸</t>
  </si>
  <si>
    <t>리얼매트립스틱08브릭벨벳</t>
  </si>
  <si>
    <t>리얼매트립스틱01리얼레드</t>
  </si>
  <si>
    <t>슈퍼아쿠아맥스수분에센스(RR)</t>
  </si>
  <si>
    <t>네이처오리진프라이머03수분</t>
  </si>
  <si>
    <t>네이처오리진콜라겐비비크림01라이트베이지SPF25PA++</t>
  </si>
  <si>
    <t>네이처오리진콜라겐비비크림02내추럴 베이지SPF25PA++</t>
  </si>
  <si>
    <t>네이처오리진콜라겐비비크림오리지널SPF25PA++</t>
  </si>
  <si>
    <t>그린더마마일드필링젤R</t>
  </si>
  <si>
    <t>그린더마마일드로션RR</t>
  </si>
  <si>
    <t>그린더마마일드토너</t>
  </si>
  <si>
    <t>리얼스퀴즈알로에베라에센스</t>
  </si>
  <si>
    <t>아르간20º오일에센스R(C)R</t>
  </si>
  <si>
    <t>아르간20º리얼크림RR(C)R</t>
  </si>
  <si>
    <t>프로방스에어스킨핏오일컨트롤쿠션01라이트베이지SPF50+PA+++(DR)</t>
  </si>
  <si>
    <t>프로방스에어스킨핏오일컨트롤쿠션02내추럴베이지SPF50+PA+++(DR)</t>
  </si>
  <si>
    <t>그린더마마일드선크림SPF50+ PA++++</t>
  </si>
  <si>
    <t>리얼스퀴즈알로에베라크림</t>
  </si>
  <si>
    <t>제주탄산트리플필링패드</t>
  </si>
  <si>
    <t>제주탄산올인원클렌징패드</t>
  </si>
  <si>
    <t>수딩앤모이스처알로에베라 기초 2종세트</t>
  </si>
  <si>
    <t>프로방스에어스킨핏원데이래스팅파운데이션N13포슬린SPF30PA++</t>
  </si>
  <si>
    <t>프로방스에어스킨핏원데이래스팅파운데이션Y23웜베이지SPF30PA++(R)</t>
  </si>
  <si>
    <t>아르간에센셜딥케어헤어팩(DR)(대용량)</t>
  </si>
  <si>
    <t>프로방스올인원듀얼스트레치마스카라(DR)</t>
  </si>
  <si>
    <t>프로방스에어스킨핏원데이래스팅파운데이션P21로지바닐라SPF30PA++</t>
  </si>
  <si>
    <t>캘리포니아알로에아쿠아선젤SPF50+PA++++(DR)</t>
  </si>
  <si>
    <t>프로방스에어스킨핏원데이래스팅파운데이션Y21퓨어바닐라SPF30PA++</t>
  </si>
  <si>
    <t>비타민비파이브에멀전(DR)</t>
  </si>
  <si>
    <t>프로방스인텐시브앰플비비크림02내추럴베이지SPF30PA++</t>
  </si>
  <si>
    <t>비타민비파이브토너</t>
  </si>
  <si>
    <t>프로방스인텐시브앰플비비크림01라이트베이지SPF30PA++</t>
  </si>
  <si>
    <t>그린더마세라마이드크림</t>
  </si>
  <si>
    <t>프로방스인텐시브앰플파운데이션01라이트베이지SPF30PA++</t>
  </si>
  <si>
    <t>캘리포니아알로에보송선스틱SPF50+PA++++</t>
  </si>
  <si>
    <t>아이슬란드퍼스트수분에센스</t>
  </si>
  <si>
    <t>진생로얄실크폼클렌저</t>
  </si>
  <si>
    <t>네이처오리진아우라타이트업쿠션02내추럴베이지SPF50+PA+++(R)</t>
  </si>
  <si>
    <t>러브미버블샤워젤-프레시알로에</t>
  </si>
  <si>
    <t>캘리포니아알로에아쿠아선스틱SPF50+PA++++</t>
  </si>
  <si>
    <t>네이처오리진아우라타이트업쿠션01라이트베이지SPF50+PA+++(R)</t>
  </si>
  <si>
    <t>콜라겐드림90스킨부스터(R)</t>
  </si>
  <si>
    <t>콜라겐드림70에멀전(R)</t>
  </si>
  <si>
    <t>캘리포니아알로에선리퀴드SPF50+PA++++(DR)</t>
  </si>
  <si>
    <t>포레스트테라피디퓨저_리프레시스파R</t>
  </si>
  <si>
    <t>캘리포니아알로에워터프루프선블럭SPF50+PA++++(DR)</t>
  </si>
  <si>
    <t>캘리포니아알로에퍼펙트선블럭SPF50+PA++++(DR)</t>
  </si>
  <si>
    <t>허브블렌딩토너</t>
  </si>
  <si>
    <t>아이슬란드퍼스트에센스토너</t>
  </si>
  <si>
    <t>진생로얄실크마스카라&amp;리무버</t>
  </si>
  <si>
    <t>그린더마마일드키즈선쿠션SPF50+ PA++++</t>
  </si>
  <si>
    <t>프로방스에어스킨핏원데이래스팅파데쿠션P21로지바닐라SPF50+PA+++</t>
  </si>
  <si>
    <t>프로방스에어스킨핏원데이래스팅파데쿠션N13포슬린SPF50+PA+++</t>
  </si>
  <si>
    <t>네이처오리진아쿠아마블파운데이션02내추럴베이지SPF50+PA+++(DR)</t>
  </si>
  <si>
    <t>네이처오리진아쿠아마블파운데이션01라이트베이지SPF50+PA+++(DR)</t>
  </si>
  <si>
    <t>비타민비파이브크림</t>
  </si>
  <si>
    <t>콜라겐드림70아이크림(R)</t>
  </si>
  <si>
    <t>콜라겐드림70에센스(RR)</t>
  </si>
  <si>
    <t>아이슬란드브라이트닝수분크림</t>
  </si>
  <si>
    <t>아이슬란드퍼밍수분크림</t>
  </si>
  <si>
    <t>허브블렌딩아이크림</t>
  </si>
  <si>
    <t>비타민비파이브에센스</t>
  </si>
  <si>
    <t>뷰티툴모공세안브러쉬</t>
  </si>
  <si>
    <t>스네일솔루션비비크림SPF30PA++02(R)</t>
  </si>
  <si>
    <t>스네일솔루션비비크림SPF30PA++01(R)</t>
  </si>
  <si>
    <t>셀파워에센셜스킨</t>
  </si>
  <si>
    <t>슈퍼아쿠아맥스모이스처수분크림[건성용](RRR)</t>
  </si>
  <si>
    <t>슈퍼아쿠아맥스컴비네이션수분크림[복합성용](RRR)</t>
  </si>
  <si>
    <t>슈퍼아쿠아맥스프레시수분크림[지성용](RRR)</t>
  </si>
  <si>
    <t>셀파워에멀전</t>
  </si>
  <si>
    <t>아르간20º리얼스퀴즈앰플R(C)R</t>
  </si>
  <si>
    <t>허브블렌딩크림</t>
  </si>
  <si>
    <t>콜라겐드림50올인원래디언스톤업크림SPF35PA++</t>
  </si>
  <si>
    <t>프로터치미니브러시세트</t>
  </si>
  <si>
    <t>포레스트가든카모마일클렌징오일R- 대용량(500ml)</t>
  </si>
  <si>
    <t>진생로얄실크프라이머(R)</t>
  </si>
  <si>
    <t>아르간에센셜딥케어샴푸(DR)(대용량)</t>
  </si>
  <si>
    <t>쉐어버터스팀크림_모이스트(C)</t>
  </si>
  <si>
    <t>쉐어버터스팀크림_프레시(C)</t>
  </si>
  <si>
    <t>프로터치섀도팔레트02러브로지</t>
  </si>
  <si>
    <t>쉐어버터스팀크림_울트라(C)</t>
  </si>
  <si>
    <t>진생로얄실크파우더01투명베이지SPF26,PA+(DR)</t>
  </si>
  <si>
    <t>진생로얄실크커버텐션파운데이션02내추럴베이지SPF50+PA+++</t>
  </si>
  <si>
    <t>셀파워에센스</t>
  </si>
  <si>
    <t>진생로얄실크커버텐션파운데이션01라이트베이지SPF50+PA+++</t>
  </si>
  <si>
    <t>셀파워수분크림</t>
  </si>
  <si>
    <t>셀파워나이트크림</t>
  </si>
  <si>
    <t>셀파워데이크림</t>
  </si>
  <si>
    <t>허브블렌딩에센스100ml</t>
  </si>
  <si>
    <t>진생로얄실크토너</t>
  </si>
  <si>
    <t>진생로얄실크에멀전</t>
  </si>
  <si>
    <t>콜라겐드림2종기획세트(R)</t>
  </si>
  <si>
    <t>프로터치블러셔팔레트</t>
  </si>
  <si>
    <t>진생로얄실크에센스</t>
  </si>
  <si>
    <t>진생로얄실크아이크림</t>
  </si>
  <si>
    <t>진생로얄실크워터리크림</t>
  </si>
  <si>
    <t>진생로얄실크워터리크림(30mlX3)</t>
  </si>
  <si>
    <t>진생로얄실크앰플</t>
  </si>
  <si>
    <t>진생로얄실크럭셔리케어세트</t>
  </si>
  <si>
    <t>PURITO</t>
  </si>
  <si>
    <t>Объём</t>
  </si>
  <si>
    <t>PU001</t>
  </si>
  <si>
    <t>퓨리토 퓨어 비타민 씨 세럼</t>
  </si>
  <si>
    <t>PURITO Pure Vitamin C Serum</t>
  </si>
  <si>
    <t>PU002</t>
  </si>
  <si>
    <t>퓨리토 디펜스 베리어 pH 클렌저</t>
  </si>
  <si>
    <t>PURITO Defence Barrier pH Cleanser</t>
  </si>
  <si>
    <t>PU003</t>
  </si>
  <si>
    <t>퓨리토 딥 씨 퓨어 워터 크림</t>
  </si>
  <si>
    <t>PURITO Deep Sea Pure Water Cream</t>
  </si>
  <si>
    <t>PU004</t>
  </si>
  <si>
    <t>퓨리토 씨벅톤 바이탈 70 크림</t>
  </si>
  <si>
    <t>PURITO Sea Buckthorn Vital 70 Cream</t>
  </si>
  <si>
    <t>PU005</t>
  </si>
  <si>
    <t>퓨리토 갈락토 나이아신 97 파워 에센스</t>
  </si>
  <si>
    <t>PURITO Galacto Niacin 97 Power Essence</t>
  </si>
  <si>
    <t>PU006</t>
  </si>
  <si>
    <t>퓨리토 퍼먼티드 컴플렉스 94 부스팅 에센스</t>
  </si>
  <si>
    <t>PURITO Fermented Complex 94 Boosting Essence</t>
  </si>
  <si>
    <t>PU007</t>
  </si>
  <si>
    <t>퓨리토 센텔라 그린레벨 올인원 마일드 패드</t>
  </si>
  <si>
    <t>PURITO Centella Green Level All In One Mild Pad</t>
  </si>
  <si>
    <t>130ml/ 70 pads</t>
  </si>
  <si>
    <t>PU008</t>
  </si>
  <si>
    <t>퓨리토 센텔라 그린레벨 리커버리 크림</t>
  </si>
  <si>
    <t>PURITO Centella Green Level Recovery Cream</t>
  </si>
  <si>
    <t>PU009</t>
  </si>
  <si>
    <t>퓨리토 센텔라 그린레벨 뷔페세럼</t>
  </si>
  <si>
    <t>PURITO Centella Green Level Buffet Serum</t>
  </si>
  <si>
    <t>PU010</t>
  </si>
  <si>
    <t>퓨리토 센텔라 그린레벨 아이크림</t>
  </si>
  <si>
    <t>PURITO Centella Green Level Eye Cream</t>
  </si>
  <si>
    <t>PU011</t>
  </si>
  <si>
    <t>퓨리토 센텔라 그린레벨 카밍토너</t>
  </si>
  <si>
    <t>PURITO Centella Green Level Calming Toner</t>
  </si>
  <si>
    <t>PU012</t>
  </si>
  <si>
    <t>퓨리토 바하 데드스킨 모이스처 젤</t>
  </si>
  <si>
    <t>PURITO BHA Dead Skin Moisture Gel</t>
  </si>
  <si>
    <t>한국내유통불가</t>
  </si>
  <si>
    <t>PU013</t>
  </si>
  <si>
    <t>퓨리토 밤부 차콜 곤약 스펀지</t>
  </si>
  <si>
    <t>PURITO Bamboo Charcoal Konjac Sponge</t>
  </si>
  <si>
    <t>PU014</t>
  </si>
  <si>
    <t>퓨리토 제주 화산송이 곤약 스펀지</t>
  </si>
  <si>
    <t>PURITO JEJU Volcanic Scoria Konjac Sponge</t>
  </si>
  <si>
    <t>PU015</t>
  </si>
  <si>
    <t xml:space="preserve">퓨리토 센텔라 그린레벨 올인원 마일드 패드 (파우치 10개입) </t>
  </si>
  <si>
    <t>PURITO Centella Green Level All In One Mild pad (10 pouch)</t>
  </si>
  <si>
    <t>4.5ml
x 10 pcs</t>
  </si>
  <si>
    <t>PU016</t>
  </si>
  <si>
    <t>퓨리토 프롬 그린 클렌징 오일</t>
  </si>
  <si>
    <t>PURITO From Green Cleansing Oil</t>
  </si>
  <si>
    <t>PU017</t>
  </si>
  <si>
    <t>퓨리토 더마이드 시카 베리어 슬리핑팩</t>
  </si>
  <si>
    <t>PURITO Dermide Cica Barrier Sleeping Pack</t>
  </si>
  <si>
    <t>PU018</t>
  </si>
  <si>
    <t>퓨리토 센텔라 언센티드 세럼</t>
  </si>
  <si>
    <t>PURITO Centella Unscented Serum</t>
  </si>
  <si>
    <t>PU019</t>
  </si>
  <si>
    <t>퓨리토 올케어 리커버리 시카에이드</t>
  </si>
  <si>
    <t>PURITO All Care Recovery Cica-Aid</t>
  </si>
  <si>
    <t>51 patches</t>
  </si>
  <si>
    <t>PU020</t>
  </si>
  <si>
    <t>퓨리토 프롬 그린 딥 포밍 클렌저</t>
  </si>
  <si>
    <t>PURITO From Green Deep Foaming Cleanser</t>
  </si>
  <si>
    <t>PU021</t>
  </si>
  <si>
    <t>퓨리토 센텔라 언센티드 토너</t>
  </si>
  <si>
    <t>PURITO Centella Unscented Toner</t>
  </si>
  <si>
    <t>PU022</t>
  </si>
  <si>
    <t>퓨리토 센텔라 언센티드 리커버리 크림</t>
  </si>
  <si>
    <t>PURITO Centella Unscented Recovery Cream</t>
  </si>
  <si>
    <t>PU023</t>
  </si>
  <si>
    <t>퓨리토 시카 클리어링 비비크림 #21 라이트 베이지</t>
  </si>
  <si>
    <t>PURITO Cica Clearing BB Cream #21 Light Beige</t>
  </si>
  <si>
    <t>PU024</t>
  </si>
  <si>
    <t>퓨리토 시카 클리어링 비비크림 #23 네추럴 베이지</t>
  </si>
  <si>
    <t>PURITO Cica Clearing BB Cream #23 Natural Beige</t>
  </si>
  <si>
    <t>PU025</t>
  </si>
  <si>
    <t>퓨리토 시카 클리어링 비비크림 #27 샌드베이지</t>
  </si>
  <si>
    <t>PURITO Cica Clearing BB Cream #27 Sand Beige</t>
  </si>
  <si>
    <t>PU026</t>
  </si>
  <si>
    <t>퓨리토 플레이넷 스쿠알란 오일 100</t>
  </si>
  <si>
    <t>PURITO Plainet Squalane Oil 100</t>
  </si>
  <si>
    <t>PU027</t>
  </si>
  <si>
    <t>퓨리토 센텔라 언센티드 리커버리 크림 (미니)</t>
  </si>
  <si>
    <t>PURITO Centella Unscented Recovery Cream (mini)</t>
  </si>
  <si>
    <t>12ml</t>
  </si>
  <si>
    <t>PU028</t>
  </si>
  <si>
    <t>퓨리토 센텔라 언센티드 토너 (미니)</t>
  </si>
  <si>
    <t>PURITO Centella Unscented Toner (mini)</t>
  </si>
  <si>
    <t>PU029</t>
  </si>
  <si>
    <t>퓨리토 센텔라 언센티드 세럼 (미니)</t>
  </si>
  <si>
    <t>PURITO Centella Unscented Serum (mini)</t>
  </si>
  <si>
    <t>15ml</t>
  </si>
  <si>
    <t>PU030</t>
  </si>
  <si>
    <t>퓨리토 센텔라 언센티드 미니 키트</t>
  </si>
  <si>
    <t>PURITO Centella Unscented Mini Kit</t>
  </si>
  <si>
    <t>57ml</t>
  </si>
  <si>
    <t>PU031</t>
  </si>
  <si>
    <t>퓨리토 프롬 그린 딥 포밍 클렌저 (미니)</t>
  </si>
  <si>
    <t>PURITO From Green Deep Foaming Cleanser (mini)</t>
  </si>
  <si>
    <t>PU032</t>
  </si>
  <si>
    <t>퓨리토 아하바하 리프레싱 솔루션</t>
  </si>
  <si>
    <t>PURITO AHA BHA Refreshing Solution</t>
  </si>
  <si>
    <t>PU033</t>
  </si>
  <si>
    <t>퓨리토 덤하-3 세럼</t>
  </si>
  <si>
    <t xml:space="preserve">PURITO DermHA-3 Serum </t>
  </si>
  <si>
    <t>PU034</t>
  </si>
  <si>
    <t>퓨리토 덤하-3 리퀴드</t>
  </si>
  <si>
    <t xml:space="preserve">PURITO DermHA-3 Liquid </t>
  </si>
  <si>
    <t>PU035</t>
  </si>
  <si>
    <t>퓨리토 이너그린 리유저블 코튼라운드</t>
  </si>
  <si>
    <t xml:space="preserve">PURITO Inner Green Reusable Cotton Rounds </t>
  </si>
  <si>
    <t>10EA</t>
  </si>
  <si>
    <t>PU036</t>
  </si>
  <si>
    <t>퓨리토 오트 인 카밍 젤 크림</t>
  </si>
  <si>
    <t>PURITO Oat-in Calming Gel Cream</t>
  </si>
  <si>
    <t>PU037</t>
  </si>
  <si>
    <t>퓨리토 데일리 고우 투 선크림</t>
  </si>
  <si>
    <t>PURITO Daily Go-To Sunscreen</t>
  </si>
  <si>
    <t>PU038</t>
  </si>
  <si>
    <t>PU0011</t>
  </si>
  <si>
    <t>PURITO Pure Vitamin C Serum (sample)</t>
  </si>
  <si>
    <t>PU039</t>
  </si>
  <si>
    <t>PU0017</t>
  </si>
  <si>
    <t>PURITO Defence Barrier Ph Cleanser (sample)</t>
  </si>
  <si>
    <t>1.2g</t>
  </si>
  <si>
    <t>PU040</t>
  </si>
  <si>
    <t>PU0019</t>
  </si>
  <si>
    <t>퓨리토 딥씨 퓨어 워터 크림</t>
  </si>
  <si>
    <t>PURITO Deep Sea Pure Water Cream (sample)</t>
  </si>
  <si>
    <t>PU041</t>
  </si>
  <si>
    <t>PU0021</t>
  </si>
  <si>
    <t>PURITO Sea Buckthorn Vital 70 Cream (sample)</t>
  </si>
  <si>
    <t>PU042</t>
  </si>
  <si>
    <t>PU0023</t>
  </si>
  <si>
    <t>PURITO Galacto Niacin 97 Power Essence (sample)</t>
  </si>
  <si>
    <t>PU043</t>
  </si>
  <si>
    <t>PU0025</t>
  </si>
  <si>
    <t>PURITO Fermented Complex 94 Boosting Essence (sample)</t>
  </si>
  <si>
    <t>PU044</t>
  </si>
  <si>
    <t>PU0029</t>
  </si>
  <si>
    <t>PURITO Centella Green Level Recovery Cream (sample)</t>
  </si>
  <si>
    <t>PU045</t>
  </si>
  <si>
    <t>PU0031</t>
  </si>
  <si>
    <t>PURITO Centella Green Level Buffet Serum (sample)</t>
  </si>
  <si>
    <t>PU046</t>
  </si>
  <si>
    <t>PU0033</t>
  </si>
  <si>
    <t>PURITO Centella Green Level Eye Cream (sample)</t>
  </si>
  <si>
    <t>PU047</t>
  </si>
  <si>
    <t>PU0035</t>
  </si>
  <si>
    <t>PURITO Centella Green Level Calming Toner (sample)</t>
  </si>
  <si>
    <t>PU048</t>
  </si>
  <si>
    <t>PU0041</t>
  </si>
  <si>
    <t>PURITO BHA Dead Skin Moisture Gel (sample)</t>
  </si>
  <si>
    <t>PU049</t>
  </si>
  <si>
    <t>PU0053</t>
  </si>
  <si>
    <t>PURITO From Green Cleansing Oil (sample)</t>
  </si>
  <si>
    <t>1.3g</t>
  </si>
  <si>
    <t>PU050</t>
  </si>
  <si>
    <t>PU0055</t>
  </si>
  <si>
    <t>PURITO Dermide Cica Barrier Sleeping Pack (sample)</t>
  </si>
  <si>
    <t>PU051</t>
  </si>
  <si>
    <t>PU0057</t>
  </si>
  <si>
    <t>PURITO Centella Unscented Serum (sample)</t>
  </si>
  <si>
    <t>PU052</t>
  </si>
  <si>
    <t>PU0060</t>
  </si>
  <si>
    <t>PURITO From Green Deep Foaming Cleanser (sample)</t>
  </si>
  <si>
    <t>PU053</t>
  </si>
  <si>
    <t>PU0062</t>
  </si>
  <si>
    <t>PURITO Centella Unscented Toner (sample)</t>
  </si>
  <si>
    <t>PU054</t>
  </si>
  <si>
    <t>PU0064</t>
  </si>
  <si>
    <t>PURITO Centella Unscented Recovery Cream (sample)</t>
  </si>
  <si>
    <t>PU055</t>
  </si>
  <si>
    <t>PU0066</t>
  </si>
  <si>
    <t>PURITO Cica Clearing BB Cream #21 Light Beige</t>
  </si>
  <si>
    <t>PU056</t>
  </si>
  <si>
    <t>PU0068</t>
  </si>
  <si>
    <t>PURITO Cica Clearing BB Cream #23 Natural Beige</t>
  </si>
  <si>
    <t>PU057</t>
  </si>
  <si>
    <t>PU0070</t>
  </si>
  <si>
    <t>PURITO Cica Clearing BB Cream #27 Sand Beige</t>
  </si>
  <si>
    <t>PU058</t>
  </si>
  <si>
    <t>PU0072</t>
  </si>
  <si>
    <t>PURITO Plainet Squalane Oil 100</t>
  </si>
  <si>
    <t>0.8g</t>
  </si>
  <si>
    <t>PU059</t>
  </si>
  <si>
    <t>PU0079</t>
  </si>
  <si>
    <t xml:space="preserve">PURITO AHA BHA Refreshing Solution </t>
  </si>
  <si>
    <t>PU060</t>
  </si>
  <si>
    <t>PU0081</t>
  </si>
  <si>
    <t>PU061</t>
  </si>
  <si>
    <t>PU0083</t>
  </si>
  <si>
    <t>PU062</t>
  </si>
  <si>
    <t>PU0086</t>
  </si>
  <si>
    <t>PU063</t>
  </si>
  <si>
    <t>PU0088</t>
  </si>
  <si>
    <t>PYUNKANG YUL</t>
  </si>
  <si>
    <t>PY001</t>
  </si>
  <si>
    <t>에센스 토너</t>
  </si>
  <si>
    <t>Essence Toner</t>
  </si>
  <si>
    <t>200ml</t>
    <phoneticPr fontId="3" type="noConversion"/>
  </si>
  <si>
    <t>PY002</t>
  </si>
  <si>
    <t>PY003</t>
  </si>
  <si>
    <t>30ml</t>
    <phoneticPr fontId="3" type="noConversion"/>
  </si>
  <si>
    <t>PY004</t>
  </si>
  <si>
    <t>뉴트리션 크림</t>
  </si>
  <si>
    <t>Nutrition Cream</t>
  </si>
  <si>
    <t>100ml</t>
    <phoneticPr fontId="3" type="noConversion"/>
  </si>
  <si>
    <t>PY005</t>
  </si>
  <si>
    <t>9ml</t>
    <phoneticPr fontId="3" type="noConversion"/>
  </si>
  <si>
    <t>PY006</t>
  </si>
  <si>
    <t>오일</t>
  </si>
  <si>
    <t>Oil</t>
  </si>
  <si>
    <t>26ml</t>
    <phoneticPr fontId="3" type="noConversion"/>
  </si>
  <si>
    <t>PY007</t>
  </si>
  <si>
    <t>PY008</t>
  </si>
  <si>
    <t>밸런싱 젤</t>
  </si>
  <si>
    <t>Balancing Gel</t>
  </si>
  <si>
    <t>PY009</t>
  </si>
  <si>
    <t>60ml</t>
    <phoneticPr fontId="3" type="noConversion"/>
  </si>
  <si>
    <t>PY010</t>
  </si>
  <si>
    <t>미스트 토너</t>
  </si>
  <si>
    <t>Mist Toner</t>
  </si>
  <si>
    <t>PY011</t>
  </si>
  <si>
    <t>PY012</t>
  </si>
  <si>
    <t>모이스쳐 세럼</t>
  </si>
  <si>
    <t>Moisture Serum</t>
  </si>
  <si>
    <t>PY013</t>
  </si>
  <si>
    <t>모이스쳐 크림</t>
  </si>
  <si>
    <t>Moisture Cream</t>
  </si>
  <si>
    <t>PY014</t>
  </si>
  <si>
    <t>PY015</t>
  </si>
  <si>
    <t>모이스쳐 앰플</t>
  </si>
  <si>
    <t>Moisture Ample</t>
  </si>
  <si>
    <t>PY016</t>
  </si>
  <si>
    <t>인텐시브 리페어 크림</t>
  </si>
  <si>
    <t>Intensive Repair Cream</t>
  </si>
  <si>
    <t xml:space="preserve"> 50ml</t>
    <phoneticPr fontId="3" type="noConversion"/>
  </si>
  <si>
    <t>PY017</t>
  </si>
  <si>
    <t>고보습 세라마이드 로션</t>
  </si>
  <si>
    <t>Intensive Ceramide Lotion</t>
  </si>
  <si>
    <t>500ml</t>
    <phoneticPr fontId="3" type="noConversion"/>
  </si>
  <si>
    <t>PY018</t>
  </si>
  <si>
    <t>샴푸</t>
  </si>
  <si>
    <t>Shampoo</t>
  </si>
  <si>
    <t>280ml</t>
    <phoneticPr fontId="3" type="noConversion"/>
  </si>
  <si>
    <t>PY019</t>
  </si>
  <si>
    <t>PY020</t>
  </si>
  <si>
    <t>1/3 화장솜</t>
  </si>
  <si>
    <t>1/3 Cotton Pad</t>
  </si>
  <si>
    <t>160ea</t>
    <phoneticPr fontId="3" type="noConversion"/>
  </si>
  <si>
    <t>PY021</t>
  </si>
  <si>
    <t>클렌징 티슈</t>
  </si>
  <si>
    <t>Cleansing Tissue</t>
  </si>
  <si>
    <t>25매 /120g</t>
    <phoneticPr fontId="3" type="noConversion"/>
  </si>
  <si>
    <t>PY022</t>
  </si>
  <si>
    <t>아이 크림</t>
  </si>
  <si>
    <t>Eye Cream</t>
  </si>
  <si>
    <t>50ea*1ml</t>
    <phoneticPr fontId="3" type="noConversion"/>
  </si>
  <si>
    <t>PY023</t>
  </si>
  <si>
    <t>블랙티 타임 리버스 
아이크림</t>
  </si>
  <si>
    <t>Black Tea Time Reverse
Eye Cream</t>
  </si>
  <si>
    <t>25ml</t>
    <phoneticPr fontId="3" type="noConversion"/>
  </si>
  <si>
    <t>PY024</t>
  </si>
  <si>
    <t>퀵 모이스쳐라이징
프로페셔널 핸드크림</t>
  </si>
  <si>
    <t>Quick Moisturizing
Professional Hand Cream</t>
  </si>
  <si>
    <t>PY025</t>
  </si>
  <si>
    <t>스킨배리어
프로페셔널 핸드크림</t>
  </si>
  <si>
    <t>Skin Barrier
Professional Hand Cream</t>
  </si>
  <si>
    <t>PY026</t>
  </si>
  <si>
    <t>클렌징폼</t>
  </si>
  <si>
    <t>Cleansing Foam</t>
  </si>
  <si>
    <t>150ml</t>
    <phoneticPr fontId="3" type="noConversion"/>
  </si>
  <si>
    <t>PY027</t>
  </si>
  <si>
    <t>필링젤</t>
  </si>
  <si>
    <t>Peeling Gel</t>
  </si>
  <si>
    <t>120ml</t>
    <phoneticPr fontId="3" type="noConversion"/>
  </si>
  <si>
    <t>PY028</t>
  </si>
  <si>
    <t>약산성 모공 딥클렌징폼</t>
  </si>
  <si>
    <t>Low pH Pore Deep Cleansing Foam</t>
  </si>
  <si>
    <t>PY029</t>
  </si>
  <si>
    <t>40ml</t>
    <phoneticPr fontId="3" type="noConversion"/>
  </si>
  <si>
    <t>PY030</t>
  </si>
  <si>
    <t>아토 로션 
블루라벨</t>
  </si>
  <si>
    <t>ATO Lotion
Blue Label</t>
  </si>
  <si>
    <t>290ml</t>
    <phoneticPr fontId="3" type="noConversion"/>
  </si>
  <si>
    <t>PY031</t>
  </si>
  <si>
    <t>아토 워시&amp;샴푸
블루라벨</t>
  </si>
  <si>
    <t>ATO Wash&amp;Shampoo
Blue Label</t>
  </si>
  <si>
    <t>PY032</t>
  </si>
  <si>
    <t>아토 크림
블루라벨</t>
  </si>
  <si>
    <t>ATO Cream
Blue Label</t>
  </si>
  <si>
    <t>PY033</t>
  </si>
  <si>
    <t>아토 고보습
베이비오일</t>
  </si>
  <si>
    <t>ATO Nourishing Baby Oil</t>
  </si>
  <si>
    <t>190ml</t>
    <phoneticPr fontId="3" type="noConversion"/>
  </si>
  <si>
    <t>PY034</t>
  </si>
  <si>
    <t>아토 마일드 
선크림(리뉴얼 중)</t>
  </si>
  <si>
    <t>ATO Mild Sun Cream</t>
  </si>
  <si>
    <t>75ml</t>
    <phoneticPr fontId="3" type="noConversion"/>
  </si>
  <si>
    <t>PY035</t>
  </si>
  <si>
    <t>아토 수분강화
수딩젤 로션</t>
  </si>
  <si>
    <t>ATO Moisturizing 
Soothing Gel Lotion</t>
  </si>
  <si>
    <t>PY036</t>
  </si>
  <si>
    <t>아토 고보습 베이비 비누</t>
  </si>
  <si>
    <t>ATO Moisturizing Baby Soap</t>
  </si>
  <si>
    <t>80g*2</t>
    <phoneticPr fontId="3" type="noConversion"/>
  </si>
  <si>
    <t>PY037</t>
  </si>
  <si>
    <t>아크네 페이셜 클렌저</t>
  </si>
  <si>
    <t>ACNE Facial Cleanser</t>
  </si>
  <si>
    <t>PY038</t>
  </si>
  <si>
    <t>아크네 토너</t>
  </si>
  <si>
    <t>ACNE  Toner</t>
  </si>
  <si>
    <t>PY039</t>
  </si>
  <si>
    <t>아크네 스팟크림</t>
  </si>
  <si>
    <t>ACNE Spot Cream</t>
  </si>
  <si>
    <t>PY040</t>
  </si>
  <si>
    <t>아크네 크림</t>
  </si>
  <si>
    <t>ACNE Cream</t>
  </si>
  <si>
    <t>PY041</t>
  </si>
  <si>
    <t>아크네 드레싱 마스크팩</t>
  </si>
  <si>
    <t>ACNE Dressing Mask Pack</t>
  </si>
  <si>
    <t>18g</t>
    <phoneticPr fontId="3" type="noConversion"/>
  </si>
  <si>
    <t>PY042</t>
  </si>
  <si>
    <t>아크네 스팟패치 슈퍼씬</t>
  </si>
  <si>
    <t>ACNE Spot Patch Super Thin</t>
  </si>
  <si>
    <t>15EA</t>
    <phoneticPr fontId="3" type="noConversion"/>
  </si>
  <si>
    <t>PY043</t>
  </si>
  <si>
    <t>업라인 4종 샘플</t>
  </si>
  <si>
    <t>up line 4type samples</t>
  </si>
  <si>
    <t>1.5ml*4</t>
    <phoneticPr fontId="3" type="noConversion"/>
  </si>
  <si>
    <t>PY044</t>
  </si>
  <si>
    <t>다운 라인 4type 샘플</t>
  </si>
  <si>
    <t>down line 4type samples</t>
  </si>
  <si>
    <t>PY045</t>
  </si>
  <si>
    <t>Essence Toner 200 pouch set</t>
  </si>
  <si>
    <t>Essence Toner 200
+up/down pouch+eye cream pouch*4ea</t>
  </si>
  <si>
    <t>PY046</t>
  </si>
  <si>
    <t>Essence Toner 100 pouch set</t>
  </si>
  <si>
    <t>Essence Toner 100
+up/down pouch+eye cream pouch*4ea</t>
  </si>
  <si>
    <t>PY047</t>
  </si>
  <si>
    <t>Mist Toner 100 Pouch set</t>
  </si>
  <si>
    <t>Mist toner 100
+up/down pouch+eye cream pouch*4ea</t>
  </si>
  <si>
    <t>PY048</t>
  </si>
  <si>
    <t>Mist Toner 200 Pouch set</t>
  </si>
  <si>
    <t xml:space="preserve">Mist toner 200ml 
+up/down pouch+eye cream pouch*4ea
</t>
  </si>
  <si>
    <t>PY049</t>
  </si>
  <si>
    <t>Essence Toner 100 set</t>
  </si>
  <si>
    <t xml:space="preserve">Essence toner 100ml+Nurtrition cream 9ml+Low ph foam 40ml+Shachet sample
</t>
  </si>
  <si>
    <t>PY050</t>
  </si>
  <si>
    <t>Up line gift set</t>
  </si>
  <si>
    <t>Essence Toner 200+Nutrition Cream 100ml+Moisture Serum 100ml</t>
  </si>
  <si>
    <t>PY051</t>
  </si>
  <si>
    <t>Down line gift set</t>
  </si>
  <si>
    <t>Mist Toner 200+Moisture Cream 100ml+Moisture Ampoule 100ml</t>
  </si>
  <si>
    <t>PY052</t>
  </si>
  <si>
    <t>Special Edition Set</t>
  </si>
  <si>
    <t>PY053</t>
  </si>
  <si>
    <t>Repair cream Set</t>
  </si>
  <si>
    <t>Intensive Repair Cream 50+Essence Toner 100ml+Low ph foam 40ml</t>
  </si>
  <si>
    <t>SN002</t>
  </si>
  <si>
    <t>snp-0001</t>
  </si>
  <si>
    <t>SNP 애니멀 팬더 화이트닝 마스크</t>
  </si>
  <si>
    <t>SNP Animal Panda Whitening Mask 25ml x 10EA</t>
  </si>
  <si>
    <t>SN003</t>
  </si>
  <si>
    <t>snp-0002</t>
  </si>
  <si>
    <t>SNP 애니멀 수달 아쿠아 마스크</t>
  </si>
  <si>
    <t>SNP Animal Otter Aqua Mask 25ml x 10EA</t>
  </si>
  <si>
    <t>SN004</t>
  </si>
  <si>
    <t>SNP-0004</t>
  </si>
  <si>
    <t>SNP 애니멀 드래곤 수딩 마스크</t>
  </si>
  <si>
    <t>SNP Animal Dragon Soothing Mask 25ml x 10EA</t>
  </si>
  <si>
    <t>SN005</t>
  </si>
  <si>
    <t>SNP-0005</t>
  </si>
  <si>
    <t>SNP 바다제비집 아쿠아 앰플 마스크 Ver.4</t>
  </si>
  <si>
    <t>SNP Bird's Nest Aqua Ampoul Mask 25ml x 11EA</t>
  </si>
  <si>
    <t>SN006</t>
  </si>
  <si>
    <t>SNP 골드 콜라겐 앰플 마스크 Ver.4</t>
  </si>
  <si>
    <t>SNP Gold Collagen Ampoul Mask 25ml x 11EA</t>
  </si>
  <si>
    <t>SN007</t>
  </si>
  <si>
    <t>SNP 흑진주 리뉴 블랙 앰플 마스크 Ver.4</t>
  </si>
  <si>
    <t>SNP Black Pearl Renew Black Amoule Mask 25ml x 11EA</t>
  </si>
  <si>
    <t>SN008</t>
  </si>
  <si>
    <t>SNP 다이아몬드 브라이트닝 앰플 마스크 Ver.4</t>
  </si>
  <si>
    <t>SNP Diamond Brightening Ampoule Mask 25ml x 11EA</t>
  </si>
  <si>
    <t>SN009</t>
  </si>
  <si>
    <t>SNP-0008</t>
  </si>
  <si>
    <t>SNP 프레스티지 마유 앰플 마스크 Ver.3</t>
  </si>
  <si>
    <t>SNP Prestige MAYU Ampoule Mask 25ml x 10EA</t>
  </si>
  <si>
    <t>SN010</t>
  </si>
  <si>
    <t>SNP 프레스티지 마유 바디로션</t>
  </si>
  <si>
    <t>SNP Prestige Mayu Body Lotion 250ml</t>
  </si>
  <si>
    <t>SN011</t>
  </si>
  <si>
    <t>SNP 프레스티지 마유 트리트먼트 샴푸</t>
  </si>
  <si>
    <t>SNP PRESTIGE MAYU TREATMENT SHAMPOO 250ml</t>
  </si>
  <si>
    <t>SN012</t>
  </si>
  <si>
    <t>SNP 프레스티지 마유크림</t>
  </si>
  <si>
    <t>SNP PRESTIGE MAYU CREAM 70g</t>
  </si>
  <si>
    <t>SN013</t>
  </si>
  <si>
    <t>SNP 프레스티지 마유 바디워시</t>
  </si>
  <si>
    <t>SNP PRESTIGE MAYU BODY WASH</t>
  </si>
  <si>
    <t>SN014</t>
  </si>
  <si>
    <t>SNP 프레스티지 마유 핸드크림</t>
  </si>
  <si>
    <t>SNP PRESTIGE MAYU HAND CREAM</t>
  </si>
  <si>
    <t>SN015</t>
  </si>
  <si>
    <t>SNP-0018</t>
  </si>
  <si>
    <t>SNP 골드 콜라겐 슬리핑 팩</t>
  </si>
  <si>
    <t>SNP Gold Collagen Sleeping Pack 4ml*20ea</t>
  </si>
  <si>
    <t>SN016</t>
  </si>
  <si>
    <t>SNP-0019</t>
  </si>
  <si>
    <t>SNP 다이아몬드 워터 슬리핑 팩</t>
  </si>
  <si>
    <t>SNP Diamond Water Sleeping Pack 4ml*20ea</t>
  </si>
  <si>
    <t>SN017</t>
  </si>
  <si>
    <t>SNP-0020</t>
  </si>
  <si>
    <t>SNP 바다제비집 워터 슬리핑 팩</t>
  </si>
  <si>
    <t>SNP BIRD'S NEST WATER SLEEPING PACK</t>
  </si>
  <si>
    <t>SN018</t>
  </si>
  <si>
    <t>SNP 러블리 풋&amp;레그 릴렉싱 쿨링패치</t>
  </si>
  <si>
    <t>SNP Lovely Foot &amp; Leg Relaxing Cooling Patch 
5g x 2PCS x 10EA</t>
  </si>
  <si>
    <t>SN019</t>
  </si>
  <si>
    <t>SNP 수분 에너지 발효 마스크</t>
  </si>
  <si>
    <t>SNP Aqua Energy Fermentation Mask 25ml x 10EA</t>
  </si>
  <si>
    <t>SN020</t>
  </si>
  <si>
    <t>SNP 탄력 에너지 발효 마스크</t>
  </si>
  <si>
    <t>SNP Firming Energy Fermentation Mask 25ml x 10EA</t>
  </si>
  <si>
    <t>SN021</t>
  </si>
  <si>
    <t>SNP 미백 에너지 발효 마스크</t>
  </si>
  <si>
    <t>SNP BRIGHTENING ENERGY FERMENTATION MASK 25ml x 10EA</t>
  </si>
  <si>
    <t>SN022</t>
  </si>
  <si>
    <t>SNP 리페어링 크림 코팅 마스크팩</t>
  </si>
  <si>
    <t>SNP Repairing Cream Coating Mask Pack 20g x 5EA</t>
  </si>
  <si>
    <t>SN023</t>
  </si>
  <si>
    <t>SNP 아쿠아 밸런싱 크림 코팅 마스크팩</t>
  </si>
  <si>
    <t>SNP Aqua Balancing Cream Coating Mask Pack 20g x 5EA</t>
  </si>
  <si>
    <t>SN024</t>
  </si>
  <si>
    <t>SNP 톤-라이트닝 크림 코팅 마스크팩</t>
  </si>
  <si>
    <t>SNP Ton-Lightning Cream Coating Mask Pack 20g x 5EA</t>
  </si>
  <si>
    <t>SN025</t>
  </si>
  <si>
    <t>서울카페 티 타임 보이차 탄력 마스크 (위생허가용)</t>
  </si>
  <si>
    <t>Seoul Café Tea Time Puer Tea Firming Mask 25ml x 10EA</t>
  </si>
  <si>
    <t>SN026</t>
  </si>
  <si>
    <t>서울카페 티 타임 용정차 수분 마스크 (위생허가용)</t>
  </si>
  <si>
    <t>Seoul Café Tea Time Longjing Tea Moisture Mask 25ml x 10EA</t>
  </si>
  <si>
    <t>SN027</t>
  </si>
  <si>
    <t xml:space="preserve">서울카페 티 타임 철관음차 미백 마스크 (위생허가용) </t>
  </si>
  <si>
    <t>Seoul Café Tea Time Tieguanyin Tea Brightening Mask  25ml x 10EA</t>
  </si>
  <si>
    <t>SN028</t>
  </si>
  <si>
    <t>SNP 젤리 비타 클리어링 토닝 마스크</t>
  </si>
  <si>
    <t>SNP Jelly Vita Clearing Toning Mask 30ml x 10EA</t>
  </si>
  <si>
    <t>SN029</t>
  </si>
  <si>
    <t>SNP 젤리 비타 퍼밍 토닝 마스크</t>
  </si>
  <si>
    <t>SNP Jelly Vita Firming Toning Mask 30ml x 10EA</t>
  </si>
  <si>
    <t>SN030</t>
  </si>
  <si>
    <t>SNP 젤리 비타 하이드레이팅 토닝 마스크</t>
  </si>
  <si>
    <t>SNP Jelly Vita Hydrating Toning Mask 30ml x 10EA</t>
  </si>
  <si>
    <t>SN031</t>
  </si>
  <si>
    <t>SNP 젤리 비타 브라이트닝 토닝 마스크</t>
  </si>
  <si>
    <t xml:space="preserve"> SNP Jelly Vita Brightening Toning Mask 30ml x 10EA</t>
  </si>
  <si>
    <t>SN032</t>
  </si>
  <si>
    <t>SNP 자아련 은윤 클렌징폼</t>
  </si>
  <si>
    <t>SNP Za Aryeon Eun Yoon Cleansing Foam 150g</t>
  </si>
  <si>
    <t>SN033</t>
  </si>
  <si>
    <t>SNP 자아련 은윤 수액</t>
  </si>
  <si>
    <t>SNP Za Aryeon Eun Yoon Skin 130ml</t>
  </si>
  <si>
    <t>SN034</t>
  </si>
  <si>
    <t>SNP 자아련 은윤 유액</t>
  </si>
  <si>
    <t>SNP Za Aryeon Eun Yoon Emulsion 130ml</t>
  </si>
  <si>
    <t>SN035</t>
  </si>
  <si>
    <t>SNP 자아련 은윤 크림 기획세트</t>
  </si>
  <si>
    <t>SNP Za Aryeon Eun Yoon Cream 50g</t>
  </si>
  <si>
    <t>SN036</t>
  </si>
  <si>
    <t>SNP 아크시스 컨트롤 스킨 토너</t>
  </si>
  <si>
    <t>SNP ACSYS Control Skin Toner 180ml</t>
  </si>
  <si>
    <t>SN037</t>
  </si>
  <si>
    <t>SNP 아크시스 밸런싱 에멀젼</t>
  </si>
  <si>
    <t>SNP ACSYS Balancing Emulsion 180ml</t>
  </si>
  <si>
    <t>SN038</t>
  </si>
  <si>
    <t>SNP 아크시스 수딩 에센스</t>
  </si>
  <si>
    <t>SNP ACSYS Soothing Essence 50ml</t>
  </si>
  <si>
    <t>SN039</t>
  </si>
  <si>
    <t>SNP 아크시스 클렌징 폼 (신형)</t>
  </si>
  <si>
    <t>SNP ACSYS Cleansing Foam 150g</t>
  </si>
  <si>
    <t>SN040</t>
  </si>
  <si>
    <t>SNP 과일 젤라또 수분 마스크 (코코넛)</t>
  </si>
  <si>
    <t>SNP Fruits Gelato Moisture Mask (coconut) 25ml x 10EA</t>
  </si>
  <si>
    <t>SN041</t>
  </si>
  <si>
    <t>SNP 과일 젤라또 영양 마스크 (아보카도)</t>
  </si>
  <si>
    <t>SNP Fruits Gelato Nutrition Mask (Avocado) 25ml x 10EA</t>
  </si>
  <si>
    <t>SN042</t>
  </si>
  <si>
    <t>SNP 과일 젤라또 진정 마스크 (모과)</t>
  </si>
  <si>
    <t>SNP Fruits Gelato Soothing Mask (Quince) 25ml x 10EA</t>
  </si>
  <si>
    <t>SN043</t>
  </si>
  <si>
    <t>SNP 과일 젤라또 탄력 마스크 (석류)</t>
  </si>
  <si>
    <t>SNP Fruits Gelato Firming Mask (Pomegranate) 25ml x 10EA</t>
  </si>
  <si>
    <t>SN044</t>
  </si>
  <si>
    <t>SNP 과일 젤라또 미백 마스크 (자몽)</t>
  </si>
  <si>
    <t>SNP Fruits Gelato Brightening Mask (Grapefruit) 25ml x 10EA</t>
  </si>
  <si>
    <t>SN045</t>
  </si>
  <si>
    <t>SNP 바다제비집 리바이탈 아쿠아 필링젤</t>
  </si>
  <si>
    <t>SNP Bird‘ s Nest Revital Aqua Peeling Gel 150ml</t>
  </si>
  <si>
    <t>SN046</t>
  </si>
  <si>
    <t>SNP 바다제비집 리바이탈 아쿠아 클렌징 오일</t>
  </si>
  <si>
    <t>SNP BIRD'S NEST REVITAL AQUA CLEANSING OIL 200ml</t>
  </si>
  <si>
    <t>SN047</t>
  </si>
  <si>
    <t>SNP-0017</t>
  </si>
  <si>
    <t>SNP 바다제비집 리바이탈 클렌징 폼 (신형)</t>
  </si>
  <si>
    <t>SNP BIRD'S NEST REVITAL AQUA CLEANSING FOAM 150g</t>
  </si>
  <si>
    <t>SN048</t>
  </si>
  <si>
    <t>SNP 바다제비집 프리미엄 샴푸</t>
  </si>
  <si>
    <t>SNP Bird's Nest Premium Hair Total Care Cleansing Treatment 250ml</t>
  </si>
  <si>
    <t>SN049</t>
  </si>
  <si>
    <t>SNP 바다제비집 리바이탈 소프너 (신형)</t>
  </si>
  <si>
    <t>SNP BIRD'S NEST REVITAL BOOSTING SOFTENER 130ml</t>
  </si>
  <si>
    <t>SN050</t>
  </si>
  <si>
    <t>SNP 바다제비집 리바이탈 에멀전 (신형)</t>
  </si>
  <si>
    <t>SNP BIRD'S NEST REVITAL BALANCING EMULSION 130ml</t>
  </si>
  <si>
    <t>SN051</t>
  </si>
  <si>
    <t>SNP 바다제비집 리바이탈 에센스 (신형)</t>
  </si>
  <si>
    <t>SNP BIRD'S NEST REVITAL RECOVERY ESSENCE 50ml</t>
  </si>
  <si>
    <t>SN052</t>
  </si>
  <si>
    <t>SNP 바다제비집 리바이탈 크림 (신형)</t>
  </si>
  <si>
    <t>SNP BIRD'S NEST REVITAL RECOVERY CREAM 50g</t>
  </si>
  <si>
    <t>SN053</t>
  </si>
  <si>
    <t>SNP 바다제비집 W 브라이트닝 크림</t>
  </si>
  <si>
    <t>SNP Bird's Nest W+ Brightening Cream 50g</t>
  </si>
  <si>
    <t>SN054</t>
  </si>
  <si>
    <t>SNP 랩 애버라스팅 인텐시브 토너</t>
  </si>
  <si>
    <t>SNP LAB+ EVERLASTING INTENSIVE TONER 200ml</t>
  </si>
  <si>
    <t>SN055</t>
  </si>
  <si>
    <t>SNP 랩 애버라스팅 드라이 오일</t>
  </si>
  <si>
    <t>SNP LAB+ EVERLASTING DRY OIL 50ml</t>
  </si>
  <si>
    <t>SN056</t>
  </si>
  <si>
    <t>SNP 랩 애버라스팅 모이스처 앰플</t>
  </si>
  <si>
    <t>SNP LAB+ EVERLASTING MOISTURE AMPOULE 30ml</t>
  </si>
  <si>
    <t>SN057</t>
  </si>
  <si>
    <t>SNP 랩 애버라스팅 듀얼 앰플</t>
  </si>
  <si>
    <t>SNP LAB+ EVERLASTING DUAL AMPOULE 30ml</t>
  </si>
  <si>
    <t>SN058</t>
  </si>
  <si>
    <t>SNP 랩 애버라스팅 브라이트닝 앰플</t>
  </si>
  <si>
    <t>SNP LAB+ EVERLASTING BRIGHTENING AMPOULE 30ml</t>
  </si>
  <si>
    <t>SN059</t>
  </si>
  <si>
    <t>SNP 랩 애버라스팅 인텐시브 크림</t>
  </si>
  <si>
    <t>SNP LAB+ EVERLASTING INTENSIVE CREAM 50g</t>
  </si>
  <si>
    <t>SN060</t>
  </si>
  <si>
    <t>SNP 랩 플러스 살롱 페이스 패드</t>
  </si>
  <si>
    <t>SNP LAB+ SALON FACE PAD 7g/1片</t>
  </si>
  <si>
    <t>SN061</t>
  </si>
  <si>
    <t>SNP 블랙 허니&amp;프로폴리스 브라이트닝 마스크</t>
  </si>
  <si>
    <t>SNP Honey &amp; Propolis Moisturizing Mask 25ml x 10EA</t>
  </si>
  <si>
    <t>SN062</t>
  </si>
  <si>
    <t>SNP Black Honey &amp; Propolis Brightening Mask</t>
  </si>
  <si>
    <t>SN063</t>
  </si>
  <si>
    <t xml:space="preserve">에스엔피 바다제비집 아쿠아 앰플 스틱 </t>
  </si>
  <si>
    <t xml:space="preserve">SNP BIRD'S NEST AQUA AMPOULE STICK </t>
  </si>
  <si>
    <t>SN064</t>
  </si>
  <si>
    <t>SNP 골드 골라겐 앰플 스틱 27g</t>
  </si>
  <si>
    <t>SNP GOLD COLLAGEN AMPOULE STICK 27g</t>
  </si>
  <si>
    <t>SN065</t>
  </si>
  <si>
    <t>SNP 블루 텐션 하이드라 리프팅 마스크</t>
  </si>
  <si>
    <t>SNP Blue Tension Hydra Lifting Mask (6ml+23ml) x 5EA
1STEP SNP BLUE TENSION EYE&amp;NASOLABIAL DOT PATCH
2STEP SNP BLUE HYDRA LIFTING MASK</t>
  </si>
  <si>
    <t>SN066</t>
  </si>
  <si>
    <t>SNP 그린 텐션 카밍 리프팅 마스크</t>
  </si>
  <si>
    <t>SNP Green Tension Calming Lifting Mask (6ml+23ml) x 5EA
1STEP SNP GREEN TENSION EYE&amp;NASOLABIAL DOT PATCH
2STEP SNP GREEN CALMING LIFTING MASK</t>
  </si>
  <si>
    <t>SN067</t>
  </si>
  <si>
    <t>SNP 레드 텐션 퍼밍 리프팅 마스크</t>
  </si>
  <si>
    <t>SNP Red Tension Firming Lifting Mask (6ml+23ml) x 5EA
1STEP SNP RED TENSION EYE&amp;NASOLABIAL DOT PATCH
2STEP SNP RED FIRMING LIFTING MASK</t>
  </si>
  <si>
    <t>SN068</t>
  </si>
  <si>
    <t>SNP 더 클래스 맨 에너지 프레쉬 스킨</t>
  </si>
  <si>
    <t>SNP THE CLASS MEN ENERGY FRESH SKIN 130ml</t>
  </si>
  <si>
    <t>SN069</t>
  </si>
  <si>
    <t>SNP 더 클래스 맨 에너지 모이스처 로션</t>
  </si>
  <si>
    <t>SNP THE CLASS MEN ENERGY MOISTURE LOTION 130ml</t>
  </si>
  <si>
    <t>SN070</t>
  </si>
  <si>
    <t>SNP 타임리스 블랙 옴므 올인원 플루이드</t>
  </si>
  <si>
    <t>SNP TIMELESS BLACK HOMME ALL IN ONE FLUID 120ml</t>
  </si>
  <si>
    <t>SN071</t>
  </si>
  <si>
    <t>SNP 프리미엄 바다제비집 캡슐 앰플</t>
  </si>
  <si>
    <t>SNP PREMIUM BIRD'S NEST CAPSULE AMPOULE 
0.6ml * 60粒</t>
  </si>
  <si>
    <t>SN072</t>
  </si>
  <si>
    <t>SNP 프리미엄 골드 콜라겐 캡슐 앰플</t>
  </si>
  <si>
    <t>SNP PREMIUM GOLD COLLAGEN CAPSULE AMPOULE
0.6ml * 60粒</t>
  </si>
  <si>
    <t>SN073</t>
  </si>
  <si>
    <t>SNP 제주 휴 백년초 마스크</t>
  </si>
  <si>
    <t>SNP JEJU Cactus Mask 22ml x 10EA</t>
  </si>
  <si>
    <t>SN074</t>
  </si>
  <si>
    <t>SNP 제주 휴 유채 마스크</t>
  </si>
  <si>
    <t>SNP JEJU Canola Mask 22ml x 10EA</t>
  </si>
  <si>
    <t>SN075</t>
  </si>
  <si>
    <t>SNP 제주 휴 그린티 마스크</t>
  </si>
  <si>
    <t>SNP JEJU Green Tea Mask 22ml x 10EA</t>
  </si>
  <si>
    <t>SN076</t>
  </si>
  <si>
    <t>SNP 제주 휴 화산송이 마스크</t>
  </si>
  <si>
    <t>SNP JEJU Volcanic Ash Mask 22ml x 10EA</t>
  </si>
  <si>
    <t>SN077</t>
  </si>
  <si>
    <t>SNP 제주 휴 마린워터 마스크</t>
  </si>
  <si>
    <t>SNP JEJU Marine Water Mask 22ml x 10EA</t>
  </si>
  <si>
    <t>SN078</t>
  </si>
  <si>
    <t>SNP 아이스베어 히아루론산 마스크</t>
  </si>
  <si>
    <t>SNP ICE BEAR HYALURONIC MASK 33ml x 10EA</t>
  </si>
  <si>
    <t>SN079</t>
  </si>
  <si>
    <t>SNP 아이스베어 숯 마스크</t>
  </si>
  <si>
    <t>SNP ICE BEAR CHARCOAL MASK 33ml x 10EA</t>
  </si>
  <si>
    <t>SN080</t>
  </si>
  <si>
    <t>SNP 아이스베어 시카 마스크</t>
  </si>
  <si>
    <t>SNP ICE BEAR CICA MASK 33ml x 10EA</t>
  </si>
  <si>
    <t>SN081</t>
  </si>
  <si>
    <t>SNP 아이스 베어 비타 마스크</t>
  </si>
  <si>
    <t>SNP ICE BEAR VITA MASK</t>
  </si>
  <si>
    <t>SN082</t>
  </si>
  <si>
    <t>SNP-0016</t>
  </si>
  <si>
    <t>SNP 바다제비집 아쿠아 아이패치</t>
  </si>
  <si>
    <t xml:space="preserve">SNP BIRD'S NEST AQUA EYE PATCH </t>
  </si>
  <si>
    <t>SN083</t>
  </si>
  <si>
    <t>SNP 골드 콜라겐 아이패치</t>
  </si>
  <si>
    <t xml:space="preserve">SNP Gold Collagen Eye Patch </t>
  </si>
  <si>
    <t>SN084</t>
  </si>
  <si>
    <t>SNP 흑진주 리뉴 아이 패치</t>
  </si>
  <si>
    <t>SNP Black Pearl Renew Eye Patch</t>
  </si>
  <si>
    <t>SN085</t>
  </si>
  <si>
    <t>SNP 바다제비집 아쿠아 프레쉬 아이 패치</t>
  </si>
  <si>
    <t>SNP Bird's Nest Aqua Fresh Eye Patch</t>
  </si>
  <si>
    <t>SN086</t>
  </si>
  <si>
    <t>SNP 루비 뉴트리션 아이 패치</t>
  </si>
  <si>
    <t>SNP Ruby Nutrition Eye Patch</t>
  </si>
  <si>
    <t>SN087</t>
  </si>
  <si>
    <t>SNP 워터 젤 폼</t>
  </si>
  <si>
    <t>SNP Water Gel Foam 150ml</t>
  </si>
  <si>
    <t>SN088</t>
  </si>
  <si>
    <t>SNP 차콜 팩 폼</t>
  </si>
  <si>
    <t>SNP Charcoal Pack Foam 150ml</t>
  </si>
  <si>
    <t>SN089</t>
  </si>
  <si>
    <t>SNP 바다제비집 더블유 플러스 아이크림</t>
  </si>
  <si>
    <t>SNP BIRD'S NEST W+ EYE CREAM</t>
  </si>
  <si>
    <t>SN090</t>
  </si>
  <si>
    <t>SNP 바다제비집 아쿠아 피팅셀 마스크</t>
  </si>
  <si>
    <t>SNP BIRD'S NEST AQUA FITTING CELL MASK</t>
  </si>
  <si>
    <t>SN091</t>
  </si>
  <si>
    <t>SNP 바다제비집 수딩젤</t>
  </si>
  <si>
    <t>SNP Bird's Nest Soothing Gel</t>
  </si>
  <si>
    <t>SN092</t>
  </si>
  <si>
    <t>SNP 선인장 수딩젤</t>
  </si>
  <si>
    <t>SNP Cactus Soothing Gel</t>
  </si>
  <si>
    <t>SN093</t>
  </si>
  <si>
    <t>SNP 석류 수딩젤</t>
  </si>
  <si>
    <t>SNP POMEGRANATE SOOTHING GEL</t>
  </si>
  <si>
    <t>SN094</t>
  </si>
  <si>
    <t>SNP 알로에베라 수딩젤</t>
  </si>
  <si>
    <t>SNP ALOE VERA SOOTHING GEL</t>
  </si>
  <si>
    <t>SN095</t>
  </si>
  <si>
    <t>SNP 유브이 퍼펙트 톤업 선 쿠션</t>
  </si>
  <si>
    <t>SNP UV PERFECT TONE-UP SUN CUSHION</t>
  </si>
  <si>
    <t>SN096</t>
  </si>
  <si>
    <t>SNP 유브이 브라이트닝 샤이닝 톤업 선</t>
  </si>
  <si>
    <t>SNP UV PERFECT BRIGHTENING TONE-UP SUN</t>
  </si>
  <si>
    <t>SN097</t>
  </si>
  <si>
    <t>에스엔피 유브이 퍼펙트 샤이닝 톤업 선[기획세트]</t>
  </si>
  <si>
    <t>SNP UV PERFECT SHINING TONE-UP SUN</t>
  </si>
  <si>
    <t>SN098</t>
  </si>
  <si>
    <t>M'SOLIC 폼 앤 쉐이브 클렌저</t>
  </si>
  <si>
    <t xml:space="preserve"> M'SOLIC FOAM &amp; SHAVE CLEANSER</t>
  </si>
  <si>
    <t>SN099</t>
  </si>
  <si>
    <t>M'SOLIC 가이 퍼퓸 미스트</t>
  </si>
  <si>
    <t>M'SOLIC GUY PERFUME MIST</t>
  </si>
  <si>
    <t>SN100</t>
  </si>
  <si>
    <t>M'SOLIC 가이 헤어 스프레이(블랙)</t>
  </si>
  <si>
    <t>M'SOLIC GUY HAIR SPRAY (BLACK)</t>
  </si>
  <si>
    <t>SN101</t>
  </si>
  <si>
    <t>M'SOLIC 가이 브로우(딥 브라운)</t>
  </si>
  <si>
    <t>M'SOLIC GUY BROW (DEEP BROWN)</t>
  </si>
  <si>
    <t>SN102</t>
  </si>
  <si>
    <t>M'SOLIC 가이 헤어 쿠션(딥 브라운)</t>
  </si>
  <si>
    <t>M'SOLIC GUY HAIR CUSHION (DEEP BROWN)</t>
  </si>
  <si>
    <t>SN103</t>
  </si>
  <si>
    <t>M'SOLIC쿨리스트 맨 올인원 워시</t>
  </si>
  <si>
    <t>M'SOLIC COOLIST MAN ALL IN ONE WASH</t>
  </si>
  <si>
    <t>THE FACE SHOP</t>
  </si>
  <si>
    <t>TF001</t>
  </si>
  <si>
    <t>더테라피.에센셜토닉트리트먼트</t>
  </si>
  <si>
    <t>THE THERAPY ESSENTIAL TONIC TREATMENT</t>
  </si>
  <si>
    <t>TF002</t>
  </si>
  <si>
    <t>더테라피.에센셜포뮬러에멀젼</t>
  </si>
  <si>
    <t>THE THERAPY ESSENTIAL EMULSION</t>
  </si>
  <si>
    <t>TF003</t>
  </si>
  <si>
    <t>색조.B오일클리어매끈뽀얀팩트SPF30++N203</t>
  </si>
  <si>
    <t>TFS OIL CLEAR SMOOTH&amp;BRIGHT PACT SPF30 PA++ N203</t>
  </si>
  <si>
    <t>TF004</t>
  </si>
  <si>
    <t>TF005</t>
  </si>
  <si>
    <t>색조.콜라겐앰플립스틱#03(핑크누보)</t>
  </si>
  <si>
    <t>THEFACESHOP COLLAGEN AMPOULE LIPSTICK 03 PINK NOUVEAU</t>
  </si>
  <si>
    <t>TF006</t>
  </si>
  <si>
    <t>TF007</t>
  </si>
  <si>
    <t>색조.콜라겐앰플립스틱#06(핑크벨라)</t>
  </si>
  <si>
    <t>COLLAGEN AMPOULE LIPSTICK 06</t>
  </si>
  <si>
    <t>TF008</t>
  </si>
  <si>
    <t>색조.콜라겐앰플립스틱#07(풀핑크)</t>
  </si>
  <si>
    <t>THEFACESHOP COLLAGEN AMPOULE LIPSTICK 07 FULL PINK</t>
  </si>
  <si>
    <t>TF009</t>
  </si>
  <si>
    <t>색조.콜라겐앰플립스틱#08(젤싱코랄)</t>
  </si>
  <si>
    <t>THEFACESHOP COLLAGEN AMPOULE LIPSTICK 08 GEL CORAL</t>
  </si>
  <si>
    <t>TF010</t>
  </si>
  <si>
    <t>색조.콜라겐앰플립스틱#10(오렌지블라스트)</t>
  </si>
  <si>
    <t>COLLAGEN AMPOULE LIPSTICK 10</t>
  </si>
  <si>
    <t>TF011</t>
  </si>
  <si>
    <t>색조.콜라겐앰플립스틱#11(인디아레드)</t>
  </si>
  <si>
    <t>THEFACESHOP COLLAGEN AMPOULE LIPSTICK 11 INDIA RED</t>
  </si>
  <si>
    <t>TF012</t>
  </si>
  <si>
    <t>색조.콜라겐앰플립스틱#12(시그니처레드)</t>
  </si>
  <si>
    <t>THEFACESHOP COLLAGEN AMPOULE LIPSTICK 12 SIGNATURE RED</t>
  </si>
  <si>
    <t>TF013</t>
  </si>
  <si>
    <t>색조.콜라겐앰플립스틱#13(브라운킬러)</t>
  </si>
  <si>
    <t>THEFACESHOP COLLAGEN AMPOULE LIPSTICK 13 KILLER BROWN</t>
  </si>
  <si>
    <t>TF014</t>
  </si>
  <si>
    <t>색조.콜라겐앰플립스틱#14(모로칸로사)</t>
  </si>
  <si>
    <t>COLLAGEN AMPOULE LIPSTICK 14</t>
  </si>
  <si>
    <t>TF015</t>
  </si>
  <si>
    <t>더테라피.수분토닉트리트먼트</t>
  </si>
  <si>
    <t>THE THERAPY HYDRATING TONIC TREATMENT</t>
  </si>
  <si>
    <t>TF016</t>
  </si>
  <si>
    <t>더테라피.로얄메이드수분블렌딩크림</t>
  </si>
  <si>
    <t>THE THERAPY MOISTURE BLENDING FORMULA CREAM</t>
  </si>
  <si>
    <t>TF017</t>
  </si>
  <si>
    <t>더테라피.퍼스트세럼</t>
  </si>
  <si>
    <t>THE THERAPY FIRST SERUM</t>
  </si>
  <si>
    <t>TF018</t>
  </si>
  <si>
    <t>더테라피.수분포뮬러에멀젼</t>
  </si>
  <si>
    <t>THE THERAPY HYDRATING FORMULA EMULSION</t>
  </si>
  <si>
    <t>TF019</t>
  </si>
  <si>
    <t>풋.스마일풋필링마스크.2015</t>
  </si>
  <si>
    <t>SMILE FOOT PEELING MASK</t>
  </si>
  <si>
    <t>TF020</t>
  </si>
  <si>
    <t>ST.퀵헤어퍼프.01내츄럴브라운</t>
  </si>
  <si>
    <t>QUICK HAIR PUFF 01 NATURAL BROWN</t>
  </si>
  <si>
    <t>TF021</t>
  </si>
  <si>
    <t>ST.퀵헤어퍼프.02다크브라운</t>
  </si>
  <si>
    <t>QUICK HAIR PUFF 02 DARK BROWN</t>
  </si>
  <si>
    <t>TF022</t>
  </si>
  <si>
    <t>TFS선.파워롱래스팅.선스틱</t>
  </si>
  <si>
    <t>POWER LONG LASTING TONE UP SUN STICK</t>
  </si>
  <si>
    <t>TF023</t>
  </si>
  <si>
    <t>fmgt.B.잉크래스팅쿠션글로우.V103.본품</t>
  </si>
  <si>
    <t>INK LASTING CUSHION GLOW.V103</t>
  </si>
  <si>
    <t>TF024</t>
  </si>
  <si>
    <t>fmgt.B.잉크래스팅쿠션글로우.V201.본품</t>
  </si>
  <si>
    <t>INK LASTING CUSHION GLOW.V201</t>
  </si>
  <si>
    <t>TF025</t>
  </si>
  <si>
    <t>fmgt.B.잉크래스팅쿠션글로우.N201.본품</t>
  </si>
  <si>
    <t>INK LASTING CUSHION GLOW.N201</t>
  </si>
  <si>
    <t>TF026</t>
  </si>
  <si>
    <t>fmgt.B.잉크래스팅쿠션글로우.V203.본품</t>
  </si>
  <si>
    <t>INK LASTING CUSHION GLOW.V203</t>
  </si>
  <si>
    <t>TF027</t>
  </si>
  <si>
    <t>fmgt.B.잉크래스팅쿠션글로우.N203.본품</t>
  </si>
  <si>
    <t>INK LASTING CUSHION GLOW.N203</t>
  </si>
  <si>
    <t>TF028</t>
  </si>
  <si>
    <t>TF029</t>
  </si>
  <si>
    <t>TF030</t>
  </si>
  <si>
    <t>fmgt.B.잉크래스팅쿠션글로우.N203.리필</t>
  </si>
  <si>
    <t>INK LASTING CUSHION GLOW.N203.REFILL</t>
  </si>
  <si>
    <t>TF031</t>
  </si>
  <si>
    <t>내추럴선.에코.슈퍼액티브선크림</t>
  </si>
  <si>
    <t>NATURAL SUN ECO SUPER ACTIVE SUN CREAM SPF50+PA++++</t>
  </si>
  <si>
    <t>TF032</t>
  </si>
  <si>
    <t>내추럴선.에코.슈퍼아쿠아선크림</t>
  </si>
  <si>
    <t>NATURAL SUN ECO SUPER AQUA SUN CREAM SPF50+PA+++</t>
  </si>
  <si>
    <t>TF033</t>
  </si>
  <si>
    <t>내추럴선.에코.슈퍼퍼펙트선크림EX</t>
  </si>
  <si>
    <t>NATURAL SUN ECO SUPER PERFECT SUN CREAM EX SPF50+PA++++</t>
  </si>
  <si>
    <t>TF034</t>
  </si>
  <si>
    <t>내추럴선.에코.피지잡는선프라이머2020</t>
  </si>
  <si>
    <t>NATURAL SUN ECO NO SHINE SUN PRIMER SPF50+PA+++</t>
  </si>
  <si>
    <t>TF035</t>
  </si>
  <si>
    <t>내추럴선.에코.피지잡는선파우더</t>
  </si>
  <si>
    <t>NATURAL SUN ECO NO SHINE SUN POWDER SPF30PA++</t>
  </si>
  <si>
    <t>TF036</t>
  </si>
  <si>
    <t>증.내추럴선.에코.슈퍼액티브선.샤섀1.2ml</t>
  </si>
  <si>
    <t>(S)NATURAL SUN ECO SUPER ACTIVE SUN CREAM SPF50+PA++++ 1.2ML</t>
  </si>
  <si>
    <t>TF037</t>
  </si>
  <si>
    <t>증.내추럴선.에코.슈퍼퍼펙트선EX.샤섀1.2</t>
  </si>
  <si>
    <t>(S)NATURAL SUN ECO SUPER PERFECT SUN CREAM EX SPF50+PA++++ 1.2ML</t>
  </si>
  <si>
    <t>TF038</t>
  </si>
  <si>
    <t>TF039</t>
  </si>
  <si>
    <t>TF040</t>
  </si>
  <si>
    <t>내추럴선.에코.슈퍼액티브선크림.80ml</t>
  </si>
  <si>
    <t>NATURAL SUN ECO SUPER ACTIVE SUN CREAM SPF50+PA++++ 80ml</t>
  </si>
  <si>
    <t>TF041</t>
  </si>
  <si>
    <t>내추럴선.에코.슈퍼퍼펙트선크림EX.75ml</t>
  </si>
  <si>
    <t>NATURAL SUN ECO SUPER PERFECT SUN CREAM EX SPF50+PA++++ 75ml</t>
  </si>
  <si>
    <t>TF042</t>
  </si>
  <si>
    <t>TF043</t>
  </si>
  <si>
    <t>TF044</t>
  </si>
  <si>
    <t>TF045</t>
  </si>
  <si>
    <t>TF046</t>
  </si>
  <si>
    <t>TF047</t>
  </si>
  <si>
    <t>TF048</t>
  </si>
  <si>
    <t>TF049</t>
  </si>
  <si>
    <t>TF050</t>
  </si>
  <si>
    <t>TF051</t>
  </si>
  <si>
    <t>TF052</t>
  </si>
  <si>
    <t>TF053</t>
  </si>
  <si>
    <t>TF054</t>
  </si>
  <si>
    <t>TF055</t>
  </si>
  <si>
    <t>TF056</t>
  </si>
  <si>
    <t>TF057</t>
  </si>
  <si>
    <t>TF058</t>
  </si>
  <si>
    <t>TF059</t>
  </si>
  <si>
    <t>TF060</t>
  </si>
  <si>
    <t>fmgt.L루즈새틴모이스처PK03미드나잇로즈</t>
  </si>
  <si>
    <t>ROUGE SATIN MOISTURE  PK03</t>
  </si>
  <si>
    <t>TF061</t>
  </si>
  <si>
    <t>fmgt.L루즈새틴모이스처PP01퍼플웨이브</t>
  </si>
  <si>
    <t>ROUGE SATIN MOISTURE  PP01</t>
  </si>
  <si>
    <t>TF062</t>
  </si>
  <si>
    <t>fmgt.B.잉크래스팅파운데이션슬림핏.V103</t>
  </si>
  <si>
    <t>INK LASTING FOUNDATION SLIM FIT V103 PURE BEIGE</t>
  </si>
  <si>
    <t>TF063</t>
  </si>
  <si>
    <t>fmgt.B.잉크래스팅파운데이션슬림핏.V201</t>
  </si>
  <si>
    <t>INK LASTING FOUNDATION SLIM FIT V201 APRICOT BEIGE</t>
  </si>
  <si>
    <t>TF064</t>
  </si>
  <si>
    <t>fmgt.B.잉크래스팅파운데이션슬림핏.N201</t>
  </si>
  <si>
    <t>INK LASTING FOUNDATION SLIM FIT N201 APRICOT BEIGE</t>
  </si>
  <si>
    <t>TF065</t>
  </si>
  <si>
    <t>fmgt.B.잉크래스팅파운데이션슬림핏.V203</t>
  </si>
  <si>
    <t>INK LASTING FOUNDATION SLIM FIT V203 NATURAL BEIGE</t>
  </si>
  <si>
    <t>TF066</t>
  </si>
  <si>
    <t>fmgt.B.잉크래스팅파운데이션슬림핏.N203</t>
  </si>
  <si>
    <t>INK LASTING FOUNDATION SLIM FIT N203 NATURAL BEIGE</t>
  </si>
  <si>
    <t>TF067</t>
  </si>
  <si>
    <t>fmgt.B.잉크래스팅파운데이션글로우.V103</t>
  </si>
  <si>
    <t>INKLASTING FOUNDATION GLOW.V103</t>
  </si>
  <si>
    <t>TF068</t>
  </si>
  <si>
    <t>fmgt.B.잉크래스팅파운데이션글로우.V201</t>
  </si>
  <si>
    <t>INKLASTING FOUNDATION GLOW.V201</t>
  </si>
  <si>
    <t>TF069</t>
  </si>
  <si>
    <t>fmgt.B.잉크래스팅파운데이션글로우.N201</t>
  </si>
  <si>
    <t>INKLASTING FOUNDATION GLOW.N201</t>
  </si>
  <si>
    <t>TF070</t>
  </si>
  <si>
    <t>fmgt.B.잉크래스팅파운데이션글로우.V203</t>
  </si>
  <si>
    <t>INKLASTING FOUNDATION GLOW.V203</t>
  </si>
  <si>
    <t>TF071</t>
  </si>
  <si>
    <t>fmgt.B.잉크래스팅파운데이션글로우.N203</t>
  </si>
  <si>
    <t>INKLASTING FOUNDATION GLOW.N203</t>
  </si>
  <si>
    <t>TF072</t>
  </si>
  <si>
    <t>fmgt.B.잉크래스팅쿠션.V103.본품</t>
  </si>
  <si>
    <t>THEFACESHOP INK LASTING CUSHION V103 PURE BEIGE SPF30 PA++</t>
  </si>
  <si>
    <t>TF073</t>
  </si>
  <si>
    <t>fmgt.B.잉크래스팅쿠션.V201.본품</t>
  </si>
  <si>
    <t>THEFACESHOP INK LASTING CUSHION V201 APRICOT BEIGE SPF30 PA++</t>
  </si>
  <si>
    <t>TF074</t>
  </si>
  <si>
    <t>fmgt.B.잉크래스팅쿠션.N201.본품</t>
  </si>
  <si>
    <t>THEFACESHOP INK LASTING CUSHION N201 APRICOT BEIGE SPF30 PA++</t>
  </si>
  <si>
    <t>TF075</t>
  </si>
  <si>
    <t>fmgt.B.잉크래스팅쿠션.V203.본품</t>
  </si>
  <si>
    <t>THEFACESHOP INK LASTING CUSHION V203 NATURAL BEIGE SPF30 PA++</t>
  </si>
  <si>
    <t>TF076</t>
  </si>
  <si>
    <t>fmgt.B.잉크래스팅쿠션.N203.본품</t>
  </si>
  <si>
    <t>THEFACESHOP INK LASTING CUSHION N203 NATURAL BEIGE SPF30 PA++</t>
  </si>
  <si>
    <t>TF077</t>
  </si>
  <si>
    <t>TF078</t>
  </si>
  <si>
    <t>TF079</t>
  </si>
  <si>
    <t>TF080</t>
  </si>
  <si>
    <t>TF081</t>
  </si>
  <si>
    <t>TF082</t>
  </si>
  <si>
    <t>TF083</t>
  </si>
  <si>
    <t>TF084</t>
  </si>
  <si>
    <t>TF085</t>
  </si>
  <si>
    <t>TF086</t>
  </si>
  <si>
    <t>TF087</t>
  </si>
  <si>
    <t>TF088</t>
  </si>
  <si>
    <t>TF089</t>
  </si>
  <si>
    <t>fmgt.B.잉크래스팅쿠션.V103.리필</t>
  </si>
  <si>
    <t>THEFACESHOP INK LASTING CUSHION V103 PURE BEIGE SPF30 PA++  (REFILL)</t>
  </si>
  <si>
    <t>TF090</t>
  </si>
  <si>
    <t>fmgt.B.잉크래스팅쿠션.V201.리필</t>
  </si>
  <si>
    <t>THEFACESHOP INK LASTING CUSHION V201 APRICOT BEIGE SPF30 PA++ (REFILL)</t>
  </si>
  <si>
    <t>TF091</t>
  </si>
  <si>
    <t>TF092</t>
  </si>
  <si>
    <t>fmgt.B.잉크래스팅쿠션.V203.리필</t>
  </si>
  <si>
    <t>THEFACESHOP INK LASTING CUSHION V203 NATURAL BEIGE SPF30 PA++ (REFILL)</t>
  </si>
  <si>
    <t>TF093</t>
  </si>
  <si>
    <t>TF094</t>
  </si>
  <si>
    <t>증.색조.B잉크래스팅201(1ml*2).2019</t>
  </si>
  <si>
    <t>(S)INKLASTING FOUNDATION #201 DUAL SACHET (19)</t>
  </si>
  <si>
    <t>TF095</t>
  </si>
  <si>
    <t>증.색조.B잉크래스팅203(1ml*2).2019</t>
  </si>
  <si>
    <t>(S)INKLASTING FOUNDATION #203 DUAL SACHET (19)</t>
  </si>
  <si>
    <t>TF096</t>
  </si>
  <si>
    <t>fmgt.E디자이닝아이브로우01라이트브라운</t>
  </si>
  <si>
    <t>DESIGNING EYEBROW PENCIL 01 LIGHT BROWN</t>
  </si>
  <si>
    <t>TF097</t>
  </si>
  <si>
    <t>DESIGNING EYEBROW PENCIL 02 GRAY BROWN</t>
  </si>
  <si>
    <t>TF098</t>
  </si>
  <si>
    <t>DESIGNING EYEBROW PENCIL 03 BROWN</t>
  </si>
  <si>
    <t>TF099</t>
  </si>
  <si>
    <t>DESIGNING EYEBROW PENCIL 04 BLACK BROWN</t>
  </si>
  <si>
    <t>TF100</t>
  </si>
  <si>
    <t>DESIGNING EYEBROW PENCIL 05 DARK BROWN</t>
  </si>
  <si>
    <t>TF101</t>
  </si>
  <si>
    <t>DESIGNING EYEBROW PENCIL 06 DARK GRAY</t>
  </si>
  <si>
    <t>TF102</t>
  </si>
  <si>
    <t>TF103</t>
  </si>
  <si>
    <t>TF104</t>
  </si>
  <si>
    <t>TF105</t>
  </si>
  <si>
    <t>TF106</t>
  </si>
  <si>
    <t>TF107</t>
  </si>
  <si>
    <t>TF108</t>
  </si>
  <si>
    <t>TF109</t>
  </si>
  <si>
    <t>TF110</t>
  </si>
  <si>
    <t>fmgt.E브로우마스터팔레트01베이지.AVON</t>
  </si>
  <si>
    <t>BROW MASTER POWDER PALETTE 01 BEIGE BROWN</t>
  </si>
  <si>
    <t>TF111</t>
  </si>
  <si>
    <t>fmgt.E브로우마스터팔레트02그레이.AVON</t>
  </si>
  <si>
    <t>TF112</t>
  </si>
  <si>
    <t>fmgt.E브로우래스팅프루프카라01.AVON</t>
  </si>
  <si>
    <t>BROW LASTING PROOF BROWCARA 01 LIGHT BROWN</t>
  </si>
  <si>
    <t>TF113</t>
  </si>
  <si>
    <t>fmgt.E브로우래스팅프루프카라02.AVON</t>
  </si>
  <si>
    <t>BROW LASTING PROOF BROWCARA 02 BROWN</t>
  </si>
  <si>
    <t>TF114</t>
  </si>
  <si>
    <t>fmgt.E브로우래스팅프루프카라03.AVON</t>
  </si>
  <si>
    <t>BROW LASTING PROOF BROWCARA 03 GRAY BROW</t>
  </si>
  <si>
    <t>TF115</t>
  </si>
  <si>
    <t>fmgt.E브로우래스팅프루프카라04.AVON</t>
  </si>
  <si>
    <t>BROW LASTING PROOF BROWCARA 04 DARK BROW</t>
  </si>
  <si>
    <t>TF116</t>
  </si>
  <si>
    <t>fmgt.N이지젤(19)매트탑코트</t>
  </si>
  <si>
    <t>EASY GEL (19) MATTE TOPCOAT</t>
  </si>
  <si>
    <t>TF117</t>
  </si>
  <si>
    <t>fmgt.N이지젤(19)블랙오버1BK</t>
  </si>
  <si>
    <t>EASY GEL (19) 1BK</t>
  </si>
  <si>
    <t>TF118</t>
  </si>
  <si>
    <t>fmgt.N이지젤(19)그레이무드2GY</t>
  </si>
  <si>
    <t>EASY GEL (19) 2GY</t>
  </si>
  <si>
    <t>TF119</t>
  </si>
  <si>
    <t>fmgt.N이지젤(19)화이트위시3WH</t>
  </si>
  <si>
    <t>EASY GEL (19) 3WH</t>
  </si>
  <si>
    <t>TF120</t>
  </si>
  <si>
    <t>fmgt.N이지젤(19)실버샤워4GLI</t>
  </si>
  <si>
    <t>EASY GEL (19) 4GLI</t>
  </si>
  <si>
    <t>TF121</t>
  </si>
  <si>
    <t>fmgt.N이지젤(19)골든판타지5GLI</t>
  </si>
  <si>
    <t>EASY GEL (19) 5GLI</t>
  </si>
  <si>
    <t>TF122</t>
  </si>
  <si>
    <t>fmgt.N이지젤(19)데일리베이지6BE</t>
  </si>
  <si>
    <t>EASY GEL (19) 6BE</t>
  </si>
  <si>
    <t>TF123</t>
  </si>
  <si>
    <t>fmgt.N이지젤(19)프루티베이지7BE</t>
  </si>
  <si>
    <t>EASY GEL (19) 7BE</t>
  </si>
  <si>
    <t>TF124</t>
  </si>
  <si>
    <t>fmgt.N이지젤(19)코랄플레이8CR</t>
  </si>
  <si>
    <t>EASY GEL (19) 8CR</t>
  </si>
  <si>
    <t>TF125</t>
  </si>
  <si>
    <t>fmgt.N이지젤(19)스트로베리밀크9PK</t>
  </si>
  <si>
    <t>EASY GEL (19) 9PK</t>
  </si>
  <si>
    <t>TF126</t>
  </si>
  <si>
    <t>fmgt.N이지젤(19)핑크뮤즈10GLI</t>
  </si>
  <si>
    <t>EASY GEL (19) 10GLI</t>
  </si>
  <si>
    <t>TF127</t>
  </si>
  <si>
    <t>fmgt.N이지젤(19)레드블랭킷11RD</t>
  </si>
  <si>
    <t>EASY GEL (19) 11RD</t>
  </si>
  <si>
    <t>TF128</t>
  </si>
  <si>
    <t>fmgt.N이지젤(19)레드인레드12RD</t>
  </si>
  <si>
    <t>EASY GEL (19) 12RD</t>
  </si>
  <si>
    <t>TF129</t>
  </si>
  <si>
    <t>fmgt.N이지젤(19)버건디센트13RD</t>
  </si>
  <si>
    <t>EASY GEL (19) 13RD</t>
  </si>
  <si>
    <t>TF130</t>
  </si>
  <si>
    <t>fmgt.N이지젤(19)키스더핑크14PK</t>
  </si>
  <si>
    <t>EASY GEL (19) 14PK</t>
  </si>
  <si>
    <t>TF131</t>
  </si>
  <si>
    <t>fmgt.N이지젤(19)라일락가든15PP</t>
  </si>
  <si>
    <t>EASY GEL (19) 15PP</t>
  </si>
  <si>
    <t>TF132</t>
  </si>
  <si>
    <t>fmgt.N이지젤(19)퍼플플래닛16PP</t>
  </si>
  <si>
    <t>EASY GEL (19) 16PP</t>
  </si>
  <si>
    <t>TF133</t>
  </si>
  <si>
    <t>fmgt.N이지젤(19)대즐링모먼트17GLI</t>
  </si>
  <si>
    <t>EASY GEL (19) 17GLI</t>
  </si>
  <si>
    <t>TF134</t>
  </si>
  <si>
    <t>fmgt.N이지젤(19)웜브리즈18GR</t>
  </si>
  <si>
    <t>EASY GEL (19) 18GR</t>
  </si>
  <si>
    <t>TF135</t>
  </si>
  <si>
    <t>fmgt.N이지젤(19)그린마켓19GR</t>
  </si>
  <si>
    <t>EASY GEL (19) 19GR</t>
  </si>
  <si>
    <t>TF136</t>
  </si>
  <si>
    <t>fmgt.N이지젤(19)블루쿼츠20BL</t>
  </si>
  <si>
    <t>EASY GEL (19) 20BL</t>
  </si>
  <si>
    <t>TF137</t>
  </si>
  <si>
    <t>fmgt.B.파워퍼펙션BB.SPF37.V103.40g</t>
  </si>
  <si>
    <t>THE FACE SHOP POWER PERFECTION BB CREAM V103</t>
  </si>
  <si>
    <t>TF138</t>
  </si>
  <si>
    <t>fmgt.B.파워퍼펙션BB.SPF37.V201.40g</t>
  </si>
  <si>
    <t>THE FACE SHOP POWER PERFECTION BB CREAM V201</t>
  </si>
  <si>
    <t>TF139</t>
  </si>
  <si>
    <t>fmgt.B.파워퍼펙션BB.SPF37.V203.40g</t>
  </si>
  <si>
    <t>THE FACE SHOP POWER PERFECTION BB CREAM V203</t>
  </si>
  <si>
    <t>TF140</t>
  </si>
  <si>
    <t>TF141</t>
  </si>
  <si>
    <t>fmgt.B.파워퍼펙션BB.SPF37.V201.소용량20g</t>
  </si>
  <si>
    <t>THE FACE SHOP POWER PERFECTION BB CREAM V201(20g)</t>
  </si>
  <si>
    <t>TF142</t>
  </si>
  <si>
    <t>fmgt.B.파워퍼펙션BB.SPF37.V203.소용량20g</t>
  </si>
  <si>
    <t>THE FACE SHOP POWER PERFECTION BB CREAM V203(20g)</t>
  </si>
  <si>
    <t>TF143</t>
  </si>
  <si>
    <t>fmgt.B.매직커버BB.SPF20.V201</t>
  </si>
  <si>
    <t>MAGIC COVER BB CREAM V201 APRICOT BEIGE SPF20 PA++</t>
  </si>
  <si>
    <t>TF144</t>
  </si>
  <si>
    <t>fmgt.B.매직커버BB.SPF20.V203</t>
  </si>
  <si>
    <t>MAGIC COVER BB CREAM V203 NATURAL BEIGE SPF20 PA++</t>
  </si>
  <si>
    <t>TF145</t>
  </si>
  <si>
    <t>fmgt.B.워터프루프BB.SPF50.V201</t>
  </si>
  <si>
    <t>THE FACE SHOP WATERPROOF BB SPF50+PA+++ V201</t>
  </si>
  <si>
    <t>TF146</t>
  </si>
  <si>
    <t>fmgt.B.워터프루프BB.SPF50.V203</t>
  </si>
  <si>
    <t>THE FACE SHOP WATERPROOF BB SPF50+PA+++ V203</t>
  </si>
  <si>
    <t>TF147</t>
  </si>
  <si>
    <t>fmgt.B.아우라씨씨크림.SPF30.01</t>
  </si>
  <si>
    <t>FMGT.B.AURACC.01</t>
  </si>
  <si>
    <t>TF148</t>
  </si>
  <si>
    <t>fmgt.B.아우라씨씨크림.SPF30.02</t>
  </si>
  <si>
    <t>FMGT.B.AURACC.02</t>
  </si>
  <si>
    <t>TF149</t>
  </si>
  <si>
    <t>fmgt.B.아우라씨씨크림.SPF30.01(리필)</t>
  </si>
  <si>
    <t>FMGT.B.AURACC.01(REFILL)</t>
  </si>
  <si>
    <t>TF150</t>
  </si>
  <si>
    <t>fmgt.B.아우라씨씨크림.SPF30.02(리필)</t>
  </si>
  <si>
    <t>FMGT.B.AURACC.02(REFILL)</t>
  </si>
  <si>
    <t>TF151</t>
  </si>
  <si>
    <t>fmgt.L립케어스틱01시어버터</t>
  </si>
  <si>
    <t>LIP CARE STICK 01</t>
  </si>
  <si>
    <t>TF152</t>
  </si>
  <si>
    <t>fmgt.L립케어스틱02석류</t>
  </si>
  <si>
    <t>LIP CARE STICK 02</t>
  </si>
  <si>
    <t>TF153</t>
  </si>
  <si>
    <t>TF154</t>
  </si>
  <si>
    <t>fmgt.B.피지잡는수분쿠션EX.V203.본품</t>
  </si>
  <si>
    <t>fmgt.B.OIL CONTROL WATER CUSHION EX SPF50+PA+++V203</t>
  </si>
  <si>
    <t>TF155</t>
  </si>
  <si>
    <t>fmgt.B.피지잡는수분쿠션EX.V201.리필</t>
  </si>
  <si>
    <t>fmgt.B.OIL CONTROL WATER CUSHION EX SPF50+PA+++V201(REFIILL)</t>
  </si>
  <si>
    <t>TF156</t>
  </si>
  <si>
    <t>fmgt.B.피지잡는수분쿠션EX.V203.리필</t>
  </si>
  <si>
    <t>fmgt.B.OIL CONTROL WATER CUSHION EX SPF50+PA+++V203(REFILL)</t>
  </si>
  <si>
    <t>TF157</t>
  </si>
  <si>
    <t>fmgt.B.잉크래스팅프라이머</t>
  </si>
  <si>
    <t>THE FACE SHOP INK LASTING PRIMER</t>
  </si>
  <si>
    <t>TF158</t>
  </si>
  <si>
    <t>fmgt.N스타일네일1CL</t>
  </si>
  <si>
    <t>STYLE NAIL FMGT 1CL</t>
  </si>
  <si>
    <t>TF159</t>
  </si>
  <si>
    <t>fmgt.N스타일네일2BK</t>
  </si>
  <si>
    <t>STYLE NAIL FMGT 2BK</t>
  </si>
  <si>
    <t>TF160</t>
  </si>
  <si>
    <t>fmgt.N스타일네일3WH</t>
  </si>
  <si>
    <t>STYLE NAIL FMGT 3WH</t>
  </si>
  <si>
    <t>TF161</t>
  </si>
  <si>
    <t>fmgt.N스타일네일4GLI</t>
  </si>
  <si>
    <t>STYLE NAIL FMGT 4GLI</t>
  </si>
  <si>
    <t>TF162</t>
  </si>
  <si>
    <t>fmgt.N스타일네일5GLI</t>
  </si>
  <si>
    <t>STYLE NAIL FMGT 5GLI</t>
  </si>
  <si>
    <t>TF163</t>
  </si>
  <si>
    <t>fmgt.N스타일네일6GLI</t>
  </si>
  <si>
    <t>STYLE NAIL FMGT 6GLI</t>
  </si>
  <si>
    <t>TF164</t>
  </si>
  <si>
    <t>TF165</t>
  </si>
  <si>
    <t>TF166</t>
  </si>
  <si>
    <t>fmgt.N스타일네일9GLI</t>
  </si>
  <si>
    <t>STYLE NAIL FMGT 9GLI</t>
  </si>
  <si>
    <t>TF167</t>
  </si>
  <si>
    <t>fmgt.N스타일네일10GLI</t>
  </si>
  <si>
    <t>STYLE NAIL FMGT 10GLI</t>
  </si>
  <si>
    <t>TF168</t>
  </si>
  <si>
    <t>fmgt.N스타일네일11BE</t>
  </si>
  <si>
    <t>STYLE NAIL FMGT 11BE</t>
  </si>
  <si>
    <t>TF169</t>
  </si>
  <si>
    <t>fmgt.N스타일네일12PK</t>
  </si>
  <si>
    <t>STYLE NAIL FMGT 12PK</t>
  </si>
  <si>
    <t>TF170</t>
  </si>
  <si>
    <t>fmgt.N스타일네일13PK</t>
  </si>
  <si>
    <t>STYLE NAIL FMGT 13PK</t>
  </si>
  <si>
    <t>TF171</t>
  </si>
  <si>
    <t>fmgt.N스타일네일14PK</t>
  </si>
  <si>
    <t>STYLE NAIL FMGT 14PK</t>
  </si>
  <si>
    <t>TF172</t>
  </si>
  <si>
    <t>fmgt.N스타일네일15RD</t>
  </si>
  <si>
    <t>STYLE NAIL FMGT 15RD</t>
  </si>
  <si>
    <t>TF173</t>
  </si>
  <si>
    <t>fmgt.N스타일네일16RD</t>
  </si>
  <si>
    <t>STYLE NAIL FMGT 16RD</t>
  </si>
  <si>
    <t>TF174</t>
  </si>
  <si>
    <t>fmgt.N스타일네일17OR</t>
  </si>
  <si>
    <t>STYLE NAIL FMGT 17OR</t>
  </si>
  <si>
    <t>TF175</t>
  </si>
  <si>
    <t>fmgt.N스타일네일18OR</t>
  </si>
  <si>
    <t>STYLE NAIL FMGT 18OR</t>
  </si>
  <si>
    <t>TF176</t>
  </si>
  <si>
    <t>TF177</t>
  </si>
  <si>
    <t>fmgt.N스타일네일20YL</t>
  </si>
  <si>
    <t>STYLE NAIL FMGT 20YL</t>
  </si>
  <si>
    <t>TF178</t>
  </si>
  <si>
    <t>fmgt.N스타일네일21BL</t>
  </si>
  <si>
    <t>STYLE NAIL FMGT 21BL</t>
  </si>
  <si>
    <t>TF179</t>
  </si>
  <si>
    <t>fmgt.N스타일네일22BL</t>
  </si>
  <si>
    <t>STYLE NAIL FMGT 22BL</t>
  </si>
  <si>
    <t>TF180</t>
  </si>
  <si>
    <t>fmgt.N스타일네일23BL</t>
  </si>
  <si>
    <t>STYLE NAIL FMGT 23BL</t>
  </si>
  <si>
    <t>TF181</t>
  </si>
  <si>
    <t>fmgt.N스타일네일24GLI</t>
  </si>
  <si>
    <t>STYLE NAIL FMGT 24GLI</t>
  </si>
  <si>
    <t>TF182</t>
  </si>
  <si>
    <t>fmgt.N스타일네일25GLI</t>
  </si>
  <si>
    <t>STYLE NAIL FMGT 25GLI</t>
  </si>
  <si>
    <t>TF183</t>
  </si>
  <si>
    <t>fmgt.N스타일네일26PP</t>
  </si>
  <si>
    <t>STYLE NAIL FMGT 26PP</t>
  </si>
  <si>
    <t>TF184</t>
  </si>
  <si>
    <t>fmgt.N스타일네일27GY</t>
  </si>
  <si>
    <t>STYLE NAIL FMGT 27GY</t>
  </si>
  <si>
    <t>TF185</t>
  </si>
  <si>
    <t>fmgt.N스타일네일28GR</t>
  </si>
  <si>
    <t>STYLE NAIL FMGT 28GR</t>
  </si>
  <si>
    <t>TF186</t>
  </si>
  <si>
    <t>fmgt.N스타일네일29RD</t>
  </si>
  <si>
    <t>STYLE NAIL FMGT 29RD</t>
  </si>
  <si>
    <t>TF187</t>
  </si>
  <si>
    <t>fmgt.N스타일네일30BR</t>
  </si>
  <si>
    <t>STYLE NAIL FMGT 30BR</t>
  </si>
  <si>
    <t>TF188</t>
  </si>
  <si>
    <t>fmgt.E잉크그라피브러쉬펜라이너01</t>
  </si>
  <si>
    <t>INKGRAFFI BRUSHPENLINER 01 BLACK</t>
  </si>
  <si>
    <t>TF189</t>
  </si>
  <si>
    <t>fmgt.E잉크그라피브러쉬펜라이너02</t>
  </si>
  <si>
    <t>INKGRAFFI BRUSHPENLINER 02 BROWN</t>
  </si>
  <si>
    <t>TF190</t>
  </si>
  <si>
    <t>fmgt.E잉크그라피리퀴드라이너01</t>
  </si>
  <si>
    <t>INKGRAFFI LIQUIDLINER 01</t>
  </si>
  <si>
    <t>TF191</t>
  </si>
  <si>
    <t>fmgt.E잉크그라피리퀴드라이너02</t>
  </si>
  <si>
    <t>INKGRAFFI LIQUIDLINER 02</t>
  </si>
  <si>
    <t>TF192</t>
  </si>
  <si>
    <t>fmgt.E잉크프루프2in1라이너01</t>
  </si>
  <si>
    <t>INK PROOF 2-IN-1 LINER 01</t>
  </si>
  <si>
    <t>TF193</t>
  </si>
  <si>
    <t>fmgt.E잉크프루프2in1라이너02</t>
  </si>
  <si>
    <t>INK PROOF 2-IN-1 LINER 02</t>
  </si>
  <si>
    <t>TF194</t>
  </si>
  <si>
    <t>fmgt.E잉크프루프마커펜라이너01</t>
  </si>
  <si>
    <t>THE FACE SHOP INKPROOF MARKERPENLINER 01</t>
  </si>
  <si>
    <t>TF195</t>
  </si>
  <si>
    <t>fmgt.E잉크프루프마커펜라이너02</t>
  </si>
  <si>
    <t>THE FACE SHOP INKPROOF MARKERPENLINER 02</t>
  </si>
  <si>
    <t>TF196</t>
  </si>
  <si>
    <t>fmgt.E골드콜라겐리퀴드라이너</t>
  </si>
  <si>
    <t>GOLD COLLAGEN LIQUID LINER 01</t>
  </si>
  <si>
    <t>TF197</t>
  </si>
  <si>
    <t>fmgt.E모노큐브아이섀도우BR01브라운백</t>
  </si>
  <si>
    <t>TF198</t>
  </si>
  <si>
    <t>fmgt.E모노큐브아이섀도우BR02초콜렛</t>
  </si>
  <si>
    <t>TF199</t>
  </si>
  <si>
    <t>fmgt.E모노큐브아이섀도우BE01진저릴리</t>
  </si>
  <si>
    <t>TF200</t>
  </si>
  <si>
    <t>TF201</t>
  </si>
  <si>
    <t>fmgt.E모노큐브아이섀도우RD01마르살라누보</t>
  </si>
  <si>
    <t>TF202</t>
  </si>
  <si>
    <t>fmgt.E모노큐브아이섀도우BE02앙버터</t>
  </si>
  <si>
    <t>TF203</t>
  </si>
  <si>
    <t>TF204</t>
  </si>
  <si>
    <t>fmgt.E모노큐브아이섀도우RD02레드레커</t>
  </si>
  <si>
    <t>TF205</t>
  </si>
  <si>
    <t>fmgt.E모노큐브아이섀도우PK04소프핑크</t>
  </si>
  <si>
    <t>TF206</t>
  </si>
  <si>
    <t>fmgt.E모노큐브아이섀도우OR01코랄코랄</t>
  </si>
  <si>
    <t>TF207</t>
  </si>
  <si>
    <t>fmgt.E모노큐브아이섀도우CR03잼스톤코랄</t>
  </si>
  <si>
    <t>TF208</t>
  </si>
  <si>
    <t>fmgt.E모노큐브아이섀도우BE04베이글베이지</t>
  </si>
  <si>
    <t>TF209</t>
  </si>
  <si>
    <t>TF210</t>
  </si>
  <si>
    <t>fmgt.E모노큐브아이섀도우GR01그레이제인</t>
  </si>
  <si>
    <t>TF211</t>
  </si>
  <si>
    <t>fmgt.E모노큐브아이섀도우PK01캐시미어핑크</t>
  </si>
  <si>
    <t>TF212</t>
  </si>
  <si>
    <t>TF213</t>
  </si>
  <si>
    <t>fmgt.E모노큐브아이섀도우RD02벨벳 와인</t>
  </si>
  <si>
    <t>TF214</t>
  </si>
  <si>
    <t>fmgt.E모노큐브아이섀도우OR01프로즌 오렌</t>
  </si>
  <si>
    <t>TF215</t>
  </si>
  <si>
    <t>fmgt.E모노큐브아이섀도우PK02핑크 메이트</t>
  </si>
  <si>
    <t>TF216</t>
  </si>
  <si>
    <t>fmgt.E모노큐브아이섀도우PK03블루밍 로즈</t>
  </si>
  <si>
    <t>TF217</t>
  </si>
  <si>
    <t>fmgt.E모노큐브아이섀도우BR03토스트</t>
  </si>
  <si>
    <t>TF218</t>
  </si>
  <si>
    <t>fmgt.E모노큐브아이섀도우RD03레드라벨</t>
  </si>
  <si>
    <t>TF219</t>
  </si>
  <si>
    <t>TF220</t>
  </si>
  <si>
    <t>fmgt.E모노큐브아이섀도우BR06시그니처 브</t>
  </si>
  <si>
    <t>TF221</t>
  </si>
  <si>
    <t>fmgt.E모노큐브아이섀도우BR01브라운베일</t>
  </si>
  <si>
    <t>TF222</t>
  </si>
  <si>
    <t>TF223</t>
  </si>
  <si>
    <t>fmgt.E모노큐브아이섀도우BR02웜로즈</t>
  </si>
  <si>
    <t>TF224</t>
  </si>
  <si>
    <t>fmgt.E모노큐브아이섀도우RD01시카고레드</t>
  </si>
  <si>
    <t>TF225</t>
  </si>
  <si>
    <t>fmgt.E모노큐브아이섀도우OR01피나콜라다오</t>
  </si>
  <si>
    <t>TF226</t>
  </si>
  <si>
    <t>fmgt.E모노큐브아이섀도우PP01다이아퍼플</t>
  </si>
  <si>
    <t>TF227</t>
  </si>
  <si>
    <t>TF228</t>
  </si>
  <si>
    <t>TF229</t>
  </si>
  <si>
    <t>fmgt.E모노큐브아이섀도우WH01화이트허니</t>
  </si>
  <si>
    <t>TF230</t>
  </si>
  <si>
    <t>fmgt.E모노큐브아이섀도우BE03하이퍼피치</t>
  </si>
  <si>
    <t>TF231</t>
  </si>
  <si>
    <t>fmgt.E모노큐브아이섀도우PK02슈가플럼</t>
  </si>
  <si>
    <t>TF232</t>
  </si>
  <si>
    <t>fmgt.E모노큐브아이섀도우GD01골드비치</t>
  </si>
  <si>
    <t>TF233</t>
  </si>
  <si>
    <t>fmgt.E모노큐브아이섀도우WH03웨딩베일</t>
  </si>
  <si>
    <t>TF234</t>
  </si>
  <si>
    <t>fmgt.E모노팝아이섀도우팔레트01무드브라운</t>
  </si>
  <si>
    <t>MONOPOP EYESHADOW PALETTE 01 MOOD BROWN</t>
  </si>
  <si>
    <t>TF235</t>
  </si>
  <si>
    <t>TF236</t>
  </si>
  <si>
    <t>TF237</t>
  </si>
  <si>
    <t>TF238</t>
  </si>
  <si>
    <t>TF239</t>
  </si>
  <si>
    <t>TF240</t>
  </si>
  <si>
    <t>TF241</t>
  </si>
  <si>
    <t>TF242</t>
  </si>
  <si>
    <t>fmgt.B.안티다크닝쿠션EX.V201.본품</t>
  </si>
  <si>
    <t>THEFACESHOP ANTI DARKENING CUSHION.EX V201</t>
  </si>
  <si>
    <t>TF243</t>
  </si>
  <si>
    <t>fmgt.B.안티다크닝쿠션EX.N201.본품</t>
  </si>
  <si>
    <t>THEFACESHOP ANTI DARKENING CUSHION.EX N201</t>
  </si>
  <si>
    <t>TF244</t>
  </si>
  <si>
    <t>fmgt.B.안티다크닝쿠션EX.V203.본품</t>
  </si>
  <si>
    <t>THEFACESHOP ANTI DARKENING CUSHION.EX V203</t>
  </si>
  <si>
    <t>TF245</t>
  </si>
  <si>
    <t>fmgt.B.안티다크닝쿠션EX.N203.본품</t>
  </si>
  <si>
    <t>THEFACESHOP ANTI DARKENING CUSHION.EX N203</t>
  </si>
  <si>
    <t>TF246</t>
  </si>
  <si>
    <t>TF247</t>
  </si>
  <si>
    <t>TF248</t>
  </si>
  <si>
    <t>TF249</t>
  </si>
  <si>
    <t>TF250</t>
  </si>
  <si>
    <t>fmgt.B.안티다크닝쿠션EX.N203.리필</t>
  </si>
  <si>
    <t>THEFACESHOP ANTI DARKENING CUSHION.EX N203(REFILL)</t>
  </si>
  <si>
    <t>TF251</t>
  </si>
  <si>
    <t>fmgt.B.인텐스커버쿠션EX.V201.본품</t>
  </si>
  <si>
    <t>THE FACE SHOP CC INTENCE COVER CUSHION.EX V201</t>
  </si>
  <si>
    <t>TF252</t>
  </si>
  <si>
    <t>TF253</t>
  </si>
  <si>
    <t>TF254</t>
  </si>
  <si>
    <t>TF255</t>
  </si>
  <si>
    <t>TF256</t>
  </si>
  <si>
    <t>TF257</t>
  </si>
  <si>
    <t>fmgt.E맥스아이마스카라_02울트라맥스</t>
  </si>
  <si>
    <t>MAXX EYE MASCARA 02 ULTRA MAX</t>
  </si>
  <si>
    <t>TF258</t>
  </si>
  <si>
    <t>fmgt.E맥스아이마스카라_01메가볼륨</t>
  </si>
  <si>
    <t>MAXX EYE MASCARA 01 MEGA VOLUME</t>
  </si>
  <si>
    <t>TF259</t>
  </si>
  <si>
    <t>fmgt.E골드콜라겐마스카라_볼륨</t>
  </si>
  <si>
    <t>GOLD COLLAGEN MASCARA _ VOLUME</t>
  </si>
  <si>
    <t>TF260</t>
  </si>
  <si>
    <t>TF261</t>
  </si>
  <si>
    <t>fmgt.E프루프마스카라_메가프루프</t>
  </si>
  <si>
    <t>FMGT.MEGA PROOF MASCARA</t>
  </si>
  <si>
    <t>TF262</t>
  </si>
  <si>
    <t>fmgt.E프루프마스카라_데일리프루프</t>
  </si>
  <si>
    <t>DAILY PROOF MASCARA</t>
  </si>
  <si>
    <t>TF263</t>
  </si>
  <si>
    <t>TF264</t>
  </si>
  <si>
    <t>fmgt.B.톤업컬러팩트라벤더</t>
  </si>
  <si>
    <t>THE FACE SHOP TONEUP COLOR PACT LAVENDER</t>
  </si>
  <si>
    <t>TF265</t>
  </si>
  <si>
    <t>fmgt.B.톤업스킨팩트브이201애프리콧베이지</t>
  </si>
  <si>
    <t>THE FACE SHOP TONEUP SKIN PACT V201 APRICOT BEIGE</t>
  </si>
  <si>
    <t>TF266</t>
  </si>
  <si>
    <t>fmgt.B.톤업스킨팩트브이203내추럴베이지</t>
  </si>
  <si>
    <t>THE FACE SHOP TONEUP SKIN PACT V203 NATURAL BEIGE</t>
  </si>
  <si>
    <t>TF267</t>
  </si>
  <si>
    <t>fmgt.B.톤업루즈파우더201애프리콧베이지</t>
  </si>
  <si>
    <t>TONE UP LOOSE POWDER V201 APRICOT BEIGE</t>
  </si>
  <si>
    <t>TF268</t>
  </si>
  <si>
    <t>fmgt.B.톤업루즈파우더203내추럴베이지</t>
  </si>
  <si>
    <t>TONE UP LOOSE POWDER V203 NATURAL BEIGE</t>
  </si>
  <si>
    <t>TF269</t>
  </si>
  <si>
    <t>fmgt.B.파스텔쿠션블러셔01피치</t>
  </si>
  <si>
    <t>THE FACE SHOP PASTEL CUSHION BLUSHER 01</t>
  </si>
  <si>
    <t>TF270</t>
  </si>
  <si>
    <t>fmgt.B.파스텔쿠션블러셔02코랄핑크</t>
  </si>
  <si>
    <t>THE FACE SHOP PASTEL CUSHION BLUSHER 02</t>
  </si>
  <si>
    <t>TF271</t>
  </si>
  <si>
    <t>fmgt.B.파스텔쿠션블러셔03메리핑크</t>
  </si>
  <si>
    <t>THE FACE SHOP PASTEL CUSHION BLUSHER 03</t>
  </si>
  <si>
    <t>TF272</t>
  </si>
  <si>
    <t>fmgt.B.파스텔쿠션블러셔04잉크레드</t>
  </si>
  <si>
    <t>THE FACE SHOP PASTEL CUSHION BLUSHER 04</t>
  </si>
  <si>
    <t>TF273</t>
  </si>
  <si>
    <t>fmgt.B.파스텔쿠션블러셔05플래쉬</t>
  </si>
  <si>
    <t>THE FACE SHOP PASTEL CUSHION BLUSHER 05</t>
  </si>
  <si>
    <t>TF274</t>
  </si>
  <si>
    <t>fmgt.B.마이크로웨어팩트</t>
  </si>
  <si>
    <t>MICRO WEAR COMPACT</t>
  </si>
  <si>
    <t>TF275</t>
  </si>
  <si>
    <t>TF276</t>
  </si>
  <si>
    <t>fmgt.B.마블빔 블러셔01사랑핑크빛</t>
  </si>
  <si>
    <t>THE FACE SHOP MARBLE BEAM BLUSHER 01 LOVE PINK</t>
  </si>
  <si>
    <t>TF277</t>
  </si>
  <si>
    <t>fmgt.B.마블빔 블러셔02사랑코랄빛</t>
  </si>
  <si>
    <t>THE FACE SHOP MARBLE BEAM BLUSHER 02 LOVE CORAL</t>
  </si>
  <si>
    <t>TF278</t>
  </si>
  <si>
    <t>fmgt.B.마블빔 하이라이터03사랑아우라빛</t>
  </si>
  <si>
    <t>THE FACE SHOP MARBLE BEAM HIGHTLIGHTER 03 LOVE AURA</t>
  </si>
  <si>
    <t>TF279</t>
  </si>
  <si>
    <t>fmgt.B.듀얼 컨투어01뉴트럴</t>
  </si>
  <si>
    <t>THE FACE SHOP DUAL CONTOUR 01 NEUTRAL</t>
  </si>
  <si>
    <t>TF280</t>
  </si>
  <si>
    <t>fmgt.B.듀얼 컨투어02내추럴</t>
  </si>
  <si>
    <t>THE FACE SHOP DUAL CONTOUR 02 NATURAL</t>
  </si>
  <si>
    <t>TF281</t>
  </si>
  <si>
    <t>fmgt.B.수분쿠션블러셔01레드</t>
  </si>
  <si>
    <t>THE FACE SHOP MOISTURE CUSHION BLUSHER 01 RED</t>
  </si>
  <si>
    <t>TF282</t>
  </si>
  <si>
    <t>fmgt.B.수분쿠션블러셔02핑크</t>
  </si>
  <si>
    <t>THE FACE SHOP HYDRO CUSHION BLUSHER 02 PINK</t>
  </si>
  <si>
    <t>TF283</t>
  </si>
  <si>
    <t>fmgt.B.수분쿠션블러셔03코랄</t>
  </si>
  <si>
    <t>THE FACE SHOP MOISTURE CUSHION BLUSHER 03 CORAL</t>
  </si>
  <si>
    <t>TF284</t>
  </si>
  <si>
    <t>fmgt.B.수분쿠션하이라이터</t>
  </si>
  <si>
    <t>THE FACE SHOP HYDRO CUSHION HIGHTLIGHTER 04 FLASH</t>
  </si>
  <si>
    <t>TF285</t>
  </si>
  <si>
    <t>TF286</t>
  </si>
  <si>
    <t>fmgt.L울트라샤인립글로스01퓨어트윙클</t>
  </si>
  <si>
    <t>ULTRA SHINE LIP GLOSS 01</t>
  </si>
  <si>
    <t>TF287</t>
  </si>
  <si>
    <t>fmgt.L울트라샤인립글로스02코랄텐더</t>
  </si>
  <si>
    <t>ULTRA SHINE LIP GLOSS 02</t>
  </si>
  <si>
    <t>TF288</t>
  </si>
  <si>
    <t>fmgt.L울트라샤인립글로스03블러쉬로즈</t>
  </si>
  <si>
    <t>ULTRA SHINE LIP GLOSS 03</t>
  </si>
  <si>
    <t>TF289</t>
  </si>
  <si>
    <t>fmgt.L울트라샤인립글로스04핑크마카롱</t>
  </si>
  <si>
    <t>ULTRA SHINE LIP GLOSS 04</t>
  </si>
  <si>
    <t>TF290</t>
  </si>
  <si>
    <t>fmgt.L울트라샤인립글로스05팝씨클오렌지</t>
  </si>
  <si>
    <t>ULTRA SHINE LIP GLOSS 05</t>
  </si>
  <si>
    <t>TF291</t>
  </si>
  <si>
    <t>fmgt.L울트라샤인립글로스06블레싱레드</t>
  </si>
  <si>
    <t>ULTRA SHINE LIP GLOSS 06</t>
  </si>
  <si>
    <t>TF292</t>
  </si>
  <si>
    <t>fmgt.L울트라샤인립글로스07핑크딜라이트</t>
  </si>
  <si>
    <t>ULTRA SHINE LIP GLOSS 07</t>
  </si>
  <si>
    <t>TF293</t>
  </si>
  <si>
    <t>fmgt.L울트라샤인립글로스08오키드퍼플</t>
  </si>
  <si>
    <t>ULTRA SHINE LIP GLOSS 08</t>
  </si>
  <si>
    <t>TF294</t>
  </si>
  <si>
    <t>fmgt.E립앤아이리무버(워터프루프)</t>
  </si>
  <si>
    <t>E LIP &amp; EYE MAKEUP REMOVER (WATER-PFOOF)</t>
  </si>
  <si>
    <t>TF295</t>
  </si>
  <si>
    <t>fmgt.B.파스텔쿠션블러셔06로즈페탈</t>
  </si>
  <si>
    <t>THE FACE SHOP PASTEL CUSHION BLUSHER 06</t>
  </si>
  <si>
    <t>TF296</t>
  </si>
  <si>
    <t>fmgt.B.파스텔쿠션블러셔07인디아레드</t>
  </si>
  <si>
    <t>THE FACE SHOP PASTEL CUSHION BLUSHER 07</t>
  </si>
  <si>
    <t>TF297</t>
  </si>
  <si>
    <t>fmgt.B.파스텔쿠션블러셔08진저베이지</t>
  </si>
  <si>
    <t>THE FACE SHOP PASTEL CUSHION BLUSHER 08</t>
  </si>
  <si>
    <t>TF298</t>
  </si>
  <si>
    <t>TF299</t>
  </si>
  <si>
    <t>fmgt.B.잉크래스팅쿠션.V205.리필(수)</t>
  </si>
  <si>
    <t>THEFACESHOP INK LASTING CUSHION V205 OLIVE BEIGE SPF 30 PA++(REFILL)</t>
  </si>
  <si>
    <t>TF300</t>
  </si>
  <si>
    <t>fmgt.N.스타일링네일스티커4그랜드캐슬</t>
  </si>
  <si>
    <t>N.STYLING NAIL STICKER 04.GRAND CASTLE</t>
  </si>
  <si>
    <t>TF301</t>
  </si>
  <si>
    <t>fmgt.N프로살롱네일리무버150ml01로즈</t>
  </si>
  <si>
    <t>NAIL POLISH REMOVER 150ML 01 ROSE</t>
  </si>
  <si>
    <t>TF302</t>
  </si>
  <si>
    <t>fmgt.N프로살롱네일리무버500ml01스트로베</t>
  </si>
  <si>
    <t>NAIL POLISH REMOVER 500ML 01 STRAWBERRY</t>
  </si>
  <si>
    <t>TF303</t>
  </si>
  <si>
    <t>fmgt.N리페어네일01베이스코트</t>
  </si>
  <si>
    <t>REPAIR NAIL 01</t>
  </si>
  <si>
    <t>TF304</t>
  </si>
  <si>
    <t>fmgt.N리페어네일02스티커베이스코트</t>
  </si>
  <si>
    <t>REPAIR NAIL 02</t>
  </si>
  <si>
    <t>TF305</t>
  </si>
  <si>
    <t>fmgt.N리페어네일03퀵드라이탑코트</t>
  </si>
  <si>
    <t>REPAIR NAIL 03</t>
  </si>
  <si>
    <t>TF306</t>
  </si>
  <si>
    <t>fmgt.N리페어네일04칼슘밀크젤</t>
  </si>
  <si>
    <t>REPAIR NAIL 04</t>
  </si>
  <si>
    <t>TF307</t>
  </si>
  <si>
    <t>fmgt.N리페어네일05핑크네일영양제</t>
  </si>
  <si>
    <t>REPAIR NAIL 05</t>
  </si>
  <si>
    <t>TF308</t>
  </si>
  <si>
    <t>fmgt.N리페어네일06다이아네일강화제</t>
  </si>
  <si>
    <t>REPAIR NAIL 06</t>
  </si>
  <si>
    <t>TF309</t>
  </si>
  <si>
    <t>fmgt.N리페어네일07큐티클오일</t>
  </si>
  <si>
    <t>REPAIR NAIL 07</t>
  </si>
  <si>
    <t>TF310</t>
  </si>
  <si>
    <t>fmgt.N리페어네일08큐티클리무버</t>
  </si>
  <si>
    <t>REPAIR NAIL 08</t>
  </si>
  <si>
    <t>TF311</t>
  </si>
  <si>
    <t>fmgt.L루즈트루매트01코듀로이베이지</t>
  </si>
  <si>
    <t>ROUGE TRUE MATTE 01</t>
  </si>
  <si>
    <t>TF312</t>
  </si>
  <si>
    <t>fmgt.L루즈트루매트02브라운실루엣</t>
  </si>
  <si>
    <t>ROUGE TRUE MATTE 02</t>
  </si>
  <si>
    <t>TF313</t>
  </si>
  <si>
    <t>fmgt.L루즈트루매트03브릿지코랄</t>
  </si>
  <si>
    <t>ROUGE TRUE MATTE 03</t>
  </si>
  <si>
    <t>TF314</t>
  </si>
  <si>
    <t>fmgt.L루즈트루매트04피치코랄</t>
  </si>
  <si>
    <t>ROUGE TRUE MATTE 04</t>
  </si>
  <si>
    <t>TF315</t>
  </si>
  <si>
    <t>fmgt.L루즈트루매트05코랄아이콘</t>
  </si>
  <si>
    <t>ROUGE TRUE MATTE 05</t>
  </si>
  <si>
    <t>TF316</t>
  </si>
  <si>
    <t>fmgt.L루즈트루매트06페스티벌레드</t>
  </si>
  <si>
    <t>ROUGE TRUE MATTE 06</t>
  </si>
  <si>
    <t>TF317</t>
  </si>
  <si>
    <t>fmgt.L루즈트루매트07레드파우치</t>
  </si>
  <si>
    <t>ROUGE TRUE MATTE 07</t>
  </si>
  <si>
    <t>TF318</t>
  </si>
  <si>
    <t>fmgt.L루즈트루매트08스트로체리주스</t>
  </si>
  <si>
    <t>ROUGE TRUE MATTE 08</t>
  </si>
  <si>
    <t>TF319</t>
  </si>
  <si>
    <t>fmgt.L루즈트루매트09핑크레이스업</t>
  </si>
  <si>
    <t>ROUGE TRUE MATTE 09</t>
  </si>
  <si>
    <t>TF320</t>
  </si>
  <si>
    <t>fmgt.L루즈트루매트10벨벳핑크</t>
  </si>
  <si>
    <t>ROUGE TRUE MATTE 10</t>
  </si>
  <si>
    <t>TF321</t>
  </si>
  <si>
    <t>TF322</t>
  </si>
  <si>
    <t>TF323</t>
  </si>
  <si>
    <t>TF324</t>
  </si>
  <si>
    <t>TF325</t>
  </si>
  <si>
    <t>fmgt.L틴트글로우05레드페탈</t>
  </si>
  <si>
    <t>THEFACESHOP TINT GLOW 05 Red petal</t>
  </si>
  <si>
    <t>TF326</t>
  </si>
  <si>
    <t>fmgt.B.잉크래스팅파우더FD.V201.본품</t>
  </si>
  <si>
    <t>fmgt.INK LASTING POWDER FOUNDATION..V201</t>
  </si>
  <si>
    <t>TF327</t>
  </si>
  <si>
    <t>fmgt.B.잉크래스팅파우더FD.V203.본품</t>
  </si>
  <si>
    <t>fmgt.INK LASTING POWDER FOUNDATION..V203</t>
  </si>
  <si>
    <t>TF328</t>
  </si>
  <si>
    <t>TF329</t>
  </si>
  <si>
    <t>TF330</t>
  </si>
  <si>
    <t>fmgt.B.잉크래스팅퍼펙트비비.V201</t>
  </si>
  <si>
    <t>THE FACE SHOP INKLASTING PERFECT BB V201</t>
  </si>
  <si>
    <t>TF331</t>
  </si>
  <si>
    <t>fmgt.B.잉크래스팅퍼펙트비비.V203</t>
  </si>
  <si>
    <t>THE FACE SHOP INKLASTING PERFECT BB V203</t>
  </si>
  <si>
    <t>TF332</t>
  </si>
  <si>
    <t>fmgt.B.잉크래스팅라이트비비.V201</t>
  </si>
  <si>
    <t>THE FACE SHOP INKLASTING LIGHT BB V201</t>
  </si>
  <si>
    <t>TF333</t>
  </si>
  <si>
    <t>fmgt.B.잉크래스팅라이트비비.V203</t>
  </si>
  <si>
    <t>THE FACE SHOP INKLASTING LIGHT BB V203</t>
  </si>
  <si>
    <t>TF334</t>
  </si>
  <si>
    <t>TF335</t>
  </si>
  <si>
    <t>fmgt.L루즈파우더매트01베이지파우더</t>
  </si>
  <si>
    <t>ROUGE POWDER MATTE 01</t>
  </si>
  <si>
    <t>TF336</t>
  </si>
  <si>
    <t>fmgt.L루즈파우더매트02코랄파우더</t>
  </si>
  <si>
    <t>ROUGE POWDER MATTE 02</t>
  </si>
  <si>
    <t>TF337</t>
  </si>
  <si>
    <t>fmgt.L루즈파우더매트03로즈파우더</t>
  </si>
  <si>
    <t>ROUGE POWDER MATTE 03</t>
  </si>
  <si>
    <t>TF338</t>
  </si>
  <si>
    <t>fmgt.L루즈파우더매트04레드파우더</t>
  </si>
  <si>
    <t>ROUGE POWDER MATTE 04</t>
  </si>
  <si>
    <t>TF339</t>
  </si>
  <si>
    <t>fmgt.L루즈파우더매트05베리파우더</t>
  </si>
  <si>
    <t>ROUGE POWDER MATTE 05</t>
  </si>
  <si>
    <t>TF340</t>
  </si>
  <si>
    <t>fmgt.L루즈파우더매트06플럼파우더</t>
  </si>
  <si>
    <t>ROUGE POWDER MATTE 06</t>
  </si>
  <si>
    <t>TF341</t>
  </si>
  <si>
    <t>TF342</t>
  </si>
  <si>
    <t>TF343</t>
  </si>
  <si>
    <t>TF344</t>
  </si>
  <si>
    <t>TF345</t>
  </si>
  <si>
    <t>TF346</t>
  </si>
  <si>
    <t>TF347</t>
  </si>
  <si>
    <t>fmgt.N스타일네일33루바브레드</t>
  </si>
  <si>
    <t>STYLE NAIL 33(FW)</t>
  </si>
  <si>
    <t>TF348</t>
  </si>
  <si>
    <t>fmgt.N스타일네일34벨벳와인</t>
  </si>
  <si>
    <t>STYLE NAIL 34(FW)</t>
  </si>
  <si>
    <t>TF349</t>
  </si>
  <si>
    <t>fmgt.N스타일네일35멜팅쇼콜라</t>
  </si>
  <si>
    <t>STYLE NAIL 35(FW)</t>
  </si>
  <si>
    <t>TF350</t>
  </si>
  <si>
    <t>fmgt.N스타일네일36브론즈브라운</t>
  </si>
  <si>
    <t>STYLE NAIL 36(FW)</t>
  </si>
  <si>
    <t>TF351</t>
  </si>
  <si>
    <t>fmgt.N스타일네일37엠버옐로우</t>
  </si>
  <si>
    <t>STYLE NAIL 37(FW)</t>
  </si>
  <si>
    <t>TF352</t>
  </si>
  <si>
    <t>fmgt.N스타일네일38페리도트카키</t>
  </si>
  <si>
    <t>STYLE NAIL 38(FW)</t>
  </si>
  <si>
    <t>TF353</t>
  </si>
  <si>
    <t>fmgt.N스타일네일39딥그린레더</t>
  </si>
  <si>
    <t>STYLE NAIL 39(FW)</t>
  </si>
  <si>
    <t>TF354</t>
  </si>
  <si>
    <t>fmgt.N스타일네일40퍼플칼세도니</t>
  </si>
  <si>
    <t>STYLE NAIL 40(FW)</t>
  </si>
  <si>
    <t>TF355</t>
  </si>
  <si>
    <t>fmgt.L루즈샤인비비드01시트론베이지</t>
  </si>
  <si>
    <t>ROUGE SHINE VIVID 01</t>
  </si>
  <si>
    <t>TF356</t>
  </si>
  <si>
    <t>fmgt.L루즈샤인비비드02블루밍베이지</t>
  </si>
  <si>
    <t>ROUGE SHINE VIVID 02</t>
  </si>
  <si>
    <t>TF357</t>
  </si>
  <si>
    <t>fmgt.L루즈샤인비비드03오렌지쉐이크</t>
  </si>
  <si>
    <t>ROUGE SHINE VIVID 03</t>
  </si>
  <si>
    <t>TF358</t>
  </si>
  <si>
    <t>fmgt.L루즈샤인비비드04선라이즈레드</t>
  </si>
  <si>
    <t>ROUGE SHINE VIVID 04</t>
  </si>
  <si>
    <t>TF359</t>
  </si>
  <si>
    <t>fmgt.L루즈샤인비비드05젤리레드</t>
  </si>
  <si>
    <t>ROUGE SHINE VIVID 05</t>
  </si>
  <si>
    <t>TF360</t>
  </si>
  <si>
    <t>fmgt.L루즈샤인비비드06레드가든</t>
  </si>
  <si>
    <t>ROUGE SHINE VIVID 06</t>
  </si>
  <si>
    <t>TF361</t>
  </si>
  <si>
    <t>fmgt.L루즈샤인비비드07크랜베리레드</t>
  </si>
  <si>
    <t>ROUGE SHINE VIVID 07</t>
  </si>
  <si>
    <t>TF362</t>
  </si>
  <si>
    <t>fmgt.L루즈샤인비비드08핑크필터</t>
  </si>
  <si>
    <t>ROUGE SHINE VIVID 08</t>
  </si>
  <si>
    <t>TF363</t>
  </si>
  <si>
    <t>fmgt.L루즈샤인비비드09플럼핑크</t>
  </si>
  <si>
    <t>ROUGE SHINE VIVID 09</t>
  </si>
  <si>
    <t>TF364</t>
  </si>
  <si>
    <t>fmgt.L루즈샤인비비드10베이크드로즈</t>
  </si>
  <si>
    <t>ROUGE SHINE VIVID 10</t>
  </si>
  <si>
    <t>TF365</t>
  </si>
  <si>
    <t>TF366</t>
  </si>
  <si>
    <t>fmgt.N.크리스탈쥬얼스티커2크리스탈오팔</t>
  </si>
  <si>
    <t>STYLING CRYSTAL JEWEL STICKER 02</t>
  </si>
  <si>
    <t>TF367</t>
  </si>
  <si>
    <t>fmgt.N.크리스탈쥬얼스티커3아쿠아마린</t>
  </si>
  <si>
    <t>STYLING CRYSTAL JEWEL STICKER 03</t>
  </si>
  <si>
    <t>TF368</t>
  </si>
  <si>
    <t>fmgt.N.크리스탈쥬얼스티커4로즈쿼츠</t>
  </si>
  <si>
    <t>THE FACE SHOP Crystal Jewel Sticker 04 Rose Quartz</t>
  </si>
  <si>
    <t>TF369</t>
  </si>
  <si>
    <t>fmgt.N.크리스탈쥬얼스티커5루비레드</t>
  </si>
  <si>
    <t>THE FACE SHOP Crystal Jewel Sticker 05 Ruby Red</t>
  </si>
  <si>
    <t>TF370</t>
  </si>
  <si>
    <t>fmgt.B.마이크로웨어팩트리필</t>
  </si>
  <si>
    <t>MICRO WEAR COMPACT REFILL</t>
  </si>
  <si>
    <t>TF371</t>
  </si>
  <si>
    <t>fmgt.B.골드콜라겐.앰플커버케익.201</t>
  </si>
  <si>
    <t>FMGT.B.GOLDCOLLAGEN.AMPOULECOVERCAKE201</t>
  </si>
  <si>
    <t>TF372</t>
  </si>
  <si>
    <t>fmgt.B.골드콜라겐.앰플커버케익.203</t>
  </si>
  <si>
    <t>FMGT.B.GOLDCOLLAGEN.AMPOULECOVERCAKE203</t>
  </si>
  <si>
    <t>TF373</t>
  </si>
  <si>
    <t>fmgt.B.골드콜라겐.앰플커버케익.201(리필)</t>
  </si>
  <si>
    <t>FMGT.B.GOLDCOLLAGEN.AMPOULECOVERCAKE201(REFILL)</t>
  </si>
  <si>
    <t>TF374</t>
  </si>
  <si>
    <t>fmgt.B.골드콜라겐.앰플커버케익.203(리필)</t>
  </si>
  <si>
    <t>FMGT.B.GOLDCOLLAGEN.AMPOULECOVERCAKE203(REFILL)</t>
  </si>
  <si>
    <t>TF375</t>
  </si>
  <si>
    <t>fmgt.B.골드콜라겐.앰플광파데.201</t>
  </si>
  <si>
    <t>FMGT.B.GOLDCOLLAGEN.AMPOULEGLOWFD201</t>
  </si>
  <si>
    <t>TF376</t>
  </si>
  <si>
    <t>fmgt.B.골드콜라겐.앰플광파데.203</t>
  </si>
  <si>
    <t>FMGT.B.GOLDCOLLAGEN.AMPOULEGLOWFD203</t>
  </si>
  <si>
    <t>TF377</t>
  </si>
  <si>
    <t>fmgt.B.골드콜라겐.앰플광파데.201(리필)</t>
  </si>
  <si>
    <t>FMGT.B.GOLDCOLLAGEN.AMPOULEGLOWFD201(REFILL)</t>
  </si>
  <si>
    <t>TF378</t>
  </si>
  <si>
    <t>fmgt.B.골드콜라겐.앰플광파데.203(리필)</t>
  </si>
  <si>
    <t>FMGT.B.GOLDCOLLAGEN.AMPOULEGLOWFD203(REFILL)</t>
  </si>
  <si>
    <t>TF379</t>
  </si>
  <si>
    <t>fmgt.B.골드콜라겐.앰플투웨이팩트.201</t>
  </si>
  <si>
    <t>FMGT.B.GOLDCOLLAGEN.AMPOULETWOWAY201</t>
  </si>
  <si>
    <t>TF380</t>
  </si>
  <si>
    <t>fmgt.B.골드콜라겐.앰플투웨이팩트.203</t>
  </si>
  <si>
    <t>FMGT.B.GOLDCOLLAGEN.AMPOULETWOWAY203</t>
  </si>
  <si>
    <t>TF381</t>
  </si>
  <si>
    <t>fmgt.B.골드콜라겐.앰플투웨이.201(리필)</t>
  </si>
  <si>
    <t>FMGT.B.GOLDCOLLAGEN.AMPOULETWOWAY201(REFILL)</t>
  </si>
  <si>
    <t>TF382</t>
  </si>
  <si>
    <t>fmgt.B.골드콜라겐.앰플투웨이.203(리필)</t>
  </si>
  <si>
    <t>FMGT.B.GOLDCOLLAGEN.AMPOULETWOWAY203(REFILL)</t>
  </si>
  <si>
    <t>TF383</t>
  </si>
  <si>
    <t>fmgt.B.골드콜라겐.앰플메베01핑크</t>
  </si>
  <si>
    <t>FMGT.B.GOLDCOLLAGEN.AMPOULEMAKEUPBASE01PINK</t>
  </si>
  <si>
    <t>TF384</t>
  </si>
  <si>
    <t>fmgt.B.골드콜라겐.앰플메베02그린</t>
  </si>
  <si>
    <t>fmgt.B.Gold Collagen. Ampoule Makeup Base 02 Mint</t>
  </si>
  <si>
    <t>TF385</t>
  </si>
  <si>
    <t>fmgt.B.골드콜라겐.앰플파데201</t>
  </si>
  <si>
    <t>FMGT.B.GOLDCOLLAGEN.AMPOULEFOUNDATION201</t>
  </si>
  <si>
    <t>TF386</t>
  </si>
  <si>
    <t>fmgt.B.골드콜라겐.앰플파데203</t>
  </si>
  <si>
    <t>FMGT.B.GOLDCOLLAGEN.AMPOULEFOUNDATION203</t>
  </si>
  <si>
    <t>TF387</t>
  </si>
  <si>
    <t>TF388</t>
  </si>
  <si>
    <t>TF389</t>
  </si>
  <si>
    <t>fmgt.L립케어스틱02석류.AVON</t>
  </si>
  <si>
    <t>TF390</t>
  </si>
  <si>
    <t>fmgt.L립스크럽.AVON</t>
  </si>
  <si>
    <t>LIP SCRUB</t>
  </si>
  <si>
    <t>TF391</t>
  </si>
  <si>
    <t>TF392</t>
  </si>
  <si>
    <t>TF393</t>
  </si>
  <si>
    <t>TF394</t>
  </si>
  <si>
    <t>TF395</t>
  </si>
  <si>
    <t>TF396</t>
  </si>
  <si>
    <t>TF397</t>
  </si>
  <si>
    <t>fmgt.B.골드콜라겐.앰플럭셔리베이스</t>
  </si>
  <si>
    <t>THEFACESHOP GOLD COLLAGEN AMPOULE LUXURY BASE</t>
  </si>
  <si>
    <t>TF398</t>
  </si>
  <si>
    <t>fmgt.E모노팝멀티팔레트</t>
  </si>
  <si>
    <t>MONON POP MULTI PALETTE</t>
  </si>
  <si>
    <t>TF399</t>
  </si>
  <si>
    <t>TF400</t>
  </si>
  <si>
    <t>fmgt.B.피지잡는수분쿠션EX.V205.리필</t>
  </si>
  <si>
    <t>OIL CONTROL WATER CUSHION EX V205 REFILL</t>
  </si>
  <si>
    <t>TF401</t>
  </si>
  <si>
    <t>fmgt.B.골드콜라겐.앰플투웨이팩트.205</t>
  </si>
  <si>
    <t>FMGT.B.GOLDCOLLAGEN.AMPOULETWOWAY205</t>
  </si>
  <si>
    <t>TF402</t>
  </si>
  <si>
    <t>fmgt.B.골드콜라겐.앰플투웨이.205.리필</t>
  </si>
  <si>
    <t>FMGT.B.GOLDCOLLAGEN.AMPOULETWOWAY205(REFILL)</t>
  </si>
  <si>
    <t>TF403</t>
  </si>
  <si>
    <t>fmgt.L플랫투톤스틱06더블업핑크</t>
  </si>
  <si>
    <t>FLAT TWO-TONE STICK 06 DOUBLE-UP PINK</t>
  </si>
  <si>
    <t>TF404</t>
  </si>
  <si>
    <t>fmgt.L잉크쉬어매트립스틱01허밍브라운</t>
  </si>
  <si>
    <t>INK SHEER MATTE LIPSTICK 01</t>
  </si>
  <si>
    <t>TF405</t>
  </si>
  <si>
    <t>fmgt.L잉크쉬어매트립스틱02베이지레터</t>
  </si>
  <si>
    <t>INK SHEER MATTE LIPSTICK 02</t>
  </si>
  <si>
    <t>TF406</t>
  </si>
  <si>
    <t>fmgt.L잉크쉬어매트립스틱03로즈러쉬</t>
  </si>
  <si>
    <t>INK SHEER MATTE LIPSTICK 03</t>
  </si>
  <si>
    <t>TF407</t>
  </si>
  <si>
    <t>fmgt.L잉크쉬어매트립스틱04캔디드코랄</t>
  </si>
  <si>
    <t>INK SHEER MATTE LIPSTICK 04</t>
  </si>
  <si>
    <t>TF408</t>
  </si>
  <si>
    <t>fmgt.L잉크쉬어매트립스틱05오렌지클라우드</t>
  </si>
  <si>
    <t>INK SHEER MATTE LIPSTICK 05</t>
  </si>
  <si>
    <t>TF409</t>
  </si>
  <si>
    <t>fmgt.L잉크쉬어매트립스틱06키튼오렌지</t>
  </si>
  <si>
    <t>INK SHEER MATTE LIPSTICK 06</t>
  </si>
  <si>
    <t>TF410</t>
  </si>
  <si>
    <t>fmgt.L잉크쉬어매트립스틱07페어링레드</t>
  </si>
  <si>
    <t>INK SHEER MATTE LIPSTICK 07</t>
  </si>
  <si>
    <t>TF411</t>
  </si>
  <si>
    <t>fmgt.L잉크쉬어매트립스틱08레드위켄드</t>
  </si>
  <si>
    <t>INK SHEER MATTE LIPSTICK 08</t>
  </si>
  <si>
    <t>TF412</t>
  </si>
  <si>
    <t>fmgt.L잉크쉬어매트립스틱09지젤핑크</t>
  </si>
  <si>
    <t>INK SHEER MATTE LIPSTICK 09</t>
  </si>
  <si>
    <t>TF413</t>
  </si>
  <si>
    <t>fmgt.L잉크쉬어매트립스틱10핑크슬릭</t>
  </si>
  <si>
    <t>INK SHEER MATTE LIPSTICK 10</t>
  </si>
  <si>
    <t>TF414</t>
  </si>
  <si>
    <t>fmgt.L잉크블러틴트05블러쉬베이지</t>
  </si>
  <si>
    <t>THEFACESHOP INK BLUR LIP TINT 05 Blushed Beige</t>
  </si>
  <si>
    <t>TF415</t>
  </si>
  <si>
    <t>fmgt.L잉크블러틴트06어게인핑크</t>
  </si>
  <si>
    <t>THEFACESHOP INK BLUR LIP TINT 06 Again pink</t>
  </si>
  <si>
    <t>TF416</t>
  </si>
  <si>
    <t>fmgt.L잉크블러틴트07포커스레드</t>
  </si>
  <si>
    <t>THEFACESHOP INK BLUR LIP TINT 07 Focus red</t>
  </si>
  <si>
    <t>TF417</t>
  </si>
  <si>
    <t>fmgt.L잉크블러틴트08칠리페퍼</t>
  </si>
  <si>
    <t>THEFACESHOP INK BLUR LIP TINT 08 chilli pepper</t>
  </si>
  <si>
    <t>TF418</t>
  </si>
  <si>
    <t>TF419</t>
  </si>
  <si>
    <t>TF420</t>
  </si>
  <si>
    <t>TF421</t>
  </si>
  <si>
    <t>TF422</t>
  </si>
  <si>
    <t>TF423</t>
  </si>
  <si>
    <t>TF424</t>
  </si>
  <si>
    <t>TF425</t>
  </si>
  <si>
    <t>TF426</t>
  </si>
  <si>
    <t>TF427</t>
  </si>
  <si>
    <t>TF428</t>
  </si>
  <si>
    <t>TF429</t>
  </si>
  <si>
    <t>fmgt.B.잉크래스팅파운데이션슬림핏.V205</t>
  </si>
  <si>
    <t>INK LASTING FOUNDATION SLIM FIT V205</t>
  </si>
  <si>
    <t>TF430</t>
  </si>
  <si>
    <t>fmgt.B.잉크래스팅파운데이션슬림핏.V207</t>
  </si>
  <si>
    <t>INK LASTING FOUNDATION SLIM FIT V207</t>
  </si>
  <si>
    <t>TF431</t>
  </si>
  <si>
    <t>fmgt.L플랫투톤스틱01오렌지인투코랄</t>
  </si>
  <si>
    <t>FLAT TWO-TONE STICK 01 ORANGE INTO CORAL</t>
  </si>
  <si>
    <t>TF432</t>
  </si>
  <si>
    <t>fmgt.L플랫투톤스틱02코랄롤링핑크</t>
  </si>
  <si>
    <t>FLAT TWO-TONE STICK 02 ROLLING CORAL PINK</t>
  </si>
  <si>
    <t>TF433</t>
  </si>
  <si>
    <t>fmgt.L플랫투톤스틱03오렌지밋츠레드</t>
  </si>
  <si>
    <t>FLAT TWO-TONE STICK 03 ORANGE MEETS RED</t>
  </si>
  <si>
    <t>TF434</t>
  </si>
  <si>
    <t>fmgt.L플랫투톤스틱04브라운이펙트</t>
  </si>
  <si>
    <t>FLAT TWO-TONE STICK 04 BROWN EFFECT</t>
  </si>
  <si>
    <t>TF435</t>
  </si>
  <si>
    <t>fmgt.L플랫투톤스틱05핑크딜라이트</t>
  </si>
  <si>
    <t>FLAT TWO-TONE STICK 05 PINK DELIGHT</t>
  </si>
  <si>
    <t>TF436</t>
  </si>
  <si>
    <t>fmgt.N.스타일링풀팁_20SS_솔드아웃블랙</t>
  </si>
  <si>
    <t>FULLCOVER_NAIL_SICKER_20SS01</t>
  </si>
  <si>
    <t>TF437</t>
  </si>
  <si>
    <t>fmgt.N.스타일링풀팁_20SS_선샤인허그</t>
  </si>
  <si>
    <t>FULLCOVER_NAIL_SICKER_20SS02</t>
  </si>
  <si>
    <t>TF438</t>
  </si>
  <si>
    <t>fmgt.N.스타일링풀팁_20SS_핑크팩토리</t>
  </si>
  <si>
    <t>FULLCOVER_NAIL_SICKER_20SS03</t>
  </si>
  <si>
    <t>TF439</t>
  </si>
  <si>
    <t>fmgt.N.스타일링풀팁_20SS_그린플래시</t>
  </si>
  <si>
    <t>FULLCOVER_NAIL_SICKER_20SS04</t>
  </si>
  <si>
    <t>TF440</t>
  </si>
  <si>
    <t>fmgt.N.스타일링풀팁_20SS_블루문</t>
  </si>
  <si>
    <t>FULLCOVER_NAIL_SICKER_20SS05</t>
  </si>
  <si>
    <t>TF441</t>
  </si>
  <si>
    <t>fmgt.N.스타일링풀팁_20SS_애타는퍼플</t>
  </si>
  <si>
    <t>FULLCOVER_NAIL_SICKER_20SS06</t>
  </si>
  <si>
    <t>TF442</t>
  </si>
  <si>
    <t>fmgt.N.스타일링풀팁_20SS_브라운웨이브</t>
  </si>
  <si>
    <t>FULLCOVER_NAIL_SICKER_20SS07</t>
  </si>
  <si>
    <t>TF443</t>
  </si>
  <si>
    <t>fmgt.N.스타일링풀팁_20SS_콩닥콩닥레드</t>
  </si>
  <si>
    <t>FULLCOVER_NAIL_SICKER_20SS08</t>
  </si>
  <si>
    <t>TF444</t>
  </si>
  <si>
    <t>fmgt.N.스타일링풀팁_20SS_솔드아웃베이지</t>
  </si>
  <si>
    <t>FULLCOVER_NAIL_SICKER_20SS09</t>
  </si>
  <si>
    <t>TF445</t>
  </si>
  <si>
    <t>fmgt.N.스타일링풀팁_20SS_위크앤드핑크</t>
  </si>
  <si>
    <t>FULLCOVER_NAIL_SICKER_20SS10</t>
  </si>
  <si>
    <t>TF446</t>
  </si>
  <si>
    <t>fmgt.E브로우래스팅프루프펜슬EX01라이트</t>
  </si>
  <si>
    <t>BROWLASTING PROOF PENCIL 01</t>
  </si>
  <si>
    <t>TF447</t>
  </si>
  <si>
    <t>fmgt.E브로우래스팅프루프펜슬EX02브라운</t>
  </si>
  <si>
    <t>BROWLASTING PROOF PENCIL 02</t>
  </si>
  <si>
    <t>TF448</t>
  </si>
  <si>
    <t>fmgt.E브로우래스팅프루프펜슬EX03다크</t>
  </si>
  <si>
    <t>BROWLASTING PROOF PENCIL 03</t>
  </si>
  <si>
    <t>TF449</t>
  </si>
  <si>
    <t>fmgt.E브로우래스팅프루프펜슬EX04그레이</t>
  </si>
  <si>
    <t>BROWLASTING PROOF PENCIL 04</t>
  </si>
  <si>
    <t>TF450</t>
  </si>
  <si>
    <t>fmgt.E브로우래스팅프루프펜슬EX05다크그레</t>
  </si>
  <si>
    <t>BROWLASTING PROOF PENCIL 05</t>
  </si>
  <si>
    <t>TF451</t>
  </si>
  <si>
    <t>fmgt.E잉크프루프브러쉬펜라이너NEW01</t>
  </si>
  <si>
    <t>INKPROOF BRUSH PEN LINER 01</t>
  </si>
  <si>
    <t>TF452</t>
  </si>
  <si>
    <t>fmgt.E잉크프루프브러쉬펜라이너NEW02</t>
  </si>
  <si>
    <t>INKPROOF BRUSH PEN LINER 02</t>
  </si>
  <si>
    <t>TF453</t>
  </si>
  <si>
    <t>fmgt.E브로우마스터슬림펜슬01그레이브라운</t>
  </si>
  <si>
    <t>BROW MASTER SLIM PENCIL 01 GRAY BROWN</t>
  </si>
  <si>
    <t>TF454</t>
  </si>
  <si>
    <t>fmgt.E브로우마스터슬림펜슬02브라운</t>
  </si>
  <si>
    <t>BROW MASTER SLIM PENCIL 02 BROWN</t>
  </si>
  <si>
    <t>TF455</t>
  </si>
  <si>
    <t>fmgt.E브로우마스터슬림펜슬03누디브라운</t>
  </si>
  <si>
    <t>BROW MASTER SLIM PENCIL 03 NUDY BROWN</t>
  </si>
  <si>
    <t>TF456</t>
  </si>
  <si>
    <t>fmgt.E브로우마스터슬림펜슬04다크브라운</t>
  </si>
  <si>
    <t>BROW MASTER SLIM PENCIL 04 DARK BROWN</t>
  </si>
  <si>
    <t>TF457</t>
  </si>
  <si>
    <t>TF458</t>
  </si>
  <si>
    <t>fmgt.E메탈릭리퀴드섀도우02슈가베일</t>
  </si>
  <si>
    <t>METALLIC CUBE LIQUID EYESHADOW 02</t>
  </si>
  <si>
    <t>TF459</t>
  </si>
  <si>
    <t>fmgt.E메탈릭리퀴드섀도우03티어베일</t>
  </si>
  <si>
    <t>METALLIC CUBE LIQUID EYESHADOW 03</t>
  </si>
  <si>
    <t>TF460</t>
  </si>
  <si>
    <t>fmgt.E메탈릭리퀴드섀도우04골든토프</t>
  </si>
  <si>
    <t>METALLIC CUBE LIQUID EYESHADOW 04</t>
  </si>
  <si>
    <t>TF461</t>
  </si>
  <si>
    <t>fmgt.E메탈릭리퀴드섀도우05더스티로즈</t>
  </si>
  <si>
    <t>METALLIC CUBE LIQUID EYESHADOW 05</t>
  </si>
  <si>
    <t>TF462</t>
  </si>
  <si>
    <t>fmgt.N리페어네일09애프터스티커오일</t>
  </si>
  <si>
    <t>REPAIR NAIL AFTER STICKER OIL</t>
  </si>
  <si>
    <t>TF463</t>
  </si>
  <si>
    <t>fmgt.N리페어네일10네일리치밤</t>
  </si>
  <si>
    <t>REPAIR NAIL NAIL RICH BALM</t>
  </si>
  <si>
    <t>TF464</t>
  </si>
  <si>
    <t>fmgt.N리페어네일11트리플오일그린</t>
  </si>
  <si>
    <t>REPAIR NAIL TRIPLE OIL GREEN</t>
  </si>
  <si>
    <t>TF465</t>
  </si>
  <si>
    <t>fmgt.N리페어네일12트리플오일레드</t>
  </si>
  <si>
    <t>REPAIR NAIL TRIPLE OIL RED</t>
  </si>
  <si>
    <t>TF466</t>
  </si>
  <si>
    <t>TF467</t>
  </si>
  <si>
    <t>TF468</t>
  </si>
  <si>
    <t>TF469</t>
  </si>
  <si>
    <t>TF470</t>
  </si>
  <si>
    <t>TF471</t>
  </si>
  <si>
    <t>TF472</t>
  </si>
  <si>
    <t>TF473</t>
  </si>
  <si>
    <t>TF474</t>
  </si>
  <si>
    <t>TF475</t>
  </si>
  <si>
    <t>TF476</t>
  </si>
  <si>
    <t>TF477</t>
  </si>
  <si>
    <t>색조.골드콜라겐마커펜아이라이너02브라운</t>
  </si>
  <si>
    <t>COLLAGEN EYELINER PEN</t>
  </si>
  <si>
    <t>TF478</t>
  </si>
  <si>
    <t>TF479</t>
  </si>
  <si>
    <t>색조.E잉크젤펜슬라이너01뉴욕블랙</t>
  </si>
  <si>
    <t>INKGEL PENCIL EYELINER 01 NEW YORK BLACK</t>
  </si>
  <si>
    <t>TF480</t>
  </si>
  <si>
    <t>색조.E잉크젤펜슬라이너02블랙캐비어</t>
  </si>
  <si>
    <t>INKGEL PENCIL EYELINER 02 BLACK CAVIAR</t>
  </si>
  <si>
    <t>TF481</t>
  </si>
  <si>
    <t>색조.E잉크젤펜슬라이너03시애틀브라운</t>
  </si>
  <si>
    <t>INKGEL PENCIL EYELINER 03 SEATLE BROWN</t>
  </si>
  <si>
    <t>TF482</t>
  </si>
  <si>
    <t>색조.E잉크젤펜슬라이너04초코라떼</t>
  </si>
  <si>
    <t>INKGEL PENCIL EYELINER 04 CHOCO LATTE</t>
  </si>
  <si>
    <t>TF483</t>
  </si>
  <si>
    <t>TF484</t>
  </si>
  <si>
    <t>TF485</t>
  </si>
  <si>
    <t>TF486</t>
  </si>
  <si>
    <t>TF487</t>
  </si>
  <si>
    <t>TF488</t>
  </si>
  <si>
    <t>색조.골드콜라겐마커펜아이라이너01</t>
  </si>
  <si>
    <t>TFS.GOLD COLLAGEN MARKER EYELINER.01</t>
  </si>
  <si>
    <t>TF489</t>
  </si>
  <si>
    <t>TF490</t>
  </si>
  <si>
    <t>FMGT.T.데일리.족집게</t>
  </si>
  <si>
    <t>fmgt.T.DAILY BEAUTY TOOLS TWEEZER</t>
  </si>
  <si>
    <t>TF491</t>
  </si>
  <si>
    <t>TF492</t>
  </si>
  <si>
    <t>TF493</t>
  </si>
  <si>
    <t>TF494</t>
  </si>
  <si>
    <t>TF495</t>
  </si>
  <si>
    <t>색조.L플랫벨벳스틱런던레드RD01</t>
  </si>
  <si>
    <t>FLAT VELVET LIPSTICK RD01</t>
  </si>
  <si>
    <t>TF496</t>
  </si>
  <si>
    <t>FMGT.T.데일리.눈썹수정칼1단2P</t>
  </si>
  <si>
    <t>DAILY BEAUTY TOOLS EYEBROW TRIMMER 2P</t>
  </si>
  <si>
    <t>TF497</t>
  </si>
  <si>
    <t>FMGT.T.데일리.눈썹수정칼2단2P</t>
  </si>
  <si>
    <t>DAILY BEAUTY TOOLS FOLDING EYEBROW TRIMM</t>
  </si>
  <si>
    <t>TF498</t>
  </si>
  <si>
    <t>TF499</t>
  </si>
  <si>
    <t>색조.L플랫벨벳스틱비마이핑크PK02</t>
  </si>
  <si>
    <t>FLAT VELVET LIPSTICK PK02</t>
  </si>
  <si>
    <t>TF500</t>
  </si>
  <si>
    <t>TF501</t>
  </si>
  <si>
    <t>FMGT.T.데일리.마스크시트7P</t>
  </si>
  <si>
    <t>DAILY BEAUTY TOOLS MASK SHEET 7P</t>
  </si>
  <si>
    <t>TF502</t>
  </si>
  <si>
    <t>FMGT.T.데일리.숯곤약클렌징퍼프</t>
  </si>
  <si>
    <t>DAILY BEAUTY TOOLS CHARCOAL&amp;KONJAC CLEAS</t>
  </si>
  <si>
    <t>TF503</t>
  </si>
  <si>
    <t>FMGT.T.데일리.주름형헤어밴드</t>
  </si>
  <si>
    <t>DAILY BEAUTY TOOLS SCRUNCHIE HAIR BAND</t>
  </si>
  <si>
    <t>TF504</t>
  </si>
  <si>
    <t>FMGT.T.데일리.양면쌍꺼풀테이프</t>
  </si>
  <si>
    <t>fmgt.T.DAILY BEAUTY TOOLS DOUBLE- SIDED DOUBLE EYELID TAPE</t>
  </si>
  <si>
    <t>TF505</t>
  </si>
  <si>
    <t>FMGT.T.데일리.고급아이래쉬뷰러</t>
  </si>
  <si>
    <t>DAILY BEAUTY TOOLS PRO PREMIUM EYELASH C</t>
  </si>
  <si>
    <t>TF506</t>
  </si>
  <si>
    <t>FMGT.T.데일리.클렌징해면스폰지</t>
  </si>
  <si>
    <t>DAILY BEAUTY TOOLS CLEANSING SEA SPONGE</t>
  </si>
  <si>
    <t>TF507</t>
  </si>
  <si>
    <t>FMGT.T.데일리.아이래쉬뷰러</t>
  </si>
  <si>
    <t>DAILY BEAUTY TOOLS PRO EYELASH CURLER</t>
  </si>
  <si>
    <t>TF508</t>
  </si>
  <si>
    <t>FMGT.T.데일리.쌍꺼풀테이프</t>
  </si>
  <si>
    <t>fmgt.T.DAILY BEAUTY TOOLS EYELID TAPE</t>
  </si>
  <si>
    <t>TF509</t>
  </si>
  <si>
    <t>TF510</t>
  </si>
  <si>
    <t>색조.L플랫벨벳스틱멜로우코랄CR01</t>
  </si>
  <si>
    <t>FLAT VELVET LIPSTICK CR01 MELLOW CORAL</t>
  </si>
  <si>
    <t>TF511</t>
  </si>
  <si>
    <t>TF512</t>
  </si>
  <si>
    <t>색조.L플랫벨벳스틱핑크모먼트PK04</t>
  </si>
  <si>
    <t>FLAT VELVET LIPSTICK PK04 PINK MOMENT</t>
  </si>
  <si>
    <t>TF513</t>
  </si>
  <si>
    <t>TF514</t>
  </si>
  <si>
    <t>TF515</t>
  </si>
  <si>
    <t>TF516</t>
  </si>
  <si>
    <t>TF517</t>
  </si>
  <si>
    <t>색조.N스타일링네일스티커07쥬얼스파클</t>
  </si>
  <si>
    <t>THEFACESHOP STYLING NAIL STICKER 07 JEWEL SPARKLING</t>
  </si>
  <si>
    <t>TF518</t>
  </si>
  <si>
    <t>FMGT.T.데일리.미용가위</t>
  </si>
  <si>
    <t>DAILY BEAUTY TOOLS FACIAL SCISSORS</t>
  </si>
  <si>
    <t>TF519</t>
  </si>
  <si>
    <t>FMGT.T.데일리.여성용바디면도기</t>
  </si>
  <si>
    <t>DAILY BEAUTY TOOLS BODY SHAVER FOR WOMEN</t>
  </si>
  <si>
    <t>TF520</t>
  </si>
  <si>
    <t>FMGT.T.데일리.버블샤워볼</t>
  </si>
  <si>
    <t>DAILY BEAUTY TOOLS SHOWER PUFF</t>
  </si>
  <si>
    <t>TF521</t>
  </si>
  <si>
    <t>FMGT.T.데일리.손톱깎이</t>
  </si>
  <si>
    <t>DAILY BEAUTY TOOLS NAIL CLIPPER</t>
  </si>
  <si>
    <t>TF522</t>
  </si>
  <si>
    <t>FMGT.T.데일리.고급발밀이</t>
  </si>
  <si>
    <t>DAILY BEAUTY TOOLS CALLUS REMOVER</t>
  </si>
  <si>
    <t>TF523</t>
  </si>
  <si>
    <t>FMGT.T.데일리.배쓰타월</t>
  </si>
  <si>
    <t>DAILY BEAUTY TOOLS WASHCLOTH</t>
  </si>
  <si>
    <t>TF524</t>
  </si>
  <si>
    <t>FMGT.T.데일리.밀착NBR퍼프(원형)2P</t>
  </si>
  <si>
    <t>DAILY BEAUTY TOOLS ROUND NBR PUFF</t>
  </si>
  <si>
    <t>TF525</t>
  </si>
  <si>
    <t>FMGT.T.데일리.파스텔쿠션블러셔퍼프2P</t>
  </si>
  <si>
    <t>DAILY BEAUTY TOOLS PASTEL CUSHION BLUSHER PUFF</t>
  </si>
  <si>
    <t>TF526</t>
  </si>
  <si>
    <t>FMGT.T.데일리.무결점파우더퍼프</t>
  </si>
  <si>
    <t>DAILY BEAUTY TOOLS FLAWLESS POWDER PUFF</t>
  </si>
  <si>
    <t>TF527</t>
  </si>
  <si>
    <t>FMGT.T데일리.촉촉케론퍼프(90파이)&amp;케이스</t>
  </si>
  <si>
    <t>DAILY BEAUTY TOOLS LARGE ROUND CARON POWDER PUFF</t>
  </si>
  <si>
    <t>TF528</t>
  </si>
  <si>
    <t>FMGT.T.데일리.가래떡퍼프2P</t>
  </si>
  <si>
    <t>DAILY BEAUTY TOOLS ELLIPSE PUFF 2P</t>
  </si>
  <si>
    <t>TF529</t>
  </si>
  <si>
    <t>FMGT.T.데일리.뽀송후로킹퍼프(사각)2P</t>
  </si>
  <si>
    <t>DAILY BEAUTY TOOLS SQUARE FLOCKED PUFF 2P</t>
  </si>
  <si>
    <t>TF530</t>
  </si>
  <si>
    <t>TF531</t>
  </si>
  <si>
    <t>TF532</t>
  </si>
  <si>
    <t>TF533</t>
  </si>
  <si>
    <t>FMGT.N프로살롱네일푸셔</t>
  </si>
  <si>
    <t>PRO SALON NAIL PUSHER</t>
  </si>
  <si>
    <t>TF534</t>
  </si>
  <si>
    <t>FMGT.N프로살롱큐티클정리기</t>
  </si>
  <si>
    <t>PRO SALON CUTICLE TRIMMER</t>
  </si>
  <si>
    <t>TF535</t>
  </si>
  <si>
    <t>FMGT.N프로살롱네일에모리보드</t>
  </si>
  <si>
    <t>PRO SALON NAIL EMERY BOARD</t>
  </si>
  <si>
    <t>TF536</t>
  </si>
  <si>
    <t>FMGT.N프로살롱6WAY버퍼</t>
  </si>
  <si>
    <t>PRO SALON 6WAY BUFFER</t>
  </si>
  <si>
    <t>TF537</t>
  </si>
  <si>
    <t>FMGT.N프로살롱토우세퍼레이터</t>
  </si>
  <si>
    <t>PRO SALON TOE SEPARATOR</t>
  </si>
  <si>
    <t>TF538</t>
  </si>
  <si>
    <t>TF539</t>
  </si>
  <si>
    <t>FMGT.T데일리.펜슬깎이</t>
  </si>
  <si>
    <t>DAILY BEAUTY TOOLS PENCIL SHARPENER</t>
  </si>
  <si>
    <t>TF540</t>
  </si>
  <si>
    <t>FMGT.T데일리.다이아퍼프4P</t>
  </si>
  <si>
    <t>DAILY BEAUTY TOOLS DIAMOND PUFF</t>
  </si>
  <si>
    <t>TF541</t>
  </si>
  <si>
    <t>FMGT.T데일리.촉촉케론퍼프(원형)2P</t>
  </si>
  <si>
    <t>DAILY BEAUTY TOOLS ROUND CARON POWDER PUFF</t>
  </si>
  <si>
    <t>TF542</t>
  </si>
  <si>
    <t>FMGT.T데일리.뽀송후로킹퍼프(원형)2P</t>
  </si>
  <si>
    <t>DAILY BEAUTY TOOLS ROUND FLOCKED PUFF</t>
  </si>
  <si>
    <t>TF543</t>
  </si>
  <si>
    <t>FMGT.T데일리.에어피팅쿠션퍼프[커버]</t>
  </si>
  <si>
    <t>DAILY BEAUTY TOOLS AIR PUFF FULL COVERAGE</t>
  </si>
  <si>
    <t>TF544</t>
  </si>
  <si>
    <t>FMGT.T데일리.잉크래스팅퍼프</t>
  </si>
  <si>
    <t>DAILY BEAUTY TOOLS INK LASTING PUFF</t>
  </si>
  <si>
    <t>TF545</t>
  </si>
  <si>
    <t>FMGT.T데일리.에어피팅쿠션퍼프[밀착]</t>
  </si>
  <si>
    <t>DAILY BEAUTY TOOLS AIR PUFF SECOND SKIN</t>
  </si>
  <si>
    <t>TF546</t>
  </si>
  <si>
    <t>FMGT.T데일리.실속형메이크업스펀지20P</t>
  </si>
  <si>
    <t>DAILY BEAUTY TOOLS 20-PIECE MAKEUP SPONGE</t>
  </si>
  <si>
    <t>TF547</t>
  </si>
  <si>
    <t>FMGT.T데일리.카이일반눈썹칼3P</t>
  </si>
  <si>
    <t>DAILY BEAUTY TOOLS KAI EYE BROW RAZOR</t>
  </si>
  <si>
    <t>TF548</t>
  </si>
  <si>
    <t>FMGT.T데일리.카이휴대용뷰러NEW</t>
  </si>
  <si>
    <t>DAILY BEAUTY TOOLS KAI COMPACT EYELASH CURLER</t>
  </si>
  <si>
    <t>TF549</t>
  </si>
  <si>
    <t>FMGT.T판.화장솜20P</t>
  </si>
  <si>
    <t>COTTON FACIAL PAD 20P</t>
  </si>
  <si>
    <t>TF550</t>
  </si>
  <si>
    <t>MILD 100% COTTON FACIAL PAD</t>
  </si>
  <si>
    <t>TF551</t>
  </si>
  <si>
    <t>SILKY&amp;SOFT FACIAL PAD</t>
  </si>
  <si>
    <t>TF552</t>
  </si>
  <si>
    <t>FMGT.T데일리.멀티5겹화장솜</t>
  </si>
  <si>
    <t>MULTI 5 LAYER FACIAL PAD</t>
  </si>
  <si>
    <t>TF553</t>
  </si>
  <si>
    <t>FMGT.T데일리.코튼면봉300P</t>
  </si>
  <si>
    <t>COTTON SWABS</t>
  </si>
  <si>
    <t>TF554</t>
  </si>
  <si>
    <t>FMGT.T데일리.프리미엄면봉</t>
  </si>
  <si>
    <t>PREMIUM COTTON SWABS</t>
  </si>
  <si>
    <t>TF555</t>
  </si>
  <si>
    <t>FMGT.T데일리.마기름종이</t>
  </si>
  <si>
    <t>OIL BLOTTING LINENS</t>
  </si>
  <si>
    <t>TF556</t>
  </si>
  <si>
    <t>FMGT.T데일리.필름기름종이</t>
  </si>
  <si>
    <t>OIL BLOTTING FILMS</t>
  </si>
  <si>
    <t>TF557</t>
  </si>
  <si>
    <t>FMGT.T치크브러쉬</t>
  </si>
  <si>
    <t>fmgt.CHEEKBRUSH</t>
  </si>
  <si>
    <t>TF558</t>
  </si>
  <si>
    <t>FMGT.T멀티파우더브러쉬</t>
  </si>
  <si>
    <t>fmgt.MULTIPOWDERBRUSH</t>
  </si>
  <si>
    <t>TF559</t>
  </si>
  <si>
    <t>FMGT.T아이섀도우루비셀팁(4P)</t>
  </si>
  <si>
    <t>FMGT EYESHADOW RUBYCELL TIP (4P)</t>
  </si>
  <si>
    <t>TF560</t>
  </si>
  <si>
    <t>FMGT.T원터치립브러쉬</t>
  </si>
  <si>
    <t>fmgt.ONETOUCHLIPBRUSH</t>
  </si>
  <si>
    <t>TF561</t>
  </si>
  <si>
    <t>FMGT.T아이섀도우포인트브러쉬</t>
  </si>
  <si>
    <t>fmgt.EYESHADOWPOINTBRUSH</t>
  </si>
  <si>
    <t>TF562</t>
  </si>
  <si>
    <t>FMGT.T아이섀도우미디움브러쉬</t>
  </si>
  <si>
    <t>fmgt.EYESHADOWMEDIUMBRUSH</t>
  </si>
  <si>
    <t>TF563</t>
  </si>
  <si>
    <t>FMGT.T아이브로우듀얼브러쉬</t>
  </si>
  <si>
    <t>fmgt.EYEBROWDUALBRUSH</t>
  </si>
  <si>
    <t>TF564</t>
  </si>
  <si>
    <t>FMGT.T.아이라이너브러쉬</t>
  </si>
  <si>
    <t>fmgt.DEYELINERBRUSH</t>
  </si>
  <si>
    <t>TF565</t>
  </si>
  <si>
    <t>FMGT.T.데일리.도톰원형화장솜</t>
  </si>
  <si>
    <t>fmgt.T.Daily.Round Cotton Pad</t>
  </si>
  <si>
    <t>TF566</t>
  </si>
  <si>
    <t>TF567</t>
  </si>
  <si>
    <t>FMGT.T데일리.눈썹가위</t>
  </si>
  <si>
    <t>DAILY.eye brow trimmer</t>
  </si>
  <si>
    <t>TF568</t>
  </si>
  <si>
    <t>FMGT.T데일리.아래속눈썹뷰러</t>
  </si>
  <si>
    <t>DAILY.LOWER EYELASHES CURLER</t>
  </si>
  <si>
    <t>TF569</t>
  </si>
  <si>
    <t>FMGT.T데일리.헤어롤5P</t>
  </si>
  <si>
    <t>DAILY.HAIR ROLLER</t>
  </si>
  <si>
    <t>TF570</t>
  </si>
  <si>
    <t>TF571</t>
  </si>
  <si>
    <t>TF572</t>
  </si>
  <si>
    <t>TF573</t>
  </si>
  <si>
    <t>TF574</t>
  </si>
  <si>
    <t>TF575</t>
  </si>
  <si>
    <t>증.예화담.천삼송이자생수액5ml.R</t>
  </si>
  <si>
    <t>(SAMPLE) YEHWADAM HEAVEN GRADE GINSENG REJUVENATING TONER 5ML</t>
  </si>
  <si>
    <t>TF576</t>
  </si>
  <si>
    <t>증.예화담.천삼송이자생유액5ml.R</t>
  </si>
  <si>
    <t>(SAMPLE) YEHWADAM HEAVEN GRADE GINSENG REJUVENATING EMULSION 5ML</t>
  </si>
  <si>
    <t>TF577</t>
  </si>
  <si>
    <t>예화담.환생고보윤수액</t>
  </si>
  <si>
    <t>YEHWADAM HWANSAENGGO ULTIMATE REJUVENATING TONER</t>
  </si>
  <si>
    <t>TF578</t>
  </si>
  <si>
    <t>예화담.환생고보윤유액</t>
  </si>
  <si>
    <t>YEHWADAM HWANSAENGGO ULTIMATE REJUVENATING EMULSION</t>
  </si>
  <si>
    <t>TF579</t>
  </si>
  <si>
    <t>예화담.환생고보윤진액</t>
  </si>
  <si>
    <t>YEHWADAM HWANSAENGGO ULTIMATE REJUVENATING SERUM</t>
  </si>
  <si>
    <t>TF580</t>
  </si>
  <si>
    <t>예화담.환생고보윤크림기획세트</t>
  </si>
  <si>
    <t>YEHWADAM HWANSAENGGO ULTIMATE REJUVENATING CREAM SPECIAL SET</t>
  </si>
  <si>
    <t>TF581</t>
  </si>
  <si>
    <t>예화담.환생고보윤아이크림</t>
  </si>
  <si>
    <t>YEHWADAM HWANSAENGGO ULTIMATE REJUVENATING EYE CREAM</t>
  </si>
  <si>
    <t>TF582</t>
  </si>
  <si>
    <t>예화담.환생고보윤2종세트</t>
  </si>
  <si>
    <t>YEHWADAM HWANSAENGGO ULTIMATE REJUVENATING SPECIAL SET</t>
  </si>
  <si>
    <t>TF583</t>
  </si>
  <si>
    <t>증.예화담.환생고보윤수액.5ml</t>
  </si>
  <si>
    <t>(SAMPLE) YHEWADAM HWANSAENGGO ULTIMATE REJUVENATING TONER</t>
  </si>
  <si>
    <t>TF584</t>
  </si>
  <si>
    <t>증.예화담.환생고보윤유액.5ml</t>
  </si>
  <si>
    <t>(SAMPLE) YEHWADAM HWANSAENGGO ULTIMATE REJUVENATING EMULSION</t>
  </si>
  <si>
    <t>TF585</t>
  </si>
  <si>
    <t>증.예화담.환생고보윤진액.1.5ml샤셰</t>
  </si>
  <si>
    <t>(SAMPLE) YEHWADAM HWANSAENGGO ULTIMATE REJUVENATING SERUM</t>
  </si>
  <si>
    <t>TF586</t>
  </si>
  <si>
    <t>증.예화담.환생고보윤크림.1.5ml샤셰</t>
  </si>
  <si>
    <t>(SAMPLE) YEHWADAM HWANSAENGGO ULTIMATE REJUVENATING CREAM</t>
  </si>
  <si>
    <t>TF587</t>
  </si>
  <si>
    <t>증.예화담.환생고보윤아이크림.1.2ml샤셰</t>
  </si>
  <si>
    <t>(SAMPLE) YEHWADAM HWANSAENGGO ULTIMATE REJUVENATING EYE CREAM</t>
  </si>
  <si>
    <t>TF588</t>
  </si>
  <si>
    <t>판.예화담.환생고보윤5종키트</t>
  </si>
  <si>
    <t>(PROMOTION) YEHWADAM HWANSAENGGO SPECIAL KIT</t>
  </si>
  <si>
    <t>TF589</t>
  </si>
  <si>
    <t>예화담.천삼송이자생수액.19R</t>
  </si>
  <si>
    <t>YEHWADAM HGG REJUVENATING TONER.19R</t>
  </si>
  <si>
    <t>TF590</t>
  </si>
  <si>
    <t>예화담.천삼송이자생유액.19R</t>
  </si>
  <si>
    <t>YEHWADAM HGG REJUVENATING EMULSION.19R</t>
  </si>
  <si>
    <t>TF591</t>
  </si>
  <si>
    <t>예화담.천삼송이자생에센스.19R</t>
  </si>
  <si>
    <t>YEHWADAM HGG REJUVENATING SERUM.19R</t>
  </si>
  <si>
    <t>TF592</t>
  </si>
  <si>
    <t>예화담.천삼송이자생크림.19R</t>
  </si>
  <si>
    <t>YEHWADAM HGG REJUVENATING CREAM.19R</t>
  </si>
  <si>
    <t>TF593</t>
  </si>
  <si>
    <t>예화담.천삼송이자생아이크림.19R</t>
  </si>
  <si>
    <t>YEHWADAM HEAVEN GRADE GINSENG REJUVENATING EYE CREAM</t>
  </si>
  <si>
    <t>TF594</t>
  </si>
  <si>
    <t>TF595</t>
  </si>
  <si>
    <t>예화담.천삼송이2종스페셜세트.19R</t>
  </si>
  <si>
    <t>YEHWADAM HGG SPECIAL GIFT SET.19R</t>
  </si>
  <si>
    <t>TF596</t>
  </si>
  <si>
    <t>증.예화담.천삼송이자생에센스1.5ml.19R</t>
  </si>
  <si>
    <t>(SAMPLE)YEHWADAM HGG REJUVENATING SERUM 1.5ML</t>
  </si>
  <si>
    <t>TF597</t>
  </si>
  <si>
    <t>증.예화담.천삼송이자생크림1.5ml.19R</t>
  </si>
  <si>
    <t>(SAMPLE)YEHWADAM HGG REJUVENATING CREAM 1.5ML</t>
  </si>
  <si>
    <t>TF598</t>
  </si>
  <si>
    <t>증.예화담.천삼송이자생아이크림1.2ml.19R</t>
  </si>
  <si>
    <t>(SAMPLE)YEHWADAM HGG REJUVENATING EYE CREAM 1.2M</t>
  </si>
  <si>
    <t>TF599</t>
  </si>
  <si>
    <t>TF600</t>
  </si>
  <si>
    <t>TF601</t>
  </si>
  <si>
    <t>예화담.고보습클렌징크림.19R</t>
  </si>
  <si>
    <t>YEHWADAM DEEP MOISTURIZING CLEANSING CREAM</t>
  </si>
  <si>
    <t>TF602</t>
  </si>
  <si>
    <t>예화담.고보습클렌징오일티슈.19R</t>
  </si>
  <si>
    <t>YEHWADAM DEEP MOISTURIZING Cleansing Oil Wipes(2019)</t>
  </si>
  <si>
    <t>TF603</t>
  </si>
  <si>
    <t>예화담.고보습클렌징워터300</t>
  </si>
  <si>
    <t>YEHWADAM Deep Moisturizing Cleansing Water</t>
  </si>
  <si>
    <t>TF604</t>
  </si>
  <si>
    <t>판.예화담.고보습클렌징키트.19R</t>
  </si>
  <si>
    <t>YEHWADAM CleansingKit(2019)</t>
  </si>
  <si>
    <t>TF605</t>
  </si>
  <si>
    <t>예화담.환생고화윤수액</t>
  </si>
  <si>
    <t>YEHWADAM HWANSAENGGO REJUVENATING RADIANCE TONER</t>
  </si>
  <si>
    <t>TF606</t>
  </si>
  <si>
    <t>예화담.환생고화윤유액</t>
  </si>
  <si>
    <t>YEHWADAM HWANSAENGGO REJUVENATING RADIANCE EMULSION</t>
  </si>
  <si>
    <t>TF607</t>
  </si>
  <si>
    <t>예화담.환생고화윤진액</t>
  </si>
  <si>
    <t>YEHWADAM HWANSAENGGO REJUVENATING RADIANCE SERUM</t>
  </si>
  <si>
    <t>TF608</t>
  </si>
  <si>
    <t>예화담.환생고화윤크림스페셜세트</t>
  </si>
  <si>
    <t>YEHWADAM HWANSAENGGO REJUVENATING RADIANCE CREAM SPECIAL SET</t>
  </si>
  <si>
    <t>TF609</t>
  </si>
  <si>
    <t>증.예화담.환생고화윤수액.5ml</t>
  </si>
  <si>
    <t>(sample)YEHWADAM HWANSAENGGO REJUVENATING RADIANCE TONER 5ml</t>
  </si>
  <si>
    <t>TF610</t>
  </si>
  <si>
    <t>증.예화담.환생고화윤유액.5ml</t>
  </si>
  <si>
    <t>(sample)YEHWADAM HWANSAENGGO REJUVENATING RADIANCE EMULSION 5ml</t>
  </si>
  <si>
    <t>TF611</t>
  </si>
  <si>
    <t>증.예화담.환생고화윤진액.1.5ml샤셰</t>
  </si>
  <si>
    <t>(sample)YEHWADAM HWANSAENGGO REJUVENATING RADIANCE SERUM 1.5ml</t>
  </si>
  <si>
    <t>TF612</t>
  </si>
  <si>
    <t>증.예화담.환생고화윤크림.1.5ml샤셰</t>
  </si>
  <si>
    <t>(sample)YEHWADAM HWANSAENGGO REJUVENATING RADIANCE CREAM 1.5ml</t>
  </si>
  <si>
    <t>TF613</t>
  </si>
  <si>
    <t>예화담.환생고BB쿠션.21호</t>
  </si>
  <si>
    <t>YEWHADAM HWANSAENGGO BB CUSHION 201</t>
  </si>
  <si>
    <t>TF614</t>
  </si>
  <si>
    <t>예화담.환생고BB쿠션.23호</t>
  </si>
  <si>
    <t>YEWHADAM HWANSAENGGO BB CUSHION 203</t>
  </si>
  <si>
    <t>TF615</t>
  </si>
  <si>
    <t>예화담.환생고BB쿠션.리필21호</t>
  </si>
  <si>
    <t>YEWHADAM HWANSAENGGO BB CUSHION REFILL 201</t>
  </si>
  <si>
    <t>TF616</t>
  </si>
  <si>
    <t>예화담.환생고BB쿠션.리필23호</t>
  </si>
  <si>
    <t>YEWHADAM HWANSAENGGO BB CUSHION REFILL 203</t>
  </si>
  <si>
    <t>TF617</t>
  </si>
  <si>
    <t>예화담.고보습클렌징폼.19R</t>
  </si>
  <si>
    <t>YEHWADAM DEEP MOISTURIZING Foaming Cleanser(2019)</t>
  </si>
  <si>
    <t>TF618</t>
  </si>
  <si>
    <t>예화담.생기순환마스크</t>
  </si>
  <si>
    <t>YEHWADAM REVITALIZING FACIAL MASK</t>
  </si>
  <si>
    <t>TF619</t>
  </si>
  <si>
    <t>예화담.환생고보윤마스크</t>
  </si>
  <si>
    <t>YEHWADAM HWANSAENGO ULTIMATE REJUVENATING FACIAL MASK</t>
  </si>
  <si>
    <t>TF620</t>
  </si>
  <si>
    <t>예화담.퍼스트트리트먼트에센스</t>
  </si>
  <si>
    <t>YEHWADAM FIRST SERUM</t>
  </si>
  <si>
    <t>TF621</t>
  </si>
  <si>
    <t>TF622</t>
  </si>
  <si>
    <t>TF623</t>
  </si>
  <si>
    <t>TF624</t>
  </si>
  <si>
    <t>TF625</t>
  </si>
  <si>
    <t>TF626</t>
  </si>
  <si>
    <t>예화담.환생고원액앰플캡슐</t>
  </si>
  <si>
    <t>YEHWADAM HWANSAENGGO CONCENTRATE CAPSULE</t>
  </si>
  <si>
    <t>TF627</t>
  </si>
  <si>
    <t>예화담.비단살결바디때필링300(19)</t>
  </si>
  <si>
    <t>YEHWADAM Body Peeling</t>
  </si>
  <si>
    <t>TF628</t>
  </si>
  <si>
    <t>판.예화담.환생고화윤4종스페셜키트</t>
  </si>
  <si>
    <t>(GWP)YEHWADAM HWANSAENGGO REJUVENATING RADIANCE SPECIAL KIT 4PCS</t>
  </si>
  <si>
    <t>TF629</t>
  </si>
  <si>
    <t>예화담.포맨스킨.2020</t>
  </si>
  <si>
    <t>YEHWADAM TONER FOR MEN</t>
  </si>
  <si>
    <t>TF630</t>
  </si>
  <si>
    <t>예화담.포맨로션.2020</t>
  </si>
  <si>
    <t>YEHWADAM LOTION FOR MEN</t>
  </si>
  <si>
    <t>TF631</t>
  </si>
  <si>
    <t>예화담.환생고화윤아이세럼</t>
  </si>
  <si>
    <t>YEHWADAM HWANSAENGGO REJUVENATING RADIANCE EYE SERUM</t>
  </si>
  <si>
    <t>TF632</t>
  </si>
  <si>
    <t>예화담.환생고진액폼클렌저</t>
  </si>
  <si>
    <t>YEHWADAM HWANSAENGGO SERUM INFUSED FOAMING CLEANSER</t>
  </si>
  <si>
    <t>TF633</t>
  </si>
  <si>
    <t>예화담.명한미인도명작수액</t>
  </si>
  <si>
    <t>YEHWADAM MYEONGHAN MIINDO ULTIMATE TONER</t>
  </si>
  <si>
    <t>TF634</t>
  </si>
  <si>
    <t>예화담.명한미인도명작유액</t>
  </si>
  <si>
    <t>YEHWADAM MYEONGHAN MIINDO ULTIMATE EMULSION</t>
  </si>
  <si>
    <t>TF635</t>
  </si>
  <si>
    <t>예화담.명한미인도명작크림기획세트</t>
  </si>
  <si>
    <t>YEHWADAM MYEONGHAN MIINDO ULTIMATE CREAM SPECIAL SET</t>
  </si>
  <si>
    <t>TF636</t>
  </si>
  <si>
    <t>판.예화담.명한미인도4종스페셜키트</t>
  </si>
  <si>
    <t>(GWP)YEHWADAM MYEONGHAN MIINDO ULTIMATE SKINCARE KIT</t>
  </si>
  <si>
    <t>TF637</t>
  </si>
  <si>
    <t>예화담.쑥딩수분수액</t>
  </si>
  <si>
    <t>YEHWADAM ARTEMISIA SOOTHING MOISTURIZING TONER</t>
  </si>
  <si>
    <t>TF638</t>
  </si>
  <si>
    <t>예화담.쑥딩수분유액</t>
  </si>
  <si>
    <t>YEHWADAM ARTEMISIA SOOTHING MOISTURIZING EMULSION</t>
  </si>
  <si>
    <t>TF639</t>
  </si>
  <si>
    <t>예화담.쑥딩수분크림</t>
  </si>
  <si>
    <t>YEHWADAM ARTEMISIA SOOTHING MOISTURIZING CREAM</t>
  </si>
  <si>
    <t>TF640</t>
  </si>
  <si>
    <t>증.예화담.쑥딩수분크림1.5ml</t>
  </si>
  <si>
    <t>(S)YEHWADAM ARTEMISIA SOOTHING MOISTURIZING CREAM</t>
  </si>
  <si>
    <t>TF641</t>
  </si>
  <si>
    <t>판.예화담.쑥딩수분크림50ml</t>
  </si>
  <si>
    <t>(GWP)YEHWADAM ARTEMISIA SOOTHING MOISTURIZING CREAM</t>
  </si>
  <si>
    <t>TF642</t>
  </si>
  <si>
    <t>판.예화담.쑥딩수분3종키트</t>
  </si>
  <si>
    <t>(GWP)YEHWADAM ARTEMISIA SOOTHING MOISTURIZING SPECIAL GIFT SET</t>
  </si>
  <si>
    <t>TF643</t>
  </si>
  <si>
    <t>YEHWADAM PLUM FLOWER REVITALIZING TONER</t>
  </si>
  <si>
    <t>TF644</t>
  </si>
  <si>
    <t>YEHWADAM PLUM FLOWER REVITALIZING EMULSION</t>
  </si>
  <si>
    <t>TF645</t>
  </si>
  <si>
    <t>예화담.매화생기에센스.20R</t>
  </si>
  <si>
    <t>YEHWADAM PLUM FLOWER REVITALIZING SERUM</t>
  </si>
  <si>
    <t>TF646</t>
  </si>
  <si>
    <t>예화담.매화생기크림.20R</t>
  </si>
  <si>
    <t>YEHWADAM PLUM FLOWER REVITALIZING CREAM</t>
  </si>
  <si>
    <t>TF647</t>
  </si>
  <si>
    <t>예화담.매화생기아이크림.20R</t>
  </si>
  <si>
    <t>YEHWADAM PLUM FLOWER REVITALIZING EYECREAM</t>
  </si>
  <si>
    <t>TF648</t>
  </si>
  <si>
    <t>증.예화담.매화생기에센스1.5ml샤섀</t>
  </si>
  <si>
    <t>(S)YEHWADAM PLUM FLOWER REVITALIZING SERUM 1.5ML</t>
  </si>
  <si>
    <t>TF649</t>
  </si>
  <si>
    <t>증.예화담.매화생기크림1.5ml샤섀</t>
  </si>
  <si>
    <t>(S)YEHWADAM PLUM FLOWER REVITALIZING CREAM 1.5ML</t>
  </si>
  <si>
    <t>TF650</t>
  </si>
  <si>
    <t>판.예화담.매화생기4종스페셜키트</t>
  </si>
  <si>
    <t>(GWP)YEHWADAM PLUM FLOWER REVITALIZING GIFT SET</t>
  </si>
  <si>
    <t>TF651</t>
  </si>
  <si>
    <t>판.예화담.매화생기에센스25ml</t>
  </si>
  <si>
    <t>(GWP)YEHWADAM PLUM FLOWER REVITALIZING SERUM 25ML</t>
  </si>
  <si>
    <t>TF652</t>
  </si>
  <si>
    <t>닥터벨머.데일리리페어.폼클렌저.N</t>
  </si>
  <si>
    <t>DR.BELMEUR DAILY REPAIR FOAMING CLEANSER</t>
  </si>
  <si>
    <t>TF653</t>
  </si>
  <si>
    <t>DR.BELMEUR DAILY REPAIR FACIAL TONER</t>
  </si>
  <si>
    <t>TF654</t>
  </si>
  <si>
    <t>DR.BELMEUR CLARIFYING FACIAL TONER</t>
  </si>
  <si>
    <t>TF655</t>
  </si>
  <si>
    <t>닥터벨머.클래리파잉.스팟진정앰플.N</t>
  </si>
  <si>
    <t>DR.BELMEUR CLARIFYING SPOT CARE CALMING AMPOULE</t>
  </si>
  <si>
    <t>TF656</t>
  </si>
  <si>
    <t>TF657</t>
  </si>
  <si>
    <t>증.닥터벨머.DR.토너6ML.N</t>
  </si>
  <si>
    <t>(SAMPLE) DR.BELMEUR DAILY REPAIR TONER (6ML)</t>
  </si>
  <si>
    <t>TF658</t>
  </si>
  <si>
    <t>증.닥터벨머.DR.모이스처라이저1.5ML.N</t>
  </si>
  <si>
    <t>(SAMPLE) DR.BELMEUR DAILY REPAIR MOISTURIZER (1.5ML)</t>
  </si>
  <si>
    <t>TF659</t>
  </si>
  <si>
    <t>증.닥터벨머.CL.토너6ML.N</t>
  </si>
  <si>
    <t>(SAMPLE) DR.BELMEUR CLARIFYING TONER (6ML)</t>
  </si>
  <si>
    <t>TF660</t>
  </si>
  <si>
    <t>증.닥터벨머.CL.모이스처라이저1.5ML.N</t>
  </si>
  <si>
    <t>(SAMPLE) DR.BELMEUR CLARIFYING MOISTURIZ (1.5ML)</t>
  </si>
  <si>
    <t>TF661</t>
  </si>
  <si>
    <t>닥터벨머.데일리리페어.립밤.N</t>
  </si>
  <si>
    <t>DR.BELMEUR DAILY REPAIR MOISTURE LIP BALM</t>
  </si>
  <si>
    <t>TF662</t>
  </si>
  <si>
    <t>닥터벨머.DR.리하이드레이팅미스트</t>
  </si>
  <si>
    <t>DR.BELMEUR DAILY REPAIR REHYDRATING MIST</t>
  </si>
  <si>
    <t>TF663</t>
  </si>
  <si>
    <t>닥터벨머.AD.시카리커버리핸드크림</t>
  </si>
  <si>
    <t>DR.BELMEUR ADVANCED CICA RECOVERY HAND CREAM</t>
  </si>
  <si>
    <t>TF664</t>
  </si>
  <si>
    <t>TF665</t>
  </si>
  <si>
    <t>닥터벨머.어드밴스드.시카리커버리크림</t>
  </si>
  <si>
    <t>DR.BELMEUR ADVANCED CICA RECOVERY CREAM</t>
  </si>
  <si>
    <t>TF666</t>
  </si>
  <si>
    <t>TF667</t>
  </si>
  <si>
    <t>닥터벨머.AD.시카리커버리크림60ML</t>
  </si>
  <si>
    <t>TF668</t>
  </si>
  <si>
    <t>TF669</t>
  </si>
  <si>
    <t>TF670</t>
  </si>
  <si>
    <t>TF671</t>
  </si>
  <si>
    <t>증.닥터벨머.어드밴스드.시카토너6ML</t>
  </si>
  <si>
    <t>(SAMPLE) DR.BELMEUR ADVANCED CICA TONER 6ML</t>
  </si>
  <si>
    <t>TF672</t>
  </si>
  <si>
    <t>증.닥터벨머.어드밴스드.시카에멀전6ML</t>
  </si>
  <si>
    <t>(SAMPLE)DR.BELMEUR ADVANCED CICA EMULSION 6ML</t>
  </si>
  <si>
    <t>TF673</t>
  </si>
  <si>
    <t>닥터벨머.어드밴스드.시카토너</t>
  </si>
  <si>
    <t>DR.BELMEUR ADVANCED CICA TONER 150ML</t>
  </si>
  <si>
    <t>TF674</t>
  </si>
  <si>
    <t>닥터벨머.어드밴스드.시카에멀전</t>
  </si>
  <si>
    <t>DR.BELMEUR ADVANCED CICA EMULSION 150ML</t>
  </si>
  <si>
    <t>TF675</t>
  </si>
  <si>
    <t>닥터벨머.어드밴스드.시카수분크림</t>
  </si>
  <si>
    <t>DR.BELMEUR ADVANCED CICA HYDRO CREAM (JAR)</t>
  </si>
  <si>
    <t>TF676</t>
  </si>
  <si>
    <t>닥터벨머.어드밴스드.시카수분크림60ML</t>
  </si>
  <si>
    <t>DR.BELMEUR ADVANCED CICA HYDRO CREAM (TUBE)</t>
  </si>
  <si>
    <t>TF677</t>
  </si>
  <si>
    <t>증.닥터벨머.AD.시카수분크림1.2ML</t>
  </si>
  <si>
    <t>(S)DR.BELMEUR ADVANCED CICA HYDRO CREAM 1.2ML</t>
  </si>
  <si>
    <t>TF678</t>
  </si>
  <si>
    <t>TF679</t>
  </si>
  <si>
    <t>닥터벨머.UV더마.무기자차선크림</t>
  </si>
  <si>
    <t>DR.BELMER MINERAL SUN CREAM SPF 48 +++</t>
  </si>
  <si>
    <t>TF680</t>
  </si>
  <si>
    <t>닥터벨머.UV더마.무기자차선스틱</t>
  </si>
  <si>
    <t>DR.BELMEUR UV DERMA MINERAL SUN STICK SPF50+PA+++</t>
  </si>
  <si>
    <t>TF681</t>
  </si>
  <si>
    <t>DR.BELMEUR NON-COMEDOGENIC SUN CREAM SPF40+++</t>
  </si>
  <si>
    <t>TF682</t>
  </si>
  <si>
    <t>닥터벨머.앰플마스크.시카펩타이드</t>
  </si>
  <si>
    <t>DR.BELMEUR INTENSE MASK CICA PEPTIDE</t>
  </si>
  <si>
    <t>TF683</t>
  </si>
  <si>
    <t>닥터벨머.앰플마스크.비타세린</t>
  </si>
  <si>
    <t>DR.BELMEUR INTENSE MASK VITA SERINE</t>
  </si>
  <si>
    <t>TF684</t>
  </si>
  <si>
    <t>TF685</t>
  </si>
  <si>
    <t>TF686</t>
  </si>
  <si>
    <t>TF687</t>
  </si>
  <si>
    <t>TF688</t>
  </si>
  <si>
    <t>TF689</t>
  </si>
  <si>
    <t>TF690</t>
  </si>
  <si>
    <t>닥터벨머.AC.클렌징워터</t>
  </si>
  <si>
    <t>DR.BELMEUR AMINO CLEAR CLEANSING WATER</t>
  </si>
  <si>
    <t>TF691</t>
  </si>
  <si>
    <t>닥터벨머.AC.아크네클렌징폼</t>
  </si>
  <si>
    <t>DR.BELMEUR AMINO CLEAR FOAMING CLEANSER FOR ACNE-PRONE SKIN</t>
  </si>
  <si>
    <t>TF692</t>
  </si>
  <si>
    <t>TF693</t>
  </si>
  <si>
    <t>TF694</t>
  </si>
  <si>
    <t>닥터벨머.CF.마일드스킨</t>
  </si>
  <si>
    <t>DR.BELMEUR CLEAN FACE MILD TONER</t>
  </si>
  <si>
    <t>TF695</t>
  </si>
  <si>
    <t>닥터벨머.CF.마일드로션</t>
  </si>
  <si>
    <t>DR.BELMEUR CLEAN FACE MILD LOTION</t>
  </si>
  <si>
    <t>TF696</t>
  </si>
  <si>
    <t>TF697</t>
  </si>
  <si>
    <t>TF698</t>
  </si>
  <si>
    <t>닥터벨머.어드밴스드.시카BBB</t>
  </si>
  <si>
    <t>DR.BELMEUR ADVANCED CICA BBB</t>
  </si>
  <si>
    <t>TF699</t>
  </si>
  <si>
    <t>닥터벨머.CL.밸런싱워터크림</t>
  </si>
  <si>
    <t>DR.BELMEUR CLARIFYING BALANCING WATER CREAM</t>
  </si>
  <si>
    <t>TF700</t>
  </si>
  <si>
    <t>닥터벨머.시카펩타이트앰플미스트</t>
  </si>
  <si>
    <t>DR.BELMEUR ADVANCED CICA PEPTITE INTENSE</t>
  </si>
  <si>
    <t>TF701</t>
  </si>
  <si>
    <t>닥터벨머.AD.시카아이크림</t>
  </si>
  <si>
    <t>DR.BELMEUR ADVANCED CICA EYE CREAM</t>
  </si>
  <si>
    <t>TF702</t>
  </si>
  <si>
    <t>닥터벨머.UV더마.베이비마일드선쿠션R</t>
  </si>
  <si>
    <t>Dr.Belmeur UV DERMA BABYMILD SUN CUSHION</t>
  </si>
  <si>
    <t>TF703</t>
  </si>
  <si>
    <t>닥터벨머.UV더마.베이비마일드선쿠션.리필R</t>
  </si>
  <si>
    <t>Dr.Belmeur UV DERMA SUN CUSHION(REFILL)</t>
  </si>
  <si>
    <t>TF704</t>
  </si>
  <si>
    <t>닥터벨머.마일드더마.바디워시500ml</t>
  </si>
  <si>
    <t>Dr.Belmeur.MILD DERMA BODY WASH</t>
  </si>
  <si>
    <t>TF705</t>
  </si>
  <si>
    <t>닥터벨머.마일드더마.바디로션500ml</t>
  </si>
  <si>
    <t>Dr.Belmeur.MILD DERMA BODY LOTION</t>
  </si>
  <si>
    <t>TF706</t>
  </si>
  <si>
    <t>닥터벨머.마일드더마.바디크림200ml</t>
  </si>
  <si>
    <t>Dr.Belmeur.MILD DERMA BODY CREAM</t>
  </si>
  <si>
    <t>TF707</t>
  </si>
  <si>
    <t>판.닥터벨머.앰플마스크.시카펩타이드.5개</t>
  </si>
  <si>
    <t>(GWP)DR.BELMEUR.INTENSE FACE MASK.CICA.5PC</t>
  </si>
  <si>
    <t>TF708</t>
  </si>
  <si>
    <t>TF709</t>
  </si>
  <si>
    <t>TF710</t>
  </si>
  <si>
    <t>닥터벨머.DR.모이스처라이저.2020</t>
  </si>
  <si>
    <t>DR.BELMEUR DAILY REPAIR FACIAL MOISTURIZER</t>
  </si>
  <si>
    <t>TF711</t>
  </si>
  <si>
    <t>DR.BELMEUR CLARIFYING FACIAL MOISTURIZER</t>
  </si>
  <si>
    <t>TF712</t>
  </si>
  <si>
    <t>TF713</t>
  </si>
  <si>
    <t>증.닥터벨머.CL.밸런싱워터크림1.5ML</t>
  </si>
  <si>
    <t>(SAMPLE) DR.BELMEUR CLARIFYING BALANCING WATER CREAM</t>
  </si>
  <si>
    <t>TF714</t>
  </si>
  <si>
    <t>닥터벨머.앰플마스크.스팟진정</t>
  </si>
  <si>
    <t>DR.BELMEUR INTENSE FACE MASK-SPOT CARE</t>
  </si>
  <si>
    <t>TF715</t>
  </si>
  <si>
    <t>닥터벨머.마룰라오일 99.8</t>
  </si>
  <si>
    <t>DR.BELMEUR MARULA OIL 99.8</t>
  </si>
  <si>
    <t>TF716</t>
  </si>
  <si>
    <t>닥터벨머.AD.시카터치립밤.레드</t>
  </si>
  <si>
    <t>Dr.Belmeur. ADVANCED CICA TOUCH LIP BALM-RED</t>
  </si>
  <si>
    <t>TF717</t>
  </si>
  <si>
    <t>닥터벨머.AD.시카터치립밤.핑크</t>
  </si>
  <si>
    <t>Dr.Belmeur. ADVANCED CICA TOUCH LIP BALM-ROSE</t>
  </si>
  <si>
    <t>TF718</t>
  </si>
  <si>
    <t>닥터벨머.AD.시카터치립밤.코랄</t>
  </si>
  <si>
    <t>Dr.Belmeur. ADVANCED CICA TOUCH LIP BALM-CORAL</t>
  </si>
  <si>
    <t>TF719</t>
  </si>
  <si>
    <t>TF720</t>
  </si>
  <si>
    <t>TF721</t>
  </si>
  <si>
    <t>닥터벨머.비타11톤업크림.60ml</t>
  </si>
  <si>
    <t>DR.BELMEUR VITA 11 TONE-UP CREAM</t>
  </si>
  <si>
    <t>TF722</t>
  </si>
  <si>
    <t>TF723</t>
  </si>
  <si>
    <t>TF724</t>
  </si>
  <si>
    <t>TF725</t>
  </si>
  <si>
    <t>닥터벨머.비타세린톤결세럼45ML.2020</t>
  </si>
  <si>
    <t>DR.BELMEUR VITA SERINE TONE SMOOTHING SERUM</t>
  </si>
  <si>
    <t>TF726</t>
  </si>
  <si>
    <t>증.닥터벨머.비타11톤업크림.1.2ml.샤섀</t>
  </si>
  <si>
    <t>(SAMPLE)DR.BELMEUR VITA 11 TONE-UP CREAM 1.2ML</t>
  </si>
  <si>
    <t>TF727</t>
  </si>
  <si>
    <t>판.닥터벨머.오렌지5종키트.GWP</t>
  </si>
  <si>
    <t>(GWP)DR BELMEUR ORANGE SKINCARE KIT</t>
  </si>
  <si>
    <t>TF728</t>
  </si>
  <si>
    <t>TF729</t>
  </si>
  <si>
    <t>닥터벨머.CL.스팟진정패치</t>
  </si>
  <si>
    <t>DR.BELMEUR CLARIFYING SPOT SOOTHING PATCHES</t>
  </si>
  <si>
    <t>TF730</t>
  </si>
  <si>
    <t>닥터벨머.CL.상처보호패치</t>
  </si>
  <si>
    <t>TF731</t>
  </si>
  <si>
    <t>닥터벨머.더마리페어.샴푸500ml</t>
  </si>
  <si>
    <t>DR.BELMEUR DERMA REPAIR SHAPOO</t>
  </si>
  <si>
    <t>TF732</t>
  </si>
  <si>
    <t>닥터벨머.더마리페어.트리트먼트200ml</t>
  </si>
  <si>
    <t>DR.BELMEUR DERMA REPAIR TREATMENT</t>
  </si>
  <si>
    <t>TF733</t>
  </si>
  <si>
    <t>닥터벨머.더마리페어.부스터100ml</t>
  </si>
  <si>
    <t>DR.BELMEUR DERMA REPAIR BOOSTER</t>
  </si>
  <si>
    <t>TF734</t>
  </si>
  <si>
    <t>닥터벨머.CL.강력진정패치</t>
  </si>
  <si>
    <t>DR.BELMEUR CLARIFYING ULTRA SOOTHING PATCHES</t>
  </si>
  <si>
    <t>TF735</t>
  </si>
  <si>
    <t>닥터벨머.레드프로레티놀세럼.50ML</t>
  </si>
  <si>
    <t>DR.BELMEUR RED PRO-RETINOL SERUM</t>
  </si>
  <si>
    <t>TF736</t>
  </si>
  <si>
    <t>DR.BELMEUR ADVANCED CICA RECOVERY CREAM 100ML</t>
  </si>
  <si>
    <t>TF737</t>
  </si>
  <si>
    <t>증.닥터벨머.레드프로레티놀세럼.1.2ML</t>
  </si>
  <si>
    <t>(SAMPLE) DR. BELMEUR RED PRO-RETINOL SERUM</t>
  </si>
  <si>
    <t>TF738</t>
  </si>
  <si>
    <t>닥터벨머.앰플마스크.마룰라오일</t>
  </si>
  <si>
    <t>DR.BELMEUR INTENSE FACE MASK-MARULA OIL</t>
  </si>
  <si>
    <t>TF739</t>
  </si>
  <si>
    <t>TF740</t>
  </si>
  <si>
    <t>증.더테라피.오일블렌딩크림2.2ML</t>
  </si>
  <si>
    <t>(SAMPLE)THE THERAPY OIL BLENDING FORMULA CREAM 2.2ml</t>
  </si>
  <si>
    <t>TF741</t>
  </si>
  <si>
    <t>석류엔콜라겐볼륨탄력토너R.2015</t>
  </si>
  <si>
    <t>THEFACESHOP POMEGRANATE &amp; COLLAGEN VOLUME LIFTING TONER</t>
  </si>
  <si>
    <t>TF742</t>
  </si>
  <si>
    <t>석류엔콜라겐볼륨탄력에멀젼R.2015</t>
  </si>
  <si>
    <t>THEFACESHOP POMEGRANATE &amp; COLLAGEN VOLUME LIFTING EMULSION</t>
  </si>
  <si>
    <t>TF743</t>
  </si>
  <si>
    <t>석류엔콜라겐볼륨탄력에센스R.2015</t>
  </si>
  <si>
    <t>THEFACESHOP POMEGRANATE &amp; COLLAGEN VOLUME LIFTING SERUM</t>
  </si>
  <si>
    <t>TF744</t>
  </si>
  <si>
    <t>석류엔콜라겐볼륨탄력크림R.2015</t>
  </si>
  <si>
    <t>THEFACESHOP POMEGRANATE &amp; COLLAGEN VOLUME LIFTING CREAM</t>
  </si>
  <si>
    <t>TF745</t>
  </si>
  <si>
    <t>석류엔콜라겐볼륨탄력아이크림R.2015</t>
  </si>
  <si>
    <t>THEFACESHOP POMEGRANATE &amp; COLLAGEN VOLUME LIFTING EYE CREAM</t>
  </si>
  <si>
    <t>TF746</t>
  </si>
  <si>
    <t>더테라피.항노화아이트리트먼트</t>
  </si>
  <si>
    <t>THE THERAPY SECRET-MADE ANTI-AGING EYE TREATMENT</t>
  </si>
  <si>
    <t>TF747</t>
  </si>
  <si>
    <t>라이스&amp;세라마이드.토너R2016</t>
  </si>
  <si>
    <t>RICE &amp; CERAMIDE MOISTURIZING TONER</t>
  </si>
  <si>
    <t>TF748</t>
  </si>
  <si>
    <t>라이스&amp;세라마이드.크림R2016</t>
  </si>
  <si>
    <t>RICE&amp;CERAMIDE MOISTURIZING CREAM</t>
  </si>
  <si>
    <t>TF749</t>
  </si>
  <si>
    <t>증.더테라피.퍼스트세럼6ML</t>
  </si>
  <si>
    <t>(SAMPLE) THE THERAPY FIRST SERUM 6ML</t>
  </si>
  <si>
    <t>TF750</t>
  </si>
  <si>
    <t>더테라피.에센셜클렌징폼</t>
  </si>
  <si>
    <t>THE THERAPY ESSENTIAL FOAMING CLEANSER</t>
  </si>
  <si>
    <t>TF751</t>
  </si>
  <si>
    <t>TF752</t>
  </si>
  <si>
    <t>TF753</t>
  </si>
  <si>
    <t>더블랙밤.스킨</t>
  </si>
  <si>
    <t>THE BLACK BOMB TONER</t>
  </si>
  <si>
    <t>TF754</t>
  </si>
  <si>
    <t>더블랙밤.로션</t>
  </si>
  <si>
    <t>THE BLACK BOMB EMULSION</t>
  </si>
  <si>
    <t>TF755</t>
  </si>
  <si>
    <t>더테라피.세럼인오일클렌저</t>
  </si>
  <si>
    <t>THE THERAPY SERUM INFUSED OIL CLEANSER</t>
  </si>
  <si>
    <t>TF756</t>
  </si>
  <si>
    <t>더블랙밤.크림플루이드</t>
  </si>
  <si>
    <t>THE BLACK BOMB CREAM FLUID</t>
  </si>
  <si>
    <t>TF757</t>
  </si>
  <si>
    <t>더블랙밤.스페셜세트</t>
  </si>
  <si>
    <t>THE BLACK BOMB SPECIAL SET FOR MEN</t>
  </si>
  <si>
    <t>TF758</t>
  </si>
  <si>
    <t>AR.ET.모이스춰라이저.2017</t>
  </si>
  <si>
    <t>ARSAINTE ECO-THERAPY MOISTURIZER.2017</t>
  </si>
  <si>
    <t>TF759</t>
  </si>
  <si>
    <t>TF760</t>
  </si>
  <si>
    <t>더테라피.로얄메이드오일블렌딩크림.2017</t>
  </si>
  <si>
    <t>THE THERAPY OIL BLENDING CREAM</t>
  </si>
  <si>
    <t>TF761</t>
  </si>
  <si>
    <t>씨드.화이트씨드.에센스.2018</t>
  </si>
  <si>
    <t>WHITE SEED BRIGHTENING SERUM</t>
  </si>
  <si>
    <t>TF762</t>
  </si>
  <si>
    <t>TF763</t>
  </si>
  <si>
    <t>스마트필링.허니블랙슈가스크럽.2018</t>
  </si>
  <si>
    <t>SMART PEELING HONEY SUGAR SCRUB</t>
  </si>
  <si>
    <t>TF764</t>
  </si>
  <si>
    <t>씨드.화이트씨드.토너.160ML.R</t>
  </si>
  <si>
    <t>WHITE SEED BRIGHTENING TONER</t>
  </si>
  <si>
    <t>TF765</t>
  </si>
  <si>
    <t>씨드.화이트씨드.로션.145ML.R</t>
  </si>
  <si>
    <t>WHITE SEED BRIGHTENING LOTION</t>
  </si>
  <si>
    <t>TF766</t>
  </si>
  <si>
    <t>TF767</t>
  </si>
  <si>
    <t>더젠틀포맨.안티에이징스킨.2018</t>
  </si>
  <si>
    <t>THE GENTLE FOR MEN ANTI-AGING TONER</t>
  </si>
  <si>
    <t>TF768</t>
  </si>
  <si>
    <t>더젠틀포맨.안티에이징로션.2018</t>
  </si>
  <si>
    <t>THE GENTLE FOR MEN ANTI-AGING EMULSION</t>
  </si>
  <si>
    <t>TF769</t>
  </si>
  <si>
    <t>더젠틀포맨.올인원에센스.2018</t>
  </si>
  <si>
    <t>THE GENTLE FOR MEN ALL-IN-ONE ESSENCE.2018</t>
  </si>
  <si>
    <t>TF770</t>
  </si>
  <si>
    <t>더젠틀포맨.안티에이징2종세트.2018</t>
  </si>
  <si>
    <t>THE GENTLE FOR MEN ANTI-AGING SKINCARE GIFT SET</t>
  </si>
  <si>
    <t>TF771</t>
  </si>
  <si>
    <t>TFS선.파워롱래스팅.톤업선(그린)</t>
  </si>
  <si>
    <t>POWER LONG LASTING TONE UP SUN (GREEN)</t>
  </si>
  <si>
    <t>TF772</t>
  </si>
  <si>
    <t>TFS선.파워롱래스팅.톤업선(핑크)</t>
  </si>
  <si>
    <t>POWER LONG LASTING TONE UP SUN (PINK)</t>
  </si>
  <si>
    <t>TF773</t>
  </si>
  <si>
    <t>TFS선.파워롱래스팅.선크림50ML</t>
  </si>
  <si>
    <t>POWER LONG-LASTING SUNCREAM SPF50+ PA+++</t>
  </si>
  <si>
    <t>TF774</t>
  </si>
  <si>
    <t>TF775</t>
  </si>
  <si>
    <t>씨드.치아씨드.수분토너2019</t>
  </si>
  <si>
    <t>THEFACESHOP CHIASEED HYDRO TONER</t>
  </si>
  <si>
    <t>TF776</t>
  </si>
  <si>
    <t>씨드.치아씨드.수분로션2019</t>
  </si>
  <si>
    <t>THEFACESHOP CHIASEED HYDRO LOTION</t>
  </si>
  <si>
    <t>TF777</t>
  </si>
  <si>
    <t>씨드.치아씨드.수분미스트2019</t>
  </si>
  <si>
    <t>THEFACESHOP CHIASEED HYDRATING MIST</t>
  </si>
  <si>
    <t>TF778</t>
  </si>
  <si>
    <t>씨드.치아씨드.수분크림2019</t>
  </si>
  <si>
    <t>THEFACESHOP CHIASEED HYDRO CREAM</t>
  </si>
  <si>
    <t>TF779</t>
  </si>
  <si>
    <t>씨드.망고씨드.보습토너2019</t>
  </si>
  <si>
    <t>THEFACESHOP MANGOSEED MOISTURIZING TONER</t>
  </si>
  <si>
    <t>TF780</t>
  </si>
  <si>
    <t>씨드.망고씨드.보습로션2019</t>
  </si>
  <si>
    <t>THEFACESHOP MANGOSEED MOISTURIZING LOTION</t>
  </si>
  <si>
    <t>TF781</t>
  </si>
  <si>
    <t>씨드.망고씨드.보습버터2019</t>
  </si>
  <si>
    <t>THEFACESHOP MANGOSEED MOISTURIZING BUTTER</t>
  </si>
  <si>
    <t>TF782</t>
  </si>
  <si>
    <t>씨드.망고씨드.보습아이크림2019</t>
  </si>
  <si>
    <t>THEFACESHOP MANGOSEED MOISTURIZING EYE CREAM</t>
  </si>
  <si>
    <t>TF783</t>
  </si>
  <si>
    <t>씨드.망고씨드.보습오일2019</t>
  </si>
  <si>
    <t>THEFACESHOP MANGOSEED MOISTURIZING OIL</t>
  </si>
  <si>
    <t>TF784</t>
  </si>
  <si>
    <t>TF785</t>
  </si>
  <si>
    <t>TF786</t>
  </si>
  <si>
    <t>TF787</t>
  </si>
  <si>
    <t>TF788</t>
  </si>
  <si>
    <t>TF789</t>
  </si>
  <si>
    <t>증.씨드.그린내츄럴씨드.항산화토너.5ML</t>
  </si>
  <si>
    <t>(SAMPLE) GREEN NATURAL SEED ANTI OXID TONER 5ML</t>
  </si>
  <si>
    <t>TF790</t>
  </si>
  <si>
    <t>증.씨드.그린내츄럴씨드.항산화로션.5ML</t>
  </si>
  <si>
    <t>(SAMPLE) GREEN NATURAL SEED ANTI OXID LOTION 5ML</t>
  </si>
  <si>
    <t>TF791</t>
  </si>
  <si>
    <t>증.씨드.그린내츄럴씨드.항산화크림.1.5ML</t>
  </si>
  <si>
    <t>(SAMPLE) Green Seed Cream.1.5ML</t>
  </si>
  <si>
    <t>TF792</t>
  </si>
  <si>
    <t>증.씨드.에너지씨드.에센스.5ML</t>
  </si>
  <si>
    <t>ENERGY SEED ANTIOXIDANT HYDRO SERUM</t>
  </si>
  <si>
    <t>TF793</t>
  </si>
  <si>
    <t>더테라피.오일드롭항노화세럼.2019</t>
  </si>
  <si>
    <t>THE THERAPY OIL-DROP ANTI-AGING SERUM 2019</t>
  </si>
  <si>
    <t>TF794</t>
  </si>
  <si>
    <t>더테라피.수분드롭항노화세럼.2019</t>
  </si>
  <si>
    <t>THE THERAPY WATER-DROP ANTI-AGING MOISTURIZING SERUM 2019</t>
  </si>
  <si>
    <t>TF795</t>
  </si>
  <si>
    <t>TFS선.파워롱래스팅.선크림80ML</t>
  </si>
  <si>
    <t>POWER LONG LASTING SUN CREAM 80ML</t>
  </si>
  <si>
    <t>TF796</t>
  </si>
  <si>
    <t>스마트필링.화이트쥬얼.2020</t>
  </si>
  <si>
    <t>THEFACESHOP SMART PEELING WHITE JEWEL (GZ)</t>
  </si>
  <si>
    <t>TF797</t>
  </si>
  <si>
    <t>씨드.화이트씨드.엑스폴리에이팅폼.N</t>
  </si>
  <si>
    <t>TF798</t>
  </si>
  <si>
    <t>더프레시포맨.수분토너.AVON</t>
  </si>
  <si>
    <t>THE FRESH FOR MEN HYDRATING FACIAL TONER(GZ)</t>
  </si>
  <si>
    <t>TF799</t>
  </si>
  <si>
    <t>더프레시포맨.수분로션.AVON</t>
  </si>
  <si>
    <t>THE FRESH FOR MEN HYDRATING FACIAL EMULSION(GZ)</t>
  </si>
  <si>
    <t>TF800</t>
  </si>
  <si>
    <t>더프레시포맨.수분플루이드.AVON</t>
  </si>
  <si>
    <t>THE FRESH FOR MEN HYDRATING FACIAL FLUID(GZ)</t>
  </si>
  <si>
    <t>TF801</t>
  </si>
  <si>
    <t>더프레시포맨.수분2종세트.AVON</t>
  </si>
  <si>
    <t>(SET)THE FRESH FOR MEN HYDRATING FACIAL SKINCARE SET(GZ)</t>
  </si>
  <si>
    <t>TF802</t>
  </si>
  <si>
    <t>TF803</t>
  </si>
  <si>
    <t>TF804</t>
  </si>
  <si>
    <t>TF805</t>
  </si>
  <si>
    <t>스마트필링.마일드파파야.2020</t>
  </si>
  <si>
    <t>TF806</t>
  </si>
  <si>
    <t>ALOE WATER ALOE FRESH SOOTHING MIST(GZ)</t>
  </si>
  <si>
    <t>TF807</t>
  </si>
  <si>
    <t>증.치아씨드.트레블키트.2020(수)</t>
  </si>
  <si>
    <t>(GWP)CHIA SEED HYDRATING TRIO KIT</t>
  </si>
  <si>
    <t>TF808</t>
  </si>
  <si>
    <t>증.그린씨드.트레블키트.2020(수)</t>
  </si>
  <si>
    <t>(GWP)GREEN NATURAL SEED ANTIOXIDANT TRIO KIT</t>
  </si>
  <si>
    <t>TF809</t>
  </si>
  <si>
    <t>TF810</t>
  </si>
  <si>
    <t>내추럴선.에코.피지잡는수분선2020</t>
  </si>
  <si>
    <t>NATURAL SUN ECO NO SHINE HYDRATING SUN CREAM SPF50+PA+++</t>
  </si>
  <si>
    <t>TF811</t>
  </si>
  <si>
    <t>카렌듈라에센셜.모이스처토너.2020</t>
  </si>
  <si>
    <t>CALENDULA ESSENTIAL MOISTURE TONER 2020</t>
  </si>
  <si>
    <t>TF812</t>
  </si>
  <si>
    <t>카렌듈라에센셜.모이스처에멀전.2020</t>
  </si>
  <si>
    <t>CALENDULA ESSENTIAL MOISTURE EMULSION 2020</t>
  </si>
  <si>
    <t>TF813</t>
  </si>
  <si>
    <t>카렌듈라에센셜.모이스처크림.2020</t>
  </si>
  <si>
    <t>CALENDULA ESSENTIAL MOISTURE CREAM 2020</t>
  </si>
  <si>
    <t>TF814</t>
  </si>
  <si>
    <t>카렌듈라에센셜.모이스처아이크림.2020</t>
  </si>
  <si>
    <t>CALENDULA ESSENTIAL MOISTURE EYECREAM 2020</t>
  </si>
  <si>
    <t>TF815</t>
  </si>
  <si>
    <t>라이스&amp;세라마이드.에멀전R2020</t>
  </si>
  <si>
    <t>RICE &amp; CERAMIDE MOISTURIZING EMULSION</t>
  </si>
  <si>
    <t>TF816</t>
  </si>
  <si>
    <t>클렌징.리얼블렌드리치클렌징오일</t>
  </si>
  <si>
    <t>REAL BLEND RICH CLEANSING OIL</t>
  </si>
  <si>
    <t>TF817</t>
  </si>
  <si>
    <t>클렌징.리얼블렌드딥클렌징오일</t>
  </si>
  <si>
    <t>REAL BLEND DEEP CLEANSING OIL</t>
  </si>
  <si>
    <t>TF818</t>
  </si>
  <si>
    <t>올클리어.클렌징워터티슈,40매</t>
  </si>
  <si>
    <t>ALL CLEAR.CLEANSING WATER WIPES</t>
  </si>
  <si>
    <t>TF819</t>
  </si>
  <si>
    <t>미감수브라이트.마사지크림.2017</t>
  </si>
  <si>
    <t>RICE WATER BRIGHT FACIAL MASSAGE CREAM</t>
  </si>
  <si>
    <t>TF820</t>
  </si>
  <si>
    <t>미감수브라이트.클렌징티슈.R2018</t>
  </si>
  <si>
    <t>TFS.RWB.CLEANSINGWIPES.R2018</t>
  </si>
  <si>
    <t>TF821</t>
  </si>
  <si>
    <t>TF822</t>
  </si>
  <si>
    <t>허브데이.클렌징티슈.20매.2018</t>
  </si>
  <si>
    <t>HERB DAY Cleansing Wipes (20wipes)</t>
  </si>
  <si>
    <t>TF823</t>
  </si>
  <si>
    <t>TF824</t>
  </si>
  <si>
    <t>클렌징.망고씨드.실크보습폼150ML2020</t>
  </si>
  <si>
    <t>MANGO SEED CREAMY FOAMING CLEANSER</t>
  </si>
  <si>
    <t>TF825</t>
  </si>
  <si>
    <t>클렌징.망고씨드.실크보습폼300ML.2020</t>
  </si>
  <si>
    <t>TF826</t>
  </si>
  <si>
    <t>망고씨드.실크보습소프트클렌징티슈.2020</t>
  </si>
  <si>
    <t>MANGO SEED SOFT CLEANSING WIPES</t>
  </si>
  <si>
    <t>TF827</t>
  </si>
  <si>
    <t>클렌징.망고씨드.실크보습립앤아이110.AVON</t>
  </si>
  <si>
    <t>MANGO SEED MAKEUP REMOVER FOR LIP&amp;EYE (GZ)</t>
  </si>
  <si>
    <t>TF828</t>
  </si>
  <si>
    <t>증.클렌징.망고씨드.실크보습폼100ML.2020</t>
  </si>
  <si>
    <t>(GWP)MANGO SEED CREAMY FOAMING CLEANSER</t>
  </si>
  <si>
    <t>TF829</t>
  </si>
  <si>
    <t>미감수브라이트.라이트클렌징오일150ML.AVO</t>
  </si>
  <si>
    <t>RICE WATER BRIGHT LIGHT CLEANSING OIL 150ml (GZ)</t>
  </si>
  <si>
    <t>TF830</t>
  </si>
  <si>
    <t>미감수브라이트.리치클렌징오일150ML.AVON</t>
  </si>
  <si>
    <t>RICE WATER BRIGHT RICH CLEANSING OIL 150ml (GZ)</t>
  </si>
  <si>
    <t>TF831</t>
  </si>
  <si>
    <t>미감수브라이트.클렌징크림200ML.AVON</t>
  </si>
  <si>
    <t>THEFACESHOP RICE WATER BRIGHT CLEANSING CREAM 200ML(GZ)</t>
  </si>
  <si>
    <t>TF832</t>
  </si>
  <si>
    <t>미감수브라이트.클렌징크림400ML.AVON</t>
  </si>
  <si>
    <t>THEFACESHOP RICE WATER BRIGHT FACIAL CLEANSING CREAM 400ML(GZ)</t>
  </si>
  <si>
    <t>TF833</t>
  </si>
  <si>
    <t>미감수브라이트.순한클렌징워터500ML.AVON</t>
  </si>
  <si>
    <t>THEFACESHOP RICE WATER BRIGHT MILD CLEANSING WATER 500ML(GZ)</t>
  </si>
  <si>
    <t>TF834</t>
  </si>
  <si>
    <t>미감수브라이트.페이셜클렌징로션.200AVON</t>
  </si>
  <si>
    <t>THEFACESHOP RICE WATER BRIGHT CLEANSING LOTION(GZ)</t>
  </si>
  <si>
    <t>TF835</t>
  </si>
  <si>
    <t>미감수브라이트.립앤아이리무버120ML.AVON</t>
  </si>
  <si>
    <t>THEFACESHOP RICE WATER BRIGHT MAKEUP REMOVER FOR LIP&amp;EYE (GZ)</t>
  </si>
  <si>
    <t>TF836</t>
  </si>
  <si>
    <t>미감수브라이트.클렌징폼150ML.AVON</t>
  </si>
  <si>
    <t>RICE WATER BRIGHT FACIAL FOAMING CLEANSER 150ml (GZ)</t>
  </si>
  <si>
    <t>TF837</t>
  </si>
  <si>
    <t>미감수브라이트.클렌징폼300ML.AVON</t>
  </si>
  <si>
    <t>THEFACESHOP RICE WATER BRIGHT FOAMING CLEANSER 300ML(GZ)</t>
  </si>
  <si>
    <t>TF838</t>
  </si>
  <si>
    <t>미감수브라이트.쌀겨클렌징폼150ML.AVON</t>
  </si>
  <si>
    <t>THEFACESHOP RICE WATER BRIGHT RICE BRAN FOAMING CLEANSER 150ML(GZ)</t>
  </si>
  <si>
    <t>TF839</t>
  </si>
  <si>
    <t>증.미감수브라이트.클렌징폼100ML.AVON</t>
  </si>
  <si>
    <t>(GWP)RICE WATER BRIGHT FACIAL FOAMING CLEANSER 100ml (GZ)</t>
  </si>
  <si>
    <t>TF840</t>
  </si>
  <si>
    <t>허브데이MB.페이셜클렌징폼.복숭아.AVON</t>
  </si>
  <si>
    <t>HERBDAY 365 MASTER BLENDING FACIAL FOAMING CLEANSER PEACH&amp;FIG(GZ)</t>
  </si>
  <si>
    <t>TF841</t>
  </si>
  <si>
    <t>허브데이MB.페이셜클렌징폼.아세로라.AVON</t>
  </si>
  <si>
    <t>HERBDAY 365 MASTER BLENDING FACIAL FOAMING CLEANSER ACEROLA&amp;BLUEBERRY(GZ)</t>
  </si>
  <si>
    <t>TF842</t>
  </si>
  <si>
    <t>허브데이MB.페이셜클렌징폼.레몬.AVON</t>
  </si>
  <si>
    <t>HERBDAY 365 MASTER BLENDING FACIAL FOAMING CLEANSER LEMON&amp;GRAPEFRUIT(GZ)</t>
  </si>
  <si>
    <t>TF843</t>
  </si>
  <si>
    <t>허브데이MB.페이셜클렌징폼.알로에.AVON</t>
  </si>
  <si>
    <t>HERBDAY 365 MASTER BLENDING FACIAL FOAMING CLEANSER ALOE&amp;GREENTEA(GZ)</t>
  </si>
  <si>
    <t>TF844</t>
  </si>
  <si>
    <t>허브데이MB.페이셜클렌징폼.녹두.AVON</t>
  </si>
  <si>
    <t>HERBDAY 365 MASTER BLENDING FACIAL FOAMING CLEANSER MUNGBEAN&amp;MUGWORT(GZ)</t>
  </si>
  <si>
    <t>TF845</t>
  </si>
  <si>
    <t>허브데이MB페이셜클렌징크림.아세로라.AVON</t>
  </si>
  <si>
    <t>HERBDAY 365 MASTER BLENDING FACIAL CLEANSING CREAM ACEROLA&amp;BLUEBERRY(GZ)</t>
  </si>
  <si>
    <t>TF846</t>
  </si>
  <si>
    <t>허브데이MB페이셜클렌징크림.레몬.AVON</t>
  </si>
  <si>
    <t>HERBDAY 365 MASTER BLENDING FACIAL CLEANSING CREAM LEMON&amp;GRAPEFRUIT(GZ)</t>
  </si>
  <si>
    <t>TF847</t>
  </si>
  <si>
    <t>허브데이MB페이셜클렌징크림.알로에.AVON</t>
  </si>
  <si>
    <t>HERBDAY 365 MASTER BLENDING FACIAL CLEANSING CREAM ALOE&amp;GREENTEA(GZ)</t>
  </si>
  <si>
    <t>TF848</t>
  </si>
  <si>
    <t>허브데이MB.페이셜클렌징폼3종세트.AVON</t>
  </si>
  <si>
    <t>(SET)HERBDAY 365 MASTER BLENDING FACIAL FOAMING CLEANSER SPECIAL SET (GZ)</t>
  </si>
  <si>
    <t>TF849</t>
  </si>
  <si>
    <t>허브데이.립앤아이리무버.워터프루프.AVON</t>
  </si>
  <si>
    <t>HERB DAY MAKEUP REMOVER FOR LIP&amp;EYE WATERPROOF (GZ)</t>
  </si>
  <si>
    <t>TF850</t>
  </si>
  <si>
    <t>클렌징.망고씨드.실크보습클렌징밤100ML</t>
  </si>
  <si>
    <t>MANGO SEED SOFT CLEANSING BALM</t>
  </si>
  <si>
    <t>TF851</t>
  </si>
  <si>
    <t>클렌징.신선한제주알로에수딩클렌징폼150ML</t>
  </si>
  <si>
    <t>JEJU ALOE FRESH SOOTHING FOAM CLEANSER</t>
  </si>
  <si>
    <t>TF852</t>
  </si>
  <si>
    <t>클렌징.제주화산토.안티더스트모공폼140ml</t>
  </si>
  <si>
    <t>THEFACESHOP JEJU VOLCANIC LAVA ANTI DUST PORE CLEANSING FOAM 2020</t>
  </si>
  <si>
    <t>TF853</t>
  </si>
  <si>
    <t>클렌징.제주화산토.모공딥클린스크럽폼140</t>
  </si>
  <si>
    <t>THEFACESHOP JEJU VOLCANIC LAVA DEEP PORE CLEANSING FOAM SCRUB 2020</t>
  </si>
  <si>
    <t>TF854</t>
  </si>
  <si>
    <t>TF855</t>
  </si>
  <si>
    <t>클렌징.제주화산토.프레시코팩7EA</t>
  </si>
  <si>
    <t>THEFACESHOP JEJU VOLCANIC LAVA FRESH NOSE STRIPS 2020</t>
  </si>
  <si>
    <t>TF856</t>
  </si>
  <si>
    <t>TF857</t>
  </si>
  <si>
    <t>클렌징.제주화산토.블랙헤드3단코팩</t>
  </si>
  <si>
    <t>THEFACESHOP JEJU VOLCANIC LAVA 3STEP IMPURITY REMOVING NOSE STRIP KIT 2020</t>
  </si>
  <si>
    <t>TF858</t>
  </si>
  <si>
    <t>제주화산토.블랙헤드필오프코팩50G.2020</t>
  </si>
  <si>
    <t>THEFACESHOP JEJU VOLCANIC LAVA IMPURITY REMOVING NOSE PACK 2020</t>
  </si>
  <si>
    <t>TF859</t>
  </si>
  <si>
    <t>TF860</t>
  </si>
  <si>
    <t>TF861</t>
  </si>
  <si>
    <t>TF862</t>
  </si>
  <si>
    <t>TF863</t>
  </si>
  <si>
    <t>TF864</t>
  </si>
  <si>
    <t>클렌징.허브데이 클렌징티슈(70매)</t>
  </si>
  <si>
    <t>HERB DAY CLEANSING TISSUE (70)</t>
  </si>
  <si>
    <t>TF865</t>
  </si>
  <si>
    <t>갈아만든.알로에마스크시트2017</t>
  </si>
  <si>
    <t>REAL NATURE ALOE FACE MASK</t>
  </si>
  <si>
    <t>TF866</t>
  </si>
  <si>
    <t>갈아만든.레몬마스크시트2017</t>
  </si>
  <si>
    <t>REAL NATURE LEMON FACE MASK</t>
  </si>
  <si>
    <t>TF867</t>
  </si>
  <si>
    <t>갈아만든.쌀마스크시트2017</t>
  </si>
  <si>
    <t>REAL NATURE RICE FACE MASK</t>
  </si>
  <si>
    <t>TF868</t>
  </si>
  <si>
    <t>갈아만든.녹차마스크시트2017</t>
  </si>
  <si>
    <t>REAL NATURE GREEN TEA FACE MASK</t>
  </si>
  <si>
    <t>TF869</t>
  </si>
  <si>
    <t>TF870</t>
  </si>
  <si>
    <t>TF871</t>
  </si>
  <si>
    <t>TF872</t>
  </si>
  <si>
    <t>TF873</t>
  </si>
  <si>
    <t>마스크랩.리프트업고보습마스크</t>
  </si>
  <si>
    <t>MASK.LAB Ultra Moisturizing Lift-up Face</t>
  </si>
  <si>
    <t>TF874</t>
  </si>
  <si>
    <t>마스크랩.리프트업미백마스크</t>
  </si>
  <si>
    <t>MASK.LAB Brightening Lift-up Face Mask</t>
  </si>
  <si>
    <t>TF875</t>
  </si>
  <si>
    <t>마스크랩.리프트업마스크.2019</t>
  </si>
  <si>
    <t>Mask.Lab Lift up Face Mask.R</t>
  </si>
  <si>
    <t>TF876</t>
  </si>
  <si>
    <t>마스크림텐션시트.집중수분.2019</t>
  </si>
  <si>
    <t>DEEPLY HYDRATING MASCREAM LIFTING SHEET MASK</t>
  </si>
  <si>
    <t>TF877</t>
  </si>
  <si>
    <t>마스크림텐션시트.집중보습.2019</t>
  </si>
  <si>
    <t>DEEPLY MOISTURIZING MASCREAM LIFTING SHEET MASK</t>
  </si>
  <si>
    <t>TF878</t>
  </si>
  <si>
    <t>마스크림텐션시트.집중미백.2019</t>
  </si>
  <si>
    <t>DEEPLY BRIGHTENING MASCREAM LIFTING SHEET MASK</t>
  </si>
  <si>
    <t>TF879</t>
  </si>
  <si>
    <t>마스크림텐션시트.집중탄력.2019</t>
  </si>
  <si>
    <t>DEEPLY FIRMING MASCREAM LIFTING SHEET MASK</t>
  </si>
  <si>
    <t>TF880</t>
  </si>
  <si>
    <t>G.증.갈아만든.아보카도마스크시트</t>
  </si>
  <si>
    <t>(SAMPLE)THEFACESHOP REAL NATURE AVOCADO FACE MASK(GZ)</t>
  </si>
  <si>
    <t>TF881</t>
  </si>
  <si>
    <t>G.증.갈아만든.석류마스크시트</t>
  </si>
  <si>
    <t>(SAMPLE)THEFACESHOP REAL NATURE POMEGRANATE FACE MASK(GZ)</t>
  </si>
  <si>
    <t>TF882</t>
  </si>
  <si>
    <t>G.증.갈아만든.레몬마스크시트</t>
  </si>
  <si>
    <t>(SAMPLE)THEFACESHOP REAL NATURE LEMON FACE MASK(GZ)</t>
  </si>
  <si>
    <t>TF883</t>
  </si>
  <si>
    <t>G.증.갈아만든.녹차마스크시트</t>
  </si>
  <si>
    <t>(SAMPLE)THEFACESHOP REAL NATURE GREEN TEA FACE MASK(GZ)</t>
  </si>
  <si>
    <t>TF884</t>
  </si>
  <si>
    <t>G.갈아만든.홍삼마스크시트</t>
  </si>
  <si>
    <t>THEFACESHOP REAL NATURE RED GINSENG FACE MASK(GZ)</t>
  </si>
  <si>
    <t>TF885</t>
  </si>
  <si>
    <t>G.갈아만든.티트리마스크시트</t>
  </si>
  <si>
    <t>THEFACESHOP REAL NATURE TEA TREE FACE MASK(GZ)</t>
  </si>
  <si>
    <t>TF886</t>
  </si>
  <si>
    <t>G.갈아만든.카렌듈라마스크시트</t>
  </si>
  <si>
    <t>THEFACESHOP REAL NATURE CALENDULA FACE MASK(GZ)</t>
  </si>
  <si>
    <t>TF887</t>
  </si>
  <si>
    <t>G.갈아만든.올리브마스크시트</t>
  </si>
  <si>
    <t>THEFACESHOP REAL NATURE OLIVE FACE MASK(GZ)</t>
  </si>
  <si>
    <t>TF888</t>
  </si>
  <si>
    <t>G.갈아만든.오이마스크시트</t>
  </si>
  <si>
    <t>THEFACESHOP REAL NATURE CUCUMBER FACE MASK(GZ)</t>
  </si>
  <si>
    <t>TF889</t>
  </si>
  <si>
    <t>G.갈아만든.영지마스크시트</t>
  </si>
  <si>
    <t>THEFACESHOP REAL NATURE LINGZHI FACE MASK(GZ)</t>
  </si>
  <si>
    <t>TF890</t>
  </si>
  <si>
    <t>G.갈아만든.연꽃마스크시트</t>
  </si>
  <si>
    <t>THEFACESHOP REAL NATURE LOTUS FACE MASK(GZ)</t>
  </si>
  <si>
    <t>TF891</t>
  </si>
  <si>
    <t>G.갈아만든.알로에마스크시트</t>
  </si>
  <si>
    <t>THEFACESHOP REAL NATURE ALOE FACE MASK(GZ)</t>
  </si>
  <si>
    <t>TF892</t>
  </si>
  <si>
    <t>G.갈아만든.아보카도마스크시트</t>
  </si>
  <si>
    <t>THEFACESHOP REAL NATURE AVOCADO FACE MASK(GZ)</t>
  </si>
  <si>
    <t>TF893</t>
  </si>
  <si>
    <t>G.갈아만든.쌀마스크시트</t>
  </si>
  <si>
    <t>THEFACESHOP REAL NATURE RICE FACE MASK(GZ)</t>
  </si>
  <si>
    <t>TF894</t>
  </si>
  <si>
    <t>G.갈아만든.쉐어버터마스크시트</t>
  </si>
  <si>
    <t>THEFACESHOP REAL NATURE SHEA BUTTER FACE MASK(GZ)</t>
  </si>
  <si>
    <t>TF895</t>
  </si>
  <si>
    <t>G.갈아만든.석류마스크시트</t>
  </si>
  <si>
    <t>THEFACESHOP REAL NATURE POMEGRANATE FACE MASK(GZ)</t>
  </si>
  <si>
    <t>TF896</t>
  </si>
  <si>
    <t>G.갈아만든.블루베리마스크시트</t>
  </si>
  <si>
    <t>THEFACESHOP REAL NATURE BLUEBERRY FACE MASK(GZ)</t>
  </si>
  <si>
    <t>TF897</t>
  </si>
  <si>
    <t>G.갈아만든.레몬마스크시트</t>
  </si>
  <si>
    <t>THEFACESHOP REAL NATURE LEMON FACE MASK(GZ)</t>
  </si>
  <si>
    <t>TF898</t>
  </si>
  <si>
    <t>G.갈아만든.대나무마스크시트</t>
  </si>
  <si>
    <t>THEFACESHOP REAL NATURE BAMBOO FACE MASK(GZ)</t>
  </si>
  <si>
    <t>TF899</t>
  </si>
  <si>
    <t>G.갈아만든.다시마마스크시트</t>
  </si>
  <si>
    <t>THEFACESHOP REAL NATURE KELP FACE MASK(GZ)</t>
  </si>
  <si>
    <t>TF900</t>
  </si>
  <si>
    <t>G.갈아만든.녹차마스크시트</t>
  </si>
  <si>
    <t>THEFACESHOP REAL NATURE GREEN TEA FACE MASK(GZ)</t>
  </si>
  <si>
    <t>TF901</t>
  </si>
  <si>
    <t>G.갈아만든.녹두마스크시트</t>
  </si>
  <si>
    <t>THEFACESHOP REAL NATURE MUNG BEAN FACE MASK(GZ)</t>
  </si>
  <si>
    <t>TF902</t>
  </si>
  <si>
    <t>G.갈아만든.꿀마스크시트</t>
  </si>
  <si>
    <t>THEFACESHOP REAL NATURE HONEY FACE MASK(GZ)</t>
  </si>
  <si>
    <t>TF903</t>
  </si>
  <si>
    <t>G.갈아만든.감자마스크시트</t>
  </si>
  <si>
    <t>THEFACESHOP REAL NATURE POTATO FACE MASK(GZ)</t>
  </si>
  <si>
    <t>TF904</t>
  </si>
  <si>
    <t>신선한제주알로에수딩젤</t>
  </si>
  <si>
    <t>JEJU ALOE FRESH SOOTHING GEL</t>
  </si>
  <si>
    <t>TF905</t>
  </si>
  <si>
    <t>TF906</t>
  </si>
  <si>
    <t>TF907</t>
  </si>
  <si>
    <t>증.퍼퓸씨드벨벳바디2종.듀얼샤셰.14ML</t>
  </si>
  <si>
    <t>(SAMPLE) PERFUME SEED VELVET DUAL SACHET (14ML)</t>
  </si>
  <si>
    <t>TF908</t>
  </si>
  <si>
    <t>증.신선한제주알로에얼려쓰는수딩젤.7ML</t>
  </si>
  <si>
    <t>JEJU ALOE REFRESHING SOOTHING GEL (7ml)</t>
  </si>
  <si>
    <t>TF909</t>
  </si>
  <si>
    <t>TF910</t>
  </si>
  <si>
    <t>풋.스마일풋필링젤리마스크</t>
  </si>
  <si>
    <t>SMILE FOOT PEELING JELLY MASK</t>
  </si>
  <si>
    <t>TF911</t>
  </si>
  <si>
    <t>풋.스마일풋마스크.2018</t>
  </si>
  <si>
    <t>SMILE FOOT MASK</t>
  </si>
  <si>
    <t>TF912</t>
  </si>
  <si>
    <t>TF913</t>
  </si>
  <si>
    <t>리치핸드V소프트터치핸드로션.2018</t>
  </si>
  <si>
    <t>Rich Hand V Soft Touch Hand Lotion</t>
  </si>
  <si>
    <t>TF914</t>
  </si>
  <si>
    <t>리치핸드V핸드앤풋토탈트리트먼트.2018</t>
  </si>
  <si>
    <t>Rich Hand V Hand &amp; Foot Total Treatment</t>
  </si>
  <si>
    <t>TF915</t>
  </si>
  <si>
    <t>리치핸드V스페셜케어핸드마스크.2018</t>
  </si>
  <si>
    <t>RICH HAND V SPECIAL CAREHAND MASK</t>
  </si>
  <si>
    <t>TF916</t>
  </si>
  <si>
    <t>TF917</t>
  </si>
  <si>
    <t>TF918</t>
  </si>
  <si>
    <t>향수.소울.시크릿블라썸.2019</t>
  </si>
  <si>
    <t>SOUL SECRET BLOSSOM</t>
  </si>
  <si>
    <t>TF919</t>
  </si>
  <si>
    <t>TF920</t>
  </si>
  <si>
    <t>TF921</t>
  </si>
  <si>
    <t>TF922</t>
  </si>
  <si>
    <t>퍼퓨머블핸드크림01.그린머스크.2019</t>
  </si>
  <si>
    <t>PERFUMABLA HAND CREAM 01 GREEN MUSK</t>
  </si>
  <si>
    <t>TF923</t>
  </si>
  <si>
    <t>퍼퓨머블핸드크림02.바닐라아이리스.2019</t>
  </si>
  <si>
    <t>PERFUMABLA HAND CREAM 02 VANILLA &amp; IRIS</t>
  </si>
  <si>
    <t>TF924</t>
  </si>
  <si>
    <t>올오버퍼퓸미스트01시크릿블룸.N</t>
  </si>
  <si>
    <t>TF925</t>
  </si>
  <si>
    <t>올오버퍼퓸미스트02베이비머스크.N</t>
  </si>
  <si>
    <t>TF926</t>
  </si>
  <si>
    <t>올오버퍼퓸미스트03원러브.N</t>
  </si>
  <si>
    <t>TF927</t>
  </si>
  <si>
    <t>TF928</t>
  </si>
  <si>
    <t>ES.스타일업.컬링에센스.2020</t>
  </si>
  <si>
    <t>THEFACESHOP ESSENTIAL STYLE UP CURLING SERUM(GZ)</t>
  </si>
  <si>
    <t>TF929</t>
  </si>
  <si>
    <t>아보카도 스페셜 바디세트.N</t>
  </si>
  <si>
    <t>AVOCADO SPECIAL BODY CARE SET(GZ)</t>
  </si>
  <si>
    <t>TF930</t>
  </si>
  <si>
    <t>밀크&amp;시어버터 바디크림.N</t>
  </si>
  <si>
    <t>TF931</t>
  </si>
  <si>
    <t>풋.스마일풋필링크림.N</t>
  </si>
  <si>
    <t>THEFACESHOP SMILE FOOT PEELING CREAM(GZ)</t>
  </si>
  <si>
    <t>TF932</t>
  </si>
  <si>
    <t>TF933</t>
  </si>
  <si>
    <t>데일리퍼퓸핸드08아보카도.N</t>
  </si>
  <si>
    <t>THEFACESHOP DAILY PERFUMED HAND CREAM 08 AVOCADO(GZ)</t>
  </si>
  <si>
    <t>TF934</t>
  </si>
  <si>
    <t>데일리퍼퓸핸드07리얼피치.N</t>
  </si>
  <si>
    <t>THEFACESHOP DAILY PERFUMED HAND CREAM 07 REAL PEACH(GZ)</t>
  </si>
  <si>
    <t>TF935</t>
  </si>
  <si>
    <t>데일리퍼퓸핸드06체리블라썸.N</t>
  </si>
  <si>
    <t>THEFACESHOP DAILY PERFUMED HAND CREAM 06 CHERRY BLOSSOM(GZ)</t>
  </si>
  <si>
    <t>TF936</t>
  </si>
  <si>
    <t>데일리퍼퓸핸드05그린티.N</t>
  </si>
  <si>
    <t>THEFACESHOP DAILY PERFUMED HAND CREAM 05 GREEN TEA(GZ)</t>
  </si>
  <si>
    <t>TF937</t>
  </si>
  <si>
    <t>데일리퍼퓸핸드04베리믹스.N</t>
  </si>
  <si>
    <t>THEFACESHOP DAILY PERFUMED HAND CREAM 04 BERRY MIX(GZ)</t>
  </si>
  <si>
    <t>TF938</t>
  </si>
  <si>
    <t>데일리퍼퓸핸드03애플팝.N</t>
  </si>
  <si>
    <t>THEFACESHOP DAILY PERFUMED HAND CREAM 03 APPLE POP(GZ)</t>
  </si>
  <si>
    <t>TF939</t>
  </si>
  <si>
    <t>데일리퍼퓸핸드02자몽스파클링.N</t>
  </si>
  <si>
    <t>THEFACESHOP DAILY PERFUMED HAND CREAM 02 GRAPEFRUIT(GZ)</t>
  </si>
  <si>
    <t>TF940</t>
  </si>
  <si>
    <t>데일리퍼퓸핸드01로즈워터.N</t>
  </si>
  <si>
    <t>THEFACESHOP DAILY PERFUMED HAND CREAM 01 ROSE WATER(GZ)</t>
  </si>
  <si>
    <t>TF941</t>
  </si>
  <si>
    <t>TF942</t>
  </si>
  <si>
    <t>ST.퀵헤어퍼프.01내츄럴브라운.2020</t>
  </si>
  <si>
    <t>QUICK HAIR PUFF 01 NATURAL BROWN(GZ)</t>
  </si>
  <si>
    <t>광저우산/ 확정율높음</t>
  </si>
  <si>
    <t>TF943</t>
  </si>
  <si>
    <t>ST.퀵헤어퍼프.02다크브라운.2020</t>
  </si>
  <si>
    <t>QUICK HAIR PUFF 02 DARK BROWN(GZ)</t>
  </si>
  <si>
    <t>TF944</t>
  </si>
  <si>
    <t>JT.체리블라썸클리어헤어미스트.200ML.2020</t>
  </si>
  <si>
    <t>THEFACESHOP CHERRY BLOSSOM CLEAR HAIR MIST(GZ)</t>
  </si>
  <si>
    <t>TF945</t>
  </si>
  <si>
    <t>ES.데미지케어.헤어에센스.2020</t>
  </si>
  <si>
    <t>THEFACESHOP ESSENTIAL DAMAGE CARE HAIR SERUM(GZ)</t>
  </si>
  <si>
    <t>TF946</t>
  </si>
  <si>
    <t>ES.데미지케어.헤어오일세럼.2020</t>
  </si>
  <si>
    <t>ESSENTIAL DAMAGE CARE HAIR OIL SERUM(GZ)</t>
  </si>
  <si>
    <t>TF947</t>
  </si>
  <si>
    <t>ES.데미지케어.헤어미스트.2020</t>
  </si>
  <si>
    <t>THEFACESHOP ESSENTIAL DAMAGE CARE HAIR MIST(GZ)</t>
  </si>
  <si>
    <t>TF948</t>
  </si>
  <si>
    <t>네이처가든.프레쉬시트러스.N</t>
  </si>
  <si>
    <t>TF949</t>
  </si>
  <si>
    <t>네이처가든.로맨틱자스민.N</t>
  </si>
  <si>
    <t>TF950</t>
  </si>
  <si>
    <t>네이처가든.스위티스위트피.N</t>
  </si>
  <si>
    <t>TF951</t>
  </si>
  <si>
    <t>네이처가든.아네모네브리즈.N</t>
  </si>
  <si>
    <t>TF952</t>
  </si>
  <si>
    <t>그레이프후르츠.바디워시.N</t>
  </si>
  <si>
    <t>THEFACESHOP GRAPEFRUIT BODY WASH(GZ)</t>
  </si>
  <si>
    <t>TF953</t>
  </si>
  <si>
    <t>그레이프후르츠.바디로션.N</t>
  </si>
  <si>
    <t>THEFACESHOP GRAPEFRUIT BODY LOTION(GZ)</t>
  </si>
  <si>
    <t>TF954</t>
  </si>
  <si>
    <t>라즈베리.바디워시.N</t>
  </si>
  <si>
    <t>THEFACESHOP RASPBERRY BODY WASH(GZ)</t>
  </si>
  <si>
    <t>TF955</t>
  </si>
  <si>
    <t>라즈베리.바디로션.N</t>
  </si>
  <si>
    <t>THEFACESHOP RASPBERRY BODY LOTION(GZ)</t>
  </si>
  <si>
    <t>TF956</t>
  </si>
  <si>
    <t>아보카도.바디워시.N</t>
  </si>
  <si>
    <t>THEFACESHOP AVOCADO BODY WASH(GZ)</t>
  </si>
  <si>
    <t>TF957</t>
  </si>
  <si>
    <t>아보카도.바디로션.N</t>
  </si>
  <si>
    <t>THEFACESHOP AVOCADO BODY LOTION(GZ)</t>
  </si>
  <si>
    <t>보들보들풋필링</t>
  </si>
  <si>
    <t>SMOOTH FOOT PEEL</t>
  </si>
  <si>
    <t>ES.스타일업.볼륨웨이브왁스</t>
  </si>
  <si>
    <t>ESSENTIAL STYLE UP VOLUME WAVE WAX</t>
  </si>
  <si>
    <t>ES.스타일업.슈퍼하드왁스</t>
  </si>
  <si>
    <t>ESSENTIAL STYLE UP SUPER HARD WAX</t>
  </si>
  <si>
    <t>바디.퍼퓸씨드.캡슐바디워시.N</t>
  </si>
  <si>
    <t>THEFACESHOP PERFUME SEED CAPSULE BODY WASH(GZ)</t>
  </si>
  <si>
    <t>바디.퍼퓸씨드.리치크림샤워.N</t>
  </si>
  <si>
    <t>ES.데미지케어.워터트리트먼트</t>
  </si>
  <si>
    <t>THEFACESHOP ESSENTIAL DAMAGE CARE WATER HAIR TREATMENT</t>
  </si>
  <si>
    <t>ST.퀵헤어퍼프.03라이트브라운</t>
  </si>
  <si>
    <t>QUICK HAIR PUFF 03 LIGHT BROWN</t>
  </si>
  <si>
    <t>ST.퀵헤어퍼프.04블랙</t>
  </si>
  <si>
    <t>QUICK HAIR PUFF 04 BLACK</t>
  </si>
  <si>
    <t>판.에어피팅쿠션퍼프(5개입)</t>
  </si>
  <si>
    <t>(GWP)AIR FITTING CUSHION PUFF_5EA</t>
  </si>
  <si>
    <t>판.잉크래스팅뷰티툴즈(퍼프4P)</t>
  </si>
  <si>
    <t>(GWP)INK LASTING TOOLS_PUFF 4EA</t>
  </si>
  <si>
    <t>판.닥터벨머피크닉매트</t>
  </si>
  <si>
    <t>(GWP)DR.BELMEUR PICNIC MATT</t>
  </si>
  <si>
    <t>TFS인조네일팁</t>
  </si>
  <si>
    <t>ARTIFICIAL NAIL TIPS</t>
  </si>
  <si>
    <t>THE SAEM</t>
  </si>
  <si>
    <t>ITEM</t>
    <phoneticPr fontId="3" type="noConversion"/>
  </si>
  <si>
    <t>BOX
QTY</t>
    <phoneticPr fontId="3" type="noConversion"/>
  </si>
  <si>
    <t>TS0001</t>
  </si>
  <si>
    <t>TS0002</t>
  </si>
  <si>
    <t>TS0003</t>
  </si>
  <si>
    <t>Classic Homme Moisturizer</t>
  </si>
  <si>
    <t>TS0004</t>
  </si>
  <si>
    <t>Mineral Homme Black Mini Kit</t>
  </si>
  <si>
    <t>TS0005</t>
  </si>
  <si>
    <t>TS0006</t>
  </si>
  <si>
    <t>TS0007</t>
  </si>
  <si>
    <t>Classic Homme Toner</t>
  </si>
  <si>
    <t>TS0008</t>
  </si>
  <si>
    <t>TS0009</t>
  </si>
  <si>
    <t>Classic Homme Special Set</t>
  </si>
  <si>
    <t>TS0010</t>
  </si>
  <si>
    <t>Mineral Homme Black Sports Sun Stick</t>
  </si>
  <si>
    <t>TS0011</t>
  </si>
  <si>
    <t>Mineral Homme Black Essence</t>
  </si>
  <si>
    <t>TS0012</t>
  </si>
  <si>
    <t>Classic Homme All In One Essence</t>
  </si>
  <si>
    <t>TS0013</t>
  </si>
  <si>
    <t>TS0014</t>
  </si>
  <si>
    <t>Mineral Homme Black Moisture Cream</t>
  </si>
  <si>
    <t>TS0015</t>
  </si>
  <si>
    <t>Mineral Homme Black Cleansing Foam</t>
  </si>
  <si>
    <t>TS0016</t>
  </si>
  <si>
    <t>TS0017</t>
  </si>
  <si>
    <t>TS0018</t>
  </si>
  <si>
    <t>TS0019</t>
  </si>
  <si>
    <t>TS0020</t>
  </si>
  <si>
    <t>TS0021</t>
  </si>
  <si>
    <t>TS0022</t>
  </si>
  <si>
    <t>TS0023</t>
  </si>
  <si>
    <t>URBAN BREEZE Diffuser-Lily Day</t>
  </si>
  <si>
    <t>TS0024</t>
  </si>
  <si>
    <t>URBAN BREEZE Diffuser-Cozy Blue</t>
  </si>
  <si>
    <t>TS0025</t>
  </si>
  <si>
    <t>URBAN BREEZE Diffuser-Peach Morning</t>
  </si>
  <si>
    <t>TS0026</t>
  </si>
  <si>
    <t>TS0027</t>
  </si>
  <si>
    <t>TS0028</t>
  </si>
  <si>
    <t>URBAN BREEZE Candle-Lily Day</t>
  </si>
  <si>
    <t>TS0029</t>
  </si>
  <si>
    <t>URBAN BREEZE Candle-Cozy Blue</t>
  </si>
  <si>
    <t>TS0030</t>
  </si>
  <si>
    <t>URBAN BREEZE Candle-Peach Morning</t>
  </si>
  <si>
    <t>TS0031</t>
  </si>
  <si>
    <t>TS0032</t>
  </si>
  <si>
    <t>TS0033</t>
  </si>
  <si>
    <t>TS0034</t>
  </si>
  <si>
    <t>Natural Potato Mask Sheet</t>
  </si>
  <si>
    <t>TS0035</t>
  </si>
  <si>
    <t>Natural Gold Kiwi Mask Sheet</t>
  </si>
  <si>
    <t>TS0036</t>
  </si>
  <si>
    <t>Natural Green Tea Mask Sheet</t>
  </si>
  <si>
    <t>TS0037</t>
  </si>
  <si>
    <t>Natural Bamboo Mask Sheet</t>
  </si>
  <si>
    <t>TS0038</t>
  </si>
  <si>
    <t>Natural Lemon Mask Sheet</t>
  </si>
  <si>
    <t>TS0039</t>
  </si>
  <si>
    <t>Natural Blueberry Mask Sheet</t>
  </si>
  <si>
    <t>TS0040</t>
  </si>
  <si>
    <t>Natural Pomegranate Mask Sheet</t>
  </si>
  <si>
    <t>TS0041</t>
  </si>
  <si>
    <t>Natural Charcoal Mask Sheet</t>
  </si>
  <si>
    <t>TS0042</t>
  </si>
  <si>
    <t>Natural Shea Butter Mask Sheet</t>
  </si>
  <si>
    <t>TS0043</t>
  </si>
  <si>
    <t>Natural Rice Mask Sheet</t>
  </si>
  <si>
    <t>TS0044</t>
  </si>
  <si>
    <t>Natural Argan Mask Sheet</t>
  </si>
  <si>
    <t>TS0045</t>
  </si>
  <si>
    <t>Natural Avocado Mask Sheet</t>
  </si>
  <si>
    <t>TS0046</t>
  </si>
  <si>
    <t>Natural Acai Berry Mask Sheet</t>
  </si>
  <si>
    <t>TS0047</t>
  </si>
  <si>
    <t>Natural Aloe Mask Sheet</t>
  </si>
  <si>
    <t>TS0048</t>
  </si>
  <si>
    <t>Natural Cucumber Mask Sheet</t>
  </si>
  <si>
    <t>TS0049</t>
  </si>
  <si>
    <t>Natural Oatmeal Mask Sheet</t>
  </si>
  <si>
    <t>TS0050</t>
  </si>
  <si>
    <t>Natural Olive Mask Sheet</t>
  </si>
  <si>
    <t>TS0051</t>
  </si>
  <si>
    <t>Natural Grapefruit Mask Sheet</t>
  </si>
  <si>
    <t>TS0052</t>
  </si>
  <si>
    <t>Natural Rose Mask Sheet</t>
  </si>
  <si>
    <t>TS0053</t>
  </si>
  <si>
    <t>Natural Green Grape Mask Sheet</t>
  </si>
  <si>
    <t>TS0054</t>
  </si>
  <si>
    <t>Natural Tomato Mask Sheet</t>
  </si>
  <si>
    <t>TS0055</t>
  </si>
  <si>
    <t>Natural Tea Tree Mask Sheet</t>
  </si>
  <si>
    <t>TS0056</t>
  </si>
  <si>
    <t>Natural Honey Mask Sheet</t>
  </si>
  <si>
    <t>TS0057</t>
  </si>
  <si>
    <t>Natural Red Ginseng Mask Sheet</t>
  </si>
  <si>
    <t>TS0058</t>
  </si>
  <si>
    <t>TS0059</t>
  </si>
  <si>
    <t>TS0060</t>
  </si>
  <si>
    <t>TS0061</t>
  </si>
  <si>
    <t>TS0062</t>
  </si>
  <si>
    <t>TS0063</t>
  </si>
  <si>
    <t>TS0064</t>
  </si>
  <si>
    <t>TS0065</t>
  </si>
  <si>
    <t>TS0066</t>
  </si>
  <si>
    <t>TS0067</t>
  </si>
  <si>
    <t>TS0068</t>
  </si>
  <si>
    <t>TS0069</t>
  </si>
  <si>
    <t>TS0070</t>
  </si>
  <si>
    <t>TS0071</t>
  </si>
  <si>
    <t>TS0072</t>
  </si>
  <si>
    <t>TS0073</t>
  </si>
  <si>
    <t>TS0074</t>
  </si>
  <si>
    <t>Pure Natural Mask Sheet (Snail Brightening )</t>
  </si>
  <si>
    <t>TS0075</t>
  </si>
  <si>
    <t>Pure Natural Mask Sheet (Snail)</t>
  </si>
  <si>
    <t>TS0076</t>
  </si>
  <si>
    <t>Pure Natural Mask Sheet (Ginseng)</t>
  </si>
  <si>
    <t>TS0077</t>
  </si>
  <si>
    <t>TS0078</t>
  </si>
  <si>
    <t>TS0079</t>
  </si>
  <si>
    <t>TS0080</t>
  </si>
  <si>
    <t>TS0081</t>
  </si>
  <si>
    <t>TS0082</t>
  </si>
  <si>
    <t>Snail Essential Ex Wrinkle Solution Gel Mask Sheet</t>
  </si>
  <si>
    <t>TS0083</t>
  </si>
  <si>
    <t>Gold Snail Eye Gel Patch Set</t>
  </si>
  <si>
    <t>TS0084</t>
  </si>
  <si>
    <t>TS0085</t>
  </si>
  <si>
    <t>Secret Pure Nose Clear Kit 1•2•3</t>
  </si>
  <si>
    <t>TS0086</t>
  </si>
  <si>
    <t>TS0087</t>
  </si>
  <si>
    <t>Secret Pure Rosy Lips Gel Patch</t>
  </si>
  <si>
    <t>TS0088</t>
  </si>
  <si>
    <t>TS0089</t>
  </si>
  <si>
    <t>See &amp; Saw Spot Cover Gel Patch</t>
  </si>
  <si>
    <t>TS0090</t>
  </si>
  <si>
    <t>Any Perfume Deodorant Spray (Cotton Breeze)</t>
  </si>
  <si>
    <t>TS0091</t>
  </si>
  <si>
    <t>Any Perfume Deodorant Spray (Fresh Breeze)</t>
  </si>
  <si>
    <t>TS0092</t>
  </si>
  <si>
    <t>TS0093</t>
  </si>
  <si>
    <t>TS0094</t>
  </si>
  <si>
    <t>TS0095</t>
  </si>
  <si>
    <t>Body &amp; Soul Love Hawaii Body Lotion</t>
  </si>
  <si>
    <t>TS0096</t>
  </si>
  <si>
    <t>Body &amp; Soul Sweet Thai Body Lotion</t>
  </si>
  <si>
    <t>TS0097</t>
  </si>
  <si>
    <t>TS0098</t>
  </si>
  <si>
    <t>Urban Delight Body Lotion (Blossom)</t>
  </si>
  <si>
    <t>TS0099</t>
  </si>
  <si>
    <t>Urban Delight Body Lotion (Citron)</t>
  </si>
  <si>
    <t>TS0100</t>
  </si>
  <si>
    <t>TS0101</t>
  </si>
  <si>
    <t>URBAN BREEZE Body Lotion-Blanc Fleur</t>
  </si>
  <si>
    <t>TS0102</t>
  </si>
  <si>
    <t>TS0103</t>
  </si>
  <si>
    <t>TS0104</t>
  </si>
  <si>
    <t>TS0105</t>
  </si>
  <si>
    <t>Touch On Body Grapefruit Body Lotion</t>
  </si>
  <si>
    <t>TS0106</t>
  </si>
  <si>
    <t>Touch On Body Plum Body Lotion</t>
  </si>
  <si>
    <t>TS0107</t>
  </si>
  <si>
    <t>TS0108</t>
  </si>
  <si>
    <t>TS0109</t>
  </si>
  <si>
    <t>TS0110</t>
  </si>
  <si>
    <t>TS0111</t>
  </si>
  <si>
    <t>TS0112</t>
  </si>
  <si>
    <t>TS0113</t>
  </si>
  <si>
    <t>TS0114</t>
  </si>
  <si>
    <t>Urban Delight Body Powder (Rose)</t>
  </si>
  <si>
    <t>TS0115</t>
  </si>
  <si>
    <t>Body &amp; Soul Love Hawaii Body Mist</t>
  </si>
  <si>
    <t>TS0116</t>
  </si>
  <si>
    <t>Body &amp; Soul Sweet Thai Body Mist</t>
  </si>
  <si>
    <t>TS0117</t>
  </si>
  <si>
    <t>Body &amp; Soul Sweet Thai Body Oil Mist</t>
  </si>
  <si>
    <t>TS0118</t>
  </si>
  <si>
    <t>Urban Delight Body Cologne (Blossom)</t>
  </si>
  <si>
    <t>TS0119</t>
  </si>
  <si>
    <t>Urban Delight Body Cologne (Citron)</t>
  </si>
  <si>
    <t>TS0120</t>
  </si>
  <si>
    <t>Care Plus Body Peeling Spray</t>
  </si>
  <si>
    <t>TS0121</t>
  </si>
  <si>
    <t>Body &amp; Soul Love Hawaii Body Scrub</t>
  </si>
  <si>
    <t>TS0122</t>
  </si>
  <si>
    <t>Body &amp; Soul Sweet Thai Body Scrub</t>
  </si>
  <si>
    <t>TS0123</t>
  </si>
  <si>
    <t>TS0124</t>
  </si>
  <si>
    <t>Urban Delight Body Salt Scrub Wash</t>
  </si>
  <si>
    <t>TS0125</t>
  </si>
  <si>
    <t>TS0126</t>
  </si>
  <si>
    <t>Body &amp; Soul Light Body Oil</t>
  </si>
  <si>
    <t>TS0127</t>
  </si>
  <si>
    <t>TS0128</t>
  </si>
  <si>
    <t>TS0129</t>
  </si>
  <si>
    <t>Iceland Hydrating Soothing Gel</t>
  </si>
  <si>
    <t>TS0130</t>
  </si>
  <si>
    <t>TS0131</t>
  </si>
  <si>
    <t>TS0132</t>
  </si>
  <si>
    <t>Jeju Fresh Aloe Soothing Gel 99%</t>
  </si>
  <si>
    <t>TS0133</t>
  </si>
  <si>
    <t>TS0134</t>
  </si>
  <si>
    <t>Fresh Bamboo Soothing Gel 99%</t>
  </si>
  <si>
    <t>TS0135</t>
  </si>
  <si>
    <t>Body &amp; Soul Mom's Cream</t>
  </si>
  <si>
    <t>TS0136</t>
  </si>
  <si>
    <t>Care plus Manuka Honey Body Cream</t>
  </si>
  <si>
    <t>TS0137</t>
  </si>
  <si>
    <t>TOUCH ON BODY Vanilla Body Butter</t>
  </si>
  <si>
    <t>TS0138</t>
  </si>
  <si>
    <t>TOUCH ON BODY Sweet Lime Body Butter</t>
  </si>
  <si>
    <t>TS0139</t>
  </si>
  <si>
    <t>TOUCH ON BODY Plum Body Butter</t>
  </si>
  <si>
    <t>TS0140</t>
  </si>
  <si>
    <t>TS0141</t>
  </si>
  <si>
    <t>TS0142</t>
  </si>
  <si>
    <t>Body &amp; Soul Love Hawaii Body Wash</t>
  </si>
  <si>
    <t>TS0143</t>
  </si>
  <si>
    <t>Body &amp; Soul Sweet Thai Body Wash</t>
  </si>
  <si>
    <t>TS0144</t>
  </si>
  <si>
    <t>Body &amp; Soul Cotton Milk Body Wash</t>
  </si>
  <si>
    <t>TS0145</t>
  </si>
  <si>
    <t>TS0146</t>
  </si>
  <si>
    <t>Urban Delight Body Shower Gel (Blossom)</t>
  </si>
  <si>
    <t>TS0147</t>
  </si>
  <si>
    <t>Urban Delight Body Shower Gel (Citron)</t>
  </si>
  <si>
    <t>TS0148</t>
  </si>
  <si>
    <t>URBAN DELIGHT Oil Body Wash</t>
  </si>
  <si>
    <t>TS0149</t>
  </si>
  <si>
    <t>URBAN BREEZE Body Wash-Berry Yard</t>
  </si>
  <si>
    <t>TS0150</t>
  </si>
  <si>
    <t>URBAN BREEZE Body Wash-Blanc Fleur</t>
  </si>
  <si>
    <t>TS0151</t>
  </si>
  <si>
    <t>Touch On Body Vanilla Body Wash</t>
  </si>
  <si>
    <t>TS0152</t>
  </si>
  <si>
    <t>TS0153</t>
  </si>
  <si>
    <t>TS0154</t>
  </si>
  <si>
    <t>Touch On Body Grapefruit Body Wash</t>
  </si>
  <si>
    <t>TS0155</t>
  </si>
  <si>
    <t>Touch On Body Plum Body Wash</t>
  </si>
  <si>
    <t>TS0156</t>
  </si>
  <si>
    <t>TS0157</t>
  </si>
  <si>
    <t>TS0158</t>
  </si>
  <si>
    <t>TS0159</t>
  </si>
  <si>
    <t>TS0160</t>
  </si>
  <si>
    <t>TS0161</t>
  </si>
  <si>
    <t>Body &amp; Soul Inner Cleanser</t>
  </si>
  <si>
    <t>TS0162</t>
  </si>
  <si>
    <t>TS0163</t>
  </si>
  <si>
    <t>TS0164</t>
  </si>
  <si>
    <t>Dear My Foot Velvet Cream</t>
  </si>
  <si>
    <t>TS0165</t>
  </si>
  <si>
    <t>Dear My Foot Scrub Cleanser</t>
  </si>
  <si>
    <t>TS0166</t>
  </si>
  <si>
    <t>Pure Natural Foot Treatment Mask</t>
  </si>
  <si>
    <t>TS0167</t>
  </si>
  <si>
    <t>Dear My Foot Power Peeling</t>
  </si>
  <si>
    <t>TS0168</t>
  </si>
  <si>
    <t>TS0169</t>
  </si>
  <si>
    <t>TS0170</t>
  </si>
  <si>
    <t>TS0171</t>
  </si>
  <si>
    <t>TS0172</t>
  </si>
  <si>
    <t>TS0173</t>
  </si>
  <si>
    <t>TS0174</t>
  </si>
  <si>
    <t>TS0175</t>
  </si>
  <si>
    <t>TS0176</t>
  </si>
  <si>
    <t>TS0177</t>
  </si>
  <si>
    <t>TS0178</t>
  </si>
  <si>
    <t>TS0179</t>
  </si>
  <si>
    <t>TS0180</t>
  </si>
  <si>
    <t>Perfumed Hand Essence -Grapefruit-</t>
  </si>
  <si>
    <t>TS0181</t>
  </si>
  <si>
    <t>TS0182</t>
  </si>
  <si>
    <t>TS0183</t>
  </si>
  <si>
    <t>TS0184</t>
  </si>
  <si>
    <t>TS0185</t>
  </si>
  <si>
    <t>TS0186</t>
  </si>
  <si>
    <t>TS0187</t>
  </si>
  <si>
    <t>TS0188</t>
  </si>
  <si>
    <t>TS0189</t>
  </si>
  <si>
    <t>TS0190</t>
  </si>
  <si>
    <t>TS0191</t>
  </si>
  <si>
    <t>TS0192</t>
  </si>
  <si>
    <t>Perfumed Hand Light Essence -Cherry Blossom-</t>
  </si>
  <si>
    <t>TS0193</t>
  </si>
  <si>
    <t>Perfumed Hand Light Essence -Grapefruit-</t>
  </si>
  <si>
    <t>TS0194</t>
  </si>
  <si>
    <t>TS0195</t>
  </si>
  <si>
    <t>Perfumed Hand Light Essence -Apricot-</t>
  </si>
  <si>
    <t>TS0196</t>
  </si>
  <si>
    <t>Perfumed Hand Light Essence -Peach Blossom-</t>
  </si>
  <si>
    <t>TS0197</t>
  </si>
  <si>
    <t>Perfumed Hand Moisturizer -Vanilla-</t>
  </si>
  <si>
    <t>TS0198</t>
  </si>
  <si>
    <t>Perfumed Hand Moisturizer -Black Berry-</t>
  </si>
  <si>
    <t>TS0199</t>
  </si>
  <si>
    <t>Perfumed Hand Moisturizer -Acacia-</t>
  </si>
  <si>
    <t>TS0200</t>
  </si>
  <si>
    <t>Perfumed Hand Moisturizer -Apple Blossom-</t>
  </si>
  <si>
    <t>TS0201</t>
  </si>
  <si>
    <t>Perfumed Hand Moisturizer -Frangipani-</t>
  </si>
  <si>
    <t>TS0202</t>
  </si>
  <si>
    <t>Perfumed Hand Shea Butter -Red Plum-</t>
  </si>
  <si>
    <t>TS0203</t>
  </si>
  <si>
    <t>Perfumed Hand Shea Butter -Clean Cotton-</t>
  </si>
  <si>
    <t>TS0204</t>
  </si>
  <si>
    <t>Perfumed Hand Shea Butter -Floral Musk-</t>
  </si>
  <si>
    <t>TS0205</t>
  </si>
  <si>
    <t>Perfumed Hand Shea Butter -Garden Rose-</t>
  </si>
  <si>
    <t>TS0206</t>
  </si>
  <si>
    <t>Perfumed Hand Shea Butter -Soft Powder-</t>
  </si>
  <si>
    <t>TS0207</t>
  </si>
  <si>
    <t>Perfumed Hand Essence -Magnolia-</t>
  </si>
  <si>
    <t>TS0208</t>
  </si>
  <si>
    <t>Perfumed Hand Essence -Warm Cotton-</t>
  </si>
  <si>
    <t>TS0209</t>
  </si>
  <si>
    <t>Perfumed Hand Essence -Cherry Blossom-</t>
  </si>
  <si>
    <t>TS0210</t>
  </si>
  <si>
    <t>Perfumed Hand Cream -Lilac-</t>
  </si>
  <si>
    <t>TS0211</t>
  </si>
  <si>
    <t>Perfumed Hand Cream -Baby Powder-</t>
  </si>
  <si>
    <t>TS0212</t>
  </si>
  <si>
    <t>Perfumed Hand Cream -Iris-</t>
  </si>
  <si>
    <t>TS0213</t>
  </si>
  <si>
    <t>Perfumed Hand Cream -Apricot-</t>
  </si>
  <si>
    <t>TS0214</t>
  </si>
  <si>
    <t>Perfumed Hand Cream -Peach Blossom-</t>
  </si>
  <si>
    <t>TS0215</t>
  </si>
  <si>
    <t>TS0216</t>
  </si>
  <si>
    <t>TS0217</t>
  </si>
  <si>
    <t>Pure Natural Hand Treatment Mask</t>
  </si>
  <si>
    <t>TS0218</t>
  </si>
  <si>
    <t>TS0219</t>
  </si>
  <si>
    <t>TS0220</t>
  </si>
  <si>
    <t>Saemmul Airy Cotton Make Up Base 01 Green</t>
  </si>
  <si>
    <t>TS0221</t>
  </si>
  <si>
    <t>Saemmul Airy Cotton Make Up Base 02 Lavender</t>
  </si>
  <si>
    <t>TS0222</t>
  </si>
  <si>
    <t>Saemmul Airy Cotton Make Up Base 03 Green Beige</t>
  </si>
  <si>
    <t>TS0223</t>
  </si>
  <si>
    <t>Saemmul Face Lightener 05 Peach Light</t>
  </si>
  <si>
    <t>TS0224</t>
  </si>
  <si>
    <t>TS0225</t>
  </si>
  <si>
    <t>TS0226</t>
  </si>
  <si>
    <t>TS0227</t>
  </si>
  <si>
    <t>TS0228</t>
  </si>
  <si>
    <t>3 Edge Glow Base</t>
  </si>
  <si>
    <t>TS0229</t>
  </si>
  <si>
    <t>3 Edge Make Up Base 01 Green</t>
  </si>
  <si>
    <t>TS0230</t>
  </si>
  <si>
    <t>TS0231</t>
  </si>
  <si>
    <t>TS0232</t>
  </si>
  <si>
    <t>TS0233</t>
  </si>
  <si>
    <t>TS0234</t>
  </si>
  <si>
    <t>TS0235</t>
  </si>
  <si>
    <t>TS0236</t>
  </si>
  <si>
    <t>Eco Soul Perfect Makeup Fixer</t>
  </si>
  <si>
    <t>TS0237</t>
  </si>
  <si>
    <t>TS0238</t>
  </si>
  <si>
    <t>TS0239</t>
  </si>
  <si>
    <t>TS0240</t>
  </si>
  <si>
    <t>Saemmul Perfect Pore BB 01 Light Beige</t>
  </si>
  <si>
    <t>TS0241</t>
  </si>
  <si>
    <t>Snail Essencial Ex Origin BB 21 Light Beige</t>
  </si>
  <si>
    <t>TS0242</t>
  </si>
  <si>
    <t>TS0243</t>
  </si>
  <si>
    <t>Eco Soul Real Cover BB 21 Light Beige</t>
  </si>
  <si>
    <t>TS0244</t>
  </si>
  <si>
    <t>Eco Soul Real Cover BB 23 Natural Beige</t>
  </si>
  <si>
    <t>TS0245</t>
  </si>
  <si>
    <t>TS0246</t>
  </si>
  <si>
    <t>TS0247</t>
  </si>
  <si>
    <t>TS0248</t>
  </si>
  <si>
    <t>TS0249</t>
  </si>
  <si>
    <t>TS0250</t>
  </si>
  <si>
    <t>TS0251</t>
  </si>
  <si>
    <t>TS0252</t>
  </si>
  <si>
    <t>TS0253</t>
  </si>
  <si>
    <t>TS0254</t>
  </si>
  <si>
    <t>Eco Soul Tone Up CC 02 Natural Tone</t>
  </si>
  <si>
    <t>TS0255</t>
  </si>
  <si>
    <t>Eco Soul Tone Up CC 03 Clear Bright</t>
  </si>
  <si>
    <t>TS0256</t>
  </si>
  <si>
    <t>TS0257</t>
  </si>
  <si>
    <t>TS0258</t>
  </si>
  <si>
    <t>TS0259</t>
  </si>
  <si>
    <t>Mineralizing Camouflage Balm 01 Clear Beige</t>
  </si>
  <si>
    <t>TS0260</t>
  </si>
  <si>
    <t>Mineralizing Camouflage Balm 02 Rich Beige</t>
  </si>
  <si>
    <t>TS0261</t>
  </si>
  <si>
    <t>Mineralizing Camouflage Balm 1.5 Natural Beige</t>
  </si>
  <si>
    <t>TS0262</t>
  </si>
  <si>
    <t>Mineralizing Creamy Concealer 1.25 Creamlatte</t>
  </si>
  <si>
    <t>TS0263</t>
  </si>
  <si>
    <t>Mineralizing Creamy Concealer 1.5 Cappuccino</t>
  </si>
  <si>
    <t>TS0264</t>
  </si>
  <si>
    <t>Mineralizing Creamy Concealer 1.75 Macadamia</t>
  </si>
  <si>
    <t>TS0265</t>
  </si>
  <si>
    <t>Mineralizing Creamy Concealer 0.5 Snow</t>
  </si>
  <si>
    <t>TS0266</t>
  </si>
  <si>
    <t>TS0267</t>
  </si>
  <si>
    <t>Mineralizing Creamy Concealer 01 Vanilla</t>
  </si>
  <si>
    <t>TS0268</t>
  </si>
  <si>
    <t>Mineralizing Creamy Concealer 02 Ginger</t>
  </si>
  <si>
    <t>TS0269</t>
  </si>
  <si>
    <t>TS0270</t>
  </si>
  <si>
    <t>Mineralizing Pore Concealer 01 Clear Beige</t>
  </si>
  <si>
    <t>TS0271</t>
  </si>
  <si>
    <t>Mineralizing Pore Concealer 02 Rich Beige</t>
  </si>
  <si>
    <t>TS0272</t>
  </si>
  <si>
    <t>Mineralizing Pore Concealer 1.5 Natural Beige</t>
  </si>
  <si>
    <t>TS0273</t>
  </si>
  <si>
    <t>TS0274</t>
  </si>
  <si>
    <t>TS0275</t>
  </si>
  <si>
    <t>TS0276</t>
  </si>
  <si>
    <t>Cover Perfection Liquid Concealer 01 Clear Beige</t>
  </si>
  <si>
    <t>TS0277</t>
  </si>
  <si>
    <t>Cover Perfection Liquid Concealer 02 Rich Beige</t>
  </si>
  <si>
    <t>TS0278</t>
  </si>
  <si>
    <t>TS0279</t>
  </si>
  <si>
    <t>Cover Perfection Smart Concealer Kit</t>
  </si>
  <si>
    <t>TS0280</t>
  </si>
  <si>
    <t>Cover Perfection Stick Concealer 01 Clear Beige</t>
  </si>
  <si>
    <t>TS0281</t>
  </si>
  <si>
    <t>TS0282</t>
  </si>
  <si>
    <t>Cover Perfection Stick Concealer 02 Rich Beige</t>
  </si>
  <si>
    <t>TS0283</t>
  </si>
  <si>
    <t>Cover Perfection Stick Concealer 1.5 Natural Beige</t>
  </si>
  <si>
    <t>TS0284</t>
  </si>
  <si>
    <t>Cover Perfection Ideal Concealer Duo 01 Clear Beige</t>
  </si>
  <si>
    <t>TS0285</t>
  </si>
  <si>
    <t>Cover Perfection Ideal Concealer Duo 02 Rich Beige</t>
  </si>
  <si>
    <t>TS0286</t>
  </si>
  <si>
    <t>Cover Perfection Ideal Concealer Duo 1.5Natural Beige</t>
  </si>
  <si>
    <t>TS0287</t>
  </si>
  <si>
    <t>Cover Perfection Tip Concealer 0.5 Ice Beige</t>
  </si>
  <si>
    <t>TS0288</t>
  </si>
  <si>
    <t>Cover Perfection Tip Concealer 01 Clear Beige</t>
  </si>
  <si>
    <t>TS0289</t>
  </si>
  <si>
    <t>Cover Perfection Tip Concealer 02 Rich Beige</t>
  </si>
  <si>
    <t>TS0290</t>
  </si>
  <si>
    <t>Cover Perfection Tip Concealer 1.25 Light Beige</t>
  </si>
  <si>
    <t>TS0291</t>
  </si>
  <si>
    <t>Cover Perfection Tip Concealer 1.5 Natural Beige</t>
  </si>
  <si>
    <t>TS0292</t>
  </si>
  <si>
    <t>Cover Perfection Tip Concealer 1.75 Middle Beige</t>
  </si>
  <si>
    <t>TS0293</t>
  </si>
  <si>
    <t>Cover Perfection Tip Concealer Brightener</t>
  </si>
  <si>
    <t>TS0294</t>
  </si>
  <si>
    <t>Cover Perfection Tip Concealer Contour Beige</t>
  </si>
  <si>
    <t>TS0295</t>
  </si>
  <si>
    <t>Cover Perfection Pot Concealer 01 Clear Beige</t>
  </si>
  <si>
    <t>TS0296</t>
  </si>
  <si>
    <t>Cover Perfection Pot Concealer 02 Rich Beige</t>
  </si>
  <si>
    <t>TS0297</t>
  </si>
  <si>
    <t>TS0298</t>
  </si>
  <si>
    <t>TS0299</t>
  </si>
  <si>
    <t>Saemmul Oil Control Cushion 01 Light Beige</t>
  </si>
  <si>
    <t>TS0300</t>
  </si>
  <si>
    <t>Saemmul Oil Control Cushion 02 Natural Beige</t>
  </si>
  <si>
    <t>TS0301</t>
  </si>
  <si>
    <t>TS0302</t>
  </si>
  <si>
    <t>TS0303</t>
  </si>
  <si>
    <t>Saemmul Perfect Pore Cushion 01 Light Beige</t>
  </si>
  <si>
    <t>TS0304</t>
  </si>
  <si>
    <t>Saemmul Perfect Pore Cushion 02 Natural Beige</t>
  </si>
  <si>
    <t>TS0305</t>
  </si>
  <si>
    <t>TS0306</t>
  </si>
  <si>
    <t>TS0307</t>
  </si>
  <si>
    <t>TS0308</t>
  </si>
  <si>
    <t>Eco Soul Essence Cushion Moisture 13 (Refill)</t>
  </si>
  <si>
    <t>TS0309</t>
  </si>
  <si>
    <t>TS0310</t>
  </si>
  <si>
    <t>TS0311</t>
  </si>
  <si>
    <t>TS0312</t>
  </si>
  <si>
    <t>TS0313</t>
  </si>
  <si>
    <t>TS0314</t>
  </si>
  <si>
    <t>TS0315</t>
  </si>
  <si>
    <t>TS0316</t>
  </si>
  <si>
    <t>TS0317</t>
  </si>
  <si>
    <t>TS0318</t>
  </si>
  <si>
    <t>TS0319</t>
  </si>
  <si>
    <t>TS0320</t>
  </si>
  <si>
    <t>TS0321</t>
  </si>
  <si>
    <t>TS0322</t>
  </si>
  <si>
    <t>TS0323</t>
  </si>
  <si>
    <t>TS0324</t>
  </si>
  <si>
    <t>TS0325</t>
  </si>
  <si>
    <t>TS0326</t>
  </si>
  <si>
    <t>TS0327</t>
  </si>
  <si>
    <t>TS0328</t>
  </si>
  <si>
    <t>TS0329</t>
  </si>
  <si>
    <t>Saemmul Perfect Pore Powder</t>
  </si>
  <si>
    <t>TS0330</t>
  </si>
  <si>
    <t>TS0331</t>
  </si>
  <si>
    <t>Eco Soul Bounce Powder 01 Ivory</t>
  </si>
  <si>
    <t>TS0332</t>
  </si>
  <si>
    <t>Eco Soul Bounce Powder 02 Pink Spark</t>
  </si>
  <si>
    <t>TS0333</t>
  </si>
  <si>
    <t>TS0334</t>
  </si>
  <si>
    <t>TS0335</t>
  </si>
  <si>
    <t>TS0336</t>
  </si>
  <si>
    <t>TS0337</t>
  </si>
  <si>
    <t>Saemmul Airy Cotton Foundation 01 Light Beige</t>
  </si>
  <si>
    <t>TS0338</t>
  </si>
  <si>
    <t>Saemmul Airy Cotton Foundation 02 Natural Beige</t>
  </si>
  <si>
    <t>TS0339</t>
  </si>
  <si>
    <t>Saemmul Airy Cotton Foundation 03 Green Beige</t>
  </si>
  <si>
    <t>TS0340</t>
  </si>
  <si>
    <t>TS0341</t>
  </si>
  <si>
    <t>TS0342</t>
  </si>
  <si>
    <t>3 Edge Liquid Foundation 21</t>
  </si>
  <si>
    <t>TS0343</t>
  </si>
  <si>
    <t>TS0344</t>
  </si>
  <si>
    <t>3 Edge Liquid Foundation 25</t>
  </si>
  <si>
    <t>TS0345</t>
  </si>
  <si>
    <t>3 Edge Stick Foundation 21</t>
  </si>
  <si>
    <t>TS0346</t>
  </si>
  <si>
    <t>3 Edge Stick Foundation 23</t>
  </si>
  <si>
    <t>TS0347</t>
  </si>
  <si>
    <t>TS0348</t>
  </si>
  <si>
    <t>TS0349</t>
  </si>
  <si>
    <t>TS0350</t>
  </si>
  <si>
    <t>TS0351</t>
  </si>
  <si>
    <t>Eco Soul Bounce Cream Foundation 02 Natural Beige (Refill)</t>
  </si>
  <si>
    <t>TS0352</t>
  </si>
  <si>
    <t>TS0353</t>
  </si>
  <si>
    <t>TS0354</t>
  </si>
  <si>
    <t>Eco Soul Bounce Cream Foundation Matte 01 Light Beige</t>
  </si>
  <si>
    <t>TS0355</t>
  </si>
  <si>
    <t>TS0356</t>
  </si>
  <si>
    <t>Eco Soul Skin Wear Foundation Glow C 1.5</t>
  </si>
  <si>
    <t>TS0357</t>
  </si>
  <si>
    <t>Eco Soul Skin Wear Foundation Glow N 02</t>
  </si>
  <si>
    <t>TS0358</t>
  </si>
  <si>
    <t>TS0359</t>
  </si>
  <si>
    <t>TS0360</t>
  </si>
  <si>
    <t>TS0361</t>
  </si>
  <si>
    <t>TS0362</t>
  </si>
  <si>
    <t>TS0363</t>
  </si>
  <si>
    <t>TS0364</t>
  </si>
  <si>
    <t>Eco Soul Essence Foundation Pact 13</t>
  </si>
  <si>
    <t>TS0365</t>
  </si>
  <si>
    <t>TS0366</t>
  </si>
  <si>
    <t>TS0367</t>
  </si>
  <si>
    <t>TS0368</t>
  </si>
  <si>
    <t>TS0369</t>
  </si>
  <si>
    <t>TS0370</t>
  </si>
  <si>
    <t>TS0371</t>
  </si>
  <si>
    <t>Eco Soul Spau Serum Foundation 02 Natural Beige</t>
  </si>
  <si>
    <t>TS0372</t>
  </si>
  <si>
    <t>TS0373</t>
  </si>
  <si>
    <t>TS0374</t>
  </si>
  <si>
    <t>TS0375</t>
  </si>
  <si>
    <t>Saemmul Perfect Pore Pact</t>
  </si>
  <si>
    <t>TS0376</t>
  </si>
  <si>
    <t>Saemmul Perfect Pore Pink Pact</t>
  </si>
  <si>
    <t>TS0377</t>
  </si>
  <si>
    <t>Saemmul Perfume BB Pact 23 Cover Beige</t>
  </si>
  <si>
    <t>TS0378</t>
  </si>
  <si>
    <t>Saemmul Perfume BB Pact 21 Pink Beige</t>
  </si>
  <si>
    <t>TS0379</t>
  </si>
  <si>
    <t>Eco Soul Luxury Gold Pact 21 Light Beige</t>
  </si>
  <si>
    <t>TS0380</t>
  </si>
  <si>
    <t>Eco Soul Luxury Gold Pact 23 Natural Beige</t>
  </si>
  <si>
    <t>TS0381</t>
  </si>
  <si>
    <t>Eco Soul UV Sun Pact 21 Light Beige</t>
  </si>
  <si>
    <t>TS0382</t>
  </si>
  <si>
    <t>Eco Soul UV Sun Pact 23 Natural Beige</t>
  </si>
  <si>
    <t>TS0383</t>
  </si>
  <si>
    <t>Eco Soul Perfect Cover Pact 21 Light Beige</t>
  </si>
  <si>
    <t>TS0384</t>
  </si>
  <si>
    <t>Eco Soul Perfect Cover Pact 23 Natural Beige</t>
  </si>
  <si>
    <t>TS0385</t>
  </si>
  <si>
    <t>TS0386</t>
  </si>
  <si>
    <t>TS0387</t>
  </si>
  <si>
    <t>TS0388</t>
  </si>
  <si>
    <t>TS0389</t>
  </si>
  <si>
    <t>TS0390</t>
  </si>
  <si>
    <t>Eco Soul Pore Master Primer</t>
  </si>
  <si>
    <t>TS0391</t>
  </si>
  <si>
    <t>Sooyeran Radiance Mask</t>
  </si>
  <si>
    <t>TS0392</t>
  </si>
  <si>
    <t>TS0393</t>
  </si>
  <si>
    <t>TS0394</t>
  </si>
  <si>
    <t>Derma Plan Balancing Moisturizer</t>
  </si>
  <si>
    <t>TS0395</t>
  </si>
  <si>
    <t>TS0396</t>
  </si>
  <si>
    <t>TS0397</t>
  </si>
  <si>
    <t>Cell Renew Bio Emulsion</t>
  </si>
  <si>
    <t>TS0398</t>
  </si>
  <si>
    <t>Sooyeran Radiance Emulsion</t>
  </si>
  <si>
    <t>TS0399</t>
  </si>
  <si>
    <t>TS0400</t>
  </si>
  <si>
    <t>See &amp; Saw  AC Control Dark Solution</t>
  </si>
  <si>
    <t>TS0401</t>
  </si>
  <si>
    <t>TS0402</t>
  </si>
  <si>
    <t>Iceland Hydrating Emulsion</t>
  </si>
  <si>
    <t>TS0403</t>
  </si>
  <si>
    <t>Urban Eco Waratah Essence Lotion</t>
  </si>
  <si>
    <t>TS0404</t>
  </si>
  <si>
    <t>TS0405</t>
  </si>
  <si>
    <t>Urban Eco Harakeke Emulsion</t>
  </si>
  <si>
    <t>TS0406</t>
  </si>
  <si>
    <t>TS0407</t>
  </si>
  <si>
    <t>TS0408</t>
  </si>
  <si>
    <t>TS0409</t>
  </si>
  <si>
    <t>TS0410</t>
  </si>
  <si>
    <t>TS0411</t>
  </si>
  <si>
    <t>Original Essence Mist_120ml</t>
  </si>
  <si>
    <t>TS0412</t>
  </si>
  <si>
    <t>TS0413</t>
  </si>
  <si>
    <t>TS0414</t>
  </si>
  <si>
    <t>TS0415</t>
  </si>
  <si>
    <t>Original Cream Mist_120ml</t>
  </si>
  <si>
    <t>TS0416</t>
  </si>
  <si>
    <t>Original Cream Mist_300ml</t>
  </si>
  <si>
    <t>TS0417</t>
  </si>
  <si>
    <t>TS0418</t>
  </si>
  <si>
    <t>Mervie Hydra Skin Care 2 Set</t>
  </si>
  <si>
    <t>TS0419</t>
  </si>
  <si>
    <t>TS0420</t>
  </si>
  <si>
    <t>TS0421</t>
  </si>
  <si>
    <t>TS0422</t>
  </si>
  <si>
    <t>Cell Renew Bio Skin Care Special 2 Set</t>
  </si>
  <si>
    <t>TS0423</t>
  </si>
  <si>
    <t>Cell Renew Bio Skin Care Special 3 Set</t>
  </si>
  <si>
    <t>TS0424</t>
  </si>
  <si>
    <t>Snail Essential Ex Wrinkle Solution Skin Care 2 Set</t>
  </si>
  <si>
    <t>TS0425</t>
  </si>
  <si>
    <t>TS0426</t>
  </si>
  <si>
    <t>TS0427</t>
  </si>
  <si>
    <t>TS0428</t>
  </si>
  <si>
    <t>TS0429</t>
  </si>
  <si>
    <t>TS0430</t>
  </si>
  <si>
    <t>Calamansi Pore Freshner</t>
  </si>
  <si>
    <t>TS0431</t>
  </si>
  <si>
    <t>Derma Plan Soothing Toner</t>
  </si>
  <si>
    <t>TS0432</t>
  </si>
  <si>
    <t>Derma Plan Peeling Toner Pad</t>
  </si>
  <si>
    <t>TS0433</t>
  </si>
  <si>
    <t>TS0434</t>
  </si>
  <si>
    <t>TS0435</t>
  </si>
  <si>
    <t>TS0436</t>
  </si>
  <si>
    <t>TS0437</t>
  </si>
  <si>
    <t>TS0438</t>
  </si>
  <si>
    <t>Cell Renew Bio Toner</t>
  </si>
  <si>
    <t>TS0439</t>
  </si>
  <si>
    <t>Sooyeran Radiance Toner</t>
  </si>
  <si>
    <t>TS0440</t>
  </si>
  <si>
    <t>TS0441</t>
  </si>
  <si>
    <t>TS0442</t>
  </si>
  <si>
    <t>TS0443</t>
  </si>
  <si>
    <t>TS0444</t>
  </si>
  <si>
    <t>Iceland Hydrating Toner</t>
  </si>
  <si>
    <t>TS0445</t>
  </si>
  <si>
    <t>Urban Eco Waratah Toner</t>
  </si>
  <si>
    <t>TS0446</t>
  </si>
  <si>
    <t>Urban Eco Harakeke Toner</t>
  </si>
  <si>
    <t>TS0447</t>
  </si>
  <si>
    <t>TS0448</t>
  </si>
  <si>
    <t>TS0449</t>
  </si>
  <si>
    <t>TS0450</t>
  </si>
  <si>
    <t>Calamansi Pore Tightener</t>
  </si>
  <si>
    <t>TS0451</t>
  </si>
  <si>
    <t>TS0452</t>
  </si>
  <si>
    <t>See &amp; Saw  AC Control Red Solution</t>
  </si>
  <si>
    <t>TS0453</t>
  </si>
  <si>
    <t>See &amp; Saw Pink Powder</t>
  </si>
  <si>
    <t>TS0454</t>
  </si>
  <si>
    <t>TS0455</t>
  </si>
  <si>
    <t>Snail Essential Ex Wrinkle Solution Sun Stick</t>
  </si>
  <si>
    <t>TS0456</t>
  </si>
  <si>
    <t>TS0457</t>
  </si>
  <si>
    <t>TS0458</t>
  </si>
  <si>
    <t>Eco Earth Power Clear Sun Stick_22g</t>
  </si>
  <si>
    <t>TS0459</t>
  </si>
  <si>
    <t>TS0460</t>
  </si>
  <si>
    <t>TS0461</t>
  </si>
  <si>
    <t>TS0462</t>
  </si>
  <si>
    <t>TS0463</t>
  </si>
  <si>
    <t>TS0464</t>
  </si>
  <si>
    <t>TS0465</t>
  </si>
  <si>
    <t>TS0466</t>
  </si>
  <si>
    <t>Snail Essential EX Wrinkle Solution Sun Cream</t>
  </si>
  <si>
    <t>TS0467</t>
  </si>
  <si>
    <t>TS0468</t>
  </si>
  <si>
    <t>TS0469</t>
  </si>
  <si>
    <t>TS0470</t>
  </si>
  <si>
    <t>TS0471</t>
  </si>
  <si>
    <t>TS0472</t>
  </si>
  <si>
    <t>TS0473</t>
  </si>
  <si>
    <t>TS0474</t>
  </si>
  <si>
    <t>TS0475</t>
  </si>
  <si>
    <t>Eco Earth Power Mild Sun Cushion</t>
  </si>
  <si>
    <t>TS0476</t>
  </si>
  <si>
    <t>TS0477</t>
  </si>
  <si>
    <t>Iceland Hydrating Eye Stick</t>
  </si>
  <si>
    <t>TS0478</t>
  </si>
  <si>
    <t>Cell Renew Bio Eye Cream</t>
  </si>
  <si>
    <t>TS0479</t>
  </si>
  <si>
    <t>Sooyeran Radiance Eye Cream</t>
  </si>
  <si>
    <t>TS0480</t>
  </si>
  <si>
    <t>TS0481</t>
  </si>
  <si>
    <t>TS0482</t>
  </si>
  <si>
    <t>TS0483</t>
  </si>
  <si>
    <t>TS0484</t>
  </si>
  <si>
    <t>TS0485</t>
  </si>
  <si>
    <t>TS0486</t>
  </si>
  <si>
    <t>TS0487</t>
  </si>
  <si>
    <t>TS0488</t>
  </si>
  <si>
    <t>TS0489</t>
  </si>
  <si>
    <t>TS0490</t>
  </si>
  <si>
    <t>TS0491</t>
  </si>
  <si>
    <t>TS0492</t>
  </si>
  <si>
    <t>TS0493</t>
  </si>
  <si>
    <t>TS0494</t>
  </si>
  <si>
    <t>TS0495</t>
  </si>
  <si>
    <t>TS0496</t>
  </si>
  <si>
    <t>TS0497</t>
  </si>
  <si>
    <t>TS0498</t>
  </si>
  <si>
    <t>TS0499</t>
  </si>
  <si>
    <t>Power Ampoule Hydra</t>
  </si>
  <si>
    <t>TS0500</t>
  </si>
  <si>
    <t>TS0501</t>
  </si>
  <si>
    <t>Urban Eco Harakeke Ampoule</t>
  </si>
  <si>
    <t>TS0502</t>
  </si>
  <si>
    <t>Gold Lifting Essence</t>
  </si>
  <si>
    <t>TS0503</t>
  </si>
  <si>
    <t>TS0504</t>
  </si>
  <si>
    <t>TS0505</t>
  </si>
  <si>
    <t>TS0506</t>
  </si>
  <si>
    <t>Cell Renew Bio Essence</t>
  </si>
  <si>
    <t>TS0507</t>
  </si>
  <si>
    <t>TS0508</t>
  </si>
  <si>
    <t>TS0509</t>
  </si>
  <si>
    <t>Sooyeran Radiance Essence</t>
  </si>
  <si>
    <t>TS0510</t>
  </si>
  <si>
    <t>TS0511</t>
  </si>
  <si>
    <t>TS0512</t>
  </si>
  <si>
    <t>Iceland Hydrating Essence</t>
  </si>
  <si>
    <t>TS0513</t>
  </si>
  <si>
    <t>TS0514</t>
  </si>
  <si>
    <t>Urban Eco Harakeke Essence</t>
  </si>
  <si>
    <t>TS0515</t>
  </si>
  <si>
    <t>Urban Eco Harakeke Whitening Essence</t>
  </si>
  <si>
    <t>TS0516</t>
  </si>
  <si>
    <t>TS0517</t>
  </si>
  <si>
    <t>TS0518</t>
  </si>
  <si>
    <t>TS0519</t>
  </si>
  <si>
    <t>TS0520</t>
  </si>
  <si>
    <t>TS0521</t>
  </si>
  <si>
    <t>TS0522</t>
  </si>
  <si>
    <t>Gold Lifting Cream</t>
  </si>
  <si>
    <t>TS0523</t>
  </si>
  <si>
    <t>TS0524</t>
  </si>
  <si>
    <t>Derma Plan Ultra Balm Cream</t>
  </si>
  <si>
    <t>TS0525</t>
  </si>
  <si>
    <t>Derma Plan Enriched Balm Cream</t>
  </si>
  <si>
    <t>TS0526</t>
  </si>
  <si>
    <t>TS0527</t>
  </si>
  <si>
    <t>TS0528</t>
  </si>
  <si>
    <t>TS0529</t>
  </si>
  <si>
    <t>TS0530</t>
  </si>
  <si>
    <t>TS0531</t>
  </si>
  <si>
    <t>TS0532</t>
  </si>
  <si>
    <t>Mervie Hydra Intensive Cream</t>
  </si>
  <si>
    <t>TS0533</t>
  </si>
  <si>
    <t>TS0534</t>
  </si>
  <si>
    <t>TS0535</t>
  </si>
  <si>
    <t>MIRACLE Whitening Vita Cream</t>
  </si>
  <si>
    <t>TS0536</t>
  </si>
  <si>
    <t>MIRACLE Whitening Pearl Cream</t>
  </si>
  <si>
    <t>TS0537</t>
  </si>
  <si>
    <t>TS0538</t>
  </si>
  <si>
    <t>TS0539</t>
  </si>
  <si>
    <t>TS0540</t>
  </si>
  <si>
    <t>TS0541</t>
  </si>
  <si>
    <t>TS0542</t>
  </si>
  <si>
    <t>TS0543</t>
  </si>
  <si>
    <t>Sooyeran Radiance Cream</t>
  </si>
  <si>
    <t>TS0544</t>
  </si>
  <si>
    <t>TS0545</t>
  </si>
  <si>
    <t>TS0546</t>
  </si>
  <si>
    <t>TS0547</t>
  </si>
  <si>
    <t>TS0548</t>
  </si>
  <si>
    <t>See &amp; Saw  AC Control Cream</t>
  </si>
  <si>
    <t>TS0549</t>
  </si>
  <si>
    <t>TS0550</t>
  </si>
  <si>
    <t>TS0551</t>
  </si>
  <si>
    <t>TS0552</t>
  </si>
  <si>
    <t>TS0553</t>
  </si>
  <si>
    <t>TS0554</t>
  </si>
  <si>
    <t>Urban Eco Waratah Cream</t>
  </si>
  <si>
    <t>TS0555</t>
  </si>
  <si>
    <t>TS0556</t>
  </si>
  <si>
    <t>Care Plus Shea Multi Balm</t>
  </si>
  <si>
    <t>TS0557</t>
  </si>
  <si>
    <t>Care plus Manuka Honey Cream</t>
  </si>
  <si>
    <t>TS0558</t>
  </si>
  <si>
    <t>Care Plus Baobab Collagen Cream</t>
  </si>
  <si>
    <t>TS0559</t>
  </si>
  <si>
    <t>TS0560</t>
  </si>
  <si>
    <t>TS0561</t>
  </si>
  <si>
    <t>TS0562</t>
  </si>
  <si>
    <t>Power Spot Ceramide Cream</t>
  </si>
  <si>
    <t>TS0563</t>
  </si>
  <si>
    <t>TS0564</t>
  </si>
  <si>
    <t>TS0565</t>
  </si>
  <si>
    <t>Urban Eco Harakeke Cream</t>
  </si>
  <si>
    <t>TS0566</t>
  </si>
  <si>
    <t>Urban Eco Harakeke Fresh Cream</t>
  </si>
  <si>
    <t>TS0567</t>
  </si>
  <si>
    <t>TS0568</t>
  </si>
  <si>
    <t>TS0569</t>
  </si>
  <si>
    <t>TS0570</t>
  </si>
  <si>
    <t>TS0571</t>
  </si>
  <si>
    <t>TS0572</t>
  </si>
  <si>
    <t>Healing Tea Garden Cleansing Cotton Pads</t>
  </si>
  <si>
    <t>TS0573</t>
  </si>
  <si>
    <t>TS0574</t>
  </si>
  <si>
    <t>Phyto Seven Lip &amp; Eye Makeup Remover</t>
  </si>
  <si>
    <t>TS0575</t>
  </si>
  <si>
    <t>Healing Tea Garden White Tea Lip &amp; Eyes Remover</t>
  </si>
  <si>
    <t>TS0576</t>
  </si>
  <si>
    <t>Healing Tea Garden Green Tea Lip &amp; Eye Remover</t>
  </si>
  <si>
    <t>TS0577</t>
  </si>
  <si>
    <t>TS0578</t>
  </si>
  <si>
    <t>Calamansi Pore Stick Cleanser</t>
  </si>
  <si>
    <t>TS0579</t>
  </si>
  <si>
    <t>TS0580</t>
  </si>
  <si>
    <t>Phyto Seven Cleansing Oil</t>
  </si>
  <si>
    <t>TS0581</t>
  </si>
  <si>
    <t>Healing Tea Garden Green Tea Cleansing Water</t>
  </si>
  <si>
    <t>TS0582</t>
  </si>
  <si>
    <t>Healing Tea Garden Tea Tree Cleansing Water</t>
  </si>
  <si>
    <t>TS0583</t>
  </si>
  <si>
    <t>Healing Tea Garden White Tea Cleansing Water</t>
  </si>
  <si>
    <t>TS0584</t>
  </si>
  <si>
    <t>Healing Tea Garden Green Tea Oil In Cleansing Water</t>
  </si>
  <si>
    <t>TS0585</t>
  </si>
  <si>
    <t>TS0586</t>
  </si>
  <si>
    <t>TS0587</t>
  </si>
  <si>
    <t>TS0588</t>
  </si>
  <si>
    <t>Healing Tea Garden Green Tea Cleansing Tissue</t>
  </si>
  <si>
    <t>TS0589</t>
  </si>
  <si>
    <t>Healing Tea Garden Tea Tree Cleansing Tissue</t>
  </si>
  <si>
    <t>TS0590</t>
  </si>
  <si>
    <t>Healing Tea Garden Green Tea Cleansing Tissue-20</t>
  </si>
  <si>
    <t>TS0591</t>
  </si>
  <si>
    <t>TS0592</t>
  </si>
  <si>
    <t>Derma Plan Gel To Foam Cleanser</t>
  </si>
  <si>
    <t>TS0593</t>
  </si>
  <si>
    <t>My Cleanse Recipe Cleansing Foam-Mild Herb</t>
  </si>
  <si>
    <t>TS0594</t>
  </si>
  <si>
    <t>My Cleanse Recipe Cleansing Foam-Moist Seed</t>
  </si>
  <si>
    <t>TS0595</t>
  </si>
  <si>
    <t>My Cleanse Recipe Cleansing Foam-Shine Berry</t>
  </si>
  <si>
    <t>TS0596</t>
  </si>
  <si>
    <t>TS0597</t>
  </si>
  <si>
    <t>TS0598</t>
  </si>
  <si>
    <t>See &amp; Saw A.C Control Deep Cleansing Foam</t>
  </si>
  <si>
    <t>TS0599</t>
  </si>
  <si>
    <t>Phyto Seven Cleansing Foam</t>
  </si>
  <si>
    <t>TS0600</t>
  </si>
  <si>
    <t>Urban Eco Harakeke Foam Cleanser</t>
  </si>
  <si>
    <t>TS0601</t>
  </si>
  <si>
    <t>Healing Tea Garden Green Tea Cleansing Foam</t>
  </si>
  <si>
    <t>TS0602</t>
  </si>
  <si>
    <t>TS0603</t>
  </si>
  <si>
    <t>Healing Tea Garden Tea Tree Cleansing Foam</t>
  </si>
  <si>
    <t>TS0604</t>
  </si>
  <si>
    <t>Healing Tea Garden White Tea Cleansing Foam</t>
  </si>
  <si>
    <t>TS0605</t>
  </si>
  <si>
    <t>Cell Renew Bio Micro Peel Soft Gel</t>
  </si>
  <si>
    <t>TS0606</t>
  </si>
  <si>
    <t>TS0607</t>
  </si>
  <si>
    <t>Natural Daily Original Rose Mask</t>
  </si>
  <si>
    <t>TS0608</t>
  </si>
  <si>
    <t>Natural Daily Original Coffee Mask</t>
  </si>
  <si>
    <t>TS0609</t>
  </si>
  <si>
    <t>Gem Miracle Black Pearl O2 Bubble Mask</t>
  </si>
  <si>
    <t>TS0610</t>
  </si>
  <si>
    <t>TS0611</t>
  </si>
  <si>
    <t>TS0612</t>
  </si>
  <si>
    <t>TS0613</t>
  </si>
  <si>
    <t>TS0614</t>
  </si>
  <si>
    <t>TS0615</t>
  </si>
  <si>
    <t>Luesthe Modeling Pot (Goji Berry)</t>
  </si>
  <si>
    <t>TS0616</t>
  </si>
  <si>
    <t>TS0617</t>
  </si>
  <si>
    <t>TS0618</t>
  </si>
  <si>
    <t>Luesthe Modeling Pot (Peppermint)</t>
  </si>
  <si>
    <t>TS0619</t>
  </si>
  <si>
    <t>TS0620</t>
  </si>
  <si>
    <t>TS0621</t>
  </si>
  <si>
    <t>NAIL WEAR BASE COAT</t>
  </si>
  <si>
    <t>TS0622</t>
  </si>
  <si>
    <t>TS0623</t>
  </si>
  <si>
    <t>NAIL WEAR GEL TOPCOAT</t>
  </si>
  <si>
    <t>TS0624</t>
  </si>
  <si>
    <t>TS0625</t>
  </si>
  <si>
    <t>NAIL WEAR TONE-UP PINK BASE</t>
  </si>
  <si>
    <t>TS0626</t>
  </si>
  <si>
    <t>TS0627</t>
  </si>
  <si>
    <t>NAIL WEAR REMOVER</t>
  </si>
  <si>
    <t>TS0628</t>
  </si>
  <si>
    <t>Nail wear Strong Remover</t>
  </si>
  <si>
    <t>TS0629</t>
  </si>
  <si>
    <t>TS0630</t>
  </si>
  <si>
    <t>TS0631</t>
  </si>
  <si>
    <t>TS0632</t>
  </si>
  <si>
    <t>TS0633</t>
  </si>
  <si>
    <t>TS0634</t>
  </si>
  <si>
    <t>TS0635</t>
  </si>
  <si>
    <t>TS0636</t>
  </si>
  <si>
    <t>Nail wear #51. Space Black</t>
  </si>
  <si>
    <t>TS0637</t>
  </si>
  <si>
    <t>TS0638</t>
  </si>
  <si>
    <t>Nail wear #64. boston grey</t>
  </si>
  <si>
    <t>TS0639</t>
  </si>
  <si>
    <t>TS0640</t>
  </si>
  <si>
    <t>Nail wear #66. bling sequon Bag</t>
  </si>
  <si>
    <t>TS0641</t>
  </si>
  <si>
    <t>TS0642</t>
  </si>
  <si>
    <t>Nail wear #68. leather redwine</t>
  </si>
  <si>
    <t>TS0643</t>
  </si>
  <si>
    <t>Nail wear #69. leather nudebeige</t>
  </si>
  <si>
    <t>TS0644</t>
  </si>
  <si>
    <t>TS0645</t>
  </si>
  <si>
    <t>TS0646</t>
  </si>
  <si>
    <t>TS0647</t>
  </si>
  <si>
    <t>TS0648</t>
  </si>
  <si>
    <t>TS0649</t>
  </si>
  <si>
    <t>TS0650</t>
  </si>
  <si>
    <t>Nail wear 04.Hot pink</t>
  </si>
  <si>
    <t>TS0651</t>
  </si>
  <si>
    <t>Nail wear 05. Cheerful Red</t>
  </si>
  <si>
    <t>TS0652</t>
  </si>
  <si>
    <t>Nail wear 06. fashionking red</t>
  </si>
  <si>
    <t>TS0653</t>
  </si>
  <si>
    <t>Nail wear 07.Red show</t>
  </si>
  <si>
    <t>TS0654</t>
  </si>
  <si>
    <t>Nail wear 08.Powerful Red</t>
  </si>
  <si>
    <t>TS0655</t>
  </si>
  <si>
    <t>TS0656</t>
  </si>
  <si>
    <t>Nail wear 10.Vivid grapefruit</t>
  </si>
  <si>
    <t>TS0657</t>
  </si>
  <si>
    <t>Nail wear 11.Vivid orange</t>
  </si>
  <si>
    <t>TS0658</t>
  </si>
  <si>
    <t>TS0659</t>
  </si>
  <si>
    <t>TS0660</t>
  </si>
  <si>
    <t>Nail wear 14. Deep Purple</t>
  </si>
  <si>
    <t>TS0661</t>
  </si>
  <si>
    <t>Nail wear 15.Comfortable beige</t>
  </si>
  <si>
    <t>TS0662</t>
  </si>
  <si>
    <t>Nail wear 16.Nude almond</t>
  </si>
  <si>
    <t>TS0663</t>
  </si>
  <si>
    <t>Nail wear 17. Brown turtleneck</t>
  </si>
  <si>
    <t>TS0664</t>
  </si>
  <si>
    <t>Nail wear 18. Redbean Brown</t>
  </si>
  <si>
    <t>TS0665</t>
  </si>
  <si>
    <t>Nail wear 19. chocolate Brown</t>
  </si>
  <si>
    <t>TS0666</t>
  </si>
  <si>
    <t>TS0667</t>
  </si>
  <si>
    <t>Nail wear 21.Choco tarte</t>
  </si>
  <si>
    <t>TS0668</t>
  </si>
  <si>
    <t>TS0669</t>
  </si>
  <si>
    <t>Nail wear 23. Forsythia Yellow</t>
  </si>
  <si>
    <t>TS0670</t>
  </si>
  <si>
    <t>Nail wear 24.Pastel mint</t>
  </si>
  <si>
    <t>TS0671</t>
  </si>
  <si>
    <t>TS0672</t>
  </si>
  <si>
    <t>Nail wear 26. Green</t>
  </si>
  <si>
    <t>TS0673</t>
  </si>
  <si>
    <t>Nail wear 27. Deep kaki</t>
  </si>
  <si>
    <t>TS0674</t>
  </si>
  <si>
    <t>TS0675</t>
  </si>
  <si>
    <t>Nail wear 29.Pastel blue</t>
  </si>
  <si>
    <t>TS0676</t>
  </si>
  <si>
    <t>Nail wear 30.Deep blue</t>
  </si>
  <si>
    <t>TS0677</t>
  </si>
  <si>
    <t>Nail wear 31.Vivid navy</t>
  </si>
  <si>
    <t>TS0678</t>
  </si>
  <si>
    <t>Nail wear 32.White shirt</t>
  </si>
  <si>
    <t>TS0679</t>
  </si>
  <si>
    <t>TS0680</t>
  </si>
  <si>
    <t>Nail wear 34.Grey mantoman</t>
  </si>
  <si>
    <t>TS0681</t>
  </si>
  <si>
    <t>Nail wear 35.Vivid black</t>
  </si>
  <si>
    <t>TS0682</t>
  </si>
  <si>
    <t>Nail Wear 77.Blink pink</t>
  </si>
  <si>
    <t>TS0683</t>
  </si>
  <si>
    <t>Nail Wear 78.Indy pink</t>
  </si>
  <si>
    <t>TS0684</t>
  </si>
  <si>
    <t>Nail Wear 79.Rosy red</t>
  </si>
  <si>
    <t>TS0685</t>
  </si>
  <si>
    <t>Nail Wear 80. Rose burgundy</t>
  </si>
  <si>
    <t>TS0686</t>
  </si>
  <si>
    <t>Nail Wear 81. Retro wine</t>
  </si>
  <si>
    <t>TS0687</t>
  </si>
  <si>
    <t>Nail Wear 82. Dry rose</t>
  </si>
  <si>
    <t>TS0688</t>
  </si>
  <si>
    <t>Nail Wear 83. Captin sweater</t>
  </si>
  <si>
    <t>TS0689</t>
  </si>
  <si>
    <t>Nail Wear 84.Celeb salmon</t>
  </si>
  <si>
    <t>TS0690</t>
  </si>
  <si>
    <t>Nail wear 85.Persimmon orange</t>
  </si>
  <si>
    <t>TS0691</t>
  </si>
  <si>
    <t>Nail wear 86.Jungle mint</t>
  </si>
  <si>
    <t>TS0692</t>
  </si>
  <si>
    <t>Nail wear 87.Fresh olive</t>
  </si>
  <si>
    <t>TS0693</t>
  </si>
  <si>
    <t>Nail wear 88.Quiet green</t>
  </si>
  <si>
    <t>TS0694</t>
  </si>
  <si>
    <t>TS0695</t>
  </si>
  <si>
    <t>Nail wear 90.Cool green</t>
  </si>
  <si>
    <t>TS0696</t>
  </si>
  <si>
    <t>Nail wear 91.Dust grey</t>
  </si>
  <si>
    <t>TS0697</t>
  </si>
  <si>
    <t>TS0698</t>
  </si>
  <si>
    <t>TS0699</t>
  </si>
  <si>
    <t>Nail wear 94.Milky lavender</t>
  </si>
  <si>
    <t>TS0700</t>
  </si>
  <si>
    <t>TS0701</t>
  </si>
  <si>
    <t>TS0702</t>
  </si>
  <si>
    <t>TS0703</t>
  </si>
  <si>
    <t>TS0704</t>
  </si>
  <si>
    <t>Nail wear #45. Thank you</t>
  </si>
  <si>
    <t>TS0705</t>
  </si>
  <si>
    <t>TS0706</t>
  </si>
  <si>
    <t>Nail wear #47. Throbbing aoura</t>
  </si>
  <si>
    <t>TS0707</t>
  </si>
  <si>
    <t>Nail wear #48. Bling silver</t>
  </si>
  <si>
    <t>TS0708</t>
  </si>
  <si>
    <t>Nail wear #49. Colorful gold</t>
  </si>
  <si>
    <t>TS0709</t>
  </si>
  <si>
    <t>Nail wear #50. Perfect pink</t>
  </si>
  <si>
    <t>TS0710</t>
  </si>
  <si>
    <t>TS0711</t>
  </si>
  <si>
    <t>TS0712</t>
  </si>
  <si>
    <t>Nail wear #54. Passion powersoftpink</t>
  </si>
  <si>
    <t>TS0713</t>
  </si>
  <si>
    <t>TS0714</t>
  </si>
  <si>
    <t>TS0715</t>
  </si>
  <si>
    <t>TS0716</t>
  </si>
  <si>
    <t>TS0717</t>
  </si>
  <si>
    <t>TS0718</t>
  </si>
  <si>
    <t>Nail wear #60. Prism red</t>
  </si>
  <si>
    <t>TS0719</t>
  </si>
  <si>
    <t>Nail wear #61. Prism rose</t>
  </si>
  <si>
    <t>TS0720</t>
  </si>
  <si>
    <t>TS0721</t>
  </si>
  <si>
    <t>Nail wear #71. berry mix</t>
  </si>
  <si>
    <t>TS0722</t>
  </si>
  <si>
    <t>TS0723</t>
  </si>
  <si>
    <t>TS0724</t>
  </si>
  <si>
    <t>TS0725</t>
  </si>
  <si>
    <t>TS0726</t>
  </si>
  <si>
    <t>Saemmul So Hot Lip Sauce 01 Green Pepper</t>
  </si>
  <si>
    <t>TS0727</t>
  </si>
  <si>
    <t>Saemmul So Hot Lip Sauce 02 Red Pepper</t>
  </si>
  <si>
    <t>TS0728</t>
  </si>
  <si>
    <t>TS0729</t>
  </si>
  <si>
    <t>TS0730</t>
  </si>
  <si>
    <t>TS0731</t>
  </si>
  <si>
    <t>TS0732</t>
  </si>
  <si>
    <t>Saemmul Serum Lipgloss CR01</t>
  </si>
  <si>
    <t>TS0733</t>
  </si>
  <si>
    <t>Saemmul Serum Lipgloss OR01</t>
  </si>
  <si>
    <t>TS0734</t>
  </si>
  <si>
    <t>Saemmul Serum Lipgloss PK01</t>
  </si>
  <si>
    <t>TS0735</t>
  </si>
  <si>
    <t>TS0736</t>
  </si>
  <si>
    <t>Saemmul Serum Lipgloss RD01</t>
  </si>
  <si>
    <t>TS0737</t>
  </si>
  <si>
    <t>Saemmul Serum Lipgloss WH01</t>
  </si>
  <si>
    <t>TS0738</t>
  </si>
  <si>
    <t>Saemmul Yum Yum Lip Syrup 01 Chocolate</t>
  </si>
  <si>
    <t>TS0739</t>
  </si>
  <si>
    <t>Saemmul Yum Yum Lip Syrup 02 Cherry</t>
  </si>
  <si>
    <t>TS0740</t>
  </si>
  <si>
    <t>Saemmul Yum Yum Lip Syrup 03 Strawberry</t>
  </si>
  <si>
    <t>TS0741</t>
  </si>
  <si>
    <t>Saemmul Yum Yum Lip Syrup 04 Peach</t>
  </si>
  <si>
    <t>TS0742</t>
  </si>
  <si>
    <t>Saemmul Color Coating Lip Topcoat</t>
  </si>
  <si>
    <t>TS0743</t>
  </si>
  <si>
    <t>TS0744</t>
  </si>
  <si>
    <t>TS0745</t>
  </si>
  <si>
    <t>TS0746</t>
  </si>
  <si>
    <t>TS0747</t>
  </si>
  <si>
    <t>TS0748</t>
  </si>
  <si>
    <t>TS0749</t>
  </si>
  <si>
    <t>TS0750</t>
  </si>
  <si>
    <t>TS0751</t>
  </si>
  <si>
    <t>TS0752</t>
  </si>
  <si>
    <t>TS0753</t>
  </si>
  <si>
    <t>TS0754</t>
  </si>
  <si>
    <t>TS0755</t>
  </si>
  <si>
    <t>TS0756</t>
  </si>
  <si>
    <t>TS0757</t>
  </si>
  <si>
    <t>TS0758</t>
  </si>
  <si>
    <t>TS0759</t>
  </si>
  <si>
    <t>TS0760</t>
  </si>
  <si>
    <t>TS0761</t>
  </si>
  <si>
    <t>TS0762</t>
  </si>
  <si>
    <t>TS0763</t>
  </si>
  <si>
    <t>TS0764</t>
  </si>
  <si>
    <t>TS0765</t>
  </si>
  <si>
    <t>TS0766</t>
  </si>
  <si>
    <t>TS0767</t>
  </si>
  <si>
    <t>TS0768</t>
  </si>
  <si>
    <t>TS0769</t>
  </si>
  <si>
    <t>TS0770</t>
  </si>
  <si>
    <t>TS0771</t>
  </si>
  <si>
    <t>Saemmul Essential Tint Lipbalm CR01</t>
  </si>
  <si>
    <t>TS0772</t>
  </si>
  <si>
    <t>Saemmul Essential Tint Lipbalm OR01</t>
  </si>
  <si>
    <t>TS0773</t>
  </si>
  <si>
    <t>TS0774</t>
  </si>
  <si>
    <t>Saemmul Essential Tint Lipbalm PK02</t>
  </si>
  <si>
    <t>TS0775</t>
  </si>
  <si>
    <t>Saemmul Essential Tint Lipbalm RD01</t>
  </si>
  <si>
    <t>TS0776</t>
  </si>
  <si>
    <t>Saemmul Essential Tint Lipbalm WH01</t>
  </si>
  <si>
    <t>TS0777</t>
  </si>
  <si>
    <t>TS0778</t>
  </si>
  <si>
    <t>TS0779</t>
  </si>
  <si>
    <t>TS0780</t>
  </si>
  <si>
    <t>TS0781</t>
  </si>
  <si>
    <t>TS0782</t>
  </si>
  <si>
    <t>TS0783</t>
  </si>
  <si>
    <t>TS0784</t>
  </si>
  <si>
    <t>TS0785</t>
  </si>
  <si>
    <t>TS0786</t>
  </si>
  <si>
    <t>TS0787</t>
  </si>
  <si>
    <t>TS0788</t>
  </si>
  <si>
    <t>TS0789</t>
  </si>
  <si>
    <t>TS0790</t>
  </si>
  <si>
    <t>TS0791</t>
  </si>
  <si>
    <t>3 Edge Lip Stick Velvet Fit PK04 Must Have</t>
  </si>
  <si>
    <t>TS0792</t>
  </si>
  <si>
    <t>TS0793</t>
  </si>
  <si>
    <t>3 Edge Lip Stick Velvet Fit RD04 Burning Up</t>
  </si>
  <si>
    <t>TS0794</t>
  </si>
  <si>
    <t>TS0795</t>
  </si>
  <si>
    <t>TS0796</t>
  </si>
  <si>
    <t>TS0797</t>
  </si>
  <si>
    <t>TS0798</t>
  </si>
  <si>
    <t>3 Edge Lip Stick Intense Fit RD02 Call My Name</t>
  </si>
  <si>
    <t>TS0799</t>
  </si>
  <si>
    <t>3 Edge Lip Stick Intense Fit RD03 Fade Love</t>
  </si>
  <si>
    <t>TS0800</t>
  </si>
  <si>
    <t>TS0801</t>
  </si>
  <si>
    <t>TS0802</t>
  </si>
  <si>
    <t>TS0803</t>
  </si>
  <si>
    <t>TS0804</t>
  </si>
  <si>
    <t>ECO SOUL Motion Lips 08 Orange Nouveau</t>
  </si>
  <si>
    <t>TS0805</t>
  </si>
  <si>
    <t>TS0806</t>
  </si>
  <si>
    <t>TS0807</t>
  </si>
  <si>
    <t>TS0808</t>
  </si>
  <si>
    <t>Eco Soul Kiss Button Lips 01 Hot Kiss</t>
  </si>
  <si>
    <t>TS0809</t>
  </si>
  <si>
    <t>Eco Soul Kiss Button Lips 04 Heartbeat</t>
  </si>
  <si>
    <t>TS0810</t>
  </si>
  <si>
    <t>TS0811</t>
  </si>
  <si>
    <t>Eco Soul Kiss Button Lips 02 Perfect Pt</t>
  </si>
  <si>
    <t>TS0812</t>
  </si>
  <si>
    <t>Eco Soul Kiss Button Lips 03 Cool Smile</t>
  </si>
  <si>
    <t>TS0813</t>
  </si>
  <si>
    <t>Eco Soul Kiss Button Lips 09 Bitter Coffee</t>
  </si>
  <si>
    <t>TS0814</t>
  </si>
  <si>
    <t>Eco Soul Kiss Button Lips 11 Red Siren</t>
  </si>
  <si>
    <t>TS0815</t>
  </si>
  <si>
    <t>Eco Soul Kiss Button Lips 13 Shy Smile</t>
  </si>
  <si>
    <t>TS0816</t>
  </si>
  <si>
    <t>Eco Soul Kiss Button Lips 14 Frank Confession</t>
  </si>
  <si>
    <t>TS0817</t>
  </si>
  <si>
    <t>Eco Soul Kiss Button Lips 15 Happy Date</t>
  </si>
  <si>
    <t>TS0818</t>
  </si>
  <si>
    <t>Eco Soul Kiss Button Lips 16 Sweet Liar</t>
  </si>
  <si>
    <t>TS0819</t>
  </si>
  <si>
    <t>TS0820</t>
  </si>
  <si>
    <t>TS0821</t>
  </si>
  <si>
    <t>TS0822</t>
  </si>
  <si>
    <t>Eco Soul Kiss Button Lips Matte 01 Kissday</t>
  </si>
  <si>
    <t>TS0823</t>
  </si>
  <si>
    <t>Eco Soul Kiss Button Lips Matte 05 Red Warmer</t>
  </si>
  <si>
    <t>TS0824</t>
  </si>
  <si>
    <t>Eco Soul Kiss Button Lips Matte 06 Bitter Chocolate</t>
  </si>
  <si>
    <t>TS0825</t>
  </si>
  <si>
    <t>Eco Soul Kiss Button Lips Matte 07 Retro Red</t>
  </si>
  <si>
    <t>TS0826</t>
  </si>
  <si>
    <t>Eco Soul Kiss Button Lips Matte 08 Red Pepper</t>
  </si>
  <si>
    <t>TS0827</t>
  </si>
  <si>
    <t>Eco Soul Kiss Button Lips Matte 12 Cute Smile</t>
  </si>
  <si>
    <t>TS0828</t>
  </si>
  <si>
    <t>Eco Soul Kiss Button Lips Matte 13 Sweet Temptation</t>
  </si>
  <si>
    <t>TS0829</t>
  </si>
  <si>
    <t>Eco Soul Kiss Button Lips Matte 14 Thrill Love</t>
  </si>
  <si>
    <t>TS0830</t>
  </si>
  <si>
    <t>TS0831</t>
  </si>
  <si>
    <t>TS0832</t>
  </si>
  <si>
    <t>TS0833</t>
  </si>
  <si>
    <t>TS0834</t>
  </si>
  <si>
    <t>TS0835</t>
  </si>
  <si>
    <t>TS0836</t>
  </si>
  <si>
    <t>TS0837</t>
  </si>
  <si>
    <t>TS0838</t>
  </si>
  <si>
    <t>TS0839</t>
  </si>
  <si>
    <t>TS0840</t>
  </si>
  <si>
    <t>TS0841</t>
  </si>
  <si>
    <t>TS0842</t>
  </si>
  <si>
    <t>TS0843</t>
  </si>
  <si>
    <t>TS0844</t>
  </si>
  <si>
    <t>TS0845</t>
  </si>
  <si>
    <t>TS0846</t>
  </si>
  <si>
    <t>TS0847</t>
  </si>
  <si>
    <t>TS0848</t>
  </si>
  <si>
    <t>TS0849</t>
  </si>
  <si>
    <t>TS0850</t>
  </si>
  <si>
    <t>TS0851</t>
  </si>
  <si>
    <t>Kissholic Lipstick Leather Glow PP01 Dead Bite</t>
  </si>
  <si>
    <t>TS0852</t>
  </si>
  <si>
    <t>TS0853</t>
  </si>
  <si>
    <t>Kissholic Lipstick Leather Glow RD03 Enough Red</t>
  </si>
  <si>
    <t>TS0854</t>
  </si>
  <si>
    <t>TS0855</t>
  </si>
  <si>
    <t>TS0856</t>
  </si>
  <si>
    <t>TS0857</t>
  </si>
  <si>
    <t>TS0858</t>
  </si>
  <si>
    <t>TS0859</t>
  </si>
  <si>
    <t>TS0860</t>
  </si>
  <si>
    <t>TS0861</t>
  </si>
  <si>
    <t>TS0862</t>
  </si>
  <si>
    <t>TS0863</t>
  </si>
  <si>
    <t>TS0864</t>
  </si>
  <si>
    <t>Kissholic Lipstick S PK05 Call Me</t>
  </si>
  <si>
    <t>TS0865</t>
  </si>
  <si>
    <t>TS0866</t>
  </si>
  <si>
    <t>TS0867</t>
  </si>
  <si>
    <t>TS0868</t>
  </si>
  <si>
    <t>TS0869</t>
  </si>
  <si>
    <t>TS0870</t>
  </si>
  <si>
    <t>TS0871</t>
  </si>
  <si>
    <t>TS0872</t>
  </si>
  <si>
    <t>TS0873</t>
  </si>
  <si>
    <t>TS0874</t>
  </si>
  <si>
    <t>TS0875</t>
  </si>
  <si>
    <t>TS0876</t>
  </si>
  <si>
    <t>TS0877</t>
  </si>
  <si>
    <t>TS0878</t>
  </si>
  <si>
    <t>Kissholic Lipstick Glam Shine RD01 Untouchable</t>
  </si>
  <si>
    <t>TS0879</t>
  </si>
  <si>
    <t>Kissholic Lipstick Glam Shine RD02 Circus</t>
  </si>
  <si>
    <t>TS0880</t>
  </si>
  <si>
    <t>TS0881</t>
  </si>
  <si>
    <t>TS0882</t>
  </si>
  <si>
    <t>TS0883</t>
  </si>
  <si>
    <t>TS0884</t>
  </si>
  <si>
    <t>TS0885</t>
  </si>
  <si>
    <t>TS0886</t>
  </si>
  <si>
    <t>TS0887</t>
  </si>
  <si>
    <t>TS0888</t>
  </si>
  <si>
    <t>TS0889</t>
  </si>
  <si>
    <t>Kissholic Lipstick Semi Matte RD06 Red Brick</t>
  </si>
  <si>
    <t>TS0890</t>
  </si>
  <si>
    <t>TS0891</t>
  </si>
  <si>
    <t>TS0892</t>
  </si>
  <si>
    <t>TS0893</t>
  </si>
  <si>
    <t>TS0894</t>
  </si>
  <si>
    <t>TS0895</t>
  </si>
  <si>
    <t>TS0896</t>
  </si>
  <si>
    <t>TS0897</t>
  </si>
  <si>
    <t>TS0898</t>
  </si>
  <si>
    <t>Kissholic Lipstick Extreme Matte RD02 Fire</t>
  </si>
  <si>
    <t>TS0899</t>
  </si>
  <si>
    <t>TS0900</t>
  </si>
  <si>
    <t>TS0901</t>
  </si>
  <si>
    <t>TS0902</t>
  </si>
  <si>
    <t>TS0903</t>
  </si>
  <si>
    <t>TS0904</t>
  </si>
  <si>
    <t>TS0905</t>
  </si>
  <si>
    <t>TS0906</t>
  </si>
  <si>
    <t>TS0907</t>
  </si>
  <si>
    <t>TS0908</t>
  </si>
  <si>
    <t>Eco Soul Lip Oil 01 Honey</t>
  </si>
  <si>
    <t>TS0909</t>
  </si>
  <si>
    <t>Eco Soul Lip Oil 02 Berry</t>
  </si>
  <si>
    <t>TS0910</t>
  </si>
  <si>
    <t>Eco Soul Lip Oil 03 Grapefruit</t>
  </si>
  <si>
    <t>TS0911</t>
  </si>
  <si>
    <t>TS0912</t>
  </si>
  <si>
    <t>TS0913</t>
  </si>
  <si>
    <t>TS0914</t>
  </si>
  <si>
    <t>TS0915</t>
  </si>
  <si>
    <t>TS0916</t>
  </si>
  <si>
    <t>TS0917</t>
  </si>
  <si>
    <t>TS0918</t>
  </si>
  <si>
    <t>TS0919</t>
  </si>
  <si>
    <t>TS0920</t>
  </si>
  <si>
    <t>TS0921</t>
  </si>
  <si>
    <t>TS0922</t>
  </si>
  <si>
    <t>TS0923</t>
  </si>
  <si>
    <t>TS0924</t>
  </si>
  <si>
    <t>TS0925</t>
  </si>
  <si>
    <t>TS0926</t>
  </si>
  <si>
    <t>TS0927</t>
  </si>
  <si>
    <t>TS0928</t>
  </si>
  <si>
    <t>TS0929</t>
  </si>
  <si>
    <t>TS0930</t>
  </si>
  <si>
    <t>TS0931</t>
  </si>
  <si>
    <t>TS0932</t>
  </si>
  <si>
    <t>TS0933</t>
  </si>
  <si>
    <t>TS0934</t>
  </si>
  <si>
    <t>Saemmul Real Gel Tint 01 Red Soda</t>
  </si>
  <si>
    <t>TS0935</t>
  </si>
  <si>
    <t>TS0936</t>
  </si>
  <si>
    <t>Saemmul Real Gel Tint 03 Grapefruit Ade</t>
  </si>
  <si>
    <t>TS0937</t>
  </si>
  <si>
    <t>Saemmul Real Gel Tint 04 Chateau Burgundy</t>
  </si>
  <si>
    <t>TS0938</t>
  </si>
  <si>
    <t>Saemmul Real Tint 01 Red</t>
  </si>
  <si>
    <t>TS0939</t>
  </si>
  <si>
    <t>TS0940</t>
  </si>
  <si>
    <t>TS0941</t>
  </si>
  <si>
    <t>Saemmul Real Tint 04 Burgundy</t>
  </si>
  <si>
    <t>TS0942</t>
  </si>
  <si>
    <t>Saemmul Magic Gloss Tint</t>
  </si>
  <si>
    <t>TS0943</t>
  </si>
  <si>
    <t>Saemmul Mousse Candy Tint 01 Redmango Mousse</t>
  </si>
  <si>
    <t>TS0944</t>
  </si>
  <si>
    <t>Saemmul Mousse Candy Tint 02 Strawberry Mousse</t>
  </si>
  <si>
    <t>TS0945</t>
  </si>
  <si>
    <t>Saemmul Mousse Candy Tint 03 Carrot Mousse</t>
  </si>
  <si>
    <t>TS0946</t>
  </si>
  <si>
    <t>Saemmul Mousse Candy Tint 04 Grapefruit Mousse</t>
  </si>
  <si>
    <t>TS0947</t>
  </si>
  <si>
    <t>Saemmul Mousse Candy Tint 06 Chaitea Mousse</t>
  </si>
  <si>
    <t>TS0948</t>
  </si>
  <si>
    <t>Saemmul Mousse Candy Tint 07 Dark Cherry Mousse</t>
  </si>
  <si>
    <t>TS0949</t>
  </si>
  <si>
    <t>Saemmul Mousse Candy Tint 09 Peanut Mousse</t>
  </si>
  <si>
    <t>TS0950</t>
  </si>
  <si>
    <t>Saemmul Mousse Candy Tint 11 Tomato Mousse</t>
  </si>
  <si>
    <t>TS0951</t>
  </si>
  <si>
    <t>Saemmul Mousse Candy Tint 12 Apple Mousse</t>
  </si>
  <si>
    <t>TS0952</t>
  </si>
  <si>
    <t>Saemmul Mousse Candy Tint 13 Raspberry Mousse</t>
  </si>
  <si>
    <t>TS0953</t>
  </si>
  <si>
    <t>Saemmul Water Candy Tint 01 Cherry</t>
  </si>
  <si>
    <t>TS0954</t>
  </si>
  <si>
    <t>Saemmul Water Candy Tint 02 Apple</t>
  </si>
  <si>
    <t>TS0955</t>
  </si>
  <si>
    <t>Saemmul Water Candy Tint 03 Redmango</t>
  </si>
  <si>
    <t>TS0956</t>
  </si>
  <si>
    <t>TS0957</t>
  </si>
  <si>
    <t>Saemmul Water Candy Tint 05 Watermelon</t>
  </si>
  <si>
    <t>TS0958</t>
  </si>
  <si>
    <t>Saemmul Jelly Candy Tint 01 Pomegranate</t>
  </si>
  <si>
    <t>TS0959</t>
  </si>
  <si>
    <t>Saemmul Jelly Candy Tint 02 Black Tea</t>
  </si>
  <si>
    <t>TS0960</t>
  </si>
  <si>
    <t>TS0961</t>
  </si>
  <si>
    <t>Saemmul Jelly Candy Tint 04 Peach</t>
  </si>
  <si>
    <t>TS0962</t>
  </si>
  <si>
    <t>Saemmul Jelly Candy Tint 05 Candyfloss</t>
  </si>
  <si>
    <t>TS0963</t>
  </si>
  <si>
    <t>TS0964</t>
  </si>
  <si>
    <t>TS0965</t>
  </si>
  <si>
    <t>TS0966</t>
  </si>
  <si>
    <t>TS0967</t>
  </si>
  <si>
    <t>Saemmul Kok Kok Cushion Tint RD01 Red Brown</t>
  </si>
  <si>
    <t>TS0968</t>
  </si>
  <si>
    <t>TS0969</t>
  </si>
  <si>
    <t>TS0970</t>
  </si>
  <si>
    <t>TS0971</t>
  </si>
  <si>
    <t>TS0972</t>
  </si>
  <si>
    <t>Saemmul Crush Pop Tint 05 Nothing Burgundy</t>
  </si>
  <si>
    <t>TS0973</t>
  </si>
  <si>
    <t>TS0974</t>
  </si>
  <si>
    <t>TS0975</t>
  </si>
  <si>
    <t>TS0976</t>
  </si>
  <si>
    <t>TS0977</t>
  </si>
  <si>
    <t>TS0978</t>
  </si>
  <si>
    <t>TS0979</t>
  </si>
  <si>
    <t>TS0980</t>
  </si>
  <si>
    <t>TS0981</t>
  </si>
  <si>
    <t>TS0982</t>
  </si>
  <si>
    <t>TS0983</t>
  </si>
  <si>
    <t>TS0984</t>
  </si>
  <si>
    <t>TS0985</t>
  </si>
  <si>
    <t>TS0986</t>
  </si>
  <si>
    <t>TS0987</t>
  </si>
  <si>
    <t>TS0988</t>
  </si>
  <si>
    <t>TS0989</t>
  </si>
  <si>
    <t>TS0990</t>
  </si>
  <si>
    <t>TS0991</t>
  </si>
  <si>
    <t>TS0992</t>
  </si>
  <si>
    <t>TS0993</t>
  </si>
  <si>
    <t>TS0994</t>
  </si>
  <si>
    <t>TS0995</t>
  </si>
  <si>
    <t>TS0996</t>
  </si>
  <si>
    <t>TS0997</t>
  </si>
  <si>
    <t>Saemmul Liquid Eyeliner 01 Deep Black</t>
  </si>
  <si>
    <t>TS0998</t>
  </si>
  <si>
    <t>Saemmul Liquid Eyeliner 02 Deep Brown</t>
  </si>
  <si>
    <t>TS0999</t>
  </si>
  <si>
    <t>TS1000</t>
  </si>
  <si>
    <t>TS1001</t>
  </si>
  <si>
    <t>TS1002</t>
  </si>
  <si>
    <t>Saemmul 3D Slim Mascara</t>
  </si>
  <si>
    <t>TS1003</t>
  </si>
  <si>
    <t>Saemmul 3D Slim Mascara - Brown</t>
  </si>
  <si>
    <t>TS1004</t>
  </si>
  <si>
    <t>TS1005</t>
  </si>
  <si>
    <t>Saemmul Perfect Volume Mascara</t>
  </si>
  <si>
    <t>TS1006</t>
  </si>
  <si>
    <t>TS1007</t>
  </si>
  <si>
    <t>TS1008</t>
  </si>
  <si>
    <t>Saemmul Perfect Curling Mascara</t>
  </si>
  <si>
    <t>TS1009</t>
  </si>
  <si>
    <t>TS1010</t>
  </si>
  <si>
    <t>TS1011</t>
  </si>
  <si>
    <t>TS1012</t>
  </si>
  <si>
    <t>TS1013</t>
  </si>
  <si>
    <t>TS1014</t>
  </si>
  <si>
    <t>The Saem Absolute Volume Mascara</t>
  </si>
  <si>
    <t>TS1015</t>
  </si>
  <si>
    <t>TS1016</t>
  </si>
  <si>
    <t>TS1017</t>
  </si>
  <si>
    <t>Eco Soul Powerproof Tank Liner 01 Black</t>
  </si>
  <si>
    <t>TS1018</t>
  </si>
  <si>
    <t>Eco Soul Powerproof Tank Liner 02 Brown</t>
  </si>
  <si>
    <t>TS1019</t>
  </si>
  <si>
    <t>TS1020</t>
  </si>
  <si>
    <t>TS1021</t>
  </si>
  <si>
    <t>TS1022</t>
  </si>
  <si>
    <t>TS1023</t>
  </si>
  <si>
    <t>TS1024</t>
  </si>
  <si>
    <t>TS1025</t>
  </si>
  <si>
    <t>TS1026</t>
  </si>
  <si>
    <t>Saemmul Eye Primer</t>
  </si>
  <si>
    <t>TS1027</t>
  </si>
  <si>
    <t>Saemmul Under Eye Maker 01 Plumping White</t>
  </si>
  <si>
    <t>TS1028</t>
  </si>
  <si>
    <t>Saemmul Under Eye Maker 02 Glam Pink</t>
  </si>
  <si>
    <t>TS1029</t>
  </si>
  <si>
    <t>Saemmul Under Eye Maker 03 Glam Gold</t>
  </si>
  <si>
    <t>TS1030</t>
  </si>
  <si>
    <t>Saemmul Under Eye Maker 04 Glam Coral</t>
  </si>
  <si>
    <t>TS1031</t>
  </si>
  <si>
    <t>Saemmul Under Eye Maker 05 Glam Ivory</t>
  </si>
  <si>
    <t>TS1032</t>
  </si>
  <si>
    <t>TS1033</t>
  </si>
  <si>
    <t>Saemmul Browcara 01 Natural Brown</t>
  </si>
  <si>
    <t>TS1034</t>
  </si>
  <si>
    <t>TS1035</t>
  </si>
  <si>
    <t>Saemmul Browcara 03 Dark Brown</t>
  </si>
  <si>
    <t>TS1036</t>
  </si>
  <si>
    <t>Saemmul Browcara 04 Ash Brown (Extender)</t>
  </si>
  <si>
    <t>TS1037</t>
  </si>
  <si>
    <t>Eco Soul Multi Brow Kit 01 Natural Brown</t>
  </si>
  <si>
    <t>TS1038</t>
  </si>
  <si>
    <t>TS1039</t>
  </si>
  <si>
    <t>Eco Soul Eyebrow Kit 01 Natural Brown</t>
  </si>
  <si>
    <t>TS1040</t>
  </si>
  <si>
    <t>Eco Soul Eyebrow Kit 02 Gray Brown</t>
  </si>
  <si>
    <t>TS1041</t>
  </si>
  <si>
    <t>Saemmul Artlook Eyebrow 01 Brown</t>
  </si>
  <si>
    <t>TS1042</t>
  </si>
  <si>
    <t>Saemmul Artlook Eyebrow 02 Deep Brown</t>
  </si>
  <si>
    <t>TS1043</t>
  </si>
  <si>
    <t>Saemmul Artlook Eyebrow 03 Gray Brown</t>
  </si>
  <si>
    <t>TS1044</t>
  </si>
  <si>
    <t>Saemmul Artlook Eyebrow 04 Black Gray</t>
  </si>
  <si>
    <t>TS1045</t>
  </si>
  <si>
    <t>Saemmul Artlook Eyebrow 05 Natural Brown</t>
  </si>
  <si>
    <t>TS1046</t>
  </si>
  <si>
    <t>Saemmul Artlook Eyebrow 06 Ash Brown</t>
  </si>
  <si>
    <t>TS1047</t>
  </si>
  <si>
    <t>Saemmul Wood Eyebrow 01 Brown</t>
  </si>
  <si>
    <t>TS1048</t>
  </si>
  <si>
    <t>Saemmul Wood Eyebrow 02 Gray Brown</t>
  </si>
  <si>
    <t>TS1049</t>
  </si>
  <si>
    <t>Saemmul Wood Eyebrow 03 Black Brown</t>
  </si>
  <si>
    <t>TS1050</t>
  </si>
  <si>
    <t>Saemmul Wood Eyebrow 04 Black</t>
  </si>
  <si>
    <t>TS1051</t>
  </si>
  <si>
    <t>Eco Soul Pencil &amp; Powder Dual Brow 01 Natural Brown</t>
  </si>
  <si>
    <t>TS1052</t>
  </si>
  <si>
    <t>Eco Soul Pencil &amp; Powder Dual Brow 02 Deep Brown</t>
  </si>
  <si>
    <t>TS1053</t>
  </si>
  <si>
    <t>Eco Soul Pencil &amp; Powder Dual Brow 03 Deep Gray</t>
  </si>
  <si>
    <t>TS1054</t>
  </si>
  <si>
    <t>Eco Soul Pencil &amp; Powder Dual Brow 04 Medium Brown</t>
  </si>
  <si>
    <t>TS1055</t>
  </si>
  <si>
    <t>Eco Soul Designing Eyebrow 01 Brown</t>
  </si>
  <si>
    <t>TS1056</t>
  </si>
  <si>
    <t>Eco Soul Designing Eyebrow 02 Dark Brown</t>
  </si>
  <si>
    <t>TS1057</t>
  </si>
  <si>
    <t>Eco Soul Designing Eyebrow 03 Gray Brown</t>
  </si>
  <si>
    <t>TS1058</t>
  </si>
  <si>
    <t>Eco Soul Brow Pencil &amp; Mascara 01 Light Brown</t>
  </si>
  <si>
    <t>TS1059</t>
  </si>
  <si>
    <t>Eco Soul Brow Pencil &amp; Mascara 02 Natural Brown</t>
  </si>
  <si>
    <t>TS1060</t>
  </si>
  <si>
    <t>Eco Soul Brow Pencil &amp; Mascara 03 Dark Brown</t>
  </si>
  <si>
    <t>TS1061</t>
  </si>
  <si>
    <t>TS1062</t>
  </si>
  <si>
    <t>TS1063</t>
  </si>
  <si>
    <t>TS1064</t>
  </si>
  <si>
    <t>TS1065</t>
  </si>
  <si>
    <t>TS1066</t>
  </si>
  <si>
    <t>Saemmul Single Shadow (Glitter) Pk05</t>
  </si>
  <si>
    <t>TS1067</t>
  </si>
  <si>
    <t>Saemmul Single Shadow (Glitter) RD03</t>
  </si>
  <si>
    <t>TS1068</t>
  </si>
  <si>
    <t>Saemmul Single Shadow (Glitter) WH02</t>
  </si>
  <si>
    <t>TS1069</t>
  </si>
  <si>
    <t>Saemmul Single Shadow (Glitter) YE02</t>
  </si>
  <si>
    <t>TS1070</t>
  </si>
  <si>
    <t>Saemmul Single Shadow (Matte) BE01 Almond Cream Cheese</t>
  </si>
  <si>
    <t>TS1071</t>
  </si>
  <si>
    <t>TS1072</t>
  </si>
  <si>
    <t>Saemmul Single Shadow (Matte) BE05 Nothing Beige</t>
  </si>
  <si>
    <t>TS1073</t>
  </si>
  <si>
    <t>Saemmul Single Shadow (Matte) BK03</t>
  </si>
  <si>
    <t>TS1074</t>
  </si>
  <si>
    <t>TS1075</t>
  </si>
  <si>
    <t>Saemmul Single Shadow (Matte) BR02 Sweet Dark Choco</t>
  </si>
  <si>
    <t>TS1076</t>
  </si>
  <si>
    <t>Saemmul Single Shadow (Matte) BR03 Touching Brown</t>
  </si>
  <si>
    <t>TS1077</t>
  </si>
  <si>
    <t>Saemmul Single Shadow (Matte) BR08</t>
  </si>
  <si>
    <t>TS1078</t>
  </si>
  <si>
    <t>Saemmul Single Shadow (Matte) BR09</t>
  </si>
  <si>
    <t>TS1079</t>
  </si>
  <si>
    <t>TS1080</t>
  </si>
  <si>
    <t>Saemmul Single Shadow (Matte) BR16 Elegant Brown</t>
  </si>
  <si>
    <t>TS1081</t>
  </si>
  <si>
    <t>Saemmul Single Shadow (Matte) BR17 Emotional Brown</t>
  </si>
  <si>
    <t>TS1082</t>
  </si>
  <si>
    <t>Saemmul Single Shadow (Matte) CR01 Bumble Coral</t>
  </si>
  <si>
    <t>TS1083</t>
  </si>
  <si>
    <t>Saemmul Single Shadow (Matte) CR02 Wander Peach</t>
  </si>
  <si>
    <t>TS1084</t>
  </si>
  <si>
    <t>Saemmul Single Shadow (Matte) CR03 Hawaiian Coral</t>
  </si>
  <si>
    <t>TS1085</t>
  </si>
  <si>
    <t>Saemmul Single Shadow (Matte) OR05 Bright Orange</t>
  </si>
  <si>
    <t>TS1086</t>
  </si>
  <si>
    <t>TS1087</t>
  </si>
  <si>
    <t>Saemmul Single Shadow (Matte) PK07 Happy Ending Rose</t>
  </si>
  <si>
    <t>TS1088</t>
  </si>
  <si>
    <t>TS1089</t>
  </si>
  <si>
    <t>Saemmul Single Shadow (Matte) RD04</t>
  </si>
  <si>
    <t>Saemmul Single Shadow (Matte) RD08 Kill Point Burgundy</t>
  </si>
  <si>
    <t>Saemmul Single Shadow (Shimmer) BE02</t>
  </si>
  <si>
    <t>Saemmul Single Shadow (Shimmer) BE06 Lonely Beige</t>
  </si>
  <si>
    <t>Saemmul Single Shadow (Shimmer) BR04</t>
  </si>
  <si>
    <t>Saemmul Single Shadow (Shimmer) BR05</t>
  </si>
  <si>
    <t>Saemmul Single Shadow (Shimmer) BR10</t>
  </si>
  <si>
    <t>Saemmul Single Shadow (Shimmer) BR11</t>
  </si>
  <si>
    <t>Saemmul Single Shadow (Shimmer) BR14 Tmi Brown</t>
  </si>
  <si>
    <t>Saemmul Single Shadow (Shimmer) BR18 Candy Brown</t>
  </si>
  <si>
    <t>Saemmul Single Shadow (Shimmer) CR04 Splash Coral</t>
  </si>
  <si>
    <t>Saemmul Single Shadow (Shimmer) GR03 Sweet &amp; Sour Lime</t>
  </si>
  <si>
    <t>Saemmul Single Shadow (Shimmer) OR02</t>
  </si>
  <si>
    <t>Saemmul Single Shadow (Shimmer) PK09 Rose Fence</t>
  </si>
  <si>
    <t>Saemmul Single Shadow (Shimmer) PP01</t>
  </si>
  <si>
    <t>Saemmul Single Shadow (Shimmer) RD02</t>
  </si>
  <si>
    <t>Saemmul Single Shadow (Shimmer) RD06</t>
  </si>
  <si>
    <t>Saemmul Single Shadow (Shimmer) WH01</t>
  </si>
  <si>
    <t>Saemmul Single Shadow (Paste) YE01 Honey Gelato</t>
  </si>
  <si>
    <t>Eco Soul Sparkling Eye CR01 Sweet Fantasy</t>
  </si>
  <si>
    <t>Eco Soul Sparkling Eye CR02 Coraliday</t>
  </si>
  <si>
    <t>Eco Soul Sparkling Eye PK01 Champagne Bar</t>
  </si>
  <si>
    <t>Eco Soul Sparkling Eye PK02 Pink Tail</t>
  </si>
  <si>
    <t>Eco Soul Sparkling Eye PK03 Love Signature</t>
  </si>
  <si>
    <t>Eco Soul Sparkling Eye RD02 Midnight Hill</t>
  </si>
  <si>
    <t>Eco Soul Pigment Shadow PK01 Singer-Songwriter</t>
  </si>
  <si>
    <t>Eco Soul Pigment Shadow PK02 Sweet Champagne</t>
  </si>
  <si>
    <t>Eco Soul Pigment Shadow RD01 Melting Rose</t>
  </si>
  <si>
    <t>Color Master Shadow Palette 01 Cool Neutral</t>
  </si>
  <si>
    <t>Color Master Shadow Palette 04 Warm Orange</t>
  </si>
  <si>
    <t>Eco Soul Power Edge Gel Liner 01 Black</t>
  </si>
  <si>
    <t>Saemmul Easy Eyeliner 01 Black</t>
  </si>
  <si>
    <t>Saemmul Easy Eyeliner 02 Brown</t>
  </si>
  <si>
    <t>Eco Soul Powerproof Super Slim Eyeliner BK01 Black</t>
  </si>
  <si>
    <t>Eco Soul Powerproof Super Slim Eyeliner BK02 Ash Black</t>
  </si>
  <si>
    <t>Eco Soul Powerproof Super Slim Eyeliner BR01 Thrill Brown</t>
  </si>
  <si>
    <t>Eco Soul Powerproof Super Slim Eyeliner BR02 Red Brown</t>
  </si>
  <si>
    <t>Eco Soul Powerproof Super Slim Eyeliner BR03 Teddy Brown</t>
  </si>
  <si>
    <t>Eco Soul Powerproof Super Slim Eyeliner BR05 Choco Brown</t>
  </si>
  <si>
    <t>Eco Soul Powerproof Mega Slim Liner 01 Deep Black</t>
  </si>
  <si>
    <t>Eco Soul Powerproof Mega Slim Liner 02 Deep Brown</t>
  </si>
  <si>
    <t>Eco Soul Powerproof Gel Eyeliner 02</t>
  </si>
  <si>
    <t>Eco Soul Powerproof Gel Eyeliner 13</t>
  </si>
  <si>
    <t>Saemmul Luminous Multi-Shading</t>
  </si>
  <si>
    <t>Saemmul Single Blusher BE02 Flash Beige</t>
  </si>
  <si>
    <t>Saemmul Single Blusher BE03 Knit Beige</t>
  </si>
  <si>
    <t>Saemmul Single Blusher CR01 Naked Peach</t>
  </si>
  <si>
    <t>Saemmul Single Blusher CR02 Baby Coral</t>
  </si>
  <si>
    <t>Saemmul Single Blusher CR03 Sunshine Coral</t>
  </si>
  <si>
    <t>Saemmul Single Blusher OR01 Mandarine Kiss</t>
  </si>
  <si>
    <t>Saemmul Single Blusher OR02 Selfie Orange</t>
  </si>
  <si>
    <t>Saemmul Single Blusher OR03 Persimmon Juice</t>
  </si>
  <si>
    <t>Saemmul Single Blusher OR04 Pumpkin Latte</t>
  </si>
  <si>
    <t>Saemmul Single Blusher PK01 Bubblegum Pink</t>
  </si>
  <si>
    <t>Saemmul Single Blusher PK04 Rose Ribbon</t>
  </si>
  <si>
    <t>Saemmul Single Blusher PK05 Yogurt Pink</t>
  </si>
  <si>
    <t>Saemmul Single Blusher PP01 Orchid Rumor</t>
  </si>
  <si>
    <t>Saemmul Single Blusher RD01 Dragon Red</t>
  </si>
  <si>
    <t>Saemmul Single Blusher RD02 Dry Rose</t>
  </si>
  <si>
    <t>Saemmul Single Blusher RD03 Trench Rose</t>
  </si>
  <si>
    <t>Saemmul Single Blusher YE01 Honey Yellow</t>
  </si>
  <si>
    <t>Eco Soul Prism Blusher</t>
  </si>
  <si>
    <t>Eco Soul Carnival Blush 01 Rose</t>
  </si>
  <si>
    <t>Saemmul Single Blusher BR01 Call Me Brown (Shading)</t>
  </si>
  <si>
    <t>Saemmul Single Blusher BR02 Naked Brown (Shading)</t>
  </si>
  <si>
    <t>Saemmul Single Blusher BR03 Cloudy Brown (Shading)</t>
  </si>
  <si>
    <t>Eco Soul Contour Duo Stick</t>
  </si>
  <si>
    <t>Saemmul Luminous Multi Highlighter 01 Pink White</t>
  </si>
  <si>
    <t>Saemmul Luminous Multi Highlighter 02 Gold Beige</t>
  </si>
  <si>
    <t>Saemmul Single Blusher GD01 Gold Volume Light</t>
  </si>
  <si>
    <t>Petit Ardor -Dark Night-</t>
  </si>
  <si>
    <t>Petit Ardor -Dreaming Baby-</t>
  </si>
  <si>
    <t>Urban Breeze -Dear. Grace-</t>
  </si>
  <si>
    <t>Urban Breeze -Berry Yard-</t>
  </si>
  <si>
    <t>Urban Breeze -Vintage Water-</t>
  </si>
  <si>
    <t>Urban Breeze -Woody Crown-</t>
  </si>
  <si>
    <t>Silk Hair Style One Minute Shadow 01 Natural Black</t>
  </si>
  <si>
    <t>Silk Hair Style One Minute Shadow 02 Natural Brown</t>
  </si>
  <si>
    <t>Silk Hair Style Volume Powder Set 01 Natural Black</t>
  </si>
  <si>
    <t>Silk Hair Repair Curl Cream</t>
  </si>
  <si>
    <t>Slik Hair Style Spray</t>
  </si>
  <si>
    <t>Silk Hair Repair Curl Serum</t>
  </si>
  <si>
    <t>SliK Hair color Bleach</t>
  </si>
  <si>
    <t>Silk Hair Color Cream Natural Brown</t>
  </si>
  <si>
    <t>SilK Hair Color Cream Gray Hair Cover Light Brown</t>
  </si>
  <si>
    <t>SilK Hair Color Cream Gray Hair Cover Natural Brown</t>
  </si>
  <si>
    <t>SilK Hair Color Cream Gray Hair Cover Brown Black</t>
  </si>
  <si>
    <t>SilK Hair Color Cream Gray Hair Cover Black</t>
  </si>
  <si>
    <t>Silk Hair Color Cream Sand Brown</t>
  </si>
  <si>
    <t>Silk Hair Repair Oil</t>
  </si>
  <si>
    <t>Silk Hair Style Fix Gel</t>
  </si>
  <si>
    <t>Secret Pure Steam Hair Mask</t>
  </si>
  <si>
    <t>Silk Hair Repair Pack</t>
  </si>
  <si>
    <t>Saemmul Perfect Pore BB 02 Natural Beige</t>
  </si>
  <si>
    <t>Eco Soul True Moist Pact 21 Light Beige</t>
  </si>
  <si>
    <t>Saemmul Perfect Pore Primer</t>
  </si>
  <si>
    <t>Derma plan Sensitive Sun Stick</t>
  </si>
  <si>
    <t>The Essential Centella CICA First Essence Set</t>
  </si>
  <si>
    <t>Healing Tea Garden Green Tea Cleansing Water Gel</t>
  </si>
  <si>
    <t>Natural Condition Scrub Foam [Deep pore cleansing]</t>
  </si>
  <si>
    <t>Nail Wear Matte Topcoat</t>
  </si>
  <si>
    <t>Nail wear #100. Coral Universe</t>
  </si>
  <si>
    <t>Nail wear 95. Dusty Coral</t>
  </si>
  <si>
    <t>Nail wear 96. Orange Coral</t>
  </si>
  <si>
    <t>Nail wear 97. Healthy Coral</t>
  </si>
  <si>
    <t>Nail wear 98. Cozy Coral</t>
  </si>
  <si>
    <t>Nail wear 99. Grapefruit Coral</t>
  </si>
  <si>
    <t>Natural Condition Sparkling Lip and Eye Remover</t>
  </si>
  <si>
    <t>Natural Condition Sorbet Cleanser</t>
  </si>
  <si>
    <t>Natural Condition Cleansing Oil [Deep Clean]</t>
  </si>
  <si>
    <t>Natural Condition Cleansing Oil [Mild]</t>
  </si>
  <si>
    <t>Natural Condition Cleansing Oil [Moisture]</t>
  </si>
  <si>
    <t>Natural Condition Sparkling Cleansing Water</t>
  </si>
  <si>
    <t>Natural Condition Rice Cleansing Cream</t>
  </si>
  <si>
    <t>Natural Condition Avocado Cleansing Cream</t>
  </si>
  <si>
    <t>Natural Condition Cleansing Foam [Double Whip]</t>
  </si>
  <si>
    <t>Natural Condition Cleansing Foam [Moisture]</t>
  </si>
  <si>
    <t>Natural Condition Cleansing Foam [Brightening]</t>
  </si>
  <si>
    <t>Natural Condition Cleansing Foam [Weak Acid]</t>
  </si>
  <si>
    <t>Natural Condition Sparkling Cleansing Foam</t>
  </si>
  <si>
    <t>Natural Condition Firming Massage Cream</t>
  </si>
  <si>
    <t>Eco Energy All In One Moisture Milk</t>
  </si>
  <si>
    <t>BIO SOLUTION Moisturizing Panthenol Mask Sheet</t>
  </si>
  <si>
    <t>BIO SOLUTION Firming Collagen Mask Sheet</t>
  </si>
  <si>
    <t>BIO SOLUTION Hydrating Hyaluronic Acid Mask Sheet</t>
  </si>
  <si>
    <t>Jeju Fresh Aloe Soothing Lotion 90%</t>
  </si>
  <si>
    <t>Snail Soothing Gel</t>
  </si>
  <si>
    <t>NATURAL DAILY Avocado Body Cream</t>
  </si>
  <si>
    <t>Dear My Foot Cooling Long Leg Mask</t>
  </si>
  <si>
    <t>Chocopie Hand Cream Mango</t>
  </si>
  <si>
    <t>Chocopie Hand Cream Peach</t>
  </si>
  <si>
    <t>Derma Wear Concealer 01 Light Beige</t>
  </si>
  <si>
    <t>Derma Wear Concealer 02 Natural Beige</t>
  </si>
  <si>
    <t>Cover Perfection Tip Concealer Green Beige</t>
  </si>
  <si>
    <t>Cover Perfection Tip Concealer Peach Beige</t>
  </si>
  <si>
    <t>Derma Wear Cushion 01 Light Beige</t>
  </si>
  <si>
    <t>Derma Wear Foundation 01 Light Beige</t>
  </si>
  <si>
    <t>Derma Wear Foundation 02 Natural Beige</t>
  </si>
  <si>
    <t>Saemmul Fresh Foundation 01 Light Beige</t>
  </si>
  <si>
    <t>Saemmul Fresh Foundation 02 Natural Beige</t>
  </si>
  <si>
    <t>Pure White Brightening Emulsion</t>
  </si>
  <si>
    <t>Derma Plan Green Trouble Pad</t>
  </si>
  <si>
    <t>Derma Plan Green Fresh Toner</t>
  </si>
  <si>
    <t>Derma Plan Green Trouble Spot Ampoule</t>
  </si>
  <si>
    <t>Calamansi Pore Cool Down Cream</t>
  </si>
  <si>
    <t>Derma Plan Green Calming Cream</t>
  </si>
  <si>
    <t>Iceland Aqua Moist Cream</t>
  </si>
  <si>
    <t>Iceland Aqua Gel Cream</t>
  </si>
  <si>
    <t>Natural Condition Multi Cleanser</t>
  </si>
  <si>
    <t>Phyto Seven Cleansing Oil Cream</t>
  </si>
  <si>
    <t>Garden Pleasure Calendula Cleansing Tissue</t>
  </si>
  <si>
    <t>Derma Plan Green Bubble Foam Cleanser</t>
  </si>
  <si>
    <t>Nail wear #104. Blue Wave</t>
  </si>
  <si>
    <t>Nail wear #105. Silver Opera</t>
  </si>
  <si>
    <t>Nail wear 102. Aqua Mint</t>
  </si>
  <si>
    <t>Nail wear 103. Blue Milk Tea</t>
  </si>
  <si>
    <t>Eco Soul Kiss Button Lips Matte  15 Volcano</t>
  </si>
  <si>
    <t>Eco Soul Kiss Button Lips Matte 17 Play Muse</t>
  </si>
  <si>
    <t>Eco Soul Kiss Button Lips Matte 18 Red Mania</t>
  </si>
  <si>
    <t>Eco Soul Kiss Button Lips Matte 19 Paradigm</t>
  </si>
  <si>
    <t>Eco Soul Kiss Button Lips Matte 16 Fire</t>
  </si>
  <si>
    <t>Kissholic Lipstick Semi Matte RD05 Red 999</t>
  </si>
  <si>
    <t>Saemmul Jelly Candy Tint 06 Red Mango</t>
  </si>
  <si>
    <t>Saemmul Jelly Candy Tint 08 Guava</t>
  </si>
  <si>
    <t>Saemmul Jelly Candy Tint 09 Papaya</t>
  </si>
  <si>
    <t>Saemmul Jelly Candy Tint 10 Lychee</t>
  </si>
  <si>
    <t>Eco Soul Advanced Powerproof Eyeliner 01 Deep Black</t>
  </si>
  <si>
    <t>Eco Soul Advanced Powerproof Eyeliner 02 Deep Brown</t>
  </si>
  <si>
    <t>Saemmul Single Shadow(Glitter) BE09 Gambas al ajillo</t>
  </si>
  <si>
    <t>Saemmul Single Shadow(Matte) BR19 Beef steak</t>
  </si>
  <si>
    <t>Eco Soul Sparkling Eye 03 Golden Glamour</t>
  </si>
  <si>
    <t>Eco Soul Pigment Shadow BR01 Golden Veil</t>
  </si>
  <si>
    <t>Eco Soul Luxe Blusher BE01 Nude Veil</t>
  </si>
  <si>
    <t>Eco Soul Luxe Blusher CR01 Maison Coral</t>
  </si>
  <si>
    <t>Eco Soul Luxe Blusher PK01 Rose Signature</t>
  </si>
  <si>
    <t>Eco Soul Luxe Highlighter WH01 Gloria</t>
  </si>
  <si>
    <t>City Ardor Dream in Santorini Greece Eau de Perfume</t>
  </si>
  <si>
    <t>City Ardor Love in Paris France Eau de Perfume</t>
  </si>
  <si>
    <t>City Ardor Secret in Praha Czech Eau de Perfume</t>
  </si>
  <si>
    <t>City Ardor Fantasy in Budapest Hungary Eau de Perfume</t>
  </si>
  <si>
    <t>Urban Breeze Eau De Perfume Special Set-Blanc Fleur</t>
  </si>
  <si>
    <t>Gold Snail Bar(100g)</t>
  </si>
  <si>
    <t>Eco Soul Powerproof Super Slim Eyeliner BR06 Rose Brown</t>
  </si>
  <si>
    <t>Mineral Homme Blue Emulsion</t>
  </si>
  <si>
    <t>Eco Energy BB Cream_For Bright Skin</t>
  </si>
  <si>
    <t>Mineral Homme Blue Toner</t>
  </si>
  <si>
    <t>Eco Energy Aqua Toner</t>
  </si>
  <si>
    <t>Eco Energy Essence Toner</t>
  </si>
  <si>
    <t>Eco Energy All In One Sun Fluid</t>
  </si>
  <si>
    <t>Eco Energy Aqua Cream</t>
  </si>
  <si>
    <t>Eco Energy Cleansing Foam</t>
  </si>
  <si>
    <t>Eco Energy All In One Wash</t>
  </si>
  <si>
    <t>Pure Milk Body Lotion</t>
  </si>
  <si>
    <t>Body &amp; Soul Perfect Hair Removal Cream</t>
  </si>
  <si>
    <t>Chocopie Hand Cream Watermelon</t>
  </si>
  <si>
    <t>Pure Milk Hand Cream</t>
  </si>
  <si>
    <t>Dream Peach Base</t>
  </si>
  <si>
    <t>Cover Perfection Tip Concealer 03 tan</t>
  </si>
  <si>
    <t>Cover Perfection Tip Concealer 2.25 Sand</t>
  </si>
  <si>
    <t>Cover Perfection Tip Concealer 2.5 Medium Deep</t>
  </si>
  <si>
    <t>Cover Perfection Tip Concealer 2.75 Deep</t>
  </si>
  <si>
    <t>Eco Soul Essence Cushion All Cover C19(O1)</t>
  </si>
  <si>
    <t>Dream Foundation C19</t>
  </si>
  <si>
    <t>Dream Foundation C21</t>
  </si>
  <si>
    <t>Dream Foundation N21</t>
  </si>
  <si>
    <t>Dream Foundation N23</t>
  </si>
  <si>
    <t>Dream Foundation N25</t>
  </si>
  <si>
    <t>Dream Foundation N27</t>
  </si>
  <si>
    <t>Dream Foundation W31</t>
  </si>
  <si>
    <t>Eco Soul Luxury Gold Pact 23 Natural Beige(Refill)</t>
  </si>
  <si>
    <t>Eco Soul Luxury Gold Pact 21 Light Beige(Refill)</t>
  </si>
  <si>
    <t>Dream Base</t>
  </si>
  <si>
    <t>Gold Lifting Emulsion</t>
  </si>
  <si>
    <t>Skinny Balance Radiance Mist</t>
  </si>
  <si>
    <t>Skinny Balance Soothing Mist</t>
  </si>
  <si>
    <t>Gold Lifting Toner</t>
  </si>
  <si>
    <t>Natural Daily Skin Clearing Toner</t>
  </si>
  <si>
    <t>Power Spot Centella Cream</t>
  </si>
  <si>
    <t>The Essential Galactomyces First Essence Set</t>
  </si>
  <si>
    <t>Nail wear 107. Grapefruit Syrup</t>
  </si>
  <si>
    <t>Nail wear 108. Condensed Milk Syrup</t>
  </si>
  <si>
    <t>Nail wear 109. Rose Syrup</t>
  </si>
  <si>
    <t>Eco Soul Shine Lip Gloss BE01 Skin Nude</t>
  </si>
  <si>
    <t>Eco Soul Shine Lip Gloss CR01 Coral Nectar</t>
  </si>
  <si>
    <t>Eco Soul Shine Lip Gloss PK01 Suger Pink</t>
  </si>
  <si>
    <t>Eco Soul Shine Lip Gloss PK02 Pink Aurora</t>
  </si>
  <si>
    <t>Eco Soul Shine Lip Gloss PP01 Inner Purple</t>
  </si>
  <si>
    <t>Eco Soul Shine Lip Gloss RD01 Red Bible</t>
  </si>
  <si>
    <t>Matte Stay Lacquer BE01 Hey Peanut</t>
  </si>
  <si>
    <t>Matte Stay Lacquer BR01 Spicy Brick</t>
  </si>
  <si>
    <t>Matte Stay Lacquer CR01 Calypso Coral</t>
  </si>
  <si>
    <t>Matte Stay Lacquer OR01 Maroon Scarlet</t>
  </si>
  <si>
    <t>Matte Stay Lacquer PK01 Rosy Mauve</t>
  </si>
  <si>
    <t>Matte Stay Lacquer RD01 Red Count</t>
  </si>
  <si>
    <t>Matte Stay Lacquer RD02 Bloody Liar</t>
  </si>
  <si>
    <t>Kissholic Lipstick Moisture PK04 Grape Juice</t>
  </si>
  <si>
    <t>Glow Stay Tint BR01 Retro Brick</t>
  </si>
  <si>
    <t>Glow Stay Tint CR01 Mellow Coral</t>
  </si>
  <si>
    <t>Glow Stay Tint PK01 Pink Dahlia</t>
  </si>
  <si>
    <t>Glow Stay Tint PK02 Moody Rose</t>
  </si>
  <si>
    <t>Glow Stay Tint RD01 Private Red</t>
  </si>
  <si>
    <t>Eco Soul Double King Mascara 02 Brown</t>
  </si>
  <si>
    <t>Eco Soul Skinny Brow Pencil 01 Natural Brown</t>
  </si>
  <si>
    <t>Eco Soul Skinny Brow Pencil 02 Gray Brown</t>
  </si>
  <si>
    <t>Eco Soul Skinny Brow Pencil 03 Dark Brown</t>
  </si>
  <si>
    <t>Eco Soul Powerproof Super Slim Eyeliner BE01 Under Beige</t>
  </si>
  <si>
    <t>Saemmul Single Blusher CR06 Desert Peach</t>
  </si>
  <si>
    <t>Saemmul Single Blusher OR05 Brick Orange</t>
  </si>
  <si>
    <t>Saemmul Single Blusher PK07 Breeze Muhly</t>
  </si>
  <si>
    <t>Eco Energy Emulsion</t>
  </si>
  <si>
    <t>Urban Delight Hand Cream Musk Fantasy</t>
  </si>
  <si>
    <t>Urban Delight Hand Cream Vintage Bouquet</t>
  </si>
  <si>
    <t>Urban Delight Hand Moisturizer Summer Waltz</t>
  </si>
  <si>
    <t>Urban Delight Hand Essence Morning Breeze</t>
  </si>
  <si>
    <t>Urban Delight Hand Essence Pure Citron</t>
  </si>
  <si>
    <t>Eco Soul Essence Cushion All Cover N21</t>
  </si>
  <si>
    <t>Eco Soul Essence Cushion All Cover N23</t>
  </si>
  <si>
    <t>Eco Soul Real Serum Foundation 21 Light Beige</t>
  </si>
  <si>
    <t>Eco Soul Real Serum Foundation 23 Natural Beige</t>
  </si>
  <si>
    <t>See &amp; Saw A.C Control Emulsion</t>
  </si>
  <si>
    <t>See &amp; Saw A.C Control Toner</t>
  </si>
  <si>
    <t>Power Ampoule Vita-white</t>
  </si>
  <si>
    <t>Power Ampoule Anti- Wrinkle</t>
  </si>
  <si>
    <t>Power Ampoule Pore-tight</t>
  </si>
  <si>
    <t>Power Ampoule Pro-nutri</t>
  </si>
  <si>
    <t>Nail Wear Cuticle Essential Oil</t>
  </si>
  <si>
    <t>Saemmul Single Shadow (Glitter) BR24 Serious Brown</t>
  </si>
  <si>
    <t>Saemmul Single Shadow (Glitter) CR07 Honey Coral</t>
  </si>
  <si>
    <t>Saemmul Single Shadow (Glitter) OR09 Appeal Orange</t>
  </si>
  <si>
    <t>Saemmul Single Shadow (Glitter) PK11 Genius Pink</t>
  </si>
  <si>
    <t>Saemmul Single Shadow (Glitter) WH03 Luminous White</t>
  </si>
  <si>
    <t>Saemmul Single Shadow (Matte) BR20 Horror Brown</t>
  </si>
  <si>
    <t>Saemmul Single Shadow (Matte) BR22 Besty Brown</t>
  </si>
  <si>
    <t>Saemmul Single Shadow (Matte) OR07 Monopoly Orange</t>
  </si>
  <si>
    <t>Saemmul Single Shadow (Matte) RD09 Sensitive Maple</t>
  </si>
  <si>
    <t>Saemmul Single Shadow (Shimmer) BR23 Tiquitaca Brown</t>
  </si>
  <si>
    <t>Saemmul Single Shadow (Shimmer) CR06 Chemistry Coral</t>
  </si>
  <si>
    <t>Saemmul Single Shadow (Shimmer) OR08 Film Orange</t>
  </si>
  <si>
    <t>Exnovo Aqua Max Emulsion</t>
  </si>
  <si>
    <t>BIO SOLUTION Radiance Multi Vitamin Mask Sheet</t>
  </si>
  <si>
    <t>BIO SOLUTION Nourishing Peptide Mask Sheet</t>
  </si>
  <si>
    <t>See &amp; Saw  A.C Control Clear Spot Patch</t>
  </si>
  <si>
    <t>Body &amp; Soul Dewy Blossom Body Lotion</t>
  </si>
  <si>
    <t>Pure Milk Body Cream SPF15 PA+</t>
  </si>
  <si>
    <t>Body &amp; Soul Dewy Blossom Body Wash</t>
  </si>
  <si>
    <t>Eco Soul Real Serum BB 21 Light Beige</t>
  </si>
  <si>
    <t>Eco Soul Real Serum BB 23 Natural Beige</t>
  </si>
  <si>
    <t>Eco Soul Essence Cushion Moisture Lasting N21</t>
  </si>
  <si>
    <t>Eco Soul Essence Cushion Moisture Lasting N23</t>
  </si>
  <si>
    <t>Eco Soul Essence Cushion All Cover C21</t>
  </si>
  <si>
    <t>Studio Glow Foundation C19_10ml</t>
  </si>
  <si>
    <t>Studio Glow Foundation C21_10ml</t>
  </si>
  <si>
    <t>Studio Glow Foundation N21_10ml</t>
  </si>
  <si>
    <t>Studio Glow Foundation N23_10ml</t>
  </si>
  <si>
    <t>Studio Glow Foundation C19</t>
  </si>
  <si>
    <t>Studio Glow Foundation C21</t>
  </si>
  <si>
    <t>Studio Glow Foundation N21</t>
  </si>
  <si>
    <t>Studio Glow Foundation N23</t>
  </si>
  <si>
    <t>Repair Rx Emulsion</t>
  </si>
  <si>
    <t>Repair Rx Toner</t>
  </si>
  <si>
    <t>Repair Rx Essence</t>
  </si>
  <si>
    <t>Repair Rx Cream</t>
  </si>
  <si>
    <t>Cell Renew Bio Cream</t>
  </si>
  <si>
    <t>Pure Milk Pink Tone Up Cream</t>
  </si>
  <si>
    <t>Studio Pro Shine Lipstick BE01 Castle Beige</t>
  </si>
  <si>
    <t>Studio Pro Shine Lipstick BR01 Melo Brown</t>
  </si>
  <si>
    <t>Studio Pro Shine Lipstick CR01 Flat Coral</t>
  </si>
  <si>
    <t>Studio Pro Shine Lipstick CR02 Festa Coral</t>
  </si>
  <si>
    <t>Studio Pro Shine Lipstick OR01 Orange Ale</t>
  </si>
  <si>
    <t>Studio Pro Shine Lipstick PK01 City Pink</t>
  </si>
  <si>
    <t>Studio Pro Shine Lipstick PK02 Rose Soul</t>
  </si>
  <si>
    <t>Studio Pro Shine Lipstick PK03 Chiffon Pink</t>
  </si>
  <si>
    <t>Studio Pro Shine Lipstick PP01 Purple Avenue</t>
  </si>
  <si>
    <t>Studio Pro Shine Lipstick RD01 Red Show</t>
  </si>
  <si>
    <t>Kissholic Lipstick Matte BE04 Knit Wear</t>
  </si>
  <si>
    <t>Kissholic Lipstick Matte BE05 Open Air</t>
  </si>
  <si>
    <t>Kissholic Lipstick Matte CR03 Best seller</t>
  </si>
  <si>
    <t>Kissholic Lipstick Matte CR06 Mandarin Kiss</t>
  </si>
  <si>
    <t>Kissholic Lipstick Matte CR07 Naked Coral</t>
  </si>
  <si>
    <t>Kissholic Lipstick Matte CR08 Joyful</t>
  </si>
  <si>
    <t>Kissholic Lipstick Matte OR01 Orange Brick</t>
  </si>
  <si>
    <t>Kissholic Lipstick Matte OR04 Grapefruit Blended</t>
  </si>
  <si>
    <t>Kissholic Lipstick Matte PK04 My Lady</t>
  </si>
  <si>
    <t>Kissholic Lipstick Matte PK07 Specially Pink</t>
  </si>
  <si>
    <t>Kissholic Lipstick Matte RD02 Street</t>
  </si>
  <si>
    <t>Kissholic Lipstick Matte RD04 Oh! Red</t>
  </si>
  <si>
    <t>Kissholic Lipstick Matte RD05 The Legend</t>
  </si>
  <si>
    <t>Kissholic Lipstick Matte RD07 Triple Red</t>
  </si>
  <si>
    <t>Kissholic Lipstick Intense BE03 Bono Beige</t>
  </si>
  <si>
    <t>Kissholic Lipstick Intense BE06 Desert Sand</t>
  </si>
  <si>
    <t>Kissholic Lipstick Intense BR03 Peanut Blast</t>
  </si>
  <si>
    <t>Kissholic Lipstick Intense CR02 Yogurt Peach</t>
  </si>
  <si>
    <t>Kissholic Lipstick Intense CR04 Baby Coral</t>
  </si>
  <si>
    <t>Kissholic Lipstick Intense CR05 Secret</t>
  </si>
  <si>
    <t>Kissholic Lipstick Intense OR02 West Side</t>
  </si>
  <si>
    <t>Kissholic Lipstick Intense OR03 Sunny</t>
  </si>
  <si>
    <t>Kissholic Lipstick Intense OR05 Dry Orange</t>
  </si>
  <si>
    <t>Kissholic Lipstick Intense PK01 Femme Rose</t>
  </si>
  <si>
    <t>Kissholic Lipstick Intense PK02 Move Mauve</t>
  </si>
  <si>
    <t>Kissholic Lipstick Intense PK03 Dewy Pink</t>
  </si>
  <si>
    <t>Kissholic Lipstick Intense PK05 Love Language</t>
  </si>
  <si>
    <t>Kissholic Lipstick Intense PK06 Delight</t>
  </si>
  <si>
    <t>Kissholic Lipstick Intense PK08 Fairly Love</t>
  </si>
  <si>
    <t>Kissholic Lipstick Intense PK09 Blooming Pansy</t>
  </si>
  <si>
    <t>Kissholic Lipstick Intense RD06 On Fire</t>
  </si>
  <si>
    <t>Kissholic Lipstick Intense RD08 Apple Chip</t>
  </si>
  <si>
    <t>Kissholic Lipstick Intense RD09 Tomato Red</t>
  </si>
  <si>
    <t>Kissholic Lipstick Matte BR02 Reverse Time</t>
  </si>
  <si>
    <t>Kissholic Lipstick Matte BE01 Stay Nude</t>
  </si>
  <si>
    <t>Kissholic Lipstick Matte BE02 Believe Me</t>
  </si>
  <si>
    <t>Kissholic Lipstick Matte BR01 Bitter bite</t>
  </si>
  <si>
    <t>Kissholic Lipstick Matte BR04 Maple Knit</t>
  </si>
  <si>
    <t>Kissholic Lipstick Matte RD01 Give Up</t>
  </si>
  <si>
    <t>Kissholic Lipstick Intense CR01 About Weekend</t>
  </si>
  <si>
    <t>Studio Pro Matte Tint BE01 Cotton Beige</t>
  </si>
  <si>
    <t>Studio Pro Matte Tint CR01 Snap Shot</t>
  </si>
  <si>
    <t>Studio Pro Matte Tint CR02 Heart Moment</t>
  </si>
  <si>
    <t>Studio Pro Matte Tint PK01 Sugar Martini</t>
  </si>
  <si>
    <t>Studio Pro Matte Tint PK02 Roco Pink</t>
  </si>
  <si>
    <t>Studio Pro Matte Tint RD01 Red Center</t>
  </si>
  <si>
    <t>Studio Pro Matte Tint RD02 Specialist</t>
  </si>
  <si>
    <t>Studio Pro Flash Tint BE01 Darjeeling Beige</t>
  </si>
  <si>
    <t>Studio Pro Flash Tint CR01 Selfie Genic</t>
  </si>
  <si>
    <t>Studio Pro Flash Tint OR01 Modern Loafer</t>
  </si>
  <si>
    <t>Studio Pro Flash Tint PK01 Disco Pink</t>
  </si>
  <si>
    <t>Studio Pro Flash Tint PK02 Rose Choux</t>
  </si>
  <si>
    <t>Studio Pro Flash Tint RD01 Fever Time</t>
  </si>
  <si>
    <t>Studio Pro Flash Tint RD02 Emotional Red</t>
  </si>
  <si>
    <t>City Ardor Memory in Firenze Italy Eau de Perfume</t>
  </si>
  <si>
    <t>City Ardor Bloom in Sofia Bulgaria Eau de Perfume</t>
  </si>
  <si>
    <t>퍼퓸드 바디 모이스처라이저 -체리블라썸-</t>
  </si>
  <si>
    <t>퍼퓸드 바디 모이스처라이저 -프리지아-</t>
  </si>
  <si>
    <t>퍼퓸드 바디 모이스처라이저 -만다린-</t>
  </si>
  <si>
    <t>퍼퓸드 바디 모이스처라이저 -피오니-</t>
  </si>
  <si>
    <t>퍼퓸드 바디 모이스처라이저 -시어버터-</t>
  </si>
  <si>
    <t>컬러 마스터 섀도우 팔레트 01 베이크드 피넛</t>
  </si>
  <si>
    <t>Color Master Shadow Palette 01 Baked Peanut</t>
  </si>
  <si>
    <t>컬러 마스터 섀도우 팔레트 02 클래시 부케</t>
  </si>
  <si>
    <t>Color Master Shadow Palette 02 Classy Bouquet</t>
  </si>
  <si>
    <t>퍼퓸드 핸드 클린 겔(에탄올)(프레쉬 그린티 향)</t>
  </si>
  <si>
    <t>Perfumed Hand Clean Gel(Ethanol)(Fresh Green Tea)</t>
  </si>
  <si>
    <t>퍼퓸드 핸드 클린 겔(에탄올)(핑크 피오니 향)</t>
  </si>
  <si>
    <t>Perfumed Hand Clean Gel(Ethanol)(Pink Peony)</t>
  </si>
  <si>
    <t>샘물 섀도우 박스 03 피치 데이</t>
  </si>
  <si>
    <t>Saemmul Shadow Box 03 Peach Day</t>
  </si>
  <si>
    <t>TONY MOLY</t>
  </si>
  <si>
    <t>TM001</t>
  </si>
  <si>
    <t>[ROTD]립마켓벨벳스머징틴트01</t>
  </si>
  <si>
    <t>TM002</t>
  </si>
  <si>
    <t>TM003</t>
  </si>
  <si>
    <t>[ROTD]립마켓벨벳스머징틴트03</t>
  </si>
  <si>
    <t>TM004</t>
  </si>
  <si>
    <t>[ROTD]립마켓벨벳스머징틴트04</t>
  </si>
  <si>
    <t>TM005</t>
  </si>
  <si>
    <t>[ROTD]립마켓벨벳스머징틴트05</t>
  </si>
  <si>
    <t>TM006</t>
  </si>
  <si>
    <t>[ROTD]립마켓벨벳스머징틴트06</t>
  </si>
  <si>
    <t>TM007</t>
  </si>
  <si>
    <t>TM008</t>
  </si>
  <si>
    <t>TM009</t>
  </si>
  <si>
    <t>DOUBLE ESSENCE CUSHION REFILL 01VANILLA BEIGE</t>
  </si>
  <si>
    <t>TM010</t>
  </si>
  <si>
    <t>DOUBLE ESSENCE CUSHION REFILL 02 WARM BEIGE</t>
  </si>
  <si>
    <t>TM011</t>
  </si>
  <si>
    <t>DOUBLE ESSENCE CUSHION REFILL03</t>
  </si>
  <si>
    <t>TM012</t>
  </si>
  <si>
    <t>TM013</t>
  </si>
  <si>
    <t>TM014</t>
  </si>
  <si>
    <t>TM015</t>
  </si>
  <si>
    <t>TM016</t>
  </si>
  <si>
    <t>TM017</t>
  </si>
  <si>
    <t>TM018</t>
  </si>
  <si>
    <t>TM019</t>
  </si>
  <si>
    <t>TM020</t>
  </si>
  <si>
    <t>TM021</t>
  </si>
  <si>
    <t>TM022</t>
  </si>
  <si>
    <t>TM023</t>
  </si>
  <si>
    <t>TM024</t>
  </si>
  <si>
    <t>TM025</t>
  </si>
  <si>
    <t>TM026</t>
  </si>
  <si>
    <t>TM027</t>
  </si>
  <si>
    <t>[면세]프리미엄홀스유핸드크림</t>
  </si>
  <si>
    <t>Premium RX Horseyu Hand Cream</t>
  </si>
  <si>
    <t>TM028</t>
  </si>
  <si>
    <t>TM029</t>
  </si>
  <si>
    <t>[백젤]스키니터치젤라이너01</t>
  </si>
  <si>
    <t>TM030</t>
  </si>
  <si>
    <t>[백젤]스키니터치젤라이너02</t>
  </si>
  <si>
    <t>TM031</t>
  </si>
  <si>
    <t>[백젤]스키니터치젤라이너03</t>
  </si>
  <si>
    <t>TM032</t>
  </si>
  <si>
    <t>TM033</t>
  </si>
  <si>
    <t>TM034</t>
  </si>
  <si>
    <t>TM035</t>
  </si>
  <si>
    <t>TM036</t>
  </si>
  <si>
    <t>TM037</t>
  </si>
  <si>
    <t>TM038</t>
  </si>
  <si>
    <t>TM039</t>
  </si>
  <si>
    <t>TM040</t>
  </si>
  <si>
    <t>TM041</t>
  </si>
  <si>
    <t>TM042</t>
  </si>
  <si>
    <t>TM043</t>
  </si>
  <si>
    <t>TM044</t>
  </si>
  <si>
    <t>TM045</t>
  </si>
  <si>
    <t>TM046</t>
  </si>
  <si>
    <t>TM047</t>
  </si>
  <si>
    <t>TM048</t>
  </si>
  <si>
    <t>TM049</t>
  </si>
  <si>
    <t>TM050</t>
  </si>
  <si>
    <t>TM051</t>
  </si>
  <si>
    <t>TM052</t>
  </si>
  <si>
    <t>TM053</t>
  </si>
  <si>
    <t>TM054</t>
  </si>
  <si>
    <t>TM055</t>
  </si>
  <si>
    <t>TM056</t>
  </si>
  <si>
    <t>TM057</t>
  </si>
  <si>
    <t>TM058</t>
  </si>
  <si>
    <t>7DAYS퍼펙트타투아이브로우01</t>
  </si>
  <si>
    <t>7DAYS PERFECT TATTOO EYEBROW 01 LIGHT BROWN</t>
  </si>
  <si>
    <t>TM059</t>
  </si>
  <si>
    <t>7DAYS퍼펙트타투아이브로우03</t>
  </si>
  <si>
    <t>7DAYS PERFECT TATTOO EYEBROWN 03 BROWN</t>
  </si>
  <si>
    <t>TM060</t>
  </si>
  <si>
    <t>7DAYS퍼펙트타투아이브로우04</t>
  </si>
  <si>
    <t>7DAYS PERFECT TATTOO EYEBROWN 04 DARK BROWN</t>
  </si>
  <si>
    <t>TM061</t>
  </si>
  <si>
    <t>결고운비비크림2-01화사한빛</t>
  </si>
  <si>
    <t>TM062</t>
  </si>
  <si>
    <t>결고운비비크림2-02자연스러</t>
  </si>
  <si>
    <t>TM063</t>
  </si>
  <si>
    <t>결고운투웨이팩트3-01화사한</t>
  </si>
  <si>
    <t>TM064</t>
  </si>
  <si>
    <t>결고운투웨이팩트3-02자연스</t>
  </si>
  <si>
    <t>TM065</t>
  </si>
  <si>
    <t>결고운투웨이팩트3-03차분한</t>
  </si>
  <si>
    <t>THE ORIENTAL GYEOL GOUN TWO-WAY PACT 03</t>
  </si>
  <si>
    <t>TM066</t>
  </si>
  <si>
    <t>결보양진액5</t>
  </si>
  <si>
    <t>THE ORIENTAL GYEOL SERUM 5</t>
  </si>
  <si>
    <t>TM067</t>
  </si>
  <si>
    <t>결보양크림5</t>
  </si>
  <si>
    <t>THE ORIENTAL GYEOL CREAM 5</t>
  </si>
  <si>
    <t>TM068</t>
  </si>
  <si>
    <t>결보윤2종기획세트5</t>
  </si>
  <si>
    <t>THE ORIENTAL GYEOL SKIN CARE SET 5</t>
  </si>
  <si>
    <t>TM069</t>
  </si>
  <si>
    <t>결보윤수액5</t>
  </si>
  <si>
    <t>THE ORIENTAL GYEOL TONER5</t>
  </si>
  <si>
    <t>TM070</t>
  </si>
  <si>
    <t>결보윤유액5</t>
  </si>
  <si>
    <t>THE ORIENTAL GYEOL EMULSION5</t>
  </si>
  <si>
    <t>TM071</t>
  </si>
  <si>
    <t>결진생안고5</t>
  </si>
  <si>
    <t>THE ORIENTAL GYEOL EYE CREAM 5</t>
  </si>
  <si>
    <t>TM072</t>
  </si>
  <si>
    <t>골드24K스네일2종세트4</t>
  </si>
  <si>
    <t>TM073</t>
  </si>
  <si>
    <t>골드24K스네일3종세트</t>
  </si>
  <si>
    <t>INTENSE CARE GOLD 24K SNAIL SKIN CARE SET</t>
  </si>
  <si>
    <t>TM074</t>
  </si>
  <si>
    <t>골드24K스네일겔마스크</t>
  </si>
  <si>
    <t>TM075</t>
  </si>
  <si>
    <t>골드24K스네일립트리트먼트</t>
  </si>
  <si>
    <t>INTENSE CARE GOLD 24K SNAIL LIP TREATMENT</t>
  </si>
  <si>
    <t>TM076</t>
  </si>
  <si>
    <t>골드24K스네일립트리트먼트스틱</t>
  </si>
  <si>
    <t>TM077</t>
  </si>
  <si>
    <t>골드24K스네일선크림</t>
  </si>
  <si>
    <t>INTENSE CARE GOLD 24K SNAIL SUN CREAM</t>
  </si>
  <si>
    <t>TM078</t>
  </si>
  <si>
    <t>골드24K스네일세럼</t>
  </si>
  <si>
    <t>INTENSE CARE GOLD 24K SNAIL SERUM</t>
  </si>
  <si>
    <t>TM079</t>
  </si>
  <si>
    <t>골드24K스네일아이크림3</t>
  </si>
  <si>
    <t>TM080</t>
  </si>
  <si>
    <t>골드24K스네일에멀전3</t>
  </si>
  <si>
    <t>INTENSE CARE GOLD 24K SNAIL EMULSION3</t>
  </si>
  <si>
    <t>TM081</t>
  </si>
  <si>
    <t>골드24K스네일에센스3</t>
  </si>
  <si>
    <t>INTENSE CARE GOLD 24K SNAIL ESSENCE 3</t>
  </si>
  <si>
    <t>TM082</t>
  </si>
  <si>
    <t>골드24K스네일옴므2종세트</t>
  </si>
  <si>
    <t>INTENSE CARE GOLD 24K SNAIL HOMME SKINCARE SET</t>
  </si>
  <si>
    <t>TM083</t>
  </si>
  <si>
    <t>골드24K스네일옴므스킨</t>
  </si>
  <si>
    <t>INTENSE CARE GOLD 24K SNAIL HOMME SKIN</t>
  </si>
  <si>
    <t>TM084</t>
  </si>
  <si>
    <t>골드24K스네일옴므에멀전</t>
  </si>
  <si>
    <t>INTENSE CARE GOLD 24K SNAIL HOMME EMULSION</t>
  </si>
  <si>
    <t>TM085</t>
  </si>
  <si>
    <t>골드24K스네일크림3</t>
  </si>
  <si>
    <t>INTENSE CARE GOLD 24K SNAIL CREAM3</t>
  </si>
  <si>
    <t>TM086</t>
  </si>
  <si>
    <t>골드24K스네일클렌징오일젤</t>
  </si>
  <si>
    <t>TM087</t>
  </si>
  <si>
    <t>골드24K스네일토너3</t>
  </si>
  <si>
    <t>INTENSE CARE GOLD 24K SNAIL TONER3</t>
  </si>
  <si>
    <t>TM088</t>
  </si>
  <si>
    <t>골드24K스네일폼클렌저</t>
  </si>
  <si>
    <t>TM089</t>
  </si>
  <si>
    <t>골드24K스네일핸드크림</t>
  </si>
  <si>
    <t>TM090</t>
  </si>
  <si>
    <t>골드스네일아이마스크</t>
  </si>
  <si>
    <t>INTENSE CARE GOLD SNAIL EYE MASK</t>
  </si>
  <si>
    <t>TM091</t>
  </si>
  <si>
    <t>골드스네일크림2</t>
  </si>
  <si>
    <t>INTENSE CARE GOLD SNAIL CREAM</t>
  </si>
  <si>
    <t>TM092</t>
  </si>
  <si>
    <t>그린비타C글로우광채크림</t>
  </si>
  <si>
    <t>TM093</t>
  </si>
  <si>
    <t>TM094</t>
  </si>
  <si>
    <t>그린비타C수딩토너</t>
  </si>
  <si>
    <t>TM095</t>
  </si>
  <si>
    <t>그린비타C스파클링세럼</t>
  </si>
  <si>
    <t>TM096</t>
  </si>
  <si>
    <t>그린비타C워터젤크림</t>
  </si>
  <si>
    <t>TM097</t>
  </si>
  <si>
    <t>기미야미백크림</t>
  </si>
  <si>
    <t>GIMIYA WHITENING CREAM</t>
  </si>
  <si>
    <t>TM098</t>
  </si>
  <si>
    <t>TM099</t>
  </si>
  <si>
    <t>TM100</t>
  </si>
  <si>
    <t>TM101</t>
  </si>
  <si>
    <t>TM102</t>
  </si>
  <si>
    <t>TM103</t>
  </si>
  <si>
    <t>TM104</t>
  </si>
  <si>
    <t>TM105</t>
  </si>
  <si>
    <t>닥터로지모이스처마스크시트</t>
  </si>
  <si>
    <t>TM106</t>
  </si>
  <si>
    <t>닥터로지블레미쉬마스크시트</t>
  </si>
  <si>
    <t>TM107</t>
  </si>
  <si>
    <t>닥터로지비타리프팅마스크시트</t>
  </si>
  <si>
    <t>TM108</t>
  </si>
  <si>
    <t>닥터로지센서티브마스크시트</t>
  </si>
  <si>
    <t>TM109</t>
  </si>
  <si>
    <t>닥터로지화이트닝마스크시트</t>
  </si>
  <si>
    <t>TM110</t>
  </si>
  <si>
    <t>TM111</t>
  </si>
  <si>
    <t>TM112</t>
  </si>
  <si>
    <t>TM113</t>
  </si>
  <si>
    <t>TM114</t>
  </si>
  <si>
    <t>TM115</t>
  </si>
  <si>
    <t>TM116</t>
  </si>
  <si>
    <t>TM117</t>
  </si>
  <si>
    <t>TM118</t>
  </si>
  <si>
    <t>TM119</t>
  </si>
  <si>
    <t>TM120</t>
  </si>
  <si>
    <t>TM121</t>
  </si>
  <si>
    <t>TM122</t>
  </si>
  <si>
    <t>TM123</t>
  </si>
  <si>
    <t>TM124</t>
  </si>
  <si>
    <t>TM125</t>
  </si>
  <si>
    <t>TM126</t>
  </si>
  <si>
    <t>TM127</t>
  </si>
  <si>
    <t>TM128</t>
  </si>
  <si>
    <t>TM129</t>
  </si>
  <si>
    <t>TM130</t>
  </si>
  <si>
    <t>TM131</t>
  </si>
  <si>
    <t>TM132</t>
  </si>
  <si>
    <t>TM133</t>
  </si>
  <si>
    <t>TM134</t>
  </si>
  <si>
    <t>TM135</t>
  </si>
  <si>
    <t>TM136</t>
  </si>
  <si>
    <t>TM137</t>
  </si>
  <si>
    <t>더마마스터랩시카마일드폼클렌저</t>
  </si>
  <si>
    <t>TM138</t>
  </si>
  <si>
    <t>더마마스터랩시카스틱밤</t>
  </si>
  <si>
    <t>DERMA MASTERLAB CICA STICK BALM</t>
  </si>
  <si>
    <t>TM139</t>
  </si>
  <si>
    <t>더마마스터랩시카앰플세트</t>
  </si>
  <si>
    <t>DERMA MASTERLAB CICA AMPOULE SET</t>
  </si>
  <si>
    <t>TM140</t>
  </si>
  <si>
    <t>더마마스터랩시카에멀전</t>
  </si>
  <si>
    <t>DERMA MASTERLAB CICA EMULSION</t>
  </si>
  <si>
    <t>TM141</t>
  </si>
  <si>
    <t>더마마스터랩시카크림</t>
  </si>
  <si>
    <t>DERMA MASTERLAB CICA CREAM</t>
  </si>
  <si>
    <t>TM142</t>
  </si>
  <si>
    <t>더마마스터랩시카클리어패드</t>
  </si>
  <si>
    <t>TM143</t>
  </si>
  <si>
    <t>더마마스터랩시카토너</t>
  </si>
  <si>
    <t>DERMA MASTERLAB CICA TONER</t>
  </si>
  <si>
    <t>TM144</t>
  </si>
  <si>
    <t>더블니즈팡팡마스카라1볼륨팡3</t>
  </si>
  <si>
    <t>TM145</t>
  </si>
  <si>
    <t>더블니즈팡팡마스카라2컬링팡3</t>
  </si>
  <si>
    <t>TM146</t>
  </si>
  <si>
    <t>더블니즈팡팡마스카라3롱롱래3</t>
  </si>
  <si>
    <t>TM147</t>
  </si>
  <si>
    <t>더블랙티런던클래식세럼3</t>
  </si>
  <si>
    <t>THE BLACK TEA LONDON CLASSIC SERUM3</t>
  </si>
  <si>
    <t>TM148</t>
  </si>
  <si>
    <t>더블랙티런던클래식아이크림3</t>
  </si>
  <si>
    <t>THE BLACK TEA LONDON CLASSIC EYE CREAM3</t>
  </si>
  <si>
    <t>TM149</t>
  </si>
  <si>
    <t>더블랙티런던클래식에멀전3</t>
  </si>
  <si>
    <t>THE BLACK TEA LONDON CLASSIC EMULSION3</t>
  </si>
  <si>
    <t>TM150</t>
  </si>
  <si>
    <t>더블랙티런던클래식오일4</t>
  </si>
  <si>
    <t>THE BLACK TEA LONDON CLASSIC OIL4</t>
  </si>
  <si>
    <t>TM151</t>
  </si>
  <si>
    <t>더블랙티런던클래식크림3</t>
  </si>
  <si>
    <t>THE BLACK TEA LONDON CLASSIC CREAM3</t>
  </si>
  <si>
    <t>TM152</t>
  </si>
  <si>
    <t>더블랙티런던클래식토너3</t>
  </si>
  <si>
    <t>THE BLACK TEA LONDON CLASSIC TONER3</t>
  </si>
  <si>
    <t>TM153</t>
  </si>
  <si>
    <t>TM154</t>
  </si>
  <si>
    <t>더블랙티스킨케어2종세트2</t>
  </si>
  <si>
    <t>TM155</t>
  </si>
  <si>
    <t>더블랙티스킨케어3종세트2</t>
  </si>
  <si>
    <t>TM156</t>
  </si>
  <si>
    <t>TM157</t>
  </si>
  <si>
    <t>TM158</t>
  </si>
  <si>
    <t>TM159</t>
  </si>
  <si>
    <t>TM160</t>
  </si>
  <si>
    <t>TM161</t>
  </si>
  <si>
    <t>TM162</t>
  </si>
  <si>
    <t>TM163</t>
  </si>
  <si>
    <t>DOUBLE ESSENCE FOUNDAION P01</t>
  </si>
  <si>
    <t>TM164</t>
  </si>
  <si>
    <t>DOUBLE ESSENCE FOUNDAION P02</t>
  </si>
  <si>
    <t>TM165</t>
  </si>
  <si>
    <t>DOUBLE ESSENCE FOUNDAION Y01</t>
  </si>
  <si>
    <t>TM166</t>
  </si>
  <si>
    <t>DOUBLE ESSENCE FOUNDAION Y02</t>
  </si>
  <si>
    <t>TM167</t>
  </si>
  <si>
    <t>TM168</t>
  </si>
  <si>
    <t>TM169</t>
  </si>
  <si>
    <t>TM170</t>
  </si>
  <si>
    <t>더블커버팁컨실러P01페어</t>
  </si>
  <si>
    <t>DOUBLE COVER TIP CONCEALER P01 FAIR</t>
  </si>
  <si>
    <t>TM171</t>
  </si>
  <si>
    <t>더블커버팁컨실러P02 페탈</t>
  </si>
  <si>
    <t>DOUBLE COVER TIP CONCEALER P02 PETAL</t>
  </si>
  <si>
    <t>TM172</t>
  </si>
  <si>
    <t>더블커버팁컨실러Y01바닐라</t>
  </si>
  <si>
    <t>DOUBLE COVER TIP CONCEALER Y01 VANILLA</t>
  </si>
  <si>
    <t>TM173</t>
  </si>
  <si>
    <t>더블커버팁컨실러Y02 베이지</t>
  </si>
  <si>
    <t>DOUBLE COVER TIP CONCEALER Y02 BEIGE</t>
  </si>
  <si>
    <t>TM174</t>
  </si>
  <si>
    <t>더쇼킹립블러01숏컷</t>
  </si>
  <si>
    <t>TM175</t>
  </si>
  <si>
    <t>더쇼킹립블러02러브어페어</t>
  </si>
  <si>
    <t>TM176</t>
  </si>
  <si>
    <t>더쇼킹립블러03썬더볼트</t>
  </si>
  <si>
    <t>TM177</t>
  </si>
  <si>
    <t>더쇼킹립블러04핫테이스트</t>
  </si>
  <si>
    <t>TM178</t>
  </si>
  <si>
    <t>더쇼킹립블러05브레이킹뉴스</t>
  </si>
  <si>
    <t>TM179</t>
  </si>
  <si>
    <t>더쇼킹립블러06빌리버</t>
  </si>
  <si>
    <t>THE SHOCKING LIP BLUR 06 BELIEVER</t>
  </si>
  <si>
    <t>TM180</t>
  </si>
  <si>
    <t>더쇼킹립블러07낫투데이</t>
  </si>
  <si>
    <t>THE SHOCKING LIP BLUR 07 NOT TODAY</t>
  </si>
  <si>
    <t>TM181</t>
  </si>
  <si>
    <t>더쇼킹립블러08배드라이어</t>
  </si>
  <si>
    <t>THE SHOCKING LIP BLUR 08 BAD LIAR</t>
  </si>
  <si>
    <t>TM182</t>
  </si>
  <si>
    <t>더쇼킹립스틱벨벳01엑스오엑스오</t>
  </si>
  <si>
    <t>TM183</t>
  </si>
  <si>
    <t>더쇼킹립스틱벨벳02별스타그래머블</t>
  </si>
  <si>
    <t>TM184</t>
  </si>
  <si>
    <t>더쇼킹립스틱벨벳03엑스클루시브</t>
  </si>
  <si>
    <t>TM185</t>
  </si>
  <si>
    <t>더쇼킹립스틱벨벳04마이스웨거</t>
  </si>
  <si>
    <t>TM186</t>
  </si>
  <si>
    <t>더쇼킹립스틱벨벳05립플렉스</t>
  </si>
  <si>
    <t>TM187</t>
  </si>
  <si>
    <t>더쇼킹립스틱벨벳06테이크미홈</t>
  </si>
  <si>
    <t>THE SHOCKING LIPSTICK VELVET06 TAKE ME HOME</t>
  </si>
  <si>
    <t>TM188</t>
  </si>
  <si>
    <t>더쇼킹립스틱벨벳07워크인더썬</t>
  </si>
  <si>
    <t>THE SHOCKING LIPSTICK VELVET07 WALK IN THE SUN</t>
  </si>
  <si>
    <t>TM189</t>
  </si>
  <si>
    <t>더쇼킹립스틱벨벳08댄싱레거시</t>
  </si>
  <si>
    <t>THE SHOCKING LIPSTICK VELVET08 DANCING LEGACY</t>
  </si>
  <si>
    <t>TM190</t>
  </si>
  <si>
    <t>더쇼킹카라01익스트림볼륨</t>
  </si>
  <si>
    <t>THE SHOCKING CARA 01 EXTREME VOLUME</t>
  </si>
  <si>
    <t>TM191</t>
  </si>
  <si>
    <t>더쇼킹카라02익스트림래쉬</t>
  </si>
  <si>
    <t>THE SHOCKING CARA 02 EXTREME LASH</t>
  </si>
  <si>
    <t>TM192</t>
  </si>
  <si>
    <t>더쇼킹카라03밀리그램볼륨</t>
  </si>
  <si>
    <t>THE SHOCKING CARA 03 MILLIGRAM VOLUME</t>
  </si>
  <si>
    <t>TM193</t>
  </si>
  <si>
    <t>더쇼킹카라04밀리그램래쉬</t>
  </si>
  <si>
    <t>THE SHOCKING CARA 04 MILLIGRAM LASH</t>
  </si>
  <si>
    <t>TM194</t>
  </si>
  <si>
    <t>더쇼킹카라05마이크로핏</t>
  </si>
  <si>
    <t>THE SHOCKING CARA 05 MICRO FIT</t>
  </si>
  <si>
    <t>TM195</t>
  </si>
  <si>
    <t>더쇼킹카라06브라운볼륨</t>
  </si>
  <si>
    <t>THE SHOCKING CARA 06 BROWN VOLUME</t>
  </si>
  <si>
    <t>TM196</t>
  </si>
  <si>
    <t>더쇼킹카라07아이래쉬앰플</t>
  </si>
  <si>
    <t>TM197</t>
  </si>
  <si>
    <t>더쇼킹쿠션글로우커버01</t>
  </si>
  <si>
    <t>THE SHOCKING CUSHION GLOW COVER 01</t>
  </si>
  <si>
    <t>TM198</t>
  </si>
  <si>
    <t>더쇼킹쿠션글로우커버02</t>
  </si>
  <si>
    <t>THE SHOCKING CUSHION GLOW COVER 02</t>
  </si>
  <si>
    <t>TM199</t>
  </si>
  <si>
    <t>더쇼킹쿠션세범커버01</t>
  </si>
  <si>
    <t>THE SHOCKING CUSHION SEBUM COVER 01</t>
  </si>
  <si>
    <t>TM200</t>
  </si>
  <si>
    <t>더쇼킹쿠션세범커버02</t>
  </si>
  <si>
    <t>THE SHOCKING CUSHION SEBUM COVER 02</t>
  </si>
  <si>
    <t>TM201</t>
  </si>
  <si>
    <t>더쇼킹쿠션워터풀커버01</t>
  </si>
  <si>
    <t>THE SHOCKING CUSHION WATER FULL COVER 01</t>
  </si>
  <si>
    <t>TM202</t>
  </si>
  <si>
    <t>더쇼킹쿠션워터풀커버02</t>
  </si>
  <si>
    <t>THE SHOCKING CUSHION WATER FULL COVER 02</t>
  </si>
  <si>
    <t>TM203</t>
  </si>
  <si>
    <t>더쇼킹쿠션익스트림커버01</t>
  </si>
  <si>
    <t>THE SHOCKING CUSHION EXTREME COVER 01</t>
  </si>
  <si>
    <t>TM204</t>
  </si>
  <si>
    <t>더쇼킹쿠션익스트림커버02</t>
  </si>
  <si>
    <t>THE SHOCKING CUSHION EXTREME COVER 02</t>
  </si>
  <si>
    <t>TM205</t>
  </si>
  <si>
    <t>더쇼킹쿠션톤업커버</t>
  </si>
  <si>
    <t>TM206</t>
  </si>
  <si>
    <t>더쇼킹쿠션트러블커버01</t>
  </si>
  <si>
    <t>THE SHOCKING CUSHION TROUBLE COVER 01</t>
  </si>
  <si>
    <t>TM207</t>
  </si>
  <si>
    <t>더쇼킹쿠션트러블커버02</t>
  </si>
  <si>
    <t>THE SHOCKING CUSHION TROUBLE COVER 02</t>
  </si>
  <si>
    <t>TM208</t>
  </si>
  <si>
    <t>더쇼킹파데리스톤업크림01밀키톤</t>
  </si>
  <si>
    <t>THE SHOCKING FADELESS TONE UP CREAM 01 MILKY TONE</t>
  </si>
  <si>
    <t>TM209</t>
  </si>
  <si>
    <t>더쇼킹파데리스톤업크림02스킨톤</t>
  </si>
  <si>
    <t>THE SHOCKING FADELESS TONE UP CREAM 02 SKIN TONE</t>
  </si>
  <si>
    <t>TM210</t>
  </si>
  <si>
    <t>더쇼킹파데리스톤업크림03샤인톤</t>
  </si>
  <si>
    <t>THE SHOCKING FADELESS TONE UP CREAM 03 SHINE TONE</t>
  </si>
  <si>
    <t>TM211</t>
  </si>
  <si>
    <t>더쇼킹팩트픽스커버01</t>
  </si>
  <si>
    <t>TM212</t>
  </si>
  <si>
    <t>더쇼킹팩트픽스커버02</t>
  </si>
  <si>
    <t>TM213</t>
  </si>
  <si>
    <t>더촉촉그린티노워시클렌징워터</t>
  </si>
  <si>
    <t>THE CHOK CHOK GREEN TEA CLEANSING WATER</t>
  </si>
  <si>
    <t>TM214</t>
  </si>
  <si>
    <t>더촉촉그린티노-워시클렌징티슈</t>
  </si>
  <si>
    <t>TM215</t>
  </si>
  <si>
    <t>더촉촉그린티더순한안개미스트</t>
  </si>
  <si>
    <t>THE CHOK CHOK GREEN TEA MILD WATERY MIST</t>
  </si>
  <si>
    <t>TM216</t>
  </si>
  <si>
    <t>더촉촉그린티셔벗클렌저</t>
  </si>
  <si>
    <t>THE CHOK CHOK GREEN TEA SHERBET CLEANSER</t>
  </si>
  <si>
    <t>TM217</t>
  </si>
  <si>
    <t>더촉촉그린티수분2종세트3</t>
  </si>
  <si>
    <t>THE CHOK CHOK GREEN TEA SKIN CARE SET</t>
  </si>
  <si>
    <t>TM218</t>
  </si>
  <si>
    <t>더촉촉그린티수분로션3</t>
  </si>
  <si>
    <t>TM219</t>
  </si>
  <si>
    <t>더촉촉그린티수분마스크시트</t>
  </si>
  <si>
    <t>THE CHOK CHOK GREEN TEA WATERY MASK SHEET</t>
  </si>
  <si>
    <t>TM220</t>
  </si>
  <si>
    <t>더촉촉그린티수분스킨3</t>
  </si>
  <si>
    <t>TM221</t>
  </si>
  <si>
    <t>더촉촉그린티수분아이크림</t>
  </si>
  <si>
    <t>THE CHOK CHOK GREEN TEA WATERY EYE CREAM</t>
  </si>
  <si>
    <t>TM222</t>
  </si>
  <si>
    <t>더촉촉그린티수분에센스3</t>
  </si>
  <si>
    <t>TM223</t>
  </si>
  <si>
    <t>더촉촉그린티수분크림5</t>
  </si>
  <si>
    <t>THE CHOK CHOK GREEN TEA WATERY CREAM</t>
  </si>
  <si>
    <t>TM224</t>
  </si>
  <si>
    <t>TM225</t>
  </si>
  <si>
    <t>더촉촉그린티앰플미스트150</t>
  </si>
  <si>
    <t>TM226</t>
  </si>
  <si>
    <t>더촉촉그린티인텐스크림</t>
  </si>
  <si>
    <t>THE CHOK CHOK GREEN TEA INTENSE CREAM</t>
  </si>
  <si>
    <t>TM227</t>
  </si>
  <si>
    <t>더촉촉그린티젤크림</t>
  </si>
  <si>
    <t>THE CHOK CHOK GREEN TEA GEL CREAM</t>
  </si>
  <si>
    <t>TM228</t>
  </si>
  <si>
    <t>더촉촉그린티클렌징워터500ml</t>
  </si>
  <si>
    <t>TM229</t>
  </si>
  <si>
    <t>더촉촉그린티클렌징워터700ml</t>
  </si>
  <si>
    <t>TM230</t>
  </si>
  <si>
    <t>TM231</t>
  </si>
  <si>
    <t>더촉촉그린티폼클렌저300ml</t>
  </si>
  <si>
    <t>THE CHOK CHOK GREEN TEA FOAM CLEANSER</t>
  </si>
  <si>
    <t>TM232</t>
  </si>
  <si>
    <t>더티트리노워시클렌징워터2</t>
  </si>
  <si>
    <t>THE TEATREE NO WASH CLEANSING WATER</t>
  </si>
  <si>
    <t>TM233</t>
  </si>
  <si>
    <t>딜라이트달콤바나나퐁당립밤01</t>
  </si>
  <si>
    <t>TM234</t>
  </si>
  <si>
    <t>딜라이트써클렌즈마스카라2-1</t>
  </si>
  <si>
    <t>TM235</t>
  </si>
  <si>
    <t>딜라이트써클렌즈마스카라2-2</t>
  </si>
  <si>
    <t>TM236</t>
  </si>
  <si>
    <t>딜라이트써클렌즈마스카라2-3</t>
  </si>
  <si>
    <t>TM237</t>
  </si>
  <si>
    <t>딜라이트토니틴트5-01체리핑크</t>
  </si>
  <si>
    <t>TM238</t>
  </si>
  <si>
    <t>딜라이트토니틴트5-02레드</t>
  </si>
  <si>
    <t>TM239</t>
  </si>
  <si>
    <t>딜라이트토니틴트5-03오렌지</t>
  </si>
  <si>
    <t>TM240</t>
  </si>
  <si>
    <t>러블리아이브로우펜슬5-1</t>
  </si>
  <si>
    <t>LOVELY EYEBROW PENCIL 5-1 BLACK</t>
  </si>
  <si>
    <t>TM241</t>
  </si>
  <si>
    <t>러블리아이브로우펜슬5-2</t>
  </si>
  <si>
    <t>LOVELY EYEBROW PENCIL 5-2 GREY</t>
  </si>
  <si>
    <t>TM242</t>
  </si>
  <si>
    <t>러블리아이브로우펜슬5-3</t>
  </si>
  <si>
    <t>LOVELY EYEBROW PENCIL 5-3 GREY BROWN</t>
  </si>
  <si>
    <t>TM243</t>
  </si>
  <si>
    <t>러블리아이브로우펜슬5-4</t>
  </si>
  <si>
    <t>LOVELY EYEBROW PENCIL 5-4 BROWN</t>
  </si>
  <si>
    <t>TM244</t>
  </si>
  <si>
    <t>러블리아이브로우펜슬5-5</t>
  </si>
  <si>
    <t>LOVELY EYEBROW PENCIL 5-5 BLACK BROWN</t>
  </si>
  <si>
    <t>TM245</t>
  </si>
  <si>
    <t>러블리아이브로우펜슬5-6</t>
  </si>
  <si>
    <t>LOVELY EYEBROW PENCIL 5-6 LATTE BROWN</t>
  </si>
  <si>
    <t>TM246</t>
  </si>
  <si>
    <t>TM247</t>
  </si>
  <si>
    <t>TM248</t>
  </si>
  <si>
    <t>TM249</t>
  </si>
  <si>
    <t>TM250</t>
  </si>
  <si>
    <t>레드애플핸드크림</t>
  </si>
  <si>
    <t>Red Apple Hand Cream</t>
  </si>
  <si>
    <t>TM251</t>
  </si>
  <si>
    <t>루미너스마블하이라이터01라이</t>
  </si>
  <si>
    <t>LUMINOUS MARBLE HIGHLIGHTER 01</t>
  </si>
  <si>
    <t>TM252</t>
  </si>
  <si>
    <t>루미너스마블하이라이터02소프</t>
  </si>
  <si>
    <t>LUMINOUS MARBLE HIGHLIGHTER 02</t>
  </si>
  <si>
    <t>TM253</t>
  </si>
  <si>
    <t>루미너스순수광채씨씨4</t>
  </si>
  <si>
    <t>TM254</t>
  </si>
  <si>
    <t>루미너스여신광채비비5-01</t>
  </si>
  <si>
    <t>TM255</t>
  </si>
  <si>
    <t>루미너스여신광채비비5-02</t>
  </si>
  <si>
    <t>TM256</t>
  </si>
  <si>
    <t>루미너스퍼퓸페이스파우더4-01</t>
  </si>
  <si>
    <t>TM257</t>
  </si>
  <si>
    <t>TM258</t>
  </si>
  <si>
    <t>TM259</t>
  </si>
  <si>
    <t>리젠시아옴므멀티플루이드7</t>
  </si>
  <si>
    <t>TM260</t>
  </si>
  <si>
    <t>리젠시아옴므에멀전5</t>
  </si>
  <si>
    <t>REGENCIA HOMME EMULSION</t>
  </si>
  <si>
    <t>TM261</t>
  </si>
  <si>
    <t>리젠시아옴므올인원비비크림</t>
  </si>
  <si>
    <t>REGENCIA HOMME ALL IN ONE BB CREAM</t>
  </si>
  <si>
    <t>TM262</t>
  </si>
  <si>
    <t>리젠시아옴므토너5</t>
  </si>
  <si>
    <t>TM263</t>
  </si>
  <si>
    <t>리필더쇼킹쿠션글로우커버01</t>
  </si>
  <si>
    <t>TM264</t>
  </si>
  <si>
    <t>리필더쇼킹쿠션글로우커버02</t>
  </si>
  <si>
    <t>TM265</t>
  </si>
  <si>
    <t>리필더쇼킹쿠션세범커버01</t>
  </si>
  <si>
    <t>TM266</t>
  </si>
  <si>
    <t>리필더쇼킹쿠션세범커버02</t>
  </si>
  <si>
    <t>TM267</t>
  </si>
  <si>
    <t>리필더쇼킹쿠션워터풀커버01</t>
  </si>
  <si>
    <t>TM268</t>
  </si>
  <si>
    <t>리필더쇼킹쿠션워터풀커버02</t>
  </si>
  <si>
    <t>TM269</t>
  </si>
  <si>
    <t>리필더쇼킹쿠션익스트림커버01</t>
  </si>
  <si>
    <t>TM270</t>
  </si>
  <si>
    <t>리필더쇼킹쿠션익스트림커버02</t>
  </si>
  <si>
    <t>TM271</t>
  </si>
  <si>
    <t>리필더쇼킹쿠션톤업커버</t>
  </si>
  <si>
    <t>TM272</t>
  </si>
  <si>
    <t>리필더쇼킹쿠션트러블커버01</t>
  </si>
  <si>
    <t>TM273</t>
  </si>
  <si>
    <t>리필더쇼킹쿠션트러블커버02</t>
  </si>
  <si>
    <t>TM274</t>
  </si>
  <si>
    <t>TM275</t>
  </si>
  <si>
    <t>TM276</t>
  </si>
  <si>
    <t>TM277</t>
  </si>
  <si>
    <t>TM278</t>
  </si>
  <si>
    <t>TM279</t>
  </si>
  <si>
    <t>TM280</t>
  </si>
  <si>
    <t>TM281</t>
  </si>
  <si>
    <t>TM282</t>
  </si>
  <si>
    <t>립톤겟잇틴트S01</t>
  </si>
  <si>
    <t>TM283</t>
  </si>
  <si>
    <t>립톤겟잇틴트S02</t>
  </si>
  <si>
    <t>TM284</t>
  </si>
  <si>
    <t>립톤겟잇틴트S04</t>
  </si>
  <si>
    <t>TM285</t>
  </si>
  <si>
    <t>립톤겟잇틴트S05</t>
  </si>
  <si>
    <t>TM286</t>
  </si>
  <si>
    <t>립톤겟잇틴트S06</t>
  </si>
  <si>
    <t>TM287</t>
  </si>
  <si>
    <t>TM288</t>
  </si>
  <si>
    <t>TM289</t>
  </si>
  <si>
    <t>TM290</t>
  </si>
  <si>
    <t>마스터랩달팽이뮤신마스크시트</t>
  </si>
  <si>
    <t>TM291</t>
  </si>
  <si>
    <t>마스터랩비타민씨마스크시트</t>
  </si>
  <si>
    <t>TM292</t>
  </si>
  <si>
    <t>마스터랩세라마이드마스크</t>
  </si>
  <si>
    <t>TM293</t>
  </si>
  <si>
    <t>마스터랩센텔라아시아티카마스크</t>
  </si>
  <si>
    <t>TM294</t>
  </si>
  <si>
    <t>마스터랩이지에프마스크시트</t>
  </si>
  <si>
    <t>TM295</t>
  </si>
  <si>
    <t>마스터랩캐비어마스크시트</t>
  </si>
  <si>
    <t>TM296</t>
  </si>
  <si>
    <t>마스터랩콜라겐마스크시트</t>
  </si>
  <si>
    <t>TM297</t>
  </si>
  <si>
    <t>마스터랩히알루론산마스크</t>
  </si>
  <si>
    <t>TM298</t>
  </si>
  <si>
    <t>매직푸드망고핸드버터</t>
  </si>
  <si>
    <t>TM299</t>
  </si>
  <si>
    <t>매직푸드바나나슬리핑팩</t>
  </si>
  <si>
    <t>MAGIC FOOD BANANA SLEEPING PACK</t>
  </si>
  <si>
    <t>TM300</t>
  </si>
  <si>
    <t>매직푸드바나나핸드밀크</t>
  </si>
  <si>
    <t>TM301</t>
  </si>
  <si>
    <t>메이크에이치디실크아르간오일2</t>
  </si>
  <si>
    <t>TM302</t>
  </si>
  <si>
    <t>TM303</t>
  </si>
  <si>
    <t>TM304</t>
  </si>
  <si>
    <t>TM305</t>
  </si>
  <si>
    <t>PERFECT EYES MOOD EYE PALETTE 03 FIRE MOOD</t>
  </si>
  <si>
    <t>TM306</t>
  </si>
  <si>
    <t>MINI GREEN APPLE LIP BALM</t>
  </si>
  <si>
    <t>TM307</t>
  </si>
  <si>
    <t>MINI BERRY LIP BALM - BLUEBERRY</t>
  </si>
  <si>
    <t>TM308</t>
  </si>
  <si>
    <t>MINI BERRY LIP BALM - CHERRY</t>
  </si>
  <si>
    <t>TM309</t>
  </si>
  <si>
    <t>MINI CHERRY TOMATO LIP BALM</t>
  </si>
  <si>
    <t>TM310</t>
  </si>
  <si>
    <t>미니피치립밤</t>
  </si>
  <si>
    <t>MINI PEACH LIP BALM</t>
  </si>
  <si>
    <t>TM311</t>
  </si>
  <si>
    <t>바디위드여성청결제2</t>
  </si>
  <si>
    <t>TM312</t>
  </si>
  <si>
    <t>바이오이엑스셀리뉴콜라겐캡슐앰플</t>
  </si>
  <si>
    <t>TM313</t>
  </si>
  <si>
    <t>TM314</t>
  </si>
  <si>
    <t>바이오이엑스셀토닝2종세트</t>
  </si>
  <si>
    <t>BIO EX CELL TONING SKIN CARE SET</t>
  </si>
  <si>
    <t>TM315</t>
  </si>
  <si>
    <t>바이오이엑스셀토닝마스크세트</t>
  </si>
  <si>
    <t>BIO EX CELL CELL TONING MASK SET</t>
  </si>
  <si>
    <t>TM316</t>
  </si>
  <si>
    <t>바이오이엑스셀토닝앰플세럼2</t>
  </si>
  <si>
    <t>BIO EX CELL TONING AMPOULE SERUM</t>
  </si>
  <si>
    <t>TM317</t>
  </si>
  <si>
    <t>바이오이엑스셀토닝에멀전</t>
  </si>
  <si>
    <t>BIO EX CELL TONING EMULSION</t>
  </si>
  <si>
    <t>TM318</t>
  </si>
  <si>
    <t>바이오이엑스셀토닝크림</t>
  </si>
  <si>
    <t>BIO EX CELL TONING CREAM</t>
  </si>
  <si>
    <t>TM319</t>
  </si>
  <si>
    <t>바이오이엑스셀토닝토너</t>
  </si>
  <si>
    <t>BIO EX CELL TONING TONER</t>
  </si>
  <si>
    <t>TM320</t>
  </si>
  <si>
    <t>바이오이엑스셀토닝필링젤</t>
  </si>
  <si>
    <t>BIO EX CELL TONING PEELING GEL</t>
  </si>
  <si>
    <t>TM321</t>
  </si>
  <si>
    <t>바이오이엑스셀펩아이솔루션</t>
  </si>
  <si>
    <t>TM322</t>
  </si>
  <si>
    <t>바이오이엑스셀펩타이드3종세트2</t>
  </si>
  <si>
    <t>BIO EX CELL PEPTIDE SKIN CARE 3 SET</t>
  </si>
  <si>
    <t>TM323</t>
  </si>
  <si>
    <t>TM324</t>
  </si>
  <si>
    <t>바이오이엑스셀펩타이드앰플세트</t>
  </si>
  <si>
    <t>BIO EX CELL PEPTIDE AMPOULE SET</t>
  </si>
  <si>
    <t>TM325</t>
  </si>
  <si>
    <t>바이오이엑스셀펩타이드에멀</t>
  </si>
  <si>
    <t>BIO EX CELL PEPTIDE EMULSION</t>
  </si>
  <si>
    <t>TM326</t>
  </si>
  <si>
    <t>바이오이엑스셀펩타이드에센스</t>
  </si>
  <si>
    <t>BIO EX CELL PEPTIDE ESSENCE</t>
  </si>
  <si>
    <t>TM327</t>
  </si>
  <si>
    <t>바이오이엑스셀펩타이드크림</t>
  </si>
  <si>
    <t>BIO EX CELL PEPTIDE CREAM</t>
  </si>
  <si>
    <t>TM328</t>
  </si>
  <si>
    <t>바이오이엑스셀펩타이드크림기획세트2</t>
  </si>
  <si>
    <t>BIO EX CELL PEPTIDE CREAM SPECIAL SET 2</t>
  </si>
  <si>
    <t>TM329</t>
  </si>
  <si>
    <t>바이오이엑스셀펩타이드토너</t>
  </si>
  <si>
    <t>BIO EX CELL PEPTIDE TONER</t>
  </si>
  <si>
    <t>TM330</t>
  </si>
  <si>
    <t>TM331</t>
  </si>
  <si>
    <t>바이오이엑스셀펩타이드폼클렌저</t>
  </si>
  <si>
    <t>BIO EX CELL PEPTIDE FOAM CLEANSER</t>
  </si>
  <si>
    <t>TM332</t>
  </si>
  <si>
    <t>바이오이엑스셀히알루로닉2종세트</t>
  </si>
  <si>
    <t>BIO EX CELL HYALURONIC SKIN CARE SET</t>
  </si>
  <si>
    <t>TM333</t>
  </si>
  <si>
    <t>바이오이엑스셀히알루로닉볼륨세럼</t>
  </si>
  <si>
    <t>BIO EX CELL HYALURONIC VOLUME SERUM</t>
  </si>
  <si>
    <t>TM334</t>
  </si>
  <si>
    <t>바이오이엑스셀히알루로닉볼륨스팟</t>
  </si>
  <si>
    <t>BIO EX CELL HYALURONIC VOLUME SPOT</t>
  </si>
  <si>
    <t>TM335</t>
  </si>
  <si>
    <t>바이오이엑스셀히알루로닉볼륨에멀전</t>
  </si>
  <si>
    <t>BIO EX CELL HYALURONIC VOLUME EMULSION</t>
  </si>
  <si>
    <t>TM336</t>
  </si>
  <si>
    <t>바이오이엑스셀히알루로닉볼륨캡슐앰플</t>
  </si>
  <si>
    <t>TM337</t>
  </si>
  <si>
    <t>바이오이엑스셀히알루로닉볼륨크림</t>
  </si>
  <si>
    <t>BIO EX CELL HYALURONIC VOLUME CREAM</t>
  </si>
  <si>
    <t>TM338</t>
  </si>
  <si>
    <t>바이오이엑스셀히알루로닉볼륨토너</t>
  </si>
  <si>
    <t>BIO EX CELL HYALURONIC VOLUME TONER</t>
  </si>
  <si>
    <t>TM339</t>
  </si>
  <si>
    <t>바이오이엑스옴므로션</t>
  </si>
  <si>
    <t>BIO EX HOMME LOTION</t>
  </si>
  <si>
    <t>TM340</t>
  </si>
  <si>
    <t>바이오이엑스옴므스킨</t>
  </si>
  <si>
    <t>BIO EX HOMME SKIN</t>
  </si>
  <si>
    <t>TM341</t>
  </si>
  <si>
    <t>바이오이엑스옴므스킨케어세트</t>
  </si>
  <si>
    <t>BIO EX HOMME SKIN CARE SET</t>
  </si>
  <si>
    <t>TM342</t>
  </si>
  <si>
    <t>바이오이엑스옴므올인원플루이드</t>
  </si>
  <si>
    <t>BIO EX HOMME ALL IN ONE FLUID</t>
  </si>
  <si>
    <t>TM343</t>
  </si>
  <si>
    <t>백젤미라클핏수퍼프루프라이너01</t>
  </si>
  <si>
    <t>TM344</t>
  </si>
  <si>
    <t>백젤미라클핏수퍼프루프라이너02</t>
  </si>
  <si>
    <t>TM345</t>
  </si>
  <si>
    <t>백젤미라클핏수퍼프루프라이너03</t>
  </si>
  <si>
    <t>TM346</t>
  </si>
  <si>
    <t>백젤미라클핏수퍼프루프라이너04</t>
  </si>
  <si>
    <t>BACKGELMIRACLEFITSUPERPROOFLINER04</t>
  </si>
  <si>
    <t>TM347</t>
  </si>
  <si>
    <t>백젤미라클핏수퍼프루프라이너05</t>
  </si>
  <si>
    <t>BACKGELMIRACLEFITSUPERPROOFLINER05</t>
  </si>
  <si>
    <t>TM348</t>
  </si>
  <si>
    <t>백젤미라클핏수퍼프루프라이너06</t>
  </si>
  <si>
    <t>BACKGELMIRACLEFITSUPERPROOFLINER06</t>
  </si>
  <si>
    <t>TM349</t>
  </si>
  <si>
    <t>백젤아이라이너3-01블랙</t>
  </si>
  <si>
    <t>TM350</t>
  </si>
  <si>
    <t>백젤아이라이너3-02브라운</t>
  </si>
  <si>
    <t>TM351</t>
  </si>
  <si>
    <t>백젤아이라이너3-03펄브라운</t>
  </si>
  <si>
    <t>TM352</t>
  </si>
  <si>
    <t>백젤아이라이너3-07라떼브라</t>
  </si>
  <si>
    <t>TM353</t>
  </si>
  <si>
    <t>백젤하이테크플랫라이너01</t>
  </si>
  <si>
    <t>TM354</t>
  </si>
  <si>
    <t>백젤하이테크플랫라이너02</t>
  </si>
  <si>
    <t>TM355</t>
  </si>
  <si>
    <t>블루드맨밸런스에멀전</t>
  </si>
  <si>
    <t>BLUE DE MAN BALANCE EMULSION</t>
  </si>
  <si>
    <t>TM356</t>
  </si>
  <si>
    <t>블루드맨밸런스토너</t>
  </si>
  <si>
    <t>BLUE DE MAN BALANCE TONER</t>
  </si>
  <si>
    <t>TM357</t>
  </si>
  <si>
    <t>TM358</t>
  </si>
  <si>
    <t>TM359</t>
  </si>
  <si>
    <t>TM360</t>
  </si>
  <si>
    <t>TM361</t>
  </si>
  <si>
    <t>TM362</t>
  </si>
  <si>
    <t>TM363</t>
  </si>
  <si>
    <t>쁘띠바니글로스바04</t>
  </si>
  <si>
    <t>TM364</t>
  </si>
  <si>
    <t>쁘띠바니글로스바05</t>
  </si>
  <si>
    <t>TM365</t>
  </si>
  <si>
    <t>TM366</t>
  </si>
  <si>
    <t>쁘띠바니글로스바07호</t>
  </si>
  <si>
    <t>TM367</t>
  </si>
  <si>
    <t>TM368</t>
  </si>
  <si>
    <t>쁘띠바니글로스바09호</t>
  </si>
  <si>
    <t>TM369</t>
  </si>
  <si>
    <t>샤이니바디때필링</t>
  </si>
  <si>
    <t>SHINY BODY SMOOTH PEELING</t>
  </si>
  <si>
    <t>TM370</t>
  </si>
  <si>
    <t>TM371</t>
  </si>
  <si>
    <t>샤이니풋슈퍼필링리퀴드3</t>
  </si>
  <si>
    <t>TM372</t>
  </si>
  <si>
    <t>센트오브더데이핸드쏘로맨틱2</t>
  </si>
  <si>
    <t>TM373</t>
  </si>
  <si>
    <t>센트오브더데이핸드쏘스윗2</t>
  </si>
  <si>
    <t>TM374</t>
  </si>
  <si>
    <t>센트오브더데이핸드쏘코지2</t>
  </si>
  <si>
    <t>TM375</t>
  </si>
  <si>
    <t>센트오브더데이핸드쏘쿨2</t>
  </si>
  <si>
    <t>TM376</t>
  </si>
  <si>
    <t>센트오브더데이핸드쏘프레쉬2</t>
  </si>
  <si>
    <t>TM377</t>
  </si>
  <si>
    <t>순수100녹차마스크시트2</t>
  </si>
  <si>
    <t>PURENESS 100 GREENTEA MASK SHEET2</t>
  </si>
  <si>
    <t>TM378</t>
  </si>
  <si>
    <t>순수100쉐어버터마스크시트2</t>
  </si>
  <si>
    <t>PURENESS 100 SHEA BUTTER MASK SHEET2</t>
  </si>
  <si>
    <t>TM379</t>
  </si>
  <si>
    <t>순수100스네일마스크시트2</t>
  </si>
  <si>
    <t>PURENESS 100 SNAIL MASK SHEET2</t>
  </si>
  <si>
    <t>TM380</t>
  </si>
  <si>
    <t>순수100진주마스크시트2</t>
  </si>
  <si>
    <t>PURENESS 100 PEARL MASK SHEET2</t>
  </si>
  <si>
    <t>TM381</t>
  </si>
  <si>
    <t>순수100캐비어마스크시트2</t>
  </si>
  <si>
    <t>PURENESS 100 CAVIAR MASK SHEET2</t>
  </si>
  <si>
    <t>TM382</t>
  </si>
  <si>
    <t>순수100콜라겐마스크시트2</t>
  </si>
  <si>
    <t>PURENESS 100 COLLAGEN MASK SHEET2</t>
  </si>
  <si>
    <t>TM383</t>
  </si>
  <si>
    <t>순수100프로폴리스마스크시트2</t>
  </si>
  <si>
    <t>PURENESS 100 PROPOLIS MASK SHEET2</t>
  </si>
  <si>
    <t>TM384</t>
  </si>
  <si>
    <t>순수100플라센타마스크시트2</t>
  </si>
  <si>
    <t>PURENESS 100 PLACENTA MASK SHEET2</t>
  </si>
  <si>
    <t>TM385</t>
  </si>
  <si>
    <t>순수100홍삼마스크시트2</t>
  </si>
  <si>
    <t>PURENESS 100 RED GINSENG MASK SHEET2</t>
  </si>
  <si>
    <t>TM386</t>
  </si>
  <si>
    <t>순수100히알루론산마스크시트2</t>
  </si>
  <si>
    <t>PURENESS 100 HYALURONIC ACID MASK SHEET2</t>
  </si>
  <si>
    <t>TM387</t>
  </si>
  <si>
    <t>TM388</t>
  </si>
  <si>
    <t>시어버터촉촉바디크림</t>
  </si>
  <si>
    <t>TM389</t>
  </si>
  <si>
    <t>시어버터촉촉폼클렌저</t>
  </si>
  <si>
    <t>SHEA BUTTER CHOK CHOK FOAM CLEANSER</t>
  </si>
  <si>
    <t>TM390</t>
  </si>
  <si>
    <t>SIMPLAST GLOW PRIMER</t>
  </si>
  <si>
    <t>TM391</t>
  </si>
  <si>
    <t>SIMPLAST OIL PAPER POWDER</t>
  </si>
  <si>
    <t>TM392</t>
  </si>
  <si>
    <t>SIMPLAST SHIELD FIXER</t>
  </si>
  <si>
    <t>TM393</t>
  </si>
  <si>
    <t>TM394</t>
  </si>
  <si>
    <t>TM395</t>
  </si>
  <si>
    <t>SIMPLAST PORE PRIMER</t>
  </si>
  <si>
    <t>TM396</t>
  </si>
  <si>
    <t>TM397</t>
  </si>
  <si>
    <t>TM398</t>
  </si>
  <si>
    <t>TM399</t>
  </si>
  <si>
    <t>아로마릴리프라벤더소프트터치바디로션</t>
  </si>
  <si>
    <t>AROMA RELIEF LAVENDER SOFT TOUCH BODY LOTION</t>
  </si>
  <si>
    <t>TM400</t>
  </si>
  <si>
    <t>아로마릴리프라벤더솔트스크럽바디워시</t>
  </si>
  <si>
    <t>TM401</t>
  </si>
  <si>
    <t>아임레드와인마스크시트</t>
  </si>
  <si>
    <t>TM402</t>
  </si>
  <si>
    <t>아임레몬마스크시트</t>
  </si>
  <si>
    <t>TM403</t>
  </si>
  <si>
    <t>아임막걸리마스크시트</t>
  </si>
  <si>
    <t>TM404</t>
  </si>
  <si>
    <t>아임브로콜리마스크시트</t>
  </si>
  <si>
    <t>TM405</t>
  </si>
  <si>
    <t>아임석류마스크시트</t>
  </si>
  <si>
    <t>TM406</t>
  </si>
  <si>
    <t>아임쌀마스크시트</t>
  </si>
  <si>
    <t>TM407</t>
  </si>
  <si>
    <t>아임아보카도마스크시트</t>
  </si>
  <si>
    <t>TM408</t>
  </si>
  <si>
    <t>아임알로에마스크시트</t>
  </si>
  <si>
    <t>TM409</t>
  </si>
  <si>
    <t>아임토마토마스크시트</t>
  </si>
  <si>
    <t>TM410</t>
  </si>
  <si>
    <t>아임티트리마스크시트</t>
  </si>
  <si>
    <t>TM411</t>
  </si>
  <si>
    <t>아임해조마스크</t>
  </si>
  <si>
    <t>TM412</t>
  </si>
  <si>
    <t>TM413</t>
  </si>
  <si>
    <t>TM414</t>
  </si>
  <si>
    <t>TM415</t>
  </si>
  <si>
    <t>TM416</t>
  </si>
  <si>
    <t>TM417</t>
  </si>
  <si>
    <t>TM418</t>
  </si>
  <si>
    <t>TM419</t>
  </si>
  <si>
    <t>TM420</t>
  </si>
  <si>
    <t>TM421</t>
  </si>
  <si>
    <t>TM422</t>
  </si>
  <si>
    <t>TM423</t>
  </si>
  <si>
    <t>TM424</t>
  </si>
  <si>
    <t>TM425</t>
  </si>
  <si>
    <t>아토바이오틱스베리어바디워시</t>
  </si>
  <si>
    <t>ATOBIOTICS BARRIER BODY WASH</t>
  </si>
  <si>
    <t>TM426</t>
  </si>
  <si>
    <t>아토바이오틱스올인원크림</t>
  </si>
  <si>
    <t>TM427</t>
  </si>
  <si>
    <t>알로에99%촉촉수딩젤2</t>
  </si>
  <si>
    <t>ALOE  99% CHOK CHOK SOOTHING GEL2</t>
  </si>
  <si>
    <t>TM428</t>
  </si>
  <si>
    <t>알로에퐁당수분가득에멀전</t>
  </si>
  <si>
    <t>ALOE PONGDANG WATERY EMULSION</t>
  </si>
  <si>
    <t>TM429</t>
  </si>
  <si>
    <t>알로에퐁당수분가득토너</t>
  </si>
  <si>
    <t>ALOE PONGDANG WATERY TONER</t>
  </si>
  <si>
    <t>TM430</t>
  </si>
  <si>
    <t>에그포어블랙헤드스팀밤2</t>
  </si>
  <si>
    <t>TM431</t>
  </si>
  <si>
    <t>에그포어실키스무드밤3</t>
  </si>
  <si>
    <t>TM432</t>
  </si>
  <si>
    <t>에그포어코팩2</t>
  </si>
  <si>
    <t>TM433</t>
  </si>
  <si>
    <t>에그포어코팩패키지(7매)2</t>
  </si>
  <si>
    <t>TM434</t>
  </si>
  <si>
    <t>에그포어타이트닝쿨링팩2</t>
  </si>
  <si>
    <t>TM435</t>
  </si>
  <si>
    <t>에너지24맨즈모이스처세트</t>
  </si>
  <si>
    <t>ENERGY 24 MENS MOISTURE SKINCARE SET</t>
  </si>
  <si>
    <t>TM436</t>
  </si>
  <si>
    <t>에너지24맨즈슈퍼홀딩워터스프레이215ml</t>
  </si>
  <si>
    <t>TM437</t>
  </si>
  <si>
    <t>에너지24맨즈슈퍼홀딩워터스프레이40ml</t>
  </si>
  <si>
    <t>TM438</t>
  </si>
  <si>
    <t>에너지24맨즈올인원모이스처</t>
  </si>
  <si>
    <t>TM439</t>
  </si>
  <si>
    <t>에너지24맨즈올인원모이스처50ml</t>
  </si>
  <si>
    <t>ENERGY 24 MENS MOISTURE ESSENCE 50ml</t>
  </si>
  <si>
    <t>TM440</t>
  </si>
  <si>
    <t>에너지24맨즈올인원선에센스</t>
  </si>
  <si>
    <t>ENERGY 24 MEN’S ALL-IN-ONE SUN ESSENCE</t>
  </si>
  <si>
    <t>TM441</t>
  </si>
  <si>
    <t>에너지24맨즈올인원선에센스50ml</t>
  </si>
  <si>
    <t>ENERGY24MEN’S ALL-IN-ONESUNESSENCE 50ml</t>
  </si>
  <si>
    <t>TM442</t>
  </si>
  <si>
    <t>에너지24맨즈올인원퀵스킨워시</t>
  </si>
  <si>
    <t>TM443</t>
  </si>
  <si>
    <t>에너지24맨즈올인원크림</t>
  </si>
  <si>
    <t>Energy 24 Men’s All-in-One Cream</t>
  </si>
  <si>
    <t>TM444</t>
  </si>
  <si>
    <t>TM445</t>
  </si>
  <si>
    <t>에너지24맨즈파워다운스틱왁스</t>
  </si>
  <si>
    <t>ENERGY 24 MENS POWER DOWN STICK WAX</t>
  </si>
  <si>
    <t>TM446</t>
  </si>
  <si>
    <t>에너지24맨즈폼앤쉐이빙클렌저</t>
  </si>
  <si>
    <t>TM447</t>
  </si>
  <si>
    <t>TM448</t>
  </si>
  <si>
    <t>TM449</t>
  </si>
  <si>
    <t>원더모이스처라이징핸드로션2</t>
  </si>
  <si>
    <t>TM450</t>
  </si>
  <si>
    <t>원더살구씨딥클렌징오일</t>
  </si>
  <si>
    <t>WONDER APRICOT DEEP CLEANSING OIL</t>
  </si>
  <si>
    <t>TM451</t>
  </si>
  <si>
    <t>TM452</t>
  </si>
  <si>
    <t>원더세라마이드모찌에멀전</t>
  </si>
  <si>
    <t>WONDER CERAMIDE MOCHI EMULSION</t>
  </si>
  <si>
    <t>TM453</t>
  </si>
  <si>
    <t>원더세라마이드모찌토너</t>
  </si>
  <si>
    <t>TM454</t>
  </si>
  <si>
    <t>TM455</t>
  </si>
  <si>
    <t>원더세라마이드보습탄탄크림</t>
  </si>
  <si>
    <t>TM456</t>
  </si>
  <si>
    <t>원더속쌀매끈토너</t>
  </si>
  <si>
    <t>TM457</t>
  </si>
  <si>
    <t>원더시어버터촉촉마스크</t>
  </si>
  <si>
    <t>WONDER SHEA BUTTER CHOK CHOK MASK</t>
  </si>
  <si>
    <t>TM458</t>
  </si>
  <si>
    <t>TM459</t>
  </si>
  <si>
    <t>원더알로에촉촉마스크시트2</t>
  </si>
  <si>
    <t>TM460</t>
  </si>
  <si>
    <t>원더올리브톡스클렌징오일</t>
  </si>
  <si>
    <t>WONDER OLIVETOX OIL CLEANSER</t>
  </si>
  <si>
    <t>TM461</t>
  </si>
  <si>
    <t>원더원샷원킬풋필링팩</t>
  </si>
  <si>
    <t>TM462</t>
  </si>
  <si>
    <t>TM463</t>
  </si>
  <si>
    <t>원더티트리모공산뜻토너</t>
  </si>
  <si>
    <t>TM464</t>
  </si>
  <si>
    <t>TM465</t>
  </si>
  <si>
    <t>TM466</t>
  </si>
  <si>
    <t>TM467</t>
  </si>
  <si>
    <t>유브이마스터보송선스틱</t>
  </si>
  <si>
    <t>UV MASTER NO SEBUM SUN STICK</t>
  </si>
  <si>
    <t>TM468</t>
  </si>
  <si>
    <t>유브이마스터뽀얀선크림</t>
  </si>
  <si>
    <t>UV MASTER MILKY SUN CREAM</t>
  </si>
  <si>
    <t>TM469</t>
  </si>
  <si>
    <t>TM470</t>
  </si>
  <si>
    <t>유브이마스터올인원선2</t>
  </si>
  <si>
    <t>UV MASTER ALL IN ONE SUN</t>
  </si>
  <si>
    <t>TM471</t>
  </si>
  <si>
    <t>유브이마스터키즈앤맘선로션</t>
  </si>
  <si>
    <t>TM472</t>
  </si>
  <si>
    <t>유브이마스터키즈앤맘선크림2</t>
  </si>
  <si>
    <t>TM473</t>
  </si>
  <si>
    <t>유브이마스터톤업선크림45ML</t>
  </si>
  <si>
    <t>TM474</t>
  </si>
  <si>
    <t>유브이마스터퍼펙팅선블럭2</t>
  </si>
  <si>
    <t>UV MASTER PERFECTING SUN BLOCK</t>
  </si>
  <si>
    <t>TM475</t>
  </si>
  <si>
    <t>유브이마스터페이스바디선크림2</t>
  </si>
  <si>
    <t>TM476</t>
  </si>
  <si>
    <t>TM477</t>
  </si>
  <si>
    <t>TM478</t>
  </si>
  <si>
    <t>TM479</t>
  </si>
  <si>
    <t>TM480</t>
  </si>
  <si>
    <t>이슬내린레드자몽폼클렌저2</t>
  </si>
  <si>
    <t>CLEAN DEW RED GRAPEFRUIT FOAM CLEANSER</t>
  </si>
  <si>
    <t>TM481</t>
  </si>
  <si>
    <t>이슬내린레몬폼2</t>
  </si>
  <si>
    <t>CLEAN DEW LEMON FOAM CLEANSER</t>
  </si>
  <si>
    <t>TM482</t>
  </si>
  <si>
    <t>이슬내린블루베리폼2</t>
  </si>
  <si>
    <t>TM483</t>
  </si>
  <si>
    <t>이슬내린아세로라폼클렌저2</t>
  </si>
  <si>
    <t>CLEAN DEW ACEROLA FOAM CLEANSER</t>
  </si>
  <si>
    <t>TM484</t>
  </si>
  <si>
    <t>이슬내린알로에폼2</t>
  </si>
  <si>
    <t>TM485</t>
  </si>
  <si>
    <t>이지터치리퀴드아이라이너2-1</t>
  </si>
  <si>
    <t>TM486</t>
  </si>
  <si>
    <t>이지터치리퀴드아이라이너2-2</t>
  </si>
  <si>
    <t>TM487</t>
  </si>
  <si>
    <t>TM488</t>
  </si>
  <si>
    <t>TM489</t>
  </si>
  <si>
    <t>TM490</t>
  </si>
  <si>
    <t>TM491</t>
  </si>
  <si>
    <t>TM492</t>
  </si>
  <si>
    <t>이지터치오토아이브로우2-01</t>
  </si>
  <si>
    <t>TM493</t>
  </si>
  <si>
    <t>이지터치오토아이브로우2-02</t>
  </si>
  <si>
    <t>TM494</t>
  </si>
  <si>
    <t>이지터치오토아이브로우2-03</t>
  </si>
  <si>
    <t>TM495</t>
  </si>
  <si>
    <t>이지터치오토아이브로우2-04</t>
  </si>
  <si>
    <t>TM496</t>
  </si>
  <si>
    <t>이지터치오토아이브로우2-05</t>
  </si>
  <si>
    <t>TM497</t>
  </si>
  <si>
    <t>이지터치워터프루프브로우2-1</t>
  </si>
  <si>
    <t>TM498</t>
  </si>
  <si>
    <t>이지터치워터프루프브로우2-2</t>
  </si>
  <si>
    <t>TM499</t>
  </si>
  <si>
    <t>이지터치워터프루프브로우2-3</t>
  </si>
  <si>
    <t>TM500</t>
  </si>
  <si>
    <t>이지터치컬러링브로우카라3-1</t>
  </si>
  <si>
    <t>TM501</t>
  </si>
  <si>
    <t>이지터치컬러링브로우카라3-2</t>
  </si>
  <si>
    <t>TM502</t>
  </si>
  <si>
    <t>이지터치컬러링브로우카라3-3</t>
  </si>
  <si>
    <t>TM503</t>
  </si>
  <si>
    <t>이지터치케익아이브로우2-01</t>
  </si>
  <si>
    <t>TM504</t>
  </si>
  <si>
    <t>이지터치케익아이브로우2-02</t>
  </si>
  <si>
    <t>TM505</t>
  </si>
  <si>
    <t>인키라이브러리나이아신아마이드앰플</t>
  </si>
  <si>
    <t>INKEYLIBRARY NIACINAMIDE AMPOULE</t>
  </si>
  <si>
    <t>TM506</t>
  </si>
  <si>
    <t>인키라이브러리로즈힙오일</t>
  </si>
  <si>
    <t>INKEY LIBRARY ROSEHIP OIL</t>
  </si>
  <si>
    <t>TM507</t>
  </si>
  <si>
    <t>인키라이브러리세라마이드앰플</t>
  </si>
  <si>
    <t>TM508</t>
  </si>
  <si>
    <t>인키라이브러리콜라겐앰플</t>
  </si>
  <si>
    <t>TM509</t>
  </si>
  <si>
    <t>인키라이브러리프로폴리스앰플</t>
  </si>
  <si>
    <t>INKEYLIBRARY PROPOLIS AMPOULE</t>
  </si>
  <si>
    <t>TM510</t>
  </si>
  <si>
    <t>인키라이브러리히알루론산앰플</t>
  </si>
  <si>
    <t>TM511</t>
  </si>
  <si>
    <t>TM512</t>
  </si>
  <si>
    <t>인텐스케어골드24K스네일쿠션01</t>
  </si>
  <si>
    <t>INTENSE CARE GOLD 24K SNAIL CUSHION02</t>
  </si>
  <si>
    <t>TM513</t>
  </si>
  <si>
    <t>인텐스케어골드24K스네일쿠션02</t>
  </si>
  <si>
    <t>TM514</t>
  </si>
  <si>
    <t>인텐스케어스네일겔마스크2</t>
  </si>
  <si>
    <t>TM515</t>
  </si>
  <si>
    <t>TM516</t>
  </si>
  <si>
    <t>인텐스케어씨네이크아이마스크</t>
  </si>
  <si>
    <t>TM517</t>
  </si>
  <si>
    <t>인텐스케어씨네이크하이드로겔2</t>
  </si>
  <si>
    <t>TM518</t>
  </si>
  <si>
    <t>TM519</t>
  </si>
  <si>
    <t>TM520</t>
  </si>
  <si>
    <t>집나간딸기씨쓰리스텝코팩2</t>
  </si>
  <si>
    <t>RUNAWAY STRAWBERRY SEEDS 3-STEP NOSE PACK2</t>
  </si>
  <si>
    <t>TM521</t>
  </si>
  <si>
    <t>체리블라썸촉촉바디크림</t>
  </si>
  <si>
    <t>CHERRYBLOSSOMCHOKCHOKBODYCREAM</t>
  </si>
  <si>
    <t>TM522</t>
  </si>
  <si>
    <t>체인징유매직풋필링슈즈</t>
  </si>
  <si>
    <t>TM523</t>
  </si>
  <si>
    <t>치크톤무드온블러셔01내추럴온</t>
  </si>
  <si>
    <t>CHEEKTONE MOOD ON BLUSHER 01</t>
  </si>
  <si>
    <t>TM524</t>
  </si>
  <si>
    <t>치크톤무드온블러셔02스윗온</t>
  </si>
  <si>
    <t>CHEEKTONE MOOD ON BLUSHER 02</t>
  </si>
  <si>
    <t>TM525</t>
  </si>
  <si>
    <t>치크톤무드온블러셔03로맨스온</t>
  </si>
  <si>
    <t>CHEEKTONE MOOD ON BLUSHER 03</t>
  </si>
  <si>
    <t>TM526</t>
  </si>
  <si>
    <t>치크톤무드온블러셔04샤인온</t>
  </si>
  <si>
    <t>CHEEKTONE MOOD ON BLUSHER 04</t>
  </si>
  <si>
    <t>TM527</t>
  </si>
  <si>
    <t>치크톤싱글블러셔C04무드로즈</t>
  </si>
  <si>
    <t>TM528</t>
  </si>
  <si>
    <t>치크톤싱글블러셔P01밀키바이</t>
  </si>
  <si>
    <t>TM529</t>
  </si>
  <si>
    <t>치크톤싱글블러셔P02플로리아</t>
  </si>
  <si>
    <t>TM530</t>
  </si>
  <si>
    <t>치크톤싱글블러셔P03윙크코랄</t>
  </si>
  <si>
    <t>TM531</t>
  </si>
  <si>
    <t>치크톤싱글블러셔P05딥키스</t>
  </si>
  <si>
    <t>TM532</t>
  </si>
  <si>
    <t>치크톤싱글블러셔P06샐먼누드</t>
  </si>
  <si>
    <t>TM533</t>
  </si>
  <si>
    <t>치크톤싱글블러셔P07오렌지샤</t>
  </si>
  <si>
    <t>TM534</t>
  </si>
  <si>
    <t>TM535</t>
  </si>
  <si>
    <t>TM536</t>
  </si>
  <si>
    <t>TM537</t>
  </si>
  <si>
    <t>TM538</t>
  </si>
  <si>
    <t>TM539</t>
  </si>
  <si>
    <t>TM540</t>
  </si>
  <si>
    <t>TM541</t>
  </si>
  <si>
    <t>TM542</t>
  </si>
  <si>
    <t>TM543</t>
  </si>
  <si>
    <t>TM544</t>
  </si>
  <si>
    <t>TM545</t>
  </si>
  <si>
    <t>TM546</t>
  </si>
  <si>
    <t>TM547</t>
  </si>
  <si>
    <t>TM548</t>
  </si>
  <si>
    <t>크리스탈블러셔18호리얼브라운</t>
  </si>
  <si>
    <t>CRYSTAL BLUSHER 18</t>
  </si>
  <si>
    <t>TM549</t>
  </si>
  <si>
    <t>크리스탈블러셔19호빈티지브라운</t>
  </si>
  <si>
    <t>CRYSTAL BLUSHER 19</t>
  </si>
  <si>
    <t>TM550</t>
  </si>
  <si>
    <t>크리스탈블러셔5호-슈가브라운</t>
  </si>
  <si>
    <t>CRYSTAL BLUSHER 05 SUGAR BROWN</t>
  </si>
  <si>
    <t>TM551</t>
  </si>
  <si>
    <t>크리스탈블러셔7호-브론징브라</t>
  </si>
  <si>
    <t>CRYSTAL BLUSHER 07 BRONZING BROWN</t>
  </si>
  <si>
    <t>TM552</t>
  </si>
  <si>
    <t>TM553</t>
  </si>
  <si>
    <t>크리스탈싱글아이섀도우M01솔로</t>
  </si>
  <si>
    <t>CRYSTAL SINGLE EYE SHADOW M01 SOLO BEIGE</t>
  </si>
  <si>
    <t>TM554</t>
  </si>
  <si>
    <t>크리스탈싱글아이섀도우M02진저</t>
  </si>
  <si>
    <t>TM555</t>
  </si>
  <si>
    <t>크리스탈싱글아이섀도우M03본피</t>
  </si>
  <si>
    <t>CRYSTAL SINGLE EYE SHADOW M03 BORN PEACH</t>
  </si>
  <si>
    <t>TM556</t>
  </si>
  <si>
    <t>크리스탈싱글아이섀도우M04샤이</t>
  </si>
  <si>
    <t>CRYSTAL SINGLE EYE SHADOW M04 SHY APRICOT</t>
  </si>
  <si>
    <t>TM557</t>
  </si>
  <si>
    <t>크리스탈싱글아이섀도우M05오렌</t>
  </si>
  <si>
    <t>CRYSTAL SINGLE EYE SHADOW M05 ORANGE LORD</t>
  </si>
  <si>
    <t>TM558</t>
  </si>
  <si>
    <t>크리스탈싱글아이섀도우M06핑크</t>
  </si>
  <si>
    <t>CRYSTAL SINGLE EYE SHADOW M06 PINK PLANKTON</t>
  </si>
  <si>
    <t>TM559</t>
  </si>
  <si>
    <t>크리스탈싱글아이섀도우M07베이</t>
  </si>
  <si>
    <t>CRYSTAL SINGLE EYE SHADOW M07 BEIGE MODEL</t>
  </si>
  <si>
    <t>TM560</t>
  </si>
  <si>
    <t>크리스탈싱글아이섀도우M08번트</t>
  </si>
  <si>
    <t>CRYSTAL SINGLE EYE SHADOW M08 BURNT TOAST</t>
  </si>
  <si>
    <t>TM561</t>
  </si>
  <si>
    <t>크리스탈싱글아이섀도우M09스윕</t>
  </si>
  <si>
    <t>CRYSTAL SINGLE EYE SHADOW M09 SWEEP BROWN</t>
  </si>
  <si>
    <t>TM562</t>
  </si>
  <si>
    <t>크리스탈싱글아이섀도우M10무스</t>
  </si>
  <si>
    <t>CRYSTAL SINGLE EYE SHADOW M10 MOUSSE BROWN</t>
  </si>
  <si>
    <t>TM563</t>
  </si>
  <si>
    <t>크리스탈싱글아이섀도우M12카푸</t>
  </si>
  <si>
    <t>CRYSTAL SINGLE EYE SHADOW M12 CAPPUCCINO</t>
  </si>
  <si>
    <t>TM564</t>
  </si>
  <si>
    <t>크리스탈싱글아이섀도우M13인사</t>
  </si>
  <si>
    <t>CRYSTAL SINGLE EYE SHADOW M13 INSIDE ROSE</t>
  </si>
  <si>
    <t>TM565</t>
  </si>
  <si>
    <t>크리스탈싱글아이섀도우M17해시</t>
  </si>
  <si>
    <t>CRYSTAL SINGLE EYE SHADOW M17 HASH BROWN</t>
  </si>
  <si>
    <t>TM566</t>
  </si>
  <si>
    <t>크리스탈싱글아이섀도우M18해머</t>
  </si>
  <si>
    <t>CRYSTAL SINGLE EYE SHADOW M18 HAMMER BROWN</t>
  </si>
  <si>
    <t>TM567</t>
  </si>
  <si>
    <t>크리스탈싱글아이섀도우S01로디</t>
  </si>
  <si>
    <t>CRYSTAL SINGLE EYE SHADOW S01 LOADED BEIGE</t>
  </si>
  <si>
    <t>TM568</t>
  </si>
  <si>
    <t>크리스탈싱글아이섀도우S02러쉬</t>
  </si>
  <si>
    <t>CRYSTAL SINGLE EYE SHADOW S02 RUSH HOUR</t>
  </si>
  <si>
    <t>TM569</t>
  </si>
  <si>
    <t>크리스탈싱글아이섀도우S03코랄</t>
  </si>
  <si>
    <t>CRYSTAL SINGLE EYE SHADOW S03 CORAL BALANCE</t>
  </si>
  <si>
    <t>TM570</t>
  </si>
  <si>
    <t>크리스탈싱글아이섀도우S05시티</t>
  </si>
  <si>
    <t>CRYSTAL SINGLE EYE SHADOW S05 CITY OF STELLA</t>
  </si>
  <si>
    <t>TM571</t>
  </si>
  <si>
    <t>크리스탈싱글아이섀도우S07베베</t>
  </si>
  <si>
    <t>CRYSTAL SINGLE EYE SHADOW S07 BEBE BROWN</t>
  </si>
  <si>
    <t>TM572</t>
  </si>
  <si>
    <t>크리스탈싱글아이섀도우S09브론</t>
  </si>
  <si>
    <t>CRYSTAL SINGLE EYE SHADOW S09 BRONZE ON</t>
  </si>
  <si>
    <t>TM573</t>
  </si>
  <si>
    <t>크리스탈싱글아이섀도우S10썬번</t>
  </si>
  <si>
    <t>CRYSTAL SINGLE EYE SHADOW S10 SUN BURN BROWN</t>
  </si>
  <si>
    <t>TM574</t>
  </si>
  <si>
    <t>크리스탈싱글아이섀도우S11크라</t>
  </si>
  <si>
    <t>CRYSTAL SINGLE EYE SHADOW S11 CRYING BEIGE</t>
  </si>
  <si>
    <t>TM575</t>
  </si>
  <si>
    <t>크리스탈싱글아이섀도우S12리얼</t>
  </si>
  <si>
    <t>CRYSTAL SINGLE EYE SHADOW S12 REAL TEXTURE</t>
  </si>
  <si>
    <t>TM576</t>
  </si>
  <si>
    <t>크리스탈싱글아이섀도우S15패스</t>
  </si>
  <si>
    <t>CRYSTAL SINGLE EYE SHADOW S15 FAST,SLOW</t>
  </si>
  <si>
    <t>TM577</t>
  </si>
  <si>
    <t>크리스탈싱글아이섀도우S17인텐</t>
  </si>
  <si>
    <t>CRYSTAL SINGLE EYE SHADOW S17 INTENSE RED</t>
  </si>
  <si>
    <t>TM578</t>
  </si>
  <si>
    <t>TM579</t>
  </si>
  <si>
    <t>TM580</t>
  </si>
  <si>
    <t>TM581</t>
  </si>
  <si>
    <t>TM582</t>
  </si>
  <si>
    <t>크리스탈쥬얼아이스틱01스타피치</t>
  </si>
  <si>
    <t>CRYSTAL JEWEL EYE STICK 01 STAR PEACH</t>
  </si>
  <si>
    <t>TM583</t>
  </si>
  <si>
    <t>크리스탈쥬얼아이스틱02코랄브</t>
  </si>
  <si>
    <t>CRYSTAL JEWEL EYE STICK 02 CORAL BRONZE</t>
  </si>
  <si>
    <t>TM584</t>
  </si>
  <si>
    <t>크리스탈쥬얼아이스틱03로맨틱</t>
  </si>
  <si>
    <t>CRYSTAL JEWEL EYE STICK 03 ROMANTIC BAY</t>
  </si>
  <si>
    <t>TM585</t>
  </si>
  <si>
    <t>크리스탈쥬얼아이스틱05스모</t>
  </si>
  <si>
    <t>CRYSTAL JEWEL EYE STICK 05 SMOKE BROWN</t>
  </si>
  <si>
    <t>TM586</t>
  </si>
  <si>
    <t>크리스탈쥬얼아이스틱06빈티</t>
  </si>
  <si>
    <t>CRYSTAL JEWEL EYE STICK 06 VINTAGE VIOLET</t>
  </si>
  <si>
    <t>TM587</t>
  </si>
  <si>
    <t>클린큐어마일드핸드워시</t>
  </si>
  <si>
    <t>CLEANCUREMILDHANDWASH</t>
  </si>
  <si>
    <t>TM588</t>
  </si>
  <si>
    <t>클린큐어세니타이저겔</t>
  </si>
  <si>
    <t>CLEANCURESANITIZERGEL</t>
  </si>
  <si>
    <t>TM589</t>
  </si>
  <si>
    <t>클린큐어세니타이저티슈</t>
  </si>
  <si>
    <t>TM590</t>
  </si>
  <si>
    <t>키스러버스타일M-PK01짜릿</t>
  </si>
  <si>
    <t>KISS LOVER STYLE_M PK01</t>
  </si>
  <si>
    <t>TM591</t>
  </si>
  <si>
    <t>키스러버스타일M-RD03레드</t>
  </si>
  <si>
    <t>KISS LOVER STYLE_M RD03 RED CHILLI</t>
  </si>
  <si>
    <t>TM592</t>
  </si>
  <si>
    <t>키스러버스타일M-RD04로즈</t>
  </si>
  <si>
    <t>TM593</t>
  </si>
  <si>
    <t>키스러버스타일PK04밀키핑크</t>
  </si>
  <si>
    <t>TM594</t>
  </si>
  <si>
    <t>키스러버스타일PK07디스코핑</t>
  </si>
  <si>
    <t>TM595</t>
  </si>
  <si>
    <t>키스러버스타일S-CR02밀키</t>
  </si>
  <si>
    <t>TM596</t>
  </si>
  <si>
    <t>키스러버스타일S-OR01패션</t>
  </si>
  <si>
    <t>KISS LOVER STYLE_S OR01 PASSION ORANGE</t>
  </si>
  <si>
    <t>TM597</t>
  </si>
  <si>
    <t>키스러버스타일S-PK02피오</t>
  </si>
  <si>
    <t>TM598</t>
  </si>
  <si>
    <t>키스러버스타일S-PK05무드</t>
  </si>
  <si>
    <t>TM599</t>
  </si>
  <si>
    <t>키스러버스타일S-RD02블러</t>
  </si>
  <si>
    <t>TM600</t>
  </si>
  <si>
    <t>키스러버스타일S-RD03청순</t>
  </si>
  <si>
    <t>KISS LOVER STYLE_S RD03</t>
  </si>
  <si>
    <t>TM601</t>
  </si>
  <si>
    <t>키스러버스타일S-RD04애플</t>
  </si>
  <si>
    <t>TM602</t>
  </si>
  <si>
    <t>키스키스립슬리핑팩01프레쉬베리</t>
  </si>
  <si>
    <t>KISS KISS LIP SLEEPING PACK 01</t>
  </si>
  <si>
    <t>TM603</t>
  </si>
  <si>
    <t>키스키스립틴트밤01체리쉬레드</t>
  </si>
  <si>
    <t>KISS KISS LIP TINT BALM 01</t>
  </si>
  <si>
    <t>TM604</t>
  </si>
  <si>
    <t>키스키스앙큼립패치</t>
  </si>
  <si>
    <t>KISS KISS LOVELY LIP PATCH</t>
  </si>
  <si>
    <t>TM605</t>
  </si>
  <si>
    <t>타임리스발효스네일2종</t>
  </si>
  <si>
    <t>TM606</t>
  </si>
  <si>
    <t>타임리스발효스네일겔마스크</t>
  </si>
  <si>
    <t>TM607</t>
  </si>
  <si>
    <t>타임리스발효스네일아이마스크</t>
  </si>
  <si>
    <t>TIMELESS FERMENT SNAIL EYE MASK</t>
  </si>
  <si>
    <t>TM608</t>
  </si>
  <si>
    <t>타임리스발효스네일아이크림</t>
  </si>
  <si>
    <t>TIMELESS FERMENT SNAIL EYE CREAM</t>
  </si>
  <si>
    <t>TM609</t>
  </si>
  <si>
    <t>타임리스발효스네일에멀전</t>
  </si>
  <si>
    <t>TIMELESS FERMENT SNAIL EMULSION</t>
  </si>
  <si>
    <t>TM610</t>
  </si>
  <si>
    <t>타임리스발효스네일에센스</t>
  </si>
  <si>
    <t>TIMELESS FERMENT SNAIL ESSENCE</t>
  </si>
  <si>
    <t>TM611</t>
  </si>
  <si>
    <t>타임리스발효스네일크림</t>
  </si>
  <si>
    <t>TIMELESS FERMENT SNAIL CREAM</t>
  </si>
  <si>
    <t>TM612</t>
  </si>
  <si>
    <t>타임리스발효스네일토너</t>
  </si>
  <si>
    <t>TIMELESS FERMENT SNAIL TONER</t>
  </si>
  <si>
    <t>TM613</t>
  </si>
  <si>
    <t>타임리스발효스네일폼클렌저</t>
  </si>
  <si>
    <t>TM614</t>
  </si>
  <si>
    <t>TM615</t>
  </si>
  <si>
    <t>TM616</t>
  </si>
  <si>
    <t>TM617</t>
  </si>
  <si>
    <t>TM618</t>
  </si>
  <si>
    <t>TM619</t>
  </si>
  <si>
    <t>TM620</t>
  </si>
  <si>
    <t>TM621</t>
  </si>
  <si>
    <t>TM622</t>
  </si>
  <si>
    <t>TM623</t>
  </si>
  <si>
    <t>TM624</t>
  </si>
  <si>
    <t>타코포어골드킹3단코팩</t>
  </si>
  <si>
    <t>TAKOPORE GOLDKING 3STEP NOSE PACK</t>
  </si>
  <si>
    <t>TM625</t>
  </si>
  <si>
    <t>타코포어버블모공팩</t>
  </si>
  <si>
    <t>TM626</t>
  </si>
  <si>
    <t>타코포어블랙헤드스크럽스틱</t>
  </si>
  <si>
    <t>TAKOPORE BLACKHEAD SCRUB STICK</t>
  </si>
  <si>
    <t>TM627</t>
  </si>
  <si>
    <t>타코포어세범컨트롤젤크림</t>
  </si>
  <si>
    <t>TAKOPORE SEBUM CONTROL GEL CREAM</t>
  </si>
  <si>
    <t>TM628</t>
  </si>
  <si>
    <t>타코포어원샷코팩</t>
  </si>
  <si>
    <t>TAKOPORE ONE SHOT NOSE PACK</t>
  </si>
  <si>
    <t>TM629</t>
  </si>
  <si>
    <t>타코포어피지쏙쏙필오프팩2</t>
  </si>
  <si>
    <t>TM630</t>
  </si>
  <si>
    <t>TM631</t>
  </si>
  <si>
    <t>TM632</t>
  </si>
  <si>
    <t>TM633</t>
  </si>
  <si>
    <t>TM634</t>
  </si>
  <si>
    <t>TM635</t>
  </si>
  <si>
    <t>TM636</t>
  </si>
  <si>
    <t>TM637</t>
  </si>
  <si>
    <t>TM638</t>
  </si>
  <si>
    <t>TM639</t>
  </si>
  <si>
    <t>TM640</t>
  </si>
  <si>
    <t>TM641</t>
  </si>
  <si>
    <t>TM642</t>
  </si>
  <si>
    <t>TM643</t>
  </si>
  <si>
    <t>TM644</t>
  </si>
  <si>
    <t>TM645</t>
  </si>
  <si>
    <t>TM646</t>
  </si>
  <si>
    <t>TM647</t>
  </si>
  <si>
    <t>TM648</t>
  </si>
  <si>
    <t>TM649</t>
  </si>
  <si>
    <t>TM650</t>
  </si>
  <si>
    <t>TM651</t>
  </si>
  <si>
    <t>TM652</t>
  </si>
  <si>
    <t>TM653</t>
  </si>
  <si>
    <t>TM654</t>
  </si>
  <si>
    <t>TM655</t>
  </si>
  <si>
    <t>TM656</t>
  </si>
  <si>
    <t>토니랩에이씨컨트롤버블폼4</t>
  </si>
  <si>
    <t>TM657</t>
  </si>
  <si>
    <t>토니랩에이씨컨트롤스팟패치3</t>
  </si>
  <si>
    <t>TM658</t>
  </si>
  <si>
    <t>토니랩에이씨컨트롤아크네폼4</t>
  </si>
  <si>
    <t>TM659</t>
  </si>
  <si>
    <t>토니랩에이씨컨트롤에멀전3</t>
  </si>
  <si>
    <t>TM660</t>
  </si>
  <si>
    <t>토니랩에이씨컨트롤토너3</t>
  </si>
  <si>
    <t>TM661</t>
  </si>
  <si>
    <t>토니랩에이씨컨트롤핑크딥스팟3</t>
  </si>
  <si>
    <t>TM662</t>
  </si>
  <si>
    <t>토마톡스매직마사지팩4</t>
  </si>
  <si>
    <t>TM663</t>
  </si>
  <si>
    <t>투엑스알콜라겐부스터</t>
  </si>
  <si>
    <t>2X® COLLAGEN BOOSTER</t>
  </si>
  <si>
    <t>TM664</t>
  </si>
  <si>
    <t>TM665</t>
  </si>
  <si>
    <t>투엑스퍼스트에센스</t>
  </si>
  <si>
    <t>2X FIRST ESSENCE</t>
  </si>
  <si>
    <t>TM666</t>
  </si>
  <si>
    <t>티어드롭슈퍼아쿠아수분에센스</t>
  </si>
  <si>
    <t>TEAR DROP SUPER AQUA WATERY ESSENCE</t>
  </si>
  <si>
    <t>TM667</t>
  </si>
  <si>
    <t>티어드롭슈퍼아쿠아수분크림</t>
  </si>
  <si>
    <t>TEAR DROP SUPER AQUA WATERY CREAM</t>
  </si>
  <si>
    <t>TM668</t>
  </si>
  <si>
    <t>팬더의꿈브라이트닝아이베이스2</t>
  </si>
  <si>
    <t>TM669</t>
  </si>
  <si>
    <t>팬더의꿈쏘쿨아이스틱</t>
  </si>
  <si>
    <t>PANDA’S DREAM SO COOL EYE STICK</t>
  </si>
  <si>
    <t>TM670</t>
  </si>
  <si>
    <t>TM671</t>
  </si>
  <si>
    <t>팬더의꿈화이트매직크림2</t>
  </si>
  <si>
    <t>TM672</t>
  </si>
  <si>
    <t>팬더의꿈화이트슬리핑팩2</t>
  </si>
  <si>
    <t>TM673</t>
  </si>
  <si>
    <t>팬더의꿈화이트핸드크림2</t>
  </si>
  <si>
    <t>TM674</t>
  </si>
  <si>
    <t>퍼스널프로리페어노워시트리트</t>
  </si>
  <si>
    <t>PERSONAL HAIR PRO REPAIR NO WASH TREATMENT</t>
  </si>
  <si>
    <t>TM675</t>
  </si>
  <si>
    <t>퍼스널프로리페어리커버리헤어팩</t>
  </si>
  <si>
    <t>PERSONAL HAIR PRO REPAIR RECOVERY HAIR PACK</t>
  </si>
  <si>
    <t>TM676</t>
  </si>
  <si>
    <t>퍼스널헤어모이스처웨이브로션</t>
  </si>
  <si>
    <t>PERSONAL HAIR MOISTURE WAVE LOTION</t>
  </si>
  <si>
    <t>TM677</t>
  </si>
  <si>
    <t>TM678</t>
  </si>
  <si>
    <t>퍼스널헤어아르간에센셜미스트</t>
  </si>
  <si>
    <t>TM679</t>
  </si>
  <si>
    <t>TM680</t>
  </si>
  <si>
    <t>TM681</t>
  </si>
  <si>
    <t>TM682</t>
  </si>
  <si>
    <t>TM683</t>
  </si>
  <si>
    <t>TM684</t>
  </si>
  <si>
    <t>TM685</t>
  </si>
  <si>
    <t>TM686</t>
  </si>
  <si>
    <t>TM687</t>
  </si>
  <si>
    <t>TM688</t>
  </si>
  <si>
    <t>TM689</t>
  </si>
  <si>
    <t>퍼스널헤어큐어아르간로션</t>
  </si>
  <si>
    <t>PERSONAL HAIR Cure Argan Lotion</t>
  </si>
  <si>
    <t>TM690</t>
  </si>
  <si>
    <t>퍼스널헤어큐어아르간오일(대)</t>
  </si>
  <si>
    <t>PERSONAL HAIR Cure Argan Oil 150ml</t>
  </si>
  <si>
    <t>TM691</t>
  </si>
  <si>
    <t>퍼스널헤어퍼펙트볼륨픽서</t>
  </si>
  <si>
    <t>PERSONAL HAIR PERFECT VOLUME FIXER</t>
  </si>
  <si>
    <t>TM692</t>
  </si>
  <si>
    <t>퍼스널헤어퍼프내추럴브라운</t>
  </si>
  <si>
    <t>TM693</t>
  </si>
  <si>
    <t>퍼스널헤어퍼프다크브라운</t>
  </si>
  <si>
    <t>PERSONAL HAIR STYLE PUFF DARK BROWN</t>
  </si>
  <si>
    <t>TM694</t>
  </si>
  <si>
    <t>퍼스널헤어하드스타일링젤</t>
  </si>
  <si>
    <t>PERSONAL HAIR HARD STYLING GEL</t>
  </si>
  <si>
    <t>TM695</t>
  </si>
  <si>
    <t>퍼스널헤어하드스프레이</t>
  </si>
  <si>
    <t>PERSONALHAIR SUPER HARD HAIR SPRAY</t>
  </si>
  <si>
    <t>TM696</t>
  </si>
  <si>
    <t>퍼펙트립스루즈글로스03</t>
  </si>
  <si>
    <t>PERFECT LIPS ROUGE GLOSS 03</t>
  </si>
  <si>
    <t>TM697</t>
  </si>
  <si>
    <t>퍼펙트립스루즈글로스04</t>
  </si>
  <si>
    <t>PERFECT LIPS ROUGE GLOSS 04</t>
  </si>
  <si>
    <t>TM698</t>
  </si>
  <si>
    <t>퍼펙트립스루즈글로스06스트로빙플래쉬</t>
  </si>
  <si>
    <t>TM699</t>
  </si>
  <si>
    <t>퍼펙트립스루즈인텐스BR01</t>
  </si>
  <si>
    <t>TM700</t>
  </si>
  <si>
    <t>퍼펙트립스루즈인텐스CR01</t>
  </si>
  <si>
    <t>TM701</t>
  </si>
  <si>
    <t>퍼펙트립스루즈인텐스CR02</t>
  </si>
  <si>
    <t>TM702</t>
  </si>
  <si>
    <t>퍼펙트립스루즈인텐스CR04코랄웨이브</t>
  </si>
  <si>
    <t>TM703</t>
  </si>
  <si>
    <t>퍼펙트립스루즈인텐스PK02</t>
  </si>
  <si>
    <t>TM704</t>
  </si>
  <si>
    <t>퍼펙트립스루즈인텐스PK03에센셜핑크</t>
  </si>
  <si>
    <t>TM705</t>
  </si>
  <si>
    <t>퍼펙트립스루즈인텐스RD01</t>
  </si>
  <si>
    <t>TM706</t>
  </si>
  <si>
    <t>퍼펙트립스루즈인텐스RD02</t>
  </si>
  <si>
    <t>TM707</t>
  </si>
  <si>
    <t>퍼펙트립스쇼킹립2-1핑크쇼킹</t>
  </si>
  <si>
    <t>PERFECT LIP’S SHOCKING LIP 01</t>
  </si>
  <si>
    <t>TM708</t>
  </si>
  <si>
    <t>퍼펙트립스쇼킹립2-2레드쇼킹</t>
  </si>
  <si>
    <t>PERFECT LIP’S SHOCKING LIP 02</t>
  </si>
  <si>
    <t>TM709</t>
  </si>
  <si>
    <t>퍼펙트립스쇼킹립2-3루비쇼킹</t>
  </si>
  <si>
    <t>PERFECT LIP’S SHOCKING LIP 03</t>
  </si>
  <si>
    <t>TM710</t>
  </si>
  <si>
    <t>퍼펙트립스쇼킹립2-4오렌지쇼</t>
  </si>
  <si>
    <t>PERFECT LIP’S SHOCKING LIP 04</t>
  </si>
  <si>
    <t>TM711</t>
  </si>
  <si>
    <t>퍼펙트립스쇼킹립2-5페탈쇼킹</t>
  </si>
  <si>
    <t>PERFECT LIP’S SHOCKING LIP 05</t>
  </si>
  <si>
    <t>TM712</t>
  </si>
  <si>
    <t>퍼펙트립스쇼킹립2-6토마토쇼킹</t>
  </si>
  <si>
    <t>TM713</t>
  </si>
  <si>
    <t>퍼펙트립스쇼킹립2-7로즈쇼킹</t>
  </si>
  <si>
    <t>PERFECT LIP’S SHOCKING LIP 07 ROSE SHOCKING</t>
  </si>
  <si>
    <t>TM714</t>
  </si>
  <si>
    <t>퍼펙트립스쇼킹립2-8 코랄쇼킹</t>
  </si>
  <si>
    <t>퍼펙트아이즈롱키니젤펜라3-1</t>
  </si>
  <si>
    <t>퍼펙트아이즈롱키니젤펜라3-2</t>
  </si>
  <si>
    <t>퍼펙트아이즈에어텐션마스카라1</t>
  </si>
  <si>
    <t>퍼펙트아이즈에어텐션마스카라2</t>
  </si>
  <si>
    <t>퍼펙트아이즈우드브로우01</t>
  </si>
  <si>
    <t>PERFECTEYESWOODBROW01BROWN</t>
  </si>
  <si>
    <t>퍼펙트아이즈우드브로우02</t>
  </si>
  <si>
    <t>PERFECTEYESWOODBROW02DARK BROWN</t>
  </si>
  <si>
    <t>퍼펙트아이즈우드브로우03</t>
  </si>
  <si>
    <t>PERFECTEYESWOODBROW03GRAY</t>
  </si>
  <si>
    <t>포켓바니보송미스트2</t>
  </si>
  <si>
    <t>포켓바니촉촉미스트2</t>
  </si>
  <si>
    <t>포켓바니퍼퓸바01베베바니</t>
  </si>
  <si>
    <t>포켓바니퍼퓸바02쥬시바니</t>
  </si>
  <si>
    <t>포켓바니퍼퓸바03블룸바니</t>
  </si>
  <si>
    <t>프레그런스가든베르사유로즈3종세트</t>
  </si>
  <si>
    <t>Fragrance Garden VERSILLES ROSE SET</t>
  </si>
  <si>
    <t>프레그런스가든베르사유로즈바디오일</t>
  </si>
  <si>
    <t>Fragrance Garden VERSILLES ROSE BODY OIL</t>
  </si>
  <si>
    <t>프레그런스가든베르사유로즈샤워</t>
  </si>
  <si>
    <t>프레그런스가든베르사유로즈샤워코롱</t>
  </si>
  <si>
    <t>프레그런스가든베르사유에센스</t>
  </si>
  <si>
    <t>프레그런스가든브리티쉬로션</t>
  </si>
  <si>
    <t>프레그런스가든브리티쉬바닐라바디3종세트</t>
  </si>
  <si>
    <t>Fragrance Garden BRITISHVANILLA SET</t>
  </si>
  <si>
    <t>프레그런스가든브리티쉬바닐라샤워코롱</t>
  </si>
  <si>
    <t>프레그런스가든브리티쉬바닐라크림샤워</t>
  </si>
  <si>
    <t>프레쉬투고석류마스크시트</t>
  </si>
  <si>
    <t>FRESH TO GO POMEGRANATE MASK SHEET</t>
  </si>
  <si>
    <t>프레쉬투고석류폼클렌저</t>
  </si>
  <si>
    <t>FRESH TO GO POMEGRANATE FOAM CLEANSER</t>
  </si>
  <si>
    <t>프레쉬투고쌀겨폼클렌저</t>
  </si>
  <si>
    <t>FRESH TO GO RICE FOAM CLEANSER</t>
  </si>
  <si>
    <t>프레쉬투고아보카도마스크시트</t>
  </si>
  <si>
    <t>FRESH TO GO AVOCADO MASK SHEET</t>
  </si>
  <si>
    <t>프레쉬투고아보카도폼클렌저</t>
  </si>
  <si>
    <t>FRESH TO GO AVOCADO FOAM CLEANSER</t>
  </si>
  <si>
    <t>프레쉬투고알로에마스크시트2</t>
  </si>
  <si>
    <t>FRESH TO GO ALOE MASK SHEET2</t>
  </si>
  <si>
    <t>프레쉬투고오이마스크시트2</t>
  </si>
  <si>
    <t>FRESH TO GO CUCUMBER MASK SHEET2</t>
  </si>
  <si>
    <t>프레쉬투고유자마스크시트</t>
  </si>
  <si>
    <t>FRESH TO GO YUJA MASK SHEET</t>
  </si>
  <si>
    <t>프레쉬투고코코넛마스크시트</t>
  </si>
  <si>
    <t>FRESH TO GO COCONUT MASK SHEET</t>
  </si>
  <si>
    <t>프레쉬투고토마토마스크시트2</t>
  </si>
  <si>
    <t>FRESH TO GO TOMATO MASK SHEET2</t>
  </si>
  <si>
    <t>프레쉬투고파인애플마스크2</t>
  </si>
  <si>
    <t>FRESH TO GO PINEAPPLE MASK2</t>
  </si>
  <si>
    <t>프레쉬투고포도마스크시트2</t>
  </si>
  <si>
    <t>FRESH TO GO GRAPE MASK SHEET2</t>
  </si>
  <si>
    <t>프레쉬투고호박마스크시트</t>
  </si>
  <si>
    <t>FRESH TO GO PUMPKIN MASK SHEET</t>
  </si>
  <si>
    <t>프레스티지제주마유바디크림</t>
  </si>
  <si>
    <t>프레스티지제주스네일3종세트2</t>
  </si>
  <si>
    <t>프레스티지제주스네일마스크세트</t>
  </si>
  <si>
    <t>PRESTIGE JEJU SNAIL MASK SHEET SET</t>
  </si>
  <si>
    <t>프레스티지제주스네일에센스</t>
  </si>
  <si>
    <t>PRESTIGE JEJU SNAIL ESSENCE</t>
  </si>
  <si>
    <t>프로클린소프트클렌징티슈50_3</t>
  </si>
  <si>
    <t>PRO CLEAN SOFT CLEANSING TISSUE 50</t>
  </si>
  <si>
    <t>프로클린스모키리무버100_3</t>
  </si>
  <si>
    <t>프로폴리스타워베리어리밸런싱스킨케어2종세트</t>
  </si>
  <si>
    <t>PROPOLIS TOWER BARRIER SKIN CARE SET</t>
  </si>
  <si>
    <t>프로폴리스타워베리어리밸런싱에멀전</t>
  </si>
  <si>
    <t>PROPOLIS TOWER BARRIER REBALANCING EMULSION</t>
  </si>
  <si>
    <t>프로폴리스타워베리어리밸런싱토너</t>
  </si>
  <si>
    <t>PROPOLIS TOWER BARRIER REBALANCING TONER</t>
  </si>
  <si>
    <t>프로폴리스타워베리어빌드업세럼</t>
  </si>
  <si>
    <t>PROPOLIS TOWER BARRIER BUILD UP SERUM</t>
  </si>
  <si>
    <t>프로폴리스타워베리어빌드업크림</t>
  </si>
  <si>
    <t>PROPOLIS TOWER BARRIER BUILD UP CREAM</t>
  </si>
  <si>
    <t>프로폴리스타워베리어인리치드클렌징크림</t>
  </si>
  <si>
    <t>PROPOLIS TOWER BARRIER ENRICHED CLEANSING CREAM</t>
  </si>
  <si>
    <t>프로폴리스타워베리어인리치드클렌징폼</t>
  </si>
  <si>
    <t>PROPOLIS TOWER BARRIER ENRICHED CLEANSING FOAM</t>
  </si>
  <si>
    <t>프롬강화맑은발효약쑥앰플</t>
  </si>
  <si>
    <t>FROM GANGHWA PURE ARTEMISIA AMPOULE</t>
  </si>
  <si>
    <t>프롬강화맑은약쑥깊은밤수면팩</t>
  </si>
  <si>
    <t>FROM GANGHWA PURE ARTEMISIA DEEP NIGHT SLEEPING PACK</t>
  </si>
  <si>
    <t>프롬강화맑은약쑥두겹진정크림</t>
  </si>
  <si>
    <t>프롬강화맑은약쑥마스크세트</t>
  </si>
  <si>
    <t>FROM GANGHWA PURE ARTEMISIA MASK SET</t>
  </si>
  <si>
    <t>프롬강화맑은약쑥안정수분크림</t>
  </si>
  <si>
    <t>FROM GANGHWA PURE ARTEMISIA CALMING WATERY CREAM</t>
  </si>
  <si>
    <t>프롬강화맑은약쑥에센스</t>
  </si>
  <si>
    <t>플로리아뉴트라100시간크림4</t>
  </si>
  <si>
    <t>FLORIA NUTRA ENERGY 100 HOURS CREAM</t>
  </si>
  <si>
    <t>플로리아뉴트라딥크림미스트</t>
  </si>
  <si>
    <t>FLORIA NUTRA ENERGY DEEP CREAM MIST</t>
  </si>
  <si>
    <t>플로리아뉴트라에너지2종세트5</t>
  </si>
  <si>
    <t>FLORIA NUTRA ENERGY SKIN CARE SET5</t>
  </si>
  <si>
    <t>플로리아뉴트라에너지3종세트</t>
  </si>
  <si>
    <t>FLORIA NUTRA ENERGY 3 SET</t>
  </si>
  <si>
    <t>플로리아뉴트라에너지아이크림5</t>
  </si>
  <si>
    <t>FLORIA NUTRA ENERGY EYE CREAM5</t>
  </si>
  <si>
    <t>플로리아뉴트라에너지에멀전4</t>
  </si>
  <si>
    <t>FLORIA NUTRA ENERGY EMULSION</t>
  </si>
  <si>
    <t>플로리아뉴트라에너지에센스4</t>
  </si>
  <si>
    <t>FLORIA NUTRA ENERGY ESSENCE4</t>
  </si>
  <si>
    <t>플로리아뉴트라에너지토너4</t>
  </si>
  <si>
    <t>FLORIA NUTRA ENERGY TONER</t>
  </si>
  <si>
    <t>플로리아뉴트라클렌징크림6</t>
  </si>
  <si>
    <t>FLORIA NUTRA ENERGY CLEANSING CREAM</t>
  </si>
  <si>
    <t>플로리아브라이트닝필링젤3</t>
  </si>
  <si>
    <t>플로리아브라이트닝히알루론필링젤</t>
  </si>
  <si>
    <t>FLORIA Brightening Hyaluron Peeling Gel</t>
  </si>
  <si>
    <t>피치핸드크림4</t>
  </si>
  <si>
    <t>해요마요헤어영양팩3</t>
  </si>
  <si>
    <t>Haeyo mayo hair nutrition pack</t>
  </si>
  <si>
    <t>호박즙반쪽마사지폼클렌저</t>
  </si>
  <si>
    <t>호박즙반쪽크림</t>
  </si>
  <si>
    <t>SOME BY MI</t>
  </si>
  <si>
    <t>SB0001</t>
  </si>
  <si>
    <t>SOME BY MI AHA-BHA-PHA 30 DAYS MIRACLE TONER</t>
  </si>
  <si>
    <t>SB0002</t>
  </si>
  <si>
    <t>SOME BY MI AHA-BHA-PHA 30 DAYS MIRACLE SERUM</t>
  </si>
  <si>
    <t>SB0003</t>
  </si>
  <si>
    <t>SOME BY MI AHA-BHA-PHA 30 DAYS MIRACLE CREAM</t>
  </si>
  <si>
    <t>SB0004</t>
  </si>
  <si>
    <t>SOME BY MI 30 DAYS MIRACLE TEA TREE CLEAR SPOT OIL</t>
  </si>
  <si>
    <t>SB0005</t>
  </si>
  <si>
    <t>SOME BY MI AHA-BHA-PHA 14 DAYS SUPER MIRACLE SPOT ALL KILL CREAM</t>
  </si>
  <si>
    <t>SB0006</t>
  </si>
  <si>
    <t>CLEAR SPOT PATCH</t>
  </si>
  <si>
    <t>18pcs</t>
  </si>
  <si>
    <t>SB0007</t>
  </si>
  <si>
    <t>SOME BY MI AHA-BHA-PHA 30 DAYS MIRACLE TRUECICA CLEAR PAD</t>
  </si>
  <si>
    <t>70 pad(125ml)</t>
  </si>
  <si>
    <t>SB0008</t>
  </si>
  <si>
    <t>SOME BY MI AHA-BHA-PHA 30 DAYS MIRACLE CLEANSING BAR</t>
  </si>
  <si>
    <t>160g</t>
  </si>
  <si>
    <t>SB0009</t>
  </si>
  <si>
    <t>SOME BY MI AHA-BHA-PHA 30 DAYS MIRACLE ACNE CLEAR FOAM</t>
  </si>
  <si>
    <t>SB0010</t>
  </si>
  <si>
    <t>SOME BY MI TRUECICA MINERAL 100 CALMING SUNCREAM</t>
  </si>
  <si>
    <t>SB0011</t>
  </si>
  <si>
    <t>SOME BY MI AHA-BHA-PHA 30 DAYS MIRACLE ACNE CLEAR BODY CLEANSER</t>
  </si>
  <si>
    <t>400g</t>
  </si>
  <si>
    <t>SB0012</t>
  </si>
  <si>
    <t>SOME BY MI SNAIL TRUECICA MIRACLE REPAIR TONER</t>
  </si>
  <si>
    <t>135ml</t>
  </si>
  <si>
    <t>SB0013</t>
  </si>
  <si>
    <t>SOME BY MI SNAIL TRUECICA MIRACLE REPAIR SERUM</t>
  </si>
  <si>
    <t>SB0014</t>
  </si>
  <si>
    <t>SOME BY MI SNAIL TRUECICA MIRACLE REPAIR CREAM</t>
  </si>
  <si>
    <t>SB0015</t>
  </si>
  <si>
    <t>SOME BY MI SNAIL TRUECICA MIRACLE REPAIR LOW pH GEL CLEANSER</t>
  </si>
  <si>
    <t>SB0016</t>
  </si>
  <si>
    <t>SOME BY MI YUJA NIACIN 30 DAYS MIRACLE BRIGHTENING TONER</t>
  </si>
  <si>
    <t>SB0017</t>
  </si>
  <si>
    <t>SOME BY MI YUJA NIACIN 30 DAYS BLEMISH CARE SERUM</t>
  </si>
  <si>
    <t>SB0018</t>
  </si>
  <si>
    <t>SOME BY MI YUJA NIACIN BRIGHTENING MOISTURE GEL CREAM</t>
  </si>
  <si>
    <t>SB0019</t>
  </si>
  <si>
    <t>SOME BY MI YUJA NIACIN 30 DAYS MIRACLE BRIGHTENING SLEEPING MASK (mini)</t>
  </si>
  <si>
    <t>SB0020</t>
  </si>
  <si>
    <t>SOME BY MI YUJA NIACIN 30 DAYS MIRACLE BRIGHTENING SLEEPING MASK</t>
  </si>
  <si>
    <t>SB0021</t>
  </si>
  <si>
    <t>SOME BY MI YUJA NIACIN 30 DAYS BLEMISH CARE SERUM MASK</t>
  </si>
  <si>
    <t>10ea</t>
  </si>
  <si>
    <t>SB0022</t>
  </si>
  <si>
    <t>SOME BY MI YUJA NIACIN MINERAL 100 BRIGHTENING SUNCREAM</t>
  </si>
  <si>
    <t>SB0023</t>
  </si>
  <si>
    <t>SOME BY MI YUJA NIACIN BRIGHTENING PEELING GEL</t>
  </si>
  <si>
    <t>SB0024</t>
  </si>
  <si>
    <t>SOME BY MI GALACTOMYCES PURE VITAMIN C GLOW TONER</t>
  </si>
  <si>
    <t>SB0025</t>
  </si>
  <si>
    <t>SOME BY MI GALACTOMYCES PURE VITAMIN C GLOW SERUM</t>
  </si>
  <si>
    <t>SB0026</t>
  </si>
  <si>
    <t>SOME BY MI BYE BYE BLACKHEAD 30 DAYS MIRACLE GREEN TEA TOX BUBBLE CLEANSER</t>
  </si>
  <si>
    <t>SB0027</t>
  </si>
  <si>
    <t>SOME BY MI V10 VITAMIN TONE-UP CREAM</t>
  </si>
  <si>
    <t>SB0028</t>
  </si>
  <si>
    <t>SOME BY MI PURE VITAMIN C V10 CLEANSING BAR</t>
  </si>
  <si>
    <t>SB0029</t>
  </si>
  <si>
    <t>SOME BY MI ROSE INTENSIVE TONE-UP CREAM</t>
  </si>
  <si>
    <t>SB0030</t>
  </si>
  <si>
    <t>SOME BY MI H7 HYDRO MAX CREAM</t>
  </si>
  <si>
    <t>SB0031</t>
  </si>
  <si>
    <t>SOME BY MI CEREAL PORE FOAMCRUB</t>
  </si>
  <si>
    <t>SB0032</t>
  </si>
  <si>
    <t>SOME BY MI 30 DAYS TEA TREE CALMING GLOW LUMINOUS AMPOULE MASK</t>
  </si>
  <si>
    <t>SB0033</t>
  </si>
  <si>
    <t>SOME BY MI HYALURON MOISTURIZING GLOW LUMINOUS AMPOULE MASK</t>
  </si>
  <si>
    <t>SB0034</t>
  </si>
  <si>
    <t>SOME BY MI RED DIAMOND BRIGHTENING GLOW LUMINOUS AMPOULE MASK</t>
  </si>
  <si>
    <t>SB0035</t>
  </si>
  <si>
    <t>SOME BY MI AHA-BHA-PHA 30 DAYS MIRACLE STARTER KIT</t>
  </si>
  <si>
    <t>Toner 30ml
Serum 10ml
Cream 20g
Cleansing bar 30g</t>
  </si>
  <si>
    <t>SB0036</t>
  </si>
  <si>
    <t>SOME BY MI AHA-BHA-PHA 30 DAYS MIRACLE TRAVEL KIT</t>
  </si>
  <si>
    <t>Toner 30ml
Serum 10ml
Cream 20g</t>
  </si>
  <si>
    <t>SB0037</t>
  </si>
  <si>
    <t>SOME BY MI AHA-BHA-PHA 30 DAYS MIRACLE AC S.O.S KIT</t>
  </si>
  <si>
    <t>Toner 30ml
Serum 10ml
Cream 20g
Foam 30ml</t>
  </si>
  <si>
    <t>SB0038</t>
  </si>
  <si>
    <t>SOME BY MI SNAIL TRUECICA MIRACLE REPAIR STARTER KIT</t>
  </si>
  <si>
    <t>SB0039</t>
  </si>
  <si>
    <t>SOME BY MI YUJA NIACIN 30 DAYS MIRACLE BRIGHTENING STARTER KIT</t>
  </si>
  <si>
    <t>Toner 30ml
Serum 10ml
Gel cream 30ml
Sleeping Mask 20g</t>
  </si>
  <si>
    <t>SB0040</t>
  </si>
  <si>
    <t>SOME BY MI MIRACLE REPAIR TREATMENT</t>
  </si>
  <si>
    <t>180g</t>
  </si>
  <si>
    <t>SB0041</t>
  </si>
  <si>
    <t>KILLING COVER MOISTURER CUSHION 2.0 #21</t>
  </si>
  <si>
    <t>SB0042</t>
  </si>
  <si>
    <t>KILLING COVER MOISTURER CUSHION 2.0 #23</t>
  </si>
  <si>
    <t>SB0043</t>
  </si>
  <si>
    <t>SOME BY MI RED TEATREE CICASSOSIDE DERMA SOLUTION TONER</t>
  </si>
  <si>
    <t>SB0044</t>
  </si>
  <si>
    <t>SOME BY MI RED TEATREE CICASSOSIDE DERMA SOLUTION SERUM</t>
  </si>
  <si>
    <t>SB0045</t>
  </si>
  <si>
    <t>SOME BY MI RED TEATREE CICASSOSIDE DERMA SOLUTION CREAM</t>
  </si>
  <si>
    <t>SB0046</t>
  </si>
  <si>
    <t>SOME BY MI AHA-BHA-PHA 30 DAYS MIRACLE SOLUTION 4-STEP KIT</t>
  </si>
  <si>
    <t>Toner 30ml
Serum 10ml
Cream 20g
Suncream 25ml</t>
  </si>
  <si>
    <t>SB0047</t>
  </si>
  <si>
    <t>SOME BY MI YUJA NIACIN 30 DAYS MIRACLE BRIGHTENING SOLUTION 4-STEP KIT</t>
  </si>
  <si>
    <t>Toner 30ml
Serum 10ml
Sleeping Mask 20g
Suncream 25ml</t>
  </si>
  <si>
    <t>SB0048</t>
  </si>
  <si>
    <t>SOME BY MI BYE BYE BLEMISH VITA TOX BRIGHTENING BUBBLE CLEANSER</t>
  </si>
  <si>
    <t>120 g</t>
  </si>
  <si>
    <t>SB0049</t>
  </si>
  <si>
    <t>SOME BY MI AHA-BHA-PHA REAL CICA 92 % COOL CALMING SOOTHING GEL</t>
  </si>
  <si>
    <t>SB0050</t>
  </si>
  <si>
    <t>SOME BY MI SUPER MATCHA PORE CLEAN CLAY MASK</t>
  </si>
  <si>
    <t xml:space="preserve">100 g </t>
  </si>
  <si>
    <t>SB0051</t>
  </si>
  <si>
    <t>SOME BY MI SUPER MATCHA PORE TIGHTENING TONER</t>
  </si>
  <si>
    <t>SB0052</t>
  </si>
  <si>
    <t>SOME BY MI CICA PEPTIDE ANTI HAIR LOSS DERMA SCALP SHAMPOO</t>
  </si>
  <si>
    <t>285 ml</t>
  </si>
  <si>
    <t>SB0053</t>
  </si>
  <si>
    <t xml:space="preserve">
SOME BY MI CICA PEPTIDE ANTI HAIR LOSS DERMA SCALP TREATMENT</t>
  </si>
  <si>
    <t>SB0054</t>
  </si>
  <si>
    <t xml:space="preserve">
SOME BY MI CICA PEPTIDE ANTI HAIR LOSS DERMA SCALP TONIC</t>
  </si>
  <si>
    <t>SB0055</t>
  </si>
  <si>
    <t>SOME BY MI SUPER MATCHA PORE TIGHTENING SERUM</t>
  </si>
  <si>
    <t>MEDI-PEEL</t>
  </si>
  <si>
    <t>MP001</t>
  </si>
  <si>
    <t>트라넥  토닝9  에센스  듀얼</t>
  </si>
  <si>
    <t>TRANEX  TONING  9 ESSENTIAL  DUAL</t>
  </si>
  <si>
    <t>₩53,000</t>
  </si>
  <si>
    <t>MP002</t>
  </si>
  <si>
    <t>트라넥  멜라  엑스  크림</t>
  </si>
  <si>
    <t>TRANEX  MELA  X  CREAM</t>
  </si>
  <si>
    <t>₩47,000</t>
  </si>
  <si>
    <t>MP003</t>
  </si>
  <si>
    <t>트라넥  홍바</t>
  </si>
  <si>
    <t>TRANEX  HONG  BAR</t>
  </si>
  <si>
    <t>₩12,500</t>
  </si>
  <si>
    <t>MP004</t>
  </si>
  <si>
    <t>럭셔리  24K  골드  앰플</t>
  </si>
  <si>
    <t>LUXURY  24K  GOLD AMPOULE</t>
  </si>
  <si>
    <t>₩95,000</t>
  </si>
  <si>
    <t>MP005</t>
  </si>
  <si>
    <t>펩타이드9  히알루로닉  볼류미 아이크림</t>
  </si>
  <si>
    <t>PEPTIDE9  HYALURONIC VOLUMY  EYE  CREAM</t>
  </si>
  <si>
    <t>₩56,000</t>
  </si>
  <si>
    <t>MP006</t>
  </si>
  <si>
    <t>아이  톡스  크림</t>
  </si>
  <si>
    <t>EYE  TOX  CREAM</t>
  </si>
  <si>
    <t>MP007</t>
  </si>
  <si>
    <t>액티브  실키  선크림</t>
  </si>
  <si>
    <t>ACTIVE  SILKY  SUN  CREAM (SPF50+  /  PA+++)</t>
  </si>
  <si>
    <t>₩42,000</t>
  </si>
  <si>
    <t>MP008</t>
  </si>
  <si>
    <t>바이오셀  비비  크림</t>
  </si>
  <si>
    <t>BIO-CELL  BB  CREAM</t>
  </si>
  <si>
    <t>₩58,000</t>
  </si>
  <si>
    <t>MP009</t>
  </si>
  <si>
    <t>엑스트라  슈퍼  9  플러스</t>
  </si>
  <si>
    <t>EXTRA  SUPER  9  PLUS</t>
  </si>
  <si>
    <t>₩30,000</t>
  </si>
  <si>
    <t>MP010</t>
  </si>
  <si>
    <t>₩210,000</t>
  </si>
  <si>
    <t>MP011</t>
  </si>
  <si>
    <t>스파  콜라겐  모델링  팩</t>
  </si>
  <si>
    <t>SPA  COLLAGEN  MODELING PACK</t>
  </si>
  <si>
    <t>1kg</t>
  </si>
  <si>
    <t>₩28,000</t>
  </si>
  <si>
    <t>MP012</t>
  </si>
  <si>
    <t>스파  비타민  C  모델링  팩</t>
  </si>
  <si>
    <t>SPA  VITAMIN  C  MODELING PACK</t>
  </si>
  <si>
    <t>MP013</t>
  </si>
  <si>
    <t>스파  보습  모델링  팩</t>
  </si>
  <si>
    <t>SPA  MOISTURIZING MODELING  PACK</t>
  </si>
  <si>
    <t>MP014</t>
  </si>
  <si>
    <t>스파  쿨  모델링  팩</t>
  </si>
  <si>
    <t>SPA  COOL  MODELING  PACK</t>
  </si>
  <si>
    <t>MP015</t>
  </si>
  <si>
    <t>스파  녹차  모델링  팩</t>
  </si>
  <si>
    <t>SPA  GREEN  TEA  MODELING PACK</t>
  </si>
  <si>
    <t>MP016</t>
  </si>
  <si>
    <t>포어9  타이트닝  세럼</t>
  </si>
  <si>
    <t>PORE9  TIGHTENING  SERUM</t>
  </si>
  <si>
    <t>₩48,000</t>
  </si>
  <si>
    <t>MP017</t>
  </si>
  <si>
    <t>허벌  필  톡스</t>
  </si>
  <si>
    <t>HERBAL  PEEL  TOX</t>
  </si>
  <si>
    <t>MP018</t>
  </si>
  <si>
    <t>로즈  워터  바이오  앰플  토너</t>
  </si>
  <si>
    <t>ROSE  WATER  BIO  AMPOULE TONER</t>
  </si>
  <si>
    <t>₩45,000</t>
  </si>
  <si>
    <t>MP019</t>
  </si>
  <si>
    <t>24K  골드  스네일  리페어  크림</t>
  </si>
  <si>
    <t>24K  GOLD  SNAIL  REPAIR CREAM</t>
  </si>
  <si>
    <t>MP020</t>
  </si>
  <si>
    <t>₩117,000</t>
  </si>
  <si>
    <t>MP021</t>
  </si>
  <si>
    <t>셀  톡싱  더마쥬르  토너</t>
  </si>
  <si>
    <t>CELL  TOXING  DERMAJOURS TONER</t>
  </si>
  <si>
    <t>₩44,000</t>
  </si>
  <si>
    <t>MP022</t>
  </si>
  <si>
    <t>셀  톡싱  더마쥬르  에멀젼</t>
  </si>
  <si>
    <t>CELL  TOXING  DERMAJOURS EMULSION</t>
  </si>
  <si>
    <t>MP023</t>
  </si>
  <si>
    <t>로얄  로즈  프리미엄  클레이  마 스크</t>
  </si>
  <si>
    <t>ROYAL  ROSE  PREMIUM  CLAY MASK</t>
  </si>
  <si>
    <t>8g*10ea</t>
  </si>
  <si>
    <t>₩35,000</t>
  </si>
  <si>
    <t>MP024</t>
  </si>
  <si>
    <t>골드  에이지  톡스  H8  크림</t>
  </si>
  <si>
    <t>GOLD  AGE  TOX  H8  CREAM</t>
  </si>
  <si>
    <t>₩41,000</t>
  </si>
  <si>
    <t>MP025</t>
  </si>
  <si>
    <t>로얄  로즈  프리미엄  앰플</t>
  </si>
  <si>
    <t>ROYAL  ROSE  PRIMIUM AMPOULE</t>
  </si>
  <si>
    <t>₩144,000</t>
  </si>
  <si>
    <t>MP026</t>
  </si>
  <si>
    <t>마이크로  티  파우더  클렌저</t>
  </si>
  <si>
    <t>MICRO  TEA  POWDER CLEANSER</t>
  </si>
  <si>
    <t>₩32,000</t>
  </si>
  <si>
    <t>MP027</t>
  </si>
  <si>
    <t>에이씨  티  클리어</t>
  </si>
  <si>
    <t>A.C  TEA  CLEAR</t>
  </si>
  <si>
    <t>₩21,000</t>
  </si>
  <si>
    <t>MP028</t>
  </si>
  <si>
    <t>엑스트라  슈퍼9  플러스</t>
  </si>
  <si>
    <t>₩38,000</t>
  </si>
  <si>
    <t>MP029</t>
  </si>
  <si>
    <t>더치  티  버블  클렌저</t>
  </si>
  <si>
    <t>DUTCH  TEA  BUBBLE CLEANSER</t>
  </si>
  <si>
    <t>₩24,000</t>
  </si>
  <si>
    <t>MP030</t>
  </si>
  <si>
    <t>매직  파우더</t>
  </si>
  <si>
    <t>MAGIC  POWDER</t>
  </si>
  <si>
    <t>₩20,000</t>
  </si>
  <si>
    <t>MP031</t>
  </si>
  <si>
    <t>라인  스톤</t>
  </si>
  <si>
    <t>LINE  STONE</t>
  </si>
  <si>
    <t>MP032</t>
  </si>
  <si>
    <t>실키  코튼  듀얼  화장솜</t>
  </si>
  <si>
    <t>SILKY  COTTON  DUAL COTTON  PAD</t>
  </si>
  <si>
    <t>40EA</t>
  </si>
  <si>
    <t>₩2,000</t>
  </si>
  <si>
    <t>MP033</t>
  </si>
  <si>
    <t>딥  클렌징  스폰지</t>
  </si>
  <si>
    <t>DEEP  CLEANSING  SPONGE</t>
  </si>
  <si>
    <t>₩1,000</t>
  </si>
  <si>
    <t>MP034</t>
  </si>
  <si>
    <t>포어  클린  블랙  면봉</t>
  </si>
  <si>
    <t>PORE  CLEAN  BLACK  COTTON SWAB</t>
  </si>
  <si>
    <t>30PCS</t>
  </si>
  <si>
    <t>MP035</t>
  </si>
  <si>
    <t>알고톡스  딥  클리어</t>
  </si>
  <si>
    <t>ALGO-TOX  DEEP  CLEAR</t>
  </si>
  <si>
    <t>₩34,000</t>
  </si>
  <si>
    <t>MP036</t>
  </si>
  <si>
    <t>메조  필라  아이세럼</t>
  </si>
  <si>
    <t>MEZZO  FILLA  EYE  SERUM</t>
  </si>
  <si>
    <t>₩39,000</t>
  </si>
  <si>
    <t>MP037</t>
  </si>
  <si>
    <t>트라넥  토닝9  에센스</t>
  </si>
  <si>
    <t>TRANEX  TONING  9  ESSENCE</t>
  </si>
  <si>
    <t>MP038</t>
  </si>
  <si>
    <t>보르톡스  펩타이드  앰플</t>
  </si>
  <si>
    <t>BOR-TOX  PEPTIDE  AMPOULE</t>
  </si>
  <si>
    <t>MP039</t>
  </si>
  <si>
    <t>멜라논  엑스  크림</t>
  </si>
  <si>
    <t>MELANON  X  CREAM</t>
  </si>
  <si>
    <t>₩43,000</t>
  </si>
  <si>
    <t>MP040</t>
  </si>
  <si>
    <t>센텔라  메조  크림</t>
  </si>
  <si>
    <t>CENTELLA  MEZZO  CREAM</t>
  </si>
  <si>
    <t>MP041</t>
  </si>
  <si>
    <t>콜라겐  슈퍼10  슬리핑  크림</t>
  </si>
  <si>
    <t>COLLAGEN  SUPER10 SLEEPING  CREAM</t>
  </si>
  <si>
    <t>MP042</t>
  </si>
  <si>
    <t>피에이치에이  필링  크림 (PHA  필링  크림)</t>
  </si>
  <si>
    <t>PHA  PEELING  CREAM</t>
  </si>
  <si>
    <t>MP043</t>
  </si>
  <si>
    <t>글로우9  24K  골드  마스크팩</t>
  </si>
  <si>
    <t>GLOW  9  24K  GOLD  MASK PACK</t>
  </si>
  <si>
    <t>₩36,000</t>
  </si>
  <si>
    <t>MP044</t>
  </si>
  <si>
    <t>퍼펙트  쿨링  스킨 (Face  Type)</t>
  </si>
  <si>
    <t>PERFECT  COOLING  SKIN (FACE  TYPE)</t>
  </si>
  <si>
    <t>MP045</t>
  </si>
  <si>
    <t>로얄  로즈  모델링  팩  (개인용)</t>
  </si>
  <si>
    <t>ROYAL  ROSE  MODELING PACK</t>
  </si>
  <si>
    <t>50g*4ea 5g*4ea
플라스틱볼 스파츌라</t>
  </si>
  <si>
    <t>MP046</t>
  </si>
  <si>
    <t>시카  안티오  크림</t>
  </si>
  <si>
    <t>CICA  ANTIO  CREAM</t>
  </si>
  <si>
    <t>MP047</t>
  </si>
  <si>
    <t>히알루론  로즈  펩타이드9  앰 플  아이패치</t>
  </si>
  <si>
    <t>HYALURON  ROSE  PEPTIDE  9 AMPOULE  EYE  PATCH</t>
  </si>
  <si>
    <t>1.6G/60EA</t>
  </si>
  <si>
    <t>MP048</t>
  </si>
  <si>
    <t>히알루론  아쿠아  펩타이드9 앰플  아이패치</t>
  </si>
  <si>
    <t>HYALURON  AQUA  PEPTIDE  9 AMPOULE  EYE  PATCH</t>
  </si>
  <si>
    <t>MP049</t>
  </si>
  <si>
    <t>히알루론  시카  펩타이드9  앰 플  아이패치</t>
  </si>
  <si>
    <t>HYALURON  CICA  PEPTIDE  9 AMPOULE  EYE  PATCH</t>
  </si>
  <si>
    <t>MP050</t>
  </si>
  <si>
    <t>히알루론  다크베논  펩타이드9 앰플  아이패치</t>
  </si>
  <si>
    <t>HYALURON  DARK  BENONE PEPTIDE  9  AMPOULE  EYE PATCH</t>
  </si>
  <si>
    <t>MP051</t>
  </si>
  <si>
    <t>히알루론  파하  스틱</t>
  </si>
  <si>
    <t>HYALURON  PHA  STICK</t>
  </si>
  <si>
    <t>24g</t>
  </si>
  <si>
    <t>MP052</t>
  </si>
  <si>
    <t>펩타이드9  아쿠아  에센스  토 너</t>
  </si>
  <si>
    <t>PEPTIDE  9  AQUA  ESSENCE TONER</t>
  </si>
  <si>
    <t>₩40,000</t>
  </si>
  <si>
    <t>MP053</t>
  </si>
  <si>
    <t>펩타이드9  아쿠아  에센스  에 멀젼</t>
  </si>
  <si>
    <t>PEPTIDE  9  AQUA  ESSENCE EMULSION</t>
  </si>
  <si>
    <t>MP054</t>
  </si>
  <si>
    <t>펩타이드9  볼륨  톡스  크림</t>
  </si>
  <si>
    <t>PEPTIDE  9  VOLUME  TOX CREAM</t>
  </si>
  <si>
    <t>MP055</t>
  </si>
  <si>
    <t>신델라  앰플</t>
  </si>
  <si>
    <t>CINDELLA  AMPOULE</t>
  </si>
  <si>
    <t>₩65,000</t>
  </si>
  <si>
    <t>MP056</t>
  </si>
  <si>
    <t>더마  에이드  쿠션(21호)</t>
  </si>
  <si>
    <t>DERMA  AID  CUSHION(no.21)</t>
  </si>
  <si>
    <t>MP057</t>
  </si>
  <si>
    <t>더마  에이드  쿠션(21호)
(리필)</t>
  </si>
  <si>
    <t>DERMA  AID  CUSHION(no.21)
(REFILL)</t>
  </si>
  <si>
    <t>MP058</t>
  </si>
  <si>
    <t>펩타이드9  스킨  케어  스페셜 세트</t>
  </si>
  <si>
    <t>PEPTIDE9  SKIN  CARE SPACIAL  SET</t>
  </si>
  <si>
    <t>250ml*2ea 30ml*2ea 10g*1ea</t>
  </si>
  <si>
    <t>₩82,000</t>
  </si>
  <si>
    <t>MP059</t>
  </si>
  <si>
    <t>닥터  유황  바</t>
  </si>
  <si>
    <t>DR.  SULFUR  BAR</t>
  </si>
  <si>
    <t>₩15,000</t>
  </si>
  <si>
    <t>MP060</t>
  </si>
  <si>
    <t>브이  퍼펙트  셰이프  리프팅  미 스트</t>
  </si>
  <si>
    <t>V-PERFECT  SHAPE  LIFTING MIST</t>
  </si>
  <si>
    <t>MP061</t>
  </si>
  <si>
    <t>엘이디  테라피  샴푸</t>
  </si>
  <si>
    <t>LED  THERAPY  SHAMPOO</t>
  </si>
  <si>
    <t>MP062</t>
  </si>
  <si>
    <t>엘이디  테라피  트리트먼트</t>
  </si>
  <si>
    <t>LED  THERAPY  TREATMENT</t>
  </si>
  <si>
    <t>MP063</t>
  </si>
  <si>
    <t>엘이디  테라피  토닉</t>
  </si>
  <si>
    <t>LED  THERAPY  TONIC</t>
  </si>
  <si>
    <t>MP064</t>
  </si>
  <si>
    <t>나이아신  W3  토닝  스팟  크림</t>
  </si>
  <si>
    <t>NIACINAMIDE  W3  TONING SPOT  CREAM</t>
  </si>
  <si>
    <t>MP065</t>
  </si>
  <si>
    <t>링클  W3  펩타이드  크림</t>
  </si>
  <si>
    <t>WRINKLE  W3  PEPTIDE CREAM</t>
  </si>
  <si>
    <t>MP066</t>
  </si>
  <si>
    <t>센시카  카밍  앰플</t>
  </si>
  <si>
    <t>CENCICA  CALMING AMPOULE</t>
  </si>
  <si>
    <t>₩78,000</t>
  </si>
  <si>
    <t>MP067</t>
  </si>
  <si>
    <t>딥  VC  울트라  크림</t>
  </si>
  <si>
    <t>DEEP  VC  ULTRA  CREAM</t>
  </si>
  <si>
    <t>MP068</t>
  </si>
  <si>
    <t>프리미엄  발효  동백  앰플  오일</t>
  </si>
  <si>
    <t>PREMIUM  FERMENTATION CAMELLA  AMPOULE  OIL</t>
  </si>
  <si>
    <t>MP069</t>
  </si>
  <si>
    <t>센시카  알라  크림</t>
  </si>
  <si>
    <t>CENCICA  ALLA  CREAM</t>
  </si>
  <si>
    <t>MP070</t>
  </si>
  <si>
    <t>레비테놀  크림</t>
  </si>
  <si>
    <t>REVITENOL  CREAM</t>
  </si>
  <si>
    <t>MP071</t>
  </si>
  <si>
    <t>솔라잔틴  크림</t>
  </si>
  <si>
    <t>SOLAXANTIN  CREAM</t>
  </si>
  <si>
    <t>MP072</t>
  </si>
  <si>
    <t>셀  톡싱  더마쥬르  크림</t>
  </si>
  <si>
    <t>CELL  TOXING  DERMAJOURS CREAM</t>
  </si>
  <si>
    <t>MP073</t>
  </si>
  <si>
    <t>셀  톡싱  더마쥬르  앰플</t>
  </si>
  <si>
    <t>CELL  TOXING  DERMAJOURS AMPOULE</t>
  </si>
  <si>
    <t>₩75,000</t>
  </si>
  <si>
    <t>MP074</t>
  </si>
  <si>
    <t>골드  비너스  앰플</t>
  </si>
  <si>
    <t>GOLD  VENUS  AMPOULE</t>
  </si>
  <si>
    <t>MP075</t>
  </si>
  <si>
    <t>링클  피린  에이지  리페어  크림</t>
  </si>
  <si>
    <t>WRINKLE  PIRIN  AGE  REPAIR CREAM</t>
  </si>
  <si>
    <t>₩96,000</t>
  </si>
  <si>
    <t>MP076</t>
  </si>
  <si>
    <t>펩타이드9  볼륨  화이트  시카 에센스</t>
  </si>
  <si>
    <t>PEPTIDE9  VOLUME  WHITE CICA  ESSENCE</t>
  </si>
  <si>
    <t>MP077</t>
  </si>
  <si>
    <t>프리미엄  나이테  실  넥크림</t>
  </si>
  <si>
    <t>PREMIUM  NAITE  THREAD NECK  CREAM</t>
  </si>
  <si>
    <t>MP078</t>
  </si>
  <si>
    <t>프렌치  부케  퍼퓸  필링</t>
  </si>
  <si>
    <t>FRENCH  BOUQUET  PERFUME PEELING</t>
  </si>
  <si>
    <t>MP079</t>
  </si>
  <si>
    <t>다이아  24K  골드  시그니처  앰 플</t>
  </si>
  <si>
    <t>DIAMOND  24K  GOLD SIGNATURE  AMPOULE</t>
  </si>
  <si>
    <t>10ml*12ea</t>
  </si>
  <si>
    <t>₩110,000</t>
  </si>
  <si>
    <t>MP080</t>
  </si>
  <si>
    <t>필라테스  블루  겔</t>
  </si>
  <si>
    <t>PILATES  BLUE  GEL</t>
  </si>
  <si>
    <t>MP081</t>
  </si>
  <si>
    <t>펩타이드9  아쿠아  볼륨  톡스 미스트</t>
  </si>
  <si>
    <t>PEPETIDE9  AQUA  VOLUME TOX  MIST</t>
  </si>
  <si>
    <t>MP082</t>
  </si>
  <si>
    <t>매직클  핸드  네일  크림 (화이트  머스크)</t>
  </si>
  <si>
    <t>MAGICLE  HAND  NAIL CREAM
(WHITE  MUSK)</t>
  </si>
  <si>
    <t>₩17,000</t>
  </si>
  <si>
    <t>MP083</t>
  </si>
  <si>
    <t>매직클  핸드  네일  크림 (플라워  블로썸)</t>
  </si>
  <si>
    <t>MAGICLE  HAND  NAIL CREAM
(FLOWER  BLOSSOM)</t>
  </si>
  <si>
    <t>MP084</t>
  </si>
  <si>
    <t>아쿠아  물톡스  스파클링  패드</t>
  </si>
  <si>
    <t>AQUA  MOOLTOX  SPARKLING PAD</t>
  </si>
  <si>
    <t>MP085</t>
  </si>
  <si>
    <t>펩타이드9  볼륨  올인원  에센 스</t>
  </si>
  <si>
    <t>PEPTIDE9  VOLUME  ALL  IN ONE  ESSENCE</t>
  </si>
  <si>
    <t>MP086</t>
  </si>
  <si>
    <t>아줄렌  워터  카밍  마스크</t>
  </si>
  <si>
    <t>AZULENE  WATER  CALMING MASK</t>
  </si>
  <si>
    <t>150g</t>
  </si>
  <si>
    <t>MP087</t>
  </si>
  <si>
    <t>신규</t>
  </si>
  <si>
    <t>아줄렌 워터 카밍 앰플</t>
  </si>
  <si>
    <t xml:space="preserve"> Azulène Water Calming Ampoule</t>
  </si>
  <si>
    <t>MP088</t>
  </si>
  <si>
    <t>아줄렌 워터 카밍 크림</t>
  </si>
  <si>
    <t>Azulène Water Calming Cream</t>
  </si>
  <si>
    <t>MP089</t>
  </si>
  <si>
    <t>비타민 닥터 에센스 선크림</t>
  </si>
  <si>
    <t>DR. GREEN VITAMIN ESSENCE SUN CREAM</t>
  </si>
  <si>
    <t>MP090</t>
  </si>
  <si>
    <t>그린  시카  콜라겐  클리어</t>
  </si>
  <si>
    <t>GREEN  CICA  COLLAGEN CLEAR</t>
  </si>
  <si>
    <t>MP091</t>
  </si>
  <si>
    <t>비타민  바디  로션</t>
  </si>
  <si>
    <t>VITAMIN  BODY  LOTION</t>
  </si>
  <si>
    <t>₩25,000</t>
  </si>
  <si>
    <t>MP092</t>
  </si>
  <si>
    <t>파워  아쿠아  크림</t>
  </si>
  <si>
    <t>POWER  AQUA  CREAM</t>
  </si>
  <si>
    <t>MP093</t>
  </si>
  <si>
    <t>바이오  인텐스  글루타치온  화 이트  앰플</t>
  </si>
  <si>
    <t>BIO-INTENSE  GLUTATHIONE WHITE  AMPOULE</t>
  </si>
  <si>
    <t>MP094</t>
  </si>
  <si>
    <t>레드  락토  콜라겐  앰플</t>
  </si>
  <si>
    <t>RED  LACTO  COLLAGEN AMPOULE</t>
  </si>
  <si>
    <t>MP095</t>
  </si>
  <si>
    <t>레드  락토  콜라겐  필링  패드</t>
  </si>
  <si>
    <t>RED  LACTO  COLLAGEN PEELING  PAD</t>
  </si>
  <si>
    <t>270ml (70pcs)</t>
  </si>
  <si>
    <t>MP096</t>
  </si>
  <si>
    <t>레드  락토  퍼스트  콜라겐  에센 스</t>
  </si>
  <si>
    <t>RED  LACTO  FIRST  COLLAGEN ESSENCE</t>
  </si>
  <si>
    <t>MP097</t>
  </si>
  <si>
    <t>레드  락토  콜라겐  클리어</t>
  </si>
  <si>
    <t>RED  LACTO  COLLAGEN CLEAR</t>
  </si>
  <si>
    <t>MP098</t>
  </si>
  <si>
    <t>펩타이드9  볼륨  바이오  톡스 앰플</t>
  </si>
  <si>
    <t>PEPTIDE9  VOLUME  BIO  TOX AMPOULE</t>
  </si>
  <si>
    <t>₩55,000</t>
  </si>
  <si>
    <t>MP099</t>
  </si>
  <si>
    <t>블루  아쿠아  카밍  볼  앰플</t>
  </si>
  <si>
    <t>BLUE  AQUA  CALMING  BALL AMPOULE</t>
  </si>
  <si>
    <t>₩49,000</t>
  </si>
  <si>
    <t>MP100</t>
  </si>
  <si>
    <t>레드  락토  콜라겐  토너</t>
  </si>
  <si>
    <t>RED  LACTO  COLLAGEN TONER</t>
  </si>
  <si>
    <t>MP101</t>
  </si>
  <si>
    <t>시그니처  동백  오일</t>
  </si>
  <si>
    <t>SIGNATURE  CAMELLIA  OIL</t>
  </si>
  <si>
    <t>MP102</t>
  </si>
  <si>
    <t>레드  락토  콜라겐  크림</t>
  </si>
  <si>
    <t>RED  LACTO  COLLAGEN CREAM</t>
  </si>
  <si>
    <t>MP103</t>
  </si>
  <si>
    <t>골드  에이지  톡스  크림</t>
  </si>
  <si>
    <t>GOLD  AGE  TOX  CREAM</t>
  </si>
  <si>
    <t>MP104</t>
  </si>
  <si>
    <t>글루타치온  멀티  케어  키트</t>
  </si>
  <si>
    <t>GLUTATHIONE  MULTI  CARE KIT</t>
  </si>
  <si>
    <t>30ml*3ea 50g*1ea</t>
  </si>
  <si>
    <t>₩81,000</t>
  </si>
  <si>
    <t>MP105</t>
  </si>
  <si>
    <t>바이오  인텐스  글루타치온  화 이트  크림</t>
  </si>
  <si>
    <t>BIO-INTENSE  GLUTATHIONE WHITE  CREAM</t>
  </si>
  <si>
    <t>MP106</t>
  </si>
  <si>
    <t>보르톡스  멀티  케어  키트</t>
  </si>
  <si>
    <t>BOR-TOX  MULTI  CARE  KIT</t>
  </si>
  <si>
    <t>MP107</t>
  </si>
  <si>
    <t>보르톡스  펩타이드  크림</t>
  </si>
  <si>
    <t>BOR-TOX  PEPTIDE  CREAM</t>
  </si>
  <si>
    <t>MP108</t>
  </si>
  <si>
    <t>닥터  버진  힐  페미닌  워시</t>
  </si>
  <si>
    <t>Dr.  VIRGIN  HEAL  FEMININ WASH</t>
  </si>
  <si>
    <t>MP109</t>
  </si>
  <si>
    <t>레드  락토  콜라겐  클렌징  오일</t>
  </si>
  <si>
    <t>RED  LACTO  COLLAGEN CLEANSING  OIL</t>
  </si>
  <si>
    <t>MP110</t>
  </si>
  <si>
    <t>실키  샤이닝  솔트  바디  워시</t>
  </si>
  <si>
    <t>SILKY  SHINING  SALT  BODY WASH</t>
  </si>
  <si>
    <t>MP111</t>
  </si>
  <si>
    <t>바쿠치올  미라클  퍼밍  앰플</t>
  </si>
  <si>
    <t>BAKUCHIOL  LIFT  FIRMING AMPOULE</t>
  </si>
  <si>
    <t>MP112</t>
  </si>
  <si>
    <t>시그니처  크림  트라이얼  키트</t>
  </si>
  <si>
    <t>SIGNATURE  CREAM  TRIAL KIT</t>
  </si>
  <si>
    <t>10g*4ea</t>
  </si>
  <si>
    <t>MP113</t>
  </si>
  <si>
    <t>펩타이드9  아쿠아  스킨  케어 미니</t>
  </si>
  <si>
    <t>PEPTIDE  9  AQUA  SKIN  CARE MINI</t>
  </si>
  <si>
    <t>30ml*2</t>
  </si>
  <si>
    <t>₩12,000</t>
  </si>
  <si>
    <t>MP114</t>
  </si>
  <si>
    <t>셀  톡싱  더마쥬르  에센셜  세트</t>
  </si>
  <si>
    <t>CELL  TOXING  DERMAJOURS ESSENCIAL  SET</t>
  </si>
  <si>
    <t>100ml*1ea 50g*1ea 30ml*2ea 10g*1ea</t>
  </si>
  <si>
    <t>₩133,000</t>
  </si>
  <si>
    <t>MP115</t>
  </si>
  <si>
    <t>셀  톡싱  더마쥬르  트라이얼  키 트</t>
  </si>
  <si>
    <t>CELL  TOXING  DERMAJOURS TRIAL  KIT</t>
  </si>
  <si>
    <t>30ml*2ea 10g*2ea</t>
  </si>
  <si>
    <t>MP116</t>
  </si>
  <si>
    <t>메디필  히알루론  로즈  에너지 톡스  앰플  마스크</t>
  </si>
  <si>
    <t>HYALURON  ROSE  ENERGY TOX  AMPOULE  MASK  SHEET</t>
  </si>
  <si>
    <t>30mlx10ea</t>
  </si>
  <si>
    <t>MP117</t>
  </si>
  <si>
    <t>메디필  히알루론  비타  토닝  앰 플  마스크</t>
  </si>
  <si>
    <t>HYALURON  VITA  TONING AMPOULE  MASK  SHEET</t>
  </si>
  <si>
    <t>MP118</t>
  </si>
  <si>
    <t>메디필  비타민  밤  리프레싱  마 스크</t>
  </si>
  <si>
    <t>VITAMIN  BOMB  REFRESHING MASK  SHEET</t>
  </si>
  <si>
    <t>25mlx10ea</t>
  </si>
  <si>
    <t>MP119</t>
  </si>
  <si>
    <t>메디필  뱀부  시카  밤  카밍  마 스크</t>
  </si>
  <si>
    <t>BAMBOO  CICA  BOMB CALMING  MASK  SHEET</t>
  </si>
  <si>
    <t>MP120</t>
  </si>
  <si>
    <t>메디필  로즈  다이아몬드  래디 언트  글로우  마스크</t>
  </si>
  <si>
    <t>ROSE  DIAMOND  RADIANT GLOW  MASK  SHEET</t>
  </si>
  <si>
    <t>MP121</t>
  </si>
  <si>
    <t>메디필  진주  콜라겐  퍼밍  마스 크</t>
  </si>
  <si>
    <t>PEARL  COLLAGEN  FIRMING GLOW  MASK  SHEET</t>
  </si>
  <si>
    <t>MP122</t>
  </si>
  <si>
    <t>셀  리페어  화이트닝  선블럭</t>
  </si>
  <si>
    <t>CELL  REPAIR  WHITENING SUN  BLOCK</t>
  </si>
  <si>
    <t>MP123</t>
  </si>
  <si>
    <t>비타베논  브라이트닝  캡쳐  세 럼</t>
  </si>
  <si>
    <t>VITABENONE  BRIGHTENING CAPTURE  SERUM</t>
  </si>
  <si>
    <t>₩50,000</t>
  </si>
  <si>
    <t>MASIL</t>
  </si>
  <si>
    <t>MA001</t>
  </si>
  <si>
    <t>8809494547006</t>
  </si>
  <si>
    <t xml:space="preserve">8초살롱 헤어마스크 </t>
  </si>
  <si>
    <t>8SECONDS SALON HAIR MASK</t>
  </si>
  <si>
    <t>MA002</t>
  </si>
  <si>
    <t>8809744060279</t>
  </si>
  <si>
    <t xml:space="preserve">MASIL 8초 액상 헤어 마스크 </t>
  </si>
  <si>
    <t>8SECONDS LIQUID HAIR MASK</t>
  </si>
  <si>
    <t>MA003</t>
  </si>
  <si>
    <t>8809744060286</t>
  </si>
  <si>
    <t>마실 8초 살롱 슈퍼마일드 헤어마스크</t>
  </si>
  <si>
    <t xml:space="preserve"> 8 SECONDS SALON SUPER MILD HAIR MASK</t>
  </si>
  <si>
    <t>MA004</t>
  </si>
  <si>
    <t>8809744060019</t>
  </si>
  <si>
    <t xml:space="preserve">8SECONDS SALON HAIR MASK </t>
  </si>
  <si>
    <t>MA005</t>
  </si>
  <si>
    <t>8809744060057</t>
  </si>
  <si>
    <t>MASIL 8초 액상 헤어 마스크</t>
  </si>
  <si>
    <t xml:space="preserve"> 8SECONDS LIQUID HAIR MASK</t>
  </si>
  <si>
    <t>MA006</t>
  </si>
  <si>
    <t>8809744060088</t>
  </si>
  <si>
    <t>MA007</t>
  </si>
  <si>
    <t>8809494545071</t>
  </si>
  <si>
    <t>MA008</t>
  </si>
  <si>
    <t>8809744060163</t>
  </si>
  <si>
    <t>MA009</t>
  </si>
  <si>
    <t>8809744060309</t>
  </si>
  <si>
    <t>MA010</t>
  </si>
  <si>
    <t>8809744060118</t>
  </si>
  <si>
    <t xml:space="preserve">3살롱헤어 CMC샴푸 </t>
  </si>
  <si>
    <t xml:space="preserve">3SALON HAIR CMC SHAMPOO </t>
  </si>
  <si>
    <t>MA011</t>
  </si>
  <si>
    <t>8809744060361</t>
  </si>
  <si>
    <t>마실 5살롱 노 옐로우 보색샴푸</t>
  </si>
  <si>
    <t xml:space="preserve">MASIL 5 SALON NO YELLOW SHAMPOO
</t>
  </si>
  <si>
    <t>MA012</t>
  </si>
  <si>
    <t>8809744060415</t>
  </si>
  <si>
    <t>5프로바이오틱스 퍼펙트 볼륨 샴푸</t>
  </si>
  <si>
    <t>5PROBIOTICS PERFECT VOLUME SHAMPOO</t>
  </si>
  <si>
    <t>MA013</t>
  </si>
  <si>
    <t>8809744060439</t>
  </si>
  <si>
    <t>5프로바이오틱스 애플비니거 샴푸</t>
  </si>
  <si>
    <t>5PROBIOTICS APPLE VINEGAR SHAMPOO</t>
  </si>
  <si>
    <t>MA014</t>
  </si>
  <si>
    <t>8809744060392</t>
  </si>
  <si>
    <t>5프로바이오틱스 컬러 레디언스 샴푸</t>
  </si>
  <si>
    <t>5PROBIOTICS COLOR RADIANCE SHAMPOO</t>
  </si>
  <si>
    <t>MA015</t>
  </si>
  <si>
    <t>8809744060408</t>
  </si>
  <si>
    <t>5프로바이오틱스 스칼프 스케일링 샴푸</t>
  </si>
  <si>
    <t>5PROBIOTICS SCALP SCALING SHAMPOO</t>
  </si>
  <si>
    <t>MA016</t>
  </si>
  <si>
    <t>8809744060521</t>
  </si>
  <si>
    <t>5살롱 노 옐로우 샴푸</t>
  </si>
  <si>
    <t>5SALON NO YELLOW SHAMPOO</t>
  </si>
  <si>
    <t>MA017</t>
  </si>
  <si>
    <t>8809744060545</t>
  </si>
  <si>
    <t>MA018</t>
  </si>
  <si>
    <t>8809744060576</t>
  </si>
  <si>
    <t>MA019</t>
  </si>
  <si>
    <t>8809744060538</t>
  </si>
  <si>
    <t>MA020</t>
  </si>
  <si>
    <t>8809744060569</t>
  </si>
  <si>
    <t>MA021</t>
  </si>
  <si>
    <t>8809744060552</t>
  </si>
  <si>
    <t>MA022</t>
  </si>
  <si>
    <t>8809744060125</t>
  </si>
  <si>
    <t>8초살롱 헤어마스크 350ml 세트</t>
  </si>
  <si>
    <t>8SECONDS SALON HAIR MASK 350ML SET</t>
  </si>
  <si>
    <t>350ml+8ml*2</t>
  </si>
  <si>
    <t>MA023</t>
  </si>
  <si>
    <t>8809744060101</t>
  </si>
  <si>
    <t>8초살롱 헤어마스크 스틱파우치 (8ml*20개입)</t>
  </si>
  <si>
    <t>8SECONDS SALON HAIR MASK STICK POUCH</t>
  </si>
  <si>
    <t>8ml*20</t>
  </si>
  <si>
    <t>MA024</t>
  </si>
  <si>
    <t>8809744060170</t>
  </si>
  <si>
    <t>8초 액상 헤어 마스크 스틱파우치 (8ml*20개입)</t>
  </si>
  <si>
    <t>8SECONDS LIQUID HAIR MASK STICK POUCH</t>
  </si>
  <si>
    <t>MA025</t>
  </si>
  <si>
    <t>8809744060293</t>
  </si>
  <si>
    <t>마실 8초살롱 슈퍼마일드 헤어마스크 스틱파우치</t>
  </si>
  <si>
    <t xml:space="preserve"> MASIL 8SECONDS SALON SUPERMILD HAIR MASK STICK POUCH</t>
  </si>
  <si>
    <t>MA026</t>
  </si>
  <si>
    <t>8809494545682</t>
  </si>
  <si>
    <t>3살롱헤어 CMC샴푸 스틱파우치 (8ml*20개입)</t>
  </si>
  <si>
    <t>3SALON HAIR CMC SHAMPOO STICK POUCH</t>
  </si>
  <si>
    <t>MA027</t>
  </si>
  <si>
    <t>8809744060514</t>
  </si>
  <si>
    <t>5프로바이오틱스 스칼프 스케일링 샴푸 스틱파우치 (8ml*20개입)</t>
  </si>
  <si>
    <t>5PROBIOTICS SCALP SCALING SHAMPOO  STICK POUCH</t>
  </si>
  <si>
    <t>MA028</t>
  </si>
  <si>
    <t>8809744060507</t>
  </si>
  <si>
    <t>5프로바이오틱스 컬러 레디언스 샴푸스틱파우치</t>
  </si>
  <si>
    <t>5PROBIOTICS COLOR RADIANCE SHAMPOO STICK POUCH</t>
  </si>
  <si>
    <t>MA029</t>
  </si>
  <si>
    <t>8809744060484</t>
  </si>
  <si>
    <t>5 프로바이오틱스 퍼펙트 볼륨 샴푸 스틱파우치</t>
  </si>
  <si>
    <t>5 PROBIOTICS PERFECT VOLUME SHAMPOO STICK POUCH</t>
  </si>
  <si>
    <t>MA030</t>
  </si>
  <si>
    <t>8809744060491</t>
  </si>
  <si>
    <t>5 프로바이오틱스 애플 비니거 샴푸 스틱파우치</t>
  </si>
  <si>
    <t>5 PROBIOTICS APPLE VINEGAR SHAMPOO STICK POUCH</t>
  </si>
  <si>
    <t>MA031</t>
  </si>
  <si>
    <t>8809744060033</t>
  </si>
  <si>
    <t xml:space="preserve">9프로틴 퍼퓸 실크밤 </t>
  </si>
  <si>
    <t>9PROTEIN PERFUME SILK BALM</t>
  </si>
  <si>
    <t>MA032</t>
  </si>
  <si>
    <t>8809744060132</t>
  </si>
  <si>
    <t>마실 38세트</t>
  </si>
  <si>
    <t>MASIL 38 SET</t>
  </si>
  <si>
    <t>200ml+300ml+8ml*4</t>
  </si>
  <si>
    <t>MA033</t>
  </si>
  <si>
    <t>8809494545880</t>
  </si>
  <si>
    <t xml:space="preserve">마실 7스파클링 버블틱 </t>
  </si>
  <si>
    <t>7SPARKLING SCALP BUBBLE TICK</t>
  </si>
  <si>
    <t>MA034</t>
  </si>
  <si>
    <t>6살롱 헤어 퍼퓸오일 60ml</t>
  </si>
  <si>
    <t xml:space="preserve">6SALON HAIR PERFUME OIL 60ML            </t>
  </si>
  <si>
    <t>MA035</t>
  </si>
  <si>
    <t>8809744060200
外盒/box barcode
8809744060248
单支/1ea barcode</t>
  </si>
  <si>
    <t>8초살롱 헤어 리페어 앰플（20입)</t>
  </si>
  <si>
    <t>8SECONDS SALON Essence HAIR MASK</t>
  </si>
  <si>
    <t>15ml*20</t>
  </si>
  <si>
    <t>MA036</t>
  </si>
  <si>
    <t>8809744060316
外盒/box barcode
8809744060248
单支/1ea barcode</t>
  </si>
  <si>
    <t>8초살롱 헤어 리페어 앰플  (10입)</t>
  </si>
  <si>
    <t xml:space="preserve">8SECONDS SALON Essence HAIR MASK </t>
  </si>
  <si>
    <t>15ml*10</t>
  </si>
  <si>
    <t>MA037</t>
  </si>
  <si>
    <t>8809744060231</t>
  </si>
  <si>
    <t>마실 12 스켈프 스파 클렌징 로션</t>
  </si>
  <si>
    <t>MASIL 12 SCALP SPA CLEANSING LOTION</t>
  </si>
  <si>
    <t>15ml*4ea</t>
  </si>
  <si>
    <t>MA038</t>
  </si>
  <si>
    <t>8809744060385</t>
  </si>
  <si>
    <t xml:space="preserve">마실 헤드 크리닝 마사지 브러쉬 </t>
  </si>
  <si>
    <t xml:space="preserve">MASIL HEAD CLEANING MASSAGE BRUSH
</t>
  </si>
  <si>
    <t>个</t>
  </si>
  <si>
    <t>MA039</t>
  </si>
  <si>
    <t>8809744060422</t>
  </si>
  <si>
    <t>마실 15 퍼펙트 헤어 픽서</t>
  </si>
  <si>
    <t>MASIL 15 PERFECT HAIR FIXER</t>
  </si>
  <si>
    <t>Вернуться на Главную</t>
  </si>
  <si>
    <r>
      <rPr>
        <sz val="14"/>
        <color theme="0"/>
        <rFont val="Calibri"/>
        <family val="2"/>
        <charset val="204"/>
        <scheme val="minor"/>
      </rPr>
      <t xml:space="preserve">Минимальная сумма заказа по каждому бренду - </t>
    </r>
    <r>
      <rPr>
        <b/>
        <sz val="14"/>
        <color theme="0"/>
        <rFont val="Calibri"/>
        <family val="2"/>
        <charset val="204"/>
        <scheme val="minor"/>
      </rPr>
      <t xml:space="preserve">500 000 </t>
    </r>
    <r>
      <rPr>
        <b/>
        <sz val="14"/>
        <color theme="0"/>
        <rFont val="Calibri"/>
        <family val="2"/>
        <charset val="204"/>
      </rPr>
      <t>₩</t>
    </r>
    <r>
      <rPr>
        <b/>
        <sz val="14"/>
        <color theme="0"/>
        <rFont val="Calibri"/>
        <family val="2"/>
        <charset val="204"/>
        <scheme val="minor"/>
      </rPr>
      <t xml:space="preserve"> </t>
    </r>
    <r>
      <rPr>
        <sz val="14"/>
        <color theme="0"/>
        <rFont val="Calibri"/>
        <family val="2"/>
        <charset val="204"/>
        <scheme val="minor"/>
      </rPr>
      <t xml:space="preserve">
Минимальное количество по каждому артикулу - </t>
    </r>
    <r>
      <rPr>
        <b/>
        <sz val="14"/>
        <color theme="0"/>
        <rFont val="Calibri"/>
        <family val="2"/>
        <charset val="204"/>
        <scheme val="minor"/>
      </rPr>
      <t>1 коробка</t>
    </r>
    <r>
      <rPr>
        <sz val="14"/>
        <color theme="0"/>
        <rFont val="Calibri"/>
        <family val="2"/>
        <charset val="204"/>
        <scheme val="minor"/>
      </rPr>
      <t xml:space="preserve">
Срок ожидания поступления на склад </t>
    </r>
    <r>
      <rPr>
        <b/>
        <sz val="14"/>
        <color theme="0"/>
        <rFont val="Calibri"/>
        <family val="2"/>
        <charset val="204"/>
        <scheme val="minor"/>
      </rPr>
      <t>10-16 дней</t>
    </r>
  </si>
  <si>
    <r>
      <rPr>
        <u/>
        <sz val="18"/>
        <color theme="10"/>
        <rFont val="Calibri"/>
        <family val="2"/>
        <charset val="129"/>
        <scheme val="minor"/>
      </rPr>
      <t>Узнать</t>
    </r>
    <r>
      <rPr>
        <u/>
        <sz val="11"/>
        <color theme="10"/>
        <rFont val="Calibri"/>
        <family val="2"/>
        <charset val="129"/>
        <scheme val="minor"/>
      </rPr>
      <t xml:space="preserve"> курс $ к KRW </t>
    </r>
    <r>
      <rPr>
        <b/>
        <u/>
        <sz val="11"/>
        <color theme="10"/>
        <rFont val="Calibri"/>
        <family val="2"/>
        <charset val="129"/>
        <scheme val="minor"/>
      </rPr>
      <t>ТУТ</t>
    </r>
  </si>
  <si>
    <r>
      <t xml:space="preserve">Для того что бы увидеть цены в $ введите курс доллара к воне в желтую ячейку </t>
    </r>
    <r>
      <rPr>
        <b/>
        <sz val="12"/>
        <color rgb="FF231F20"/>
        <rFont val="Calibri"/>
        <family val="2"/>
        <charset val="204"/>
        <scheme val="minor"/>
      </rPr>
      <t>I1</t>
    </r>
  </si>
  <si>
    <r>
      <rPr>
        <u/>
        <sz val="18"/>
        <color theme="10"/>
        <rFont val="Calibri"/>
        <family val="2"/>
        <charset val="129"/>
        <scheme val="minor"/>
      </rPr>
      <t>Узнать</t>
    </r>
    <r>
      <rPr>
        <u/>
        <sz val="11"/>
        <color theme="10"/>
        <rFont val="Calibri"/>
        <family val="2"/>
        <charset val="129"/>
        <scheme val="minor"/>
      </rPr>
      <t xml:space="preserve"> </t>
    </r>
    <r>
      <rPr>
        <u/>
        <sz val="12"/>
        <color theme="10"/>
        <rFont val="Calibri"/>
        <family val="2"/>
        <charset val="129"/>
        <scheme val="minor"/>
      </rPr>
      <t>курс $ к KRW</t>
    </r>
    <r>
      <rPr>
        <u/>
        <sz val="11"/>
        <color theme="10"/>
        <rFont val="Calibri"/>
        <family val="2"/>
        <charset val="129"/>
        <scheme val="minor"/>
      </rPr>
      <t xml:space="preserve"> </t>
    </r>
    <r>
      <rPr>
        <u/>
        <sz val="16"/>
        <color theme="10"/>
        <rFont val="Calibri"/>
        <family val="2"/>
        <charset val="129"/>
        <scheme val="minor"/>
      </rPr>
      <t>ТУТ</t>
    </r>
  </si>
  <si>
    <r>
      <rPr>
        <u/>
        <sz val="18"/>
        <color theme="10"/>
        <rFont val="Calibri"/>
        <family val="2"/>
        <charset val="204"/>
        <scheme val="minor"/>
      </rPr>
      <t>Узнать</t>
    </r>
    <r>
      <rPr>
        <u/>
        <sz val="12"/>
        <color theme="10"/>
        <rFont val="Calibri"/>
        <family val="2"/>
        <charset val="204"/>
        <scheme val="minor"/>
      </rPr>
      <t xml:space="preserve"> курс $ к KRW </t>
    </r>
    <r>
      <rPr>
        <u/>
        <sz val="14"/>
        <color theme="10"/>
        <rFont val="Calibri"/>
        <family val="2"/>
        <charset val="204"/>
        <scheme val="minor"/>
      </rPr>
      <t>ТУТ</t>
    </r>
  </si>
  <si>
    <r>
      <rPr>
        <u/>
        <sz val="20"/>
        <color theme="10"/>
        <rFont val="Calibri"/>
        <family val="2"/>
        <charset val="204"/>
        <scheme val="minor"/>
      </rPr>
      <t>Узнать</t>
    </r>
    <r>
      <rPr>
        <u/>
        <sz val="18"/>
        <color theme="10"/>
        <rFont val="Calibri"/>
        <family val="2"/>
        <charset val="204"/>
        <scheme val="minor"/>
      </rPr>
      <t xml:space="preserve"> </t>
    </r>
    <r>
      <rPr>
        <u/>
        <sz val="12"/>
        <color theme="10"/>
        <rFont val="Calibri"/>
        <family val="2"/>
        <charset val="204"/>
        <scheme val="minor"/>
      </rPr>
      <t xml:space="preserve">курс $ к KRW </t>
    </r>
    <r>
      <rPr>
        <u/>
        <sz val="16"/>
        <color theme="10"/>
        <rFont val="Calibri"/>
        <family val="2"/>
        <charset val="204"/>
        <scheme val="minor"/>
      </rPr>
      <t>ТУТ</t>
    </r>
  </si>
  <si>
    <r>
      <rPr>
        <u/>
        <sz val="18"/>
        <color theme="10"/>
        <rFont val="Calibri"/>
        <family val="2"/>
        <charset val="204"/>
        <scheme val="minor"/>
      </rPr>
      <t xml:space="preserve">Узнать </t>
    </r>
    <r>
      <rPr>
        <u/>
        <sz val="12"/>
        <color theme="10"/>
        <rFont val="Calibri"/>
        <family val="2"/>
        <charset val="204"/>
        <scheme val="minor"/>
      </rPr>
      <t xml:space="preserve">курс $ к KRW </t>
    </r>
    <r>
      <rPr>
        <u/>
        <sz val="14"/>
        <color theme="10"/>
        <rFont val="Calibri"/>
        <family val="2"/>
        <charset val="204"/>
        <scheme val="minor"/>
      </rPr>
      <t>ТУТ</t>
    </r>
  </si>
  <si>
    <r>
      <t xml:space="preserve">Для того что бы увидеть цены в $ введите курс доллара к воне в желтую ячейку </t>
    </r>
    <r>
      <rPr>
        <b/>
        <sz val="12"/>
        <color rgb="FF231F20"/>
        <rFont val="Calibri"/>
        <family val="2"/>
        <charset val="204"/>
        <scheme val="minor"/>
      </rPr>
      <t>H1</t>
    </r>
  </si>
  <si>
    <r>
      <t xml:space="preserve">Для того что бы увидеть цены в $ введите курс доллара к воне в желтую ячейку </t>
    </r>
    <r>
      <rPr>
        <b/>
        <sz val="12"/>
        <color rgb="FF231F20"/>
        <rFont val="Calibri"/>
        <family val="2"/>
        <charset val="204"/>
        <scheme val="minor"/>
      </rPr>
      <t>K1</t>
    </r>
  </si>
  <si>
    <r>
      <rPr>
        <u/>
        <sz val="18"/>
        <color theme="10"/>
        <rFont val="Calibri"/>
        <family val="2"/>
        <charset val="204"/>
        <scheme val="minor"/>
      </rPr>
      <t>Узнать</t>
    </r>
    <r>
      <rPr>
        <b/>
        <u/>
        <sz val="18"/>
        <color theme="10"/>
        <rFont val="Calibri"/>
        <family val="2"/>
        <charset val="204"/>
        <scheme val="minor"/>
      </rPr>
      <t xml:space="preserve"> </t>
    </r>
    <r>
      <rPr>
        <b/>
        <u/>
        <sz val="12"/>
        <color theme="10"/>
        <rFont val="Calibri"/>
        <family val="2"/>
        <charset val="204"/>
        <scheme val="minor"/>
      </rPr>
      <t xml:space="preserve">курс $ к KRW </t>
    </r>
    <r>
      <rPr>
        <b/>
        <u/>
        <sz val="14"/>
        <color theme="10"/>
        <rFont val="Calibri"/>
        <family val="2"/>
        <charset val="204"/>
        <scheme val="minor"/>
      </rPr>
      <t>ТУТ</t>
    </r>
  </si>
  <si>
    <t>Для того что бы увидеть цены в $ введите курс доллара к воне в желтую ячейку H1</t>
  </si>
  <si>
    <r>
      <rPr>
        <u/>
        <sz val="18"/>
        <color theme="10"/>
        <rFont val="Calibri"/>
        <family val="2"/>
        <charset val="204"/>
        <scheme val="minor"/>
      </rPr>
      <t>Узнать</t>
    </r>
    <r>
      <rPr>
        <u/>
        <sz val="14"/>
        <color theme="10"/>
        <rFont val="Calibri"/>
        <family val="2"/>
        <charset val="204"/>
        <scheme val="minor"/>
      </rPr>
      <t xml:space="preserve"> </t>
    </r>
    <r>
      <rPr>
        <u/>
        <sz val="12"/>
        <color theme="10"/>
        <rFont val="Calibri"/>
        <family val="2"/>
        <charset val="204"/>
        <scheme val="minor"/>
      </rPr>
      <t>курс $ к KRW</t>
    </r>
    <r>
      <rPr>
        <u/>
        <sz val="14"/>
        <color theme="10"/>
        <rFont val="Calibri"/>
        <family val="2"/>
        <charset val="204"/>
        <scheme val="minor"/>
      </rPr>
      <t xml:space="preserve"> ТУТ</t>
    </r>
  </si>
  <si>
    <t>더쇼킹비건브로우이지플랫01내추럴브라운</t>
  </si>
  <si>
    <t>THE SHOCKING VEGAN BROW EASY FLAT01</t>
  </si>
  <si>
    <t>더쇼킹비건브로우이지플랫02다크브라운</t>
  </si>
  <si>
    <t>THE SHOCKING VEGAN BROW EASY FLAT02</t>
  </si>
  <si>
    <t>더쇼킹비건브로우이지플랫03그레이브라운</t>
  </si>
  <si>
    <t>THE SHOCKING VEGAN BROW EASY FLAT03</t>
  </si>
  <si>
    <t>기미야비타씨37포뮬러미백앰플세트</t>
  </si>
  <si>
    <t>GIMIYA VITA C 37 FORMULA WHITENING AMPOU</t>
  </si>
  <si>
    <t>원더히알루론산촉촉토너</t>
  </si>
  <si>
    <t>WONDER HYALURONIC ACID CHOK CHOK TONER</t>
  </si>
  <si>
    <t>아베뜨보타닉릴리프퍼퓸미스트[화이트머스크]</t>
  </si>
  <si>
    <t>AVETTEBOTANICRELIEFWHITEMUSKPERFUMEMIST</t>
  </si>
  <si>
    <t>아베뜨보타닉릴리프퍼퓸미스트[라임앤바질]</t>
  </si>
  <si>
    <t>AVETTEBOTANICRELIEFRFUMEMIST[LIME&amp;BASIL]</t>
  </si>
  <si>
    <t>아베뜨보타닉릴리프퍼퓸미스트[페어앤프리지아]</t>
  </si>
  <si>
    <t>AVETTEBOTANICRELIEFRFUMEMIST[PEAR&amp;FREESI</t>
  </si>
  <si>
    <t>아베뜨보타닉릴리프화이트머스크퍼퓸샴푸</t>
  </si>
  <si>
    <t>AVETTE WHITE MUSK PERFUME SHAMPOO</t>
  </si>
  <si>
    <t>아베뜨보타닉릴리프화이트머스크퍼퓸트리트먼트</t>
  </si>
  <si>
    <t>AVETTE WHITE MUSK PERFUME TREATMENT</t>
  </si>
  <si>
    <t>아베뜨보타닉릴리프페어앤프리지아퍼퓸샴푸</t>
  </si>
  <si>
    <t>AVETTE PEAR&amp;FREESIA PERFUME SHAMPOO</t>
  </si>
  <si>
    <t>아베뜨보타닉릴리프페어앤프리지아퍼퓸트리트먼트</t>
  </si>
  <si>
    <t>AVETTEPEAR&amp;FREESIA PERFUME TREATMENT</t>
  </si>
  <si>
    <t>아베뜨보타닉릴리프라임앤바질퍼퓸샴푸</t>
  </si>
  <si>
    <t>AVETTE LIME &amp; BASIL PERFUME SHAMPOO</t>
  </si>
  <si>
    <t>아베뜨보타닉릴리프라임앤바질퍼퓸트리트먼트</t>
  </si>
  <si>
    <t>AVETTE LIME &amp; BASIL PERFUME TREATMENT</t>
  </si>
  <si>
    <t>아베뜨보타닉릴리프화이트머스크퍼퓸바디워시</t>
  </si>
  <si>
    <t>AVETTEWHITE MUSK PERFUMEBODYWASH</t>
  </si>
  <si>
    <t>아베뜨보타닉릴리프화이트머스크퍼퓸바디로션</t>
  </si>
  <si>
    <t>AVETTEWHITE MUSK PERFUME BODYLOTION</t>
  </si>
  <si>
    <t>아베뜨보타닉릴리프페어앤프리지아퍼퓸바디워시</t>
  </si>
  <si>
    <t>AVETTEPEAR&amp;FREESIA PERFUME BODY WASH</t>
  </si>
  <si>
    <t>아베뜨보타닉릴리프페어앤프리지아퍼퓸바디로션</t>
  </si>
  <si>
    <t>AVETTEPEAR&amp;FREESIA PERFUME BODYLOTION</t>
  </si>
  <si>
    <t>아베뜨보타닉릴리프라임앤바질퍼퓸바디워시</t>
  </si>
  <si>
    <t>AVETTELIME&amp;BASILPERFUMEBODYWASH</t>
  </si>
  <si>
    <t>아베뜨보타닉릴리프라임앤바질퍼퓸바디로션</t>
  </si>
  <si>
    <t>AVETTELIME &amp; BASIL PERFUME BODY LOTION</t>
  </si>
  <si>
    <t>더그린티트루바이옴수분토너기획세트</t>
  </si>
  <si>
    <t>THEGREENTEATRUEBIOMEWATERYTONERSET</t>
  </si>
  <si>
    <t>바이오이엑스셀펩타이드앰플리미티드세트</t>
  </si>
  <si>
    <t>BIO EX CELL PEPTIDE AMPOULE LIMITED SET</t>
  </si>
  <si>
    <t>투엑스알갈락토미세스퍼스트에센스</t>
  </si>
  <si>
    <t>2XRGALACTOMYCESSKIN</t>
  </si>
  <si>
    <t>투엑스알갈락토미세스브라이트닝에멀전</t>
  </si>
  <si>
    <t>2XRGALACTOMYCESEMULSION</t>
  </si>
  <si>
    <t>투엑스알갈락토미세스브라이트닝세럼</t>
  </si>
  <si>
    <t>2XRGALACTOMYCESSERUM</t>
  </si>
  <si>
    <t>투엑스알갈락토미세스브라이트닝크림</t>
  </si>
  <si>
    <t>2XRGALACTOMYCESCREAM</t>
  </si>
  <si>
    <t>PETIT BUNNY GLOSS BAR 07</t>
  </si>
  <si>
    <t>팬더의꿈글로시립크레용01</t>
  </si>
  <si>
    <t>PANDA'S DREAM GLOSSY LIP CRAYON 01</t>
  </si>
  <si>
    <t>팬더의꿈글로시립크레용02</t>
  </si>
  <si>
    <t>PANDA'S DREAM GLOSSY LIP CRAYON 02</t>
  </si>
  <si>
    <t>팬더의꿈글로시립크레용03</t>
  </si>
  <si>
    <t>PANDA'S DREAM GLOSSY LIP CRAYON 03</t>
  </si>
  <si>
    <t>팬더의꿈글로시립크레용04</t>
  </si>
  <si>
    <t>PANDA'S DREAM GLOSSY LIP CRAYON 04</t>
  </si>
  <si>
    <t>팬더의꿈글로시립크레용05</t>
  </si>
  <si>
    <t>PANDA'S DREAM GLOSSY LIP CRAYON 05</t>
  </si>
  <si>
    <t>유브이마스터아쿠아쿨링선스프레이</t>
  </si>
  <si>
    <t>UV MASTER AQUA COOLING SUN SPRAY</t>
  </si>
  <si>
    <t>[대용량]더그린티트루바이옴수분토너</t>
  </si>
  <si>
    <t>THEGREENTEATRUEBIOMEWATERYTONER</t>
  </si>
  <si>
    <t>투엑스알콜라겐아이크림</t>
  </si>
  <si>
    <t>2X® COLLAGEN EYE CREAM</t>
  </si>
  <si>
    <t>UV MASTER KIDS &amp; MOM SUN CREAM2</t>
  </si>
  <si>
    <t>UV MASTER FACE &amp; BODY SUN CREAM2</t>
  </si>
  <si>
    <t>유브이마스터워터프루프선스틱2</t>
  </si>
  <si>
    <t>UV MASTER WATERPROOF SUN STICK 2</t>
  </si>
  <si>
    <t>UV MASTER TONE-UP SUN CREAM 45ml</t>
  </si>
  <si>
    <t>UV MASTER KIDS &amp; MOM SUN LOTION</t>
  </si>
  <si>
    <t>SHINY FOOT SUPER PEELING LIQUID3</t>
  </si>
  <si>
    <t>프레스티지제주마유바디스크럽</t>
  </si>
  <si>
    <t>Prestige Jeju Mayu Treatment Bubble Body</t>
  </si>
  <si>
    <t>Prestige Jeju Mayu Treatment Body Cream</t>
  </si>
  <si>
    <t>INTENSE CARE GOLD 24K SNAIL EYE CREAM3</t>
  </si>
  <si>
    <t>INTENSECARE GOLD 24K SNAIL FOAM CLEANSER</t>
  </si>
  <si>
    <t>INTENSECARE GOLD 24K SNAIL CLEANSING GEL</t>
  </si>
  <si>
    <t>INTENSE CARE GOLD 24K SNAIL HAND CREAM</t>
  </si>
  <si>
    <t>INTENSE CARE GOLD 24K SNAIL SET4</t>
  </si>
  <si>
    <t>FRAGRANCE GARDEN VERSAILLES ROSE SHOWER</t>
  </si>
  <si>
    <t>FRAGRANCE GARDEN VERSAILLES ROSE LOTION</t>
  </si>
  <si>
    <t>FRAGRANCE GARDEN BRITISH VANILLA SHOWER</t>
  </si>
  <si>
    <t>FRAGRANCEGARDENBRITISHVANILLA BODY ESSENCE</t>
  </si>
  <si>
    <t>INTENSE CARE GOLD 24K SNAIL CUSHION01</t>
  </si>
  <si>
    <t>태국토마톡스매직화이트마사지팩</t>
  </si>
  <si>
    <t>TOMATOX MAGIC WHITE MASSAGE PACK</t>
  </si>
  <si>
    <t>AROMA RELIEF LAVENDER SOFT SALT SCRUB BODY WASH</t>
  </si>
  <si>
    <t>INKEY LIBRARY HYALURONIC ACID AMPOULE</t>
  </si>
  <si>
    <t>INKEY LIBRARY COLLAGEN AMPOULE</t>
  </si>
  <si>
    <t>INKEY LIBRARY CERAMIDE AMPOULE</t>
  </si>
  <si>
    <t>CLEANCURESANITIZERTISSUE</t>
  </si>
  <si>
    <t>MASTER LAB HYALURONIC ACID MASK</t>
  </si>
  <si>
    <t>MASTER LAB SNAIL MUCIN MASK</t>
  </si>
  <si>
    <t>MASTER LAB CERAMIDE MASK</t>
  </si>
  <si>
    <t>MASTER LAB VITAMIN C MASK</t>
  </si>
  <si>
    <t>MASTER LAB COLLAGEN MASK SHEET</t>
  </si>
  <si>
    <t>MASTER LAB CAVIAR MASK SHEET</t>
  </si>
  <si>
    <t>MASTER LAB CENTELLA ASIATIKA MASK SHEET</t>
  </si>
  <si>
    <t>MASTER LAB EGF MASK SHEET</t>
  </si>
  <si>
    <t>DR-LOGY BLEMISH MASK SHEET</t>
  </si>
  <si>
    <t>DR-LOGY WHITENING MASK SHEET</t>
  </si>
  <si>
    <t>DR-LOGY MOISTURE MASK SHEET</t>
  </si>
  <si>
    <t>DR-LOGY SENSITIVE MASK SHEET</t>
  </si>
  <si>
    <t>DR-LOGY VITA LIFTING MASK SHEET</t>
  </si>
  <si>
    <t>투엑스알콜라겐캡쳐크림2</t>
  </si>
  <si>
    <t>2X® COLLAGEN CAPTURE CREAM2</t>
  </si>
  <si>
    <t>BIO EX CELL PEPTIDE EYE SOLUTION</t>
  </si>
  <si>
    <t>바이오이엑스셀펩타이드퍼펙터3 (Renewal)</t>
  </si>
  <si>
    <t>BIO EX CELL PEPTIDE WRINKLE PERFECTOR SET</t>
  </si>
  <si>
    <t>바이오이엑스셀펩타이드마스크세트</t>
  </si>
  <si>
    <t>BIO EX CELL PEPTIDE LIFTING MASK SET</t>
  </si>
  <si>
    <t>THE SHOCKING CARA 07 EYE LASH AMPOULE</t>
  </si>
  <si>
    <t>더쇼킹비건라이너수퍼픽싱01쇼킹블랙</t>
  </si>
  <si>
    <t>THE SHOCKING VEGAN LINER SUPER FIXING 01</t>
  </si>
  <si>
    <t>더쇼킹비건라이너수퍼픽싱02쇼킹브라운</t>
  </si>
  <si>
    <t>THE SHOCKING VEGAN LINER SUPER FIXING 02</t>
  </si>
  <si>
    <t>PERFECT LIPS SHOCKING LIP2-6 TOMATOSHOCKING</t>
  </si>
  <si>
    <t>PERFECT LIP’S SHOCKING LIP 08</t>
  </si>
  <si>
    <t>백젤아이라이너Z 01블랙</t>
  </si>
  <si>
    <t>BACK GEL EYELINER Z 01 BLACK</t>
  </si>
  <si>
    <t>백젤아이라이너Z02브라운</t>
  </si>
  <si>
    <t>BACK GEL EYELINER Z 02 BROWN</t>
  </si>
  <si>
    <t>백젤아이라이너Z03펄브라운</t>
  </si>
  <si>
    <t>BACK GEL EYELINER Z 03 PEARL BROWN</t>
  </si>
  <si>
    <t>삼초(草)블레미쉬아크네수딩크림</t>
  </si>
  <si>
    <t>Three-herb Blemish AC Soothing Cream</t>
  </si>
  <si>
    <t>삼초(草)블레미쉬아크네토너</t>
  </si>
  <si>
    <t>Three-herb Blemish AC Toner</t>
  </si>
  <si>
    <t>삼초(草)블레미쉬아크네에멀전</t>
  </si>
  <si>
    <t>Three-herb Blemish AC Emulsion</t>
  </si>
  <si>
    <t>삼초(草)블레미쉬아크네스팟앰플</t>
  </si>
  <si>
    <t>Three herb Blemish AC Deep Spot Ampoule</t>
  </si>
  <si>
    <t>삼초(草)블레미쉬아크네폼클렌저</t>
  </si>
  <si>
    <t>Three-herb Blemish AC Foam Cleanser</t>
  </si>
  <si>
    <t>더그린티트루바이옴수분토너</t>
  </si>
  <si>
    <t>더그린티트루바이옴수분에멀전</t>
  </si>
  <si>
    <t>THEGREENTEATRUEBIOMEWATERYEMULSION</t>
  </si>
  <si>
    <t>더그린티트루바이옴수분에센스</t>
  </si>
  <si>
    <t>THEGREENTEATRUEBIOMEWATERYESSENCE</t>
  </si>
  <si>
    <t>더그린티트루바이옴수분크림</t>
  </si>
  <si>
    <t>THE GREEN TEA TRUE BIOME WATERY CREAM</t>
  </si>
  <si>
    <t>더그린티트루바이옴수분2종세트</t>
  </si>
  <si>
    <t>THE GREEN TEA TRUE BIOME WATERY SET</t>
  </si>
  <si>
    <t>더그린티트루바이옴수분아이크림</t>
  </si>
  <si>
    <t>THEGREENTEATRUEBIOMEWATERYEYECREAM</t>
  </si>
  <si>
    <t>더착한밀크코튼바디2종기획세트</t>
  </si>
  <si>
    <t>THECHAKHANMILKCOTTONBODYCARESET</t>
  </si>
  <si>
    <t>INTENSE CARE SYN-AKE EYE MASK</t>
  </si>
  <si>
    <t>INTENSE CARE  SYN-AKE HYDRO-GEL2</t>
  </si>
  <si>
    <t>INTENSE CARE SNAIL GEL MASK</t>
  </si>
  <si>
    <t>CHANGING U MAGIC FOOT PEELING SHOES</t>
  </si>
  <si>
    <t>PETIT BUNNY GLOSS BAR 05</t>
  </si>
  <si>
    <t>PETIT BUNNY GLOSS BAR 04</t>
  </si>
  <si>
    <t>INTENSE CARE GOLD 24K SNAIL HYDROMASK</t>
  </si>
  <si>
    <t>DELIGHT CIRCLE LENS MASCARA2-1</t>
  </si>
  <si>
    <t>EGG PORE NOSE PACK2</t>
  </si>
  <si>
    <t>DELIGHT CIRCLE LENS MASCARA 2-2</t>
  </si>
  <si>
    <t>EGG PORE NOSE PACK PACKAGE(7SHEETS)2</t>
  </si>
  <si>
    <t>DELIGHT CIRCLE LENS MASCARA 2-03</t>
  </si>
  <si>
    <t>EASY TOUCH AUTO EYEBROW 2-05</t>
  </si>
  <si>
    <t>EASY TOUCH AUTO EYEBROW 2-04</t>
  </si>
  <si>
    <t>EASY TOUCH AUTO EYEBROW 2-03</t>
  </si>
  <si>
    <t>EASY TOUCH AUTO EYEBROW 2-01</t>
  </si>
  <si>
    <t>MAKE HD SILK ARGAN OIL2</t>
  </si>
  <si>
    <t>EASY TOUCH AUTO EYEBROW 2-02</t>
  </si>
  <si>
    <t>PETIT BUNNY GLOSS BAR 09</t>
  </si>
  <si>
    <t>TIMELESS FERMENT SNAIL FOAM CLEANSER</t>
  </si>
  <si>
    <t>POCKET BUNNY MOIST MIST2</t>
  </si>
  <si>
    <t>POCKET BUNNY SLEEK MIST2</t>
  </si>
  <si>
    <t>TIMELESS FERMENT SNAIL 2SET</t>
  </si>
  <si>
    <t>POCKET BUNNY PERFUME BAR 03 BLOOM BUNNY</t>
  </si>
  <si>
    <t>POCKET BUNNY PERFUME BAR 02 JUCY BUNNY</t>
  </si>
  <si>
    <t>POCKET BUNNY PERFUME BAR 01 BEBE BUNNY</t>
  </si>
  <si>
    <t>TIMELESS FERMENT SNAIL GEL MASK</t>
  </si>
  <si>
    <t>MAGIC FOOD BANANA HAND MILK</t>
  </si>
  <si>
    <t>DELIGHT DALCOM BANANA PONGDANG LIP BALM01</t>
  </si>
  <si>
    <t>CHEEKTONE SINGLE BLUSHER P07 ORANGE SHOWER</t>
  </si>
  <si>
    <t>CHEEKTONE SINGLE BLUSHER P06 SALMON NUDE</t>
  </si>
  <si>
    <t>CHEEKTONE SINGLE BLUSHER P05 DEEP KISSLOVER</t>
  </si>
  <si>
    <t>CHEEKTONE SINGLE BLUSHER P03 WINK CORAL</t>
  </si>
  <si>
    <t>CHEEKTONE SINGLE BLUSHER P02 FLORIA PINK</t>
  </si>
  <si>
    <t>CHEEKTONE SINGLE BLUSHER  P01 MILKY VIOLET</t>
  </si>
  <si>
    <t>EASY TOUCH COLORING BROWCARA 3-1</t>
  </si>
  <si>
    <t>EASY TOUCH LIQUID EYE LINER 2-2</t>
  </si>
  <si>
    <t>EASY TOUCH LIQUID EYE LINER 2-1</t>
  </si>
  <si>
    <t>PANDA'S DREAM BRIGHTENING EYE BASE2</t>
  </si>
  <si>
    <t>PANDA'S DREAM WHITE MAGIC CREAM2</t>
  </si>
  <si>
    <t>EASY TOUCH COLORING BROWCARA 3-2</t>
  </si>
  <si>
    <t>PANDAS DREAM WHITE HAND CREAM</t>
  </si>
  <si>
    <t>EASY TOUCH WATERPROOF EYEBROW PENCIL - 02 BLACK BROWN</t>
  </si>
  <si>
    <t>EASY TOUCH WATERPROOF EYEBROW PENCIL - 01 LIGHT BROWN</t>
  </si>
  <si>
    <t>EASY TOUCH WATERPROOF EYEBROW PENCIL - 03</t>
  </si>
  <si>
    <t>EASY TOUCH COLORING BROWCARA 3-3</t>
  </si>
  <si>
    <t>BACK GEL EYELINER 3-02 BROWN</t>
  </si>
  <si>
    <t>BACK GEL EYELINER 3-01 BLACK</t>
  </si>
  <si>
    <t>THE ORIENTAL GYEOL TWO-WAY PACT3-01 SKIN BEIGE</t>
  </si>
  <si>
    <t>BACK GEL EYELINER 3-03 PEARL BROWN</t>
  </si>
  <si>
    <t>THE ORIENTAL GYEOL GOUN TWO-WAY PACT 02</t>
  </si>
  <si>
    <t>BACK GEL EYELINER 07</t>
  </si>
  <si>
    <t>THE ORIENTAL GYEOL GOUN BB CREAM 2-01</t>
  </si>
  <si>
    <t>THE ORIENTAL GYEOL GOUN BB CREAM 2-02</t>
  </si>
  <si>
    <t>PANDA'S DREAM WHITE SLEEPING PACK 2</t>
  </si>
  <si>
    <t>EASY TOUCH CAKE EYE BROW 2-01 Natural Brown</t>
  </si>
  <si>
    <t>EASY TOUCH CAKE EYE BROW 2-02 Gray Brown</t>
  </si>
  <si>
    <t>TONY LAB AC CONTROL EMULSION3</t>
  </si>
  <si>
    <t>EGG PORE BLACKHEAD STEAM BALM2</t>
  </si>
  <si>
    <t>EGG PORE TIGHTENING COOLING PACK2</t>
  </si>
  <si>
    <t>EGG PORE SILKY SMOOTH BALM3</t>
  </si>
  <si>
    <t>MAGIC FOOD MANGO HAND BUTTER</t>
  </si>
  <si>
    <t>이지터치붓펜아이라이너3-01</t>
  </si>
  <si>
    <t>EASY TOUCH BRUSH EYELINER 01 BLACK</t>
  </si>
  <si>
    <t>CHEEKTONE SINGLE BLUSHER C04 MOOD ROSE</t>
  </si>
  <si>
    <t>팬더의꿈컨투어스틱01</t>
  </si>
  <si>
    <t>PANDA'S DREAM CONTOUR STICK 01</t>
  </si>
  <si>
    <t>팬더의꿈컨투어스틱03</t>
  </si>
  <si>
    <t>PANDA'S DREAM CONTOUR STICK 03</t>
  </si>
  <si>
    <t>팬더의꿈듀얼립앤치크01</t>
  </si>
  <si>
    <t>PANDA'S DREAM DUAL LIP &amp; CHEEK 01</t>
  </si>
  <si>
    <t>TONY LAB AC CONTROL TONER3</t>
  </si>
  <si>
    <t>TONY LAB AC CONTROL PINK DEEP SPOT3</t>
  </si>
  <si>
    <t>PERFECT EYES LONG KINNY GEL PEN LINER3-2</t>
  </si>
  <si>
    <t>PERFECT EYES LONG KINNY GEL PEN LINER3-1</t>
  </si>
  <si>
    <t>FLORIA BRIGHTENING PEELING GEL3</t>
  </si>
  <si>
    <t>프로클린스모키티슈30_2</t>
  </si>
  <si>
    <t>PRO CLEAN SMOKY CLEANSING TISSUE2</t>
  </si>
  <si>
    <t>PERFECT LIP'S ROUGE INTENSE RD01</t>
  </si>
  <si>
    <t>PERFECT LIP'S ROUGE INTENSE CR01</t>
  </si>
  <si>
    <t>PERFECT LIP'S ROUGE INTENSE BR01</t>
  </si>
  <si>
    <t>LUMONOUS GODDESS AURA BB CREAM 5-01</t>
  </si>
  <si>
    <t>LUMINOUS GODDESS AURA BB CREAM5-02</t>
  </si>
  <si>
    <t>LUMINOUS PURE AURA CC CREAM4</t>
  </si>
  <si>
    <t>플로리아브라이트닝폼클렌저3</t>
  </si>
  <si>
    <t>FLORIA BRIGHTENING FOAM CLEANSER 3</t>
  </si>
  <si>
    <t>플로리아뉴트라에너지폼클렌저3</t>
  </si>
  <si>
    <t>FLORIA NUTRA ENERGY FOAM CLEANSER</t>
  </si>
  <si>
    <t>PERFECT LIPS ROUGE INTENSE RD02</t>
  </si>
  <si>
    <t>PERFECT LIPS ROUGE INTENSE PK02</t>
  </si>
  <si>
    <t>PERFECT LIPS ROUGE INTENSE CR02</t>
  </si>
  <si>
    <t>WONDER RICE SMOOTHING TONER</t>
  </si>
  <si>
    <t>TONY LAB AC CONTROL SPOT PATCH3</t>
  </si>
  <si>
    <t>DOUBLE NEEDS PANG PANG MASCARA01</t>
  </si>
  <si>
    <t>DOUBLE NEEDS PANG PANG MASCARA02</t>
  </si>
  <si>
    <t>DOUBLE NEEDS PANG PANG MASCARA03</t>
  </si>
  <si>
    <t>CLEAN DEW ALOE FOAM CLEANSER2</t>
  </si>
  <si>
    <t>CLEAN DEW BLUEBERRY FOAM CLEANSER2</t>
  </si>
  <si>
    <t>TACO PORE BUBBLE PORE PACK</t>
  </si>
  <si>
    <t>DELIGHT TONY TINT 01</t>
  </si>
  <si>
    <t>DELIGHT TONY TINT 02</t>
  </si>
  <si>
    <t>DELIGHT TONY TINT 03</t>
  </si>
  <si>
    <t>팬더의꿈아이패치2</t>
  </si>
  <si>
    <t>PANDA’S DREAM EYE PATCH</t>
  </si>
  <si>
    <t>CRYSTAL SINGLE EYE SHADOW M02 GINGER BEIGE</t>
  </si>
  <si>
    <t>WONDER CERAMIDE MOCCHI TONER</t>
  </si>
  <si>
    <t>I'M LEMON MASK SHEET - BRIGHTENING</t>
  </si>
  <si>
    <t>I'M POMEGRANATE MASK SHEET - ELASTICITY</t>
  </si>
  <si>
    <t>I'M ALOE MASK SHEET – MOISTURIZING</t>
  </si>
  <si>
    <t>I'M TEA TREE MASK SHEET – CALMING</t>
  </si>
  <si>
    <t>I'M RICE MASK SHEET - BRIGHTENING</t>
  </si>
  <si>
    <t>I'M AVOCADO MASK SHEET – NUTRITION</t>
  </si>
  <si>
    <t>I'M RED WINE MASK SHEET – PORE CARE</t>
  </si>
  <si>
    <t>I'M BROCCOLI MASK SHEET – VITALITY</t>
  </si>
  <si>
    <t>I'M TOMATO MASK – SKIN GLOW</t>
  </si>
  <si>
    <t>I'M MAKGEOLLI MASK SHEET-SKIN PURIFYING</t>
  </si>
  <si>
    <t>I'M SEAWEEDS MASK SHEET –PURIFYING</t>
  </si>
  <si>
    <t>[해외]미니체리토마토립밤</t>
  </si>
  <si>
    <t>BACKGEL MIRACLE FIT SUPER PROOF LINER01</t>
  </si>
  <si>
    <t>BACKGEL MIRACLE FIT SUPER PROOF LINER02</t>
  </si>
  <si>
    <t>BACKGEL MIRACLE FIT SUPER PROOF LINER03</t>
  </si>
  <si>
    <t>THE CHOK CHOK GREEN TEA WATERY ESSENCE3</t>
  </si>
  <si>
    <t>THE CHOK CHOK GREEN TEA WATERY SKIN3</t>
  </si>
  <si>
    <t>THE CHOK CHOK GREEN TEA WATERY LOTION3</t>
  </si>
  <si>
    <t>퍼펙트아이즈무드아이팔레트03</t>
  </si>
  <si>
    <t>더촉촉그린티폼클렌저</t>
  </si>
  <si>
    <t>THE CHOK CHOK GREEN TEA FOAM</t>
  </si>
  <si>
    <t>TONY LAB AC CONTROL BUBBLE FOAM CLEANSER</t>
  </si>
  <si>
    <t>[해외]미니베리립밤체리</t>
  </si>
  <si>
    <t>LUMINOUS PERFUME FACE POWDER4-01</t>
  </si>
  <si>
    <t>시어버터 촉촉 페이스&amp;바디크림</t>
  </si>
  <si>
    <t>SHEA BUTTER CHOK CHOK FACE&amp;BODY CREAM</t>
  </si>
  <si>
    <t>PERSONAL HAIR STYLE PUFF NATUREL BROWN</t>
  </si>
  <si>
    <t>[해외]미니피치립밤</t>
  </si>
  <si>
    <t>THE CHOK CHOK GREEN TEA CLEANSING TISSUE</t>
  </si>
  <si>
    <t>TONYLAB AC CONTROL ACNE FOAM 4</t>
  </si>
  <si>
    <t>[해외]미니베리립밤블루베리</t>
  </si>
  <si>
    <t>LIPTONE GET IT TINT S01 BABY CORAL</t>
  </si>
  <si>
    <t>LIPTONE GET IT TINT S02 SPICY RUBY</t>
  </si>
  <si>
    <t>LIPTONE GET IT TINT S04 RED HOT</t>
  </si>
  <si>
    <t>LIPTONE GET IT TINT S05 OH MY ROSE</t>
  </si>
  <si>
    <t>LIPTONE GET IT TINT S06 CHILI PEPPER</t>
  </si>
  <si>
    <t>더블커버파운데이션P02</t>
  </si>
  <si>
    <t>DOUBLE COVER FOUNDATION P02</t>
  </si>
  <si>
    <t>더블커버파운데이션Y02</t>
  </si>
  <si>
    <t>DOUBLE COVER FOUNDATION Y02</t>
  </si>
  <si>
    <t>데일리프레쉬마스크시트알로에</t>
  </si>
  <si>
    <t>DAILY FRESH MASK SHEET ALOE</t>
  </si>
  <si>
    <t>BODY WITH FEMININE SECRET WASH</t>
  </si>
  <si>
    <t>THE BLACK TEA SKIN CARE 2 SET</t>
  </si>
  <si>
    <t>THE BLACK TEA SKIN CARE 3 SET2</t>
  </si>
  <si>
    <t>PERSONAL HAIR CURE ARGAN ESSENTIAL MIST</t>
  </si>
  <si>
    <t>THE GREEN TEA AMPOULE MIST 150</t>
  </si>
  <si>
    <t>PRO CLEAN SMOKY LIP &amp; EYE REMOVER 100_3</t>
  </si>
  <si>
    <t>WONDER ALOE CHOK CHOK MASK SHEET2</t>
  </si>
  <si>
    <t>퍼펙트아이즈무드아이팔레트02</t>
  </si>
  <si>
    <t>PERFECT EYES MOOD EYE PALETTE 02</t>
  </si>
  <si>
    <t>퍼펙트아이즈무드아이팔레트01</t>
  </si>
  <si>
    <t>PERFECT EYES MOOD EYE PALETTE 01</t>
  </si>
  <si>
    <t>BACK GEL SKINNY TOUCH GEL LINER 01</t>
  </si>
  <si>
    <t>BACK GEL SKINNY TOUCH GEL LINER 02</t>
  </si>
  <si>
    <t>BACK GEL SKINNY TOUCH GEL LINER 03</t>
  </si>
  <si>
    <t>립마켓 시럽 틴트01</t>
  </si>
  <si>
    <t>LIPMARKET SYRUP TINT 01</t>
  </si>
  <si>
    <t>립마켓 시럽 틴트02</t>
  </si>
  <si>
    <t>LIPMARKET SYRUP TINT 02</t>
  </si>
  <si>
    <t>립마켓 시럽 틴트03</t>
  </si>
  <si>
    <t>LIPMARKET SYRUP TINT 03</t>
  </si>
  <si>
    <t>립마켓 시럽 틴트04</t>
  </si>
  <si>
    <t>LIPMARKET SYRUP TINT 04</t>
  </si>
  <si>
    <t>립마켓 시럽 틴트05</t>
  </si>
  <si>
    <t>LIPMARKET SYRUP TINT 05</t>
  </si>
  <si>
    <t>립마켓 시럽 틴트06</t>
  </si>
  <si>
    <t>LIPMARKET SYRUP TINT 06</t>
  </si>
  <si>
    <t>립마켓 시럽 틴트07</t>
  </si>
  <si>
    <t>LIPMARKET SYRUP TINT 07</t>
  </si>
  <si>
    <t>립마켓 시럽 틴트08</t>
  </si>
  <si>
    <t>LIPMARKET SYRUP TINT 08</t>
  </si>
  <si>
    <t>더블에센스 파운데이션 P02</t>
  </si>
  <si>
    <t>더블에센스 파운데이션 Y01</t>
  </si>
  <si>
    <t>더블에센스 파운데이션 Y02</t>
  </si>
  <si>
    <t>더블에센스 파운데이션 P01</t>
  </si>
  <si>
    <t>더블에센스 쿠션 03웜베이지</t>
  </si>
  <si>
    <t>DOUBLE ESSENCE CUSHION 03</t>
  </si>
  <si>
    <t>더블에센스 쿠션 02스킨베이지</t>
  </si>
  <si>
    <t>DOUBLE ESSENCE CUSHION 02</t>
  </si>
  <si>
    <t>더블에센스 쿠션 01바닐라베이지</t>
  </si>
  <si>
    <t>DOUBLE ESSENCE CUSHION 01</t>
  </si>
  <si>
    <t>스트리트컬쳐멀티팔레트01</t>
  </si>
  <si>
    <t>PERFECT STYLE STREET CULTURE MULTI PALETTE 01 CHRRY BLOSSOM STREET</t>
  </si>
  <si>
    <t>[리필] 더블에센스 쿠션 02</t>
  </si>
  <si>
    <t>[리필] 더블에센스 쿠션 03</t>
  </si>
  <si>
    <t>[리필] 더블에센스 쿠션 01</t>
  </si>
  <si>
    <t>[블링캣]파우더치크01코튼코랄</t>
  </si>
  <si>
    <t>[BLING CAT] POWDER CHEEK 01 COTTON CORAL</t>
  </si>
  <si>
    <t>블링캣밸런싱스킨</t>
  </si>
  <si>
    <t>bling cat balancing skin</t>
  </si>
  <si>
    <t>[블링캣] 코튼립스틱02</t>
  </si>
  <si>
    <t>BLING CAT COTTON LIPSTICK 02</t>
  </si>
  <si>
    <t>[블링캣] 코튼립스틱03</t>
  </si>
  <si>
    <t>BLING CAT COTTON LIPSTICK 03</t>
  </si>
  <si>
    <t>[블링캣] 코튼립스틱05</t>
  </si>
  <si>
    <t>BLING CAT COTTON LIPSTICK 05</t>
  </si>
  <si>
    <t>[블링캣] 코튼립스틱07</t>
  </si>
  <si>
    <t>BLING CAT COTTON LIPSTICK 07</t>
  </si>
  <si>
    <t>[블링캣] 코튼립스틱08</t>
  </si>
  <si>
    <t>BLING CAT COTTON LIPSTICK 08</t>
  </si>
  <si>
    <t>[블링캣] 코튼립스틱10</t>
  </si>
  <si>
    <t>[bling cat] cotton lip stick</t>
  </si>
  <si>
    <t>GREEN VITA C GLOW AURA CREAM</t>
  </si>
  <si>
    <t>GREEN VITA C SPARKLING SERUM</t>
  </si>
  <si>
    <t>GREEN VITA C SOOTHING TONER</t>
  </si>
  <si>
    <t>리젠시아옴므스킨케어세트</t>
  </si>
  <si>
    <t>REGENCIA HOMME SKINCARE SET</t>
  </si>
  <si>
    <t>FROM GANGHWA PURE ARTEMISIA ESSENCE</t>
  </si>
  <si>
    <t>그린비타씨수딩에멀전</t>
  </si>
  <si>
    <t>GREEN VITA C SOOTHING EMULSION</t>
  </si>
  <si>
    <t>GREEN VITA C GEL CREAM</t>
  </si>
  <si>
    <t>DERMA MASTERLAB CICA CLEAR PADS</t>
  </si>
  <si>
    <t>더마마스터랩시카선플루이드</t>
  </si>
  <si>
    <t>DERMA MASTERLAB CICA SUN FLUID</t>
  </si>
  <si>
    <t>원더세라마이드모찌수분크림</t>
  </si>
  <si>
    <t>WONDER CERAMIDE MOCCHI WATER CREAM</t>
  </si>
  <si>
    <t>BACK GEL HITECH FLAT LINER 01</t>
  </si>
  <si>
    <t>BACK GEL HITECH FLAT LINER 02</t>
  </si>
  <si>
    <t>PRESTIGE JEJU SNAIL 3 SET2</t>
  </si>
  <si>
    <t>PEACH HAND CREAM4</t>
  </si>
  <si>
    <t>[해외]미니그린애플립밤</t>
  </si>
  <si>
    <t>TAKOPORE SEBUM SSOK SSOK PEEL OFF PACK2</t>
  </si>
  <si>
    <t>THE CHOK CHOK GREEN TEA CLEANSING WATER 700ml</t>
  </si>
  <si>
    <t>THE CHOK CHOK GREEN TEA CLEANSING WATER 500ml</t>
  </si>
  <si>
    <t>[해외]아임러블리피치핸드마스크</t>
  </si>
  <si>
    <t>I'M LOVELY PEACH HAND MASK</t>
  </si>
  <si>
    <t>[해외]아임러블리피치풋마스크</t>
  </si>
  <si>
    <t>I'M LOVELY PEACH FOOT MASK</t>
  </si>
  <si>
    <t>프롬강화맑은약쑥리얼클렌징폼</t>
  </si>
  <si>
    <t>FROM GANGHWA ARTEMISIA REAL FOAM</t>
  </si>
  <si>
    <t>WONDER TEA TREE PORE FRESH TONER</t>
  </si>
  <si>
    <t>PERFECT EYES AIR TENSION MASCARA02</t>
  </si>
  <si>
    <t>PERFECT EYES AIR TENSION MASCARA01</t>
  </si>
  <si>
    <t>DERMA MASTERLAB CICA MILD FOAM CLEANSER</t>
  </si>
  <si>
    <t>WONDER ONESHOTONEKILL FOOT PEELING PACK</t>
  </si>
  <si>
    <t>ARTEMISIA TWO LAYERING CALMING CREAM</t>
  </si>
  <si>
    <t>LIP MARKET VELVET SMUDGING TINT 01</t>
  </si>
  <si>
    <t>LIP MARKET VELVET SMUDGING TINT 03</t>
  </si>
  <si>
    <t>Fragrance Garden British Vanilla Shower COLOGNE</t>
  </si>
  <si>
    <t>Fragrance Garden Versailles Rose Shower COLOGNE</t>
  </si>
  <si>
    <t>타코포어숯범벅클리어마스크팩</t>
  </si>
  <si>
    <t>TAKOPORE CHARCOAL CLEAR MASK PACK</t>
  </si>
  <si>
    <t>[심플라스트]기름종이파우더</t>
  </si>
  <si>
    <t>[심플라스트]포어프라이머</t>
  </si>
  <si>
    <t>[심플라스트]톤업베이스01그린</t>
  </si>
  <si>
    <t>SIMPLAST TONE UP BASE 01 GREEN</t>
  </si>
  <si>
    <t>[심플라스트]글로우프라이머</t>
  </si>
  <si>
    <t>[심플라스트]톤업베이스02라벤더</t>
  </si>
  <si>
    <t>SIMPLAST TONE UP BASE 02PURE LAVENDER</t>
  </si>
  <si>
    <t>플로리아뉴트라에너지크림마스크</t>
  </si>
  <si>
    <t>FLORIA NUTRA ENERGY CREAM WRAPPING MASK</t>
  </si>
  <si>
    <t>ATOBIOTICS ALL-IN ONE CREAM</t>
  </si>
  <si>
    <t>[심플라스트]쉴드픽서</t>
  </si>
  <si>
    <t>REGENCIA HOMME TONER 5</t>
  </si>
  <si>
    <t>REGENCIA HOMME MULTI FLUID 7</t>
  </si>
  <si>
    <t>[해외]갈락토미세스라이트</t>
  </si>
  <si>
    <t>INTENSE CARE GALACTOMYCES LIGHT ESSENCE</t>
  </si>
  <si>
    <t>SCENT OF THE DAY HAND CREAM SO FRESH</t>
  </si>
  <si>
    <t>SCENT OF THE DAY HAND CREAM SO COOL</t>
  </si>
  <si>
    <t>SCENT OF THE DAY HAND CREAM SO SWEET</t>
  </si>
  <si>
    <t>SCENT OF THE DAY HAND CREAM SO COZY</t>
  </si>
  <si>
    <t>SCENT OF THE DAY HAND CREAM SO ROMANTIC</t>
  </si>
  <si>
    <t>KISS LOVER STYLE_M RD 04 ROSE MARSALA</t>
  </si>
  <si>
    <t>KISS LOVER STYLE_S PK 02 PEONY PINK</t>
  </si>
  <si>
    <t>KISS LOVER STYLE_S RD 04 APPLE RED</t>
  </si>
  <si>
    <t>WONDER MOISTURISING HAND LOTION</t>
  </si>
  <si>
    <t>KISS LOVER STYLE_S PK 05 MOOD ROSE</t>
  </si>
  <si>
    <t>KISS LOVER STYLE_S CR 02 MILKY PEACH</t>
  </si>
  <si>
    <t>WONDER CERAMIDE MOCCHI INTENSE CREAM</t>
  </si>
  <si>
    <t>알로에촉촉핸드겔300ml</t>
  </si>
  <si>
    <t>ALOE CHOK CHOK HAND GEL 300ML</t>
  </si>
  <si>
    <t>알로에촉촉핸드겔</t>
  </si>
  <si>
    <t>ALOE CHOK CHOK HAND GEL</t>
  </si>
  <si>
    <t>[ROTD]LIP AMRKET VELVET SMUDGING TINT 04</t>
  </si>
  <si>
    <t>[ROTD]LIP AMRKET VELVET SMUDGING TINT 05</t>
  </si>
  <si>
    <t>[ROTD]LIP AMRKET VELVET SMUDGING TINT 06</t>
  </si>
  <si>
    <t>INTENSE CARE GOLD 24K SNAIL LIP TREATMENT STICK</t>
  </si>
  <si>
    <t>THE SHOCKING LIP BLUR 01</t>
  </si>
  <si>
    <t>THE SHOCKING LIP BLUR 02</t>
  </si>
  <si>
    <t>THE SHOCKING LIP BLUR 03</t>
  </si>
  <si>
    <t>THE SHOCKING LIP BLUR 04</t>
  </si>
  <si>
    <t>THE SHOCKING LIP BLUR 05</t>
  </si>
  <si>
    <t>THE SHOCKING LIP STICK VELVET 01</t>
  </si>
  <si>
    <t>THE SHOCKING LIP STICK VELVET 02</t>
  </si>
  <si>
    <t>THE SHOCKING LIP STICK VELVET 03</t>
  </si>
  <si>
    <t>THE SHOCKING LIP STICK VELVET 04</t>
  </si>
  <si>
    <t>THE SHOCKING LIP STICK VELVET 05</t>
  </si>
  <si>
    <t>PUMPKIN JUICE HALF CREAM</t>
  </si>
  <si>
    <t>PUMPKIN JUICE HALF MASSAGE FOAM CLEANSER</t>
  </si>
  <si>
    <t>바이오이엑스셀토닝유브이솔루션</t>
  </si>
  <si>
    <t>BIO EX CELL TONING UV SOLUTION</t>
  </si>
  <si>
    <t>스파클아이글리터06스태리브라운</t>
  </si>
  <si>
    <t>PERFECT EYES SPARKLE GLITTER 06</t>
  </si>
  <si>
    <t>셀펩토너에멀전50ML*2</t>
  </si>
  <si>
    <t>BIO EX CELL PEPTIDE SKIN CARE SET</t>
  </si>
  <si>
    <t>[해외]그린비타씨수딩토너50ml</t>
  </si>
  <si>
    <t>[해외]그린비타씨수딩에멀전50ml</t>
  </si>
  <si>
    <t>[해외]그린비타씨스파클링세럼30ml</t>
  </si>
  <si>
    <t>[해외]그린비타씨워터젤크림15ml</t>
  </si>
  <si>
    <t>GREEN VITA C WATER GEL CREAM</t>
  </si>
  <si>
    <t>KISS LOVER STYLE PK04 MILLKY PINK</t>
  </si>
  <si>
    <t>KISS LOVER STYLE PK07 DISCO PINK</t>
  </si>
  <si>
    <t>토니모리세니타이저(스프레이)85ml</t>
  </si>
  <si>
    <t>SANITIZER SPRAY</t>
  </si>
  <si>
    <t>KISS LOVER STYLE_S RD 02 BLOOD RED</t>
  </si>
  <si>
    <t>무드아이팔레트08쇼킹무드</t>
  </si>
  <si>
    <t>PERFECT EYES MOOD EYE PALETTE 08 SHOCKING MOOD</t>
  </si>
  <si>
    <t>[전략]제주스네일에센스기획세트</t>
  </si>
  <si>
    <t>JEJU SNAIL ESSENCE SPECIAL SET</t>
  </si>
  <si>
    <t>THE SHOCKING TONE UP COVER</t>
  </si>
  <si>
    <t>TOMATOX MAGIC MASSAGE PACK 4</t>
  </si>
  <si>
    <t>REFILL THE SHOCKING CUSHION EXTREME 01</t>
  </si>
  <si>
    <t>REFILL THE SHOCKING CUSHION EXTREME 02</t>
  </si>
  <si>
    <t>REFILL THE SHOCKING CUSHION WATERFULL 01</t>
  </si>
  <si>
    <t>REFILL THE SHOCKING CUSHION WATERFULL 02</t>
  </si>
  <si>
    <t>REFILL THE SHOCKING CUSHION GLOW 01</t>
  </si>
  <si>
    <t>REFILL THE SHOCKING CUSHION GLOW 02</t>
  </si>
  <si>
    <t>REFILL THE SHOCKING CUSHION TONE UP</t>
  </si>
  <si>
    <t>REFILL THE SHOCKING CUSHION TROUBLE 01</t>
  </si>
  <si>
    <t>REFILL THE SHOCKING CUSHION TROUBLE 02</t>
  </si>
  <si>
    <t>REFILL THE SHOCKING CUSHION SEBUM 01</t>
  </si>
  <si>
    <t>REFILL THE SHOCKING CUSHION SEBUM 02</t>
  </si>
  <si>
    <t>BIO EX CELL HYALURONIC VOLUME CAPSULE</t>
  </si>
  <si>
    <t>BIO EX CELL RENEW COLLAGEN CAPSULE</t>
  </si>
  <si>
    <t>[해외]워터멜론수딩젤크림</t>
  </si>
  <si>
    <t>WATERMELON SOOTHING GEL CREAM</t>
  </si>
  <si>
    <t>[대용량]더촉촉그린티수분크림</t>
  </si>
  <si>
    <t>THE CHOK CHOK GREEN TEA WATERY CREAM 100</t>
  </si>
  <si>
    <t>원더민트기름종이토너</t>
  </si>
  <si>
    <t>WONDER MINT OIL PAPER TONER</t>
  </si>
  <si>
    <t>ENERGY 24 MENS MOISTURE ESSENCE</t>
  </si>
  <si>
    <t>ENERGY 24 MEN'S FOAM AND SHAVING CLEANSE</t>
  </si>
  <si>
    <t>ENERGY 24 MEN'S ALLINONE QUICK SKIN WASH</t>
  </si>
  <si>
    <t>ENERGY 24 MENS SUPER HOLDING WATER SPARY</t>
  </si>
  <si>
    <t>THE SHOCKING PACT FIX COVER 01</t>
  </si>
  <si>
    <t>THE SHOCKING PACT FIX COVER 02</t>
  </si>
  <si>
    <t>더쇼킹빔글리터01다이아몬드닷</t>
  </si>
  <si>
    <t>The Shocking Beam Glitter 01 Diamond Dot</t>
  </si>
  <si>
    <t>더쇼킹빔글리터02라이트잼</t>
  </si>
  <si>
    <t>The Shocking Beam Glitter 02 Light Jam</t>
  </si>
  <si>
    <t>더쇼킹빔글리터03썬더밤</t>
  </si>
  <si>
    <t>The Shocking Beam Glitter 03 Thunder Bomb</t>
  </si>
  <si>
    <t>더쇼킹빔글리터04글리터리슈가</t>
  </si>
  <si>
    <t>The Shocking Beam Glitter 04 Glittery Sugar</t>
  </si>
  <si>
    <t>더쇼킹립스틱글로우01라이크하트</t>
  </si>
  <si>
    <t>THE SHOCKING LIPSTICK GLOW 01LIKE HEART</t>
  </si>
  <si>
    <t>더쇼킹립스틱글로우02모어앤모어</t>
  </si>
  <si>
    <t>THE SHOCKING LIPSTICK GLOW 02 MORE AND MORE</t>
  </si>
  <si>
    <t>더쇼킹립스틱글로우03넥스트투미</t>
  </si>
  <si>
    <t>THE SHOCKING LIPSTICK GLOW 03NEXT TO ME</t>
  </si>
  <si>
    <t>더쇼킹립스틱글로우04워치아웃</t>
  </si>
  <si>
    <t>THE SHOCKING LIPSTICK GLOW 04 WATCH OUT</t>
  </si>
  <si>
    <t>더쇼킹립스틱글로우05쿨아웃</t>
  </si>
  <si>
    <t>THE SHOCKING LIPSTICK GLOW 05 COOL OUT</t>
  </si>
  <si>
    <t>더그린티트루바이옴수분클렌징워터</t>
  </si>
  <si>
    <t>THE GREEN TEA TRUE BIOME WATERY CLEANSING WATER</t>
  </si>
  <si>
    <t>더그린티트루바이옴수분미스트</t>
  </si>
  <si>
    <t>THEGREENTEATRUEBIOMEWATERYMIST</t>
  </si>
  <si>
    <t>더그린티트루바이옴수분마스크시트</t>
  </si>
  <si>
    <t>THEGREENTEATRUEBIOMEWATERYMASK</t>
  </si>
  <si>
    <t>더그린티트루바이옴수분클렌징오일</t>
  </si>
  <si>
    <t>TheGreenTeaTruebiomeWateryCleansingOil</t>
  </si>
  <si>
    <t>더그린티트루바이옴수분폼클렌저</t>
  </si>
  <si>
    <t>TheGreenTeaTruebiomeWateryfoamcleanser</t>
  </si>
  <si>
    <t>프로폴리스타워베리어아이앰플세럼</t>
  </si>
  <si>
    <t>PROPOLIS TOWER BARRIER EYE AMPOULE SERUM</t>
  </si>
  <si>
    <t>프로폴리스타워베리어멜팅클렌징밤</t>
  </si>
  <si>
    <t>PROPOLIS TOWER BARRIER MELTING CELANSING BALM</t>
  </si>
  <si>
    <t>TONYMOLY PERFECT LIPS ROUGE GLOSS 06</t>
  </si>
  <si>
    <t>PERFECT LIPS ROUGE INTENSE CR04CORAL WAV</t>
  </si>
  <si>
    <t>PERFECT LIPS ROUGE INTENSE PK03 ESSENTIA</t>
  </si>
  <si>
    <t>SHEA BUTTER CHOKCHOK BODY CREAM</t>
  </si>
  <si>
    <t>투엑스알콜라겐스킨</t>
  </si>
  <si>
    <t>2X® COLLAGEN SKIN</t>
  </si>
  <si>
    <t>투엑스알콜라겐에멀전</t>
  </si>
  <si>
    <t>2X® COLLAGEN EMULSION</t>
  </si>
  <si>
    <t>투엑스알콜라겐앰플</t>
  </si>
  <si>
    <t>2X® COLLAGEN AMPOULE</t>
  </si>
  <si>
    <t>알로에퐁당수분가득아이스쿨러</t>
  </si>
  <si>
    <t>ALOE PONGDANG WATERY ICE COOLER</t>
  </si>
  <si>
    <t>더그린티트루바이옴수분필링젤</t>
  </si>
  <si>
    <t>THEGREENTEATRUEBIOMEWATERYPEELINGGEL</t>
  </si>
  <si>
    <t>삼초(草)블레미쉬AC스팟패치</t>
  </si>
  <si>
    <t>Three-herb Blemish AC Spot Patch</t>
  </si>
  <si>
    <t>삼초(草)블레미쉬아크네버블폼</t>
  </si>
  <si>
    <t>Three-herb Blemish AC Bubble Foam</t>
  </si>
  <si>
    <t>에이지플로리아링클퍼펙트토너</t>
  </si>
  <si>
    <t>Age Floria Wrinkle Perfect Toner</t>
  </si>
  <si>
    <t>에이지플로리아링클퍼펙트에멀전</t>
  </si>
  <si>
    <t>Age Floria Wrinkle Perfect Emulsion</t>
  </si>
  <si>
    <t>에이지플로리아링클퍼펙트탄력크림</t>
  </si>
  <si>
    <t>Age Floria Wrinkle Perfect Firming Cream</t>
  </si>
  <si>
    <t>에이지플로리아링클퍼펙트아이포페이스크림</t>
  </si>
  <si>
    <t>Age Floria Wrinkle Perfect Eye Cream</t>
  </si>
  <si>
    <t>에이지플로리아링클퍼펙트윤곽앰플세트</t>
  </si>
  <si>
    <t>Age Floria Wrinkle Perfect Ampoule set</t>
  </si>
  <si>
    <t>아토아미노단백질보습밀크폼</t>
  </si>
  <si>
    <t>ATOAMINOPROTEINMILKFOAM</t>
  </si>
  <si>
    <t>아토아미노단백질민감로션</t>
  </si>
  <si>
    <t>ATOAMINOPROTEINSENSITIVELOTION</t>
  </si>
  <si>
    <t>아토아미노단백질민감크림</t>
  </si>
  <si>
    <t>ATOAMINOPROTEINSENSITIVECREAM</t>
  </si>
  <si>
    <t>아토아미노단백질약산성토너</t>
  </si>
  <si>
    <t>ATOAMINOPROTEINPHTONER</t>
  </si>
  <si>
    <t>아토아미노단백질보습수딩젤</t>
  </si>
  <si>
    <t>ATOAMINOPROTEINMOISTURESOOTHINGGEL</t>
  </si>
  <si>
    <t>마이루미너스내추럴글로우비비01</t>
  </si>
  <si>
    <t>MY LUMINOUS NATURAL GLOW BB 01</t>
  </si>
  <si>
    <t>마이루미너스내추럴글로우비비02</t>
  </si>
  <si>
    <t>MY LUMINOUS NATURAL GLOW BB 02</t>
  </si>
  <si>
    <t>마이루미너스오로라글로우빔</t>
  </si>
  <si>
    <t>MY LUMINOUS AURORA GLOW BEAM</t>
  </si>
  <si>
    <t>마이루미너스픽싱글로우미스트</t>
  </si>
  <si>
    <t>MY LUMINOUS FIXING GLOW MIST</t>
  </si>
  <si>
    <t>마이 루미너스 내추럴 글로우 파우더</t>
  </si>
  <si>
    <t>MY LUMINOUS NATURAL GLOW POWDER</t>
  </si>
  <si>
    <t>더쇼킹틴티드립밤01베일핑크</t>
  </si>
  <si>
    <t>THE SHOCKING TINTED LIP BALM 01VEIL PINK</t>
  </si>
  <si>
    <t>더쇼킹틴티드립밤02베일코랄</t>
  </si>
  <si>
    <t>THE SHOCKING TINTED LIP BALM 02VEIL CORAL</t>
  </si>
  <si>
    <t>더쇼킹틴티드립밤03베일레드</t>
  </si>
  <si>
    <t>THE SHOCKING TINTED LIP BALM 03VEIL RED</t>
  </si>
  <si>
    <t>더쇼킹틴티드립밤04베일로즈</t>
  </si>
  <si>
    <t>THE SHOCKING TINTED LIP BALM04 VEIL ROSE</t>
  </si>
  <si>
    <t>더쇼킹틴티드립밤05스파클핑크</t>
  </si>
  <si>
    <t>THE SHOCKING TINTED LIP  BALM05 SPARKLE</t>
  </si>
  <si>
    <t>닥터스칼렛비오틴안티헤어로스샴푸</t>
  </si>
  <si>
    <t>DR.SCARLETBiotinAntiHairLossShampoo</t>
  </si>
  <si>
    <t>닥터스칼렛비오틴안티헤어로스앰플트리트먼트</t>
  </si>
  <si>
    <t>DR.SCARLETBiotinAmpouleTreatment</t>
  </si>
  <si>
    <t>닥터스칼렛비오틴스칼프헤어토닉</t>
  </si>
  <si>
    <t>DR.SCARLETBiotinScalpHairTonic</t>
  </si>
  <si>
    <t>원더티트리딥클렌징오일</t>
  </si>
  <si>
    <t>WONDER TEA TREE DEEP CLEANSING OIL</t>
  </si>
  <si>
    <t>[M]골드24K스네일겔마스크</t>
  </si>
  <si>
    <t>APIEU#8-0001</t>
  </si>
  <si>
    <t>A'PIEU JUICY-PANG_WATER_TINT_[BE01]</t>
  </si>
  <si>
    <t>A'PIEU JUICY-PANG_WATER_TINT_[CR01]</t>
  </si>
  <si>
    <t>A'PIEU JUICY-PANG_WATER_TINT_[CR02]</t>
  </si>
  <si>
    <t>A'PIEU JUICY-PANG_WATER_TINT_[RD01]</t>
  </si>
  <si>
    <t>A'PIEU JUICY-PANG_WATER_TINT_[PK01]</t>
  </si>
  <si>
    <t>A'PIEU JUICY-PANG_WATER_TINT_[PK02]</t>
  </si>
  <si>
    <t>A'PIEU WONDER_TENSION_PACT_PPOSONG_[NO.21]</t>
  </si>
  <si>
    <t>A'PIEU WONDER_TENSION_PACT_PPOSONG_[NO.23]</t>
  </si>
  <si>
    <t>A'PIEU WONDER_TENSION_PACT_MOIST_[NO.21]</t>
  </si>
  <si>
    <t>A'PIEU WONDER_TENSION_PACT_MOIST_[NO.23]</t>
  </si>
  <si>
    <t>A'PIEU WONDER_TENSION_PACT_PERFECT COVER_[NO.21]</t>
  </si>
  <si>
    <t>A'PIEU WONDER_TENSION_PACT_PERFECT COVER_[NO.23]</t>
  </si>
  <si>
    <t>A'PIEU WONDER_TENSION_PACT_MOIST_[NO.23]_REFILL</t>
  </si>
  <si>
    <t>A'PIEU WONDER_TENSION_PACT_PPOSONG_[NO.23]_REFILL</t>
  </si>
  <si>
    <t>A'PIEU FIRST_GLOW_SERUM_[NO.1]</t>
  </si>
  <si>
    <t>A'PIEU START_UP_PORE_PRIMER</t>
  </si>
  <si>
    <t>A'PIEU WONDER_TENSION_PACT_AMPOULE_[NO.21]</t>
  </si>
  <si>
    <t>A'PIEU WONDER_TENSION_PACT_AMPOULE_[NO.23]</t>
  </si>
  <si>
    <t>A'PIEU LUSTER-LIGHTING_BB_CREAM_[NO.23]</t>
  </si>
  <si>
    <t>A'PIEU 24/7_MIST_FIXER</t>
  </si>
  <si>
    <t>A'PIEU MINERAL_LIP&amp;EYE_REMOVER_[EAU-MARINE]</t>
  </si>
  <si>
    <t>A'PIEU MINERAL_LIP&amp;EYE_REMOVER_[SWEET_ROSE]</t>
  </si>
  <si>
    <t>A'PIEU MINERAL_LIP&amp;EYE_REMOVER_[PURE_WATER]</t>
  </si>
  <si>
    <t>A'PIEU MINERAL_LIP&amp;EYE_REMOVER_LARGE_VOLUME_[EAU-MARINE]</t>
  </si>
  <si>
    <t>A'PIEU MINERAL_LIP&amp;EYE_REMOVER_LARGE_VOLUME_[SWEET_ROSE]</t>
  </si>
  <si>
    <t>A'PIEU MADECASSOSIDE_MOISTURE_GEL_CREAM</t>
  </si>
  <si>
    <t>A'PIEU REAL_AMPOULE_MASK_MADECASSOSIDE</t>
  </si>
  <si>
    <t>A'PIEU COVER-PANG_FOUNDATION_[N13]</t>
  </si>
  <si>
    <t>A'PIEU COVER-PANG_FOUNDATION_[W21]</t>
  </si>
  <si>
    <t>A'PIEU COVER-PANG_FOUNDATION_[C21]</t>
  </si>
  <si>
    <t>A'PIEU COVER-PANG_FOUNDATION_[N23]</t>
  </si>
  <si>
    <t>A'PIEU TONE_UP_PANG_BASE_35g_[PINK]</t>
  </si>
  <si>
    <t>A'PIEU TONE-UP-PANG_BASE_GREEN_SPF30/PA++</t>
  </si>
  <si>
    <t>A'PIEU COVER-PANG_LONGWEAR_CUSHION_[NO.1]</t>
  </si>
  <si>
    <t>A'PIEU COVER-PANG_LONGWEAR_CUSHION_[NO.2]</t>
  </si>
  <si>
    <t>A'PIEU COVER-PANG_LONGWEAR_CUSHION_[NO.3]</t>
  </si>
  <si>
    <t>A'PIEU COVER-PANG_GLOW_CUSHION_[NO.1]</t>
  </si>
  <si>
    <t>A'PIEU COVER-PANG_GLOW_CUSHION_[NO.2]</t>
  </si>
  <si>
    <t>A'PIEU COVER-PANG_GLOW_CUSHION_[NO.3]</t>
  </si>
  <si>
    <t>A'PIEU COVER-PANG_LONGWEAR_CUSHION_[NO.1]_REFILL</t>
  </si>
  <si>
    <t>A'PIEU COVER-PANG_LONGWEAR_CUSHION_[NO.2]_REFILL</t>
  </si>
  <si>
    <t>A'PIEU COVER-PANG_LONGWEAR_CUSHION_[NO.3]_REFILL</t>
  </si>
  <si>
    <t>A'PIEU COVER-PANG_GLOW_CUSHION_[NO.1]_REFILL</t>
  </si>
  <si>
    <t>A'PIEU COVER-PANG_GLOW_CUSHION_[NO.2]_REFILL</t>
  </si>
  <si>
    <t>A'PIEU COVER-PANG_GLOW_CUSHION_[NO.3]_REFILL</t>
  </si>
  <si>
    <t>A'PIEU TONE-UP-PANG_WAKE_UP_TONE_UP_CREAM_[SNOW]</t>
  </si>
  <si>
    <t>A'PIEU TONE-UP-PANG_WAKE_UP_TONE_UP_CREAM_[ROSY]</t>
  </si>
  <si>
    <t>A'PIEU COVER-PANG_LONGWEAR_CUSHION_SET_[NO.1]</t>
  </si>
  <si>
    <t>A'PIEU COVER-PANG_LONGWEAR_CUSHION_SET_[NO.2]</t>
  </si>
  <si>
    <t>A'PIEU COVER-PANG_LONGWEAR_CUSHION_SET_[NO.3]</t>
  </si>
  <si>
    <t>A'PIEU COVER-PANG_GLOW_CUSHION_SET_[NO.1]</t>
  </si>
  <si>
    <t>A'PIEU COVER-PANG_GLOW_CUSHION_SET_[NO.2]</t>
  </si>
  <si>
    <t>A'PIEU COVER-PANG_ATTENTION_TENSION_MOISTURE_[NO.21]</t>
  </si>
  <si>
    <t>A'PIEU COVER-PANG_ATTENTION_TENSION_MOISTURE_[NO.23]</t>
  </si>
  <si>
    <t>A'PIEU COVER-PANG_ATTENTION_TENSION_MADECASSOCIDE_[NO.21]</t>
  </si>
  <si>
    <t>A'PIEU COVER-PANG_ATTENTION_TENSION_MADECASSOCIDE_[NO.23]</t>
  </si>
  <si>
    <t>A'PIEU COVER-PANG_ATTENTION_TENSION_PERFECT_COVER_[NO.21]</t>
  </si>
  <si>
    <t>A'PIEU COVER-PANG_ATTENTION_TENSION_PERFECT_COVER_[NO.23]</t>
  </si>
  <si>
    <t>A'PIEU SUPER_AIR_FIT_MILD_SUNSCREEN_DAILY_SPF50+/PA++++</t>
  </si>
  <si>
    <t>A'PIEU SUPER_AIR_FIT_MILD_TINTED_SUNSCREEN_01_PINK_SPF50+/PA+++</t>
  </si>
  <si>
    <t>A'PIEU SUPER_AIR_FIT_MILD_SUNSCREEN_HYDRATING_SPF50+/PA++++</t>
  </si>
  <si>
    <t>A'PIEU SUPER_AIR_FIT_MILD_SUNSCREEN_MATTE_SPF50+/PA++++</t>
  </si>
  <si>
    <t>A'PIEU COVER-PANG_LONGWEAR_CONCEALER_[NO.3]</t>
  </si>
  <si>
    <t>A'PIEU COVER-PANG_LONGWEAR_CONCEALER_[NO.2]</t>
  </si>
  <si>
    <t>A'PIEU BORN_TO_BE_MADPROOF_MAKEUP_SETTING_SPRAY</t>
  </si>
  <si>
    <t>A'PIEU FUSIDIUM_TROUBLE_CALMING_TONER</t>
  </si>
  <si>
    <t>A'PIEU FUSIDIUM_TROUBLE_CALMING_CREAM</t>
  </si>
  <si>
    <t>A'PIEU FUSIDIUM_TROUBLE_CALMING_SPOT_GEL</t>
  </si>
  <si>
    <t>A'PIEU FUSIDIUM_CLEAR_SPOT_PATCHES</t>
  </si>
  <si>
    <t>A'PIEU TATTOO-PANG_EYELINER_[BK01]</t>
  </si>
  <si>
    <t>A'PIEU TATTOO-PANG_EYELINER_[BR02]</t>
  </si>
  <si>
    <t>A'PIEU TATTOO_PANG_EYELINER_[BE01]</t>
  </si>
  <si>
    <t>A'PIEU FULL_SHOT_MOOD_PALETTE_[NO.2]</t>
  </si>
  <si>
    <t>A'PIEU FULL_SHOT_MOOD_PALETTE_[NO.1]</t>
  </si>
  <si>
    <t>A'PIEU FULL_SHOT_ROUTINE_EYE_PALETTE_[NO.1]</t>
  </si>
  <si>
    <t>A'PIEU FULL_SHOT_ROUTINE_EYE_PALETTE_[NO.2]</t>
  </si>
  <si>
    <t>A'PIEU FULL_SHOT_ROUTINE_EYE_PALETTE_[NO.3]</t>
  </si>
  <si>
    <t>A'PIEU BORN_TO_BE_MADPROOF_FIXING_MASCARA_LV.1_[NO.01]</t>
  </si>
  <si>
    <t>A'PIEU BORN_TO_BE_MADPROOF_FIXING_MASCARA_LV.1_[NO.02]</t>
  </si>
  <si>
    <t>A'PIEU BORN_TO_BE_MADPROOF_FIXING_MASCARA_LV.2_[NO.01]</t>
  </si>
  <si>
    <t>A'PIEU BORN_TO_BE_MADPROOF_FIXING_MASCARA_LV.2_[NO.02]</t>
  </si>
  <si>
    <t>A'PIEU BORN_TO_BE_MADPROOF_FIXING_MASCARA_LV.3_[NO.01]</t>
  </si>
  <si>
    <t>A'PIEU BORN_TO_BE_MADPROOF_FIXING_MASCARA_LV.3_[NO.02]</t>
  </si>
  <si>
    <t>A'PIEU BORN_TO_BE_MADPROOF_LIQUID_LINER_[NO.01]</t>
  </si>
  <si>
    <t>A'PIEU BORN_TO_BE_MADPROOF_LIQUID_LINER_[NO.02]</t>
  </si>
  <si>
    <t>A'PIEU BORN_TO_BE_MADPROOF_LIQUID_LINER_[NO.03]</t>
  </si>
  <si>
    <t>A'PIEU BORN_TO_BE_MADPROOF_LIQUID_LINER_[NO.04]</t>
  </si>
  <si>
    <t>A'PIEU BORN_TO_BE_MADPRROOF_THIN_PENCIL_LINER_[NO.01]</t>
  </si>
  <si>
    <t>A'PIEU BORN_TO_BE_MADPRROOF_THIN_PENCIL_LINER_[NO.02]</t>
  </si>
  <si>
    <t>A'PIEU BORN_TO_BE_MADPRROOF_THIN_PENCIL_LINER_[NO.03]</t>
  </si>
  <si>
    <t>A'PIEU BORN_TO_BE_MADPRROOF_THIN_PENCIL_LINER_[NO.04]</t>
  </si>
  <si>
    <t>A'PIEU BORN_TO_BE_MAD_MELTING_LIP&amp;EYE_MAKEUP_REMOVER_PADS_&lt;30PCS&gt;</t>
  </si>
  <si>
    <t>A'PIEU BORN_TO_BE_MADPROOF_SKINNY_BROW_PENCIL_[01 DARK BROWN]</t>
  </si>
  <si>
    <t>A'PIEU BORN_TO_BE_MADPROOF_SKINNY_BROW_PENCIL_[02 LIGHT BROWN]</t>
  </si>
  <si>
    <t>A'PIEU_BORN_TO_BE_MADPROOF_SKINNY_BROW_PENCIL_[03 NATURAL BROWN]</t>
  </si>
  <si>
    <t>A'PIEU BORN_TO_BE_MADPROOF_SKINNY_BROW_PENCIL_[04 ASH BROWN]</t>
  </si>
  <si>
    <t>A'PIEU BORN_TO_BE_MADPROOF_BROW_MASCARA_[01 YELLOW BROWN]</t>
  </si>
  <si>
    <t>A'PIEU BORN_TO_BE_MADPROOF_BROW_MASCARA_[02 LIGHT BROWN]</t>
  </si>
  <si>
    <t>A'PIEU BORN_TO_BE_MADPROOF_BROW_MASCARA_[03 NATURAL BROWN]</t>
  </si>
  <si>
    <t>A'PIEU BORN_TO_BE_MADPROOF_BROW_MASCARA_[04 ASH BROWN]</t>
  </si>
  <si>
    <t>A'PIEU FULL_SHOT_MONO_SHADOW_[MBR01]</t>
  </si>
  <si>
    <t>A'PIEU FULL_SHOT_MONO_SHADOW_[MBR02]</t>
  </si>
  <si>
    <t>A'PIEU FULL_SHOT_MONO_SHADOW_[MBR03]</t>
  </si>
  <si>
    <t>A'PIEU FULL_SHOT_MONO_SHADOW_[SBR01]</t>
  </si>
  <si>
    <t>A'PIEU FULL_SHOT_MONO_SHADOW_[SBR02]</t>
  </si>
  <si>
    <t>A'PIEU FULL_SHOT_MONO_SHADOW_[SBR03]</t>
  </si>
  <si>
    <t>A'PIEU FULL_SHOT_MONO_SHADOW_[GBR01]</t>
  </si>
  <si>
    <t>A'PIEU FULL_SHOT_MONO_SHADOW_[GBE01]</t>
  </si>
  <si>
    <t>A'PIEU FULL_SHOT_MONO_SHADOW_[GPK01]</t>
  </si>
  <si>
    <t>A'PIEU FULL_SHOT_MONO_SHADOW_[MCR02]</t>
  </si>
  <si>
    <t>A'PIEU FULL_SHOT_MONO_SHADOW_[MBR06]</t>
  </si>
  <si>
    <t>A'PIEU FULL_SHOT_MONO_SHADOW_[MBR05]</t>
  </si>
  <si>
    <t>A'PIEU FULL_SHOT_MONO_SHADOW_[SBR04]</t>
  </si>
  <si>
    <t>A'PIEU FULL_SHOT_MONO_SHADOW_[GBR02]</t>
  </si>
  <si>
    <t>A'PIEU FULL_SHOT_MONO_SHADOW_[GPK02]</t>
  </si>
  <si>
    <t>A'PIEU FULL_SHOT_HIDDEN_CONTOUR_[NO.1]</t>
  </si>
  <si>
    <t>A'PIEU FULL_SHOT_HIDDEN_CONTOUR_[NO.2]</t>
  </si>
  <si>
    <t>A'PIEU FULL_SHOT_HIDDEN_CONTOUR_[NO.3]</t>
  </si>
  <si>
    <t>A'PIEU FULL_SHOT_GLAM_HIGHLIGHTER_[NO.1]</t>
  </si>
  <si>
    <t>A'PIEU FULL_SHOT_GLAM_HIGHLIGHTER_[NO.2]</t>
  </si>
  <si>
    <t>A'PIEU FULL_SHOT_GLAM_EYE_GLITTER_[01]</t>
  </si>
  <si>
    <t>A'PIEU FULL_SHOT_GLAM_EYE_GLITTER_[02]</t>
  </si>
  <si>
    <t>A'PIEU FULL_SHOT_GLAM_EYE_GLITTER_[03]</t>
  </si>
  <si>
    <t>A'PIEU FULL_SHOT_GLAM_EYE_GLITTER_[04]</t>
  </si>
  <si>
    <t>A'PIEU FULL_SHOT_FULLSTONE_GLITTER_[01_BUY_THE_MOON]</t>
  </si>
  <si>
    <t>A'PIEU FULL_SHOT_FULLSTONE_GLITTER_[02_DIAMOND_RUM]</t>
  </si>
  <si>
    <t>A'PIEU FULL_SHOT_FULLSTONE_GLITTER_[03_10_RINGS]</t>
  </si>
  <si>
    <t>A'PIEU FULL_SHOT_FULLSTONE_GLITTER_[04_GOLD_CARPET]</t>
  </si>
  <si>
    <t>A'PIEU FULL_SHOT_FULLSTONE_GLITTER_[05_RENT_THE_SUN]</t>
  </si>
  <si>
    <t>A'PIEU BORN_TO_BE_MADPROOF_EYE_PENCIL_#_WELL_DONE_[01_MATT_BLACK]</t>
  </si>
  <si>
    <t>A'PIEU BORN_TO_BE_MADPROOF_EYE_PENCIL_#_WELL_DONE_[02_WELL_DONE_BROWN]</t>
  </si>
  <si>
    <t>A'PIEU BORN_TO_BE_MADPROOF_EYE_PENCIL_#_WELL_DONE_[03_MATT_OCHRE]</t>
  </si>
  <si>
    <t>A'PIEU BORN_TO_BE_MADPROOF_EYE_PENCIL_#_WELL_DONE_[04_GLAM_VERMILION]</t>
  </si>
  <si>
    <t>A'PIEU BORN_TO_BE_MADPROOF_EYE_PENCIL_#_WELL_DONE_[05_MATT_CORAL]</t>
  </si>
  <si>
    <t>A'PIEU BORN_TO_BE_MADPROOF_EYE_PENCIL_#_WELL_DONE_[06_GLAM_SIENNA]</t>
  </si>
  <si>
    <t>A'PIEU BORN_TO_BE_MADPROOF_EYE_PENCIL_#_WELL_DONE_[07_CRYSTAL_GLASS]</t>
  </si>
  <si>
    <t>A'PIEU BORN_TO_BE_MADPROOF_EYE_PENCIL_#_WELL_DONE_[08_GOLDEN_TROPHY]</t>
  </si>
  <si>
    <t>A'PIEU DEEP_CLEAN_FOAM_CLEANSER</t>
  </si>
  <si>
    <t>A'PIEU DEEP_CLEAN_FOAM_CLEANSER_&lt;2EA&gt;</t>
  </si>
  <si>
    <t>A'PIEU DEEP_CLEAN_BUBBLE_FOAM</t>
  </si>
  <si>
    <t>A'PIEU DEEP_CLEAN_CLEANSING_WATER</t>
  </si>
  <si>
    <t>A'PIEU DEEP_CLEAN_CLEANSING_OIL</t>
  </si>
  <si>
    <t>A'PIEU AQUA_PEELING_COTTON_SWAB_MILD</t>
  </si>
  <si>
    <t>A'PIEU PEACH_HAND_CREAM</t>
  </si>
  <si>
    <t>A'PIEU PASTEL_BLUSHER_[CR01]</t>
  </si>
  <si>
    <t>A'PIEU PASTEL_BLUSHER_[VL01]</t>
  </si>
  <si>
    <t>A'PIEU PASTEL_BLUSHER_[PK03]</t>
  </si>
  <si>
    <t>A'PIEU PASTEL_BLUSHER_[CR02]</t>
  </si>
  <si>
    <t>A'PIEU PASTEL_BLUSHER_[CR03]</t>
  </si>
  <si>
    <t>A'PIEU PASTEL_BLUSHER_[PK04]</t>
  </si>
  <si>
    <t>A'PIEU AQUA_PEELING_COTTON_SWAB_INTENSIVE</t>
  </si>
  <si>
    <t>A'PIEU GRAPEFRUIT_HAND_CREAM</t>
  </si>
  <si>
    <t>A'PIEU PORE_DEEP_CLEAR_BLACK_CHARCOAL_MASK</t>
  </si>
  <si>
    <t>A'PIEU MY_SKIN-FIT_SHEET_MASK_[SEA BUCKTHORN]</t>
  </si>
  <si>
    <t>A'PIEU MY_SKIN-FIT_SHEET_MASK_[BROCCOLI]</t>
  </si>
  <si>
    <t>A'PIEU MILK_ONE-PACK_[MILK]</t>
  </si>
  <si>
    <t>A'PIEU MILK_ONE-PACK_[STRAWBERRY]</t>
  </si>
  <si>
    <t>A'PIEU MILK_ONE-PACK_[CHOCOLATE]</t>
  </si>
  <si>
    <t>A'PIEU MILK_ONE-PACK_[GREEN_TEA]</t>
  </si>
  <si>
    <t>A'PIEU MILK_ONE-PACK_[COFFEE_MILK]</t>
  </si>
  <si>
    <t>A'PIEU MILK_ONE-PACK_[COCONUT_MILK]</t>
  </si>
  <si>
    <t>A'PIEU DEEP_CLEAN_FOAM_CLEANSER_[MOIST]</t>
  </si>
  <si>
    <t>A'PIEU MADECASSOSIDE_FLUID</t>
  </si>
  <si>
    <t>A'PIEU PASTEL_BLUSHER_[OR04]</t>
  </si>
  <si>
    <t>A'PIEU PASTEL_BLUSHER_[RD01]</t>
  </si>
  <si>
    <t>A'PIEU UGLY_CUTICLE_CREAM</t>
  </si>
  <si>
    <t>A'PIEU SILVER_FOIL_PACK</t>
  </si>
  <si>
    <t>A'PIEU MILK_ONE-PACK_[BANANA]</t>
  </si>
  <si>
    <t>A'PIEU REAL_BIG_YOGURT_ONE-BOTTLE_[APPLE]</t>
  </si>
  <si>
    <t>A'PIEU HAIR_LAUNDRY_TISSUE</t>
  </si>
  <si>
    <t>A'PIEU GOOD_NIGHT_WATER_SLEEPING_MASK</t>
  </si>
  <si>
    <t>A'PIEU GOOD_MORNING_SORBET_MASK</t>
  </si>
  <si>
    <t>A'PIEU PASTEL_BLUSHER_[PK07]</t>
  </si>
  <si>
    <t>A'PIEU PASTEL_BLUSHER_[CR04]</t>
  </si>
  <si>
    <t>A'PIEU BAD_VITA_CREAM</t>
  </si>
  <si>
    <t>A'PIEU OILY_HAIR_DRY_POWDER</t>
  </si>
  <si>
    <t>A'PIEU ICING_SWEET_BAR_SHEET_MASK_[WATERMELON]</t>
  </si>
  <si>
    <t>A'PIEU ICING_SWEET_BAR_SHEET_MASK_[HANRABONG]</t>
  </si>
  <si>
    <t>A'PIEU ICING_SWEET_BAR_SHEET_MASK_[MELON]</t>
  </si>
  <si>
    <t>A'PIEU ICING_SWEET_BAR_SHEET_MASK_[PINEAPPLE]</t>
  </si>
  <si>
    <t>A'PIEU VITAMIN_AC_PADS</t>
  </si>
  <si>
    <t>A'PIEU CLEAN_SCALP_DOCTOR_SWAB</t>
  </si>
  <si>
    <t>A'PIEU MINERAL_100_HD_POWDER</t>
  </si>
  <si>
    <t>A'PIEU REAL_BIG_YOGURT_ONE-BOTTLE_[BLUEBERRY]</t>
  </si>
  <si>
    <t>A'PIEU SECRET_CARE_INNER_BUBBLE_CLEANSER</t>
  </si>
  <si>
    <t>A'PIEU MADECASSOSIDE_CREAM</t>
  </si>
  <si>
    <t>A'PIEU GLYCOLIC_ACID_CREAM_2018</t>
  </si>
  <si>
    <t>A'PIEU MASHED_POTATO_PACK</t>
  </si>
  <si>
    <t>A'PIEU DEEP_CLEAN_CLEANSING_TISSUE</t>
  </si>
  <si>
    <t>A'PIEU FRUIT_VINEGAR_SHEET_MASK_[POMEGRANATE]</t>
  </si>
  <si>
    <t>A'PIEU GOBLIN_BLACKHEAD_3-STEP_NOSE_SHEET</t>
  </si>
  <si>
    <t>A'PIEU PRO_DESIGNING_HIGHLIGHTER_[NO.2]</t>
  </si>
  <si>
    <t>A'PIEU MICELLAR_CLEANSING_WATER_MOISTURE</t>
  </si>
  <si>
    <t>A'PIEU MICELLAR_CLEANSING_WATER_FRESH</t>
  </si>
  <si>
    <t>A'PIEU NAKED_PEELING_GEL_[PHA]</t>
  </si>
  <si>
    <t>A'PIEU NAKED_PEELING_GEL_[CRYSTAL]</t>
  </si>
  <si>
    <t>A'PIEU THERMAL_WATER_CREAM</t>
  </si>
  <si>
    <t>A'PIEU MY_HANDY_ROLL-ON_PERFUME_[VIOLET]</t>
  </si>
  <si>
    <t>A'PIEU MY_HANDY_ROLL-ON_PERFUME_[ROSE]</t>
  </si>
  <si>
    <t>A'PIEU MY_HANDY_ROLL-ON_PERFUME_[PEONY]</t>
  </si>
  <si>
    <t>A'PIEU MY_HANDY_ROLL-ON_PERFUME_[FREESIA]</t>
  </si>
  <si>
    <t>A'PIEU MY_HANDY_ROLL-ON_PERFUME_[JASMINE]</t>
  </si>
  <si>
    <t>A'PIEU WONDER_TENSION_PACT_MADECASSOSIDE_[NO.21]</t>
  </si>
  <si>
    <t>A'PIEU WONDER_TENSION_PACT_MADECASSOSIDE_[NO.23]</t>
  </si>
  <si>
    <t>A'PIEU MY_HANDY_ROLL-ON_PERFUME_[GRAPEFRUIT]</t>
  </si>
  <si>
    <t>A'PIEU MY_HANDY_ROLL-ON_PERFUME_[PEACH]</t>
  </si>
  <si>
    <t>A'PIEU MY_HANDY_ROLL-ON_PERFUME_[PLUM]</t>
  </si>
  <si>
    <t>A'PIEU MY_HANDY_ROLL-ON_PERFUME_[BASIL]</t>
  </si>
  <si>
    <t>A'PIEU MY_HANDY_ROLL-ON_PERFUME_[GREEN_TEA]</t>
  </si>
  <si>
    <t>A'PIEU GLYCOLIC_ACID_PEELING_BOOSTER</t>
  </si>
  <si>
    <t>A'PIEU MADECASSOSIDE_HAND_CREAM</t>
  </si>
  <si>
    <t>A'PIEU MADECASSOSIDE_GAUZE_MASK</t>
  </si>
  <si>
    <t>A'PIEU JUICY-PANG_WATER_BLUSHER_[RD01]</t>
  </si>
  <si>
    <t>A'PIEU JUICY-PANG_WATER_BLUSHER_[PK01]</t>
  </si>
  <si>
    <t>A'PIEU JUICY-PANG_WATER_BLUSHER_[CR01]</t>
  </si>
  <si>
    <t>A'PIEU JUICY-PANG_WATER_BLUSHER_[OR01]</t>
  </si>
  <si>
    <t>A'PIEU JUICY-PANG_WATER_BLUSHER_[VL01]</t>
  </si>
  <si>
    <t>A'PIEU GREEN_GRAPE_HAND_CREAM</t>
  </si>
  <si>
    <t>A'PIEU CICATIVE_ZINC_SHEET_MASK</t>
  </si>
  <si>
    <t>A'PIEU CICATIVE_CALCIUM_SHEET_MASK</t>
  </si>
  <si>
    <t>A'PIEU DEEP_CLEAN_SCRUB_TISSUE</t>
  </si>
  <si>
    <t>A'PIEU DEEP_CLEAN_LIP&amp;EYE_REMOVER_PADS</t>
  </si>
  <si>
    <t>A'PIEU RASPBERRY_HAIR_VINEGAR_REFILL</t>
  </si>
  <si>
    <t>A'PIEU NONCO_MASTIC_RELAXING_GEL_FOAM</t>
  </si>
  <si>
    <t>A'PIEU NONCO_MASTIC_BALANCING_MOISTURIZER</t>
  </si>
  <si>
    <t>A'PIEU NONCO_MASTIC_BAND_PATCH</t>
  </si>
  <si>
    <t>A'PIEU NONCO_MASTIC_AFTER_SPOT_REMOVER</t>
  </si>
  <si>
    <t>A'PIEU 18_FIRST_TONER</t>
  </si>
  <si>
    <t>A'PIEU JUICY-PANG_WATER_BLUSHER_[VL02]</t>
  </si>
  <si>
    <t>A'PIEU JUICY-PANG_WATER_BLUSHER_[PK02]</t>
  </si>
  <si>
    <t>A'PIEU JUICY-PANG_WATER_BLUSHER_[BE01]</t>
  </si>
  <si>
    <t>A'PIEU MESSY_HAIR_ESSENCE_TISSUE</t>
  </si>
  <si>
    <t>A'PIEU KALAMANSI_CREAM</t>
  </si>
  <si>
    <t>A'PIEU RASPBERRY_HAIR_VINEGAR</t>
  </si>
  <si>
    <t>A'PIEU DAILY_SHEET_MASK_[BLACK_TEA/HYDRATING]</t>
  </si>
  <si>
    <t>A'PIEU PASTEL_BLUSHER_[CR06]</t>
  </si>
  <si>
    <t>A'PIEU MADECASSOSIDE_CICA_GEL_TUBE</t>
  </si>
  <si>
    <t>A'PIEU OIL_CONTROL_FILM_PACT_[NO.1]</t>
  </si>
  <si>
    <t>A'PIEU OIL_CONTROL_FILM_PACT_[NO.2]</t>
  </si>
  <si>
    <t>A'PIEU OIL_CONTROL_FILM_PACT_[NO.3]</t>
  </si>
  <si>
    <t>A'PIEU MADECASSOSIDE_BLUE_LOTION</t>
  </si>
  <si>
    <t>A'PIEU MICELLAR_CLEANSING_TISSUE_(LARGE)</t>
  </si>
  <si>
    <t>A'PIEU MOSS_MOISTURE_CREAM_[FRESH]</t>
  </si>
  <si>
    <t>A'PIEU MOSS_MOISTURE_CREAM_[BALANCING]</t>
  </si>
  <si>
    <t>A'PIEU AQUA_UP_CLOUDING_CREAM</t>
  </si>
  <si>
    <t>A'PIEU SHREDDED_CABBAGE_CREAM</t>
  </si>
  <si>
    <t>A'PIEU DEEP_CLEAN_FOAM_CLEANSER_[WHIPPING]</t>
  </si>
  <si>
    <t>A'PIEU DEEP_CLEAN_FOAM_CLEANSER_[PORE]</t>
  </si>
  <si>
    <t>A'PIEU FOOT_CARE_PERFUME_TISSUE</t>
  </si>
  <si>
    <t>A'PIEU PURE_BLOCK_DAILY_SUN_CREAM_SPF45,_PA+++_2018</t>
  </si>
  <si>
    <t>A'PIEU PURE_BLOCK_WATER_PROOF_SUN_CREAM_SPF50+/PA+++_2018</t>
  </si>
  <si>
    <t>A'PIEU PURE_BLOCK_AQUA_SUN_GEL_SPF50+/PA+++_2018</t>
  </si>
  <si>
    <t>A'PIEU PURE_BLOCK_TONE-UP_SUN_BASE_SPF50+/PA+++_2018</t>
  </si>
  <si>
    <t>A'PIEU PURE_BLOCK_DAILY_SUN_CREAM_SPF45/PA+++_2018</t>
  </si>
  <si>
    <t>A'PIEU HAMAMELIS_SHEET_MASK</t>
  </si>
  <si>
    <t>A'PIEU HAMAMELIS_PORE_BALM</t>
  </si>
  <si>
    <t>A'PIEU CHIKAPOKA_TOOTH_BRUSHING_MASK</t>
  </si>
  <si>
    <t>A'PIEU GOBLIN_BLACKHEAD_SCRUB_STICK</t>
  </si>
  <si>
    <t>A'PIEU GOBLIN_BLACKHEAD_PEEL-OFF_NOSE_PACK</t>
  </si>
  <si>
    <t>A'PIEU GOBLIN_BLACKHEAD_PEELING_PADS</t>
  </si>
  <si>
    <t>A'PIEU JUICY-PANG_WATER_BLUSHER_[PK03]</t>
  </si>
  <si>
    <t>A'PIEU JUICY-PANG_WATER_BLUSHER_[PK04]</t>
  </si>
  <si>
    <t>A'PIEU JUICY-PANG_WATER_BLUSHER_[CR02]</t>
  </si>
  <si>
    <t>A'PIEU RASPBERRY_VINEGAR_HAIR_SHAMPOO</t>
  </si>
  <si>
    <t>A'PIEU RASPBERRY_VINEGAR_HAIR_MIST</t>
  </si>
  <si>
    <t>A'PIEU MADECASSOSIDE_CLEANSING_FOAM</t>
  </si>
  <si>
    <t>A'PIEU NONCO_TEA_TREE_CLEANSING_FOAM</t>
  </si>
  <si>
    <t>A'PIEU NONCO_TEA_TREE_EMULSION</t>
  </si>
  <si>
    <t>A'PIEU NONCO_TEA_TREE_STICK</t>
  </si>
  <si>
    <t>A'PIEU NONCO_TEA_TREE_TISSUE</t>
  </si>
  <si>
    <t>A'PIEU SO_FAST_SHAMPOO</t>
  </si>
  <si>
    <t>A'PIEU MY_HANDY_ROLL-ON_PERFUME_[CASHMERE]</t>
  </si>
  <si>
    <t>A'PIEU SKINNY_BROWCARA_[DARK_BROWN]</t>
  </si>
  <si>
    <t>A'PIEU MY_HANDY_ROLL-ON_PERFUME_[WOOL]</t>
  </si>
  <si>
    <t>A'PIEU COUTURE_SHADOW_[NO.12]</t>
  </si>
  <si>
    <t>A'PIEU HEART_ON_THE_CHEEK_[CR01]</t>
  </si>
  <si>
    <t>A'PIEU HEART_ON_THE_CHEEK_[OR01]</t>
  </si>
  <si>
    <t>A'PIEU HEART_ON_THE_CHEEK_[VL01]</t>
  </si>
  <si>
    <t>A'PIEU HEART_ON_THE_CHEEK_[OR02]</t>
  </si>
  <si>
    <t>A'PIEU PURE_PINE_BUD_MOISTURE_CALMING_LOTION</t>
  </si>
  <si>
    <t>A'PIEU PURE_PINE_BUD_MOISTURE_CALMING_CREAM</t>
  </si>
  <si>
    <t>A'PIEU MADECASSOSIDE_CICA_GEL_(LARGE)</t>
  </si>
  <si>
    <t>A'PIEU RASPBERRY_VINEGAR_HAIR_TREATMENT</t>
  </si>
  <si>
    <t>A'PIEU JUICY-PANG_JELLY_BLUSHER_[RD01]</t>
  </si>
  <si>
    <t>A'PIEU JUICY-PANG_JELLY_BLUSHER_[CR01]</t>
  </si>
  <si>
    <t>A'PIEU JUICY-PANG_JELLY_BLUSHER_[BE01]</t>
  </si>
  <si>
    <t>A'PIEU JUICY-PANG_JELLY_BLUSHER_[PK01]</t>
  </si>
  <si>
    <t>A'PIEU JUICY-PANG_JELLY_BLUSHER_[VL01]</t>
  </si>
  <si>
    <t>A'PIEU MADECASSOSIDE_SLEEPING_MASK</t>
  </si>
  <si>
    <t>A'PIEU PURE_PINE_BUD_CLEANSING_WATER</t>
  </si>
  <si>
    <t>A'PIEU PURE_PINE_BUD_CLEANSING_OIL</t>
  </si>
  <si>
    <t>A'PIEU ATELIER_PERFUME_HAIR_OIL_[FLEUR]</t>
  </si>
  <si>
    <t>A'PIEU ATELIER_PERFUME_HAIR_OIL_[MIRAGE]</t>
  </si>
  <si>
    <t>A'PIEU SUPER_PROTEIN_SHAMPOO</t>
  </si>
  <si>
    <t>A'PIEU CICATIVE_CALCIUM_CREAM</t>
  </si>
  <si>
    <t>A'PIEU MADECASSOSIDE_AMPOULE</t>
  </si>
  <si>
    <t>A'PIEU OILY_HAIR_BLOTTING_PAPERS</t>
  </si>
  <si>
    <t>A'PIEU MADECASSOSIDE_AMPOULE_(LARGE_VOLUME)</t>
  </si>
  <si>
    <t>A'PIEU GLACIER_WATER_HYDRATING_AMPOULE</t>
  </si>
  <si>
    <t>A'PIEU JUICY_PLANNING_AMINO_WHIP_CLEANSING_FOAM</t>
  </si>
  <si>
    <t>A'PIEU JUICY_PLANNING_AMINO_DEEP_MAKEUP_REMOVER</t>
  </si>
  <si>
    <t>A'PIEU JUICY_PLANNING_RELIEF_CLEANSING_WATER</t>
  </si>
  <si>
    <t>A'PIEU MULBERRY_BLEMISH_CLEARING_AMPOULE</t>
  </si>
  <si>
    <t>A'PIEU MULBERRY_BLEMISH_CLEARING_CREAM</t>
  </si>
  <si>
    <t>A'PIEU MULBERRY_BLEMISH_AMPOULE_MASK</t>
  </si>
  <si>
    <t>A'PIEU JUICY-PANG_JELLY-BEAM_HIGHLIGHTER_[NO.1]</t>
  </si>
  <si>
    <t>A'PIEU JUICY-PANG_JELLY-BEAM_HIGHLIGHTER_[NO.2]</t>
  </si>
  <si>
    <t>A'PIEU MULBERRY_BLEMISH_CLEARING_AMPOULE_SPECIAL_SET</t>
  </si>
  <si>
    <t>A'PIEU PURE_PINE_BUD_MOISTURE_CALMING_MIST</t>
  </si>
  <si>
    <t>A'PIEU PURE_PINE_BUD_OVERNIGHT_LIP_MASK</t>
  </si>
  <si>
    <t>A'PIEU MULBERRY_BLEMISH_CLEARING_TONER</t>
  </si>
  <si>
    <t>A'PIEU REAL_BIG_YOGURT_ONE-BOTTLE_[PLAIN]</t>
  </si>
  <si>
    <t>A'PIEU REAL_BIG_YOGURT_ONE-BOTTLE_[STRAWBERRY]</t>
  </si>
  <si>
    <t>A'PIEU REAL_BIG_YOGURT_ONE-BOTTLE_[MANGO]</t>
  </si>
  <si>
    <t>A'PIEU MADECASSOSIDE_BLUE_TONER</t>
  </si>
  <si>
    <t>A'PIEU MULBERRY_BLEMISH_CLEARING_SPECIAL_SET</t>
  </si>
  <si>
    <t>A'PIEU MADECASSOSIDE_BLUE_SPECIAL_SET</t>
  </si>
  <si>
    <t>A'PIEU LACTOBACILLUS_MOISTURIZING_TONER</t>
  </si>
  <si>
    <t>A'PIEU LACTOBACILLUS_MOISTURIZING_AMPOULE</t>
  </si>
  <si>
    <t>A'PIEU LACTOBACILLUS_MOISTURIZING_CREAM</t>
  </si>
  <si>
    <t>A'PIEU LACTOBACILLUS_MOISTURIZING_EYE_CREAM</t>
  </si>
  <si>
    <t>A'PIEU MADECASSOSIDE_AMPOULE_2X_(50ML)</t>
  </si>
  <si>
    <t>A'PIEU MADECASSOSIDE_AMPOULE_2X</t>
  </si>
  <si>
    <t>A'PIEU MADECASSOSIDE_CREAM_2X</t>
  </si>
  <si>
    <t>A'PIEU MADECASSOSIDE_CREAM_2X_(120ML)</t>
  </si>
  <si>
    <t>A'PIEU MINT_SCALP_HAIR_VINEGAR</t>
  </si>
  <si>
    <t>A'PIEU POWER_BLOCK_TONE_UP_SUN_BASE_PINK_SPF50+/PA++++</t>
  </si>
  <si>
    <t>A'PIEU TRUE_MATT_FLUID_[PK02]</t>
  </si>
  <si>
    <t>A'PIEU TRUE_MATT_FLUID_[PK03]</t>
  </si>
  <si>
    <t>A'PIEU TRUE_MATT_FLUID_[CR01]</t>
  </si>
  <si>
    <t>A'PIEU TRUE_MATT_FLUID_[CR03]</t>
  </si>
  <si>
    <t>A'PIEU TRUE_MATT_FLUID_[CR04]</t>
  </si>
  <si>
    <t>A'PIEU TRUE_MATT_FLUID_[BR01]</t>
  </si>
  <si>
    <t>A'PIEU JUICY_PANG_TINT_[RD03]</t>
  </si>
  <si>
    <t>A'PIEU JUICY_PANG_TINT_[RD04]</t>
  </si>
  <si>
    <t>A'PIEU JUICY_PANG_TINT_[CR04]</t>
  </si>
  <si>
    <t>A'PIEU JUICY_PANG_TINT_[CR05]</t>
  </si>
  <si>
    <t>A'PIEU HYALUTHIONE_SOONSOO_AMPOULE</t>
  </si>
  <si>
    <t>A'PIEU EYE_COLOR_POINTE_[NO.1]</t>
  </si>
  <si>
    <t>A'PIEU EYE_COLOR_POINTE_[NO.3]</t>
  </si>
  <si>
    <t>A'PIEU EYE_GLITTER_[NO.4]</t>
  </si>
  <si>
    <t>A'PIEU TRUE_MELTING_LIPSTICK_[CR01]</t>
  </si>
  <si>
    <t>A'PIEU TRUE_MELTING_LIPSTICK_[CR02]</t>
  </si>
  <si>
    <t>A'PIEU TRUE_MELTING_LIPSTICK_[CR03]</t>
  </si>
  <si>
    <t>A'PIEU TRUE_MELTING_LIPSTICK_[CR04]</t>
  </si>
  <si>
    <t>A'PIEU TRUE_MELTING_LIPSTICK_[OR01]</t>
  </si>
  <si>
    <t>A'PIEU TRUE_MELTING_LIPSTICK_[BR01]</t>
  </si>
  <si>
    <t>A'PIEU TRUE_VELVET_LIPSTICK_[RD01]</t>
  </si>
  <si>
    <t>A'PIEU TRUE_VELVET_LIPSTICK_[RD02]</t>
  </si>
  <si>
    <t>A'PIEU TRUE_VELVET_LIPSTICK_[RD03]</t>
  </si>
  <si>
    <t>A'PIEU TRUE_VELVET_LIPSTICK_[RD04]</t>
  </si>
  <si>
    <t>A'PIEU TRUE_VELVET_LIPSTICK_[OR01]</t>
  </si>
  <si>
    <t>A'PIEU TRUE_VELVET_LIPSTICK_[BR01]</t>
  </si>
  <si>
    <t>A'PIEU TRUE_VELVET_LIPSTICK_[PK01]</t>
  </si>
  <si>
    <t>A'PIEU TRUE_VELVET_LIPSTICK_[PK02]</t>
  </si>
  <si>
    <t>A'PIEU TRUE_VELVET_LIPSTICK_[CR01]</t>
  </si>
  <si>
    <t>A'PIEU TRUE_VELVET_LIPSTICK_[CR02]</t>
  </si>
  <si>
    <t>A'PIEU TRUE_MELTING_LIPSTICK_[RD04]</t>
  </si>
  <si>
    <t>A'PIEU TRUE MELTING LIPSTICK_PK02</t>
  </si>
  <si>
    <t>A'PIEU TRUE_VELVET_LIPSTICK_[CR03]</t>
  </si>
  <si>
    <t>A'PIEU TRUE_VELVET_LIPSTICK_[CR04]</t>
  </si>
  <si>
    <t>A'PIEU TRUE_MATT_FLUID_[CR05]</t>
  </si>
  <si>
    <t>A'PIEU 10_OIL_SOAK_AMPOULE_MASK</t>
  </si>
  <si>
    <t>A'PIEU JUICY-PANG_HAND_CREAM_[HONEY_AND_PEACH]</t>
  </si>
  <si>
    <t>A'PIEU JUICY-PANG_HAND_CREAM_[GREEN_TEA_AND_GRAPEFRUIT]</t>
  </si>
  <si>
    <t>A'PIEU JUICY-PANG_HAND_CREAM_[BLACKCURRANT_AND_BAY]</t>
  </si>
  <si>
    <t>A'PIEU JUICY-PANG_HAND_CREAM_[ALOE_AND_PEAR]</t>
  </si>
  <si>
    <t>A'PIEU_3D_CONTOURING_KIT_[NO.1]</t>
  </si>
  <si>
    <t>A'PIEU_3D_CONTOURING_KIT_[NO.2]</t>
  </si>
  <si>
    <t>A'PIEU COLOR_LIP_PENCIL_MATT_[CR02]</t>
  </si>
  <si>
    <t>A'PIEU COLOR_LIP_PENCIL_MATT_[RD05]</t>
  </si>
  <si>
    <t>A'PIEU COLOR_LIP_STAIN_GEL_TINT_[OR01]</t>
  </si>
  <si>
    <t>A'PIEU LIP_THERAPY_[ESSENTIAL TEA]</t>
  </si>
  <si>
    <t>A'PIEU LIP_THERAPY_[ROSE WOOD]</t>
  </si>
  <si>
    <t>A'PIEU LIP_THERAPY_[DEAR_PLUM]</t>
  </si>
  <si>
    <t>A'PIEU WATER_LIGHT_TINT_[RD01]</t>
  </si>
  <si>
    <t>A'PIEU WATER_LIGHT_TINT_[RD02]</t>
  </si>
  <si>
    <t>A'PIEU WATER_LIGHT_TINT_[RD03]</t>
  </si>
  <si>
    <t>A'PIEU WATER_LIGHT_TINT_[RD04]</t>
  </si>
  <si>
    <t>A'PIEU WATER_LIGHT_TINT_[RD05]</t>
  </si>
  <si>
    <t>A'PIEU WATER_LIGHT_TINT_[RD06]</t>
  </si>
  <si>
    <t>A'PIEU WATER_LIGHT_TINT_[PK01]</t>
  </si>
  <si>
    <t>A'PIEU WATER_LIGHT_TINT_[CR01]</t>
  </si>
  <si>
    <t>A'PIEU WATER_LIGHT_TINT_[CR02]</t>
  </si>
  <si>
    <t>A'PIEU WATER_LIGHT_TINT_[CR03]</t>
  </si>
  <si>
    <t>A'PIEU WATER_LIGHT_TINT_[OR01]</t>
  </si>
  <si>
    <t>A'PIEU WATER_LIGHT_TINT_[OR03]</t>
  </si>
  <si>
    <t>A'PIEU MATT_FIT_PEN_LINER_[BLACK]</t>
  </si>
  <si>
    <t>A'PIEU MATT_FIT_PEN_LINER_[BROWN]</t>
  </si>
  <si>
    <t>A'PIEU JUICY-PANG_MERINGUE_BLUSH_[BE01]</t>
  </si>
  <si>
    <t>A'PIEU JUICY-PANG_MERINGUE_BLUSH_[BE02]</t>
  </si>
  <si>
    <t>A'PIEU JUICY-PANG_MERINGUE_BLUSH_[CR01]</t>
  </si>
  <si>
    <t>A'PIEU JUICY-PANG_MERINGUE_BLUSH_[CR02]</t>
  </si>
  <si>
    <t>A'PIEU JUICY-PANG_MERINGUE_BLUSH_[PK01]</t>
  </si>
  <si>
    <t>A'PIEU JUICY-PANG_MERINGUE_BLUSH_[PK02]</t>
  </si>
  <si>
    <t>A'PIEU JUICY-PANG_TINT_[RD01]</t>
  </si>
  <si>
    <t>A'PIEU JUICY-PANG_TINT_[RD02]</t>
  </si>
  <si>
    <t>A'PIEU JUICY-PANG_TINT_[CR01]</t>
  </si>
  <si>
    <t>A'PIEU JUICY-PANG_TINT_[CR02]</t>
  </si>
  <si>
    <t>A'PIEU JUICY-PANG_TINT_[CR03]</t>
  </si>
  <si>
    <t>A'PIEU JUICY-PANG_TINT_[OR01]</t>
  </si>
  <si>
    <t>A'PIEU JUICY-PANG_TINT_[BE01]</t>
  </si>
  <si>
    <t>A'PIEU JUICY-PANG_TINT_[VL01]</t>
  </si>
  <si>
    <t>A'PIEU LASTING_LIP_TINT_[RD03]</t>
  </si>
  <si>
    <t>A'PIEU JUICY-PANG_SPARKLING_TINT_[RD01]</t>
  </si>
  <si>
    <t>A'PIEU JUICY-PANG_SPARKLING_TINT_[RD02]</t>
  </si>
  <si>
    <t>A'PIEU WILD_MATT_LIPSTICK_[RD02]</t>
  </si>
  <si>
    <t>A'PIEU JUICY-PANG_SPARKLING_TINT_[CR01]</t>
  </si>
  <si>
    <t>A'PIEU JUICY-PANG_SPARKLING_TINT_[BE01]</t>
  </si>
  <si>
    <t>A'PIEU JUICY-PANG_SPARKLING_TINT_[RD03]</t>
  </si>
  <si>
    <t>A'PIEU JUICY-PANG_SPARKLING_TINT_[PK01]</t>
  </si>
  <si>
    <t>A'PIEU JUICY-PANG_SPARKLING_TINT_[CR02]</t>
  </si>
  <si>
    <t>A'PIEU JUICY-PANG_SPARKLING_TINT_[BE02]</t>
  </si>
  <si>
    <t>A'PIEU JUICY-PANG_SUGAR_TINT_[RD01]</t>
  </si>
  <si>
    <t>A'PIEU JUICY-PANG_SUGAR_TINT_[RD02]</t>
  </si>
  <si>
    <t>A'PIEU JUICY-PANG_SUGAR_TINT_[PK01]</t>
  </si>
  <si>
    <t>A'PIEU JUICY-PANG_SUGAR_TINT_[PK02]</t>
  </si>
  <si>
    <t>A'PIEU JUICY-PANG_SUGAR_TINT_[CR01]</t>
  </si>
  <si>
    <t>A'PIEU JUICY-PANG_SUGAR_TINT_[CR02]</t>
  </si>
  <si>
    <t>A'PIEU JUICY-PANG_SUGAR_TINT_[OR01]</t>
  </si>
  <si>
    <t>A'PIEU JUICY-PANG_SUGAR_TINT_[BE01]</t>
  </si>
  <si>
    <t>A'PIEU JUICY-PANG_COLOR_LIP_BALM_[PK01]</t>
  </si>
  <si>
    <t>A'PIEU JUICY-PANG_COLOR_LIP_BALM_[PK02]</t>
  </si>
  <si>
    <t>A'PIEU JUICY-PANG_COLOR_LIP_BALM_[RD01]</t>
  </si>
  <si>
    <t>A'PIEU JUICY-PANG_COLOR_LIP_BALM_[RD02]</t>
  </si>
  <si>
    <t>A'PIEU JUICY-PANG_COLOR_LIP_BALM_[CR01]</t>
  </si>
  <si>
    <t>A'PIEU JUICY-PANG_COLOR_LIP_BALM_[CR02]</t>
  </si>
  <si>
    <t>A'PIEU PORE_KING_MINJI_CLEANSING_OIL_(150ML)</t>
  </si>
  <si>
    <t>A'PIEU JUICY-PANG_MOUSSE_TINT_[RD01]</t>
  </si>
  <si>
    <t>A'PIEU JUICY-PANG_MOUSSE_TINT_[RD02]</t>
  </si>
  <si>
    <t>A'PIEU JUICY-PANG_MOUSSE_TINT_[PK01]</t>
  </si>
  <si>
    <t>A'PIEU JUICY-PANG_MOUSSE_TINT_[CR01]</t>
  </si>
  <si>
    <t>A'PIEU JUICY-PANG_MOUSSE_TINT_[CR02]</t>
  </si>
  <si>
    <t>A'PIEU JUICY-PANG_MOUSSE_TINT_[CR03]</t>
  </si>
  <si>
    <t>A'PIEU JUICY-PANG_MOUSSE_TINT_[OR01]</t>
  </si>
  <si>
    <t>A'PIEU JUICY-PANG_MOUSSE_TINT_[BE01]</t>
  </si>
  <si>
    <t>A'PIEU JUICY-PANG_MOUSSE_TINT_[RD03]</t>
  </si>
  <si>
    <t>A'PIEU JUICY-PANG_MOUSSE_TINT_[PK02]</t>
  </si>
  <si>
    <t>A'PIEU JUICY-PANG_MOUSSE_TINT_[CR04]</t>
  </si>
  <si>
    <t>A'PIEU JUICY-PANG_MOUSSE_TINT_[CR05]</t>
  </si>
  <si>
    <t>A'PIEU JUICY-PANG_MOUSSE_TINT_[RD04]</t>
  </si>
  <si>
    <t>A'PIEU JUICY-PANG_MOUSSE_TINT_[RD05]</t>
  </si>
  <si>
    <t>A'PIEU JUICY-PANG_MOUSSE_TINT_[CR06]</t>
  </si>
  <si>
    <t>A'PIEU JUICY-PANG_MOUSSE_TINT_[CR07]</t>
  </si>
  <si>
    <t>A'PIEU HONEY&amp;MILK_LIP_SLEEPING_PACK</t>
  </si>
  <si>
    <t>A'PIEU HONEY&amp;MILK_LIP_SCRUB</t>
  </si>
  <si>
    <t>A'PIEU HONEY&amp;MILK_LIP_BALM</t>
  </si>
  <si>
    <t>A'PIEU COLOR_LIP_STAIN_MATTE FLUID_[RD01]</t>
  </si>
  <si>
    <t>A'PIEU COLOR_LIP_STAIN_MATTE FLUID_[CR01]</t>
  </si>
  <si>
    <t>A'PIEU COLOR_LIP_STAIN_MATTE FLUID_[BR01]</t>
  </si>
  <si>
    <t>A'PIEU SKINNY_BROW_PENCIL_[DARK_BROWN]</t>
  </si>
  <si>
    <t>A'PIEU COLOR_LIP_STAIN_GEL_TINT_[CR03]</t>
  </si>
  <si>
    <t>A'PIEU COLOR_LIP_STAIN_MATTE_FLUID_[RD04]</t>
  </si>
  <si>
    <t>A'PIEU HONEY&amp;MILK_LIP_OIL</t>
  </si>
  <si>
    <t>A'PIEU COLOR_LIP_STAIN_VELVET_TINT_[RD03]</t>
  </si>
  <si>
    <t>A'PIEU LASTING_GEL_TINT_[RD02]</t>
  </si>
  <si>
    <t>A'PIEU LASTING_GEL_TINT_[OR01]</t>
  </si>
  <si>
    <t>A'PIEU LASTING_GEL_TINT_[OR02]</t>
  </si>
  <si>
    <t>A'PIEU LASTING_GEL_TINT_[BR01]</t>
  </si>
  <si>
    <t>A'PIEU COLOR_LIP_STAIN_MATT_FLUID_[CR04]</t>
  </si>
  <si>
    <t>A'PIEU SKINNY_BROWCARA_[MEDIUM_BROWN]</t>
  </si>
  <si>
    <t>A'PIEU PRO-CURLING_BLACK_FIXER_MASCARA</t>
  </si>
  <si>
    <t>A'PIEU HARUTATOO_BROW_[LIGHT_BROWN]</t>
  </si>
  <si>
    <t>A'PIEU HARUTATOO_BROW_[MEDIUM_BROWN]</t>
  </si>
  <si>
    <t>A'PIEU EDGE_BROW_PENCIL_[DARK_BROWN]</t>
  </si>
  <si>
    <t>A'PIEU EDGE_BROW_PENCIL_[MEDIUM_BROWN]</t>
  </si>
  <si>
    <t>A'PIEU EDGE_BROW_PENCIL_[LIGHT_BROWN]</t>
  </si>
  <si>
    <t>A'PIEU EDGE_BROW_PENCIL_[GRAY_BROWN]</t>
  </si>
  <si>
    <t>A'PIEU PRO-CURLING_MORE_BROWN_FIXER_MASCARA</t>
  </si>
  <si>
    <t>A'PIEU PRO-CURLING_MORE_BLACK_FIXER_MASCARA</t>
  </si>
  <si>
    <t>A'PIEU SKINNY_BROWCARA_[SOFT_BROWN]</t>
  </si>
  <si>
    <t>A'PIEU SKINNY_BROWCARA_[NEUTRAL_BROWN]</t>
  </si>
  <si>
    <t>A'PIEU SKINNY_BROWCARA_[GRAY_BROWN]</t>
  </si>
  <si>
    <t>A'PIEU FULL_SHOT_UNLIMIT_EYE_PALETTE_[NO.1_FROM_BIRTH]</t>
  </si>
  <si>
    <t>A'PIEU FULL_SHOT_UNLIMIT_EYE_PALETTE_[NO.2_BAKE_BETTER]</t>
  </si>
  <si>
    <t>A'PIEU FULL_SHOT_UNLIMIT_EYE_PALETTE_[NO.3_STOLEN_WEMBLEY]</t>
  </si>
  <si>
    <t>A'PIEU BORN_TO_BE_MAD_VOLUME_EYELASH_SERUM</t>
  </si>
  <si>
    <t>APIEU#8-0495</t>
  </si>
  <si>
    <t>어퓨 본투비 매드멜팅 마스카라 리무버</t>
  </si>
  <si>
    <t>A'PIEU BORN TO BE MAD MELTING MASCARA REMOVER</t>
  </si>
  <si>
    <t>APIEU#8-0496</t>
  </si>
  <si>
    <t>(R)어퓨마데카소사이드시카겔2X</t>
  </si>
  <si>
    <t>A'PIEU MADECASSOSIDE_CICA_GEL_2X</t>
  </si>
  <si>
    <t>APIEU#8-0497</t>
  </si>
  <si>
    <t>(R)어퓨마데카소사이드시카겔2X기획세트</t>
  </si>
  <si>
    <t>A'PIEU MADECASSOSIDE_CICA_GEL_2X_SET</t>
  </si>
  <si>
    <t>APIEU#8-0498</t>
  </si>
  <si>
    <t>(R)어퓨마데카소사이드플루이드2X</t>
  </si>
  <si>
    <t>A'PIEU MADECASSOSIDE_FLUID_2X</t>
  </si>
  <si>
    <t>APIEU#8-0499</t>
  </si>
  <si>
    <t>어퓨_리얼앰플마스크자작나무</t>
  </si>
  <si>
    <t>A'PIEU REAL_AMPOULE_MASK_BIRCH</t>
  </si>
  <si>
    <r>
      <rPr>
        <u/>
        <sz val="18"/>
        <color theme="10"/>
        <rFont val="Calibri"/>
        <family val="2"/>
        <charset val="204"/>
        <scheme val="minor"/>
      </rPr>
      <t>Узнать</t>
    </r>
    <r>
      <rPr>
        <u/>
        <sz val="14"/>
        <color theme="10"/>
        <rFont val="Calibri"/>
        <family val="2"/>
        <charset val="204"/>
        <scheme val="minor"/>
      </rPr>
      <t xml:space="preserve"> </t>
    </r>
    <r>
      <rPr>
        <u/>
        <sz val="12"/>
        <color theme="10"/>
        <rFont val="Calibri"/>
        <family val="2"/>
        <charset val="204"/>
        <scheme val="minor"/>
      </rPr>
      <t xml:space="preserve">курс $ к KRW </t>
    </r>
    <r>
      <rPr>
        <u/>
        <sz val="14"/>
        <color theme="10"/>
        <rFont val="Calibri"/>
        <family val="2"/>
        <charset val="204"/>
        <scheme val="minor"/>
      </rPr>
      <t>ТУТ</t>
    </r>
  </si>
  <si>
    <t>Для того что бы увидеть цены в $ введите курс доллара к воне в желтую ячейку I1</t>
  </si>
  <si>
    <r>
      <rPr>
        <u/>
        <sz val="18"/>
        <color theme="10"/>
        <rFont val="Calibri"/>
        <family val="2"/>
        <charset val="204"/>
        <scheme val="minor"/>
      </rPr>
      <t>Узнать</t>
    </r>
    <r>
      <rPr>
        <u/>
        <sz val="12"/>
        <color theme="10"/>
        <rFont val="Calibri"/>
        <family val="2"/>
        <charset val="204"/>
        <scheme val="minor"/>
      </rPr>
      <t xml:space="preserve"> курс $ к KRW </t>
    </r>
    <r>
      <rPr>
        <u/>
        <sz val="16"/>
        <color theme="10"/>
        <rFont val="Calibri"/>
        <family val="2"/>
        <charset val="204"/>
        <scheme val="minor"/>
      </rPr>
      <t>ТУТ</t>
    </r>
  </si>
  <si>
    <t>(해외용)비비부머</t>
  </si>
  <si>
    <t>M비비부머20ml(해외)</t>
  </si>
  <si>
    <t>수퍼아쿠아셀리뉴스네일클렌징폼(다국어)</t>
  </si>
  <si>
    <t>수퍼아쿠아셀리뉴스네일스킨트리트먼트(다국어)</t>
  </si>
  <si>
    <t>수퍼아쿠아셀리뉴스네일에센셜모이스춰라이저(다국어)</t>
  </si>
  <si>
    <t>수퍼아쿠아셀리뉴스네일크림 (다국어)</t>
  </si>
  <si>
    <t>수퍼아쿠아셀리뉴스네일슬리핑마스크(다국어)</t>
  </si>
  <si>
    <t>수퍼아쿠아셀리뉴스네일하이드로겔마스크(다국어)</t>
  </si>
  <si>
    <t>M퍼펙트커버비비크림21호(20Ml)_SPF42/PA+++</t>
  </si>
  <si>
    <t>M퍼펙트커버비비크림23호(20Ml)_SPF42/PA+++</t>
  </si>
  <si>
    <t>M퍼펙트커버비비크림27호(20ml)</t>
  </si>
  <si>
    <t>M퍼펙트커버비비크림25호(20Ml)_SPF42/PA+++</t>
  </si>
  <si>
    <t>M퍼펙트커버비비크림13호(20ML)_SPF42/PA+++</t>
  </si>
  <si>
    <t>미샤M퍼펙트커버비비크림RX_21호 (20ml)</t>
  </si>
  <si>
    <t>미샤M퍼펙트커버비비크림RX_23호 (20ml)</t>
  </si>
  <si>
    <t>미샤M퍼펙트커버비비크림RX_25호 (20ml)</t>
  </si>
  <si>
    <t>미샤M퍼펙트커버비비크림RX_27호 (20ml)</t>
  </si>
  <si>
    <t>미샤타임레볼루션브라이덜크림_블루밍톤업</t>
  </si>
  <si>
    <t>미사금설수액</t>
  </si>
  <si>
    <t>145ml</t>
  </si>
  <si>
    <t>미사금설유액</t>
  </si>
  <si>
    <t>미사금설극진액</t>
  </si>
  <si>
    <t>미사금설진크림</t>
  </si>
  <si>
    <t>미사금설2종세트</t>
  </si>
  <si>
    <t>미사금설3종세트</t>
  </si>
  <si>
    <t>미사금설수면크림</t>
  </si>
  <si>
    <t>미샤데어바디세트_양재꽃시장</t>
  </si>
  <si>
    <t>미샤톡스비건착즙시트마스크[하이드로부스터]</t>
  </si>
  <si>
    <t>미샤톡스비건착즙시트마스크[스킨피트니스]</t>
  </si>
  <si>
    <t>미샤톡스비건착즙시트마스크[스킨스무더]</t>
  </si>
  <si>
    <t>미샤톡스비건착즙시트마스크[슈퍼에너자이저]</t>
  </si>
  <si>
    <t>미샤톡스비건착즙시트마스크[SOS릴랙서]</t>
  </si>
  <si>
    <t>미샤톡스비건착즙시트마스크[파워클렌즈]</t>
  </si>
  <si>
    <t>미샤톡스비건착즙시트마스크[메가뉴트리셔스]</t>
  </si>
  <si>
    <t>미샤톡스비건착즙포켓수면팩[스킨피트니스]</t>
  </si>
  <si>
    <t>미샤톡스비건착즙포켓수면팩[스킨스무더]</t>
  </si>
  <si>
    <t>미샤톡스비건착즙포켓수면팩[메가뉴트리셔스]</t>
  </si>
  <si>
    <t>8809747923564</t>
  </si>
  <si>
    <t>미샤비타씨플러스이레이저토닝크림</t>
  </si>
  <si>
    <t>8809747923571</t>
  </si>
  <si>
    <t>비타씨플러스 잡티씨 탄력 앰플_re_30ml</t>
  </si>
  <si>
    <t>미샤니어스킨트러블컷카밍크림</t>
  </si>
  <si>
    <t>미샤니어스킨트러블컷스팟솔루션</t>
  </si>
  <si>
    <t>(관광상권)미샤24K콜라겐겔마스크(10ea/1SET)</t>
  </si>
  <si>
    <t>미샤크리미딸기라떼클렌징폼(18년)</t>
  </si>
  <si>
    <t>미샤크리미녹차라떼클렌징폼(18년)</t>
  </si>
  <si>
    <t>미샤크리미초코라떼클렌징폼(18년)</t>
  </si>
  <si>
    <t>미샤수퍼아쿠아아이스티어스킨</t>
  </si>
  <si>
    <t>미샤수퍼오프클렌징오일(블랙헤드오프)</t>
  </si>
  <si>
    <t>미샤비폴렌리뉴앰풀러</t>
  </si>
  <si>
    <t>미샤비폴렌리뉴크림</t>
  </si>
  <si>
    <t>미샤비폴렌리뉴트리트먼트</t>
  </si>
  <si>
    <t>미샤비폴렌리뉴시트마스크</t>
  </si>
  <si>
    <t>미샤비폴렌리뉴2종기획세트</t>
  </si>
  <si>
    <t>미샤비타민B12더블하이드롭부스터</t>
  </si>
  <si>
    <t>미샤비타민B12더블하이드롭크림</t>
  </si>
  <si>
    <t>(18년)미샤 올 어라운드 세이프 블록 벨벳피니쉬 선 밀크 SPF50+/PA++++_70ml</t>
  </si>
  <si>
    <t>(18년)미샤 올 어라운드 세이프 블록 에센스 선 밀크 SPF50+/PA+++_70ml</t>
  </si>
  <si>
    <t>(18년)미샤 올 어라운드 세이프 블록 워터프루프 선 밀크 SPF50+/PA++++_70ml</t>
  </si>
  <si>
    <t>(18년)미샤 올 어라운드 세이프 블록 소프트피니쉬 선 밀크 SPF50+/PA+++_70ml</t>
  </si>
  <si>
    <t>(18년)미샤 올 어라운드 세이프 블록 데일리 선 SPF50+/PA++++</t>
  </si>
  <si>
    <t>(18년)미샤 올 어라운드 세이프 블록 에센스 선 SPF45/PA+++</t>
  </si>
  <si>
    <t>(18년)미샤 올 어라운드 세이프 블록 아쿠아 선 젤 SPF50+/PA++++</t>
  </si>
  <si>
    <t>미샤피토케미컬스킨서플리먼트시트마스크[Lp/각질톤업]</t>
  </si>
  <si>
    <t>미샤피토케미컬스킨서플리먼트시트마스크[Be/윤기영양]</t>
  </si>
  <si>
    <t>미샤에어리밀착시트마스크[오이]</t>
  </si>
  <si>
    <t>미샤에어리밀착시트마스크[그린티]</t>
  </si>
  <si>
    <t>미샤에어리밀착시트마스크[레몬]</t>
  </si>
  <si>
    <t>미샤에어리밀착시트마스크[알로에]</t>
  </si>
  <si>
    <t>미샤에어리밀착시트마스크[티트리]</t>
  </si>
  <si>
    <t>미샤에어리밀착시트마스크[감자]</t>
  </si>
  <si>
    <t>미샤에어리밀착시트마스크[홍삼]</t>
  </si>
  <si>
    <t>미샤에어리밀착시트마스크[진주]</t>
  </si>
  <si>
    <t>미샤에어리밀착시트마스크[시어버터]</t>
  </si>
  <si>
    <t>미샤에어리밀착시트마스크[쌀]</t>
  </si>
  <si>
    <t>미샤에어리밀착시트마스크[꿀]</t>
  </si>
  <si>
    <t>미샤에어리밀착시트마스크[석류]</t>
  </si>
  <si>
    <t>미샤마스큐어수분솔루션시트마스크[히아루론산]</t>
  </si>
  <si>
    <t>미샤마스큐어미백솔루션시트마스크[글루타티온]</t>
  </si>
  <si>
    <t>미샤마스큐어각질케어솔루션시트마스크[PHA]</t>
  </si>
  <si>
    <t>미샤마스큐어AC케어솔루션시트마스크[NaCl]</t>
  </si>
  <si>
    <t>미샤마스큐어보습솔루션시트마스크[세라마이드]</t>
  </si>
  <si>
    <t>미샤마스큐어영양솔루션시트마스크[프로폴리스]</t>
  </si>
  <si>
    <t>미샤마스큐어레스큐솔루션시트마스크[마데카소사이드]</t>
  </si>
  <si>
    <t>미샤마스큐어진정솔루션시트마스크[구아이아줄렌]</t>
  </si>
  <si>
    <t>미샤맨즈큐어워터에센스</t>
  </si>
  <si>
    <t>미샤맨즈큐어앰플에센스</t>
  </si>
  <si>
    <t>미샤맨즈큐어크림에센스</t>
  </si>
  <si>
    <t>미샤맨즈큐어쉐이브투클렌징폼</t>
  </si>
  <si>
    <t>미샤맨즈큐어선에센스수티드포맨</t>
  </si>
  <si>
    <t>미샤글로우스킨밤</t>
  </si>
  <si>
    <t>미샤포맨익스트림리뉴2종세트_DR</t>
  </si>
  <si>
    <t>액티베리어스트롱모이스트크림_센서티브</t>
  </si>
  <si>
    <t>액티베리어스트롱모이스트ph토너</t>
  </si>
  <si>
    <t>220ml</t>
  </si>
  <si>
    <t>액티베리어스트롱모이스트SOS스틱</t>
  </si>
  <si>
    <t>액티베리어스트롱모이스트크림_인텐시브</t>
  </si>
  <si>
    <t>타임레볼루션나이트리페어프로바이오앰플압축크림</t>
  </si>
  <si>
    <t>타임레볼루션옴므더퍼스트트리트먼트에센스</t>
  </si>
  <si>
    <t>글로우스킨밤투고미스트</t>
  </si>
  <si>
    <t>미샤타임레볼루션개똥쑥트리트먼트에센스</t>
  </si>
  <si>
    <t>미샤타임레볼루션개똥쑥팩폼클렌저</t>
  </si>
  <si>
    <t>미샤타임레볼루션개똥쑥진정앰플</t>
  </si>
  <si>
    <t>미샤타임레볼루션개똥쑥트리트먼트진정에센스(미스트타입)</t>
  </si>
  <si>
    <t>미샤타임레볼루션개똥쑥진정크림</t>
  </si>
  <si>
    <t>시카딘하이드로패치크림</t>
  </si>
  <si>
    <t>시카딘하이드로ph토너</t>
  </si>
  <si>
    <t>시카딘센텔라스카연고</t>
  </si>
  <si>
    <t>미샤 시카딘 센텔라 물스틱 선</t>
  </si>
  <si>
    <t>미샤 시카딘 센텔라 듀오스틱 선</t>
  </si>
  <si>
    <t>미샤 시카딘 센텔라 왕쿠션 선</t>
  </si>
  <si>
    <t>미샤 시카딘 센텔라 레스큐 선로션</t>
  </si>
  <si>
    <t>미샤수퍼아쿠아울트라히알론스킨에센스</t>
  </si>
  <si>
    <t>미샤수퍼아쿠아울트라히알론에멀전</t>
  </si>
  <si>
    <t>미샤수퍼아쿠아울트라히알론밤크림오리지널</t>
  </si>
  <si>
    <t>미샤수퍼아쿠아울트라히알론크림</t>
  </si>
  <si>
    <t>미샤수퍼아쿠아울트라히알론세럼</t>
  </si>
  <si>
    <t>미샤수퍼아쿠아울트라히알론2종세트</t>
  </si>
  <si>
    <t>미샤수퍼아쿠아울트라히알론3종세트</t>
  </si>
  <si>
    <t>미샤수퍼아쿠아울트라히알론포밍클렌저</t>
  </si>
  <si>
    <t>미샤수퍼아쿠아울트라히알론클렌징크림</t>
  </si>
  <si>
    <t>미샤수퍼아쿠아울트라히알론클렌징워터티슈</t>
  </si>
  <si>
    <t>미샤수퍼아쿠아울트라히알론클렌징오일티슈</t>
  </si>
  <si>
    <t>미샤수퍼아쿠아울트라히알론클렌징오일티슈(대용량)</t>
  </si>
  <si>
    <t>미샤수퍼아쿠아울트라히알론미셀라클렌징워터</t>
  </si>
  <si>
    <t>미샤타임레볼루션개똥쑥진정케어2종기획세트</t>
  </si>
  <si>
    <t>미샤포맨아쿠아브레스플루이드</t>
  </si>
  <si>
    <t>미샤포맨아쿠아브레스2종세트</t>
  </si>
  <si>
    <t>미샤비폴렌리뉴아이앰풀러(튜브)</t>
  </si>
  <si>
    <t>미샤수퍼아쿠아울트라히알론마일드필</t>
  </si>
  <si>
    <t>미샤비폴렌리뉴모이스처라이저</t>
  </si>
  <si>
    <t>미샤비폴렌리뉴앰풀스킨</t>
  </si>
  <si>
    <t>미샤비폴렌리뉴오일</t>
  </si>
  <si>
    <t>미샤24케이콜라겐루미너스골드클렌징폼</t>
  </si>
  <si>
    <t>미샤24K콜라겐금실에스테슬리핑팩</t>
  </si>
  <si>
    <t>미샤프리미엄시카알로에시트마스크</t>
  </si>
  <si>
    <t>미샤비폴렌리뉴스킨케어2종세트(스킨+로션)</t>
  </si>
  <si>
    <t>미샤시카딘약산성블레미쉬클렌징폼_70ml</t>
  </si>
  <si>
    <t>미샤시카딘약산성블레미쉬클렌징워터</t>
  </si>
  <si>
    <t>미샤시카딘약산성블레미쉬클렌징폼</t>
  </si>
  <si>
    <t>미샤시카딘약산성블레미쉬클렌징버블폼</t>
  </si>
  <si>
    <t>(면세전용)미샤홍삼먹은스네일시트마스크</t>
  </si>
  <si>
    <t>미샤시카딘블레미쉬클리어링세럼</t>
  </si>
  <si>
    <t>8809643546720</t>
  </si>
  <si>
    <t>(21년)수퍼오프클렌징오일_블랙헤드오프</t>
  </si>
  <si>
    <t>8809643546737</t>
  </si>
  <si>
    <t>(21년)수퍼오프클렌징오일_드라이니스오프</t>
  </si>
  <si>
    <t>8809643546744</t>
  </si>
  <si>
    <t>(21년)수퍼오프클렌징오일_더스트오프</t>
  </si>
  <si>
    <t>미샤타임레볼루션나이트리페어프로바이오앰플압축크림30</t>
  </si>
  <si>
    <t>미샤타임레볼루션개똥쑥진정스팟팩</t>
  </si>
  <si>
    <t>미샤타임레볼루션개똥쑥약산성여성청결제</t>
  </si>
  <si>
    <t>타임레볼루션개똥쑥에센스진정클렌징워터</t>
  </si>
  <si>
    <t>미샤타임레볼루션개똥쑥약산성여성청결제기획세트</t>
  </si>
  <si>
    <t>미샤세이프블록RX올파워풀선(SPF50+/PA++++)</t>
  </si>
  <si>
    <t>미샤세이프블록RX징크톤업선(SPF50+/PA++++)</t>
  </si>
  <si>
    <t>미샤세이프블록RX커버톤업선(SPF50+/PA++++)</t>
  </si>
  <si>
    <t>미샤세이프블록RX커버톤업선쿠션(SPF50+/PA++++)</t>
  </si>
  <si>
    <t xml:space="preserve">미샤올어라운드세이프블록워터프루프패밀리선로션(SPF50+/PA+++) </t>
  </si>
  <si>
    <t>미샤순하다카렌듈라pH5.5수딩토너</t>
  </si>
  <si>
    <t>175ml</t>
  </si>
  <si>
    <t>미샤순하다카렌듈라pH5.5수딩로션</t>
  </si>
  <si>
    <t>미샤순하다카렌듈라pH5.5수딩미스트</t>
  </si>
  <si>
    <t>미샤순하다카렌듈라pH5.5수딩크림</t>
  </si>
  <si>
    <t>미샤순하다카렌듈라pH5.52종세트</t>
  </si>
  <si>
    <t>미샤순하다카렌듈라pH5.53종세트</t>
  </si>
  <si>
    <t>미샤순하다카렌듈라수딩클렌징폼</t>
  </si>
  <si>
    <t>미샤순하다카렌듈라매끈필오프팩</t>
  </si>
  <si>
    <t>미샤원더풋필링마스크</t>
  </si>
  <si>
    <t>미샤포맨익스트림리뉴스킨_DR</t>
  </si>
  <si>
    <t>미샤프리미엄시카알로에수딩젤</t>
  </si>
  <si>
    <t>미샤올오버퍼퓸미스트[로지머스크]_아넬리스콜라보</t>
  </si>
  <si>
    <t>미샤올오버퍼퓸미스트[페어앤로즈]_아넬리스콜라보</t>
  </si>
  <si>
    <t>미샤데미지드헤어테라피로션</t>
  </si>
  <si>
    <t>(R)미샤토탈리페어링핸드크림</t>
  </si>
  <si>
    <t>미샤올픽싱스키니마스카라_클리어롱</t>
  </si>
  <si>
    <t>미샤프로터치파우더팩트_21호</t>
  </si>
  <si>
    <t>미샤프로터치파우더팩트_23호</t>
  </si>
  <si>
    <t>미샤세범컷파우더팩트_클리어민트</t>
  </si>
  <si>
    <t>미샤세범컷파우더</t>
  </si>
  <si>
    <t>미샤새틴블러셔이탈프리즘_핑크빌리지</t>
  </si>
  <si>
    <t>미샤새틴블러셔이탈프리즘_피치애비뉴</t>
  </si>
  <si>
    <t>미샤새틴하이라이터이탈프리즘_터치오브라이트</t>
  </si>
  <si>
    <t>미샤파워세팅마스카라픽서</t>
  </si>
  <si>
    <t>미샤픽스미메이크업픽서</t>
  </si>
  <si>
    <t>미샤워터볼륨틴트_RD02포이즌애플</t>
  </si>
  <si>
    <t>미샤컬러핏스틱섀도우_브런치데이</t>
  </si>
  <si>
    <t>미샤컬러핏스틱섀도우_풀블라썸</t>
  </si>
  <si>
    <t>미샤컬러핏스틱섀도우_대즐링샌드</t>
  </si>
  <si>
    <t>미샤컬러핏스틱섀도우_스타쉐이크</t>
  </si>
  <si>
    <t>미샤컬러핏스틱섀도우_코코아드리즐</t>
  </si>
  <si>
    <t>미샤컬러웨어브로우카라_블론디브라운</t>
  </si>
  <si>
    <t>미샤컬러웨어브로우카라_뉴트럴브라운</t>
  </si>
  <si>
    <t>미샤컬러웨어브로우카라_앰버브라운</t>
  </si>
  <si>
    <t>미샤컬러웨어브로우카라_카푸치노브라운</t>
  </si>
  <si>
    <t>미샤컬러웨어브로우카라_다크초코브라운</t>
  </si>
  <si>
    <t>미샤유브이포어블러스타터_SPF50+,PA++++</t>
  </si>
  <si>
    <t>(18년)미샤얼티밋블랙라이너</t>
  </si>
  <si>
    <t>미샤실키래스팅립펜슬#RD03멜팅키스</t>
  </si>
  <si>
    <t>미샤실키래스팅립펜슬#RD04애플번트</t>
  </si>
  <si>
    <t>미샤실키래스팅립펜슬#BR02살사레드</t>
  </si>
  <si>
    <t>미샤트리플섀도우13호레이디밀크티</t>
  </si>
  <si>
    <t>미샤트리플섀도우14호듀이애프리콧</t>
  </si>
  <si>
    <t>미샤트리플섀도우16호로즈퐁듀</t>
  </si>
  <si>
    <t>미샤트윈브로우키트_1호내추럴브라운</t>
  </si>
  <si>
    <t>미샤트윈브로우키트_2호그레이브라운</t>
  </si>
  <si>
    <t>미샤래디언스베이스_그린</t>
  </si>
  <si>
    <t>미샤래디언스베이스_바이올렛</t>
  </si>
  <si>
    <t>미샤래디언스파운데이션_아이보리</t>
  </si>
  <si>
    <t>미샤래디언스파운데이션_페어</t>
  </si>
  <si>
    <t>미샤래디언스파운데이션_바닐라</t>
  </si>
  <si>
    <t>미샤래디언스파운데이션_샌드</t>
  </si>
  <si>
    <t>미샤래디언스팩트_바닐라</t>
  </si>
  <si>
    <t>미샤래디언스팩트_샌드</t>
  </si>
  <si>
    <t>미샤모이스트레이어링스타터_골드토핑</t>
  </si>
  <si>
    <t>(18년)미샤리퀴드샤프라이너</t>
  </si>
  <si>
    <t>(18년)미샤3D마스카라</t>
  </si>
  <si>
    <t>(18년)미샤4D마스카라</t>
  </si>
  <si>
    <t>미샤볼드이펙트펜라이너_트루블랙</t>
  </si>
  <si>
    <t>미샤래디언스팩트_샌드(교체용)</t>
  </si>
  <si>
    <t>미샤모던섀도우MOR02당근쿠키</t>
  </si>
  <si>
    <t>미샤모던섀도우GBR10시나몬크런치</t>
  </si>
  <si>
    <t>미샤모던섀도우GBR11초코퐁당</t>
  </si>
  <si>
    <t>미샤코튼블러셔#만다린에이드</t>
  </si>
  <si>
    <t>미샤코튼블러셔#피크닉블랭킷</t>
  </si>
  <si>
    <t>미샤코튼블러셔#캐롯버터크림</t>
  </si>
  <si>
    <t>미샤코튼블러셔#마마스캐멀코트</t>
  </si>
  <si>
    <t>미샤코튼블러셔#발레슈즈</t>
  </si>
  <si>
    <t>미샤코튼블러셔#마이캔디샵</t>
  </si>
  <si>
    <t>미샤코튼블러셔#빈티지로브</t>
  </si>
  <si>
    <t>미샤코튼블러셔#라벤더퍼퓸</t>
  </si>
  <si>
    <t>미샤코튼컨투어#스파클링쉐이크</t>
  </si>
  <si>
    <t>미샤코튼컨투어#슈가토스트</t>
  </si>
  <si>
    <t>미샤코튼컨투어#베이크드베이글</t>
  </si>
  <si>
    <t>미샤코튼컨투어#솔티드핫쵸코</t>
  </si>
  <si>
    <t>미샤코튼컨투어#스모크드헤이즐</t>
  </si>
  <si>
    <t>(18년)미샤시그너처드라마틱투웨이팩트#바닐라</t>
  </si>
  <si>
    <t>(18년)미샤시그너처드라마틱투웨이팩트#샌드</t>
  </si>
  <si>
    <t>(18년)미샤시그너처드라마틱투웨이팩트#바닐라(교체용)</t>
  </si>
  <si>
    <t>(18년)미샤시그너처드라마틱투웨이팩트#샌드(교체용)</t>
  </si>
  <si>
    <t>(18년)시그너처링클필업비비크림#21호</t>
  </si>
  <si>
    <t>(18년)시그너처링클필업비비크림#23호</t>
  </si>
  <si>
    <t>미샤매트이펙트펜라이너_블랙</t>
  </si>
  <si>
    <t>미샤커버마에스트로팁컨실러_피아니시모</t>
  </si>
  <si>
    <t>미샤커버마에스트로팁컨실러_피아노</t>
  </si>
  <si>
    <t>미샤커버마에스트로팁컨실러_포르테</t>
  </si>
  <si>
    <t>미샤커버마에스트로팁컨실러_포르티시모</t>
  </si>
  <si>
    <t>미샤커버마에스트로팁컨실러_아첸토</t>
  </si>
  <si>
    <t>미샤커버마에스트로스틱컨실러_피아노</t>
  </si>
  <si>
    <t>미샤모던섀도우MBR09초코도넛</t>
  </si>
  <si>
    <t>(18년)미샤듀이글로시아이즈_허니로스트</t>
  </si>
  <si>
    <t>(18년)미샤듀이글로시아이즈_오렌지페코</t>
  </si>
  <si>
    <t>미샤올래스팅아이브로우_그레이브라운</t>
  </si>
  <si>
    <t>미샤올래스팅아이브로우_다크브라운</t>
  </si>
  <si>
    <t>미샤올래스팅아이브로우_내추럴브라운</t>
  </si>
  <si>
    <t>미샤볼륨부스트카라</t>
  </si>
  <si>
    <t>미샤렝스부스트카라</t>
  </si>
  <si>
    <t>미샤아트루즈[글램]_CR03클래식코랄</t>
  </si>
  <si>
    <t>미샤아트루즈[글램]_PK02피오니가든</t>
  </si>
  <si>
    <t>미샤아트루즈[글램]_PK03핑크츄츄</t>
  </si>
  <si>
    <t>미샤아트루즈[글램]_PK05로즈캔들</t>
  </si>
  <si>
    <t>미샤아트루즈[글램]_PK06로지페퍼</t>
  </si>
  <si>
    <t>미샤롱웨어젤펜슬라이너_티탄블랙</t>
  </si>
  <si>
    <t>미샤롱웨어젤펜슬라이너_브릭브라운</t>
  </si>
  <si>
    <t>미샤글리터빔라이너_헬로가이즈</t>
  </si>
  <si>
    <t>미샤글리터빔라이너_핑키투나잇</t>
  </si>
  <si>
    <t>미샤글리터프리즘_No.15호피프리즘</t>
  </si>
  <si>
    <t>미샤글리터프리즘_No.16로제프리즘</t>
  </si>
  <si>
    <t>미샤글리터프리즘_No.17무드프리즘</t>
  </si>
  <si>
    <t>미샤듀이루즈_레드펀치</t>
  </si>
  <si>
    <t>미샤듀이루즈_허니애플</t>
  </si>
  <si>
    <t>미샤듀이루즈_돌리코랄</t>
  </si>
  <si>
    <t>미샤듀이루즈_멜로우피치</t>
  </si>
  <si>
    <t>미샤듀이루즈_데저트코랄</t>
  </si>
  <si>
    <t>미샤듀이루즈_잉카로즈</t>
  </si>
  <si>
    <t>미샤듀이루즈_번트체리</t>
  </si>
  <si>
    <t>미샤듀이루즈_로즈제라늄</t>
  </si>
  <si>
    <t>미샤듀이루즈_페어리드림</t>
  </si>
  <si>
    <t>미샤듀이루즈_모카브랜디</t>
  </si>
  <si>
    <t>미샤글로우텐션_페어(No.21P)</t>
  </si>
  <si>
    <t>미샤글로우텐션_바닐라(No.21N)</t>
  </si>
  <si>
    <t>미샤글로우텐션_베이지(No.22)</t>
  </si>
  <si>
    <t>미샤글로우텐션_샌드(No.23)</t>
  </si>
  <si>
    <t>미샤글로우텐션_탠(No.25)</t>
  </si>
  <si>
    <t>미샤데어루즈벨벳_11호_영보스</t>
  </si>
  <si>
    <t>미샤데어루즈벨벳_10호_핫스터프</t>
  </si>
  <si>
    <t>미샤데어루즈벨벳_9호_레트로뱅</t>
  </si>
  <si>
    <t>미샤데어루즈벨벳_8호_196오렌지</t>
  </si>
  <si>
    <t>미샤데어루즈벨벳_6호_스터닝키스</t>
  </si>
  <si>
    <t>미샤데어루즈벨벳_7호_본투비피치</t>
  </si>
  <si>
    <t>미샤데어루즈벨벳_5호_앙코르살사</t>
  </si>
  <si>
    <t>미샤데어루즈벨벳_15호_클래식무드</t>
  </si>
  <si>
    <t>미샤데어루즈벨벳_13호_젠틀로즈</t>
  </si>
  <si>
    <t>미샤데어루즈벨벳_14호_소울마인드</t>
  </si>
  <si>
    <t>미샤_워너썸캔디틴트밤_굿모닝애플</t>
  </si>
  <si>
    <t>미샤_워너썸캔디틴트밤_베리어썸</t>
  </si>
  <si>
    <t>미샤_워너썸캔디틴트밤_하우구아바</t>
  </si>
  <si>
    <t>미샤_워너썸캔디틴트밤_오렌져스</t>
  </si>
  <si>
    <t>미샤_워너썸캔디틴트밤_돈피치미</t>
  </si>
  <si>
    <t>미샤글로우텐션(교체용)_페어(No.21P)</t>
  </si>
  <si>
    <t>미샤글로우텐션(교체용)_바닐라(No.21N)</t>
  </si>
  <si>
    <t>미샤글로우텐션(교체용)_샌드(No.23)</t>
  </si>
  <si>
    <t>미샤올킬틴트리무버</t>
  </si>
  <si>
    <t>(18년)미샤슈퍼푸드_허니_립_오일</t>
  </si>
  <si>
    <t>(18년)미샤슈퍼푸드_베리_립_오일</t>
  </si>
  <si>
    <t>(18년)미샤슈퍼푸드_아보카도_립밤</t>
  </si>
  <si>
    <t>미샤새틴블러셔이탈프리즘_하트유니버스</t>
  </si>
  <si>
    <t>미샤새틴하이라이터이탈프리즘_리틀문</t>
  </si>
  <si>
    <t>미샤새틴하이라이터이탈프리즘_페어리플래닛</t>
  </si>
  <si>
    <t>미샤새틴하이라이터이탈프리즘_오드아이</t>
  </si>
  <si>
    <t>(20년R)미샤M비비부머</t>
  </si>
  <si>
    <t>미샤트리플섀도우17호하트링</t>
  </si>
  <si>
    <t>미샤트리플섀도우18호베베링</t>
  </si>
  <si>
    <t>미샤트리플섀도우19호러브참</t>
  </si>
  <si>
    <t>미샤트리플섀도우20호빈티지코인</t>
  </si>
  <si>
    <t>미샤모던섀도우GPK06로맨틱오르골</t>
  </si>
  <si>
    <t>미샤모던섀도우GCR03크러쉬드다이아</t>
  </si>
  <si>
    <t>미샤모던섀도우GRD05원더루비</t>
  </si>
  <si>
    <t>미샤모던섀도우GBR12미쓰브로치</t>
  </si>
  <si>
    <t>미샤데어루즈벨벳_12호_배러댄썬</t>
  </si>
  <si>
    <t>미샤데어루즈벨벳_19호_파이널핫</t>
  </si>
  <si>
    <t>미샤데어루즈벨벳_17호_왓더퍼플</t>
  </si>
  <si>
    <t>미샤데어루즈벨벳_1호_리빙오렌지</t>
  </si>
  <si>
    <t>미샤데어루즈벨벳_4호_키치피치</t>
  </si>
  <si>
    <t>(글로우2)미샤커버글로우쿠션_페어(NO.21P)</t>
  </si>
  <si>
    <t>(글로우2)미샤커버글로우쿠션_바닐라(NO.21N)</t>
  </si>
  <si>
    <t>(글로우2)미샤커버글로우쿠션_베이지(NO.22)</t>
  </si>
  <si>
    <t>(글로우2)미샤커버글로우쿠션_샌드(NO.23)</t>
  </si>
  <si>
    <t>(글로우2)미샤커버글로우쿠션_탠(NO.25)</t>
  </si>
  <si>
    <t>(글로우2)미샤글로우선베이스</t>
  </si>
  <si>
    <t>미샤글리터프리즘_No.1헤븐스프리즘</t>
  </si>
  <si>
    <t>미샤글리터프리즘_No.2키튼프리즘</t>
  </si>
  <si>
    <t>미샤글리터프리즘_No.3얼티밋프리즘</t>
  </si>
  <si>
    <t>미샤글리터프리즘_No.4드래곤프리즘</t>
  </si>
  <si>
    <t>(글로우2)미샤글로우멀티스틱</t>
  </si>
  <si>
    <t>(글로우2)미샤커버글로우쿠션_교체용_바닐라(NO.21N)</t>
  </si>
  <si>
    <t>(글로우2)미샤커버글로우쿠션_교체용_베이지(NO.22)</t>
  </si>
  <si>
    <t>(19년)미샤울트라파워프루프마스카라_컬업볼륨</t>
  </si>
  <si>
    <t>(19년)미샤울트라파워프루프마스카라_컬업롱래쉬</t>
  </si>
  <si>
    <t>(19년)미샤울트라파워프루프마스카라_컬업브라운</t>
  </si>
  <si>
    <t>(19년)미샤울트라파워프루프리퀴드라이너_블랙</t>
  </si>
  <si>
    <t>(19년)미샤울트라파워프루프리퀴드라이너_브라운</t>
  </si>
  <si>
    <t>(19년)미샤울트라파워프루프펜슬라이너_블랙</t>
  </si>
  <si>
    <t>(19년)미샤울트라파워프루프펜슬라이너_브라운</t>
  </si>
  <si>
    <t>(19년)미샤울트라파워프루프펜슬라이너_애쉬브라운</t>
  </si>
  <si>
    <t>(19년)미샤울트라파워프루프펜슬라이너(리필)_블랙</t>
  </si>
  <si>
    <t>(19년)미샤울트라파워프루프펜슬라이너(리필)_브라운</t>
  </si>
  <si>
    <t>(19년)미샤울트라파워프루프펜슬라이너(리필)_애쉬브라운</t>
  </si>
  <si>
    <t>(19년)미샤울트라파워프루프리퀴드브로우_다크브라운</t>
  </si>
  <si>
    <t>(19년)미샤울트라파워프루프리퀴드브로우_그레이브라운</t>
  </si>
  <si>
    <t>(19년)미샤울트라파워프루프리퀴드브로우_뉴트럴브라운</t>
  </si>
  <si>
    <t>미샤글리터프리즘_No.6루시드프리즘</t>
  </si>
  <si>
    <t>미샤글리터프리즘_No.7블라썸프리즘</t>
  </si>
  <si>
    <t>미샤글리터프리즘_No.8스텔라프리즘</t>
  </si>
  <si>
    <t>미샤글리터프리즘_No.10블루홀프리즘</t>
  </si>
  <si>
    <t>미샤클레이아이브로우펜슬_뉴트럴브라운</t>
  </si>
  <si>
    <t>글로우앰플팩트AD_바닐라</t>
  </si>
  <si>
    <t>글로우앰플팩트AD_샌드</t>
  </si>
  <si>
    <t>미샤데어루즈벨벳(FW)_25호_마라레드</t>
  </si>
  <si>
    <t>미샤데어루즈벨벳(FW)_22호_진저크러쉬</t>
  </si>
  <si>
    <t>미샤데어루즈벨벳(FW)_30호_퀸데빌</t>
  </si>
  <si>
    <t>미샤데어루즈벨벳(FW)_29호_룩큐리어스</t>
  </si>
  <si>
    <t>미샤데어루즈벨벳(FW)_27호_킬링씬</t>
  </si>
  <si>
    <t>미샤데어루즈벨벳(FW)_24호_물랑로즈</t>
  </si>
  <si>
    <t>미샤데어루즈벨벳(FW)_26호_스트릿캣</t>
  </si>
  <si>
    <t>미샤데어루즈벨벳(FW)_23호_언네임드</t>
  </si>
  <si>
    <t>미샤데어루즈벨벳(FW)_21호_베이지크</t>
  </si>
  <si>
    <t>미샤데어루즈벨벳(FW)_28호_오프더레드</t>
  </si>
  <si>
    <t>미샤글로우앰플컨실러#샌드</t>
  </si>
  <si>
    <t>미샤울트라파워프루프마스카라_컬업슬림(블랙)</t>
  </si>
  <si>
    <t>미샤울트라파워프루프마스카라_컬업슬림(브라운)</t>
  </si>
  <si>
    <t>미샤울트라파워프루프마스카라_컬업슬림(로지브라운)</t>
  </si>
  <si>
    <t>미샤글리터프리즘_NO.18피크닉프리즘</t>
  </si>
  <si>
    <t>미샤글리터프리즘_NO.19체리프리즘</t>
  </si>
  <si>
    <t>미샤글리터프리즘_NO.20쿠키프리즘</t>
  </si>
  <si>
    <t>미샤코튼믹스블러셔_NO.1스트로베리바나나</t>
  </si>
  <si>
    <t>미샤코튼믹스블러셔_NO.2멜티드마시멜로</t>
  </si>
  <si>
    <t>미샤코튼믹스블러셔_NO.3크레이프케이크</t>
  </si>
  <si>
    <t>미샤코튼믹스컨투어_NO.1베이크드프렌즈</t>
  </si>
  <si>
    <t>미샤오늘박하쏙클렌징오일</t>
  </si>
  <si>
    <t>미샤데어틴트_촉촉벨벳_드랍더로즈(PK02)</t>
  </si>
  <si>
    <t>미샤데어틴트_촉촉벨벳_196살사(OR02)</t>
  </si>
  <si>
    <t>미샤데어틴트_촉촉벨벳_코랄디바(CR02)</t>
  </si>
  <si>
    <t>미샤데어틴트_촉촉벨벳_핑크힙스터</t>
  </si>
  <si>
    <t>미샤래디언스퍼펙트핏파운데이션_19호아이보리(No.19)</t>
  </si>
  <si>
    <t>미샤래디언스퍼펙트핏파운데이션_21호페어(No.21P)</t>
  </si>
  <si>
    <t>미샤래디언스퍼펙트핏파운데이션_21호바닐라(No.21N)</t>
  </si>
  <si>
    <t>미샤래디언스퍼펙트핏파운데이션_22호페탈(No.22P)</t>
  </si>
  <si>
    <t>미샤래디언스퍼펙트핏파운데이션_22호베이지(No.22N)</t>
  </si>
  <si>
    <t>미샤래디언스퍼펙트핏파운데이션_23호샌드(No.23)</t>
  </si>
  <si>
    <t>미샤글리터프리즘리퀴드타퍼#2인터스텔라</t>
  </si>
  <si>
    <t>미샤글리터프리즘리퀴드타퍼#3스페이스오디세이</t>
  </si>
  <si>
    <t>미샤글리터프리즘리퀴드타퍼#1그래비티</t>
  </si>
  <si>
    <t>미샤글리터프리즘리퀴드샤인#7페어리비즈</t>
  </si>
  <si>
    <t>미샤글리터프리즘리퀴드샤인#8골드플래어</t>
  </si>
  <si>
    <t>미샤글리터프리즘리퀴드샤인#6히스테릭오렌지</t>
  </si>
  <si>
    <t>미샤글리터프리즘리퀴드샤인#5드래곤판타지</t>
  </si>
  <si>
    <t>미샤글리터프리즘리퀴드샤인#4이터널로제</t>
  </si>
  <si>
    <t>미샤글리터프리즘리퀴드쉬머#10레이스셔링</t>
  </si>
  <si>
    <t>미샤글리터프리즘리퀴드쉬머#9코지룸</t>
  </si>
  <si>
    <t>미샤데어루즈_쉬어슬릭_05호_젠틀영보스</t>
  </si>
  <si>
    <t>미샤데어루즈_쉬어슬릭_03호_레드마멀레이드</t>
  </si>
  <si>
    <t>미샤데어루즈_쉬어슬릭_07호_펌킨멜론</t>
  </si>
  <si>
    <t>미샤데어루즈_쉬어슬릭_04호_콜드피버</t>
  </si>
  <si>
    <t>미샤데어루즈_쉬어슬릭_02호_워닝싸인</t>
  </si>
  <si>
    <t>미샤데어루즈_쉬어슬릭_06호_베리파탈</t>
  </si>
  <si>
    <t>미샤데어루즈_쉬어슬릭_11호_디어로제</t>
  </si>
  <si>
    <t>미샤데어루즈_쉬어슬릭_08호_메이플레드</t>
  </si>
  <si>
    <t>미샤데어루즈_쉬어슬릭_09호_피치시나몬</t>
  </si>
  <si>
    <t>미샤데어루즈_쉬어슬릭_10호_올댓로즈</t>
  </si>
  <si>
    <t>미샤데어루즈_쉬어슬릭_12호_라이온퀸</t>
  </si>
  <si>
    <t>미샤데어루즈_쉬어슬릭_01호_오렌지오</t>
  </si>
  <si>
    <t>미샤_위시스톤틴트AD_통통젤리_자만추템(OR01)</t>
  </si>
  <si>
    <t>3.3ml</t>
  </si>
  <si>
    <t>미샤_위시스톤틴트AD_통통젤리_심장저격(RD01)</t>
  </si>
  <si>
    <t>미샤_위시스톤틴트AD_통통젤리_심쿵민낯(RD02)</t>
  </si>
  <si>
    <t>미샤_위시스톤틴트AD_통통젤리_인생만렙(PK01)</t>
  </si>
  <si>
    <t>미샤_위시스톤틴트AD_통통젤리_마상노노(CR01)</t>
  </si>
  <si>
    <t>미샤_위시스톤틴트AD_통통젤리_영앤리치(PK02)</t>
  </si>
  <si>
    <t>미샤_위시스톤틴트AD_포근벨벳_매력초과(PK01)</t>
  </si>
  <si>
    <t>미샤_위시스톤틴트AD_포근벨벳_텐션업글(BR01)</t>
  </si>
  <si>
    <t>미샤_위시스톤틴트AD_포근벨벳_예쁨뚝뚝(CR01)</t>
  </si>
  <si>
    <t>미샤_위시스톤틴트AD_포근벨벳_도도발칙(RD01)</t>
  </si>
  <si>
    <t>미샤_위시스톤틴트AD_포근벨벳_생기충전(RD02)</t>
  </si>
  <si>
    <t>미샤_위시스톤틴트AD_포근벨벳_하트장전(PK02)</t>
  </si>
  <si>
    <t>미샤_위시스톤틴트AD_포근벨벳_잔고온탑(CR02)</t>
  </si>
  <si>
    <t>미샤_위시스톤틴트AD_포근벨벳_긍정열매(OR01)</t>
  </si>
  <si>
    <t>미샤노리터치래쉬세럼</t>
  </si>
  <si>
    <t>미샤래디언스퍼펙트핏프라이머(하이드레이팅)</t>
  </si>
  <si>
    <t>미샤래디언스퍼펙트핏프라이머(모이스처벨벳)</t>
  </si>
  <si>
    <t>(리미티드)미샤글리터프리즘압축스틱메탈_NO.1미스틱프리즘</t>
  </si>
  <si>
    <t>(R)미샤퍼펙트아이브로우스타일러(레드브라운)</t>
  </si>
  <si>
    <t>(R)미샤퍼펙트아이브로우스타일러(브라운)</t>
  </si>
  <si>
    <t>(R)미샤퍼펙트아이브로우스타일러(라이트브라운)</t>
  </si>
  <si>
    <t>(R)미샤퍼펙트아이브로우스타일러교체용(블랙)</t>
  </si>
  <si>
    <t>(R)미샤퍼펙트아이브로우스타일러교체용(다크브라운)</t>
  </si>
  <si>
    <t>(R)미샤퍼펙트아이브로우스타일러교체용(그레이브라운)</t>
  </si>
  <si>
    <t>(R)미샤퍼펙트아이브로우스타일러교체용(레드브라운)</t>
  </si>
  <si>
    <t>(R)미샤퍼펙트아이브로우스타일러교체용(브라운)</t>
  </si>
  <si>
    <t>(R)미샤퍼펙트아이브로우스타일러교체용(라이트브라운)</t>
  </si>
  <si>
    <t>미샤더쿠션스킨매트_21호바닐라</t>
  </si>
  <si>
    <t>미샤더쿠션스킨매트_22호베이지</t>
  </si>
  <si>
    <t>미샤더쿠션스킨매트_23호샌드</t>
  </si>
  <si>
    <t>미샤더쿠션스킨매트_기획세트_21호바닐라(No.21)</t>
  </si>
  <si>
    <t>미샤더쿠션스킨매트_기획세트_22호베이지(No.22)</t>
  </si>
  <si>
    <t>미샤더쿠션스킨매트_기획세트_23호샌드(No.23)</t>
  </si>
  <si>
    <t>(리미티드_홈카페)미샤데어루즈쉬어슬릭_티코스터</t>
  </si>
  <si>
    <t>MISSHA DARE ROUGE SHEER SLEEK [TEA COASTER]</t>
  </si>
  <si>
    <t>(리미티드_홈카페)미샤데어루즈쉬어슬릭_피그파이</t>
  </si>
  <si>
    <t>MISSHA DARE ROUGE SHEER SLEEK [FIG PIE]</t>
  </si>
  <si>
    <t>(리미티드_홈카페)미샤데어루즈쉬어슬릭_체리콤포트</t>
  </si>
  <si>
    <t>MISSHA DARE ROUGE SHEER SLEEK [CHERRY COMPOTE]</t>
  </si>
  <si>
    <t>(리미티드_홈카페)미샤데어루즈쉬어슬릭_이브닝밀크티</t>
  </si>
  <si>
    <t>MISSHA DARE ROUGE SHEER SLEEK [EVENING MILK TEA]</t>
  </si>
  <si>
    <t>(리미티드_홈카페)미샤데어루즈파우더벨벳_라즈베리파이</t>
  </si>
  <si>
    <t>MISSHA DARE ROUGE POWDER VELVET [RASPBERRY PIE]</t>
  </si>
  <si>
    <t>(리미티드_홈카페)미샤데어루즈파우더벨벳_모닝베이킹</t>
  </si>
  <si>
    <t>MISSHA DARE ROUGE POWDER VELVET [MORNING BAKING]</t>
  </si>
  <si>
    <t>(리미티드_홈카페)미샤데어루즈파우더벨벳_로즈퓨레</t>
  </si>
  <si>
    <t>MISSHA DARE ROUGE POWDER VELVET [ROSE PUREE]</t>
  </si>
  <si>
    <t>(리미티드_홈카페)미샤데어루즈파우더벨벳_데니쉬잼</t>
  </si>
  <si>
    <t>MISSHA DARE ROUGE POWDER VELVET [DANISH JAM]</t>
  </si>
  <si>
    <t>미샤M퍼펙트블랑비비_기획세트_23호_샌드</t>
  </si>
  <si>
    <t>(리미티드)미샤데어루즈_시스루벨벳_06호_허쉬레드</t>
  </si>
  <si>
    <t>(리미티드)미샤데어루즈_시스루벨벳_05호_립포지티브</t>
  </si>
  <si>
    <t>(리미티드)미샤데어루즈_시스루벨벳_03호_시스루로즈</t>
  </si>
  <si>
    <t>(리미티드)미샤데어루즈_시스루벨벳_01호_언베일모브</t>
  </si>
  <si>
    <t>(리미티드)미샤데어루즈_시스루벨벳_04호_베어스킨</t>
  </si>
  <si>
    <t>미샤타임레볼루션리제너레이팅로얄소프너</t>
  </si>
  <si>
    <t>미샤타임레볼루션리제너레이팅로얄세럼</t>
  </si>
  <si>
    <t>미샤타임레볼루션리제너레이팅로얄에센스로션</t>
  </si>
  <si>
    <t>미샤타임레볼루션리제너레이팅로얄크림</t>
  </si>
  <si>
    <t>(리미티드)미샤데어루즈투고키트(레드에디션)</t>
  </si>
  <si>
    <t>미샤데어틴트매트타투_4호디스코보이</t>
  </si>
  <si>
    <t>미샤데어틴트_매트타투_6호그루비</t>
  </si>
  <si>
    <t>미샤비타씨플러스잡티씨탄력앰플</t>
  </si>
  <si>
    <t>미샤비타씨플러스잡티씨집중앰플</t>
  </si>
  <si>
    <t>미샤비타씨플러스잡티씨탄력크림</t>
  </si>
  <si>
    <t>미샤비타씨플러스지우개클렌징폼</t>
  </si>
  <si>
    <t>미샤비타씨플러스안색토너</t>
  </si>
  <si>
    <t>미샤비타씨플러스청결패드</t>
  </si>
  <si>
    <t>미샤비타씨플러스잡티씨앰플마스크</t>
  </si>
  <si>
    <t>초공진설본미백에센스</t>
  </si>
  <si>
    <t>초공진설본기미진크림</t>
  </si>
  <si>
    <t>초공진설본미백선크림</t>
  </si>
  <si>
    <t>(리뉴얼)초공진영안수액</t>
  </si>
  <si>
    <t>(리뉴얼)초공진영안유액</t>
  </si>
  <si>
    <t>125ml</t>
  </si>
  <si>
    <t>(리뉴얼)초공진영안앰플</t>
  </si>
  <si>
    <t>(리뉴얼)초공진영안마스크</t>
  </si>
  <si>
    <t>(리뉴얼)초공진영안고</t>
  </si>
  <si>
    <t>미샤타임레볼루션레드알개트리트먼트에센스</t>
  </si>
  <si>
    <t>미샤타임레볼루션레드알개리바이탈라이징로션</t>
  </si>
  <si>
    <t>미샤타임레볼루션레드알개리바이탈라이징세럼</t>
  </si>
  <si>
    <t>미샤타임레볼루션레드알개리바이탈라이징크림</t>
  </si>
  <si>
    <t>미샤24케이콜라겐하이드로겔아이패치</t>
  </si>
  <si>
    <t>초공진영안2종기획세트</t>
  </si>
  <si>
    <t>초공진영안3종기획세트</t>
  </si>
  <si>
    <t>미샤타임레볼루션레드알개산소버블클렌저</t>
  </si>
  <si>
    <t>미샤글로우톤업로즈팩트</t>
  </si>
  <si>
    <t>미샤맨즈큐어그루밍센스립밤</t>
  </si>
  <si>
    <t>3.7g</t>
  </si>
  <si>
    <t>미샤맨즈큐어심플7올인원에센스</t>
  </si>
  <si>
    <t>미샤맨즈큐어심플7올인원페이스앤바디워시</t>
  </si>
  <si>
    <t>미샤맨즈큐어올데이내추럴핏비비크림_내추럴베이지(보통피부용)</t>
  </si>
  <si>
    <t>미샤맨즈큐어올데이내추럴핏비비크림_다크베이지(어두운피부용)</t>
  </si>
  <si>
    <t>(리뉴얼)초공진소생수액</t>
  </si>
  <si>
    <t>(리뉴얼)초공진소생유액</t>
  </si>
  <si>
    <t>(리뉴얼)초공진소생에센스</t>
  </si>
  <si>
    <t>(리뉴얼)초공진소생크림</t>
  </si>
  <si>
    <t>(리뉴얼)초공진소생아이크림</t>
  </si>
  <si>
    <t>(리뉴얼)초공진소생실크마스크</t>
  </si>
  <si>
    <t>(리뉴얼)초공진소생마사지크림</t>
  </si>
  <si>
    <t>(리뉴얼)초공진소생2종기획세트</t>
  </si>
  <si>
    <t>(리뉴얼)초공진소생3종기획세트</t>
  </si>
  <si>
    <t>미샤세븐데이즈틴티드아이브로우(세피아브라운)</t>
  </si>
  <si>
    <t>미샤컬러픽스아이프라이머</t>
  </si>
  <si>
    <t>(단품)타임레볼루션이모탈유스크림</t>
  </si>
  <si>
    <t>미사금설기윤에센스_2016</t>
  </si>
  <si>
    <t>미사금설기윤비비케익(21호)</t>
  </si>
  <si>
    <t>미사금설기윤비비케익(23호)</t>
  </si>
  <si>
    <t>타임레볼루션이모탈유스블루에센스</t>
  </si>
  <si>
    <t>(해외면세)스네일3D시트마스크</t>
  </si>
  <si>
    <t>미샤 퍼펙트 클린 핸즈 액</t>
  </si>
  <si>
    <t>미샤세븐데이즈틴티드아이브로우(마룬브라운)</t>
  </si>
  <si>
    <t>미샤세븐데이즈틴티드아이브로우(시노피아브라운)</t>
  </si>
  <si>
    <t>타임레볼루션바이탈리티토너</t>
  </si>
  <si>
    <t>타임레볼루션바이탈리티로션</t>
  </si>
  <si>
    <t>미샤오버렝스닝마스카라#블룸래쉬</t>
  </si>
  <si>
    <t>미샤오버렝스닝마스카라#웨이브래쉬</t>
  </si>
  <si>
    <t>수퍼아쿠아아이스티어에멀젼</t>
  </si>
  <si>
    <t>수퍼아쿠아아이스티어에센스</t>
  </si>
  <si>
    <t>미샤실키래스팅립펜슬#CR01로스트걸</t>
  </si>
  <si>
    <t>미샤실키래스팅립펜슬#PK01엔젤칙스</t>
  </si>
  <si>
    <t>미샤실키래스팅립펜슬#BR01커피베리</t>
  </si>
  <si>
    <t>미샤실키래스팅립펜슬#PP01로열카펫</t>
  </si>
  <si>
    <t>리얼솔루션텐셀시트마스크_수딩진정</t>
  </si>
  <si>
    <t>미샤스타볼륨마스카라</t>
  </si>
  <si>
    <t>M 퍼펙트 비비 딥 클렌징오일</t>
  </si>
  <si>
    <t>미사예현정결클렌징크림</t>
  </si>
  <si>
    <t>미사예현정결클렌징폼</t>
  </si>
  <si>
    <t>(R)미샤블랙가슬필오프코팩</t>
  </si>
  <si>
    <t>미사금설기윤아이크림</t>
  </si>
  <si>
    <t>미사초공진에센스</t>
  </si>
  <si>
    <t>미샤스머지프루프우드브로우_다크브라운</t>
  </si>
  <si>
    <t>미샤스머지프루프우드브로우_브라운</t>
  </si>
  <si>
    <t>미샤스머지프루프우드브로우_블랙</t>
  </si>
  <si>
    <t>미샤스머지프루프우드브로우_그레이브라운</t>
  </si>
  <si>
    <t>미샤스머지프루프우드브로우_라이트브라운</t>
  </si>
  <si>
    <t>미샤스머지프루프우드브로우_레드브라운</t>
  </si>
  <si>
    <t>미사예현진본유액_2016</t>
  </si>
  <si>
    <t>미사예현진본아이크림_2016</t>
  </si>
  <si>
    <t>미사예현진본수액</t>
  </si>
  <si>
    <t>미사예현진본에센스</t>
  </si>
  <si>
    <t>미사예현진본크림</t>
  </si>
  <si>
    <t>미샤스피디솔루션퍼밍겔아이패치</t>
  </si>
  <si>
    <t>미샤스피디솔루션트러블패치세트</t>
  </si>
  <si>
    <t>미샤스피디솔루션페이스업패치</t>
  </si>
  <si>
    <t>미사예현진본3종기획세트_2016</t>
  </si>
  <si>
    <t>미샤내추럴픽스브러쉬펜라이너#블랙</t>
  </si>
  <si>
    <t>미샤내추럴픽스브러쉬펜라이너#브라운</t>
  </si>
  <si>
    <t>미샤비비드픽스마커펜라이너#딥블랙</t>
  </si>
  <si>
    <t>미샤비비드픽스마커펜라이너#딥브라운</t>
  </si>
  <si>
    <t>미샤3-step집중수분마스크</t>
  </si>
  <si>
    <t>미샤3-step집중영양마스크</t>
  </si>
  <si>
    <t>미샤3-step집중탄력마스크</t>
  </si>
  <si>
    <t>미샤3-step집중미백마스크</t>
  </si>
  <si>
    <t>미샤라브와오드퍼퓸-1620in암스테르담</t>
  </si>
  <si>
    <t>미샤모던섀도우MBE01시크아이리스</t>
  </si>
  <si>
    <t>미샤모던섀도우MCR01오피스코랄</t>
  </si>
  <si>
    <t>미샤모던섀도우MBR01치아바타</t>
  </si>
  <si>
    <t>미샤모던섀도우MCR02캐롯파이</t>
  </si>
  <si>
    <t>미샤모던섀도우MBR02모닝커피</t>
  </si>
  <si>
    <t>미샤모던섀도우MBR03클래식바이올린</t>
  </si>
  <si>
    <t>미샤모던섀도우MBR04초코카푸치노</t>
  </si>
  <si>
    <t>미샤모던섀도우MBK01코드블랙</t>
  </si>
  <si>
    <t>미샤모던섀도우CBE01브라이덜피치</t>
  </si>
  <si>
    <t>미샤모던섀도우CPK01피오니부케</t>
  </si>
  <si>
    <t>미샤모던섀도우CGL01리코타치즈</t>
  </si>
  <si>
    <t>미샤모던섀도우SBE01산타바바라</t>
  </si>
  <si>
    <t>미샤모던섀도우SCR01메이플시럽</t>
  </si>
  <si>
    <t>미샤모던섀도우GBE01댄스드레스</t>
  </si>
  <si>
    <t>미샤모던섀도우GBR01글램하이힐</t>
  </si>
  <si>
    <t>미샤트리플섀도우1호브라우니핑크</t>
  </si>
  <si>
    <t>미샤트리플섀도우3호모카베이지</t>
  </si>
  <si>
    <t>미샤트리플섀도우4호초콜릿브라운</t>
  </si>
  <si>
    <t>미샤트리플섀도우5호빈티지플럼</t>
  </si>
  <si>
    <t>미샤트리플섀도우6호마르살라레드</t>
  </si>
  <si>
    <t>미샤트리플섀도우7호샌드웨이브</t>
  </si>
  <si>
    <t>미샤트리플섀도우8호오렌지퍼레이드</t>
  </si>
  <si>
    <t>미샤모던섀도우MPK03츄잉껌</t>
  </si>
  <si>
    <t>미샤모던섀도우MBR06허니허그</t>
  </si>
  <si>
    <t>미샤모던섀도우GRD02튤립축제</t>
  </si>
  <si>
    <t>미샤메가볼륨마스카라#딥볼륨</t>
  </si>
  <si>
    <t>미샤메가볼륨마스카라#롱볼륨</t>
  </si>
  <si>
    <t>미샤메가볼륨마스카라#컬볼륨</t>
  </si>
  <si>
    <t>미샤모던섀도우MCR06자몽비어</t>
  </si>
  <si>
    <t>미샤모던섀도우MPK06로지라떼</t>
  </si>
  <si>
    <t>미샤퓨어소스포켓팩-알로에-</t>
  </si>
  <si>
    <t>미샤퓨어소스포켓팩-꿀-</t>
  </si>
  <si>
    <t>미샤퓨어소스포켓팩-진주-</t>
  </si>
  <si>
    <t>미샤퓨어소스포켓팩-그린티-</t>
  </si>
  <si>
    <t>미샤퓨어소스포켓팩-티트리-</t>
  </si>
  <si>
    <t>미샤퓨어소스포켓팩-시어버터-</t>
  </si>
  <si>
    <t>미샤퓨어소스포켓팩-레몬-</t>
  </si>
  <si>
    <t>미샤트리플브로우펜슬_그레이브라운</t>
  </si>
  <si>
    <t>미샤트리플브로우펜슬_내추럴브라운</t>
  </si>
  <si>
    <t>미샤트리플브로우펜슬_초코브라운</t>
  </si>
  <si>
    <t>미샤트리플섀도우9호코랄스프링</t>
  </si>
  <si>
    <t>미샤트리플섀도우10호오리엔탈핑크</t>
  </si>
  <si>
    <t>미샤모던섀도우MPK04런던아이</t>
  </si>
  <si>
    <t>미샤모던섀도우MCR03진저파운드</t>
  </si>
  <si>
    <t>미샤모던섀도우GPK03스트로베리헤븐</t>
  </si>
  <si>
    <t>미샤모던섀도우MCR04피치모드</t>
  </si>
  <si>
    <t>미샤모던섀도우GCR02이탈리안가든</t>
  </si>
  <si>
    <t>미샤모던섀도우GBE02크리스탈레인</t>
  </si>
  <si>
    <t>미샤모던섀도우MBR05초콜릿봉봉</t>
  </si>
  <si>
    <t>미샤모던섀도우_이탈프리즘_14호로즈폼폼</t>
  </si>
  <si>
    <t>1.5g</t>
  </si>
  <si>
    <t>Для того что бы увидеть цены в $ введите курс доллара к воне в желтую ячейку G1</t>
  </si>
  <si>
    <t>브에노 엠지에프 펩타이드 토너  플러스 100ml</t>
  </si>
  <si>
    <t>브에노 엠지에프 펩타이드 에멀전 플러스 100ml</t>
  </si>
  <si>
    <t xml:space="preserve">브에노 엠지에프 펩타이드 세럼 50ml </t>
  </si>
  <si>
    <t>브에노 엠지에프 펩타이드 세럼 플러스 50ml</t>
  </si>
  <si>
    <t>브에노 엠지에프 펩타이드  아이크림  플러스 30g</t>
  </si>
  <si>
    <t>브에노 엠지에프 펩타이드  링클 플러스 50g</t>
  </si>
  <si>
    <t>브에노 캑터스  필링 포어 토너 150ml</t>
  </si>
  <si>
    <t>브에노 스킨셀더마앰플 50g</t>
  </si>
  <si>
    <t>브에노 살몬 비타민 에스오에스 마스크 1박스 5장</t>
  </si>
  <si>
    <t xml:space="preserve">브에노  마더워트 시크릿 퍼퓸 미스트 15ml </t>
  </si>
  <si>
    <t>Bueno motherwort secret perfume mist  15ml</t>
  </si>
  <si>
    <t>브에노 파리퀸 윌 페이스오일 30ml</t>
  </si>
  <si>
    <t>Paris Queen Huile  Face Oil 30ml</t>
  </si>
  <si>
    <t>브에노  인텐시브 피팅 쿠션 파운데이션 SPF50+ PA+++  21호 쿨아이보리 15g</t>
  </si>
  <si>
    <t xml:space="preserve">  Bueno Madecassoside greentea Cushion Foundation SPF 50+ PA+++ #21  15g </t>
  </si>
  <si>
    <t xml:space="preserve"> Bueno Madecassoside greentea Cushion Foundation SPF 50+ PA+++ #23</t>
  </si>
  <si>
    <t>브에노 인텐시브 피팅 쿠션 파운데이션 SPF50+ PA+++ 25호 12g</t>
  </si>
  <si>
    <t xml:space="preserve"> Bueno Intensive Fitting Cushion Foundation SPF 50+ PA+++ #25 12g </t>
  </si>
  <si>
    <t xml:space="preserve">브에노  잔토휴몰 샴푸 500ml </t>
  </si>
  <si>
    <t>Bueno Xanthohumor  Shampoo 500ml</t>
  </si>
  <si>
    <t>브에노 샬망뜨 오드 펩타이드 핸드크림 50g</t>
  </si>
  <si>
    <t>브에노 모공지우개 엠보브러쉬</t>
  </si>
  <si>
    <t>브에노 스페셜  기프트 세트</t>
  </si>
  <si>
    <t>샘플 링클크림 플러스 5g</t>
  </si>
  <si>
    <t>Bueno MGF Peptide Wrinkle Cream Plus 5g</t>
  </si>
  <si>
    <t>샘플 토너 플러스 8ml</t>
  </si>
  <si>
    <t>Bueno MGF Peptide  Toner Plus  8ml</t>
  </si>
  <si>
    <t>샘플 에멀젼 플러스 8ml</t>
  </si>
  <si>
    <t>Bueno MGF Peptide   Emulsion Plus 8ml</t>
  </si>
  <si>
    <t>샘플 펩타이드 아이크림  플러스 5g</t>
  </si>
  <si>
    <t>Bueno MGF Peptide Eye Cream 5g</t>
  </si>
  <si>
    <t>샘플 펩타이드 세럼 8ml</t>
  </si>
  <si>
    <t>Bueno MGF Peptide Serum 8ml</t>
  </si>
  <si>
    <t>브에노 캑터스 필링 포어 토너 샘플(8ml)</t>
  </si>
  <si>
    <t>브에노 리프트세럼 샘플(8ml)</t>
  </si>
  <si>
    <t>브에노 안티링클크림 샘플(5g)</t>
  </si>
  <si>
    <t>bueno anti-wrinkle cream sample (5g)</t>
  </si>
  <si>
    <t>8806164158999</t>
  </si>
  <si>
    <t>8806164158838</t>
  </si>
  <si>
    <t>8806164160466</t>
  </si>
  <si>
    <t>8806164158814</t>
  </si>
  <si>
    <t>8806164159002</t>
  </si>
  <si>
    <t>8806164158944</t>
  </si>
  <si>
    <t>8806164170724</t>
  </si>
  <si>
    <t>8806164172650</t>
  </si>
  <si>
    <t>8806164172643</t>
  </si>
  <si>
    <t>8806164172629</t>
  </si>
  <si>
    <t>8806164172612</t>
  </si>
  <si>
    <t>8806164172636</t>
  </si>
  <si>
    <t>8806164171493</t>
  </si>
  <si>
    <t>8806164171103</t>
  </si>
  <si>
    <t>8806164171097</t>
  </si>
  <si>
    <t>8806164171110</t>
  </si>
  <si>
    <t>8806164171127</t>
  </si>
  <si>
    <t>8806164171134</t>
  </si>
  <si>
    <t>8806164152553</t>
  </si>
  <si>
    <t>8806164170960</t>
  </si>
  <si>
    <t>8806164170977</t>
  </si>
  <si>
    <t>8806164170953</t>
  </si>
  <si>
    <t>8806164170939</t>
  </si>
  <si>
    <t>8806164170946</t>
  </si>
  <si>
    <t>8806164170984</t>
  </si>
  <si>
    <t>8806164171011</t>
  </si>
  <si>
    <t>8806164170991</t>
  </si>
  <si>
    <t>8806164171028</t>
  </si>
  <si>
    <t>8806164171004</t>
  </si>
  <si>
    <t>8806164171431</t>
  </si>
  <si>
    <t>8806164171448</t>
  </si>
  <si>
    <t>8806164171455</t>
  </si>
  <si>
    <t>8806164171738</t>
  </si>
  <si>
    <t>8806164175057</t>
  </si>
  <si>
    <t>8806164173039</t>
  </si>
  <si>
    <t>8806164173022</t>
  </si>
  <si>
    <t>8806164175187</t>
  </si>
  <si>
    <t>8806164174876</t>
  </si>
  <si>
    <t>8806164174869</t>
  </si>
  <si>
    <t>8806164157695</t>
  </si>
  <si>
    <t>8806164171950</t>
  </si>
  <si>
    <t>8806164172377</t>
  </si>
  <si>
    <t>8806164171974</t>
  </si>
  <si>
    <t>8806164171257</t>
  </si>
  <si>
    <t>8806164171981</t>
  </si>
  <si>
    <t>8806164170618</t>
  </si>
  <si>
    <t>8806164170625</t>
  </si>
  <si>
    <t>8806164171066</t>
  </si>
  <si>
    <t>8806164174166</t>
  </si>
  <si>
    <t>8806164170151</t>
  </si>
  <si>
    <t>8806164174722</t>
  </si>
  <si>
    <t>8806164169995</t>
  </si>
  <si>
    <t>8806164170007</t>
  </si>
  <si>
    <t>8806164169896</t>
  </si>
  <si>
    <t>8806164169872</t>
  </si>
  <si>
    <t>8806164169889</t>
  </si>
  <si>
    <t>8806164169865</t>
  </si>
  <si>
    <t>8806164170663</t>
  </si>
  <si>
    <t>8806164170670</t>
  </si>
  <si>
    <t>8806164169827</t>
  </si>
  <si>
    <t>8806164169841</t>
  </si>
  <si>
    <t>8806164169612</t>
  </si>
  <si>
    <t>8806164169575</t>
  </si>
  <si>
    <t>8806164169568</t>
  </si>
  <si>
    <t>8806164171424</t>
  </si>
  <si>
    <t>8806164171417</t>
  </si>
  <si>
    <t>8806164165768</t>
  </si>
  <si>
    <t>8806164165751</t>
  </si>
  <si>
    <t>8806164169605</t>
  </si>
  <si>
    <t>8806164172063</t>
  </si>
  <si>
    <t>8806164172070</t>
  </si>
  <si>
    <t>8806164172087</t>
  </si>
  <si>
    <t>8806164168455</t>
  </si>
  <si>
    <t>8806164168448</t>
  </si>
  <si>
    <t>8806164168431</t>
  </si>
  <si>
    <t>8806164168424</t>
  </si>
  <si>
    <t>8806164171240</t>
  </si>
  <si>
    <t>8806164171233</t>
  </si>
  <si>
    <t>8806164171226</t>
  </si>
  <si>
    <t>8806164171387</t>
  </si>
  <si>
    <t>8806164171394</t>
  </si>
  <si>
    <t>8806164171400</t>
  </si>
  <si>
    <t>8806164173091</t>
  </si>
  <si>
    <t>8806164173084</t>
  </si>
  <si>
    <t>8806164173077</t>
  </si>
  <si>
    <t>8806164173060</t>
  </si>
  <si>
    <t>8806164173053</t>
  </si>
  <si>
    <t>8806164173046</t>
  </si>
  <si>
    <t>8806164173848</t>
  </si>
  <si>
    <t>8806164173886</t>
  </si>
  <si>
    <t>8806164173855</t>
  </si>
  <si>
    <t>8806164173893</t>
  </si>
  <si>
    <t>8806164174050</t>
  </si>
  <si>
    <t>8806164173862</t>
  </si>
  <si>
    <t>8806164174296</t>
  </si>
  <si>
    <t>8806164175606</t>
  </si>
  <si>
    <t>8806164173930</t>
  </si>
  <si>
    <t>8806164173947</t>
  </si>
  <si>
    <t>8806164173909</t>
  </si>
  <si>
    <t>8806164173916</t>
  </si>
  <si>
    <t>8806164173954</t>
  </si>
  <si>
    <t>8806164173923</t>
  </si>
  <si>
    <t>8806164173961</t>
  </si>
  <si>
    <t>8806164175620</t>
  </si>
  <si>
    <t>8806164174777</t>
  </si>
  <si>
    <t>8806164174760</t>
  </si>
  <si>
    <t>8806164174753</t>
  </si>
  <si>
    <t>8806164173398</t>
  </si>
  <si>
    <t>8806164174920</t>
  </si>
  <si>
    <t>8806164174913</t>
  </si>
  <si>
    <t>8806164174982</t>
  </si>
  <si>
    <t>8806164170113</t>
  </si>
  <si>
    <t>8806164170106</t>
  </si>
  <si>
    <t>8806164170076</t>
  </si>
  <si>
    <t>8806164170083</t>
  </si>
  <si>
    <t>8806164170090</t>
  </si>
  <si>
    <t>8806164169445</t>
  </si>
  <si>
    <t>8806164170830</t>
  </si>
  <si>
    <t>8806164172445</t>
  </si>
  <si>
    <t>8806164172438</t>
  </si>
  <si>
    <t>8806164170038</t>
  </si>
  <si>
    <t>8806164170304</t>
  </si>
  <si>
    <t>8806164169919</t>
  </si>
  <si>
    <t>8806164169476</t>
  </si>
  <si>
    <t>8806164170069</t>
  </si>
  <si>
    <t>8806164169926</t>
  </si>
  <si>
    <t>8806164171547</t>
  </si>
  <si>
    <t>8806164171080</t>
  </si>
  <si>
    <t>8806164169490</t>
  </si>
  <si>
    <t>8806164172742</t>
  </si>
  <si>
    <t>8806164167878</t>
  </si>
  <si>
    <t>8806164167861</t>
  </si>
  <si>
    <t>8806164167854</t>
  </si>
  <si>
    <t>8806164167847</t>
  </si>
  <si>
    <t>8806164167946</t>
  </si>
  <si>
    <t>8806164167939</t>
  </si>
  <si>
    <t>8806164167922</t>
  </si>
  <si>
    <t>8806164167915</t>
  </si>
  <si>
    <t>8806164172261</t>
  </si>
  <si>
    <t>8806164172278</t>
  </si>
  <si>
    <t>8806164172254</t>
  </si>
  <si>
    <t>8806164168097</t>
  </si>
  <si>
    <t>8806164168103</t>
  </si>
  <si>
    <t>8806164168110</t>
  </si>
  <si>
    <t>8806164168127</t>
  </si>
  <si>
    <t>8806164168752</t>
  </si>
  <si>
    <t>8806164168769</t>
  </si>
  <si>
    <t>8806164168776</t>
  </si>
  <si>
    <t>8806164173756</t>
  </si>
  <si>
    <t>8806164172919</t>
  </si>
  <si>
    <t>8806164172889</t>
  </si>
  <si>
    <t>8806164172902</t>
  </si>
  <si>
    <t>8806164172896</t>
  </si>
  <si>
    <t>8806164172872</t>
  </si>
  <si>
    <t>8806164174746</t>
  </si>
  <si>
    <t>8806164174739</t>
  </si>
  <si>
    <t>8806164174081</t>
  </si>
  <si>
    <t>8806164174067</t>
  </si>
  <si>
    <t>8806164174074</t>
  </si>
  <si>
    <t>8806164174128</t>
  </si>
  <si>
    <t>8806164174135</t>
  </si>
  <si>
    <t>8806164170687</t>
  </si>
  <si>
    <t>8806164170694</t>
  </si>
  <si>
    <t>8806164169797</t>
  </si>
  <si>
    <t>8806164174227</t>
  </si>
  <si>
    <t>8806164172179</t>
  </si>
  <si>
    <t>8806164174258</t>
  </si>
  <si>
    <t>8806164174241</t>
  </si>
  <si>
    <t>8806164174234</t>
  </si>
  <si>
    <t>8806164172186</t>
  </si>
  <si>
    <t>8806164172193</t>
  </si>
  <si>
    <t>8806164170373</t>
  </si>
  <si>
    <t>8806164172285</t>
  </si>
  <si>
    <t>8806164170298</t>
  </si>
  <si>
    <t>8806164171745</t>
  </si>
  <si>
    <t>8806164166956</t>
  </si>
  <si>
    <t>8806164170786</t>
  </si>
  <si>
    <t>8806164166000</t>
  </si>
  <si>
    <t>8806164169285</t>
  </si>
  <si>
    <t>8806164169292</t>
  </si>
  <si>
    <t>8806164169308</t>
  </si>
  <si>
    <t>8806164169254</t>
  </si>
  <si>
    <t>8806164173749</t>
  </si>
  <si>
    <t>8806164172544</t>
  </si>
  <si>
    <t>8806164172568</t>
  </si>
  <si>
    <t>8806164172537</t>
  </si>
  <si>
    <t>8806164172490</t>
  </si>
  <si>
    <t>8806164172476</t>
  </si>
  <si>
    <t>8806164172483</t>
  </si>
  <si>
    <t>8806164166925</t>
  </si>
  <si>
    <t>8806164166932</t>
  </si>
  <si>
    <t>8806164175675</t>
  </si>
  <si>
    <t>8806164174012</t>
  </si>
  <si>
    <t>8806164173992</t>
  </si>
  <si>
    <t>8806164174005</t>
  </si>
  <si>
    <t>8806164166208</t>
  </si>
  <si>
    <t>8806164174609</t>
  </si>
  <si>
    <t>8806164174593</t>
  </si>
  <si>
    <t>8806164174586</t>
  </si>
  <si>
    <t>8806164174814</t>
  </si>
  <si>
    <t>8806164174807</t>
  </si>
  <si>
    <t>8806164174791</t>
  </si>
  <si>
    <t>8806164174784</t>
  </si>
  <si>
    <t>8806164171899</t>
  </si>
  <si>
    <t>8806164171905</t>
  </si>
  <si>
    <t>8806164171882</t>
  </si>
  <si>
    <t>8806164171875</t>
  </si>
  <si>
    <t>8806164174616</t>
  </si>
  <si>
    <t>8806164171523</t>
  </si>
  <si>
    <t>8806164175613</t>
  </si>
  <si>
    <t>8806164176139</t>
  </si>
  <si>
    <t>8806164172971</t>
  </si>
  <si>
    <t>8806164172964</t>
  </si>
  <si>
    <t>8806164172957</t>
  </si>
  <si>
    <t>8806164172940</t>
  </si>
  <si>
    <t>8806164172933</t>
  </si>
  <si>
    <t>8806164171653</t>
  </si>
  <si>
    <t>8806164171646</t>
  </si>
  <si>
    <t>8806164171639</t>
  </si>
  <si>
    <t>8806164171622</t>
  </si>
  <si>
    <t>8806164171615</t>
  </si>
  <si>
    <t>8806164171608</t>
  </si>
  <si>
    <t>8806164171592</t>
  </si>
  <si>
    <t>8806164171585</t>
  </si>
  <si>
    <t>8806164171578</t>
  </si>
  <si>
    <t>8806164171561</t>
  </si>
  <si>
    <t>8806164171554</t>
  </si>
  <si>
    <t>8806164171714</t>
  </si>
  <si>
    <t>8806164171677</t>
  </si>
  <si>
    <t>8806164171660</t>
  </si>
  <si>
    <t>8806164171691</t>
  </si>
  <si>
    <t>8806164171684</t>
  </si>
  <si>
    <t>8806164171707</t>
  </si>
  <si>
    <t>8806164173008</t>
  </si>
  <si>
    <t>8806164172995</t>
  </si>
  <si>
    <t>8806164172988</t>
  </si>
  <si>
    <t>8806164173015</t>
  </si>
  <si>
    <t>8806164173411</t>
  </si>
  <si>
    <t>8806164171486</t>
  </si>
  <si>
    <t>8806164173640</t>
  </si>
  <si>
    <t>8806164175262</t>
  </si>
  <si>
    <t>8806164175248</t>
  </si>
  <si>
    <t>8806164175231</t>
  </si>
  <si>
    <t>8806164175217</t>
  </si>
  <si>
    <t>8806164175194</t>
  </si>
  <si>
    <t>8806164174821</t>
  </si>
  <si>
    <t>8806164170731</t>
  </si>
  <si>
    <t>8806164170755</t>
  </si>
  <si>
    <t>8806164170748</t>
  </si>
  <si>
    <t>8806164170397</t>
  </si>
  <si>
    <t>8806164172025</t>
  </si>
  <si>
    <t>8806164172216</t>
  </si>
  <si>
    <t>8806164172315</t>
  </si>
  <si>
    <t>8806164172384</t>
  </si>
  <si>
    <t>8806164172032</t>
  </si>
  <si>
    <t>8806164172209</t>
  </si>
  <si>
    <t>8806164173558</t>
  </si>
  <si>
    <t>힐링 티 가든 화이트티 클렌징 폼</t>
  </si>
  <si>
    <t>힐링 티 가든 화이트티 클렌징 워터</t>
  </si>
  <si>
    <t>힐링 티 가든 화이트티 립 &amp; 아이 리무버</t>
  </si>
  <si>
    <t>힐링 티 가든 캐모마일 클렌징 워터</t>
  </si>
  <si>
    <t>Healing Tea Garden Chamomile Cleansing Water</t>
  </si>
  <si>
    <t>힐링 티 가든 티트리 클렌징 폼</t>
  </si>
  <si>
    <t>힐링 티 가든 티트리 클렌징 티슈</t>
  </si>
  <si>
    <t>힐링 티 가든 티트리 클렌징 워터</t>
  </si>
  <si>
    <t>힐링 티 가든 클렌징 코튼 패드</t>
  </si>
  <si>
    <t>Healing Tea Garden Rooibos Tea Cleansing Foam</t>
  </si>
  <si>
    <t>힐링 티 가든 그린티 클렌징 폼</t>
  </si>
  <si>
    <t>힐링 티 가든 그린티 클렌징 티슈(20매)</t>
  </si>
  <si>
    <t>힐링 티 가든 그린티 클렌징 티슈</t>
  </si>
  <si>
    <t>힐링 티 가든 그린티 클렌징 워터 젤</t>
  </si>
  <si>
    <t>힐링 티 가든 그린티 클렌징 워터</t>
  </si>
  <si>
    <t>힐링 티 가든 그린티 오일 인 클렌징 워터</t>
  </si>
  <si>
    <t>피토 세븐 클렌징 폼</t>
  </si>
  <si>
    <t>피토 세븐 클렌징 오일 크림</t>
  </si>
  <si>
    <t>피토 세븐 클렌징 오일</t>
  </si>
  <si>
    <t>피토 세븐 립 앤 아이 메이크업 리무버</t>
  </si>
  <si>
    <t>프레쉬 뱀부 수딩 젤 99%</t>
  </si>
  <si>
    <t>퓨어 화이트 맑은 빛 토너</t>
  </si>
  <si>
    <t>Pure White Brightening Toner</t>
  </si>
  <si>
    <t>퓨어 화이트 맑은 빛 에멀젼</t>
  </si>
  <si>
    <t>퓨어 밀크 핸드 크림</t>
  </si>
  <si>
    <t>퓨어 밀크 핑크 톤업 크림</t>
  </si>
  <si>
    <t>퓨어 밀크 바디 크림 SPF15 PA+</t>
  </si>
  <si>
    <t>퓨어 밀크 바디 로션</t>
  </si>
  <si>
    <t>퓨어 내추럴 핸드 트리트먼트 마스크</t>
  </si>
  <si>
    <t>퓨어 내추럴 풋 트리트먼트 마스크</t>
  </si>
  <si>
    <t>퓨어 내추럴 마스크 시트 [인삼]</t>
  </si>
  <si>
    <t>퓨어 내추럴 마스크 시트 [달팽이]</t>
  </si>
  <si>
    <t>퓨어 내추럴 마스크 시트 [달팽이 브라이트닝]</t>
  </si>
  <si>
    <t>내추럴 홍삼 마스크 시트</t>
  </si>
  <si>
    <t>내추럴 티트리 마스크 시트</t>
  </si>
  <si>
    <t>내추럴 자몽 마스크 시트</t>
  </si>
  <si>
    <t>내추럴 알로에 마스크 시트</t>
  </si>
  <si>
    <t>내추럴 아사이베리 마스크 시트</t>
  </si>
  <si>
    <t>내추럴 아보카도 마스크 시트</t>
  </si>
  <si>
    <t>샘물 매직 글로스 틴트</t>
  </si>
  <si>
    <t>퍼퓸드 핸드 세니타이저 겔(에탄올)(쥬시 만다린 향)</t>
  </si>
  <si>
    <t>Perfumed Hand Sanitizer Gel(Ethanol)(Juicy Mandarin)</t>
  </si>
  <si>
    <t>퍼퓸드 핸드 세니타이저 겔(에탄올)(스위트 라즈베리 향)</t>
  </si>
  <si>
    <t>Perfumed Hand Sanitizer Gel(Ethanol)(Sweet Raspberry)</t>
  </si>
  <si>
    <t>퍼퓸드 핸드 세니타이저 겔(에탄올)(러블리 피치 향)</t>
  </si>
  <si>
    <t>Perfumed Hand Sanitizer Gel(Ethanol)(Lovely Peach)</t>
  </si>
  <si>
    <t>(대용량)퍼퓸드 핸드 클린 겔-퓨어 그린티-245ml</t>
  </si>
  <si>
    <t>Perfumed Hand Clean Gel-Pure Green Tea-</t>
  </si>
  <si>
    <t>퍼퓸드 핸드 크림 -피치 블라썸-</t>
  </si>
  <si>
    <t>퍼퓸드 핸드 크림 -아프리콧-</t>
  </si>
  <si>
    <t>퍼퓸드 핸드 크림 -아이리스-</t>
  </si>
  <si>
    <t>퍼퓸드 핸드 크림 -베이비 파우더-</t>
  </si>
  <si>
    <t>퍼퓸드 핸드 크림 -라일락-</t>
  </si>
  <si>
    <t>퍼퓸드 핸드 에센스 -체리 블라썸-</t>
  </si>
  <si>
    <t>퍼퓸드 핸드 에센스 -웜 코튼-</t>
  </si>
  <si>
    <t>퍼퓸드 핸드 에센스 -매그놀리아-</t>
  </si>
  <si>
    <t>퍼퓸드 핸드 에센스 -레몬&amp;민트-</t>
  </si>
  <si>
    <t>Perfumed Hand Essence -Lemon&amp;Mint-</t>
  </si>
  <si>
    <t>퍼퓸드 핸드 에센스 -그레이프프루츠-</t>
  </si>
  <si>
    <t>퍼퓸드 핸드 쉐어버터 -플로랄 머스크-</t>
  </si>
  <si>
    <t>퍼퓸드 핸드 쉐어버터 -클린 코튼-</t>
  </si>
  <si>
    <t>퍼퓸드 핸드 쉐어버터 -소프트 파우더-</t>
  </si>
  <si>
    <t>퍼퓸드 핸드 쉐어버터 -레드 플럼-</t>
  </si>
  <si>
    <t>퍼퓸드 핸드 쉐어버터 -가든 로즈-</t>
  </si>
  <si>
    <t>퍼퓸드 핸드 모이스처라이저 -프랑지파니-</t>
  </si>
  <si>
    <t>퍼퓸드 핸드 모이스처라이저 -애플 블라썸-</t>
  </si>
  <si>
    <t>퍼퓸드 핸드 모이스처라이저 -아카시아-</t>
  </si>
  <si>
    <t>퍼퓸드 핸드 모이스처라이저 -블랙베리-</t>
  </si>
  <si>
    <t>퍼퓸드 핸드 모이스처라이저 -바닐라-</t>
  </si>
  <si>
    <t>퍼퓸드 핸드 라이트 에센스 -피치 블라썸-</t>
  </si>
  <si>
    <t>퍼퓸드 핸드 라이트 에센스 -체리 블라썸-</t>
  </si>
  <si>
    <t>퍼퓸드 핸드 라이트 에센스 -아프리콧-</t>
  </si>
  <si>
    <t>퍼퓸드 핸드 라이트 에센스 -레몬&amp;민트-</t>
  </si>
  <si>
    <t>Perfumed Hand Light Essence -Lemon&amp;Mint-</t>
  </si>
  <si>
    <t>퍼퓸드 핸드 라이트 에센스 -그레이프프루츠-</t>
  </si>
  <si>
    <t>Perfumed Body Moisturizer -Peony-</t>
  </si>
  <si>
    <t>Perfumed Body Moisturizer -Cherry Blossom-</t>
  </si>
  <si>
    <t>Perfumed Body Moisturizer -Freesia-</t>
  </si>
  <si>
    <t>Perfumed Body Moisturizer -Shea Butter-</t>
  </si>
  <si>
    <t>Perfumed Body Moisturizer -Mandarin-</t>
  </si>
  <si>
    <t>파워 앰플 하이드라</t>
  </si>
  <si>
    <t>파워 앰플 프로 뉴트리</t>
  </si>
  <si>
    <t>파워 앰플 포어 타이트</t>
  </si>
  <si>
    <t>파워 앰플 안티 링클</t>
  </si>
  <si>
    <t>파워 앰플 비타 화이트</t>
  </si>
  <si>
    <t>파워 스팟 센텔라 크림</t>
  </si>
  <si>
    <t>파워 스팟 세라마이드 크림</t>
  </si>
  <si>
    <t>터치 온 바디 코코넛 바디 워시</t>
  </si>
  <si>
    <t>Touch On Body Coconut Body Wash</t>
  </si>
  <si>
    <t>터치 온 바디 모링가 바디 워시</t>
  </si>
  <si>
    <t>Touch On Body Moringa Body Wash</t>
  </si>
  <si>
    <t>터치 온 바디 로즈 바디 워시</t>
  </si>
  <si>
    <t>Touch On Body Rose Body Wash</t>
  </si>
  <si>
    <t>터치 온 바디 플럼 바디 워시</t>
  </si>
  <si>
    <t>터치 온 바디 자몽 바디 워시</t>
  </si>
  <si>
    <t>터치 온 바디 플럼 바디 로션</t>
  </si>
  <si>
    <t>터치 온 바디 코코넛 바디 로션</t>
  </si>
  <si>
    <t>Touch On Body Coconut Body Lotion</t>
  </si>
  <si>
    <t>터치 온 바디 자몽 바디 로션</t>
  </si>
  <si>
    <t>터치 온 바디 모링가 바디 로션</t>
  </si>
  <si>
    <t>Touch On Body Moringa Body Lotion</t>
  </si>
  <si>
    <t>터치 온 바디 로즈 바디 로션</t>
  </si>
  <si>
    <t>Touch On Body Rose Body Lotion</t>
  </si>
  <si>
    <t>터치 온 바디 플럼 바디 버터</t>
  </si>
  <si>
    <t>터치 온 바디 스위트라임 바디 버터</t>
  </si>
  <si>
    <t>터치 온 바디 바닐라 바디 워시</t>
  </si>
  <si>
    <t>터치 온 바디 바닐라 바디 버터</t>
  </si>
  <si>
    <t>키스홀릭 립스틱 인텐스 RD08 애플칩</t>
  </si>
  <si>
    <t>키스홀릭 립스틱 인텐스 RD06 온 파이어</t>
  </si>
  <si>
    <t>키스홀릭 립스틱 인텐스 PK09 블루밍팬지</t>
  </si>
  <si>
    <t>키스홀릭 립스틱 인텐스 PK08 페어리 러브</t>
  </si>
  <si>
    <t>키스홀릭 립스틱 인텐스 PK06 딜라이트</t>
  </si>
  <si>
    <t>키스홀릭 립스틱 인텐스 PK05 러브 랭기지</t>
  </si>
  <si>
    <t>키스홀릭 립스틱 인텐스 PK03 듀이 핑크</t>
  </si>
  <si>
    <t>키스홀릭 립스틱 인텐스 PK02 무브모브</t>
  </si>
  <si>
    <t>키스홀릭 립스틱 인텐스 PK01 팜므 로즈</t>
  </si>
  <si>
    <t>키스홀릭 립스틱 인텐스 OR05 드라이 오렌지</t>
  </si>
  <si>
    <t>키스홀릭 립스틱 인텐스 OR03 써니</t>
  </si>
  <si>
    <t>키스홀릭 립스틱 인텐스 OR02 웨스트 사이드</t>
  </si>
  <si>
    <t>키스홀릭 립스틱 인텐스 CR05 시크릿</t>
  </si>
  <si>
    <t>키스홀릭 립스틱 인텐스 CR04 베이비 코랄</t>
  </si>
  <si>
    <t>키스홀릭 립스틱 인텐스 CR02 요거트 피치</t>
  </si>
  <si>
    <t>키스홀릭 립스틱 인텐스 CR01 어바웃 위캔드</t>
  </si>
  <si>
    <t>키스홀릭 립스틱 인텐스 BR03 피넛 블라스트</t>
  </si>
  <si>
    <t>키스홀릭 립스틱 인텐스 BE06 데저트샌드</t>
  </si>
  <si>
    <t>키스홀릭 립스틱 인텐스 BE03 보노 베이지</t>
  </si>
  <si>
    <t>키스홀릭 립스틱 익스트림 매트 RD02 파이어</t>
  </si>
  <si>
    <t>키스홀릭 립스틱 세미 매트 RD06 레드 브릭</t>
  </si>
  <si>
    <t>키스홀릭 립스틱 세미 매트 RD05 레드 999</t>
  </si>
  <si>
    <t>키스홀릭 립스틱 모이스처 PK04 그레이프 주스</t>
  </si>
  <si>
    <t>키스홀릭 립스틱 매트 RD07 트리플 레드</t>
  </si>
  <si>
    <t>키스홀릭 립스틱 매트 RD05 더 레전드</t>
  </si>
  <si>
    <t>키스홀릭 립스틱 매트 RD04 오 레드</t>
  </si>
  <si>
    <t>키스홀릭 립스틱 매트 RD02 스트릿</t>
  </si>
  <si>
    <t>키스홀릭 립스틱 매트 RD01 기브업</t>
  </si>
  <si>
    <t>키스홀릭 립스틱 매트 PK07 스페셜리핑크</t>
  </si>
  <si>
    <t>키스홀릭 립스틱 매트 PK04 마이레이디</t>
  </si>
  <si>
    <t>키스홀릭 립스틱 매트 OR04 자몽블렌디드</t>
  </si>
  <si>
    <t>키스홀릭 립스틱 매트 OR01 오렌지브릭</t>
  </si>
  <si>
    <t>키스홀릭 립스틱 매트 CR08 조이풀</t>
  </si>
  <si>
    <t>키스홀릭 립스틱 매트 CR07 네이키드코랄</t>
  </si>
  <si>
    <t>키스홀릭 립스틱 매트 CR06 만다린키스</t>
  </si>
  <si>
    <t>키스홀릭 립스틱 매트 CR03 베스트셀러</t>
  </si>
  <si>
    <t>키스홀릭 립스틱 매트 BR04 메이플니트</t>
  </si>
  <si>
    <t>키스홀릭 립스틱 매트 BR02 리버스타임</t>
  </si>
  <si>
    <t>키스홀릭 립스틱 매트 BR01 비터바이트</t>
  </si>
  <si>
    <t>키스홀릭 립스틱 매트 BE05 오픈에어</t>
  </si>
  <si>
    <t>키스홀릭 립스틱 매트 BE04 니트웨어</t>
  </si>
  <si>
    <t>키스홀릭 립스틱 매트 BE02 빌리브미</t>
  </si>
  <si>
    <t>키스홀릭 립스틱 매트 BE01 스테이 누드</t>
  </si>
  <si>
    <t>키스홀릭 립스틱 레더 글로우 RD03 이너프 레드</t>
  </si>
  <si>
    <t>키스홀릭 립스틱 레더 글로우 PPO1 데드 바이트</t>
  </si>
  <si>
    <t>키스홀릭 립스틱 글램 샤인 RD02 서커스</t>
  </si>
  <si>
    <t>키스홀릭 립스틱 글램 샤인 RD01 언터처블</t>
  </si>
  <si>
    <t>키스홀릭 립스틱 S PK05 콜 미</t>
  </si>
  <si>
    <t>클래식 옴므 토너</t>
  </si>
  <si>
    <t>클래식 옴므 올인원 에센스</t>
  </si>
  <si>
    <t>클래식 옴므 스페셜 세트</t>
  </si>
  <si>
    <t>클래식 옴므 모이스처라이저</t>
  </si>
  <si>
    <t>케어 플러스 시어 멀티 밤</t>
  </si>
  <si>
    <t>케어 플러스 바오밥 콜라겐 크림</t>
  </si>
  <si>
    <t>케어 플러스 바디 필링 스프레이</t>
  </si>
  <si>
    <t>케어 플러스 마누카 허니 크림</t>
  </si>
  <si>
    <t>케어 플러스 강화약쑥 스팀 크림</t>
  </si>
  <si>
    <t>Care Plus Artemisia Steam Cream</t>
  </si>
  <si>
    <t>케어 플러스 마누카 허니 바디 크림</t>
  </si>
  <si>
    <t>컬러 마스터 섀도우 팔레트 04 웜 오렌지</t>
  </si>
  <si>
    <t>컬러 마스터 섀도우 팔레트 01 쿨 뉴트럴</t>
  </si>
  <si>
    <t>커버 퍼펙션 팟 컨실러 02 리치 베이지</t>
  </si>
  <si>
    <t>커버 퍼펙션 팟 컨실러 01 클리어 베이지</t>
  </si>
  <si>
    <t>커버 퍼펙션 픽실러 02 리치 베이지</t>
  </si>
  <si>
    <t>Cover Perfection Fixealer 02 Rich Beige</t>
  </si>
  <si>
    <t>커버 퍼펙션 픽실러 1.5 내추럴 베이지</t>
  </si>
  <si>
    <t>Cover Perfection Fixealer 1.5 Natural Beige</t>
  </si>
  <si>
    <t>커버 퍼펙션 픽실러 01 클리어 베이지</t>
  </si>
  <si>
    <t>Cover Perfection Fixealer 01 Clear Beige</t>
  </si>
  <si>
    <t>커버 퍼펙션 팁 컨실러 피치 베이지</t>
  </si>
  <si>
    <t>커버 퍼펙션 팁 컨실러 컨투어베이지</t>
  </si>
  <si>
    <t>커버 퍼펙션 팁 컨실러 브라이트너</t>
  </si>
  <si>
    <t>커버 퍼펙션 팁 컨실러 그린 베이지</t>
  </si>
  <si>
    <t>커버 퍼펙션 팁 컨실러 2.75 딥</t>
  </si>
  <si>
    <t>커버 퍼펙션 팁 컨실러 2.5 미디움 딥</t>
  </si>
  <si>
    <t>커버 퍼펙션 팁 컨실러 2.25 샌드</t>
  </si>
  <si>
    <t>커버 퍼펙션 팁 컨실러 1.75 미들 베이지</t>
  </si>
  <si>
    <t>커버 퍼펙션 팁 컨실러 1.5 내추럴 베이지</t>
  </si>
  <si>
    <t>커버 퍼펙션 팁 컨실러 1.25 라이트 베이지</t>
  </si>
  <si>
    <t>커버 퍼펙션 팁 컨실러 03 탠</t>
  </si>
  <si>
    <t>커버 퍼펙션 팁 컨실러 02 리치 베이지</t>
  </si>
  <si>
    <t>커버 퍼펙션 팁 컨실러 01 클리어 베이지</t>
  </si>
  <si>
    <t>커버 퍼펙션 팁 컨실러 0.5 아이스 베이지</t>
  </si>
  <si>
    <t>커버 퍼펙션 아이디얼 컨실러 듀오 1.5 내추럴베이지</t>
  </si>
  <si>
    <t>커버 퍼펙션 아이디얼 컨실러 듀오 02 리치베이지</t>
  </si>
  <si>
    <t>커버 퍼펙션 아이디얼 컨실러 듀오 01 클리어베이지</t>
  </si>
  <si>
    <t>커버 퍼펙션 스틱 컨실러 1.5 내추럴 베이지</t>
  </si>
  <si>
    <t>커버 퍼펙션 스틱 컨실러 02 리치 베이지</t>
  </si>
  <si>
    <t>커버 퍼펙션 스틱 컨실러 01 클리어 베이지</t>
  </si>
  <si>
    <t>커버 퍼펙션 스마트 컨실러 키트</t>
  </si>
  <si>
    <t>커버 퍼펙션 리퀴드 컨실러 02 리치 베이지</t>
  </si>
  <si>
    <t>커버 퍼펙션 리퀴드 컨실러 01 클리어 베이지</t>
  </si>
  <si>
    <t>초코파이 핸드 크림 피치</t>
  </si>
  <si>
    <t>초코파이 핸드 크림 워터멜론</t>
  </si>
  <si>
    <t>초코파이 핸드 크림 망고</t>
  </si>
  <si>
    <t>젬 미라클 블랙 펄 오투 버블 마스크_105g</t>
  </si>
  <si>
    <t>제주 생생 알로에 토너_I</t>
  </si>
  <si>
    <t>Jeju Fresh Aloe Toner_I</t>
  </si>
  <si>
    <t>제주 생생 알로에 클렌징 폼_I</t>
  </si>
  <si>
    <t>Jeju Fresh Aloe Cleansing Foam_I</t>
  </si>
  <si>
    <t>제주 생생 알로에 크림_I</t>
  </si>
  <si>
    <t>Jeju Fresh Aloe Cream_I</t>
  </si>
  <si>
    <t>제주 생생 알로에 쿨링 쿠션 내추럴 베이지_I</t>
  </si>
  <si>
    <t>Jeju Fresh Aloe Cooling Cushion Natural Beige_I</t>
  </si>
  <si>
    <t>제주 생생 알로에 에센스_I</t>
  </si>
  <si>
    <t>Jeju Fresh Aloe Essence_I</t>
  </si>
  <si>
    <t>제주 생생 알로에 에멀젼_I</t>
  </si>
  <si>
    <t>Jeju Fresh Aloe Emulsion_I</t>
  </si>
  <si>
    <t>제주 생생 알로에 수딩 젤 99%</t>
  </si>
  <si>
    <t>제주 생생 알로에 수딩 젤 99%_300ml_튜브</t>
  </si>
  <si>
    <t>Jeju Fresh Aloe Soothing Gel 99%_300ml_Tube</t>
  </si>
  <si>
    <t>제주 생생 알로에 수딩 로션 90%</t>
  </si>
  <si>
    <t>제주 생생 알로에 선 젤_I</t>
  </si>
  <si>
    <t>Jeju Fresh Aloe Sun Gel_I</t>
  </si>
  <si>
    <t>절대 볼륨 마스카라</t>
  </si>
  <si>
    <t>익스노보 아쿠아 맥스 에멀젼</t>
  </si>
  <si>
    <t>오리지널 크림 미스트_300ml</t>
  </si>
  <si>
    <t>오리지널 크림 미스트_120ml</t>
  </si>
  <si>
    <t>오리지널 에센스 미스트_120ml</t>
  </si>
  <si>
    <t>에코 에너지 클렌징 폼</t>
  </si>
  <si>
    <t>에코 에너지 올인원 워시</t>
  </si>
  <si>
    <t>에코 에너지 올인원 모이스처 밀크</t>
  </si>
  <si>
    <t>에코 에너지 올인원 선 플루이드</t>
  </si>
  <si>
    <t>에코 에너지 에센스 토너</t>
  </si>
  <si>
    <t>에코 에너지 에멀젼</t>
  </si>
  <si>
    <t>에코 에너지 아쿠아 토너</t>
  </si>
  <si>
    <t>에코 에너지 아쿠아 크림</t>
  </si>
  <si>
    <t>에코 에너지 비비 크림_밝은 피부용</t>
  </si>
  <si>
    <t>Eco Earth Mild Sun Cushion (Lion Edition)</t>
  </si>
  <si>
    <t>에코 어스 페이스 앤 바디 워터프루프 선 크림</t>
  </si>
  <si>
    <t>Eco Earth Face&amp;Body Waterproof Sun Cream</t>
  </si>
  <si>
    <t>에코 어스 워터프루프 선 크림</t>
  </si>
  <si>
    <t>Eco Earth Waterproof Sun Cream</t>
  </si>
  <si>
    <t>에코 어스 마일드 선 크림</t>
  </si>
  <si>
    <t>Eco Earth Mild Sun Cream</t>
  </si>
  <si>
    <t>에코 어스 워터프루프 선 스틱</t>
  </si>
  <si>
    <t>Eco Earth Waterproof Sun Stick</t>
  </si>
  <si>
    <t>에코 에너지 하드 왁스</t>
  </si>
  <si>
    <t>Eco Energy Hard Wax</t>
  </si>
  <si>
    <t>에코 에너지 매트 왁스</t>
  </si>
  <si>
    <t>Eco Energy Matt Wax</t>
  </si>
  <si>
    <t>에코 어스 파워 투명 선 스틱_22g</t>
  </si>
  <si>
    <t>에코 어스 파워 마일드 선 쿠션</t>
  </si>
  <si>
    <t>에코 어스 올 프로텍션 선 크림</t>
  </si>
  <si>
    <t>Eco Earth All Protection Sun Cream</t>
  </si>
  <si>
    <t>에코 어스 아쿠아 선 스틱</t>
  </si>
  <si>
    <t>Eco Earth Aqua Sun Stick</t>
  </si>
  <si>
    <t>에코 소울 피그먼트 섀도우 RD01 멜팅 로즈</t>
  </si>
  <si>
    <t>에코 소울 피그먼트 섀도우 PK02 스위트 샴페인</t>
  </si>
  <si>
    <t>에코 소울 피그먼트 섀도우 PK01 싱어송라이터</t>
  </si>
  <si>
    <t>에코 소울 피그먼트 섀도우 BR01 골든 베일</t>
  </si>
  <si>
    <t>에코 소울 포어 마스터 프라이머</t>
  </si>
  <si>
    <t>에코 소울 펜슬 앤 파우더 듀얼 브로우 04 진갈색</t>
  </si>
  <si>
    <t>에코 소울 펜슬 앤 파우더 듀얼 브로우 03 진회색</t>
  </si>
  <si>
    <t>에코 소울 펜슬 앤 파우더 듀얼 브로우 02 흑갈색</t>
  </si>
  <si>
    <t>에코 소울 펜슬 앤 파우더 듀얼 브로우 01 갈색</t>
  </si>
  <si>
    <t>에코 소울 퍼펙트 커버 팩트 23 내추럴 베이지</t>
  </si>
  <si>
    <t>에코 소울 퍼펙트 커버 팩트 21 라이트 베이지</t>
  </si>
  <si>
    <t>에코 소울 퍼펙트 메이크업 픽서</t>
  </si>
  <si>
    <t>에코 소울 파워프루프 탱크 라이너 02 브라운</t>
  </si>
  <si>
    <t>에코 소울 파워프루프 탱크 라이너 01 블랙</t>
  </si>
  <si>
    <t>에코 소울 파워프루프 펜 라이너 01 블랙</t>
  </si>
  <si>
    <t>Eco Soul Powerproof Pen Liner 01 Black</t>
  </si>
  <si>
    <t>에코 소울 파워프루프 초슬림 아이라이너 BR06 로즈 브라운</t>
  </si>
  <si>
    <t>에코 소울 파워프루프 초슬림 아이라이너 BR05 초코 브라운</t>
  </si>
  <si>
    <t>에코 소울 파워프루프 초슬림 아이라이너 BR03 테디 브라운</t>
  </si>
  <si>
    <t>에코 소울 파워프루프 초슬림 아이라이너 BR02 레드 브라운</t>
  </si>
  <si>
    <t>에코 소울 파워프루프 초슬림 아이라이너 BR01 스릴 브라운</t>
  </si>
  <si>
    <t>에코 소울 파워프루프 초슬림 아이라이너 BK02 애쉬 블랙</t>
  </si>
  <si>
    <t>에코 소울 파워프루프 초슬림 아이라이너 BK01 나이트 블랙</t>
  </si>
  <si>
    <t>에코 소울 파워프루프 초슬림 아이라이너 BE01 언더 베이지</t>
  </si>
  <si>
    <t>에코 소울 파워프루프 젤 아이라이너 13 진한 커피향 다크브라운(무펄)</t>
  </si>
  <si>
    <t>에코 소울 파워프루프 젤 아이라이너 02 뜨거운 태닝 브라운</t>
  </si>
  <si>
    <t>에코 소울 파워프루프 극슬림 라이너 02 딥 브라운</t>
  </si>
  <si>
    <t>에코 소울 파워프루프 극슬림 라이너 01 딥 블랙</t>
  </si>
  <si>
    <t>에코 소울 파워 엣지 젤 라이너 01 블랙</t>
  </si>
  <si>
    <t>에코 소울 트루 모이스트 팩트 21 라이트 베이지</t>
  </si>
  <si>
    <t>에코 소울 톤업 씨씨 01 화사한 톤(O1)</t>
  </si>
  <si>
    <t>Eco Soul Tone Up CC 01 Vital Tone(O1)</t>
  </si>
  <si>
    <t>에코 소울 톤업 씨씨 02 내추럴 톤</t>
  </si>
  <si>
    <t>에코 소울 톤업 씨씨 03 투명광 안색</t>
  </si>
  <si>
    <t>에코 소울 에센스 파운데이션 팩트 23 내추럴 베이지(리필)</t>
  </si>
  <si>
    <t>Eco Soul Essence Foundation Pact 23 Natural Beige(Refill)</t>
  </si>
  <si>
    <t>에코 소울 에센스 파운데이션 팩트 21 라이트 베이지(리필)</t>
  </si>
  <si>
    <t>Eco Soul Essence Foundation Pact 21 Light Beige(Refill)</t>
  </si>
  <si>
    <t>에코 소울 에센스 파운데이션 팩트 23 내추럴 베이지</t>
  </si>
  <si>
    <t>Eco Soul Essence Foundation Pact 23 Natural Beige</t>
  </si>
  <si>
    <t>에코 소울 에센스 파운데이션 팩트 21 라이트 베이지</t>
  </si>
  <si>
    <t>Eco Soul Essence Foundation Pact 21 Light Beige</t>
  </si>
  <si>
    <t>에코 소울 바운스 파우더 01 아이보리</t>
  </si>
  <si>
    <t>에코 소울 바운스 파우더 02 핑크 스파크</t>
  </si>
  <si>
    <t>에코 소울 바운스 크림 파운데이션 21 라이트 베이지</t>
  </si>
  <si>
    <t>Eco Soul Bounce Cream Foundation 21 Light Beige</t>
  </si>
  <si>
    <t>에코 소울 바운스 크림 파운데이션 21 라이트 베이지(리필)</t>
  </si>
  <si>
    <t>Eco Soul Bounce Cream Foundation 21 Light Beige (Refill)</t>
  </si>
  <si>
    <t>에코 소울 키스 버튼 립스 매트 19 패러다임</t>
  </si>
  <si>
    <t>에코 소울 키스 버튼 립스 매트 18 레드 매니아</t>
  </si>
  <si>
    <t>에코 소울 키스 버튼 립스 매트 17 플레이 뮤즈</t>
  </si>
  <si>
    <t>에코 소울 키스 버튼 립스 매트 16 파이어</t>
  </si>
  <si>
    <t>에코 소울 키스 버튼 립스 매트 15 볼케이노</t>
  </si>
  <si>
    <t>에코 소울 키스 버튼 립스 매트 14 아찔한 연애</t>
  </si>
  <si>
    <t>에코 소울 키스 버튼 립스 매트 13 달콤한 유혹</t>
  </si>
  <si>
    <t>에코 소울 키스 버튼 립스 매트 12 귀여운 눈웃음</t>
  </si>
  <si>
    <t>에코 소울 키스 버튼 립스 매트 08 레드페퍼</t>
  </si>
  <si>
    <t>에코 소울 키스 버튼 립스 매트 07 레트로 레드</t>
  </si>
  <si>
    <t>에코 소울 키스 버튼 립스 매트 06 쌉싸름한 초콜릿</t>
  </si>
  <si>
    <t>에코 소울 키스 버튼 립스 매트 05 레드 워머</t>
  </si>
  <si>
    <t>에코 소울 키스 버튼 립스 매트 03 프로포즈</t>
  </si>
  <si>
    <t>Eco Soul Kiss Button Lips Matte 03 Propose</t>
  </si>
  <si>
    <t>에코 소울 키스 버튼 립스 매트 01 키스데이</t>
  </si>
  <si>
    <t>에코 소울 키스 버튼 립스 16 앙큼한 거짓말</t>
  </si>
  <si>
    <t>에코 소울 키스 버튼 립스 15 행복한 데이트</t>
  </si>
  <si>
    <t>에코 소울 키스 버튼 립스 14 솔직한 고백</t>
  </si>
  <si>
    <t>에코 소울 키스 버튼 립스 13 수줍은 미소</t>
  </si>
  <si>
    <t>에코 소울 키스 버튼 립스 11 레드 사이렌</t>
  </si>
  <si>
    <t>에코 소울 키스 버튼 립스 09 쌉싸름한 커피</t>
  </si>
  <si>
    <t>에코 소울 키스 버튼 립스 04 설레는 마음</t>
  </si>
  <si>
    <t>에코 소울 키스 버튼 립스 03 청량한 웃음</t>
  </si>
  <si>
    <t>에코 소울 키스 버튼 립스 02 완벽한 PT</t>
  </si>
  <si>
    <t>에코 소울 키스 버튼 립스 01 뜨거운 키스</t>
  </si>
  <si>
    <t>에코 소울 컨투어 듀오 스틱</t>
  </si>
  <si>
    <t>에코 소울 카니발 블러쉬 01 로즈</t>
  </si>
  <si>
    <t>에코 소울 유브이 선 팩트 23 내추럴 베이지</t>
  </si>
  <si>
    <t>에코 소울 유브이 선 팩트 21 라이트 베이지</t>
  </si>
  <si>
    <t>에코 소울 온천수 세럼 파운데이션 02 내추럴 베이지</t>
  </si>
  <si>
    <t>에코 소울 에센스 파운데이션 팩트 13호</t>
  </si>
  <si>
    <t>에코 소울 에센스 쿠션 케이스</t>
  </si>
  <si>
    <t>Eco Soul Essence Cushion Case</t>
  </si>
  <si>
    <t>에코 소울 에센스 쿠션 올 커버 쿨 21호</t>
  </si>
  <si>
    <t>에코 소울 에센스 쿠션 모이스처 래스팅 뉴트럴 23호 (리필)</t>
  </si>
  <si>
    <t>Eco Soul Essence Cushion Moisture Lasting N23 (Refill)</t>
  </si>
  <si>
    <t>에코 소울 에센스 쿠션 올 커버 쿨 19호(O1)</t>
  </si>
  <si>
    <t>에코 소울 에센스 쿠션 올 커버 뉴트럴 23호</t>
  </si>
  <si>
    <t>에코 소울 에센스 쿠션 올 커버 뉴트럴 23호 (리필)</t>
  </si>
  <si>
    <t>Eco Soul Essence Cushion All Cover N23 (Refill)</t>
  </si>
  <si>
    <t>에코 소울 에센스 쿠션 올 커버 뉴트럴 21호</t>
  </si>
  <si>
    <t>에코 소울 에센스 쿠션 올 커버 뉴트럴 21호 (리필)</t>
  </si>
  <si>
    <t>Eco Soul Essence Cushion All Cover N21 (Refill)</t>
  </si>
  <si>
    <t>에코 소울 에센스 쿠션 워터프루프 뉴트럴 23호(리필)</t>
  </si>
  <si>
    <t>Eco Soul Essence Cushion Waterproof N23(Refill)</t>
  </si>
  <si>
    <t>에코 소울 에센스 쿠션 워터프루프 뉴트럴 21호(리필)</t>
  </si>
  <si>
    <t>Eco Soul Essence Cushion Waterproof N21(Refill)</t>
  </si>
  <si>
    <t>에코 소울 에센스 쿠션 워터프루프 뉴트럴 23호</t>
  </si>
  <si>
    <t>Eco Soul Essence Cushion Waterproof N23</t>
  </si>
  <si>
    <t>에코 소울 에센스 쿠션 워터프루프 뉴트럴 21호</t>
  </si>
  <si>
    <t>Eco Soul Essence Cushion Waterproof N21</t>
  </si>
  <si>
    <t>에코 소울 에센스 쿠션 모이스처 래스팅 뉴트럴 23호</t>
  </si>
  <si>
    <t>에코 소울 에센스 쿠션 모이스처 래스팅 뉴트럴 21호</t>
  </si>
  <si>
    <t>에코 소울 에센스 쿠션 모이스처 래스팅 뉴트럴 21호 (리필)</t>
  </si>
  <si>
    <t>Eco Soul Essence Cushion Moisture Lasting N21 (Refill)</t>
  </si>
  <si>
    <t>에코 소울 에센스 쿠션 모이스처 래스팅 13호(리필)</t>
  </si>
  <si>
    <t>에코 소울 어드밴스드 파워프루프 아이라이너 02 딥 브라운</t>
  </si>
  <si>
    <t>에코 소울 어드밴스드 파워프루프 아이라이너 01 딥 블랙</t>
  </si>
  <si>
    <t>에코 소울 아이브로우 키트 02 그레이 브라운</t>
  </si>
  <si>
    <t>에코 소울 아이브로우 키트 01 내추럴 브라운</t>
  </si>
  <si>
    <t>에코 소울 스파클링 아이 RD02 미드나잇 힐</t>
  </si>
  <si>
    <t>에코 소울 스파클링 아이 PK03 러브 시그니처</t>
  </si>
  <si>
    <t>에코 소울 스파클링 아이 PK02 핑크 테일</t>
  </si>
  <si>
    <t>에코 소울 스파클링 아이 PK01 샴페인 바</t>
  </si>
  <si>
    <t>에코 소울 스파클링 아이 GD01 골든 글래머</t>
  </si>
  <si>
    <t>에코 소울 스파클링 아이 CR02 코랄리데이</t>
  </si>
  <si>
    <t>에코 소울 스파클링 아이 CR01 스윗 판타지</t>
  </si>
  <si>
    <t>에코 소울 스파클링 아이 트윙클 WH02 다이아 빌런</t>
  </si>
  <si>
    <t>Eco Soul Sparkling Eye [Twinkle] WH02 Dia Villain</t>
  </si>
  <si>
    <t>에코 소울 스파클링 아이 트윙클 PK04 스위티스트</t>
  </si>
  <si>
    <t>Eco Soul Sparkling Eye [Twinkle] PK04 Sweetest</t>
  </si>
  <si>
    <t>에코 소울 스파클링 아이 트윙클 CR03 슈가 드롭</t>
  </si>
  <si>
    <t>Eco Soul Sparkling Eye [Twinkle] CR03 Sugar Drop</t>
  </si>
  <si>
    <t>에코 소울 스킨 웨어 파운데이션 글로우 N 02</t>
  </si>
  <si>
    <t>에코 소울 스킨 웨어 파운데이션 글로우 C 1.5</t>
  </si>
  <si>
    <t>에코 소울 스키니 브로우 펜슬 03 다크 브라운</t>
  </si>
  <si>
    <t>에코 소울 스키니 브로우 펜슬 02 그레이 브라운</t>
  </si>
  <si>
    <t>에코 소울 스키니 브로우 펜슬 01 내추럴 브라운</t>
  </si>
  <si>
    <t>에코 소울 샤인 립글로스 RD01 레드 바이블</t>
  </si>
  <si>
    <t>에코 소울 샤인 립글로스 PP01 이너 퍼플</t>
  </si>
  <si>
    <t>에코 소울 샤인 립글로스 PK02 핑크 오로라</t>
  </si>
  <si>
    <t>에코 소울 샤인 립글로스 PK01 슈가 핑크</t>
  </si>
  <si>
    <t>에코 소울 샤인 립글로스 CR01 코랄 넥타</t>
  </si>
  <si>
    <t>에코 소울 샤인 립글로스 BE01 스킨 누드</t>
  </si>
  <si>
    <t>에코 소울 브로우 펜슬 앤 마스카라 03 다크 브라운</t>
  </si>
  <si>
    <t>에코 소울 브로우 펜슬 앤 마스카라 02 내추럴 브라운</t>
  </si>
  <si>
    <t>에코 소울 브로우 펜슬 앤 마스카라 01 라이트 브라운</t>
  </si>
  <si>
    <t>샘물 붐업 픽서 마스카라 02 블랙</t>
  </si>
  <si>
    <t>Saemmul Boom Up Fixer Mascara 02 Black</t>
  </si>
  <si>
    <t>샘물 붐업 픽서 마스카라 01 클리어</t>
  </si>
  <si>
    <t>Saemmul Boom Up Fixer Mascara 01 Clear</t>
  </si>
  <si>
    <t>샘물 붐업 마스카라 02 볼륨</t>
  </si>
  <si>
    <t>Saemmul Boom Up Mascara 02 Volume</t>
  </si>
  <si>
    <t>샘물 붐업 마스카라 01 롱래쉬</t>
  </si>
  <si>
    <t>Saemmul Boom Up Mascara 01 LongLash</t>
  </si>
  <si>
    <t>샘물 섀도우 박스 02 카페 로드</t>
  </si>
  <si>
    <t>Saemmul Shadow Box 02 Cafe Road</t>
  </si>
  <si>
    <t>샘물 섀도우 박스 01 로지 엔딩</t>
  </si>
  <si>
    <t>Saemmul Shadow Box 01 Rosy Ending</t>
  </si>
  <si>
    <t>에코 소울 바운스 크림 파운데이션 매트 01 라이트 베이지</t>
  </si>
  <si>
    <t>에코 소울 바운스 크림 파운데이션 02 내추럴 베이지(리필)(O2)</t>
  </si>
  <si>
    <t>에코 소울 무지개 블러셔</t>
  </si>
  <si>
    <t>에코 소울 모션 립스 08 오렌지 누보</t>
  </si>
  <si>
    <t>에코 소울 멀티 브로우 키트 01 내추럴 브라운</t>
  </si>
  <si>
    <t>에코 소울 립 오일 03 자몽자몽</t>
  </si>
  <si>
    <t>에코 소울 립 오일 02 베리베리</t>
  </si>
  <si>
    <t>에코 소울 립 오일 01 허니허니</t>
  </si>
  <si>
    <t>에코 소울 립 라이너 PK01 로즈 가든</t>
  </si>
  <si>
    <t>Eco Soul Lip Liner PK01 Rose Garden</t>
  </si>
  <si>
    <t>에코 소울 립 라이너 RD01 프렌치 레드</t>
  </si>
  <si>
    <t>Eco Soul Lip Liner RD01 French Red</t>
  </si>
  <si>
    <t>에코 소울 립 라이너 BE01 소울 베이지</t>
  </si>
  <si>
    <t>Eco Soul Lip Liner BE01 Soul Beige</t>
  </si>
  <si>
    <t>에코 소울 리얼 커버 비비 23 내추럴 베이지</t>
  </si>
  <si>
    <t>에코 소울 리얼 커버 비비 21 라이트 베이지</t>
  </si>
  <si>
    <t>에코 소울 리얼 세럼 파운데이션 23 내추럴 베이지</t>
  </si>
  <si>
    <t>에코 소울 리얼 세럼 파운데이션 21 라이트 베이지</t>
  </si>
  <si>
    <t>에코 소울 리얼 세럼 비비 23 내추럴 베이지</t>
  </si>
  <si>
    <t>에코 소울 리얼 세럼 비비 21 라이트 베이지</t>
  </si>
  <si>
    <t>에코 소울 럭스 하이라이터 WH01 글로리아</t>
  </si>
  <si>
    <t>에코 소울 럭스 블러셔 PK01 로즈 시그니처</t>
  </si>
  <si>
    <t>에코 소울 럭스 블러셔 CR01 메종 코랄</t>
  </si>
  <si>
    <t>에코 소울 럭스 블러셔 BE01 누드 베일</t>
  </si>
  <si>
    <t>에코 소울 럭셔리 골드 팩트 23 내추럴 베이지(리필)</t>
  </si>
  <si>
    <t>에코 소울 럭셔리 골드 팩트 23 내추럴 베이지</t>
  </si>
  <si>
    <t>에코 소울 럭셔리 골드 팩트 21 라이트 베이지(리필)</t>
  </si>
  <si>
    <t>에코 소울 럭셔리 골드 팩트 21 라이트 베이지</t>
  </si>
  <si>
    <t>에코 소울 디자이닝 아이브로우 03 회갈색</t>
  </si>
  <si>
    <t>에코 소울 디자이닝 아이브로우 02 흑갈색</t>
  </si>
  <si>
    <t>에코 소울 디자이닝 아이브로우 01 갈색</t>
  </si>
  <si>
    <t>에코 소울 더블킹 마스카라 02 브라운</t>
  </si>
  <si>
    <t>프리즘 라이트 하이라이터 PK01 베이비 베리 빔</t>
  </si>
  <si>
    <t>Prism Light Highlighter PK01 Baby Berry Beam</t>
  </si>
  <si>
    <t>프리즘 라이트 하이라이터 GD02 골든 샤워</t>
  </si>
  <si>
    <t>Prism Light Highlighter GD02 Golden Shower</t>
  </si>
  <si>
    <t>프리즘 라이트 하이라이터 GD01 베어 샤인</t>
  </si>
  <si>
    <t>Prism Light Highlighter GD01 Bare Shine</t>
  </si>
  <si>
    <t>프리즘 라이트 블러셔 OR01 탠저린 스타</t>
  </si>
  <si>
    <t>Prism Light Blusher OR01 Tangerine Star</t>
  </si>
  <si>
    <t>프리즘 라이트 블러셔 CR01 풀 샷</t>
  </si>
  <si>
    <t>Prism Light Blusher CR01 Full Shot</t>
  </si>
  <si>
    <t>프리즘 라이트 블러셔 BE01 로지 샌드</t>
  </si>
  <si>
    <t>Prism Light Blusher BE01 Rosy Sand</t>
  </si>
  <si>
    <t>어반 에코 하라케케 토너</t>
  </si>
  <si>
    <t>어반 에코 하라케케 크림</t>
  </si>
  <si>
    <t>어반 에코 하라케케 에멀젼</t>
  </si>
  <si>
    <t>어반 에코 하라케케 폼 클렌저</t>
  </si>
  <si>
    <t>어반 에코 하라케케 앰플</t>
  </si>
  <si>
    <t>어반 에코 하라케케 에센스</t>
  </si>
  <si>
    <t>어반 에코 하라케케 스킨 케어 3종 세트</t>
  </si>
  <si>
    <t>Urban Eco Harakeke Skin Care 3 Set</t>
  </si>
  <si>
    <t>어반 에코 하라케케 트래블 키트</t>
  </si>
  <si>
    <t>Urban Eco Harakeke Travel Kit</t>
  </si>
  <si>
    <t>어반 에코 하라케케 프레쉬 크림</t>
  </si>
  <si>
    <t>어반 에코 하라케케 딥 모이스처 아이 크림</t>
  </si>
  <si>
    <t>Urban Eco Harakeke Deep Moisture Eye Cream</t>
  </si>
  <si>
    <t>어반 에코 하라케케 딥 모이스처 토너</t>
  </si>
  <si>
    <t>Urban Eco Harakeke Deep Moisture Toner</t>
  </si>
  <si>
    <t>어반 에코 하라케케 딥 모이스처 크림</t>
  </si>
  <si>
    <t>Urban Eco Harakeke Deep Moisture Cream</t>
  </si>
  <si>
    <t>어반 에코 하라케케 딥 모이스처 에멀젼</t>
  </si>
  <si>
    <t>Urban Eco Harakeke Deep Moisture Emulsion</t>
  </si>
  <si>
    <t>어반 에코 하라케케 딥 모이스처 수면팩</t>
  </si>
  <si>
    <t>Urban Eco Harakeke Deep Moisture Sleeping Pack</t>
  </si>
  <si>
    <t>어반 에코 하라케케 딥 모이스처 에센스</t>
  </si>
  <si>
    <t>Urban Eco Harakeke Deep Moisture Essence</t>
  </si>
  <si>
    <t>어반 에코 하라케케 딥 모이스처 스킨 케어 3종 세트</t>
  </si>
  <si>
    <t>Urban Eco Harakeke Deep Moisture Skin Care 3 Set</t>
  </si>
  <si>
    <t>어반 에코 하라케케 화이트닝 토너</t>
  </si>
  <si>
    <t>Urban Eco Harakeke Whitening Toner</t>
  </si>
  <si>
    <t>어반 에코 하라케케 화이트닝 에센스</t>
  </si>
  <si>
    <t>어반 에코 하라케케 화이트닝 에멀젼</t>
  </si>
  <si>
    <t>Urban Eco Harakeke Whitening Emulsion</t>
  </si>
  <si>
    <t>어반 에코 와라타 크림</t>
  </si>
  <si>
    <t>어반 에코 와라타 에센스 로션</t>
  </si>
  <si>
    <t>어반 에코 와라타 토너</t>
  </si>
  <si>
    <t>어반 브리즈 캔들-피치 모닝</t>
  </si>
  <si>
    <t>어반 브리즈 캔들-코지 블루</t>
  </si>
  <si>
    <t>어반 브리즈 캔들-릴리 데이</t>
  </si>
  <si>
    <t>어반 브리즈 오 드 퍼퓸-우디 크라운</t>
  </si>
  <si>
    <t>어반 브리즈 오 드 퍼퓸-빈티지 워터</t>
  </si>
  <si>
    <t>어반 브리즈 오 드 퍼퓸-베리 야드</t>
  </si>
  <si>
    <t>어반 브리즈 오 드 퍼퓸-디어 그레이스</t>
  </si>
  <si>
    <t>어반 브리즈 오 드 퍼퓸 기획 세트-블랑 플레르</t>
  </si>
  <si>
    <t>어반 브리즈 바디 워시-블랑 플레르</t>
  </si>
  <si>
    <t>어반 브리즈 바디 워시-베리 야드</t>
  </si>
  <si>
    <t>어반 브리즈 바디 로션-블랑 플레르</t>
  </si>
  <si>
    <t>어반 브리즈 디퓨저-피치 모닝</t>
  </si>
  <si>
    <t>어반 브리즈 디퓨저-코지 블루</t>
  </si>
  <si>
    <t>어반 브리즈 디퓨저-릴리 데이</t>
  </si>
  <si>
    <t>어반 딜라이트 핸드 크림 빈티지 부케</t>
  </si>
  <si>
    <t>어반 딜라이트 핸드 크림 머스크 판타지</t>
  </si>
  <si>
    <t>어반 딜라이트 핸드 에센스 퓨어 시트론</t>
  </si>
  <si>
    <t>어반 딜라이트 핸드 에센스 모닝 브리즈</t>
  </si>
  <si>
    <t>어반 딜라이트 핸드 모이스처라이저 썸머 왈츠</t>
  </si>
  <si>
    <t>어반 딜라이트 오일 바디 워시</t>
  </si>
  <si>
    <t>어반 딜라이트 바디 파우더 [로즈]</t>
  </si>
  <si>
    <t>어반 딜라이트 바디 코롱 [시트론]</t>
  </si>
  <si>
    <t>어반 딜라이트 바디 코롱 [블라썸]</t>
  </si>
  <si>
    <t>어반 딜라이트 바디 솔트 스크럽 워시</t>
  </si>
  <si>
    <t>어반 딜라이트 바디 샤워 젤 [시트론]</t>
  </si>
  <si>
    <t>어반 딜라이트 바디 샤워 젤 [블라썸]</t>
  </si>
  <si>
    <t>어반 딜라이트 바디 로션 [시트론]</t>
  </si>
  <si>
    <t>어반 딜라이트 바디 로션 [블라썸]</t>
  </si>
  <si>
    <t>액티브 소스 히알루론 앰플</t>
  </si>
  <si>
    <t>Active Source Hyaluron Ampoule_N</t>
  </si>
  <si>
    <t>애니 퍼퓸 데오드란트 스프레이 [프레쉬 브리즈]</t>
  </si>
  <si>
    <t>애니 퍼퓸 데오드란트 스프레이 [코튼 브리즈]</t>
  </si>
  <si>
    <t>아이슬란드 아쿠아 젤 크림</t>
  </si>
  <si>
    <t>아이슬란드 아쿠아 모이스트 크림</t>
  </si>
  <si>
    <t>아이슬란드 수분 토너</t>
  </si>
  <si>
    <t>아이슬란드 수분 에센스</t>
  </si>
  <si>
    <t>아이슬란드 수분 에멀젼</t>
  </si>
  <si>
    <t>아이슬란드 수분 아이스틱</t>
  </si>
  <si>
    <t>아이슬란드 수분 수딩 젤(300ml)</t>
  </si>
  <si>
    <t>씨앤소 핑크 파우더</t>
  </si>
  <si>
    <t>씨앤소 에이씨 컨트롤 토너</t>
  </si>
  <si>
    <t>씨앤소 에이씨 컨트롤 클리어 스팟 패치</t>
  </si>
  <si>
    <t>씨앤소 에이씨 컨트롤 에멀젼</t>
  </si>
  <si>
    <t>씨앤소 에이씨 컨트롤 딥 클렌징 폼</t>
  </si>
  <si>
    <t>씨앤소 에이씨 컨트롤 다크 솔루션</t>
  </si>
  <si>
    <t>씨앤소 스팟 커버 겔 패치</t>
  </si>
  <si>
    <t>쓰리 엣지 스틱 파운데이션 23</t>
  </si>
  <si>
    <t>쓰리 엣지 스틱 파운데이션 21</t>
  </si>
  <si>
    <t>쓰리 엣지 메이크업 베이스 02 라벤더</t>
  </si>
  <si>
    <t>3 Edge Make Up Base 02 Lavender</t>
  </si>
  <si>
    <t>쓰리 엣지 메이크업 베이스 01 그린</t>
  </si>
  <si>
    <t>쓰리 엣지 립스틱 인텐스 핏 RD03 페이드 러브</t>
  </si>
  <si>
    <t>쓰리 엣지 립스틱 인텐스 핏 RD02 콜 마이 네임</t>
  </si>
  <si>
    <t>쓰리 엣지 립스틱 벨벳 핏 RD04 버닝 업</t>
  </si>
  <si>
    <t>쓰리 엣지 립스틱 벨벳 핏 PK04 머스트 해브</t>
  </si>
  <si>
    <t>쓰리 엣지 리퀴드 파운데이션 25</t>
  </si>
  <si>
    <t>쓰리 엣지 리퀴드 파운데이션 21</t>
  </si>
  <si>
    <t>쓰리 엣지 펜슬 아이라이너 02 다크 브라운</t>
  </si>
  <si>
    <t>3 Edge Pencil Eyeliner 02 Dark Brown</t>
  </si>
  <si>
    <t>쓰리 엣지 펜슬 아이라이너 01 블랙</t>
  </si>
  <si>
    <t>3 Edge Pencil Eyeliner 01 Black</t>
  </si>
  <si>
    <t>쓰리 엣지 글로우 베이스</t>
  </si>
  <si>
    <t>실크 헤어 컬러 새치 마스카라 흑갈색</t>
  </si>
  <si>
    <t>Silk Hair Color Gray Hair Mascara Brown Black</t>
  </si>
  <si>
    <t>실크 헤어 컬러 크림 샌드 브라운</t>
  </si>
  <si>
    <t>실크 헤어 컬러 크림 새치커버 흑색</t>
  </si>
  <si>
    <t>실크 헤어 컬러 크림 새치커버 흑갈색</t>
  </si>
  <si>
    <t>실크 헤어 컬러 크림 새치커버 자연갈색</t>
  </si>
  <si>
    <t>실크 헤어 컬러 크림 새치커버 밝은 갈색</t>
  </si>
  <si>
    <t>실크 헤어 컬러 크림 인디고 블랙</t>
  </si>
  <si>
    <t>Silk Hair Color Cream Indigo Black</t>
  </si>
  <si>
    <t>실크 헤어 컬러 크림 오렌지 브라운</t>
  </si>
  <si>
    <t>SilK Hair Color Cream Orange Brown</t>
  </si>
  <si>
    <t>실크 헤어 컬러 크림 애쉬카키</t>
  </si>
  <si>
    <t>Silk Hair Color Cream Ash Khaki</t>
  </si>
  <si>
    <t>실크 헤어 컬러 크림 골드 블론드</t>
  </si>
  <si>
    <t>Silk Hair Color Cream Gold Blonde</t>
  </si>
  <si>
    <t>실크 헤어 컬러 크림 체리 레드</t>
  </si>
  <si>
    <t>SilK Hair Color Cream Cherry Red</t>
  </si>
  <si>
    <t>실크 헤어 컬러 블리치</t>
  </si>
  <si>
    <t>실크 헤어 컬러 크림 내추럴 브라운</t>
  </si>
  <si>
    <t>실크 헤어 스타일 픽스 젤</t>
  </si>
  <si>
    <t>실크 헤어 스타일 스프레이</t>
  </si>
  <si>
    <t>실크 헤어 스타일 워터 스프레이</t>
  </si>
  <si>
    <t>Silk Hair Style Water Spray</t>
  </si>
  <si>
    <t>실크 헤어 스타일 원미닛 섀도우 02 내추럴 브라운</t>
  </si>
  <si>
    <t>실크 헤어 스타일 원미닛 섀도우 01 내추럴 블랙</t>
  </si>
  <si>
    <t>실크 헤어 스타일 볼륨 파우더 세트 01</t>
  </si>
  <si>
    <t>실크 헤어 리페어 오일</t>
  </si>
  <si>
    <t>실크 헤어 리페어 모이스처 샴푸</t>
  </si>
  <si>
    <t>Silk Hair Repair Moisture Shampoo</t>
  </si>
  <si>
    <t>실크 헤어 리페어 볼륨 샴푸</t>
  </si>
  <si>
    <t>Silk Hair Repair Volume Shampoo</t>
  </si>
  <si>
    <t>실크 헤어 리페어 트리트먼트</t>
  </si>
  <si>
    <t>Silk Hair Repair Treatment</t>
  </si>
  <si>
    <t>실크 헤어 리페어 컬 세럼</t>
  </si>
  <si>
    <t>실크 헤어 리페어 컬 크림</t>
  </si>
  <si>
    <t>실크 헤어 리페어 팩</t>
  </si>
  <si>
    <t>실크 헤어 리페어 모이스트 미스트</t>
  </si>
  <si>
    <t>Silk Hair Repair Moist Mist</t>
  </si>
  <si>
    <t>실크 헤어 리페어 트리트먼트 로션</t>
  </si>
  <si>
    <t>Silk Hair Repair Treatment Lotion</t>
  </si>
  <si>
    <t>시티 아르도 판타지 인 부다페스트 헝가리 오 드 퍼퓸</t>
  </si>
  <si>
    <t>시티 아르도 시크릿 인 프라하 체코 오 드 퍼퓸</t>
  </si>
  <si>
    <t>시티 아르도 메모리 인 피렌체 이탈리아 오 드 퍼퓸</t>
  </si>
  <si>
    <t>시티 아르도 러브 인 파리 프랑스 오 드 퍼퓸</t>
  </si>
  <si>
    <t>시티 아르도 드림 인 산토리니 그리스 오 드 퍼퓸</t>
  </si>
  <si>
    <t>시티 아르도 블룸 인 소피아 불가리아 오 드 퍼퓸</t>
  </si>
  <si>
    <t>시크릿 퓨어 스팀 헤어 마스크</t>
  </si>
  <si>
    <t>시크릿 퓨어 로지 립스 겔 패치</t>
  </si>
  <si>
    <t>시크릿 퓨어 노오즈 클리어 키트 1.2.3</t>
  </si>
  <si>
    <t>시크릿 퓨어 노오즈 클리어 패치 세트</t>
  </si>
  <si>
    <t>Secret Pure Nose Clear Patch Set</t>
  </si>
  <si>
    <t>스튜디오 프로 플래시 틴트 RD02 이모셔널 레드</t>
  </si>
  <si>
    <t>스튜디오 프로 플래시 틴트 RD01 피버 타임</t>
  </si>
  <si>
    <t>스튜디오 프로 플래시 틴트 PK02 로즈 슈</t>
  </si>
  <si>
    <t>스튜디오 프로 플래시 틴트 PK01 디스코 핑크</t>
  </si>
  <si>
    <t>스튜디오 프로 플래시 틴트 OR01 모던 로퍼</t>
  </si>
  <si>
    <t>스튜디오 프로 플래시 틴트 CR01 셀피 제닉</t>
  </si>
  <si>
    <t>스튜디오 프로 플래시 틴트 BE01 다즐링 베이지</t>
  </si>
  <si>
    <t>스튜디오 프로 샤인 립스틱 RD01 레드 쇼</t>
  </si>
  <si>
    <t>스튜디오 프로 샤인 립스틱 PP01 퍼플 에비뉴</t>
  </si>
  <si>
    <t>스튜디오 프로 샤인 립스틱 PK03 쉬폰 핑크</t>
  </si>
  <si>
    <t>스튜디오 프로 샤인 립스틱 PK02 로즈 소울</t>
  </si>
  <si>
    <t>스튜디오 프로 샤인 립스틱 PK01 시티 핑크</t>
  </si>
  <si>
    <t>스튜디오 프로 샤인 립스틱 OR01 오렌지 에일</t>
  </si>
  <si>
    <t>스튜디오 프로 샤인 립스틱 CR02 페스타 코랄</t>
  </si>
  <si>
    <t>스튜디오 프로 샤인 립스틱 CR01 플랫 코랄</t>
  </si>
  <si>
    <t>스튜디오 프로 샤인 립스틱 BR01 멜로 브라운</t>
  </si>
  <si>
    <t>스튜디오 프로 샤인 립스틱 BE01 캐슬 베이지</t>
  </si>
  <si>
    <t>스튜디오 프로 매트 틴트 RD02 스페셜리스트</t>
  </si>
  <si>
    <t>스튜디오 프로 매트 틴트 RD01 레드 센터</t>
  </si>
  <si>
    <t>스튜디오 프로 매트 틴트 PK02 로코 핑크</t>
  </si>
  <si>
    <t>스튜디오 프로 매트 틴트 PK01 슈가 마티니</t>
  </si>
  <si>
    <t>스튜디오 프로 매트 틴트 CR02 하트 모먼트</t>
  </si>
  <si>
    <t>스튜디오 프로 매트 틴트 CR01 스냅 샷</t>
  </si>
  <si>
    <t>스튜디오 프로 매트 틴트 BE01 코튼 베이지</t>
  </si>
  <si>
    <t>스튜디오 파운데이션 뉴트럴 23호_10ml</t>
  </si>
  <si>
    <t>Studio Foundation N23_10ml</t>
  </si>
  <si>
    <t>스튜디오 파운데이션 뉴트럴 23호</t>
  </si>
  <si>
    <t>Studio Foundation N23</t>
  </si>
  <si>
    <t>스튜디오 파운데이션 뉴트럴 21호_10ml</t>
  </si>
  <si>
    <t>Studio Foundation N21_10ml</t>
  </si>
  <si>
    <t>스튜디오 파운데이션 뉴트럴 21호</t>
  </si>
  <si>
    <t>Studio Foundation N21</t>
  </si>
  <si>
    <t>스튜디오 파운데이션 쿨 21호_10ml</t>
  </si>
  <si>
    <t>Studio Foundation C21_10ml</t>
  </si>
  <si>
    <t>스튜디오 파운데이션 쿨 21호</t>
  </si>
  <si>
    <t>Studio Foundation C21</t>
  </si>
  <si>
    <t>스튜디오 파운데이션 쿨 19호_10ml</t>
  </si>
  <si>
    <t>Studio Foundation C19_10ml</t>
  </si>
  <si>
    <t>스튜디오 파운데이션 쿨 19호</t>
  </si>
  <si>
    <t>Studio Foundation C19</t>
  </si>
  <si>
    <t>스튜디오 광채 파운데이션 쿨 21호_10ml</t>
  </si>
  <si>
    <t>스튜디오 광채 파운데이션 쿨 21호</t>
  </si>
  <si>
    <t>스튜디오 광채 파운데이션 쿨 19호_10ml</t>
  </si>
  <si>
    <t>스튜디오 광채 파운데이션 쿨 19호</t>
  </si>
  <si>
    <t>스튜디오 광채 파운데이션 뉴트럴 23호_10ml</t>
  </si>
  <si>
    <t>스튜디오 광채 파운데이션 뉴트럴 23호</t>
  </si>
  <si>
    <t>스튜디오 광채 파운데이션 뉴트럴 21호_10ml</t>
  </si>
  <si>
    <t>스튜디오 광채 파운데이션 뉴트럴 21호</t>
  </si>
  <si>
    <t>스튜디오 슬림 핏 파운데이션 21호 브라이트_10ml</t>
  </si>
  <si>
    <t>Studio Slim Fit Foundation 21 Bright_10ml</t>
  </si>
  <si>
    <t>스튜디오 슬림 핏 파운데이션 23호 헬시_10ml</t>
  </si>
  <si>
    <t>Studio Slim Fit Foundation 23 Healthy_10ml</t>
  </si>
  <si>
    <t>스튜디오 슬림 핏 마스카라 01 텐션 컬링</t>
  </si>
  <si>
    <t>Studio Slim Fit Mascara 01 Tension Curling</t>
  </si>
  <si>
    <t>스튜디오 컨실러 1.5 내추럴 베이지</t>
  </si>
  <si>
    <t>Studio Concealer 1.5 Natural Beige</t>
  </si>
  <si>
    <t>스튜디오 컨실러 02 리치 베이지</t>
  </si>
  <si>
    <t>Studio Concealer 02 Rich Beige</t>
  </si>
  <si>
    <t>스튜디오 컨실러 01 클리어 베이지</t>
  </si>
  <si>
    <t>Studio Concealer 01 Clear Beige</t>
  </si>
  <si>
    <t>스튜디오 더블 핏 마스카라 01 롱래쉬 컬링</t>
  </si>
  <si>
    <t>Studio Double Fit Mascara 01 LongLash Curling</t>
  </si>
  <si>
    <t>스튜디오 더블 핏 마스카라 02 볼륨 컬링</t>
  </si>
  <si>
    <t>Studio Double Fit Mascara 02 Volume Curling</t>
  </si>
  <si>
    <t>스튜디오 데일리 마스카라 01 롱래쉬 컬링</t>
  </si>
  <si>
    <t>Studio Daily Mascara 01 LongLash Curling</t>
  </si>
  <si>
    <t>스튜디오 데일리 마스카라 02 볼륨 컬링</t>
  </si>
  <si>
    <t>Studio Daily Mascara 02 Volume Curling</t>
  </si>
  <si>
    <t>씨앤소 에이씨 컨트롤 크림</t>
  </si>
  <si>
    <t>씨앤소 에이씨 컨트롤 블레미쉬 크림</t>
  </si>
  <si>
    <t>See &amp; Saw A.C Control Blemish Cream</t>
  </si>
  <si>
    <t>씨앤소 에이씨 컨트롤 레드 솔루션</t>
  </si>
  <si>
    <t>스키니 밸런스 진정 미스트</t>
  </si>
  <si>
    <t>스키니 밸런스 광채 미스트</t>
  </si>
  <si>
    <t>스네일 에센셜 이엑스 딥 클렌징 폼</t>
  </si>
  <si>
    <t>Snail Essential Ex Deep Cleansing Foam</t>
  </si>
  <si>
    <t>스네일 에센셜 이엑스 링클 솔루션 아이 크림</t>
  </si>
  <si>
    <t>Snail Essential EX Wrinkle Solution Eye Cream</t>
  </si>
  <si>
    <t>스네일 에센셜 이엑스 링클 솔루션 에멀젼</t>
  </si>
  <si>
    <t>Snail Essential EX Wrinkle Solution Emulsion</t>
  </si>
  <si>
    <t>스네일 에센셜 이엑스 링클 솔루션 크림</t>
  </si>
  <si>
    <t>Snail Essential EX Wrinkle Solution Cream</t>
  </si>
  <si>
    <t>스네일 에센셜 이엑스 오리진 비비 21 라이트 베이지</t>
  </si>
  <si>
    <t>스네일 에센셜 이엑스 오리진 비비 23 내추럴 베이지</t>
  </si>
  <si>
    <t>Snail Essential EX Origin BB 23 Natural Beige</t>
  </si>
  <si>
    <t>스네일 에센셜 이엑스 링클 솔루션 선 크림</t>
  </si>
  <si>
    <t>스네일 에센셜 이엑스 링클 솔루션 선 스틱</t>
  </si>
  <si>
    <t>스네일 에센셜 이엑스 링클 솔루션 겔 마스크 시트</t>
  </si>
  <si>
    <t>스네일 에센셜 이엑스 링클 솔루션 에센스</t>
  </si>
  <si>
    <t>Snail Essential EX Wrinkle Solution Essence</t>
  </si>
  <si>
    <t>스네일 에센셜 이엑스 링클 솔루션 토너</t>
  </si>
  <si>
    <t>Snail Essential EX Wrinkle Solution Toner</t>
  </si>
  <si>
    <t>스네일 에센셜 이엑스 링클 솔루션 스킨 케어 3종 세트</t>
  </si>
  <si>
    <t>Snail Essential EX Wrinkle Solution Skin Care 3 Set</t>
  </si>
  <si>
    <t>스네일 에센셜 이엑스 링클 솔루션 스킨 케어 2종 세트</t>
  </si>
  <si>
    <t>수예란 청초 토너</t>
  </si>
  <si>
    <t>수예란 청초 크림</t>
  </si>
  <si>
    <t>수예란 청초 에센스</t>
  </si>
  <si>
    <t>수예란 청초 에멀젼</t>
  </si>
  <si>
    <t>수예란 청초 아이 크림</t>
  </si>
  <si>
    <t>수예란 청초 마스크</t>
  </si>
  <si>
    <t>셀 리뉴 바이오 에센스</t>
  </si>
  <si>
    <t>셀 리뉴 바이오 토너</t>
  </si>
  <si>
    <t>셀 리뉴 바이오 크림</t>
  </si>
  <si>
    <t>셀 리뉴 바이오 아이 크림</t>
  </si>
  <si>
    <t>셀 리뉴 바이오 에멀젼</t>
  </si>
  <si>
    <t>셀 리뉴 바이오 스킨 케어 스페셜 2종 세트</t>
  </si>
  <si>
    <t>셀 리뉴 바이오 스킨 케어 스페셜 3종 세트</t>
  </si>
  <si>
    <t>셀 리뉴 바이오 마이크로 필 소프트 젤</t>
  </si>
  <si>
    <t>셀 리뉴 바이오 마이크로 필 인텐스 젤</t>
  </si>
  <si>
    <t>Cell Renew Bio Micro Peel Intense Gel</t>
  </si>
  <si>
    <t>셀 리뉴 바이오 마이크로 필 클렌징 폼</t>
  </si>
  <si>
    <t>Cell Renew bio Micro Peel Cleansing Foam</t>
  </si>
  <si>
    <t>플로우 립 글로우 틴트 BR01 마인드풀</t>
  </si>
  <si>
    <t>Flow Lip Glow Tint BR01 Mindful</t>
  </si>
  <si>
    <t>플로우 립 글로우 틴트 CR01 캔디드</t>
  </si>
  <si>
    <t>Flow Lip Glow Tint CR01 Candid</t>
  </si>
  <si>
    <t>플로우 립 글로우 틴트 PK01 오프닝</t>
  </si>
  <si>
    <t>Flow Lip Glow Tint PK01 Opening</t>
  </si>
  <si>
    <t>플로우 립 글로우 틴트 PP01 스너그</t>
  </si>
  <si>
    <t>Flow Lip Glow Tint PP01 Snug</t>
  </si>
  <si>
    <t>플로우 립 글로우 틴트 RD01 러브드</t>
  </si>
  <si>
    <t>Flow Lip Glow Tint RD01 Loved</t>
  </si>
  <si>
    <t>플로우 립 벨벳 무스 BE01 모티브</t>
  </si>
  <si>
    <t>Flow Lip Velvet Mousse BE01 Motive</t>
  </si>
  <si>
    <t>플로우 립 벨벳 무스 CR01 브리즈</t>
  </si>
  <si>
    <t>Flow Lip Velvet Mousse CR01 Breeze</t>
  </si>
  <si>
    <t>플로우 립 벨벳 무스 PK01 얼라이브</t>
  </si>
  <si>
    <t>Flow Lip Velvet Mousse PK01 Alive</t>
  </si>
  <si>
    <t>플로우 립 벨벳 무스 PP01 비하인드</t>
  </si>
  <si>
    <t>Flow Lip Velvet Mousse PP01 Behind</t>
  </si>
  <si>
    <t>플로우 립 벨벳 무스 RD01 어펙션</t>
  </si>
  <si>
    <t>Flow Lip Velvet Mousse RD01 Affection</t>
  </si>
  <si>
    <t>샘물 프레쉬 파운데이션 02 내추럴 베이지</t>
  </si>
  <si>
    <t>샘물 프레쉬 파운데이션 01 라이트 베이지</t>
  </si>
  <si>
    <t>샘물 페이스 라이트너 05 피치 라이트</t>
  </si>
  <si>
    <t>샘물 퍼퓸 비비 팩트 23 커버 베이지</t>
  </si>
  <si>
    <t>샘물 퍼퓸 비비 팩트 21 핑크 베이지</t>
  </si>
  <si>
    <t>샘물 퍼펙트 포어 핑크 팩트</t>
  </si>
  <si>
    <t>샘물 퍼펙트 포어 프라이머</t>
  </si>
  <si>
    <t>샘물 퍼펙트 포어 팩트</t>
  </si>
  <si>
    <t>샘물 퍼펙트 포어 파우더</t>
  </si>
  <si>
    <t>샘물 퍼펙트 포어 쿠션 02 내추럴 베이지</t>
  </si>
  <si>
    <t>샘물 퍼펙트 포어 쿠션 01 라이트 베이지</t>
  </si>
  <si>
    <t>샘물 퍼펙트 포어 비비 02 내추럴 베이지</t>
  </si>
  <si>
    <t>샘물 퍼펙트 포어 비비 01 라이트 베이지</t>
  </si>
  <si>
    <t>샘물 크러쉬 팝 틴트 05 별일 없는 버건디</t>
  </si>
  <si>
    <t>샘물 콕콕 쿠션 틴트 RD01 레드 브라운</t>
  </si>
  <si>
    <t>샘물 컬러 코팅 립 탑코트</t>
  </si>
  <si>
    <t>샘물 짱짱 컬링 마스카라</t>
  </si>
  <si>
    <t>샘물 젤리 캔디 틴트 10 리치</t>
  </si>
  <si>
    <t>샘물 젤리 캔디 틴트 09 파파야</t>
  </si>
  <si>
    <t>샘물 젤리 캔디 틴트 08 구아바</t>
  </si>
  <si>
    <t>샘물 젤리 캔디 틴트 06 레드망고</t>
  </si>
  <si>
    <t>샘물 젤리 캔디 틴트 05 구름사탕</t>
  </si>
  <si>
    <t>샘물 젤리 캔디 틴트 04 복숭아</t>
  </si>
  <si>
    <t>샘물 젤리 캔디 틴트 02 홍차</t>
  </si>
  <si>
    <t>샘물 젤리 캔디 틴트 01 석류</t>
  </si>
  <si>
    <t>샘물 이지 아이라이너 02 브라운</t>
  </si>
  <si>
    <t>샘물 이지 아이라이너 01 블랙</t>
  </si>
  <si>
    <t>샘물 워터 캔디 틴트 05 수박</t>
  </si>
  <si>
    <t>샘물 워터 캔디 틴트 03 레드망고</t>
  </si>
  <si>
    <t>샘물 워터 캔디 틴트 02 사과</t>
  </si>
  <si>
    <t>샘물 워터 캔디 틴트 01 체리</t>
  </si>
  <si>
    <t>샘물 우드 아이브로우 04 흑색</t>
  </si>
  <si>
    <t>샘물 우드 아이브로우 03 흑갈색</t>
  </si>
  <si>
    <t>샘물 우드 아이브로우 02 회갈색</t>
  </si>
  <si>
    <t>샘물 우드 아이브로우 01 갈색</t>
  </si>
  <si>
    <t>샘물 에어리 코튼 파운데이션 03 그린 베이지</t>
  </si>
  <si>
    <t>샘물 에어리 코튼 파운데이션 02 내추럴 베이지</t>
  </si>
  <si>
    <t>샘물 에어리 코튼 파운데이션 01 라이트 베이지</t>
  </si>
  <si>
    <t>샘물 에어리 코튼 메이크업 베이스 03 그린 베이지</t>
  </si>
  <si>
    <t>샘물 에어리 코튼 메이크업 베이스 02 라벤더</t>
  </si>
  <si>
    <t>샘물 에어리 코튼 메이크업 베이스 01 그린</t>
  </si>
  <si>
    <t>샘물 에센셜 틴트 립밤 WH01 에센셜 듀이</t>
  </si>
  <si>
    <t>샘물 에센셜 틴트 립밤 RD01 에센셜 로즈</t>
  </si>
  <si>
    <t>샘물 에센셜 틴트 립밤 PK02 에센셜 꽃잎</t>
  </si>
  <si>
    <t>샘물 에센셜 틴트 립밤 OR01 에센셜 딸기</t>
  </si>
  <si>
    <t>샘물 에센셜 틴트 립밤 CR01 에센셜 코랄</t>
  </si>
  <si>
    <t>샘물 얌얌 립 시럽 04 피치</t>
  </si>
  <si>
    <t>샘물 얌얌 립 시럽 03 스트로베리</t>
  </si>
  <si>
    <t>샘물 얌얌 립 시럽 02 체리</t>
  </si>
  <si>
    <t>샘물 얌얌 립 시럽 01 초콜렛</t>
  </si>
  <si>
    <t>샘물 애교살 메이커 05 애교 통통 아이보리</t>
  </si>
  <si>
    <t>샘물 애교살 메이커 04 눈물 글썽 코랄</t>
  </si>
  <si>
    <t>샘물 애교살 메이커 03 눈물 글썽 골드</t>
  </si>
  <si>
    <t>샘물 애교살 메이커 02 눈물 글썽 핑크</t>
  </si>
  <si>
    <t>샘물 애교살 메이커 01 애교 통통 화이트</t>
  </si>
  <si>
    <t>샘물 아트룩 아이브로우 06 애쉬 브라운</t>
  </si>
  <si>
    <t>샘물 아트룩 아이브로우 05 내추럴 브라운</t>
  </si>
  <si>
    <t>샘물 아트룩 아이브로우 04 블랙 그레이</t>
  </si>
  <si>
    <t>샘물 아트룩 아이브로우 03 그레이 브라운</t>
  </si>
  <si>
    <t>샘물 아트룩 아이브로우 02 딥브라운</t>
  </si>
  <si>
    <t>샘물 아트룩 아이브로우 01 브라운</t>
  </si>
  <si>
    <t>샘물 아이 프라이머</t>
  </si>
  <si>
    <t>샘물 쏘핫 립 소스 02 레드 페퍼</t>
  </si>
  <si>
    <t>샘물 쏘핫 립 소스 01 그린 페퍼</t>
  </si>
  <si>
    <t>샘물 싱글 섀도우(페이스트) YE01 허니 젤라또</t>
  </si>
  <si>
    <t>샘물 싱글 섀도우(쉬머) WH01 입덕주의 화이트</t>
  </si>
  <si>
    <t>샘물 싱글 섀도우(쉬머) RD06 원초본능 버건디</t>
  </si>
  <si>
    <t>샘물 싱글 섀도우(쉬머) RD02 독품은 레드</t>
  </si>
  <si>
    <t>샘물 싱글 섀도우(쉬머) PP01 내숭제로 퍼플</t>
  </si>
  <si>
    <t>샘물 싱글 섀도우(쉬머) PK09 담장아래 장미</t>
  </si>
  <si>
    <t>샘물 싱글 섀도우(쉬머) OR08 필카감성 오렌지</t>
  </si>
  <si>
    <t>샘물 싱글 섀도우(쉬머) OR02 명랑한 오렌지</t>
  </si>
  <si>
    <t>샘물 싱글 섀도우(쉬머) GR03 새콤달콤 라임</t>
  </si>
  <si>
    <t>샘물 싱글 섀도우(쉬머) CR06 환상케미 코랄</t>
  </si>
  <si>
    <t>샘물 싱글 섀도우(쉬머) CR04 매력퐁당 코랄</t>
  </si>
  <si>
    <t>샘물 싱글 섀도우(쉬머) BR23 티키타카 브라운</t>
  </si>
  <si>
    <t>샘물 싱글 섀도우(쉬머) BR18 달다구리 브라운</t>
  </si>
  <si>
    <t>샘물 싱글 섀도우(쉬머) BR14 티엠아이 브라운</t>
  </si>
  <si>
    <t>샘물 싱글 섀도우(쉬머) BR11 에브리데이 브라운</t>
  </si>
  <si>
    <t>샘물 싱글 섀도우(쉬머) BR10 쿠퍼 브라운</t>
  </si>
  <si>
    <t>샘물 싱글 섀도우(쉬머) BR05 감미로운 브라운</t>
  </si>
  <si>
    <t>샘물 싱글 섀도우(쉬머) BR04 숨막히는 브론즈</t>
  </si>
  <si>
    <t>샘물 싱글 섀도우(쉬머) BE06 고독한 베이지</t>
  </si>
  <si>
    <t>샘물 싱글 섀도우(쉬머) BE02 프리허그 베이지</t>
  </si>
  <si>
    <t>샘물 싱글 섀도우(매트) RD09 감성폭발 메이플</t>
  </si>
  <si>
    <t>샘물 싱글 섀도우(매트) RD08 킬포인트 버건디</t>
  </si>
  <si>
    <t>샘물 싱글 섀도우(매트) RD04 드라이 로즈</t>
  </si>
  <si>
    <t>샘물 싱글 섀도우(매트) PK07 꽃길엔딩 로즈</t>
  </si>
  <si>
    <t>샘물 싱글 섀도우(매트) OR07 독점공개 오렌지</t>
  </si>
  <si>
    <t>샘물 싱글 섀도우(매트) OR05 생기가득 오렌지</t>
  </si>
  <si>
    <t>샘물 싱글 섀도우(매트) CR03 하와이안 코랄</t>
  </si>
  <si>
    <t>샘물 싱글 섀도우(매트) CR02 싱숭생숭 피치</t>
  </si>
  <si>
    <t>샘물 싱글 섀도우(매트) CR01 갈팡질팡 코랄</t>
  </si>
  <si>
    <t>샘물 싱글 섀도우(매트) BR22 최애등극 브라운</t>
  </si>
  <si>
    <t>샘물 싱글 섀도우(매트) BR21 음영맛집 브라운</t>
  </si>
  <si>
    <t>샘물 싱글 섀도우(매트) BR20 심장쫄깃 브라운</t>
  </si>
  <si>
    <t>샘물 싱글 섀도우(매트) BR19 살살 녹는 비프 스테이크</t>
  </si>
  <si>
    <t>샘물 싱글 섀도우(매트) BR17 새벽감성 브라운</t>
  </si>
  <si>
    <t>샘물 싱글 섀도우(매트) BR16 품위있는 브라운</t>
  </si>
  <si>
    <t>샘물 싱글 섀도우(매트) BR09 여심저격 브라운</t>
  </si>
  <si>
    <t>샘물 싱글 섀도우(매트) BR08 모스트 브라운</t>
  </si>
  <si>
    <t>샘물 싱글 섀도우(매트) BR03 진한감동 브라운</t>
  </si>
  <si>
    <t>샘물 싱글 섀도우(매트) BR02 달콤한 다크초코</t>
  </si>
  <si>
    <t>샘물 싱글 섀도우(매트) BK03 블랙 커런트</t>
  </si>
  <si>
    <t>샘물 싱글 섀도우(매트) BE05 무념무상 베이지</t>
  </si>
  <si>
    <t>샘물 싱글 섀도우(매트) BE01 아몬드 크림치즈</t>
  </si>
  <si>
    <t>샘물 싱글 섀도우(글리터) YE02 미친존재감 골드</t>
  </si>
  <si>
    <t>샘물 싱글 섀도우(글리터) WH03 자체발광 화이트</t>
  </si>
  <si>
    <t>샘물 싱글 섀도우(글리터) WH02 눈물가득 화이트</t>
  </si>
  <si>
    <t>샘물 싱글 섀도우(글리터) RD03 심약금지 레드</t>
  </si>
  <si>
    <t>샘물 싱글 섀도우(글리터) PK11 얼굴천재 핑크</t>
  </si>
  <si>
    <t>샘물 싱글 섀도우(글리터) PK05 심장어택 로즈</t>
  </si>
  <si>
    <t>샘물 싱글 섀도우(글리터) OR09 존재어필 오렌지</t>
  </si>
  <si>
    <t>샘물 싱글 섀도우(글리터) CR07 꿀팁공유 코랄</t>
  </si>
  <si>
    <t>샘물 싱글 섀도우(글리터) BR24 진지열매 브라운</t>
  </si>
  <si>
    <t>샘물 싱글 섀도우(글리터) BE09 마늘향 감도는 감바스</t>
  </si>
  <si>
    <t>샘물 싱글 섀도우(글리터) BE03 이슈강탈 베이지</t>
  </si>
  <si>
    <t>Saemmul Single Shadow (Glitter) BE03</t>
  </si>
  <si>
    <t>샘물 싱글 블러셔 YE01 허니 옐로우</t>
  </si>
  <si>
    <t>샘물 싱글 블러셔 RD03 트렌치 로즈</t>
  </si>
  <si>
    <t>샘물 싱글 블러셔 RD02 드라이 로즈</t>
  </si>
  <si>
    <t>샘물 싱글 블러셔 RD01 드래곤 레드</t>
  </si>
  <si>
    <t>샘물 싱글 블러셔 PP01 오키드 루머</t>
  </si>
  <si>
    <t>샘물 싱글 블러셔 PK07 브리즈 뮬리</t>
  </si>
  <si>
    <t>샘물 싱글 블러셔 PK05 요거트 핑크</t>
  </si>
  <si>
    <t>샘물 싱글 블러셔 PK04 로즈 리본</t>
  </si>
  <si>
    <t>샘물 싱글 블러셔 PK01 버블검 핑크</t>
  </si>
  <si>
    <t>샘물 싱글 블러셔 OR05 브릭 오렌지</t>
  </si>
  <si>
    <t>샘물 싱글 블러셔 OR04 펌킨 라떼</t>
  </si>
  <si>
    <t>샘물 싱글 블러셔 OR03 퍼시몬 주스</t>
  </si>
  <si>
    <t>샘물 싱글 블러셔 OR02 셀피 오렌지</t>
  </si>
  <si>
    <t>샘물 싱글 블러셔 OR01 만다린 키스</t>
  </si>
  <si>
    <t>샘물 싱글 블러셔 GD01 골드 볼륨 라이트 (하이라이터)</t>
  </si>
  <si>
    <t>샘물 싱글 블러셔 CR07 망고 피치</t>
  </si>
  <si>
    <t>Saemmul Single Blusher CR07 Mango Peach</t>
  </si>
  <si>
    <t>샘물 싱글 블러셔 CR06 데저트 피치</t>
  </si>
  <si>
    <t>샘물 싱글 블러셔 CR03 선샤인 코랄</t>
  </si>
  <si>
    <t>샘물 싱글 블러셔 CR02 베이비 코랄</t>
  </si>
  <si>
    <t>샘물 싱글 블러셔 CR01 네이키드 피치</t>
  </si>
  <si>
    <t>샘물 싱글 블러셔 BR03 클라우디 브라운 (쉐이딩)</t>
  </si>
  <si>
    <t>샘물 싱글 블러셔 BR02 네이키드 브라운 (쉐이딩)</t>
  </si>
  <si>
    <t>샘물 싱글 블러셔 BR01 콜미 브라운 (쉐이딩)</t>
  </si>
  <si>
    <t>샘물 싱글 블러셔 BE04 데이 누드</t>
  </si>
  <si>
    <t>Saemmul Single Blusher BE04 Day Nude</t>
  </si>
  <si>
    <t>샘물 싱글 블러셔 BE03 니트 베이지</t>
  </si>
  <si>
    <t>샘물 싱글 블러셔 BE02 플래시 베이지</t>
  </si>
  <si>
    <t>샘물 싱글 블러셔 PP04 블루베리 밀크</t>
  </si>
  <si>
    <t>Saemmul Single Blusher PP04 Blueberry Milk</t>
  </si>
  <si>
    <t>샘물 싱글 블러셔 PK11 핑크 포션 빔 (하이라이터)</t>
  </si>
  <si>
    <t>Saemmul Single Blusher PK11 Pink Portion Beam</t>
  </si>
  <si>
    <t>샘물 싱글 블러셔 PP05 라이 베리</t>
  </si>
  <si>
    <t>Saemmul Single Blusher PP05 Riberry</t>
  </si>
  <si>
    <t>샘물 싱글 블러셔 PK10 베이 핑크</t>
  </si>
  <si>
    <t>Saemmul Single Blusher PK10 Bae Pink</t>
  </si>
  <si>
    <t>Saemmul Single Blusher PK09 Pastel Rosy</t>
  </si>
  <si>
    <t>샘물 싱글 블러셔 OR06 애프리콧 휘핑</t>
  </si>
  <si>
    <t>Saemmul Single Blusher OR06 Apricot Whipping</t>
  </si>
  <si>
    <t>샘물 세럼 립글로스 WH01 투명 코팅</t>
  </si>
  <si>
    <t>샘물 세럼 립글로스 RD01 체리 레드</t>
  </si>
  <si>
    <t>샘물 세럼 립글로스 PK01 핫 핑크</t>
  </si>
  <si>
    <t>샘물 세럼 립글로스 OR01 오렌지 샷</t>
  </si>
  <si>
    <t>샘물 세럼 립글로스 CR01 단아한 코랄</t>
  </si>
  <si>
    <t>샘물 빵빵 볼륨 마스카라</t>
  </si>
  <si>
    <t>샘물 브로우카라 04 애쉬 브라운(연장)</t>
  </si>
  <si>
    <t>샘물 브로우카라 03 다크 브라운</t>
  </si>
  <si>
    <t>샘물 브로우카라 01 내추럴 브라운</t>
  </si>
  <si>
    <t>샘물 무스 캔디 틴트 13 라즈베리 무스</t>
  </si>
  <si>
    <t>샘물 무스 캔디 틴트 12 사과 무스</t>
  </si>
  <si>
    <t>샘물 무스 캔디 틴트 11 토마토 무스</t>
  </si>
  <si>
    <t>샘물 무스 캔디 틴트 09 땅콩 무스</t>
  </si>
  <si>
    <t>샘물 무스 캔디 틴트 07 다크체리 무스</t>
  </si>
  <si>
    <t>샘물 무스 캔디 틴트 06 차이티 무스</t>
  </si>
  <si>
    <t>샘물 무스 캔디 틴트 04 자몽 무스</t>
  </si>
  <si>
    <t>샘물 무스 캔디 틴트 03 당근 무스</t>
  </si>
  <si>
    <t>샘물 무스 캔디 틴트 02 딸기 무스</t>
  </si>
  <si>
    <t>샘물 무스 캔디 틴트 01 레드망고 무스</t>
  </si>
  <si>
    <t>샘물 리퀴드 아이라이너 02 딥 브라운</t>
  </si>
  <si>
    <t>샘물 리퀴드 아이라이너 01 딥 블랙</t>
  </si>
  <si>
    <t>샘물 리얼 틴트 04 버건디</t>
  </si>
  <si>
    <t>샘물 리얼 틴트 01 레드</t>
  </si>
  <si>
    <t>샘물 리얼 젤 틴트 04 샤또 버건디</t>
  </si>
  <si>
    <t>샘물 리얼 젤 틴트 03 자몽에이드</t>
  </si>
  <si>
    <t>샘물 리얼 젤 틴트 01 레드 소다</t>
  </si>
  <si>
    <t>샘물 쉐이딩 듀오</t>
  </si>
  <si>
    <t>Saemmul Shading Duo</t>
  </si>
  <si>
    <t>샘물 루미너스 멀티 하이라이터 02 골드 베이지</t>
  </si>
  <si>
    <t>샘물 루미너스 멀티 하이라이터 01 핑크 화이트</t>
  </si>
  <si>
    <t>샘물 루미너스 멀티 쉐이딩</t>
  </si>
  <si>
    <t>샘물 기름종이 쿠션 02 내추럴 베이지</t>
  </si>
  <si>
    <t>샘물 기름종이 쿠션 01 라이트 베이지</t>
  </si>
  <si>
    <t>샘물 3D 슬림 마스카라 - 브라운</t>
  </si>
  <si>
    <t>샘물 3D 슬림 마스카라</t>
  </si>
  <si>
    <t>쁘띠 아르도 -드리밍 베이비-</t>
  </si>
  <si>
    <t>쁘띠 아르도 -다크 나이트-</t>
  </si>
  <si>
    <t>바이오 솔루션 탄력 콜라겐 마스크 시트</t>
  </si>
  <si>
    <t>바이오 솔루션 영양 펩타이드 마스크 시트</t>
  </si>
  <si>
    <t>바이오 솔루션 수분 히알루론산 마스크 시트</t>
  </si>
  <si>
    <t>바이오 솔루션 광채 멀티 비타민 마스크 시트</t>
  </si>
  <si>
    <t>바이오 솔루션 고보습 판테놀 마스크 시트</t>
  </si>
  <si>
    <t>바디 앤 소울 퍼펙트 제모 크림</t>
  </si>
  <si>
    <t>바디 앤 소울 제모 크림</t>
  </si>
  <si>
    <t>Body &amp; Soul Hair Removal Cream</t>
  </si>
  <si>
    <t>바디 앤 소울 코튼 밀크 바디 워시</t>
  </si>
  <si>
    <t>바디 앤 소울 이너 클렌져</t>
  </si>
  <si>
    <t>바디 앤 소울 스윗 타이 바디 워시</t>
  </si>
  <si>
    <t>바디 앤 소울 스윗 타이 바디 오일 미스트</t>
  </si>
  <si>
    <t>바디 앤 소울 스윗 타이 바디 미스트</t>
  </si>
  <si>
    <t>바디 앤 소울 스윗 타이 바디 스크럽</t>
  </si>
  <si>
    <t>바디 앤 소울 스윗 타이 바디 로션</t>
  </si>
  <si>
    <t>바디 앤 소울 맘스 크림</t>
  </si>
  <si>
    <t>바디 앤 소울 러브 하와이 바디 워시</t>
  </si>
  <si>
    <t>바디 앤 소울 러브 하와이 바디 미스트</t>
  </si>
  <si>
    <t>바디 앤 소울 러브 하와이 바디 로션</t>
  </si>
  <si>
    <t>바디 앤 소울 러브 하와이 바디 스크럽</t>
  </si>
  <si>
    <t>바디 앤 소울 듀이 블라썸 바디 워시</t>
  </si>
  <si>
    <t>바디 앤 소울 듀이 블라썸 바디 로션</t>
  </si>
  <si>
    <t>바디 앤 소울 라이트 바디 오일</t>
  </si>
  <si>
    <t>미라클 화이트닝 진주 크림</t>
  </si>
  <si>
    <t>미라클 화이트닝 비타 크림</t>
  </si>
  <si>
    <t>미네랄라이징 포어 컨실러 1.5 내추럴 베이지</t>
  </si>
  <si>
    <t>미네랄라이징 포어 컨실러 02 리치 베이지</t>
  </si>
  <si>
    <t>미네랄라이징 포어 컨실러 01 클리어 베이지</t>
  </si>
  <si>
    <t>미네랄라이징 크리미 컨실러 1.75 마카다미아</t>
  </si>
  <si>
    <t>미네랄라이징 크리미 컨실러 1.5 카푸치노</t>
  </si>
  <si>
    <t>미네랄라이징 크리미 컨실러 1.25 크림라떼</t>
  </si>
  <si>
    <t>미네랄라이징 크리미 컨실러 02 진저</t>
  </si>
  <si>
    <t>미네랄라이징 크리미 컨실러 01 바닐라</t>
  </si>
  <si>
    <t>미네랄라이징 크리미 컨실러 0.5 스노우</t>
  </si>
  <si>
    <t>미네랄라이징 카무플라주 밤 02 리치 베이지</t>
  </si>
  <si>
    <t>미네랄라이징 카무플라주 밤 1.5 내추럴 베이지</t>
  </si>
  <si>
    <t>미네랄라이징 카무플라주 밤 01 클리어 베이지</t>
  </si>
  <si>
    <t>미네랄 옴므 블루 토너</t>
  </si>
  <si>
    <t>미네랄 옴므 블루 에멀젼</t>
  </si>
  <si>
    <t>미네랄 옴므 블랙 토너 이엑스</t>
  </si>
  <si>
    <t>MIneral Homme Black Toner EX</t>
  </si>
  <si>
    <t>미네랄 옴므 블랙 에멀젼 이엑스</t>
  </si>
  <si>
    <t>Mineral Homme Black Emulsion EX</t>
  </si>
  <si>
    <t>미네랄 옴므 블랙 이엑스 2종 세트</t>
  </si>
  <si>
    <t>Mineral Homme Black EX 2 Set</t>
  </si>
  <si>
    <t>미네랄 옴므 블랙 올인원 플루이드 이엑스</t>
  </si>
  <si>
    <t>Mineral Homme Black All In One Fluid EX</t>
  </si>
  <si>
    <t>미네랄 옴므 블랙 클렌징 폼</t>
  </si>
  <si>
    <t>미네랄 옴므 블랙 에센스</t>
  </si>
  <si>
    <t>미네랄 옴므 블랙 스포츠 선 스틱</t>
  </si>
  <si>
    <t>미네랄 옴므 블랙 미니 4종 키트</t>
  </si>
  <si>
    <t>미네랄 옴므 블랙 모이스처 크림</t>
  </si>
  <si>
    <t>메르비에 하이드라 인텐시브 크림</t>
  </si>
  <si>
    <t>메르비에 하이드라 스킨 케어 2종 세트</t>
  </si>
  <si>
    <t>메르비에 액티바이옴 페이셜 오일</t>
  </si>
  <si>
    <t>Mervie Actibiome Facial oil</t>
  </si>
  <si>
    <t>메르비에 액티바이옴 아이 크림</t>
  </si>
  <si>
    <t>Mervie Actibiome Eye Cream</t>
  </si>
  <si>
    <t>메르비에 액티바이옴 스킨 케어 3종 세트</t>
  </si>
  <si>
    <t>Mervie Actibiome Skin Care 3 Set</t>
  </si>
  <si>
    <t>메르비에 액티바이옴 크림</t>
  </si>
  <si>
    <t>Mervie Actibiome Cream</t>
  </si>
  <si>
    <t>메르비에 액티바이옴 앰플 에센스</t>
  </si>
  <si>
    <t>Mervie Actibiome Ampoule Essence</t>
  </si>
  <si>
    <t>메르비에 액티바이옴 토너</t>
  </si>
  <si>
    <t>Mervie Actibiome Toner</t>
  </si>
  <si>
    <t>메르비에 액티바이옴 에멀젼</t>
  </si>
  <si>
    <t>Mervie Actibiome Emulsion</t>
  </si>
  <si>
    <t>매트 스테이 라커 RD02 블러디 라이어</t>
  </si>
  <si>
    <t>매트 스테이 라커 RD01 레드 카운트</t>
  </si>
  <si>
    <t>매트 스테이 라커 PK01 로지 모브</t>
  </si>
  <si>
    <t>매트 스테이 라커 OR01 마룬 스칼렛</t>
  </si>
  <si>
    <t>매트 스테이 라커 CR01 칼립소 코랄</t>
  </si>
  <si>
    <t>매트 스테이 라커 BR01 스파이시 브릭</t>
  </si>
  <si>
    <t>매트 스테이 라커 BE01 헤이 피넛</t>
  </si>
  <si>
    <t>마이 클렌즈 레시피 클렌징 폼-샤인 베리</t>
  </si>
  <si>
    <t>마이 클렌즈 레시피 클렌징 폼-모이스트 씨드</t>
  </si>
  <si>
    <t>마이 클렌즈 레시피 클렌징 폼-마일드 허브</t>
  </si>
  <si>
    <t>리페어 알엑스 인텐스 크림</t>
  </si>
  <si>
    <t>Repair Rx Intense Cream</t>
  </si>
  <si>
    <t>리페어 알엑스 토너</t>
  </si>
  <si>
    <t>리페어 알엑스 크림</t>
  </si>
  <si>
    <t>리페어 알엑스 에센스</t>
  </si>
  <si>
    <t>리페어 알엑스 에멀젼</t>
  </si>
  <si>
    <t>리페어 알엑스 스킨 케어 2종 세트</t>
  </si>
  <si>
    <t>Repair Rx Skin Care 2 Set</t>
  </si>
  <si>
    <t>리페어 알엑스 스킨 케어 3종 세트</t>
  </si>
  <si>
    <t>Repair Rx Skin Care 3 Set</t>
  </si>
  <si>
    <t>루에스떼 모델링 팟 [페퍼민트]</t>
  </si>
  <si>
    <t>루에스떼 모델링 팟 [고지베리]</t>
  </si>
  <si>
    <t>로열 내추럴 프로 레드 진생 크림</t>
  </si>
  <si>
    <t>Royal Natural Pro Red ginseng Cream</t>
  </si>
  <si>
    <t>디 에센셜 어성초 리페어 앰플</t>
  </si>
  <si>
    <t>The Essential Heartleaf Repair Ampoule</t>
  </si>
  <si>
    <t>디 에센셜 비타 씨 브라이트닝 앰플</t>
  </si>
  <si>
    <t>The Essential VITA C Brightening Ampoule</t>
  </si>
  <si>
    <t>디 에센셜 락토바이오틱 퍼밍 앰플</t>
  </si>
  <si>
    <t>The Essential Lactobiotic Firming Ampoule</t>
  </si>
  <si>
    <t>디어 마이 풋 파워 필링</t>
  </si>
  <si>
    <t>디어 마이 풋 쿨링 롱 레그 마스크</t>
  </si>
  <si>
    <t>디어 마이 풋 스크럽 클렌저</t>
  </si>
  <si>
    <t>디어 마이 풋 벨벳 크림</t>
  </si>
  <si>
    <t>디 에센셜 센텔라시카 퍼스트 에센스 기획 세트</t>
  </si>
  <si>
    <t>디 에센셜 갈락토미세스 퍼스트 에센스 기획세트</t>
  </si>
  <si>
    <t>디 에센셜 갈락토미세스 퍼스트 에센스 기획세트 [라이트]</t>
  </si>
  <si>
    <t>The Essential Galactomyces First Essence Set (Light)</t>
  </si>
  <si>
    <t>드림 피치 베이스</t>
  </si>
  <si>
    <t>드림 파운데이션 쿨 21호</t>
  </si>
  <si>
    <t>드림 파운데이션 쿨 19호</t>
  </si>
  <si>
    <t>드림 파운데이션 웜 31호</t>
  </si>
  <si>
    <t>드림 파운데이션 뉴트럴 27호</t>
  </si>
  <si>
    <t>드림 파운데이션 뉴트럴 25호</t>
  </si>
  <si>
    <t>드림 파운데이션 뉴트럴 23호</t>
  </si>
  <si>
    <t>드림 파운데이션 뉴트럴 21호</t>
  </si>
  <si>
    <t>드림 베이스</t>
  </si>
  <si>
    <t>트루 핏 립 코트 RD01 시크 크러쉬</t>
  </si>
  <si>
    <t>True Fit Lip Coat RD01 Chic Crush</t>
  </si>
  <si>
    <t>트루 핏 립 코트 PK01 차밍 블러</t>
  </si>
  <si>
    <t>True Fit Lip Coat PK01 Charming Blur</t>
  </si>
  <si>
    <t>트루 핏 립 코트 BE01 페이크 무드</t>
  </si>
  <si>
    <t>True Fit Lip Coat BE01 Fake Mood</t>
  </si>
  <si>
    <t>트루 핏 픽서 쿠션 23 피칸(리필)</t>
  </si>
  <si>
    <t>True Fit Fixer Cushion 23 Pecan(Refill)</t>
  </si>
  <si>
    <t>트루 핏 픽서 쿠션 21 오트(리필)</t>
  </si>
  <si>
    <t>True Fit Fixer Cushion 21 Oat(Refill)</t>
  </si>
  <si>
    <t>트루 핏 픽서 쿠션 23 피칸</t>
  </si>
  <si>
    <t>True Fit Fixer Cushion 23 Pecan</t>
  </si>
  <si>
    <t>트루 핏 픽서 쿠션 21 오트</t>
  </si>
  <si>
    <t>True Fit Fixer Cushion 21 Oat</t>
  </si>
  <si>
    <t>더마 스킨 마스크 시트 - 하이드로 카밍</t>
  </si>
  <si>
    <t>Derma Skin Mask Sheet - Hydro Calming</t>
  </si>
  <si>
    <t>더마 스킨 마스크 시트 - 포어 텐션</t>
  </si>
  <si>
    <t>Derma Skin Mask Sheet - Pore Tension</t>
  </si>
  <si>
    <t>더마 스킨 마스크 시트 - 토닝 화이트</t>
  </si>
  <si>
    <t>Derma Skin Mask Sheet - Toning White</t>
  </si>
  <si>
    <t>더마 스킨 마스크 시트 - 크리미 베리어</t>
  </si>
  <si>
    <t>Derma Skin Mask Sheet - Creamy Barrier</t>
  </si>
  <si>
    <t>더마 플랜 수분 패드</t>
  </si>
  <si>
    <t>Derma Plan Moisture Pad</t>
  </si>
  <si>
    <t>더마 플랜 필링 토너 패드</t>
  </si>
  <si>
    <t>더마 플랜 젤 투 폼 클렌저</t>
  </si>
  <si>
    <t>더마 플랜 인리치드 밤 크림</t>
  </si>
  <si>
    <t>더마 플랜 울트라 밤 크림</t>
  </si>
  <si>
    <t>더마 플랜 수딩 토너</t>
  </si>
  <si>
    <t>더마 플랜 센서티브 선스틱</t>
  </si>
  <si>
    <t>더마 플랜 밸런싱 모이스처라이저</t>
  </si>
  <si>
    <t>더마 플랜 마일드 카밍 선크림</t>
  </si>
  <si>
    <t>Derma Plan Mild Calming Sun Cream</t>
  </si>
  <si>
    <t>Derma Plan Zero Soothing Gel</t>
  </si>
  <si>
    <t>더마 플랜 트래블 키트</t>
  </si>
  <si>
    <t>Derma Plan Travel Kit</t>
  </si>
  <si>
    <t>더마 플랜 시카 수딩 베리어 앰플 기획 세트</t>
  </si>
  <si>
    <t>Derma Plan Cica Soothing Barrier Ampoule Special Set</t>
  </si>
  <si>
    <t>더마 플랜 그린 프레쉬 토너</t>
  </si>
  <si>
    <t>더마 플랜 그린 트러블 패드</t>
  </si>
  <si>
    <t>더마 플랜 그린 트러블 스팟 앰플</t>
  </si>
  <si>
    <t>더마 플랜 그린 카밍 크림</t>
  </si>
  <si>
    <t>더마 플랜 그린 버블 폼 클렌저</t>
  </si>
  <si>
    <t>더마 웨어 파운데이션 02 내추럴 베이지</t>
  </si>
  <si>
    <t>더마 웨어 파운데이션 01 라이트 베이지</t>
  </si>
  <si>
    <t>더마 웨어 쿠션 01 라이트 베이지</t>
  </si>
  <si>
    <t>더마 웨어 컨실러 02 내추럴 베이지</t>
  </si>
  <si>
    <t>더마 웨어 컨실러 01 라이트 베이지</t>
  </si>
  <si>
    <t>네일 웨어 톤업 핑크베이스</t>
  </si>
  <si>
    <t>네일 웨어 큐티클 에센셜 오일</t>
  </si>
  <si>
    <t>네일 웨어 젤탑코트</t>
  </si>
  <si>
    <t>네일 웨어 스트롱 리무버</t>
  </si>
  <si>
    <t>네일 웨어 손톱강화제</t>
  </si>
  <si>
    <t>Nail Wear Nail Strengthener</t>
  </si>
  <si>
    <t>네일 웨어 베이스코트</t>
  </si>
  <si>
    <t>네일 웨어 매트 탑코트</t>
  </si>
  <si>
    <t>네일 웨어 리무버</t>
  </si>
  <si>
    <t>네일 웨어 99. 자몽 코랄</t>
  </si>
  <si>
    <t>네일 웨어 98. 코지 코랄</t>
  </si>
  <si>
    <t>네일 웨어 97. 헬시 코랄</t>
  </si>
  <si>
    <t>네일 웨어 96. 오렌지 코랄</t>
  </si>
  <si>
    <t>네일 웨어 95. 더스티 코랄</t>
  </si>
  <si>
    <t>네일 웨어 94. 밀키 라벤더</t>
  </si>
  <si>
    <t>네일 웨어 91. 더스트 그레이</t>
  </si>
  <si>
    <t>네일 웨어 90. 쿨 그린</t>
  </si>
  <si>
    <t>네일 웨어 88. 고요한 그린</t>
  </si>
  <si>
    <t>네일 웨어 87. 프레쉬 올리브</t>
  </si>
  <si>
    <t>네일 웨어 86. 정글 민트</t>
  </si>
  <si>
    <t>네일 웨어 85. 퍼시몬 오렌지</t>
  </si>
  <si>
    <t>네일 웨어 84. 셀럽 샐먼</t>
  </si>
  <si>
    <t>네일 웨어 83. 캡틴 스웨터</t>
  </si>
  <si>
    <t>네일 웨어 82. 드라이 로즈</t>
  </si>
  <si>
    <t>네일 웨어 81. 레트로 와인</t>
  </si>
  <si>
    <t>네일 웨어 80. 로즈 버건디</t>
  </si>
  <si>
    <t>네일 웨어 79. 로지 레드</t>
  </si>
  <si>
    <t>네일 웨어 78. 인디 핑크</t>
  </si>
  <si>
    <t>네일 웨어 77. 블링크 핑크</t>
  </si>
  <si>
    <t>네일 웨어 35. 비비드 블랙</t>
  </si>
  <si>
    <t>네일 웨어 34. 그레이 맨투맨</t>
  </si>
  <si>
    <t>네일 웨어 32. 화이트 셔츠</t>
  </si>
  <si>
    <t>네일 웨어 31. 비비드 네이비</t>
  </si>
  <si>
    <t>네일 웨어 30. 진한 블루</t>
  </si>
  <si>
    <t>네일 웨어 29. 파스텔 블루</t>
  </si>
  <si>
    <t>네일 웨어 27. 딥 카키</t>
  </si>
  <si>
    <t>네일 웨어 26. 그린</t>
  </si>
  <si>
    <t>네일 웨어 24. 파스텔 민트</t>
  </si>
  <si>
    <t>네일 웨어 23. 개나리 옐로우</t>
  </si>
  <si>
    <t>네일 웨어 21. 초코 타르트</t>
  </si>
  <si>
    <t>네일 웨어 19. 초콜렛브라운</t>
  </si>
  <si>
    <t>네일 웨어 18. 레드빈브라운</t>
  </si>
  <si>
    <t>네일 웨어 17. 브라운 터틀넥</t>
  </si>
  <si>
    <t>네일 웨어 16. 누드 아몬드</t>
  </si>
  <si>
    <t>네일 웨어 15. 편안한 베이지</t>
  </si>
  <si>
    <t>네일 웨어 14. 딥 퍼플</t>
  </si>
  <si>
    <t>네일 웨어 11. 비비드 오렌지</t>
  </si>
  <si>
    <t>네일 웨어 109. 로즈 시럽</t>
  </si>
  <si>
    <t>네일 웨어 108. 연유 시럽</t>
  </si>
  <si>
    <t>네일 웨어 107. 자몽 시럽</t>
  </si>
  <si>
    <t>네일 웨어 103. 블루 밀크티</t>
  </si>
  <si>
    <t>네일 웨어 102. 아쿠아 민트</t>
  </si>
  <si>
    <t>네일 웨어 10. 비비드 자몽</t>
  </si>
  <si>
    <t>네일 웨어 08.정열 레드</t>
  </si>
  <si>
    <t>네일 웨어 07. 레드 쇼</t>
  </si>
  <si>
    <t>네일 웨어 06. 패션왕 레드</t>
  </si>
  <si>
    <t>네일 웨어 05. 명랑 레드</t>
  </si>
  <si>
    <t>네일 웨어 04. 뜨거운 핑크</t>
  </si>
  <si>
    <t>네일 웨어 #71. 베리 믹스</t>
  </si>
  <si>
    <t>네일 웨어 #69. 레더 누드베이지</t>
  </si>
  <si>
    <t>네일 웨어 #68. 레더 레드와인</t>
  </si>
  <si>
    <t>네일 웨어 #66. 블링시퀀백</t>
  </si>
  <si>
    <t>네일 웨어 #64. 보스톤 그레이</t>
  </si>
  <si>
    <t>네일 웨어 #61. 프리즘 로즈</t>
  </si>
  <si>
    <t>네일 웨어 #60. 프리즘 레드</t>
  </si>
  <si>
    <t>네일 웨어 #54. 정열의 파워연핑크</t>
  </si>
  <si>
    <t>네일 웨어 #51. 우주블랙</t>
  </si>
  <si>
    <t>네일 웨어 #50. 완벽한 핑크</t>
  </si>
  <si>
    <t>네일 웨어 #49. 화려한 골드</t>
  </si>
  <si>
    <t>네일 웨어 #48. 반짝이는 실버</t>
  </si>
  <si>
    <t>네일 웨어 #47. 설레이는 오로라</t>
  </si>
  <si>
    <t>네일 웨어 #45. 고마워</t>
  </si>
  <si>
    <t>네일 웨어 #105. 실버 오페라</t>
  </si>
  <si>
    <t>네일 웨어 #104. 블루 웨이브</t>
  </si>
  <si>
    <t>네일 웨어 #100. 코랄 유니버스</t>
  </si>
  <si>
    <t>네일 웨어 아트 젤 스티커 16 파스텔 블러 [페디]</t>
  </si>
  <si>
    <t>Nail Wear Art Gel Sticker 16 [PEDI]</t>
  </si>
  <si>
    <t>네일 웨어 아트 젤 스티커 15 버블 빔 [페디]</t>
  </si>
  <si>
    <t>Nail Wear Art Gel Sticker 15 [PEDI]</t>
  </si>
  <si>
    <t>네일 웨어 아트 젤 스티커 14 아임 파인애플 [페디]</t>
  </si>
  <si>
    <t>Nail Wear Art Gel Sticker 14 [PEDI]</t>
  </si>
  <si>
    <t>네일 웨어 아트 젤 스티커 13 헬로 네온 스마일 [페디]</t>
  </si>
  <si>
    <t>Nail Wear Art Gel Sticker 13 [PEDI]</t>
  </si>
  <si>
    <t>네일 웨어 아트 젤 스티커 12 헤엄쳐 바다 [페디]</t>
  </si>
  <si>
    <t>Nail Wear Art Gel Sticker 12 [PEDI]</t>
  </si>
  <si>
    <t>네일 웨어 아트 젤 스티커 11 라벤더 플라워</t>
  </si>
  <si>
    <t>Nail Wear Art Gel Sticker 11</t>
  </si>
  <si>
    <t>네일 웨어 아트 젤 스티커 10 수줍은 복숭아</t>
  </si>
  <si>
    <t>Nail Wear Art Gel Sticker 10</t>
  </si>
  <si>
    <t>네일 웨어 아트 젤 스티커 09 누드 민트 체크</t>
  </si>
  <si>
    <t>Nail Wear Art Gel Sticker 09</t>
  </si>
  <si>
    <t>네일 웨어 아트 젤 스티커 08 레인보우 파스텔</t>
  </si>
  <si>
    <t>Nail Wear Art Gel Sticker 08</t>
  </si>
  <si>
    <t>네일 웨어 아트 젤 스티커 07 하트 방울</t>
  </si>
  <si>
    <t>Nail Wear Art Gel Sticker 07</t>
  </si>
  <si>
    <t>네일 웨어 아트 젤 스티커 06 핑크 물감</t>
  </si>
  <si>
    <t>Nail Wear Art Gel Sticker 06</t>
  </si>
  <si>
    <t>네일 웨어 아트 젤 스티커 05 코랄 자개</t>
  </si>
  <si>
    <t>Nail Wear Art Gel Sticker 05</t>
  </si>
  <si>
    <t>네일 웨어 아트 젤 스티커 04 러브 데이즈</t>
  </si>
  <si>
    <t>Nail Wear Art Gel Sticker 04</t>
  </si>
  <si>
    <t>네일 웨어 아트 젤 스티커 03 차분한 로즈 시럽</t>
  </si>
  <si>
    <t>Nail Wear Art Gel Sticker 03</t>
  </si>
  <si>
    <t>네일 웨어 아트 젤 스티커 02 체리 에이드</t>
  </si>
  <si>
    <t>Nail Wear Art Gel Sticker 02</t>
  </si>
  <si>
    <t>네일 웨어 아트 젤 스티커 01 크림 핑크 글리터</t>
  </si>
  <si>
    <t>Nail Wear Art Gel Sticker 01</t>
  </si>
  <si>
    <t>네일 웨어 빅 파츠 젤 스티커 06 골든 블랙</t>
  </si>
  <si>
    <t>Nail Wear Big Parts Gel Sticker</t>
  </si>
  <si>
    <t>네일 웨어 빅 파츠 젤 스티커 02 크리스탈 미러</t>
  </si>
  <si>
    <t>네일 웨어 빅 파츠 젤 스티커 01 누드 이어링</t>
  </si>
  <si>
    <t>네일 웨어 빅 파츠 젤 스티커 04 스윗 스프링</t>
  </si>
  <si>
    <t>네일 웨어 빅 파츠 젤 스티커 03 선 샤인</t>
  </si>
  <si>
    <t>네일 웨어 빅 파츠 젤 스티커 05 스톤 네이비</t>
  </si>
  <si>
    <t>네일 웨어 빅 파츠 젤 스티커 10 밀키 다이아 [페디]</t>
  </si>
  <si>
    <t>Nail Wear Big Parts Gel Sticker 10 [PEDI]</t>
  </si>
  <si>
    <t>네일 웨어 빅 파츠 젤 스티커 09 하트 웨이브 [페디]</t>
  </si>
  <si>
    <t>Nail Wear Big Parts Gel Sticker 09 [PEDI]</t>
  </si>
  <si>
    <t>네일 웨어 빅 파츠 젤 스티커 08 트윙클 글리터 [페디]</t>
  </si>
  <si>
    <t>Nail Wear Big Parts Gel Sticker 08 [PEDI]</t>
  </si>
  <si>
    <t>네일 웨어 빅 파츠 젤 스티커 11 크리스탈 블루 [페디]</t>
  </si>
  <si>
    <t>Nail Wear Big Parts Gel Sticker 11 [PEDI]</t>
  </si>
  <si>
    <t>내추럴 허니 마스크 시트</t>
  </si>
  <si>
    <t>내추럴 토마토 마스크 시트</t>
  </si>
  <si>
    <t>내추럴 컨디션 수정 화장 패드</t>
  </si>
  <si>
    <t>Natural Condition Make-up Retouching Pad</t>
  </si>
  <si>
    <t>내추럴 컨디션 퍼밍 마사지 크림</t>
  </si>
  <si>
    <t>내추럴 컨디션 탄산 클렌징 폼</t>
  </si>
  <si>
    <t>내추럴 컨디션 탄산 클렌징 워터</t>
  </si>
  <si>
    <t>내추럴 컨디션 탄산 립 앤 아이 리무버</t>
  </si>
  <si>
    <t>내추럴 컨디션 클렌징 폼 [피지 개선]</t>
  </si>
  <si>
    <t>Natural Condition Cleansing Foam [Sebum Control]</t>
  </si>
  <si>
    <t>내추럴 컨디션 클렌징 폼 [약산성]</t>
  </si>
  <si>
    <t>내추럴 컨디션 클렌징 폼 [브라이트닝]</t>
  </si>
  <si>
    <t>내추럴 컨디션 클렌징 폼 [모이스처]</t>
  </si>
  <si>
    <t>내추럴 컨디션 클렌징 폼 [더블 휩]</t>
  </si>
  <si>
    <t>내추럴 컨디션 클렌징 오일 [모이스처]</t>
  </si>
  <si>
    <t>내추럴 컨디션 클렌징 오일 [마일드]</t>
  </si>
  <si>
    <t>내추럴 컨디션 클렌징 오일 [딥클린]</t>
  </si>
  <si>
    <t>내추럴 컨디션 아보카도 클렌징 크림</t>
  </si>
  <si>
    <t>내추럴 컨디션 스크럽 폼 [모공개선]</t>
  </si>
  <si>
    <t>내추럴 컨디션 소르베 클렌져</t>
  </si>
  <si>
    <t>내추럴 컨디션 멀티 클렌저</t>
  </si>
  <si>
    <t>내추럴 컨디션 라이스 클렌징 크림</t>
  </si>
  <si>
    <t>내추럴 청포도 마스크 시트</t>
  </si>
  <si>
    <t>내추럴 장미 마스크 시트</t>
  </si>
  <si>
    <t>내추럴 올리브 마스크 시트</t>
  </si>
  <si>
    <t>내추럴 오트밀 마스크 시트</t>
  </si>
  <si>
    <t>내추럴 오이 마스크 시트</t>
  </si>
  <si>
    <t>내추럴 아르간 마스크 시트</t>
  </si>
  <si>
    <t>내추럴 쌀 마스크 시트</t>
  </si>
  <si>
    <t>내추럴 쉐어버터 마스크 시트</t>
  </si>
  <si>
    <t>내추럴 숯 마스크 시트</t>
  </si>
  <si>
    <t>내추럴 석류 마스크 시트</t>
  </si>
  <si>
    <t>내추럴 블루베리 마스크 시트</t>
  </si>
  <si>
    <t>내추럴 레몬 마스크 시트</t>
  </si>
  <si>
    <t>내추럴 데일리 오리지널 커피 마스크</t>
  </si>
  <si>
    <t>내추럴 데일리 오리지널 로즈 마스크</t>
  </si>
  <si>
    <t>내추럴 데일리 아보카도 바디 크림</t>
  </si>
  <si>
    <t>내추럴 데일리 스킨 클리어링 토너</t>
  </si>
  <si>
    <t>내추럴 데일리 스킨 베리어 토너</t>
  </si>
  <si>
    <t>Natural Daily Skin Barrier Toner</t>
  </si>
  <si>
    <t>내추럴 대나무 마스크 시트</t>
  </si>
  <si>
    <t>내추럴 녹차 마스크 시트</t>
  </si>
  <si>
    <t>내추럴 골드키위 마스크 시트</t>
  </si>
  <si>
    <t>내추럴 감자 마스크 시트</t>
  </si>
  <si>
    <t>깔라만시 포어 프레쉬너</t>
  </si>
  <si>
    <t>깔라만시 포어 타이트너</t>
  </si>
  <si>
    <t>깔라만시 포어 쿨 다운 크림</t>
  </si>
  <si>
    <t>깔라만시 포어 스틱 클렌저</t>
  </si>
  <si>
    <t>글로우 스테이 스틱 섀도우 YE01 골드 마레</t>
  </si>
  <si>
    <t>Glow Stay Stick Shadow YE01 Gold Marais</t>
  </si>
  <si>
    <t>글로우 스테이 스틱 섀도우 PP01 바이올렛 참</t>
  </si>
  <si>
    <t>Glow Stay Stick Shadow PP01 Violet Charm</t>
  </si>
  <si>
    <t>글로우 스테이 스틱 섀도우 PK01 로즈 시덕션</t>
  </si>
  <si>
    <t>Glow Stay Stick Shadow PK01 Rose Seduction</t>
  </si>
  <si>
    <t>글로우 스테이 스틱 섀도우 BR01 모카 베베</t>
  </si>
  <si>
    <t>Glow Stay Stick Shadow BR01 Mocha Bebe</t>
  </si>
  <si>
    <t>글로우 스테이 스틱 섀도우 BE01 슬립 베이지</t>
  </si>
  <si>
    <t>Glow Stay Stick Shadow BE01 Slip Beige</t>
  </si>
  <si>
    <t>글로우 스테이 틴트 RD01 프라이빗 레드</t>
  </si>
  <si>
    <t>글로우 스테이 틴트 PK02 무디 로즈</t>
  </si>
  <si>
    <t>글로우 스테이 틴트 PK01 핑크 달리아</t>
  </si>
  <si>
    <t>글로우 스테이 틴트 CR01 멜로우 코랄</t>
  </si>
  <si>
    <t>글로우 스테이 틴트 BR01 레트로 브릭</t>
  </si>
  <si>
    <t>허니바이오틱스 클렌징 오일</t>
  </si>
  <si>
    <t>Honeybiotics Cleansing oil</t>
  </si>
  <si>
    <t>허니 오트밀 립 트리트먼트</t>
  </si>
  <si>
    <t>허니 오트밀 멜팅 립밤</t>
  </si>
  <si>
    <t>Honey Oatmeal Melting Lip Balm</t>
  </si>
  <si>
    <t>허니 오트밀 립 에센스</t>
  </si>
  <si>
    <t>Honey Oatmeal Lip Essence</t>
  </si>
  <si>
    <t>허니 오트밀 립 스크럽</t>
  </si>
  <si>
    <t>Honey Oatmeal Lip Scrub</t>
  </si>
  <si>
    <t>스네일 수딩 젤</t>
  </si>
  <si>
    <t>골드 스네일 아이 겔 패치 세트</t>
  </si>
  <si>
    <t>골드 스네일 바 100g</t>
  </si>
  <si>
    <t>골드 리프팅 토너</t>
  </si>
  <si>
    <t>골드 리프팅 크림</t>
  </si>
  <si>
    <t>골드 리프팅 에센스</t>
  </si>
  <si>
    <t>골드 리프팅 에멀젼</t>
  </si>
  <si>
    <t>가든 플레져 핸드 워시 -매그놀리아-</t>
  </si>
  <si>
    <t>Garden Pleasure Hand Wash -Magnolia-</t>
  </si>
  <si>
    <t>클린 에브리데이 세니타이저 액(에탄올)_E</t>
  </si>
  <si>
    <t>Clean Everyday Sanitizer_Liquid(Ethanol)_E</t>
  </si>
  <si>
    <t>클린 에브리데이 세니타이저 겔(에탄올)_60ml펌프</t>
  </si>
  <si>
    <t>Clean Everyday Sanitizer_Gel(Ethanol)</t>
  </si>
  <si>
    <t>클린 에브리데이 세이프 클렌징 폼</t>
  </si>
  <si>
    <t>Clean Everyday Safe Cleansing Foam</t>
  </si>
  <si>
    <t>클린 에브리데이 세니타이저 액(에탄올)</t>
  </si>
  <si>
    <t>Clean Everyday Liquid Sanitizer(Ethanol)</t>
  </si>
  <si>
    <t>클린 에브리데이 세이프 세니타이저 겔(에탄올)</t>
  </si>
  <si>
    <t>Clean Everyday Safe Sanitizer_Gel(Ethanol)</t>
  </si>
  <si>
    <t>클린 에브리데이 세니타이저 겔(에탄올)_50ml튜브</t>
  </si>
  <si>
    <t>클린 에브리데이 세이프 바디 워시</t>
  </si>
  <si>
    <t>Clean Everyday Safe Body Wash</t>
  </si>
  <si>
    <t>가든 플레져 카렌듈라 클렌징 티슈</t>
  </si>
  <si>
    <t>스네일 에센셜 스킨 케어 스페셜 3종 세트_C_ECM</t>
  </si>
  <si>
    <t>에코 소울 오일 컨트롤 쿠션 02 내추럴 베이지 (본품+리필)</t>
  </si>
  <si>
    <t>Eco Soul Oil Control Cushion 02 Natural Beige (Set)</t>
  </si>
  <si>
    <t>아쿠아 수딩 밤 마스크 시트 세트 10매입_C_ECM</t>
  </si>
  <si>
    <t>힐링 티 가든 루이보스티 클렌징 폼</t>
  </si>
  <si>
    <t>힐링 티 가든 그린티 립 앤 아이 리무버</t>
  </si>
  <si>
    <t>키스홀릭 립스틱 인텐스 RD09 토마토 레드</t>
  </si>
  <si>
    <t>익스노보 아쿠아 맥스 토너</t>
  </si>
  <si>
    <t>에코 어스 마일드 선 쿠션 (라이언 에디션)</t>
  </si>
  <si>
    <t>Saemmul Single Shadow (Matte) BR21 Shadow Brown</t>
  </si>
  <si>
    <t>샘물 싱글 블러셔 PK09 파스텔 로지</t>
  </si>
  <si>
    <t>더마 플랜 제로 수딩 젤</t>
  </si>
  <si>
    <t>Honey Oatmeal Lip Treatment</t>
  </si>
  <si>
    <t>Snail Essential Skin Care Special 3 Set</t>
  </si>
  <si>
    <t>에코 소울 오일 컨트롤 쿠션 01 라이트 베이지 (본품+리필)</t>
  </si>
  <si>
    <t>Eco Soul Oil Control Cushion 01 Light Beige (Set)</t>
  </si>
  <si>
    <t>Aqua Soothing Bomb Mask Sheet Set_C_ECM</t>
  </si>
  <si>
    <t>제주 생생 알로에 수딩 젤 99_C_ECM</t>
  </si>
  <si>
    <t>Jeju Fresh Aloe Soothing Gel 99_C_ECM</t>
  </si>
  <si>
    <t>SKIN1004</t>
  </si>
  <si>
    <r>
      <rPr>
        <u/>
        <sz val="18"/>
        <color theme="10"/>
        <rFont val="Calibri"/>
        <family val="2"/>
        <charset val="204"/>
        <scheme val="minor"/>
      </rPr>
      <t>Узнать</t>
    </r>
    <r>
      <rPr>
        <u/>
        <sz val="12"/>
        <color theme="10"/>
        <rFont val="Calibri"/>
        <family val="2"/>
        <charset val="204"/>
        <scheme val="minor"/>
      </rPr>
      <t xml:space="preserve"> курс $ к KRW ТУТ</t>
    </r>
  </si>
  <si>
    <t>PD001</t>
  </si>
  <si>
    <t>SKIN1004 Madagascar Centella Ampoule Remover 150ml</t>
  </si>
  <si>
    <t>PD002</t>
  </si>
  <si>
    <t>SKIN1004 Madagascar Centella Light Cleansing Oil 30ml</t>
  </si>
  <si>
    <t>PD003</t>
  </si>
  <si>
    <t>SKIN1004 Madagascar Centella Light Cleansing Oil 200ml</t>
  </si>
  <si>
    <t>PD004</t>
  </si>
  <si>
    <t>SKIN1004 Madagascar Centella Ampoule Foam 20ml</t>
  </si>
  <si>
    <t>PD005</t>
  </si>
  <si>
    <t>SKIN1004 Madagascar Centella Ampoule Foam 125ml</t>
  </si>
  <si>
    <t>PD006</t>
  </si>
  <si>
    <t>SKIN1004 Madagascar Centella Toning Toner 30ml</t>
  </si>
  <si>
    <t>PD007</t>
  </si>
  <si>
    <t>SKIN1004 Madagascar Centella Toning Toner 210ml</t>
  </si>
  <si>
    <t>PD008</t>
  </si>
  <si>
    <t>SKIN1004 Madagascar Centella Toning Toner 400ml</t>
  </si>
  <si>
    <t>PD009</t>
  </si>
  <si>
    <t>SKIN1004 Madagascar Centella Quick Calming Pad</t>
  </si>
  <si>
    <t>PD010</t>
  </si>
  <si>
    <t>SKIN1004 Madagascar Centella Ampoule 30ml</t>
  </si>
  <si>
    <t>PD011</t>
  </si>
  <si>
    <t>SKIN1004 Madagascar Centella Ampoule 55ml</t>
  </si>
  <si>
    <t>PD012</t>
  </si>
  <si>
    <t>SKIN1004 Madagascar Centella Ampoule 100ml</t>
  </si>
  <si>
    <t>PD013</t>
  </si>
  <si>
    <t>SKIN1004 Madagascar Centella Soothing Cream 30ml</t>
  </si>
  <si>
    <t>PD014</t>
  </si>
  <si>
    <t>SKIN1004 Madagascar Centella Soothing Cream 75ml</t>
  </si>
  <si>
    <t>PD015</t>
  </si>
  <si>
    <t>SKIN1004 Madagascar Centella Cream 30ml</t>
  </si>
  <si>
    <t>PD016</t>
  </si>
  <si>
    <t>SKIN1004 Madagascar Centella Cream 75ml</t>
  </si>
  <si>
    <t>PD017</t>
  </si>
  <si>
    <t>SKIN1004 Madagascar Centella Spot Cream 20ml</t>
  </si>
  <si>
    <t>PD018</t>
  </si>
  <si>
    <t>SKIN1004 Madagascar Centella Watergel Sheet Ampoule Mask (1ea)</t>
  </si>
  <si>
    <t>PD019</t>
  </si>
  <si>
    <t>SKIN1004 Madagascar Centella Watergel Sheet Ampoule Mask (5ea)</t>
  </si>
  <si>
    <t>PD020</t>
  </si>
  <si>
    <t>SKIN1004 Madagascar Centella Air-Fit Suncream Plus 50ml</t>
  </si>
  <si>
    <t>PD021</t>
  </si>
  <si>
    <t>SKIN1004 Madagascar Centella Travel Kit</t>
  </si>
  <si>
    <t>PD022</t>
  </si>
  <si>
    <t>SKIN1004 PURE COTTON PAD(10ea)</t>
  </si>
  <si>
    <t>PD023</t>
  </si>
  <si>
    <t>SKIN1004 Madagascar Centella Pure Cotton Pad (60ea)</t>
  </si>
  <si>
    <t>PD024</t>
  </si>
  <si>
    <t>SKIN1004 Madagascar Centella Hyalu-Cica Brightening Toner 30ml</t>
  </si>
  <si>
    <t>PD025</t>
  </si>
  <si>
    <t>SKIN1004 Madagascar Centella Hyalu-Cica Brightening Toner 210ml</t>
  </si>
  <si>
    <t>PD026</t>
  </si>
  <si>
    <t>SKIN1004 Madagascar Centella Hyalu-Cica Blue Serum 30ml</t>
  </si>
  <si>
    <t>PD027</t>
  </si>
  <si>
    <t>SKIN1004 Madagascar Centella Hyalu-Cica Blue Serum 50ml</t>
  </si>
  <si>
    <t>PD028</t>
  </si>
  <si>
    <t>SKIN1004 Madagascar Centella Hyalu-Cica Sleeping Pack 30ml</t>
  </si>
  <si>
    <t>PD029</t>
  </si>
  <si>
    <t>SKIN1004 Madagascar Centella Hyalu-Cica Sleeping Pack 100ml</t>
  </si>
  <si>
    <t>PD030</t>
  </si>
  <si>
    <t>SKIN1004 Madagascar Centella Hyalu-Cica Cloudy Mist 120ml</t>
  </si>
  <si>
    <t>PD031</t>
  </si>
  <si>
    <t>SKIN1004 Madagascar Centella Tone Brightening Cleansing Gel Foam 125ml</t>
  </si>
  <si>
    <t>PD032</t>
  </si>
  <si>
    <t>SKIN1004 Madagascar Centella Tone Brightening Boosting Toner 210ml</t>
  </si>
  <si>
    <t>PD033</t>
  </si>
  <si>
    <t>SKIN1004 Madagascar Centella Tone Brightening Capsule Ampoule 100ml</t>
  </si>
  <si>
    <t>PD034</t>
  </si>
  <si>
    <t>(Sachets) SKIN1004 Madagascar Centella Light Cleansing Oil 2ml</t>
  </si>
  <si>
    <t>PD035</t>
  </si>
  <si>
    <t>(Sachets) SKIN1004 Madagascar Centella Ampoule Foam 1.5ml</t>
  </si>
  <si>
    <t>PD036</t>
  </si>
  <si>
    <t>(Sachets) SKIN1004 Madagascar Centella Toning Toner 1.5ml</t>
  </si>
  <si>
    <t>PD037</t>
  </si>
  <si>
    <t>(Sachets) SKIN1004 Madagascar Centella Ampoule 1.5ml</t>
  </si>
  <si>
    <t>PD038</t>
  </si>
  <si>
    <t>(Sachets) SKIN1004 Madagascar Centella Hyalu-Cica Brightening Toner 1.5ml</t>
  </si>
  <si>
    <t>PD039</t>
  </si>
  <si>
    <t>(Sachets) SKIN1004 Madagascar Centella Hyalu-Cica Blue Serum 1.5ml</t>
  </si>
  <si>
    <t>PD040</t>
  </si>
  <si>
    <t>(Sachets) SKIN1004 Madagascar Centella Hyalu-Cica Sleeping Pack 1.5ml</t>
  </si>
  <si>
    <t>PD041</t>
  </si>
  <si>
    <t>(Sachets) SKIN1004 Madagascar Centella Tone Brightening Cleansing Gel Foam 1.5ml</t>
  </si>
  <si>
    <t>PD042</t>
  </si>
  <si>
    <t>(Sachets) SKIN1004 Madagascar Centella Tone Brightening Boosting Toner 1.5ml</t>
  </si>
  <si>
    <t>PD043</t>
  </si>
  <si>
    <t>(Sachets) SKIN1004 Madagascar Centella Tone Brightening Capsule Ampoule 1.5ml</t>
  </si>
  <si>
    <t>PD044</t>
  </si>
  <si>
    <t>ZOMBIE BEAUTY by SKIN1004 Zombie Pack &amp; Activator Kit</t>
  </si>
  <si>
    <t>PD045</t>
  </si>
  <si>
    <t>ZOMBIE BEAUTY by SKIN1004 Mummy Pack &amp; Activator Kit</t>
  </si>
  <si>
    <t>PD046</t>
  </si>
  <si>
    <t>ZOMBIE BEAUTY by SKIN1004 Witch Pack</t>
  </si>
  <si>
    <t>PD047</t>
  </si>
  <si>
    <t>ZOMBIE BEAUTY BY SKIN1004 Pumpkin PACK</t>
  </si>
  <si>
    <t>PD048</t>
  </si>
  <si>
    <t>ZOMBIE BEAUTY by SKIN1004 Cocoon Soap Mask</t>
  </si>
  <si>
    <t>PD049</t>
  </si>
  <si>
    <t>ZOMBIE BEAUTY by SKIN1004 Heart Leaf Soap Mask</t>
  </si>
  <si>
    <t>PD050</t>
  </si>
  <si>
    <t>ZOMBIE BEAUTY by SKIN1004 Bloody Peel</t>
  </si>
  <si>
    <t>PD051</t>
  </si>
  <si>
    <t>ZOMBIE BEAUTY by SKIN1004 Pillow Shot</t>
  </si>
  <si>
    <t>PD052</t>
  </si>
  <si>
    <t>ZOMBIE BEAUTY by SKIN1004 Hand Shot</t>
  </si>
  <si>
    <t>PD053</t>
  </si>
  <si>
    <t>COMMONLABS Vitamin C Brightening Gel Cream 30ml</t>
  </si>
  <si>
    <t>PD054</t>
  </si>
  <si>
    <t>COMMONLABS Vitamin C Brightening Gel Cream 70ml</t>
  </si>
  <si>
    <t>PD055</t>
  </si>
  <si>
    <t>COMMONLABS Vitamin C Glow Boosting Face Mask</t>
  </si>
  <si>
    <t>PD056</t>
  </si>
  <si>
    <t>COMMONLABS Vitamin E Calming Ampoule 30ml</t>
  </si>
  <si>
    <t>PD057</t>
  </si>
  <si>
    <t>COMMONLABS Vitamin E Calming Light Cream 30ml</t>
  </si>
  <si>
    <t>PD058</t>
  </si>
  <si>
    <t>COMMONLABS Vitamin E Calming Light Cream 70ml</t>
  </si>
  <si>
    <t>PD059</t>
  </si>
  <si>
    <t>COMMONLABS Vitamin E Micro Needle Spot Cream 10ml</t>
  </si>
  <si>
    <t>PD060</t>
  </si>
  <si>
    <t>COMMONLABS Vitamin B5 Moisture Ampoule 30ml</t>
  </si>
  <si>
    <t>PD061</t>
  </si>
  <si>
    <t>COMMONLABS Triple Vita Balancing Toner 40ml</t>
  </si>
  <si>
    <t>PD062</t>
  </si>
  <si>
    <t>COMMONLABS Triple Vita Balancing Toner 210ml</t>
  </si>
  <si>
    <t>PD063</t>
  </si>
  <si>
    <t>COMMONLABS Triple Vita Hydrating Facial Cream 70ml</t>
  </si>
  <si>
    <t>PD064</t>
  </si>
  <si>
    <t>COMMONLABS Triple Vita Balancing Mask (10ea)</t>
  </si>
  <si>
    <t>PD065</t>
  </si>
  <si>
    <t>COMMONLABS Ggultamin C Real Gel Mask (5ea)</t>
  </si>
  <si>
    <t>PD066</t>
  </si>
  <si>
    <t>COMMONLABS Ggultamin E Real Ampoule Mask (5ea)</t>
  </si>
  <si>
    <t>PD067</t>
  </si>
  <si>
    <t>BL01STP03750015000</t>
  </si>
  <si>
    <t>COMMONLABS Ggultamin B Real Ampoule Mask (5ea)</t>
  </si>
  <si>
    <r>
      <rPr>
        <u/>
        <sz val="14"/>
        <color theme="10"/>
        <rFont val="Calibri"/>
        <family val="2"/>
        <charset val="204"/>
        <scheme val="minor"/>
      </rPr>
      <t>Узнать курс $ к</t>
    </r>
    <r>
      <rPr>
        <u/>
        <sz val="11"/>
        <color theme="10"/>
        <rFont val="Calibri"/>
        <family val="2"/>
        <charset val="129"/>
        <scheme val="minor"/>
      </rPr>
      <t xml:space="preserve"> KRW </t>
    </r>
    <r>
      <rPr>
        <u/>
        <sz val="16"/>
        <color theme="10"/>
        <rFont val="Calibri"/>
        <family val="2"/>
        <charset val="204"/>
        <scheme val="minor"/>
      </rPr>
      <t>ТУТ</t>
    </r>
  </si>
  <si>
    <t>NR0001</t>
  </si>
  <si>
    <t>(C)스네일솔루션스킨부스터</t>
  </si>
  <si>
    <t>(C)snail solution skin booster</t>
  </si>
  <si>
    <t>NR0002</t>
  </si>
  <si>
    <t>(C)스네일솔루션앰플(RR)</t>
  </si>
  <si>
    <t>(C)snail solution ampoule(RR)</t>
  </si>
  <si>
    <t>NR0003</t>
  </si>
  <si>
    <t>(C)스네일솔루션에멀젼</t>
  </si>
  <si>
    <t>(C)snail solution emulsion</t>
  </si>
  <si>
    <t>NR0004</t>
  </si>
  <si>
    <t>(C)스네일솔루션에센스(RR)</t>
  </si>
  <si>
    <t>(C)snail solution essence(RR)</t>
  </si>
  <si>
    <t>NR0005</t>
  </si>
  <si>
    <t>[그린홀리데이]쉐어버터스팀크림_모이스트(C)</t>
  </si>
  <si>
    <t>[Green holiday]Shea butter steam cream _ this(C)</t>
  </si>
  <si>
    <t>NR0006</t>
  </si>
  <si>
    <t>Green folder every miles as a solution RR</t>
  </si>
  <si>
    <t>NR0007</t>
  </si>
  <si>
    <t>[그린홀리데이]그린더마마일드크림</t>
  </si>
  <si>
    <t>[Green holiday]and cylinder Mama Day Cream</t>
  </si>
  <si>
    <t>NR0008</t>
  </si>
  <si>
    <t>그린더마마일드크림</t>
  </si>
  <si>
    <t>Its cylinder Mama Day Cream</t>
  </si>
  <si>
    <t>NR0009</t>
  </si>
  <si>
    <t>Green folder every day toner</t>
  </si>
  <si>
    <t>NR0010</t>
  </si>
  <si>
    <t>Green folder every ceramide cream</t>
  </si>
  <si>
    <t>NR0011</t>
  </si>
  <si>
    <t>Real nature ampoule _ rose R</t>
  </si>
  <si>
    <t>NR0012</t>
  </si>
  <si>
    <t>리얼네이처앰플_로터스</t>
  </si>
  <si>
    <t>Real nature ampoule _ Lotus</t>
  </si>
  <si>
    <t>NR0013</t>
  </si>
  <si>
    <t>Real nature ampoule _ argan oil R</t>
  </si>
  <si>
    <t>NR0014</t>
  </si>
  <si>
    <t>Real nature ampoule _ honey R</t>
  </si>
  <si>
    <t>NR0015</t>
  </si>
  <si>
    <t>리얼스퀴즈알로에베라안개분사미스트</t>
  </si>
  <si>
    <t>Real squeeze aloe Vera mist spray mist</t>
  </si>
  <si>
    <t>NR0016</t>
  </si>
  <si>
    <t>Real squeeze aloe Vera emulsion</t>
  </si>
  <si>
    <t>NR0017</t>
  </si>
  <si>
    <t>Real squeeze aloe Vera essence</t>
  </si>
  <si>
    <t>NR0018</t>
  </si>
  <si>
    <t>Real squeeze aloe Vera cream</t>
  </si>
  <si>
    <t>NR0019</t>
  </si>
  <si>
    <t>Real squeeze aloe Vera toner</t>
  </si>
  <si>
    <t>NR0020</t>
  </si>
  <si>
    <t>비베놈미스트에센스(소용량)RR</t>
  </si>
  <si>
    <t>Bee venom mist essence(small capacity)RR</t>
  </si>
  <si>
    <t>NR0021</t>
  </si>
  <si>
    <t>비베놈미스트에센스R</t>
  </si>
  <si>
    <t>Bee venom mist essence R</t>
  </si>
  <si>
    <t>NR0022</t>
  </si>
  <si>
    <t>비베놈에멀전</t>
  </si>
  <si>
    <t>Bee venom emulsion</t>
  </si>
  <si>
    <t>NR0023</t>
  </si>
  <si>
    <t>비베놈토너</t>
  </si>
  <si>
    <t>Bee venom toner</t>
  </si>
  <si>
    <t>NR0024</t>
  </si>
  <si>
    <t>비베놈트리트먼트스팟</t>
  </si>
  <si>
    <t>Bee venom treatment spot</t>
  </si>
  <si>
    <t>NR0025</t>
  </si>
  <si>
    <t>Vitamin profile in the emulsion(DR)</t>
  </si>
  <si>
    <t>NR0026</t>
  </si>
  <si>
    <t>Vitamin profile in essence</t>
  </si>
  <si>
    <t>NR0027</t>
  </si>
  <si>
    <t>Vitamin profile live cream</t>
  </si>
  <si>
    <t>NR0028</t>
  </si>
  <si>
    <t>Vitamin profile live toner</t>
  </si>
  <si>
    <t>NR0029</t>
  </si>
  <si>
    <t>Cell power Night Cream</t>
  </si>
  <si>
    <t>NR0030</t>
  </si>
  <si>
    <t>Cells powers this cream</t>
  </si>
  <si>
    <t>NR0031</t>
  </si>
  <si>
    <t>Cell power Moisture Cream</t>
  </si>
  <si>
    <t>NR0032</t>
  </si>
  <si>
    <t>셀파워아이크림</t>
  </si>
  <si>
    <t>Cell Power Eye Cream</t>
  </si>
  <si>
    <t>NR0033</t>
  </si>
  <si>
    <t>Cell power in emulsion</t>
  </si>
  <si>
    <t>NR0034</t>
  </si>
  <si>
    <t>Cell power essential skin</t>
  </si>
  <si>
    <t>NR0035</t>
  </si>
  <si>
    <t>Cell Power Essence</t>
  </si>
  <si>
    <t>NR0036</t>
  </si>
  <si>
    <t>수딩앤모이스처알로에베라80에멀젼</t>
  </si>
  <si>
    <t>Soothing bed Moisture Aloe Vera 80 emulsion</t>
  </si>
  <si>
    <t>NR0037</t>
  </si>
  <si>
    <t>8806173416202</t>
  </si>
  <si>
    <t>수딩앤모이스처알로에베라90토너</t>
  </si>
  <si>
    <t>Soothing bed Moisture Aloe Vera 90 toner</t>
  </si>
  <si>
    <t>NR0038</t>
  </si>
  <si>
    <t>Soothing bed Moisture Aloe Vera 92%Soothing Gel(tube)</t>
  </si>
  <si>
    <t>NR0039</t>
  </si>
  <si>
    <t>Soothing bed Moisture Aloe Vera 92 Soothing Gel(R)</t>
  </si>
  <si>
    <t>NR0040</t>
  </si>
  <si>
    <t>Soothing bed Moisture Aloe Vera 92 Soothing Gel mist</t>
  </si>
  <si>
    <t>NR0041</t>
  </si>
  <si>
    <t>Soothing bed Moisture Aloe Vera is Soothing Gel</t>
  </si>
  <si>
    <t>NR0042</t>
  </si>
  <si>
    <t>Soothing La this spring Cactus 92%Soothing Gel</t>
  </si>
  <si>
    <t>NR0043</t>
  </si>
  <si>
    <t>Soothing La this spring Cactus 92%Soothing Gel(pump)</t>
  </si>
  <si>
    <t>NR0044</t>
  </si>
  <si>
    <t>쉐어버터멀티밤</t>
  </si>
  <si>
    <t>Shea butter multi balm</t>
  </si>
  <si>
    <t>NR0045</t>
  </si>
  <si>
    <t>Shea butter steam cream _ this(C)</t>
  </si>
  <si>
    <t>NR0046</t>
  </si>
  <si>
    <t>Shea butter steam Cream _ Ultra(C)</t>
  </si>
  <si>
    <t>NR0047</t>
  </si>
  <si>
    <t>Shea butter steam cream _ Presidente(C)</t>
  </si>
  <si>
    <t>NR0048</t>
  </si>
  <si>
    <t>Shea butter Essence Lotion</t>
  </si>
  <si>
    <t>NR0049</t>
  </si>
  <si>
    <t>Shea butter toner(RR)</t>
  </si>
  <si>
    <t>NR0050</t>
  </si>
  <si>
    <t>Super Aqua Max moisture moisture cream[dry] to(RRR)</t>
  </si>
  <si>
    <t>NR0051</t>
  </si>
  <si>
    <t>Super Aqua Max moisture emulsion(RRR)</t>
  </si>
  <si>
    <t>NR0052</t>
  </si>
  <si>
    <t>Super Aqua Max moisture essence(RR)</t>
  </si>
  <si>
    <t>NR0053</t>
  </si>
  <si>
    <t>Super Aqua Max moisture toner(RR)</t>
  </si>
  <si>
    <t>NR0054</t>
  </si>
  <si>
    <t>슈퍼아쿠아맥스컴비네이션수분크림(복합성용)(튜브) 50ml*3ea</t>
  </si>
  <si>
    <t>Super Aqua Max-com combination moisture cream(combination skin)(tube) 50ml*3ea</t>
  </si>
  <si>
    <t>NR0055</t>
  </si>
  <si>
    <t>Super Aqua Max-com combination Moisture Cream[For Combination Skin](RRR)</t>
  </si>
  <si>
    <t>NR0056</t>
  </si>
  <si>
    <t>Super Aqua Max fresh moisture cream[now available](RRR)</t>
  </si>
  <si>
    <t>NR0057</t>
  </si>
  <si>
    <t>스네일솔루션링클업스팟</t>
  </si>
  <si>
    <t>Snail solution wrinkle up spot</t>
  </si>
  <si>
    <t>NR0058</t>
  </si>
  <si>
    <t>스네일솔루션아이크림(C)</t>
  </si>
  <si>
    <t>Snail solution Eye Cream(C)</t>
  </si>
  <si>
    <t>NR0059</t>
  </si>
  <si>
    <t>스네일솔루션크림©(R)</t>
  </si>
  <si>
    <t>Snail Solution Cream©(R)</t>
  </si>
  <si>
    <t>NR0060</t>
  </si>
  <si>
    <t>시티케어마린워터크림</t>
  </si>
  <si>
    <t>City Care marine water cream</t>
  </si>
  <si>
    <t>NR0061</t>
  </si>
  <si>
    <t>시티케어마린워터토너</t>
  </si>
  <si>
    <t>City Care marine water toner</t>
  </si>
  <si>
    <t>NR0062</t>
  </si>
  <si>
    <t>Argan 20º real squeeze ampoule R(C)R</t>
  </si>
  <si>
    <t>NR0063</t>
  </si>
  <si>
    <t>Argan 20º real cream, RR(C)R</t>
  </si>
  <si>
    <t>NR0064</t>
  </si>
  <si>
    <t>Argan 20º steam emulsion, R(C)R</t>
  </si>
  <si>
    <t>NR0065</t>
  </si>
  <si>
    <t>Argan 20º essential toner R(C)R</t>
  </si>
  <si>
    <t>NR0066</t>
  </si>
  <si>
    <t>Argan 20º oil essence R(C)R</t>
  </si>
  <si>
    <t>NR0067</t>
  </si>
  <si>
    <t>Iceland Brightening Moisture Cream</t>
  </si>
  <si>
    <t>NR0068</t>
  </si>
  <si>
    <t>Iceland super warm moisture cream</t>
  </si>
  <si>
    <t>NR0069</t>
  </si>
  <si>
    <t>Iceland plus a water essence</t>
  </si>
  <si>
    <t>NR0070</t>
  </si>
  <si>
    <t>Iceland Super Essence Toner</t>
  </si>
  <si>
    <t>NR0071</t>
  </si>
  <si>
    <t>율리에센셜수액</t>
  </si>
  <si>
    <t>Likewise, the essential SAP</t>
  </si>
  <si>
    <t>NR0072</t>
  </si>
  <si>
    <t>율리유액</t>
  </si>
  <si>
    <t>Rate and amount</t>
  </si>
  <si>
    <t>NR0073</t>
  </si>
  <si>
    <t>Real life Royal silk luxury care set</t>
  </si>
  <si>
    <t>NR0074</t>
  </si>
  <si>
    <t>진생로얄실크부스팅앰플</t>
  </si>
  <si>
    <t>Real life Royal silk boosting ampoule</t>
  </si>
  <si>
    <t>NR0075</t>
  </si>
  <si>
    <t>Real life Royal silk eye cream</t>
  </si>
  <si>
    <t>NR0076</t>
  </si>
  <si>
    <t>Real life Royal silk ampoule</t>
  </si>
  <si>
    <t>NR0077</t>
  </si>
  <si>
    <t>Real life Royal silk emulsion</t>
  </si>
  <si>
    <t>NR0078</t>
  </si>
  <si>
    <t>Real life Royal silk essence</t>
  </si>
  <si>
    <t>NR0079</t>
  </si>
  <si>
    <t>Real life Royal silk Water Cream</t>
  </si>
  <si>
    <t>NR0080</t>
  </si>
  <si>
    <t>Real life Royal silk water and cream(30mlX3)</t>
  </si>
  <si>
    <t>NR0081</t>
  </si>
  <si>
    <t>Real life Royal silk toner</t>
  </si>
  <si>
    <t>NR0082</t>
  </si>
  <si>
    <t>Canada whistle, but the computer language is Toner</t>
  </si>
  <si>
    <t>NR0083</t>
  </si>
  <si>
    <t>California aloe Vera 74 cooling favorite serum</t>
  </si>
  <si>
    <t>NR0084</t>
  </si>
  <si>
    <t>California aloe Vera 80%gel cream R(C)</t>
  </si>
  <si>
    <t>NR0085</t>
  </si>
  <si>
    <t>캘리포니아알로에베라80젤에센스</t>
  </si>
  <si>
    <t>California aloe Vera 80 gel essence</t>
  </si>
  <si>
    <t>NR0086</t>
  </si>
  <si>
    <t>Collagen dream 50 all-original radiance tone up cream SPF35PA++</t>
  </si>
  <si>
    <t>NR0087</t>
  </si>
  <si>
    <t>Collagen dream 70 eye cream(R)</t>
  </si>
  <si>
    <t>NR0088</t>
  </si>
  <si>
    <t>Collagen dream 70 emulsion(R)</t>
  </si>
  <si>
    <t>NR0089</t>
  </si>
  <si>
    <t>Collagen dream 70 essence(RR)</t>
  </si>
  <si>
    <t>NR0090</t>
  </si>
  <si>
    <t>콜라겐드림70크림(RR)</t>
  </si>
  <si>
    <t>Collagen dream 70 cream(RR)</t>
  </si>
  <si>
    <t>NR0091</t>
  </si>
  <si>
    <t>Collagen dream 90 skin booster(R)</t>
  </si>
  <si>
    <t>NR0092</t>
  </si>
  <si>
    <t>프레시그린티70에멀젼(R)</t>
  </si>
  <si>
    <t>Fresh green tea 70 emulsion(R)</t>
  </si>
  <si>
    <t>NR0093</t>
  </si>
  <si>
    <t>프레시그린티70토너(R)</t>
  </si>
  <si>
    <t>Fresh green tea 70 toner(R)</t>
  </si>
  <si>
    <t>NR0094</t>
  </si>
  <si>
    <t>하와이안프레시클리어세럼(RR)</t>
  </si>
  <si>
    <t>Hawaiian Fresh clear serum(RR)</t>
  </si>
  <si>
    <t>NR0095</t>
  </si>
  <si>
    <t>하와이안프레시클리어토너(대용량) 500ml</t>
  </si>
  <si>
    <t>Hawaiian Fresh Clear Toner(large) 500ml</t>
  </si>
  <si>
    <t>NR0096</t>
  </si>
  <si>
    <t>하와이안프레시클리어토너RR</t>
  </si>
  <si>
    <t>Hawaiian Fresh Clear Toner RR</t>
  </si>
  <si>
    <t>NR0097</t>
  </si>
  <si>
    <t>Herb blending mist</t>
  </si>
  <si>
    <t>NR0098</t>
  </si>
  <si>
    <t>Herb blending out Cream</t>
  </si>
  <si>
    <t>NR0099</t>
  </si>
  <si>
    <t>허브블렌딩에멀젼</t>
  </si>
  <si>
    <t>Herb blending emulsion</t>
  </si>
  <si>
    <t>NR0100</t>
  </si>
  <si>
    <t>Herb blending essence 100ml</t>
  </si>
  <si>
    <t>NR0101</t>
  </si>
  <si>
    <t>Herb blending cream</t>
  </si>
  <si>
    <t>NR0102</t>
  </si>
  <si>
    <t>Herb blending toner</t>
  </si>
  <si>
    <t>NR0103</t>
  </si>
  <si>
    <t>화이트비타퍼스트에센스(R)</t>
  </si>
  <si>
    <t>White or other super essence(R)</t>
  </si>
  <si>
    <t>NR0104</t>
  </si>
  <si>
    <t>화이트비타플로랄에멀전(R)</t>
  </si>
  <si>
    <t>White service as General in the emulsion(R)</t>
  </si>
  <si>
    <t>NR0105</t>
  </si>
  <si>
    <t>화이트비타플로랄캡슐에센스(DR)</t>
  </si>
  <si>
    <t>White such as Halal capsule essence(DR)</t>
  </si>
  <si>
    <t>NR0106</t>
  </si>
  <si>
    <t>화이트비타플로랄토너(R)</t>
  </si>
  <si>
    <t>White room guitar display floral toner(R)</t>
  </si>
  <si>
    <t>NR0107</t>
  </si>
  <si>
    <t>[엑소에디션]촉촉보습스페셜컬렉션(세훈/디오/수호/카이)</t>
  </si>
  <si>
    <t>[Exo edition]moisturizing moisturizing special collection(Sehun/audio/Guardian/Kai)</t>
  </si>
  <si>
    <t>NR0108</t>
  </si>
  <si>
    <t>에코백_빨강머리앤 콜라보</t>
  </si>
  <si>
    <t>Eco bag _ red hair Ann collaboration</t>
  </si>
  <si>
    <t>NR0109</t>
  </si>
  <si>
    <t>진생로얄실크아이크림마사지어플리케이터</t>
  </si>
  <si>
    <t>Real life Royal silk eye cream Massage app from</t>
  </si>
  <si>
    <t>NR0110</t>
  </si>
  <si>
    <t>컬러앤네이처페이크타투스티커1호골드레터링</t>
  </si>
  <si>
    <t>Color B &amp;amp; B I like the space Lake tattoo sticker 1 gold lettering</t>
  </si>
  <si>
    <t>NR0111</t>
  </si>
  <si>
    <t>컬러앤네이처페이크타투스티커2호블랙레터링</t>
  </si>
  <si>
    <t>Color B &amp;amp; B I like the space Lake tattoo stickers 2 black lettering</t>
  </si>
  <si>
    <t>NR0112</t>
  </si>
  <si>
    <t>포레스트가든 슬립브레이커 스페셜세트</t>
  </si>
  <si>
    <t>Forest Garden slip breaker special set</t>
  </si>
  <si>
    <t>NR0113</t>
  </si>
  <si>
    <t>(C)스네일솔루션옴므스킨</t>
  </si>
  <si>
    <t>(C)snail solution Homme skin</t>
  </si>
  <si>
    <t>NR0114</t>
  </si>
  <si>
    <t>(C)스네일솔루션옴므에멀젼</t>
  </si>
  <si>
    <t>(C)snail solution Homme emulsion</t>
  </si>
  <si>
    <t>NR0115</t>
  </si>
  <si>
    <t>아르간옴므에멀젼(C)</t>
  </si>
  <si>
    <t>Argan Homme emulsion(C)</t>
  </si>
  <si>
    <t>NR0116</t>
  </si>
  <si>
    <t>아프리카버드옴므그루밍스타터</t>
  </si>
  <si>
    <t>Africa bird Homme blue Ming starter</t>
  </si>
  <si>
    <t>NR0117</t>
  </si>
  <si>
    <t>아프리카버드옴므올인원모이스처라이저(R)</t>
  </si>
  <si>
    <t>Africa bird Homme Dior support parents moisturizer(R)</t>
  </si>
  <si>
    <t>NR0118</t>
  </si>
  <si>
    <t>아프리카버드옴므올인원브라이트닝에센스SPF28PA+++</t>
  </si>
  <si>
    <t>Africa bird Homme Dior members brightening essence SPF28PA+++</t>
  </si>
  <si>
    <t>NR0119</t>
  </si>
  <si>
    <t>아프리카버드옴므올인원프레시컨트롤러(R)</t>
  </si>
  <si>
    <t>Africa bird Homme Orleans Power off the controller(R)</t>
  </si>
  <si>
    <t>NR0120</t>
  </si>
  <si>
    <t>아프리카버드옴므위장크림SPF15PA+</t>
  </si>
  <si>
    <t>Africa bird Homme for most cream SPF15PA+</t>
  </si>
  <si>
    <t>NR0121</t>
  </si>
  <si>
    <t>오투에너지옴므쉐이빙폼</t>
  </si>
  <si>
    <t>The energy Homme Porsche diving platform</t>
  </si>
  <si>
    <t>NR0122</t>
  </si>
  <si>
    <t>The energy app, app download</t>
  </si>
  <si>
    <t>NR0123</t>
  </si>
  <si>
    <t>허브트리옴므에멀젼(C)(R)</t>
  </si>
  <si>
    <t>Herb tree Homme emulsion(C)(R)</t>
  </si>
  <si>
    <t>NR0124</t>
  </si>
  <si>
    <t>[2018]써니젤네일10호반짝이는별빛</t>
  </si>
  <si>
    <t>[2018]Sunny Los Angeles nail 10 lakeside shiny Starlight</t>
  </si>
  <si>
    <t>NR0125</t>
  </si>
  <si>
    <t>[2018]써니젤네일1호부드러운빛</t>
  </si>
  <si>
    <t>[2018]Sunny Los Angeles snail 1 soft light</t>
  </si>
  <si>
    <t>NR0126</t>
  </si>
  <si>
    <t>[2018]써니젤네일2호편안한기분</t>
  </si>
  <si>
    <t>[2018]Sunny Los Angeles to the Mobile 2 offers a relaxing mood</t>
  </si>
  <si>
    <t>NR0127</t>
  </si>
  <si>
    <t>[2018]써니젤네일3호봄의나른함</t>
  </si>
  <si>
    <t>[2018]Sunny Los Angeles nail 3 spring or other</t>
  </si>
  <si>
    <t>NR0128</t>
  </si>
  <si>
    <t>[2018]써니젤네일5호오후의차</t>
  </si>
  <si>
    <t>[2018]Sunny Los Angeles to the mobile 5 PM of the car</t>
  </si>
  <si>
    <t>NR0129</t>
  </si>
  <si>
    <t>[2018]써니젤네일6호해지는 순간</t>
  </si>
  <si>
    <t>[2018]Sunny Los Angeles-mail No. 6 for the moment</t>
  </si>
  <si>
    <t>NR0130</t>
  </si>
  <si>
    <t>[2018]써니젤네일7호기분좋은여운</t>
  </si>
  <si>
    <t>[2018]Sunny Los Angeles-mail 7 to good use</t>
  </si>
  <si>
    <t>NR0131</t>
  </si>
  <si>
    <t>[2018]써니젤네일8호황혼</t>
  </si>
  <si>
    <t>[2018]Sunny Los Angeles snail 8 a booming wedding</t>
  </si>
  <si>
    <t>NR0132</t>
  </si>
  <si>
    <t>[2018]써니젤네일9호어스름한달</t>
  </si>
  <si>
    <t>[2018]Sunny Los Angeles nail 9 Japanese name for the month</t>
  </si>
  <si>
    <t>NR0133</t>
  </si>
  <si>
    <t>[2018]써니젤네일메가샤인탑코트</t>
  </si>
  <si>
    <t>[2018]Sunny Los Angeles nail Omega Shine Top coat</t>
  </si>
  <si>
    <t>NR0134</t>
  </si>
  <si>
    <t>[2018]써니젤네일베이스코트</t>
  </si>
  <si>
    <t>[2018]Sunny Los Angeles nail base coat</t>
  </si>
  <si>
    <t>NR0135</t>
  </si>
  <si>
    <t>[2018]써니젤네일탑코트</t>
  </si>
  <si>
    <t>[2018]Sunny Los Angeles nail top coat</t>
  </si>
  <si>
    <t>NR0136</t>
  </si>
  <si>
    <t>[2018]컬러앤네이처네일컬러10호스카이웨이</t>
  </si>
  <si>
    <t>[2018]Color B &amp;amp; B I like the nail color 10 hose Skyway</t>
  </si>
  <si>
    <t>NR0137</t>
  </si>
  <si>
    <t>[2018]컬러앤네이처네일컬러11호미드나잇</t>
  </si>
  <si>
    <t>[2018]Color B &amp;amp; B I like the nail color 11 midnight</t>
  </si>
  <si>
    <t>NR0138</t>
  </si>
  <si>
    <t>[2018]컬러앤네이처네일컬러12호클래식그레이</t>
  </si>
  <si>
    <t>[2018]Color B &amp;amp; B I like the nail color 12 classic grey</t>
  </si>
  <si>
    <t>NR0139</t>
  </si>
  <si>
    <t>[2018]컬러앤네이처네일컬러13호크림그레이</t>
  </si>
  <si>
    <t>[2018]Color B &amp;amp; B I like the nail color 13 cream application</t>
  </si>
  <si>
    <t>NR0140</t>
  </si>
  <si>
    <t>[2018]컬러앤네이처네일컬러14호무디시티</t>
  </si>
  <si>
    <t>[2018]Color B &amp;amp; B I like the nail color 14 Media City</t>
  </si>
  <si>
    <t>NR0141</t>
  </si>
  <si>
    <t>[2018]컬러앤네이처네일컬러15호온더로드</t>
  </si>
  <si>
    <t>[2018]Color B &amp;amp; B I like the nail color 15 Horn new</t>
  </si>
  <si>
    <t>NR0142</t>
  </si>
  <si>
    <t>[2018]컬러앤네이처네일컬러16호애쉬퍼플</t>
  </si>
  <si>
    <t>[2018]Color B &amp;amp; B I like the nail color 16 Ash super simple</t>
  </si>
  <si>
    <t>NR0143</t>
  </si>
  <si>
    <t>[2018]컬러앤네이처네일컬러17호레드빈퍼플</t>
  </si>
  <si>
    <t>[2018]Color B &amp;amp; B I like the nail color 17 Red Robin super simple</t>
  </si>
  <si>
    <t>NR0144</t>
  </si>
  <si>
    <t>[2018]컬러앤네이처네일컬러18호로즈라떼</t>
  </si>
  <si>
    <t>[2018]Color B &amp;amp; B I like the nail color 18 rose latte</t>
  </si>
  <si>
    <t>NR0145</t>
  </si>
  <si>
    <t>[2018]컬러앤네이처네일컬러19호코지핑크</t>
  </si>
  <si>
    <t>[2018]Color B &amp;amp; B I like the nail color No. 19 records not pink</t>
  </si>
  <si>
    <t>NR0146</t>
  </si>
  <si>
    <t>[2018]컬러앤네이처네일컬러1호체리레드</t>
  </si>
  <si>
    <t>[2018]Color B &amp;amp; B I like the nail color No. 1 the entire thread</t>
  </si>
  <si>
    <t>NR0147</t>
  </si>
  <si>
    <t>[2018]컬러앤네이처네일컬러20호스윗피어니</t>
  </si>
  <si>
    <t>[2018]Color B &amp;amp; B I like the nail color 20 hose tweet a coffee can</t>
  </si>
  <si>
    <t>NR0148</t>
  </si>
  <si>
    <t>[2018]컬러앤네이처네일컬러21호프린세스메리</t>
  </si>
  <si>
    <t>[2018]Color B &amp;amp; B I like the nail color No. 21 Princess Mary</t>
  </si>
  <si>
    <t>NR0149</t>
  </si>
  <si>
    <t>[2018]컬러앤네이처네일컬러22호탱고블라썸</t>
  </si>
  <si>
    <t>[2018]Color B &amp;amp; B I like the nail color 22-Martin and blossom</t>
  </si>
  <si>
    <t>NR0150</t>
  </si>
  <si>
    <t>[2018]컬러앤네이처네일컬러23호빈티지와인</t>
  </si>
  <si>
    <t>[2018]Color B &amp;amp; B I like the nail color 23 vintage and design</t>
  </si>
  <si>
    <t>NR0151</t>
  </si>
  <si>
    <t>[2018]컬러앤네이처네일컬러24호로즈무드</t>
  </si>
  <si>
    <t>[2018]Color B &amp;amp; B I like the nail color 24 rose so</t>
  </si>
  <si>
    <t>NR0152</t>
  </si>
  <si>
    <t>[2018]컬러앤네이처네일컬러25호로제와인</t>
  </si>
  <si>
    <t>[2018]Color B &amp;amp; B I like the nail color 25 now and</t>
  </si>
  <si>
    <t>NR0153</t>
  </si>
  <si>
    <t>[2018]컬러앤네이처네일컬러26호페일시스루</t>
  </si>
  <si>
    <t>[2018]Color B &amp;amp; B I like the nail color 26 space-to-date-day</t>
  </si>
  <si>
    <t>NR0154</t>
  </si>
  <si>
    <t>[2018]컬러앤네이처네일컬러27호딸기밀푀유</t>
  </si>
  <si>
    <t>[2018]Color B &amp;amp; B I like the nail color 27 daughter secret beer free</t>
  </si>
  <si>
    <t>NR0155</t>
  </si>
  <si>
    <t>[2018]컬러앤네이처네일컬러28호화이트크림</t>
  </si>
  <si>
    <t>[2018]Color B &amp;amp; B I like the nail color No. 28 white cream</t>
  </si>
  <si>
    <t>NR0156</t>
  </si>
  <si>
    <t>[2018]컬러앤네이처네일컬러29호발레슈즈</t>
  </si>
  <si>
    <t>[2018]Color B &amp;amp; B I like the nail color 29 City Ballet Shoes</t>
  </si>
  <si>
    <t>NR0157</t>
  </si>
  <si>
    <t>[2018]컬러앤네이처네일컬러2호정글레드</t>
  </si>
  <si>
    <t>[2018]Color B &amp;amp; B I like the nail color No. 2 Single Thread</t>
  </si>
  <si>
    <t>NR0158</t>
  </si>
  <si>
    <t>[2018]컬러앤네이처네일컬러30호에브리데이</t>
  </si>
  <si>
    <t>[2018]Color B &amp;amp; B I like the nail color No. 30 in the everyday</t>
  </si>
  <si>
    <t>NR0159</t>
  </si>
  <si>
    <t>[2018]컬러앤네이처네일컬러31호글램베이지</t>
  </si>
  <si>
    <t>[2018]Color B &amp;amp; B I like the nail color 31 Accommodation Program beige</t>
  </si>
  <si>
    <t>NR0160</t>
  </si>
  <si>
    <t>[2018]컬러앤네이처네일컬러32호크로아상</t>
  </si>
  <si>
    <t>[2018]Color B &amp;amp; B I like the Nail Color 32 hawk than</t>
  </si>
  <si>
    <t>NR0161</t>
  </si>
  <si>
    <t>[2018]컬러앤네이처네일컬러33호마롱파이</t>
  </si>
  <si>
    <t>[2018]Color B &amp;amp; B I like the nail color 33 Homa Salon Spa</t>
  </si>
  <si>
    <t>NR0162</t>
  </si>
  <si>
    <t>[2018]컬러앤네이처네일컬러34호벨벳화이트</t>
  </si>
  <si>
    <t>[2018]Color B &amp;amp; B I like the nail color 34 luxury velvet white</t>
  </si>
  <si>
    <t>NR0163</t>
  </si>
  <si>
    <t>[2018]컬러앤네이처네일컬러35호베이비핑크</t>
  </si>
  <si>
    <t>[2018]Color B &amp;amp; B I like the nail color No. 35 baby pink</t>
  </si>
  <si>
    <t>NR0164</t>
  </si>
  <si>
    <t>[2018]컬러앤네이처네일컬러36호누디핑크</t>
  </si>
  <si>
    <t>[2018]Color B &amp;amp; B I like the nail color 36 hotel soap ideas pink</t>
  </si>
  <si>
    <t>NR0165</t>
  </si>
  <si>
    <t>[2018]컬러앤네이처네일컬러38브릭로즈</t>
  </si>
  <si>
    <t>[2018]Color B &amp;amp; B I like the nail color 38 brick rose</t>
  </si>
  <si>
    <t>NR0166</t>
  </si>
  <si>
    <t>[2018]컬러앤네이처네일컬러39라이징선</t>
  </si>
  <si>
    <t>[2018]Color B &amp;amp; B I like the nail color 39 rising line</t>
  </si>
  <si>
    <t>NR0167</t>
  </si>
  <si>
    <t>[2018]컬러앤네이처네일컬러3호초코케이크</t>
  </si>
  <si>
    <t>[2018]Color B &amp;amp; B I like the nail color 3 chocolate cake</t>
  </si>
  <si>
    <t>NR0168</t>
  </si>
  <si>
    <t>[2018]컬러앤네이처네일컬러40호칠리페퍼</t>
  </si>
  <si>
    <t>[2018]Color B &amp;amp; B I like the nail color 40 chilli pepper</t>
  </si>
  <si>
    <t>NR0169</t>
  </si>
  <si>
    <t>[2018]컬러앤네이처네일컬러41호라즈베리</t>
  </si>
  <si>
    <t>[2018]Color B &amp;amp; B I like the nail color 41 hotel, Salisbury</t>
  </si>
  <si>
    <t>NR0170</t>
  </si>
  <si>
    <t>[2018]컬러앤네이처네일컬러42호포트와인</t>
  </si>
  <si>
    <t>[2018]Color B &amp;amp; B I like the nail color 42 port wine</t>
  </si>
  <si>
    <t>NR0171</t>
  </si>
  <si>
    <t>[2018]컬러앤네이처네일컬러43호웜그레이</t>
  </si>
  <si>
    <t>[2018]Color B &amp;amp; B I like the nail color 43 star swarm application</t>
  </si>
  <si>
    <t>NR0172</t>
  </si>
  <si>
    <t>[2018]컬러앤네이처네일컬러44호젠틀네이비</t>
  </si>
  <si>
    <t>[2018]Color B &amp;amp; B I like the nail color 44 Hozen title I services</t>
  </si>
  <si>
    <t>NR0173</t>
  </si>
  <si>
    <t>[2018]컬러앤네이처네일컬러45호블랙수트</t>
  </si>
  <si>
    <t>[2018]Color B &amp;amp; B I like the nail color 45 black suits</t>
  </si>
  <si>
    <t>NR0174</t>
  </si>
  <si>
    <t>[2018]컬러앤네이처네일컬러46호소프트블랙티</t>
  </si>
  <si>
    <t>[2018]Color B &amp;amp; B I like the nail color 46 modern office table, black</t>
  </si>
  <si>
    <t>NR0175</t>
  </si>
  <si>
    <t>[2018]컬러앤네이처네일컬러47호빈티지토프</t>
  </si>
  <si>
    <t>[2018]Color B &amp;amp; B I like the nail color 47 vintage photo</t>
  </si>
  <si>
    <t>NR0176</t>
  </si>
  <si>
    <t>[2018]컬러앤네이처네일컬러48호웨딩부케</t>
  </si>
  <si>
    <t>[2018]Color B &amp;amp; B I like the nail color 48 wedding bouquet</t>
  </si>
  <si>
    <t>NR0177</t>
  </si>
  <si>
    <t>[2018]컬러앤네이처네일컬러49호스윗핫핑크</t>
  </si>
  <si>
    <t>[2018]Color B &amp;amp; B I like the nail color 49 host David-hot pink</t>
  </si>
  <si>
    <t>NR0178</t>
  </si>
  <si>
    <t>[2018]컬러앤네이처네일컬러4호블랙커런트</t>
  </si>
  <si>
    <t>[2018]Color B &amp;amp; B I like the nail color 4 black currant</t>
  </si>
  <si>
    <t>NR0179</t>
  </si>
  <si>
    <t>[2018]컬러앤네이처네일컬러50호이클립스</t>
  </si>
  <si>
    <t>[2018]Color B &amp;amp; B I like the nail color 50 Hoi An Eclipse</t>
  </si>
  <si>
    <t>NR0180</t>
  </si>
  <si>
    <t>[2018]컬러앤네이처네일컬러51호드림걸즈</t>
  </si>
  <si>
    <t>[2018]Color B &amp;amp; B I like the nail color 51 star dream girl</t>
  </si>
  <si>
    <t>NR0181</t>
  </si>
  <si>
    <t>[2018]컬러앤네이처네일컬러52호핑크블룸</t>
  </si>
  <si>
    <t>[2018]Color B &amp;amp; B I like the nail color 52 modern pink room</t>
  </si>
  <si>
    <t>NR0182</t>
  </si>
  <si>
    <t>[2018]컬러앤네이처네일컬러53호루비스파클링</t>
  </si>
  <si>
    <t>[2018]Color B &amp;amp; B I like the nail color 53 building service sparkling</t>
  </si>
  <si>
    <t>NR0183</t>
  </si>
  <si>
    <t>[2018]컬러앤네이처네일컬러54호메이플쥬얼리</t>
  </si>
  <si>
    <t>[2018]Color B &amp;amp; B I like the nail color 54 city Maple Bijoux jewelry</t>
  </si>
  <si>
    <t>NR0184</t>
  </si>
  <si>
    <t>[2018]컬러앤네이처네일컬러55호피치크러쉬</t>
  </si>
  <si>
    <t>[2018]Color B &amp;amp; B I like the nail color 55 Hopi site reviews</t>
  </si>
  <si>
    <t>NR0185</t>
  </si>
  <si>
    <t>[2018]컬러앤네이처네일컬러56호골드커플링</t>
  </si>
  <si>
    <t>[2018]Color B &amp;amp; B I like the nail color 56 Luxury Gold coupling</t>
  </si>
  <si>
    <t>NR0186</t>
  </si>
  <si>
    <t>[2018]컬러앤네이처네일컬러57호실버커플링</t>
  </si>
  <si>
    <t>[2018]Color B &amp;amp; B I like the nail color 57 silver coupling</t>
  </si>
  <si>
    <t>NR0187</t>
  </si>
  <si>
    <t>[2018]컬러앤네이처네일컬러58호비치파티</t>
  </si>
  <si>
    <t>[2018]Color B &amp;amp; B I like the nail color 58 beach party</t>
  </si>
  <si>
    <t>NR0188</t>
  </si>
  <si>
    <t>[2018]컬러앤네이처네일컬러59호이브닝나잇</t>
  </si>
  <si>
    <t>[2018]Color B &amp;amp; B I like the nail color 59 Hoi An Evening night</t>
  </si>
  <si>
    <t>NR0189</t>
  </si>
  <si>
    <t>[2018]컬러앤네이처네일컬러5호블랙블랙</t>
  </si>
  <si>
    <t>[2018]Color B &amp;amp; B I like the nail color 5 Black Black</t>
  </si>
  <si>
    <t>NR0190</t>
  </si>
  <si>
    <t>[2018]컬러앤네이처네일컬러60호미러볼파티</t>
  </si>
  <si>
    <t>[2018]Color B &amp;amp; B I like the nail color 60 modern Mirror Ball party</t>
  </si>
  <si>
    <t>NR0191</t>
  </si>
  <si>
    <t>[2018]컬러앤네이처네일컬러61호바이올렛갤럭시</t>
  </si>
  <si>
    <t>[2018]Color B &amp;amp; B I like the nail color 61 Hobart Violet Galaxy</t>
  </si>
  <si>
    <t>NR0192</t>
  </si>
  <si>
    <t>[2018]컬러앤네이처네일컬러62호재즈앤와인</t>
  </si>
  <si>
    <t>[2018]Color B &amp;amp; B I like the nail color 62 Modern Jazz N design</t>
  </si>
  <si>
    <t>NR0193</t>
  </si>
  <si>
    <t>[2018]컬러앤네이처네일컬러63호와일드레드</t>
  </si>
  <si>
    <t>[2018]Color B &amp;amp; B I like the nail color 63 guests and upgrade</t>
  </si>
  <si>
    <t>NR0194</t>
  </si>
  <si>
    <t>[2018]컬러앤네이처네일컬러64호레드빔</t>
  </si>
  <si>
    <t>[2018]Color B &amp;amp; B I like the nail color 64 hotels beams</t>
  </si>
  <si>
    <t>NR0195</t>
  </si>
  <si>
    <t>[2018]컬러앤네이처네일컬러6호다크그린</t>
  </si>
  <si>
    <t>[2018]Color B &amp;amp; B I like the nail color 6 dark green</t>
  </si>
  <si>
    <t>NR0196</t>
  </si>
  <si>
    <t>[2018]컬러앤네이처네일컬러7호인디고블루</t>
  </si>
  <si>
    <t>[2018]Color B &amp;amp; B I like the nail color No. 7 India, and blue</t>
  </si>
  <si>
    <t>NR0197</t>
  </si>
  <si>
    <t>[2018]컬러앤네이처네일컬러8호빈티지데님</t>
  </si>
  <si>
    <t>[2018]Color B &amp;amp; B I like the Nail Color 8 vintage denim</t>
  </si>
  <si>
    <t>NR0198</t>
  </si>
  <si>
    <t>[2018]컬러앤네이처네일컬러9호아일랜드</t>
  </si>
  <si>
    <t>[2018]Color B &amp;amp; B I like the Nail Color 9 Ireland</t>
  </si>
  <si>
    <t>NR0199</t>
  </si>
  <si>
    <t>[2018]컬러앤네이처네일케어매트탑코트</t>
  </si>
  <si>
    <t>[2018]Color B &amp;amp; B I like Nail Care Matt top coat</t>
  </si>
  <si>
    <t>NR0200</t>
  </si>
  <si>
    <t>[2018]컬러앤네이처네일케어미러탑코트</t>
  </si>
  <si>
    <t>[2018]Color B &amp;amp; B I like nail care mirror top coat</t>
  </si>
  <si>
    <t>NR0201</t>
  </si>
  <si>
    <t>[2018]컬러앤네이처네일케어베이스코트</t>
  </si>
  <si>
    <t>[2018]Color B &amp;amp; B I like Nail Care base coat</t>
  </si>
  <si>
    <t>NR0202</t>
  </si>
  <si>
    <t>[2018]컬러앤네이처네일케어탑코트</t>
  </si>
  <si>
    <t>[2018]Color B &amp;amp; B I like Nail Care top coat</t>
  </si>
  <si>
    <t>NR0203</t>
  </si>
  <si>
    <t>[2018]컬러왈츠10호퍼플팝</t>
  </si>
  <si>
    <t>[2018]color waltz 10 hopper application pop</t>
  </si>
  <si>
    <t>NR0204</t>
  </si>
  <si>
    <t>[2018]컬러왈츠1호레드팝</t>
  </si>
  <si>
    <t>[2018]color Waltz No. 1 thread pop</t>
  </si>
  <si>
    <t>NR0205</t>
  </si>
  <si>
    <t>[2018]컬러왈츠2호핑크팝</t>
  </si>
  <si>
    <t>[2018]color Waltz No. 2 Pink Pop</t>
  </si>
  <si>
    <t>NR0206</t>
  </si>
  <si>
    <t>[2018]컬러왈츠3호오렌지팝</t>
  </si>
  <si>
    <t>[2018]color waltz 3 orange pop</t>
  </si>
  <si>
    <t>NR0207</t>
  </si>
  <si>
    <t>[2018]컬러왈츠4호레몬팝</t>
  </si>
  <si>
    <t>[2018]color waltz 4 lemon pop</t>
  </si>
  <si>
    <t>NR0208</t>
  </si>
  <si>
    <t>[2018]컬러왈츠5호올리브팝</t>
  </si>
  <si>
    <t>[2018]color Waltz No. 5 and pop</t>
  </si>
  <si>
    <t>NR0209</t>
  </si>
  <si>
    <t>[2018]컬러왈츠6호그린팝</t>
  </si>
  <si>
    <t>[2018]color Waltz No. 6 green pop</t>
  </si>
  <si>
    <t>NR0210</t>
  </si>
  <si>
    <t>[2018]컬러왈츠7호스카이팝</t>
  </si>
  <si>
    <t>[2018]color Waltz No. 7 Oscar Pop</t>
  </si>
  <si>
    <t>NR0211</t>
  </si>
  <si>
    <t>[2018]컬러왈츠8호블루팝</t>
  </si>
  <si>
    <t>[2018]color Waltz No. 8 blue pop</t>
  </si>
  <si>
    <t>NR0212</t>
  </si>
  <si>
    <t>[2018]컬러왈츠9호네이비팝</t>
  </si>
  <si>
    <t>[2018]color Waltz No. 9 this room pop</t>
  </si>
  <si>
    <t>NR0213</t>
  </si>
  <si>
    <t>Nail remover(green tea)</t>
  </si>
  <si>
    <t>NR0214</t>
  </si>
  <si>
    <t>Sunny Los Angeles nail 4 love like landscape</t>
  </si>
  <si>
    <t>NR0215</t>
  </si>
  <si>
    <t>Super strong nail remover</t>
  </si>
  <si>
    <t>NR0216</t>
  </si>
  <si>
    <t>Color B &amp;amp; B I like nail care, nail hardener pen</t>
  </si>
  <si>
    <t>NR0217</t>
  </si>
  <si>
    <t>Color B &amp;amp; B I like nail care essence pen</t>
  </si>
  <si>
    <t>NR0218</t>
  </si>
  <si>
    <t>컬러왈츠대용량네일리무버</t>
  </si>
  <si>
    <t>Color waltz large nail remover</t>
  </si>
  <si>
    <t>NR0219</t>
  </si>
  <si>
    <t>트위스트초강력스펀지네일리무버</t>
  </si>
  <si>
    <t>Twist the first powerful sponge nail remover</t>
  </si>
  <si>
    <t>NR0220</t>
  </si>
  <si>
    <t>퓨어샤인립스틱03줄리엣로즈(R)</t>
  </si>
  <si>
    <t>Pure sunshine lipstick 03 Juliet Rose(R)</t>
  </si>
  <si>
    <t>NR0221</t>
  </si>
  <si>
    <t>퓨어샤인립스틱11블러디버건디(R)</t>
  </si>
  <si>
    <t>Pure sunshine Lipstick 11 bloody Burgundy(R)</t>
  </si>
  <si>
    <t>NR0222</t>
  </si>
  <si>
    <t>내추럴버터립밤03자몽</t>
  </si>
  <si>
    <t>Natural butter Day 03 grapefruit</t>
  </si>
  <si>
    <t>NR0223</t>
  </si>
  <si>
    <t>Natural butter day 04 mango</t>
  </si>
  <si>
    <t>NR0224</t>
  </si>
  <si>
    <t>Natural butter day 05 lime and mint</t>
  </si>
  <si>
    <t>NR0225</t>
  </si>
  <si>
    <t>Real Matte Lipstick 01 real thread</t>
  </si>
  <si>
    <t>NR0226</t>
  </si>
  <si>
    <t>Real Matte Lipstick 02 brick orange</t>
  </si>
  <si>
    <t>NR0227</t>
  </si>
  <si>
    <t>Real matte lipstick 03 coral Python sunshine</t>
  </si>
  <si>
    <t>NR0228</t>
  </si>
  <si>
    <t>Real matte lipstick 05 sparkling pink</t>
  </si>
  <si>
    <t>NR0229</t>
  </si>
  <si>
    <t>리얼매트립스틱06푸시아크러쉬</t>
  </si>
  <si>
    <t>Real Matte Lipstick 06 push arc brush</t>
  </si>
  <si>
    <t>NR0230</t>
  </si>
  <si>
    <t>Real Matte Lipstick 07 chiffon coral</t>
  </si>
  <si>
    <t>NR0231</t>
  </si>
  <si>
    <t>Real matte lipstick 08 brick velvet</t>
  </si>
  <si>
    <t>NR0232</t>
  </si>
  <si>
    <t>리얼젤틴트01레드©</t>
  </si>
  <si>
    <t>Real Gel Tint in 01 Red©</t>
  </si>
  <si>
    <t>NR0233</t>
  </si>
  <si>
    <t>Real Gel Tint in 02 Pink(C)</t>
  </si>
  <si>
    <t>NR0234</t>
  </si>
  <si>
    <t>리얼젤틴트03오렌지©</t>
  </si>
  <si>
    <t>Real Gel Tint in 03 Orange©</t>
  </si>
  <si>
    <t>NR0235</t>
  </si>
  <si>
    <t>매직립탑코트</t>
  </si>
  <si>
    <t>Magic Grip Top coat</t>
  </si>
  <si>
    <t>NR0236</t>
  </si>
  <si>
    <t>모이스트엔젤립밤01피치틴트밤(R)</t>
  </si>
  <si>
    <t>This angel Day 01 pitch tint balm(R)</t>
  </si>
  <si>
    <t>NR0237</t>
  </si>
  <si>
    <t>모이스트엔젤립밤02크랜베리틴트밤(R)</t>
  </si>
  <si>
    <t>This angel Day 02 cranberry tint balm(R)</t>
  </si>
  <si>
    <t>NR0238</t>
  </si>
  <si>
    <t>모이스트엔젤립밤03오렌지틴트밤(R)</t>
  </si>
  <si>
    <t>This angel Day 03 orange tint in Balm(R)</t>
  </si>
  <si>
    <t>NR0239</t>
  </si>
  <si>
    <t>By flower auto Assembly line 1 and line(RR)</t>
  </si>
  <si>
    <t>NR0240</t>
  </si>
  <si>
    <t>By flower auto script liner 2 series(RR)</t>
  </si>
  <si>
    <t>NR0241</t>
  </si>
  <si>
    <t>By flower auto Camera 3-star coral(RR)</t>
  </si>
  <si>
    <t>NR0242</t>
  </si>
  <si>
    <t>By Flower Triple pocket with meringue tint 01 Rosemary macarons</t>
  </si>
  <si>
    <t>NR0243</t>
  </si>
  <si>
    <t>By Flower Triple pocket with meringue Tint 02 and cake</t>
  </si>
  <si>
    <t>NR0244</t>
  </si>
  <si>
    <t>By Flower Triple pocket with meringue tint 03 red if the</t>
  </si>
  <si>
    <t>NR0245</t>
  </si>
  <si>
    <t>By the triple tree is the tint in 01 Red Forest(DR)</t>
  </si>
  <si>
    <t>NR0246</t>
  </si>
  <si>
    <t>By Flower Triple rubber Austin in 02 Orange Business(DR)</t>
  </si>
  <si>
    <t>NR0247</t>
  </si>
  <si>
    <t>바이플라워트리플무스틴트03핑크무스(DR)</t>
  </si>
  <si>
    <t>By the triple tree is the tint in 03 Pink business(DR)</t>
  </si>
  <si>
    <t>NR0248</t>
  </si>
  <si>
    <t>바이플라워트리플무스틴트04시크레드무스(DR)</t>
  </si>
  <si>
    <t>By the triple tree is the tint 04 chic frames no(DR)</t>
  </si>
  <si>
    <t>NR0249</t>
  </si>
  <si>
    <t>By Flower Triple rubber Austin 05 Brick Red Forest(DR)</t>
  </si>
  <si>
    <t>NR0250</t>
  </si>
  <si>
    <t>바이플라워트리플무스틴트09쉬어로즈무스</t>
  </si>
  <si>
    <t>By Flower Triple rubber Austin 09 Shea Rose business</t>
  </si>
  <si>
    <t>NR0251</t>
  </si>
  <si>
    <t>세럼인틴트01로지코랄</t>
  </si>
  <si>
    <t>Serum in tint 01 not coral</t>
  </si>
  <si>
    <t>NR0252</t>
  </si>
  <si>
    <t>세럼인틴트02핑크스캔들</t>
  </si>
  <si>
    <t>Serum in tint in 02 Pink scandal</t>
  </si>
  <si>
    <t>NR0253</t>
  </si>
  <si>
    <t>세럼인틴트03탠저린자몽</t>
  </si>
  <si>
    <t>Serum in tint 03 Tangerine nightmare</t>
  </si>
  <si>
    <t>NR0254</t>
  </si>
  <si>
    <t>Serum in tint 04 chili thread</t>
  </si>
  <si>
    <t>NR0255</t>
  </si>
  <si>
    <t>세럼인틴트05크림슨레드</t>
  </si>
  <si>
    <t>Serum in tint 05 crimson thread</t>
  </si>
  <si>
    <t>NR0256</t>
  </si>
  <si>
    <t>Serum in Tint 06 mellow rose</t>
  </si>
  <si>
    <t>NR0257</t>
  </si>
  <si>
    <t>에코립글로스01라떼(R)</t>
  </si>
  <si>
    <t>Eco gloss 01 latte(R)</t>
  </si>
  <si>
    <t>NR0258</t>
  </si>
  <si>
    <t>에코립글로스02피치(R)</t>
  </si>
  <si>
    <t>Eco gloss 02 Pitch(R)</t>
  </si>
  <si>
    <t>NR0259</t>
  </si>
  <si>
    <t>에코립글로스03체리(R)</t>
  </si>
  <si>
    <t>Eco gloss 03 Cherries(R)</t>
  </si>
  <si>
    <t>NR0260</t>
  </si>
  <si>
    <t>에코립글로스05로즈(R)</t>
  </si>
  <si>
    <t>Eco gloss 05-rose(R)</t>
  </si>
  <si>
    <t>NR0261</t>
  </si>
  <si>
    <t>Eco crayon script cruise 01 candy pink(DR)</t>
  </si>
  <si>
    <t>NR0262</t>
  </si>
  <si>
    <t>Eco crayon script cruise 02 berry pink(DR)</t>
  </si>
  <si>
    <t>NR0263</t>
  </si>
  <si>
    <t>Eco crayon script cruise 03 peach coral(DR)</t>
  </si>
  <si>
    <t>NR0264</t>
  </si>
  <si>
    <t>에코크레용립루즈04스칼렛오렌지(DR)</t>
  </si>
  <si>
    <t>Eco crayon script cruise 04 scarlet orange(DR)</t>
  </si>
  <si>
    <t>NR0265</t>
  </si>
  <si>
    <t>Eco crayon script cruise 05 Burgundy Red(DR)</t>
  </si>
  <si>
    <t>NR0266</t>
  </si>
  <si>
    <t>Intensive ink script crackers 01 dry rose</t>
  </si>
  <si>
    <t>NR0267</t>
  </si>
  <si>
    <t>Intensive ink script crackers 02 pitch memory</t>
  </si>
  <si>
    <t>NR0268</t>
  </si>
  <si>
    <t>인텐시브잉크립래커03판타지코랄</t>
  </si>
  <si>
    <t>Intensive ink script crackers 03 fantasy coral</t>
  </si>
  <si>
    <t>NR0269</t>
  </si>
  <si>
    <t>인텐시브잉크립래커04클래식레드</t>
  </si>
  <si>
    <t>Intensive ink script crackers 04 classic thread</t>
  </si>
  <si>
    <t>NR0270</t>
  </si>
  <si>
    <t>Intensive ink script crackers 05 Burgundy thread</t>
  </si>
  <si>
    <t>NR0271</t>
  </si>
  <si>
    <t>크리미립스틱01어텀로즈(RR)</t>
  </si>
  <si>
    <t>Creamy lipstick 01 any custom rose(RR)</t>
  </si>
  <si>
    <t>NR0272</t>
  </si>
  <si>
    <t>크리미립스틱02핑크썸데이(RR)</t>
  </si>
  <si>
    <t>Creamy lipstick 02 Pink Navy I(RR)</t>
  </si>
  <si>
    <t>NR0273</t>
  </si>
  <si>
    <t>크리미립스틱04새먼오렌지(RR)</t>
  </si>
  <si>
    <t>Creamy lipstick 04 salmon orange(RR)</t>
  </si>
  <si>
    <t>NR0274</t>
  </si>
  <si>
    <t>크리미립스틱05코랄프레소(RR)</t>
  </si>
  <si>
    <t>Creamy lipstick 05 Coral Room(RR)</t>
  </si>
  <si>
    <t>NR0275</t>
  </si>
  <si>
    <t>크리미립스틱06플래쉬핑크(RR)</t>
  </si>
  <si>
    <t>Creamy lipstick 06 flash pink(RR)</t>
  </si>
  <si>
    <t>NR0276</t>
  </si>
  <si>
    <t>크리미립스틱07잇츠마이핑크(RR)</t>
  </si>
  <si>
    <t>Creamy lipstick 07 gums is pink(RR)</t>
  </si>
  <si>
    <t>NR0277</t>
  </si>
  <si>
    <t>크리미립스틱08베리오렌지(RR)</t>
  </si>
  <si>
    <t>Creamy lipstick 08 Berry Orange(RR)</t>
  </si>
  <si>
    <t>NR0278</t>
  </si>
  <si>
    <t>크리미립스틱09애플레드(RR)</t>
  </si>
  <si>
    <t>Creamy lipstick 09 Apple red(RR)</t>
  </si>
  <si>
    <t>NR0279</t>
  </si>
  <si>
    <t>크리미립스틱10헐리웃레드(RR)</t>
  </si>
  <si>
    <t>Creamy lipstick 10 Hollywood thread(RR)</t>
  </si>
  <si>
    <t>NR0280</t>
  </si>
  <si>
    <t>Creamy lipstick 11 dry rose(DR)</t>
  </si>
  <si>
    <t>NR0281</t>
  </si>
  <si>
    <t>Creamy lipstick 14, Maple Close(DR)</t>
  </si>
  <si>
    <t>NR0282</t>
  </si>
  <si>
    <t>키스마이립오일01스윗허니</t>
  </si>
  <si>
    <t>Kiss every independent oil 01 sweet honey</t>
  </si>
  <si>
    <t>NR0283</t>
  </si>
  <si>
    <t>키스마이립오일02라즈베리</t>
  </si>
  <si>
    <t>Kiss every independent oil 02 Raspberry</t>
  </si>
  <si>
    <t>NR0284</t>
  </si>
  <si>
    <t>키스마이무스틴트키트(블랙)</t>
  </si>
  <si>
    <t>Kiss every so tint kit(black)</t>
  </si>
  <si>
    <t>NR0285</t>
  </si>
  <si>
    <t>키스마이무스틴트키트(핑크)</t>
  </si>
  <si>
    <t>Kiss every so tint kit(pink)</t>
  </si>
  <si>
    <t>NR0286</t>
  </si>
  <si>
    <t>퓨어샤인립스틱06캔디팝핑크(R)</t>
  </si>
  <si>
    <t>Pure sunshine Lipstick 06, Candy Pop Pink(R)</t>
  </si>
  <si>
    <t>NR0287</t>
  </si>
  <si>
    <t>퓨어샤인립스틱07코랄젤라또</t>
  </si>
  <si>
    <t>Pure sunshine Lipstick 07 coral diesel even</t>
  </si>
  <si>
    <t>NR0288</t>
  </si>
  <si>
    <t>퓨어샤인립스틱07코랄젤라또(R)</t>
  </si>
  <si>
    <t>Pure sunshine Lipstick 07 coral gel or even(R)</t>
  </si>
  <si>
    <t>NR0289</t>
  </si>
  <si>
    <t>Pure Shine Lipstick 08 Orange salary salary</t>
  </si>
  <si>
    <t>NR0290</t>
  </si>
  <si>
    <t>Pure Shine Lipstick 08 Orange seal seal(R)</t>
  </si>
  <si>
    <t>NR0291</t>
  </si>
  <si>
    <t>Pure Shine Lipstick 12 Orchid blossom</t>
  </si>
  <si>
    <t>NR0292</t>
  </si>
  <si>
    <t>Pure Shine Lipstick 12 Orchid blossom(R)</t>
  </si>
  <si>
    <t>NR0293</t>
  </si>
  <si>
    <t>Pure sunshine in essence SPF15</t>
  </si>
  <si>
    <t>NR0294</t>
  </si>
  <si>
    <t>퓨어샤인멜팅틴트01새콤한오렌지(R)</t>
  </si>
  <si>
    <t>Pure sunshine and enamel coating tint 01 sour orange(R)</t>
  </si>
  <si>
    <t>NR0295</t>
  </si>
  <si>
    <t>Pure sunshine services from tint 01 Cherry Wine</t>
  </si>
  <si>
    <t>NR0296</t>
  </si>
  <si>
    <t>퓨어샤인비비드워터틴트03자몽에이드</t>
  </si>
  <si>
    <t>Pure sunshine services from tint 03 grapefruit on the side</t>
  </si>
  <si>
    <t>NR0297</t>
  </si>
  <si>
    <t>Honey B Herbal Massage cream R</t>
  </si>
  <si>
    <t>NR0298</t>
  </si>
  <si>
    <t>[엑소에디션]더착한마음마스크시트_AHA/BHA(카이)</t>
  </si>
  <si>
    <t>[Exo edition]more fitted for my mask sheet _AHA/BHA(Kai)</t>
  </si>
  <si>
    <t>NR0299</t>
  </si>
  <si>
    <t>[엑소에디션]더착한마음마스크시트_마데카소사이드(시우민)</t>
  </si>
  <si>
    <t>[Exo edition]more fitted for my mask sheets _ madecassoside(Xiumin)</t>
  </si>
  <si>
    <t>NR0300</t>
  </si>
  <si>
    <t>[엑소에디션]더착한마음마스크시트_비타민C(찬열)</t>
  </si>
  <si>
    <t>[Exo edition]more fitted for my mask sheets _ vitamin C(Chan string)</t>
  </si>
  <si>
    <t>NR0301</t>
  </si>
  <si>
    <t>[엑소에디션]더착한마음마스크시트_비타민E(디오)</t>
  </si>
  <si>
    <t>[Exo edition]more fitted for my mask sheets _ vitamin E(di)</t>
  </si>
  <si>
    <t>NR0302</t>
  </si>
  <si>
    <t>[엑소에디션]더착한마음마스크시트_세라마이드(첸)</t>
  </si>
  <si>
    <t>[Exo edition]more fitted for my mask sheets _ ceramide(Chen)</t>
  </si>
  <si>
    <t>NR0303</t>
  </si>
  <si>
    <t>[엑소에디션]더착한마음마스크시트_콜라겐(세훈)</t>
  </si>
  <si>
    <t>[Exo edition]more fitted for my mask sheets _ collagen(Sehun)</t>
  </si>
  <si>
    <t>NR0304</t>
  </si>
  <si>
    <t>[엑소에디션]더착한마음마스크시트_티트리(수호)</t>
  </si>
  <si>
    <t>[Exo edition]more fitted for my mask sheets _ tea tree(Guardian)</t>
  </si>
  <si>
    <t>NR0305</t>
  </si>
  <si>
    <t>[엑소에디션]더착한마음마스크시트_히알루론산(백현)</t>
  </si>
  <si>
    <t>[Exo edition]more fitted for my mask sheets _ hyaluronic acid(in the background)</t>
  </si>
  <si>
    <t>NR0306</t>
  </si>
  <si>
    <t>[엑소에디션]리얼네이처쉐어버터미니마스크_디오(3개입)</t>
  </si>
  <si>
    <t>[Exo edition]real nature Shea butter mini mask _ di(3)</t>
  </si>
  <si>
    <t>NR0307</t>
  </si>
  <si>
    <t>Green folder every real Gauze Peeling Mask to</t>
  </si>
  <si>
    <t>NR0308</t>
  </si>
  <si>
    <t>그린더마 리얼거즈 필링마스크 아하</t>
  </si>
  <si>
    <t>Green folder every real Gauze Peeling Mask Aha</t>
  </si>
  <si>
    <t>NR0309</t>
  </si>
  <si>
    <t>내추럴펩타이드2스텝밴드마스크[아보카도펩타이드]</t>
  </si>
  <si>
    <t>Natural Peptide 2 step band mask[avocado peptide]</t>
  </si>
  <si>
    <t>NR0310</t>
  </si>
  <si>
    <t>내추럴펩타이드2스텝밴드마스크[오미자펩타이드]</t>
  </si>
  <si>
    <t>Natural Peptide 2 step band mask[schisandra peptide]</t>
  </si>
  <si>
    <t>NR0311</t>
  </si>
  <si>
    <t>내추럴펩타이드프리미엄브이패치</t>
  </si>
  <si>
    <t>Natural peptides is a premium live patch</t>
  </si>
  <si>
    <t>NR0312</t>
  </si>
  <si>
    <t>대나무숯블랙마스크시트</t>
  </si>
  <si>
    <t>Bamboo Charcoal Black Mask Sheet</t>
  </si>
  <si>
    <t>NR0313</t>
  </si>
  <si>
    <t>More fitted for my mask sheet _AHA/BHA</t>
  </si>
  <si>
    <t>NR0314</t>
  </si>
  <si>
    <t>More fitted for my mask sheets _ madecassoside</t>
  </si>
  <si>
    <t>NR0315</t>
  </si>
  <si>
    <t>More fitted for my mask sheets _ vitamin C</t>
  </si>
  <si>
    <t>NR0316</t>
  </si>
  <si>
    <t>More fitted for my mask sheets _ vitamin E</t>
  </si>
  <si>
    <t>NR0317</t>
  </si>
  <si>
    <t>More fitted for my mask sheets _ ceramide</t>
  </si>
  <si>
    <t>NR0318</t>
  </si>
  <si>
    <t>More fitted for my mask sheets _ allantoin</t>
  </si>
  <si>
    <t>NR0319</t>
  </si>
  <si>
    <t>More fitted for my mask sheets _ collagen</t>
  </si>
  <si>
    <t>NR0320</t>
  </si>
  <si>
    <t>More fitted for my mask sheets _ tea tree</t>
  </si>
  <si>
    <t>NR0321</t>
  </si>
  <si>
    <t>More fitted for my mask sheets _ panthenol</t>
  </si>
  <si>
    <t>NR0322</t>
  </si>
  <si>
    <t>More fitted for my mask sheets _ hyaluronic acid</t>
  </si>
  <si>
    <t>NR0323</t>
  </si>
  <si>
    <t xml:space="preserve">리얼네이처녹차마스크시트 </t>
  </si>
  <si>
    <t xml:space="preserve">Real nature green tea Mask Sheet </t>
  </si>
  <si>
    <t>NR0324</t>
  </si>
  <si>
    <t>Real nature green tea Mask Sheet R</t>
  </si>
  <si>
    <t>NR0325</t>
  </si>
  <si>
    <t xml:space="preserve">리얼네이처녹차하이드로겔마스크 </t>
  </si>
  <si>
    <t xml:space="preserve">Real nature green tea to hydro gel mask </t>
  </si>
  <si>
    <t>NR0326</t>
  </si>
  <si>
    <t xml:space="preserve">리얼네이처대나무마스크시트 </t>
  </si>
  <si>
    <t xml:space="preserve">Real nature bamboo Mask Sheet </t>
  </si>
  <si>
    <t>NR0327</t>
  </si>
  <si>
    <t xml:space="preserve">리얼네이처대나무마스크시트R </t>
  </si>
  <si>
    <t xml:space="preserve">Real nature bamboo Mask Sheet R </t>
  </si>
  <si>
    <t>NR0328</t>
  </si>
  <si>
    <t>Real nature Royal Jelly Mask Sheet R</t>
  </si>
  <si>
    <t>NR0329</t>
  </si>
  <si>
    <t xml:space="preserve">리얼네이처마누카허니하이드로겔마스크 </t>
  </si>
  <si>
    <t xml:space="preserve">Real nature every Hanukkah license to hydro gel mask </t>
  </si>
  <si>
    <t>NR0330</t>
  </si>
  <si>
    <t>Real nature pomegranate to hydro gel mask</t>
  </si>
  <si>
    <t>NR0331</t>
  </si>
  <si>
    <t>리얼네이처쉐어버터마스크시트R</t>
  </si>
  <si>
    <t>Real nature Shea butter Mask Sheet R</t>
  </si>
  <si>
    <t>NR0332</t>
  </si>
  <si>
    <t xml:space="preserve">리얼네이처쉐어버터하이드로겔마스크 </t>
  </si>
  <si>
    <t xml:space="preserve">Real nature Shea butter to hydro gel mask </t>
  </si>
  <si>
    <t>NR0333</t>
  </si>
  <si>
    <t xml:space="preserve">리얼네이처아르간하이드로겔마스크 </t>
  </si>
  <si>
    <t xml:space="preserve">Real Nature Argan to hydro gel mask </t>
  </si>
  <si>
    <t>NR0334</t>
  </si>
  <si>
    <t>Real nature avocado mask sheet R</t>
  </si>
  <si>
    <t>NR0335</t>
  </si>
  <si>
    <t>Real nature like this mask sheet R</t>
  </si>
  <si>
    <t>NR0336</t>
  </si>
  <si>
    <t>Real nature aloe Mask Sheet R</t>
  </si>
  <si>
    <t>NR0337</t>
  </si>
  <si>
    <t>Real nature aloe to hydro gel mask</t>
  </si>
  <si>
    <t>NR0338</t>
  </si>
  <si>
    <t>리얼네이처오이마스크시트R</t>
  </si>
  <si>
    <t>Real-I like this mask sheet R</t>
  </si>
  <si>
    <t>NR0339</t>
  </si>
  <si>
    <t>Real nature olive Mask Sheet R</t>
  </si>
  <si>
    <t>NR0340</t>
  </si>
  <si>
    <t xml:space="preserve">리얼네이처자몽하이드로겔마스크 </t>
  </si>
  <si>
    <t xml:space="preserve">Real nature a nightmare to hydro gel mask </t>
  </si>
  <si>
    <t>NR0341</t>
  </si>
  <si>
    <t xml:space="preserve">리얼네이처장미마스크시트 </t>
  </si>
  <si>
    <t xml:space="preserve">Real nature Rose Mask Sheet </t>
  </si>
  <si>
    <t>NR0342</t>
  </si>
  <si>
    <t>Real nature Rose Mask Sheet R</t>
  </si>
  <si>
    <t>NR0343</t>
  </si>
  <si>
    <t xml:space="preserve">리얼네이처청포도하이드로겔마스크 </t>
  </si>
  <si>
    <t xml:space="preserve">Real nature Qingpu to hydro gel mask </t>
  </si>
  <si>
    <t>NR0344</t>
  </si>
  <si>
    <t xml:space="preserve">리얼네이처카카두플럼하이드로겔마스크 </t>
  </si>
  <si>
    <t xml:space="preserve">Real nature Sky sky all applications as hydro gel mask </t>
  </si>
  <si>
    <t>NR0345</t>
  </si>
  <si>
    <t>Real nature chamomile Mask Sheet R</t>
  </si>
  <si>
    <t>NR0346</t>
  </si>
  <si>
    <t xml:space="preserve">리얼네이처캐모마일하이드로겔마스크 </t>
  </si>
  <si>
    <t xml:space="preserve">Real nature chamomile to hydro gel mask </t>
  </si>
  <si>
    <t>NR0347</t>
  </si>
  <si>
    <t>Real nature tomato mask sheet R</t>
  </si>
  <si>
    <t>NR0348</t>
  </si>
  <si>
    <t>Real nature tea tree Mask Sheet R</t>
  </si>
  <si>
    <t>NR0349</t>
  </si>
  <si>
    <t>Real squeeze aloe Vera moisture foot mask</t>
  </si>
  <si>
    <t>NR0350</t>
  </si>
  <si>
    <t>Real squeeze aloe Vera moisture Hand Mask</t>
  </si>
  <si>
    <t>NR0351</t>
  </si>
  <si>
    <t>Real squeeze aloe Vera peeling foot mask</t>
  </si>
  <si>
    <t>NR0352</t>
  </si>
  <si>
    <t>Soothing bed Moisture Aloe Vera 92%Soothing Gel Mask Sheet</t>
  </si>
  <si>
    <t>NR0353</t>
  </si>
  <si>
    <t>Snail solution to the Hydro Gel Mask(R)</t>
  </si>
  <si>
    <t>NR0354</t>
  </si>
  <si>
    <t>Snail solution to Hydro Gel back patch</t>
  </si>
  <si>
    <t>NR0355</t>
  </si>
  <si>
    <t>스네일솔루션홍삼하이드로겔마스크(R)</t>
  </si>
  <si>
    <t>Snail solution red ginseng to Hydro Gel Mask(R)</t>
  </si>
  <si>
    <t>NR0356</t>
  </si>
  <si>
    <t>Aqua collagen solution Marine to hydro gel strip patch(R)</t>
  </si>
  <si>
    <t>NR0357</t>
  </si>
  <si>
    <t>Aqua collagen solution Marine to Hydro Gel Mask(R)</t>
  </si>
  <si>
    <t>NR0358</t>
  </si>
  <si>
    <t xml:space="preserve">아쿠아콜라겐솔루션마린하이드로겔아이크림마스크 </t>
  </si>
  <si>
    <t xml:space="preserve">Aqua collagen solution Marine to Hydro Gel Eye Cream with a mask </t>
  </si>
  <si>
    <t>NR0359</t>
  </si>
  <si>
    <t>Aqua collagen solution Marine to as gel like patch(R)</t>
  </si>
  <si>
    <t>NR0360</t>
  </si>
  <si>
    <t>양치마스크시트[블랙]</t>
  </si>
  <si>
    <t>Sheep mask sheet[black]</t>
  </si>
  <si>
    <t>NR0361</t>
  </si>
  <si>
    <t>양치마스크시트[화이트]</t>
  </si>
  <si>
    <t>Sheep mask sheet[White]</t>
  </si>
  <si>
    <t>NR0362</t>
  </si>
  <si>
    <t>Real life Royal silk gold 2 step to this gel mask</t>
  </si>
  <si>
    <t>NR0363</t>
  </si>
  <si>
    <t>프리미엄골드스팀호일마스크시트</t>
  </si>
  <si>
    <t>Premium Gold steam foil mask sheet</t>
  </si>
  <si>
    <t>NR0364</t>
  </si>
  <si>
    <t>프리미엄실버스팀호일마스크시트</t>
  </si>
  <si>
    <t>Premium Silver steam foil mask sheet</t>
  </si>
  <si>
    <t>NR0365</t>
  </si>
  <si>
    <t>Love the fun bubble body lotion-grapefruit</t>
  </si>
  <si>
    <t>NR0366</t>
  </si>
  <si>
    <t>Love the fun bubble body lotion-a romantic piece is</t>
  </si>
  <si>
    <t>NR0367</t>
  </si>
  <si>
    <t>Love the fun bubble body lotion-bergamot time but</t>
  </si>
  <si>
    <t>NR0368</t>
  </si>
  <si>
    <t>Love the fun bubble body lotion-cotton baby</t>
  </si>
  <si>
    <t>NR0369</t>
  </si>
  <si>
    <t>러브미버블바디로션-프레시알로에</t>
  </si>
  <si>
    <t>Love the fun bubble body lotion-fresh aloe</t>
  </si>
  <si>
    <t>NR0370</t>
  </si>
  <si>
    <t>러브미버블바디로션-플로럴부케</t>
  </si>
  <si>
    <t>Love the fun bubble body lotion-floral bouquet</t>
  </si>
  <si>
    <t>NR0371</t>
  </si>
  <si>
    <t>Love the fun bubble Body Scrub Wash-sweet donut</t>
  </si>
  <si>
    <t>NR0372</t>
  </si>
  <si>
    <t>Love the fun bubble Body Oil Mist-olive</t>
  </si>
  <si>
    <t>NR0373</t>
  </si>
  <si>
    <t>Love the fun bubble body oil-olive</t>
  </si>
  <si>
    <t>NR0374</t>
  </si>
  <si>
    <t>Love the fun bubble master Mazda B shower gel-grapefruit</t>
  </si>
  <si>
    <t>NR0375</t>
  </si>
  <si>
    <t>Love the fun bubble master Mazda B shower gel-a romantic piece is</t>
  </si>
  <si>
    <t>NR0376</t>
  </si>
  <si>
    <t>Love the fun bubble master Mazda B shower gel-bergamot time but</t>
  </si>
  <si>
    <t>NR0377</t>
  </si>
  <si>
    <t>Love the fun bubble master Mazda B shower Los Angeles-cotton baby</t>
  </si>
  <si>
    <t>NR0378</t>
  </si>
  <si>
    <t>Love the fun bubble master Mazda B shower Los Angeles-floral bouquet</t>
  </si>
  <si>
    <t>NR0379</t>
  </si>
  <si>
    <t>Love the fun bubble shower gel-fresh aloe</t>
  </si>
  <si>
    <t>NR0380</t>
  </si>
  <si>
    <t>러브미버블샤워코롱-그레이프후르츠(R)</t>
  </si>
  <si>
    <t>Love the fun bubble shower Cologne-grapefruit(R)</t>
  </si>
  <si>
    <t>NR0381</t>
  </si>
  <si>
    <t>러브미버블샤워코롱-로맨틱피어니R</t>
  </si>
  <si>
    <t>Love the fun bubble shower Cologne-romantic sphere is R</t>
  </si>
  <si>
    <t>NR0382</t>
  </si>
  <si>
    <t>러브미버블샤워코롱-코튼베이비R</t>
  </si>
  <si>
    <t>Love the fun bubble shower Cologne-cotton baby R</t>
  </si>
  <si>
    <t>NR0383</t>
  </si>
  <si>
    <t>Love the fun bubble Sugar Body Scrub-grapefruit</t>
  </si>
  <si>
    <t>NR0384</t>
  </si>
  <si>
    <t>Love the fun bubble Sugar Body Scrub-floral bouquet</t>
  </si>
  <si>
    <t>NR0385</t>
  </si>
  <si>
    <t>Silky smooth and then shower-peach</t>
  </si>
  <si>
    <t>NR0386</t>
  </si>
  <si>
    <t>Silky smooth and then shower-cotton</t>
  </si>
  <si>
    <t>NR0387</t>
  </si>
  <si>
    <t>Silky smooth and then shower-phytoncide</t>
  </si>
  <si>
    <t>NR0388</t>
  </si>
  <si>
    <t>Bath B &amp;amp; B Nature body wash _ green tea(RR)</t>
  </si>
  <si>
    <t>NR0389</t>
  </si>
  <si>
    <t>Bath B &amp;amp; B Nature body wash _ Apple mango(RR)</t>
  </si>
  <si>
    <t>NR0390</t>
  </si>
  <si>
    <t>Bath B &amp;amp; B Nature body wash _ grapefruit(RR)</t>
  </si>
  <si>
    <t>NR0391</t>
  </si>
  <si>
    <t>Bath B &amp;amp; B Nature body wash _ pitch(RR)</t>
  </si>
  <si>
    <t>NR0392</t>
  </si>
  <si>
    <t>Bath B &amp;amp; B I like chamomile space image is not power</t>
  </si>
  <si>
    <t>NR0393</t>
  </si>
  <si>
    <t>배쓰앤네이처프로방스피치무스바디오일</t>
  </si>
  <si>
    <t>Bath B &amp;amp; B I like AIX-EN-Provence pitch business Body Oil</t>
  </si>
  <si>
    <t>NR0394</t>
  </si>
  <si>
    <t>배쓰앤네이처하와이안쿨링젤_서·당·고·전</t>
  </si>
  <si>
    <t>Bath bed I like to be in schools of Los Angeles _ service·you·and·the</t>
  </si>
  <si>
    <t>NR0395</t>
  </si>
  <si>
    <t>Soothing bed Moisture Aloe Vera Body Shower Gel</t>
  </si>
  <si>
    <t>NR0396</t>
  </si>
  <si>
    <t>Soothing bed Moisture Aloe Vera Body Cream(R)</t>
  </si>
  <si>
    <t>NR0397</t>
  </si>
  <si>
    <t>Canada whistle, but computer English stream sparkling Los Angeles</t>
  </si>
  <si>
    <t>NR0398</t>
  </si>
  <si>
    <t>Cotton Cancer fit kit(RRR)</t>
  </si>
  <si>
    <t>NR0399</t>
  </si>
  <si>
    <t>Cotton shower now and no cream</t>
  </si>
  <si>
    <t>NR0400</t>
  </si>
  <si>
    <t>Foot n nature coconut moisture foot cream</t>
  </si>
  <si>
    <t>NR0401</t>
  </si>
  <si>
    <t>풋앤네이처코코넛스무딩풋스크럽(R)</t>
  </si>
  <si>
    <t>Foot B &amp;amp; B I like the coconut tree is the binding Foot Scrub(R)</t>
  </si>
  <si>
    <t>NR0402</t>
  </si>
  <si>
    <t>풋앤네이처코코넛쿨링풋데오스프레이</t>
  </si>
  <si>
    <t>Foot n nature coconut schooled input Rodeo spray</t>
  </si>
  <si>
    <t>NR0403</t>
  </si>
  <si>
    <t>Fresh updates on a stick-cotton</t>
  </si>
  <si>
    <t>NR0404</t>
  </si>
  <si>
    <t>Fresh updates on a stick-floral</t>
  </si>
  <si>
    <t>NR0405</t>
  </si>
  <si>
    <t>The Rodeo world sealant spray-Aqua(RR)(C)</t>
  </si>
  <si>
    <t>NR0406</t>
  </si>
  <si>
    <t>The Rodeo world sealant spray-Aqua(massive)(RR)(C)</t>
  </si>
  <si>
    <t>NR0407</t>
  </si>
  <si>
    <t>The Rodeo world sealant spray-floral(RR)</t>
  </si>
  <si>
    <t>NR0408</t>
  </si>
  <si>
    <t>보테니컬스틱하이라이터02샤인골드(PF)</t>
  </si>
  <si>
    <t>Botanical stick to lighter 02 Shine gold(PF)</t>
  </si>
  <si>
    <t>NR0409</t>
  </si>
  <si>
    <t>Its cylinder Mama Day sun cream SPF50+ PA++++</t>
  </si>
  <si>
    <t>NR0410</t>
  </si>
  <si>
    <t>Its cylinder Mama Day Kids line cushion SPF50+ PA++++</t>
  </si>
  <si>
    <t>NR0411</t>
  </si>
  <si>
    <t>캘리포니아알로에노세범선블럭SPF50+PA++++</t>
  </si>
  <si>
    <t>California real as in the more ordinary Line Block SPF50+PA++++</t>
  </si>
  <si>
    <t>NR0412</t>
  </si>
  <si>
    <t>캘리포니아알로에데일리선블럭SPF50+PA++++(DR) 1+1</t>
  </si>
  <si>
    <t>California aloe Daily Line Block SPF50+PA++++(DR) 1+1</t>
  </si>
  <si>
    <t>NR0413</t>
  </si>
  <si>
    <t>California real as in the ship stick SPF50+PA++++</t>
  </si>
  <si>
    <t>NR0414</t>
  </si>
  <si>
    <t>캘리포니아알로에선리퀴드SPF50+PA++++</t>
  </si>
  <si>
    <t>California Aloe Fresh liquid SPF50+PA++++</t>
  </si>
  <si>
    <t>NR0415</t>
  </si>
  <si>
    <t>California Aloe Fresh liquid SPF50+PA++++(DR)</t>
  </si>
  <si>
    <t>NR0416</t>
  </si>
  <si>
    <t>California Aloe Aqua Line stick SPF50+PA++++</t>
  </si>
  <si>
    <t>NR0417</t>
  </si>
  <si>
    <t>캘리포니아알로에아쿠아선스틱SPF50+PA++++(DR)</t>
  </si>
  <si>
    <t>California Aloe Aqua Line stick SPF50+PA++++(DR)</t>
  </si>
  <si>
    <t>NR0418</t>
  </si>
  <si>
    <t>캘리포니아알로에아쿠아선젤SPF50+PA++++</t>
  </si>
  <si>
    <t>California Aloe Aqua Fresh Gel SPF50+PA++++</t>
  </si>
  <si>
    <t>NR0419</t>
  </si>
  <si>
    <t>California Aloe Aqua Fresh Gel SPF50+PA++++(DR)</t>
  </si>
  <si>
    <t>NR0420</t>
  </si>
  <si>
    <t>캘리포니아알로에워터프루프선블럭SPF50+PA++++</t>
  </si>
  <si>
    <t>California aloe water proof Line Block SPF50+PA++++</t>
  </si>
  <si>
    <t>NR0421</t>
  </si>
  <si>
    <t>California aloe water proof Line Block SPF50+PA++++(DR)</t>
  </si>
  <si>
    <t>NR0422</t>
  </si>
  <si>
    <t>California real on the perfect line block SPF50+PA++++(DR)</t>
  </si>
  <si>
    <t>NR0423</t>
  </si>
  <si>
    <t>Soothing bed Moisture Aloe Vera base 2 set</t>
  </si>
  <si>
    <t>NR0424</t>
  </si>
  <si>
    <t>스네일솔루션2종기획세트(C)(R)</t>
  </si>
  <si>
    <t>Snail solution 2 planning Suite(C)(R)</t>
  </si>
  <si>
    <t>NR0425</t>
  </si>
  <si>
    <t>양치마스크시트10매기획세트[블랙]</t>
  </si>
  <si>
    <t>Sheep mask sheet 10 sheets Planning Kit[Black]</t>
  </si>
  <si>
    <t>NR0426</t>
  </si>
  <si>
    <t>율리진액기획세트(R)</t>
  </si>
  <si>
    <t>Rate and amount of planning Suite(R)</t>
  </si>
  <si>
    <t>NR0427</t>
  </si>
  <si>
    <t>진생로얄실크3종기획세트</t>
  </si>
  <si>
    <t>Real life Royal silk Class 3 Planning Kit</t>
  </si>
  <si>
    <t>NR0428</t>
  </si>
  <si>
    <t>Collagen Dream 2 planning Suite(R)</t>
  </si>
  <si>
    <t>NR0429</t>
  </si>
  <si>
    <t>트래블메이트올인원키트</t>
  </si>
  <si>
    <t>Travel mate come support kit</t>
  </si>
  <si>
    <t>NR0430</t>
  </si>
  <si>
    <t>핸드앤네이처 핸드크림 세트 4개입(블루/오렌지/딥그린)</t>
  </si>
  <si>
    <t>Hand N nature hand cream set 4 pieces(blue/orange/deep green)</t>
  </si>
  <si>
    <t>NR0431</t>
  </si>
  <si>
    <t>2017 SS 프로방스매직스텝아이즈02걸리쉬핑크</t>
  </si>
  <si>
    <t>2017 SS Provence magic step Aizu 02 within a stylish pink</t>
  </si>
  <si>
    <t>NR0432</t>
  </si>
  <si>
    <t>Fine brow pencil 01 peanut Brown(DR)</t>
  </si>
  <si>
    <t>NR0433</t>
  </si>
  <si>
    <t>Fine brow pencil 02 Red Robin Brown(DR)</t>
  </si>
  <si>
    <t>NR0434</t>
  </si>
  <si>
    <t>Fine brow pencil 03 soft brown(DR)</t>
  </si>
  <si>
    <t>NR0435</t>
  </si>
  <si>
    <t>Fine brow pencil 04 dark brown(DR)</t>
  </si>
  <si>
    <t>NR0436</t>
  </si>
  <si>
    <t>Microfiber slim fit eyeliner 01 Black</t>
  </si>
  <si>
    <t>NR0437</t>
  </si>
  <si>
    <t>Microfiber slim fit eyeliner 02 Brown</t>
  </si>
  <si>
    <t>NR0438</t>
  </si>
  <si>
    <t>글리터라이너02골든판타지</t>
  </si>
  <si>
    <t>Glitter liner 02 Golden fantasy</t>
  </si>
  <si>
    <t>NR0439</t>
  </si>
  <si>
    <t>글리터라이너03칵테일핑크</t>
  </si>
  <si>
    <t>Glitter liner 03 cocktails pink</t>
  </si>
  <si>
    <t>NR0440</t>
  </si>
  <si>
    <t>롱라스팅스머지섀도스틱07시티라이트</t>
  </si>
  <si>
    <t>Long lasting service, the remaining Shadow Stick 07 Citylight</t>
  </si>
  <si>
    <t>NR0441</t>
  </si>
  <si>
    <t>Long lasting out this graphic(DR)</t>
  </si>
  <si>
    <t>NR0442</t>
  </si>
  <si>
    <t>Multiplayer 3D all-in-brow 01 skin coconut latte(DR)</t>
  </si>
  <si>
    <t>NR0443</t>
  </si>
  <si>
    <t>멀티플3D올인원브로우02초코브라우니(DR)</t>
  </si>
  <si>
    <t>Multiplayer 3D all-in-brow 02 seconds Cobra if(DR)</t>
  </si>
  <si>
    <t>NR0444</t>
  </si>
  <si>
    <t>멀티플3D올인원브로우03애쉬모카(DR)</t>
  </si>
  <si>
    <t>Multiplayer 3D all-in-brow 03 ash Mocha(DR)</t>
  </si>
  <si>
    <t>NR0445</t>
  </si>
  <si>
    <t>By flower like Shadow 01 Aurora pink</t>
  </si>
  <si>
    <t>NR0446</t>
  </si>
  <si>
    <t>바이플라워아이섀도02프라이머</t>
  </si>
  <si>
    <t>By flower like Shadow 02 primer</t>
  </si>
  <si>
    <t>NR0447</t>
  </si>
  <si>
    <t>By flower like Shadow 03 gold veil</t>
  </si>
  <si>
    <t>NR0448</t>
  </si>
  <si>
    <t>By flower like Shadow 05 rose sparkle</t>
  </si>
  <si>
    <t>NR0449</t>
  </si>
  <si>
    <t>By flower like Shadow 06 cocktails pink</t>
  </si>
  <si>
    <t>NR0450</t>
  </si>
  <si>
    <t>바이플라워아이섀도07오렌지샤벳</t>
  </si>
  <si>
    <t>By flower like Shadow 07 Orange Warsaw Alphabet</t>
  </si>
  <si>
    <t>NR0451</t>
  </si>
  <si>
    <t>By flower like Shadow 08 sparkling cherry</t>
  </si>
  <si>
    <t>NR0452</t>
  </si>
  <si>
    <t>바이플라워아이섀도09라즈베리</t>
  </si>
  <si>
    <t>By flower like Shadow 09 Raspberry</t>
  </si>
  <si>
    <t>NR0453</t>
  </si>
  <si>
    <t>By flower like Shadow 10 Brunch Cafe</t>
  </si>
  <si>
    <t>NR0454</t>
  </si>
  <si>
    <t>By flower like Shadow 11 bronze sequins</t>
  </si>
  <si>
    <t>NR0455</t>
  </si>
  <si>
    <t>By flower like Shadow 12 funky brown</t>
  </si>
  <si>
    <t>NR0456</t>
  </si>
  <si>
    <t>By flower like Shadow 13 milky beige</t>
  </si>
  <si>
    <t>NR0457</t>
  </si>
  <si>
    <t>바이플라워아이섀도14바나나</t>
  </si>
  <si>
    <t>By flower like Shadow 14 banana</t>
  </si>
  <si>
    <t>NR0458</t>
  </si>
  <si>
    <t>By flower like Shadow 15 gingerbread beige</t>
  </si>
  <si>
    <t>NR0459</t>
  </si>
  <si>
    <t>By flower like Shadow 16 peanut storage and access</t>
  </si>
  <si>
    <t>NR0460</t>
  </si>
  <si>
    <t>By flower like Shadow 17 almond</t>
  </si>
  <si>
    <t>NR0461</t>
  </si>
  <si>
    <t>바이플라워아이섀도18클래식피치</t>
  </si>
  <si>
    <t>By flower like Shadow 18 classic pitch</t>
  </si>
  <si>
    <t>NR0462</t>
  </si>
  <si>
    <t>By flower like Shadow 19 watermelon</t>
  </si>
  <si>
    <t>NR0463</t>
  </si>
  <si>
    <t>By flower like Shadow 20 Grapefruit cake</t>
  </si>
  <si>
    <t>NR0464</t>
  </si>
  <si>
    <t>바이플라워아이섀도21캐시미어코트</t>
  </si>
  <si>
    <t>By flower like Shadow 21 cashmere coat</t>
  </si>
  <si>
    <t>NR0465</t>
  </si>
  <si>
    <t>바이플라워아이섀도22핑크메모리</t>
  </si>
  <si>
    <t>By flower like Shadow 22 pink memory</t>
  </si>
  <si>
    <t>NR0466</t>
  </si>
  <si>
    <t>By flower like Shadow 23 Maple</t>
  </si>
  <si>
    <t>NR0467</t>
  </si>
  <si>
    <t>By flower like Shadow 24 worms cocoa</t>
  </si>
  <si>
    <t>NR0468</t>
  </si>
  <si>
    <t>바이플라워아이섀도25피치쉐이크</t>
  </si>
  <si>
    <t>By flower like Shadow 25 pitch shakes</t>
  </si>
  <si>
    <t>NR0469</t>
  </si>
  <si>
    <t>By flower like Shadow 26 shiny orange</t>
  </si>
  <si>
    <t>NR0470</t>
  </si>
  <si>
    <t>By flower like Shadow 27 pitch flower</t>
  </si>
  <si>
    <t>NR0471</t>
  </si>
  <si>
    <t>By flower like Shadow 28 cozy dream</t>
  </si>
  <si>
    <t>NR0472</t>
  </si>
  <si>
    <t>By flower like Shadow 29 silk slip</t>
  </si>
  <si>
    <t>NR0473</t>
  </si>
  <si>
    <t>바이플라워아이섀도30핑크레이스</t>
  </si>
  <si>
    <t>By flower like Shadow 30 pink lace</t>
  </si>
  <si>
    <t>NR0474</t>
  </si>
  <si>
    <t>By flower like Shadow 31 dancing Burgundy</t>
  </si>
  <si>
    <t>NR0475</t>
  </si>
  <si>
    <t>By flower like Shadow 32 satin booking?</t>
  </si>
  <si>
    <t>NR0476</t>
  </si>
  <si>
    <t>By flower like Shadow 33 purple latte</t>
  </si>
  <si>
    <t>NR0477</t>
  </si>
  <si>
    <t>바이플라워아이섀도34멜로우브라운</t>
  </si>
  <si>
    <t>By flower like Shadow 34 mellow Brown</t>
  </si>
  <si>
    <t>NR0478</t>
  </si>
  <si>
    <t>By flower like Shadow 35 Egypt</t>
  </si>
  <si>
    <t>NR0479</t>
  </si>
  <si>
    <t>By flower like Shadow 36 gold issues</t>
  </si>
  <si>
    <t>NR0480</t>
  </si>
  <si>
    <t>By flower like Shadow 37 afternoon wireless headset</t>
  </si>
  <si>
    <t>NR0481</t>
  </si>
  <si>
    <t>By flower like Shadow 38 evening dress</t>
  </si>
  <si>
    <t>NR0482</t>
  </si>
  <si>
    <t>By flower like Shadow 39 Pink Pop Pop</t>
  </si>
  <si>
    <t>NR0483</t>
  </si>
  <si>
    <t>바이플라워아이섀도40타로밀크티</t>
  </si>
  <si>
    <t>By flower like Shadow 40 Tarot family party</t>
  </si>
  <si>
    <t>NR0484</t>
  </si>
  <si>
    <t>바이플라워아이섀도41유쓰</t>
  </si>
  <si>
    <t>By flower like Shadow 41 youth</t>
  </si>
  <si>
    <t>NR0485</t>
  </si>
  <si>
    <t>By flower like Shadow 42 Ice Festival metal</t>
  </si>
  <si>
    <t>NR0486</t>
  </si>
  <si>
    <t>By flower like Shadow 43 shining even custom</t>
  </si>
  <si>
    <t>NR0487</t>
  </si>
  <si>
    <t>바이플라워아이섀도44초콜릿샤워</t>
  </si>
  <si>
    <t>By flower like Shadow 44 chocolate shower</t>
  </si>
  <si>
    <t>NR0488</t>
  </si>
  <si>
    <t>By flower like Shadow 45 Smokey khaki</t>
  </si>
  <si>
    <t>NR0489</t>
  </si>
  <si>
    <t>바이플라워아이섀도46블랙은하수</t>
  </si>
  <si>
    <t>By flower like Shadow 46 black water</t>
  </si>
  <si>
    <t>NR0490</t>
  </si>
  <si>
    <t>바이플라워오토아이라이너01블랙(PF)</t>
  </si>
  <si>
    <t>By flower auto eyeliner 01 Black(PF)</t>
  </si>
  <si>
    <t>NR0491</t>
  </si>
  <si>
    <t>By flower auto like if 01 almond brown</t>
  </si>
  <si>
    <t>NR0492</t>
  </si>
  <si>
    <t>By flower auto I live with you 02 Pecan brown</t>
  </si>
  <si>
    <t>NR0493</t>
  </si>
  <si>
    <t>바이플라워오토아이브로우03 애쉬 모카</t>
  </si>
  <si>
    <t>By flower auto I live with you 03 ash Mocha</t>
  </si>
  <si>
    <t>NR0494</t>
  </si>
  <si>
    <t>By flower auto I live with you 04 The Doors play</t>
  </si>
  <si>
    <t>NR0495</t>
  </si>
  <si>
    <t>Bar this you will learn as you 01 deep play(DR)</t>
  </si>
  <si>
    <t>NR0496</t>
  </si>
  <si>
    <t>Bar this you will learn as you 02 deep brown(DR)</t>
  </si>
  <si>
    <t>NR0497</t>
  </si>
  <si>
    <t>Bar this you will learn with you 03 Brown(DR)</t>
  </si>
  <si>
    <t>NR0498</t>
  </si>
  <si>
    <t>By flower-conditioned tour room 01 satin dress</t>
  </si>
  <si>
    <t>NR0499</t>
  </si>
  <si>
    <t>By flower-conditioned tour room 02 vanilla latte</t>
  </si>
  <si>
    <t>NR0500</t>
  </si>
  <si>
    <t>By flower-conditioned tour room 03 cinnamon mocha</t>
  </si>
  <si>
    <t>NR0501</t>
  </si>
  <si>
    <t>Sea flower to eyeliner 01 Black(DR)</t>
  </si>
  <si>
    <t>NR0502</t>
  </si>
  <si>
    <t>Sea flower to eyeliner 02 Brown(DR)</t>
  </si>
  <si>
    <t>NR0503</t>
  </si>
  <si>
    <t>Botanical liquid liner(DR)</t>
  </si>
  <si>
    <t>NR0504</t>
  </si>
  <si>
    <t>Botanical business skinny auto eyeliner 01 Black(DR)</t>
  </si>
  <si>
    <t>NR0505</t>
  </si>
  <si>
    <t>Botanical business skinny auto eyeliner 02 Brown(DR)</t>
  </si>
  <si>
    <t>NR0506</t>
  </si>
  <si>
    <t>Botanical style, but the cake like if 01 Maple Brown(R)</t>
  </si>
  <si>
    <t>NR0507</t>
  </si>
  <si>
    <t>Botanical style, but the cake will learn with you 02 Mocha Gray(R)</t>
  </si>
  <si>
    <t>NR0508</t>
  </si>
  <si>
    <t>보테니컬심플메이킹젤아이라이너01블랙(DR)</t>
  </si>
  <si>
    <t>Botanical simple making Gel eyeliner 01 Black(DR)</t>
  </si>
  <si>
    <t>NR0509</t>
  </si>
  <si>
    <t>보테니컬심플메이킹젤아이라이너02다크브라운(DR)</t>
  </si>
  <si>
    <t>Botanical simple making Gel eyeliner 02 Brown(DR)</t>
  </si>
  <si>
    <t>NR0510</t>
  </si>
  <si>
    <t>보테니컬아이브로우코팅카라03골드브라운</t>
  </si>
  <si>
    <t>Botanical elegant as coating car 03 brown gold</t>
  </si>
  <si>
    <t>NR0511</t>
  </si>
  <si>
    <t>Botanical Hyper liner 01 Black(DR)</t>
  </si>
  <si>
    <t>NR0512</t>
  </si>
  <si>
    <t>Botanical Hyper liner 02 Brown(DR)</t>
  </si>
  <si>
    <t>NR0513</t>
  </si>
  <si>
    <t>Smudge proof eyeliner 01 deep black(DR)</t>
  </si>
  <si>
    <t>NR0514</t>
  </si>
  <si>
    <t>Smudge proof eyeliner 02 deep brown(DR)</t>
  </si>
  <si>
    <t>NR0515</t>
  </si>
  <si>
    <t>Eco crayon Aizu 01 White(DRR)</t>
  </si>
  <si>
    <t>NR0516</t>
  </si>
  <si>
    <t>Eco crayon Aizu 02 Pink(DRR)</t>
  </si>
  <si>
    <t>NR0517</t>
  </si>
  <si>
    <t>Eco crayon Aizu 03 Golden pink(DRR)</t>
  </si>
  <si>
    <t>NR0518</t>
  </si>
  <si>
    <t>Eco crayon Aizu 04 Brown(DRR)</t>
  </si>
  <si>
    <t>NR0519</t>
  </si>
  <si>
    <t>Eco crayon Aizu 05 dark brown(DRR)</t>
  </si>
  <si>
    <t>NR0520</t>
  </si>
  <si>
    <t>Wild mascara No. 1 volume(DR)</t>
  </si>
  <si>
    <t>NR0521</t>
  </si>
  <si>
    <t>Wild mascara 2 Local Ring(DR)</t>
  </si>
  <si>
    <t>NR0522</t>
  </si>
  <si>
    <t>Waterproof miracle mascara(DR)</t>
  </si>
  <si>
    <t>NR0523</t>
  </si>
  <si>
    <t>Intense touch mascara(DR)</t>
  </si>
  <si>
    <t>NR0524</t>
  </si>
  <si>
    <t>Real life Royal silk mascara&amp;amp;remover</t>
  </si>
  <si>
    <t>NR0525</t>
  </si>
  <si>
    <t>크리스탈아이틴트07러브메이플</t>
  </si>
  <si>
    <t>Crystal like tint 07 love this app</t>
  </si>
  <si>
    <t>NR0526</t>
  </si>
  <si>
    <t>크리스탈아이틴트08빈티지골드</t>
  </si>
  <si>
    <t>Crystal like tint 08 vintage gold</t>
  </si>
  <si>
    <t>NR0527</t>
  </si>
  <si>
    <t>Pure Shine mascara 01 volume(DR)</t>
  </si>
  <si>
    <t>NR0528</t>
  </si>
  <si>
    <t>Pure Shine mascara 02 Curling(DR)</t>
  </si>
  <si>
    <t>NR0529</t>
  </si>
  <si>
    <t>프로방스매직스텝아이즈03로지블루</t>
  </si>
  <si>
    <t>Provence magic step Aizu 03 Lodge blue</t>
  </si>
  <si>
    <t>NR0530</t>
  </si>
  <si>
    <t>Provence come support dual stretch mascara(DR)</t>
  </si>
  <si>
    <t>NR0531</t>
  </si>
  <si>
    <t>Provence creamy gel eyeliner 01 come Alice Black</t>
  </si>
  <si>
    <t>NR0532</t>
  </si>
  <si>
    <t>Provence creamy gel eyeliner 02 cacao chocolate</t>
  </si>
  <si>
    <t>NR0533</t>
  </si>
  <si>
    <t>Provence creamy gel eyeliner 03 brownies style</t>
  </si>
  <si>
    <t>NR0534</t>
  </si>
  <si>
    <t>Provence creamy gel eyeliner 04 dry Maple</t>
  </si>
  <si>
    <t>NR0535</t>
  </si>
  <si>
    <t>Provence creamy gel eyeliner 05 shining pitch</t>
  </si>
  <si>
    <t>NR0536</t>
  </si>
  <si>
    <t>프로터치섀도팔레트01브라운노트</t>
  </si>
  <si>
    <t>Pro Touch Shadow Palette 01 Brown notes</t>
  </si>
  <si>
    <t>NR0537</t>
  </si>
  <si>
    <t>Pro Touch Shadow Palette 02 love with</t>
  </si>
  <si>
    <t>NR0538</t>
  </si>
  <si>
    <t>프로터치컬러마스터섀도팔레트스프링에디션 (시즌2)</t>
  </si>
  <si>
    <t>Pro Touch color master shadow palette Spring Edition (Season 2)</t>
  </si>
  <si>
    <t>NR0539</t>
  </si>
  <si>
    <t>프로터치컬러마스터스틱섀도키트</t>
  </si>
  <si>
    <t>Pro Touch color master Stick Eye shadow kit</t>
  </si>
  <si>
    <t>NR0540</t>
  </si>
  <si>
    <t>[Exo edition]beauty tool and how to make beautiful paper(50PCS) _ Ray</t>
  </si>
  <si>
    <t>NR0541</t>
  </si>
  <si>
    <t>Beauty tools and how to make beautiful paper(100PCS)R</t>
  </si>
  <si>
    <t>NR0542</t>
  </si>
  <si>
    <t>Beauty Tools natural 5 ply cotton painting Cotton(R)</t>
  </si>
  <si>
    <t>NR0543</t>
  </si>
  <si>
    <t>Beauty Tools natural smile cartoon Cotton(R)</t>
  </si>
  <si>
    <t>NR0544</t>
  </si>
  <si>
    <t>Beauty Tools natural water widget to change Cotton(R)</t>
  </si>
  <si>
    <t>NR0545</t>
  </si>
  <si>
    <t>Beauty tool nail remover public view</t>
  </si>
  <si>
    <t>NR0546</t>
  </si>
  <si>
    <t>Beauty Tools cocoon silk ball(10 pieces)</t>
  </si>
  <si>
    <t>NR0547</t>
  </si>
  <si>
    <t>Beauty Tools cocoon silk ball(20 pieces)</t>
  </si>
  <si>
    <t>NR0548</t>
  </si>
  <si>
    <t>Beauty tools made Barcelona a sponge tip 4PCS</t>
  </si>
  <si>
    <t>NR0549</t>
  </si>
  <si>
    <t>Beauty Tools Mask Sheet(6P)</t>
  </si>
  <si>
    <t>NR0550</t>
  </si>
  <si>
    <t>Beauty Tools multi 4WAY brush</t>
  </si>
  <si>
    <t>NR0551</t>
  </si>
  <si>
    <t>뷰티툴면봉300PCS</t>
  </si>
  <si>
    <t>Beauty Tools cotton swab 300PCS</t>
  </si>
  <si>
    <t>NR0552</t>
  </si>
  <si>
    <t>Beauty Tools offers Cleansing Brush</t>
  </si>
  <si>
    <t>NR0553</t>
  </si>
  <si>
    <t>Beauty Tools website used to</t>
  </si>
  <si>
    <t>NR0554</t>
  </si>
  <si>
    <t>Beauty Tools body razor</t>
  </si>
  <si>
    <t>NR0555</t>
  </si>
  <si>
    <t>Beauty Tools waterproof hair cap</t>
  </si>
  <si>
    <t>NR0556</t>
  </si>
  <si>
    <t>Beauty Tools master writing towel</t>
  </si>
  <si>
    <t>NR0557</t>
  </si>
  <si>
    <t>Beauty tool black head application offers brush</t>
  </si>
  <si>
    <t>NR0558</t>
  </si>
  <si>
    <t>Beauty Tools blending brush</t>
  </si>
  <si>
    <t>NR0559</t>
  </si>
  <si>
    <t>Beauty Tools band broadcast after the hack puff(2P)</t>
  </si>
  <si>
    <t>NR0560</t>
  </si>
  <si>
    <t>Beauty tool shower ball</t>
  </si>
  <si>
    <t>NR0561</t>
  </si>
  <si>
    <t>뷰티툴속눈썹03풍성한X형</t>
  </si>
  <si>
    <t>Beauty Tools eyelashes, 03 rich X-Type</t>
  </si>
  <si>
    <t>NR0562</t>
  </si>
  <si>
    <t>뷰티툴속눈썹04부분속눈썹(8mm)</t>
  </si>
  <si>
    <t>Beauty Tools eyelashes 04 part eyelashes(8mm)</t>
  </si>
  <si>
    <t>NR0563</t>
  </si>
  <si>
    <t>Beauty Tools eyelashes, 05 abundant wings type</t>
  </si>
  <si>
    <t>NR0564</t>
  </si>
  <si>
    <t>Beauty Tools eyelashes, 06 under lash</t>
  </si>
  <si>
    <t>NR0565</t>
  </si>
  <si>
    <t>Beauty tools nail clipper(small)</t>
  </si>
  <si>
    <t>NR0566</t>
  </si>
  <si>
    <t>Beauty Tools skin lotion is applied to(2P)</t>
  </si>
  <si>
    <t>NR0567</t>
  </si>
  <si>
    <t>뷰티툴아이섀도3구공용기01앨리의숲</t>
  </si>
  <si>
    <t>Beauty tools like Shadow, 3 the public to 01 Alice's forest</t>
  </si>
  <si>
    <t>NR0568</t>
  </si>
  <si>
    <t>Beauty tools like Shadow, 3 the public to 02 rainbow pop</t>
  </si>
  <si>
    <t>NR0569</t>
  </si>
  <si>
    <t>Beauty tools like shadow image Beauty brush</t>
  </si>
  <si>
    <t>NR0570</t>
  </si>
  <si>
    <t>Beauty tools on the memory Board(R)</t>
  </si>
  <si>
    <t>NR0571</t>
  </si>
  <si>
    <t>Beauty tool air puff(2P)</t>
  </si>
  <si>
    <t>NR0572</t>
  </si>
  <si>
    <t>뷰티툴에어퍼프9P</t>
  </si>
  <si>
    <t>Beauty tool air puff 9P</t>
  </si>
  <si>
    <t>NR0573</t>
  </si>
  <si>
    <t>Beauty Tools acne-voltage detector</t>
  </si>
  <si>
    <t>NR0574</t>
  </si>
  <si>
    <t>뷰티툴오일컨트롤필름(50PCS)</t>
  </si>
  <si>
    <t>Beauty tool Oil Control film(50PCS)</t>
  </si>
  <si>
    <t>NR0575</t>
  </si>
  <si>
    <t>Beauty Tools family gather to</t>
  </si>
  <si>
    <t>NR0576</t>
  </si>
  <si>
    <t>뷰티툴쫀쫀메이크업퍼프90P</t>
  </si>
  <si>
    <t>Beauty Tools fitting-fitting makeup puff 90P</t>
  </si>
  <si>
    <t>NR0577</t>
  </si>
  <si>
    <t>Beauty Tools fitting-fitting makeup puff 90P(R)</t>
  </si>
  <si>
    <t>NR0578</t>
  </si>
  <si>
    <t>Beauty Tools case when salary</t>
  </si>
  <si>
    <t>NR0579</t>
  </si>
  <si>
    <t>Beauty tool is for</t>
  </si>
  <si>
    <t>NR0580</t>
  </si>
  <si>
    <t>Beauty Tools cream used to(2P)</t>
  </si>
  <si>
    <t>NR0581</t>
  </si>
  <si>
    <t>Beauty Tools powder brush</t>
  </si>
  <si>
    <t>NR0582</t>
  </si>
  <si>
    <t>Beauty tools pump type public view</t>
  </si>
  <si>
    <t>NR0583</t>
  </si>
  <si>
    <t>Beauty Tools pencil Clippers</t>
  </si>
  <si>
    <t>NR0584</t>
  </si>
  <si>
    <t>Beauty tools for sponge</t>
  </si>
  <si>
    <t>NR0585</t>
  </si>
  <si>
    <t>우산(201606)</t>
  </si>
  <si>
    <t>Umbrella(201606)</t>
  </si>
  <si>
    <t>NR0586</t>
  </si>
  <si>
    <t>진생로얄실크골드마사저</t>
  </si>
  <si>
    <t>Real life Royal silk gold Rome first</t>
  </si>
  <si>
    <t>NR0587</t>
  </si>
  <si>
    <t>Pro Touch mini brush set</t>
  </si>
  <si>
    <t>NR0588</t>
  </si>
  <si>
    <t>핸드앤네이처세니타이저고리-플라워(핑크)</t>
  </si>
  <si>
    <t>Hand B &amp;amp; B I like more the first-and-flower(pink)</t>
  </si>
  <si>
    <t>NR0589</t>
  </si>
  <si>
    <t>Green folder every day foam cleanser RR</t>
  </si>
  <si>
    <t>NR0590</t>
  </si>
  <si>
    <t>Real nature Rose foam cleanser(R)</t>
  </si>
  <si>
    <t>NR0591</t>
  </si>
  <si>
    <t>Real nature views and foam cleanser(R)</t>
  </si>
  <si>
    <t>NR0592</t>
  </si>
  <si>
    <t>Real nature Shea butter foam cleanser(R)</t>
  </si>
  <si>
    <t>NR0593</t>
  </si>
  <si>
    <t>Real Nature Argan foam cleanser(R)</t>
  </si>
  <si>
    <t>NR0594</t>
  </si>
  <si>
    <t>리얼네이처알로에클렌징크림(200ml)R</t>
  </si>
  <si>
    <t>Real nature aloe Cleansing Cream(200ml)R</t>
  </si>
  <si>
    <t>NR0595</t>
  </si>
  <si>
    <t>리얼네이처올리브클렌징크림(200ml)R</t>
  </si>
  <si>
    <t>Real nature olive Cleansing Cream(200ml)R</t>
  </si>
  <si>
    <t>NR0596</t>
  </si>
  <si>
    <t>Real nature olive foam cleanser(R)</t>
  </si>
  <si>
    <t>NR0597</t>
  </si>
  <si>
    <t>리얼프레시로즈무스폼클렌저</t>
  </si>
  <si>
    <t>Real off as much foam cleanser</t>
  </si>
  <si>
    <t>NR0598</t>
  </si>
  <si>
    <t>Bee venom Cleansing Foam RRR</t>
  </si>
  <si>
    <t>NR0599</t>
  </si>
  <si>
    <t>Soothing bed Moisture Aloe Vera Cleansing Gel Cream(RR)</t>
  </si>
  <si>
    <t>NR0600</t>
  </si>
  <si>
    <t>Soothing bed Moisture Aloe Vera cleansing gel foam(RR)</t>
  </si>
  <si>
    <t>NR0601</t>
  </si>
  <si>
    <t>Soothing bed Moisture Aloe Vera foam cleanser(RR)</t>
  </si>
  <si>
    <t>NR0602</t>
  </si>
  <si>
    <t>Snail solution foam cleanser(RRR)</t>
  </si>
  <si>
    <t>NR0603</t>
  </si>
  <si>
    <t>Jeju carbonated mud Cleansing Cream R</t>
  </si>
  <si>
    <t>NR0604</t>
  </si>
  <si>
    <t>Jeju carbonated mud foam cleanser R</t>
  </si>
  <si>
    <t>NR0605</t>
  </si>
  <si>
    <t>Jeju carbonated come support the cleansing pad</t>
  </si>
  <si>
    <t>NR0606</t>
  </si>
  <si>
    <t>Jeju carbonated Cleansing Water(single)</t>
  </si>
  <si>
    <t>NR0607</t>
  </si>
  <si>
    <t>Jeju carbonated Cleansing wipes</t>
  </si>
  <si>
    <t>NR0608</t>
  </si>
  <si>
    <t>Jeju carbonated cleansing tissue 15 sheets</t>
  </si>
  <si>
    <t>NR0609</t>
  </si>
  <si>
    <t>Jeju carbonated foam cleanser</t>
  </si>
  <si>
    <t>NR0610</t>
  </si>
  <si>
    <t>Jeju carbonated foam cleanser _300ml</t>
  </si>
  <si>
    <t>NR0611</t>
  </si>
  <si>
    <t>Real life Royal silk foam cleanser</t>
  </si>
  <si>
    <t>NR0612</t>
  </si>
  <si>
    <t>California aloe Vera Cleansing wipes(1+1)</t>
  </si>
  <si>
    <t>NR0613</t>
  </si>
  <si>
    <t>콜라겐드림비타민C캡슐폼클렌저(R)</t>
  </si>
  <si>
    <t>Collagen dream vitamin C capsule foam cleanser(R)</t>
  </si>
  <si>
    <t>NR0614</t>
  </si>
  <si>
    <t>포레스트가든립앤아이리무버마일드</t>
  </si>
  <si>
    <t>Forest Gardens Korea this remover every day</t>
  </si>
  <si>
    <t>NR0615</t>
  </si>
  <si>
    <t>포레스트가든립앤아이리무버워터프루프</t>
  </si>
  <si>
    <t>Forest Gardens Korea this remover water proof</t>
  </si>
  <si>
    <t>NR0616</t>
  </si>
  <si>
    <t>포레스트가든아르간클렌징오일RR</t>
  </si>
  <si>
    <t>Forest Garden Argan Cleansing Oil RR</t>
  </si>
  <si>
    <t>NR0617</t>
  </si>
  <si>
    <t>Forrest all the chamomile Cleansing Oil R - capacity(500ml)</t>
  </si>
  <si>
    <t>NR0618</t>
  </si>
  <si>
    <t>Forrest all the chamomile Cleansing Oil RR</t>
  </si>
  <si>
    <t>NR0619</t>
  </si>
  <si>
    <t>The herb snail Cleansing Foam(R)</t>
  </si>
  <si>
    <t>NR0620</t>
  </si>
  <si>
    <t>Fresh herbs like acerola Cleansing Foam(R)</t>
  </si>
  <si>
    <t>NR0621</t>
  </si>
  <si>
    <t>The herb aloe Cleansing Foam(R)</t>
  </si>
  <si>
    <t>NR0622</t>
  </si>
  <si>
    <t>Fresh herbs pitch Cleansing Foam(R)</t>
  </si>
  <si>
    <t>NR0623</t>
  </si>
  <si>
    <t>Hawaiian dip conditions drug acid Cleansing Lotion</t>
  </si>
  <si>
    <t>NR0624</t>
  </si>
  <si>
    <t>Himalaya salt Cleansing Balm _ pink salt</t>
  </si>
  <si>
    <t>NR0625</t>
  </si>
  <si>
    <t>Himalaya salt Cleansing Balm _ white salt</t>
  </si>
  <si>
    <t>NR0626</t>
  </si>
  <si>
    <t>Blackhead clear 3-Step Eco pack</t>
  </si>
  <si>
    <t>NR0627</t>
  </si>
  <si>
    <t>Blackhead clear eco-Pack(1 each)</t>
  </si>
  <si>
    <t>NR0628</t>
  </si>
  <si>
    <t>Blackhead clear record Pack(7 sheets)</t>
  </si>
  <si>
    <t>NR0629</t>
  </si>
  <si>
    <t>클리어스팟패치(비베놈 라인)</t>
  </si>
  <si>
    <t>Clear spot patch(bee venom line)</t>
  </si>
  <si>
    <t>NR0630</t>
  </si>
  <si>
    <t>풋앤네이처코코넛쿨링풋앤레그패치</t>
  </si>
  <si>
    <t>Foot n nature coconut schooling foot n leg patch</t>
  </si>
  <si>
    <t>NR0631</t>
  </si>
  <si>
    <t>Bamboo charcoal mud pack R</t>
  </si>
  <si>
    <t>NR0632</t>
  </si>
  <si>
    <t>Bamboo charcoal records&amp;amp;T-zone pack R</t>
  </si>
  <si>
    <t>NR0633</t>
  </si>
  <si>
    <t>Real squeeze aloe Vera slipping pack</t>
  </si>
  <si>
    <t>NR0634</t>
  </si>
  <si>
    <t>Real squeeze aloe Vera with off pack</t>
  </si>
  <si>
    <t>NR0635</t>
  </si>
  <si>
    <t>리얼프레시석류모델링마스크</t>
  </si>
  <si>
    <t>Real fresh pomegranate Modeling Mask</t>
  </si>
  <si>
    <t>NR0636</t>
  </si>
  <si>
    <t>리얼프레시알로에모델링마스크</t>
  </si>
  <si>
    <t>Real fresh aloe Modeling Mask</t>
  </si>
  <si>
    <t>NR0637</t>
  </si>
  <si>
    <t xml:space="preserve">리얼프레시해초모델링마스크 </t>
  </si>
  <si>
    <t xml:space="preserve">Real off by first modeling mask </t>
  </si>
  <si>
    <t>NR0638</t>
  </si>
  <si>
    <t>Super Aqua max resistance to moisture slipping pack(RR)</t>
  </si>
  <si>
    <t>NR0639</t>
  </si>
  <si>
    <t>시티케어마린워터트랜스팩투폼</t>
  </si>
  <si>
    <t>City Care marine water transformer pack Battle platform</t>
  </si>
  <si>
    <t>NR0640</t>
  </si>
  <si>
    <t>하와이안프레시클레이팩RR</t>
  </si>
  <si>
    <t>Hawaiian fresh clay pack RR</t>
  </si>
  <si>
    <t>NR0641</t>
  </si>
  <si>
    <t>Hawaiian fresh pack Battle platform</t>
  </si>
  <si>
    <t>NR0642</t>
  </si>
  <si>
    <t>(10대)퓨어샤인메이크업베이스01바닐라그린SPF20PA++</t>
  </si>
  <si>
    <t>(10)pure sunshine Makeup Base 01 vanilla green SPF20PA++</t>
  </si>
  <si>
    <t>NR0643</t>
  </si>
  <si>
    <t>(10대)퓨어샤인메이크업베이스02바닐라핑크SPF20PA++</t>
  </si>
  <si>
    <t>(10)pure sunshine Makeup Base 02 vanilla pink SPF20PA++</t>
  </si>
  <si>
    <t>NR0644</t>
  </si>
  <si>
    <t>(10대)퓨어샤인커버비비01화사한비비</t>
  </si>
  <si>
    <t>(10)pure Shine cover BB 01 gorgeous BB</t>
  </si>
  <si>
    <t>NR0645</t>
  </si>
  <si>
    <t>(10대)퓨어샤인커버비비02차분한비비</t>
  </si>
  <si>
    <t>(10)pure Shine cover BB 02 car service</t>
  </si>
  <si>
    <t>NR0646</t>
  </si>
  <si>
    <t xml:space="preserve">네이처리퍼블릭멀티플터치스틱01라이트베이지 </t>
  </si>
  <si>
    <t xml:space="preserve">The multi-display Touch stick 01 Light Beige </t>
  </si>
  <si>
    <t>NR0647</t>
  </si>
  <si>
    <t xml:space="preserve">네이처리퍼블릭멀티플터치스틱02네추럴베이지 </t>
  </si>
  <si>
    <t xml:space="preserve">The multi-display Touch stick 02 natural beige </t>
  </si>
  <si>
    <t>NR0648</t>
  </si>
  <si>
    <t xml:space="preserve">네이처리퍼블릭멀티플터치스틱03딥베이지 </t>
  </si>
  <si>
    <t xml:space="preserve">The multi-display Touch stick 03 deep beige </t>
  </si>
  <si>
    <t>NR0649</t>
  </si>
  <si>
    <t xml:space="preserve">네이처리퍼블릭멀티플터치스틱04샤이닝빔 </t>
  </si>
  <si>
    <t xml:space="preserve">The multi-display Touch stick 04 shining beam </t>
  </si>
  <si>
    <t>NR0650</t>
  </si>
  <si>
    <t xml:space="preserve">네이처리퍼블릭멀티플터치스틱06베이비코랄 </t>
  </si>
  <si>
    <t xml:space="preserve">The multi-display Touch stick 06 baby coral </t>
  </si>
  <si>
    <t>NR0651</t>
  </si>
  <si>
    <t xml:space="preserve">네이처리퍼블릭멀티플터치스틱08파스텔핑크 </t>
  </si>
  <si>
    <t xml:space="preserve">The multi-display Touch stick 08 pastel pink </t>
  </si>
  <si>
    <t>NR0652</t>
  </si>
  <si>
    <t xml:space="preserve">네이처리퍼블릭멀티플터치스틱09레이디탠저린 </t>
  </si>
  <si>
    <t xml:space="preserve">The multi-display Touch stick 09 lady standard laser printer </t>
  </si>
  <si>
    <t>NR0653</t>
  </si>
  <si>
    <t>Nature the seed Seed Brightening SPF30PA++</t>
  </si>
  <si>
    <t>NR0654</t>
  </si>
  <si>
    <t>네이처오리진씨씨블러SPF30 PA++</t>
  </si>
  <si>
    <t>Nature the weather conditions, but SPF30 PA++</t>
  </si>
  <si>
    <t>NR0655</t>
  </si>
  <si>
    <t>Nature the weather conditions Austin City SPF30PA++</t>
  </si>
  <si>
    <t>NR0656</t>
  </si>
  <si>
    <t>Nature origin if you drive up cushion 01 Light Beige SPF50+PA+++(R)</t>
  </si>
  <si>
    <t>NR0657</t>
  </si>
  <si>
    <t>Nature origin if you drive up cushion 02 natural beige SPF50+PA+++(R)</t>
  </si>
  <si>
    <t>NR0658</t>
  </si>
  <si>
    <t>Nature the Aqua Marvel Foundation 01 Light Beige SPF50+PA+++(DR)</t>
  </si>
  <si>
    <t>NR0659</t>
  </si>
  <si>
    <t>Nature the Aqua Marvel Foundation 02 natural beige SPF50+PA+++(DR)</t>
  </si>
  <si>
    <t>NR0660</t>
  </si>
  <si>
    <t>네이처오리진커버투웨이팩트01라이트베이지50+,PA+++(DRR)</t>
  </si>
  <si>
    <t>Nature origin cover wear, this compact 01 Light Beige 50+,PA+++(DRR)</t>
  </si>
  <si>
    <t>NR0661</t>
  </si>
  <si>
    <t>네이처오리진커버투웨이팩트02내추럴베이지PF50+,PA+++(DRR)</t>
  </si>
  <si>
    <t>Nature origin cover wear, this compact 02 natural beige PF50+,PA+++(DRR)</t>
  </si>
  <si>
    <t>NR0662</t>
  </si>
  <si>
    <t>Nature origin collagen BB cream 01 Light Beige SPF25PA++</t>
  </si>
  <si>
    <t>NR0663</t>
  </si>
  <si>
    <t>Nature origin collagen BB cream 02 natural beige SPF25PA++</t>
  </si>
  <si>
    <t>NR0664</t>
  </si>
  <si>
    <t>Nature origin collagen BB cream original SPF25PA++</t>
  </si>
  <si>
    <t>NR0665</t>
  </si>
  <si>
    <t>네이처오리진콜라겐워터프루프비비크림SPF50+,PA++++</t>
  </si>
  <si>
    <t>Nature origin collagen water proof BB cream SPF50+,PA++++</t>
  </si>
  <si>
    <t>NR0666</t>
  </si>
  <si>
    <t>네이처오리진트리플컬러톤업쿠션</t>
  </si>
  <si>
    <t>Nature coming with Triple color tone up cushion</t>
  </si>
  <si>
    <t>NR0667</t>
  </si>
  <si>
    <t>네이처오리진프라이머01윤광SPF30,PA++[3중기능성화장품]</t>
  </si>
  <si>
    <t>Nature the primer 01 radiant SPF30,PA++[3 functional cosmetics]</t>
  </si>
  <si>
    <t>NR0668</t>
  </si>
  <si>
    <t>네이처오리진프라이머02톤업SPF30,PA++[3중기능성화장품]</t>
  </si>
  <si>
    <t>Nature the Primer 02 tone up SPF30,PA++[3 functional cosmetics]</t>
  </si>
  <si>
    <t>NR0669</t>
  </si>
  <si>
    <t>Nature the primer 03 moisture</t>
  </si>
  <si>
    <t>NR0670</t>
  </si>
  <si>
    <t>멀티플듀얼컨투어스틱01웜바닐라</t>
  </si>
  <si>
    <t>Multi-display dual-conditioned tour stick 01 worm vanilla</t>
  </si>
  <si>
    <t>NR0671</t>
  </si>
  <si>
    <t>멀티플듀얼컨투어스틱02쿨바닐라</t>
  </si>
  <si>
    <t>Multi-display dual-conditioned tour sticks 02 cool vanilla</t>
  </si>
  <si>
    <t>NR0672</t>
  </si>
  <si>
    <t>멀티플듀얼컨투어스틱03샤인코랄</t>
  </si>
  <si>
    <t>Multi-display dual-conditioned tour stick 03 Shine coral</t>
  </si>
  <si>
    <t>NR0673</t>
  </si>
  <si>
    <t>멀티플듀얼컨투어스틱04샤인핑크</t>
  </si>
  <si>
    <t>Multi-display dual-conditioned tour sticks 04 Shine pink</t>
  </si>
  <si>
    <t>NR0674</t>
  </si>
  <si>
    <t>바이플라워블러셔01핑크블라썸</t>
  </si>
  <si>
    <t>By flower blusher 01 pink blossom</t>
  </si>
  <si>
    <t>NR0675</t>
  </si>
  <si>
    <t>바이플라워블러셔03자몽솜사탕</t>
  </si>
  <si>
    <t>By flower blusher 03 grapefruit cotton candy</t>
  </si>
  <si>
    <t>NR0676</t>
  </si>
  <si>
    <t>Botanical green city dual concealer 01 Light Beige</t>
  </si>
  <si>
    <t>NR0677</t>
  </si>
  <si>
    <t>Botanical green city dual concealer 02 natural beige(R)</t>
  </si>
  <si>
    <t>NR0678</t>
  </si>
  <si>
    <t>보테니컬그린티포어스틱</t>
  </si>
  <si>
    <t>Botanical green city airport control stick</t>
  </si>
  <si>
    <t>NR0679</t>
  </si>
  <si>
    <t>보테니컬그린티포어파우더</t>
  </si>
  <si>
    <t>Botanical green city airport control powder</t>
  </si>
  <si>
    <t>NR0680</t>
  </si>
  <si>
    <t>보테니컬그린티포어팩트</t>
  </si>
  <si>
    <t>Botanical green city sports player compact</t>
  </si>
  <si>
    <t>NR0681</t>
  </si>
  <si>
    <t>보테니컬그린티포어프라이머</t>
  </si>
  <si>
    <t>Botanical green city airport control primer</t>
  </si>
  <si>
    <t>NR0682</t>
  </si>
  <si>
    <t>보테니컬애플돔블러셔01핑크애플(PF</t>
  </si>
  <si>
    <t>Botanical Apple Dome blusher 01 pink pineapple(PF</t>
  </si>
  <si>
    <t>NR0683</t>
  </si>
  <si>
    <t>보테니컬애플돔블러셔02코랄애플(PF)</t>
  </si>
  <si>
    <t>Botanical Apple Dome blusher 02 coral Apple(PF)</t>
  </si>
  <si>
    <t>NR0684</t>
  </si>
  <si>
    <t>보테니컬쿠션블러셔01핑크</t>
  </si>
  <si>
    <t>Botanical cushion blusher 01 pink</t>
  </si>
  <si>
    <t>NR0685</t>
  </si>
  <si>
    <t>보테니컬쿠션블러셔02애프리콧</t>
  </si>
  <si>
    <t>Botanical cushion blusher 02 apricot</t>
  </si>
  <si>
    <t>NR0686</t>
  </si>
  <si>
    <t>보테니컬쿠션블러셔03하이라이터</t>
  </si>
  <si>
    <t>Botanical cushion blusher 03 highlighter</t>
  </si>
  <si>
    <t>NR0687</t>
  </si>
  <si>
    <t>Botanical cream concealer 21 light beige(C)</t>
  </si>
  <si>
    <t>NR0688</t>
  </si>
  <si>
    <t>Botanical Cream Concealer 23 natural beige(C)</t>
  </si>
  <si>
    <t>NR0689</t>
  </si>
  <si>
    <t>Bee venom BB cream 01 Light Beige SPF30PA++</t>
  </si>
  <si>
    <t>NR0690</t>
  </si>
  <si>
    <t>Bee venom BB cream 02 natural beige SPF30PA++</t>
  </si>
  <si>
    <t>NR0691</t>
  </si>
  <si>
    <t>Snail solution BB cream SPF30PA++01(R)</t>
  </si>
  <si>
    <t>NR0692</t>
  </si>
  <si>
    <t>Snail solution BB cream SPF30PA++02(R)</t>
  </si>
  <si>
    <t>NR0693</t>
  </si>
  <si>
    <t>City Care marine water makeup fixer</t>
  </si>
  <si>
    <t>NR0694</t>
  </si>
  <si>
    <t>아프리카버드옴므비비모이스처라이저[내추럴타입]SPF30 PA++</t>
  </si>
  <si>
    <t>Africa bird Homme services services moisturizer[natural type]SPF30 PA++</t>
  </si>
  <si>
    <t>NR0695</t>
  </si>
  <si>
    <t>Real life Royal silk cover is Foundation 01 Light Beige SPF50+PA+++</t>
  </si>
  <si>
    <t>NR0696</t>
  </si>
  <si>
    <t>Real life Royal silk cover is Foundation 02 natural beige SPF50+PA+++</t>
  </si>
  <si>
    <t>NR0697</t>
  </si>
  <si>
    <t>진생로얄실크크림파운데이션02내추럴베이지SPF37,PA+++</t>
  </si>
  <si>
    <t>Real life Royal Silk Cream Foundation 02 natural beige SPF37,PA+++</t>
  </si>
  <si>
    <t>NR0698</t>
  </si>
  <si>
    <t>Real life Royal silk primer(R)</t>
  </si>
  <si>
    <t>NR0699</t>
  </si>
  <si>
    <t>Real life Royal silk powder 01 transparent beige SPF26 PA+(DR)</t>
  </si>
  <si>
    <t>NR0700</t>
  </si>
  <si>
    <t>Pure sunshine natural cushion 01 Light Beige SPF50+PA+++(C)</t>
  </si>
  <si>
    <t>NR0701</t>
  </si>
  <si>
    <t>Pure sunshine natural cushion 02 natural beige SPF50+PA+++(C)</t>
  </si>
  <si>
    <t>NR0702</t>
  </si>
  <si>
    <t>Pure Shine powder Pact 21 Nude beige(DR)</t>
  </si>
  <si>
    <t>NR0703</t>
  </si>
  <si>
    <t>Pure Shine powder Pact 23 natural beige(DR)</t>
  </si>
  <si>
    <t>NR0704</t>
  </si>
  <si>
    <t xml:space="preserve">프로방스에어스킨핏메이크업베이스01핑크SPF30PA++ </t>
  </si>
  <si>
    <t xml:space="preserve">Provence Air Skin Fit make up base 01 pink SPF30PA++ </t>
  </si>
  <si>
    <t>NR0705</t>
  </si>
  <si>
    <t xml:space="preserve">프로방스에어스킨핏메이크업베이스02그린SPF30PA++ </t>
  </si>
  <si>
    <t xml:space="preserve">Provence Air Skin Fit make up base 02 green SPF30PA++ </t>
  </si>
  <si>
    <t>NR0706</t>
  </si>
  <si>
    <t>Provence Air Skin Fit oil control cushion 01 Light Beige SPF50+PA+++(DR)</t>
  </si>
  <si>
    <t>NR0707</t>
  </si>
  <si>
    <t>Provence Air Skin Fit oil control cushion 02 natural beige SPF50+PA+++(DR)</t>
  </si>
  <si>
    <t>NR0708</t>
  </si>
  <si>
    <t>Provence Air Skin Fit support it so that the apartment would cushion N13 porcelain SPF50+PA+++</t>
  </si>
  <si>
    <t>NR0709</t>
  </si>
  <si>
    <t>Provence Air Skin Fit support it so that the apartment would cushion P21 Lodge vanilla SPF50+PA+++</t>
  </si>
  <si>
    <t>NR0710</t>
  </si>
  <si>
    <t>프로방스에어스킨핏원데이래스팅파데쿠션Y21퓨어바닐라SPF50+PA+++</t>
  </si>
  <si>
    <t>Provence Air Skin Fit support it so that the apartment would cushion Y21 pure vanilla SPF50+PA+++</t>
  </si>
  <si>
    <t>NR0711</t>
  </si>
  <si>
    <t>프로방스에어스킨핏원데이래스팅파데쿠션Y23웜베이지SPF50+PA+++</t>
  </si>
  <si>
    <t>Provence Air Skin Fit support it so that the apartment would cushion Y23 worms beige SPF50+PA+++</t>
  </si>
  <si>
    <t>NR0712</t>
  </si>
  <si>
    <t>Provence Air Skin Fit Members app below Foundation N13 porcelain SPF30PA++</t>
  </si>
  <si>
    <t>NR0713</t>
  </si>
  <si>
    <t>Provence Air Skin Fit Members app below Foundation P21 Lodge vanilla SPF30PA++</t>
  </si>
  <si>
    <t>NR0714</t>
  </si>
  <si>
    <t>Provence Air Skin Fit Members app below Foundation Y21 pure vanilla SPF30PA++</t>
  </si>
  <si>
    <t>NR0715</t>
  </si>
  <si>
    <t>프로방스에어스킨핏원데이래스팅파운데이션Y23웜베이지SPF30PA++</t>
  </si>
  <si>
    <t>Provence Air Skin Fit Members app below Foundation Y23 worms beige SPF30PA++</t>
  </si>
  <si>
    <t>NR0716</t>
  </si>
  <si>
    <t>Provence Air Skin Fit Members app below Foundation Y23 worms beige SPF30PA++(R)</t>
  </si>
  <si>
    <t>NR0717</t>
  </si>
  <si>
    <t>프로방스에어스킨핏파운데이션W01라이트베이지SPF30PA++ -웜톤</t>
  </si>
  <si>
    <t>Provence Air Skin Fit Foundation W01 light beige SPF30PA++ -worm-stone</t>
  </si>
  <si>
    <t>NR0718</t>
  </si>
  <si>
    <t>프로방스인텐스커버3in1스트로빙파운데이션01라이트베이지</t>
  </si>
  <si>
    <t>Provence classic Intense Cover 3 in 1 Smart Living Foundation 01 Light Beige</t>
  </si>
  <si>
    <t>NR0719</t>
  </si>
  <si>
    <t>프로방스인텐스커버3in1스트로빙파운데이션02내추럴베이지</t>
  </si>
  <si>
    <t>Provence classic Intense Cover 3 in 1 Smart Living Foundation 02 natural beige</t>
  </si>
  <si>
    <t>NR0720</t>
  </si>
  <si>
    <t>Provence make it cover Creamy Concealer 01 Light Beige SPF30PA++</t>
  </si>
  <si>
    <t>NR0721</t>
  </si>
  <si>
    <t>Provence make it cover Creamy Concealer 02 natural beige SPF30PA++</t>
  </si>
  <si>
    <t>NR0722</t>
  </si>
  <si>
    <t>Provence make it cover Creamy Concealer 03 ginger beige SPF30PA++</t>
  </si>
  <si>
    <t>NR0723</t>
  </si>
  <si>
    <t>프로방스인텐시브앰플메이크업베이스01민트SPF30PA++</t>
  </si>
  <si>
    <t>Provence design intensive ampoule Makeup Base 01 mint SPF30PA++</t>
  </si>
  <si>
    <t>NR0724</t>
  </si>
  <si>
    <t>프로방스인텐시브앰플메이크업베이스02라벤더SPF30PA++</t>
  </si>
  <si>
    <t>Provence design intensive ampoule Makeup Base 02 lavender SPF30PA++</t>
  </si>
  <si>
    <t>NR0725</t>
  </si>
  <si>
    <t>Provence design intensive ampoule BB cream 01 Light Beige SPF30PA++</t>
  </si>
  <si>
    <t>NR0726</t>
  </si>
  <si>
    <t>Provence design intensive ampoule BB cream 02 natural beige SPF30PA++</t>
  </si>
  <si>
    <t>NR0727</t>
  </si>
  <si>
    <t>프로방스인텐시브앰플쿠션01라이트베이지SPF50+PA+++(리필)(DR)</t>
  </si>
  <si>
    <t>Provence design intensive ampoule cushion 01 Light Beige SPF50+PA+++(refill)(DR)</t>
  </si>
  <si>
    <t>NR0728</t>
  </si>
  <si>
    <t>프로방스인텐시브앰플쿠션02내추럴베이지SPF50+PA+++(리필)(DR)</t>
  </si>
  <si>
    <t>Provence design intensive ampoule cushion 02 natural beige SPF50+PA+++(refill)(DR)</t>
  </si>
  <si>
    <t>NR0729</t>
  </si>
  <si>
    <t>Provence design intensive ampoule Foundation 01 Light Beige SPF30PA++</t>
  </si>
  <si>
    <t>NR0730</t>
  </si>
  <si>
    <t>프로방스인텐시브앰플파운데이션02내추럴베이지SPF30PA++</t>
  </si>
  <si>
    <t>Provence design intensive ampoule Foundation 02 natural beige SPF30PA++</t>
  </si>
  <si>
    <t>NR0731</t>
  </si>
  <si>
    <t>Pro Touch blusher palette</t>
  </si>
  <si>
    <t>NR0732</t>
  </si>
  <si>
    <t>Green folder every day peeling gel R</t>
  </si>
  <si>
    <t>NR0733</t>
  </si>
  <si>
    <t>Real nature lemon Peeling Gel Wash(C)</t>
  </si>
  <si>
    <t>NR0734</t>
  </si>
  <si>
    <t>Real nature cranberry peeling gel(C)</t>
  </si>
  <si>
    <t>NR0735</t>
  </si>
  <si>
    <t>Super Aqua Max soft peeling gel(R)</t>
  </si>
  <si>
    <t>NR0736</t>
  </si>
  <si>
    <t>Jeju carbonated triple peeling pad</t>
  </si>
  <si>
    <t>NR0737</t>
  </si>
  <si>
    <t>California aloe Vera hand cream</t>
  </si>
  <si>
    <t>NR0738</t>
  </si>
  <si>
    <t>프리미엄골드호일풋마스크</t>
  </si>
  <si>
    <t>Premium gold foil foot mask</t>
  </si>
  <si>
    <t>NR0739</t>
  </si>
  <si>
    <t>프리미엄골드호일핸드마스크</t>
  </si>
  <si>
    <t>Premium gold foil Hand Mask</t>
  </si>
  <si>
    <t>NR0740</t>
  </si>
  <si>
    <t>[그린홀리데이]핸드앤네이처복숭아핸드크림(대용량)</t>
  </si>
  <si>
    <t>[Green holiday]hand B &amp;amp; B I like peach hand cream(large)</t>
  </si>
  <si>
    <t>NR0741</t>
  </si>
  <si>
    <t>[그린홀리데이]핸드앤네이처릴리핸드크림(대용량)</t>
  </si>
  <si>
    <t>[Green holiday]hand B &amp;amp; B I like to take a free-hand cream(large)</t>
  </si>
  <si>
    <t>NR0742</t>
  </si>
  <si>
    <t>핸드앤네이처쉐어버터핸드크림</t>
  </si>
  <si>
    <t>Hand B &amp;amp; B I like Shea butter hand cream</t>
  </si>
  <si>
    <t>NR0743</t>
  </si>
  <si>
    <t>Hand B &amp;amp; B I like Avocado Hand Cream</t>
  </si>
  <si>
    <t>NR0744</t>
  </si>
  <si>
    <t>Handle the actual nature and wild berry hand cream</t>
  </si>
  <si>
    <t>NR0745</t>
  </si>
  <si>
    <t>Hand B &amp;amp; B I like Rose Hand Cream</t>
  </si>
  <si>
    <t>NR0746</t>
  </si>
  <si>
    <t>Hand N nature cotton baby hand cream</t>
  </si>
  <si>
    <t>NR0747</t>
  </si>
  <si>
    <t>Hand B &amp;amp; B I like like Acacia hand cream</t>
  </si>
  <si>
    <t>NR0748</t>
  </si>
  <si>
    <t>Hand B &amp;amp; B I like pineapple mango hand cream</t>
  </si>
  <si>
    <t>NR0749</t>
  </si>
  <si>
    <t>Hand B &amp;amp; B I like the game Hand Cream</t>
  </si>
  <si>
    <t>NR0750</t>
  </si>
  <si>
    <t>Hand B &amp;amp; B I like white musk hand cream</t>
  </si>
  <si>
    <t>NR0751</t>
  </si>
  <si>
    <t>Hand N nature green city Hand Cream</t>
  </si>
  <si>
    <t>NR0752</t>
  </si>
  <si>
    <t>Hand N I just had a nightmare hand cream</t>
  </si>
  <si>
    <t>NR0753</t>
  </si>
  <si>
    <t>Hand B &amp;amp; B I like to take a free-hand cream</t>
  </si>
  <si>
    <t>NR0754</t>
  </si>
  <si>
    <t>Hand B &amp;amp; B I like peach hand cream</t>
  </si>
  <si>
    <t>NR0755</t>
  </si>
  <si>
    <t>Hand B &amp;amp; B I like cherry blossom hand cream</t>
  </si>
  <si>
    <t>NR0756</t>
  </si>
  <si>
    <t>Hand N nature Frisian hand cream</t>
  </si>
  <si>
    <t>NR0757</t>
  </si>
  <si>
    <t>핸드앤네이처 석류듀얼핸드앤립밤</t>
  </si>
  <si>
    <t>Hand N I like pomegranates dual hand b day</t>
  </si>
  <si>
    <t>NR0758</t>
  </si>
  <si>
    <t>Hand B &amp;amp; B I like but. the dual hand b day</t>
  </si>
  <si>
    <t>NR0759</t>
  </si>
  <si>
    <t>Hand N nature views and dual hand b day</t>
  </si>
  <si>
    <t>NR0760</t>
  </si>
  <si>
    <t>Hand B &amp;amp; B I like the star gel(ethanol)-Camellia(DR)</t>
  </si>
  <si>
    <t>NR0761</t>
  </si>
  <si>
    <t>Hand B &amp;amp; B I like the star gel(ethanol)-Raspberry(DR)</t>
  </si>
  <si>
    <t>NR0762</t>
  </si>
  <si>
    <t>Hand B &amp;amp; B I like the star gel(ethanol)-lemon(DR)</t>
  </si>
  <si>
    <t>NR0763</t>
  </si>
  <si>
    <t>Hand B &amp;amp; B I like the star gel(ethanol)-apples(DR)</t>
  </si>
  <si>
    <t>NR0764</t>
  </si>
  <si>
    <t>Hand B &amp;amp; B I like the star gel(ethanol)-aloe(DR)</t>
  </si>
  <si>
    <t>NR0765</t>
  </si>
  <si>
    <t>Hand B &amp;amp; B I like the star gel(ethanol)-Apple mango(DR)</t>
  </si>
  <si>
    <t>NR0766</t>
  </si>
  <si>
    <t>Hand B &amp;amp; B I like the star gel(ethanol)-roses(DR)</t>
  </si>
  <si>
    <t>NR0767</t>
  </si>
  <si>
    <t>Hand B &amp;amp; B I like the star gel(ethanol)-cherry blossom(DR)</t>
  </si>
  <si>
    <t>NR0768</t>
  </si>
  <si>
    <t>Hand B &amp;amp; B I like the star gel(ethanol)-peppermint(DR)</t>
  </si>
  <si>
    <t>NR0769</t>
  </si>
  <si>
    <t>Hand B &amp;amp; B I like the star gel(ethanol)-grapes(DR)</t>
  </si>
  <si>
    <t>NR0770</t>
  </si>
  <si>
    <t>핸드앤네이처허니핸드크림(C)</t>
  </si>
  <si>
    <t>Hand B &amp;amp; B I like honey hand cream(C)</t>
  </si>
  <si>
    <t>NR0771</t>
  </si>
  <si>
    <t>퍼퓸드쁘띠에뚜왈볼빨간복숭아</t>
  </si>
  <si>
    <t>Perfumed please braids in Beijing Etoile, take the red peach</t>
  </si>
  <si>
    <t>NR0772</t>
  </si>
  <si>
    <t>Perfumed please braids in Beijing Walla of the forest melody</t>
  </si>
  <si>
    <t>NR0773</t>
  </si>
  <si>
    <t>퍼퓸드쁘띠에뚜왈허그미자몽</t>
  </si>
  <si>
    <t>Perfumed please braids in Beijing Schwarz and applications already a nightmare</t>
  </si>
  <si>
    <t>NR0774</t>
  </si>
  <si>
    <t>Forest therapy diffuser _ a refreshing Spa R</t>
  </si>
  <si>
    <t>NR0775</t>
  </si>
  <si>
    <t>포레스트테라피디퓨저_모닝듀R</t>
  </si>
  <si>
    <t>Forest therapy diffuser _ morning dew R</t>
  </si>
  <si>
    <t>NR0776</t>
  </si>
  <si>
    <t>포레스트테라피디퓨저_프레시가든R</t>
  </si>
  <si>
    <t>Forest therapy diffuser _ Presidente is all the R</t>
  </si>
  <si>
    <t>NR0777</t>
  </si>
  <si>
    <t>민트솔루션 헤어프레쉬 드라이티슈</t>
  </si>
  <si>
    <t>Mint solution hair fresh and dry wipes</t>
  </si>
  <si>
    <t>NR0778</t>
  </si>
  <si>
    <t>민트솔루션 헤어프레쉬 정수리 롤온</t>
  </si>
  <si>
    <t>Mint solution hair fresh parietal roll</t>
  </si>
  <si>
    <t>NR0779</t>
  </si>
  <si>
    <t>Black bean anti hair with shampoo</t>
  </si>
  <si>
    <t>NR0780</t>
  </si>
  <si>
    <t>Black bean anti hair with treatment</t>
  </si>
  <si>
    <t>NR0781</t>
  </si>
  <si>
    <t>Incognito'hare liner 01 Black</t>
  </si>
  <si>
    <t>NR0782</t>
  </si>
  <si>
    <t>Incognito'hare liner 02 Brown</t>
  </si>
  <si>
    <t>NR0783</t>
  </si>
  <si>
    <t>Argan essential-lasting Care Shampoo(DR)</t>
  </si>
  <si>
    <t>NR0784</t>
  </si>
  <si>
    <t>Argan essential-lasting Care Shampoo(DR)(large capacity)</t>
  </si>
  <si>
    <t>NR0785</t>
  </si>
  <si>
    <t>아르간에센셜딥케어스팀헤어마스크</t>
  </si>
  <si>
    <t>Argan essential-lasting care Steam Hair Mask</t>
  </si>
  <si>
    <t>NR0786</t>
  </si>
  <si>
    <t>Argan essential-lasting Care Conditioner(DR)</t>
  </si>
  <si>
    <t>NR0787</t>
  </si>
  <si>
    <t>Argan essential-lasting Care, Hair Essence(DR)</t>
  </si>
  <si>
    <t>NR0788</t>
  </si>
  <si>
    <t>Argan essential-lasting Care Hair Pack(DR)</t>
  </si>
  <si>
    <t>NR0789</t>
  </si>
  <si>
    <t>Argan essential-lasting Care Hair Pack(DR)(large capacity)</t>
  </si>
  <si>
    <t>NR0790</t>
  </si>
  <si>
    <t>Argan essential moisture hair mist(DR)</t>
  </si>
  <si>
    <t>NR0791</t>
  </si>
  <si>
    <t>Argan essential Curling essence(DR)</t>
  </si>
  <si>
    <t>NR0792</t>
  </si>
  <si>
    <t>Hub styling bangs volume pump kit</t>
  </si>
  <si>
    <t>NR0793</t>
  </si>
  <si>
    <t>허브스타일링워터세팅스프레이</t>
  </si>
  <si>
    <t>Hub styling water setting spray</t>
  </si>
  <si>
    <t>NR0794</t>
  </si>
  <si>
    <t>Herb styling hair spray(C)</t>
  </si>
  <si>
    <t>NR0795</t>
  </si>
  <si>
    <t>Herb styling hair gel(pump)R</t>
  </si>
  <si>
    <t>NR0796</t>
  </si>
  <si>
    <t>Hair n I like coloring bubble _10 now shiny gold</t>
  </si>
  <si>
    <t>NR0797</t>
  </si>
  <si>
    <t>Hair n I like coloring bubble _3 non-dip chic black</t>
  </si>
  <si>
    <t>NR0798</t>
  </si>
  <si>
    <t>헤어앤네이처컬러링버블_5비 초콜렛브라운</t>
  </si>
  <si>
    <t>Hair n I like coloring bubble _5 non-chocolate brown</t>
  </si>
  <si>
    <t>NR0799</t>
  </si>
  <si>
    <t>Hair n I like coloring bubble _8 know wine red</t>
  </si>
  <si>
    <t>NR0800</t>
  </si>
  <si>
    <t>Hair n I like the color treatment green blue</t>
  </si>
  <si>
    <t>NR0801</t>
  </si>
  <si>
    <t>Hair n I like the color treatment rose pink</t>
  </si>
  <si>
    <t>NR0802</t>
  </si>
  <si>
    <t>Hair n I like the color treatment Orange by the</t>
  </si>
  <si>
    <t>NR0803</t>
  </si>
  <si>
    <t>Hair n I like color treatment and the Violet</t>
  </si>
  <si>
    <t>NR0804</t>
  </si>
  <si>
    <t>Hair n I like the color treatment across the entire thread</t>
  </si>
  <si>
    <t>NR0805</t>
  </si>
  <si>
    <t>Hair n I like the hair color cream(fashion)10 yen gold brown</t>
  </si>
  <si>
    <t>NR0806</t>
  </si>
  <si>
    <t>Hair n I like the hair color cream(fashion only)7 seeds chocolate brown</t>
  </si>
  <si>
    <t>NR0807</t>
  </si>
  <si>
    <t>헤어앤네이처헤어컬러크림(멋내기용)8알와인레드</t>
  </si>
  <si>
    <t>Hair n I like the hair color cream(cool indoor use)8 eggs and thread</t>
  </si>
  <si>
    <t>NR0808</t>
  </si>
  <si>
    <t>헤어앤네이처헤어컬러크림(멋내기용)8오스윗오렌지</t>
  </si>
  <si>
    <t>Hair n I like the hair color cream(cool indoor use)8 the tweet Orange</t>
  </si>
  <si>
    <t>NR0809</t>
  </si>
  <si>
    <t>Hair n I like the hair color cream(a new unit)3 engine dark brown</t>
  </si>
  <si>
    <t>NR0810</t>
  </si>
  <si>
    <t>Hair n I like the hair color cream(a new location)5 yen for natural brown</t>
  </si>
  <si>
    <t>NR0811</t>
  </si>
  <si>
    <t>Hair n I like the hair color cream(a new unit/5 minutes Breakfast)6 in natural brown</t>
  </si>
  <si>
    <t>NR0812</t>
  </si>
  <si>
    <t>Hair n I like the hair color Cream(Hair Color)the Dodges</t>
  </si>
  <si>
    <t>NR0813</t>
  </si>
  <si>
    <t>Real nature orange mask sheet R</t>
  </si>
  <si>
    <t>NR0814</t>
  </si>
  <si>
    <t>슈퍼 아쿠아 맥스 EX 수분크림</t>
  </si>
  <si>
    <t>Super Aqua Max EX Moisture Cream</t>
  </si>
  <si>
    <t>MISSHA DARE BODY HAND CREAM [DARE SCENT]</t>
  </si>
  <si>
    <t>MISSHA DARE BODY HAND CREAM [SANTA MONICA BEACH]</t>
  </si>
  <si>
    <t>MISSHA DARE BODY HAND CREAM [PURE BED LINEN]</t>
  </si>
  <si>
    <t>MISSHA DARE BODY HAND CREAM [FRESH GRAPEFRUIT]</t>
  </si>
  <si>
    <t>MISSHA TALKS VEGAN SQUEEZE SHEET MASK [HYDRO BOOSTER]</t>
  </si>
  <si>
    <t>MISSHA TALKS VEGAN SQUEEZE SHEET MASK [SKIN FITNESS]</t>
  </si>
  <si>
    <t>MISSHA TALKS VEGAN SQUEEZE SHEET MASK [SKIN SMOOTHER]</t>
  </si>
  <si>
    <t>MISSHA TALKS VEGAN SQUEEZE SHEET MASK [SUPER ENERGIZER]</t>
  </si>
  <si>
    <t>MISSHA TALKS VEGAN SQUEEZE SHEET MASK [SOS RELAXER]</t>
  </si>
  <si>
    <t>MISSHA TALKS VEGAN SQUEEZE SHEET MASK [POWER CLEANSE]</t>
  </si>
  <si>
    <t>MISSHA TALKS VEGAN SQUEEZE SHEET MASK [MEGA NUTRITIOUS]</t>
  </si>
  <si>
    <t>MISSHA TALKS VEGAN SQUEEZE POCKET SLEEPING MASK [SKIN FITNESS]</t>
  </si>
  <si>
    <t>MISSHA TALKS VEGAN SQUEEZE POCKET SLEEPING MASK [SKIN SMOOTHER]</t>
  </si>
  <si>
    <t>MISSHA TALKS VEGAN SQUEEZE POCKET SLEEPING MASK [MEGA NUTRITIOUS]</t>
  </si>
  <si>
    <t>MISSHA VITA C PLUS ERASER TONING CREAM</t>
  </si>
  <si>
    <t>MISSHA VITA C PLUS SPOT CORRECTING &amp; FIRMING AMPOULE (30 ML)</t>
  </si>
  <si>
    <t>MISSHA SCALP THERAPY SHAMPOO</t>
  </si>
  <si>
    <t>MISSHA NEAR SKIN TROUBLE CUT CALMING CREAM</t>
  </si>
  <si>
    <t>MISSHA NEAR SKIN TROUBLE CUT SPOT SOLUTION</t>
  </si>
  <si>
    <t>MISSHA SUPER AQUA ICE TEAR SKIN</t>
  </si>
  <si>
    <t>MISSHA BEE POLLEN RENEW AMPOULER</t>
  </si>
  <si>
    <t>MISSHA BEE POLLEN RENEW CREAM</t>
  </si>
  <si>
    <t>MISSHA BEE POLLEN RENEW TREATMENT</t>
  </si>
  <si>
    <t>MISSHA BEE POLLEN RENEW SHEET MASK</t>
  </si>
  <si>
    <t>MISSHA BEE POLLEN RENEW SPECIAL SET</t>
  </si>
  <si>
    <t>MISSHA VITAMIN B12 DOUBLE HYDROP BOOSTER</t>
  </si>
  <si>
    <t>MISSHA VITAMIN B12 DOUBLE HYDROP CREAM</t>
  </si>
  <si>
    <t>MISSHA AIRY FIT SHEET MASK [CUCUMBER]</t>
  </si>
  <si>
    <t>MISSHA AIRY FIT SHEET MASK [GREEN TEA]</t>
  </si>
  <si>
    <t>MISSHA AIRY FIT SHEET MASK [LEMON]</t>
  </si>
  <si>
    <t>MISSHA AIRY FIT SHEET MASK [ALOE]</t>
  </si>
  <si>
    <t>MISSHA AIRY FIT SHEET MASK [TEA TREE]</t>
  </si>
  <si>
    <t>MISSHA AIRY FIT SHEET MASK [POTATO]</t>
  </si>
  <si>
    <t>MISSHA AIRY FIT SHEET MASK [RED GINSENG]</t>
  </si>
  <si>
    <t>MISSHA AIRY FIT SHEET MASK [PEARL]</t>
  </si>
  <si>
    <t>MISSHA AIRY FIT SHEET MASK [SHEA BUTTER]</t>
  </si>
  <si>
    <t>MISSHA AIRY FIT SHEET MASK [RICE]</t>
  </si>
  <si>
    <t>MISSHA AIRY FIT SHEET MASK [HONEY]</t>
  </si>
  <si>
    <t>MISSHA AIRY FIT SHEET MASK [POMEGRANATE]</t>
  </si>
  <si>
    <t>MISSHA MASCURE HYDRA SOLUTION SHEET MASK [HYALURON ACID]</t>
  </si>
  <si>
    <t>MISSHA MASCURE WHITENING SOLUTION SHEET MASK [GLUTATHIONE]</t>
  </si>
  <si>
    <t>MISSHA MASCURE PEELING SOLUTION SHEET MASK [PHA]</t>
  </si>
  <si>
    <t>MISSHA MASCURE AC CARE SOLUTION SHEET MASK [NACL]</t>
  </si>
  <si>
    <t>MISSHA MASCURE MOISTURE BARRIER SOLUTION SHEET MASK [CERAMIDE]</t>
  </si>
  <si>
    <t>MISSHA MASCURE NUTRITION SOLUTION SHEET MASK [PROPOLIS]</t>
  </si>
  <si>
    <t>MISSHA MASCURE RESCUE SOLUTION SHEET MASK [MADECASOSIDE]</t>
  </si>
  <si>
    <t>MISSHA MASCURE CALMING SOLUTION SHEET MASK [GUAIAZULENE]</t>
  </si>
  <si>
    <t>MISSHA MEN'S CURE WATER ESSENCE</t>
  </si>
  <si>
    <t>MISSHA MEN'S CURE AMPOULE ESSENCE</t>
  </si>
  <si>
    <t>MISSHA MEN'S CURE CREAM ESSENCE</t>
  </si>
  <si>
    <t>MISSHA MEN'S CURE SHAVE TO CLEANSING FOAM</t>
  </si>
  <si>
    <t>MISSHA MEN'S CURE SUN ESSENCE SUITED FOR MEN</t>
  </si>
  <si>
    <t>MISSHA GLOW SKIN BALM</t>
  </si>
  <si>
    <t>MISSHA TIME REVOLUTION NIGHT REPAIR PROBIO AMPOULE CREAM</t>
  </si>
  <si>
    <t>MISSHA TIME REVOLUTION HOMME THE FIRST TREATMENT ESSENCE</t>
  </si>
  <si>
    <t>MISSHA GLOW SKIN BALM TO GO MIST</t>
  </si>
  <si>
    <t>MISSHA TIME REVOLUTION ARTEMISIA TREATMENT ESSENCE</t>
  </si>
  <si>
    <t>MISSHA TIME REVOLUTION ARTEMISIA PACK FOAM CLEANSER</t>
  </si>
  <si>
    <t>MISSHA TIME REVOLUTION ARTEMISIA AMPOULE</t>
  </si>
  <si>
    <t>MISSHA TIME REVOLUTION ARTEMISIA CALMING MOISTURE CREAM</t>
  </si>
  <si>
    <t>MISSHA CICADIN HYDRO PATCH CREAM</t>
  </si>
  <si>
    <t>MISSHA CICADIN HYDRO pH TONER</t>
  </si>
  <si>
    <t>MISSHA CICADIN CENTELLA SCAR OINTMENT</t>
  </si>
  <si>
    <t>MISSHA CICADIN CENTELLA WATER SUNSCREEN STICK SPF50+/ PA++++</t>
  </si>
  <si>
    <t>MISSHA CICADIN CENTELLA DUO SUNSCREEN STICK SPF50+/ PA++++</t>
  </si>
  <si>
    <t>MISSHA CICADIN CENTELLA MEGA SUN PROTECTION CUSHION SPF50+/ PA++++</t>
  </si>
  <si>
    <t>MISSHA CICADIN CENTELLA RESCUE SUN LOTION SPF50+/ PA++++</t>
  </si>
  <si>
    <t>MISSHA SUPER AQUA ULTRA HYALRON EMULSION</t>
  </si>
  <si>
    <t>MISSHA SUPER AQUA ULTRA HYALRON BALM CREAM ORIGINAL</t>
  </si>
  <si>
    <t>MISSHA SUPER AQUA ULTRA HYALRON SERUM</t>
  </si>
  <si>
    <t>MISSHA SUPER AQUA ULTRA HYALRON FOAMING CLEANSER</t>
  </si>
  <si>
    <t>MISSHA SUPER AQUA ULTRA HYALRON CLEANSING CREAM</t>
  </si>
  <si>
    <t>MISSHA SUPER AQUA ULTRA HYALRON CLEANSING WATER WIPES</t>
  </si>
  <si>
    <t>MISSHA SUPER AQUA ULTRA HYALRON CLEANSING OIL WIPES</t>
  </si>
  <si>
    <t>MISSHA SUPER AQUA ULTRA HYALRON MICELLAR CLEANSING WATER</t>
  </si>
  <si>
    <t>MISSHA FOR MEN AQUA BREATH FLUID</t>
  </si>
  <si>
    <t>MISSHA BEE POLLEN RENEW EYE AMPOULER</t>
  </si>
  <si>
    <t>MISSHA SUPER AQUA ULTRA HYALRON PEELING GEL</t>
  </si>
  <si>
    <t>MISSHA SUPER AQUA ULTRA HYALRON MILD PEEL</t>
  </si>
  <si>
    <t>MISSHA BEE POLLEN RENEW INTENSE MOISTURISER</t>
  </si>
  <si>
    <t>MISSHA BEE POLLEN RENEW AMPOULE SKIN</t>
  </si>
  <si>
    <t>MISSHA BEE POLLEN RENEW INTENSE OIL</t>
  </si>
  <si>
    <t>MISSHA 24K COLLAGEN LUMINOUS GOLD FOAMING CLEANSER</t>
  </si>
  <si>
    <t>MISSHA PREMIUM CICA ALOE SHEET MASK</t>
  </si>
  <si>
    <t>MISSHA PREMIUM CICA ALOE FOAMING CLEANSER</t>
  </si>
  <si>
    <t>MISSHA PREMIUM CICA ALOE CLEANSING WIPES</t>
  </si>
  <si>
    <t>MISSHA SUPER AQUA ULTRA HYALRON OIL-FREE HYDRATING AMPOULE</t>
  </si>
  <si>
    <t>MISSHA CICADIN BLEMISH CLEARING SERUM</t>
  </si>
  <si>
    <t>MISSHA SUPER OFF CLEANSING OIL BLACKHEAD OFF</t>
  </si>
  <si>
    <t>MISSHA SUPER OFF CLEANSING OIL DRYNESS OFF</t>
  </si>
  <si>
    <t>MISSHA SUPER OFF CLEANSING OIL DUST OFF</t>
  </si>
  <si>
    <t>MISSHA TIME REVOLUTION ARTEMISIA CALMING POINT MASKS</t>
  </si>
  <si>
    <t>MISSHA TIME REVOLUTION ARTEMISIA FEMININE WASH SPECIAL SET</t>
  </si>
  <si>
    <t>MISSHA SU:NHADA CALENDULA SMOOTHING FOAMING CLEANSER</t>
  </si>
  <si>
    <t>MISSHA SU:NHADA CALENDULA SMOOTHING PEEL OFF MASK</t>
  </si>
  <si>
    <t>MISSHA WONDER FOOT PEELING MASK</t>
  </si>
  <si>
    <t>MISSHA PREMIUM CICA ALOE SOOTHING GEL</t>
  </si>
  <si>
    <t>MISSHA DAMAGED HAIR THERAPY SHAMPOO</t>
  </si>
  <si>
    <t>MISSHA DAMAGED HAIR THERAPY TREATMENT</t>
  </si>
  <si>
    <t>MISSHA DAMAGED HAIR THERAPY ESSENCE</t>
  </si>
  <si>
    <t>MISSHA DAMAGED HAIR THERAPY LOTION</t>
  </si>
  <si>
    <t>MISSHA DAMAGED HAIR THERAPY MIST</t>
  </si>
  <si>
    <t>MISSHA TOTAL REPAIRING HAND CREAM</t>
  </si>
  <si>
    <t>MISSHA SEBUM-CUT POWDER</t>
  </si>
  <si>
    <t>MISSHA SATIN BLUSHER ITALPRISM [PINK VILLAGE]</t>
  </si>
  <si>
    <t>MISSHA SATIN BLUSHER ITALPRISM [PEACH AVENUE]</t>
  </si>
  <si>
    <t>MISSHA SATIN HIGHLIGHTER ITALPRISM [TOUCH OF LIGHT]</t>
  </si>
  <si>
    <t>MISSHA POWER SETTING MASCARA FIXER</t>
  </si>
  <si>
    <t>MISSHA FIX ME MAKE-UP FIXER</t>
  </si>
  <si>
    <t>MISSHA COLOR FIT STICK SHADOW [BRUNCH DAY]</t>
  </si>
  <si>
    <t>MISSHA COLOR FIT STICK SHADOW [FULL BLOSSOM]</t>
  </si>
  <si>
    <t>MISSHA COLOR FIT STICK SHADOW [DAZZLING SAND]</t>
  </si>
  <si>
    <t>MISSHA COLOR FIT STICK SHADOW [STAR SHAKE]</t>
  </si>
  <si>
    <t>MISSHA COLOR FIT STICK SHADOW [COCOA DRIZZLE]</t>
  </si>
  <si>
    <t>MISSHA COLOR WEAR BROWCARA [BLONDY BROWN]</t>
  </si>
  <si>
    <t>MISSHA COLOR WEAR BROWCARA [AMBER BROWN]</t>
  </si>
  <si>
    <t>MISSHA COLOR WEAR BROWCARA [CAPPUCCINO BROWN]</t>
  </si>
  <si>
    <t>MISSHA COLOR WEAR BROWCARA [DARK CHOCO BROWN]</t>
  </si>
  <si>
    <t>MISSHA UV PORE BLUR STARTER SPF50+/PA++++</t>
  </si>
  <si>
    <t>MISSHA ULTIMATE BLACK LINER</t>
  </si>
  <si>
    <t>MISSHA LIQUID SHARP LINER</t>
  </si>
  <si>
    <t>MISSHA BOLD EFFECT PEN LINER [TRUE BLACK]</t>
  </si>
  <si>
    <t>MISSHA COTTON BLUSH [MANDARINE ADE]</t>
  </si>
  <si>
    <t>MISSHA COTTON BLUSH [PICNIC BLANKET]</t>
  </si>
  <si>
    <t>MISSHA COTTON BLUSH [CARROT BUTTERCREAM]</t>
  </si>
  <si>
    <t>MISSHA COTTON BLUSH [MAMA'S CAMEL COAT]</t>
  </si>
  <si>
    <t>MISSHA COTTON BLUSH [BALLET SHOES]</t>
  </si>
  <si>
    <t>MISSHA COTTON BLUSH [MY CANDYSHOP]</t>
  </si>
  <si>
    <t>MISSHA COTTON BLUSH [VINTAGE ROBE]</t>
  </si>
  <si>
    <t>MISSHA COTTON BLUSH [LAVENDER PERFUME]</t>
  </si>
  <si>
    <t>MISSHA COTTON CONTOUR [SPARKLING SHAKE]</t>
  </si>
  <si>
    <t>MISSHA COTTON CONTOUR [SUGAR TOAST]</t>
  </si>
  <si>
    <t>MISSHA COTTON CONTOUR [BAKED BAGEL]</t>
  </si>
  <si>
    <t>MISSHA COTTON CONTOUR [SALTED HOTCHOCO]</t>
  </si>
  <si>
    <t>MISSHA COTTON CONTOUR [SMOKED HAZEL]</t>
  </si>
  <si>
    <t>MISSHA COVER MAESTRO TIP CONCEALER [PIANISSIMO]</t>
  </si>
  <si>
    <t>MISSHA COVER MAESTRO TIP CONCEALER [PIANO]</t>
  </si>
  <si>
    <t>MISSHA COVER MAESTRO TIP CONCEALER [FORTE]</t>
  </si>
  <si>
    <t>MISSHA COVER MAESTRO TIP CONCEALER [FORTISSIMO]</t>
  </si>
  <si>
    <t>MISSHA COVER MAESTRO TIP CONCEALER [ACCENTO]</t>
  </si>
  <si>
    <t>MISSHA COVER MAESTRO STICK CONCEALER [PIANO]</t>
  </si>
  <si>
    <t>MISSHA ALL-LASTING EYE BROW [GRAY BROWN]</t>
  </si>
  <si>
    <t>MISSHA ALL-LASTING EYE BROW [DARK BROWN]</t>
  </si>
  <si>
    <t>MISSHA ALL-LASTING EYE BROW [NATURAL BROWN]</t>
  </si>
  <si>
    <t>MISSHA VOLUME BOOST MASCARA</t>
  </si>
  <si>
    <t>MISSHA LENGTH BOOST MASCARA</t>
  </si>
  <si>
    <t>MISSHA WANNA SOME CANDY TINTED LIP BALM [GOOD MORNING APPLE]</t>
  </si>
  <si>
    <t>MISSHA WANNA SOME CANDY TINTED LIP BALM [BERRY AWESOME]</t>
  </si>
  <si>
    <t>MISSHA WANNA SOME CANDY TINTED LIP BALM [HOW GUAVA]</t>
  </si>
  <si>
    <t>MISSHA WANNA SOME CANDY TINTED LIP BALM [ORANGERS]</t>
  </si>
  <si>
    <t>MISSHA WANNA SOME CANDY TINTED LIP BALM [DON'T PEACH ME]</t>
  </si>
  <si>
    <t>MISSHA ALL-KILL TINT REMOVER</t>
  </si>
  <si>
    <t>MISSHA SUPERFOOD HONEY LIP OIL</t>
  </si>
  <si>
    <t>MISSHA SUPERFOOD BERRY LIP OIL</t>
  </si>
  <si>
    <t>MISSHA SUPERFOOD AVOCADO LIP BALM</t>
  </si>
  <si>
    <t>MISSHA SATIN BLUSHER ITALPRISM [HEART UNIVERSE]</t>
  </si>
  <si>
    <t>MISSHA SATIN HIGHLIGHTER ITALPRISM [LITTLE MOON]</t>
  </si>
  <si>
    <t>MISSHA SATIN HIGHLIGHTER ITALPRISM [FAIRY PLANET]</t>
  </si>
  <si>
    <t>MISSHA SATIN HIGHLIGHTER ITALPRISM [ODD EYE]</t>
  </si>
  <si>
    <t>MISSHA ULTRA POWERPROOF MASCARA [CURLING &amp; VOLUMIZING]</t>
  </si>
  <si>
    <t>MISSHA ULTRA POWERPROOF MASCARA [CURLING &amp; LENGTHENING]</t>
  </si>
  <si>
    <t>MISSHA ULTRA POWERPROOF LIQUID EYELINER [BLACK]</t>
  </si>
  <si>
    <t>MISSHA ULTRA POWERPROOF LIQUID EYELINER [BROWN]</t>
  </si>
  <si>
    <t>MISSHA ULTRA POWERPROOF PENCIL EYELINER [BLACK]</t>
  </si>
  <si>
    <t>MISSHA ULTRA POWERPROOF PENCIL EYELINER [BROWN]</t>
  </si>
  <si>
    <t>MISSHA ULTRA POWERPROOF PENCIL EYELINER [ASH BROWN]</t>
  </si>
  <si>
    <t>MISSHA ULTRA POWERPROOF EYEBROW LIQUID [DARK BROWN]</t>
  </si>
  <si>
    <t>MISSHA ULTRA POWERPROOF EYEBROW LIQUID [GRAY BROWN]</t>
  </si>
  <si>
    <t>MISSHA ULTRA POWERPROOF EYEBROW LIQUID [NEUTRAL BROWN]</t>
  </si>
  <si>
    <t>MISSHA CLAY EYEBROW PENCIL [NEUTRAL BROWN]</t>
  </si>
  <si>
    <t>MISSHA DAYMINT SOAK OUT CLEANSING OIL</t>
  </si>
  <si>
    <t>MISSHA NO RETOUCH LASH CORRECTING MASCARA</t>
  </si>
  <si>
    <t>MISSHA NO RETOUCH LASH SERUM</t>
  </si>
  <si>
    <t>MISSHA RADIANCE PERFECT FIT PRIMER [HYDRATING]</t>
  </si>
  <si>
    <t>MISSHA RADIANCE PERFECT FIT PRIMER [MOISTURE VELVET]</t>
  </si>
  <si>
    <t>MISSHA GLITTER PRISM PRESSED STICK METAL [NO.1]</t>
  </si>
  <si>
    <t>MISSHA TIME REVOLUTION REGENERATING ROYAL SOFTENER</t>
  </si>
  <si>
    <t>MISSHA TIME REVOLUTION REGENERATING ROYAL SERUM</t>
  </si>
  <si>
    <t>MISSHA TIME REVOLUTION REGENERATING ROYAL ESSENCE LOTION</t>
  </si>
  <si>
    <t>MISSHA TIME REVOLUTION REGENERATING ROYAL CREAM</t>
  </si>
  <si>
    <t>MISSHA DARE TINT MIRROR SLEEK [NO.3]</t>
  </si>
  <si>
    <t>MISSHA DARE TINT MIRROR SLEEK [NO.4]</t>
  </si>
  <si>
    <t>MISSHA DARE TINT MIRROR SLEEK [NO.1]</t>
  </si>
  <si>
    <t>MISSHA DARE TINT MIRROR SLEEK [NO.2]</t>
  </si>
  <si>
    <t>MISSHA DARE TINT MIRROR SLEEK [NO.5]</t>
  </si>
  <si>
    <t>MISSHA VITA C PLUS SPOT CORRECTING &amp; FIRMING AMPOULE</t>
  </si>
  <si>
    <t>MISSHA VITA C PLUS SPOT CORRECTING CONCENTRATE AMPOULE</t>
  </si>
  <si>
    <t>MISSHA VITA C PLUS SPOT CORRECTING &amp; FIRMING CREAM</t>
  </si>
  <si>
    <t>MISSHA VITA C PLUS CLEAR COMPLEXION FOAMING CLEANSER</t>
  </si>
  <si>
    <t>MISSHA VITA C PLUS BRIGHTENING TONER</t>
  </si>
  <si>
    <t>MISSHA VITA C PLUS SKIN CLEARING PADS</t>
  </si>
  <si>
    <t>MISSHA TIME REVOLUTION RED ALGAE TREATMENT ESSENCE</t>
  </si>
  <si>
    <t>MISSHA TIME REVOLUTION RED ALGAE REVITALIZING LOTION</t>
  </si>
  <si>
    <t>MISSHA TIME REVOLUTION RED ALGAE REVITALIZING SERUM</t>
  </si>
  <si>
    <t>MISSHA TIME REVOLUTION RED ALGAE REVITALIZING CREAM</t>
  </si>
  <si>
    <t>MISSHA GLOW TONE UP ROSE PACT</t>
  </si>
  <si>
    <t>MISSHA AIRY POT POWDER TRANSLUCENT</t>
  </si>
  <si>
    <t>MISSHA AIRY POT POWDER MINT</t>
  </si>
  <si>
    <t>MISSHA MEN'S CURE GROOMING SENSE LIP BALM</t>
  </si>
  <si>
    <t>MISSHA MEN'S CURE SIMPLE 7 ALL-IN-ONE ESSENCE</t>
  </si>
  <si>
    <t>MISSHA MEN'S CURE SIMPLE7 ALL-IN-ONE FACE AND BODY WASH</t>
  </si>
  <si>
    <t>MISSHA ATELOCOLLAGEN500 POWER PLUMPING CREAM</t>
  </si>
  <si>
    <t>MISSHA COLOR FIX EYE PRIMER</t>
  </si>
  <si>
    <t>MISSHA TIME REVOLUTION IMMORTAL YOUTH BLUE ESSENCE</t>
  </si>
  <si>
    <t>MISSHA SNAIL 3D SHEET MASK</t>
  </si>
  <si>
    <t>MISSHA TIME REVOLUTION VITALITY TONER</t>
  </si>
  <si>
    <t>MISSHA TIME REVOLUTION VITALITY LOTION</t>
  </si>
  <si>
    <t>MISSHA SUPER AQUA ICE TEAR EMULSION</t>
  </si>
  <si>
    <t>MISSHA SUPER AQUA ICE TEAR ESSENCE</t>
  </si>
  <si>
    <t>MISSHA STAR VOLUME MASCARA</t>
  </si>
  <si>
    <t>MISSHA M PERFECT BB DEEP CLEANSING OIL (200ML)</t>
  </si>
  <si>
    <t>MISSHA BLACK GHASSOUL PEEL-OFF NOSE PACK</t>
  </si>
  <si>
    <t>MISSHA SPEEDY SOLUTION FIRMING GEL EYE PATCH</t>
  </si>
  <si>
    <t>MISSHA SPEEDY SOLUTION BRIGHTENING EYE PATCH</t>
  </si>
  <si>
    <t>MISSHA SPEEDY SOLUTION ANTI TROUBLE PATCH SET</t>
  </si>
  <si>
    <t>MISSHA 3-STEP HYDRATING MASK</t>
  </si>
  <si>
    <t>MISSHA 3-STEP NUTRITION MASK</t>
  </si>
  <si>
    <t>MISSHA 3-STEP LIFTING MASK</t>
  </si>
  <si>
    <t>MISSHA 3-STEP WHITENING MASK</t>
  </si>
  <si>
    <t>Узнать курс $ к KRW</t>
  </si>
  <si>
    <t>BAR CODE</t>
  </si>
  <si>
    <t>색조.B오일클리어매끈뽀얀팩트SPF30++V201</t>
  </si>
  <si>
    <t>TFS OIL CLEAR SMOOTH&amp;BRIGHT PACT SPF30 PA++ V201</t>
  </si>
  <si>
    <t>BROW MASTER POWDER PALETTE 02 GREY BROWN(GZ)</t>
  </si>
  <si>
    <t>THEFACESHOP MONO CUBE EYESHADOW (MATTE) BR01</t>
  </si>
  <si>
    <t>THEFACESHOP MONO CUBE EYESHADOW (MATTE) BR02</t>
  </si>
  <si>
    <t>THEFACESHOP MONO CUBE EYESHADOW (MATTE) BE01</t>
  </si>
  <si>
    <t>THEFACESHOP MONO CUBE EYESHADOW (MATTE) RD01</t>
  </si>
  <si>
    <t>THEFACESHOP MONO CUBE EYESHADOW (MATTE) BE02</t>
  </si>
  <si>
    <t>THEFACESHOP MONO CUBE EYESHADOW (MATTE) RD02</t>
  </si>
  <si>
    <t>THEFACESHOP MONO CUBE EYESHADOW (MATTE) PK04</t>
  </si>
  <si>
    <t>THEFACESHOP MONO CUBE EYESHADOW (MATTE) OR01</t>
  </si>
  <si>
    <t>THEFACESHOP MONO CUBE EYESHADOW (MATTE) CR03</t>
  </si>
  <si>
    <t>THEFACESHOP MONO CUBE EYESHADOW (MATTE) BE04</t>
  </si>
  <si>
    <t>THEFACESHOP MONO CUBE EYESHADOW (SHIMMER) GR01</t>
  </si>
  <si>
    <t>THEFACESHOP MONO CUBE EYESHADOW (SHIMMER) PK01</t>
  </si>
  <si>
    <t>THEFACESHOP MONO CUBE EYESHADOW (SHIMMER) RD02</t>
  </si>
  <si>
    <t>THEFACESHOP MONO CUBE EYESHADOW (SHIMMER) OR01</t>
  </si>
  <si>
    <t>THEFACESHOP MONO CUBE EYESHADOW (SHIMMER) PK02</t>
  </si>
  <si>
    <t>THEFACESHOP MONO CUBE EYESHADOW (SHIMMER) PK03</t>
  </si>
  <si>
    <t>THEFACESHOP MONO CUBE EYESHADOW (SHIMMER) BR03</t>
  </si>
  <si>
    <t>fmgt.E모노큐브아이섀도우BR04로즈우드</t>
  </si>
  <si>
    <t>THEFACESHOP MONO CUBE EYESHADOW (SHIMMER) BR04</t>
  </si>
  <si>
    <t>THEFACESHOP MONO CUBE EYESHADOW (SHIMMER) RD03</t>
  </si>
  <si>
    <t>THEFACESHOP MONO CUBE EYESHADOW (SHIMMER) BR06</t>
  </si>
  <si>
    <t>THEFACESHOP MONO CUBE EYESHADOW (GLITTER) BR01</t>
  </si>
  <si>
    <t>THEFACESHOP MONO CUBE EYESHADOW (GLITTER) BR02</t>
  </si>
  <si>
    <t>THEFACESHOP MONO CUBE EYESHADOW (GLITTER) RD01</t>
  </si>
  <si>
    <t>THEFACESHOP MONO CUBE EYESHADOW (GLITTER) OR01</t>
  </si>
  <si>
    <t>THEFACESHOP MONO CUBE EYESHADOW (GLITTER) PP01</t>
  </si>
  <si>
    <t>THEFACESHOP MONO CUBE EYESHADOW (GLITTER) WH01</t>
  </si>
  <si>
    <t>THEFACESHOP MONO CUBE EYESHADOW (GLITTER) BE03</t>
  </si>
  <si>
    <t>THEFACESHOP MONO CUBE EYESHADOW (GLITTER) PK02</t>
  </si>
  <si>
    <t>THEFACESHOP MONO CUBE EYESHADOW (GLITTER) GD01</t>
  </si>
  <si>
    <t>THEFACESHOP MONO CUBE EYESHADOW (GLITTER) WH03</t>
  </si>
  <si>
    <t>fmgt.E매직뷰러마스카라03이지블랙.AVON</t>
  </si>
  <si>
    <t>MAGIC CURLER MASCARA 03 EASY MASH BLACK(GZ)</t>
  </si>
  <si>
    <t>fmgt.E매직뷰러마스카라02컬링브라운.AVON</t>
  </si>
  <si>
    <t>MAGIC CURLER MASCARA 02 CURLING UP BROWN(GZ)</t>
  </si>
  <si>
    <t>fmgt.E매직뷰러마스카라01컬링업블랙.AVON</t>
  </si>
  <si>
    <t>MAGIC CURLER MASCARA 01 CURLING UP BLACK(GZ)</t>
  </si>
  <si>
    <t>fmgt.L립케어스틱01시어버터.AVON</t>
  </si>
  <si>
    <t>fmgt.L립케어크림01시어버터.AVON</t>
  </si>
  <si>
    <t>LIP CARE CREAM 01</t>
  </si>
  <si>
    <t>fmgt.L립케어크림02망고.AVON</t>
  </si>
  <si>
    <t>LIP CARE CREAM 02</t>
  </si>
  <si>
    <t>fmgt.L틴트글로우01핑크스토리.AVON</t>
  </si>
  <si>
    <t>LIP TINT GLOW 01(GZ)</t>
  </si>
  <si>
    <t>fmgt.L틴트글로우02체리블라썸.AVON</t>
  </si>
  <si>
    <t>LIP TINT GLOW 02(GZ)</t>
  </si>
  <si>
    <t>fmgt.L틴트글로우03코랄마인드.AVON</t>
  </si>
  <si>
    <t>LIP TINT GLOW 03(GZ)</t>
  </si>
  <si>
    <t>fmgt.L틴트글로우04로즈젬마.AVON</t>
  </si>
  <si>
    <t>LIP TINT GLOW 04(GZ)</t>
  </si>
  <si>
    <t>fmgt.L틴트글로우05레드페탈.AVON</t>
  </si>
  <si>
    <t>LIP TINT GLOW 05(GZ)</t>
  </si>
  <si>
    <t>fmgt.B.피지잡는수분파우더.AVON</t>
  </si>
  <si>
    <t>THEFACESHOP OIL CONTROL WATER BLOTTING POWDER</t>
  </si>
  <si>
    <t>fmgt.B.피지잡는수분팩트.AVON</t>
  </si>
  <si>
    <t>THEFACESHOP OIL CONTROL WATER BLOTTING COMPACT</t>
  </si>
  <si>
    <t>fmgt.L크리미컬러립스틱02.AVON</t>
  </si>
  <si>
    <t>CREAMY COLOR LIPSTICK 02</t>
  </si>
  <si>
    <t>fmgt.L크리미컬러립스틱06.AVON</t>
  </si>
  <si>
    <t>CREAMY COLOR LIPSTICK 06</t>
  </si>
  <si>
    <t>fmgt.E잉크프루프오토라이너01</t>
  </si>
  <si>
    <t>THEFACESHOP INK PROOF AUTOMATIC EYELINER 01 BLACK PROOF</t>
  </si>
  <si>
    <t>fmgt.E잉크프루프오토라이너02</t>
  </si>
  <si>
    <t>THEFACESHOP INK PROOF AUTOMATIC EYELINER 02 BROWN PROOF</t>
  </si>
  <si>
    <t>fmgt.L워터핏틴트EX01로즈핑크_인도용</t>
  </si>
  <si>
    <t>WATER FIT TINT EX 01 ROSE PINK</t>
  </si>
  <si>
    <t>fmgt.L워터핏틴트EX02핑크메이트_인도용</t>
  </si>
  <si>
    <t>WATER FIT TINT EX 02 PINK MATE</t>
  </si>
  <si>
    <t>fmgt.L워터핏틴트EX03피크닉레드_인도용</t>
  </si>
  <si>
    <t>WATER FIT TINT EX 03 PICNIC RED</t>
  </si>
  <si>
    <t>fmgt.L워터핏틴트EX04레드시그널_인도용</t>
  </si>
  <si>
    <t>WATER FIT TINT EX 04 RED SIGNAL</t>
  </si>
  <si>
    <t>fmgt.L워터핏틴트EX05체리키스_인도용</t>
  </si>
  <si>
    <t>WATER FIT TINT EX 05 CHERRY KISS</t>
  </si>
  <si>
    <t>FMGT.B.리뉴얼.듀얼베일컨실러.V201</t>
  </si>
  <si>
    <t>THEFACESHOP CONCEALER DUAL VEIL EX 201 APROCOT BEIGE</t>
  </si>
  <si>
    <t>FMGT.B.리뉴얼.듀얼베일컨실러.N203</t>
  </si>
  <si>
    <t>THEFACESHOP CONCEALER DUAL VEIL EX 203 NATURAL BEIGE</t>
  </si>
  <si>
    <t>fmgt.E디자이닝아이브로우NEW01라이트브라운</t>
  </si>
  <si>
    <t>fmgt.E디자이닝아이브로우NEW02그레이브라</t>
  </si>
  <si>
    <t>fmgt.E디자이닝아이브로우NEW03브라운</t>
  </si>
  <si>
    <t>fmgt.E디자이닝아이브로우NEW04블랙브라운</t>
  </si>
  <si>
    <t>fmgt.E디자이닝아이브로우NEW05다크브라운</t>
  </si>
  <si>
    <t>fmgt.E디자이닝아이브로우NEW06다크그레이</t>
  </si>
  <si>
    <t>fmgt.E디자이닝아이브로우01(리필)NEW</t>
  </si>
  <si>
    <t>DESIGNING EYEBROW PENCIL 01 LIGHT BROWN(REFILL)</t>
  </si>
  <si>
    <t>fmgt.E디자이닝아이브로우02(리필)NEW</t>
  </si>
  <si>
    <t>DESIGNING EYEBROW PENCIL 02 GRAY BROWN(REFILL)</t>
  </si>
  <si>
    <t>fmgt.E디자이닝아이브로우03(리필)NEW</t>
  </si>
  <si>
    <t>DESIGNING EYEBROW PENCIL 03 BROWN(REFILL(REFILL)</t>
  </si>
  <si>
    <t>fmgt.E디자이닝아이브로우04(리필)NEW</t>
  </si>
  <si>
    <t>DESIGNING EYEBROW PENCIL 04 BLACK BROWN(REFILL)</t>
  </si>
  <si>
    <t>fmgt.E디자이닝아이브로우05(리필)NEW</t>
  </si>
  <si>
    <t>DESIGNING EYEBROW PENCIL 05 DARK BROWN(REFILL)</t>
  </si>
  <si>
    <t>fmgt.E디자이닝아이브로우06(리필)NEW</t>
  </si>
  <si>
    <t>DESIGNING EYEBROW PENCIL 06 DARK GRAY(REFILL)</t>
  </si>
  <si>
    <t>색조.크리미터치립라이너RD01레드프리즘</t>
  </si>
  <si>
    <t>THEFACESHOP CREAMY TOUCH LIPLINER RD01</t>
  </si>
  <si>
    <t>색조.크리미터치립라이너RD02스카치레드</t>
  </si>
  <si>
    <t>THEFACESHOP CREAMY TOUCH LIPLINER RD02</t>
  </si>
  <si>
    <t>색조.크리미터치립라이너PK01핑크토닉</t>
  </si>
  <si>
    <t>THEFACESHOP CREAMY TOUCH LIPLINER PK01</t>
  </si>
  <si>
    <t>색조.크리미터치립라이너PK02더스트로즈</t>
  </si>
  <si>
    <t>THEFACESHOP CREAMY TOUCH LIPLINER PK02</t>
  </si>
  <si>
    <t>색조.크리미터치립라이너BE01베이지가든</t>
  </si>
  <si>
    <t>THEFACESHOP CREAMY TOUCH LIPLINER BE01</t>
  </si>
  <si>
    <t>색조.크리미터치립라이너BR01프렌치브라운</t>
  </si>
  <si>
    <t>THEFACESHOP CREAMY TOUCH LIPLINER BR01</t>
  </si>
  <si>
    <t>FMGT.T데일리.마일드100%코튼 화장솜</t>
  </si>
  <si>
    <t>FMGT.T데일리.실키&amp;소프트 화장솜</t>
  </si>
  <si>
    <t>8809014918736</t>
  </si>
  <si>
    <t>구)색조.프레시안빅마스카라#01컬링</t>
  </si>
  <si>
    <t>TFS.FreshianMascara#01Curl</t>
  </si>
  <si>
    <t>8809014918743</t>
  </si>
  <si>
    <t>구)색조.프레시안빅마스카라#02볼륨</t>
  </si>
  <si>
    <t>TFS.FreshianMascara#02Volume</t>
  </si>
  <si>
    <t>fmgt.T.데일리.래쉬마스터_데일리01</t>
  </si>
  <si>
    <t>FMGT. LASH MASTER_DAILY 01</t>
  </si>
  <si>
    <t>fmgt.T.데일리.래쉬마스터_데일리02</t>
  </si>
  <si>
    <t>FMGT. LASH MASTER_DAILY 02</t>
  </si>
  <si>
    <t>fmgt.T.데일리.래쉬마스터_데일리04</t>
  </si>
  <si>
    <t>FMGT. LASH MASTER_DAILY 04</t>
  </si>
  <si>
    <t>fmgt.T.데일리.래쉬마스터_데일리05</t>
  </si>
  <si>
    <t>FMGT. LASH MASTER_DAILY 05</t>
  </si>
  <si>
    <t>fmgt.T.데일리.래쉬마스터_마이크로08</t>
  </si>
  <si>
    <t>FMGT. LASH MASTER_MICRO 08</t>
  </si>
  <si>
    <t>fmgt.T.데일리.래쉬마스터_스페셜09</t>
  </si>
  <si>
    <t>FMGT. LASH MASTER_SPECIAL 09</t>
  </si>
  <si>
    <t>fmgt.T.데일리.래쉬마스터_스페셜10</t>
  </si>
  <si>
    <t>FMGT. LASH MASTER_SPECIAL 10</t>
  </si>
  <si>
    <t>fmgt.T.데일리.래쉬마스터_3개세트11</t>
  </si>
  <si>
    <t>FMGT. LASH MASTER_3 SET 11</t>
  </si>
  <si>
    <t>fmgt.B.잉크래스팅쿠션프리201.본품</t>
  </si>
  <si>
    <t>FMGT INK LASTING CUSHION FREE 201 APRICOT BEIGE SPF50+ PA+++</t>
  </si>
  <si>
    <t>fmgt.B.잉크래스팅쿠션프리203.본품</t>
  </si>
  <si>
    <t>FMGT INK LASTING CUSHION FREE 203 NATURAL BEIGE SPF50+ PA+++</t>
  </si>
  <si>
    <t>fmgt.B잉크래스팅쿠션프리201.리필</t>
  </si>
  <si>
    <t>FMGT INK LASTING CUSHION FREE 201 APRICOT BEIGE SPF50+ PA+++ [REFILL]</t>
  </si>
  <si>
    <t>fmgt.B.잉크래스팅쿠션프리203.리필</t>
  </si>
  <si>
    <t>FMGT INK LASTING CUSHION FREE 203 NATURAL BEIGE SPF50+ PA+++ [REFILL]</t>
  </si>
  <si>
    <t>fmgt.B.잉크래스팅쿠션워터프루프201.본품</t>
  </si>
  <si>
    <t xml:space="preserve">FMGT INK LASTING CUSHION WATERPROOF 201 APRICOT BEIGE SPF50+ PA++++
</t>
  </si>
  <si>
    <t>fmgt.B.잉크래스팅쿠션워터프루프203.본품</t>
  </si>
  <si>
    <t>FMGT INK LASTING CUSHION WATERPROOF 203 NATURAL BEIGE SPF50+ PA++++</t>
  </si>
  <si>
    <t>fmgt.B.스킨필터비건톤업쿠션.본품</t>
  </si>
  <si>
    <t>FMGT SKIN FILTER VEGAN TONE UP CUSHION SPF33 PA++</t>
  </si>
  <si>
    <t>fmgt.B.스킨필터비건톤업쿠션.리필</t>
  </si>
  <si>
    <t>FMGT SKIN FILTER VEGAN TONE UP CUSHION SPF33 PA++ [REFILL]</t>
  </si>
  <si>
    <t>FMGT.L립글레이즈01딥탠저린_스플래쉬</t>
  </si>
  <si>
    <t>FMGT LIP GLAZE OH! SPLASH EDITION 01 DEEP TANGERINE</t>
  </si>
  <si>
    <t>FMGT.L립글레이즈02드렁크인로제_스플래쉬</t>
  </si>
  <si>
    <t>FMGT LIP GLAZE OH! SPLASH EDITION 02 DRUNK IN ROSE</t>
  </si>
  <si>
    <t>FMGT.L립글레이즈03플럼잼_스플래쉬</t>
  </si>
  <si>
    <t>FMGT LIP GLAZE OH! SPLASH EDITION 03 PLUM JAM</t>
  </si>
  <si>
    <t>fmgt.E메탈릭큐브아이섀도우01골드볼.21N</t>
  </si>
  <si>
    <t>THEFACESHOP METALLIC CUBE EYESHADOW 01 GOLD BALL</t>
  </si>
  <si>
    <t>fmgt.E메탈릭큐브아이섀도우02스윗샤워.21N</t>
  </si>
  <si>
    <t>THEFACESHOP METALLIC CUBE EYESHADOW 02 SWEET SHOWER</t>
  </si>
  <si>
    <t>fmgt.E메탈릭큐브아이섀도우03블링팟.21N</t>
  </si>
  <si>
    <t>THEFACESHOP METALLIC CUBE EYESHADOW 03 BLING POT</t>
  </si>
  <si>
    <t>fmgt.E메탈릭큐브아이섀도우04스파클링.21N</t>
  </si>
  <si>
    <t>THEFACESHOP METALLIC CUBE EYESHADOW 04 SPARKLING LOVE</t>
  </si>
  <si>
    <t>fmgt.E메탈릭큐브아이섀도우05더스티.21N</t>
  </si>
  <si>
    <t>THEFACESHOP METALLIC CUBE EYESHADOW 05 DUSTY COPPER</t>
  </si>
  <si>
    <t>예화담.천삼송이3종기획세트.19설</t>
  </si>
  <si>
    <t>YEHWADAM HEAVEN GRADE GINSENG REJUVENATING SET</t>
  </si>
  <si>
    <t>예화담.환생고화윤2종스페셜세트</t>
  </si>
  <si>
    <t>YEHWADAM HWANSAENGGO REJUVENATING RADIANCE SPECIAL SET</t>
  </si>
  <si>
    <t>예화담.환생고보윤3종프리미엄세트</t>
  </si>
  <si>
    <t>HSG Ultimate Rejuv. Premium Gift Set</t>
  </si>
  <si>
    <t>예화담.포맨2종스페셜세트.2020</t>
  </si>
  <si>
    <t>(SET)YEHWADAM SPECIAL GIFT SET FOR MEN</t>
  </si>
  <si>
    <t>예화담.(비건)마일드여성청결제.200ml.2020</t>
  </si>
  <si>
    <t>YEHWADAM  MILD VEGAN INTIMATE WASH</t>
  </si>
  <si>
    <t>예화담.제주목련순백수액.21R</t>
  </si>
  <si>
    <t>YEHWADAM JEJU MAGNOLIA PURE BRIGHTENING TONER</t>
  </si>
  <si>
    <t>예화담.제주목련순백유액.21R</t>
  </si>
  <si>
    <t>YEHWADAM JEJU MAGNOLIA PURE BRIGHTENING EMULSION</t>
  </si>
  <si>
    <t>예화담.제주목련순백에센스.21R</t>
  </si>
  <si>
    <t>YEHWADAM JEJU MAGNOLIA PURE BRIGHTENING SERUM</t>
  </si>
  <si>
    <t>예화담.제주목련순백크림.21R</t>
  </si>
  <si>
    <t>YEHWADAM JEJU MAGNOLIA PURE BRIGHTENING CREAM</t>
  </si>
  <si>
    <t>예화담.제주목련순백에센스세트.21R</t>
  </si>
  <si>
    <t>(SET)YEHWADAM JEJU MAGNOLIA PURE BRIGHTENING SERUM SPECIAL GIFT SET</t>
  </si>
  <si>
    <t>예화담.쑥딩수분크림150ML대용량조각보</t>
  </si>
  <si>
    <t>YEHWADAM ARTEMISIA SOOTHING MOISTURIZING CREAM 150</t>
  </si>
  <si>
    <t>예화담.환생고윤설기미크림기획세트</t>
  </si>
  <si>
    <t>(SET)YEHWADAM HWANSAENGGO SNOW GLOW DARK SPOT CORRECTING CREAM SPECIAL SET</t>
  </si>
  <si>
    <t>예화담.환생고보윤3종프리미엄세트.F</t>
  </si>
  <si>
    <t>YEHWADAM HWANSAENGGO ULTIMATE REJUVENATING PREMIUM GIFT SET</t>
  </si>
  <si>
    <t>예화담.환생고보윤크림기획세트.F</t>
  </si>
  <si>
    <t>예화담.포맨스킨.2020.F</t>
  </si>
  <si>
    <t>예화담.퍼스트트리트먼트에센스.F</t>
  </si>
  <si>
    <t>예화담.포맨로션.2020.F</t>
  </si>
  <si>
    <t>예화담.환생고화윤크림스페셜세트.F</t>
  </si>
  <si>
    <t>예화담.환생고화윤아이세럼.F</t>
  </si>
  <si>
    <t>예화담.매화생기수액.20R.F</t>
  </si>
  <si>
    <t>예화담.매화생기유액.20R.F</t>
  </si>
  <si>
    <t>예화담.매화생기에센스.20R.F</t>
  </si>
  <si>
    <t>예화담.매화생기크림.20R.F</t>
  </si>
  <si>
    <t>예화담.매화생기아이크림.20R.F</t>
  </si>
  <si>
    <t>예화담.환생고보윤수액.F</t>
  </si>
  <si>
    <t>예화담.환생고보윤유액.F</t>
  </si>
  <si>
    <t>예화담.환생고보윤진액.F</t>
  </si>
  <si>
    <t>예화담.환생고보윤2종세트.F</t>
  </si>
  <si>
    <t>예화담.환생고보윤아이크림.F</t>
  </si>
  <si>
    <t>예화담.매화생기2종세트.20R.F</t>
  </si>
  <si>
    <t>(SET)YEHWADAM PLUM FLOWER REVITALIZING SPECIAL DUO SET</t>
  </si>
  <si>
    <t>예화담.환생고화윤진액.F</t>
  </si>
  <si>
    <t>예화담.환생고화윤유액.F</t>
  </si>
  <si>
    <t>예화담.환생고화윤수액.F</t>
  </si>
  <si>
    <t>예화담.포맨2종스페셜세트.2020.F</t>
  </si>
  <si>
    <t>예화담.환생고화윤2종스페셜세트.F</t>
  </si>
  <si>
    <t>예화담.환생고앰플에센스런칭기획세트</t>
  </si>
  <si>
    <t>YEHWADAM HWANSAENGGO SERUM CONCENTRATE SPECIAL SET</t>
  </si>
  <si>
    <t>예화담.환생고진액선크림</t>
  </si>
  <si>
    <t>YEHWADAM HWANSAENGGO SERUM INFUSED SUN CREAM SPF50+ PA++++</t>
  </si>
  <si>
    <t>예화담.환생고보윤크림품격세트21</t>
  </si>
  <si>
    <t>YEHWADAM HWANSAENGGO ULTIMATE REJUVENATING CREAM SPECIAL SET_ Y21</t>
  </si>
  <si>
    <t>예화담.환생고보윤2종기획세트21</t>
  </si>
  <si>
    <t>YEHWADAM HWANSAENGGO ULTIMATE REJUVENATING SPECIAL SET_ Y21</t>
  </si>
  <si>
    <t>DR.BELMEUR CLARIFYING AFTER SPOT COVER PATCHES</t>
  </si>
  <si>
    <t>닥터벨머.CL.진정미스트</t>
  </si>
  <si>
    <t>DR.BELMEUR CLARIFYING SOOTHING MIST</t>
  </si>
  <si>
    <t>닥터벨머.CL.기초2종세트.2021</t>
  </si>
  <si>
    <t>(SET)DR.BELMEUR CLARIFYING SKINCARE SET</t>
  </si>
  <si>
    <t>닥터벨머.AC.약산성젤폼.2021</t>
  </si>
  <si>
    <t>DR.BELMEUR AMINO CLEAR PH-BALANCED FOAMING GEL CLEANSER</t>
  </si>
  <si>
    <t>닥터벨머.AC.아크네버블폼.2021</t>
  </si>
  <si>
    <t>DR.BELMEUR AMINO CLEAR BUBBLE FOAMING CLEANSER FOR ACLNE-PRONE SKIN</t>
  </si>
  <si>
    <t>닥터벨머.AC.아크네버블폼.리필기획</t>
  </si>
  <si>
    <t>DR.BELMEUR AMINO CLEAR BUBBLE FOAMING CLEANSER GIFT SET FOR ACLNE-PRONE SKIN</t>
  </si>
  <si>
    <t>닥터벨머.AC.아크네버블필링</t>
  </si>
  <si>
    <t>DR.BELMEUR AMINO CLEAR BUBBLE PEELING EXFOLIANT FOR ACNE-PRONE SKIN</t>
  </si>
  <si>
    <t>닥터벨머.AC.아크네버블필링.폼45기획</t>
  </si>
  <si>
    <t>DR.BELMEUR AMINO CLEAR BUBBLE PEELING EXFOLIANT GIFT SET FOR ACNE-PRONE SKIN</t>
  </si>
  <si>
    <t>닥터벨머.리얼카밍마스크.겨울알로에</t>
  </si>
  <si>
    <t>DR.BELMEUR REAL CALMING FACE MASK - WINTER ALOE</t>
  </si>
  <si>
    <t>닥터벨머.리얼카밍마스크.여름쑥</t>
  </si>
  <si>
    <t>DR.BELMEUR REAL CALMING FACE MASK - SUMMER MUGWORT</t>
  </si>
  <si>
    <t>닥터벨머.리얼카밍마스크.가을헴프씨드</t>
  </si>
  <si>
    <t>DR.BELMEUR REAL CALMING FACE MASK - AUTUMN HEMP SEED</t>
  </si>
  <si>
    <t>닥터벨머.더마콜라겐아이패치</t>
  </si>
  <si>
    <t>DR.BELMEUR DERMA COLLAGEN EYE PATCHES</t>
  </si>
  <si>
    <t>닥터벨머.더마콜라겐넥패치</t>
  </si>
  <si>
    <t>DR.BELMEUR DERMA COLLAGEN NECK PATCH</t>
  </si>
  <si>
    <t>닥터벨머.시카펩타이트앰플.2G</t>
  </si>
  <si>
    <t>DR.BELMEUR ADVANCED CICA PEPTITE AMPOULE</t>
  </si>
  <si>
    <t>닥터벨머.시카펩타이트앰플.2G.기획세트</t>
  </si>
  <si>
    <t>(SET)DR.BELMEUR ADVANCED CICA PEPTITE AMPOULE SPECIAL SET</t>
  </si>
  <si>
    <t>닥터벨머.마일드더마.아크네바디워시500ML</t>
  </si>
  <si>
    <t>DR.BELMEUR MILD DERMA BODY WASH FOR ACNE-PRONE SKIN</t>
  </si>
  <si>
    <t>닥터벨머.AD.시카아이크림.F</t>
  </si>
  <si>
    <t>닥터벨머.DR.토너.F</t>
  </si>
  <si>
    <t>닥터벨머.DR.모이스처라이저.F</t>
  </si>
  <si>
    <t>닥터벨머.CL.토너.F</t>
  </si>
  <si>
    <t>닥터벨머.CL.모이스처라이저.F</t>
  </si>
  <si>
    <t>닥터벨머.마룰라오일 99.8.F</t>
  </si>
  <si>
    <t>닥터벨머.비타세린톤결세럼45ML.F</t>
  </si>
  <si>
    <t>닥터벨머.레드프로레티놀세럼.50ML.F</t>
  </si>
  <si>
    <t>닥터벨머.AD시카리커버리크림100ML.F</t>
  </si>
  <si>
    <t>닥터벨머.CL.밸런싱워터크림.F</t>
  </si>
  <si>
    <t>닥터벨머.CF.마일드로션.F</t>
  </si>
  <si>
    <t>닥터벨머.CF.마일드스킨.F</t>
  </si>
  <si>
    <t>닥터벨머.UV더마.무기자차선크림.F</t>
  </si>
  <si>
    <t>닥터벨머.어드밴스드.시카수분크림60ML.F</t>
  </si>
  <si>
    <t>닥터벨머.어드밴스드.시카수분크림.F</t>
  </si>
  <si>
    <t>닥터벨머.어드밴스드.시카에멀전.F</t>
  </si>
  <si>
    <t>닥터벨머.어드밴스드.시카토너.F</t>
  </si>
  <si>
    <t>닥터벨머.AD.시카리커버리크림60ML.F</t>
  </si>
  <si>
    <t>닥터벨머.어드밴스드.시카리커버리크림.F</t>
  </si>
  <si>
    <t>닥터벨머.클래리파잉.스팟진정앰플.F</t>
  </si>
  <si>
    <t>닥터벨머.시카2종.N.150+150+31+31+10.F</t>
  </si>
  <si>
    <t>DR BELMEUR ADVANCED CICA SKINCARE SET</t>
  </si>
  <si>
    <t>닥터벨머.UV더마.논코메도선크림.F</t>
  </si>
  <si>
    <t>석류엔콜라겐.2종스페셜세트.2016</t>
  </si>
  <si>
    <t>(SET)POMEGRANATE &amp; COLLAGEN SKINCARE_2PC</t>
  </si>
  <si>
    <t>더테라피.항노화2종세트.오일블렌딩크림10</t>
  </si>
  <si>
    <t>(SET) THE THERAPY SPECIAL GIFT SET</t>
  </si>
  <si>
    <t>더테라피.수분블렌딩크림스페셜세트.2018</t>
  </si>
  <si>
    <t>THE THERAPY ROYAL-MADE MOISTURE BLENDING CREAM SET</t>
  </si>
  <si>
    <t>더테라피.수분항노화2종세트</t>
  </si>
  <si>
    <t>THE THHRAPY MOISTURE SPECIAL SET</t>
  </si>
  <si>
    <t>WHITE SEED EXFOLIATING CLEANSING FOAM(GZ)</t>
  </si>
  <si>
    <t>THEFACESHOP SMART PEELING MILD PAPAYA(GZ)</t>
  </si>
  <si>
    <t>네오클래식옴므M.블랙에센셜80토너</t>
  </si>
  <si>
    <t>NEO CLASSIC HOMME BLACK ESSENTIAL 80 TONER</t>
  </si>
  <si>
    <t>네오클래식옴므M.블랙에센셜80에멀젼</t>
  </si>
  <si>
    <t>NEO CLASSIC HOMME BLACK ESSENTIAL 80 EMULSION</t>
  </si>
  <si>
    <t>카렌듈라에센셜.모이스처세럼.2020</t>
  </si>
  <si>
    <t>CALENDULA ESSENTIAL MOISTURE SERUM</t>
  </si>
  <si>
    <t>알로에후레쉬수딩미스트.2021</t>
  </si>
  <si>
    <t>씨드.화이트씨드.엑스폴리에이팅폼.2021</t>
  </si>
  <si>
    <t>라이스세라마이드.배리어크림50ML</t>
  </si>
  <si>
    <t>RICE CERAMIDE BARRIER CREAM 50ML</t>
  </si>
  <si>
    <t>더젠틀포맨.안티에이징올인원2종세트.2021</t>
  </si>
  <si>
    <t>THE GENTLE FOR MEN TONER &amp; ALL-IN-ONE SERUM ANTI-AGING SKINCARE SET</t>
  </si>
  <si>
    <t>클렌징.제주화산토.안티더스트모공폼300ML</t>
  </si>
  <si>
    <t>THEFACESHOP JEJU VOLCANIC LAVA ANTI DUST PORE CLEANSING FOAM 300ML</t>
  </si>
  <si>
    <t>갈아만든.차콜마스크시트.2021</t>
  </si>
  <si>
    <t>THEFACESHOP Real Nature Charcoal Face Mask</t>
  </si>
  <si>
    <t>G.더솔루션더블업.수분마스크시트</t>
  </si>
  <si>
    <t>THE SOLUTION DOUBLE-UP HYDRATING FACE MASK(GZ)</t>
  </si>
  <si>
    <t>G.더솔루션더블업.보습마스크시트</t>
  </si>
  <si>
    <t>THE SOLUTION DOUBLE-UP MOISTURIZING FACE MASK(GZ)</t>
  </si>
  <si>
    <t>G.더솔루션더블업.미백마스크시트</t>
  </si>
  <si>
    <t>THE SOLUTION DOUBLE-UP BRIGHTENING FACE MASK(GZ)</t>
  </si>
  <si>
    <t>G.더솔루션더블업.탄력마스크시트</t>
  </si>
  <si>
    <t>THE SOLUTION DOUBLE-UP FIRMING FACE MASK(GZ)</t>
  </si>
  <si>
    <t>G.더솔루션더블업.영양마스크시트</t>
  </si>
  <si>
    <t>THE SOLUTION DOUBLE-UP NOURISHING FACE MASK(GZ)</t>
  </si>
  <si>
    <t>G.더솔루션더블업.진정마스크시트</t>
  </si>
  <si>
    <t>THE SOLUTION DOUBLE-UP SOOTHING FACE MASK(GZ)</t>
  </si>
  <si>
    <t>G.더솔루션더블업.모공마스크시트</t>
  </si>
  <si>
    <t>THE SOLUTION DOUBLE-UP PORE CARE FACE MASK(GZ)</t>
  </si>
  <si>
    <t>신선한제주알로에수딩젤.튜브형</t>
  </si>
  <si>
    <t>JEJU ALOE FRESH SOOTHING GEL (TUBE)</t>
  </si>
  <si>
    <t>ST.5분스피디새치컬러크림.흑색.2017</t>
  </si>
  <si>
    <t>STYLIST 5 MINUTES SPEEDY HAIR COLOR CREAM BLACK 2017</t>
  </si>
  <si>
    <t>ST.5분스피디새치컬러크림.자연갈색.2017</t>
  </si>
  <si>
    <t>STYLIST 5 MINUTES SPEEDY HAIR COLOR CREAM BROWN 2017</t>
  </si>
  <si>
    <t>ST.실키헤어블리치.2017</t>
  </si>
  <si>
    <t>STYLIST SILKY HAIR BLEACH 2017</t>
  </si>
  <si>
    <t>ST.실키HC크림.흑갈색.2018</t>
  </si>
  <si>
    <t>SILKY HAIR COLOR CREAM BLACK BROWN</t>
  </si>
  <si>
    <t>ST.실키HC크림.자연갈색.2018</t>
  </si>
  <si>
    <t>SILKY HAIR COLOR CREAM NATURAL BOWN</t>
  </si>
  <si>
    <t>ST.실키HC크림.황금빛밝은갈색.2018</t>
  </si>
  <si>
    <t>Silky Hair Color Cream Golden BLONDE</t>
  </si>
  <si>
    <t>ST.실키HC크림.오렌지빛갈색.2018</t>
  </si>
  <si>
    <t>Silky Hair Color Cream Orange BROWN</t>
  </si>
  <si>
    <t>ST.실키HC크림.와인빛갈색.2018</t>
  </si>
  <si>
    <t>SILKY HAIR COLOR CREAM WINE BROWN</t>
  </si>
  <si>
    <t>ST.실키HC크림.커피우유빛갈색.2018</t>
  </si>
  <si>
    <t>SILKY HAIR COLOR CREAM COFFEE BROWN</t>
  </si>
  <si>
    <t>ST.실키HC크림.초콜릿빛갈색.2018</t>
  </si>
  <si>
    <t>SILKY HAIR COLOR CREAM CHOCO BROWN</t>
  </si>
  <si>
    <t>ES.스타일업.헤어젤</t>
  </si>
  <si>
    <t>ESSENTIAL Style Up Hair Gel</t>
  </si>
  <si>
    <t>ST.5분스피디새치컬러크림.밝은갈색.2019</t>
  </si>
  <si>
    <t>STYLIST 5M SPEEDY HAIR COLOR CREAM 5S LIGHT BROWN</t>
  </si>
  <si>
    <t>THEFACESHOP ALL OVER PERFUMED MIST 01 SECRET BLOOM(GZ)</t>
  </si>
  <si>
    <t>THEFACESHOP ALL OVER PERFUMED MIST 02 BABY MUSK(GZ)</t>
  </si>
  <si>
    <t>THEFACESHOP ALL OVER PERFUMED MIST 03 ONE LOVE(GZ)</t>
  </si>
  <si>
    <t>THEFACESHOP MILK &amp; SHEA BUTTER RICH BODY CREAM(GZ)</t>
  </si>
  <si>
    <t>THEFACESHOP NATURE GARDEN FRESH CITRUS PERFUMED BODY MIST(GZ)</t>
  </si>
  <si>
    <t>THEFACESHOP NATURE GARDEN ROMANTIC JASMINE PERFUMED BODY MIST(GZ)</t>
  </si>
  <si>
    <t>THEFACESHOP NATURE GARDEN SWEETY SWEET PEA PERFUMED BODY MIST(GZ)</t>
  </si>
  <si>
    <t>THEFACESHOP NATURE GARDEN ANEMONE BREEZE PERFUMED BODY MIST(GZ)</t>
  </si>
  <si>
    <t>시어버터.핸드&amp;풋토탈트리트먼트.N</t>
  </si>
  <si>
    <t>THEFACESHOP SHEA BUTTER HAND &amp; FOOT TOTAL TREATMENT(GZ)</t>
  </si>
  <si>
    <t>보들보들때필링.N</t>
  </si>
  <si>
    <t>SMOOTH BODY PEEL(GZ)</t>
  </si>
  <si>
    <t>THEFACESHOP PERFUME SEED RICH CREAMY SHOWER GEL(GZ)</t>
  </si>
  <si>
    <t>신선한제주알로에수딩젤.튜브형.N</t>
  </si>
  <si>
    <t>THEFACESHOP JEJU ALOE FRESH SOOTHING GEL(GZ)</t>
  </si>
  <si>
    <t>향수.소울.프로미스링.2020</t>
  </si>
  <si>
    <t>SOUL PROMISE RING(GZ)</t>
  </si>
  <si>
    <t>향수.소울에센셜포맨.2020</t>
  </si>
  <si>
    <t>SOUL ESSENTIAL FOR MEN(GZ)</t>
  </si>
  <si>
    <t>ST.5분스피디새치컬러크림.와인빛갈색</t>
  </si>
  <si>
    <t>STYLIST 5M SPEEDY HAIR COLOR CREAM</t>
  </si>
  <si>
    <t>향수.퍼퓸드람므.스윗카시스.2021</t>
  </si>
  <si>
    <t>PARFUM DE L'AME SWEET CASSIS(GZ)</t>
  </si>
  <si>
    <t>ES.데미지케어.LPP트리트먼트</t>
  </si>
  <si>
    <t>THEFACESHOP ESSENTIAL DAMAGE CARE LPP HAIR TREATMENT</t>
  </si>
  <si>
    <t>바디.퍼퓸씨드.캡슐바디워시.2021</t>
  </si>
  <si>
    <t>바디.퍼퓸씨드.벨벳바디밀크.2021</t>
  </si>
  <si>
    <t>THEFACESHOP PERFUME SEED VELVEET BODY MILK(GZ)</t>
  </si>
  <si>
    <t>바디.퍼퓸씨드.리치크림샤워.2021</t>
  </si>
  <si>
    <t>바디.퍼퓸씨드.리치바디밀크.2021</t>
  </si>
  <si>
    <t>THEFACESHOP PERFUME SEED RICH BODY MILK(GZ)</t>
  </si>
  <si>
    <t>바디.퍼퓸씨드.로즈바디미스트.2021</t>
  </si>
  <si>
    <t>THEFACESHOP PERFUME SEED ROSE BODY MIST(GZ)</t>
  </si>
  <si>
    <t>바디.퍼퓸씨드.리치바디오일.2021</t>
  </si>
  <si>
    <t>PERFUME SEED RICH BODY OIL</t>
  </si>
  <si>
    <t>ES.데미지케어.헤어세럼</t>
  </si>
  <si>
    <t>THEFACESHOP ESSENTIAL DAMAGE CARE HAIR SERUM</t>
  </si>
  <si>
    <t>ES.데미지케어.LPP샴푸</t>
  </si>
  <si>
    <t>THEFACESHOP ESSENTIAL DAMAGE CARE LPP SHAMPOO</t>
  </si>
  <si>
    <t>증.예화담.환생고윤설기미크림.1.5ML샤섀</t>
  </si>
  <si>
    <t>(S) YEHWADAM HWANSAENGGO SNOW GLOW DARK SPOT CORRECTING CREAM 1.5ML</t>
  </si>
  <si>
    <t>증.예화담.환생고화윤수액.5ML.F</t>
  </si>
  <si>
    <t>증.예화담.환생고화윤유액.5ML.F</t>
  </si>
  <si>
    <t>증.예화담.환생고화윤진액.1.5ML샤셰.F</t>
  </si>
  <si>
    <t>증.예화담.환생고화윤크림.1.5ML샤셰.F</t>
  </si>
  <si>
    <t>판.예화담.환생고보윤5종키트.F</t>
  </si>
  <si>
    <t>판.예화담.환생고화윤4종스페셜키트.F</t>
  </si>
  <si>
    <t>증.예화담.매화생기에센스1.5ML샤섀.F</t>
  </si>
  <si>
    <t>증.예화담.매화생기크림1.5ML샤섀.F</t>
  </si>
  <si>
    <t>판.예화담.매화생기에센스25ML.F</t>
  </si>
  <si>
    <t>판.예화담.매화생기4종스페셜키트.F</t>
  </si>
  <si>
    <t>증.예화담.환생고보윤수액.5ML.F</t>
  </si>
  <si>
    <t>증.예화담.환생고보윤유액.5ML.F</t>
  </si>
  <si>
    <t>증.예화담.환생고보윤진액.1.5ML샤셰.F</t>
  </si>
  <si>
    <t>증.예화담.환생고보윤크림.1.5ML샤셰.F</t>
  </si>
  <si>
    <t>증.예화담.환생고보윤아이크림.1.2ML샤셰.F</t>
  </si>
  <si>
    <t>판.예화담.환생고앰플에센스15ML튜브</t>
  </si>
  <si>
    <t>(GWP)YEHWADAM HWANSAENGGO SERUM CONCENTRATE 15ML</t>
  </si>
  <si>
    <t>증.예화담환생고앰플에센스1.5ML샤섀</t>
  </si>
  <si>
    <t>(S)YEHWADAM HWANSAENGGO 1.5ML</t>
  </si>
  <si>
    <t>증.닥터벨머.AD.시카리커버리크림1.2ML</t>
  </si>
  <si>
    <t>(SAMPLE) DR.BELMEUR ADVANCED CICA RECOVERY CREAM (1.2ML)</t>
  </si>
  <si>
    <t>증.닥터벨머.비타세린세럼.1.2ml.샤섀.2020</t>
  </si>
  <si>
    <t>(SAMPLE)DR BELMEUR VITA SERINE TONE SMOOTHING SERUM 1.2ML</t>
  </si>
  <si>
    <t>증.닥터벨머시카앰플.2G.1.2ML.샤섀</t>
  </si>
  <si>
    <t>(SAMPLE)DR.BELMEUR ADVANCED CICA PEPTITE AMPOULE 1.2ML</t>
  </si>
  <si>
    <t>판.닥터벨머시카앰플.2G.15ML.TUBE</t>
  </si>
  <si>
    <t>DR.BELMEUR ADVANCED CICA PEPTITE AMPOULE 15ML</t>
  </si>
  <si>
    <t>증.닥터벨머.비타세린세럼.1.2ML.샤섀.F</t>
  </si>
  <si>
    <t>증.닥터벨머.레드프로레티놀세럼.1.2ML.F</t>
  </si>
  <si>
    <t>증.닥터벨머.AD.시카수분크림1.2ML.F</t>
  </si>
  <si>
    <t>증.닥터벨머.어드밴스드.시카에멀전6ML.F</t>
  </si>
  <si>
    <t>증.닥터벨머.어드밴스드.시카토너6ML.F</t>
  </si>
  <si>
    <t>증.닥터벨머.AD.시카리커버리크림1.2ML.F</t>
  </si>
  <si>
    <t>판.닥터벨머.AD시카핸드크림20ML</t>
  </si>
  <si>
    <t>(GWP)DR.BELMEUR ADVANCED CICA RECOVERY HAND CREAM 20ML</t>
  </si>
  <si>
    <t>증.더테라피.에센셜토닉트리트먼트5ML</t>
  </si>
  <si>
    <t>(SAMPLE) THE THERAPY ESSENTIAL TONIC TREATMENT (5ML)</t>
  </si>
  <si>
    <t>증.더테라피.에센셜포뮬러에멀젼5ML</t>
  </si>
  <si>
    <t>(SAMPLE) THE THERAPY FORMULA EMULSION (5ML)</t>
  </si>
  <si>
    <t>증.더블랙밤스킨.5ML</t>
  </si>
  <si>
    <t>(SAMPLE) THE BLACK BOMB TONER (5ML)</t>
  </si>
  <si>
    <t>증.더블랙밤로션.5ML</t>
  </si>
  <si>
    <t>(SAMPLE) THE BLACK BOMB EMULSION (5ML)</t>
  </si>
  <si>
    <t>판.미감수브라이트.페이셜클렌징폼.150AVON</t>
  </si>
  <si>
    <t>(GWP)RICE WATER BRIGHT FACIAL FOAMING CLEANSER 150ml (GZ)</t>
  </si>
  <si>
    <t>증.제주화산토.안티더스트모공폼70ML</t>
  </si>
  <si>
    <t>JEJUVOLCANICLAVA ANTI-DUST PORE-CLEANSING</t>
  </si>
  <si>
    <t>증.클렌징.제주화산토.안티더스트모공폼1.5</t>
  </si>
  <si>
    <t>(Sample)THEFACESHOP JEJU VOLCANIC LAVA ANTI DUST PORE CLEANSING FOAM 2020</t>
  </si>
  <si>
    <t>MISSHA MODERN SHADOW [ITALPRISM] (NO.14/ROSE POMPOM)</t>
  </si>
  <si>
    <t>MISSHA MODERN SHADOW (MBR05/CHOCOLATE BONGBONG)</t>
  </si>
  <si>
    <t>1.6~2.2g</t>
  </si>
  <si>
    <t>MISSHA MODERN SHADOW (GBE02/CRYSTAL RAIN)</t>
  </si>
  <si>
    <t>MISSHA MODERN SHADOW (GCR02/ITALIAN GARDEN)</t>
  </si>
  <si>
    <t>MISSHA MODERN SHADOW (MCR04/PEACH MODE)</t>
  </si>
  <si>
    <t>MISSHA MODERN SHADOW (GPK03/STRAWBERRY HEAVEN)</t>
  </si>
  <si>
    <t>MISSHA MODERN SHADOW (MCR03/GINGER POUND)</t>
  </si>
  <si>
    <t>MISSHA MODERN SHADOW (MPK04/LONDON EYE)</t>
  </si>
  <si>
    <t>MISSHA TRIPLE SHADOW (NO.10/ORIENTAL PINK)</t>
  </si>
  <si>
    <t>MISSHA TRIPLE SHADOW (NO.9/CORAL SPRING)</t>
  </si>
  <si>
    <t>MISSHA TRIPLE BROW PENCIL (CHOCO BROWN)</t>
  </si>
  <si>
    <t>0.22g/0.5g</t>
  </si>
  <si>
    <t>MISSHA TRIPLE BROW PENCIL (NATURAL BROWN)</t>
  </si>
  <si>
    <t>MISSHA TRIPLE BROW PENCIL (GRAY BROWN)</t>
  </si>
  <si>
    <t>MISSHA PURE SOURCE POCKET PACK (LEMON)</t>
  </si>
  <si>
    <t>MISSHA PURE SOURCE POCKET PACK (SHEA BUTTER)</t>
  </si>
  <si>
    <t>MISSHA PURE SOURCE POCKET PACK (TEA TREE)</t>
  </si>
  <si>
    <t>MISSHA PURE SOURCE POCKET PACK (GREEN TEA)</t>
  </si>
  <si>
    <t>MISSHA PURE SOURCE POCKET PACK (PEARL)</t>
  </si>
  <si>
    <t>MISSHA PURE SOURCE POCKET PACK (HONEY)</t>
  </si>
  <si>
    <t>MISSHA PURE SOURCE POCKET PACK (ALOE)</t>
  </si>
  <si>
    <t>MISSHA MODERN SHADOW (MPK06/ROSY LATTE)</t>
  </si>
  <si>
    <t>MISSHA MODERN SHADOW (MCR06/GRAPEFRUIT BEER)</t>
  </si>
  <si>
    <t>MISSHA MEGA VOLUME MASCARA #CURL VOLUME</t>
  </si>
  <si>
    <t>MISSHA MEGA VOLUME MASCARA #LONG VOLUME</t>
  </si>
  <si>
    <t>MISSHA MEGA VOLUME MASCARA (DEEP VOLUME)</t>
  </si>
  <si>
    <t>MISSHA MODERN SHADOW (GRD02/TULIP FESTIVAL)</t>
  </si>
  <si>
    <t>1.6g~2.2g</t>
  </si>
  <si>
    <t>미샤모던섀도우GBR06초코츄러스</t>
  </si>
  <si>
    <t>MISSHA MODERN SHADOW (GBR06/CHOCO CHURROS)</t>
  </si>
  <si>
    <t>MISSHA MODERN SHADOW (MBR06/HONEY HUG)</t>
  </si>
  <si>
    <t>미샤모던섀도우SBR05아몬드파이</t>
  </si>
  <si>
    <t>MISSHA MODERN SHADOW (SBR05)</t>
  </si>
  <si>
    <t>미샤모던섀도우SBR04샌드글래스</t>
  </si>
  <si>
    <t>MISSHA MODERN SHADOW (SBR04)</t>
  </si>
  <si>
    <t>MISSHA MODERN SHADOW (MPK03)</t>
  </si>
  <si>
    <t>MISSHA TRIPLE SHADOW (NO.8/ORANGE PARADE)</t>
  </si>
  <si>
    <t>MISSHA TRIPLE SHADOW (NO.7/SAND WAVE)</t>
  </si>
  <si>
    <t>MISSHA TRIPLE SHADOW (NO.6/MARSALA RED)</t>
  </si>
  <si>
    <t>MISSHA TRIPLE SHADOW (NO.5/VINTAGE PLUM)</t>
  </si>
  <si>
    <t>MISSHA TRIPLE SHADOW (NO.4/CHOCOLATE BROWN)</t>
  </si>
  <si>
    <t>MISSHA TRIPLE SHADOW (NO.3/MOCHA BEIGE)</t>
  </si>
  <si>
    <t>MISSHA TRIPLE SHADOW (NO.1/BROWNY PINK)</t>
  </si>
  <si>
    <t>MISSHA MODERN SHADOW (GBR01)</t>
  </si>
  <si>
    <t>MISSHA MODERN SHADOW (GBE01)</t>
  </si>
  <si>
    <t>MISSHA MODERN SHADOW (SCR01)</t>
  </si>
  <si>
    <t>MISSHA MODERN SHADOW (SBE01)</t>
  </si>
  <si>
    <t>MISSHA MODERN SHADOW (CGL01)</t>
  </si>
  <si>
    <t>MISSHA MODERN SHADOW (CPK01)</t>
  </si>
  <si>
    <t>MISSHA MODERN SHADOW (CBE01)</t>
  </si>
  <si>
    <t>MISSHA MODERN SHADOW (MBK01)</t>
  </si>
  <si>
    <t>MISSHA MODERN SHADOW (MBR04)</t>
  </si>
  <si>
    <t>MISSHA MODERN SHADOW (MBR03)</t>
  </si>
  <si>
    <t>MISSHA MODERN SHADOW (MBR02)</t>
  </si>
  <si>
    <t>MISSHA MODERN SHADOW (MCR02)</t>
  </si>
  <si>
    <t>MISSHA MODERN SHADOW (MBR01)</t>
  </si>
  <si>
    <t>MISSHA MODERN SHADOW (MCR01)</t>
  </si>
  <si>
    <t>MISSHA MODERN SHADOW (MBE01)</t>
  </si>
  <si>
    <t>MISSHA RAVOIR EAU DE PARFUM -1620 IN AMSTERDAM-</t>
  </si>
  <si>
    <t>15g,22g,1.5g</t>
  </si>
  <si>
    <t>MISSHA VIVID FIX MARKER PEN LINER (DEEP BROWN)</t>
  </si>
  <si>
    <t>MISSHA VIVID FIX MARKER PEN LINER (DEEP BLACK)</t>
  </si>
  <si>
    <t>MISSHA NATURAL FIX BRUSH PEN LINER (BROWN)</t>
  </si>
  <si>
    <t>MISSHA NATURAL FIX BRUSH PEN LINER (BLACK)</t>
  </si>
  <si>
    <t>MISA YEI HYUN SKIN CARE SET</t>
  </si>
  <si>
    <t>140ml
140ml
50ml
30ml
30ml</t>
  </si>
  <si>
    <t>MISSHA SPEEDY SOLUTION LIFTING PATCH</t>
  </si>
  <si>
    <t>8sheets</t>
  </si>
  <si>
    <t>2ea</t>
  </si>
  <si>
    <t>MISA YEI HYUN CREAM</t>
  </si>
  <si>
    <t>MISA YEI HYUN ESSENCE</t>
  </si>
  <si>
    <t>MISA YEI HYUN TONER</t>
  </si>
  <si>
    <t>(R) MISA YEI HYUN EYE CREAM</t>
  </si>
  <si>
    <t>(R) MISA YEI HYUN EMULSION</t>
  </si>
  <si>
    <t>MISSHA SMUDGEPROOF WOOD BROW PENCIL (RED BROWN)</t>
  </si>
  <si>
    <t>3.5*90mm</t>
  </si>
  <si>
    <t>MISSHA SMUDGEPROOF WOOD BROW PENCIL (LIGHT BROWN)</t>
  </si>
  <si>
    <t>MISSHA SMUDGEPROOF WOOD BROW PENCIL (GRAY BROWN)</t>
  </si>
  <si>
    <t>MISSHA SMUDGEPROOF WOOD BROW PENCIL (BLACK)</t>
  </si>
  <si>
    <t>MISSHA SMUDGEPROOF WOOD BROW PENCIL (BROWN)</t>
  </si>
  <si>
    <t>MISSHA SMUDGEPROOF WOOD BROW PENCIL (DARK BROWN)</t>
  </si>
  <si>
    <t>MISA CHO GONG JIN ESSENCE</t>
  </si>
  <si>
    <t>MISA GEUM SUL VITALIZING EYE CREAM</t>
  </si>
  <si>
    <t>MISA YEI HYUN CLEANSING FOAM</t>
  </si>
  <si>
    <t>MISA YEI HYUN CLEANSING CREAM</t>
  </si>
  <si>
    <t>MISSHA REAL SOLUTION TENCEL SHEET MASK [SOOTHING]</t>
  </si>
  <si>
    <t>리얼솔루션텐셀시트마스크_주름개선</t>
  </si>
  <si>
    <t>MISSHA REAL SOLUTION TENCEL SHEET MASK [WRINKLE CARING]</t>
  </si>
  <si>
    <t>미샤라브와오드퍼퓸-1780in파리</t>
  </si>
  <si>
    <t>MISSHA RAVOIR EAU DE PARFUM -1960 IN PARIS-</t>
  </si>
  <si>
    <t>MISSHA SILKY LASTING LIP PENCIL (PP01/ROYAL CARPET)</t>
  </si>
  <si>
    <t>0.25g</t>
  </si>
  <si>
    <t>MISSHA SILKY LASTING LIP PENCIL (BR01/COFFEE BERRY)</t>
  </si>
  <si>
    <t>MISSHA SILKY LASTING LIP PENCIL (PK01/ANGEL CHEEKS)</t>
  </si>
  <si>
    <t>MISSHA SILKY LASTING LIP PENCIL (CR01/LOST GIRL)</t>
  </si>
  <si>
    <t>미샤실키래스팅립펜슬#OR01건파이어</t>
  </si>
  <si>
    <t>MISSHA SILKY LASTING LIP PENCIL (OR01/GUN FIRE)</t>
  </si>
  <si>
    <t>MISSHA OVER LENGTHENING MASCARA (WAVE LASH)</t>
  </si>
  <si>
    <t>MISSHA OVER LENGTHENING MASCARA (BLOOM LASH)</t>
  </si>
  <si>
    <t>MISSHA 7 DAYS TINTED EYEBROW (SINOPIA BROWN)</t>
  </si>
  <si>
    <t>MISSHA 7 DAYS TINTED EYEBROW (MAROON BROWN)</t>
  </si>
  <si>
    <t>MISSHA PERFECT CLEAN HANDS</t>
  </si>
  <si>
    <t>(교체용)미사금설기윤비비케익23호</t>
  </si>
  <si>
    <t>MISA GEUM SUL VITALIZING BB CAKE SPF40/PA++ [NO.23] (REFILL)</t>
  </si>
  <si>
    <t>(교체용)미사금설기윤비비케익21호</t>
  </si>
  <si>
    <t>MISA GEUM SUL VITALIZING BB CAKE SPF40/PA++ [NO.21] (REFILL)</t>
  </si>
  <si>
    <t>23g</t>
  </si>
  <si>
    <t>MISA GEUM SUL VITALIZING BB CAKE SPF40/PA++ [NO.23]</t>
  </si>
  <si>
    <t>MISA GEUM SUL VITALIZING BB CAKE SPF40/PA++ [NO.21]</t>
  </si>
  <si>
    <t>MISA GEUM SUL FIRST ESSENCE BOOSTER (100ML) 2016</t>
  </si>
  <si>
    <t>미사초보양비비크림23호(차분한빛)</t>
  </si>
  <si>
    <t>MISA CHO BO YANG BB CREAM SPF30/PA++ [NO.23]</t>
  </si>
  <si>
    <t>미사초보양비비크림21호(은은한빛)</t>
  </si>
  <si>
    <t>MISA CHO BO YANG BB CREAM SPF30/PA++ [NO.21]</t>
  </si>
  <si>
    <t>MISSHA TIME REVOLUTION IMMORTAL YOUTH CREAM (50ML)</t>
  </si>
  <si>
    <t>[신규]M 시그너처 리얼컴플릿 비비크림(23호)</t>
  </si>
  <si>
    <t>MISSHA M SIGNATURE REAL COMPLETE BB CREAM SPF25/PA++ (NO.23/NATURAL YELLOW BEIGE) 45G</t>
  </si>
  <si>
    <t>45g</t>
  </si>
  <si>
    <t>[신규]M 시그너처 리얼컴플릿 비비크림(21호)</t>
  </si>
  <si>
    <t>MISSHA M SIGNATURE REAL COMPLETE BB CREAM SPF25/PA++ (NO.21/LIGHT PINK BEIGE) 45G</t>
  </si>
  <si>
    <t>MISSHA 7 DAYS TINTED EYEBROW (SEPIA BROWN)</t>
  </si>
  <si>
    <t>미샤시카딘센텔라그린선밀크(SPF50+/PA++++)</t>
  </si>
  <si>
    <t>MISSHA CICADIN CENTELLA GREEN SUN MILK</t>
  </si>
  <si>
    <t xml:space="preserve">MISSHA  CHO GONG JIN SOSAENG 3 PIECE SPECIAL SET
</t>
  </si>
  <si>
    <t xml:space="preserve">MISSHA  CHO GONG JIN SOSAENG 2 PIECE SPECIAL SET
</t>
  </si>
  <si>
    <t xml:space="preserve">CHOGONGJIN SOSAENG PURIFYING MASSAGE CREAM
</t>
  </si>
  <si>
    <t xml:space="preserve">MISSHA  CHO GONG JIN SOSAENG SILK MASK
</t>
  </si>
  <si>
    <t xml:space="preserve">MISSHA  CHO GONG JIN SOSAENG EYE CREAM
</t>
  </si>
  <si>
    <t xml:space="preserve">MISSHA  CHO GONG JIN SOSAENG CREAM
</t>
  </si>
  <si>
    <t xml:space="preserve">MISSHA  CHO GONG JIN SOSAENG SERUM
</t>
  </si>
  <si>
    <t xml:space="preserve">MISSHA  CHO GONG JIN SOSAENG EMULSION
</t>
  </si>
  <si>
    <t xml:space="preserve">MISSHA  CHO GONG JIN SOSAENG TONER
</t>
  </si>
  <si>
    <t>MISSHA MEN'S CURE ALL DAY NATURAL FIT BB CREAM(DARK BEIGE)</t>
  </si>
  <si>
    <t>MISSHA MEN'S CURE ALL DAY NATURAL FIT BB CREAM(NATURAL BEIGE)</t>
  </si>
  <si>
    <t>13.5g</t>
  </si>
  <si>
    <t>TIME REVOLUTION RED ALGAE O2 BUBBLE CLEANSER</t>
  </si>
  <si>
    <t>CHOGONGJIN YOUNGAN SPECIAL SET(3 PIECE)</t>
  </si>
  <si>
    <t>TONER 150ml
LOTION125ml
PREMIUM CREAM 60ml
TONER 30m
LOTION 30ml 
AMPOULE 7ml
PREMIUM CREAM 10ml</t>
  </si>
  <si>
    <t>CHOGONGJIN YOUNGAN SPECIAL SET(2 PIECE)</t>
  </si>
  <si>
    <t>TONER 150ml
LOTION125ml
TONER 30m
LOTION 30ml 
AMPOULE 7ml</t>
  </si>
  <si>
    <t>24K COLLAGEN HYDROGEL EYE PATCHES</t>
  </si>
  <si>
    <t>60pc</t>
  </si>
  <si>
    <t>CHOGONGJIN  YOUNGAN  PREMIUM CREAM</t>
  </si>
  <si>
    <t>CHOGONGJIN  YOUNGAN  MASK</t>
  </si>
  <si>
    <t>CHOGONGJIN YOUNGAN AMPOULE</t>
  </si>
  <si>
    <t>CHOGONGJIN YOUNGAN EMULSION</t>
  </si>
  <si>
    <t>CHOGONGJIN YOUNGAN TONER</t>
  </si>
  <si>
    <t>CHOGONGJIN SULBON BRIGHTENING SUNSCREEN</t>
  </si>
  <si>
    <t>CHOGONGJIN SULBON DARK SPOT CORRECTING CREAM</t>
  </si>
  <si>
    <t>CHOGONGJIN SULBON BRIGHTENING ESSENCE</t>
  </si>
  <si>
    <t>MISSHA VITA C PLUS Spot Correcting Ampoule Sheet Mask</t>
  </si>
  <si>
    <t>1pc/26ml</t>
  </si>
  <si>
    <t>60pc/135ml</t>
  </si>
  <si>
    <t>미샤비타씨플러스잡티씨탄력2종세트</t>
  </si>
  <si>
    <t>MISSHA VITA C PLUS SPOT CORRECTING &amp; FIRMING 2-PIECE SET</t>
  </si>
  <si>
    <t>30ml
50ml
15ml
20ml</t>
  </si>
  <si>
    <t>DARE TINT MATTE TATTOO NO.10 RHYTHM BOSS</t>
  </si>
  <si>
    <t>DARE TINT MATTE TATTOO NO.9 FLARE JEANS</t>
  </si>
  <si>
    <t>DARE TINT MATTE TATTOO NO.8 LIVELY</t>
  </si>
  <si>
    <t>DARE TINT MATTE TATTOO NO.7 THANK YOU DJ</t>
  </si>
  <si>
    <t>DARE TINT MATTE TATTOO NO.6 GROOVY</t>
  </si>
  <si>
    <t>DARE TINT MATTE TATTOO NO.5 MORE MORE</t>
  </si>
  <si>
    <t>DARE TINT MATTE TATTOO NO.4 DISCO BOY</t>
  </si>
  <si>
    <t>DARE TINT MATTE TATTOO NO.3 LALA BAR</t>
  </si>
  <si>
    <t>DARE TINT MATTE TATTOO NO.1 ROLLER ARCADE</t>
  </si>
  <si>
    <t>DARE TINT MATTE TATTOO NO.2 HIGH TENSION</t>
  </si>
  <si>
    <t>MISSHA DARE ROUGE TO GO KIT [RED EDITION]</t>
  </si>
  <si>
    <t>1.2g*6</t>
  </si>
  <si>
    <t>미샤타임레볼루션리제너레이팅로얄기초2종세트</t>
  </si>
  <si>
    <t>MISSHA TIME REVOLUTION REGENERATING ROYAL SPECIAL SET</t>
  </si>
  <si>
    <t>SOFTENER150ml
LOTION/80ml
SOFTENER30ml
LOTION30ml</t>
  </si>
  <si>
    <t>미샤타임레볼루션로얄리제너레이팅로얄아이크림</t>
  </si>
  <si>
    <t>MISSHA TIME REVOLUTION REGENERATING ROYAL EYE CREAM</t>
  </si>
  <si>
    <t>MISSHA DARE ROUGE SEE-THROUGH VELVET [#04.BARE SKIN]</t>
  </si>
  <si>
    <t>MISSHA DARE ROUGE SEE-THROUGH VELVET [#01. UNVEILED MAUVE]</t>
  </si>
  <si>
    <t>MISSHA DARE ROUGE SEE-THROUGH VELVET [#03. SEE-THROUGH ROSE]</t>
  </si>
  <si>
    <t>MISSHA DARE ROUGE SEE-THROUGH VELVET [#05. LIP POSITIVITY]</t>
  </si>
  <si>
    <t>MISSHA DARE ROUGE SEE-THROUGH VELVET [#06. HUSH RED]</t>
  </si>
  <si>
    <t>MISSHA M PERFECT BLANC BB SPECIAL GIFT SET [SAND / NO.23]</t>
  </si>
  <si>
    <t>BB 40ml+Puff 1pcs</t>
  </si>
  <si>
    <t>MISSHA M PERFECT BLANC BB [SAND / NO.23]</t>
  </si>
  <si>
    <t>(LIMITED) RADIANCE PERFECT FIT FOUNDATION 
MINI TO GO KIT  No.22N BEIGE</t>
  </si>
  <si>
    <t>Foundation 10ml
Fixer 30ml</t>
  </si>
  <si>
    <t>(LIMITED) RADIANCE PERFECT FIT FOUNDATION 
MINI TO GO KIT  No.21N VANILLA</t>
  </si>
  <si>
    <t>MISSHA THE CUSHION SKIN MATTE SPF50+/PA++++ [NO.23] SET</t>
  </si>
  <si>
    <t>MISSHA THE CUSHION SKIN MATTE SPF50+/PA++++ [NO.22] SET</t>
  </si>
  <si>
    <t>MISSHA THE CUSHION SKIN MATTE SPF50+/PA++++ [NO.21] SET</t>
  </si>
  <si>
    <t>MISSHA EASY FILTER SHADOW PALETTE [NO.5 EVENING MILK TEA]</t>
  </si>
  <si>
    <t>MISSHA EASY FILTER SHADOW PALETTE [NO.4 MORNING BAKING]</t>
  </si>
  <si>
    <t xml:space="preserve">MISSHA THE CUSHION SKIN MATTE SPF50+/PA++++ [NO.23 SAND]
</t>
  </si>
  <si>
    <t xml:space="preserve">MISSHA THE CUSHION SKIN MATTE SPF50+/PA++++ [NO.22 BEIGE]
</t>
  </si>
  <si>
    <t xml:space="preserve">MISSHA THE CUSHION SKIN MATTE SPF50+/PA++++ [NO.21 VANILLA]
</t>
  </si>
  <si>
    <t>MISSHA PERFECT EYEBROW STYLER [LIGHT BROWN] (REFILL)</t>
  </si>
  <si>
    <t>MISSHA PERFECT EYEBROW STYLER [BROWN] (REFILL)</t>
  </si>
  <si>
    <t>MISSHA PERFECT EYEBROW STYLER [RED BROWN] (REFILL)</t>
  </si>
  <si>
    <t>MISSHA PERFECT EYEBROW STYLER [GREY BROWN] (REFILL)</t>
  </si>
  <si>
    <t>MISSHA PERFECT EYEBROW STYLER [DARK BROWN] (REFILL)</t>
  </si>
  <si>
    <t>MISSHA PERFECT EYEBROW STYLER [BLACK] (REFILL)</t>
  </si>
  <si>
    <t>MISSHA PERFECT EYEBROW STYLER [LIGHT BROWN]</t>
  </si>
  <si>
    <t>MISSHA PERFECT EYEBROW STYLER [BROWN]</t>
  </si>
  <si>
    <t>MISSHA PERFECT EYEBROW STYLER [RED BROWN]</t>
  </si>
  <si>
    <t>MISSHA PERFECT EYEBROW STYLER [GRAY BROWN]</t>
  </si>
  <si>
    <t>MISSHA PERFECT EYEBROW STYLER [DARK BROWN]</t>
  </si>
  <si>
    <t>MISSHA PERFECT EYEBROW STYLER [BLACK)]</t>
  </si>
  <si>
    <t>RADIANCE PERFECT FIT PRIMER [MIST&amp;FIXER]</t>
  </si>
  <si>
    <t>MISSHA M PERFECT BLANC BB TENSION NO.22 BEIGE</t>
  </si>
  <si>
    <t>MISSHA M PERFECT BLANC BB TENSION NO.21 VANILLA</t>
  </si>
  <si>
    <t>MISSHA M PERFECT BLANC BB TENSION NO.19 ROSY</t>
  </si>
  <si>
    <t>MISSHA WISHSTONE TINT VELVET OR01</t>
  </si>
  <si>
    <t>3.3ML</t>
  </si>
  <si>
    <t>MISSHA WISHSTONE TINT VELVET CR02</t>
  </si>
  <si>
    <t>MISSHA WISHSTONE TINT VELVET PK02</t>
  </si>
  <si>
    <t>MISSHA WISHSTONE TINT VELVET RD02</t>
  </si>
  <si>
    <t>MISSHA WISHSTONE TINT VELVET RD01</t>
  </si>
  <si>
    <t>MISSHA WISHSTONE TINT VELVET CR01</t>
  </si>
  <si>
    <t>MISSHA WISHSTONE TINT VELVET BR01</t>
  </si>
  <si>
    <t>MISSHA WISHSTONE TINT VELVET PK01</t>
  </si>
  <si>
    <t>MISSHA WISHSTONE TINT JELLY PK02</t>
  </si>
  <si>
    <t>MISSHA WISHSTONE TINT JELLY CR01</t>
  </si>
  <si>
    <t>MISSHA WISHSTONE TINT JELLY PK01</t>
  </si>
  <si>
    <t>MISSHA WISHSTONE TINT JELLY RD02</t>
  </si>
  <si>
    <t>MISSHA WISHSTONE TINT JELLY RD01</t>
  </si>
  <si>
    <t>MISSHA WISHSTONE TINT JELLY OR01</t>
  </si>
  <si>
    <t>MISSHA DARE ROUGE SHEER SLEEK [01 ORANGE OH!]</t>
  </si>
  <si>
    <t xml:space="preserve">3.5g </t>
  </si>
  <si>
    <t>MISSHA DARE ROUGE SHEER SLEEK [12 LION QUEEN]</t>
  </si>
  <si>
    <t>MISSHA DARE ROUGE SHEER SLEEK [10 ALL THAT ROSE]</t>
  </si>
  <si>
    <t>MISSHA DARE ROUGE SHEER SLEEK [09 PEACH CINNAMON]</t>
  </si>
  <si>
    <t>MISSHA DARE ROUGE SHEER SLEEK [08 MAPLE RED]</t>
  </si>
  <si>
    <t>MISSHA DARE ROUGE SHEER SLEEK [11 DEAR ROSEE]</t>
  </si>
  <si>
    <t>MISSHA DARE ROUGE SHEER SLEEK [06 BERRY FATAL]</t>
  </si>
  <si>
    <t>MISSHA DARE ROUGE SHEER SLEEK [02 WARNING SIGN]</t>
  </si>
  <si>
    <t>MISSHA DARE ROUGE SHEER SLEEK [04 COLD FEVER]</t>
  </si>
  <si>
    <t>MISSHA DARE ROUGE SHEER SLEEK [07 PUMPKIN MELON]</t>
  </si>
  <si>
    <t>MISSHA DARE ROUGE SHEER SLEEK [03 RED MARMALADE]</t>
  </si>
  <si>
    <t>MISSHA DARE ROUGE SHEER SLEEK [05 GENTLE YOUNG BOSS]</t>
  </si>
  <si>
    <t>MISSHA GLITTER PRISM LIQUID EYESHADOW [SHIMMER] #9 COZY ROOM</t>
  </si>
  <si>
    <t>MISSHA GLITTER PRISM LIQUID EYESHADOW [SHIMMER] #10 LACE SHIRRING</t>
  </si>
  <si>
    <t>MISSHA GLITTER PRISM LIQUID EYESHADOW [SHINE] #4 ETERNAL ROSE</t>
  </si>
  <si>
    <t>MISSHA GLITTER PRISM LIQUID EYESHADOW [SHINE] #5 DRAGON FANTASY</t>
  </si>
  <si>
    <t>MISSHA GLITTER PRISM LIQUID EYESHADOW [SHINE] #6 ORANGE HYSTERIA</t>
  </si>
  <si>
    <t>MISSHA GLITTER PRISM LIQUID EYESHADOW [SHINE] #8 GOLD FLARE</t>
  </si>
  <si>
    <t>MISSHA GLITTER PRISM LIQUID EYESHADOW [SHINE] #7 FAIRY BEADS</t>
  </si>
  <si>
    <t>MISSHA GLITTER PRISM LIQUID EYESHADOW [TOPPER] #1 GRAVITY</t>
  </si>
  <si>
    <t>MISSHA GLITTER PRISM LIQUID EYESHADOW [TOPPER] #3 SPACE ODYSSEY</t>
  </si>
  <si>
    <t>MISSHA GLITTER PRISM LIQUID EYESHADOW [TOPPER] #2 INTERSTELLAR</t>
  </si>
  <si>
    <t>MISSHA RADIANCE PERFECT FIT CUSHION FOUNDATION NO.23 SAND</t>
  </si>
  <si>
    <t>MISSHA RADIANCE PERFECT FIT CUSHION FOUNDATION NO.21N VANILLA</t>
  </si>
  <si>
    <t>MISSHA RADIANCE PERFECT FIT CUSHION FOUNDATION NO.21P FAIR</t>
  </si>
  <si>
    <t>MISSHA RADIANCE PERFECT FIT CUSHION FOUNDATION NO.19 IVORY</t>
  </si>
  <si>
    <t>MISSHA RADIANCE PERFECT FIT FOUNDATION No.23 SAND</t>
  </si>
  <si>
    <t>MISSHA RADIANCE PERFECT FIT FOUNDATION No.22N BEIGE</t>
  </si>
  <si>
    <t>MISSHA RADIANCE PERFECT FIT FOUNDATION No.22P PETAL</t>
  </si>
  <si>
    <t>MISSHA RADIANCE PERFECT FIT FOUNDATION No.21N VANILLA</t>
  </si>
  <si>
    <t>MISSHA RADIANCE PERFECT FIT FOUNDATION No.21P FAIR</t>
  </si>
  <si>
    <t>MISSHA RADIANCE PERFECT FIT FOUNDATION No.19 IVORY</t>
  </si>
  <si>
    <t>미샤데어틴트_촉촉벨벳_미쓰헤이즐</t>
  </si>
  <si>
    <t>MISSHA DARE LIP TINT MOIST VELVET [CR03/MISS HAZEL]</t>
  </si>
  <si>
    <t>MISSHA DARE LIP TINT MOIST VELVET [PK03/PINK HIPSTER]</t>
  </si>
  <si>
    <t>MISSHA DARE LIP TINT MOIST VELVET [CR02/CORAL DIVA]</t>
  </si>
  <si>
    <t>미샤데어틴트_촉촉벨벳_카인다로즈(CR01)</t>
  </si>
  <si>
    <t>MISSHA DARE LIP TINT MOIST VELVET [CR01/KINDA ROSE]</t>
  </si>
  <si>
    <t>MISSHA DARE LIP TINT MOIST VELVET [OR02/196 SALSA]</t>
  </si>
  <si>
    <t>MISSHA DARE LIP TINT MOIST VELVET [PK02/DROP THE ROSE]</t>
  </si>
  <si>
    <t>MISSHA DAYMINT SOAK OUT CLEANSING FOAM</t>
  </si>
  <si>
    <t>MISSHA EASY FILTER SHADOW PALETTE NO3.CORALFUL RACE</t>
  </si>
  <si>
    <t>MISSHA EASY FILTER SHADOW PALETTE NO2.MINIMAL MAUVE</t>
  </si>
  <si>
    <t>MISSHA EASY FILTER SHADOW PALETTE NO1.SALTED NUDE</t>
  </si>
  <si>
    <t>MISSHA COTTON MIX CONTOUR [NO.1 BAKED FRIENDS]</t>
  </si>
  <si>
    <t>MISSHA COTTON MIX BLUSH [NO.3 CREPE CAKE]</t>
  </si>
  <si>
    <t>MISSHA COTTON MIX BLUSH [NO.2 MELTED MARSHMALLOW]</t>
  </si>
  <si>
    <t>MISSHA COTTON MIX BLUSH [NO.1 STRAWBERRY BANANA]</t>
  </si>
  <si>
    <t>MISSHA GLITTER PRISM NO.20 COOKIE PRISM</t>
  </si>
  <si>
    <t>MISSHA GLITTER PRISM NO.19 CHERRY PRISM</t>
  </si>
  <si>
    <t>MISSHA GLITTER PRISM NO.18 PICNIC PRISM</t>
  </si>
  <si>
    <t>MISSHA ULTRA POWERPROOF MASCARA [CURLING &amp; SLIM (ROSY BROWN)]</t>
  </si>
  <si>
    <t>MISSHA ULTRA POWERPROOF MASCARA [CURLING &amp; SLIM (BROWN)]</t>
  </si>
  <si>
    <t>MISSHA ULTRA POWERPROOF MASCARA [CURLING &amp; SLIM (BLACK)]</t>
  </si>
  <si>
    <t>MISSHA GLOW AMPOULE CONCEALER [SAND] ([NEUTRAL NO.23)</t>
  </si>
  <si>
    <t>4.7㎖</t>
  </si>
  <si>
    <t>미샤글로우앰플컨실러#바닐라</t>
  </si>
  <si>
    <t>MISSHA GLOW AMPOULE CONCEALER [VANILLA] (NEUTRAL NO.21)</t>
  </si>
  <si>
    <t>MISSHA AIRY POT PRESSED POWDER PINK</t>
  </si>
  <si>
    <t>MISSHA AIRY POT PRESSED POWDER MINT</t>
  </si>
  <si>
    <t>MISSHA AIRY POT PRESSED POWDER TRANSLUCENT</t>
  </si>
  <si>
    <t>MISSHA DARE ROUGE VELVET(FW) NO.28 OFF THE RED</t>
  </si>
  <si>
    <t>MISSHA DARE ROUGE VELVET(FW) NO.21 BEIGIQUE</t>
  </si>
  <si>
    <t>MISSHA DARE ROUGE VELVET(FW) NO.23 UNNAMED</t>
  </si>
  <si>
    <t>MISSHA DARE ROUGE VELVET(FW) NO.26 STREET CAT</t>
  </si>
  <si>
    <t>MISSHA DARE ROUGE VELVET(FW) NO.24 MOULIN ROSE</t>
  </si>
  <si>
    <t>MISSHA DARE ROUGE VELVET(FW) NO.27 KILLER SCENE</t>
  </si>
  <si>
    <t>MISSHA DARE ROUGE VELVET(FW) NO.29 LOOK CURIOUS</t>
  </si>
  <si>
    <t>MISSHA DARE ROUGE VELVET(FW) NO.30 QUEEN DEVIL</t>
  </si>
  <si>
    <t>MISSHA DARE ROUGE VELVET(FW) NO.22 GINGER CRUSH</t>
  </si>
  <si>
    <t>MISSHA DARE ROUGE VELVET(FW) NO.25  MALA RED</t>
  </si>
  <si>
    <t>미샤글리터프리즘_No.12레드빔프리즘</t>
  </si>
  <si>
    <t>MISSHA MODERN SHADOW GLITTER PRISM [RED BEAM PRISM] LIMITED</t>
  </si>
  <si>
    <t>미샤글리터프리즘_No.11써니프리즘</t>
  </si>
  <si>
    <t>MISSHA MODERN SHADOW GLITTER PRISM [SUNNY PRISM] LIMITED</t>
  </si>
  <si>
    <t>MISSHA GLOW AMPOULE PACT [SAND NO.23N]</t>
  </si>
  <si>
    <t>MISSHA GLOW AMPOULE PACT [VANILLA NO.21N]</t>
  </si>
  <si>
    <t>글로우앰플팩트AD_페어</t>
  </si>
  <si>
    <t>MISSHA GLOW AMPOULE PACT [FAIR NO.21P]</t>
  </si>
  <si>
    <t>MISSHA MODERN SHADOW GLITTER PRISM [BLUE HOLE PRISM]</t>
  </si>
  <si>
    <t>MISSHA MODERN SHADOW GLITTER PRISM [STELLA PRISM]</t>
  </si>
  <si>
    <t>MISSHA MODERN SHADOW GLITTER PRISM [BLOSSOM PRISM]</t>
  </si>
  <si>
    <t>MISSHA MODERN SHADOW GLITTER PRISM [LUCID PRISM]</t>
  </si>
  <si>
    <t>MISSHA ULTRA POWERPROOF PENCIL EYELINER (REFILL) [ASH BROWN]</t>
  </si>
  <si>
    <t>MISSHA ULTRA POWERPROOF PENCIL EYELINER (REFILL) [BROWN]</t>
  </si>
  <si>
    <t>MISSHA ULTRA POWERPROOF PENCIL EYELINER (REFILL) [BLACK]</t>
  </si>
  <si>
    <t>MISSHA ULTRA POWERPROOF MASCARA [CURLING (BROWN)]</t>
  </si>
  <si>
    <t>(글로우2)미샤커버글로우쿠션_교체용_샌드(NO.23)</t>
  </si>
  <si>
    <t>MISSHA COVER &amp; GLOW CUSHION (REFILL) [SAND NO.23]</t>
  </si>
  <si>
    <t>MISSHA COVER &amp; GLOW CUSHION (REFILL) [BEIGE NO.22]</t>
  </si>
  <si>
    <t>MISSHA COVER &amp; GLOW CUSHION (REFILL) [VANILLA NO.21N]</t>
  </si>
  <si>
    <t>(글로우2)미샤커버글로우쿠션_교체용_페어(NO.21P)</t>
  </si>
  <si>
    <t>MISSHA COVER &amp; GLOW CUSHION (REFILL) [FAIR NO.21P]</t>
  </si>
  <si>
    <t>MISSHA GLOW MULTI STICK SPF50+, PA++++</t>
  </si>
  <si>
    <t>MISSHA MODERN SHADOW GLITTER PRISM [DRAGON PRISM]</t>
  </si>
  <si>
    <t>MISSHA MODERN SHADOW GLITTER PRISM [ULTIMATE PRISM]</t>
  </si>
  <si>
    <t>MISSHA MODERN SHADOW GLITTER PRISM [KITTEN PRISM]</t>
  </si>
  <si>
    <t>MISSHA MODERN SHADOW GLITTER PRISM [HEAVEN'S PRISM]</t>
  </si>
  <si>
    <t>MISSHA GLOW SUN BASE</t>
  </si>
  <si>
    <t>MISSHA COVER &amp; GLOW CUSHION [TAN NO.25]</t>
  </si>
  <si>
    <t>MISSHA COVER &amp; GLOW CUSHION [SAND NO.23]</t>
  </si>
  <si>
    <t>MISSHA COVER &amp; GLOW CUSHION [BEIGE NO.22]</t>
  </si>
  <si>
    <t>MISSHA COVER &amp; GLOW CUSHION [VANILLA NO.21N]</t>
  </si>
  <si>
    <t>MISSHA COVER &amp; GLOW CUSHION [FAIR NO.21P]</t>
  </si>
  <si>
    <t>MISSHA DARE ROUGE VELVET [#4 KITSCH PEACH]</t>
  </si>
  <si>
    <t>MISSHA DARE ROUGE VELVET [#1 LIVING ORANGE]</t>
  </si>
  <si>
    <t>MISSHA DARE ROUGE VELVET [#17 WHAT THE PURPLE]</t>
  </si>
  <si>
    <t>MISSHA DARE ROUGE VELVET [#19 FINAL HOT]</t>
  </si>
  <si>
    <t>MISSHA DARE ROUGE VELVET [#12 BETTER THAN SUN]</t>
  </si>
  <si>
    <t>MISSHA MODERN SHADOW (GBR12/MISS BROOCH)</t>
  </si>
  <si>
    <t>MISSHA MODERN SHADOW (GRD05/WONDER RUBY)</t>
  </si>
  <si>
    <t>MISSHA MODERN SHADOW (GCR03/CRUSHED DIAMOND)</t>
  </si>
  <si>
    <t>MISSHA MODERN SHADOW (GPK06/ROMANTIC ORGOL)</t>
  </si>
  <si>
    <t>MISSHA TRIPLE SHADOW (NO.20/  VINTAGE COIN)</t>
  </si>
  <si>
    <t>MISSHA TRIPLE SHADOW (NO.19/ LOVE CHARM)</t>
  </si>
  <si>
    <t>MISSHA TRIPLE SHADOW (NO.18/ BEBE RING)</t>
  </si>
  <si>
    <t>MISSHA TRIPLE SHADOW (NO.17/ HEART RING)</t>
  </si>
  <si>
    <t>MISSHA M B.B BOOMER</t>
  </si>
  <si>
    <t>5g/0.17oz</t>
  </si>
  <si>
    <t>MISSHA GLOW TENSION SAND NO.23 (SPF50+ PA+++) (REFILL)</t>
  </si>
  <si>
    <t>미샤글로우텐션(교체용)_베이지(No.22)</t>
  </si>
  <si>
    <t>MISSHA GLOW TENSION BEIGE NO.22 (SPF50+ PA+++) (REFILL)</t>
  </si>
  <si>
    <t>MISSHA GLOW TENSION VANILLA NO.21N (SPF50+ PA+++) (REFILL)</t>
  </si>
  <si>
    <t>MISSHA GLOW TENSION FAIR NO.21P (SPF50+ PA+++) (REFILL)</t>
  </si>
  <si>
    <t>MISSHA DARE ROUGE VELVET [#14 SOUL MIND]</t>
  </si>
  <si>
    <t>MISSHA DARE ROUGE VELVET [#13 GENTLE ROSE]</t>
  </si>
  <si>
    <t>MISSHA DARE ROUGE VELVET [#15 CLASSIC MOOD]</t>
  </si>
  <si>
    <t>MISSHA DARE ROUGE VELVET [#5 ENCORE SALSA]</t>
  </si>
  <si>
    <t>MISSHA DARE ROUGE VELVET [#7 BORN TO BE PEACH]</t>
  </si>
  <si>
    <t>MISSHA DARE ROUGE VELVET [#6 STUNNING KISS]</t>
  </si>
  <si>
    <t>MISSHA DARE ROUGE VELVET [#8 196 ORANGE]</t>
  </si>
  <si>
    <t>MISSHA DARE ROUGE VELVET [#9 RETRO BANG]</t>
  </si>
  <si>
    <t>MISSHA DARE ROUGE VELVET [#10 HOT STUFF]</t>
  </si>
  <si>
    <t>MISSHA DARE ROUGE VELVET [#11 YOUNG BOSS]</t>
  </si>
  <si>
    <t>MISSHA M PERFECT BLANC BB [BEIGE / NO.22]</t>
  </si>
  <si>
    <t>MISSHA M PERFECT BLANC BB [VANILLA / NO.21]</t>
  </si>
  <si>
    <t>MISSHA M PERFECT BLANC BB [ROSY / NO.19]</t>
  </si>
  <si>
    <t>MISSHA GLOW TENSION TAN NO.25 (SPF50+ PA+++)</t>
  </si>
  <si>
    <t>MISSHA GLOW TENSION SAND NO.23 (SPF50+ PA+++)</t>
  </si>
  <si>
    <t>MISSHA GLOW TENSION BEIGE NO.22 (SPF50+ PA+++)</t>
  </si>
  <si>
    <t>MISSHA GLOW TENSION VANILLA NO.21N (SPF50+ PA+++)</t>
  </si>
  <si>
    <t>MISSHA GLOW TENSION FAIR NO.21P (SPF50+ PA+++)</t>
  </si>
  <si>
    <t>MISSHA DEWY ROUGE MOCHA BRANDY (BR01)</t>
  </si>
  <si>
    <t>미샤듀이루즈_쉬폰드레스</t>
  </si>
  <si>
    <t>MISSHA DEWY ROUGE CHIFFON DRESS (PK02)</t>
  </si>
  <si>
    <t>MISSHA DEWY ROUGE FAIRY DREAM (PK01)</t>
  </si>
  <si>
    <t>MISSHA DEWY ROUGE ROSE GERANIUM (CR04)</t>
  </si>
  <si>
    <t>MISSHA DEWY ROUGE BURNT CHERRY (CR03)</t>
  </si>
  <si>
    <t>MISSHA DEWY ROUGE INKA ROSE (CR01)</t>
  </si>
  <si>
    <t>MISSHA DEWY ROUGE DESERT CORAL (OR01)</t>
  </si>
  <si>
    <t>MISSHA DEWY ROUGE MELLOW PEACH (RD04)</t>
  </si>
  <si>
    <t>MISSHA DEWY ROUGE DOLLY CORAL (RD03)</t>
  </si>
  <si>
    <t>MISSHA DEWY ROUGE HONEY APPLE (RD02)</t>
  </si>
  <si>
    <t>MISSHA DEWY ROUGE RED PUNCH (RD01)</t>
  </si>
  <si>
    <t>MISSHA MODERN SHADOW GLITTER PRISM [MOOD PRISM]</t>
  </si>
  <si>
    <t>MISSHA MODERN SHADOW GLITTER PRISM [ROSEE PRISM]</t>
  </si>
  <si>
    <t>MISSHA MODERN SHADOW GLITTER PRISM [LEOPARD PRISM]</t>
  </si>
  <si>
    <t>MISSHA GLITTER BEAM LINER PINKY TONIGHT</t>
  </si>
  <si>
    <t>MISSHA GLITTER BEAM LINER HELLO GUYS</t>
  </si>
  <si>
    <t>미샤롱웨어젤펜슬라이너_카멜브라운</t>
  </si>
  <si>
    <t>MISSHA LONGWEAR GEL PENCIL LINER CAMEL BROWN</t>
  </si>
  <si>
    <t>MISSHA LONGWEAR GEL PENCIL LINER BRICK BROWN</t>
  </si>
  <si>
    <t>미샤롱웨어젤펜슬라이너_피칸브라운</t>
  </si>
  <si>
    <t>MISSHA LONGWEAR GEL PENCIL LINER PECAN BROWN</t>
  </si>
  <si>
    <t>MISSHA LONGWEAR GEL PENCIL LINER TITAN BLACK</t>
  </si>
  <si>
    <t>(R)MISSHA GLAM ART ROUGE PK06</t>
  </si>
  <si>
    <t>(R)MISSHA GLAM ART ROUGE PK05</t>
  </si>
  <si>
    <t>(R)MISSHA GLAM ART ROUGE PK03</t>
  </si>
  <si>
    <t>(R)MISSHA GLAM ART ROUGE PK02</t>
  </si>
  <si>
    <t>미샤아트루즈[글램]_CR04드라이플라워</t>
  </si>
  <si>
    <t>(R)MISSHA GLAM ART ROUGE CR04</t>
  </si>
  <si>
    <t>(R)MISSHA GLAM ART ROUGE CR03</t>
  </si>
  <si>
    <t>미샤아트루즈[글램]_CR02스파클링피치</t>
  </si>
  <si>
    <t>(R)MISSHA GLAM ART ROUGE CR02</t>
  </si>
  <si>
    <t>미샤아트루즈[글램]_CR01베이비코랄</t>
  </si>
  <si>
    <t>(R)MISSHA GLAM ART ROUGE CR01</t>
  </si>
  <si>
    <t>미샤아트루즈[글램]_OR02선셋맨해튼</t>
  </si>
  <si>
    <t>(R)MISSHA GLAM ART ROUGE OR02</t>
  </si>
  <si>
    <t>미샤아트루즈[글램]_RD01스타루비</t>
  </si>
  <si>
    <t>(R)MISSHA GLAM ART ROUGE RD01</t>
  </si>
  <si>
    <t>MISSHA DEWY GLOSSY EYES ORANGE PEKOE</t>
  </si>
  <si>
    <t>MISSHA DEWY GLOSSY EYES HONEY ROAST</t>
  </si>
  <si>
    <t>(18년)미샤듀이글로시아이즈_화이트비치</t>
  </si>
  <si>
    <t>MISSHA DEWY GLOSSY EYES WHITE BEACH</t>
  </si>
  <si>
    <t>미샤벨벳피니쉬쿠션_23호</t>
  </si>
  <si>
    <t>MISSHA VELVET FINISH CUSHION NO.23</t>
  </si>
  <si>
    <t>미샤벨벳피니쉬쿠션_21호</t>
  </si>
  <si>
    <t>MISSHA VELVET FINISH CUSHION NO.21</t>
  </si>
  <si>
    <t>미샤모던섀도우SPK09러브디퓨저</t>
  </si>
  <si>
    <t>MISSHA MODERN SHADOW (SPK09/LOVE DIFFUSER)</t>
  </si>
  <si>
    <t>1.8~2.2g</t>
  </si>
  <si>
    <t>MISSHA MODERN SHADOW (MBR09/CHOCO DOUGHNUT)</t>
  </si>
  <si>
    <t>미샤모던섀도우MBR08오트밀라떼</t>
  </si>
  <si>
    <t>MISSHA MODERN SHADOW (MBR08/OATMEAL LATTE)</t>
  </si>
  <si>
    <t>미샤커버마에스트로스틱컨실러_포르티시모</t>
  </si>
  <si>
    <t>MISSHA COVER MAESTRO STICK CONCEALER [FORTISSIMO]</t>
  </si>
  <si>
    <t>미샤커버마에스트로스틱컨실러_포르테</t>
  </si>
  <si>
    <t>MISSHA COVER MAESTRO STICK CONCEALER [FORTE]</t>
  </si>
  <si>
    <t>미샤매직쿠션_커버래스팅_23호</t>
  </si>
  <si>
    <t>MISSHA MAGIC CUSHION COVER LASTING NO.23</t>
  </si>
  <si>
    <t>미샤매직쿠션_커버래스팅_21호</t>
  </si>
  <si>
    <t>MISSHA MAGIC CUSHION COVER LASTING NO.21</t>
  </si>
  <si>
    <t>미샤매직쿠션_모이스트업_23호</t>
  </si>
  <si>
    <t>MISSHA MAGIC CUSHION MOIST UP NO.23</t>
  </si>
  <si>
    <t>미샤매직쿠션_모이스트업_21호</t>
  </si>
  <si>
    <t>MISSHA MAGIC CUSHION MOIST UP NO.21</t>
  </si>
  <si>
    <t>MISSHA MATT EFFECT PEN LINER BLACK</t>
  </si>
  <si>
    <t>MISSHA SIGNATURE WRINKLE FILL-UP BB CREAM SPF37/PA++ (NO.23)</t>
  </si>
  <si>
    <t>MISSHA SIGNATURE WRINKLE FILL-UP BB CREAM SPF37/PA++ (NO.21)</t>
  </si>
  <si>
    <t>SIGNATURE DRAMATIC TWOWAY PACT#SAND(REFILL)</t>
  </si>
  <si>
    <t>SIGNATURE DRAMATIC TWOWAY PACT#VANILLA(REFILL)</t>
  </si>
  <si>
    <t>SIGNATURE DRAMATIC TWOWAY PACT#SAND</t>
  </si>
  <si>
    <t>SIGNATURE DRAMATIC TWOWAY PACT#VANILLA</t>
  </si>
  <si>
    <t>MISSHA MODERN SHADOW (GBR11/CHOCO PONGDANG)</t>
  </si>
  <si>
    <t>MISSHA MODERN SHADOW (GBR10/CINNAMON CRUNCH)</t>
  </si>
  <si>
    <t>MISSHA MODERN SHADOW (MOR02/CARROT COOKIE)</t>
  </si>
  <si>
    <t>MISSHA RADIANCE PACT SAND(REFILL)</t>
  </si>
  <si>
    <t>미샤래디언스팩트_바닐라(교체용)</t>
  </si>
  <si>
    <t>MISSHA RADIANCE PACT VANILLA(REFILL)</t>
  </si>
  <si>
    <t>MISSHA 4D MASCARA</t>
  </si>
  <si>
    <t>MISSHA 3D MASCARA</t>
  </si>
  <si>
    <t>MISSHA MOIST LAYERING STARTER (GOLD TOPPING)</t>
  </si>
  <si>
    <t>MISSHA RADIANCE PACT SPF27/PA++ (SAND)</t>
  </si>
  <si>
    <t>MISSHA RADIANCE PACT SPF27/PA++ (VANILLA)</t>
  </si>
  <si>
    <t>MISSHA RADIANCE FOUNDATION SPF20/PA++ (SAND)</t>
  </si>
  <si>
    <t>MISSHA RADIANCE FOUNDATION SPF20/PA++ (VANILLA)</t>
  </si>
  <si>
    <t>MISSHA RADIANCE FOUNDATION SPF20/PA++ (FAIR)</t>
  </si>
  <si>
    <t>MISSHA RADIANCE FOUNDATION SPF20/PA++ (IVORY)</t>
  </si>
  <si>
    <t>MISSHA RADIANCE BASE SPF15/PA+ (VIOLET)</t>
  </si>
  <si>
    <t>MISSHA RADIANCE BASE SPF15/PA+ (GREEN)</t>
  </si>
  <si>
    <t>MISSHA TWIN BROW KIT (NO.2/GRAY BROWN)</t>
  </si>
  <si>
    <t>MISSHA TWIN BROW KIT (NO.1/NATURAL BROWN)</t>
  </si>
  <si>
    <t>MISSHA TRIPLE SHADOW (NO.16/ROSE FONDUE)</t>
  </si>
  <si>
    <t>MISSHA TRIPLE SHADOW (NO.14/DEWY APRICOT)</t>
  </si>
  <si>
    <t>MISSHA TRIPLE SHADOW (NO.13/LADY MILK TEA)</t>
  </si>
  <si>
    <t>MISSHA SILKY LASTING LIP PENCIL (BR02/SALSA RED)</t>
  </si>
  <si>
    <t>MISSHA SILKY LASTING LIP PENCIL (RD04/APPLE BURNT)</t>
  </si>
  <si>
    <t>MISSHA SILKY LASTING LIP PENCIL (RD03/MELTING KISS)</t>
  </si>
  <si>
    <t>MISSHA COLOR WEAR BROWCARA NEUTRAL BROWN</t>
  </si>
  <si>
    <t>미사초보양비비크림22호(유려한빛)</t>
  </si>
  <si>
    <t>MISA CHO BO YANG BB CREAM SPF30/PA++ [NO.22]</t>
  </si>
  <si>
    <t>MISSHA WATER VOLUME TINT (RD02/POISON APPLE)</t>
  </si>
  <si>
    <t>5.5g</t>
  </si>
  <si>
    <t>MISSHA SEBUM-CUT POWDER PACT (CLEAR MINT)</t>
  </si>
  <si>
    <t>MISSHA PRO-TOUCH POWDER PACT SPF25/PA++ (NO.23)</t>
  </si>
  <si>
    <t>MISSHA PRO-TOUCH POWDER PACT SPF25/PA++ (NO.21)</t>
  </si>
  <si>
    <t>MISSHA ALL FIXING SKINNY MASCARA (CLEAR LONG)</t>
  </si>
  <si>
    <t>미샤프로큐어실키코팅헤어에센스</t>
  </si>
  <si>
    <t>MISSHA PROCURE SILKY COATING HAIR ESSENCE (2019)</t>
  </si>
  <si>
    <t>미샤핫버닝바디젤</t>
  </si>
  <si>
    <t>MISSHA HOT BURNING BODY GEL</t>
  </si>
  <si>
    <t>미샤퍼퓸드샤워코롱[헤븐블루]</t>
  </si>
  <si>
    <t>MISSHA PERFUMED SHOWER COLOGNE [HEAVEN BLUE]</t>
  </si>
  <si>
    <t>[ANNELIES EDITION]MISSHA ALL OVER PERFUME MIST [PEAR AND ROSE]</t>
  </si>
  <si>
    <t>[ANNELIES EDITION]MISSHA ALL OVER PERFUME MIST [ROSY MUSK]</t>
  </si>
  <si>
    <t>미샤포맨익스트림리뉴로션_DR</t>
  </si>
  <si>
    <t>MISSHA FOR MEN EXTREME RENEW LOTION (DESIGN RENEWAL)</t>
  </si>
  <si>
    <t>MISSHA FOR MEN EXTREME RENEW SKIN (DESIGN RENEWAL)</t>
  </si>
  <si>
    <t>MISSHA AMAZON RED CLAY™PORE MASK</t>
  </si>
  <si>
    <t>MISSHA AMAZON RED CLAY™PORE PACK FOAM CLEANSER</t>
  </si>
  <si>
    <t>MISSHA SU:NHADA CALENDULA PH 5.5 SOOTHING SPECIAL SET &lt;3PCS&gt; SET</t>
  </si>
  <si>
    <t>MISSHA SU:NHADA CALENDULA pH 5.5 SOOTHING SPECIAL SET -2 ITEMS-</t>
  </si>
  <si>
    <t>TONER 15ml,  EMULSION ml</t>
  </si>
  <si>
    <t>MISSHA SU:NHADA CALENDULA pH BALANCING &amp; SOOTHING CREAM</t>
  </si>
  <si>
    <t>MISSHA SU:NHADA CALENDULA pH BALANCING &amp; SOOTHING MIST</t>
  </si>
  <si>
    <t>MISSHA SU:NHADA CALENDULA pH BALANCING &amp; SOOTHING LOTION</t>
  </si>
  <si>
    <t>MISSHA SU:NHADA CALENDULA pH BALANCING &amp; SOOTHING TONER</t>
  </si>
  <si>
    <t>MISSHA ALL AROUND SAFE BLOCK WATERPROOF FAMILY SUN LOTION SPF50+ PA+++</t>
  </si>
  <si>
    <t>MISSHA SAFE BLOCK RX COVER TONE UP SUN CUSHION SPF50+PA++++</t>
  </si>
  <si>
    <t>MISSHA SAFE BLOCK RX HYALRON SOOTHING SUN [COOLING DROP] SPF50+PA++++</t>
  </si>
  <si>
    <t>MISSHA SAFE BLOCK RX COVER TONE UP SUN [FOUNDATION-FREE] SPF50+PA++++</t>
  </si>
  <si>
    <t>MISSHA SAFE BLOCK RX ZINC TONE UP SUN [ROSY BRIGHTENING] SPF50+PA++++</t>
  </si>
  <si>
    <t>MISSHA SAFE BLOCK RX ALL POWERFUL SUN [IR BLOCK] SPF50+PA++++</t>
  </si>
  <si>
    <t xml:space="preserve">MISSHA TIME REVOLUTION
ARTEMISIA CALMING CLEANSING WATER
</t>
  </si>
  <si>
    <t>200ML</t>
  </si>
  <si>
    <t xml:space="preserve">MISSHA TIME REVOLUTION
ARTEMISIA FEMININE WASH 
</t>
  </si>
  <si>
    <t>210ML</t>
  </si>
  <si>
    <t>MISSHA TIME REVOLUTION NIGHT REPAIR PROBIO AMPOULE CREAM 30 ML</t>
  </si>
  <si>
    <t>30㎖</t>
  </si>
  <si>
    <t>MISSHA CICADIN pH BLEMISH ANTI-POLLUTION 2-PIECE SPECIAL SET</t>
  </si>
  <si>
    <t>150ml
150ml
1P</t>
  </si>
  <si>
    <t>15PC</t>
  </si>
  <si>
    <t>MISSHA RED GINSENG SNAIL SHEET MASK</t>
  </si>
  <si>
    <t>21g*10ea</t>
  </si>
  <si>
    <t>MISSHA CICADIN pH BLEMISH BUBBLE FOAM CLEANSER</t>
  </si>
  <si>
    <t>미샤시카딘약산성블레미쉬클렌징워터오일</t>
  </si>
  <si>
    <t>MISSHA CICADIN pH BLEMISH CLEANSING WATER OIL</t>
  </si>
  <si>
    <t>MISSHA CICADIN pH BLEMISH FOAMING CLEANSER</t>
  </si>
  <si>
    <t>MISSHA CICADIN pH BLEMISH CLEANSING WATER</t>
  </si>
  <si>
    <t>MISSHA CICADIN PH BLEMISH CLEANSING FOAM</t>
  </si>
  <si>
    <t>MISSHA BEE POLLEN RENEW SKINCARE SET.</t>
  </si>
  <si>
    <t>150ml
130ml
30ml
30ml</t>
  </si>
  <si>
    <t>21g*5ea</t>
  </si>
  <si>
    <t>MISSHA 24K COLLAGEN GOLD OVERNIGHT FIRMING MASK</t>
  </si>
  <si>
    <t>4ml*20ea</t>
  </si>
  <si>
    <t>150㎖</t>
  </si>
  <si>
    <t>250㎖</t>
  </si>
  <si>
    <t>100㎖</t>
  </si>
  <si>
    <t>MISSHA FOR MEN AQUA BREATH SET [2]</t>
  </si>
  <si>
    <t>180ml
170ml
30ml*2ea</t>
  </si>
  <si>
    <t>(SET#2) MISSHA TIME REVOLUTION ARTEMISIA SPECIAL SET</t>
  </si>
  <si>
    <t>150ml
50ml
30ml
10ml</t>
  </si>
  <si>
    <t>MISSHA SUPER AQUA ULTRA HYALRON CLEANSING OIL WIPES [JUMBO SIZE]</t>
  </si>
  <si>
    <t>70 WIPES</t>
  </si>
  <si>
    <t>30 WIPES</t>
  </si>
  <si>
    <t>MISSHA SUPER AQUA ULTRA HYALRON SET [3 ITEMS]</t>
  </si>
  <si>
    <t>Toner 200ml
Emulsion 130ml
Cream 70ml
Toner 30ml
Emulsion 30ml
Cream 5ml</t>
  </si>
  <si>
    <t>MISSHA SUPER AQUA ULTRA HYALRON SET [2 ITEMS]</t>
  </si>
  <si>
    <t>Toner 200ml
Emulsion 130ml
Toner 30ml
Emulsion 30ml</t>
  </si>
  <si>
    <t>MISSHA SUPER AQUA ULTRA HYALRON CREAM</t>
  </si>
  <si>
    <t>MISSHA SUPER AQUA ULTRA HYALRON SKIN ESSENCE (ESSENCE IN TONER)</t>
  </si>
  <si>
    <t>미샤타임레볼루션개똥쑥찰젤리시트마스크</t>
  </si>
  <si>
    <t>MISSHA TIME REVOLUTION ARTEMISIA JELLY SHEET MASK</t>
  </si>
  <si>
    <t>28 ml/0.94 fl.oz.</t>
  </si>
  <si>
    <t xml:space="preserve"> 40ml </t>
  </si>
  <si>
    <t>22.5g
(11+11.5)</t>
  </si>
  <si>
    <t xml:space="preserve"> 20g </t>
  </si>
  <si>
    <t>MISSHA TIME REVOLUTION ARTEMISIA TREATMENT ESSENCE [MIST TYPE]</t>
  </si>
  <si>
    <t>타임레볼루션옴므더퍼스트트리트먼트스페셜세트</t>
  </si>
  <si>
    <t>MISSHA TIME REVOLUTION HOMME THE FIRST TREATMENT SPECIAL SET SET</t>
  </si>
  <si>
    <t>타임레볼루션옴므더퍼스트트리트먼트에멀전</t>
  </si>
  <si>
    <t>MISSHA TIME REVOLUTION HOMME THE FIRST TREATMENT EMULSION</t>
  </si>
  <si>
    <t>타임레볼루션더퍼스트트리트먼트에센스알엑스(4세대/19년)</t>
  </si>
  <si>
    <t>MISSHA TIME REVOLUTION THE FIRST TREATMENT ESSENCE RX (4TH 2019)</t>
  </si>
  <si>
    <t>타임레볼루션나이트리페어프로바이오보랏빛앰플(4세대/19년)</t>
  </si>
  <si>
    <t>MISSHA TIME REVOLUTION NIGHT REPAIR PROBIO AMPOULE</t>
  </si>
  <si>
    <t>ACTIBARRIER STRONG MOIST CREAM [INTENSIVE]</t>
  </si>
  <si>
    <t>ACTIBARRIER STRONG MOIST SOS STICK</t>
  </si>
  <si>
    <t>ACTIBARRIER STRONG MOIST pH TONER</t>
  </si>
  <si>
    <t>ACTIBARRIER STRONG MOIST CREAM [SENSITIVE]</t>
  </si>
  <si>
    <t>(SET) MISSHA FOR MEN EXTREME RENEW SPECIAL GIFT SET 2018</t>
  </si>
  <si>
    <t>120ml
120ml
30ml
30ml</t>
  </si>
  <si>
    <t>50㎖</t>
  </si>
  <si>
    <t>27ml</t>
  </si>
  <si>
    <t>미샤피토케미컬스킨서플리먼트시트마스크[Is/보습윤광]</t>
  </si>
  <si>
    <t>MISSHA PHYTO-CHEMICAL SKIN SUPPLEMENT SHEET MASK [DEEP MOISTURE]</t>
  </si>
  <si>
    <t>MISSHA PHYTO-CHEMICAL SKIN SUPPLEMENT SHEET MASK [NOURISHING]</t>
  </si>
  <si>
    <t>MISSHA PHYTO-CHEMICAL SKIN SUPPLEMENT SHEET MASK [PEELING TONE UP]</t>
  </si>
  <si>
    <t>MISSHA ALL AROUND SAFE BLOCK AQUA SUN GEL SPF50+ PA++++</t>
  </si>
  <si>
    <t>MISSHA ALL AROUND SAFE BLOCK ESSENCE SUN SPF45 PA+++</t>
  </si>
  <si>
    <t>MISSHA ALL AROUND SAFE BLOCK DAILY SUN SPF50+ PA++++</t>
  </si>
  <si>
    <t>MISSHA ALL AROUND SAFE BLOCK SOFT FINISH SUN MILK SPF50+ PA++++</t>
  </si>
  <si>
    <t>MISSHA ALL AROUND SAFE BLOCK WATERPROOF SUN MILK SPF50+ PA++++</t>
  </si>
  <si>
    <t>MISSHA ALL AROUND SAFE BLOCK ESSENCE SUN MILK SPF50+ PA+++</t>
  </si>
  <si>
    <t>MISSHA ALL-AROUND SAFE BLOCK VELVET FINISH SUN MILK  SPF50+ PA++++</t>
  </si>
  <si>
    <t>미샤비타민B12더블하이드롭앰풀러</t>
  </si>
  <si>
    <t>MISSHA VITAMIN B12 DOUBLE HYDROP AMPOULER</t>
  </si>
  <si>
    <t>40ml
150ml
30ml</t>
  </si>
  <si>
    <t>MISSHA SUPER OFF CLEANSING OIL (BLACKHEAD OFF)</t>
  </si>
  <si>
    <t>MISSHA CREAMY LATTE CHOCOLATE CLEANSING FOAM</t>
  </si>
  <si>
    <t>172ml</t>
  </si>
  <si>
    <t>MISSHA CREAMY LATTE GREEN TEA CLEANSING FOAM</t>
  </si>
  <si>
    <t>MISSHA CREAMY LATTE STRAWBERRY CLEANSING FOAM</t>
  </si>
  <si>
    <t>MISSHA COLLAGEN GEL MASK (10EA/1SET)</t>
  </si>
  <si>
    <t>30g*10ea/1SET</t>
  </si>
  <si>
    <t xml:space="preserve">MISSHA DARE BODY HAND CREAM </t>
  </si>
  <si>
    <t>퍼펙트클린세니타이저겔(수출용)</t>
  </si>
  <si>
    <t>MISSHA PERFECT CLEAN SANITIZER GEL</t>
  </si>
  <si>
    <t>MISSHA DARE BODY SPECIAL SET FLOWER MARKET</t>
  </si>
  <si>
    <t>LOTION 300m
WASH 300ml
LOTION 30ML/WASH 30ML</t>
  </si>
  <si>
    <t>Missha Deer Body Moisture Lotion Revival of Love Cells</t>
  </si>
  <si>
    <t>MISSHA DARE BODY LOTION FLOWER MARKET</t>
  </si>
  <si>
    <t>MISSHA DARE BODY WASH FLOWER MARKET</t>
  </si>
  <si>
    <t>MISSHA DARE BODY MIST PURE BED LINEN</t>
  </si>
  <si>
    <t>MISSHA DARE BODY MIST PEAR AND ROSE</t>
  </si>
  <si>
    <t>MISSHA DARE BODY MIST SANTA MONICA BEACH</t>
  </si>
  <si>
    <t>MISSHA DARE BODY MIST FRESH GRAPEFRUIT</t>
  </si>
  <si>
    <t>MISSHA DARE BODY MIST DARE SCENT</t>
  </si>
  <si>
    <t>MISSHA DARE BODY MIST DEEP SLEEP</t>
  </si>
  <si>
    <t>MISSHA DARE BODY MIST FLOWER MARKET</t>
  </si>
  <si>
    <t>('17)MISA GEUM SUL OVERNIGHT CREAM</t>
  </si>
  <si>
    <t>('17)MISA GEUM SUL SKIN CARE SET II</t>
  </si>
  <si>
    <t>145ml
100ml
50ml
30ml
30ml
7ml
10ml</t>
  </si>
  <si>
    <t>('17)MISA GEUM SUL SKIN CARE SET I</t>
  </si>
  <si>
    <t>145ml
100ml
30ml
30ml</t>
  </si>
  <si>
    <t>('17)MISA GEUM SUL REJUVENATING CREAM</t>
  </si>
  <si>
    <t>('17)MISA GEUM SUL REJUVENATING ESSENCE</t>
  </si>
  <si>
    <t>('17)MISA GEUM SUL EMULSION</t>
  </si>
  <si>
    <t>('17)MISA GEUM SUL TONER</t>
  </si>
  <si>
    <t>MISSHA TIME REVOLUTION BRIDAL CREAM (BLOOMING TONE UP)</t>
  </si>
  <si>
    <t>MISSHA M PERFECT COVER BB CREAM RX [NO.27] (20ml)</t>
  </si>
  <si>
    <t>MISSHA M PERFECT COVER BB CREAM RX [NO.25] (20ml)</t>
  </si>
  <si>
    <t>MISSHA M PERFECT COVER BB CREAM RX [NO.23] (20ml)</t>
  </si>
  <si>
    <t>MISSHA M PERFECT COVER BB CREAM RX [NO.21] (20ml)</t>
  </si>
  <si>
    <t>MISSHA M PERFECT COVER BB CREAM SPF42/PA+++ (NO.13/BRIGHT BEIGE) 20ML (GB)</t>
  </si>
  <si>
    <t>MISSHA M PERFECT COVER BB CREAM SPF42/PA+++ (NO.25/WARM BEIGE) 20ML</t>
  </si>
  <si>
    <t>MISSHA M PERFECT COVER BB CREAM SPF42/PA+++ (NO.27/HONEY BEIGE) 20ML</t>
  </si>
  <si>
    <t>MISSHA M PERFECT COVER BB CREAM SPF42/PA+++ (NO.23/NATURAL BEIGE) 20ML</t>
  </si>
  <si>
    <t>MISSHA M PERFECT COVER BB CREAM SPF42/PA+++ (NO.21/LIGHT BEIGE) 20ML</t>
  </si>
  <si>
    <t>MISSHA SUPER AQUA CELL RENEW SNAIL HYDRO GEL MASK (MULTI LANGUAGES)</t>
  </si>
  <si>
    <t>28g</t>
  </si>
  <si>
    <t>MISSHA SUPER AQUA CELL RENEW SNAIL SLEEPING MASK (MULTI LANGUAGES)</t>
  </si>
  <si>
    <t>110㎖</t>
  </si>
  <si>
    <t>MISSHA SUPER AQUA CELL RENEW SNAIL CREAM (MULTI LANGUAGES)</t>
  </si>
  <si>
    <t>52㎖</t>
  </si>
  <si>
    <t>MISSHA SUPER AQUA CELL RENEW SNAIL ESSENTIAL MOISTURIZER (MULTI LANGUAGES)</t>
  </si>
  <si>
    <t>130㎖</t>
  </si>
  <si>
    <t>MISSHA SUPER AQUA CELL RENEW SNAIL SKIN TREATMENT (MULTI LANGUAGES)</t>
  </si>
  <si>
    <t>MISSHA SUPER AQUA CELL RENEW SNAIL CLEANSING FOAM (MULTI LANGUAGES)</t>
  </si>
  <si>
    <t>MISSHA M B.B BOOMER 20ML (GLOBAL ONLY)</t>
  </si>
  <si>
    <t>MISSHA M B.B BOOMER 40ML (GLOBAL ONLY)</t>
  </si>
  <si>
    <t>미샤팔레트페인트라이너_블랙</t>
  </si>
  <si>
    <t>Missha Palette Paint Liner Black</t>
  </si>
  <si>
    <t>미샤팔레트페인트라이너_브라운</t>
  </si>
  <si>
    <t>MISSHA PALETTE PAINT LINER BROWN (OVERSEAS ONLY)</t>
  </si>
  <si>
    <t>M 퍼펙트 커버 비비 크림 SPF42 PA+++ [21호 화사한 베이지]</t>
  </si>
  <si>
    <t>MISSHA M PERFECT COVER BB CREAM SPF42/PA+++ (NO.21/LIGHT BEIGE) 50ML</t>
  </si>
  <si>
    <t>M 퍼펙트 커버 비비 크림 SPF42 PA+++ [23호 자연스러운 베이지]</t>
  </si>
  <si>
    <t>MISSHA M PERFECT COVER BB CREAM SPF42/PA+++ (NO.23/NATURAL BEIGE) 50ML</t>
  </si>
  <si>
    <t>에어퍼프 4p</t>
  </si>
  <si>
    <t>air puff 4p</t>
  </si>
  <si>
    <t>텐션퍼프 4p</t>
  </si>
  <si>
    <t>tension puff 4p</t>
  </si>
  <si>
    <t>타임 5세대 나이트리페어 2종세트</t>
  </si>
  <si>
    <t>Time 5th Generation Night Repair 2 Piece Set</t>
  </si>
  <si>
    <t>타임 5세대 베스트셀러 2종세트</t>
  </si>
  <si>
    <t>Time 5th generation bestseller 2 piece set</t>
  </si>
  <si>
    <t>타임 5세대 나이트 압축크림</t>
  </si>
  <si>
    <t>thyme 5th generation night compression cream</t>
  </si>
  <si>
    <t>타임 5세대 나이트 앰플50ml</t>
  </si>
  <si>
    <t>Thyme 5th generation night ampoule 50ml</t>
  </si>
  <si>
    <t>타임 5세대 트리트먼트 에센스 150ml</t>
  </si>
  <si>
    <t>Time 5th Generation Treatment Essence 150ml</t>
  </si>
  <si>
    <t>퍼펙트 립앤아이 메이크업리무버</t>
  </si>
  <si>
    <t>Perfect Lip &amp; Eye Makeup Remover</t>
  </si>
  <si>
    <t>DR.JART</t>
  </si>
  <si>
    <t>DR0001</t>
  </si>
  <si>
    <t>닥터자르트리쥬비네이팅뷰티밤실버플러스(40mL)</t>
  </si>
  <si>
    <t>Dr.Jart Rejuvenating Beauty Balm Silver Plus-Global-BZ</t>
  </si>
  <si>
    <t>DR0002</t>
  </si>
  <si>
    <t>닥터자르트프리미엄뷰티밤(40mL)</t>
  </si>
  <si>
    <t>Dr.Jart Premium Beauty Balm(40mL)</t>
  </si>
  <si>
    <t>DR0003</t>
  </si>
  <si>
    <t>닥터자르트너리싱뷰티밤블랙플러스(40mL)</t>
  </si>
  <si>
    <t>Dr.Jart Nourishing Beauty Balm(40mL)</t>
  </si>
  <si>
    <t>DR0004</t>
  </si>
  <si>
    <t>닥터자르트브이세븐세럼(50ml)-RE-AH</t>
  </si>
  <si>
    <t>Dr.Jart V7 Serum(50ml)-2018</t>
  </si>
  <si>
    <t>Скоро снимиться с производства</t>
  </si>
  <si>
    <t>DR0005</t>
  </si>
  <si>
    <t>닥터자르트브이세븐토닝라이트(50ml)-RE-AH</t>
  </si>
  <si>
    <t>Dr.jart V7 Toning Light(50ml)-RE-AH</t>
  </si>
  <si>
    <t>DR0006</t>
  </si>
  <si>
    <t>닥터자르트브이세븐핑크토닝(50ml)-RE-AH</t>
  </si>
  <si>
    <t>Dr.jart V7 Pink Toning(50ml)-2018</t>
  </si>
  <si>
    <t>DR0007</t>
  </si>
  <si>
    <t>닥터자르트브이세븐브라이트닝마스크(30g*5)-AH</t>
  </si>
  <si>
    <t>Dr.Jart V7 Brightening Mask</t>
  </si>
  <si>
    <t>DR0008</t>
  </si>
  <si>
    <t>닥터자르트시카페어카밍시트마스크(25g*5ea)-AH</t>
  </si>
  <si>
    <t>Dr.Jart Cicapair Calming Sheet Mask(5ea)</t>
  </si>
  <si>
    <t>DR0009</t>
  </si>
  <si>
    <t>닥터자르트시카페어카밍선프로텍터(50ml)-AI</t>
  </si>
  <si>
    <t>Dr.Jart+ Cicapair Calming Sun Protector</t>
  </si>
  <si>
    <t>DR0010</t>
  </si>
  <si>
    <t>닥터자르트시카페어크림(50ml)-RE-AI</t>
  </si>
  <si>
    <t>Dr.Jart Cicapair Cream(50ml)-2019</t>
  </si>
  <si>
    <t>DR0011</t>
  </si>
  <si>
    <t>닥터자르트시카페어세럼(50ml)-AI</t>
  </si>
  <si>
    <t>Dr.Jart+ Cicapair serum 50ml-AI</t>
  </si>
  <si>
    <t>DR0012</t>
  </si>
  <si>
    <t>닥터자르트시카페어리커버(55mL)-RE-AI</t>
  </si>
  <si>
    <t>Dr.Jart+ Cicapair Recover (55mL)</t>
  </si>
  <si>
    <t>DR0013</t>
  </si>
  <si>
    <t>닥터자르트시카페어토너150ml-AI</t>
  </si>
  <si>
    <t>Dr.Jart+ Cicapair Toner 150ml</t>
  </si>
  <si>
    <t>DR0014</t>
  </si>
  <si>
    <t>닥터자르트시카페어카밍젤크림(80ml)-AI</t>
  </si>
  <si>
    <t>Dr.Jart+ Cicapair Calming Gel Cream 80ml</t>
  </si>
  <si>
    <t>DR0015</t>
  </si>
  <si>
    <t>닥터자르트시카페어슬리페어앰플-인마스크(110mL)-RE-AI</t>
  </si>
  <si>
    <t>Dr.Jart+ Cicapair Sleepair Ampoule-in Mask(110mL)</t>
  </si>
  <si>
    <t>DR0016</t>
  </si>
  <si>
    <t>닥터자르트시카페어엔자임클렌징폼(100mL)-RE-AI</t>
  </si>
  <si>
    <t>Dr.Jart Cicapair Enzyme Cleansing Foam(100mL)</t>
  </si>
  <si>
    <t>DR0017</t>
  </si>
  <si>
    <t>닥터자르트세라마이딘리퀴드(150ml)-RE-AG</t>
  </si>
  <si>
    <t>Dr.Jart Ceramidin Liquid (150ml)</t>
  </si>
  <si>
    <t>DR0018</t>
  </si>
  <si>
    <t>닥터자르트세라마이딘세럼(40ml)-RE-AG</t>
  </si>
  <si>
    <t>Dr.Jart Ceramidin Serum (40ml)</t>
  </si>
  <si>
    <t>DR0019</t>
  </si>
  <si>
    <t>닥터자르트세라마이딘크림(50ml)-RE-AG</t>
  </si>
  <si>
    <t>Dr.Jart Ceramidin Cream (50ml)</t>
  </si>
  <si>
    <t>DR0020</t>
  </si>
  <si>
    <t>닥터자르트세라마이딘바디워시상시기획(250ml)-RE-AG</t>
  </si>
  <si>
    <t>Dr.Jart Ceramidin Oil Shower (250ml)</t>
  </si>
  <si>
    <t>DR0021</t>
  </si>
  <si>
    <t>닥터자르트세라마이딘바디스크럽(200ml)-RE-AG</t>
  </si>
  <si>
    <t>Dr.Jart Ceramidin Body Scrub (200ml)</t>
  </si>
  <si>
    <t>DR0022</t>
  </si>
  <si>
    <t>닥터자르트세라마이딘바디로션상시기획(250ml)-RE-AG</t>
  </si>
  <si>
    <t>Dr.Jart Ceramidin Body Lotion (250ml)</t>
  </si>
  <si>
    <t>DR0023</t>
  </si>
  <si>
    <t>닥터자르트세라마이드바디오일(250ml)-RE-AG</t>
  </si>
  <si>
    <t>Dr.Jart Ceramidin Body Oil (250ml)</t>
  </si>
  <si>
    <t>DR0024</t>
  </si>
  <si>
    <t>닥터자르트세라마이딘바디버터(200ml)-RE-AG</t>
  </si>
  <si>
    <t>Dr.Jart Ceramidin Body Butter (200ml)</t>
  </si>
  <si>
    <t>DR0025</t>
  </si>
  <si>
    <t>닥터자르트세라마이딘오일밤상시기획(19g)-RE-AG</t>
  </si>
  <si>
    <t>Dr.Jart Ceramidin Oil Balm_Set</t>
  </si>
  <si>
    <t>DR0026</t>
  </si>
  <si>
    <t>닥터자르트세라마이딘립페어(7g)-RE-AG</t>
  </si>
  <si>
    <t>Dr.Jart Ceramidin Lipair (7g)</t>
  </si>
  <si>
    <t>DR0027</t>
  </si>
  <si>
    <t>닥터자르트세라마이딘페이셜베리어마스크(22g*5)-Al</t>
  </si>
  <si>
    <t>Dr.Jart Ceramidin Facial Barrier Mask(22g*5)-Al</t>
  </si>
  <si>
    <t>DR0028</t>
  </si>
  <si>
    <t>닥터자르트세라마이딘크림미스트(110ml)-AH</t>
  </si>
  <si>
    <t>Dr.jart Ceramidin Cream Mist (110ml)-AH</t>
  </si>
  <si>
    <t>DR0029</t>
  </si>
  <si>
    <t>닥터자르트세라마이딘핸드크림(50ml)-Global-BA</t>
  </si>
  <si>
    <t>Dr.Jart+ Ceramidin Hand Cream(50ml)-Global-BA</t>
  </si>
  <si>
    <t>DR0030</t>
  </si>
  <si>
    <t>닥터자르트더마스크워터젯바이탈하이드라솔루션(25g*5ea)-AI</t>
  </si>
  <si>
    <t>Dr.Jart+ Dermask Water Jet Vital Hydra Solution (25g*5ea)-AI</t>
  </si>
  <si>
    <t>DR0031</t>
  </si>
  <si>
    <t>닥터자르트더마스크워터젯수딩하이드라솔루션(25g*5ea)-AI</t>
  </si>
  <si>
    <t>Dr.Jart+ Dermask Water Jet Soothing Hydra Solution (25g*5ea)</t>
  </si>
  <si>
    <t>DR0032</t>
  </si>
  <si>
    <t>닥터자르트더마스크울트라젯포렉팅솔루션(28g*5ea)-AI</t>
  </si>
  <si>
    <t>Dr.Jart+ Dermask Ultra jet Porecting Solution (28g*5ea)-AI</t>
  </si>
  <si>
    <t>DR0033</t>
  </si>
  <si>
    <t>닥터자르트더마스크울트라젯필링솔루션((4g+23g)*5ea)-AI</t>
  </si>
  <si>
    <t>Dr.Jart+ Dermask Ultra Jet Peeling Solution ((4g+23g)*5ea)</t>
  </si>
  <si>
    <t>DR0034</t>
  </si>
  <si>
    <t>닥터자르트더마스크인트라젯퍼밍솔루션(28g*5ea)-AI</t>
  </si>
  <si>
    <t>Dr.Jart+ Dermask Intra jet Firming Solution(28g*5ea)</t>
  </si>
  <si>
    <t>DR0035</t>
  </si>
  <si>
    <t>닥터자르트더마스크인트라젯링클리스솔루션(28g*5ea)-AI</t>
  </si>
  <si>
    <t>Dr.Jart+ Dermask Intra jet Wrinkless Solution(28g*5ea)</t>
  </si>
  <si>
    <t>DR0036</t>
  </si>
  <si>
    <t>닥터자르트더마스크마이크로젯브라이트닝솔루션(30g*5ea)-AI</t>
  </si>
  <si>
    <t>Dr.Jart+ Dermask Micro jet Brightening Solution(30g*5ea)</t>
  </si>
  <si>
    <t>DR0037</t>
  </si>
  <si>
    <t>닥터자르트더마스크마이크로젯클리어링솔루션(27g*5ea)-AI</t>
  </si>
  <si>
    <t>Dr.Jart+ Dermask Micro jet Clearing Solution(27g*5ea)</t>
  </si>
  <si>
    <t>DR0038</t>
  </si>
  <si>
    <t>닥터자르트더마스크쉐이킹러버하이드로샷(50g)-Global-BA</t>
  </si>
  <si>
    <t>Dr.Jart Dermask Shaking Rubber Hydro Shot(50g)-Glabal-BA</t>
  </si>
  <si>
    <t>DR0039</t>
  </si>
  <si>
    <t>닥터자르트더마스크쉐이킹러버수딩샷(50g)-Global-BA</t>
  </si>
  <si>
    <t>Dr.Jart Dermask Shaking Rubber Soothing Shot(50g)-Glabal-BA</t>
  </si>
  <si>
    <t>DR0040</t>
  </si>
  <si>
    <t>닥터자르트더마스크쉐이킹러버루미너스샷(50g)-Global-BA</t>
  </si>
  <si>
    <t>Dr.Jart Dermask Shaking Rubber Luminous Shot(50g)-Glabal-BA</t>
  </si>
  <si>
    <t>DR0041</t>
  </si>
  <si>
    <t>닥터자르트더마스크쉐이킹러버엘라스틱샷(50g)-Global-BA</t>
  </si>
  <si>
    <t>Dr.Jart Dermask Shaking Rubber Elastic Shot(50g)-Glabal-BA</t>
  </si>
  <si>
    <t>DR0042</t>
  </si>
  <si>
    <t>닥터자르트크라이오러버위드퍼밍콜라겐(4g+40g)-AI</t>
  </si>
  <si>
    <t>DR0043</t>
  </si>
  <si>
    <t>닥터자르트크라이오러버위드브라이트닝비타민씨(4g+40g)-AI</t>
  </si>
  <si>
    <t>DR0044</t>
  </si>
  <si>
    <t>닥터자르트크라이오러버위드수딩알란토인(4g+40g)-AI</t>
  </si>
  <si>
    <t>DR0045</t>
  </si>
  <si>
    <t>닥터자르트크라이오러버위드모이스처라이징히알루론산(4g+40g)-AI</t>
  </si>
  <si>
    <t>DR0046</t>
  </si>
  <si>
    <t>닥터자르트더마클리어마이크로약산성폼(120mL)-AH</t>
  </si>
  <si>
    <t>Dr.Jart Dermaclear Micro pH Foam</t>
  </si>
  <si>
    <t>DR0047</t>
  </si>
  <si>
    <t>닥터자르트더마클리어마이크로폼_리뉴얼(120mL)-AG</t>
  </si>
  <si>
    <t>Dr.Jart Dermaclear Micro Foam_Renewal</t>
  </si>
  <si>
    <t>DR0048</t>
  </si>
  <si>
    <t>닥터자르트더마클리어마이크로워터-리뉴얼상시기획세트(파우치변경)-AI</t>
  </si>
  <si>
    <t>Dr.Jart+ Dermaclear Water Set-2019</t>
  </si>
  <si>
    <t>DR0049</t>
  </si>
  <si>
    <t>닥터자르트Ctrl+A티트리먼트클렌징폼(120ml)-RE-AI</t>
  </si>
  <si>
    <t>Dr.Jart+ Ctrl+A Teatreement Cleansing Foam(120ml)-RE-AI</t>
  </si>
  <si>
    <t>DR0050</t>
  </si>
  <si>
    <t>닥터자르트Ctrl+A티트리먼트토너(120ml)-RE-AI</t>
  </si>
  <si>
    <t>Dr.Jart+ Ctrl+A Teatreement Toner(120ml)-RE-AI</t>
  </si>
  <si>
    <t>DR0051</t>
  </si>
  <si>
    <t>닥터자르트Ctrl+A티트리먼트모이스처라이저(50ml)-RE-AI</t>
  </si>
  <si>
    <t>Dr.Jart+ Ctrl+A Teatreement Moisturizer(50mL)-RE-AI</t>
  </si>
  <si>
    <t>DR0052</t>
  </si>
  <si>
    <t>닥터자르트Ctrl+A티트리먼트수딩스팟(15ml)-RE-AI</t>
  </si>
  <si>
    <t>Dr.Jart Ctrl+A Teatreement Soothing Spot(15ml)-RE-AI</t>
  </si>
  <si>
    <t>DR0053</t>
  </si>
  <si>
    <t>닥터자르트바이탈하이드라솔루션캡슐앰플(6capsules)</t>
  </si>
  <si>
    <t>Dr.Jart+ Vital Hydra Solution Capsule Ampoule (6ea)</t>
  </si>
  <si>
    <t>DR0054</t>
  </si>
  <si>
    <t>닥터자르트세라마이딘크림(15ml)-ASIA-BZ</t>
  </si>
  <si>
    <t>Dr.Jart Ceramidin Cream(15ml)-ASIA-BZ</t>
  </si>
  <si>
    <t>DR0055</t>
  </si>
  <si>
    <t>닥터자르트시카페어세럼(30ml)-RE-AI</t>
  </si>
  <si>
    <t>Dr.Jart Cicapair Serum(30ml)-2019</t>
  </si>
  <si>
    <t>DR0056</t>
  </si>
  <si>
    <t>닥터자르트시카페어카밍젤크림(15mL)-RE-AI</t>
  </si>
  <si>
    <t>Drjart Cicapair Calming Gel Cream(15mL)</t>
  </si>
  <si>
    <t>DR0057</t>
  </si>
  <si>
    <t>닥터자르트홀리데이시카페어스페셜올데이키트-ASIA-BZ</t>
  </si>
  <si>
    <t>Dr.Jart Cicapair Special All Day Kit-ASIA-BZ</t>
  </si>
  <si>
    <t>DR0058</t>
  </si>
  <si>
    <t>닥터자르트시카페어겟그린겟베러세럼세트(30ml+15ml)-BZ</t>
  </si>
  <si>
    <t>Dr.Jart Cicapair Get Green, Get Better Serum Set(30ml+15ml)-BZ</t>
  </si>
  <si>
    <t>DR0059</t>
  </si>
  <si>
    <t>닥터자르트시카페어그린레시피키트-ASIA-BZ</t>
  </si>
  <si>
    <t>Dr.Jart Cicapair Green Recipe Kit-BZ</t>
  </si>
  <si>
    <t>DR0060</t>
  </si>
  <si>
    <t>닥터자르트홀리데이베스트크림듀오-ASIA-BZ</t>
  </si>
  <si>
    <t>Dr.Jart Best Cream Duo-ASIA-BZ</t>
  </si>
  <si>
    <t>Оптовая цена USD за 1шт</t>
  </si>
  <si>
    <t>Оптовая цена USD            за 1шт</t>
  </si>
  <si>
    <t>Оптовая цена KRW                   за 1шт</t>
  </si>
  <si>
    <t>Оптовая цена USD                    за 1шт</t>
  </si>
  <si>
    <t>Оптовая цена KRW                за 1шт</t>
  </si>
  <si>
    <t>Оптовая цена USD                 за 1шт</t>
  </si>
  <si>
    <t>Оптовая цена KRW                         за 1шт</t>
  </si>
  <si>
    <t>Оптовая цена USD                       за 1шт</t>
  </si>
  <si>
    <t>Оптовая цена KRW                       за 1шт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</si>
</sst>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1" formatCode="_-* #,##0_-;\-* #,##0_-;_-* &quot;-&quot;_-;_-@_-"/>
    <numFmt numFmtId="164" formatCode="_-* #,##0\ _₽_-;\-* #,##0\ _₽_-;_-* &quot;-&quot;\ _₽_-;_-@_-"/>
    <numFmt numFmtId="165" formatCode="[$$-409]#,##0.00"/>
    <numFmt numFmtId="166" formatCode="_-[$₩-412]* #,##0_-;\-[$₩-412]* #,##0_-;_-[$₩-412]* &quot;-&quot;_-;_-@_-"/>
    <numFmt numFmtId="167" formatCode="_-[$$-409]* #,##0.00_ ;_-[$$-409]* \-#,##0.00\ ;_-[$$-409]* &quot;-&quot;??_ ;_-@_ "/>
    <numFmt numFmtId="168" formatCode="0_);[Red]\(0\)"/>
    <numFmt numFmtId="169" formatCode="#,##0_);[Red]\(#,##0\)"/>
    <numFmt numFmtId="170" formatCode="#,##0_ ;\-#,##0\ "/>
    <numFmt numFmtId="171" formatCode="_-[$$-540A]* #,##0.00_ ;_-[$$-540A]* \-#,##0.00\ ;_-[$$-540A]* &quot;-&quot;??_ ;_-@_ "/>
    <numFmt numFmtId="172" formatCode="0_ "/>
    <numFmt numFmtId="173" formatCode="_-[$₩-412]* #,##0_-;\-[$₩-412]* #,##0_-;_-[$₩-412]* &quot;-&quot;??_-;_-@_-"/>
    <numFmt numFmtId="174" formatCode="_-&quot;₩&quot;* #,##0_-;\-&quot;₩&quot;* #,##0_-;_-&quot;₩&quot;* &quot;-&quot;_-;_-@_-"/>
    <numFmt numFmtId="175" formatCode="_-[$₩-412]* #,##0.00_-;\-[$₩-412]* #,##0.00_-;_-[$₩-412]* &quot;-&quot;??_-;_-@_-"/>
  </numFmts>
  <fonts count="69">
    <font>
      <sz val="11"/>
      <color theme="1"/>
      <name val="Calibri"/>
      <family val="2"/>
      <charset val="204"/>
      <scheme val="minor"/>
    </font>
    <font>
      <b/>
      <sz val="11"/>
      <color theme="0"/>
      <name val="Calibri"/>
      <family val="2"/>
      <charset val="204"/>
      <scheme val="minor"/>
    </font>
    <font>
      <sz val="10"/>
      <color theme="0"/>
      <name val="Calibri"/>
      <family val="2"/>
      <charset val="204"/>
      <scheme val="minor"/>
    </font>
    <font>
      <b/>
      <sz val="10"/>
      <color theme="0"/>
      <name val="Calibri"/>
      <family val="2"/>
      <charset val="204"/>
      <scheme val="minor"/>
    </font>
    <font>
      <b/>
      <sz val="14"/>
      <color rgb="FFFF0060"/>
      <name val="Calibri"/>
      <family val="2"/>
      <charset val="204"/>
      <scheme val="minor"/>
    </font>
    <font>
      <b/>
      <sz val="12"/>
      <color theme="0"/>
      <name val="Calibri"/>
      <family val="2"/>
      <charset val="204"/>
      <scheme val="minor"/>
    </font>
    <font>
      <sz val="10"/>
      <color rgb="FF231F20"/>
      <name val="Calibri"/>
      <family val="2"/>
      <charset val="204"/>
      <scheme val="minor"/>
    </font>
    <font>
      <b/>
      <sz val="10"/>
      <color rgb="FF231F20"/>
      <name val="Calibri"/>
      <family val="2"/>
      <charset val="204"/>
      <scheme val="minor"/>
    </font>
    <font>
      <sz val="11"/>
      <color theme="1"/>
      <name val="Calibri"/>
      <family val="2"/>
      <charset val="204"/>
      <scheme val="minor"/>
    </font>
    <font>
      <sz val="11"/>
      <color theme="1"/>
      <name val="Calibri"/>
      <family val="2"/>
      <charset val="129"/>
      <scheme val="minor"/>
    </font>
    <font>
      <b/>
      <sz val="24"/>
      <color rgb="FF231F20"/>
      <name val="Calibri"/>
      <family val="2"/>
      <charset val="204"/>
      <scheme val="minor"/>
    </font>
    <font>
      <u/>
      <sz val="11"/>
      <color theme="10"/>
      <name val="Calibri"/>
      <family val="2"/>
      <charset val="129"/>
      <scheme val="minor"/>
    </font>
    <font>
      <b/>
      <sz val="24"/>
      <color rgb="FFFF005F"/>
      <name val="Calibri"/>
      <family val="2"/>
      <charset val="204"/>
      <scheme val="minor"/>
    </font>
    <font>
      <b/>
      <sz val="14"/>
      <color rgb="FF231F20"/>
      <name val="Calibri"/>
      <family val="2"/>
      <charset val="204"/>
      <scheme val="minor"/>
    </font>
    <font>
      <b/>
      <sz val="10"/>
      <color theme="1"/>
      <name val="돋움"/>
      <family val="3"/>
      <charset val="204"/>
    </font>
    <font>
      <sz val="11"/>
      <color theme="1"/>
      <name val="Calibri"/>
      <family val="3"/>
      <charset val="129"/>
      <scheme val="minor"/>
    </font>
    <font>
      <b/>
      <sz val="12"/>
      <color rgb="FFFFFFFF"/>
      <name val="Calibri"/>
      <family val="2"/>
      <charset val="204"/>
      <scheme val="minor"/>
    </font>
    <font>
      <sz val="10"/>
      <color theme="1"/>
      <name val="돋움"/>
      <family val="3"/>
      <charset val="129"/>
    </font>
    <font>
      <sz val="10"/>
      <color rgb="FF231F20"/>
      <name val="돋움"/>
      <family val="3"/>
      <charset val="129"/>
    </font>
    <font>
      <b/>
      <sz val="10"/>
      <color rgb="FF231F20"/>
      <name val="Calibri"/>
      <family val="2"/>
      <charset val="204"/>
      <scheme val="minor"/>
    </font>
    <font>
      <sz val="12"/>
      <color rgb="FF231F20"/>
      <name val="Calibri"/>
      <family val="2"/>
      <charset val="204"/>
      <scheme val="minor"/>
    </font>
    <font>
      <sz val="10"/>
      <color theme="1"/>
      <name val="Calibri"/>
      <family val="2"/>
      <charset val="204"/>
      <scheme val="minor"/>
    </font>
    <font>
      <sz val="10"/>
      <name val="Calibri"/>
      <family val="2"/>
      <charset val="204"/>
      <scheme val="minor"/>
    </font>
    <font>
      <b/>
      <sz val="10"/>
      <name val="Calibri"/>
      <family val="2"/>
      <charset val="204"/>
      <scheme val="minor"/>
    </font>
    <font>
      <b/>
      <sz val="14"/>
      <color rgb="FFFF005F"/>
      <name val="Calibri"/>
      <family val="2"/>
      <charset val="204"/>
      <scheme val="minor"/>
    </font>
    <font>
      <b/>
      <sz val="12"/>
      <color rgb="FF231F20"/>
      <name val="Calibri"/>
      <family val="2"/>
      <charset val="204"/>
      <scheme val="minor"/>
    </font>
    <font>
      <b/>
      <sz val="10"/>
      <color theme="1"/>
      <name val="Calibri"/>
      <family val="2"/>
      <charset val="204"/>
      <scheme val="minor"/>
    </font>
    <font>
      <b/>
      <sz val="11"/>
      <color theme="1"/>
      <name val="Calibri"/>
      <family val="2"/>
      <charset val="204"/>
      <scheme val="minor"/>
    </font>
    <font>
      <sz val="24"/>
      <color theme="1"/>
      <name val="Calibri"/>
      <family val="2"/>
      <charset val="204"/>
      <scheme val="minor"/>
    </font>
    <font>
      <sz val="10"/>
      <color theme="1"/>
      <name val="Calibri"/>
      <family val="2"/>
      <charset val="129"/>
      <scheme val="minor"/>
    </font>
    <font>
      <sz val="10"/>
      <color theme="1"/>
      <name val="Arial"/>
      <family val="2"/>
      <charset val="204"/>
    </font>
    <font>
      <sz val="10"/>
      <color rgb="FF231F20"/>
      <name val="Calibri"/>
      <family val="2"/>
      <charset val="204"/>
      <scheme val="minor"/>
    </font>
    <font>
      <sz val="10"/>
      <color rgb="FF231F20"/>
      <name val="돋움"/>
    </font>
    <font>
      <sz val="12"/>
      <color rgb="FF231F20"/>
      <name val="Calibri"/>
      <family val="2"/>
      <charset val="204"/>
      <scheme val="minor"/>
    </font>
    <font>
      <sz val="10"/>
      <color theme="1"/>
      <name val="맑은 고딕"/>
      <family val="3"/>
      <charset val="129"/>
    </font>
    <font>
      <b/>
      <u/>
      <sz val="11"/>
      <color theme="10"/>
      <name val="Calibri"/>
      <family val="2"/>
      <charset val="204"/>
      <scheme val="minor"/>
    </font>
    <font>
      <b/>
      <sz val="11"/>
      <color theme="0"/>
      <name val="돋움"/>
      <family val="3"/>
      <charset val="129"/>
    </font>
    <font>
      <b/>
      <sz val="11"/>
      <color rgb="FFFFFFFF"/>
      <name val="Calibri"/>
      <family val="2"/>
      <charset val="204"/>
      <scheme val="minor"/>
    </font>
    <font>
      <b/>
      <sz val="10"/>
      <color theme="1"/>
      <name val="돋움"/>
      <family val="3"/>
      <charset val="129"/>
    </font>
    <font>
      <sz val="10"/>
      <name val="돋움"/>
      <family val="3"/>
      <charset val="129"/>
    </font>
    <font>
      <b/>
      <u/>
      <sz val="11"/>
      <color rgb="FFFF0060"/>
      <name val="Calibri"/>
      <family val="2"/>
      <charset val="204"/>
      <scheme val="minor"/>
    </font>
    <font>
      <b/>
      <sz val="11"/>
      <color rgb="FFFF0060"/>
      <name val="Calibri"/>
      <family val="2"/>
      <charset val="204"/>
      <scheme val="minor"/>
    </font>
    <font>
      <sz val="14"/>
      <color theme="0"/>
      <name val="Calibri"/>
      <family val="2"/>
      <charset val="204"/>
      <scheme val="minor"/>
    </font>
    <font>
      <b/>
      <sz val="14"/>
      <color theme="0"/>
      <name val="Calibri"/>
      <family val="2"/>
      <charset val="204"/>
      <scheme val="minor"/>
    </font>
    <font>
      <b/>
      <sz val="14"/>
      <color theme="0"/>
      <name val="Calibri"/>
      <family val="2"/>
      <charset val="204"/>
    </font>
    <font>
      <u/>
      <sz val="18"/>
      <color theme="10"/>
      <name val="Calibri"/>
      <family val="2"/>
      <charset val="129"/>
      <scheme val="minor"/>
    </font>
    <font>
      <b/>
      <u/>
      <sz val="11"/>
      <color theme="10"/>
      <name val="Calibri"/>
      <family val="2"/>
      <charset val="129"/>
      <scheme val="minor"/>
    </font>
    <font>
      <u/>
      <sz val="16"/>
      <color theme="10"/>
      <name val="Calibri"/>
      <family val="2"/>
      <charset val="204"/>
      <scheme val="minor"/>
    </font>
    <font>
      <u/>
      <sz val="18"/>
      <color theme="10"/>
      <name val="Calibri"/>
      <family val="2"/>
      <charset val="204"/>
      <scheme val="minor"/>
    </font>
    <font>
      <u/>
      <sz val="14"/>
      <color theme="10"/>
      <name val="Calibri"/>
      <family val="2"/>
      <charset val="204"/>
      <scheme val="minor"/>
    </font>
    <font>
      <u/>
      <sz val="11"/>
      <color theme="10"/>
      <name val="Calibri"/>
      <family val="2"/>
      <charset val="204"/>
      <scheme val="minor"/>
    </font>
    <font>
      <u/>
      <sz val="16"/>
      <color theme="10"/>
      <name val="Calibri"/>
      <family val="2"/>
      <charset val="129"/>
      <scheme val="minor"/>
    </font>
    <font>
      <u/>
      <sz val="12"/>
      <color theme="10"/>
      <name val="Calibri"/>
      <family val="2"/>
      <charset val="129"/>
      <scheme val="minor"/>
    </font>
    <font>
      <u/>
      <sz val="12"/>
      <color theme="10"/>
      <name val="Calibri"/>
      <family val="2"/>
      <charset val="204"/>
      <scheme val="minor"/>
    </font>
    <font>
      <u/>
      <sz val="20"/>
      <color theme="10"/>
      <name val="Calibri"/>
      <family val="2"/>
      <charset val="204"/>
      <scheme val="minor"/>
    </font>
    <font>
      <b/>
      <u/>
      <sz val="12"/>
      <color theme="10"/>
      <name val="Calibri"/>
      <family val="2"/>
      <charset val="204"/>
      <scheme val="minor"/>
    </font>
    <font>
      <b/>
      <u/>
      <sz val="14"/>
      <color theme="10"/>
      <name val="Calibri"/>
      <family val="2"/>
      <charset val="204"/>
      <scheme val="minor"/>
    </font>
    <font>
      <b/>
      <u/>
      <sz val="18"/>
      <color theme="10"/>
      <name val="Calibri"/>
      <family val="2"/>
      <charset val="204"/>
      <scheme val="minor"/>
    </font>
    <font>
      <b/>
      <sz val="11"/>
      <color rgb="FFFF005F"/>
      <name val="Calibri"/>
      <family val="2"/>
      <charset val="204"/>
      <scheme val="minor"/>
    </font>
    <font>
      <sz val="10"/>
      <color rgb="FF231F20"/>
      <name val="Calibri"/>
      <family val="2"/>
      <scheme val="minor"/>
    </font>
    <font>
      <sz val="8"/>
      <name val="Calibri"/>
      <family val="2"/>
      <charset val="204"/>
      <scheme val="minor"/>
    </font>
    <font>
      <sz val="10"/>
      <color rgb="FF231F20"/>
      <name val="Calibri"/>
      <family val="2"/>
      <charset val="204"/>
      <scheme val="minor"/>
    </font>
    <font>
      <b/>
      <sz val="10"/>
      <color rgb="FF231F20"/>
      <name val="Calibri"/>
      <family val="2"/>
      <charset val="204"/>
      <scheme val="minor"/>
    </font>
    <font>
      <sz val="12"/>
      <color rgb="FF231F20"/>
      <name val="Calibri"/>
      <family val="2"/>
      <charset val="204"/>
      <scheme val="minor"/>
    </font>
    <font>
      <sz val="11"/>
      <color theme="1"/>
      <name val="Calibri"/>
      <family val="2"/>
      <scheme val="minor"/>
    </font>
    <font>
      <b/>
      <sz val="11"/>
      <color theme="1"/>
      <name val="Calibri"/>
      <family val="2"/>
      <scheme val="minor"/>
    </font>
    <font>
      <sz val="10"/>
      <color indexed="8"/>
      <name val="맑은 고딕"/>
      <family val="3"/>
      <charset val="129"/>
    </font>
    <font>
      <b/>
      <sz val="10"/>
      <color rgb="FFFF0000"/>
      <name val="맑은 고딕"/>
      <family val="3"/>
      <charset val="129"/>
    </font>
    <font>
      <b/>
      <sz val="10"/>
      <color rgb="FFFF0000"/>
      <name val="Calibri"/>
      <family val="2"/>
      <charset val="204"/>
      <scheme val="minor"/>
    </font>
  </fonts>
  <fills count="14">
    <fill>
      <patternFill patternType="none"/>
    </fill>
    <fill>
      <patternFill patternType="gray125"/>
    </fill>
    <fill>
      <patternFill patternType="solid">
        <fgColor rgb="FFFF0060"/>
        <bgColor indexed="64"/>
      </patternFill>
    </fill>
    <fill>
      <patternFill patternType="solid">
        <fgColor rgb="FFF1F2F2"/>
        <bgColor indexed="64"/>
      </patternFill>
    </fill>
    <fill>
      <patternFill patternType="solid">
        <fgColor rgb="FF3498DB"/>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005F"/>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rgb="FFFFD600"/>
        <bgColor indexed="64"/>
      </patternFill>
    </fill>
  </fills>
  <borders count="19">
    <border>
      <left/>
      <right/>
      <top/>
      <bottom/>
      <diagonal/>
    </border>
    <border>
      <left style="thin">
        <color rgb="FFBCBEC0"/>
      </left>
      <right style="thin">
        <color rgb="FFBCBEC0"/>
      </right>
      <top style="thin">
        <color rgb="FFBCBEC0"/>
      </top>
      <bottom style="thin">
        <color rgb="FFBCBEC0"/>
      </bottom>
      <diagonal/>
    </border>
    <border>
      <left style="thin">
        <color rgb="FFBCBEC0"/>
      </left>
      <right/>
      <top style="thin">
        <color rgb="FFBCBEC0"/>
      </top>
      <bottom style="thin">
        <color rgb="FFBCBEC0"/>
      </bottom>
      <diagonal/>
    </border>
    <border>
      <left/>
      <right style="thin">
        <color rgb="FFBCBEC0"/>
      </right>
      <top style="thin">
        <color rgb="FFBCBEC0"/>
      </top>
      <bottom style="thin">
        <color rgb="FFBCBEC0"/>
      </bottom>
      <diagonal/>
    </border>
    <border>
      <left style="thin">
        <color rgb="FFBCBEC0"/>
      </left>
      <right/>
      <top style="thin">
        <color rgb="FFBCBEC0"/>
      </top>
      <bottom/>
      <diagonal/>
    </border>
    <border>
      <left style="thin">
        <color rgb="FFBCBEC0"/>
      </left>
      <right style="thin">
        <color rgb="FFBCBEC0"/>
      </right>
      <top style="thin">
        <color rgb="FFBCBEC0"/>
      </top>
      <bottom/>
      <diagonal/>
    </border>
    <border>
      <left/>
      <right/>
      <top style="thin">
        <color rgb="FFBCBEC0"/>
      </top>
      <bottom style="thin">
        <color rgb="FFBCBEC0"/>
      </bottom>
      <diagonal/>
    </border>
    <border>
      <left/>
      <right/>
      <top/>
      <bottom style="thin">
        <color rgb="FFBCBEC0"/>
      </bottom>
      <diagonal/>
    </border>
    <border>
      <left/>
      <right style="thin">
        <color rgb="FFBCBEC0"/>
      </right>
      <top/>
      <bottom style="thin">
        <color rgb="FFBCBEC0"/>
      </bottom>
      <diagonal/>
    </border>
    <border>
      <left style="thin">
        <color rgb="FFBCBEC0"/>
      </left>
      <right style="thin">
        <color rgb="FFBCBEC0"/>
      </right>
      <top/>
      <bottom style="thin">
        <color rgb="FFBCBEC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rgb="FFCCCCCC"/>
      </left>
      <right style="medium">
        <color rgb="FFCCCCCC"/>
      </right>
      <top style="medium">
        <color rgb="FFCCCCCC"/>
      </top>
      <bottom style="medium">
        <color rgb="FFCCCCCC"/>
      </bottom>
      <diagonal/>
    </border>
    <border>
      <left style="thin">
        <color theme="0" tint="-0.34998626667073579"/>
      </left>
      <right/>
      <top style="thin">
        <color theme="0" tint="-0.34998626667073579"/>
      </top>
      <bottom style="thin">
        <color theme="0" tint="-0.3499862666707357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34998626667073579"/>
      </left>
      <right style="thin">
        <color theme="0" tint="-0.34998626667073579"/>
      </right>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rgb="FFBCBEC0"/>
      </right>
      <top/>
      <bottom/>
      <diagonal/>
    </border>
  </borders>
  <cellStyleXfs count="8">
    <xf numFmtId="0" fontId="0" fillId="0" borderId="0"/>
    <xf numFmtId="0" fontId="9" fillId="0" borderId="0">
      <alignment vertical="center"/>
    </xf>
    <xf numFmtId="0" fontId="11" fillId="0" borderId="0" applyNumberFormat="0" applyFill="0" applyBorder="0" applyAlignment="0" applyProtection="0">
      <alignment vertical="center"/>
    </xf>
    <xf numFmtId="41" fontId="9" fillId="0" borderId="0" applyFont="0" applyFill="0" applyBorder="0" applyAlignment="0" applyProtection="0">
      <alignment vertical="center"/>
    </xf>
    <xf numFmtId="0" fontId="15" fillId="0" borderId="0">
      <alignment vertical="center"/>
    </xf>
    <xf numFmtId="41" fontId="15" fillId="0" borderId="0" applyFont="0" applyFill="0" applyBorder="0" applyAlignment="0" applyProtection="0">
      <alignment vertical="center"/>
    </xf>
    <xf numFmtId="0" fontId="15" fillId="0" borderId="0">
      <alignment vertical="center"/>
    </xf>
    <xf numFmtId="9" fontId="9" fillId="0" borderId="0" applyFont="0" applyFill="0" applyBorder="0" applyAlignment="0" applyProtection="0">
      <alignment vertical="center"/>
    </xf>
  </cellStyleXfs>
  <cellXfs count="500">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5" fillId="2" borderId="1" xfId="0" applyFont="1" applyFill="1" applyBorder="1" applyAlignment="1">
      <alignment horizontal="center" vertical="center"/>
    </xf>
    <xf numFmtId="0" fontId="0" fillId="0" borderId="0" xfId="0" applyBorder="1" applyAlignment="1">
      <alignment vertical="center"/>
    </xf>
    <xf numFmtId="0" fontId="7" fillId="0" borderId="1" xfId="0" applyFont="1" applyBorder="1" applyAlignment="1">
      <alignment horizontal="left" vertical="center"/>
    </xf>
    <xf numFmtId="0" fontId="10" fillId="3" borderId="6" xfId="1" applyFont="1" applyFill="1" applyBorder="1" applyAlignment="1" applyProtection="1">
      <alignment horizontal="center" vertical="center" wrapText="1"/>
      <protection locked="0"/>
    </xf>
    <xf numFmtId="0" fontId="11" fillId="0" borderId="0" xfId="2" applyBorder="1" applyAlignment="1" applyProtection="1">
      <alignment horizontal="center" vertical="center" wrapText="1"/>
    </xf>
    <xf numFmtId="0" fontId="12" fillId="5" borderId="1" xfId="1" applyFont="1" applyFill="1" applyBorder="1" applyAlignment="1" applyProtection="1">
      <alignment vertical="center"/>
      <protection locked="0"/>
    </xf>
    <xf numFmtId="165" fontId="4" fillId="3" borderId="1" xfId="3" applyNumberFormat="1" applyFont="1" applyFill="1" applyBorder="1" applyAlignment="1" applyProtection="1">
      <alignment horizontal="center" vertical="center" shrinkToFit="1"/>
    </xf>
    <xf numFmtId="41" fontId="4" fillId="6" borderId="1" xfId="3" applyFont="1" applyFill="1" applyBorder="1" applyAlignment="1" applyProtection="1">
      <alignment horizontal="center" vertical="center" shrinkToFit="1"/>
    </xf>
    <xf numFmtId="164" fontId="4" fillId="3" borderId="1" xfId="3" applyNumberFormat="1" applyFont="1" applyFill="1" applyBorder="1" applyAlignment="1" applyProtection="1">
      <alignment horizontal="center" vertical="center" shrinkToFit="1"/>
    </xf>
    <xf numFmtId="166" fontId="4" fillId="3" borderId="1" xfId="3" applyNumberFormat="1" applyFont="1" applyFill="1" applyBorder="1" applyAlignment="1" applyProtection="1">
      <alignment horizontal="left" vertical="center" shrinkToFit="1"/>
    </xf>
    <xf numFmtId="167" fontId="4" fillId="3" borderId="1" xfId="3" applyNumberFormat="1" applyFont="1" applyFill="1" applyBorder="1" applyAlignment="1" applyProtection="1">
      <alignment horizontal="left" vertical="center" shrinkToFit="1"/>
    </xf>
    <xf numFmtId="0" fontId="13" fillId="3" borderId="0" xfId="1" applyFont="1" applyFill="1" applyBorder="1" applyAlignment="1" applyProtection="1">
      <alignment vertical="center" wrapText="1"/>
      <protection locked="0"/>
    </xf>
    <xf numFmtId="0" fontId="14" fillId="0" borderId="0" xfId="1" applyFont="1" applyBorder="1" applyAlignment="1" applyProtection="1">
      <alignment horizontal="center" vertical="center"/>
      <protection locked="0"/>
    </xf>
    <xf numFmtId="49" fontId="5" fillId="7" borderId="8" xfId="1" applyNumberFormat="1" applyFont="1" applyFill="1" applyBorder="1" applyAlignment="1" applyProtection="1">
      <alignment horizontal="center" vertical="center" wrapText="1"/>
      <protection locked="0"/>
    </xf>
    <xf numFmtId="168" fontId="16" fillId="2" borderId="1" xfId="4" applyNumberFormat="1" applyFont="1" applyFill="1" applyBorder="1" applyAlignment="1" applyProtection="1">
      <alignment horizontal="center" vertical="center"/>
      <protection locked="0"/>
    </xf>
    <xf numFmtId="0" fontId="16" fillId="2" borderId="1" xfId="4" applyNumberFormat="1" applyFont="1" applyFill="1" applyBorder="1" applyAlignment="1" applyProtection="1">
      <alignment horizontal="center" vertical="center"/>
      <protection locked="0"/>
    </xf>
    <xf numFmtId="0" fontId="16" fillId="2" borderId="1" xfId="1" applyFont="1" applyFill="1" applyBorder="1" applyAlignment="1" applyProtection="1">
      <alignment horizontal="center" vertical="center" shrinkToFit="1"/>
      <protection locked="0"/>
    </xf>
    <xf numFmtId="166" fontId="16" fillId="2" borderId="1" xfId="4" applyNumberFormat="1" applyFont="1" applyFill="1" applyBorder="1" applyAlignment="1" applyProtection="1">
      <alignment horizontal="center" vertical="center" wrapText="1"/>
    </xf>
    <xf numFmtId="9" fontId="16" fillId="2" borderId="1" xfId="4" applyNumberFormat="1" applyFont="1" applyFill="1" applyBorder="1" applyAlignment="1" applyProtection="1">
      <alignment horizontal="center" vertical="center" wrapText="1"/>
    </xf>
    <xf numFmtId="0" fontId="16" fillId="2" borderId="1" xfId="3" applyNumberFormat="1" applyFont="1" applyFill="1" applyBorder="1" applyAlignment="1" applyProtection="1">
      <alignment horizontal="center" vertical="center" wrapText="1" shrinkToFit="1"/>
    </xf>
    <xf numFmtId="169" fontId="16" fillId="2" borderId="1" xfId="4" applyNumberFormat="1" applyFont="1" applyFill="1" applyBorder="1" applyAlignment="1" applyProtection="1">
      <alignment horizontal="center" vertical="center" wrapText="1"/>
    </xf>
    <xf numFmtId="167" fontId="16" fillId="2" borderId="1" xfId="4" applyNumberFormat="1" applyFont="1" applyFill="1" applyBorder="1" applyAlignment="1" applyProtection="1">
      <alignment horizontal="center" vertical="center" wrapText="1"/>
    </xf>
    <xf numFmtId="41" fontId="16" fillId="7" borderId="1" xfId="3" applyFont="1" applyFill="1" applyBorder="1" applyAlignment="1" applyProtection="1">
      <alignment horizontal="center" vertical="center" shrinkToFit="1"/>
      <protection locked="0"/>
    </xf>
    <xf numFmtId="164" fontId="16" fillId="2" borderId="1" xfId="3" applyNumberFormat="1" applyFont="1" applyFill="1" applyBorder="1" applyAlignment="1" applyProtection="1">
      <alignment horizontal="center" vertical="center" shrinkToFit="1"/>
    </xf>
    <xf numFmtId="167" fontId="16" fillId="2" borderId="1" xfId="3" applyNumberFormat="1" applyFont="1" applyFill="1" applyBorder="1" applyAlignment="1" applyProtection="1">
      <alignment horizontal="center" vertical="center" shrinkToFit="1"/>
    </xf>
    <xf numFmtId="41" fontId="16" fillId="2" borderId="1" xfId="3" applyFont="1" applyFill="1" applyBorder="1" applyAlignment="1" applyProtection="1">
      <alignment horizontal="center" vertical="center" shrinkToFit="1"/>
      <protection locked="0"/>
    </xf>
    <xf numFmtId="0" fontId="17" fillId="0" borderId="0" xfId="1" applyFont="1" applyFill="1" applyBorder="1" applyAlignment="1" applyProtection="1">
      <alignment horizontal="center" vertical="center"/>
      <protection locked="0"/>
    </xf>
    <xf numFmtId="49" fontId="6" fillId="0" borderId="3" xfId="4" applyNumberFormat="1" applyFont="1" applyFill="1" applyBorder="1" applyAlignment="1" applyProtection="1">
      <alignment horizontal="center" vertical="center" wrapText="1"/>
      <protection locked="0"/>
    </xf>
    <xf numFmtId="168" fontId="6" fillId="0" borderId="1" xfId="4" applyNumberFormat="1" applyFont="1" applyBorder="1" applyAlignment="1" applyProtection="1">
      <alignment horizontal="center" vertical="center" wrapText="1"/>
      <protection locked="0"/>
    </xf>
    <xf numFmtId="0" fontId="18" fillId="0" borderId="1" xfId="4" applyNumberFormat="1" applyFont="1" applyFill="1" applyBorder="1" applyAlignment="1" applyProtection="1">
      <alignment horizontal="left" vertical="center"/>
      <protection locked="0"/>
    </xf>
    <xf numFmtId="0" fontId="6" fillId="0" borderId="1" xfId="4" applyNumberFormat="1" applyFont="1" applyFill="1" applyBorder="1" applyAlignment="1" applyProtection="1">
      <alignment horizontal="left" vertical="center" wrapText="1"/>
      <protection locked="0"/>
    </xf>
    <xf numFmtId="166" fontId="19" fillId="0" borderId="9" xfId="3" applyNumberFormat="1" applyFont="1" applyFill="1" applyBorder="1" applyAlignment="1" applyProtection="1">
      <alignment horizontal="right" vertical="center" wrapText="1"/>
    </xf>
    <xf numFmtId="9" fontId="7" fillId="0" borderId="1" xfId="3" applyNumberFormat="1" applyFont="1" applyFill="1" applyBorder="1" applyAlignment="1" applyProtection="1">
      <alignment horizontal="right" vertical="center" wrapText="1"/>
    </xf>
    <xf numFmtId="0" fontId="6" fillId="0" borderId="1" xfId="4" applyNumberFormat="1" applyFont="1" applyFill="1" applyBorder="1" applyAlignment="1" applyProtection="1">
      <alignment horizontal="center" vertical="center" wrapText="1"/>
    </xf>
    <xf numFmtId="166" fontId="7" fillId="0" borderId="1" xfId="3" applyNumberFormat="1" applyFont="1" applyFill="1" applyBorder="1" applyAlignment="1" applyProtection="1">
      <alignment horizontal="right" vertical="center" wrapText="1"/>
    </xf>
    <xf numFmtId="167" fontId="7" fillId="0" borderId="1" xfId="3" applyNumberFormat="1" applyFont="1" applyFill="1" applyBorder="1" applyAlignment="1" applyProtection="1">
      <alignment horizontal="center" vertical="center" wrapText="1"/>
    </xf>
    <xf numFmtId="164" fontId="6" fillId="0" borderId="1" xfId="5" applyNumberFormat="1" applyFont="1" applyFill="1" applyBorder="1" applyAlignment="1" applyProtection="1">
      <alignment horizontal="right" vertical="center"/>
    </xf>
    <xf numFmtId="167" fontId="7" fillId="0" borderId="2" xfId="3" applyNumberFormat="1" applyFont="1" applyFill="1" applyBorder="1" applyAlignment="1" applyProtection="1">
      <alignment horizontal="right" vertical="center" wrapText="1"/>
    </xf>
    <xf numFmtId="0" fontId="7" fillId="0" borderId="2" xfId="4" applyNumberFormat="1" applyFont="1" applyFill="1" applyBorder="1" applyAlignment="1" applyProtection="1">
      <alignment horizontal="left" vertical="center"/>
      <protection locked="0"/>
    </xf>
    <xf numFmtId="166" fontId="19" fillId="0" borderId="1" xfId="3" applyNumberFormat="1" applyFont="1" applyFill="1" applyBorder="1" applyAlignment="1" applyProtection="1">
      <alignment horizontal="right" vertical="center" wrapText="1"/>
    </xf>
    <xf numFmtId="49" fontId="6" fillId="5" borderId="3" xfId="4" applyNumberFormat="1" applyFont="1" applyFill="1" applyBorder="1" applyAlignment="1" applyProtection="1">
      <alignment horizontal="center" vertical="center" wrapText="1"/>
      <protection locked="0"/>
    </xf>
    <xf numFmtId="168" fontId="6" fillId="5" borderId="1" xfId="4" applyNumberFormat="1" applyFont="1" applyFill="1" applyBorder="1" applyAlignment="1" applyProtection="1">
      <alignment horizontal="center" vertical="center" wrapText="1"/>
      <protection locked="0"/>
    </xf>
    <xf numFmtId="0" fontId="18" fillId="5" borderId="1" xfId="4" applyNumberFormat="1" applyFont="1" applyFill="1" applyBorder="1" applyAlignment="1" applyProtection="1">
      <alignment horizontal="left" vertical="center"/>
      <protection locked="0"/>
    </xf>
    <xf numFmtId="0" fontId="6" fillId="5" borderId="1" xfId="4" applyNumberFormat="1" applyFont="1" applyFill="1" applyBorder="1" applyAlignment="1" applyProtection="1">
      <alignment horizontal="left" vertical="center" wrapText="1"/>
      <protection locked="0"/>
    </xf>
    <xf numFmtId="166" fontId="19" fillId="5" borderId="1" xfId="3" applyNumberFormat="1" applyFont="1" applyFill="1" applyBorder="1" applyAlignment="1" applyProtection="1">
      <alignment horizontal="right" vertical="center" wrapText="1"/>
    </xf>
    <xf numFmtId="9" fontId="7" fillId="5" borderId="1" xfId="3" applyNumberFormat="1" applyFont="1" applyFill="1" applyBorder="1" applyAlignment="1" applyProtection="1">
      <alignment horizontal="right" vertical="center" wrapText="1"/>
    </xf>
    <xf numFmtId="0" fontId="6" fillId="5" borderId="1" xfId="4" applyNumberFormat="1" applyFont="1" applyFill="1" applyBorder="1" applyAlignment="1" applyProtection="1">
      <alignment horizontal="center" vertical="center" wrapText="1"/>
    </xf>
    <xf numFmtId="166" fontId="7" fillId="5" borderId="1" xfId="3" applyNumberFormat="1" applyFont="1" applyFill="1" applyBorder="1" applyAlignment="1" applyProtection="1">
      <alignment horizontal="right" vertical="center" wrapText="1"/>
    </xf>
    <xf numFmtId="167" fontId="7" fillId="5" borderId="1" xfId="3" applyNumberFormat="1" applyFont="1" applyFill="1" applyBorder="1" applyAlignment="1" applyProtection="1">
      <alignment horizontal="center" vertical="center" wrapText="1"/>
    </xf>
    <xf numFmtId="169" fontId="20" fillId="5" borderId="1" xfId="5" applyNumberFormat="1" applyFont="1" applyFill="1" applyBorder="1" applyAlignment="1" applyProtection="1">
      <alignment horizontal="center" vertical="center" wrapText="1"/>
      <protection locked="0"/>
    </xf>
    <xf numFmtId="164" fontId="6" fillId="5" borderId="1" xfId="5" applyNumberFormat="1" applyFont="1" applyFill="1" applyBorder="1" applyAlignment="1" applyProtection="1">
      <alignment horizontal="right" vertical="center"/>
    </xf>
    <xf numFmtId="167" fontId="7" fillId="5" borderId="2" xfId="3" applyNumberFormat="1" applyFont="1" applyFill="1" applyBorder="1" applyAlignment="1" applyProtection="1">
      <alignment horizontal="right" vertical="center" wrapText="1"/>
    </xf>
    <xf numFmtId="0" fontId="7" fillId="5" borderId="2" xfId="4" applyNumberFormat="1" applyFont="1" applyFill="1" applyBorder="1" applyAlignment="1" applyProtection="1">
      <alignment horizontal="left" vertical="center"/>
      <protection locked="0"/>
    </xf>
    <xf numFmtId="0" fontId="17" fillId="5" borderId="0" xfId="1" applyFont="1" applyFill="1" applyBorder="1" applyAlignment="1" applyProtection="1">
      <alignment horizontal="center" vertical="center"/>
      <protection locked="0"/>
    </xf>
    <xf numFmtId="0" fontId="21" fillId="0" borderId="0" xfId="1" applyFont="1" applyFill="1" applyProtection="1">
      <alignment vertical="center"/>
      <protection locked="0"/>
    </xf>
    <xf numFmtId="0" fontId="21" fillId="0" borderId="0" xfId="1" applyFont="1" applyAlignment="1" applyProtection="1">
      <alignment horizontal="center" vertical="center"/>
      <protection locked="0"/>
    </xf>
    <xf numFmtId="0" fontId="17" fillId="0" borderId="0" xfId="1" applyFont="1" applyProtection="1">
      <alignment vertical="center"/>
      <protection locked="0"/>
    </xf>
    <xf numFmtId="0" fontId="21" fillId="0" borderId="0" xfId="1" applyFont="1" applyProtection="1">
      <alignment vertical="center"/>
      <protection locked="0"/>
    </xf>
    <xf numFmtId="166" fontId="22" fillId="0" borderId="0" xfId="1" applyNumberFormat="1" applyFont="1" applyAlignment="1" applyProtection="1">
      <alignment horizontal="center" vertical="center"/>
    </xf>
    <xf numFmtId="9" fontId="22" fillId="0" borderId="0" xfId="1" applyNumberFormat="1" applyFont="1" applyAlignment="1" applyProtection="1">
      <alignment horizontal="center" vertical="center"/>
    </xf>
    <xf numFmtId="0" fontId="21" fillId="0" borderId="0" xfId="1" applyNumberFormat="1" applyFont="1" applyAlignment="1" applyProtection="1">
      <alignment horizontal="center" vertical="center"/>
    </xf>
    <xf numFmtId="165" fontId="23" fillId="0" borderId="0" xfId="1" applyNumberFormat="1" applyFont="1" applyFill="1" applyProtection="1">
      <alignment vertical="center"/>
    </xf>
    <xf numFmtId="167" fontId="23" fillId="0" borderId="0" xfId="1" applyNumberFormat="1" applyFont="1" applyFill="1" applyAlignment="1" applyProtection="1">
      <alignment horizontal="center" vertical="center"/>
    </xf>
    <xf numFmtId="169" fontId="21" fillId="8" borderId="0" xfId="1" applyNumberFormat="1" applyFont="1" applyFill="1" applyAlignment="1" applyProtection="1">
      <alignment horizontal="center" vertical="center"/>
      <protection locked="0"/>
    </xf>
    <xf numFmtId="164" fontId="21" fillId="0" borderId="0" xfId="1" applyNumberFormat="1" applyFont="1" applyAlignment="1" applyProtection="1">
      <alignment horizontal="center" vertical="center"/>
    </xf>
    <xf numFmtId="167" fontId="21" fillId="0" borderId="0" xfId="1" applyNumberFormat="1" applyFont="1" applyAlignment="1" applyProtection="1">
      <alignment horizontal="center" vertical="center"/>
    </xf>
    <xf numFmtId="0" fontId="17" fillId="0" borderId="0" xfId="1" applyFont="1" applyBorder="1" applyAlignment="1" applyProtection="1">
      <alignment horizontal="center" vertical="center"/>
      <protection locked="0"/>
    </xf>
    <xf numFmtId="165" fontId="4" fillId="3" borderId="1" xfId="3" applyNumberFormat="1" applyFont="1" applyFill="1" applyBorder="1" applyAlignment="1">
      <alignment horizontal="center" vertical="center" shrinkToFit="1"/>
    </xf>
    <xf numFmtId="41" fontId="4" fillId="6" borderId="1" xfId="3" applyFont="1" applyFill="1" applyBorder="1" applyAlignment="1" applyProtection="1">
      <alignment horizontal="center" vertical="center" shrinkToFit="1"/>
      <protection locked="0"/>
    </xf>
    <xf numFmtId="164" fontId="4" fillId="3" borderId="1" xfId="3" applyNumberFormat="1" applyFont="1" applyFill="1" applyBorder="1" applyAlignment="1">
      <alignment horizontal="center" vertical="center" shrinkToFit="1"/>
    </xf>
    <xf numFmtId="166" fontId="4" fillId="3" borderId="1" xfId="3" applyNumberFormat="1" applyFont="1" applyFill="1" applyBorder="1" applyAlignment="1">
      <alignment horizontal="left" vertical="center" shrinkToFit="1"/>
    </xf>
    <xf numFmtId="167" fontId="4" fillId="3" borderId="1" xfId="3" applyNumberFormat="1" applyFont="1" applyFill="1" applyBorder="1" applyAlignment="1">
      <alignment horizontal="left" vertical="center" shrinkToFit="1"/>
    </xf>
    <xf numFmtId="0" fontId="13" fillId="3" borderId="0" xfId="1" applyFont="1" applyFill="1" applyBorder="1" applyAlignment="1">
      <alignment vertical="center" wrapText="1"/>
    </xf>
    <xf numFmtId="0" fontId="14" fillId="0" borderId="0" xfId="1" applyFont="1" applyBorder="1" applyAlignment="1">
      <alignment horizontal="center" vertical="center"/>
    </xf>
    <xf numFmtId="168" fontId="16" fillId="2" borderId="1" xfId="4" applyNumberFormat="1" applyFont="1" applyFill="1" applyBorder="1" applyAlignment="1">
      <alignment horizontal="center" vertical="center"/>
    </xf>
    <xf numFmtId="0" fontId="16" fillId="2" borderId="1" xfId="1" applyFont="1" applyFill="1" applyBorder="1" applyAlignment="1">
      <alignment horizontal="center" vertical="center" shrinkToFit="1"/>
    </xf>
    <xf numFmtId="166" fontId="16" fillId="2" borderId="1" xfId="4" applyNumberFormat="1" applyFont="1" applyFill="1" applyBorder="1" applyAlignment="1">
      <alignment horizontal="center" vertical="center" wrapText="1"/>
    </xf>
    <xf numFmtId="9" fontId="16" fillId="2" borderId="1" xfId="4" applyNumberFormat="1" applyFont="1" applyFill="1" applyBorder="1" applyAlignment="1">
      <alignment horizontal="center" vertical="center" wrapText="1"/>
    </xf>
    <xf numFmtId="0" fontId="16" fillId="2" borderId="1" xfId="3" applyNumberFormat="1" applyFont="1" applyFill="1" applyBorder="1" applyAlignment="1">
      <alignment horizontal="center" vertical="center" wrapText="1" shrinkToFit="1"/>
    </xf>
    <xf numFmtId="169" fontId="16" fillId="2" borderId="1" xfId="4" applyNumberFormat="1" applyFont="1" applyFill="1" applyBorder="1" applyAlignment="1">
      <alignment horizontal="center" vertical="center" wrapText="1"/>
    </xf>
    <xf numFmtId="167" fontId="16" fillId="2" borderId="1" xfId="4" applyNumberFormat="1" applyFont="1" applyFill="1" applyBorder="1" applyAlignment="1">
      <alignment horizontal="center" vertical="center" wrapText="1"/>
    </xf>
    <xf numFmtId="164" fontId="16" fillId="2" borderId="1" xfId="3" applyNumberFormat="1" applyFont="1" applyFill="1" applyBorder="1" applyAlignment="1">
      <alignment horizontal="center" vertical="center" shrinkToFit="1"/>
    </xf>
    <xf numFmtId="167" fontId="16" fillId="2" borderId="1" xfId="3" applyNumberFormat="1" applyFont="1" applyFill="1" applyBorder="1" applyAlignment="1">
      <alignment horizontal="center" vertical="center" shrinkToFit="1"/>
    </xf>
    <xf numFmtId="0" fontId="17" fillId="0" borderId="0" xfId="1" applyFont="1" applyFill="1" applyBorder="1" applyAlignment="1">
      <alignment horizontal="center" vertical="center"/>
    </xf>
    <xf numFmtId="168" fontId="6" fillId="0" borderId="1" xfId="4" applyNumberFormat="1" applyFont="1" applyBorder="1" applyAlignment="1">
      <alignment horizontal="center" vertical="center" wrapText="1"/>
    </xf>
    <xf numFmtId="166" fontId="7" fillId="0" borderId="1" xfId="3" applyNumberFormat="1" applyFont="1" applyFill="1" applyBorder="1" applyAlignment="1">
      <alignment horizontal="right" vertical="center" wrapText="1"/>
    </xf>
    <xf numFmtId="9" fontId="7" fillId="0" borderId="1" xfId="3" applyNumberFormat="1" applyFont="1" applyFill="1" applyBorder="1" applyAlignment="1">
      <alignment horizontal="right" vertical="center" wrapText="1"/>
    </xf>
    <xf numFmtId="0" fontId="6" fillId="0" borderId="1" xfId="4" applyNumberFormat="1" applyFont="1" applyFill="1" applyBorder="1" applyAlignment="1">
      <alignment horizontal="center" vertical="center" wrapText="1"/>
    </xf>
    <xf numFmtId="167" fontId="7" fillId="0" borderId="1" xfId="3" applyNumberFormat="1" applyFont="1" applyFill="1" applyBorder="1" applyAlignment="1">
      <alignment horizontal="center" vertical="center" wrapText="1"/>
    </xf>
    <xf numFmtId="164" fontId="6" fillId="0" borderId="1" xfId="5" applyNumberFormat="1" applyFont="1" applyFill="1" applyBorder="1" applyAlignment="1">
      <alignment horizontal="right" vertical="center"/>
    </xf>
    <xf numFmtId="167" fontId="7" fillId="0" borderId="2" xfId="3" applyNumberFormat="1" applyFont="1" applyFill="1" applyBorder="1" applyAlignment="1">
      <alignment horizontal="right" vertical="center" wrapText="1"/>
    </xf>
    <xf numFmtId="0" fontId="22" fillId="0" borderId="0" xfId="1" applyFont="1" applyAlignment="1">
      <alignment horizontal="center" vertical="center"/>
    </xf>
    <xf numFmtId="0" fontId="23" fillId="0" borderId="0" xfId="1" applyFont="1" applyAlignment="1">
      <alignment horizontal="center" vertical="center"/>
    </xf>
    <xf numFmtId="0" fontId="17" fillId="0" borderId="0" xfId="1" applyFont="1" applyBorder="1" applyAlignment="1">
      <alignment horizontal="center" vertical="center"/>
    </xf>
    <xf numFmtId="166" fontId="7" fillId="0" borderId="5" xfId="3" applyNumberFormat="1" applyFont="1" applyFill="1" applyBorder="1" applyAlignment="1">
      <alignment horizontal="right" vertical="center" wrapText="1"/>
    </xf>
    <xf numFmtId="9" fontId="7" fillId="0" borderId="5" xfId="3" applyNumberFormat="1" applyFont="1" applyFill="1" applyBorder="1" applyAlignment="1">
      <alignment horizontal="right" vertical="center" wrapText="1"/>
    </xf>
    <xf numFmtId="0" fontId="6" fillId="0" borderId="5" xfId="4" applyNumberFormat="1" applyFont="1" applyFill="1" applyBorder="1" applyAlignment="1">
      <alignment horizontal="center" vertical="center" wrapText="1"/>
    </xf>
    <xf numFmtId="164" fontId="6" fillId="0" borderId="5" xfId="5" applyNumberFormat="1" applyFont="1" applyFill="1" applyBorder="1" applyAlignment="1">
      <alignment horizontal="right" vertical="center"/>
    </xf>
    <xf numFmtId="167" fontId="7" fillId="0" borderId="4" xfId="3" applyNumberFormat="1" applyFont="1" applyFill="1" applyBorder="1" applyAlignment="1">
      <alignment horizontal="right" vertical="center" wrapText="1"/>
    </xf>
    <xf numFmtId="0" fontId="8" fillId="0" borderId="0" xfId="1" applyFont="1">
      <alignment vertical="center"/>
    </xf>
    <xf numFmtId="0" fontId="21" fillId="0" borderId="0" xfId="1" applyFont="1" applyAlignment="1">
      <alignment horizontal="center" vertical="center"/>
    </xf>
    <xf numFmtId="0" fontId="17" fillId="0" borderId="0" xfId="1" applyFont="1">
      <alignment vertical="center"/>
    </xf>
    <xf numFmtId="0" fontId="21" fillId="0" borderId="0" xfId="1" applyFont="1">
      <alignment vertical="center"/>
    </xf>
    <xf numFmtId="166" fontId="22" fillId="0" borderId="0" xfId="1" applyNumberFormat="1" applyFont="1" applyAlignment="1">
      <alignment horizontal="center" vertical="center"/>
    </xf>
    <xf numFmtId="9" fontId="22" fillId="0" borderId="0" xfId="1" applyNumberFormat="1" applyFont="1" applyAlignment="1">
      <alignment horizontal="center" vertical="center"/>
    </xf>
    <xf numFmtId="0" fontId="21" fillId="0" borderId="0" xfId="1" applyNumberFormat="1" applyFont="1" applyAlignment="1">
      <alignment horizontal="center" vertical="center"/>
    </xf>
    <xf numFmtId="165" fontId="23" fillId="0" borderId="0" xfId="1" applyNumberFormat="1" applyFont="1" applyFill="1">
      <alignment vertical="center"/>
    </xf>
    <xf numFmtId="167" fontId="23" fillId="0" borderId="0" xfId="1" applyNumberFormat="1" applyFont="1" applyFill="1" applyAlignment="1">
      <alignment horizontal="center" vertical="center"/>
    </xf>
    <xf numFmtId="169" fontId="21" fillId="8" borderId="0" xfId="1" applyNumberFormat="1" applyFont="1" applyFill="1" applyAlignment="1">
      <alignment horizontal="center" vertical="center"/>
    </xf>
    <xf numFmtId="164" fontId="21" fillId="0" borderId="0" xfId="1" applyNumberFormat="1" applyFont="1" applyAlignment="1">
      <alignment horizontal="center" vertical="center"/>
    </xf>
    <xf numFmtId="167" fontId="21" fillId="0" borderId="0" xfId="1" applyNumberFormat="1" applyFont="1" applyAlignment="1">
      <alignment horizontal="center" vertical="center"/>
    </xf>
    <xf numFmtId="166" fontId="7" fillId="5" borderId="1" xfId="3" applyNumberFormat="1" applyFont="1" applyFill="1" applyBorder="1" applyAlignment="1">
      <alignment horizontal="right" vertical="center" wrapText="1"/>
    </xf>
    <xf numFmtId="0" fontId="6" fillId="5" borderId="1" xfId="4" applyNumberFormat="1" applyFont="1" applyFill="1" applyBorder="1" applyAlignment="1">
      <alignment horizontal="center" vertical="center" wrapText="1"/>
    </xf>
    <xf numFmtId="167" fontId="7" fillId="5" borderId="1" xfId="3" applyNumberFormat="1" applyFont="1" applyFill="1" applyBorder="1" applyAlignment="1">
      <alignment horizontal="center" vertical="center" wrapText="1"/>
    </xf>
    <xf numFmtId="164" fontId="6" fillId="5" borderId="1" xfId="5" applyNumberFormat="1" applyFont="1" applyFill="1" applyBorder="1" applyAlignment="1">
      <alignment horizontal="right" vertical="center"/>
    </xf>
    <xf numFmtId="167" fontId="7" fillId="5" borderId="2" xfId="3" applyNumberFormat="1" applyFont="1" applyFill="1" applyBorder="1" applyAlignment="1">
      <alignment horizontal="right" vertical="center" wrapText="1"/>
    </xf>
    <xf numFmtId="0" fontId="6" fillId="5" borderId="1" xfId="4" applyNumberFormat="1" applyFont="1" applyFill="1" applyBorder="1" applyAlignment="1" applyProtection="1">
      <alignment horizontal="left" vertical="center" wrapText="1"/>
    </xf>
    <xf numFmtId="0" fontId="11" fillId="0" borderId="0" xfId="2" applyBorder="1" applyAlignment="1" applyProtection="1">
      <alignment horizontal="center" vertical="center" wrapText="1"/>
      <protection locked="0"/>
    </xf>
    <xf numFmtId="165" fontId="4" fillId="3" borderId="1" xfId="3" applyNumberFormat="1" applyFont="1" applyFill="1" applyBorder="1" applyAlignment="1" applyProtection="1">
      <alignment horizontal="center" vertical="center" shrinkToFit="1"/>
      <protection locked="0"/>
    </xf>
    <xf numFmtId="164" fontId="24" fillId="6" borderId="0" xfId="1" applyNumberFormat="1" applyFont="1" applyFill="1" applyBorder="1" applyAlignment="1" applyProtection="1">
      <alignment horizontal="center" vertical="center"/>
      <protection locked="0"/>
    </xf>
    <xf numFmtId="168" fontId="16" fillId="2" borderId="1" xfId="4" applyNumberFormat="1" applyFont="1" applyFill="1" applyBorder="1" applyAlignment="1" applyProtection="1">
      <alignment horizontal="center" vertical="center" wrapText="1"/>
      <protection locked="0"/>
    </xf>
    <xf numFmtId="0" fontId="16" fillId="2" borderId="1" xfId="4" applyNumberFormat="1" applyFont="1" applyFill="1" applyBorder="1" applyAlignment="1" applyProtection="1">
      <alignment horizontal="center" vertical="center" wrapText="1"/>
      <protection locked="0"/>
    </xf>
    <xf numFmtId="0" fontId="16" fillId="2" borderId="1" xfId="1" applyFont="1" applyFill="1" applyBorder="1" applyAlignment="1" applyProtection="1">
      <alignment horizontal="center" vertical="center" wrapText="1" shrinkToFit="1"/>
      <protection locked="0"/>
    </xf>
    <xf numFmtId="166" fontId="16" fillId="2" borderId="1" xfId="4" applyNumberFormat="1" applyFont="1" applyFill="1" applyBorder="1" applyAlignment="1" applyProtection="1">
      <alignment horizontal="center" vertical="center" wrapText="1"/>
      <protection locked="0"/>
    </xf>
    <xf numFmtId="9" fontId="16" fillId="2" borderId="1" xfId="4" applyNumberFormat="1" applyFont="1" applyFill="1" applyBorder="1" applyAlignment="1" applyProtection="1">
      <alignment horizontal="center" vertical="center" wrapText="1"/>
      <protection locked="0"/>
    </xf>
    <xf numFmtId="0" fontId="16" fillId="2" borderId="1" xfId="3" applyNumberFormat="1" applyFont="1" applyFill="1" applyBorder="1" applyAlignment="1" applyProtection="1">
      <alignment horizontal="center" vertical="center" wrapText="1" shrinkToFit="1"/>
      <protection locked="0"/>
    </xf>
    <xf numFmtId="169" fontId="16" fillId="2" borderId="1" xfId="4" applyNumberFormat="1" applyFont="1" applyFill="1" applyBorder="1" applyAlignment="1" applyProtection="1">
      <alignment horizontal="center" vertical="center" wrapText="1"/>
      <protection locked="0"/>
    </xf>
    <xf numFmtId="167" fontId="16" fillId="2" borderId="1" xfId="4" applyNumberFormat="1" applyFont="1" applyFill="1" applyBorder="1" applyAlignment="1" applyProtection="1">
      <alignment horizontal="center" vertical="center" wrapText="1"/>
      <protection locked="0"/>
    </xf>
    <xf numFmtId="41" fontId="16" fillId="7" borderId="1" xfId="3" applyFont="1" applyFill="1" applyBorder="1" applyAlignment="1" applyProtection="1">
      <alignment horizontal="center" vertical="center" wrapText="1" shrinkToFit="1"/>
      <protection locked="0"/>
    </xf>
    <xf numFmtId="164" fontId="16" fillId="2" borderId="1" xfId="3" applyNumberFormat="1" applyFont="1" applyFill="1" applyBorder="1" applyAlignment="1" applyProtection="1">
      <alignment horizontal="center" vertical="center" wrapText="1" shrinkToFit="1"/>
    </xf>
    <xf numFmtId="167" fontId="16" fillId="2" borderId="1" xfId="3" applyNumberFormat="1" applyFont="1" applyFill="1" applyBorder="1" applyAlignment="1" applyProtection="1">
      <alignment horizontal="center" vertical="center" wrapText="1" shrinkToFit="1"/>
    </xf>
    <xf numFmtId="0" fontId="6" fillId="0" borderId="1" xfId="4" applyNumberFormat="1" applyFont="1" applyFill="1" applyBorder="1" applyAlignment="1" applyProtection="1">
      <alignment horizontal="left" vertical="center" wrapText="1"/>
    </xf>
    <xf numFmtId="167" fontId="6" fillId="0" borderId="1" xfId="3" applyNumberFormat="1" applyFont="1" applyFill="1" applyBorder="1" applyAlignment="1" applyProtection="1">
      <alignment horizontal="center" vertical="center" wrapText="1"/>
    </xf>
    <xf numFmtId="167" fontId="6" fillId="5" borderId="1" xfId="3" applyNumberFormat="1" applyFont="1" applyFill="1" applyBorder="1" applyAlignment="1" applyProtection="1">
      <alignment horizontal="center" vertical="center" wrapText="1"/>
    </xf>
    <xf numFmtId="169" fontId="25" fillId="5" borderId="1" xfId="5" applyNumberFormat="1" applyFont="1" applyFill="1" applyBorder="1" applyAlignment="1" applyProtection="1">
      <alignment horizontal="center" vertical="center" wrapText="1"/>
      <protection locked="0"/>
    </xf>
    <xf numFmtId="166" fontId="22" fillId="0" borderId="0" xfId="1" applyNumberFormat="1" applyFont="1" applyAlignment="1" applyProtection="1">
      <alignment horizontal="center" vertical="center"/>
      <protection locked="0"/>
    </xf>
    <xf numFmtId="9" fontId="22" fillId="0" borderId="0" xfId="1" applyNumberFormat="1" applyFont="1" applyAlignment="1" applyProtection="1">
      <alignment horizontal="center" vertical="center"/>
      <protection locked="0"/>
    </xf>
    <xf numFmtId="0" fontId="21" fillId="0" borderId="0" xfId="1" applyNumberFormat="1" applyFont="1" applyAlignment="1" applyProtection="1">
      <alignment horizontal="center" vertical="center"/>
      <protection locked="0"/>
    </xf>
    <xf numFmtId="165" fontId="23" fillId="0" borderId="0" xfId="1" applyNumberFormat="1" applyFont="1" applyFill="1" applyProtection="1">
      <alignment vertical="center"/>
      <protection locked="0"/>
    </xf>
    <xf numFmtId="167" fontId="23" fillId="0" borderId="0" xfId="1" applyNumberFormat="1" applyFont="1" applyFill="1" applyAlignment="1" applyProtection="1">
      <alignment horizontal="center" vertical="center"/>
      <protection locked="0"/>
    </xf>
    <xf numFmtId="164" fontId="26" fillId="0" borderId="0" xfId="1" applyNumberFormat="1" applyFont="1" applyAlignment="1" applyProtection="1">
      <alignment horizontal="center" vertical="center"/>
      <protection locked="0"/>
    </xf>
    <xf numFmtId="0" fontId="21" fillId="0" borderId="0" xfId="1" applyFont="1" applyProtection="1">
      <alignment vertical="center"/>
    </xf>
    <xf numFmtId="0" fontId="22" fillId="0" borderId="0" xfId="1" applyFont="1" applyAlignment="1" applyProtection="1">
      <alignment horizontal="center" vertical="center"/>
      <protection locked="0"/>
    </xf>
    <xf numFmtId="166" fontId="23" fillId="0" borderId="0" xfId="1" applyNumberFormat="1" applyFont="1" applyFill="1" applyProtection="1">
      <alignment vertical="center"/>
    </xf>
    <xf numFmtId="0" fontId="7" fillId="0" borderId="2" xfId="4" applyNumberFormat="1" applyFont="1" applyFill="1" applyBorder="1" applyAlignment="1" applyProtection="1">
      <alignment horizontal="center" vertical="center"/>
      <protection locked="0"/>
    </xf>
    <xf numFmtId="0" fontId="7" fillId="5" borderId="2" xfId="4" applyNumberFormat="1" applyFont="1" applyFill="1" applyBorder="1" applyAlignment="1" applyProtection="1">
      <alignment horizontal="center" vertical="center"/>
      <protection locked="0"/>
    </xf>
    <xf numFmtId="170" fontId="12" fillId="5" borderId="12" xfId="1" applyNumberFormat="1" applyFont="1" applyFill="1" applyBorder="1" applyAlignment="1" applyProtection="1">
      <alignment vertical="center"/>
      <protection locked="0"/>
    </xf>
    <xf numFmtId="167" fontId="4" fillId="3" borderId="12" xfId="3" applyNumberFormat="1" applyFont="1" applyFill="1" applyBorder="1" applyAlignment="1" applyProtection="1">
      <alignment horizontal="center" vertical="center" shrinkToFit="1"/>
    </xf>
    <xf numFmtId="41" fontId="4" fillId="6" borderId="12" xfId="3" applyFont="1" applyFill="1" applyBorder="1" applyAlignment="1" applyProtection="1">
      <alignment horizontal="center" vertical="center" shrinkToFit="1"/>
      <protection locked="0"/>
    </xf>
    <xf numFmtId="164" fontId="4" fillId="3" borderId="12" xfId="3" applyNumberFormat="1" applyFont="1" applyFill="1" applyBorder="1" applyAlignment="1" applyProtection="1">
      <alignment horizontal="center" vertical="center" shrinkToFit="1"/>
    </xf>
    <xf numFmtId="166" fontId="4" fillId="3" borderId="12" xfId="3" applyNumberFormat="1" applyFont="1" applyFill="1" applyBorder="1" applyAlignment="1" applyProtection="1">
      <alignment horizontal="left" vertical="center" shrinkToFit="1"/>
    </xf>
    <xf numFmtId="0" fontId="9" fillId="0" borderId="0" xfId="1" applyProtection="1">
      <alignment vertical="center"/>
      <protection locked="0"/>
    </xf>
    <xf numFmtId="49" fontId="5" fillId="7" borderId="12" xfId="1" applyNumberFormat="1" applyFont="1" applyFill="1" applyBorder="1" applyAlignment="1" applyProtection="1">
      <alignment horizontal="center" vertical="center" wrapText="1"/>
      <protection locked="0"/>
    </xf>
    <xf numFmtId="168" fontId="16" fillId="2" borderId="12" xfId="4" applyNumberFormat="1" applyFont="1" applyFill="1" applyBorder="1" applyAlignment="1" applyProtection="1">
      <alignment horizontal="center" vertical="center" wrapText="1"/>
      <protection locked="0"/>
    </xf>
    <xf numFmtId="0" fontId="16" fillId="2" borderId="12" xfId="4" applyNumberFormat="1" applyFont="1" applyFill="1" applyBorder="1" applyAlignment="1" applyProtection="1">
      <alignment horizontal="center" vertical="center" wrapText="1"/>
      <protection locked="0"/>
    </xf>
    <xf numFmtId="0" fontId="16" fillId="2" borderId="12" xfId="1" applyFont="1" applyFill="1" applyBorder="1" applyAlignment="1" applyProtection="1">
      <alignment horizontal="center" vertical="center" wrapText="1" shrinkToFit="1"/>
      <protection locked="0"/>
    </xf>
    <xf numFmtId="166" fontId="16" fillId="2" borderId="12" xfId="4" applyNumberFormat="1" applyFont="1" applyFill="1" applyBorder="1" applyAlignment="1" applyProtection="1">
      <alignment horizontal="center" vertical="center" wrapText="1"/>
    </xf>
    <xf numFmtId="9" fontId="16" fillId="2" borderId="12" xfId="4" applyNumberFormat="1" applyFont="1" applyFill="1" applyBorder="1" applyAlignment="1" applyProtection="1">
      <alignment horizontal="center" vertical="center" wrapText="1"/>
    </xf>
    <xf numFmtId="0" fontId="16" fillId="2" borderId="12" xfId="3" applyNumberFormat="1" applyFont="1" applyFill="1" applyBorder="1" applyAlignment="1" applyProtection="1">
      <alignment horizontal="center" vertical="center" wrapText="1" shrinkToFit="1"/>
    </xf>
    <xf numFmtId="41" fontId="16" fillId="7" borderId="12" xfId="3" applyFont="1" applyFill="1" applyBorder="1" applyAlignment="1" applyProtection="1">
      <alignment horizontal="center" vertical="center" wrapText="1" shrinkToFit="1"/>
      <protection locked="0"/>
    </xf>
    <xf numFmtId="164" fontId="16" fillId="2" borderId="12" xfId="3" applyNumberFormat="1" applyFont="1" applyFill="1" applyBorder="1" applyAlignment="1" applyProtection="1">
      <alignment horizontal="center" vertical="center" wrapText="1" shrinkToFit="1"/>
    </xf>
    <xf numFmtId="167" fontId="16" fillId="2" borderId="12" xfId="3" applyNumberFormat="1" applyFont="1" applyFill="1" applyBorder="1" applyAlignment="1" applyProtection="1">
      <alignment horizontal="center" vertical="center" wrapText="1" shrinkToFit="1"/>
    </xf>
    <xf numFmtId="0" fontId="29" fillId="0" borderId="12" xfId="1" applyFont="1" applyBorder="1" applyAlignment="1" applyProtection="1">
      <alignment horizontal="center" vertical="center"/>
      <protection locked="0"/>
    </xf>
    <xf numFmtId="1" fontId="29" fillId="0" borderId="12" xfId="1" applyNumberFormat="1" applyFont="1" applyBorder="1" applyAlignment="1" applyProtection="1">
      <alignment horizontal="center" vertical="center"/>
      <protection locked="0"/>
    </xf>
    <xf numFmtId="0" fontId="29" fillId="0" borderId="12" xfId="1" applyFont="1" applyBorder="1" applyAlignment="1" applyProtection="1">
      <alignment vertical="center" wrapText="1"/>
      <protection locked="0"/>
    </xf>
    <xf numFmtId="166" fontId="29" fillId="0" borderId="12" xfId="1" applyNumberFormat="1" applyFont="1" applyBorder="1" applyProtection="1">
      <alignment vertical="center"/>
    </xf>
    <xf numFmtId="9" fontId="29" fillId="0" borderId="12" xfId="1" applyNumberFormat="1" applyFont="1" applyBorder="1" applyAlignment="1" applyProtection="1">
      <alignment horizontal="center" vertical="center"/>
    </xf>
    <xf numFmtId="0" fontId="29" fillId="0" borderId="12" xfId="1" applyFont="1" applyBorder="1" applyAlignment="1" applyProtection="1">
      <alignment horizontal="center" vertical="center"/>
    </xf>
    <xf numFmtId="166" fontId="26" fillId="0" borderId="12" xfId="1" applyNumberFormat="1" applyFont="1" applyBorder="1" applyProtection="1">
      <alignment vertical="center"/>
    </xf>
    <xf numFmtId="167" fontId="26" fillId="0" borderId="12" xfId="1" applyNumberFormat="1" applyFont="1" applyBorder="1" applyAlignment="1" applyProtection="1">
      <alignment horizontal="center" vertical="center"/>
    </xf>
    <xf numFmtId="164" fontId="29" fillId="0" borderId="12" xfId="1" applyNumberFormat="1" applyFont="1" applyBorder="1" applyProtection="1">
      <alignment vertical="center"/>
    </xf>
    <xf numFmtId="171" fontId="26" fillId="0" borderId="12" xfId="1" applyNumberFormat="1" applyFont="1" applyBorder="1" applyProtection="1">
      <alignment vertical="center"/>
    </xf>
    <xf numFmtId="0" fontId="29" fillId="0" borderId="0" xfId="1" applyFont="1" applyProtection="1">
      <alignment vertical="center"/>
      <protection locked="0"/>
    </xf>
    <xf numFmtId="0" fontId="30" fillId="0" borderId="13" xfId="1" applyFont="1" applyBorder="1" applyAlignment="1">
      <alignment wrapText="1"/>
    </xf>
    <xf numFmtId="0" fontId="9" fillId="0" borderId="0" xfId="1" applyAlignment="1" applyProtection="1">
      <alignment horizontal="center" vertical="center"/>
      <protection locked="0"/>
    </xf>
    <xf numFmtId="0" fontId="9" fillId="0" borderId="0" xfId="1" applyAlignment="1" applyProtection="1">
      <alignment vertical="center" wrapText="1"/>
      <protection locked="0"/>
    </xf>
    <xf numFmtId="166" fontId="9" fillId="0" borderId="0" xfId="1" applyNumberFormat="1" applyProtection="1">
      <alignment vertical="center"/>
    </xf>
    <xf numFmtId="9" fontId="9" fillId="0" borderId="0" xfId="1" applyNumberFormat="1" applyAlignment="1" applyProtection="1">
      <alignment horizontal="center" vertical="center"/>
    </xf>
    <xf numFmtId="0" fontId="9" fillId="0" borderId="0" xfId="1" applyAlignment="1" applyProtection="1">
      <alignment horizontal="center" vertical="center"/>
    </xf>
    <xf numFmtId="166" fontId="27" fillId="0" borderId="0" xfId="1" applyNumberFormat="1" applyFont="1" applyProtection="1">
      <alignment vertical="center"/>
    </xf>
    <xf numFmtId="167" fontId="27" fillId="0" borderId="0" xfId="1" applyNumberFormat="1" applyFont="1" applyAlignment="1" applyProtection="1">
      <alignment horizontal="center" vertical="center"/>
    </xf>
    <xf numFmtId="0" fontId="9" fillId="0" borderId="0" xfId="1" applyProtection="1">
      <alignment vertical="center"/>
    </xf>
    <xf numFmtId="0" fontId="27" fillId="0" borderId="0" xfId="1" applyFont="1" applyProtection="1">
      <alignment vertical="center"/>
    </xf>
    <xf numFmtId="0" fontId="6" fillId="0" borderId="1" xfId="4" applyNumberFormat="1" applyFont="1" applyFill="1" applyBorder="1" applyAlignment="1" applyProtection="1">
      <alignment horizontal="center" vertical="center" wrapText="1"/>
      <protection locked="0"/>
    </xf>
    <xf numFmtId="9" fontId="7" fillId="5" borderId="1" xfId="3" applyNumberFormat="1" applyFont="1" applyFill="1" applyBorder="1" applyAlignment="1">
      <alignment horizontal="right" vertical="center" wrapText="1"/>
    </xf>
    <xf numFmtId="168" fontId="6" fillId="0" borderId="5" xfId="4" applyNumberFormat="1" applyFont="1" applyBorder="1" applyAlignment="1" applyProtection="1">
      <alignment horizontal="center" vertical="center" wrapText="1"/>
      <protection locked="0"/>
    </xf>
    <xf numFmtId="0" fontId="18" fillId="0" borderId="5" xfId="4" applyNumberFormat="1" applyFont="1" applyFill="1" applyBorder="1" applyAlignment="1" applyProtection="1">
      <alignment horizontal="left" vertical="center"/>
      <protection locked="0"/>
    </xf>
    <xf numFmtId="0" fontId="6" fillId="0" borderId="5" xfId="4" applyNumberFormat="1" applyFont="1" applyFill="1" applyBorder="1" applyAlignment="1" applyProtection="1">
      <alignment horizontal="left" vertical="center" wrapText="1"/>
      <protection locked="0"/>
    </xf>
    <xf numFmtId="0" fontId="7" fillId="0" borderId="4" xfId="4" applyNumberFormat="1" applyFont="1" applyFill="1" applyBorder="1" applyAlignment="1" applyProtection="1">
      <alignment horizontal="center" vertical="center"/>
      <protection locked="0"/>
    </xf>
    <xf numFmtId="168" fontId="31" fillId="0" borderId="1" xfId="4" applyNumberFormat="1" applyFont="1" applyFill="1" applyBorder="1" applyAlignment="1" applyProtection="1">
      <alignment horizontal="center" vertical="center" wrapText="1"/>
      <protection locked="0"/>
    </xf>
    <xf numFmtId="0" fontId="32" fillId="0" borderId="1" xfId="4" applyNumberFormat="1" applyFont="1" applyFill="1" applyBorder="1" applyAlignment="1" applyProtection="1">
      <alignment horizontal="left" vertical="center"/>
      <protection locked="0"/>
    </xf>
    <xf numFmtId="0" fontId="31" fillId="0" borderId="1" xfId="4" applyNumberFormat="1" applyFont="1" applyFill="1" applyBorder="1" applyAlignment="1" applyProtection="1">
      <alignment horizontal="left" vertical="center" wrapText="1"/>
      <protection locked="0"/>
    </xf>
    <xf numFmtId="166" fontId="19" fillId="0" borderId="1" xfId="3" applyNumberFormat="1" applyFont="1" applyFill="1" applyBorder="1" applyAlignment="1">
      <alignment horizontal="right" vertical="center" wrapText="1"/>
    </xf>
    <xf numFmtId="9" fontId="19" fillId="0" borderId="1" xfId="3" applyNumberFormat="1" applyFont="1" applyFill="1" applyBorder="1" applyAlignment="1">
      <alignment horizontal="right" vertical="center" wrapText="1"/>
    </xf>
    <xf numFmtId="0" fontId="31" fillId="0" borderId="1" xfId="4" applyNumberFormat="1" applyFont="1" applyFill="1" applyBorder="1" applyAlignment="1">
      <alignment horizontal="center" vertical="center" wrapText="1"/>
    </xf>
    <xf numFmtId="166" fontId="19" fillId="0" borderId="1" xfId="4" applyNumberFormat="1" applyFont="1" applyFill="1" applyBorder="1" applyAlignment="1">
      <alignment horizontal="center" vertical="center" wrapText="1"/>
    </xf>
    <xf numFmtId="167" fontId="19" fillId="0" borderId="1" xfId="3" applyNumberFormat="1" applyFont="1" applyFill="1" applyBorder="1" applyAlignment="1">
      <alignment horizontal="center" vertical="center" wrapText="1"/>
    </xf>
    <xf numFmtId="164" fontId="31" fillId="0" borderId="1" xfId="5" applyNumberFormat="1" applyFont="1" applyFill="1" applyBorder="1" applyAlignment="1">
      <alignment horizontal="right" vertical="center"/>
    </xf>
    <xf numFmtId="166" fontId="31" fillId="0" borderId="1" xfId="5" applyNumberFormat="1" applyFont="1" applyFill="1" applyBorder="1" applyAlignment="1">
      <alignment horizontal="right" vertical="center"/>
    </xf>
    <xf numFmtId="167" fontId="19" fillId="0" borderId="2" xfId="3" applyNumberFormat="1" applyFont="1" applyFill="1" applyBorder="1" applyAlignment="1">
      <alignment horizontal="right" vertical="center" wrapText="1"/>
    </xf>
    <xf numFmtId="0" fontId="19" fillId="0" borderId="2" xfId="4" applyNumberFormat="1" applyFont="1" applyFill="1" applyBorder="1" applyAlignment="1" applyProtection="1">
      <alignment horizontal="center" vertical="center"/>
      <protection locked="0"/>
    </xf>
    <xf numFmtId="0" fontId="8" fillId="0" borderId="0" xfId="1" applyFont="1" applyProtection="1">
      <alignment vertical="center"/>
      <protection locked="0"/>
    </xf>
    <xf numFmtId="9" fontId="7" fillId="0" borderId="1" xfId="3" applyNumberFormat="1" applyFont="1" applyFill="1" applyBorder="1" applyAlignment="1" applyProtection="1">
      <alignment horizontal="center" vertical="center" wrapText="1"/>
    </xf>
    <xf numFmtId="9" fontId="19" fillId="0" borderId="1" xfId="3" applyNumberFormat="1" applyFont="1" applyFill="1" applyBorder="1" applyAlignment="1" applyProtection="1">
      <alignment horizontal="center" vertical="center" wrapText="1"/>
    </xf>
    <xf numFmtId="0" fontId="31" fillId="0" borderId="1" xfId="4" applyNumberFormat="1" applyFont="1" applyFill="1" applyBorder="1" applyAlignment="1" applyProtection="1">
      <alignment horizontal="center" vertical="center" wrapText="1"/>
    </xf>
    <xf numFmtId="166" fontId="19" fillId="0" borderId="1" xfId="4" applyNumberFormat="1" applyFont="1" applyFill="1" applyBorder="1" applyAlignment="1" applyProtection="1">
      <alignment horizontal="center" vertical="center" wrapText="1"/>
    </xf>
    <xf numFmtId="167" fontId="19" fillId="0" borderId="1" xfId="3" applyNumberFormat="1" applyFont="1" applyFill="1" applyBorder="1" applyAlignment="1" applyProtection="1">
      <alignment horizontal="center" vertical="center" wrapText="1"/>
    </xf>
    <xf numFmtId="164" fontId="31" fillId="0" borderId="1" xfId="5" applyNumberFormat="1" applyFont="1" applyFill="1" applyBorder="1" applyAlignment="1" applyProtection="1">
      <alignment horizontal="right" vertical="center"/>
    </xf>
    <xf numFmtId="166" fontId="31" fillId="0" borderId="1" xfId="5" applyNumberFormat="1" applyFont="1" applyFill="1" applyBorder="1" applyAlignment="1" applyProtection="1">
      <alignment horizontal="right" vertical="center"/>
    </xf>
    <xf numFmtId="167" fontId="19" fillId="0" borderId="1" xfId="3" applyNumberFormat="1" applyFont="1" applyFill="1" applyBorder="1" applyAlignment="1" applyProtection="1">
      <alignment horizontal="right" vertical="center" wrapText="1"/>
    </xf>
    <xf numFmtId="0" fontId="22" fillId="0" borderId="10" xfId="1" applyFont="1" applyFill="1" applyBorder="1" applyAlignment="1" applyProtection="1">
      <alignment horizontal="center" vertical="center"/>
      <protection locked="0"/>
    </xf>
    <xf numFmtId="0" fontId="22" fillId="0" borderId="11" xfId="1" applyFont="1" applyFill="1" applyBorder="1" applyAlignment="1" applyProtection="1">
      <alignment horizontal="center" vertical="center"/>
      <protection locked="0"/>
    </xf>
    <xf numFmtId="169" fontId="23" fillId="0" borderId="11" xfId="1" applyNumberFormat="1" applyFont="1" applyFill="1" applyBorder="1" applyAlignment="1" applyProtection="1">
      <alignment horizontal="center" vertical="center"/>
      <protection locked="0"/>
    </xf>
    <xf numFmtId="0" fontId="23" fillId="0" borderId="0" xfId="1" applyFont="1" applyAlignment="1" applyProtection="1">
      <alignment horizontal="center" vertical="center"/>
      <protection locked="0"/>
    </xf>
    <xf numFmtId="0" fontId="10" fillId="3" borderId="6" xfId="1" applyFont="1" applyFill="1" applyBorder="1" applyAlignment="1" applyProtection="1">
      <alignment horizontal="center" vertical="center" wrapText="1"/>
      <protection locked="0"/>
    </xf>
    <xf numFmtId="0" fontId="5" fillId="2" borderId="1" xfId="0" applyFont="1" applyFill="1" applyBorder="1" applyAlignment="1">
      <alignment horizontal="center" vertical="center" wrapText="1"/>
    </xf>
    <xf numFmtId="167" fontId="7" fillId="0" borderId="1" xfId="0" applyNumberFormat="1" applyFont="1" applyBorder="1" applyAlignment="1">
      <alignment horizontal="right" vertical="center"/>
    </xf>
    <xf numFmtId="0" fontId="9" fillId="0" borderId="0" xfId="1" applyAlignment="1" applyProtection="1">
      <alignment horizontal="center" vertical="center" wrapText="1"/>
      <protection locked="0"/>
    </xf>
    <xf numFmtId="166" fontId="7" fillId="0" borderId="5" xfId="3" applyNumberFormat="1" applyFont="1" applyFill="1" applyBorder="1" applyAlignment="1" applyProtection="1">
      <alignment horizontal="right" vertical="center" wrapText="1"/>
    </xf>
    <xf numFmtId="9" fontId="7" fillId="0" borderId="5" xfId="3" applyNumberFormat="1" applyFont="1" applyFill="1" applyBorder="1" applyAlignment="1" applyProtection="1">
      <alignment horizontal="right" vertical="center" wrapText="1"/>
    </xf>
    <xf numFmtId="164" fontId="6" fillId="0" borderId="5" xfId="5" applyNumberFormat="1" applyFont="1" applyFill="1" applyBorder="1" applyAlignment="1" applyProtection="1">
      <alignment horizontal="right" vertical="center"/>
    </xf>
    <xf numFmtId="167" fontId="7" fillId="0" borderId="4" xfId="3" applyNumberFormat="1" applyFont="1" applyFill="1" applyBorder="1" applyAlignment="1" applyProtection="1">
      <alignment horizontal="right" vertical="center" wrapText="1"/>
    </xf>
    <xf numFmtId="9" fontId="19" fillId="0" borderId="1" xfId="3" applyNumberFormat="1" applyFont="1" applyFill="1" applyBorder="1" applyAlignment="1" applyProtection="1">
      <alignment horizontal="right" vertical="center" wrapText="1"/>
    </xf>
    <xf numFmtId="167" fontId="19" fillId="0" borderId="2" xfId="3" applyNumberFormat="1" applyFont="1" applyFill="1" applyBorder="1" applyAlignment="1" applyProtection="1">
      <alignment horizontal="right" vertical="center" wrapText="1"/>
    </xf>
    <xf numFmtId="166" fontId="7" fillId="0" borderId="1" xfId="3" applyNumberFormat="1" applyFont="1" applyFill="1" applyBorder="1" applyAlignment="1" applyProtection="1">
      <alignment horizontal="center" vertical="center" wrapText="1"/>
    </xf>
    <xf numFmtId="0" fontId="31" fillId="0" borderId="1" xfId="4" applyNumberFormat="1" applyFont="1" applyFill="1" applyBorder="1" applyAlignment="1" applyProtection="1">
      <alignment horizontal="center" vertical="center" wrapText="1"/>
      <protection locked="0"/>
    </xf>
    <xf numFmtId="166" fontId="19" fillId="0" borderId="1" xfId="3" applyNumberFormat="1" applyFont="1" applyFill="1" applyBorder="1" applyAlignment="1" applyProtection="1">
      <alignment horizontal="center" vertical="center" wrapText="1"/>
    </xf>
    <xf numFmtId="168" fontId="31" fillId="0" borderId="5" xfId="4" applyNumberFormat="1" applyFont="1" applyFill="1" applyBorder="1" applyAlignment="1" applyProtection="1">
      <alignment horizontal="center" vertical="center" wrapText="1"/>
      <protection locked="0"/>
    </xf>
    <xf numFmtId="0" fontId="32" fillId="0" borderId="5" xfId="4" applyNumberFormat="1" applyFont="1" applyFill="1" applyBorder="1" applyAlignment="1" applyProtection="1">
      <alignment horizontal="left" vertical="center"/>
      <protection locked="0"/>
    </xf>
    <xf numFmtId="0" fontId="31" fillId="0" borderId="5" xfId="4" applyNumberFormat="1" applyFont="1" applyFill="1" applyBorder="1" applyAlignment="1" applyProtection="1">
      <alignment horizontal="left" vertical="center" wrapText="1"/>
      <protection locked="0"/>
    </xf>
    <xf numFmtId="0" fontId="31" fillId="0" borderId="5" xfId="4" applyNumberFormat="1" applyFont="1" applyFill="1" applyBorder="1" applyAlignment="1" applyProtection="1">
      <alignment horizontal="center" vertical="center" wrapText="1"/>
      <protection locked="0"/>
    </xf>
    <xf numFmtId="166" fontId="19" fillId="0" borderId="5" xfId="3" applyNumberFormat="1" applyFont="1" applyFill="1" applyBorder="1" applyAlignment="1" applyProtection="1">
      <alignment horizontal="center" vertical="center" wrapText="1"/>
    </xf>
    <xf numFmtId="9" fontId="19" fillId="0" borderId="5" xfId="3" applyNumberFormat="1" applyFont="1" applyFill="1" applyBorder="1" applyAlignment="1" applyProtection="1">
      <alignment horizontal="center" vertical="center" wrapText="1"/>
    </xf>
    <xf numFmtId="0" fontId="31" fillId="0" borderId="5" xfId="4" applyNumberFormat="1" applyFont="1" applyFill="1" applyBorder="1" applyAlignment="1" applyProtection="1">
      <alignment horizontal="center" vertical="center" wrapText="1"/>
    </xf>
    <xf numFmtId="166" fontId="19" fillId="0" borderId="5" xfId="4" applyNumberFormat="1" applyFont="1" applyFill="1" applyBorder="1" applyAlignment="1" applyProtection="1">
      <alignment horizontal="center" vertical="center" wrapText="1"/>
    </xf>
    <xf numFmtId="167" fontId="19" fillId="0" borderId="5" xfId="3" applyNumberFormat="1" applyFont="1" applyFill="1" applyBorder="1" applyAlignment="1" applyProtection="1">
      <alignment horizontal="center" vertical="center" wrapText="1"/>
    </xf>
    <xf numFmtId="164" fontId="31" fillId="0" borderId="5" xfId="5" applyNumberFormat="1" applyFont="1" applyFill="1" applyBorder="1" applyAlignment="1" applyProtection="1">
      <alignment horizontal="right" vertical="center"/>
    </xf>
    <xf numFmtId="166" fontId="31" fillId="0" borderId="5" xfId="5" applyNumberFormat="1" applyFont="1" applyFill="1" applyBorder="1" applyAlignment="1" applyProtection="1">
      <alignment horizontal="right" vertical="center"/>
    </xf>
    <xf numFmtId="167" fontId="19" fillId="0" borderId="4" xfId="3" applyNumberFormat="1" applyFont="1" applyFill="1" applyBorder="1" applyAlignment="1" applyProtection="1">
      <alignment horizontal="right" vertical="center" wrapText="1"/>
    </xf>
    <xf numFmtId="0" fontId="19" fillId="0" borderId="4" xfId="4" applyNumberFormat="1" applyFont="1" applyFill="1" applyBorder="1" applyAlignment="1" applyProtection="1">
      <alignment horizontal="center" vertical="center"/>
      <protection locked="0"/>
    </xf>
    <xf numFmtId="0" fontId="16" fillId="2" borderId="5" xfId="1" applyFont="1" applyFill="1" applyBorder="1" applyAlignment="1" applyProtection="1">
      <alignment horizontal="center" vertical="center" shrinkToFit="1"/>
      <protection locked="0"/>
    </xf>
    <xf numFmtId="0" fontId="6" fillId="0" borderId="2" xfId="4" applyNumberFormat="1" applyFont="1" applyFill="1" applyBorder="1" applyAlignment="1" applyProtection="1">
      <alignment horizontal="left" vertical="center" wrapText="1"/>
      <protection locked="0"/>
    </xf>
    <xf numFmtId="0" fontId="34" fillId="0" borderId="15" xfId="1" applyFont="1" applyFill="1" applyBorder="1" applyAlignment="1" applyProtection="1">
      <alignment horizontal="center" vertical="center"/>
      <protection locked="0"/>
    </xf>
    <xf numFmtId="166" fontId="7" fillId="0" borderId="3" xfId="3" applyNumberFormat="1" applyFont="1" applyFill="1" applyBorder="1" applyAlignment="1" applyProtection="1">
      <alignment horizontal="right" vertical="center" wrapText="1"/>
    </xf>
    <xf numFmtId="0" fontId="6" fillId="0" borderId="15" xfId="4" applyNumberFormat="1" applyFont="1" applyFill="1" applyBorder="1" applyAlignment="1" applyProtection="1">
      <alignment horizontal="left" vertical="center" wrapText="1"/>
      <protection locked="0"/>
    </xf>
    <xf numFmtId="49" fontId="34" fillId="0" borderId="15" xfId="1" applyNumberFormat="1" applyFont="1" applyFill="1" applyBorder="1" applyAlignment="1" applyProtection="1">
      <alignment horizontal="center" vertical="center" wrapText="1"/>
      <protection locked="0"/>
    </xf>
    <xf numFmtId="0" fontId="34" fillId="9" borderId="15" xfId="1" applyFont="1" applyFill="1" applyBorder="1" applyAlignment="1" applyProtection="1">
      <alignment horizontal="center" vertical="center"/>
      <protection locked="0"/>
    </xf>
    <xf numFmtId="0" fontId="6" fillId="0" borderId="9" xfId="4" applyNumberFormat="1" applyFont="1" applyFill="1" applyBorder="1" applyAlignment="1" applyProtection="1">
      <alignment horizontal="left" vertical="center" wrapText="1"/>
      <protection locked="0"/>
    </xf>
    <xf numFmtId="0" fontId="17" fillId="0" borderId="0" xfId="1" applyFont="1" applyAlignment="1">
      <alignment horizontal="center" vertical="center"/>
    </xf>
    <xf numFmtId="0" fontId="38" fillId="0" borderId="0" xfId="1" applyFont="1" applyAlignment="1">
      <alignment horizontal="center" vertical="center" wrapText="1"/>
    </xf>
    <xf numFmtId="0" fontId="9" fillId="0" borderId="0" xfId="1">
      <alignment vertical="center"/>
    </xf>
    <xf numFmtId="172" fontId="21" fillId="0" borderId="0" xfId="1" applyNumberFormat="1" applyFont="1" applyAlignment="1">
      <alignment horizontal="center" vertical="center"/>
    </xf>
    <xf numFmtId="0" fontId="17" fillId="0" borderId="0" xfId="1" applyFont="1" applyAlignment="1">
      <alignment horizontal="left" vertical="center"/>
    </xf>
    <xf numFmtId="0" fontId="21" fillId="0" borderId="0" xfId="1" applyFont="1" applyAlignment="1">
      <alignment horizontal="left" vertical="center"/>
    </xf>
    <xf numFmtId="166" fontId="21" fillId="0" borderId="0" xfId="3" applyNumberFormat="1" applyFont="1" applyAlignment="1">
      <alignment horizontal="center" vertical="center"/>
    </xf>
    <xf numFmtId="41" fontId="21" fillId="0" borderId="0" xfId="3" applyFont="1" applyFill="1" applyAlignment="1">
      <alignment horizontal="center" vertical="center"/>
    </xf>
    <xf numFmtId="41" fontId="26" fillId="0" borderId="0" xfId="3" applyFont="1" applyFill="1" applyAlignment="1">
      <alignment horizontal="center" vertical="center"/>
    </xf>
    <xf numFmtId="0" fontId="21" fillId="0" borderId="0" xfId="3" applyNumberFormat="1" applyFont="1" applyFill="1" applyAlignment="1">
      <alignment horizontal="center" vertical="center"/>
    </xf>
    <xf numFmtId="0" fontId="21" fillId="0" borderId="0" xfId="1" applyFont="1" applyFill="1" applyAlignment="1">
      <alignment horizontal="center" vertical="center"/>
    </xf>
    <xf numFmtId="174" fontId="21" fillId="0" borderId="0" xfId="1" applyNumberFormat="1" applyFont="1" applyAlignment="1">
      <alignment horizontal="center" vertical="center"/>
    </xf>
    <xf numFmtId="14" fontId="21" fillId="0" borderId="0" xfId="1" applyNumberFormat="1" applyFont="1" applyAlignment="1">
      <alignment horizontal="center" vertical="center"/>
    </xf>
    <xf numFmtId="0" fontId="10" fillId="3" borderId="6" xfId="1" applyFont="1" applyFill="1" applyBorder="1" applyAlignment="1" applyProtection="1">
      <alignment horizontal="center" vertical="center" wrapText="1"/>
      <protection locked="0"/>
    </xf>
    <xf numFmtId="0" fontId="6" fillId="5" borderId="1" xfId="4" applyNumberFormat="1" applyFont="1" applyFill="1" applyBorder="1" applyAlignment="1" applyProtection="1">
      <alignment horizontal="center" vertical="center" wrapText="1"/>
      <protection locked="0"/>
    </xf>
    <xf numFmtId="167" fontId="27" fillId="0" borderId="2" xfId="0" applyNumberFormat="1" applyFont="1" applyBorder="1" applyAlignment="1">
      <alignment horizontal="right" vertical="center"/>
    </xf>
    <xf numFmtId="164" fontId="6" fillId="0" borderId="1" xfId="0" applyNumberFormat="1" applyFont="1" applyBorder="1" applyAlignment="1">
      <alignment horizontal="center" vertical="center"/>
    </xf>
    <xf numFmtId="166" fontId="4" fillId="3" borderId="1" xfId="0" applyNumberFormat="1" applyFont="1" applyFill="1" applyBorder="1" applyAlignment="1">
      <alignment horizontal="right" vertical="center"/>
    </xf>
    <xf numFmtId="167" fontId="4" fillId="3" borderId="1" xfId="0" applyNumberFormat="1" applyFont="1" applyFill="1" applyBorder="1" applyAlignment="1">
      <alignment horizontal="right" vertical="center"/>
    </xf>
    <xf numFmtId="0" fontId="40" fillId="0" borderId="1" xfId="2" applyFont="1" applyBorder="1" applyAlignment="1">
      <alignment horizontal="left" vertical="center"/>
    </xf>
    <xf numFmtId="3" fontId="5" fillId="2" borderId="1" xfId="0" applyNumberFormat="1" applyFont="1" applyFill="1" applyBorder="1" applyAlignment="1">
      <alignment horizontal="center" vertical="center"/>
    </xf>
    <xf numFmtId="0" fontId="11" fillId="3" borderId="0" xfId="2" applyFill="1" applyBorder="1" applyAlignment="1" applyProtection="1">
      <alignment horizontal="center" vertical="center" wrapText="1"/>
      <protection locked="0"/>
    </xf>
    <xf numFmtId="0" fontId="35" fillId="3" borderId="0" xfId="2" applyFont="1" applyFill="1" applyBorder="1" applyAlignment="1" applyProtection="1">
      <alignment horizontal="center" vertical="center" wrapText="1"/>
      <protection locked="0"/>
    </xf>
    <xf numFmtId="167" fontId="4" fillId="3" borderId="2" xfId="3" applyNumberFormat="1" applyFont="1" applyFill="1" applyBorder="1" applyAlignment="1" applyProtection="1">
      <alignment horizontal="left" vertical="center" shrinkToFit="1"/>
    </xf>
    <xf numFmtId="41" fontId="16" fillId="2" borderId="9" xfId="3" applyFont="1" applyFill="1" applyBorder="1" applyAlignment="1" applyProtection="1">
      <alignment horizontal="center" vertical="center" wrapText="1" shrinkToFit="1"/>
      <protection locked="0"/>
    </xf>
    <xf numFmtId="0" fontId="11" fillId="3" borderId="11" xfId="2" applyFill="1" applyBorder="1" applyAlignment="1" applyProtection="1">
      <alignment horizontal="center" vertical="center" wrapText="1"/>
      <protection locked="0"/>
    </xf>
    <xf numFmtId="164" fontId="0" fillId="0" borderId="1" xfId="0" applyNumberFormat="1" applyFont="1" applyBorder="1" applyAlignment="1">
      <alignment horizontal="center" vertical="center"/>
    </xf>
    <xf numFmtId="164" fontId="4" fillId="3" borderId="1" xfId="0" applyNumberFormat="1" applyFont="1" applyFill="1" applyBorder="1" applyAlignment="1">
      <alignment horizontal="right" vertical="center"/>
    </xf>
    <xf numFmtId="164" fontId="4" fillId="3" borderId="1" xfId="0" applyNumberFormat="1" applyFont="1" applyFill="1" applyBorder="1" applyAlignment="1">
      <alignment horizontal="center" vertical="center"/>
    </xf>
    <xf numFmtId="167" fontId="4" fillId="3" borderId="14" xfId="3" applyNumberFormat="1" applyFont="1" applyFill="1" applyBorder="1" applyAlignment="1" applyProtection="1">
      <alignment horizontal="left" vertical="center" shrinkToFit="1"/>
    </xf>
    <xf numFmtId="41" fontId="16" fillId="2" borderId="16" xfId="3" applyFont="1" applyFill="1" applyBorder="1" applyAlignment="1" applyProtection="1">
      <alignment horizontal="center" vertical="center" wrapText="1" shrinkToFit="1"/>
      <protection locked="0"/>
    </xf>
    <xf numFmtId="0" fontId="29" fillId="10" borderId="12" xfId="1" applyFont="1" applyFill="1" applyBorder="1" applyAlignment="1" applyProtection="1">
      <alignment horizontal="center" vertical="center"/>
      <protection locked="0"/>
    </xf>
    <xf numFmtId="169" fontId="20" fillId="10" borderId="1" xfId="5" applyNumberFormat="1" applyFont="1" applyFill="1" applyBorder="1" applyAlignment="1" applyProtection="1">
      <alignment horizontal="center" vertical="center" wrapText="1"/>
      <protection locked="0"/>
    </xf>
    <xf numFmtId="169" fontId="20" fillId="10" borderId="5" xfId="5" applyNumberFormat="1" applyFont="1" applyFill="1" applyBorder="1" applyAlignment="1" applyProtection="1">
      <alignment horizontal="center" vertical="center" wrapText="1"/>
      <protection locked="0"/>
    </xf>
    <xf numFmtId="169" fontId="25" fillId="10" borderId="1" xfId="5" applyNumberFormat="1" applyFont="1" applyFill="1" applyBorder="1" applyAlignment="1" applyProtection="1">
      <alignment horizontal="center" vertical="center" wrapText="1"/>
      <protection locked="0"/>
    </xf>
    <xf numFmtId="169" fontId="33" fillId="10" borderId="1" xfId="5" applyNumberFormat="1" applyFont="1" applyFill="1" applyBorder="1" applyAlignment="1" applyProtection="1">
      <alignment horizontal="center" vertical="center" wrapText="1"/>
      <protection locked="0"/>
    </xf>
    <xf numFmtId="169" fontId="33" fillId="10" borderId="5" xfId="5" applyNumberFormat="1" applyFont="1" applyFill="1" applyBorder="1" applyAlignment="1" applyProtection="1">
      <alignment horizontal="center" vertical="center" wrapText="1"/>
      <protection locked="0"/>
    </xf>
    <xf numFmtId="41" fontId="41" fillId="6" borderId="1" xfId="3" applyFont="1" applyFill="1" applyBorder="1" applyAlignment="1" applyProtection="1">
      <alignment horizontal="center" vertical="center" shrinkToFit="1"/>
    </xf>
    <xf numFmtId="164" fontId="41" fillId="3" borderId="1" xfId="3" applyNumberFormat="1" applyFont="1" applyFill="1" applyBorder="1" applyAlignment="1" applyProtection="1">
      <alignment horizontal="center" vertical="center" shrinkToFit="1"/>
    </xf>
    <xf numFmtId="166" fontId="41" fillId="3" borderId="1" xfId="3" applyNumberFormat="1" applyFont="1" applyFill="1" applyBorder="1" applyAlignment="1" applyProtection="1">
      <alignment horizontal="left" vertical="center" shrinkToFit="1"/>
    </xf>
    <xf numFmtId="167" fontId="41" fillId="3" borderId="1" xfId="3" applyNumberFormat="1" applyFont="1" applyFill="1" applyBorder="1" applyAlignment="1" applyProtection="1">
      <alignment horizontal="left" vertical="center" shrinkToFit="1"/>
    </xf>
    <xf numFmtId="175" fontId="7" fillId="0" borderId="1" xfId="0" applyNumberFormat="1" applyFont="1" applyBorder="1" applyAlignment="1">
      <alignment horizontal="right" vertical="center"/>
    </xf>
    <xf numFmtId="175" fontId="27" fillId="0" borderId="1" xfId="0" applyNumberFormat="1" applyFont="1" applyBorder="1" applyAlignment="1">
      <alignment horizontal="right" vertical="center"/>
    </xf>
    <xf numFmtId="0" fontId="50" fillId="0" borderId="0" xfId="2" applyFont="1" applyBorder="1" applyAlignment="1">
      <alignment horizontal="center" vertical="center" wrapText="1"/>
    </xf>
    <xf numFmtId="0" fontId="50" fillId="0" borderId="0" xfId="2" applyFont="1" applyBorder="1" applyAlignment="1" applyProtection="1">
      <alignment horizontal="center" vertical="center" wrapText="1"/>
    </xf>
    <xf numFmtId="0" fontId="50" fillId="0" borderId="12" xfId="2" applyFont="1" applyBorder="1" applyAlignment="1" applyProtection="1">
      <alignment horizontal="center" vertical="center" wrapText="1"/>
    </xf>
    <xf numFmtId="0" fontId="50" fillId="0" borderId="0" xfId="2" applyFont="1" applyBorder="1" applyAlignment="1" applyProtection="1">
      <alignment horizontal="center" vertical="center" wrapText="1"/>
      <protection locked="0"/>
    </xf>
    <xf numFmtId="0" fontId="12" fillId="5" borderId="1" xfId="1" applyFont="1" applyFill="1" applyBorder="1" applyProtection="1">
      <alignment vertical="center"/>
      <protection locked="0"/>
    </xf>
    <xf numFmtId="41" fontId="58" fillId="6" borderId="1" xfId="3" applyFont="1" applyFill="1" applyBorder="1" applyAlignment="1" applyProtection="1">
      <alignment horizontal="center" vertical="center" shrinkToFit="1"/>
    </xf>
    <xf numFmtId="164" fontId="58" fillId="3" borderId="1" xfId="3" applyNumberFormat="1" applyFont="1" applyFill="1" applyBorder="1" applyAlignment="1" applyProtection="1">
      <alignment horizontal="center" vertical="center" shrinkToFit="1"/>
    </xf>
    <xf numFmtId="166" fontId="58" fillId="3" borderId="1" xfId="3" applyNumberFormat="1" applyFont="1" applyFill="1" applyBorder="1" applyAlignment="1" applyProtection="1">
      <alignment horizontal="left" vertical="center" shrinkToFit="1"/>
    </xf>
    <xf numFmtId="167" fontId="58" fillId="3" borderId="1" xfId="3" applyNumberFormat="1" applyFont="1" applyFill="1" applyBorder="1" applyAlignment="1" applyProtection="1">
      <alignment horizontal="left" vertical="center" shrinkToFit="1"/>
    </xf>
    <xf numFmtId="0" fontId="14" fillId="0" borderId="0" xfId="1" applyFont="1" applyAlignment="1" applyProtection="1">
      <alignment horizontal="center" vertical="center"/>
      <protection locked="0"/>
    </xf>
    <xf numFmtId="0" fontId="16" fillId="2" borderId="1" xfId="4" applyFont="1" applyFill="1" applyBorder="1" applyAlignment="1" applyProtection="1">
      <alignment horizontal="center" vertical="center"/>
      <protection locked="0"/>
    </xf>
    <xf numFmtId="0" fontId="17" fillId="0" borderId="0" xfId="1" applyFont="1" applyAlignment="1" applyProtection="1">
      <alignment horizontal="center" vertical="center"/>
      <protection locked="0"/>
    </xf>
    <xf numFmtId="49" fontId="6" fillId="0" borderId="3" xfId="4" applyNumberFormat="1" applyFont="1" applyBorder="1" applyAlignment="1" applyProtection="1">
      <alignment horizontal="center" vertical="center" wrapText="1"/>
      <protection locked="0"/>
    </xf>
    <xf numFmtId="0" fontId="18" fillId="0" borderId="1" xfId="4" applyFont="1" applyBorder="1" applyAlignment="1" applyProtection="1">
      <alignment horizontal="left" vertical="center"/>
      <protection locked="0"/>
    </xf>
    <xf numFmtId="0" fontId="6" fillId="0" borderId="1" xfId="4" applyFont="1" applyBorder="1" applyAlignment="1" applyProtection="1">
      <alignment horizontal="left" vertical="center" wrapText="1"/>
      <protection locked="0"/>
    </xf>
    <xf numFmtId="0" fontId="6" fillId="0" borderId="1" xfId="4" applyFont="1" applyBorder="1" applyAlignment="1">
      <alignment horizontal="center" vertical="center" wrapText="1"/>
    </xf>
    <xf numFmtId="169" fontId="20" fillId="11" borderId="1" xfId="5" applyNumberFormat="1" applyFont="1" applyFill="1" applyBorder="1" applyAlignment="1" applyProtection="1">
      <alignment horizontal="center" vertical="center" wrapText="1"/>
      <protection locked="0"/>
    </xf>
    <xf numFmtId="0" fontId="7" fillId="0" borderId="2" xfId="4" applyFont="1" applyBorder="1" applyAlignment="1" applyProtection="1">
      <alignment horizontal="left" vertical="center"/>
      <protection locked="0"/>
    </xf>
    <xf numFmtId="168" fontId="31" fillId="0" borderId="1" xfId="4" applyNumberFormat="1" applyFont="1" applyBorder="1" applyAlignment="1" applyProtection="1">
      <alignment horizontal="center" vertical="center" wrapText="1"/>
      <protection locked="0"/>
    </xf>
    <xf numFmtId="0" fontId="32" fillId="0" borderId="1" xfId="4" applyFont="1" applyBorder="1" applyAlignment="1" applyProtection="1">
      <alignment horizontal="left" vertical="center"/>
      <protection locked="0"/>
    </xf>
    <xf numFmtId="0" fontId="31" fillId="0" borderId="1" xfId="4" applyFont="1" applyBorder="1" applyAlignment="1" applyProtection="1">
      <alignment horizontal="left" vertical="center" wrapText="1"/>
      <protection locked="0"/>
    </xf>
    <xf numFmtId="0" fontId="31" fillId="0" borderId="1" xfId="4" applyFont="1" applyBorder="1" applyAlignment="1">
      <alignment horizontal="center" vertical="center" wrapText="1"/>
    </xf>
    <xf numFmtId="166" fontId="19" fillId="0" borderId="1" xfId="4" applyNumberFormat="1" applyFont="1" applyBorder="1" applyAlignment="1">
      <alignment horizontal="center" vertical="center" wrapText="1"/>
    </xf>
    <xf numFmtId="169" fontId="33" fillId="11" borderId="1" xfId="5" applyNumberFormat="1" applyFont="1" applyFill="1" applyBorder="1" applyAlignment="1" applyProtection="1">
      <alignment horizontal="center" vertical="center" wrapText="1"/>
      <protection locked="0"/>
    </xf>
    <xf numFmtId="0" fontId="19" fillId="0" borderId="2" xfId="4" applyFont="1" applyBorder="1" applyAlignment="1" applyProtection="1">
      <alignment horizontal="left" vertical="center"/>
      <protection locked="0"/>
    </xf>
    <xf numFmtId="165" fontId="23" fillId="0" borderId="0" xfId="1" applyNumberFormat="1" applyFont="1">
      <alignment vertical="center"/>
    </xf>
    <xf numFmtId="167" fontId="23" fillId="0" borderId="0" xfId="1" applyNumberFormat="1" applyFont="1" applyAlignment="1">
      <alignment horizontal="center" vertical="center"/>
    </xf>
    <xf numFmtId="0" fontId="13" fillId="3" borderId="0" xfId="1" applyFont="1" applyFill="1" applyAlignment="1">
      <alignment vertical="center" wrapText="1"/>
    </xf>
    <xf numFmtId="0" fontId="14" fillId="0" borderId="0" xfId="1" applyFont="1" applyAlignment="1">
      <alignment horizontal="center" vertical="center"/>
    </xf>
    <xf numFmtId="49" fontId="5" fillId="7" borderId="8" xfId="1" applyNumberFormat="1" applyFont="1" applyFill="1" applyBorder="1" applyAlignment="1">
      <alignment horizontal="center" vertical="center" wrapText="1"/>
    </xf>
    <xf numFmtId="0" fontId="16" fillId="2" borderId="1" xfId="4" applyFont="1" applyFill="1" applyBorder="1" applyAlignment="1">
      <alignment horizontal="center" vertical="center"/>
    </xf>
    <xf numFmtId="0" fontId="22" fillId="0" borderId="10" xfId="1" applyFont="1" applyBorder="1" applyAlignment="1">
      <alignment horizontal="center" vertical="center"/>
    </xf>
    <xf numFmtId="0" fontId="22" fillId="0" borderId="11" xfId="1" applyFont="1" applyBorder="1" applyAlignment="1">
      <alignment horizontal="center" vertical="center"/>
    </xf>
    <xf numFmtId="169" fontId="23" fillId="0" borderId="11" xfId="1" applyNumberFormat="1" applyFont="1" applyBorder="1" applyAlignment="1">
      <alignment horizontal="center" vertical="center"/>
    </xf>
    <xf numFmtId="49" fontId="6" fillId="0" borderId="3" xfId="4" applyNumberFormat="1" applyFont="1" applyBorder="1" applyAlignment="1">
      <alignment horizontal="center" vertical="center" wrapText="1"/>
    </xf>
    <xf numFmtId="0" fontId="18" fillId="0" borderId="1" xfId="4" applyFont="1" applyBorder="1" applyAlignment="1">
      <alignment horizontal="left" vertical="center"/>
    </xf>
    <xf numFmtId="0" fontId="6" fillId="0" borderId="1" xfId="4" applyFont="1" applyBorder="1" applyAlignment="1">
      <alignment horizontal="left" vertical="center" wrapText="1"/>
    </xf>
    <xf numFmtId="168" fontId="31" fillId="0" borderId="1" xfId="4" applyNumberFormat="1" applyFont="1" applyBorder="1" applyAlignment="1">
      <alignment horizontal="center" vertical="center" wrapText="1"/>
    </xf>
    <xf numFmtId="0" fontId="32" fillId="0" borderId="1" xfId="4" applyFont="1" applyBorder="1" applyAlignment="1">
      <alignment horizontal="left" vertical="center"/>
    </xf>
    <xf numFmtId="0" fontId="31" fillId="0" borderId="1" xfId="4" applyFont="1" applyBorder="1" applyAlignment="1">
      <alignment horizontal="left" vertical="center" wrapText="1"/>
    </xf>
    <xf numFmtId="41" fontId="24" fillId="6" borderId="1" xfId="3" applyFont="1" applyFill="1" applyBorder="1" applyAlignment="1" applyProtection="1">
      <alignment horizontal="center" vertical="center" shrinkToFit="1"/>
    </xf>
    <xf numFmtId="164" fontId="24" fillId="3" borderId="1" xfId="3" applyNumberFormat="1" applyFont="1" applyFill="1" applyBorder="1" applyAlignment="1" applyProtection="1">
      <alignment horizontal="center" vertical="center" shrinkToFit="1"/>
    </xf>
    <xf numFmtId="166" fontId="24" fillId="3" borderId="1" xfId="3" applyNumberFormat="1" applyFont="1" applyFill="1" applyBorder="1" applyAlignment="1" applyProtection="1">
      <alignment horizontal="left" vertical="center" shrinkToFit="1"/>
    </xf>
    <xf numFmtId="167" fontId="24" fillId="3" borderId="1" xfId="3" applyNumberFormat="1" applyFont="1" applyFill="1" applyBorder="1" applyAlignment="1" applyProtection="1">
      <alignment horizontal="left" vertical="center" shrinkToFit="1"/>
    </xf>
    <xf numFmtId="0" fontId="7" fillId="0" borderId="2" xfId="4" applyFont="1" applyBorder="1" applyAlignment="1" applyProtection="1">
      <alignment horizontal="center" vertical="center"/>
      <protection locked="0"/>
    </xf>
    <xf numFmtId="0" fontId="19" fillId="0" borderId="2" xfId="4" applyFont="1" applyBorder="1" applyAlignment="1" applyProtection="1">
      <alignment horizontal="center" vertical="center"/>
      <protection locked="0"/>
    </xf>
    <xf numFmtId="164" fontId="4" fillId="3" borderId="17" xfId="3" applyNumberFormat="1" applyFont="1" applyFill="1" applyBorder="1" applyAlignment="1" applyProtection="1">
      <alignment horizontal="center" vertical="center" shrinkToFit="1"/>
    </xf>
    <xf numFmtId="166" fontId="4" fillId="3" borderId="17" xfId="3" applyNumberFormat="1" applyFont="1" applyFill="1" applyBorder="1" applyAlignment="1" applyProtection="1">
      <alignment horizontal="left" vertical="center" shrinkToFit="1"/>
    </xf>
    <xf numFmtId="167" fontId="4" fillId="3" borderId="17" xfId="3" applyNumberFormat="1" applyFont="1" applyFill="1" applyBorder="1" applyAlignment="1" applyProtection="1">
      <alignment horizontal="left" vertical="center" shrinkToFit="1"/>
    </xf>
    <xf numFmtId="166" fontId="9" fillId="0" borderId="0" xfId="1" applyNumberFormat="1">
      <alignment vertical="center"/>
    </xf>
    <xf numFmtId="9" fontId="9" fillId="0" borderId="0" xfId="1" applyNumberFormat="1" applyAlignment="1">
      <alignment horizontal="center" vertical="center"/>
    </xf>
    <xf numFmtId="166" fontId="27" fillId="0" borderId="0" xfId="1" applyNumberFormat="1" applyFont="1">
      <alignment vertical="center"/>
    </xf>
    <xf numFmtId="167" fontId="27" fillId="0" borderId="0" xfId="1" applyNumberFormat="1" applyFont="1" applyAlignment="1">
      <alignment horizontal="center" vertical="center"/>
    </xf>
    <xf numFmtId="41" fontId="24" fillId="6" borderId="1" xfId="3" applyFont="1" applyFill="1" applyBorder="1" applyAlignment="1" applyProtection="1">
      <alignment horizontal="center" vertical="center" shrinkToFit="1"/>
      <protection locked="0"/>
    </xf>
    <xf numFmtId="164" fontId="24" fillId="3" borderId="1" xfId="3" applyNumberFormat="1" applyFont="1" applyFill="1" applyBorder="1" applyAlignment="1">
      <alignment horizontal="center" vertical="center" shrinkToFit="1"/>
    </xf>
    <xf numFmtId="166" fontId="24" fillId="3" borderId="1" xfId="3" applyNumberFormat="1" applyFont="1" applyFill="1" applyBorder="1" applyAlignment="1">
      <alignment horizontal="left" vertical="center" shrinkToFit="1"/>
    </xf>
    <xf numFmtId="167" fontId="24" fillId="3" borderId="1" xfId="3" applyNumberFormat="1" applyFont="1" applyFill="1" applyBorder="1" applyAlignment="1">
      <alignment horizontal="left" vertical="center" shrinkToFit="1"/>
    </xf>
    <xf numFmtId="49" fontId="5" fillId="7" borderId="18" xfId="1" applyNumberFormat="1" applyFont="1" applyFill="1" applyBorder="1" applyAlignment="1">
      <alignment horizontal="center" vertical="center" wrapText="1"/>
    </xf>
    <xf numFmtId="0" fontId="16" fillId="2" borderId="5" xfId="4" applyFont="1" applyFill="1" applyBorder="1" applyAlignment="1">
      <alignment horizontal="center" vertical="center"/>
    </xf>
    <xf numFmtId="0" fontId="16" fillId="2" borderId="5" xfId="1" applyFont="1" applyFill="1" applyBorder="1" applyAlignment="1">
      <alignment horizontal="center" vertical="center" shrinkToFit="1"/>
    </xf>
    <xf numFmtId="166" fontId="16" fillId="2" borderId="5" xfId="4" applyNumberFormat="1" applyFont="1" applyFill="1" applyBorder="1" applyAlignment="1">
      <alignment horizontal="center" vertical="center" wrapText="1"/>
    </xf>
    <xf numFmtId="9" fontId="16" fillId="2" borderId="5" xfId="4" applyNumberFormat="1" applyFont="1" applyFill="1" applyBorder="1" applyAlignment="1">
      <alignment horizontal="center" vertical="center" wrapText="1"/>
    </xf>
    <xf numFmtId="0" fontId="16" fillId="2" borderId="5" xfId="3" applyNumberFormat="1" applyFont="1" applyFill="1" applyBorder="1" applyAlignment="1">
      <alignment horizontal="center" vertical="center" wrapText="1" shrinkToFit="1"/>
    </xf>
    <xf numFmtId="41" fontId="16" fillId="7" borderId="5" xfId="3" applyFont="1" applyFill="1" applyBorder="1" applyAlignment="1" applyProtection="1">
      <alignment horizontal="center" vertical="center" shrinkToFit="1"/>
      <protection locked="0"/>
    </xf>
    <xf numFmtId="164" fontId="16" fillId="2" borderId="5" xfId="3" applyNumberFormat="1" applyFont="1" applyFill="1" applyBorder="1" applyAlignment="1">
      <alignment horizontal="center" vertical="center" shrinkToFit="1"/>
    </xf>
    <xf numFmtId="167" fontId="16" fillId="2" borderId="5" xfId="3" applyNumberFormat="1" applyFont="1" applyFill="1" applyBorder="1" applyAlignment="1">
      <alignment horizontal="center" vertical="center" shrinkToFit="1"/>
    </xf>
    <xf numFmtId="41" fontId="16" fillId="2" borderId="5" xfId="3" applyFont="1" applyFill="1" applyBorder="1" applyAlignment="1" applyProtection="1">
      <alignment horizontal="center" vertical="center" shrinkToFit="1"/>
      <protection locked="0"/>
    </xf>
    <xf numFmtId="49" fontId="6" fillId="0" borderId="17" xfId="4" applyNumberFormat="1" applyFont="1" applyBorder="1" applyAlignment="1">
      <alignment horizontal="center" vertical="center" wrapText="1"/>
    </xf>
    <xf numFmtId="0" fontId="9" fillId="0" borderId="17" xfId="1" applyBorder="1">
      <alignment vertical="center"/>
    </xf>
    <xf numFmtId="166" fontId="7" fillId="0" borderId="17" xfId="3" applyNumberFormat="1" applyFont="1" applyFill="1" applyBorder="1" applyAlignment="1">
      <alignment horizontal="right" vertical="center" wrapText="1"/>
    </xf>
    <xf numFmtId="9" fontId="7" fillId="0" borderId="17" xfId="3" applyNumberFormat="1" applyFont="1" applyFill="1" applyBorder="1" applyAlignment="1">
      <alignment horizontal="right" vertical="center" wrapText="1"/>
    </xf>
    <xf numFmtId="0" fontId="6" fillId="0" borderId="17" xfId="4" applyFont="1" applyBorder="1" applyAlignment="1">
      <alignment horizontal="center" vertical="center" wrapText="1"/>
    </xf>
    <xf numFmtId="167" fontId="7" fillId="0" borderId="17" xfId="3" applyNumberFormat="1" applyFont="1" applyFill="1" applyBorder="1" applyAlignment="1">
      <alignment horizontal="center" vertical="center" wrapText="1"/>
    </xf>
    <xf numFmtId="169" fontId="20" fillId="11" borderId="17" xfId="5" applyNumberFormat="1" applyFont="1" applyFill="1" applyBorder="1" applyAlignment="1" applyProtection="1">
      <alignment horizontal="center" vertical="center" wrapText="1"/>
      <protection locked="0"/>
    </xf>
    <xf numFmtId="164" fontId="6" fillId="0" borderId="17" xfId="5" applyNumberFormat="1" applyFont="1" applyFill="1" applyBorder="1" applyAlignment="1">
      <alignment horizontal="right" vertical="center"/>
    </xf>
    <xf numFmtId="167" fontId="7" fillId="0" borderId="17" xfId="3" applyNumberFormat="1" applyFont="1" applyFill="1" applyBorder="1" applyAlignment="1">
      <alignment horizontal="right" vertical="center" wrapText="1"/>
    </xf>
    <xf numFmtId="0" fontId="7" fillId="0" borderId="17" xfId="4" applyFont="1" applyBorder="1" applyAlignment="1" applyProtection="1">
      <alignment horizontal="left" vertical="center"/>
      <protection locked="0"/>
    </xf>
    <xf numFmtId="166" fontId="7" fillId="0" borderId="17" xfId="4" applyNumberFormat="1" applyFont="1" applyBorder="1" applyAlignment="1">
      <alignment horizontal="center" vertical="center" wrapText="1"/>
    </xf>
    <xf numFmtId="166" fontId="6" fillId="0" borderId="17" xfId="5" applyNumberFormat="1" applyFont="1" applyFill="1" applyBorder="1" applyAlignment="1">
      <alignment horizontal="right" vertical="center"/>
    </xf>
    <xf numFmtId="0" fontId="59" fillId="0" borderId="17" xfId="4" applyFont="1" applyBorder="1" applyAlignment="1">
      <alignment horizontal="center" vertical="center" wrapText="1"/>
    </xf>
    <xf numFmtId="9" fontId="21" fillId="0" borderId="0" xfId="3" applyNumberFormat="1" applyFont="1" applyFill="1" applyAlignment="1">
      <alignment horizontal="center" vertical="center"/>
    </xf>
    <xf numFmtId="0" fontId="35" fillId="0" borderId="17" xfId="2" applyFont="1" applyBorder="1" applyAlignment="1" applyProtection="1">
      <alignment horizontal="center" vertical="center" wrapText="1"/>
    </xf>
    <xf numFmtId="0" fontId="12" fillId="5" borderId="17" xfId="1" applyFont="1" applyFill="1" applyBorder="1" applyAlignment="1" applyProtection="1">
      <alignment vertical="center"/>
      <protection locked="0"/>
    </xf>
    <xf numFmtId="165" fontId="4" fillId="3" borderId="17" xfId="3" applyNumberFormat="1" applyFont="1" applyFill="1" applyBorder="1" applyAlignment="1" applyProtection="1">
      <alignment horizontal="center" vertical="center" shrinkToFit="1"/>
    </xf>
    <xf numFmtId="41" fontId="4" fillId="6" borderId="17" xfId="3" applyFont="1" applyFill="1" applyBorder="1" applyAlignment="1" applyProtection="1">
      <alignment horizontal="center" vertical="center" shrinkToFit="1"/>
    </xf>
    <xf numFmtId="0" fontId="11" fillId="0" borderId="17" xfId="2" applyBorder="1" applyAlignment="1">
      <alignment horizontal="center" vertical="center"/>
    </xf>
    <xf numFmtId="172" fontId="1" fillId="2" borderId="17" xfId="1" applyNumberFormat="1" applyFont="1" applyFill="1" applyBorder="1" applyAlignment="1">
      <alignment horizontal="center" vertical="center" wrapText="1"/>
    </xf>
    <xf numFmtId="0" fontId="36" fillId="2" borderId="17" xfId="1" applyFont="1" applyFill="1" applyBorder="1" applyAlignment="1">
      <alignment horizontal="center" vertical="center" wrapText="1"/>
    </xf>
    <xf numFmtId="0" fontId="37" fillId="2" borderId="17" xfId="1" applyFont="1" applyFill="1" applyBorder="1" applyAlignment="1" applyProtection="1">
      <alignment horizontal="center" vertical="center" shrinkToFit="1"/>
      <protection locked="0"/>
    </xf>
    <xf numFmtId="166" fontId="37" fillId="2" borderId="17" xfId="6" applyNumberFormat="1" applyFont="1" applyFill="1" applyBorder="1" applyAlignment="1" applyProtection="1">
      <alignment horizontal="center" vertical="center" wrapText="1"/>
    </xf>
    <xf numFmtId="9" fontId="37" fillId="2" borderId="17" xfId="6" applyNumberFormat="1" applyFont="1" applyFill="1" applyBorder="1" applyAlignment="1" applyProtection="1">
      <alignment horizontal="center" vertical="center" wrapText="1"/>
    </xf>
    <xf numFmtId="169" fontId="37" fillId="2" borderId="17" xfId="6" applyNumberFormat="1" applyFont="1" applyFill="1" applyBorder="1" applyAlignment="1" applyProtection="1">
      <alignment horizontal="center" vertical="center" wrapText="1"/>
    </xf>
    <xf numFmtId="167" fontId="37" fillId="2" borderId="17" xfId="6" applyNumberFormat="1" applyFont="1" applyFill="1" applyBorder="1" applyAlignment="1" applyProtection="1">
      <alignment horizontal="center" vertical="center" wrapText="1"/>
    </xf>
    <xf numFmtId="0" fontId="1" fillId="2" borderId="17" xfId="3" applyNumberFormat="1" applyFont="1" applyFill="1" applyBorder="1" applyAlignment="1">
      <alignment horizontal="center" vertical="center" wrapText="1"/>
    </xf>
    <xf numFmtId="41" fontId="37" fillId="7" borderId="17" xfId="3" applyFont="1" applyFill="1" applyBorder="1" applyAlignment="1" applyProtection="1">
      <alignment horizontal="center" vertical="center" wrapText="1" shrinkToFit="1"/>
      <protection locked="0"/>
    </xf>
    <xf numFmtId="164" fontId="37" fillId="2" borderId="17" xfId="3" applyNumberFormat="1" applyFont="1" applyFill="1" applyBorder="1" applyAlignment="1" applyProtection="1">
      <alignment horizontal="center" vertical="center" wrapText="1" shrinkToFit="1"/>
    </xf>
    <xf numFmtId="167" fontId="37" fillId="2" borderId="17" xfId="3" applyNumberFormat="1" applyFont="1" applyFill="1" applyBorder="1" applyAlignment="1" applyProtection="1">
      <alignment horizontal="center" vertical="center" wrapText="1" shrinkToFit="1"/>
    </xf>
    <xf numFmtId="41" fontId="37" fillId="2" borderId="17" xfId="3" applyFont="1" applyFill="1" applyBorder="1" applyAlignment="1" applyProtection="1">
      <alignment horizontal="center" vertical="center" wrapText="1" shrinkToFit="1"/>
      <protection locked="0"/>
    </xf>
    <xf numFmtId="172" fontId="22" fillId="0" borderId="17" xfId="1" applyNumberFormat="1" applyFont="1" applyFill="1" applyBorder="1" applyAlignment="1">
      <alignment horizontal="center" vertical="center"/>
    </xf>
    <xf numFmtId="172" fontId="22" fillId="0" borderId="17" xfId="1" applyNumberFormat="1" applyFont="1" applyFill="1" applyBorder="1" applyAlignment="1" applyProtection="1">
      <alignment horizontal="center" vertical="center"/>
      <protection locked="0"/>
    </xf>
    <xf numFmtId="0" fontId="39" fillId="0" borderId="17" xfId="1" applyFont="1" applyFill="1" applyBorder="1" applyAlignment="1" applyProtection="1">
      <alignment horizontal="left" vertical="center"/>
      <protection locked="0"/>
    </xf>
    <xf numFmtId="0" fontId="22" fillId="0" borderId="17" xfId="1" applyFont="1" applyFill="1" applyBorder="1" applyAlignment="1" applyProtection="1">
      <alignment horizontal="left" vertical="center"/>
      <protection locked="0"/>
    </xf>
    <xf numFmtId="166" fontId="22" fillId="0" borderId="17" xfId="3" applyNumberFormat="1" applyFont="1" applyFill="1" applyBorder="1" applyAlignment="1">
      <alignment horizontal="center" vertical="center"/>
    </xf>
    <xf numFmtId="9" fontId="22" fillId="0" borderId="17" xfId="7" applyNumberFormat="1" applyFont="1" applyFill="1" applyBorder="1" applyAlignment="1">
      <alignment horizontal="center" vertical="center"/>
    </xf>
    <xf numFmtId="173" fontId="23" fillId="0" borderId="17" xfId="7" applyNumberFormat="1" applyFont="1" applyFill="1" applyBorder="1" applyAlignment="1">
      <alignment horizontal="center" vertical="center"/>
    </xf>
    <xf numFmtId="167" fontId="23" fillId="0" borderId="17" xfId="7" applyNumberFormat="1" applyFont="1" applyFill="1" applyBorder="1" applyAlignment="1">
      <alignment horizontal="center" vertical="center"/>
    </xf>
    <xf numFmtId="0" fontId="21" fillId="0" borderId="17" xfId="3" applyNumberFormat="1" applyFont="1" applyFill="1" applyBorder="1" applyAlignment="1">
      <alignment horizontal="center" vertical="center"/>
    </xf>
    <xf numFmtId="0" fontId="21" fillId="10" borderId="17" xfId="1" applyFont="1" applyFill="1" applyBorder="1" applyAlignment="1" applyProtection="1">
      <alignment horizontal="center" vertical="center"/>
      <protection locked="0"/>
    </xf>
    <xf numFmtId="0" fontId="21" fillId="0" borderId="17" xfId="1" applyFont="1" applyFill="1" applyBorder="1" applyAlignment="1">
      <alignment horizontal="center" vertical="center"/>
    </xf>
    <xf numFmtId="174" fontId="21" fillId="0" borderId="17" xfId="1" applyNumberFormat="1" applyFont="1" applyFill="1" applyBorder="1" applyAlignment="1">
      <alignment horizontal="center" vertical="center"/>
    </xf>
    <xf numFmtId="167" fontId="21" fillId="0" borderId="17" xfId="1" applyNumberFormat="1" applyFont="1" applyFill="1" applyBorder="1" applyAlignment="1">
      <alignment horizontal="center" vertical="center"/>
    </xf>
    <xf numFmtId="0" fontId="22" fillId="0" borderId="17" xfId="1" applyFont="1" applyFill="1" applyBorder="1" applyAlignment="1" applyProtection="1">
      <alignment horizontal="center" vertical="center"/>
      <protection locked="0"/>
    </xf>
    <xf numFmtId="172" fontId="21" fillId="0" borderId="17" xfId="1" applyNumberFormat="1" applyFont="1" applyBorder="1" applyAlignment="1">
      <alignment horizontal="center" vertical="center"/>
    </xf>
    <xf numFmtId="0" fontId="17" fillId="0" borderId="17" xfId="1" applyFont="1" applyBorder="1" applyAlignment="1">
      <alignment horizontal="left" vertical="center"/>
    </xf>
    <xf numFmtId="0" fontId="21" fillId="0" borderId="17" xfId="1" applyFont="1" applyBorder="1" applyAlignment="1">
      <alignment horizontal="left" vertical="center"/>
    </xf>
    <xf numFmtId="166" fontId="21" fillId="0" borderId="17" xfId="3" applyNumberFormat="1" applyFont="1" applyBorder="1" applyAlignment="1">
      <alignment horizontal="center" vertical="center"/>
    </xf>
    <xf numFmtId="9" fontId="21" fillId="0" borderId="17" xfId="3" applyNumberFormat="1" applyFont="1" applyFill="1" applyBorder="1" applyAlignment="1">
      <alignment horizontal="center" vertical="center"/>
    </xf>
    <xf numFmtId="0" fontId="21" fillId="0" borderId="17" xfId="1" applyFont="1" applyBorder="1" applyAlignment="1">
      <alignment horizontal="center" vertical="center"/>
    </xf>
    <xf numFmtId="0" fontId="58" fillId="0" borderId="0" xfId="0" applyFont="1" applyAlignment="1">
      <alignment horizontal="center" vertical="center"/>
    </xf>
    <xf numFmtId="1" fontId="16" fillId="2" borderId="1" xfId="4" applyNumberFormat="1" applyFont="1" applyFill="1" applyBorder="1" applyAlignment="1">
      <alignment horizontal="center" vertical="center" wrapText="1"/>
    </xf>
    <xf numFmtId="166" fontId="7" fillId="0" borderId="9" xfId="3" applyNumberFormat="1" applyFont="1" applyFill="1" applyBorder="1" applyAlignment="1" applyProtection="1">
      <alignment horizontal="right" vertical="center" wrapText="1"/>
    </xf>
    <xf numFmtId="166" fontId="6" fillId="0" borderId="1" xfId="5" applyNumberFormat="1" applyFont="1" applyFill="1" applyBorder="1" applyAlignment="1" applyProtection="1">
      <alignment horizontal="right" vertical="center"/>
    </xf>
    <xf numFmtId="166" fontId="7" fillId="0" borderId="1" xfId="4" applyNumberFormat="1" applyFont="1" applyBorder="1" applyAlignment="1">
      <alignment horizontal="center" vertical="center" wrapText="1"/>
    </xf>
    <xf numFmtId="0" fontId="32" fillId="0" borderId="5" xfId="4" applyFont="1" applyBorder="1" applyAlignment="1" applyProtection="1">
      <alignment horizontal="left" vertical="center"/>
      <protection locked="0"/>
    </xf>
    <xf numFmtId="0" fontId="6" fillId="0" borderId="5" xfId="4" applyFont="1" applyBorder="1" applyAlignment="1" applyProtection="1">
      <alignment horizontal="left" vertical="center" wrapText="1"/>
      <protection locked="0"/>
    </xf>
    <xf numFmtId="0" fontId="6" fillId="0" borderId="5" xfId="4" applyFont="1" applyBorder="1" applyAlignment="1">
      <alignment horizontal="center" vertical="center" wrapText="1"/>
    </xf>
    <xf numFmtId="167" fontId="7" fillId="0" borderId="5" xfId="3" applyNumberFormat="1" applyFont="1" applyFill="1" applyBorder="1" applyAlignment="1" applyProtection="1">
      <alignment horizontal="center" vertical="center" wrapText="1"/>
    </xf>
    <xf numFmtId="166" fontId="6" fillId="0" borderId="5" xfId="5" applyNumberFormat="1" applyFont="1" applyFill="1" applyBorder="1" applyAlignment="1" applyProtection="1">
      <alignment horizontal="right" vertical="center"/>
    </xf>
    <xf numFmtId="0" fontId="7" fillId="0" borderId="4" xfId="4" applyFont="1" applyBorder="1" applyAlignment="1" applyProtection="1">
      <alignment horizontal="left" vertical="center"/>
      <protection locked="0"/>
    </xf>
    <xf numFmtId="1" fontId="22" fillId="0" borderId="0" xfId="1" applyNumberFormat="1" applyFont="1" applyAlignment="1">
      <alignment horizontal="center" vertical="center"/>
    </xf>
    <xf numFmtId="0" fontId="0" fillId="0" borderId="0" xfId="0" applyAlignment="1">
      <alignment horizontal="center"/>
    </xf>
    <xf numFmtId="166" fontId="7" fillId="0" borderId="1" xfId="3" applyNumberFormat="1" applyFont="1" applyFill="1" applyBorder="1" applyAlignment="1" applyProtection="1">
      <alignment horizontal="center" vertical="center"/>
    </xf>
    <xf numFmtId="9" fontId="7" fillId="0" borderId="1" xfId="3" applyNumberFormat="1" applyFont="1" applyFill="1" applyBorder="1" applyAlignment="1" applyProtection="1">
      <alignment horizontal="center" vertical="center"/>
    </xf>
    <xf numFmtId="0" fontId="18" fillId="0" borderId="5" xfId="4" applyFont="1" applyBorder="1" applyAlignment="1" applyProtection="1">
      <alignment horizontal="left" vertical="center"/>
      <protection locked="0"/>
    </xf>
    <xf numFmtId="166" fontId="7" fillId="0" borderId="5" xfId="3" applyNumberFormat="1" applyFont="1" applyFill="1" applyBorder="1" applyAlignment="1" applyProtection="1">
      <alignment horizontal="center" vertical="center"/>
    </xf>
    <xf numFmtId="9" fontId="7" fillId="0" borderId="5" xfId="3" applyNumberFormat="1" applyFont="1" applyFill="1" applyBorder="1" applyAlignment="1" applyProtection="1">
      <alignment horizontal="center" vertical="center"/>
    </xf>
    <xf numFmtId="169" fontId="20" fillId="11" borderId="5" xfId="5" applyNumberFormat="1" applyFont="1" applyFill="1" applyBorder="1" applyAlignment="1" applyProtection="1">
      <alignment horizontal="center" vertical="center" wrapText="1"/>
      <protection locked="0"/>
    </xf>
    <xf numFmtId="0" fontId="13" fillId="3" borderId="0" xfId="1" applyFont="1" applyFill="1" applyAlignment="1" applyProtection="1">
      <alignment vertical="center" wrapText="1"/>
      <protection locked="0"/>
    </xf>
    <xf numFmtId="168" fontId="61" fillId="0" borderId="1" xfId="4" applyNumberFormat="1" applyFont="1" applyBorder="1" applyAlignment="1" applyProtection="1">
      <alignment horizontal="center" vertical="center" wrapText="1"/>
      <protection locked="0"/>
    </xf>
    <xf numFmtId="0" fontId="61" fillId="0" borderId="1" xfId="4" applyFont="1" applyBorder="1" applyAlignment="1" applyProtection="1">
      <alignment horizontal="left" vertical="center" wrapText="1"/>
      <protection locked="0"/>
    </xf>
    <xf numFmtId="166" fontId="62" fillId="0" borderId="1" xfId="3" applyNumberFormat="1" applyFont="1" applyFill="1" applyBorder="1" applyAlignment="1" applyProtection="1">
      <alignment horizontal="right" vertical="center" wrapText="1"/>
    </xf>
    <xf numFmtId="9" fontId="62" fillId="0" borderId="1" xfId="3" applyNumberFormat="1" applyFont="1" applyFill="1" applyBorder="1" applyAlignment="1" applyProtection="1">
      <alignment horizontal="right" vertical="center" wrapText="1"/>
    </xf>
    <xf numFmtId="0" fontId="61" fillId="0" borderId="1" xfId="4" applyFont="1" applyBorder="1" applyAlignment="1">
      <alignment horizontal="center" vertical="center" wrapText="1"/>
    </xf>
    <xf numFmtId="167" fontId="62" fillId="0" borderId="1" xfId="3" applyNumberFormat="1" applyFont="1" applyFill="1" applyBorder="1" applyAlignment="1" applyProtection="1">
      <alignment horizontal="center" vertical="center" wrapText="1"/>
    </xf>
    <xf numFmtId="164" fontId="61" fillId="0" borderId="1" xfId="5" applyNumberFormat="1" applyFont="1" applyFill="1" applyBorder="1" applyAlignment="1" applyProtection="1">
      <alignment horizontal="right" vertical="center"/>
    </xf>
    <xf numFmtId="166" fontId="61" fillId="0" borderId="1" xfId="5" applyNumberFormat="1" applyFont="1" applyFill="1" applyBorder="1" applyAlignment="1" applyProtection="1">
      <alignment horizontal="right" vertical="center"/>
    </xf>
    <xf numFmtId="167" fontId="62" fillId="0" borderId="2" xfId="3" applyNumberFormat="1" applyFont="1" applyFill="1" applyBorder="1" applyAlignment="1" applyProtection="1">
      <alignment horizontal="right" vertical="center" wrapText="1"/>
    </xf>
    <xf numFmtId="0" fontId="62" fillId="0" borderId="2" xfId="4" applyFont="1" applyBorder="1" applyAlignment="1" applyProtection="1">
      <alignment horizontal="left" vertical="center"/>
      <protection locked="0"/>
    </xf>
    <xf numFmtId="0" fontId="62" fillId="0" borderId="2" xfId="4" applyFont="1" applyBorder="1" applyAlignment="1" applyProtection="1">
      <alignment horizontal="center" vertical="center"/>
      <protection locked="0"/>
    </xf>
    <xf numFmtId="169" fontId="63" fillId="10" borderId="1" xfId="5" applyNumberFormat="1" applyFont="1" applyFill="1" applyBorder="1" applyAlignment="1" applyProtection="1">
      <alignment horizontal="center" vertical="center" wrapText="1"/>
      <protection locked="0"/>
    </xf>
    <xf numFmtId="170" fontId="12" fillId="5" borderId="12" xfId="1" applyNumberFormat="1" applyFont="1" applyFill="1" applyBorder="1" applyProtection="1">
      <alignment vertical="center"/>
      <protection locked="0"/>
    </xf>
    <xf numFmtId="167" fontId="4" fillId="3" borderId="12" xfId="3" applyNumberFormat="1" applyFont="1" applyFill="1" applyBorder="1" applyAlignment="1" applyProtection="1">
      <alignment horizontal="left" vertical="center" shrinkToFit="1"/>
    </xf>
    <xf numFmtId="0" fontId="16" fillId="2" borderId="12" xfId="4" applyFont="1" applyFill="1" applyBorder="1" applyAlignment="1" applyProtection="1">
      <alignment horizontal="center" vertical="center" wrapText="1"/>
      <protection locked="0"/>
    </xf>
    <xf numFmtId="166" fontId="16" fillId="2" borderId="12" xfId="4" applyNumberFormat="1" applyFont="1" applyFill="1" applyBorder="1" applyAlignment="1">
      <alignment horizontal="center" vertical="center" wrapText="1"/>
    </xf>
    <xf numFmtId="9" fontId="16" fillId="2" borderId="12" xfId="4" applyNumberFormat="1" applyFont="1" applyFill="1" applyBorder="1" applyAlignment="1">
      <alignment horizontal="center" vertical="center" wrapText="1"/>
    </xf>
    <xf numFmtId="167" fontId="16" fillId="2" borderId="12" xfId="4" applyNumberFormat="1" applyFont="1" applyFill="1" applyBorder="1" applyAlignment="1">
      <alignment horizontal="center" vertical="center" wrapText="1"/>
    </xf>
    <xf numFmtId="41" fontId="16" fillId="2" borderId="12" xfId="3" applyFont="1" applyFill="1" applyBorder="1" applyAlignment="1" applyProtection="1">
      <alignment horizontal="center" vertical="center" wrapText="1" shrinkToFit="1"/>
      <protection locked="0"/>
    </xf>
    <xf numFmtId="0" fontId="9" fillId="0" borderId="12" xfId="1" applyBorder="1" applyAlignment="1" applyProtection="1">
      <alignment vertical="center" wrapText="1"/>
      <protection locked="0"/>
    </xf>
    <xf numFmtId="0" fontId="29" fillId="0" borderId="12" xfId="1" applyFont="1" applyBorder="1" applyAlignment="1" applyProtection="1">
      <alignment horizontal="center" vertical="center" wrapText="1"/>
      <protection locked="0"/>
    </xf>
    <xf numFmtId="166" fontId="64" fillId="0" borderId="12" xfId="1" applyNumberFormat="1" applyFont="1" applyBorder="1">
      <alignment vertical="center"/>
    </xf>
    <xf numFmtId="9" fontId="64" fillId="0" borderId="12" xfId="1" applyNumberFormat="1" applyFont="1" applyBorder="1" applyAlignment="1">
      <alignment horizontal="center" vertical="center"/>
    </xf>
    <xf numFmtId="0" fontId="64" fillId="0" borderId="12" xfId="1" applyFont="1" applyBorder="1" applyAlignment="1">
      <alignment horizontal="center" vertical="center"/>
    </xf>
    <xf numFmtId="166" fontId="65" fillId="0" borderId="12" xfId="1" applyNumberFormat="1" applyFont="1" applyBorder="1">
      <alignment vertical="center"/>
    </xf>
    <xf numFmtId="167" fontId="65" fillId="0" borderId="12" xfId="1" applyNumberFormat="1" applyFont="1" applyBorder="1" applyAlignment="1">
      <alignment horizontal="center" vertical="center"/>
    </xf>
    <xf numFmtId="0" fontId="64" fillId="10" borderId="12" xfId="1" applyFont="1" applyFill="1" applyBorder="1" applyAlignment="1" applyProtection="1">
      <alignment horizontal="center" vertical="center"/>
      <protection locked="0"/>
    </xf>
    <xf numFmtId="164" fontId="64" fillId="0" borderId="12" xfId="1" applyNumberFormat="1" applyFont="1" applyBorder="1">
      <alignment vertical="center"/>
    </xf>
    <xf numFmtId="171" fontId="64" fillId="0" borderId="12" xfId="1" applyNumberFormat="1" applyFont="1" applyBorder="1">
      <alignment vertical="center"/>
    </xf>
    <xf numFmtId="1" fontId="9" fillId="0" borderId="12" xfId="1" applyNumberFormat="1" applyBorder="1" applyAlignment="1" applyProtection="1">
      <alignment horizontal="center" vertical="center"/>
      <protection locked="0"/>
    </xf>
    <xf numFmtId="0" fontId="9" fillId="0" borderId="12" xfId="1" applyBorder="1" applyAlignment="1" applyProtection="1">
      <alignment horizontal="center" vertical="center" wrapText="1"/>
      <protection locked="0"/>
    </xf>
    <xf numFmtId="166" fontId="9" fillId="0" borderId="12" xfId="1" applyNumberFormat="1" applyBorder="1">
      <alignment vertical="center"/>
    </xf>
    <xf numFmtId="9" fontId="9" fillId="0" borderId="12" xfId="1" applyNumberFormat="1" applyBorder="1" applyAlignment="1">
      <alignment horizontal="center" vertical="center"/>
    </xf>
    <xf numFmtId="0" fontId="9" fillId="0" borderId="12" xfId="1" applyBorder="1" applyAlignment="1">
      <alignment horizontal="center" vertical="center"/>
    </xf>
    <xf numFmtId="0" fontId="9" fillId="10" borderId="12" xfId="1" applyFill="1" applyBorder="1" applyAlignment="1" applyProtection="1">
      <alignment horizontal="center" vertical="center"/>
      <protection locked="0"/>
    </xf>
    <xf numFmtId="0" fontId="9" fillId="0" borderId="12" xfId="1" applyBorder="1" applyAlignment="1" applyProtection="1">
      <alignment horizontal="center" vertical="center"/>
      <protection locked="0"/>
    </xf>
    <xf numFmtId="0" fontId="12" fillId="5" borderId="1" xfId="1" applyFont="1" applyFill="1" applyBorder="1" applyAlignment="1" applyProtection="1">
      <alignment horizontal="center" vertical="center"/>
      <protection locked="0"/>
    </xf>
    <xf numFmtId="49" fontId="66" fillId="0" borderId="11" xfId="1" applyNumberFormat="1" applyFont="1" applyBorder="1" applyAlignment="1">
      <alignment horizontal="left" vertical="center"/>
    </xf>
    <xf numFmtId="0" fontId="66" fillId="0" borderId="11" xfId="1" applyFont="1" applyBorder="1" applyAlignment="1">
      <alignment horizontal="left" vertical="center"/>
    </xf>
    <xf numFmtId="49" fontId="67" fillId="12" borderId="11" xfId="1" applyNumberFormat="1" applyFont="1" applyFill="1" applyBorder="1" applyAlignment="1">
      <alignment horizontal="left" vertical="center"/>
    </xf>
    <xf numFmtId="0" fontId="68" fillId="0" borderId="2" xfId="4" applyFont="1" applyBorder="1" applyAlignment="1" applyProtection="1">
      <alignment horizontal="left" vertical="center"/>
      <protection locked="0"/>
    </xf>
    <xf numFmtId="49" fontId="9" fillId="0" borderId="11" xfId="1" applyNumberFormat="1" applyBorder="1" applyAlignment="1">
      <alignment horizontal="left" vertical="center"/>
    </xf>
    <xf numFmtId="165" fontId="23" fillId="0" borderId="0" xfId="1" applyNumberFormat="1" applyFont="1" applyAlignment="1">
      <alignment horizontal="center" vertical="center"/>
    </xf>
    <xf numFmtId="0" fontId="67" fillId="13" borderId="11" xfId="1" applyFont="1" applyFill="1" applyBorder="1" applyAlignment="1">
      <alignment horizontal="left" vertical="center"/>
    </xf>
    <xf numFmtId="166" fontId="4" fillId="3" borderId="1" xfId="3" applyNumberFormat="1" applyFont="1" applyFill="1" applyBorder="1" applyAlignment="1" applyProtection="1">
      <alignment vertical="center" shrinkToFit="1"/>
    </xf>
    <xf numFmtId="167" fontId="4" fillId="3" borderId="1" xfId="3" applyNumberFormat="1" applyFont="1" applyFill="1" applyBorder="1" applyAlignment="1" applyProtection="1">
      <alignment vertical="center" shrinkToFit="1"/>
    </xf>
    <xf numFmtId="1" fontId="4" fillId="6" borderId="1" xfId="3" applyNumberFormat="1" applyFont="1" applyFill="1" applyBorder="1" applyAlignment="1" applyProtection="1">
      <alignment horizontal="center" vertical="center" shrinkToFit="1"/>
    </xf>
    <xf numFmtId="1" fontId="4" fillId="3" borderId="1" xfId="3" applyNumberFormat="1" applyFont="1" applyFill="1" applyBorder="1" applyAlignment="1" applyProtection="1">
      <alignment horizontal="center" vertical="center" shrinkToFit="1"/>
    </xf>
    <xf numFmtId="0" fontId="42" fillId="4"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4" fillId="3" borderId="1" xfId="0" applyFont="1" applyFill="1" applyBorder="1" applyAlignment="1">
      <alignment horizontal="right" vertical="center"/>
    </xf>
    <xf numFmtId="0" fontId="10" fillId="3" borderId="6" xfId="1" applyFont="1" applyFill="1" applyBorder="1" applyAlignment="1" applyProtection="1">
      <alignment horizontal="center" vertical="center" wrapText="1"/>
      <protection locked="0"/>
    </xf>
    <xf numFmtId="0" fontId="7" fillId="3" borderId="6" xfId="1" applyFont="1" applyFill="1" applyBorder="1" applyAlignment="1" applyProtection="1">
      <alignment horizontal="center" vertical="center" wrapText="1"/>
    </xf>
    <xf numFmtId="0" fontId="7" fillId="3" borderId="3" xfId="1" applyFont="1" applyFill="1" applyBorder="1" applyAlignment="1" applyProtection="1">
      <alignment horizontal="center" vertical="center" wrapText="1"/>
    </xf>
    <xf numFmtId="0" fontId="10" fillId="3" borderId="2" xfId="1" applyFont="1" applyFill="1" applyBorder="1" applyAlignment="1">
      <alignment horizontal="center" vertical="center" wrapText="1"/>
    </xf>
    <xf numFmtId="0" fontId="10" fillId="3" borderId="6" xfId="1" applyFont="1" applyFill="1" applyBorder="1" applyAlignment="1">
      <alignment horizontal="center" vertical="center" wrapText="1"/>
    </xf>
    <xf numFmtId="0" fontId="7" fillId="3" borderId="6" xfId="1" applyFont="1" applyFill="1" applyBorder="1" applyAlignment="1">
      <alignment horizontal="center" vertical="center" wrapText="1"/>
    </xf>
    <xf numFmtId="0" fontId="7" fillId="3" borderId="3" xfId="1" applyFont="1" applyFill="1" applyBorder="1" applyAlignment="1">
      <alignment horizontal="center" vertical="center" wrapText="1"/>
    </xf>
    <xf numFmtId="0" fontId="10" fillId="3" borderId="2" xfId="1" applyFont="1" applyFill="1" applyBorder="1" applyAlignment="1" applyProtection="1">
      <alignment horizontal="center" vertical="center" wrapText="1"/>
      <protection locked="0"/>
    </xf>
    <xf numFmtId="0" fontId="7" fillId="3" borderId="7" xfId="1" applyFont="1" applyFill="1" applyBorder="1" applyAlignment="1" applyProtection="1">
      <alignment horizontal="center" vertical="center" wrapText="1"/>
      <protection locked="0"/>
    </xf>
    <xf numFmtId="0" fontId="28" fillId="0" borderId="12" xfId="1" applyFont="1" applyBorder="1" applyAlignment="1" applyProtection="1">
      <alignment horizontal="center" vertical="center"/>
      <protection locked="0"/>
    </xf>
    <xf numFmtId="0" fontId="7" fillId="3" borderId="12" xfId="1" applyFont="1" applyFill="1" applyBorder="1" applyAlignment="1" applyProtection="1">
      <alignment horizontal="center" vertical="center" wrapText="1"/>
    </xf>
    <xf numFmtId="0" fontId="7" fillId="3" borderId="6" xfId="1" applyFont="1" applyFill="1" applyBorder="1" applyAlignment="1" applyProtection="1">
      <alignment horizontal="center" vertical="center" wrapText="1"/>
      <protection locked="0"/>
    </xf>
    <xf numFmtId="0" fontId="7" fillId="3" borderId="3" xfId="1" applyFont="1" applyFill="1" applyBorder="1" applyAlignment="1" applyProtection="1">
      <alignment horizontal="center" vertical="center" wrapText="1"/>
      <protection locked="0"/>
    </xf>
    <xf numFmtId="0" fontId="7" fillId="3" borderId="12" xfId="1" applyFont="1" applyFill="1" applyBorder="1" applyAlignment="1">
      <alignment horizontal="center" vertical="center" wrapText="1"/>
    </xf>
    <xf numFmtId="172" fontId="28" fillId="0" borderId="17" xfId="1" applyNumberFormat="1" applyFont="1" applyBorder="1" applyAlignment="1">
      <alignment horizontal="center" vertical="center"/>
    </xf>
    <xf numFmtId="0" fontId="7" fillId="3" borderId="17" xfId="1" applyFont="1" applyFill="1" applyBorder="1" applyAlignment="1" applyProtection="1">
      <alignment horizontal="center" vertical="center" wrapText="1"/>
    </xf>
  </cellXfs>
  <cellStyles count="8">
    <cellStyle name="Гиперссылка" xfId="2" builtinId="8"/>
    <cellStyle name="Обычный" xfId="0" builtinId="0"/>
    <cellStyle name="Обычный 2" xfId="1" xr:uid="{00000000-0005-0000-0000-000002000000}"/>
    <cellStyle name="Процентный 2" xfId="7" xr:uid="{00000000-0005-0000-0000-000003000000}"/>
    <cellStyle name="Финансовый [0] 2" xfId="3" xr:uid="{00000000-0005-0000-0000-000004000000}"/>
    <cellStyle name="쉼표 [0] 2" xfId="5" xr:uid="{00000000-0005-0000-0000-000005000000}"/>
    <cellStyle name="표준 2" xfId="4" xr:uid="{00000000-0005-0000-0000-000006000000}"/>
    <cellStyle name="표준 2 11" xfId="6" xr:uid="{00000000-0005-0000-0000-000007000000}"/>
  </cellStyles>
  <dxfs count="762">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3" tint="0.79998168889431442"/>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vertical/>
        <horizontal/>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5" formatCode="[$$-409]#,##0.00"/>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3" tint="0.79998168889431442"/>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vertical/>
        <horizontal/>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3" tint="0.79998168889431442"/>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70" formatCode="#,##0_ ;\-#,##0\ "/>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3" tint="0.79998168889431442"/>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5" formatCode="[$$-409]#,##0.00"/>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33" formatCode="_-* #,##0_-;\-* #,##0_-;_-* &quot;-&quot;_-;_-@_-"/>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rgb="FFBCBEC0"/>
        </left>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rgb="FFBCBEC0"/>
        </right>
        <top style="thin">
          <color rgb="FFBCBEC0"/>
        </top>
        <bottom style="thin">
          <color rgb="FFBCBEC0"/>
        </bottom>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3" tint="0.79998168889431442"/>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center" vertical="center" textRotation="0" wrapText="0"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vertical/>
        <horizontal/>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3" tint="0.79998168889431442"/>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76" formatCode="_ * #,##0.0_ ;_ * \-#,##0.0_ ;_ * &quot;-&quot;?_ ;_ @_ "/>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vertical/>
        <horizontal/>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3" tint="0.79998168889431442"/>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vertical/>
        <horizontal/>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5" formatCode="[$$-409]#,##0.00"/>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rgb="FFBCBEC0"/>
        </left>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3" tint="0.79998168889431442"/>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vertical/>
        <horizontal/>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rgb="FFBCBEC0"/>
        </left>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3" tint="0.79998168889431442"/>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border outline="0">
        <bottom style="thin">
          <color rgb="FFBCBEC0"/>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vertical/>
        <horizontal/>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3" tint="0.79998168889431442"/>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vertical/>
        <horizontal/>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3" tint="0.79998168889431442"/>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indexed="8"/>
        <name val="맑은 고딕"/>
        <family val="3"/>
        <charset val="129"/>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rgb="FF231F20"/>
        <name val="돋움"/>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vertical/>
        <horizontal/>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2"/>
        <color rgb="FF231F20"/>
        <name val="Calibri"/>
        <scheme val="minor"/>
      </font>
      <numFmt numFmtId="169" formatCode="#,##0_);[Red]\(#,##0\)"/>
      <fill>
        <patternFill patternType="solid">
          <fgColor indexed="64"/>
          <bgColor theme="3" tint="0.79998168889431442"/>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5" formatCode="[$$-409]#,##0.00"/>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font>
        <strike val="0"/>
        <outline val="0"/>
        <shadow val="0"/>
        <u val="none"/>
        <vertAlign val="baseline"/>
        <sz val="12"/>
        <name val="Calibri"/>
        <scheme val="minor"/>
      </font>
      <alignment horizontal="center" vertical="center" textRotation="0" wrapText="1" indent="0" justifyLastLine="0" readingOrder="0"/>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3" tint="0.7999816888943144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right"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outline="0">
        <top style="thin">
          <color rgb="FFBCBEC0"/>
        </top>
      </border>
    </dxf>
    <dxf>
      <border outline="0">
        <left style="thin">
          <color rgb="FFBCBEC0"/>
        </left>
        <right style="thin">
          <color rgb="FFBCBEC0"/>
        </right>
        <top style="thin">
          <color rgb="FFBCBEC0"/>
        </top>
        <bottom style="thin">
          <color rgb="FFBCBEC0"/>
        </bottom>
      </border>
    </dxf>
    <dxf>
      <border outline="0">
        <bottom style="thin">
          <color rgb="FFBCBEC0"/>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dxf>
    <dxf>
      <font>
        <b/>
        <i val="0"/>
        <strike val="0"/>
        <condense val="0"/>
        <extend val="0"/>
        <outline val="0"/>
        <shadow val="0"/>
        <u val="none"/>
        <vertAlign val="baseline"/>
        <sz val="10"/>
        <color rgb="FF231F20"/>
        <name val="Calibri"/>
        <scheme val="minor"/>
      </font>
      <numFmt numFmtId="165" formatCode="[$$-409]#,##0.00"/>
      <fill>
        <patternFill patternType="none">
          <fgColor indexed="64"/>
          <bgColor indexed="65"/>
        </patternFill>
      </fill>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rgb="FFBCBEC0"/>
        </left>
        <right style="thin">
          <color rgb="FFBCBEC0"/>
        </right>
        <top style="thin">
          <color rgb="FFBCBEC0"/>
        </top>
        <bottom style="thin">
          <color rgb="FFBCBEC0"/>
        </bottom>
      </border>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outline="0">
        <left style="thin">
          <color rgb="FFBCBEC0"/>
        </left>
        <right style="thin">
          <color rgb="FFBCBEC0"/>
        </right>
        <top style="thin">
          <color rgb="FFBCBEC0"/>
        </top>
        <bottom style="thin">
          <color rgb="FFBCBEC0"/>
        </bottom>
      </border>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style="thin">
          <color rgb="FFBCBEC0"/>
        </right>
        <top style="thin">
          <color rgb="FFBCBEC0"/>
        </top>
        <bottom style="thin">
          <color rgb="FFBCBEC0"/>
        </bottom>
      </border>
    </dxf>
    <dxf>
      <border outline="0">
        <top style="thin">
          <color rgb="FFBCBEC0"/>
        </top>
      </border>
    </dxf>
    <dxf>
      <border outline="0">
        <left style="thin">
          <color rgb="FFBCBEC0"/>
        </left>
        <right style="thin">
          <color rgb="FFBCBEC0"/>
        </right>
        <top style="thin">
          <color rgb="FFBCBEC0"/>
        </top>
        <bottom style="thin">
          <color rgb="FFBCBEC0"/>
        </bottom>
      </border>
    </dxf>
    <dxf>
      <border outline="0">
        <bottom style="thin">
          <color rgb="FFBCBEC0"/>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top style="thin">
          <color rgb="FFBCBEC0"/>
        </top>
        <bottom style="thin">
          <color rgb="FFBCBEC0"/>
        </bottom>
        <vertical/>
        <horizontal/>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164" formatCode="_-* #,##0\ _₽_-;\-* #,##0\ _₽_-;_-* &quot;-&quot;\ _₽_-;_-@_-"/>
      <fill>
        <patternFill patternType="none">
          <fgColor indexed="64"/>
          <bgColor indexed="65"/>
        </patternFill>
      </fill>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2"/>
        <color rgb="FF231F20"/>
        <name val="Calibri"/>
        <scheme val="minor"/>
      </font>
      <numFmt numFmtId="169" formatCode="#,##0_);[Red]\(#,##0\)"/>
      <fill>
        <patternFill patternType="solid">
          <fgColor indexed="64"/>
          <bgColor theme="3" tint="0.79998168889431442"/>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i val="0"/>
        <strike val="0"/>
        <condense val="0"/>
        <extend val="0"/>
        <outline val="0"/>
        <shadow val="0"/>
        <u val="none"/>
        <vertAlign val="baseline"/>
        <sz val="10"/>
        <color rgb="FF231F20"/>
        <name val="Calibri"/>
        <scheme val="minor"/>
      </font>
      <numFmt numFmtId="167" formatCode="_-[$$-409]* #,##0.00_ ;_-[$$-409]* \-#,##0.00\ ;_-[$$-409]* &quot;-&quot;??_ ;_-@_ "/>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3" formatCode="0%"/>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i val="0"/>
        <strike val="0"/>
        <condense val="0"/>
        <extend val="0"/>
        <outline val="0"/>
        <shadow val="0"/>
        <u val="none"/>
        <vertAlign val="baseline"/>
        <sz val="10"/>
        <color rgb="FF231F20"/>
        <name val="Calibri"/>
        <scheme val="minor"/>
      </font>
      <numFmt numFmtId="166" formatCode="_-[$₩-412]* #,##0_-;\-[$₩-412]* #,##0_-;_-[$₩-412]* &quot;-&quot;_-;_-@_-"/>
      <fill>
        <patternFill patternType="none">
          <fgColor indexed="64"/>
          <bgColor indexed="65"/>
        </patternFill>
      </fill>
      <alignment horizontal="righ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1" hidden="0"/>
    </dxf>
    <dxf>
      <font>
        <b val="0"/>
        <i val="0"/>
        <strike val="0"/>
        <condense val="0"/>
        <extend val="0"/>
        <outline val="0"/>
        <shadow val="0"/>
        <u val="none"/>
        <vertAlign val="baseline"/>
        <sz val="10"/>
        <color rgb="FF231F20"/>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vertical/>
        <horizontal/>
      </border>
      <protection locked="0" hidden="0"/>
    </dxf>
    <dxf>
      <font>
        <b val="0"/>
        <i val="0"/>
        <strike val="0"/>
        <condense val="0"/>
        <extend val="0"/>
        <outline val="0"/>
        <shadow val="0"/>
        <u val="none"/>
        <vertAlign val="baseline"/>
        <sz val="10"/>
        <color rgb="FF231F20"/>
        <name val="돋움"/>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168" formatCode="0_);[Red]\(0\)"/>
      <alignment horizontal="center" vertical="center" textRotation="0" wrapText="1" indent="0" justifyLastLine="0" shrinkToFit="0" readingOrder="0"/>
      <border diagonalUp="0" diagonalDown="0">
        <left style="thin">
          <color rgb="FFBCBEC0"/>
        </left>
        <right style="thin">
          <color rgb="FFBCBEC0"/>
        </right>
        <top style="thin">
          <color rgb="FFBCBEC0"/>
        </top>
        <bottom style="thin">
          <color rgb="FFBCBEC0"/>
        </bottom>
      </border>
      <protection locked="0" hidden="0"/>
    </dxf>
    <dxf>
      <font>
        <b val="0"/>
        <i val="0"/>
        <strike val="0"/>
        <condense val="0"/>
        <extend val="0"/>
        <outline val="0"/>
        <shadow val="0"/>
        <u val="none"/>
        <vertAlign val="baseline"/>
        <sz val="10"/>
        <color rgb="FF231F20"/>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style="thin">
          <color rgb="FFBCBEC0"/>
        </right>
        <top style="thin">
          <color rgb="FFBCBEC0"/>
        </top>
        <bottom style="thin">
          <color rgb="FFBCBEC0"/>
        </bottom>
        <vertical/>
        <horizontal/>
      </border>
      <protection locked="0" hidden="0"/>
    </dxf>
    <dxf>
      <border outline="0">
        <top style="thin">
          <color rgb="FFBCBEC0"/>
        </top>
      </border>
    </dxf>
    <dxf>
      <border outline="0">
        <left style="thin">
          <color rgb="FFBCBEC0"/>
        </left>
        <right style="thin">
          <color rgb="FFBCBEC0"/>
        </right>
        <top style="thin">
          <color rgb="FFBCBEC0"/>
        </top>
        <bottom style="thin">
          <color rgb="FFBCBEC0"/>
        </bottom>
      </border>
    </dxf>
    <dxf>
      <protection locked="0" hidden="0"/>
    </dxf>
    <dxf>
      <border outline="0">
        <bottom style="thin">
          <color rgb="FFBCBEC0"/>
        </bottom>
      </border>
    </dxf>
    <dxf>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dxf>
    <dxf>
      <border diagonalUp="0" diagonalDown="0" outline="0">
        <left style="thin">
          <color rgb="FFBCBEC0"/>
        </left>
        <right style="thin">
          <color rgb="FFBCBEC0"/>
        </right>
        <top/>
        <bottom/>
      </border>
    </dxf>
    <dxf>
      <font>
        <b/>
        <i val="0"/>
      </font>
      <numFmt numFmtId="167" formatCode="_-[$$-409]* #,##0.00_ ;_-[$$-409]* \-#,##0.00\ ;_-[$$-409]* &quot;-&quot;??_ ;_-@_ "/>
      <alignment horizontal="right" vertical="center" textRotation="0" wrapText="0" indent="0" justifyLastLine="0" shrinkToFit="0" readingOrder="0"/>
      <border diagonalUp="0" diagonalDown="0">
        <left style="thin">
          <color rgb="FFBCBEC0"/>
        </left>
        <right/>
        <top style="thin">
          <color rgb="FFBCBEC0"/>
        </top>
        <bottom style="thin">
          <color rgb="FFBCBEC0"/>
        </bottom>
      </border>
    </dxf>
    <dxf>
      <font>
        <b val="0"/>
        <i val="0"/>
        <strike val="0"/>
        <condense val="0"/>
        <extend val="0"/>
        <outline val="0"/>
        <shadow val="0"/>
        <u val="none"/>
        <vertAlign val="baseline"/>
        <sz val="10"/>
        <color rgb="FF231F20"/>
        <name val="Calibri"/>
        <scheme val="minor"/>
      </font>
      <alignment horizontal="left" vertical="center" textRotation="0" wrapText="0" indent="0" justifyLastLine="0" shrinkToFit="0" readingOrder="0"/>
      <border diagonalUp="0" diagonalDown="0" outline="0">
        <left style="thin">
          <color rgb="FFBCBEC0"/>
        </left>
        <right/>
        <top style="thin">
          <color rgb="FFBCBEC0"/>
        </top>
        <bottom style="thin">
          <color rgb="FFBCBEC0"/>
        </bottom>
      </border>
    </dxf>
    <dxf>
      <font>
        <b/>
        <i val="0"/>
      </font>
      <numFmt numFmtId="175" formatCode="_-[$₩-412]* #,##0.00_-;\-[$₩-412]* #,##0.00_-;_-[$₩-412]* &quot;-&quot;??_-;_-@_-"/>
      <alignment horizontal="right" vertical="center" textRotation="0" wrapText="0" indent="0" justifyLastLine="0" shrinkToFit="0" readingOrder="0"/>
      <border diagonalUp="0" diagonalDown="0">
        <left style="thin">
          <color rgb="FFBCBEC0"/>
        </left>
        <right style="thin">
          <color rgb="FFBCBEC0"/>
        </right>
        <top style="thin">
          <color rgb="FFBCBEC0"/>
        </top>
        <bottom style="thin">
          <color rgb="FFBCBEC0"/>
        </bottom>
      </border>
    </dxf>
    <dxf>
      <font>
        <b val="0"/>
        <i val="0"/>
        <strike val="0"/>
        <condense val="0"/>
        <extend val="0"/>
        <outline val="0"/>
        <shadow val="0"/>
        <u val="none"/>
        <vertAlign val="baseline"/>
        <sz val="10"/>
        <color rgb="FF231F20"/>
        <name val="Calibri"/>
        <scheme val="minor"/>
      </font>
      <alignment horizontal="left" vertical="center" textRotation="0" wrapText="0" indent="0" justifyLastLine="0" shrinkToFit="0" readingOrder="0"/>
      <border diagonalUp="0" diagonalDown="0" outline="0">
        <left/>
        <right/>
        <top/>
        <bottom/>
      </border>
    </dxf>
    <dxf>
      <font>
        <b val="0"/>
        <i val="0"/>
      </font>
      <numFmt numFmtId="164" formatCode="_-* #,##0\ _₽_-;\-* #,##0\ _₽_-;_-* &quot;-&quot;\ _₽_-;_-@_-"/>
      <alignment horizontal="center" vertical="center" textRotation="0" wrapText="0" indent="0" justifyLastLine="0" shrinkToFit="0" readingOrder="0"/>
      <border diagonalUp="0" diagonalDown="0" outline="0">
        <left style="thin">
          <color rgb="FFBCBEC0"/>
        </left>
        <right style="thin">
          <color rgb="FFBCBEC0"/>
        </right>
        <top style="thin">
          <color rgb="FFBCBEC0"/>
        </top>
        <bottom style="thin">
          <color rgb="FFBCBEC0"/>
        </bottom>
      </border>
    </dxf>
    <dxf>
      <font>
        <b val="0"/>
        <i val="0"/>
        <strike val="0"/>
        <condense val="0"/>
        <extend val="0"/>
        <outline val="0"/>
        <shadow val="0"/>
        <u val="none"/>
        <vertAlign val="baseline"/>
        <sz val="10"/>
        <color rgb="FF231F20"/>
        <name val="Calibri"/>
        <scheme val="minor"/>
      </font>
      <alignment horizontal="center" vertical="center" textRotation="0" wrapText="0" indent="0" justifyLastLine="0" shrinkToFit="0" readingOrder="0"/>
      <border diagonalUp="0" diagonalDown="0" outline="0">
        <left style="thin">
          <color rgb="FFBCBEC0"/>
        </left>
        <right style="thin">
          <color rgb="FFBCBEC0"/>
        </right>
        <top style="thin">
          <color rgb="FFBCBEC0"/>
        </top>
        <bottom/>
      </border>
    </dxf>
    <dxf>
      <font>
        <b val="0"/>
        <i val="0"/>
      </font>
      <numFmt numFmtId="164" formatCode="_-* #,##0\ _₽_-;\-* #,##0\ _₽_-;_-* &quot;-&quot;\ _₽_-;_-@_-"/>
      <alignment horizontal="center" vertical="center" textRotation="0" wrapText="0" indent="0" justifyLastLine="0" shrinkToFit="0" readingOrder="0"/>
      <border diagonalUp="0" diagonalDown="0" outline="0">
        <left style="thin">
          <color rgb="FFBCBEC0"/>
        </left>
        <right style="thin">
          <color rgb="FFBCBEC0"/>
        </right>
        <top style="thin">
          <color rgb="FFBCBEC0"/>
        </top>
        <bottom style="thin">
          <color rgb="FFBCBEC0"/>
        </bottom>
      </border>
    </dxf>
    <dxf>
      <font>
        <b val="0"/>
        <i val="0"/>
        <strike val="0"/>
        <condense val="0"/>
        <extend val="0"/>
        <outline val="0"/>
        <shadow val="0"/>
        <u val="none"/>
        <vertAlign val="baseline"/>
        <sz val="10"/>
        <color rgb="FF231F20"/>
        <name val="Calibri"/>
        <scheme val="minor"/>
      </font>
      <alignment horizontal="center" vertical="center" textRotation="0" wrapText="0" indent="0" justifyLastLine="0" shrinkToFit="0" readingOrder="0"/>
      <border diagonalUp="0" diagonalDown="0" outline="0">
        <left style="thin">
          <color rgb="FFBCBEC0"/>
        </left>
        <right/>
        <top style="thin">
          <color rgb="FFBCBEC0"/>
        </top>
        <bottom/>
      </border>
    </dxf>
    <dxf>
      <font>
        <b/>
        <i val="0"/>
        <strike val="0"/>
        <condense val="0"/>
        <extend val="0"/>
        <outline val="0"/>
        <shadow val="0"/>
        <u/>
        <vertAlign val="baseline"/>
        <sz val="10"/>
        <color rgb="FFFF0060"/>
        <name val="Calibri"/>
        <scheme val="minor"/>
      </font>
      <alignment horizontal="left" vertical="center" textRotation="0" wrapText="0" indent="0" justifyLastLine="0" shrinkToFit="0" readingOrder="0"/>
      <border diagonalUp="0" diagonalDown="0" outline="0">
        <left style="thin">
          <color rgb="FFBCBEC0"/>
        </left>
        <right style="thin">
          <color rgb="FFBCBEC0"/>
        </right>
        <top style="thin">
          <color rgb="FFBCBEC0"/>
        </top>
        <bottom style="thin">
          <color rgb="FFBCBEC0"/>
        </bottom>
      </border>
    </dxf>
    <dxf>
      <font>
        <b/>
        <i val="0"/>
        <strike val="0"/>
        <condense val="0"/>
        <extend val="0"/>
        <outline val="0"/>
        <shadow val="0"/>
        <u/>
        <vertAlign val="baseline"/>
        <sz val="10"/>
        <color rgb="FFFF0060"/>
        <name val="Calibri"/>
        <scheme val="minor"/>
      </font>
      <alignment horizontal="left" vertical="center" textRotation="0" wrapText="0" indent="0" justifyLastLine="0" shrinkToFit="0" readingOrder="0"/>
      <border diagonalUp="0" diagonalDown="0" outline="0">
        <left style="thin">
          <color rgb="FFBCBEC0"/>
        </left>
        <right/>
        <top style="thin">
          <color rgb="FFBCBEC0"/>
        </top>
        <bottom style="thin">
          <color rgb="FFBCBEC0"/>
        </bottom>
      </border>
    </dxf>
    <dxf>
      <alignment horizontal="left" vertical="center" textRotation="0" wrapText="0" indent="0" justifyLastLine="0" shrinkToFit="0" readingOrder="0"/>
      <border diagonalUp="0" diagonalDown="0">
        <left/>
        <right style="thin">
          <color rgb="FFBCBEC0"/>
        </right>
        <top style="thin">
          <color rgb="FFBCBEC0"/>
        </top>
        <bottom style="thin">
          <color rgb="FFBCBEC0"/>
        </bottom>
        <vertical style="thin">
          <color rgb="FFBCBEC0"/>
        </vertical>
        <horizontal style="thin">
          <color rgb="FFBCBEC0"/>
        </horizontal>
      </border>
    </dxf>
    <dxf>
      <font>
        <b/>
        <i val="0"/>
        <strike val="0"/>
        <condense val="0"/>
        <extend val="0"/>
        <outline val="0"/>
        <shadow val="0"/>
        <u val="none"/>
        <vertAlign val="baseline"/>
        <sz val="10"/>
        <color rgb="FF231F20"/>
        <name val="Calibri"/>
        <scheme val="minor"/>
      </font>
      <alignment horizontal="center" vertical="center" textRotation="0" wrapText="0" indent="0" justifyLastLine="0" shrinkToFit="0" readingOrder="0"/>
      <border diagonalUp="0" diagonalDown="0" outline="0">
        <left/>
        <right style="thin">
          <color rgb="FFBCBEC0"/>
        </right>
        <top style="thin">
          <color rgb="FFBCBEC0"/>
        </top>
        <bottom style="thin">
          <color rgb="FFBCBEC0"/>
        </bottom>
      </border>
    </dxf>
    <dxf>
      <border outline="0">
        <left style="mediumDashed">
          <color rgb="FFFF0060"/>
        </left>
        <right style="thin">
          <color rgb="FFBCBEC0"/>
        </right>
        <bottom style="thin">
          <color rgb="FFBCBEC0"/>
        </bottom>
      </border>
    </dxf>
    <dxf>
      <border diagonalUp="0" diagonalDown="0">
        <left style="thin">
          <color rgb="FFBCBEC0"/>
        </left>
        <right style="thin">
          <color rgb="FFBCBEC0"/>
        </right>
        <top/>
        <bottom/>
        <vertical style="thin">
          <color rgb="FFBCBEC0"/>
        </vertical>
        <horizontal style="thin">
          <color rgb="FFBCBEC0"/>
        </horizontal>
      </border>
    </dxf>
    <dxf>
      <fill>
        <patternFill>
          <bgColor theme="0"/>
        </patternFill>
      </fill>
    </dxf>
    <dxf>
      <fill>
        <patternFill>
          <bgColor rgb="FFF1F2F2"/>
        </patternFill>
      </fill>
    </dxf>
  </dxfs>
  <tableStyles count="1" defaultTableStyle="TableStyleMedium2" defaultPivotStyle="PivotStyleLight16">
    <tableStyle name="Стиль таблицы 1" pivot="0" count="2" xr9:uid="{00000000-0011-0000-FFFF-FFFF00000000}">
      <tableStyleElement type="firstRowStripe" dxfId="761"/>
      <tableStyleElement type="secondRowStripe" dxfId="760"/>
    </tableStyle>
  </tableStyles>
  <colors>
    <mruColors>
      <color rgb="FFFF0060"/>
      <color rgb="FFFFD600"/>
      <color rgb="FFF1F2F2"/>
      <color rgb="FF231F20"/>
      <color rgb="FFF1C40F"/>
      <color rgb="FF3498DB"/>
      <color rgb="FFBCBEC0"/>
      <color rgb="FF1771F1"/>
      <color rgb="FFF5E027"/>
      <color rgb="FFFFF8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66" Type="http://schemas.openxmlformats.org/officeDocument/2006/relationships/externalLink" Target="externalLinks/externalLink41.xml"/><Relationship Id="rId74" Type="http://schemas.openxmlformats.org/officeDocument/2006/relationships/externalLink" Target="externalLinks/externalLink49.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3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externalLink" Target="externalLinks/externalLink42.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externalLink" Target="externalLinks/externalLink37.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6.xml"/><Relationship Id="rId2" Type="http://schemas.openxmlformats.org/officeDocument/2006/relationships/worksheet" Target="worksheets/sheet2.xml"/><Relationship Id="rId2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aia\My%20Documents\&#52860;&#47532;\&#50672;&#49328;&#51088;&#47308;(2001&#45380;)\DATA3\XLS\FL-BRDX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ROGRA~1\TEAMWARE\OFFICE\TEMP\MAIL\MV5\&#45224;&#54805;&#51068;\2000&#54032;&#52489;&#44228;&#54925;\&#45224;&#54805;&#51068;\2000&#47560;&#52992;&#54021;&#51204;&#47029;&#54924;&#51032;\1&#50900;\&#49324;&#50629;&#44228;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51204;&#48372;&#50689;\MY%20DOCUMENTS\PROGRA~1\TEAMWARE\OFFICE\TEMP\MAIL\MV4\&#45224;&#54805;&#51068;\2000&#47560;&#52992;&#54021;&#51204;&#47029;&#54924;&#51032;\1&#50900;\&#49324;&#50629;&#44228;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y%20Documents\&#51221;&#52293;&#50629;&#47924;\&#54032;&#47588;&#44228;&#54925;\&#49884;&#54032;\&#49324;&#50629;&#44228;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My%20Documents\&#51221;&#52293;&#50629;&#47924;\&#49324;&#50629;&#44228;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51204;&#48372;&#50689;\MY%20DOCUMENTS\PROGRA~1\TEAMWARE\OFFICE\TEMP\MAIL\MV4\&#45224;&#54805;&#51068;\2000&#47560;&#52992;&#54021;&#51204;&#47029;&#54924;&#51032;\1&#50900;\&#54032;&#47588;&#44228;&#54925;\&#49884;&#54032;\&#49324;&#50629;&#44228;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aia\My%20Documents\2000&#45380;&#50696;&#49328;&#51088;&#47308;\-%202000&#49324;&#50629;&#48324;&#50896;&#44032;&#50984;&#52628;&#5122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44608;&#46041;&#54616;\C\PROGRA~1\TEAMWARE\OFFICE\TEMP\MAIL\MV5\&#49324;&#50629;&#44228;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50672;&#49849;&#51456;\&#54801;&#47141;&#50629;&#52404;\My%20Documents\data\&#54801;&#47141;&#50629;&#52404;\&#54801;&#47141;&#54924;&#49324;\T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51204;&#48372;&#50689;\MY%20DOCUMENTS\PROGRA~1\TEAMWARE\OFFICE\TEMP\MAIL\MV4\&#49324;&#50629;&#44228;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49324;&#50629;&#44228;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PROGRA~1\TEAMWARE\OFFICE\TEMP\MAIL\MV5\&#49324;&#50629;&#44228;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aia\PROGRA~1\TEAMWARE\OFFICE\TEMP\MAIL\MV5\PROGRA~1\TEAMWARE\OFFICE\TEMP\MAIL\MV5\&#49324;&#50629;&#44228;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44608;&#49345;&#54732;\&#51088;&#47308;(&#51333;&#54633;)\PROGRA~1\TEAMWARE\OFFICE\TEMP\MAIL\MV5\&#49324;&#50629;&#44228;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aia\PROGRA~1\TEAMWARE\OFFICE\TEMP\MAIL\MV5\&#48169;&#54032;&#47560;&#52992;&#54021;\&#44592;&#50504;&#44277;&#47928;\&#50689;&#50629;&#51204;&#47029;\&#49324;&#50629;&#44228;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PROGRA~1\TEAMWARE\OFFICE\TEMP\MAIL\MV5\&#45224;&#54805;&#51068;\2000&#54032;&#52489;&#44228;&#54925;\&#45224;&#54805;&#51068;\2000&#47560;&#52992;&#54021;&#51204;&#47029;&#54924;&#51032;\1&#50900;\&#54032;&#47588;&#44228;&#54925;\&#49884;&#54032;\&#49324;&#50629;&#44228;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44608;&#46041;&#54616;\C\PROGRA~1\TEAMWARE\OFFICE\TEMP\MAIL\MV4\&#45224;&#54805;&#51068;\2000&#47560;&#52992;&#54021;&#51204;&#47029;&#54924;&#51032;\1&#50900;\&#49324;&#50629;&#44228;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aia\PROGRA~1\TEAMWARE\OFFICE\TEMP\MAIL\MV5\&#54032;&#47588;&#44228;&#54925;\&#49884;&#54032;\&#49324;&#50629;&#44228;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49457;&#51061;&#54788;\MY%20DOCUMENTS\PROGRA~1\TEAMWARE\OFFICE\TEMP\LIBRARY\VWR4\VWR3\MSOFFICE\EXCEL\JUN\99&#49324;&#50629;\&#54408;&#47785;&#52509;&#4429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4608;&#48124;&#49688;\&#44608;&#48124;&#49688;\My%20Documents\&#51116;&#44256;&#51088;&#49328;%20&#44288;&#47532;%20&#51088;&#47308;\2001&#45380;%20&#50900;&#48324;%20&#51228;&#54408;&#51116;&#44256;%20&#48143;%20&#51116;&#44256;&#54924;&#51032;%20&#51088;&#47308;\2001&#45380;11&#50900;&#47568;%20&#51116;&#44256;&#51088;&#49328;%20&#54788;&#54889;\&#51221;&#52293;&#50629;&#47924;\&#49324;&#50629;&#44228;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44608;&#48124;&#49688;\&#44608;&#48124;&#49688;\My%20Documents\&#51116;&#44256;&#51088;&#49328;%20&#44288;&#47532;%20&#51088;&#47308;\2001&#45380;%20&#50900;&#48324;%20&#51228;&#54408;&#51116;&#44256;%20&#48143;%20&#51116;&#44256;&#54924;&#51032;%20&#51088;&#47308;\2001&#45380;11&#50900;&#47568;%20&#51116;&#44256;&#51088;&#49328;%20&#54788;&#54889;\&#51221;&#52293;&#50629;&#47924;\&#54032;&#47588;&#44228;&#54925;\&#49884;&#54032;\&#49324;&#50629;&#44228;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44608;&#48124;&#49688;\&#44608;&#48124;&#49688;\PROGRA~1\TEAMWARE\OFFICE\TEMP\MAIL\MV5\&#51221;&#52293;&#50629;&#47924;\&#49324;&#50629;&#44228;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aia\PROGRA~1\TEAMWARE\OFFICE\TEMP\MAIL\MV5\&#49324;&#50629;&#44228;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aia\PROGRA~1\TEAMWARE\OFFICE\TEMP\LIBRARY\VWR4\VWR3\MSOFFICE\EXCEL\JUN\99&#49324;&#50629;\&#54408;&#47785;&#52509;&#4429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gwkolmar.co.kr/&#48177;&#50629;/&#50504;&#50689;&#44592;/2003&#45380;&#48152;&#44592;&#48516;&#44592;/&#54620;&#44397;&#53084;&#47560;/&#48152;&#44592;(2&#48516;&#44592;)/My%20Documents/&#44592;&#47568;&#44048;&#49324;/2002&#45380;/&#54620;&#44397;&#53084;&#47560;/&#51221;&#49328;&#54364;/KET/&#49340;&#54868;9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48149;&#49464;&#54805;\&#45224;&#49457;\&#50724;&#49496;&#54252;&#47592;&#51088;&#473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gwkolmar.co.kr/CgkimBox/KCG/XLS/&#44208;&#49328;(1999)/JJang/KETDATA/XLS/&#49340;&#54868;9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49457;&#51061;&#54788;\MY%20DOCUMENTS\My%20Documents\&#51221;&#52293;&#50629;&#47924;\&#54032;&#47588;&#44228;&#54925;\&#49884;&#54032;\&#49324;&#50629;&#44228;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gwkolmar.co.kr/&#48177;&#50629;/&#50504;&#50689;&#44592;/2003&#45380;&#48152;&#44592;&#48516;&#44592;/&#54620;&#44397;&#53084;&#47560;/&#48152;&#44592;(2&#48516;&#44592;)/kbs/2000&#45380;%20&#51473;&#44036;&#44048;&#49324;/&#49340;&#54868;9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49457;&#51061;&#54788;\MY%20DOCUMENTS\PROGRA~1\TEAMWARE\OFFICE\TEMP\MAIL\MV5\&#49324;&#50629;&#44228;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44608;&#46041;&#54616;\C\PROGRA~1\TEAMWARE\OFFICE\TEMP\MAIL\MV4\&#45224;&#54805;&#51068;\2000&#47560;&#52992;&#54021;&#51204;&#47029;&#54924;&#51032;\1&#50900;\&#54032;&#47588;&#44228;&#54925;\&#49884;&#54032;\&#49324;&#50629;&#44228;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45224;&#54805;&#51068;\&#54032;&#47588;&#44228;&#54925;\&#49884;&#54032;\&#49324;&#50629;&#44228;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49457;&#51061;&#54788;\MY%20DOCUMENTS\PROGRA~1\TEAMWARE\OFFICE\TEMP\MAIL\MV5\PROGRA~1\TEAMWARE\OFFICE\TEMP\LIBRARY\VWR4\VWR3\MSOFFICE\EXCEL\JUN\99&#49324;&#50629;\&#54408;&#47785;&#52509;&#4429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CK02\2001&#45380;%20&#49373;&#49328;\My%20Documents\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aia\My%20Documents\&#44608;&#49345;&#54732;\&#50689;&#50629;&#54924;&#51032;%20&#51088;&#47308;(&#51333;&#54633;)\PROGRA~1\TEAMWARE\OFFICE\TEMP\MAIL\MV5\&#54032;&#47588;&#44228;&#54925;\&#49884;&#54032;\&#49324;&#50629;&#44228;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ln03\my%20documents\pln04%20&#47928;&#49436;\&#50629;&#47924;&#47928;&#49436;\==%20%20&#50896;%20%20%20&#44032;%20%20%20&#44288;%20%20%20&#47532;%20%20%20==\2003&#45380;&#46020;\5&#50900;\5&#50900;&#50896;&#44032;&#48516;&#49437;(&#50689;&#50629;&#50808;&#48708;&#50857;&#51228;&#508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aia\PROGRA~1\TEAMWARE\OFFICE\TEMP\MAIL\MV5\1_9&#50900;&#49888;&#50896;&#44032;&#53580;&#49828;&#5394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aia\PROGRA~1\TEAMWARE\OFFICE\TEMP\MAIL\MV5\&#51221;&#52293;&#50629;&#47924;\&#49324;&#50629;&#44228;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world.missha.net/My%20Documents/&#51221;&#52293;&#50629;&#47924;/&#49324;&#50629;&#44228;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aia\&#45224;&#54805;&#51068;\&#48169;&#54032;&#47560;&#52992;&#54021;\&#54532;&#47196;&#47784;&#49496;\&#50900;&#48324;&#54532;&#47196;&#47784;&#49496;%20&#44228;&#54925;%20&#48143;%20&#50696;&#49328;\&#49324;&#50629;&#44228;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aia\PROGRA~1\TEAMWARE\OFFICE\TEMP\MAIL\MV5\&#48169;&#54032;&#47560;&#52992;&#54021;\&#44592;&#50504;&#44277;&#47928;\&#50689;&#50629;&#51204;&#47029;\&#54032;&#47588;&#44228;&#54925;\&#49884;&#54032;\&#49324;&#50629;&#44228;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B:\&#49340;&#54868;9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aia\My%20Documents\&#51060;&#52268;&#55148;\BM2&#48512;&#54016;\&#54028;&#47700;&#49828;&#44288;&#47144;\DATA3\XLS\FL-BRDX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aia\&#45224;&#54805;&#51068;\&#48169;&#54032;&#47560;&#52992;&#54021;\&#50689;&#50629;&#51204;&#47029;\2001&#45380;06&#50900;\6&#50900;&#52896;&#54168;&#51064;%20&#44208;&#44284;&#48516;&#49437;\&#49324;&#50629;&#44228;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aia\&#51652;&#54665;&#51473;\&#50640;&#49468;&#49500;%20&#49548;&#49828;%20&#53084;&#46972;&#44176;,&#55176;&#50500;&#47336;&#47200;&#49328;,&#49828;&#45348;&#51068;,&#49328;&#50577;&#50976;%20&#46972;&#51064;\&#47784;&#44277;&#46972;&#51064;\&#54868;&#51109;&#49564;\Documents%20and%20Settings\&#47532;&#46972;\My%20Documents\&#50900;&#50629;&#47924;&#48372;&#44256;\&#9733;2010&#45380;\5&#50900;\PROGRA~1\TEAMWARE\OFFICE\TEMP\MAIL\MV5\&#49324;&#50629;&#44228;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PROGRA~1\TEAMWARE\OFFICE\TEMP\MAIL\MV5\&#49324;&#50629;&#44228;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PROGRA~1\TEAMWARE\OFFICE\TEMP\MAIL\MV5\&#49324;&#50629;&#44228;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gwkolmar.co.kr/&#48177;&#50629;/&#50504;&#50689;&#44592;/2003&#45380;&#48152;&#44592;&#48516;&#44592;/&#54620;&#44397;&#53084;&#47560;/&#48152;&#44592;(2&#48516;&#44592;)/My%20Documents/&#44592;&#53440;/&#53945;&#49688;&#47928;&#51088;&#5436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gwkolmar.co.kr/&#48177;&#50629;/&#50504;&#50689;&#44592;/2003&#45380;&#48152;&#44592;&#48516;&#44592;/&#54620;&#44397;&#53084;&#47560;/&#48152;&#44592;(2&#48516;&#44592;)/My%20Documents/&#44592;&#47568;&#44048;&#49324;/2002&#45380;/&#54620;&#44397;&#53084;&#47560;/&#51221;&#49328;&#54364;/&#49340;&#54868;9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aia\Users\USER\AppData\Roaming\Microsoft\Excel\&#44060;&#48156;&#54028;&#51068;\&#50612;&#54504;\&#50612;&#54504;&#50900;&#48324;&#47588;&#52636;&#54788;&#54889;-10&#509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L-FORM"/>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2.대외공문"/>
      <sheetName val="TO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UL-FORM"/>
      <sheetName val="사업계획(98년)580억_TV제외"/>
      <sheetName val="사업계획(98년)580억_TV제외1"/>
      <sheetName val="사업계획(98년)580억_TV제외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사업계획(98년)580억_TV제외1"/>
      <sheetName val="사업계획(98년)580억_TV제외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년SALE1_10월누계"/>
      <sheetName val="구+신원가"/>
      <sheetName val="신규원가"/>
      <sheetName val="뷰1"/>
      <sheetName val="뷰"/>
      <sheetName val="IMSI"/>
      <sheetName val="시판"/>
      <sheetName val="방판"/>
      <sheetName val="직판"/>
      <sheetName val="특영"/>
      <sheetName val="백화점"/>
      <sheetName val="UC"/>
      <sheetName val="시선"/>
      <sheetName val="생산실적9월누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구"/>
      <sheetName val="신"/>
      <sheetName val="기본DATA"/>
      <sheetName val="TABLE"/>
      <sheetName val="TOTAL-PL"/>
      <sheetName val="Sheet"/>
      <sheetName val="치약_v011223"/>
      <sheetName val="SKU_M"/>
    </sheetNames>
    <sheetDataSet>
      <sheetData sheetId="0">
        <row r="2">
          <cell r="B2" t="str">
            <v>월급자 TABLE</v>
          </cell>
        </row>
        <row r="4">
          <cell r="B4" t="str">
            <v>호 봉</v>
          </cell>
          <cell r="C4" t="str">
            <v>남</v>
          </cell>
        </row>
        <row r="5">
          <cell r="B5">
            <v>1</v>
          </cell>
          <cell r="C5">
            <v>560000</v>
          </cell>
        </row>
        <row r="6">
          <cell r="B6">
            <v>2</v>
          </cell>
          <cell r="C6">
            <v>564000</v>
          </cell>
        </row>
        <row r="7">
          <cell r="B7">
            <v>3</v>
          </cell>
          <cell r="C7">
            <v>568000</v>
          </cell>
        </row>
        <row r="8">
          <cell r="B8">
            <v>4</v>
          </cell>
          <cell r="C8">
            <v>572500</v>
          </cell>
        </row>
        <row r="9">
          <cell r="B9">
            <v>5</v>
          </cell>
          <cell r="C9">
            <v>577500</v>
          </cell>
        </row>
        <row r="10">
          <cell r="B10">
            <v>6</v>
          </cell>
          <cell r="C10">
            <v>582500</v>
          </cell>
        </row>
        <row r="11">
          <cell r="B11">
            <v>7</v>
          </cell>
          <cell r="C11">
            <v>587500</v>
          </cell>
        </row>
        <row r="12">
          <cell r="B12">
            <v>8</v>
          </cell>
          <cell r="C12">
            <v>592500</v>
          </cell>
        </row>
        <row r="13">
          <cell r="B13">
            <v>9</v>
          </cell>
          <cell r="C13">
            <v>597500</v>
          </cell>
        </row>
        <row r="14">
          <cell r="B14">
            <v>10</v>
          </cell>
          <cell r="C14">
            <v>602500</v>
          </cell>
        </row>
        <row r="15">
          <cell r="B15">
            <v>11</v>
          </cell>
          <cell r="C15">
            <v>608500</v>
          </cell>
        </row>
        <row r="16">
          <cell r="B16">
            <v>12</v>
          </cell>
          <cell r="C16">
            <v>614500</v>
          </cell>
        </row>
        <row r="17">
          <cell r="B17">
            <v>13</v>
          </cell>
          <cell r="C17">
            <v>620500</v>
          </cell>
        </row>
        <row r="18">
          <cell r="B18">
            <v>14</v>
          </cell>
          <cell r="C18">
            <v>626500</v>
          </cell>
        </row>
        <row r="19">
          <cell r="B19">
            <v>15</v>
          </cell>
          <cell r="C19">
            <v>632500</v>
          </cell>
        </row>
        <row r="20">
          <cell r="B20">
            <v>16</v>
          </cell>
          <cell r="C20">
            <v>638500</v>
          </cell>
        </row>
        <row r="21">
          <cell r="B21">
            <v>17</v>
          </cell>
          <cell r="C21">
            <v>644500</v>
          </cell>
        </row>
        <row r="22">
          <cell r="B22">
            <v>18</v>
          </cell>
          <cell r="C22">
            <v>650500</v>
          </cell>
        </row>
        <row r="23">
          <cell r="B23">
            <v>19</v>
          </cell>
          <cell r="C23">
            <v>656500</v>
          </cell>
        </row>
        <row r="24">
          <cell r="B24">
            <v>20</v>
          </cell>
          <cell r="C24">
            <v>662500</v>
          </cell>
        </row>
        <row r="25">
          <cell r="B25">
            <v>21</v>
          </cell>
          <cell r="C25">
            <v>667500</v>
          </cell>
        </row>
        <row r="26">
          <cell r="B26">
            <v>22</v>
          </cell>
          <cell r="C26">
            <v>672500</v>
          </cell>
        </row>
        <row r="27">
          <cell r="B27">
            <v>23</v>
          </cell>
          <cell r="C27">
            <v>677500</v>
          </cell>
        </row>
        <row r="28">
          <cell r="B28">
            <v>24</v>
          </cell>
          <cell r="C28">
            <v>682500</v>
          </cell>
        </row>
        <row r="29">
          <cell r="B29">
            <v>25</v>
          </cell>
          <cell r="C29">
            <v>687500</v>
          </cell>
        </row>
        <row r="30">
          <cell r="B30">
            <v>26</v>
          </cell>
          <cell r="C30">
            <v>692500</v>
          </cell>
        </row>
        <row r="31">
          <cell r="B31">
            <v>27</v>
          </cell>
          <cell r="C31">
            <v>697500</v>
          </cell>
        </row>
        <row r="32">
          <cell r="B32">
            <v>28</v>
          </cell>
          <cell r="C32">
            <v>702500</v>
          </cell>
        </row>
        <row r="33">
          <cell r="B33">
            <v>29</v>
          </cell>
          <cell r="C33">
            <v>707500</v>
          </cell>
        </row>
        <row r="34">
          <cell r="B34">
            <v>30</v>
          </cell>
          <cell r="C34">
            <v>712500</v>
          </cell>
        </row>
        <row r="35">
          <cell r="B35">
            <v>31</v>
          </cell>
          <cell r="C35">
            <v>717500</v>
          </cell>
        </row>
        <row r="36">
          <cell r="B36">
            <v>32</v>
          </cell>
          <cell r="C36">
            <v>723000</v>
          </cell>
        </row>
        <row r="37">
          <cell r="B37">
            <v>33</v>
          </cell>
          <cell r="C37">
            <v>728500</v>
          </cell>
        </row>
        <row r="38">
          <cell r="B38">
            <v>34</v>
          </cell>
          <cell r="C38">
            <v>734000</v>
          </cell>
        </row>
        <row r="39">
          <cell r="B39">
            <v>35</v>
          </cell>
          <cell r="C39">
            <v>739500</v>
          </cell>
        </row>
        <row r="40">
          <cell r="B40">
            <v>36</v>
          </cell>
          <cell r="C40">
            <v>744500</v>
          </cell>
        </row>
        <row r="41">
          <cell r="B41">
            <v>37</v>
          </cell>
          <cell r="C41">
            <v>749500</v>
          </cell>
        </row>
        <row r="42">
          <cell r="B42">
            <v>38</v>
          </cell>
          <cell r="C42">
            <v>754500</v>
          </cell>
        </row>
        <row r="43">
          <cell r="B43">
            <v>39</v>
          </cell>
          <cell r="C43">
            <v>759500</v>
          </cell>
        </row>
        <row r="44">
          <cell r="B44">
            <v>40</v>
          </cell>
          <cell r="C44">
            <v>764500</v>
          </cell>
        </row>
        <row r="45">
          <cell r="B45">
            <v>41</v>
          </cell>
          <cell r="C45">
            <v>769000</v>
          </cell>
        </row>
        <row r="46">
          <cell r="B46">
            <v>42</v>
          </cell>
          <cell r="C46">
            <v>773500</v>
          </cell>
        </row>
        <row r="47">
          <cell r="B47">
            <v>43</v>
          </cell>
          <cell r="C47">
            <v>778000</v>
          </cell>
        </row>
        <row r="48">
          <cell r="B48">
            <v>44</v>
          </cell>
          <cell r="C48">
            <v>782500</v>
          </cell>
        </row>
        <row r="49">
          <cell r="B49">
            <v>45</v>
          </cell>
          <cell r="C49">
            <v>787000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사업계획(98년)580억_TV제외1"/>
      <sheetName val="사업계획(98년)580억_TV제외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사업계획(98년)580억_TV제외1"/>
      <sheetName val="사업계획(98년)580억_TV제외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문자표"/>
      <sheetName val="구"/>
      <sheetName val="99제품운영(안)_(2)1"/>
      <sheetName val="99제품운영(안)_(2)"/>
      <sheetName val="5월경비_영업외비용"/>
      <sheetName val="유형표_비용"/>
      <sheetName val="사업계획(98년)580억_TV제외1"/>
      <sheetName val="99제품운영(안)_(2)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유형표_비용"/>
      <sheetName val="사업계획(98년)580억_TV제외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사업계획(98년)580억_TV제외1"/>
      <sheetName val="사업계획(98년)580억_TV제외2"/>
      <sheetName val="총괄"/>
      <sheetName val="개인별장비관리"/>
      <sheetName val="301  금성근"/>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사업계획(98년)580억_TV제외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사업계획(98년)580억_TV제외1"/>
      <sheetName val="사업계획(98년)580억_TV제외2"/>
      <sheetName val="기본정보입력"/>
      <sheetName val="Sheet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사업계획(98년)580억_TV제외1"/>
      <sheetName val="사업계획(98년)580억_TV제외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사업계획(98년)580억_TV제외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제품운영(안)"/>
      <sheetName val="155억 품목운영 종합"/>
      <sheetName val="160억 품목운영 종합"/>
      <sheetName val="160억브리핑"/>
      <sheetName val="99제품운영(안) (2)"/>
      <sheetName val="사업계획(97년)"/>
      <sheetName val="155억_품목운영_종합"/>
      <sheetName val="160억_품목운영_종합"/>
      <sheetName val="99제품운영(안)_(2)"/>
      <sheetName val="155억_품목운영_종합1"/>
      <sheetName val="160억_품목운영_종합1"/>
      <sheetName val="99제품운영(안)_(2)1"/>
      <sheetName val="#REF"/>
      <sheetName val="Sheet1"/>
      <sheetName val="155억_품목운영_종합2"/>
      <sheetName val="160억_품목운영_종합2"/>
      <sheetName val="99제품운영(안)_(2)2"/>
    </sheetNames>
    <sheetDataSet>
      <sheetData sheetId="0"/>
      <sheetData sheetId="1"/>
      <sheetData sheetId="2"/>
      <sheetData sheetId="3"/>
      <sheetData sheetId="4" refreshError="1">
        <row r="6">
          <cell r="A6">
            <v>1</v>
          </cell>
        </row>
        <row r="58">
          <cell r="A58">
            <v>45</v>
          </cell>
        </row>
        <row r="128">
          <cell r="A128">
            <v>113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업계획(97년)"/>
      <sheetName val="laroux"/>
      <sheetName val="사업계획(98년)560억"/>
      <sheetName val="사업계획(98년)600억"/>
      <sheetName val="사업계획(98년)580억"/>
      <sheetName val="사업계획(98년)580억 TV제외"/>
      <sheetName val="Sheet1"/>
      <sheetName val="99제품운영(안) (2)"/>
      <sheetName val="사업계획(98년)580억_TV제외"/>
      <sheetName val="99제품운영(안)_(2)"/>
      <sheetName val="사업계획(98년)580억_TV제외1"/>
      <sheetName val="99제품운영(안)_(2)1"/>
      <sheetName val="사업계획(98년)580억_TV제외2"/>
      <sheetName val="99제품운영(안)_(2)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업계획(97년)"/>
      <sheetName val="laroux"/>
      <sheetName val="사업계획(98년)560억"/>
      <sheetName val="사업계획(98년)600억"/>
      <sheetName val="사업계획(98년)580억"/>
      <sheetName val="사업계획(98년)580억 TV제외"/>
      <sheetName val="Sheet1"/>
      <sheetName val="사업계획(98년)580억_TV제외"/>
      <sheetName val="사업계획(98년)580억_TV제외1"/>
      <sheetName val="사업계획(98년)580억_TV제외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사업계획(98년)580억_TV제외1"/>
      <sheetName val="사업계획(98년)580억_TV제외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업계획(97년)"/>
      <sheetName val="laroux"/>
      <sheetName val="사업계획(98년)560억"/>
      <sheetName val="사업계획(98년)600억"/>
      <sheetName val="사업계획(98년)580억"/>
      <sheetName val="사업계획(98년)580억 TV제외"/>
      <sheetName val="Sheet1"/>
      <sheetName val="사업계획(98년)580억_TV제외"/>
      <sheetName val="문자표"/>
      <sheetName val="구"/>
      <sheetName val="99제품운영(안)_(2)1"/>
      <sheetName val="99제품운영(안)_(2)"/>
      <sheetName val="5월경비_영업외비용"/>
      <sheetName val="유형표_비용"/>
      <sheetName val="사업계획(98년)580억_TV제외1"/>
      <sheetName val="99제품운영(안)_(2)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제품운영(안)"/>
      <sheetName val="155억 품목운영 종합"/>
      <sheetName val="160억 품목운영 종합"/>
      <sheetName val="160억브리핑"/>
      <sheetName val="99제품운영(안) (2)"/>
      <sheetName val="사업계획(97년)"/>
      <sheetName val="155억_품목운영_종합"/>
      <sheetName val="160억_품목운영_종합"/>
      <sheetName val="99제품운영(안)_(2)"/>
      <sheetName val="155억_품목운영_종합1"/>
      <sheetName val="160억_품목운영_종합1"/>
      <sheetName val="99제품운영(안)_(2)1"/>
    </sheetNames>
    <sheetDataSet>
      <sheetData sheetId="0"/>
      <sheetData sheetId="1"/>
      <sheetData sheetId="2"/>
      <sheetData sheetId="3"/>
      <sheetData sheetId="4" refreshError="1">
        <row r="6">
          <cell r="A6">
            <v>1</v>
          </cell>
        </row>
        <row r="128">
          <cell r="A128">
            <v>113</v>
          </cell>
        </row>
      </sheetData>
      <sheetData sheetId="5" refreshError="1"/>
      <sheetData sheetId="6" refreshError="1"/>
      <sheetData sheetId="7" refreshError="1"/>
      <sheetData sheetId="8" refreshError="1"/>
      <sheetData sheetId="9"/>
      <sheetData sheetId="10"/>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시산표"/>
      <sheetName val="삼화95"/>
      <sheetName val="제품목록"/>
      <sheetName val="Sheet1"/>
    </sheetNames>
    <sheetDataSet>
      <sheetData sheetId="0"/>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커버"/>
      <sheetName val="om판매수량"/>
      <sheetName val="om판매금액"/>
      <sheetName val="OM연도별"/>
      <sheetName val="cm매출수량"/>
      <sheetName val="cm매출금액1"/>
      <sheetName val="재고현황"/>
      <sheetName val="헤라포맨과 고아"/>
      <sheetName val="판매수량 (2)"/>
      <sheetName val="판매금액 (2)"/>
      <sheetName val="OM연도별 (2)"/>
      <sheetName val="Sheet2"/>
      <sheetName val="Sheet3"/>
      <sheetName val="99제품운영(안) (2)"/>
      <sheetName val="헤라포맨과_고아"/>
      <sheetName val="판매수량_(2)"/>
      <sheetName val="판매금액_(2)"/>
      <sheetName val="OM연도별_(2)"/>
      <sheetName val="99제품운영(안)_(2)"/>
      <sheetName val="헤라포맨과_고아1"/>
      <sheetName val="판매수량_(2)1"/>
      <sheetName val="판매금액_(2)1"/>
      <sheetName val="OM연도별_(2)1"/>
      <sheetName val="99제품운영(안)_(2)1"/>
      <sheetName val="헤라포맨과_고아2"/>
      <sheetName val="판매수량_(2)2"/>
      <sheetName val="판매금액_(2)2"/>
      <sheetName val="OM연도별_(2)2"/>
      <sheetName val="99제품운영(안)_(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경영비율 "/>
      <sheetName val="수정시산표"/>
    </sheetNames>
    <sheetDataSet>
      <sheetData sheetId="0"/>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사업계획(98년)580억_TV제외1"/>
      <sheetName val="99제품운영(안)_(2)"/>
      <sheetName val="사업계획(98년)580억_TV제외2"/>
      <sheetName val="95하U$가격"/>
      <sheetName val="99제품운영(안) (2)"/>
      <sheetName val="#RE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시산표"/>
      <sheetName val="경영비율 "/>
    </sheetNames>
    <sheetDataSet>
      <sheetData sheetId="0"/>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업계획(97년)"/>
      <sheetName val="laroux"/>
      <sheetName val="사업계획(98년)560억"/>
      <sheetName val="사업계획(98년)600억"/>
      <sheetName val="사업계획(98년)580억"/>
      <sheetName val="사업계획(98년)580억 TV제외"/>
      <sheetName val="Sheet1"/>
      <sheetName val="사업계획(98년)580억_TV제외"/>
      <sheetName val="사업계획(98년)580억_TV제외1"/>
      <sheetName val="사업계획(98년)580억_TV제외2"/>
      <sheetName val="99제품운영(안)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사업계획(98년)580억_TV제외1"/>
      <sheetName val="사업계획(98년)580억_TV제외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제품운영(안)"/>
      <sheetName val="155억 품목운영 종합"/>
      <sheetName val="160억 품목운영 종합"/>
      <sheetName val="160억브리핑"/>
      <sheetName val="99제품운영(안) (2)"/>
      <sheetName val="사업계획(97년)"/>
      <sheetName val="155억_품목운영_종합"/>
      <sheetName val="160억_품목운영_종합"/>
      <sheetName val="99제품운영(안)_(2)"/>
      <sheetName val="155억_품목운영_종합1"/>
      <sheetName val="160억_품목운영_종합1"/>
      <sheetName val="99제품운영(안)_(2)1"/>
      <sheetName val="분당임차변경"/>
      <sheetName val="155억_품목운영_종합2"/>
      <sheetName val="160억_품목운영_종합2"/>
      <sheetName val="99제품운영(안)_(2)2"/>
      <sheetName val="대차대조"/>
      <sheetName val="95하U$가격"/>
    </sheetNames>
    <sheetDataSet>
      <sheetData sheetId="0"/>
      <sheetData sheetId="1"/>
      <sheetData sheetId="2"/>
      <sheetData sheetId="3"/>
      <sheetData sheetId="4" refreshError="1">
        <row r="6">
          <cell r="A6">
            <v>1</v>
          </cell>
        </row>
        <row r="128">
          <cell r="A128">
            <v>113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월생산"/>
      <sheetName val="5월생산 (2)"/>
      <sheetName val="Sheet3"/>
      <sheetName val="Sheet5"/>
      <sheetName val="Sheet4"/>
      <sheetName val="보고"/>
      <sheetName val="Sheet1"/>
      <sheetName val="Sheet2"/>
      <sheetName val="내역서"/>
      <sheetName val="5월경비_영업외비용"/>
      <sheetName val="CD2000"/>
      <sheetName val="DANHPHAP"/>
      <sheetName val="5월생산_(2)"/>
      <sheetName val="5월생산_(2)1"/>
      <sheetName val="공사원가계산서"/>
      <sheetName val="5월생산_(2)2"/>
      <sheetName val="기준"/>
      <sheetName val="재무제표(월)"/>
      <sheetName val="대표작업장"/>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99제품운영(안) (2)"/>
      <sheetName val="사업계획(98년)580억_TV제외"/>
      <sheetName val="99제품운영(안)_(2)"/>
      <sheetName val="사업계획(98년)580억_TV제외1"/>
      <sheetName val="99제품운영(안)_(2)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거래처_차트_영업외비용"/>
      <sheetName val="유형_챠트_영업외비용"/>
      <sheetName val="유형_영업외비용"/>
      <sheetName val="거래처_영업외비용"/>
      <sheetName val=" "/>
      <sheetName val="분석-영업외비용"/>
      <sheetName val="5월경비_영업외비용"/>
      <sheetName val="월별경비_영업외비용"/>
      <sheetName val="1월"/>
      <sheetName val="2월"/>
      <sheetName val="3월"/>
      <sheetName val="4월"/>
      <sheetName val="5월"/>
      <sheetName val="5월원가분석(영업외비용제외)"/>
      <sheetName val="99퇴직"/>
      <sheetName val="연질통계"/>
      <sheetName val="_"/>
      <sheetName val="_1"/>
      <sheetName val="누계실적6"/>
      <sheetName val="기획1"/>
    </sheetNames>
    <sheetDataSet>
      <sheetData sheetId="0" refreshError="1"/>
      <sheetData sheetId="1" refreshError="1"/>
      <sheetData sheetId="2" refreshError="1"/>
      <sheetData sheetId="3" refreshError="1"/>
      <sheetData sheetId="4" refreshError="1"/>
      <sheetData sheetId="5" refreshError="1"/>
      <sheetData sheetId="6" refreshError="1">
        <row r="18">
          <cell r="F18">
            <v>54928.592503720742</v>
          </cell>
        </row>
        <row r="19">
          <cell r="F19">
            <v>38144.855905361634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산테이블"/>
      <sheetName val="JEJO"/>
      <sheetName val="견본고정"/>
      <sheetName val="관리비부분배부"/>
      <sheetName val="관리비일부배부"/>
      <sheetName val="신구원가비교 (2)"/>
      <sheetName val="유형표_비용"/>
      <sheetName val="견본배부"/>
      <sheetName val="팀장님 안"/>
      <sheetName val="견본세분류"/>
      <sheetName val="팀장님 안(견본) (2)"/>
      <sheetName val="관리비제외"/>
      <sheetName val="Sheet2"/>
      <sheetName val="견본배부방법"/>
      <sheetName val="견본을 고정시키고 (2)"/>
      <sheetName val="생산실적9월누적"/>
      <sheetName val="신구원가비교"/>
      <sheetName val="비교View"/>
      <sheetName val="신구원가비교_(2)"/>
      <sheetName val="팀장님_안"/>
      <sheetName val="팀장님_안(견본)_(2)"/>
      <sheetName val="견본을_고정시키고_(2)"/>
      <sheetName val="신구원가비교_(2)1"/>
      <sheetName val="팀장님_안1"/>
      <sheetName val="팀장님_안(견본)_(2)1"/>
      <sheetName val="견본을_고정시키고_(2)1"/>
      <sheetName val="1_9월신원가테스트"/>
    </sheetNames>
    <sheetDataSet>
      <sheetData sheetId="0"/>
      <sheetData sheetId="1"/>
      <sheetData sheetId="2"/>
      <sheetData sheetId="3"/>
      <sheetData sheetId="4"/>
      <sheetData sheetId="5"/>
      <sheetData sheetId="6">
        <row r="2">
          <cell r="A2" t="str">
            <v>A0</v>
          </cell>
          <cell r="B2">
            <v>1</v>
          </cell>
          <cell r="C2">
            <v>600</v>
          </cell>
          <cell r="D2">
            <v>130</v>
          </cell>
          <cell r="E2">
            <v>0</v>
          </cell>
          <cell r="F2">
            <v>0</v>
          </cell>
          <cell r="G2">
            <v>0</v>
          </cell>
          <cell r="H2" t="str">
            <v>A0</v>
          </cell>
          <cell r="I2">
            <v>25</v>
          </cell>
          <cell r="J2">
            <v>23200</v>
          </cell>
        </row>
        <row r="3">
          <cell r="A3" t="str">
            <v>A1</v>
          </cell>
          <cell r="B3">
            <v>1</v>
          </cell>
          <cell r="C3">
            <v>500</v>
          </cell>
          <cell r="D3">
            <v>250</v>
          </cell>
          <cell r="E3">
            <v>0</v>
          </cell>
          <cell r="F3">
            <v>0</v>
          </cell>
          <cell r="G3">
            <v>0</v>
          </cell>
          <cell r="H3" t="str">
            <v>A1</v>
          </cell>
          <cell r="I3">
            <v>15</v>
          </cell>
          <cell r="J3">
            <v>14400</v>
          </cell>
        </row>
        <row r="4">
          <cell r="A4" t="str">
            <v>B0</v>
          </cell>
          <cell r="B4">
            <v>1</v>
          </cell>
          <cell r="C4">
            <v>300</v>
          </cell>
          <cell r="D4">
            <v>230</v>
          </cell>
          <cell r="E4">
            <v>0</v>
          </cell>
          <cell r="F4">
            <v>0</v>
          </cell>
          <cell r="G4">
            <v>0</v>
          </cell>
          <cell r="H4" t="str">
            <v>A2</v>
          </cell>
          <cell r="I4">
            <v>19</v>
          </cell>
          <cell r="J4">
            <v>15400</v>
          </cell>
        </row>
        <row r="5">
          <cell r="A5" t="str">
            <v>B1</v>
          </cell>
          <cell r="B5">
            <v>1</v>
          </cell>
          <cell r="C5">
            <v>500</v>
          </cell>
          <cell r="D5">
            <v>230</v>
          </cell>
          <cell r="E5">
            <v>0</v>
          </cell>
          <cell r="F5">
            <v>0</v>
          </cell>
          <cell r="G5">
            <v>0</v>
          </cell>
          <cell r="H5" t="str">
            <v>A3</v>
          </cell>
          <cell r="I5">
            <v>14</v>
          </cell>
          <cell r="J5">
            <v>26400</v>
          </cell>
        </row>
        <row r="6">
          <cell r="A6" t="str">
            <v>B2</v>
          </cell>
          <cell r="B6">
            <v>1</v>
          </cell>
          <cell r="C6">
            <v>312</v>
          </cell>
          <cell r="D6">
            <v>710</v>
          </cell>
          <cell r="E6">
            <v>1</v>
          </cell>
          <cell r="F6">
            <v>300</v>
          </cell>
          <cell r="G6">
            <v>8</v>
          </cell>
          <cell r="H6" t="str">
            <v>B0</v>
          </cell>
          <cell r="I6">
            <v>24</v>
          </cell>
          <cell r="J6">
            <v>20800</v>
          </cell>
        </row>
        <row r="7">
          <cell r="A7" t="str">
            <v>B3</v>
          </cell>
          <cell r="B7">
            <v>1</v>
          </cell>
          <cell r="C7">
            <v>600</v>
          </cell>
          <cell r="D7">
            <v>730</v>
          </cell>
          <cell r="E7">
            <v>0</v>
          </cell>
          <cell r="F7">
            <v>0</v>
          </cell>
          <cell r="G7">
            <v>0</v>
          </cell>
          <cell r="H7" t="str">
            <v>B1</v>
          </cell>
          <cell r="I7">
            <v>15</v>
          </cell>
          <cell r="J7">
            <v>14400</v>
          </cell>
        </row>
        <row r="8">
          <cell r="A8" t="str">
            <v>C0</v>
          </cell>
          <cell r="B8">
            <v>1</v>
          </cell>
          <cell r="C8">
            <v>350</v>
          </cell>
          <cell r="D8">
            <v>260</v>
          </cell>
          <cell r="E8">
            <v>0</v>
          </cell>
          <cell r="F8">
            <v>0</v>
          </cell>
          <cell r="G8">
            <v>0</v>
          </cell>
          <cell r="H8" t="str">
            <v>B2</v>
          </cell>
          <cell r="I8">
            <v>14</v>
          </cell>
          <cell r="J8">
            <v>24000</v>
          </cell>
        </row>
        <row r="9">
          <cell r="A9" t="str">
            <v>C1</v>
          </cell>
          <cell r="B9">
            <v>1</v>
          </cell>
          <cell r="C9">
            <v>500</v>
          </cell>
          <cell r="D9">
            <v>260</v>
          </cell>
          <cell r="E9">
            <v>0</v>
          </cell>
          <cell r="F9">
            <v>0</v>
          </cell>
          <cell r="G9">
            <v>0</v>
          </cell>
          <cell r="H9" t="str">
            <v>C0</v>
          </cell>
          <cell r="I9">
            <v>27</v>
          </cell>
          <cell r="J9">
            <v>22400</v>
          </cell>
        </row>
        <row r="10">
          <cell r="A10" t="str">
            <v>X0</v>
          </cell>
          <cell r="B10">
            <v>1</v>
          </cell>
          <cell r="C10">
            <v>500</v>
          </cell>
          <cell r="D10">
            <v>330</v>
          </cell>
          <cell r="E10">
            <v>0</v>
          </cell>
          <cell r="F10">
            <v>0</v>
          </cell>
          <cell r="G10">
            <v>0</v>
          </cell>
          <cell r="H10" t="str">
            <v>C1</v>
          </cell>
          <cell r="I10">
            <v>22</v>
          </cell>
          <cell r="J10">
            <v>20800</v>
          </cell>
        </row>
        <row r="11">
          <cell r="A11" t="str">
            <v>X1</v>
          </cell>
          <cell r="B11">
            <v>1</v>
          </cell>
          <cell r="C11">
            <v>500</v>
          </cell>
          <cell r="D11">
            <v>430</v>
          </cell>
          <cell r="E11">
            <v>0</v>
          </cell>
          <cell r="F11">
            <v>0</v>
          </cell>
          <cell r="G11">
            <v>0</v>
          </cell>
          <cell r="H11" t="str">
            <v>C2</v>
          </cell>
          <cell r="I11">
            <v>20</v>
          </cell>
          <cell r="J11">
            <v>20000</v>
          </cell>
        </row>
        <row r="12">
          <cell r="A12" t="str">
            <v>X2</v>
          </cell>
          <cell r="B12">
            <v>1</v>
          </cell>
          <cell r="C12">
            <v>500</v>
          </cell>
          <cell r="D12">
            <v>480</v>
          </cell>
          <cell r="E12">
            <v>0</v>
          </cell>
          <cell r="F12">
            <v>0</v>
          </cell>
          <cell r="G12">
            <v>0</v>
          </cell>
          <cell r="H12" t="str">
            <v>D0</v>
          </cell>
          <cell r="I12">
            <v>21</v>
          </cell>
          <cell r="J12">
            <v>17600</v>
          </cell>
        </row>
        <row r="13">
          <cell r="A13" t="str">
            <v>X3</v>
          </cell>
          <cell r="B13">
            <v>1</v>
          </cell>
          <cell r="C13">
            <v>500</v>
          </cell>
          <cell r="D13">
            <v>500</v>
          </cell>
          <cell r="E13">
            <v>0</v>
          </cell>
          <cell r="F13">
            <v>0</v>
          </cell>
          <cell r="G13">
            <v>0</v>
          </cell>
          <cell r="H13" t="str">
            <v>D1</v>
          </cell>
          <cell r="I13">
            <v>21</v>
          </cell>
          <cell r="J13">
            <v>18400</v>
          </cell>
        </row>
        <row r="14">
          <cell r="A14" t="str">
            <v>X4</v>
          </cell>
          <cell r="B14">
            <v>1</v>
          </cell>
          <cell r="C14">
            <v>500</v>
          </cell>
          <cell r="D14">
            <v>520</v>
          </cell>
          <cell r="E14">
            <v>0</v>
          </cell>
          <cell r="F14">
            <v>0</v>
          </cell>
          <cell r="G14">
            <v>0</v>
          </cell>
          <cell r="H14" t="str">
            <v>D2</v>
          </cell>
          <cell r="I14">
            <v>21</v>
          </cell>
          <cell r="J14">
            <v>19200</v>
          </cell>
        </row>
        <row r="15">
          <cell r="A15" t="str">
            <v>X5</v>
          </cell>
          <cell r="B15">
            <v>1</v>
          </cell>
          <cell r="C15">
            <v>500</v>
          </cell>
          <cell r="D15">
            <v>580</v>
          </cell>
          <cell r="E15">
            <v>0</v>
          </cell>
          <cell r="F15">
            <v>0</v>
          </cell>
          <cell r="G15">
            <v>0</v>
          </cell>
          <cell r="H15" t="str">
            <v>D3</v>
          </cell>
          <cell r="I15">
            <v>25</v>
          </cell>
          <cell r="J15">
            <v>12000</v>
          </cell>
        </row>
        <row r="16">
          <cell r="A16" t="str">
            <v>D0</v>
          </cell>
          <cell r="B16">
            <v>1</v>
          </cell>
          <cell r="C16">
            <v>300</v>
          </cell>
          <cell r="D16">
            <v>400</v>
          </cell>
          <cell r="E16">
            <v>0</v>
          </cell>
          <cell r="F16">
            <v>0</v>
          </cell>
          <cell r="G16">
            <v>0</v>
          </cell>
          <cell r="H16" t="str">
            <v>D4</v>
          </cell>
          <cell r="I16">
            <v>30</v>
          </cell>
          <cell r="J16">
            <v>1000</v>
          </cell>
        </row>
        <row r="17">
          <cell r="A17" t="str">
            <v>E0</v>
          </cell>
          <cell r="B17">
            <v>1</v>
          </cell>
          <cell r="C17">
            <v>600</v>
          </cell>
          <cell r="D17">
            <v>350</v>
          </cell>
          <cell r="E17">
            <v>0</v>
          </cell>
          <cell r="F17">
            <v>0</v>
          </cell>
          <cell r="G17">
            <v>0</v>
          </cell>
          <cell r="H17" t="str">
            <v>E0</v>
          </cell>
          <cell r="I17">
            <v>17</v>
          </cell>
          <cell r="J17">
            <v>21600</v>
          </cell>
        </row>
        <row r="18">
          <cell r="A18" t="str">
            <v>E1</v>
          </cell>
          <cell r="B18">
            <v>1</v>
          </cell>
          <cell r="C18">
            <v>600</v>
          </cell>
          <cell r="D18">
            <v>130</v>
          </cell>
          <cell r="E18">
            <v>0</v>
          </cell>
          <cell r="F18">
            <v>0</v>
          </cell>
          <cell r="G18">
            <v>0</v>
          </cell>
          <cell r="H18" t="str">
            <v>F0</v>
          </cell>
          <cell r="I18">
            <v>19</v>
          </cell>
          <cell r="J18">
            <v>16000</v>
          </cell>
        </row>
        <row r="19">
          <cell r="A19" t="str">
            <v>F0</v>
          </cell>
          <cell r="B19">
            <v>1</v>
          </cell>
          <cell r="C19">
            <v>500</v>
          </cell>
          <cell r="D19">
            <v>250</v>
          </cell>
          <cell r="E19">
            <v>0</v>
          </cell>
          <cell r="F19">
            <v>0</v>
          </cell>
          <cell r="G19">
            <v>0</v>
          </cell>
          <cell r="H19" t="str">
            <v>F1</v>
          </cell>
          <cell r="I19">
            <v>16</v>
          </cell>
          <cell r="J19">
            <v>16000</v>
          </cell>
        </row>
        <row r="20">
          <cell r="A20" t="str">
            <v>G0</v>
          </cell>
          <cell r="B20">
            <v>1</v>
          </cell>
          <cell r="C20">
            <v>500</v>
          </cell>
          <cell r="D20">
            <v>350</v>
          </cell>
          <cell r="E20">
            <v>0</v>
          </cell>
          <cell r="F20">
            <v>0</v>
          </cell>
          <cell r="G20">
            <v>0</v>
          </cell>
          <cell r="H20" t="str">
            <v>F2</v>
          </cell>
          <cell r="I20">
            <v>21</v>
          </cell>
          <cell r="J20">
            <v>12800</v>
          </cell>
        </row>
        <row r="21">
          <cell r="A21" t="str">
            <v>H0</v>
          </cell>
          <cell r="B21">
            <v>1</v>
          </cell>
          <cell r="C21">
            <v>50</v>
          </cell>
          <cell r="D21">
            <v>250</v>
          </cell>
          <cell r="E21">
            <v>0</v>
          </cell>
          <cell r="F21">
            <v>0</v>
          </cell>
          <cell r="G21">
            <v>0</v>
          </cell>
          <cell r="H21" t="str">
            <v>G0</v>
          </cell>
          <cell r="I21">
            <v>18</v>
          </cell>
          <cell r="J21">
            <v>18000</v>
          </cell>
        </row>
        <row r="22">
          <cell r="A22" t="str">
            <v>I0</v>
          </cell>
          <cell r="B22">
            <v>1</v>
          </cell>
          <cell r="C22">
            <v>45</v>
          </cell>
          <cell r="D22">
            <v>340</v>
          </cell>
          <cell r="E22">
            <v>2</v>
          </cell>
          <cell r="F22">
            <v>7500</v>
          </cell>
          <cell r="G22">
            <v>8</v>
          </cell>
          <cell r="H22" t="str">
            <v>H0</v>
          </cell>
          <cell r="I22">
            <v>19</v>
          </cell>
          <cell r="J22">
            <v>16000</v>
          </cell>
        </row>
        <row r="23">
          <cell r="A23" t="str">
            <v>I1</v>
          </cell>
          <cell r="B23">
            <v>1</v>
          </cell>
          <cell r="C23">
            <v>45</v>
          </cell>
          <cell r="D23">
            <v>380</v>
          </cell>
          <cell r="E23">
            <v>2</v>
          </cell>
          <cell r="F23">
            <v>7500</v>
          </cell>
          <cell r="G23">
            <v>8</v>
          </cell>
          <cell r="H23" t="str">
            <v>I0</v>
          </cell>
          <cell r="I23">
            <v>26</v>
          </cell>
          <cell r="J23">
            <v>20000</v>
          </cell>
        </row>
        <row r="24">
          <cell r="A24" t="str">
            <v>I2</v>
          </cell>
          <cell r="B24">
            <v>1</v>
          </cell>
          <cell r="C24">
            <v>45</v>
          </cell>
          <cell r="D24">
            <v>410</v>
          </cell>
          <cell r="E24">
            <v>2</v>
          </cell>
          <cell r="F24">
            <v>7500</v>
          </cell>
          <cell r="G24">
            <v>8</v>
          </cell>
          <cell r="H24" t="str">
            <v>I1</v>
          </cell>
          <cell r="I24">
            <v>22</v>
          </cell>
          <cell r="J24">
            <v>16580</v>
          </cell>
        </row>
        <row r="25">
          <cell r="A25" t="str">
            <v>J0</v>
          </cell>
          <cell r="B25">
            <v>3</v>
          </cell>
          <cell r="C25">
            <v>60</v>
          </cell>
          <cell r="D25">
            <v>300</v>
          </cell>
          <cell r="E25">
            <v>3</v>
          </cell>
          <cell r="F25">
            <v>6500</v>
          </cell>
          <cell r="G25">
            <v>8</v>
          </cell>
          <cell r="H25" t="str">
            <v>I2</v>
          </cell>
          <cell r="I25">
            <v>21</v>
          </cell>
          <cell r="J25">
            <v>18400</v>
          </cell>
        </row>
        <row r="26">
          <cell r="A26" t="str">
            <v>J1</v>
          </cell>
          <cell r="B26">
            <v>4</v>
          </cell>
          <cell r="C26">
            <v>80</v>
          </cell>
          <cell r="D26">
            <v>300</v>
          </cell>
          <cell r="E26">
            <v>4</v>
          </cell>
          <cell r="F26">
            <v>6500</v>
          </cell>
          <cell r="G26">
            <v>8</v>
          </cell>
          <cell r="H26" t="str">
            <v>J0</v>
          </cell>
          <cell r="I26">
            <v>18</v>
          </cell>
          <cell r="J26">
            <v>26400</v>
          </cell>
        </row>
        <row r="27">
          <cell r="A27" t="str">
            <v>J2</v>
          </cell>
          <cell r="B27">
            <v>5</v>
          </cell>
          <cell r="C27">
            <v>100</v>
          </cell>
          <cell r="D27">
            <v>300</v>
          </cell>
          <cell r="E27">
            <v>5</v>
          </cell>
          <cell r="F27">
            <v>6500</v>
          </cell>
          <cell r="G27">
            <v>8</v>
          </cell>
          <cell r="H27" t="str">
            <v>K0</v>
          </cell>
          <cell r="I27">
            <v>15</v>
          </cell>
          <cell r="J27">
            <v>24000</v>
          </cell>
        </row>
        <row r="28">
          <cell r="A28" t="str">
            <v>K0</v>
          </cell>
          <cell r="B28">
            <v>1</v>
          </cell>
          <cell r="C28">
            <v>40</v>
          </cell>
          <cell r="D28">
            <v>310</v>
          </cell>
          <cell r="E28">
            <v>0</v>
          </cell>
          <cell r="F28">
            <v>0</v>
          </cell>
          <cell r="G28">
            <v>0</v>
          </cell>
          <cell r="H28" t="str">
            <v>L0</v>
          </cell>
          <cell r="I28">
            <v>18</v>
          </cell>
          <cell r="J28">
            <v>20000</v>
          </cell>
        </row>
        <row r="29">
          <cell r="A29" t="str">
            <v>L0</v>
          </cell>
          <cell r="B29">
            <v>1</v>
          </cell>
          <cell r="C29">
            <v>20</v>
          </cell>
          <cell r="D29">
            <v>300</v>
          </cell>
          <cell r="E29">
            <v>1</v>
          </cell>
          <cell r="F29">
            <v>850</v>
          </cell>
          <cell r="G29">
            <v>8</v>
          </cell>
          <cell r="H29" t="str">
            <v>M0</v>
          </cell>
          <cell r="I29">
            <v>18</v>
          </cell>
          <cell r="J29">
            <v>10000</v>
          </cell>
        </row>
        <row r="30">
          <cell r="A30" t="str">
            <v>M0</v>
          </cell>
          <cell r="B30">
            <v>1</v>
          </cell>
          <cell r="C30">
            <v>100</v>
          </cell>
          <cell r="D30">
            <v>420</v>
          </cell>
          <cell r="E30">
            <v>3</v>
          </cell>
          <cell r="F30">
            <v>10000</v>
          </cell>
          <cell r="G30">
            <v>8</v>
          </cell>
          <cell r="H30" t="str">
            <v>N0</v>
          </cell>
          <cell r="I30">
            <v>13</v>
          </cell>
          <cell r="J30">
            <v>10400</v>
          </cell>
        </row>
        <row r="31">
          <cell r="A31" t="str">
            <v>M1</v>
          </cell>
          <cell r="B31">
            <v>1</v>
          </cell>
          <cell r="C31">
            <v>100</v>
          </cell>
          <cell r="D31">
            <v>420</v>
          </cell>
          <cell r="E31">
            <v>3</v>
          </cell>
          <cell r="F31">
            <v>7000</v>
          </cell>
          <cell r="G31">
            <v>8</v>
          </cell>
          <cell r="H31" t="str">
            <v>N1</v>
          </cell>
          <cell r="I31">
            <v>15</v>
          </cell>
          <cell r="J31">
            <v>10400</v>
          </cell>
        </row>
        <row r="32">
          <cell r="A32" t="str">
            <v>N0</v>
          </cell>
          <cell r="B32">
            <v>1</v>
          </cell>
          <cell r="C32">
            <v>25</v>
          </cell>
          <cell r="D32">
            <v>180</v>
          </cell>
          <cell r="E32">
            <v>4</v>
          </cell>
          <cell r="F32">
            <v>7000</v>
          </cell>
          <cell r="G32">
            <v>8</v>
          </cell>
          <cell r="H32" t="str">
            <v>N2</v>
          </cell>
          <cell r="I32">
            <v>25</v>
          </cell>
          <cell r="J32">
            <v>18400</v>
          </cell>
        </row>
        <row r="33">
          <cell r="A33" t="str">
            <v>N1</v>
          </cell>
          <cell r="B33">
            <v>1</v>
          </cell>
          <cell r="C33">
            <v>25</v>
          </cell>
          <cell r="D33">
            <v>180</v>
          </cell>
          <cell r="E33">
            <v>2</v>
          </cell>
          <cell r="F33">
            <v>6000</v>
          </cell>
          <cell r="G33">
            <v>8</v>
          </cell>
          <cell r="H33" t="str">
            <v>O0</v>
          </cell>
          <cell r="I33">
            <v>21</v>
          </cell>
          <cell r="J33">
            <v>9200</v>
          </cell>
        </row>
        <row r="34">
          <cell r="A34" t="str">
            <v>N2</v>
          </cell>
          <cell r="B34">
            <v>1</v>
          </cell>
          <cell r="C34">
            <v>25</v>
          </cell>
          <cell r="D34">
            <v>180</v>
          </cell>
          <cell r="E34">
            <v>7</v>
          </cell>
          <cell r="F34">
            <v>4000</v>
          </cell>
          <cell r="G34">
            <v>8</v>
          </cell>
          <cell r="H34" t="str">
            <v>P0</v>
          </cell>
          <cell r="I34">
            <v>3</v>
          </cell>
          <cell r="J34">
            <v>100000</v>
          </cell>
        </row>
        <row r="35">
          <cell r="A35" t="str">
            <v>O0</v>
          </cell>
          <cell r="B35">
            <v>1</v>
          </cell>
          <cell r="C35">
            <v>200</v>
          </cell>
          <cell r="D35">
            <v>440</v>
          </cell>
          <cell r="E35">
            <v>0</v>
          </cell>
          <cell r="F35">
            <v>0</v>
          </cell>
          <cell r="G35">
            <v>0</v>
          </cell>
          <cell r="H35" t="str">
            <v>P1</v>
          </cell>
          <cell r="I35">
            <v>2</v>
          </cell>
          <cell r="J35">
            <v>26400</v>
          </cell>
        </row>
        <row r="36">
          <cell r="A36" t="str">
            <v>P0</v>
          </cell>
          <cell r="B36">
            <v>1</v>
          </cell>
          <cell r="C36">
            <v>100</v>
          </cell>
          <cell r="D36">
            <v>400</v>
          </cell>
          <cell r="E36">
            <v>0</v>
          </cell>
          <cell r="F36">
            <v>0</v>
          </cell>
          <cell r="G36">
            <v>0</v>
          </cell>
          <cell r="H36" t="str">
            <v>Q0</v>
          </cell>
          <cell r="I36">
            <v>12</v>
          </cell>
          <cell r="J36">
            <v>28000</v>
          </cell>
        </row>
        <row r="37">
          <cell r="A37" t="str">
            <v>Q0</v>
          </cell>
          <cell r="B37">
            <v>1</v>
          </cell>
          <cell r="C37">
            <v>100</v>
          </cell>
          <cell r="D37">
            <v>450</v>
          </cell>
          <cell r="E37">
            <v>1</v>
          </cell>
          <cell r="F37">
            <v>4000</v>
          </cell>
          <cell r="G37">
            <v>8</v>
          </cell>
          <cell r="H37" t="str">
            <v>Q1</v>
          </cell>
          <cell r="I37">
            <v>19</v>
          </cell>
          <cell r="J37">
            <v>16000</v>
          </cell>
        </row>
        <row r="38">
          <cell r="A38" t="str">
            <v>R0</v>
          </cell>
          <cell r="B38">
            <v>1</v>
          </cell>
          <cell r="C38">
            <v>10</v>
          </cell>
          <cell r="D38">
            <v>300</v>
          </cell>
          <cell r="E38">
            <v>0</v>
          </cell>
          <cell r="F38">
            <v>0</v>
          </cell>
          <cell r="G38">
            <v>0</v>
          </cell>
          <cell r="H38" t="str">
            <v>R0</v>
          </cell>
          <cell r="I38">
            <v>2</v>
          </cell>
          <cell r="J38">
            <v>26400</v>
          </cell>
        </row>
        <row r="39">
          <cell r="H39" t="str">
            <v>Z0</v>
          </cell>
          <cell r="I39">
            <v>21</v>
          </cell>
          <cell r="J39">
            <v>13000</v>
          </cell>
        </row>
        <row r="40">
          <cell r="H40" t="str">
            <v>ZZ</v>
          </cell>
          <cell r="I40">
            <v>0</v>
          </cell>
          <cell r="J40">
            <v>0</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sheetData sheetId="23"/>
      <sheetData sheetId="24"/>
      <sheetData sheetId="25"/>
      <sheetData sheetId="2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방사선표"/>
      <sheetName val="사업계획(98년)580억_TV제외"/>
      <sheetName val="사업계획(98년)580억_TV제외1"/>
      <sheetName val="유형표_비용"/>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99제품운영(안) (2)"/>
      <sheetName val="사업계획(98년)580억_TV제외"/>
      <sheetName val="99제품운영(안)_(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사업계획(98년)580억_TV제외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사업계획(98년)580억_TV제외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시산표"/>
      <sheetName val="치약_v011223"/>
      <sheetName val="경영비율 "/>
      <sheetName val="정산표"/>
      <sheetName val="공정가치"/>
      <sheetName val="제조원가"/>
      <sheetName val="재고자산명세"/>
      <sheetName val="확인서"/>
      <sheetName val="건설가"/>
      <sheetName val="삼화95"/>
      <sheetName val="제조공정"/>
      <sheetName val="MA"/>
      <sheetName val="96"/>
      <sheetName val="회사정보"/>
      <sheetName val="사업계획(97년)"/>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L-FORM"/>
      <sheetName val="사업계획(97년)"/>
      <sheetName val="99제품운영(안)_(2)"/>
      <sheetName val="수정시산표"/>
    </sheetNames>
    <sheetDataSet>
      <sheetData sheetId="0"/>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사업계획(98년)580억_TV제외1"/>
      <sheetName val="UL-FOR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99제품운영(안)_(2)"/>
      <sheetName val="사업계획(98년)580억_TV제외1"/>
      <sheetName val="사업계획(98년)580억_TV제외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사업계획(97년)"/>
      <sheetName val="사업계획(98년)560억"/>
      <sheetName val="사업계획(98년)600억"/>
      <sheetName val="사업계획(98년)580억"/>
      <sheetName val="사업계획(98년)580억 TV제외"/>
      <sheetName val="Sheet1"/>
      <sheetName val="사업계획(98년)580억_TV제외"/>
      <sheetName val="문자표"/>
      <sheetName val="구"/>
      <sheetName val="99제품운영(안)_(2)1"/>
      <sheetName val="99제품운영(안)_(2)"/>
      <sheetName val="5월경비_영업외비용"/>
      <sheetName val="유형표_비용"/>
      <sheetName val="사업계획(98년)580억_TV제외1"/>
      <sheetName val="대차대조표"/>
      <sheetName val="TOT"/>
      <sheetName val="12월보조2"/>
      <sheetName val="301__금성근"/>
      <sheetName val="Codes"/>
      <sheetName val="거래처"/>
      <sheetName val="계정"/>
      <sheetName val="계정code"/>
      <sheetName val="총괄"/>
      <sheetName val="99제품운영(안)_(2)2"/>
      <sheetName val="인원자료"/>
      <sheetName val="수정용피벗"/>
      <sheetName val="원재료"/>
      <sheetName val="집계표결과"/>
      <sheetName val="3월연장근무"/>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문자표"/>
      <sheetName val="#REF"/>
      <sheetName val="수정시산표"/>
      <sheetName val="경영비율 "/>
      <sheetName val="POS (2)"/>
      <sheetName val="공항,제주 판매율 분석"/>
      <sheetName val="본사재고"/>
      <sheetName val="특수문자표"/>
      <sheetName val="현금예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시산표"/>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판매&amp;재고현황"/>
      <sheetName val="품목수종합(전경쟁사)"/>
    </sheetNames>
    <sheetDataSet>
      <sheetData sheetId="0"/>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Таблица2" displayName="Таблица2" ref="A4:G27" headerRowCount="0" totalsRowShown="0" headerRowDxfId="759" tableBorderDxfId="758">
  <tableColumns count="7">
    <tableColumn id="1" xr3:uid="{00000000-0010-0000-0000-000001000000}" name="Столбец1" headerRowDxfId="757" dataDxfId="756"/>
    <tableColumn id="2" xr3:uid="{00000000-0010-0000-0000-000002000000}" name="Столбец2" headerRowDxfId="755" dataDxfId="754"/>
    <tableColumn id="3" xr3:uid="{00000000-0010-0000-0000-000003000000}" name="Столбец3" headerRowDxfId="753" dataDxfId="752"/>
    <tableColumn id="4" xr3:uid="{00000000-0010-0000-0000-000004000000}" name="Столбец4" headerRowDxfId="751" dataDxfId="750"/>
    <tableColumn id="5" xr3:uid="{00000000-0010-0000-0000-000005000000}" name="Столбец5" headerRowDxfId="749" dataDxfId="748"/>
    <tableColumn id="6" xr3:uid="{00000000-0010-0000-0000-000006000000}" name="Столбец6" headerRowDxfId="747" dataDxfId="746"/>
    <tableColumn id="7" xr3:uid="{AC2C98A7-0559-40D5-B800-9E320C4EEFBD}" name="Столбец7" headerRowDxfId="745" dataDxfId="744">
      <calculatedColumnFormula>IF(Таблица2[[#This Row],[Столбец6]]&lt;10000,"Минимальная сумма заказа по бренду BUENO 10 000","")</calculatedColumnFormula>
    </tableColumn>
  </tableColumns>
  <tableStyleInfo name="Стиль таблицы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5BECA14-134B-4E1D-BFAA-E228B06EEDB2}" name="Таблица624" displayName="Таблица624" ref="A2:N722" totalsRowShown="0" headerRowDxfId="470" dataDxfId="468" headerRowBorderDxfId="469" tableBorderDxfId="467" totalsRowBorderDxfId="466">
  <autoFilter ref="A2:N722" xr:uid="{00000000-0009-0000-0100-000001000000}"/>
  <tableColumns count="14">
    <tableColumn id="15" xr3:uid="{35B0A444-45A0-4D28-8819-0B5E5C2BC57F}" name="Артикул" dataDxfId="465" dataCellStyle="표준 2"/>
    <tableColumn id="2" xr3:uid="{56B90154-DD28-4123-83B9-80BCC5DCB055}" name="Штрихкод" dataDxfId="464" dataCellStyle="표준 2"/>
    <tableColumn id="3" xr3:uid="{34CF2186-7085-44DF-839B-8C2E022374EA}" name="ITEM" dataDxfId="463" dataCellStyle="표준 2"/>
    <tableColumn id="4" xr3:uid="{DDC1E28A-F256-4046-BC85-8D77082901E0}" name="Наименование (АНГЛ)" dataDxfId="462" dataCellStyle="표준 2"/>
    <tableColumn id="5" xr3:uid="{C5ADBFF8-A95D-456A-BAC7-328E424AF0B9}" name="Розничная цена KRW" dataDxfId="461"/>
    <tableColumn id="12" xr3:uid="{91619FA6-6186-45C2-BB69-0297966369F8}" name="Коэфициент стоимости" dataDxfId="460"/>
    <tableColumn id="6" xr3:uid="{A915C167-8784-4133-AE34-A1375E0AD094}" name="Кол-во шт в коробке" dataDxfId="459" dataCellStyle="표준 2"/>
    <tableColumn id="7" xr3:uid="{62C25C10-AFE8-4ED5-B0E9-96D8868EFA9B}" name="Оптовая цена KRW                за 1шт" dataDxfId="458" dataCellStyle="표준 2">
      <calculatedColumnFormula>Таблица624[[#This Row],[Розничная цена KRW]]*Таблица624[[#This Row],[Коэфициент стоимости]]</calculatedColumnFormula>
    </tableColumn>
    <tableColumn id="13" xr3:uid="{D83E0358-0526-4AEE-AB85-EC5141AA14B9}" name="Оптовая цена USD                 за 1шт" dataDxfId="457">
      <calculatedColumnFormula>IF($H$1="","Введите курс",Таблица624[[#This Row],[Оптовая цена KRW                за 1шт]]/$H$1)</calculatedColumnFormula>
    </tableColumn>
    <tableColumn id="8" xr3:uid="{0830C747-7A17-42E3-B799-E677AE802F12}" name="Заказ коробок " dataDxfId="456" dataCellStyle="쉼표 [0] 2"/>
    <tableColumn id="9" xr3:uid="{1A04E2DE-7E24-4C6E-A9BD-A263B64BDC06}" name="Общее кол-во шт" dataDxfId="455" dataCellStyle="쉼표 [0] 2">
      <calculatedColumnFormula>Таблица624[[#This Row],[Заказ коробок ]]*Таблица624[[#This Row],[Кол-во шт в коробке]]</calculatedColumnFormula>
    </tableColumn>
    <tableColumn id="10" xr3:uid="{B356BB5C-0032-4499-AC6E-EA37795D2A6E}" name="Общая сумма KRW" dataDxfId="454" dataCellStyle="쉼표 [0] 2">
      <calculatedColumnFormula>Таблица624[[#This Row],[Общее кол-во шт]]*Таблица624[[#This Row],[Оптовая цена KRW                за 1шт]]</calculatedColumnFormula>
    </tableColumn>
    <tableColumn id="14" xr3:uid="{F0948CB4-5B7B-4B9A-A8A0-18E03D9B6263}" name="Общая сумма USD" dataDxfId="453">
      <calculatedColumnFormula>IFERROR(Таблица624[[#This Row],[Общее кол-во шт]]*Таблица624[[#This Row],[Оптовая цена USD                 за 1шт]],"")</calculatedColumnFormula>
    </tableColumn>
    <tableColumn id="11" xr3:uid="{FD12EA31-BB09-43B5-B041-9A4A5C7C2C80}" name="Примечание " dataDxfId="452" dataCellStyle="표준 2"/>
  </tableColumns>
  <tableStyleInfo name="Стиль таблицы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Таблица613" displayName="Таблица613" ref="A2:O476" totalsRowShown="0" headerRowDxfId="434" dataDxfId="432" headerRowBorderDxfId="433" tableBorderDxfId="431" totalsRowBorderDxfId="430">
  <autoFilter ref="A2:O476" xr:uid="{00000000-0009-0000-0100-00000C000000}"/>
  <tableColumns count="15">
    <tableColumn id="1" xr3:uid="{00000000-0010-0000-0A00-000001000000}" name="Артикул" dataDxfId="429" dataCellStyle="표준 2"/>
    <tableColumn id="2" xr3:uid="{00000000-0010-0000-0A00-000002000000}" name="ERP CODE" dataDxfId="428" dataCellStyle="표준 2"/>
    <tableColumn id="3" xr3:uid="{00000000-0010-0000-0A00-000003000000}" name="ITEM" dataDxfId="427" dataCellStyle="표준 2"/>
    <tableColumn id="4" xr3:uid="{00000000-0010-0000-0A00-000004000000}" name="Наименование (АНГЛ)" dataDxfId="426" dataCellStyle="표준 2"/>
    <tableColumn id="16" xr3:uid="{00000000-0010-0000-0A00-000010000000}" name="Объем" dataDxfId="425" dataCellStyle="표준 2"/>
    <tableColumn id="5" xr3:uid="{00000000-0010-0000-0A00-000005000000}" name="Розничная цена KRW" dataDxfId="424"/>
    <tableColumn id="12" xr3:uid="{00000000-0010-0000-0A00-00000C000000}" name="Коэфициент стоимости" dataDxfId="423"/>
    <tableColumn id="6" xr3:uid="{00000000-0010-0000-0A00-000006000000}" name="Кол-во шт в коробке" dataDxfId="422" dataCellStyle="표준 2"/>
    <tableColumn id="7" xr3:uid="{00000000-0010-0000-0A00-000007000000}" name="Оптовая цена KRW                         за 1шт" dataDxfId="421" dataCellStyle="표준 2">
      <calculatedColumnFormula>Таблица613[[#This Row],[Розничная цена KRW]]*Таблица613[[#This Row],[Коэфициент стоимости]]</calculatedColumnFormula>
    </tableColumn>
    <tableColumn id="13" xr3:uid="{00000000-0010-0000-0A00-00000D000000}" name="Оптовая цена USD                       за 1шт" dataDxfId="420">
      <calculatedColumnFormula>IF($I$1="","Введите курс",Таблица613[[#This Row],[Оптовая цена KRW                         за 1шт]]/$I$1)</calculatedColumnFormula>
    </tableColumn>
    <tableColumn id="8" xr3:uid="{00000000-0010-0000-0A00-000008000000}" name="Заказ коробок " dataDxfId="419" dataCellStyle="쉼표 [0] 2"/>
    <tableColumn id="9" xr3:uid="{00000000-0010-0000-0A00-000009000000}" name="Общее кол-во шт" dataDxfId="418" dataCellStyle="쉼표 [0] 2">
      <calculatedColumnFormula>Таблица613[[#This Row],[Заказ коробок ]]*Таблица613[[#This Row],[Кол-во шт в коробке]]</calculatedColumnFormula>
    </tableColumn>
    <tableColumn id="10" xr3:uid="{00000000-0010-0000-0A00-00000A000000}" name="Общая сумма KRW" dataDxfId="417" dataCellStyle="쉼표 [0] 2">
      <calculatedColumnFormula>Таблица613[[#This Row],[Общее кол-во шт]]*Таблица613[[#This Row],[Оптовая цена KRW                         за 1шт]]</calculatedColumnFormula>
    </tableColumn>
    <tableColumn id="14" xr3:uid="{00000000-0010-0000-0A00-00000E000000}" name="Общая сумма USD" dataDxfId="416">
      <calculatedColumnFormula>IFERROR(Таблица613[[#This Row],[Общее кол-во шт]]*Таблица613[[#This Row],[Оптовая цена USD                       за 1шт]],"")</calculatedColumnFormula>
    </tableColumn>
    <tableColumn id="11" xr3:uid="{00000000-0010-0000-0A00-00000B000000}" name="Примечание " dataDxfId="415" dataCellStyle="표준 2"/>
  </tableColumns>
  <tableStyleInfo name="Стиль таблицы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Таблица614" displayName="Таблица614" ref="A2:N440" totalsRowShown="0" headerRowDxfId="398" dataDxfId="396" headerRowBorderDxfId="397" tableBorderDxfId="395" totalsRowBorderDxfId="394">
  <autoFilter ref="A2:N440" xr:uid="{00000000-0009-0000-0100-00000D000000}"/>
  <tableColumns count="14">
    <tableColumn id="15" xr3:uid="{00000000-0010-0000-0B00-00000F000000}" name="Артикул" dataDxfId="393" dataCellStyle="표준 2"/>
    <tableColumn id="2" xr3:uid="{00000000-0010-0000-0B00-000002000000}" name="Штрихкод" dataDxfId="392" dataCellStyle="표준 2"/>
    <tableColumn id="3" xr3:uid="{00000000-0010-0000-0B00-000003000000}" name="ITEM" dataDxfId="391" dataCellStyle="표준 2"/>
    <tableColumn id="4" xr3:uid="{00000000-0010-0000-0B00-000004000000}" name="Наименование (АНГЛ)" dataDxfId="390" dataCellStyle="표준 2"/>
    <tableColumn id="5" xr3:uid="{00000000-0010-0000-0B00-000005000000}" name="Розничная цена KRW" dataDxfId="389"/>
    <tableColumn id="12" xr3:uid="{00000000-0010-0000-0B00-00000C000000}" name="Коэфициент стоимости" dataDxfId="388"/>
    <tableColumn id="6" xr3:uid="{00000000-0010-0000-0B00-000006000000}" name="Кол-во шт в коробке" dataDxfId="387" dataCellStyle="표준 2"/>
    <tableColumn id="7" xr3:uid="{00000000-0010-0000-0B00-000007000000}" name="Оптовая цена KRW                       за 1шт" dataDxfId="386" dataCellStyle="표준 2">
      <calculatedColumnFormula>Таблица614[[#This Row],[Розничная цена KRW]]*Таблица614[[#This Row],[Коэфициент стоимости]]</calculatedColumnFormula>
    </tableColumn>
    <tableColumn id="13" xr3:uid="{00000000-0010-0000-0B00-00000D000000}" name="Оптовая цена USD                       за 1шт" dataDxfId="385">
      <calculatedColumnFormula>IF($H$1="","Введите курс",Таблица614[[#This Row],[Оптовая цена KRW                       за 1шт]]/$H$1)</calculatedColumnFormula>
    </tableColumn>
    <tableColumn id="8" xr3:uid="{00000000-0010-0000-0B00-000008000000}" name="Заказ коробок " dataDxfId="384" dataCellStyle="쉼표 [0] 2"/>
    <tableColumn id="9" xr3:uid="{00000000-0010-0000-0B00-000009000000}" name="Общее кол-во шт" dataDxfId="383" dataCellStyle="쉼표 [0] 2">
      <calculatedColumnFormula>IFERROR(Таблица614[[#This Row],[Заказ коробок ]]*Таблица614[[#This Row],[Кол-во шт в коробке]],"")</calculatedColumnFormula>
    </tableColumn>
    <tableColumn id="10" xr3:uid="{00000000-0010-0000-0B00-00000A000000}" name="Общая сумма KRW" dataDxfId="382" dataCellStyle="쉼표 [0] 2">
      <calculatedColumnFormula>IFERROR(Таблица614[[#This Row],[Общее кол-во шт]]*Таблица614[[#This Row],[Оптовая цена KRW                       за 1шт]],"")</calculatedColumnFormula>
    </tableColumn>
    <tableColumn id="14" xr3:uid="{00000000-0010-0000-0B00-00000E000000}" name="Общая сумма USD" dataDxfId="381">
      <calculatedColumnFormula>IFERROR(Таблица614[[#This Row],[Общее кол-во шт]]*Таблица614[[#This Row],[Оптовая цена USD                       за 1шт]],"")</calculatedColumnFormula>
    </tableColumn>
    <tableColumn id="11" xr3:uid="{00000000-0010-0000-0B00-00000B000000}" name="Примечание " dataDxfId="380" dataCellStyle="표준 2"/>
  </tableColumns>
  <tableStyleInfo name="Стиль таблицы 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C000000}" name="Таблица623" displayName="Таблица623" ref="A2:O41" totalsRowShown="0" headerRowDxfId="363" dataDxfId="361" headerRowBorderDxfId="362" tableBorderDxfId="360" totalsRowBorderDxfId="359">
  <autoFilter ref="A2:O41" xr:uid="{00000000-0009-0000-0100-000016000000}"/>
  <tableColumns count="15">
    <tableColumn id="15" xr3:uid="{00000000-0010-0000-0C00-00000F000000}" name="Артикул" dataDxfId="358" dataCellStyle="표준 2"/>
    <tableColumn id="2" xr3:uid="{00000000-0010-0000-0C00-000002000000}" name="Штрихкод" dataDxfId="357" dataCellStyle="표준 2"/>
    <tableColumn id="3" xr3:uid="{00000000-0010-0000-0C00-000003000000}" name="ITEM" dataDxfId="356" dataCellStyle="표준 2"/>
    <tableColumn id="4" xr3:uid="{00000000-0010-0000-0C00-000004000000}" name="Наименование (АНГЛ)" dataDxfId="355" dataCellStyle="표준 2"/>
    <tableColumn id="1" xr3:uid="{00000000-0010-0000-0C00-000001000000}" name="Объем" dataDxfId="354" dataCellStyle="표준 2"/>
    <tableColumn id="5" xr3:uid="{00000000-0010-0000-0C00-000005000000}" name="Розничная цена KRW" dataDxfId="353"/>
    <tableColumn id="12" xr3:uid="{00000000-0010-0000-0C00-00000C000000}" name="Коэфициент стоимости" dataDxfId="352"/>
    <tableColumn id="6" xr3:uid="{00000000-0010-0000-0C00-000006000000}" name="Кол-во шт в коробке" dataDxfId="351" dataCellStyle="표준 2"/>
    <tableColumn id="7" xr3:uid="{00000000-0010-0000-0C00-000007000000}" name="Оптовая цена KRW                       за 1шт" dataDxfId="350" dataCellStyle="표준 2"/>
    <tableColumn id="13" xr3:uid="{00000000-0010-0000-0C00-00000D000000}" name="Оптовая цена USD                       за 1шт" dataDxfId="349">
      <calculatedColumnFormula>IF($I$1="","Введите курс",Таблица623[[#This Row],[Оптовая цена KRW                       за 1шт]]/$I$1)</calculatedColumnFormula>
    </tableColumn>
    <tableColumn id="8" xr3:uid="{00000000-0010-0000-0C00-000008000000}" name="Заказ коробок " dataDxfId="348" dataCellStyle="쉼표 [0] 2"/>
    <tableColumn id="9" xr3:uid="{00000000-0010-0000-0C00-000009000000}" name="Общее кол-во шт" dataDxfId="347" dataCellStyle="쉼표 [0] 2">
      <calculatedColumnFormula>Таблица623[[#This Row],[Заказ коробок ]]*Таблица623[[#This Row],[Кол-во шт в коробке]]</calculatedColumnFormula>
    </tableColumn>
    <tableColumn id="10" xr3:uid="{00000000-0010-0000-0C00-00000A000000}" name="Общая сумма KRW" dataDxfId="346" dataCellStyle="쉼표 [0] 2">
      <calculatedColumnFormula>Таблица623[[#This Row],[Общее кол-во шт]]*Таблица623[[#This Row],[Оптовая цена KRW                       за 1шт]]</calculatedColumnFormula>
    </tableColumn>
    <tableColumn id="14" xr3:uid="{00000000-0010-0000-0C00-00000E000000}" name="Общая сумма USD" dataDxfId="345">
      <calculatedColumnFormula>IFERROR(Таблица623[[#This Row],[Общее кол-во шт]]*Таблица623[[#This Row],[Оптовая цена USD                       за 1шт]],"")</calculatedColumnFormula>
    </tableColumn>
    <tableColumn id="11" xr3:uid="{00000000-0010-0000-0C00-00000B000000}" name="Примечание " dataDxfId="344" dataCellStyle="표준 2"/>
  </tableColumns>
  <tableStyleInfo name="Стиль таблицы 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D000000}" name="Таблица622" displayName="Таблица622" ref="A2:O125" totalsRowShown="0" headerRowDxfId="326" dataDxfId="324" headerRowBorderDxfId="325" tableBorderDxfId="323" totalsRowBorderDxfId="322">
  <autoFilter ref="A2:O125" xr:uid="{00000000-0009-0000-0100-000015000000}"/>
  <tableColumns count="15">
    <tableColumn id="1" xr3:uid="{00000000-0010-0000-0D00-000001000000}" name="Артикул" dataDxfId="321" dataCellStyle="표준 2"/>
    <tableColumn id="2" xr3:uid="{00000000-0010-0000-0D00-000002000000}" name="Штрихкод" dataDxfId="320" dataCellStyle="표준 2"/>
    <tableColumn id="3" xr3:uid="{00000000-0010-0000-0D00-000003000000}" name="ITEM" dataDxfId="319" dataCellStyle="표준 2"/>
    <tableColumn id="4" xr3:uid="{00000000-0010-0000-0D00-000004000000}" name="Наименование (АНГЛ)" dataDxfId="318" dataCellStyle="표준 2"/>
    <tableColumn id="15" xr3:uid="{00000000-0010-0000-0D00-00000F000000}" name="Объем" dataDxfId="317" dataCellStyle="표준 2"/>
    <tableColumn id="5" xr3:uid="{00000000-0010-0000-0D00-000005000000}" name="Розничная цена KRW" dataDxfId="316"/>
    <tableColumn id="12" xr3:uid="{00000000-0010-0000-0D00-00000C000000}" name="Коэфициент стоимости" dataDxfId="315"/>
    <tableColumn id="6" xr3:uid="{00000000-0010-0000-0D00-000006000000}" name="Кол-во шт в коробке" dataDxfId="314" dataCellStyle="표준 2"/>
    <tableColumn id="7" xr3:uid="{00000000-0010-0000-0D00-000007000000}" name="Оптовая цена KRW                       за 1шт" dataDxfId="313" dataCellStyle="표준 2"/>
    <tableColumn id="13" xr3:uid="{00000000-0010-0000-0D00-00000D000000}" name="Оптовая цена USD                       за 1шт" dataDxfId="312">
      <calculatedColumnFormula>IF($I$1="","Введите курс",Таблица622[[#This Row],[Оптовая цена KRW                       за 1шт]]/$I$1)</calculatedColumnFormula>
    </tableColumn>
    <tableColumn id="8" xr3:uid="{00000000-0010-0000-0D00-000008000000}" name="Заказ коробок " dataDxfId="311" dataCellStyle="쉼표 [0] 2"/>
    <tableColumn id="9" xr3:uid="{00000000-0010-0000-0D00-000009000000}" name="Общее кол-во шт" dataDxfId="310" dataCellStyle="쉼표 [0] 2">
      <calculatedColumnFormula>Таблица622[[#This Row],[Заказ коробок ]]*Таблица622[[#This Row],[Кол-во шт в коробке]]</calculatedColumnFormula>
    </tableColumn>
    <tableColumn id="10" xr3:uid="{00000000-0010-0000-0D00-00000A000000}" name="Общая сумма KRW" dataDxfId="309" dataCellStyle="쉼표 [0] 2">
      <calculatedColumnFormula>Таблица622[[#This Row],[Общее кол-во шт]]*Таблица622[[#This Row],[Оптовая цена KRW                       за 1шт]]</calculatedColumnFormula>
    </tableColumn>
    <tableColumn id="14" xr3:uid="{00000000-0010-0000-0D00-00000E000000}" name="Общая сумма USD" dataDxfId="308">
      <calculatedColumnFormula>IFERROR(Таблица622[[#This Row],[Общее кол-во шт]]*Таблица622[[#This Row],[Оптовая цена USD                       за 1шт]],"")</calculatedColumnFormula>
    </tableColumn>
    <tableColumn id="11" xr3:uid="{00000000-0010-0000-0D00-00000B000000}" name="Примечание " dataDxfId="307" dataCellStyle="표준 2"/>
  </tableColumns>
  <tableStyleInfo name="Стиль таблицы 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F1878E8-6F62-4087-9226-55DF392E0BA5}" name="Таблица612" displayName="Таблица612" ref="A2:N816" totalsRowShown="0" headerRowDxfId="282" dataDxfId="280" headerRowBorderDxfId="281" tableBorderDxfId="279" totalsRowBorderDxfId="278">
  <autoFilter ref="A2:N816" xr:uid="{00000000-0009-0000-0100-000001000000}"/>
  <tableColumns count="14">
    <tableColumn id="15" xr3:uid="{4D5BE163-03BB-4F1D-AB9D-F4C58972F54C}" name="Артикул" dataDxfId="277" dataCellStyle="표준 2"/>
    <tableColumn id="2" xr3:uid="{BD2FD46F-3A5A-454E-B07C-19C47E9F237D}" name="ERP CODE" dataDxfId="276" dataCellStyle="표준 2"/>
    <tableColumn id="3" xr3:uid="{BD0CD3FD-AC9D-4A23-BC8F-ACFF29490377}" name="ITEM" dataDxfId="275" dataCellStyle="표준 2"/>
    <tableColumn id="4" xr3:uid="{CE669ACE-A778-41DE-A113-168D85AFC329}" name="Наименование (АНГЛ)" dataDxfId="274" dataCellStyle="표준 2"/>
    <tableColumn id="5" xr3:uid="{B557EAE9-9BDD-4A5C-B722-E58A4619E1E3}" name="Розничная цена KRW" dataDxfId="273"/>
    <tableColumn id="12" xr3:uid="{7164296C-9AA6-4E48-A8B1-A3ED1E28D27A}" name="Коэфициент стоимости" dataDxfId="272"/>
    <tableColumn id="6" xr3:uid="{92B5356B-7146-4E29-8C06-DE94BEB065A4}" name="Кол-во шт в коробке" dataDxfId="271" dataCellStyle="표준 2"/>
    <tableColumn id="7" xr3:uid="{008DA412-1230-4E47-8A9A-6E64B718C5C8}" name="Оптовая цена KRW                       за 1шт" dataDxfId="270" dataCellStyle="표준 2">
      <calculatedColumnFormula>Таблица612[[#This Row],[Розничная цена KRW]]*Таблица612[[#This Row],[Коэфициент стоимости]]</calculatedColumnFormula>
    </tableColumn>
    <tableColumn id="13" xr3:uid="{FD314B3D-B3A8-455B-A632-17CC7A31E575}" name="Оптовая цена USD                       за 1шт" dataDxfId="269">
      <calculatedColumnFormula>IF($H$1="","Введите курс",Таблица612[[#This Row],[Оптовая цена KRW                       за 1шт]]/$H$1)</calculatedColumnFormula>
    </tableColumn>
    <tableColumn id="8" xr3:uid="{44728916-0CE2-4ACB-A299-9FF7A818EFB8}" name="Заказ коробок " dataDxfId="268" dataCellStyle="쉼표 [0] 2"/>
    <tableColumn id="9" xr3:uid="{5C1609C6-B199-4885-B727-6CBCD9C97743}" name="Общее кол-во шт" dataDxfId="267" dataCellStyle="쉼표 [0] 2">
      <calculatedColumnFormula>Таблица612[[#This Row],[Заказ коробок ]]*Таблица612[[#This Row],[Кол-во шт в коробке]]</calculatedColumnFormula>
    </tableColumn>
    <tableColumn id="10" xr3:uid="{BD052872-6F84-4F84-8E7E-73A20421D3A3}" name="Общая сумма KRW" dataDxfId="266" dataCellStyle="쉼표 [0] 2">
      <calculatedColumnFormula>Таблица612[[#This Row],[Общее кол-во шт]]*Таблица612[[#This Row],[Оптовая цена KRW                       за 1шт]]</calculatedColumnFormula>
    </tableColumn>
    <tableColumn id="14" xr3:uid="{620DA0F5-6F39-4EE4-8040-EDACB85B772D}" name="Общая сумма USD" dataDxfId="265">
      <calculatedColumnFormula>IFERROR(Таблица612[[#This Row],[Общее кол-во шт]]*Таблица612[[#This Row],[Оптовая цена USD                       за 1шт]],"")</calculatedColumnFormula>
    </tableColumn>
    <tableColumn id="11" xr3:uid="{372F3836-0C85-4162-A646-1EF5BB82EBCF}" name="Примечание " dataDxfId="264" dataCellStyle="표준 2"/>
  </tableColumns>
  <tableStyleInfo name="Стиль таблицы 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Таблица616" displayName="Таблица616" ref="A2:O65" totalsRowShown="0" headerRowDxfId="251" dataDxfId="249" headerRowBorderDxfId="250" tableBorderDxfId="248" totalsRowBorderDxfId="247">
  <autoFilter ref="A2:O65" xr:uid="{00000000-0009-0000-0100-00000F000000}"/>
  <tableColumns count="15">
    <tableColumn id="15" xr3:uid="{00000000-0010-0000-0F00-00000F000000}" name="Артикул" dataDxfId="246" dataCellStyle="표준 2"/>
    <tableColumn id="2" xr3:uid="{00000000-0010-0000-0F00-000002000000}" name="Штрихкод" dataDxfId="245" dataCellStyle="표준 2"/>
    <tableColumn id="3" xr3:uid="{00000000-0010-0000-0F00-000003000000}" name="ITEM" dataDxfId="244" dataCellStyle="표준 2"/>
    <tableColumn id="4" xr3:uid="{00000000-0010-0000-0F00-000004000000}" name="Наименование (АНГЛ)" dataDxfId="243" dataCellStyle="표준 2"/>
    <tableColumn id="1" xr3:uid="{00000000-0010-0000-0F00-000001000000}" name="Объём" dataDxfId="242" dataCellStyle="표준 2"/>
    <tableColumn id="5" xr3:uid="{00000000-0010-0000-0F00-000005000000}" name="Розничная цена KRW" dataDxfId="241"/>
    <tableColumn id="12" xr3:uid="{00000000-0010-0000-0F00-00000C000000}" name="Коэфициент стоимости" dataDxfId="240"/>
    <tableColumn id="6" xr3:uid="{00000000-0010-0000-0F00-000006000000}" name="Кол-во шт в коробке" dataDxfId="239" dataCellStyle="표준 2"/>
    <tableColumn id="7" xr3:uid="{00000000-0010-0000-0F00-000007000000}" name="Оптовая цена KRW                       за 1шт" dataDxfId="238" dataCellStyle="표준 2">
      <calculatedColumnFormula>Таблица616[[#This Row],[Розничная цена KRW]]*Таблица616[[#This Row],[Коэфициент стоимости]]</calculatedColumnFormula>
    </tableColumn>
    <tableColumn id="13" xr3:uid="{00000000-0010-0000-0F00-00000D000000}" name="Оптовая цена USD                       за 1шт" dataDxfId="237">
      <calculatedColumnFormula>IF($I$1="","Введите курс",Таблица616[[#This Row],[Оптовая цена KRW                       за 1шт]]/$I$1)</calculatedColumnFormula>
    </tableColumn>
    <tableColumn id="8" xr3:uid="{00000000-0010-0000-0F00-000008000000}" name="Заказ коробок " dataDxfId="236" dataCellStyle="쉼표 [0] 2"/>
    <tableColumn id="9" xr3:uid="{00000000-0010-0000-0F00-000009000000}" name="Общее кол-во шт" dataDxfId="235" dataCellStyle="쉼표 [0] 2">
      <calculatedColumnFormula>Таблица616[[#This Row],[Заказ коробок ]]*Таблица616[[#This Row],[Кол-во шт в коробке]]</calculatedColumnFormula>
    </tableColumn>
    <tableColumn id="10" xr3:uid="{00000000-0010-0000-0F00-00000A000000}" name="Общая сумма KRW" dataDxfId="234" dataCellStyle="쉼표 [0] 2">
      <calculatedColumnFormula>Таблица616[[#This Row],[Общее кол-во шт]]*Таблица616[[#This Row],[Оптовая цена KRW                       за 1шт]]</calculatedColumnFormula>
    </tableColumn>
    <tableColumn id="14" xr3:uid="{00000000-0010-0000-0F00-00000E000000}" name="Общая сумма USD" dataDxfId="233">
      <calculatedColumnFormula>IFERROR(Таблица616[[#This Row],[Общее кол-во шт]]*Таблица616[[#This Row],[Оптовая цена USD                       за 1шт]],"")</calculatedColumnFormula>
    </tableColumn>
    <tableColumn id="11" xr3:uid="{00000000-0010-0000-0F00-00000B000000}" name="Примечание " dataDxfId="232" dataCellStyle="표준 2"/>
  </tableColumns>
  <tableStyleInfo name="Стиль таблицы 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Таблица617" displayName="Таблица617" ref="A2:M55" totalsRowShown="0" headerRowDxfId="217" dataDxfId="215" headerRowBorderDxfId="216" tableBorderDxfId="214" totalsRowBorderDxfId="213">
  <autoFilter ref="A2:M55" xr:uid="{00000000-0009-0000-0100-000010000000}"/>
  <tableColumns count="13">
    <tableColumn id="1" xr3:uid="{00000000-0010-0000-1000-000001000000}" name="Артикул" dataDxfId="212" dataCellStyle="표준 2"/>
    <tableColumn id="3" xr3:uid="{00000000-0010-0000-1000-000003000000}" name="ITEM" dataDxfId="211" dataCellStyle="표준 2"/>
    <tableColumn id="4" xr3:uid="{00000000-0010-0000-1000-000004000000}" name="Наименование (АНГЛ)" dataDxfId="210" dataCellStyle="표준 2"/>
    <tableColumn id="2" xr3:uid="{00000000-0010-0000-1000-000002000000}" name="Объем" dataDxfId="209" dataCellStyle="표준 2"/>
    <tableColumn id="5" xr3:uid="{00000000-0010-0000-1000-000005000000}" name="Розничная цена KRW" dataDxfId="208"/>
    <tableColumn id="6" xr3:uid="{00000000-0010-0000-1000-000006000000}" name="Кол-во шт в коробке" dataDxfId="207" dataCellStyle="표준 2"/>
    <tableColumn id="7" xr3:uid="{00000000-0010-0000-1000-000007000000}" name="Оптовая цена KRW                       за 1шт" dataDxfId="206" dataCellStyle="표준 2">
      <calculatedColumnFormula>Таблица617[[#This Row],[Розничная цена KRW]]*#REF!</calculatedColumnFormula>
    </tableColumn>
    <tableColumn id="13" xr3:uid="{00000000-0010-0000-1000-00000D000000}" name="Оптовая цена USD                       за 1шт" dataDxfId="205">
      <calculatedColumnFormula>IF($G$1="","Введите курс",Таблица617[[#This Row],[Оптовая цена KRW                       за 1шт]]/$G$1)</calculatedColumnFormula>
    </tableColumn>
    <tableColumn id="8" xr3:uid="{00000000-0010-0000-1000-000008000000}" name="Заказ коробок " dataDxfId="204" dataCellStyle="쉼표 [0] 2"/>
    <tableColumn id="9" xr3:uid="{00000000-0010-0000-1000-000009000000}" name="Общее кол-во шт" dataDxfId="203" dataCellStyle="쉼표 [0] 2">
      <calculatedColumnFormula>Таблица617[[#This Row],[Заказ коробок ]]*Таблица617[[#This Row],[Кол-во шт в коробке]]</calculatedColumnFormula>
    </tableColumn>
    <tableColumn id="10" xr3:uid="{00000000-0010-0000-1000-00000A000000}" name="Общая сумма KRW" dataDxfId="202" dataCellStyle="쉼표 [0] 2">
      <calculatedColumnFormula>Таблица617[[#This Row],[Общее кол-во шт]]*Таблица617[[#This Row],[Оптовая цена KRW                       за 1шт]]</calculatedColumnFormula>
    </tableColumn>
    <tableColumn id="14" xr3:uid="{00000000-0010-0000-1000-00000E000000}" name="Общая сумма USD" dataDxfId="201">
      <calculatedColumnFormula>IFERROR(Таблица617[[#This Row],[Общее кол-во шт]]*Таблица617[[#This Row],[Оптовая цена USD                       за 1шт]],"")</calculatedColumnFormula>
    </tableColumn>
    <tableColumn id="11" xr3:uid="{00000000-0010-0000-1000-00000B000000}" name="Примечание " dataDxfId="200" dataCellStyle="표준 2"/>
  </tableColumns>
  <tableStyleInfo name="Стиль таблицы 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Таблица618" displayName="Таблица618" ref="A2:N105" totalsRowShown="0" headerRowDxfId="178" dataDxfId="176" headerRowBorderDxfId="177" tableBorderDxfId="175" totalsRowBorderDxfId="174">
  <autoFilter ref="A2:N105" xr:uid="{00000000-0009-0000-0100-000011000000}"/>
  <tableColumns count="14">
    <tableColumn id="1" xr3:uid="{00000000-0010-0000-1100-000001000000}" name="Артикул" dataDxfId="173" dataCellStyle="표준 2"/>
    <tableColumn id="2" xr3:uid="{00000000-0010-0000-1100-000002000000}" name="ERP CODE" dataDxfId="172" dataCellStyle="표준 2"/>
    <tableColumn id="3" xr3:uid="{00000000-0010-0000-1100-000003000000}" name="ITEM" dataDxfId="171" dataCellStyle="표준 2"/>
    <tableColumn id="4" xr3:uid="{00000000-0010-0000-1100-000004000000}" name="Наименование (АНГЛ)" dataDxfId="170" dataCellStyle="표준 2"/>
    <tableColumn id="5" xr3:uid="{00000000-0010-0000-1100-000005000000}" name="Розничная цена KRW" dataDxfId="169"/>
    <tableColumn id="12" xr3:uid="{00000000-0010-0000-1100-00000C000000}" name="Коэфициент стоимости" dataDxfId="168"/>
    <tableColumn id="6" xr3:uid="{00000000-0010-0000-1100-000006000000}" name="Кол-во шт в коробке" dataDxfId="167" dataCellStyle="표준 2"/>
    <tableColumn id="7" xr3:uid="{00000000-0010-0000-1100-000007000000}" name="Оптовая цена KRW                       за 1шт" dataDxfId="166" dataCellStyle="표준 2">
      <calculatedColumnFormula>Таблица618[[#This Row],[Розничная цена KRW]]*Таблица618[[#This Row],[Коэфициент стоимости]]</calculatedColumnFormula>
    </tableColumn>
    <tableColumn id="13" xr3:uid="{00000000-0010-0000-1100-00000D000000}" name="Оптовая цена USD                       за 1шт" dataDxfId="165">
      <calculatedColumnFormula>IF($H$1="","Введите курс",Таблица618[[#This Row],[Оптовая цена KRW                       за 1шт]]/$H$1)</calculatedColumnFormula>
    </tableColumn>
    <tableColumn id="8" xr3:uid="{00000000-0010-0000-1100-000008000000}" name="Заказ коробок " dataDxfId="164" dataCellStyle="쉼표 [0] 2"/>
    <tableColumn id="9" xr3:uid="{00000000-0010-0000-1100-000009000000}" name="Общее кол-во шт" dataDxfId="163" dataCellStyle="쉼표 [0] 2">
      <calculatedColumnFormula>Таблица618[[#This Row],[Заказ коробок ]]*Таблица618[[#This Row],[Кол-во шт в коробке]]</calculatedColumnFormula>
    </tableColumn>
    <tableColumn id="10" xr3:uid="{00000000-0010-0000-1100-00000A000000}" name="Общая сумма KRW" dataDxfId="162" dataCellStyle="쉼표 [0] 2">
      <calculatedColumnFormula>Таблица618[[#This Row],[Общее кол-во шт]]*Таблица618[[#This Row],[Оптовая цена KRW                       за 1шт]]</calculatedColumnFormula>
    </tableColumn>
    <tableColumn id="14" xr3:uid="{00000000-0010-0000-1100-00000E000000}" name="Общая сумма USD" dataDxfId="161">
      <calculatedColumnFormula>IFERROR(Таблица618[[#This Row],[Общее кол-во шт]]*Таблица618[[#This Row],[Оптовая цена USD                       за 1шт]],"")</calculatedColumnFormula>
    </tableColumn>
    <tableColumn id="11" xr3:uid="{00000000-0010-0000-1100-00000B000000}" name="Примечание " dataDxfId="160" dataCellStyle="표준 2"/>
  </tableColumns>
  <tableStyleInfo name="Стиль таблицы 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Таблица621" displayName="Таблица621" ref="A2:O57" totalsRowShown="0" headerRowDxfId="138" dataDxfId="136" headerRowBorderDxfId="137" tableBorderDxfId="135" totalsRowBorderDxfId="134">
  <autoFilter ref="A2:O57" xr:uid="{00000000-0009-0000-0100-000014000000}"/>
  <tableColumns count="15">
    <tableColumn id="1" xr3:uid="{00000000-0010-0000-1200-000001000000}" name="Артикул" dataDxfId="133" dataCellStyle="표준 2"/>
    <tableColumn id="2" xr3:uid="{00000000-0010-0000-1200-000002000000}" name="ERP CODE" dataDxfId="132" dataCellStyle="표준 2"/>
    <tableColumn id="3" xr3:uid="{00000000-0010-0000-1200-000003000000}" name="ITEM" dataDxfId="131" dataCellStyle="표준 2"/>
    <tableColumn id="4" xr3:uid="{00000000-0010-0000-1200-000004000000}" name="Наименование (АНГЛ)" dataDxfId="130" dataCellStyle="표준 2"/>
    <tableColumn id="15" xr3:uid="{00000000-0010-0000-1200-00000F000000}" name="Объем" dataDxfId="129" dataCellStyle="표준 2"/>
    <tableColumn id="5" xr3:uid="{00000000-0010-0000-1200-000005000000}" name="Розничная цена KRW" dataDxfId="128"/>
    <tableColumn id="12" xr3:uid="{00000000-0010-0000-1200-00000C000000}" name="Коэфициент стоимости" dataDxfId="127"/>
    <tableColumn id="6" xr3:uid="{00000000-0010-0000-1200-000006000000}" name="Кол-во шт в коробке" dataDxfId="126" dataCellStyle="표준 2"/>
    <tableColumn id="7" xr3:uid="{00000000-0010-0000-1200-000007000000}" name="Оптовая цена KRW                       за 1шт" dataDxfId="125" dataCellStyle="표준 2"/>
    <tableColumn id="13" xr3:uid="{00000000-0010-0000-1200-00000D000000}" name="Оптовая цена USD                       за 1шт" dataDxfId="124">
      <calculatedColumnFormula>IF($I$1="","Введите курс",Таблица621[[#This Row],[Оптовая цена KRW                       за 1шт]]/$I$1)</calculatedColumnFormula>
    </tableColumn>
    <tableColumn id="8" xr3:uid="{00000000-0010-0000-1200-000008000000}" name="Заказ коробок " dataDxfId="123" dataCellStyle="쉼표 [0] 2"/>
    <tableColumn id="9" xr3:uid="{00000000-0010-0000-1200-000009000000}" name="Общее кол-во шт" dataDxfId="122" dataCellStyle="쉼표 [0] 2">
      <calculatedColumnFormula>Таблица621[[#This Row],[Заказ коробок ]]*Таблица621[[#This Row],[Кол-во шт в коробке]]</calculatedColumnFormula>
    </tableColumn>
    <tableColumn id="10" xr3:uid="{00000000-0010-0000-1200-00000A000000}" name="Общая сумма KRW" dataDxfId="121" dataCellStyle="쉼표 [0] 2">
      <calculatedColumnFormula>Таблица621[[#This Row],[Общее кол-во шт]]*Таблица621[[#This Row],[Оптовая цена KRW                       за 1шт]]</calculatedColumnFormula>
    </tableColumn>
    <tableColumn id="14" xr3:uid="{00000000-0010-0000-1200-00000E000000}" name="Общая сумма USD" dataDxfId="120">
      <calculatedColumnFormula>IFERROR(Таблица621[[#This Row],[Общее кол-во шт]]*Таблица621[[#This Row],[Оптовая цена USD                       за 1шт]],"")</calculatedColumnFormula>
    </tableColumn>
    <tableColumn id="11" xr3:uid="{00000000-0010-0000-1200-00000B000000}" name="Примечание " dataDxfId="119" dataCellStyle="표준 2"/>
  </tableColumns>
  <tableStyleInfo name="Стиль таблицы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Таблица6" displayName="Таблица6" ref="A2:N18" totalsRowShown="0" headerRowDxfId="723" dataDxfId="721" headerRowBorderDxfId="722" tableBorderDxfId="720" totalsRowBorderDxfId="719">
  <autoFilter ref="A2:N18" xr:uid="{00000000-0009-0000-0100-000001000000}"/>
  <tableColumns count="14">
    <tableColumn id="15" xr3:uid="{00000000-0010-0000-0100-00000F000000}" name="Артикул" dataDxfId="718" dataCellStyle="표준 2"/>
    <tableColumn id="2" xr3:uid="{00000000-0010-0000-0100-000002000000}" name="ERP CODE" dataDxfId="717" dataCellStyle="표준 2"/>
    <tableColumn id="3" xr3:uid="{00000000-0010-0000-0100-000003000000}" name="ITEM" dataDxfId="716" dataCellStyle="표준 2"/>
    <tableColumn id="4" xr3:uid="{00000000-0010-0000-0100-000004000000}" name="Наименование (АНГЛ)" dataDxfId="715" dataCellStyle="표준 2"/>
    <tableColumn id="5" xr3:uid="{00000000-0010-0000-0100-000005000000}" name="Розничная цена KRW" dataDxfId="714"/>
    <tableColumn id="12" xr3:uid="{00000000-0010-0000-0100-00000C000000}" name="Коэфициент стоимости" dataDxfId="713"/>
    <tableColumn id="6" xr3:uid="{00000000-0010-0000-0100-000006000000}" name="Кол-во шт в коробке" dataDxfId="712" dataCellStyle="표준 2"/>
    <tableColumn id="7" xr3:uid="{00000000-0010-0000-0100-000007000000}" name="Оптовая цена KRW                   за 1шт" dataDxfId="711" dataCellStyle="표준 2">
      <calculatedColumnFormula>Таблица6[[#This Row],[Розничная цена KRW]]*Таблица6[[#This Row],[Коэфициент стоимости]]</calculatedColumnFormula>
    </tableColumn>
    <tableColumn id="13" xr3:uid="{00000000-0010-0000-0100-00000D000000}" name="Оптовая цена USD            за 1шт" dataDxfId="710">
      <calculatedColumnFormula>IF($H$1="","Введите курс",Таблица6[[#This Row],[Оптовая цена KRW                   за 1шт]]/$H$1)</calculatedColumnFormula>
    </tableColumn>
    <tableColumn id="8" xr3:uid="{00000000-0010-0000-0100-000008000000}" name="Заказ коробок " dataDxfId="709" dataCellStyle="쉼표 [0] 2"/>
    <tableColumn id="9" xr3:uid="{00000000-0010-0000-0100-000009000000}" name="Общее кол-во шт" dataDxfId="708" dataCellStyle="쉼표 [0] 2">
      <calculatedColumnFormula>Таблица6[[#This Row],[Заказ коробок ]]*Таблица6[[#This Row],[Кол-во шт в коробке]]</calculatedColumnFormula>
    </tableColumn>
    <tableColumn id="10" xr3:uid="{00000000-0010-0000-0100-00000A000000}" name="Общая сумма KRW" dataDxfId="707" dataCellStyle="쉼표 [0] 2">
      <calculatedColumnFormula>Таблица6[[#This Row],[Общее кол-во шт]]*Таблица6[[#This Row],[Оптовая цена KRW                   за 1шт]]</calculatedColumnFormula>
    </tableColumn>
    <tableColumn id="14" xr3:uid="{00000000-0010-0000-0100-00000E000000}" name="Общая сумма USD" dataDxfId="706">
      <calculatedColumnFormula>IFERROR(Таблица6[[#This Row],[Общее кол-во шт]]*Таблица6[[#This Row],[Оптовая цена USD            за 1шт]],"")</calculatedColumnFormula>
    </tableColumn>
    <tableColumn id="11" xr3:uid="{00000000-0010-0000-0100-00000B000000}" name="Примечание " dataDxfId="705" dataCellStyle="표준 2"/>
  </tableColumns>
  <tableStyleInfo name="Стиль таблицы 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3820BB3-4A21-4FD7-B62E-09C29963A503}" name="Таблица66" displayName="Таблица66" ref="A2:N69" totalsRowShown="0" headerRowDxfId="94" dataDxfId="92" headerRowBorderDxfId="93" tableBorderDxfId="91" totalsRowBorderDxfId="90">
  <autoFilter ref="A2:N69" xr:uid="{00000000-0009-0000-0100-000001000000}"/>
  <tableColumns count="14">
    <tableColumn id="15" xr3:uid="{3D91E935-4EF4-418F-994B-127F03C5B2B5}" name="Артикул" dataDxfId="89" dataCellStyle="표준 2"/>
    <tableColumn id="2" xr3:uid="{96F90578-42F5-4A1E-9A91-F56B796B2607}" name="Штрихкод" dataDxfId="88" dataCellStyle="표준 2"/>
    <tableColumn id="3" xr3:uid="{1534D5A5-3A5F-4831-92EF-4265BC5CC829}" name="ITEM" dataDxfId="87" dataCellStyle="표준 2"/>
    <tableColumn id="4" xr3:uid="{9C0CE314-F866-4DE6-B2C9-33C852236E76}" name="Наименование (АНГЛ)" dataDxfId="86" dataCellStyle="표준 2"/>
    <tableColumn id="5" xr3:uid="{753DF5F2-7AFE-4634-A381-7DCF07652609}" name="Розничная цена KRW" dataDxfId="85"/>
    <tableColumn id="12" xr3:uid="{C117C9B0-65A9-4C13-A830-7621B63F6A48}" name="Коэфициент стоимости" dataDxfId="84"/>
    <tableColumn id="6" xr3:uid="{EAB3E298-F4F6-485B-8D3D-45EB676A986E}" name="Кол-во шт в коробке" dataDxfId="83" dataCellStyle="표준 2"/>
    <tableColumn id="7" xr3:uid="{B148B703-55BC-45C1-9A22-41459FB49689}" name="Оптовая цена KRW                       за 1шт" dataDxfId="82" dataCellStyle="표준 2"/>
    <tableColumn id="13" xr3:uid="{7B6171C5-D1B9-4BBE-A02B-1E592ADB7675}" name="Оптовая цена USD                       за 1шт" dataDxfId="81">
      <calculatedColumnFormula>IF($H$1="","Введите курс",Таблица66[[#This Row],[Оптовая цена KRW                       за 1шт]]/$H$1)</calculatedColumnFormula>
    </tableColumn>
    <tableColumn id="8" xr3:uid="{FB4B52E3-77BD-4881-A87A-4648966A4BE0}" name="Заказ коробок " dataDxfId="80" dataCellStyle="쉼표 [0] 2"/>
    <tableColumn id="9" xr3:uid="{CC08D791-3CEB-403F-8E2B-F9B3B7DA24FA}" name="Общее кол-во шт" dataDxfId="79" dataCellStyle="쉼표 [0] 2">
      <calculatedColumnFormula>Таблица66[[#This Row],[Заказ коробок ]]*Таблица66[[#This Row],[Кол-во шт в коробке]]</calculatedColumnFormula>
    </tableColumn>
    <tableColumn id="10" xr3:uid="{BFA71E15-4328-4D53-9A57-AD0249791E34}" name="Общая сумма KRW" dataDxfId="78" dataCellStyle="쉼표 [0] 2">
      <calculatedColumnFormula>Таблица66[[#This Row],[Общее кол-во шт]]*Таблица66[[#This Row],[Оптовая цена KRW                       за 1шт]]</calculatedColumnFormula>
    </tableColumn>
    <tableColumn id="14" xr3:uid="{6369566D-150E-4132-8670-D18A205BD797}" name="Общая сумма USD" dataDxfId="77">
      <calculatedColumnFormula>IFERROR(Таблица66[[#This Row],[Общее кол-во шт]]*Таблица66[[#This Row],[Оптовая цена USD                       за 1шт]],"")</calculatedColumnFormula>
    </tableColumn>
    <tableColumn id="11" xr3:uid="{906477F2-AEA7-4847-B664-5A28703BDFB3}" name="Примечание " dataDxfId="76" dataCellStyle="표준 2"/>
  </tableColumns>
  <tableStyleInfo name="Стиль таблицы 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D2C2E00-80CD-477C-8D05-3CA930BFAD6E}" name="Таблица615" displayName="Таблица615" ref="A2:N959" totalsRowShown="0" headerRowDxfId="54" dataDxfId="52" headerRowBorderDxfId="53" tableBorderDxfId="51" totalsRowBorderDxfId="50">
  <autoFilter ref="A2:N959" xr:uid="{00000000-0009-0000-0100-000001000000}"/>
  <tableColumns count="14">
    <tableColumn id="1" xr3:uid="{3A855310-3C0D-4074-9EAC-1730D90B6337}" name="Артикул" dataDxfId="49" dataCellStyle="표준 2"/>
    <tableColumn id="2" xr3:uid="{8A21D978-5987-4008-A961-50B0A4C34FA0}" name="BAR CODE" dataDxfId="48" dataCellStyle="표준 2"/>
    <tableColumn id="3" xr3:uid="{3597359B-38B6-4B59-8CD4-A6A7B2CF2287}" name="ITEM" dataDxfId="47" dataCellStyle="표준 2"/>
    <tableColumn id="4" xr3:uid="{3F222EC4-5D4A-4D56-8D02-BCF74E56AFE6}" name="Наименование (АНГЛ)" dataDxfId="46" dataCellStyle="표준 2"/>
    <tableColumn id="5" xr3:uid="{FCD91835-3A41-402D-B6D0-95F150714DB1}" name="Розничная цена KRW" dataDxfId="45"/>
    <tableColumn id="12" xr3:uid="{696A37CE-84D2-4B5E-8F73-64F143A14096}" name="Коэфициент стоимости" dataDxfId="44"/>
    <tableColumn id="6" xr3:uid="{F6142597-8014-4DE5-8082-C6F304B76673}" name="Кол-во шт в коробке" dataDxfId="43" dataCellStyle="표준 2"/>
    <tableColumn id="7" xr3:uid="{B310F23F-6359-4F2D-8B51-86D4AB0F2CBA}" name="Оптовая цена KRW                       за 1шт" dataDxfId="42" dataCellStyle="표준 2">
      <calculatedColumnFormula>Таблица615[[#This Row],[Розничная цена KRW]]*Таблица615[[#This Row],[Коэфициент стоимости]]</calculatedColumnFormula>
    </tableColumn>
    <tableColumn id="13" xr3:uid="{F29F81D5-3577-45B4-B4E7-915E80E79620}" name="Оптовая цена USD                       за 1шт" dataDxfId="41">
      <calculatedColumnFormula>IF($H$1="","Введите курс",Таблица615[[#This Row],[Оптовая цена KRW                       за 1шт]]/$H$1)</calculatedColumnFormula>
    </tableColumn>
    <tableColumn id="8" xr3:uid="{9C6AC7B5-C49D-4ED5-A660-ADEA4FF3FFA3}" name="Заказ коробок " dataDxfId="40" dataCellStyle="쉼표 [0] 2"/>
    <tableColumn id="9" xr3:uid="{0087C522-30FC-40D8-99E6-D730C460353D}" name="Общее кол-во шт" dataDxfId="39" dataCellStyle="쉼표 [0] 2">
      <calculatedColumnFormula>Таблица615[[#This Row],[Заказ коробок ]]*Таблица615[[#This Row],[Кол-во шт в коробке]]</calculatedColumnFormula>
    </tableColumn>
    <tableColumn id="10" xr3:uid="{CF49B477-4E12-4E9C-B246-E4124D296589}" name="Общая сумма KRW" dataDxfId="38" dataCellStyle="쉼표 [0] 2">
      <calculatedColumnFormula>Таблица615[[#This Row],[Общее кол-во шт]]*Таблица615[[#This Row],[Оптовая цена KRW                       за 1шт]]</calculatedColumnFormula>
    </tableColumn>
    <tableColumn id="14" xr3:uid="{2B155E81-0C2D-40B6-AE96-5BE3B39CB225}" name="Общая сумма USD" dataDxfId="37">
      <calculatedColumnFormula>IFERROR(Таблица615[[#This Row],[Общее кол-во шт]]*Таблица615[[#This Row],[Оптовая цена USD                       за 1шт]],"")</calculatedColumnFormula>
    </tableColumn>
    <tableColumn id="11" xr3:uid="{5A25F866-C892-4C3D-A142-EA71C0B0A336}" name="Примечание " dataDxfId="36" dataCellStyle="표준 2"/>
  </tableColumns>
  <tableStyleInfo name="Стиль таблицы 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D812A95-2C04-4BEB-A68A-C0D751AAB836}" name="Таблица64" displayName="Таблица64" ref="A2:N716" totalsRowShown="0" headerRowDxfId="18" dataDxfId="16" headerRowBorderDxfId="17" tableBorderDxfId="15" totalsRowBorderDxfId="14">
  <autoFilter ref="A2:N716" xr:uid="{00000000-0009-0000-0100-000001000000}"/>
  <tableColumns count="14">
    <tableColumn id="15" xr3:uid="{F5C78DC3-5DCE-4801-A1C3-64EEE7F0A775}" name="Артикул" dataDxfId="13" dataCellStyle="표준 2"/>
    <tableColumn id="2" xr3:uid="{FA726052-C495-4EED-B24E-31B13ABA7C9F}" name="ERP CODE" dataDxfId="12" dataCellStyle="표준 2"/>
    <tableColumn id="3" xr3:uid="{60680C2A-F7A5-4D52-B934-CF56E104E953}" name="ITEM" dataDxfId="11" dataCellStyle="표준 2"/>
    <tableColumn id="4" xr3:uid="{08647DFC-AE05-44D1-A844-2D298B75B079}" name="Наименование (АНГЛ)" dataDxfId="10" dataCellStyle="표준 2"/>
    <tableColumn id="5" xr3:uid="{4871BFB1-85BE-454B-9505-F8E1768CEE49}" name="Розничная цена KRW" dataDxfId="9"/>
    <tableColumn id="12" xr3:uid="{982A7D99-A337-4BF4-8148-7EBBE8B1A879}" name="Коэфициент стоимости" dataDxfId="8"/>
    <tableColumn id="6" xr3:uid="{D2870766-A1CE-42CB-BCF8-CA330123E275}" name="Кол-во шт в коробке" dataDxfId="7" dataCellStyle="표준 2"/>
    <tableColumn id="7" xr3:uid="{887B8F96-B324-4263-8D5F-4B43DDC79F39}" name="Оптовая цена KRW                       за 1шт" dataDxfId="6" dataCellStyle="표준 2">
      <calculatedColumnFormula>Таблица64[[#This Row],[Розничная цена KRW]]*Таблица64[[#This Row],[Коэфициент стоимости]]</calculatedColumnFormula>
    </tableColumn>
    <tableColumn id="13" xr3:uid="{3C14EE92-B204-4D7A-BD2F-BED279988205}" name="Оптовая цена USD                       за 1шт" dataDxfId="5">
      <calculatedColumnFormula>IF($H$1="","Введите курс",Таблица64[[#This Row],[Оптовая цена KRW                       за 1шт]]/$H$1)</calculatedColumnFormula>
    </tableColumn>
    <tableColumn id="8" xr3:uid="{BD4BD1E4-AF31-4F1B-9495-DF12DB8E9B98}" name="Заказ коробок " dataDxfId="4" dataCellStyle="쉼표 [0] 2"/>
    <tableColumn id="9" xr3:uid="{B78FE50F-F125-4BBA-A4A1-0905045E8EF3}" name="Общее кол-во шт" dataDxfId="3" dataCellStyle="쉼표 [0] 2">
      <calculatedColumnFormula>Таблица64[[#This Row],[Заказ коробок ]]*Таблица64[[#This Row],[Кол-во шт в коробке]]</calculatedColumnFormula>
    </tableColumn>
    <tableColumn id="10" xr3:uid="{E1362FEA-2429-4878-B2D7-B949ECCC0A31}" name="Общая сумма KRW" dataDxfId="2" dataCellStyle="쉼표 [0] 2">
      <calculatedColumnFormula>Таблица64[[#This Row],[Общее кол-во шт]]*Таблица64[[#This Row],[Оптовая цена KRW                       за 1шт]]</calculatedColumnFormula>
    </tableColumn>
    <tableColumn id="14" xr3:uid="{41E6CDEB-8CAB-42B8-92D8-40E1579267C5}" name="Общая сумма USD" dataDxfId="1">
      <calculatedColumnFormula>IFERROR(Таблица64[[#This Row],[Общее кол-во шт]]*Таблица64[[#This Row],[Оптовая цена USD                       за 1шт]],"")</calculatedColumnFormula>
    </tableColumn>
    <tableColumn id="11" xr3:uid="{E6B7593C-AF2B-4CB3-AADF-EFB11BD27246}" name="Примечание " dataDxfId="0" dataCellStyle="표준 2"/>
  </tableColumns>
  <tableStyleInfo name="Стиль таблицы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67A3810-6EEF-4E2E-8A80-3F60A9EC35F1}" name="Таблица620" displayName="Таблица620" ref="A2:N496" totalsRowShown="0" headerRowBorderDxfId="690" tableBorderDxfId="689" totalsRowBorderDxfId="688">
  <autoFilter ref="A2:N496" xr:uid="{00000000-0009-0000-0100-000001000000}"/>
  <tableColumns count="14">
    <tableColumn id="1" xr3:uid="{CBFADF8A-68ED-4DB1-BDA1-7C7A5164734F}" name="Артикул" dataDxfId="687" dataCellStyle="표준 2"/>
    <tableColumn id="2" xr3:uid="{0AF39A36-167D-4F64-9EC3-B43AFC4797D3}" name="ERP CODE" dataDxfId="686" dataCellStyle="표준 2"/>
    <tableColumn id="3" xr3:uid="{47A760FE-6409-474D-BE70-122C16124F37}" name="ITEM" dataDxfId="685" dataCellStyle="표준 2"/>
    <tableColumn id="4" xr3:uid="{8E4F837C-23C3-4CC0-B3C3-19E10957FEBB}" name="Наименование (АНГЛ)" dataDxfId="684" dataCellStyle="표준 2"/>
    <tableColumn id="5" xr3:uid="{19647801-87FB-438B-A817-1FF6552C87DD}" name="Розничная цена KRW" dataDxfId="683"/>
    <tableColumn id="12" xr3:uid="{251FEE11-706E-4712-87A6-1A1E4B10CB40}" name="Коэфициент стоимости" dataDxfId="682"/>
    <tableColumn id="6" xr3:uid="{5C29D804-745D-42DE-BADC-07DB595A85A9}" name="Кол-во шт в коробке" dataDxfId="681" dataCellStyle="표준 2"/>
    <tableColumn id="7" xr3:uid="{D4F7EE05-1C62-450A-B101-C8F37308F67E}" name="Оптовая цена KRW                   за 1шт" dataDxfId="680" dataCellStyle="표준 2">
      <calculatedColumnFormula>Таблица620[[#This Row],[Розничная цена KRW]]*Таблица620[[#This Row],[Коэфициент стоимости]]</calculatedColumnFormula>
    </tableColumn>
    <tableColumn id="13" xr3:uid="{F4B3137A-1DD0-4548-8C53-429BB5645B40}" name="Оптовая цена USD            за 1шт" dataDxfId="679">
      <calculatedColumnFormula>IF($H$1="","Введите курс",Таблица620[[#This Row],[Оптовая цена KRW                   за 1шт]]/$H$1)</calculatedColumnFormula>
    </tableColumn>
    <tableColumn id="8" xr3:uid="{FF5F9243-2A96-4B52-8BB6-A6805629778F}" name="Заказ коробок " dataDxfId="678" dataCellStyle="쉼표 [0] 2"/>
    <tableColumn id="9" xr3:uid="{5EB6B0AA-66BC-4DE2-B632-927C55B0CBFF}" name="Общее кол-во шт" dataDxfId="677" dataCellStyle="쉼표 [0] 2">
      <calculatedColumnFormula>Таблица620[[#This Row],[Заказ коробок ]]*Таблица620[[#This Row],[Кол-во шт в коробке]]</calculatedColumnFormula>
    </tableColumn>
    <tableColumn id="10" xr3:uid="{323BD4F1-02FE-429C-8927-3E76B9DB40AE}" name="Общая сумма KRW" dataDxfId="676" dataCellStyle="쉼표 [0] 2">
      <calculatedColumnFormula>Таблица620[[#This Row],[Общее кол-во шт]]*Таблица620[[#This Row],[Оптовая цена KRW                   за 1шт]]</calculatedColumnFormula>
    </tableColumn>
    <tableColumn id="14" xr3:uid="{A8980FA5-F2E6-4B59-A3F0-97C74D5A2E9F}" name="Общая сумма USD" dataDxfId="675">
      <calculatedColumnFormula>IFERROR(Таблица620[[#This Row],[Общее кол-во шт]]*Таблица620[[#This Row],[Оптовая цена USD            за 1шт]],"")</calculatedColumnFormula>
    </tableColumn>
    <tableColumn id="11" xr3:uid="{B1E09C7E-1AC4-40D5-8B71-41CDF582B417}" name="Примечание " dataDxfId="674" dataCellStyle="표준 2"/>
  </tableColumns>
  <tableStyleInfo name="Стиль таблицы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140A054-0E49-4FFD-B0F9-346B776047FA}" name="Таблица65" displayName="Таблица65" ref="A2:M36" totalsRowShown="0" headerRowBorderDxfId="665" tableBorderDxfId="664" totalsRowBorderDxfId="663">
  <autoFilter ref="A2:M36" xr:uid="{00000000-0009-0000-0100-000001000000}"/>
  <tableColumns count="13">
    <tableColumn id="1" xr3:uid="{280CA0DF-E9D4-4473-9345-23267B77DA95}" name="Артикул" dataDxfId="662" dataCellStyle="표준 2"/>
    <tableColumn id="3" xr3:uid="{081B168D-0D54-4E57-B014-36FD2C631702}" name="ITEM" dataDxfId="661" dataCellStyle="표준 2"/>
    <tableColumn id="4" xr3:uid="{AE877871-0300-49EB-9178-5728AD08FA00}" name="Наименование (АНГЛ)" dataDxfId="660" dataCellStyle="표준 2"/>
    <tableColumn id="5" xr3:uid="{C5E13BF6-EA82-4161-88D6-4AF451D676A8}" name="Розничная цена KRW" dataDxfId="659"/>
    <tableColumn id="12" xr3:uid="{D5AAE3C8-0C15-4C23-8BC6-C2198B8E2DCE}" name="Коэфициент стоимости" dataDxfId="658"/>
    <tableColumn id="6" xr3:uid="{20614C4A-B1F8-4A66-909A-2639399A6DBE}" name="Кол-во шт в коробке" dataDxfId="657" dataCellStyle="표준 2"/>
    <tableColumn id="7" xr3:uid="{BC184BBA-F313-4C7E-AD9C-7DF03334BED6}" name="Оптовая цена KRW                   за 1шт" dataDxfId="656" dataCellStyle="표준 2"/>
    <tableColumn id="13" xr3:uid="{08C0D2E1-E114-466B-A615-AA7FEEA098D3}" name="Оптовая цена USD            за 1шт" dataDxfId="655">
      <calculatedColumnFormula>IF($G$1="","Введите курс",Таблица65[[#This Row],[Оптовая цена KRW                   за 1шт]]/$G$1)</calculatedColumnFormula>
    </tableColumn>
    <tableColumn id="8" xr3:uid="{7CD986FE-E235-43E7-8F0E-F973B3189D54}" name="Заказ коробок " dataDxfId="654" dataCellStyle="쉼표 [0] 2"/>
    <tableColumn id="9" xr3:uid="{D95E4E1A-8381-4E23-A57F-60D8B6661F52}" name="Общее кол-во шт" dataDxfId="653" dataCellStyle="쉼표 [0] 2">
      <calculatedColumnFormula>Таблица65[[#This Row],[Заказ коробок ]]*Таблица65[[#This Row],[Кол-во шт в коробке]]</calculatedColumnFormula>
    </tableColumn>
    <tableColumn id="10" xr3:uid="{42DAA11A-571F-4F30-A459-DFA4642F5654}" name="Общая сумма KRW" dataDxfId="652" dataCellStyle="쉼표 [0] 2">
      <calculatedColumnFormula>Таблица65[[#This Row],[Общее кол-во шт]]*Таблица65[[#This Row],[Оптовая цена KRW                   за 1шт]]</calculatedColumnFormula>
    </tableColumn>
    <tableColumn id="14" xr3:uid="{723CDB46-6925-446F-802B-B9A289C4FDBC}" name="Общая сумма USD" dataDxfId="651">
      <calculatedColumnFormula>IFERROR(Таблица65[[#This Row],[Общее кол-во шт]]*Таблица65[[#This Row],[Оптовая цена USD            за 1шт]],"")</calculatedColumnFormula>
    </tableColumn>
    <tableColumn id="11" xr3:uid="{5AEFB7A8-6E8A-427D-A9F0-4388DF089D94}" name="Примечание " dataDxfId="650" dataCellStyle="표준 2"/>
  </tableColumns>
  <tableStyleInfo name="Стиль таблицы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Таблица67" displayName="Таблица67" ref="A2:O109" totalsRowShown="0" headerRowDxfId="632" dataDxfId="630" headerRowBorderDxfId="631" tableBorderDxfId="629" totalsRowBorderDxfId="628">
  <autoFilter ref="A2:O109" xr:uid="{00000000-0009-0000-0100-000006000000}"/>
  <tableColumns count="15">
    <tableColumn id="1" xr3:uid="{00000000-0010-0000-0400-000001000000}" name="Артикул" dataDxfId="627" dataCellStyle="표준 2"/>
    <tableColumn id="2" xr3:uid="{00000000-0010-0000-0400-000002000000}" name="Штрихкод" dataDxfId="626" dataCellStyle="표준 2"/>
    <tableColumn id="3" xr3:uid="{00000000-0010-0000-0400-000003000000}" name="ITEM" dataDxfId="625" dataCellStyle="표준 2"/>
    <tableColumn id="4" xr3:uid="{00000000-0010-0000-0400-000004000000}" name="Наименование (АНГЛ)" dataDxfId="624" dataCellStyle="표준 2"/>
    <tableColumn id="15" xr3:uid="{00000000-0010-0000-0400-00000F000000}" name="Объем" dataDxfId="623" dataCellStyle="표준 2"/>
    <tableColumn id="5" xr3:uid="{00000000-0010-0000-0400-000005000000}" name="Розничная цена KRW" dataDxfId="622"/>
    <tableColumn id="12" xr3:uid="{00000000-0010-0000-0400-00000C000000}" name="Коэфициент стоимости" dataDxfId="621"/>
    <tableColumn id="6" xr3:uid="{00000000-0010-0000-0400-000006000000}" name="Кол-во шт в коробке" dataDxfId="620" dataCellStyle="표준 2"/>
    <tableColumn id="7" xr3:uid="{00000000-0010-0000-0400-000007000000}" name="Оптовая цена KRW                   за 1шт" dataDxfId="619" dataCellStyle="표준 2">
      <calculatedColumnFormula>Таблица67[[#This Row],[Розничная цена KRW]]*Таблица67[[#This Row],[Коэфициент стоимости]]</calculatedColumnFormula>
    </tableColumn>
    <tableColumn id="13" xr3:uid="{00000000-0010-0000-0400-00000D000000}" name="Оптовая цена USD                    за 1шт" dataDxfId="618">
      <calculatedColumnFormula>IF($I$1="","Введите курс",Таблица67[[#This Row],[Оптовая цена KRW                   за 1шт]]/$I$1)</calculatedColumnFormula>
    </tableColumn>
    <tableColumn id="8" xr3:uid="{00000000-0010-0000-0400-000008000000}" name="Заказ коробок " dataDxfId="617" dataCellStyle="쉼표 [0] 2"/>
    <tableColumn id="9" xr3:uid="{00000000-0010-0000-0400-000009000000}" name="Общее кол-во шт" dataDxfId="616" dataCellStyle="쉼표 [0] 2">
      <calculatedColumnFormula>Таблица67[[#This Row],[Заказ коробок ]]*Таблица67[[#This Row],[Кол-во шт в коробке]]</calculatedColumnFormula>
    </tableColumn>
    <tableColumn id="10" xr3:uid="{00000000-0010-0000-0400-00000A000000}" name="Общая сумма KRW" dataDxfId="615" dataCellStyle="쉼표 [0] 2">
      <calculatedColumnFormula>Таблица67[[#This Row],[Общее кол-во шт]]*Таблица67[[#This Row],[Оптовая цена KRW                   за 1шт]]</calculatedColumnFormula>
    </tableColumn>
    <tableColumn id="14" xr3:uid="{00000000-0010-0000-0400-00000E000000}" name="Общая сумма USD" dataDxfId="614">
      <calculatedColumnFormula>IFERROR(Таблица67[[#This Row],[Общее кол-во шт]]*Таблица67[[#This Row],[Оптовая цена USD                    за 1шт]],"")</calculatedColumnFormula>
    </tableColumn>
    <tableColumn id="11" xr3:uid="{00000000-0010-0000-0400-00000B000000}" name="Примечание " dataDxfId="613" dataCellStyle="표준 2"/>
  </tableColumns>
  <tableStyleInfo name="Стиль таблицы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BD032D5-5DE5-42D9-B3D9-F68A12DB60AF}" name="Таблица619" displayName="Таблица619" ref="A2:N62" totalsRowShown="0" headerRowDxfId="604" dataDxfId="602" headerRowBorderDxfId="603" tableBorderDxfId="601" totalsRowBorderDxfId="600">
  <autoFilter ref="A2:N62" xr:uid="{00000000-0009-0000-0100-000001000000}"/>
  <tableColumns count="14">
    <tableColumn id="15" xr3:uid="{6DC0B3F2-977C-4A84-9895-6AFDCEC0AEB8}" name="Артикул" dataDxfId="599" dataCellStyle="표준 2"/>
    <tableColumn id="2" xr3:uid="{8C22D722-F635-432B-B763-93FB8CC253C6}" name="ERP CODE" dataDxfId="598" dataCellStyle="표준 2"/>
    <tableColumn id="3" xr3:uid="{016A2C44-2C32-45A2-AF7D-AF4908A28F3D}" name="ITEM" dataDxfId="597" dataCellStyle="표준 2"/>
    <tableColumn id="4" xr3:uid="{936137FB-211E-41D4-B2AB-F682D14CD00D}" name="Наименование (АНГЛ)" dataDxfId="596" dataCellStyle="표준 2"/>
    <tableColumn id="5" xr3:uid="{3304E715-1A51-482E-94C6-4A749FAD8FC0}" name="Розничная цена KRW" dataDxfId="595"/>
    <tableColumn id="12" xr3:uid="{88F60EC9-3F8A-4616-AD22-05F3DB8850C4}" name="Коэфициент стоимости" dataDxfId="594"/>
    <tableColumn id="6" xr3:uid="{F246665A-2E31-4524-9820-78B55BB542F8}" name="Кол-во шт в коробке" dataDxfId="593" dataCellStyle="표준 2"/>
    <tableColumn id="7" xr3:uid="{A31C22ED-1AA6-4828-9EAE-4509B928CFE8}" name="Оптовая цена KRW                   за 1шт" dataDxfId="592" dataCellStyle="표준 2">
      <calculatedColumnFormula>Таблица619[[#This Row],[Розничная цена KRW]]*Таблица619[[#This Row],[Коэфициент стоимости]]</calculatedColumnFormula>
    </tableColumn>
    <tableColumn id="13" xr3:uid="{7E75E249-1DBE-40E0-94C0-885F50E76A4D}" name="Оптовая цена USD            за 1шт" dataDxfId="591">
      <calculatedColumnFormula>IF($H$1="","Введите курс",Таблица619[[#This Row],[Оптовая цена KRW                   за 1шт]]/$H$1)</calculatedColumnFormula>
    </tableColumn>
    <tableColumn id="8" xr3:uid="{4D69AED6-FEDC-45C5-8CB2-0584F9AF766B}" name="Заказ коробок " dataDxfId="590" dataCellStyle="쉼표 [0] 2"/>
    <tableColumn id="9" xr3:uid="{E8318D81-4EDE-4439-8A0F-8173A5E8E287}" name="Общее кол-во шт" dataDxfId="589" dataCellStyle="쉼표 [0] 2">
      <calculatedColumnFormula>Таблица619[[#This Row],[Заказ коробок ]]*Таблица619[[#This Row],[Кол-во шт в коробке]]</calculatedColumnFormula>
    </tableColumn>
    <tableColumn id="10" xr3:uid="{02D0AC53-B9BD-49E6-A416-7723D1D34D1D}" name="Общая сумма KRW" dataDxfId="588" dataCellStyle="쉼표 [0] 2">
      <calculatedColumnFormula>Таблица619[[#This Row],[Общее кол-во шт]]*Таблица619[[#This Row],[Оптовая цена KRW                   за 1шт]]</calculatedColumnFormula>
    </tableColumn>
    <tableColumn id="14" xr3:uid="{FAF45C0A-D9B8-4192-82AA-2B9A8C489867}" name="Общая сумма USD" dataDxfId="587">
      <calculatedColumnFormula>IFERROR(Таблица619[[#This Row],[Общее кол-во шт]]*Таблица619[[#This Row],[Оптовая цена USD            за 1шт]],"")</calculatedColumnFormula>
    </tableColumn>
    <tableColumn id="11" xr3:uid="{AA86A5C5-46B8-412E-B4CA-1AD253962F97}" name="Примечание " dataDxfId="586" dataCellStyle="표준 2"/>
  </tableColumns>
  <tableStyleInfo name="Стиль таблицы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Таблица69" displayName="Таблица69" ref="A2:O168" totalsRowShown="0" headerRowDxfId="569" dataDxfId="567" headerRowBorderDxfId="568" tableBorderDxfId="566" totalsRowBorderDxfId="565">
  <autoFilter ref="A2:O168" xr:uid="{00000000-0009-0000-0100-000008000000}"/>
  <tableColumns count="15">
    <tableColumn id="15" xr3:uid="{00000000-0010-0000-0600-00000F000000}" name="Артикул" dataDxfId="564" dataCellStyle="표준 2"/>
    <tableColumn id="2" xr3:uid="{00000000-0010-0000-0600-000002000000}" name="Штрихкод" dataDxfId="563" dataCellStyle="표준 2"/>
    <tableColumn id="3" xr3:uid="{00000000-0010-0000-0600-000003000000}" name="ITEM" dataDxfId="562" dataCellStyle="표준 2"/>
    <tableColumn id="4" xr3:uid="{00000000-0010-0000-0600-000004000000}" name="Наименование (АНГЛ)" dataDxfId="561" dataCellStyle="표준 2"/>
    <tableColumn id="1" xr3:uid="{00000000-0010-0000-0600-000001000000}" name="Объем" dataDxfId="560" dataCellStyle="표준 2"/>
    <tableColumn id="5" xr3:uid="{00000000-0010-0000-0600-000005000000}" name="Розничная цена KRW" dataDxfId="559"/>
    <tableColumn id="12" xr3:uid="{00000000-0010-0000-0600-00000C000000}" name="Коэфициент стоимости" dataDxfId="558"/>
    <tableColumn id="6" xr3:uid="{00000000-0010-0000-0600-000006000000}" name="Кол-во шт в коробке" dataDxfId="557" dataCellStyle="표준 2"/>
    <tableColumn id="7" xr3:uid="{00000000-0010-0000-0600-000007000000}" name="Оптовая цена KRW                   за 1шт" dataDxfId="556" dataCellStyle="표준 2">
      <calculatedColumnFormula>Таблица69[[#This Row],[Розничная цена KRW]]*Таблица69[[#This Row],[Коэфициент стоимости]]</calculatedColumnFormula>
    </tableColumn>
    <tableColumn id="13" xr3:uid="{00000000-0010-0000-0600-00000D000000}" name="Оптовая цена USD            за 1шт" dataDxfId="555">
      <calculatedColumnFormula>IF($I$1="","Введите курс",Таблица69[[#This Row],[Оптовая цена KRW                   за 1шт]]/$I$1)</calculatedColumnFormula>
    </tableColumn>
    <tableColumn id="8" xr3:uid="{00000000-0010-0000-0600-000008000000}" name="Заказ коробок " dataDxfId="554" dataCellStyle="쉼표 [0] 2"/>
    <tableColumn id="9" xr3:uid="{00000000-0010-0000-0600-000009000000}" name="Общее кол-во шт" dataDxfId="553" dataCellStyle="쉼표 [0] 2">
      <calculatedColumnFormula>Таблица69[[#This Row],[Заказ коробок ]]*Таблица69[[#This Row],[Кол-во шт в коробке]]</calculatedColumnFormula>
    </tableColumn>
    <tableColumn id="10" xr3:uid="{00000000-0010-0000-0600-00000A000000}" name="Общая сумма KRW" dataDxfId="552" dataCellStyle="쉼표 [0] 2">
      <calculatedColumnFormula>Таблица69[[#This Row],[Общее кол-во шт]]*Таблица69[[#This Row],[Оптовая цена KRW                   за 1шт]]</calculatedColumnFormula>
    </tableColumn>
    <tableColumn id="14" xr3:uid="{00000000-0010-0000-0600-00000E000000}" name="Общая сумма USD" dataDxfId="551">
      <calculatedColumnFormula>IFERROR(Таблица69[[#This Row],[Общее кол-во шт]]*Таблица69[[#This Row],[Оптовая цена USD            за 1шт]],"")</calculatedColumnFormula>
    </tableColumn>
    <tableColumn id="11" xr3:uid="{00000000-0010-0000-0600-00000B000000}" name="Примечание " dataDxfId="550" dataCellStyle="표준 2"/>
  </tableColumns>
  <tableStyleInfo name="Стиль таблицы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Таблица610" displayName="Таблица610" ref="A2:O464" totalsRowShown="0" headerRowDxfId="533" dataDxfId="531" headerRowBorderDxfId="532" tableBorderDxfId="530" totalsRowBorderDxfId="529">
  <autoFilter ref="A2:O464" xr:uid="{00000000-0009-0000-0100-000009000000}"/>
  <tableColumns count="15">
    <tableColumn id="15" xr3:uid="{00000000-0010-0000-0700-00000F000000}" name="Артикул" dataDxfId="528" dataCellStyle="표준 2"/>
    <tableColumn id="2" xr3:uid="{00000000-0010-0000-0700-000002000000}" name="ERP CODE" dataDxfId="527" dataCellStyle="표준 2"/>
    <tableColumn id="3" xr3:uid="{00000000-0010-0000-0700-000003000000}" name="ITEM" dataDxfId="526" dataCellStyle="표준 2"/>
    <tableColumn id="4" xr3:uid="{00000000-0010-0000-0700-000004000000}" name="Наименование (АНГЛ)" dataDxfId="525" dataCellStyle="표준 2"/>
    <tableColumn id="1" xr3:uid="{00000000-0010-0000-0700-000001000000}" name="Объем" dataDxfId="524" dataCellStyle="표준 2"/>
    <tableColumn id="5" xr3:uid="{00000000-0010-0000-0700-000005000000}" name="Розничная цена KRW" dataDxfId="523"/>
    <tableColumn id="12" xr3:uid="{00000000-0010-0000-0700-00000C000000}" name="Коэфициент стоимости" dataDxfId="522"/>
    <tableColumn id="6" xr3:uid="{00000000-0010-0000-0700-000006000000}" name="Кол-во шт в коробке" dataDxfId="521" dataCellStyle="표준 2"/>
    <tableColumn id="7" xr3:uid="{00000000-0010-0000-0700-000007000000}" name="Оптовая цена KRW                   за 1шт" dataDxfId="520" dataCellStyle="표준 2">
      <calculatedColumnFormula>Таблица610[[#This Row],[Розничная цена KRW]]*Таблица610[[#This Row],[Коэфициент стоимости]]</calculatedColumnFormula>
    </tableColumn>
    <tableColumn id="13" xr3:uid="{00000000-0010-0000-0700-00000D000000}" name="Оптовая цена USD            за 1шт" dataDxfId="519">
      <calculatedColumnFormula>IF($I$1="","Введите курс",Таблица610[[#This Row],[Оптовая цена KRW                   за 1шт]]/$I$1)</calculatedColumnFormula>
    </tableColumn>
    <tableColumn id="8" xr3:uid="{00000000-0010-0000-0700-000008000000}" name="Заказ коробок " dataDxfId="518" dataCellStyle="쉼표 [0] 2"/>
    <tableColumn id="9" xr3:uid="{00000000-0010-0000-0700-000009000000}" name="Общее кол-во шт" dataDxfId="517" dataCellStyle="쉼표 [0] 2">
      <calculatedColumnFormula>Таблица610[[#This Row],[Заказ коробок ]]*Таблица610[[#This Row],[Кол-во шт в коробке]]</calculatedColumnFormula>
    </tableColumn>
    <tableColumn id="10" xr3:uid="{00000000-0010-0000-0700-00000A000000}" name="Общая сумма KRW" dataDxfId="516" dataCellStyle="쉼표 [0] 2">
      <calculatedColumnFormula>Таблица610[[#This Row],[Общее кол-во шт]]*Таблица610[[#This Row],[Оптовая цена KRW                   за 1шт]]</calculatedColumnFormula>
    </tableColumn>
    <tableColumn id="14" xr3:uid="{00000000-0010-0000-0700-00000E000000}" name="Общая сумма USD" dataDxfId="515">
      <calculatedColumnFormula>IFERROR(Таблица610[[#This Row],[Общее кол-во шт]]*Таблица610[[#This Row],[Оптовая цена USD            за 1шт]],"")</calculatedColumnFormula>
    </tableColumn>
    <tableColumn id="11" xr3:uid="{00000000-0010-0000-0700-00000B000000}" name="Примечание " dataDxfId="514" dataCellStyle="표준 2"/>
  </tableColumns>
  <tableStyleInfo name="Стиль таблицы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Таблица611" displayName="Таблица611" ref="A2:N863" totalsRowShown="0" headerRowBorderDxfId="495" tableBorderDxfId="494" totalsRowBorderDxfId="493">
  <autoFilter ref="A2:N863" xr:uid="{00000000-0009-0000-0100-00000A000000}"/>
  <tableColumns count="14">
    <tableColumn id="1" xr3:uid="{00000000-0010-0000-0800-000001000000}" name="Артикул" dataDxfId="492" dataCellStyle="표준 2"/>
    <tableColumn id="2" xr3:uid="{00000000-0010-0000-0800-000002000000}" name="ERP CODE" dataDxfId="491" dataCellStyle="표준 2"/>
    <tableColumn id="3" xr3:uid="{00000000-0010-0000-0800-000003000000}" name="ITEM" dataDxfId="490" dataCellStyle="표준 2"/>
    <tableColumn id="4" xr3:uid="{00000000-0010-0000-0800-000004000000}" name="Наименование (АНГЛ)" dataDxfId="489" dataCellStyle="표준 2"/>
    <tableColumn id="5" xr3:uid="{00000000-0010-0000-0800-000005000000}" name="Розничная цена KRW" dataDxfId="488"/>
    <tableColumn id="12" xr3:uid="{00000000-0010-0000-0800-00000C000000}" name="Коэфициент стоимости" dataDxfId="487"/>
    <tableColumn id="6" xr3:uid="{00000000-0010-0000-0800-000006000000}" name="Кол-во шт в коробке" dataDxfId="486" dataCellStyle="표준 2"/>
    <tableColumn id="7" xr3:uid="{00000000-0010-0000-0800-000007000000}" name="Оптовая цена KRW                   за 1шт" dataDxfId="485" dataCellStyle="표준 2">
      <calculatedColumnFormula>Таблица611[[#This Row],[Розничная цена KRW]]*Таблица611[[#This Row],[Коэфициент стоимости]]</calculatedColumnFormula>
    </tableColumn>
    <tableColumn id="13" xr3:uid="{00000000-0010-0000-0800-00000D000000}" name="Оптовая цена USD            за 1шт" dataDxfId="484">
      <calculatedColumnFormula>IF($H$1="","Введите курс",Таблица611[[#This Row],[Оптовая цена KRW                   за 1шт]]/$H$1)</calculatedColumnFormula>
    </tableColumn>
    <tableColumn id="8" xr3:uid="{00000000-0010-0000-0800-000008000000}" name="Заказ коробок " dataDxfId="483" dataCellStyle="쉼표 [0] 2"/>
    <tableColumn id="9" xr3:uid="{00000000-0010-0000-0800-000009000000}" name="Общее кол-во шт" dataDxfId="482" dataCellStyle="쉼표 [0] 2">
      <calculatedColumnFormula>Таблица611[[#This Row],[Заказ коробок ]]*Таблица611[[#This Row],[Кол-во шт в коробке]]</calculatedColumnFormula>
    </tableColumn>
    <tableColumn id="10" xr3:uid="{00000000-0010-0000-0800-00000A000000}" name="Общая сумма KRW" dataDxfId="481" dataCellStyle="쉼표 [0] 2">
      <calculatedColumnFormula>Таблица611[[#This Row],[Общее кол-во шт]]*Таблица611[[#This Row],[Оптовая цена KRW                   за 1шт]]</calculatedColumnFormula>
    </tableColumn>
    <tableColumn id="14" xr3:uid="{00000000-0010-0000-0800-00000E000000}" name="Общая сумма USD" dataDxfId="480">
      <calculatedColumnFormula>IFERROR(Таблица611[[#This Row],[Общее кол-во шт]]*Таблица611[[#This Row],[Оптовая цена USD            за 1шт]],"")</calculatedColumnFormula>
    </tableColumn>
    <tableColumn id="11" xr3:uid="{00000000-0010-0000-0800-00000B000000}" name="Примечание " dataDxfId="479" dataCellStyle="표준 2"/>
  </tableColumns>
  <tableStyleInfo name="Стиль таблицы 1"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10.bin"/><Relationship Id="rId1" Type="http://schemas.openxmlformats.org/officeDocument/2006/relationships/hyperlink" Target="https://finance.naver.com/marketindex/exchangeDetail.nhn?marketindexCd=FX_USDKRW"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11.bin"/><Relationship Id="rId1" Type="http://schemas.openxmlformats.org/officeDocument/2006/relationships/hyperlink" Target="https://finance.naver.com/marketindex/exchangeDetail.nhn?marketindexCd=FX_USDKRW" TargetMode="External"/></Relationships>
</file>

<file path=xl/worksheets/_rels/sheet1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12.bin"/><Relationship Id="rId1" Type="http://schemas.openxmlformats.org/officeDocument/2006/relationships/hyperlink" Target="https://finance.naver.com/marketindex/exchangeDetail.nhn?marketindexCd=FX_USDKRW" TargetMode="External"/></Relationships>
</file>

<file path=xl/worksheets/_rels/sheet1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13.bin"/><Relationship Id="rId1" Type="http://schemas.openxmlformats.org/officeDocument/2006/relationships/hyperlink" Target="https://finance.naver.com/marketindex/exchangeDetail.nhn?marketindexCd=FX_USDKRW" TargetMode="External"/></Relationships>
</file>

<file path=xl/worksheets/_rels/sheet1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hyperlink" Target="https://finance.naver.com/marketindex/exchangeDetail.nhn?marketindexCd=FX_USDKRW"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finance.naver.com/marketindex/exchangeDetail.nhn?marketindexCd=FX_USDKRW" TargetMode="External"/></Relationships>
</file>

<file path=xl/worksheets/_rels/sheet1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printerSettings" Target="../printerSettings/printerSettings16.bin"/><Relationship Id="rId1" Type="http://schemas.openxmlformats.org/officeDocument/2006/relationships/hyperlink" Target="https://finance.naver.com/marketindex/exchangeDetail.nhn?marketindexCd=FX_USDKRW" TargetMode="External"/></Relationships>
</file>

<file path=xl/worksheets/_rels/sheet1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printerSettings" Target="../printerSettings/printerSettings17.bin"/><Relationship Id="rId1" Type="http://schemas.openxmlformats.org/officeDocument/2006/relationships/hyperlink" Target="https://finance.naver.com/marketindex/exchangeDetail.nhn?marketindexCd=FX_USDKRW" TargetMode="External"/></Relationships>
</file>

<file path=xl/worksheets/_rels/sheet1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printerSettings" Target="../printerSettings/printerSettings18.bin"/><Relationship Id="rId1" Type="http://schemas.openxmlformats.org/officeDocument/2006/relationships/hyperlink" Target="https://finance.naver.com/marketindex/exchangeDetail.nhn?marketindexCd=FX_USDKRW" TargetMode="External"/></Relationships>
</file>

<file path=xl/worksheets/_rels/sheet1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printerSettings" Target="../printerSettings/printerSettings19.bin"/><Relationship Id="rId1" Type="http://schemas.openxmlformats.org/officeDocument/2006/relationships/hyperlink" Target="https://finance.naver.com/marketindex/exchangeDetail.nhn?marketindexCd=FX_USDKRW"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2.bin"/><Relationship Id="rId1" Type="http://schemas.openxmlformats.org/officeDocument/2006/relationships/hyperlink" Target="https://finance.naver.com/marketindex/exchangeDetail.nhn?marketindexCd=FX_USDKRW" TargetMode="External"/></Relationships>
</file>

<file path=xl/worksheets/_rels/sheet2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20.bin"/><Relationship Id="rId1" Type="http://schemas.openxmlformats.org/officeDocument/2006/relationships/hyperlink" Target="https://finance.naver.com/marketindex/exchangeDetail.nhn?marketindexCd=FX_USDKRW" TargetMode="External"/></Relationships>
</file>

<file path=xl/worksheets/_rels/sheet2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printerSettings" Target="../printerSettings/printerSettings21.bin"/><Relationship Id="rId1" Type="http://schemas.openxmlformats.org/officeDocument/2006/relationships/hyperlink" Target="https://finance.naver.com/marketindex/exchangeDetail.nhn?marketindexCd=FX_USDKRW" TargetMode="External"/></Relationships>
</file>

<file path=xl/worksheets/_rels/sheet2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22.bin"/><Relationship Id="rId1" Type="http://schemas.openxmlformats.org/officeDocument/2006/relationships/hyperlink" Target="https://finance.naver.com/marketindex/exchangeDetail.nhn?marketindexCd=FX_USDKRW" TargetMode="External"/></Relationships>
</file>

<file path=xl/worksheets/_rels/sheet2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printerSettings" Target="../printerSettings/printerSettings23.bin"/><Relationship Id="rId1" Type="http://schemas.openxmlformats.org/officeDocument/2006/relationships/hyperlink" Target="https://finance.naver.com/marketindex/exchangeDetail.nhn?marketindexCd=FX_USDKRW"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finance.naver.com/marketindex/exchangeDetail.nhn?marketindexCd=FX_USDKRW" TargetMode="External"/></Relationships>
</file>

<file path=xl/worksheets/_rels/sheet25.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printerSettings" Target="../printerSettings/printerSettings25.bin"/><Relationship Id="rId1" Type="http://schemas.openxmlformats.org/officeDocument/2006/relationships/hyperlink" Target="https://finance.naver.com/marketindex/exchangeDetail.nhn?marketindexCd=FX_USDKRW"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3.bin"/><Relationship Id="rId1" Type="http://schemas.openxmlformats.org/officeDocument/2006/relationships/hyperlink" Target="https://finance.naver.com/marketindex/exchangeDetail.nhn?marketindexCd=FX_USDKRW"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4.bin"/><Relationship Id="rId1" Type="http://schemas.openxmlformats.org/officeDocument/2006/relationships/hyperlink" Target="https://finance.naver.com/marketindex/exchangeDetail.nhn?marketindexCd=FX_USDKRW"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5.bin"/><Relationship Id="rId1" Type="http://schemas.openxmlformats.org/officeDocument/2006/relationships/hyperlink" Target="https://finance.naver.com/marketindex/exchangeDetail.nhn?marketindexCd=FX_USDKRW"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6.bin"/><Relationship Id="rId1" Type="http://schemas.openxmlformats.org/officeDocument/2006/relationships/hyperlink" Target="https://finance.naver.com/marketindex/exchangeDetail.nhn?marketindexCd=FX_USDKRW"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7.bin"/><Relationship Id="rId1" Type="http://schemas.openxmlformats.org/officeDocument/2006/relationships/hyperlink" Target="https://finance.naver.com/marketindex/exchangeDetail.nhn?marketindexCd=FX_USDKRW"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finance.naver.com/marketindex/exchangeDetail.nhn?marketindexCd=FX_USDKRW" TargetMode="External"/></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9.bin"/><Relationship Id="rId1" Type="http://schemas.openxmlformats.org/officeDocument/2006/relationships/hyperlink" Target="https://finance.naver.com/marketindex/exchangeDetail.nhn?marketindexCd=FX_USDKR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8"/>
  <sheetViews>
    <sheetView tabSelected="1" zoomScaleNormal="100" workbookViewId="0">
      <selection activeCell="G2" sqref="G2"/>
    </sheetView>
  </sheetViews>
  <sheetFormatPr defaultRowHeight="15"/>
  <cols>
    <col min="1" max="1" width="3.28515625" bestFit="1" customWidth="1"/>
    <col min="2" max="2" width="34.42578125" bestFit="1" customWidth="1"/>
    <col min="3" max="3" width="16.7109375" bestFit="1" customWidth="1"/>
    <col min="4" max="4" width="21.5703125" bestFit="1" customWidth="1"/>
    <col min="5" max="6" width="20.7109375" customWidth="1"/>
    <col min="7" max="7" width="49.85546875" bestFit="1" customWidth="1"/>
  </cols>
  <sheetData>
    <row r="1" spans="1:7" s="1" customFormat="1" ht="64.150000000000006" customHeight="1">
      <c r="A1" s="481" t="s">
        <v>26187</v>
      </c>
      <c r="B1" s="482"/>
      <c r="C1" s="482"/>
      <c r="D1" s="482"/>
      <c r="E1" s="482"/>
      <c r="F1" s="482"/>
      <c r="G1" s="5"/>
    </row>
    <row r="2" spans="1:7" s="1" customFormat="1" ht="48" customHeight="1">
      <c r="A2" s="483" t="s">
        <v>5</v>
      </c>
      <c r="B2" s="483"/>
      <c r="C2" s="279">
        <f>SUM(Таблица2[[#All],[Столбец3]])</f>
        <v>0</v>
      </c>
      <c r="D2" s="280">
        <f>SUM(Таблица2[[#All],[Столбец4]])</f>
        <v>0</v>
      </c>
      <c r="E2" s="269">
        <f>SUM(Таблица2[[#All],[Столбец5]])</f>
        <v>0</v>
      </c>
      <c r="F2" s="270">
        <f>SUM(Таблица2[[#All],[Столбец6]])</f>
        <v>0</v>
      </c>
    </row>
    <row r="3" spans="1:7" s="1" customFormat="1" ht="31.9" customHeight="1">
      <c r="A3" s="4" t="s">
        <v>0</v>
      </c>
      <c r="B3" s="4" t="s">
        <v>1</v>
      </c>
      <c r="C3" s="219" t="s">
        <v>2</v>
      </c>
      <c r="D3" s="272" t="s">
        <v>17637</v>
      </c>
      <c r="E3" s="219" t="s">
        <v>4</v>
      </c>
      <c r="F3" s="219" t="s">
        <v>3</v>
      </c>
    </row>
    <row r="4" spans="1:7" s="2" customFormat="1" ht="24" customHeight="1">
      <c r="A4" s="6">
        <v>1</v>
      </c>
      <c r="B4" s="271" t="s">
        <v>17</v>
      </c>
      <c r="C4" s="268">
        <f>AHC!J1</f>
        <v>0</v>
      </c>
      <c r="D4" s="268">
        <f>AHC!K1</f>
        <v>0</v>
      </c>
      <c r="E4" s="293">
        <f>AHC!L1</f>
        <v>0</v>
      </c>
      <c r="F4" s="220">
        <f>AHC!M1</f>
        <v>0</v>
      </c>
    </row>
    <row r="5" spans="1:7" s="2" customFormat="1" ht="24" customHeight="1">
      <c r="A5" s="6">
        <v>2</v>
      </c>
      <c r="B5" s="271" t="s">
        <v>88</v>
      </c>
      <c r="C5" s="268">
        <f>'A''PIEU'!J1</f>
        <v>0</v>
      </c>
      <c r="D5" s="268">
        <f>'A''PIEU'!K1</f>
        <v>0</v>
      </c>
      <c r="E5" s="293">
        <f>'A''PIEU'!L1</f>
        <v>0</v>
      </c>
      <c r="F5" s="220">
        <f>'A''PIEU'!M1</f>
        <v>0</v>
      </c>
      <c r="G5" s="3"/>
    </row>
    <row r="6" spans="1:7" ht="24" customHeight="1">
      <c r="A6" s="6">
        <v>3</v>
      </c>
      <c r="B6" s="271" t="s">
        <v>1567</v>
      </c>
      <c r="C6" s="268">
        <f>BUENO!I1</f>
        <v>0</v>
      </c>
      <c r="D6" s="268">
        <f>BUENO!J1</f>
        <v>0</v>
      </c>
      <c r="E6" s="293">
        <f>BUENO!K1</f>
        <v>0</v>
      </c>
      <c r="F6" s="220">
        <f>BUENO!L1</f>
        <v>0</v>
      </c>
      <c r="G6" s="413" t="str">
        <f>IF(Таблица2[[#This Row],[Столбец6]]&lt;10000,"Минимальная сумма заказа по бренду BUENO 10 000","")</f>
        <v>Минимальная сумма заказа по бренду BUENO 10 000</v>
      </c>
    </row>
    <row r="7" spans="1:7" ht="24" customHeight="1">
      <c r="A7" s="6">
        <v>4</v>
      </c>
      <c r="B7" s="271" t="s">
        <v>1633</v>
      </c>
      <c r="C7" s="278">
        <f>COSRX!K1</f>
        <v>0</v>
      </c>
      <c r="D7" s="278">
        <f>COSRX!L1</f>
        <v>0</v>
      </c>
      <c r="E7" s="294">
        <f>COSRX!M1</f>
        <v>0</v>
      </c>
      <c r="F7" s="267">
        <f>COSRX!N1</f>
        <v>0</v>
      </c>
      <c r="G7" s="413"/>
    </row>
    <row r="8" spans="1:7" ht="24" customHeight="1">
      <c r="A8" s="6">
        <v>5</v>
      </c>
      <c r="B8" s="271" t="s">
        <v>32958</v>
      </c>
      <c r="C8" s="278">
        <f>DR.JART!J1</f>
        <v>0</v>
      </c>
      <c r="D8" s="278">
        <f>DR.JART!K1</f>
        <v>0</v>
      </c>
      <c r="E8" s="294">
        <f>DR.JART!L1</f>
        <v>0</v>
      </c>
      <c r="F8" s="267">
        <f>DR.JART!M1</f>
        <v>0</v>
      </c>
      <c r="G8" s="413"/>
    </row>
    <row r="9" spans="1:7" ht="24" customHeight="1">
      <c r="A9" s="6">
        <v>6</v>
      </c>
      <c r="B9" s="271" t="s">
        <v>2001</v>
      </c>
      <c r="C9" s="278">
        <f>ENOUGH!K1</f>
        <v>0</v>
      </c>
      <c r="D9" s="278">
        <f>ENOUGH!L1</f>
        <v>0</v>
      </c>
      <c r="E9" s="294">
        <f>ENOUGH!M1</f>
        <v>0</v>
      </c>
      <c r="F9" s="267">
        <f>ENOUGH!N1</f>
        <v>0</v>
      </c>
      <c r="G9" s="413"/>
    </row>
    <row r="10" spans="1:7" ht="24" customHeight="1">
      <c r="A10" s="6">
        <v>7</v>
      </c>
      <c r="B10" s="271" t="s">
        <v>2517</v>
      </c>
      <c r="C10" s="278">
        <f>'ETUDE HOUSE'!J1</f>
        <v>0</v>
      </c>
      <c r="D10" s="278">
        <f>'ETUDE HOUSE'!K1</f>
        <v>0</v>
      </c>
      <c r="E10" s="294">
        <f>'ETUDE HOUSE'!L1</f>
        <v>0</v>
      </c>
      <c r="F10" s="267">
        <f>'ETUDE HOUSE'!M1</f>
        <v>0</v>
      </c>
      <c r="G10" s="413"/>
    </row>
    <row r="11" spans="1:7" ht="24" customHeight="1">
      <c r="A11" s="6">
        <v>8</v>
      </c>
      <c r="B11" s="271" t="s">
        <v>8101</v>
      </c>
      <c r="C11" s="278">
        <f>'FARM STAY'!K1</f>
        <v>0</v>
      </c>
      <c r="D11" s="278">
        <f>'FARM STAY'!L1</f>
        <v>0</v>
      </c>
      <c r="E11" s="294">
        <f>'FARM STAY'!M1</f>
        <v>0</v>
      </c>
      <c r="F11" s="267">
        <f>'FARM STAY'!N1</f>
        <v>0</v>
      </c>
      <c r="G11" s="413"/>
    </row>
    <row r="12" spans="1:7" ht="24" customHeight="1">
      <c r="A12" s="6">
        <v>9</v>
      </c>
      <c r="B12" s="271" t="s">
        <v>9531</v>
      </c>
      <c r="C12" s="278">
        <f>'HOLIKA HOLIKA'!J1</f>
        <v>0</v>
      </c>
      <c r="D12" s="278">
        <f>'HOLIKA HOLIKA'!K1</f>
        <v>0</v>
      </c>
      <c r="E12" s="294">
        <f>'HOLIKA HOLIKA'!L1</f>
        <v>0</v>
      </c>
      <c r="F12" s="267">
        <f>'HOLIKA HOLIKA'!M1</f>
        <v>0</v>
      </c>
      <c r="G12" s="413"/>
    </row>
    <row r="13" spans="1:7" ht="24" customHeight="1">
      <c r="A13" s="6">
        <v>10</v>
      </c>
      <c r="B13" s="271" t="s">
        <v>12134</v>
      </c>
      <c r="C13" s="278">
        <f>INNISFREE!J1</f>
        <v>0</v>
      </c>
      <c r="D13" s="278">
        <f>INNISFREE!K1</f>
        <v>0</v>
      </c>
      <c r="E13" s="294">
        <f>INNISFREE!L1</f>
        <v>0</v>
      </c>
      <c r="F13" s="267">
        <f>INNISFREE!M1</f>
        <v>0</v>
      </c>
      <c r="G13" s="413"/>
    </row>
    <row r="14" spans="1:7" ht="24" customHeight="1">
      <c r="A14" s="6">
        <v>11</v>
      </c>
      <c r="B14" s="271" t="s">
        <v>14282</v>
      </c>
      <c r="C14" s="278">
        <f>'ITS SKIN'!K1</f>
        <v>0</v>
      </c>
      <c r="D14" s="278">
        <f>'ITS SKIN'!L1</f>
        <v>0</v>
      </c>
      <c r="E14" s="294">
        <f>'ITS SKIN'!M1</f>
        <v>0</v>
      </c>
      <c r="F14" s="267">
        <f>'ITS SKIN'!N1</f>
        <v>0</v>
      </c>
      <c r="G14" s="413"/>
    </row>
    <row r="15" spans="1:7" ht="24" customHeight="1">
      <c r="A15" s="6">
        <v>12</v>
      </c>
      <c r="B15" s="271" t="s">
        <v>16267</v>
      </c>
      <c r="C15" s="278">
        <f>'JM SOLUTION'!J1</f>
        <v>0</v>
      </c>
      <c r="D15" s="278">
        <f>'JM SOLUTION'!K1</f>
        <v>0</v>
      </c>
      <c r="E15" s="294">
        <f>'JM SOLUTION'!L1</f>
        <v>0</v>
      </c>
      <c r="F15" s="267">
        <f>'JM SOLUTION'!M1</f>
        <v>0</v>
      </c>
      <c r="G15" s="413"/>
    </row>
    <row r="16" spans="1:7" ht="24" customHeight="1">
      <c r="A16" s="6">
        <v>13</v>
      </c>
      <c r="B16" s="271" t="s">
        <v>26042</v>
      </c>
      <c r="C16" s="278">
        <f>MASIL!K1</f>
        <v>0</v>
      </c>
      <c r="D16" s="278">
        <f>MASIL!L1</f>
        <v>0</v>
      </c>
      <c r="E16" s="294">
        <f>MASIL!M1</f>
        <v>0</v>
      </c>
      <c r="F16" s="267">
        <f>MASIL!N1</f>
        <v>0</v>
      </c>
      <c r="G16" s="413"/>
    </row>
    <row r="17" spans="1:7" ht="24" customHeight="1">
      <c r="A17" s="6">
        <v>14</v>
      </c>
      <c r="B17" s="271" t="s">
        <v>17638</v>
      </c>
      <c r="C17" s="278">
        <f>MISSHA!K1</f>
        <v>0</v>
      </c>
      <c r="D17" s="278">
        <f>MISSHA!L1</f>
        <v>0</v>
      </c>
      <c r="E17" s="294">
        <f>MISSHA!M1</f>
        <v>0</v>
      </c>
      <c r="F17" s="267">
        <f>MISSHA!N1</f>
        <v>0</v>
      </c>
      <c r="G17" s="413"/>
    </row>
    <row r="18" spans="1:7" ht="24" customHeight="1">
      <c r="A18" s="6">
        <v>15</v>
      </c>
      <c r="B18" s="271" t="s">
        <v>25614</v>
      </c>
      <c r="C18" s="278">
        <f>'MEDI-PEEL'!K1</f>
        <v>0</v>
      </c>
      <c r="D18" s="278">
        <f>'MEDI-PEEL'!L1</f>
        <v>0</v>
      </c>
      <c r="E18" s="294">
        <f>'MEDI-PEEL'!M1</f>
        <v>0</v>
      </c>
      <c r="F18" s="267">
        <f>'MEDI-PEEL'!N1</f>
        <v>0</v>
      </c>
      <c r="G18" s="413"/>
    </row>
    <row r="19" spans="1:7" ht="24" customHeight="1">
      <c r="A19" s="6">
        <v>16</v>
      </c>
      <c r="B19" s="271" t="s">
        <v>18495</v>
      </c>
      <c r="C19" s="278">
        <f>'NATURE REPUBLIC'!J1</f>
        <v>0</v>
      </c>
      <c r="D19" s="278">
        <f>'NATURE REPUBLIC'!K1</f>
        <v>0</v>
      </c>
      <c r="E19" s="294">
        <f>'NATURE REPUBLIC'!L1</f>
        <v>0</v>
      </c>
      <c r="F19" s="267">
        <f>'NATURE REPUBLIC'!M1</f>
        <v>0</v>
      </c>
      <c r="G19" s="413"/>
    </row>
    <row r="20" spans="1:7" ht="24" customHeight="1">
      <c r="A20" s="6">
        <v>17</v>
      </c>
      <c r="B20" s="271" t="s">
        <v>18944</v>
      </c>
      <c r="C20" s="278">
        <f>PURITO!K1</f>
        <v>0</v>
      </c>
      <c r="D20" s="278">
        <f>PURITO!L1</f>
        <v>0</v>
      </c>
      <c r="E20" s="294">
        <f>PURITO!M1</f>
        <v>0</v>
      </c>
      <c r="F20" s="267">
        <f>PURITO!N1</f>
        <v>0</v>
      </c>
      <c r="G20" s="413"/>
    </row>
    <row r="21" spans="1:7" ht="24" customHeight="1">
      <c r="A21" s="6">
        <v>18</v>
      </c>
      <c r="B21" s="271" t="s">
        <v>19143</v>
      </c>
      <c r="C21" s="278">
        <f>'PYUNKANG YUL'!I1</f>
        <v>0</v>
      </c>
      <c r="D21" s="278">
        <f>'PYUNKANG YUL'!J1</f>
        <v>0</v>
      </c>
      <c r="E21" s="294">
        <f>'PYUNKANG YUL'!K1</f>
        <v>0</v>
      </c>
      <c r="F21" s="267">
        <f>'PYUNKANG YUL'!L1</f>
        <v>0</v>
      </c>
      <c r="G21" s="413"/>
    </row>
    <row r="22" spans="1:7" ht="24" customHeight="1">
      <c r="A22" s="6">
        <v>19</v>
      </c>
      <c r="B22" s="271" t="s">
        <v>7</v>
      </c>
      <c r="C22" s="278">
        <f>SNP!J1</f>
        <v>0</v>
      </c>
      <c r="D22" s="278">
        <f>SNP!K1</f>
        <v>0</v>
      </c>
      <c r="E22" s="294">
        <f>SNP!L1</f>
        <v>0</v>
      </c>
      <c r="F22" s="267">
        <f>SNP!M1</f>
        <v>0</v>
      </c>
      <c r="G22" s="413"/>
    </row>
    <row r="23" spans="1:7" ht="24" customHeight="1">
      <c r="A23" s="6">
        <v>20</v>
      </c>
      <c r="B23" s="271" t="s">
        <v>25487</v>
      </c>
      <c r="C23" s="278">
        <f>'SOME BY MI'!K1</f>
        <v>0</v>
      </c>
      <c r="D23" s="278">
        <f>'SOME BY MI'!L1</f>
        <v>0</v>
      </c>
      <c r="E23" s="294">
        <f>'SOME BY MI'!M1</f>
        <v>0</v>
      </c>
      <c r="F23" s="267">
        <f>'SOME BY MI'!N1</f>
        <v>0</v>
      </c>
      <c r="G23" s="413"/>
    </row>
    <row r="24" spans="1:7" ht="24" customHeight="1">
      <c r="A24" s="6">
        <v>21</v>
      </c>
      <c r="B24" s="271" t="s">
        <v>29520</v>
      </c>
      <c r="C24" s="278">
        <f>SKIN1004!J1</f>
        <v>0</v>
      </c>
      <c r="D24" s="278">
        <f>SKIN1004!K1</f>
        <v>0</v>
      </c>
      <c r="E24" s="294">
        <f>SKIN1004!L1</f>
        <v>0</v>
      </c>
      <c r="F24" s="267">
        <f>SKIN1004!M1</f>
        <v>0</v>
      </c>
      <c r="G24" s="413" t="str">
        <f>IF(Таблица2[[#This Row],[Столбец6]]&lt;5000,"Минимальная сумма заказа по бренду SKIN1004 5 000","")</f>
        <v>Минимальная сумма заказа по бренду SKIN1004 5 000</v>
      </c>
    </row>
    <row r="25" spans="1:7" ht="24" customHeight="1">
      <c r="A25" s="6">
        <v>22</v>
      </c>
      <c r="B25" s="271" t="s">
        <v>19622</v>
      </c>
      <c r="C25" s="278">
        <f>'THE FACE SHOP'!J1</f>
        <v>0</v>
      </c>
      <c r="D25" s="278">
        <f>'THE FACE SHOP'!K1</f>
        <v>0</v>
      </c>
      <c r="E25" s="294">
        <f>'THE FACE SHOP'!L1</f>
        <v>0</v>
      </c>
      <c r="F25" s="267">
        <f>'THE FACE SHOP'!M1</f>
        <v>0</v>
      </c>
    </row>
    <row r="26" spans="1:7" ht="24" customHeight="1">
      <c r="A26" s="6">
        <v>23</v>
      </c>
      <c r="B26" s="271" t="s">
        <v>21999</v>
      </c>
      <c r="C26" s="278">
        <f>'THE SAEM'!J1</f>
        <v>0</v>
      </c>
      <c r="D26" s="278">
        <f>'THE SAEM'!K1</f>
        <v>0</v>
      </c>
      <c r="E26" s="294">
        <f>'THE SAEM'!L1</f>
        <v>0</v>
      </c>
      <c r="F26" s="267">
        <f>'THE SAEM'!M1</f>
        <v>0</v>
      </c>
    </row>
    <row r="27" spans="1:7">
      <c r="A27" s="6">
        <v>24</v>
      </c>
      <c r="B27" s="271" t="s">
        <v>23945</v>
      </c>
      <c r="C27" s="278">
        <f>'TONY MOLY'!J1</f>
        <v>0</v>
      </c>
      <c r="D27" s="278">
        <f>'TONY MOLY'!K1</f>
        <v>0</v>
      </c>
      <c r="E27" s="294">
        <f>'TONY MOLY'!L1</f>
        <v>0</v>
      </c>
      <c r="F27" s="267">
        <f>'TONY MOLY'!M1</f>
        <v>0</v>
      </c>
    </row>
    <row r="28" spans="1:7">
      <c r="G28" s="425"/>
    </row>
  </sheetData>
  <sheetProtection algorithmName="SHA-512" hashValue="tgfD45L4MwGcmXyUqg9vNJOU/FT8JfOHFzgRZP4PwgqX2Grz7+SC+R6d0EFMqYmHyYv6dgCRbTA85oAP3Ekf7g==" saltValue="q+cJGZp1aycPWXYSOZrdaw==" spinCount="100000" sheet="1" autoFilter="0" pivotTables="0"/>
  <mergeCells count="2">
    <mergeCell ref="A1:F1"/>
    <mergeCell ref="A2:B2"/>
  </mergeCells>
  <hyperlinks>
    <hyperlink ref="B4" location="AHC!J3" display="AHC" xr:uid="{00000000-0004-0000-0000-000000000000}"/>
    <hyperlink ref="B5" location="'A''PIEU'!A1" display="A'PIEU" xr:uid="{00000000-0004-0000-0000-000001000000}"/>
    <hyperlink ref="B6" location="BUENO!A1" display="BUENO" xr:uid="{00000000-0004-0000-0000-000002000000}"/>
    <hyperlink ref="B7" location="COSRX!A1" display="COSRX" xr:uid="{00000000-0004-0000-0000-000003000000}"/>
    <hyperlink ref="B8" location="DR.JART!A1" display="DR.JART" xr:uid="{00000000-0004-0000-0000-000004000000}"/>
    <hyperlink ref="B9" location="ENOUGH!A1" display="ENOUGH" xr:uid="{00000000-0004-0000-0000-000005000000}"/>
    <hyperlink ref="B10" location="'ETUDE HOUSE'!A1" display="ETUDE HOUSE" xr:uid="{00000000-0004-0000-0000-000006000000}"/>
    <hyperlink ref="B11" location="'FARM STAY'!A1" display="FARM STAY" xr:uid="{00000000-0004-0000-0000-000007000000}"/>
    <hyperlink ref="B12" location="'HOLIKA HOLIKA'!A1" display="HOLIKA HOLIKA" xr:uid="{00000000-0004-0000-0000-000008000000}"/>
    <hyperlink ref="B13" location="INNISFREE!A1" display="INNISFREE" xr:uid="{00000000-0004-0000-0000-000009000000}"/>
    <hyperlink ref="B14" location="'ITS SKIN'!A1" display="ITS SKIN" xr:uid="{00000000-0004-0000-0000-00000A000000}"/>
    <hyperlink ref="B15" location="'JM SOLUTION'!A1" display="JM SOLUTION" xr:uid="{00000000-0004-0000-0000-00000B000000}"/>
    <hyperlink ref="B16" location="MASIL!A1" display="MASIL" xr:uid="{00000000-0004-0000-0000-00000C000000}"/>
    <hyperlink ref="B17" location="MISSHA!A1" display="MISSHA" xr:uid="{00000000-0004-0000-0000-00000D000000}"/>
    <hyperlink ref="B18" location="'MEDI-PEEL'!A1" display="MEDI-PEEL" xr:uid="{00000000-0004-0000-0000-00000E000000}"/>
    <hyperlink ref="B19" location="'NATURE REPUBLIC'!A1" display="NATURE REPUBLIC" xr:uid="{00000000-0004-0000-0000-00000F000000}"/>
    <hyperlink ref="B20" location="PURITO!A1" display="PURITO" xr:uid="{00000000-0004-0000-0000-000010000000}"/>
    <hyperlink ref="B21" location="'PYUNKANG YUL'!A1" display="PYUNKANG YUL" xr:uid="{00000000-0004-0000-0000-000011000000}"/>
    <hyperlink ref="B22" location="SNP!A1" display="SNP" xr:uid="{00000000-0004-0000-0000-000012000000}"/>
    <hyperlink ref="B23" location="'SOME BY MI'!A1" display="SOME BY MI" xr:uid="{00000000-0004-0000-0000-000013000000}"/>
    <hyperlink ref="B25" location="'THE FACE SHOP'!A1" display="THE FACE SHOP" xr:uid="{00000000-0004-0000-0000-000014000000}"/>
    <hyperlink ref="B26" location="'THE SAEM'!A1" display="THE SAEM" xr:uid="{00000000-0004-0000-0000-000015000000}"/>
    <hyperlink ref="B27" location="'TONY MOLY'!A1" display="TONY MOLY" xr:uid="{00000000-0004-0000-0000-000016000000}"/>
    <hyperlink ref="B24" location="SKIN1004!A1" display="SKIN1004" xr:uid="{2FB26200-DFEC-4C6F-BD9E-3333441951CF}"/>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S1564"/>
  <sheetViews>
    <sheetView zoomScale="85" zoomScaleNormal="85" zoomScaleSheetLayoutView="75" workbookViewId="0">
      <pane ySplit="2" topLeftCell="A3" activePane="bottomLeft" state="frozen"/>
      <selection pane="bottomLeft" activeCell="J3" sqref="J3"/>
    </sheetView>
  </sheetViews>
  <sheetFormatPr defaultColWidth="9" defaultRowHeight="22.5" customHeight="1"/>
  <cols>
    <col min="1" max="1" width="13.7109375" style="58" customWidth="1"/>
    <col min="2" max="2" width="15.7109375" style="59" customWidth="1"/>
    <col min="3" max="3" width="67.7109375" style="60" hidden="1" customWidth="1"/>
    <col min="4" max="4" width="70.7109375" style="61" customWidth="1"/>
    <col min="5" max="5" width="15.28515625" style="107" customWidth="1"/>
    <col min="6" max="6" width="13.42578125" style="108" customWidth="1"/>
    <col min="7" max="7" width="14.140625" style="109" customWidth="1"/>
    <col min="8" max="8" width="14.7109375" style="110" customWidth="1"/>
    <col min="9" max="9" width="14.7109375" style="111" customWidth="1"/>
    <col min="10" max="10" width="16.28515625" style="67" customWidth="1"/>
    <col min="11" max="11" width="16.42578125" style="113" customWidth="1"/>
    <col min="12" max="13" width="19.7109375" style="114" customWidth="1"/>
    <col min="14" max="14" width="30.7109375" style="61" customWidth="1"/>
    <col min="15" max="15" width="11.140625" style="97" customWidth="1"/>
    <col min="16" max="16384" width="9" style="97"/>
  </cols>
  <sheetData>
    <row r="1" spans="1:19" s="77" customFormat="1" ht="64.150000000000006" customHeight="1">
      <c r="A1" s="491" t="s">
        <v>9531</v>
      </c>
      <c r="B1" s="484"/>
      <c r="C1" s="484"/>
      <c r="D1" s="484"/>
      <c r="E1" s="489" t="s">
        <v>26194</v>
      </c>
      <c r="F1" s="490"/>
      <c r="G1" s="295" t="s">
        <v>26193</v>
      </c>
      <c r="H1" s="9"/>
      <c r="I1" s="71" t="s">
        <v>5</v>
      </c>
      <c r="J1" s="72">
        <f>SUM(J3:J1061)</f>
        <v>0</v>
      </c>
      <c r="K1" s="73">
        <f>SUM(K3:K1061)</f>
        <v>0</v>
      </c>
      <c r="L1" s="74">
        <f>SUM(L3:L1061)</f>
        <v>0</v>
      </c>
      <c r="M1" s="75">
        <f>SUM(M3:M1061)</f>
        <v>0</v>
      </c>
      <c r="N1" s="273" t="s">
        <v>26186</v>
      </c>
      <c r="O1" s="76"/>
      <c r="P1" s="76"/>
      <c r="Q1" s="76"/>
      <c r="R1" s="76"/>
      <c r="S1" s="76"/>
    </row>
    <row r="2" spans="1:19" s="87" customFormat="1" ht="50.1" customHeight="1">
      <c r="A2" s="17" t="s">
        <v>8</v>
      </c>
      <c r="B2" s="18" t="s">
        <v>9</v>
      </c>
      <c r="C2" s="19" t="s">
        <v>10</v>
      </c>
      <c r="D2" s="20" t="s">
        <v>11</v>
      </c>
      <c r="E2" s="80" t="s">
        <v>18</v>
      </c>
      <c r="F2" s="81" t="s">
        <v>19</v>
      </c>
      <c r="G2" s="82" t="s">
        <v>6</v>
      </c>
      <c r="H2" s="24" t="s">
        <v>33138</v>
      </c>
      <c r="I2" s="25" t="s">
        <v>33137</v>
      </c>
      <c r="J2" s="26" t="s">
        <v>20</v>
      </c>
      <c r="K2" s="85" t="s">
        <v>12</v>
      </c>
      <c r="L2" s="86" t="s">
        <v>21</v>
      </c>
      <c r="M2" s="86" t="s">
        <v>22</v>
      </c>
      <c r="N2" s="29" t="s">
        <v>23</v>
      </c>
    </row>
    <row r="3" spans="1:19" s="87" customFormat="1" ht="24" customHeight="1">
      <c r="A3" s="44" t="s">
        <v>9532</v>
      </c>
      <c r="B3" s="45">
        <v>8806334380328</v>
      </c>
      <c r="C3" s="46" t="s">
        <v>9533</v>
      </c>
      <c r="D3" s="47" t="s">
        <v>9534</v>
      </c>
      <c r="E3" s="115"/>
      <c r="F3" s="188">
        <v>0.51</v>
      </c>
      <c r="G3" s="116"/>
      <c r="H3" s="115">
        <f>Таблица611[[#This Row],[Розничная цена KRW]]*Таблица611[[#This Row],[Коэфициент стоимости]]</f>
        <v>0</v>
      </c>
      <c r="I3" s="117" t="str">
        <f>IF($H$1="","Введите курс",Таблица611[[#This Row],[Оптовая цена KRW                   за 1шт]]/$H$1)</f>
        <v>Введите курс</v>
      </c>
      <c r="J3" s="53"/>
      <c r="K3" s="118">
        <f>Таблица611[[#This Row],[Заказ коробок ]]*Таблица611[[#This Row],[Кол-во шт в коробке]]</f>
        <v>0</v>
      </c>
      <c r="L3" s="115">
        <f>Таблица611[[#This Row],[Общее кол-во шт]]*Таблица611[[#This Row],[Оптовая цена KRW                   за 1шт]]</f>
        <v>0</v>
      </c>
      <c r="M3" s="119" t="str">
        <f>IFERROR(Таблица611[[#This Row],[Общее кол-во шт]]*Таблица611[[#This Row],[Оптовая цена USD            за 1шт]],"")</f>
        <v/>
      </c>
      <c r="N3" s="149" t="s">
        <v>1644</v>
      </c>
    </row>
    <row r="4" spans="1:19" s="87" customFormat="1" ht="24" customHeight="1">
      <c r="A4" s="44" t="s">
        <v>9535</v>
      </c>
      <c r="B4" s="45">
        <v>8806334380359</v>
      </c>
      <c r="C4" s="46" t="s">
        <v>9536</v>
      </c>
      <c r="D4" s="47" t="s">
        <v>9537</v>
      </c>
      <c r="E4" s="115"/>
      <c r="F4" s="188">
        <v>0.51</v>
      </c>
      <c r="G4" s="116"/>
      <c r="H4" s="115">
        <f>Таблица611[[#This Row],[Розничная цена KRW]]*Таблица611[[#This Row],[Коэфициент стоимости]]</f>
        <v>0</v>
      </c>
      <c r="I4" s="117" t="str">
        <f>IF($H$1="","Введите курс",Таблица611[[#This Row],[Оптовая цена KRW                   за 1шт]]/$H$1)</f>
        <v>Введите курс</v>
      </c>
      <c r="J4" s="53"/>
      <c r="K4" s="118">
        <f>Таблица611[[#This Row],[Заказ коробок ]]*Таблица611[[#This Row],[Кол-во шт в коробке]]</f>
        <v>0</v>
      </c>
      <c r="L4" s="115">
        <f>Таблица611[[#This Row],[Общее кол-во шт]]*Таблица611[[#This Row],[Оптовая цена KRW                   за 1шт]]</f>
        <v>0</v>
      </c>
      <c r="M4" s="119" t="str">
        <f>IFERROR(Таблица611[[#This Row],[Общее кол-во шт]]*Таблица611[[#This Row],[Оптовая цена USD            за 1шт]],"")</f>
        <v/>
      </c>
      <c r="N4" s="149" t="s">
        <v>1644</v>
      </c>
    </row>
    <row r="5" spans="1:19" s="87" customFormat="1" ht="24" customHeight="1">
      <c r="A5" s="44" t="s">
        <v>9538</v>
      </c>
      <c r="B5" s="45">
        <v>8806334380335</v>
      </c>
      <c r="C5" s="46" t="s">
        <v>9539</v>
      </c>
      <c r="D5" s="47" t="s">
        <v>9540</v>
      </c>
      <c r="E5" s="115"/>
      <c r="F5" s="188">
        <v>0.51</v>
      </c>
      <c r="G5" s="116"/>
      <c r="H5" s="115">
        <f>Таблица611[[#This Row],[Розничная цена KRW]]*Таблица611[[#This Row],[Коэфициент стоимости]]</f>
        <v>0</v>
      </c>
      <c r="I5" s="117" t="str">
        <f>IF($H$1="","Введите курс",Таблица611[[#This Row],[Оптовая цена KRW                   за 1шт]]/$H$1)</f>
        <v>Введите курс</v>
      </c>
      <c r="J5" s="53"/>
      <c r="K5" s="118">
        <f>Таблица611[[#This Row],[Заказ коробок ]]*Таблица611[[#This Row],[Кол-во шт в коробке]]</f>
        <v>0</v>
      </c>
      <c r="L5" s="115">
        <f>Таблица611[[#This Row],[Общее кол-во шт]]*Таблица611[[#This Row],[Оптовая цена KRW                   за 1шт]]</f>
        <v>0</v>
      </c>
      <c r="M5" s="119" t="str">
        <f>IFERROR(Таблица611[[#This Row],[Общее кол-во шт]]*Таблица611[[#This Row],[Оптовая цена USD            за 1шт]],"")</f>
        <v/>
      </c>
      <c r="N5" s="149" t="s">
        <v>1644</v>
      </c>
    </row>
    <row r="6" spans="1:19" s="87" customFormat="1" ht="24" customHeight="1">
      <c r="A6" s="44" t="s">
        <v>9541</v>
      </c>
      <c r="B6" s="45">
        <v>8806334380366</v>
      </c>
      <c r="C6" s="46" t="s">
        <v>9542</v>
      </c>
      <c r="D6" s="47" t="s">
        <v>9543</v>
      </c>
      <c r="E6" s="115"/>
      <c r="F6" s="188">
        <v>0.51</v>
      </c>
      <c r="G6" s="116"/>
      <c r="H6" s="115">
        <f>Таблица611[[#This Row],[Розничная цена KRW]]*Таблица611[[#This Row],[Коэфициент стоимости]]</f>
        <v>0</v>
      </c>
      <c r="I6" s="117" t="str">
        <f>IF($H$1="","Введите курс",Таблица611[[#This Row],[Оптовая цена KRW                   за 1шт]]/$H$1)</f>
        <v>Введите курс</v>
      </c>
      <c r="J6" s="53"/>
      <c r="K6" s="118">
        <f>Таблица611[[#This Row],[Заказ коробок ]]*Таблица611[[#This Row],[Кол-во шт в коробке]]</f>
        <v>0</v>
      </c>
      <c r="L6" s="115">
        <f>Таблица611[[#This Row],[Общее кол-во шт]]*Таблица611[[#This Row],[Оптовая цена KRW                   за 1шт]]</f>
        <v>0</v>
      </c>
      <c r="M6" s="119" t="str">
        <f>IFERROR(Таблица611[[#This Row],[Общее кол-во шт]]*Таблица611[[#This Row],[Оптовая цена USD            за 1шт]],"")</f>
        <v/>
      </c>
      <c r="N6" s="149" t="s">
        <v>1644</v>
      </c>
    </row>
    <row r="7" spans="1:19" s="87" customFormat="1" ht="24" customHeight="1">
      <c r="A7" s="44" t="s">
        <v>9544</v>
      </c>
      <c r="B7" s="45">
        <v>8806334380373</v>
      </c>
      <c r="C7" s="46" t="s">
        <v>9545</v>
      </c>
      <c r="D7" s="47" t="s">
        <v>9546</v>
      </c>
      <c r="E7" s="115"/>
      <c r="F7" s="188">
        <v>0.51</v>
      </c>
      <c r="G7" s="116"/>
      <c r="H7" s="115">
        <f>Таблица611[[#This Row],[Розничная цена KRW]]*Таблица611[[#This Row],[Коэфициент стоимости]]</f>
        <v>0</v>
      </c>
      <c r="I7" s="117" t="str">
        <f>IF($H$1="","Введите курс",Таблица611[[#This Row],[Оптовая цена KRW                   за 1шт]]/$H$1)</f>
        <v>Введите курс</v>
      </c>
      <c r="J7" s="53"/>
      <c r="K7" s="118">
        <f>Таблица611[[#This Row],[Заказ коробок ]]*Таблица611[[#This Row],[Кол-во шт в коробке]]</f>
        <v>0</v>
      </c>
      <c r="L7" s="115">
        <f>Таблица611[[#This Row],[Общее кол-во шт]]*Таблица611[[#This Row],[Оптовая цена KRW                   за 1шт]]</f>
        <v>0</v>
      </c>
      <c r="M7" s="119" t="str">
        <f>IFERROR(Таблица611[[#This Row],[Общее кол-во шт]]*Таблица611[[#This Row],[Оптовая цена USD            за 1шт]],"")</f>
        <v/>
      </c>
      <c r="N7" s="149" t="s">
        <v>1644</v>
      </c>
    </row>
    <row r="8" spans="1:19" s="87" customFormat="1" ht="24" customHeight="1">
      <c r="A8" s="44" t="s">
        <v>9547</v>
      </c>
      <c r="B8" s="45">
        <v>8806334380878</v>
      </c>
      <c r="C8" s="46" t="s">
        <v>9548</v>
      </c>
      <c r="D8" s="47" t="s">
        <v>9549</v>
      </c>
      <c r="E8" s="115"/>
      <c r="F8" s="188">
        <v>0.51</v>
      </c>
      <c r="G8" s="116"/>
      <c r="H8" s="115">
        <f>Таблица611[[#This Row],[Розничная цена KRW]]*Таблица611[[#This Row],[Коэфициент стоимости]]</f>
        <v>0</v>
      </c>
      <c r="I8" s="117" t="str">
        <f>IF($H$1="","Введите курс",Таблица611[[#This Row],[Оптовая цена KRW                   за 1шт]]/$H$1)</f>
        <v>Введите курс</v>
      </c>
      <c r="J8" s="53"/>
      <c r="K8" s="118">
        <f>Таблица611[[#This Row],[Заказ коробок ]]*Таблица611[[#This Row],[Кол-во шт в коробке]]</f>
        <v>0</v>
      </c>
      <c r="L8" s="115">
        <f>Таблица611[[#This Row],[Общее кол-во шт]]*Таблица611[[#This Row],[Оптовая цена KRW                   за 1шт]]</f>
        <v>0</v>
      </c>
      <c r="M8" s="119" t="str">
        <f>IFERROR(Таблица611[[#This Row],[Общее кол-во шт]]*Таблица611[[#This Row],[Оптовая цена USD            за 1шт]],"")</f>
        <v/>
      </c>
      <c r="N8" s="149" t="s">
        <v>1644</v>
      </c>
    </row>
    <row r="9" spans="1:19" s="87" customFormat="1" ht="24" customHeight="1">
      <c r="A9" s="44" t="s">
        <v>9550</v>
      </c>
      <c r="B9" s="45">
        <v>8806334380281</v>
      </c>
      <c r="C9" s="46" t="s">
        <v>9551</v>
      </c>
      <c r="D9" s="47" t="s">
        <v>9552</v>
      </c>
      <c r="E9" s="115"/>
      <c r="F9" s="188">
        <v>0.51</v>
      </c>
      <c r="G9" s="116"/>
      <c r="H9" s="115">
        <f>Таблица611[[#This Row],[Розничная цена KRW]]*Таблица611[[#This Row],[Коэфициент стоимости]]</f>
        <v>0</v>
      </c>
      <c r="I9" s="117" t="str">
        <f>IF($H$1="","Введите курс",Таблица611[[#This Row],[Оптовая цена KRW                   за 1шт]]/$H$1)</f>
        <v>Введите курс</v>
      </c>
      <c r="J9" s="53"/>
      <c r="K9" s="118">
        <f>Таблица611[[#This Row],[Заказ коробок ]]*Таблица611[[#This Row],[Кол-во шт в коробке]]</f>
        <v>0</v>
      </c>
      <c r="L9" s="115">
        <f>Таблица611[[#This Row],[Общее кол-во шт]]*Таблица611[[#This Row],[Оптовая цена KRW                   за 1шт]]</f>
        <v>0</v>
      </c>
      <c r="M9" s="119" t="str">
        <f>IFERROR(Таблица611[[#This Row],[Общее кол-во шт]]*Таблица611[[#This Row],[Оптовая цена USD            за 1шт]],"")</f>
        <v/>
      </c>
      <c r="N9" s="149" t="s">
        <v>1644</v>
      </c>
    </row>
    <row r="10" spans="1:19" s="87" customFormat="1" ht="24" customHeight="1">
      <c r="A10" s="31" t="s">
        <v>9553</v>
      </c>
      <c r="B10" s="32">
        <v>8806334380311</v>
      </c>
      <c r="C10" s="33" t="s">
        <v>9554</v>
      </c>
      <c r="D10" s="34" t="s">
        <v>9555</v>
      </c>
      <c r="E10" s="89">
        <v>9500</v>
      </c>
      <c r="F10" s="90">
        <v>0.51</v>
      </c>
      <c r="G10" s="91">
        <v>10</v>
      </c>
      <c r="H10" s="89">
        <f>Таблица611[[#This Row],[Розничная цена KRW]]*Таблица611[[#This Row],[Коэфициент стоимости]]</f>
        <v>4845</v>
      </c>
      <c r="I10" s="92" t="str">
        <f>IF($H$1="","Введите курс",Таблица611[[#This Row],[Оптовая цена KRW                   за 1шт]]/$H$1)</f>
        <v>Введите курс</v>
      </c>
      <c r="J10" s="284"/>
      <c r="K10" s="93">
        <f>Таблица611[[#This Row],[Заказ коробок ]]*Таблица611[[#This Row],[Кол-во шт в коробке]]</f>
        <v>0</v>
      </c>
      <c r="L10" s="89">
        <f>Таблица611[[#This Row],[Общее кол-во шт]]*Таблица611[[#This Row],[Оптовая цена KRW                   за 1шт]]</f>
        <v>0</v>
      </c>
      <c r="M10" s="94" t="str">
        <f>IFERROR(Таблица611[[#This Row],[Общее кол-во шт]]*Таблица611[[#This Row],[Оптовая цена USD            за 1шт]],"")</f>
        <v/>
      </c>
      <c r="N10" s="148"/>
    </row>
    <row r="11" spans="1:19" s="87" customFormat="1" ht="24" customHeight="1">
      <c r="A11" s="44" t="s">
        <v>9556</v>
      </c>
      <c r="B11" s="45">
        <v>8806334380274</v>
      </c>
      <c r="C11" s="46" t="s">
        <v>9557</v>
      </c>
      <c r="D11" s="47" t="s">
        <v>9558</v>
      </c>
      <c r="E11" s="115"/>
      <c r="F11" s="188">
        <v>0.51</v>
      </c>
      <c r="G11" s="116"/>
      <c r="H11" s="115">
        <f>Таблица611[[#This Row],[Розничная цена KRW]]*Таблица611[[#This Row],[Коэфициент стоимости]]</f>
        <v>0</v>
      </c>
      <c r="I11" s="117" t="str">
        <f>IF($H$1="","Введите курс",Таблица611[[#This Row],[Оптовая цена KRW                   за 1шт]]/$H$1)</f>
        <v>Введите курс</v>
      </c>
      <c r="J11" s="53"/>
      <c r="K11" s="118">
        <f>Таблица611[[#This Row],[Заказ коробок ]]*Таблица611[[#This Row],[Кол-во шт в коробке]]</f>
        <v>0</v>
      </c>
      <c r="L11" s="115">
        <f>Таблица611[[#This Row],[Общее кол-во шт]]*Таблица611[[#This Row],[Оптовая цена KRW                   за 1шт]]</f>
        <v>0</v>
      </c>
      <c r="M11" s="119" t="str">
        <f>IFERROR(Таблица611[[#This Row],[Общее кол-во шт]]*Таблица611[[#This Row],[Оптовая цена USD            за 1шт]],"")</f>
        <v/>
      </c>
      <c r="N11" s="149" t="s">
        <v>1644</v>
      </c>
    </row>
    <row r="12" spans="1:19" s="87" customFormat="1" ht="24" customHeight="1">
      <c r="A12" s="31" t="s">
        <v>9559</v>
      </c>
      <c r="B12" s="32">
        <v>8806334380298</v>
      </c>
      <c r="C12" s="33" t="s">
        <v>9560</v>
      </c>
      <c r="D12" s="34" t="s">
        <v>9561</v>
      </c>
      <c r="E12" s="89">
        <v>9500</v>
      </c>
      <c r="F12" s="90">
        <v>0.51</v>
      </c>
      <c r="G12" s="91">
        <v>10</v>
      </c>
      <c r="H12" s="89">
        <f>Таблица611[[#This Row],[Розничная цена KRW]]*Таблица611[[#This Row],[Коэфициент стоимости]]</f>
        <v>4845</v>
      </c>
      <c r="I12" s="92" t="str">
        <f>IF($H$1="","Введите курс",Таблица611[[#This Row],[Оптовая цена KRW                   за 1шт]]/$H$1)</f>
        <v>Введите курс</v>
      </c>
      <c r="J12" s="284"/>
      <c r="K12" s="93">
        <f>Таблица611[[#This Row],[Заказ коробок ]]*Таблица611[[#This Row],[Кол-во шт в коробке]]</f>
        <v>0</v>
      </c>
      <c r="L12" s="89">
        <f>Таблица611[[#This Row],[Общее кол-во шт]]*Таблица611[[#This Row],[Оптовая цена KRW                   за 1шт]]</f>
        <v>0</v>
      </c>
      <c r="M12" s="94" t="str">
        <f>IFERROR(Таблица611[[#This Row],[Общее кол-во шт]]*Таблица611[[#This Row],[Оптовая цена USD            за 1шт]],"")</f>
        <v/>
      </c>
      <c r="N12" s="148"/>
    </row>
    <row r="13" spans="1:19" s="87" customFormat="1" ht="24" customHeight="1">
      <c r="A13" s="44" t="s">
        <v>9562</v>
      </c>
      <c r="B13" s="45">
        <v>8806334380304</v>
      </c>
      <c r="C13" s="46" t="s">
        <v>9563</v>
      </c>
      <c r="D13" s="47" t="s">
        <v>9564</v>
      </c>
      <c r="E13" s="115"/>
      <c r="F13" s="188">
        <v>0.51</v>
      </c>
      <c r="G13" s="116"/>
      <c r="H13" s="115">
        <f>Таблица611[[#This Row],[Розничная цена KRW]]*Таблица611[[#This Row],[Коэфициент стоимости]]</f>
        <v>0</v>
      </c>
      <c r="I13" s="117" t="str">
        <f>IF($H$1="","Введите курс",Таблица611[[#This Row],[Оптовая цена KRW                   за 1шт]]/$H$1)</f>
        <v>Введите курс</v>
      </c>
      <c r="J13" s="53"/>
      <c r="K13" s="118">
        <f>Таблица611[[#This Row],[Заказ коробок ]]*Таблица611[[#This Row],[Кол-во шт в коробке]]</f>
        <v>0</v>
      </c>
      <c r="L13" s="115">
        <f>Таблица611[[#This Row],[Общее кол-во шт]]*Таблица611[[#This Row],[Оптовая цена KRW                   за 1шт]]</f>
        <v>0</v>
      </c>
      <c r="M13" s="119" t="str">
        <f>IFERROR(Таблица611[[#This Row],[Общее кол-во шт]]*Таблица611[[#This Row],[Оптовая цена USD            за 1шт]],"")</f>
        <v/>
      </c>
      <c r="N13" s="149" t="s">
        <v>1644</v>
      </c>
    </row>
    <row r="14" spans="1:19" s="87" customFormat="1" ht="24" customHeight="1">
      <c r="A14" s="31" t="s">
        <v>9565</v>
      </c>
      <c r="B14" s="32">
        <v>8806334380250</v>
      </c>
      <c r="C14" s="33" t="s">
        <v>9566</v>
      </c>
      <c r="D14" s="34" t="s">
        <v>9567</v>
      </c>
      <c r="E14" s="89">
        <v>9500</v>
      </c>
      <c r="F14" s="90">
        <v>0.51</v>
      </c>
      <c r="G14" s="91">
        <v>10</v>
      </c>
      <c r="H14" s="89">
        <f>Таблица611[[#This Row],[Розничная цена KRW]]*Таблица611[[#This Row],[Коэфициент стоимости]]</f>
        <v>4845</v>
      </c>
      <c r="I14" s="92" t="str">
        <f>IF($H$1="","Введите курс",Таблица611[[#This Row],[Оптовая цена KRW                   за 1шт]]/$H$1)</f>
        <v>Введите курс</v>
      </c>
      <c r="J14" s="284"/>
      <c r="K14" s="93">
        <f>Таблица611[[#This Row],[Заказ коробок ]]*Таблица611[[#This Row],[Кол-во шт в коробке]]</f>
        <v>0</v>
      </c>
      <c r="L14" s="89">
        <f>Таблица611[[#This Row],[Общее кол-во шт]]*Таблица611[[#This Row],[Оптовая цена KRW                   за 1шт]]</f>
        <v>0</v>
      </c>
      <c r="M14" s="94" t="str">
        <f>IFERROR(Таблица611[[#This Row],[Общее кол-во шт]]*Таблица611[[#This Row],[Оптовая цена USD            за 1шт]],"")</f>
        <v/>
      </c>
      <c r="N14" s="148"/>
    </row>
    <row r="15" spans="1:19" s="87" customFormat="1" ht="24" customHeight="1">
      <c r="A15" s="31" t="s">
        <v>9568</v>
      </c>
      <c r="B15" s="32">
        <v>8806334380267</v>
      </c>
      <c r="C15" s="33" t="s">
        <v>9569</v>
      </c>
      <c r="D15" s="34" t="s">
        <v>9570</v>
      </c>
      <c r="E15" s="89">
        <v>9500</v>
      </c>
      <c r="F15" s="90">
        <v>0.51</v>
      </c>
      <c r="G15" s="91">
        <v>10</v>
      </c>
      <c r="H15" s="89">
        <f>Таблица611[[#This Row],[Розничная цена KRW]]*Таблица611[[#This Row],[Коэфициент стоимости]]</f>
        <v>4845</v>
      </c>
      <c r="I15" s="92" t="str">
        <f>IF($H$1="","Введите курс",Таблица611[[#This Row],[Оптовая цена KRW                   за 1шт]]/$H$1)</f>
        <v>Введите курс</v>
      </c>
      <c r="J15" s="284"/>
      <c r="K15" s="93">
        <f>Таблица611[[#This Row],[Заказ коробок ]]*Таблица611[[#This Row],[Кол-во шт в коробке]]</f>
        <v>0</v>
      </c>
      <c r="L15" s="89">
        <f>Таблица611[[#This Row],[Общее кол-во шт]]*Таблица611[[#This Row],[Оптовая цена KRW                   за 1шт]]</f>
        <v>0</v>
      </c>
      <c r="M15" s="94" t="str">
        <f>IFERROR(Таблица611[[#This Row],[Общее кол-во шт]]*Таблица611[[#This Row],[Оптовая цена USD            за 1шт]],"")</f>
        <v/>
      </c>
      <c r="N15" s="148"/>
    </row>
    <row r="16" spans="1:19" s="87" customFormat="1" ht="24" customHeight="1">
      <c r="A16" s="31" t="s">
        <v>9571</v>
      </c>
      <c r="B16" s="32">
        <v>8806334380229</v>
      </c>
      <c r="C16" s="33" t="s">
        <v>9572</v>
      </c>
      <c r="D16" s="34" t="s">
        <v>9573</v>
      </c>
      <c r="E16" s="89">
        <v>9500</v>
      </c>
      <c r="F16" s="90">
        <v>0.51</v>
      </c>
      <c r="G16" s="91">
        <v>10</v>
      </c>
      <c r="H16" s="89">
        <f>Таблица611[[#This Row],[Розничная цена KRW]]*Таблица611[[#This Row],[Коэфициент стоимости]]</f>
        <v>4845</v>
      </c>
      <c r="I16" s="92" t="str">
        <f>IF($H$1="","Введите курс",Таблица611[[#This Row],[Оптовая цена KRW                   за 1шт]]/$H$1)</f>
        <v>Введите курс</v>
      </c>
      <c r="J16" s="284"/>
      <c r="K16" s="93">
        <f>Таблица611[[#This Row],[Заказ коробок ]]*Таблица611[[#This Row],[Кол-во шт в коробке]]</f>
        <v>0</v>
      </c>
      <c r="L16" s="89">
        <f>Таблица611[[#This Row],[Общее кол-во шт]]*Таблица611[[#This Row],[Оптовая цена KRW                   за 1шт]]</f>
        <v>0</v>
      </c>
      <c r="M16" s="94" t="str">
        <f>IFERROR(Таблица611[[#This Row],[Общее кол-во шт]]*Таблица611[[#This Row],[Оптовая цена USD            за 1шт]],"")</f>
        <v/>
      </c>
      <c r="N16" s="148"/>
    </row>
    <row r="17" spans="1:14" s="87" customFormat="1" ht="24" customHeight="1">
      <c r="A17" s="44" t="s">
        <v>9574</v>
      </c>
      <c r="B17" s="45">
        <v>8806334380236</v>
      </c>
      <c r="C17" s="46" t="s">
        <v>9575</v>
      </c>
      <c r="D17" s="47" t="s">
        <v>9576</v>
      </c>
      <c r="E17" s="115"/>
      <c r="F17" s="188">
        <v>0.51</v>
      </c>
      <c r="G17" s="116"/>
      <c r="H17" s="115">
        <f>Таблица611[[#This Row],[Розничная цена KRW]]*Таблица611[[#This Row],[Коэфициент стоимости]]</f>
        <v>0</v>
      </c>
      <c r="I17" s="117" t="str">
        <f>IF($H$1="","Введите курс",Таблица611[[#This Row],[Оптовая цена KRW                   за 1шт]]/$H$1)</f>
        <v>Введите курс</v>
      </c>
      <c r="J17" s="53"/>
      <c r="K17" s="118">
        <f>Таблица611[[#This Row],[Заказ коробок ]]*Таблица611[[#This Row],[Кол-во шт в коробке]]</f>
        <v>0</v>
      </c>
      <c r="L17" s="115">
        <f>Таблица611[[#This Row],[Общее кол-во шт]]*Таблица611[[#This Row],[Оптовая цена KRW                   за 1шт]]</f>
        <v>0</v>
      </c>
      <c r="M17" s="119" t="str">
        <f>IFERROR(Таблица611[[#This Row],[Общее кол-во шт]]*Таблица611[[#This Row],[Оптовая цена USD            за 1шт]],"")</f>
        <v/>
      </c>
      <c r="N17" s="149" t="s">
        <v>1644</v>
      </c>
    </row>
    <row r="18" spans="1:14" s="87" customFormat="1" ht="24" customHeight="1">
      <c r="A18" s="44" t="s">
        <v>9577</v>
      </c>
      <c r="B18" s="45">
        <v>8806334380205</v>
      </c>
      <c r="C18" s="46" t="s">
        <v>9578</v>
      </c>
      <c r="D18" s="47" t="s">
        <v>9579</v>
      </c>
      <c r="E18" s="115"/>
      <c r="F18" s="188">
        <v>0.51</v>
      </c>
      <c r="G18" s="116"/>
      <c r="H18" s="115">
        <f>Таблица611[[#This Row],[Розничная цена KRW]]*Таблица611[[#This Row],[Коэфициент стоимости]]</f>
        <v>0</v>
      </c>
      <c r="I18" s="117" t="str">
        <f>IF($H$1="","Введите курс",Таблица611[[#This Row],[Оптовая цена KRW                   за 1шт]]/$H$1)</f>
        <v>Введите курс</v>
      </c>
      <c r="J18" s="53"/>
      <c r="K18" s="118">
        <f>Таблица611[[#This Row],[Заказ коробок ]]*Таблица611[[#This Row],[Кол-во шт в коробке]]</f>
        <v>0</v>
      </c>
      <c r="L18" s="115">
        <f>Таблица611[[#This Row],[Общее кол-во шт]]*Таблица611[[#This Row],[Оптовая цена KRW                   за 1шт]]</f>
        <v>0</v>
      </c>
      <c r="M18" s="119" t="str">
        <f>IFERROR(Таблица611[[#This Row],[Общее кол-во шт]]*Таблица611[[#This Row],[Оптовая цена USD            за 1шт]],"")</f>
        <v/>
      </c>
      <c r="N18" s="149" t="s">
        <v>1644</v>
      </c>
    </row>
    <row r="19" spans="1:14" s="87" customFormat="1" ht="24" customHeight="1">
      <c r="A19" s="31" t="s">
        <v>9580</v>
      </c>
      <c r="B19" s="32">
        <v>8806334380212</v>
      </c>
      <c r="C19" s="33" t="s">
        <v>9581</v>
      </c>
      <c r="D19" s="34" t="s">
        <v>9582</v>
      </c>
      <c r="E19" s="89">
        <v>9500</v>
      </c>
      <c r="F19" s="90">
        <v>0.51</v>
      </c>
      <c r="G19" s="91">
        <v>10</v>
      </c>
      <c r="H19" s="89">
        <f>Таблица611[[#This Row],[Розничная цена KRW]]*Таблица611[[#This Row],[Коэфициент стоимости]]</f>
        <v>4845</v>
      </c>
      <c r="I19" s="92" t="str">
        <f>IF($H$1="","Введите курс",Таблица611[[#This Row],[Оптовая цена KRW                   за 1шт]]/$H$1)</f>
        <v>Введите курс</v>
      </c>
      <c r="J19" s="284"/>
      <c r="K19" s="93">
        <f>Таблица611[[#This Row],[Заказ коробок ]]*Таблица611[[#This Row],[Кол-во шт в коробке]]</f>
        <v>0</v>
      </c>
      <c r="L19" s="89">
        <f>Таблица611[[#This Row],[Общее кол-во шт]]*Таблица611[[#This Row],[Оптовая цена KRW                   за 1шт]]</f>
        <v>0</v>
      </c>
      <c r="M19" s="94" t="str">
        <f>IFERROR(Таблица611[[#This Row],[Общее кол-во шт]]*Таблица611[[#This Row],[Оптовая цена USD            за 1шт]],"")</f>
        <v/>
      </c>
      <c r="N19" s="148"/>
    </row>
    <row r="20" spans="1:14" s="87" customFormat="1" ht="24" customHeight="1">
      <c r="A20" s="31" t="s">
        <v>9583</v>
      </c>
      <c r="B20" s="32">
        <v>8806334380199</v>
      </c>
      <c r="C20" s="33" t="s">
        <v>9584</v>
      </c>
      <c r="D20" s="34" t="s">
        <v>9585</v>
      </c>
      <c r="E20" s="89">
        <v>9500</v>
      </c>
      <c r="F20" s="90">
        <v>0.51</v>
      </c>
      <c r="G20" s="91">
        <v>10</v>
      </c>
      <c r="H20" s="89">
        <f>Таблица611[[#This Row],[Розничная цена KRW]]*Таблица611[[#This Row],[Коэфициент стоимости]]</f>
        <v>4845</v>
      </c>
      <c r="I20" s="92" t="str">
        <f>IF($H$1="","Введите курс",Таблица611[[#This Row],[Оптовая цена KRW                   за 1шт]]/$H$1)</f>
        <v>Введите курс</v>
      </c>
      <c r="J20" s="284"/>
      <c r="K20" s="93">
        <f>Таблица611[[#This Row],[Заказ коробок ]]*Таблица611[[#This Row],[Кол-во шт в коробке]]</f>
        <v>0</v>
      </c>
      <c r="L20" s="89">
        <f>Таблица611[[#This Row],[Общее кол-во шт]]*Таблица611[[#This Row],[Оптовая цена KRW                   за 1шт]]</f>
        <v>0</v>
      </c>
      <c r="M20" s="94" t="str">
        <f>IFERROR(Таблица611[[#This Row],[Общее кол-во шт]]*Таблица611[[#This Row],[Оптовая цена USD            за 1шт]],"")</f>
        <v/>
      </c>
      <c r="N20" s="148"/>
    </row>
    <row r="21" spans="1:14" s="87" customFormat="1" ht="24" customHeight="1">
      <c r="A21" s="44" t="s">
        <v>9586</v>
      </c>
      <c r="B21" s="45">
        <v>8806334380243</v>
      </c>
      <c r="C21" s="46" t="s">
        <v>9587</v>
      </c>
      <c r="D21" s="47" t="s">
        <v>9588</v>
      </c>
      <c r="E21" s="115"/>
      <c r="F21" s="188">
        <v>0.51</v>
      </c>
      <c r="G21" s="116"/>
      <c r="H21" s="115">
        <f>Таблица611[[#This Row],[Розничная цена KRW]]*Таблица611[[#This Row],[Коэфициент стоимости]]</f>
        <v>0</v>
      </c>
      <c r="I21" s="117" t="str">
        <f>IF($H$1="","Введите курс",Таблица611[[#This Row],[Оптовая цена KRW                   за 1шт]]/$H$1)</f>
        <v>Введите курс</v>
      </c>
      <c r="J21" s="53"/>
      <c r="K21" s="118">
        <f>Таблица611[[#This Row],[Заказ коробок ]]*Таблица611[[#This Row],[Кол-во шт в коробке]]</f>
        <v>0</v>
      </c>
      <c r="L21" s="115">
        <f>Таблица611[[#This Row],[Общее кол-во шт]]*Таблица611[[#This Row],[Оптовая цена KRW                   за 1шт]]</f>
        <v>0</v>
      </c>
      <c r="M21" s="119" t="str">
        <f>IFERROR(Таблица611[[#This Row],[Общее кол-во шт]]*Таблица611[[#This Row],[Оптовая цена USD            за 1шт]],"")</f>
        <v/>
      </c>
      <c r="N21" s="149" t="s">
        <v>1644</v>
      </c>
    </row>
    <row r="22" spans="1:14" s="87" customFormat="1" ht="24" customHeight="1">
      <c r="A22" s="44" t="s">
        <v>9589</v>
      </c>
      <c r="B22" s="45">
        <v>8806334380151</v>
      </c>
      <c r="C22" s="46" t="s">
        <v>9590</v>
      </c>
      <c r="D22" s="47" t="s">
        <v>9591</v>
      </c>
      <c r="E22" s="115"/>
      <c r="F22" s="188">
        <v>0.51</v>
      </c>
      <c r="G22" s="116"/>
      <c r="H22" s="115">
        <f>Таблица611[[#This Row],[Розничная цена KRW]]*Таблица611[[#This Row],[Коэфициент стоимости]]</f>
        <v>0</v>
      </c>
      <c r="I22" s="117" t="str">
        <f>IF($H$1="","Введите курс",Таблица611[[#This Row],[Оптовая цена KRW                   за 1шт]]/$H$1)</f>
        <v>Введите курс</v>
      </c>
      <c r="J22" s="53"/>
      <c r="K22" s="118">
        <f>Таблица611[[#This Row],[Заказ коробок ]]*Таблица611[[#This Row],[Кол-во шт в коробке]]</f>
        <v>0</v>
      </c>
      <c r="L22" s="115">
        <f>Таблица611[[#This Row],[Общее кол-во шт]]*Таблица611[[#This Row],[Оптовая цена KRW                   за 1шт]]</f>
        <v>0</v>
      </c>
      <c r="M22" s="119" t="str">
        <f>IFERROR(Таблица611[[#This Row],[Общее кол-во шт]]*Таблица611[[#This Row],[Оптовая цена USD            за 1шт]],"")</f>
        <v/>
      </c>
      <c r="N22" s="149" t="s">
        <v>1644</v>
      </c>
    </row>
    <row r="23" spans="1:14" s="87" customFormat="1" ht="24" customHeight="1">
      <c r="A23" s="31" t="s">
        <v>9592</v>
      </c>
      <c r="B23" s="32">
        <v>8806334380168</v>
      </c>
      <c r="C23" s="33" t="s">
        <v>9593</v>
      </c>
      <c r="D23" s="34" t="s">
        <v>9594</v>
      </c>
      <c r="E23" s="89">
        <v>9500</v>
      </c>
      <c r="F23" s="90">
        <v>0.51</v>
      </c>
      <c r="G23" s="91">
        <v>10</v>
      </c>
      <c r="H23" s="89">
        <f>Таблица611[[#This Row],[Розничная цена KRW]]*Таблица611[[#This Row],[Коэфициент стоимости]]</f>
        <v>4845</v>
      </c>
      <c r="I23" s="92" t="str">
        <f>IF($H$1="","Введите курс",Таблица611[[#This Row],[Оптовая цена KRW                   за 1шт]]/$H$1)</f>
        <v>Введите курс</v>
      </c>
      <c r="J23" s="284"/>
      <c r="K23" s="93">
        <f>Таблица611[[#This Row],[Заказ коробок ]]*Таблица611[[#This Row],[Кол-во шт в коробке]]</f>
        <v>0</v>
      </c>
      <c r="L23" s="89">
        <f>Таблица611[[#This Row],[Общее кол-во шт]]*Таблица611[[#This Row],[Оптовая цена KRW                   за 1шт]]</f>
        <v>0</v>
      </c>
      <c r="M23" s="94" t="str">
        <f>IFERROR(Таблица611[[#This Row],[Общее кол-во шт]]*Таблица611[[#This Row],[Оптовая цена USD            за 1шт]],"")</f>
        <v/>
      </c>
      <c r="N23" s="148"/>
    </row>
    <row r="24" spans="1:14" s="87" customFormat="1" ht="24" customHeight="1">
      <c r="A24" s="31" t="s">
        <v>9595</v>
      </c>
      <c r="B24" s="32">
        <v>8806334373917</v>
      </c>
      <c r="C24" s="33" t="s">
        <v>9596</v>
      </c>
      <c r="D24" s="34" t="s">
        <v>9597</v>
      </c>
      <c r="E24" s="89">
        <v>13000</v>
      </c>
      <c r="F24" s="90">
        <v>0.51</v>
      </c>
      <c r="G24" s="91">
        <v>6</v>
      </c>
      <c r="H24" s="89">
        <f>Таблица611[[#This Row],[Розничная цена KRW]]*Таблица611[[#This Row],[Коэфициент стоимости]]</f>
        <v>6630</v>
      </c>
      <c r="I24" s="92" t="str">
        <f>IF($H$1="","Введите курс",Таблица611[[#This Row],[Оптовая цена KRW                   за 1шт]]/$H$1)</f>
        <v>Введите курс</v>
      </c>
      <c r="J24" s="284"/>
      <c r="K24" s="93">
        <f>Таблица611[[#This Row],[Заказ коробок ]]*Таблица611[[#This Row],[Кол-во шт в коробке]]</f>
        <v>0</v>
      </c>
      <c r="L24" s="89">
        <f>Таблица611[[#This Row],[Общее кол-во шт]]*Таблица611[[#This Row],[Оптовая цена KRW                   за 1шт]]</f>
        <v>0</v>
      </c>
      <c r="M24" s="94" t="str">
        <f>IFERROR(Таблица611[[#This Row],[Общее кол-во шт]]*Таблица611[[#This Row],[Оптовая цена USD            за 1шт]],"")</f>
        <v/>
      </c>
      <c r="N24" s="148"/>
    </row>
    <row r="25" spans="1:14" s="87" customFormat="1" ht="24" customHeight="1">
      <c r="A25" s="31" t="s">
        <v>9598</v>
      </c>
      <c r="B25" s="32">
        <v>8806334373894</v>
      </c>
      <c r="C25" s="33" t="s">
        <v>9599</v>
      </c>
      <c r="D25" s="34" t="s">
        <v>9600</v>
      </c>
      <c r="E25" s="89">
        <v>5000</v>
      </c>
      <c r="F25" s="90">
        <v>0.51</v>
      </c>
      <c r="G25" s="91">
        <v>10</v>
      </c>
      <c r="H25" s="89">
        <f>Таблица611[[#This Row],[Розничная цена KRW]]*Таблица611[[#This Row],[Коэфициент стоимости]]</f>
        <v>2550</v>
      </c>
      <c r="I25" s="92" t="str">
        <f>IF($H$1="","Введите курс",Таблица611[[#This Row],[Оптовая цена KRW                   за 1шт]]/$H$1)</f>
        <v>Введите курс</v>
      </c>
      <c r="J25" s="284"/>
      <c r="K25" s="93">
        <f>Таблица611[[#This Row],[Заказ коробок ]]*Таблица611[[#This Row],[Кол-во шт в коробке]]</f>
        <v>0</v>
      </c>
      <c r="L25" s="89">
        <f>Таблица611[[#This Row],[Общее кол-во шт]]*Таблица611[[#This Row],[Оптовая цена KRW                   за 1шт]]</f>
        <v>0</v>
      </c>
      <c r="M25" s="94" t="str">
        <f>IFERROR(Таблица611[[#This Row],[Общее кол-во шт]]*Таблица611[[#This Row],[Оптовая цена USD            за 1шт]],"")</f>
        <v/>
      </c>
      <c r="N25" s="148"/>
    </row>
    <row r="26" spans="1:14" s="87" customFormat="1" ht="24" customHeight="1">
      <c r="A26" s="44" t="s">
        <v>9601</v>
      </c>
      <c r="B26" s="45">
        <v>8806334373870</v>
      </c>
      <c r="C26" s="46" t="s">
        <v>9602</v>
      </c>
      <c r="D26" s="47" t="s">
        <v>9603</v>
      </c>
      <c r="E26" s="115"/>
      <c r="F26" s="188">
        <v>0.51</v>
      </c>
      <c r="G26" s="116"/>
      <c r="H26" s="115">
        <f>Таблица611[[#This Row],[Розничная цена KRW]]*Таблица611[[#This Row],[Коэфициент стоимости]]</f>
        <v>0</v>
      </c>
      <c r="I26" s="117" t="str">
        <f>IF($H$1="","Введите курс",Таблица611[[#This Row],[Оптовая цена KRW                   за 1шт]]/$H$1)</f>
        <v>Введите курс</v>
      </c>
      <c r="J26" s="53"/>
      <c r="K26" s="118">
        <f>Таблица611[[#This Row],[Заказ коробок ]]*Таблица611[[#This Row],[Кол-во шт в коробке]]</f>
        <v>0</v>
      </c>
      <c r="L26" s="115">
        <f>Таблица611[[#This Row],[Общее кол-во шт]]*Таблица611[[#This Row],[Оптовая цена KRW                   за 1шт]]</f>
        <v>0</v>
      </c>
      <c r="M26" s="119" t="str">
        <f>IFERROR(Таблица611[[#This Row],[Общее кол-во шт]]*Таблица611[[#This Row],[Оптовая цена USD            за 1шт]],"")</f>
        <v/>
      </c>
      <c r="N26" s="149" t="s">
        <v>1644</v>
      </c>
    </row>
    <row r="27" spans="1:14" s="87" customFormat="1" ht="24" customHeight="1">
      <c r="A27" s="44" t="s">
        <v>9604</v>
      </c>
      <c r="B27" s="45">
        <v>8806334373887</v>
      </c>
      <c r="C27" s="46" t="s">
        <v>9605</v>
      </c>
      <c r="D27" s="47" t="s">
        <v>9606</v>
      </c>
      <c r="E27" s="115"/>
      <c r="F27" s="188">
        <v>0.51</v>
      </c>
      <c r="G27" s="116"/>
      <c r="H27" s="115">
        <f>Таблица611[[#This Row],[Розничная цена KRW]]*Таблица611[[#This Row],[Коэфициент стоимости]]</f>
        <v>0</v>
      </c>
      <c r="I27" s="117" t="str">
        <f>IF($H$1="","Введите курс",Таблица611[[#This Row],[Оптовая цена KRW                   за 1шт]]/$H$1)</f>
        <v>Введите курс</v>
      </c>
      <c r="J27" s="53"/>
      <c r="K27" s="118">
        <f>Таблица611[[#This Row],[Заказ коробок ]]*Таблица611[[#This Row],[Кол-во шт в коробке]]</f>
        <v>0</v>
      </c>
      <c r="L27" s="115">
        <f>Таблица611[[#This Row],[Общее кол-во шт]]*Таблица611[[#This Row],[Оптовая цена KRW                   за 1шт]]</f>
        <v>0</v>
      </c>
      <c r="M27" s="119" t="str">
        <f>IFERROR(Таблица611[[#This Row],[Общее кол-во шт]]*Таблица611[[#This Row],[Оптовая цена USD            за 1шт]],"")</f>
        <v/>
      </c>
      <c r="N27" s="149" t="s">
        <v>1644</v>
      </c>
    </row>
    <row r="28" spans="1:14" s="87" customFormat="1" ht="24" customHeight="1">
      <c r="A28" s="44" t="s">
        <v>9607</v>
      </c>
      <c r="B28" s="45">
        <v>8806334373900</v>
      </c>
      <c r="C28" s="46" t="s">
        <v>9608</v>
      </c>
      <c r="D28" s="47" t="s">
        <v>9609</v>
      </c>
      <c r="E28" s="115"/>
      <c r="F28" s="188">
        <v>0.51</v>
      </c>
      <c r="G28" s="116"/>
      <c r="H28" s="115">
        <f>Таблица611[[#This Row],[Розничная цена KRW]]*Таблица611[[#This Row],[Коэфициент стоимости]]</f>
        <v>0</v>
      </c>
      <c r="I28" s="117" t="str">
        <f>IF($H$1="","Введите курс",Таблица611[[#This Row],[Оптовая цена KRW                   за 1шт]]/$H$1)</f>
        <v>Введите курс</v>
      </c>
      <c r="J28" s="53"/>
      <c r="K28" s="118">
        <f>Таблица611[[#This Row],[Заказ коробок ]]*Таблица611[[#This Row],[Кол-во шт в коробке]]</f>
        <v>0</v>
      </c>
      <c r="L28" s="115">
        <f>Таблица611[[#This Row],[Общее кол-во шт]]*Таблица611[[#This Row],[Оптовая цена KRW                   за 1шт]]</f>
        <v>0</v>
      </c>
      <c r="M28" s="119" t="str">
        <f>IFERROR(Таблица611[[#This Row],[Общее кол-во шт]]*Таблица611[[#This Row],[Оптовая цена USD            за 1шт]],"")</f>
        <v/>
      </c>
      <c r="N28" s="149" t="s">
        <v>1644</v>
      </c>
    </row>
    <row r="29" spans="1:14" s="87" customFormat="1" ht="24" customHeight="1">
      <c r="A29" s="44" t="s">
        <v>9610</v>
      </c>
      <c r="B29" s="45">
        <v>8806334373863</v>
      </c>
      <c r="C29" s="46" t="s">
        <v>9611</v>
      </c>
      <c r="D29" s="47" t="s">
        <v>9612</v>
      </c>
      <c r="E29" s="115"/>
      <c r="F29" s="188">
        <v>0.51</v>
      </c>
      <c r="G29" s="116"/>
      <c r="H29" s="115">
        <f>Таблица611[[#This Row],[Розничная цена KRW]]*Таблица611[[#This Row],[Коэфициент стоимости]]</f>
        <v>0</v>
      </c>
      <c r="I29" s="117" t="str">
        <f>IF($H$1="","Введите курс",Таблица611[[#This Row],[Оптовая цена KRW                   за 1шт]]/$H$1)</f>
        <v>Введите курс</v>
      </c>
      <c r="J29" s="53"/>
      <c r="K29" s="118">
        <f>Таблица611[[#This Row],[Заказ коробок ]]*Таблица611[[#This Row],[Кол-во шт в коробке]]</f>
        <v>0</v>
      </c>
      <c r="L29" s="115">
        <f>Таблица611[[#This Row],[Общее кол-во шт]]*Таблица611[[#This Row],[Оптовая цена KRW                   за 1шт]]</f>
        <v>0</v>
      </c>
      <c r="M29" s="119" t="str">
        <f>IFERROR(Таблица611[[#This Row],[Общее кол-во шт]]*Таблица611[[#This Row],[Оптовая цена USD            за 1шт]],"")</f>
        <v/>
      </c>
      <c r="N29" s="149" t="s">
        <v>1644</v>
      </c>
    </row>
    <row r="30" spans="1:14" s="87" customFormat="1" ht="24" customHeight="1">
      <c r="A30" s="44" t="s">
        <v>9613</v>
      </c>
      <c r="B30" s="45">
        <v>8806334375690</v>
      </c>
      <c r="C30" s="46" t="s">
        <v>9614</v>
      </c>
      <c r="D30" s="47" t="s">
        <v>9615</v>
      </c>
      <c r="E30" s="115"/>
      <c r="F30" s="188">
        <v>0.51</v>
      </c>
      <c r="G30" s="116"/>
      <c r="H30" s="115">
        <f>Таблица611[[#This Row],[Розничная цена KRW]]*Таблица611[[#This Row],[Коэфициент стоимости]]</f>
        <v>0</v>
      </c>
      <c r="I30" s="117" t="str">
        <f>IF($H$1="","Введите курс",Таблица611[[#This Row],[Оптовая цена KRW                   за 1шт]]/$H$1)</f>
        <v>Введите курс</v>
      </c>
      <c r="J30" s="53"/>
      <c r="K30" s="118">
        <f>Таблица611[[#This Row],[Заказ коробок ]]*Таблица611[[#This Row],[Кол-во шт в коробке]]</f>
        <v>0</v>
      </c>
      <c r="L30" s="115">
        <f>Таблица611[[#This Row],[Общее кол-во шт]]*Таблица611[[#This Row],[Оптовая цена KRW                   за 1шт]]</f>
        <v>0</v>
      </c>
      <c r="M30" s="119" t="str">
        <f>IFERROR(Таблица611[[#This Row],[Общее кол-во шт]]*Таблица611[[#This Row],[Оптовая цена USD            за 1шт]],"")</f>
        <v/>
      </c>
      <c r="N30" s="149" t="s">
        <v>1644</v>
      </c>
    </row>
    <row r="31" spans="1:14" s="87" customFormat="1" ht="24" customHeight="1">
      <c r="A31" s="44" t="s">
        <v>9616</v>
      </c>
      <c r="B31" s="45">
        <v>8806334375706</v>
      </c>
      <c r="C31" s="46" t="s">
        <v>9617</v>
      </c>
      <c r="D31" s="47" t="s">
        <v>9618</v>
      </c>
      <c r="E31" s="115"/>
      <c r="F31" s="188">
        <v>0.51</v>
      </c>
      <c r="G31" s="116"/>
      <c r="H31" s="115">
        <f>Таблица611[[#This Row],[Розничная цена KRW]]*Таблица611[[#This Row],[Коэфициент стоимости]]</f>
        <v>0</v>
      </c>
      <c r="I31" s="117" t="str">
        <f>IF($H$1="","Введите курс",Таблица611[[#This Row],[Оптовая цена KRW                   за 1шт]]/$H$1)</f>
        <v>Введите курс</v>
      </c>
      <c r="J31" s="53"/>
      <c r="K31" s="118">
        <f>Таблица611[[#This Row],[Заказ коробок ]]*Таблица611[[#This Row],[Кол-во шт в коробке]]</f>
        <v>0</v>
      </c>
      <c r="L31" s="115">
        <f>Таблица611[[#This Row],[Общее кол-во шт]]*Таблица611[[#This Row],[Оптовая цена KRW                   за 1шт]]</f>
        <v>0</v>
      </c>
      <c r="M31" s="119" t="str">
        <f>IFERROR(Таблица611[[#This Row],[Общее кол-во шт]]*Таблица611[[#This Row],[Оптовая цена USD            за 1шт]],"")</f>
        <v/>
      </c>
      <c r="N31" s="149" t="s">
        <v>1644</v>
      </c>
    </row>
    <row r="32" spans="1:14" s="87" customFormat="1" ht="24" customHeight="1">
      <c r="A32" s="31" t="s">
        <v>9619</v>
      </c>
      <c r="B32" s="32">
        <v>8806334375683</v>
      </c>
      <c r="C32" s="33" t="s">
        <v>9620</v>
      </c>
      <c r="D32" s="34" t="s">
        <v>9621</v>
      </c>
      <c r="E32" s="89">
        <v>13000</v>
      </c>
      <c r="F32" s="90">
        <v>0.51</v>
      </c>
      <c r="G32" s="91">
        <v>15</v>
      </c>
      <c r="H32" s="89">
        <f>Таблица611[[#This Row],[Розничная цена KRW]]*Таблица611[[#This Row],[Коэфициент стоимости]]</f>
        <v>6630</v>
      </c>
      <c r="I32" s="92" t="str">
        <f>IF($H$1="","Введите курс",Таблица611[[#This Row],[Оптовая цена KRW                   за 1шт]]/$H$1)</f>
        <v>Введите курс</v>
      </c>
      <c r="J32" s="284"/>
      <c r="K32" s="93">
        <f>Таблица611[[#This Row],[Заказ коробок ]]*Таблица611[[#This Row],[Кол-во шт в коробке]]</f>
        <v>0</v>
      </c>
      <c r="L32" s="89">
        <f>Таблица611[[#This Row],[Общее кол-во шт]]*Таблица611[[#This Row],[Оптовая цена KRW                   за 1шт]]</f>
        <v>0</v>
      </c>
      <c r="M32" s="94" t="str">
        <f>IFERROR(Таблица611[[#This Row],[Общее кол-во шт]]*Таблица611[[#This Row],[Оптовая цена USD            за 1шт]],"")</f>
        <v/>
      </c>
      <c r="N32" s="148"/>
    </row>
    <row r="33" spans="1:14" s="87" customFormat="1" ht="24" customHeight="1">
      <c r="A33" s="44" t="s">
        <v>9622</v>
      </c>
      <c r="B33" s="45">
        <v>8806334379681</v>
      </c>
      <c r="C33" s="46" t="s">
        <v>9623</v>
      </c>
      <c r="D33" s="47" t="s">
        <v>9624</v>
      </c>
      <c r="E33" s="115"/>
      <c r="F33" s="188">
        <v>0.51</v>
      </c>
      <c r="G33" s="116"/>
      <c r="H33" s="115">
        <f>Таблица611[[#This Row],[Розничная цена KRW]]*Таблица611[[#This Row],[Коэфициент стоимости]]</f>
        <v>0</v>
      </c>
      <c r="I33" s="117" t="str">
        <f>IF($H$1="","Введите курс",Таблица611[[#This Row],[Оптовая цена KRW                   за 1шт]]/$H$1)</f>
        <v>Введите курс</v>
      </c>
      <c r="J33" s="53"/>
      <c r="K33" s="118">
        <f>Таблица611[[#This Row],[Заказ коробок ]]*Таблица611[[#This Row],[Кол-во шт в коробке]]</f>
        <v>0</v>
      </c>
      <c r="L33" s="115">
        <f>Таблица611[[#This Row],[Общее кол-во шт]]*Таблица611[[#This Row],[Оптовая цена KRW                   за 1шт]]</f>
        <v>0</v>
      </c>
      <c r="M33" s="119" t="str">
        <f>IFERROR(Таблица611[[#This Row],[Общее кол-во шт]]*Таблица611[[#This Row],[Оптовая цена USD            за 1шт]],"")</f>
        <v/>
      </c>
      <c r="N33" s="149" t="s">
        <v>1644</v>
      </c>
    </row>
    <row r="34" spans="1:14" s="87" customFormat="1" ht="24" customHeight="1">
      <c r="A34" s="31" t="s">
        <v>9625</v>
      </c>
      <c r="B34" s="32">
        <v>8806334379704</v>
      </c>
      <c r="C34" s="33" t="s">
        <v>9626</v>
      </c>
      <c r="D34" s="34" t="s">
        <v>9627</v>
      </c>
      <c r="E34" s="89">
        <v>35000</v>
      </c>
      <c r="F34" s="90">
        <v>0.51</v>
      </c>
      <c r="G34" s="91">
        <v>8</v>
      </c>
      <c r="H34" s="89">
        <f>Таблица611[[#This Row],[Розничная цена KRW]]*Таблица611[[#This Row],[Коэфициент стоимости]]</f>
        <v>17850</v>
      </c>
      <c r="I34" s="92" t="str">
        <f>IF($H$1="","Введите курс",Таблица611[[#This Row],[Оптовая цена KRW                   за 1шт]]/$H$1)</f>
        <v>Введите курс</v>
      </c>
      <c r="J34" s="284"/>
      <c r="K34" s="93">
        <f>Таблица611[[#This Row],[Заказ коробок ]]*Таблица611[[#This Row],[Кол-во шт в коробке]]</f>
        <v>0</v>
      </c>
      <c r="L34" s="89">
        <f>Таблица611[[#This Row],[Общее кол-во шт]]*Таблица611[[#This Row],[Оптовая цена KRW                   за 1шт]]</f>
        <v>0</v>
      </c>
      <c r="M34" s="94" t="str">
        <f>IFERROR(Таблица611[[#This Row],[Общее кол-во шт]]*Таблица611[[#This Row],[Оптовая цена USD            за 1шт]],"")</f>
        <v/>
      </c>
      <c r="N34" s="148"/>
    </row>
    <row r="35" spans="1:14" s="87" customFormat="1" ht="24" customHeight="1">
      <c r="A35" s="44" t="s">
        <v>9628</v>
      </c>
      <c r="B35" s="45">
        <v>8806334377076</v>
      </c>
      <c r="C35" s="46" t="s">
        <v>9629</v>
      </c>
      <c r="D35" s="47" t="s">
        <v>9630</v>
      </c>
      <c r="E35" s="115"/>
      <c r="F35" s="188">
        <v>0.51</v>
      </c>
      <c r="G35" s="116"/>
      <c r="H35" s="115">
        <f>Таблица611[[#This Row],[Розничная цена KRW]]*Таблица611[[#This Row],[Коэфициент стоимости]]</f>
        <v>0</v>
      </c>
      <c r="I35" s="117" t="str">
        <f>IF($H$1="","Введите курс",Таблица611[[#This Row],[Оптовая цена KRW                   за 1шт]]/$H$1)</f>
        <v>Введите курс</v>
      </c>
      <c r="J35" s="53"/>
      <c r="K35" s="118">
        <f>Таблица611[[#This Row],[Заказ коробок ]]*Таблица611[[#This Row],[Кол-во шт в коробке]]</f>
        <v>0</v>
      </c>
      <c r="L35" s="115">
        <f>Таблица611[[#This Row],[Общее кол-во шт]]*Таблица611[[#This Row],[Оптовая цена KRW                   за 1шт]]</f>
        <v>0</v>
      </c>
      <c r="M35" s="119" t="str">
        <f>IFERROR(Таблица611[[#This Row],[Общее кол-во шт]]*Таблица611[[#This Row],[Оптовая цена USD            за 1шт]],"")</f>
        <v/>
      </c>
      <c r="N35" s="149" t="s">
        <v>1644</v>
      </c>
    </row>
    <row r="36" spans="1:14" s="87" customFormat="1" ht="24" customHeight="1">
      <c r="A36" s="44" t="s">
        <v>9631</v>
      </c>
      <c r="B36" s="45">
        <v>8806334377557</v>
      </c>
      <c r="C36" s="46" t="s">
        <v>9632</v>
      </c>
      <c r="D36" s="47" t="s">
        <v>9633</v>
      </c>
      <c r="E36" s="115"/>
      <c r="F36" s="188">
        <v>0.51</v>
      </c>
      <c r="G36" s="116"/>
      <c r="H36" s="115">
        <f>Таблица611[[#This Row],[Розничная цена KRW]]*Таблица611[[#This Row],[Коэфициент стоимости]]</f>
        <v>0</v>
      </c>
      <c r="I36" s="117" t="str">
        <f>IF($H$1="","Введите курс",Таблица611[[#This Row],[Оптовая цена KRW                   за 1шт]]/$H$1)</f>
        <v>Введите курс</v>
      </c>
      <c r="J36" s="53"/>
      <c r="K36" s="118">
        <f>Таблица611[[#This Row],[Заказ коробок ]]*Таблица611[[#This Row],[Кол-во шт в коробке]]</f>
        <v>0</v>
      </c>
      <c r="L36" s="115">
        <f>Таблица611[[#This Row],[Общее кол-во шт]]*Таблица611[[#This Row],[Оптовая цена KRW                   за 1шт]]</f>
        <v>0</v>
      </c>
      <c r="M36" s="119" t="str">
        <f>IFERROR(Таблица611[[#This Row],[Общее кол-во шт]]*Таблица611[[#This Row],[Оптовая цена USD            за 1шт]],"")</f>
        <v/>
      </c>
      <c r="N36" s="149" t="s">
        <v>1644</v>
      </c>
    </row>
    <row r="37" spans="1:14" s="87" customFormat="1" ht="24" customHeight="1">
      <c r="A37" s="31" t="s">
        <v>9634</v>
      </c>
      <c r="B37" s="32">
        <v>8806334378042</v>
      </c>
      <c r="C37" s="33" t="s">
        <v>9635</v>
      </c>
      <c r="D37" s="34" t="s">
        <v>9636</v>
      </c>
      <c r="E37" s="89">
        <v>16000</v>
      </c>
      <c r="F37" s="90">
        <v>0.51</v>
      </c>
      <c r="G37" s="91">
        <v>8</v>
      </c>
      <c r="H37" s="89">
        <f>Таблица611[[#This Row],[Розничная цена KRW]]*Таблица611[[#This Row],[Коэфициент стоимости]]</f>
        <v>8160</v>
      </c>
      <c r="I37" s="92" t="str">
        <f>IF($H$1="","Введите курс",Таблица611[[#This Row],[Оптовая цена KRW                   за 1шт]]/$H$1)</f>
        <v>Введите курс</v>
      </c>
      <c r="J37" s="284"/>
      <c r="K37" s="93">
        <f>Таблица611[[#This Row],[Заказ коробок ]]*Таблица611[[#This Row],[Кол-во шт в коробке]]</f>
        <v>0</v>
      </c>
      <c r="L37" s="89">
        <f>Таблица611[[#This Row],[Общее кол-во шт]]*Таблица611[[#This Row],[Оптовая цена KRW                   за 1шт]]</f>
        <v>0</v>
      </c>
      <c r="M37" s="94" t="str">
        <f>IFERROR(Таблица611[[#This Row],[Общее кол-во шт]]*Таблица611[[#This Row],[Оптовая цена USD            за 1шт]],"")</f>
        <v/>
      </c>
      <c r="N37" s="148"/>
    </row>
    <row r="38" spans="1:14" s="87" customFormat="1" ht="24" customHeight="1">
      <c r="A38" s="31" t="s">
        <v>9637</v>
      </c>
      <c r="B38" s="32">
        <v>8806334378288</v>
      </c>
      <c r="C38" s="33" t="s">
        <v>9638</v>
      </c>
      <c r="D38" s="34" t="s">
        <v>9639</v>
      </c>
      <c r="E38" s="89">
        <v>16000</v>
      </c>
      <c r="F38" s="90">
        <v>0.51</v>
      </c>
      <c r="G38" s="91">
        <v>8</v>
      </c>
      <c r="H38" s="89">
        <f>Таблица611[[#This Row],[Розничная цена KRW]]*Таблица611[[#This Row],[Коэфициент стоимости]]</f>
        <v>8160</v>
      </c>
      <c r="I38" s="92" t="str">
        <f>IF($H$1="","Введите курс",Таблица611[[#This Row],[Оптовая цена KRW                   за 1шт]]/$H$1)</f>
        <v>Введите курс</v>
      </c>
      <c r="J38" s="284"/>
      <c r="K38" s="93">
        <f>Таблица611[[#This Row],[Заказ коробок ]]*Таблица611[[#This Row],[Кол-во шт в коробке]]</f>
        <v>0</v>
      </c>
      <c r="L38" s="89">
        <f>Таблица611[[#This Row],[Общее кол-во шт]]*Таблица611[[#This Row],[Оптовая цена KRW                   за 1шт]]</f>
        <v>0</v>
      </c>
      <c r="M38" s="94" t="str">
        <f>IFERROR(Таблица611[[#This Row],[Общее кол-во шт]]*Таблица611[[#This Row],[Оптовая цена USD            за 1шт]],"")</f>
        <v/>
      </c>
      <c r="N38" s="148"/>
    </row>
    <row r="39" spans="1:14" s="87" customFormat="1" ht="24" customHeight="1">
      <c r="A39" s="31" t="s">
        <v>9640</v>
      </c>
      <c r="B39" s="32">
        <v>8806334377922</v>
      </c>
      <c r="C39" s="33" t="s">
        <v>9641</v>
      </c>
      <c r="D39" s="34" t="s">
        <v>9642</v>
      </c>
      <c r="E39" s="89">
        <v>9000</v>
      </c>
      <c r="F39" s="90">
        <v>0.51</v>
      </c>
      <c r="G39" s="91">
        <v>9</v>
      </c>
      <c r="H39" s="89">
        <f>Таблица611[[#This Row],[Розничная цена KRW]]*Таблица611[[#This Row],[Коэфициент стоимости]]</f>
        <v>4590</v>
      </c>
      <c r="I39" s="92" t="str">
        <f>IF($H$1="","Введите курс",Таблица611[[#This Row],[Оптовая цена KRW                   за 1шт]]/$H$1)</f>
        <v>Введите курс</v>
      </c>
      <c r="J39" s="284"/>
      <c r="K39" s="93">
        <f>Таблица611[[#This Row],[Заказ коробок ]]*Таблица611[[#This Row],[Кол-во шт в коробке]]</f>
        <v>0</v>
      </c>
      <c r="L39" s="89">
        <f>Таблица611[[#This Row],[Общее кол-во шт]]*Таблица611[[#This Row],[Оптовая цена KRW                   за 1шт]]</f>
        <v>0</v>
      </c>
      <c r="M39" s="94" t="str">
        <f>IFERROR(Таблица611[[#This Row],[Общее кол-во шт]]*Таблица611[[#This Row],[Оптовая цена USD            за 1шт]],"")</f>
        <v/>
      </c>
      <c r="N39" s="148"/>
    </row>
    <row r="40" spans="1:14" s="87" customFormat="1" ht="24" customHeight="1">
      <c r="A40" s="44" t="s">
        <v>9643</v>
      </c>
      <c r="B40" s="45">
        <v>8806334379384</v>
      </c>
      <c r="C40" s="46" t="s">
        <v>9644</v>
      </c>
      <c r="D40" s="47" t="s">
        <v>9645</v>
      </c>
      <c r="E40" s="115"/>
      <c r="F40" s="188">
        <v>0.51</v>
      </c>
      <c r="G40" s="116"/>
      <c r="H40" s="115">
        <f>Таблица611[[#This Row],[Розничная цена KRW]]*Таблица611[[#This Row],[Коэфициент стоимости]]</f>
        <v>0</v>
      </c>
      <c r="I40" s="117" t="str">
        <f>IF($H$1="","Введите курс",Таблица611[[#This Row],[Оптовая цена KRW                   за 1шт]]/$H$1)</f>
        <v>Введите курс</v>
      </c>
      <c r="J40" s="53"/>
      <c r="K40" s="118">
        <f>Таблица611[[#This Row],[Заказ коробок ]]*Таблица611[[#This Row],[Кол-во шт в коробке]]</f>
        <v>0</v>
      </c>
      <c r="L40" s="115">
        <f>Таблица611[[#This Row],[Общее кол-во шт]]*Таблица611[[#This Row],[Оптовая цена KRW                   за 1шт]]</f>
        <v>0</v>
      </c>
      <c r="M40" s="119" t="str">
        <f>IFERROR(Таблица611[[#This Row],[Общее кол-во шт]]*Таблица611[[#This Row],[Оптовая цена USD            за 1шт]],"")</f>
        <v/>
      </c>
      <c r="N40" s="149" t="s">
        <v>1644</v>
      </c>
    </row>
    <row r="41" spans="1:14" s="87" customFormat="1" ht="24" customHeight="1">
      <c r="A41" s="44" t="s">
        <v>9646</v>
      </c>
      <c r="B41" s="45">
        <v>8806334377984</v>
      </c>
      <c r="C41" s="46" t="s">
        <v>9647</v>
      </c>
      <c r="D41" s="47" t="s">
        <v>9648</v>
      </c>
      <c r="E41" s="115"/>
      <c r="F41" s="188">
        <v>0.51</v>
      </c>
      <c r="G41" s="116"/>
      <c r="H41" s="115">
        <f>Таблица611[[#This Row],[Розничная цена KRW]]*Таблица611[[#This Row],[Коэфициент стоимости]]</f>
        <v>0</v>
      </c>
      <c r="I41" s="117" t="str">
        <f>IF($H$1="","Введите курс",Таблица611[[#This Row],[Оптовая цена KRW                   за 1шт]]/$H$1)</f>
        <v>Введите курс</v>
      </c>
      <c r="J41" s="53"/>
      <c r="K41" s="118">
        <f>Таблица611[[#This Row],[Заказ коробок ]]*Таблица611[[#This Row],[Кол-во шт в коробке]]</f>
        <v>0</v>
      </c>
      <c r="L41" s="115">
        <f>Таблица611[[#This Row],[Общее кол-во шт]]*Таблица611[[#This Row],[Оптовая цена KRW                   за 1шт]]</f>
        <v>0</v>
      </c>
      <c r="M41" s="119" t="str">
        <f>IFERROR(Таблица611[[#This Row],[Общее кол-во шт]]*Таблица611[[#This Row],[Оптовая цена USD            за 1шт]],"")</f>
        <v/>
      </c>
      <c r="N41" s="149" t="s">
        <v>1644</v>
      </c>
    </row>
    <row r="42" spans="1:14" s="87" customFormat="1" ht="24" customHeight="1">
      <c r="A42" s="31" t="s">
        <v>9649</v>
      </c>
      <c r="B42" s="32">
        <v>8806334377991</v>
      </c>
      <c r="C42" s="33" t="s">
        <v>9650</v>
      </c>
      <c r="D42" s="34" t="s">
        <v>9651</v>
      </c>
      <c r="E42" s="89">
        <v>8500</v>
      </c>
      <c r="F42" s="90">
        <v>0.51</v>
      </c>
      <c r="G42" s="91">
        <v>10</v>
      </c>
      <c r="H42" s="89">
        <f>Таблица611[[#This Row],[Розничная цена KRW]]*Таблица611[[#This Row],[Коэфициент стоимости]]</f>
        <v>4335</v>
      </c>
      <c r="I42" s="92" t="str">
        <f>IF($H$1="","Введите курс",Таблица611[[#This Row],[Оптовая цена KRW                   за 1шт]]/$H$1)</f>
        <v>Введите курс</v>
      </c>
      <c r="J42" s="284"/>
      <c r="K42" s="93">
        <f>Таблица611[[#This Row],[Заказ коробок ]]*Таблица611[[#This Row],[Кол-во шт в коробке]]</f>
        <v>0</v>
      </c>
      <c r="L42" s="89">
        <f>Таблица611[[#This Row],[Общее кол-во шт]]*Таблица611[[#This Row],[Оптовая цена KRW                   за 1шт]]</f>
        <v>0</v>
      </c>
      <c r="M42" s="94" t="str">
        <f>IFERROR(Таблица611[[#This Row],[Общее кол-во шт]]*Таблица611[[#This Row],[Оптовая цена USD            за 1шт]],"")</f>
        <v/>
      </c>
      <c r="N42" s="148"/>
    </row>
    <row r="43" spans="1:14" s="87" customFormat="1" ht="24" customHeight="1">
      <c r="A43" s="31" t="s">
        <v>9652</v>
      </c>
      <c r="B43" s="32">
        <v>8806334378004</v>
      </c>
      <c r="C43" s="33" t="s">
        <v>9653</v>
      </c>
      <c r="D43" s="34" t="s">
        <v>9654</v>
      </c>
      <c r="E43" s="89">
        <v>11000</v>
      </c>
      <c r="F43" s="90">
        <v>0.51</v>
      </c>
      <c r="G43" s="91">
        <v>10</v>
      </c>
      <c r="H43" s="89">
        <f>Таблица611[[#This Row],[Розничная цена KRW]]*Таблица611[[#This Row],[Коэфициент стоимости]]</f>
        <v>5610</v>
      </c>
      <c r="I43" s="92" t="str">
        <f>IF($H$1="","Введите курс",Таблица611[[#This Row],[Оптовая цена KRW                   за 1шт]]/$H$1)</f>
        <v>Введите курс</v>
      </c>
      <c r="J43" s="284"/>
      <c r="K43" s="93">
        <f>Таблица611[[#This Row],[Заказ коробок ]]*Таблица611[[#This Row],[Кол-во шт в коробке]]</f>
        <v>0</v>
      </c>
      <c r="L43" s="89">
        <f>Таблица611[[#This Row],[Общее кол-во шт]]*Таблица611[[#This Row],[Оптовая цена KRW                   за 1шт]]</f>
        <v>0</v>
      </c>
      <c r="M43" s="94" t="str">
        <f>IFERROR(Таблица611[[#This Row],[Общее кол-во шт]]*Таблица611[[#This Row],[Оптовая цена USD            за 1шт]],"")</f>
        <v/>
      </c>
      <c r="N43" s="148"/>
    </row>
    <row r="44" spans="1:14" s="87" customFormat="1" ht="24" customHeight="1">
      <c r="A44" s="44" t="s">
        <v>9655</v>
      </c>
      <c r="B44" s="45">
        <v>8806334378011</v>
      </c>
      <c r="C44" s="46" t="s">
        <v>9656</v>
      </c>
      <c r="D44" s="47" t="s">
        <v>9657</v>
      </c>
      <c r="E44" s="115"/>
      <c r="F44" s="188">
        <v>0.51</v>
      </c>
      <c r="G44" s="116"/>
      <c r="H44" s="115">
        <f>Таблица611[[#This Row],[Розничная цена KRW]]*Таблица611[[#This Row],[Коэфициент стоимости]]</f>
        <v>0</v>
      </c>
      <c r="I44" s="117" t="str">
        <f>IF($H$1="","Введите курс",Таблица611[[#This Row],[Оптовая цена KRW                   за 1шт]]/$H$1)</f>
        <v>Введите курс</v>
      </c>
      <c r="J44" s="53"/>
      <c r="K44" s="118">
        <f>Таблица611[[#This Row],[Заказ коробок ]]*Таблица611[[#This Row],[Кол-во шт в коробке]]</f>
        <v>0</v>
      </c>
      <c r="L44" s="115">
        <f>Таблица611[[#This Row],[Общее кол-во шт]]*Таблица611[[#This Row],[Оптовая цена KRW                   за 1шт]]</f>
        <v>0</v>
      </c>
      <c r="M44" s="119" t="str">
        <f>IFERROR(Таблица611[[#This Row],[Общее кол-во шт]]*Таблица611[[#This Row],[Оптовая цена USD            за 1шт]],"")</f>
        <v/>
      </c>
      <c r="N44" s="149" t="s">
        <v>1644</v>
      </c>
    </row>
    <row r="45" spans="1:14" s="87" customFormat="1" ht="24" customHeight="1">
      <c r="A45" s="44" t="s">
        <v>9658</v>
      </c>
      <c r="B45" s="45">
        <v>8806334378028</v>
      </c>
      <c r="C45" s="46" t="s">
        <v>9659</v>
      </c>
      <c r="D45" s="47" t="s">
        <v>9660</v>
      </c>
      <c r="E45" s="115"/>
      <c r="F45" s="188">
        <v>0.51</v>
      </c>
      <c r="G45" s="116"/>
      <c r="H45" s="115">
        <f>Таблица611[[#This Row],[Розничная цена KRW]]*Таблица611[[#This Row],[Коэфициент стоимости]]</f>
        <v>0</v>
      </c>
      <c r="I45" s="117" t="str">
        <f>IF($H$1="","Введите курс",Таблица611[[#This Row],[Оптовая цена KRW                   за 1шт]]/$H$1)</f>
        <v>Введите курс</v>
      </c>
      <c r="J45" s="53"/>
      <c r="K45" s="118">
        <f>Таблица611[[#This Row],[Заказ коробок ]]*Таблица611[[#This Row],[Кол-во шт в коробке]]</f>
        <v>0</v>
      </c>
      <c r="L45" s="115">
        <f>Таблица611[[#This Row],[Общее кол-во шт]]*Таблица611[[#This Row],[Оптовая цена KRW                   за 1шт]]</f>
        <v>0</v>
      </c>
      <c r="M45" s="119" t="str">
        <f>IFERROR(Таблица611[[#This Row],[Общее кол-во шт]]*Таблица611[[#This Row],[Оптовая цена USD            за 1шт]],"")</f>
        <v/>
      </c>
      <c r="N45" s="149" t="s">
        <v>1644</v>
      </c>
    </row>
    <row r="46" spans="1:14" s="87" customFormat="1" ht="24" customHeight="1">
      <c r="A46" s="31" t="s">
        <v>9661</v>
      </c>
      <c r="B46" s="32">
        <v>8806334377939</v>
      </c>
      <c r="C46" s="33" t="s">
        <v>9662</v>
      </c>
      <c r="D46" s="34" t="s">
        <v>9663</v>
      </c>
      <c r="E46" s="89">
        <v>8900</v>
      </c>
      <c r="F46" s="90">
        <v>0.51</v>
      </c>
      <c r="G46" s="91">
        <v>10</v>
      </c>
      <c r="H46" s="89">
        <f>Таблица611[[#This Row],[Розничная цена KRW]]*Таблица611[[#This Row],[Коэфициент стоимости]]</f>
        <v>4539</v>
      </c>
      <c r="I46" s="92" t="str">
        <f>IF($H$1="","Введите курс",Таблица611[[#This Row],[Оптовая цена KRW                   за 1шт]]/$H$1)</f>
        <v>Введите курс</v>
      </c>
      <c r="J46" s="284"/>
      <c r="K46" s="93">
        <f>Таблица611[[#This Row],[Заказ коробок ]]*Таблица611[[#This Row],[Кол-во шт в коробке]]</f>
        <v>0</v>
      </c>
      <c r="L46" s="89">
        <f>Таблица611[[#This Row],[Общее кол-во шт]]*Таблица611[[#This Row],[Оптовая цена KRW                   за 1шт]]</f>
        <v>0</v>
      </c>
      <c r="M46" s="94" t="str">
        <f>IFERROR(Таблица611[[#This Row],[Общее кол-во шт]]*Таблица611[[#This Row],[Оптовая цена USD            за 1шт]],"")</f>
        <v/>
      </c>
      <c r="N46" s="148"/>
    </row>
    <row r="47" spans="1:14" s="87" customFormat="1" ht="24" customHeight="1">
      <c r="A47" s="31" t="s">
        <v>9664</v>
      </c>
      <c r="B47" s="32">
        <v>8806334377946</v>
      </c>
      <c r="C47" s="33" t="s">
        <v>9665</v>
      </c>
      <c r="D47" s="34" t="s">
        <v>9666</v>
      </c>
      <c r="E47" s="89">
        <v>8900</v>
      </c>
      <c r="F47" s="90">
        <v>0.51</v>
      </c>
      <c r="G47" s="91">
        <v>10</v>
      </c>
      <c r="H47" s="89">
        <f>Таблица611[[#This Row],[Розничная цена KRW]]*Таблица611[[#This Row],[Коэфициент стоимости]]</f>
        <v>4539</v>
      </c>
      <c r="I47" s="92" t="str">
        <f>IF($H$1="","Введите курс",Таблица611[[#This Row],[Оптовая цена KRW                   за 1шт]]/$H$1)</f>
        <v>Введите курс</v>
      </c>
      <c r="J47" s="284"/>
      <c r="K47" s="93">
        <f>Таблица611[[#This Row],[Заказ коробок ]]*Таблица611[[#This Row],[Кол-во шт в коробке]]</f>
        <v>0</v>
      </c>
      <c r="L47" s="89">
        <f>Таблица611[[#This Row],[Общее кол-во шт]]*Таблица611[[#This Row],[Оптовая цена KRW                   за 1шт]]</f>
        <v>0</v>
      </c>
      <c r="M47" s="94" t="str">
        <f>IFERROR(Таблица611[[#This Row],[Общее кол-во шт]]*Таблица611[[#This Row],[Оптовая цена USD            за 1шт]],"")</f>
        <v/>
      </c>
      <c r="N47" s="148"/>
    </row>
    <row r="48" spans="1:14" s="87" customFormat="1" ht="24" customHeight="1">
      <c r="A48" s="31" t="s">
        <v>9667</v>
      </c>
      <c r="B48" s="32">
        <v>8806334377953</v>
      </c>
      <c r="C48" s="33" t="s">
        <v>9668</v>
      </c>
      <c r="D48" s="34" t="s">
        <v>9669</v>
      </c>
      <c r="E48" s="89">
        <v>8900</v>
      </c>
      <c r="F48" s="90">
        <v>0.51</v>
      </c>
      <c r="G48" s="91">
        <v>10</v>
      </c>
      <c r="H48" s="89">
        <f>Таблица611[[#This Row],[Розничная цена KRW]]*Таблица611[[#This Row],[Коэфициент стоимости]]</f>
        <v>4539</v>
      </c>
      <c r="I48" s="92" t="str">
        <f>IF($H$1="","Введите курс",Таблица611[[#This Row],[Оптовая цена KRW                   за 1шт]]/$H$1)</f>
        <v>Введите курс</v>
      </c>
      <c r="J48" s="284"/>
      <c r="K48" s="93">
        <f>Таблица611[[#This Row],[Заказ коробок ]]*Таблица611[[#This Row],[Кол-во шт в коробке]]</f>
        <v>0</v>
      </c>
      <c r="L48" s="89">
        <f>Таблица611[[#This Row],[Общее кол-во шт]]*Таблица611[[#This Row],[Оптовая цена KRW                   за 1шт]]</f>
        <v>0</v>
      </c>
      <c r="M48" s="94" t="str">
        <f>IFERROR(Таблица611[[#This Row],[Общее кол-во шт]]*Таблица611[[#This Row],[Оптовая цена USD            за 1шт]],"")</f>
        <v/>
      </c>
      <c r="N48" s="148"/>
    </row>
    <row r="49" spans="1:14" s="87" customFormat="1" ht="24" customHeight="1">
      <c r="A49" s="31" t="s">
        <v>9670</v>
      </c>
      <c r="B49" s="32">
        <v>8806334377960</v>
      </c>
      <c r="C49" s="33" t="s">
        <v>9671</v>
      </c>
      <c r="D49" s="34" t="s">
        <v>9672</v>
      </c>
      <c r="E49" s="89">
        <v>8900</v>
      </c>
      <c r="F49" s="90">
        <v>0.51</v>
      </c>
      <c r="G49" s="91">
        <v>10</v>
      </c>
      <c r="H49" s="89">
        <f>Таблица611[[#This Row],[Розничная цена KRW]]*Таблица611[[#This Row],[Коэфициент стоимости]]</f>
        <v>4539</v>
      </c>
      <c r="I49" s="92" t="str">
        <f>IF($H$1="","Введите курс",Таблица611[[#This Row],[Оптовая цена KRW                   за 1шт]]/$H$1)</f>
        <v>Введите курс</v>
      </c>
      <c r="J49" s="284"/>
      <c r="K49" s="93">
        <f>Таблица611[[#This Row],[Заказ коробок ]]*Таблица611[[#This Row],[Кол-во шт в коробке]]</f>
        <v>0</v>
      </c>
      <c r="L49" s="89">
        <f>Таблица611[[#This Row],[Общее кол-во шт]]*Таблица611[[#This Row],[Оптовая цена KRW                   за 1шт]]</f>
        <v>0</v>
      </c>
      <c r="M49" s="94" t="str">
        <f>IFERROR(Таблица611[[#This Row],[Общее кол-во шт]]*Таблица611[[#This Row],[Оптовая цена USD            за 1шт]],"")</f>
        <v/>
      </c>
      <c r="N49" s="148"/>
    </row>
    <row r="50" spans="1:14" s="87" customFormat="1" ht="24" customHeight="1">
      <c r="A50" s="31" t="s">
        <v>9673</v>
      </c>
      <c r="B50" s="32">
        <v>8806334377977</v>
      </c>
      <c r="C50" s="33" t="s">
        <v>9674</v>
      </c>
      <c r="D50" s="34" t="s">
        <v>9675</v>
      </c>
      <c r="E50" s="89">
        <v>8900</v>
      </c>
      <c r="F50" s="90">
        <v>0.51</v>
      </c>
      <c r="G50" s="91">
        <v>10</v>
      </c>
      <c r="H50" s="89">
        <f>Таблица611[[#This Row],[Розничная цена KRW]]*Таблица611[[#This Row],[Коэфициент стоимости]]</f>
        <v>4539</v>
      </c>
      <c r="I50" s="92" t="str">
        <f>IF($H$1="","Введите курс",Таблица611[[#This Row],[Оптовая цена KRW                   за 1шт]]/$H$1)</f>
        <v>Введите курс</v>
      </c>
      <c r="J50" s="284"/>
      <c r="K50" s="93">
        <f>Таблица611[[#This Row],[Заказ коробок ]]*Таблица611[[#This Row],[Кол-во шт в коробке]]</f>
        <v>0</v>
      </c>
      <c r="L50" s="89">
        <f>Таблица611[[#This Row],[Общее кол-во шт]]*Таблица611[[#This Row],[Оптовая цена KRW                   за 1шт]]</f>
        <v>0</v>
      </c>
      <c r="M50" s="94" t="str">
        <f>IFERROR(Таблица611[[#This Row],[Общее кол-во шт]]*Таблица611[[#This Row],[Оптовая цена USD            за 1шт]],"")</f>
        <v/>
      </c>
      <c r="N50" s="148"/>
    </row>
    <row r="51" spans="1:14" s="87" customFormat="1" ht="24" customHeight="1">
      <c r="A51" s="44" t="s">
        <v>9676</v>
      </c>
      <c r="B51" s="45">
        <v>8806334378035</v>
      </c>
      <c r="C51" s="46" t="s">
        <v>9677</v>
      </c>
      <c r="D51" s="47" t="s">
        <v>9678</v>
      </c>
      <c r="E51" s="115"/>
      <c r="F51" s="188">
        <v>0.51</v>
      </c>
      <c r="G51" s="116"/>
      <c r="H51" s="115">
        <f>Таблица611[[#This Row],[Розничная цена KRW]]*Таблица611[[#This Row],[Коэфициент стоимости]]</f>
        <v>0</v>
      </c>
      <c r="I51" s="117" t="str">
        <f>IF($H$1="","Введите курс",Таблица611[[#This Row],[Оптовая цена KRW                   за 1шт]]/$H$1)</f>
        <v>Введите курс</v>
      </c>
      <c r="J51" s="53"/>
      <c r="K51" s="118">
        <f>Таблица611[[#This Row],[Заказ коробок ]]*Таблица611[[#This Row],[Кол-во шт в коробке]]</f>
        <v>0</v>
      </c>
      <c r="L51" s="115">
        <f>Таблица611[[#This Row],[Общее кол-во шт]]*Таблица611[[#This Row],[Оптовая цена KRW                   за 1шт]]</f>
        <v>0</v>
      </c>
      <c r="M51" s="119" t="str">
        <f>IFERROR(Таблица611[[#This Row],[Общее кол-во шт]]*Таблица611[[#This Row],[Оптовая цена USD            за 1шт]],"")</f>
        <v/>
      </c>
      <c r="N51" s="149" t="s">
        <v>1644</v>
      </c>
    </row>
    <row r="52" spans="1:14" s="87" customFormat="1" ht="24" customHeight="1">
      <c r="A52" s="44" t="s">
        <v>9679</v>
      </c>
      <c r="B52" s="45">
        <v>8806334379575</v>
      </c>
      <c r="C52" s="46" t="s">
        <v>9680</v>
      </c>
      <c r="D52" s="47" t="s">
        <v>9681</v>
      </c>
      <c r="E52" s="115"/>
      <c r="F52" s="188">
        <v>0.51</v>
      </c>
      <c r="G52" s="116"/>
      <c r="H52" s="115">
        <f>Таблица611[[#This Row],[Розничная цена KRW]]*Таблица611[[#This Row],[Коэфициент стоимости]]</f>
        <v>0</v>
      </c>
      <c r="I52" s="117" t="str">
        <f>IF($H$1="","Введите курс",Таблица611[[#This Row],[Оптовая цена KRW                   за 1шт]]/$H$1)</f>
        <v>Введите курс</v>
      </c>
      <c r="J52" s="53"/>
      <c r="K52" s="118">
        <f>Таблица611[[#This Row],[Заказ коробок ]]*Таблица611[[#This Row],[Кол-во шт в коробке]]</f>
        <v>0</v>
      </c>
      <c r="L52" s="115">
        <f>Таблица611[[#This Row],[Общее кол-во шт]]*Таблица611[[#This Row],[Оптовая цена KRW                   за 1шт]]</f>
        <v>0</v>
      </c>
      <c r="M52" s="119" t="str">
        <f>IFERROR(Таблица611[[#This Row],[Общее кол-во шт]]*Таблица611[[#This Row],[Оптовая цена USD            за 1шт]],"")</f>
        <v/>
      </c>
      <c r="N52" s="149" t="s">
        <v>1644</v>
      </c>
    </row>
    <row r="53" spans="1:14" s="87" customFormat="1" ht="24" customHeight="1">
      <c r="A53" s="44" t="s">
        <v>9682</v>
      </c>
      <c r="B53" s="45">
        <v>8806334379568</v>
      </c>
      <c r="C53" s="46" t="s">
        <v>9683</v>
      </c>
      <c r="D53" s="47" t="s">
        <v>9684</v>
      </c>
      <c r="E53" s="115"/>
      <c r="F53" s="188">
        <v>0.51</v>
      </c>
      <c r="G53" s="116"/>
      <c r="H53" s="115">
        <f>Таблица611[[#This Row],[Розничная цена KRW]]*Таблица611[[#This Row],[Коэфициент стоимости]]</f>
        <v>0</v>
      </c>
      <c r="I53" s="117" t="str">
        <f>IF($H$1="","Введите курс",Таблица611[[#This Row],[Оптовая цена KRW                   за 1шт]]/$H$1)</f>
        <v>Введите курс</v>
      </c>
      <c r="J53" s="53"/>
      <c r="K53" s="118">
        <f>Таблица611[[#This Row],[Заказ коробок ]]*Таблица611[[#This Row],[Кол-во шт в коробке]]</f>
        <v>0</v>
      </c>
      <c r="L53" s="115">
        <f>Таблица611[[#This Row],[Общее кол-во шт]]*Таблица611[[#This Row],[Оптовая цена KRW                   за 1шт]]</f>
        <v>0</v>
      </c>
      <c r="M53" s="119" t="str">
        <f>IFERROR(Таблица611[[#This Row],[Общее кол-во шт]]*Таблица611[[#This Row],[Оптовая цена USD            за 1шт]],"")</f>
        <v/>
      </c>
      <c r="N53" s="149" t="s">
        <v>1644</v>
      </c>
    </row>
    <row r="54" spans="1:14" s="87" customFormat="1" ht="24" customHeight="1">
      <c r="A54" s="31" t="s">
        <v>9685</v>
      </c>
      <c r="B54" s="32">
        <v>8806334378356</v>
      </c>
      <c r="C54" s="33" t="s">
        <v>9686</v>
      </c>
      <c r="D54" s="34" t="s">
        <v>9687</v>
      </c>
      <c r="E54" s="89">
        <v>6900</v>
      </c>
      <c r="F54" s="90">
        <v>0.51</v>
      </c>
      <c r="G54" s="91">
        <v>3</v>
      </c>
      <c r="H54" s="89">
        <f>Таблица611[[#This Row],[Розничная цена KRW]]*Таблица611[[#This Row],[Коэфициент стоимости]]</f>
        <v>3519</v>
      </c>
      <c r="I54" s="92" t="str">
        <f>IF($H$1="","Введите курс",Таблица611[[#This Row],[Оптовая цена KRW                   за 1шт]]/$H$1)</f>
        <v>Введите курс</v>
      </c>
      <c r="J54" s="284"/>
      <c r="K54" s="93">
        <f>Таблица611[[#This Row],[Заказ коробок ]]*Таблица611[[#This Row],[Кол-во шт в коробке]]</f>
        <v>0</v>
      </c>
      <c r="L54" s="89">
        <f>Таблица611[[#This Row],[Общее кол-во шт]]*Таблица611[[#This Row],[Оптовая цена KRW                   за 1шт]]</f>
        <v>0</v>
      </c>
      <c r="M54" s="94" t="str">
        <f>IFERROR(Таблица611[[#This Row],[Общее кол-во шт]]*Таблица611[[#This Row],[Оптовая цена USD            за 1шт]],"")</f>
        <v/>
      </c>
      <c r="N54" s="148"/>
    </row>
    <row r="55" spans="1:14" s="87" customFormat="1" ht="24" customHeight="1">
      <c r="A55" s="44" t="s">
        <v>9688</v>
      </c>
      <c r="B55" s="45">
        <v>8806334378424</v>
      </c>
      <c r="C55" s="46" t="s">
        <v>9689</v>
      </c>
      <c r="D55" s="47" t="s">
        <v>9690</v>
      </c>
      <c r="E55" s="115"/>
      <c r="F55" s="188">
        <v>0.51</v>
      </c>
      <c r="G55" s="116"/>
      <c r="H55" s="115">
        <f>Таблица611[[#This Row],[Розничная цена KRW]]*Таблица611[[#This Row],[Коэфициент стоимости]]</f>
        <v>0</v>
      </c>
      <c r="I55" s="117" t="str">
        <f>IF($H$1="","Введите курс",Таблица611[[#This Row],[Оптовая цена KRW                   за 1шт]]/$H$1)</f>
        <v>Введите курс</v>
      </c>
      <c r="J55" s="53"/>
      <c r="K55" s="118">
        <f>Таблица611[[#This Row],[Заказ коробок ]]*Таблица611[[#This Row],[Кол-во шт в коробке]]</f>
        <v>0</v>
      </c>
      <c r="L55" s="115">
        <f>Таблица611[[#This Row],[Общее кол-во шт]]*Таблица611[[#This Row],[Оптовая цена KRW                   за 1шт]]</f>
        <v>0</v>
      </c>
      <c r="M55" s="119" t="str">
        <f>IFERROR(Таблица611[[#This Row],[Общее кол-во шт]]*Таблица611[[#This Row],[Оптовая цена USD            за 1шт]],"")</f>
        <v/>
      </c>
      <c r="N55" s="149" t="s">
        <v>1644</v>
      </c>
    </row>
    <row r="56" spans="1:14" s="87" customFormat="1" ht="24" customHeight="1">
      <c r="A56" s="44" t="s">
        <v>9691</v>
      </c>
      <c r="B56" s="45">
        <v>8806334379377</v>
      </c>
      <c r="C56" s="46" t="s">
        <v>9692</v>
      </c>
      <c r="D56" s="47" t="s">
        <v>9693</v>
      </c>
      <c r="E56" s="115"/>
      <c r="F56" s="188">
        <v>0.51</v>
      </c>
      <c r="G56" s="116"/>
      <c r="H56" s="115">
        <f>Таблица611[[#This Row],[Розничная цена KRW]]*Таблица611[[#This Row],[Коэфициент стоимости]]</f>
        <v>0</v>
      </c>
      <c r="I56" s="117" t="str">
        <f>IF($H$1="","Введите курс",Таблица611[[#This Row],[Оптовая цена KRW                   за 1шт]]/$H$1)</f>
        <v>Введите курс</v>
      </c>
      <c r="J56" s="53"/>
      <c r="K56" s="118">
        <f>Таблица611[[#This Row],[Заказ коробок ]]*Таблица611[[#This Row],[Кол-во шт в коробке]]</f>
        <v>0</v>
      </c>
      <c r="L56" s="115">
        <f>Таблица611[[#This Row],[Общее кол-во шт]]*Таблица611[[#This Row],[Оптовая цена KRW                   за 1шт]]</f>
        <v>0</v>
      </c>
      <c r="M56" s="119" t="str">
        <f>IFERROR(Таблица611[[#This Row],[Общее кол-во шт]]*Таблица611[[#This Row],[Оптовая цена USD            за 1шт]],"")</f>
        <v/>
      </c>
      <c r="N56" s="149" t="s">
        <v>1644</v>
      </c>
    </row>
    <row r="57" spans="1:14" s="87" customFormat="1" ht="24" customHeight="1">
      <c r="A57" s="44" t="s">
        <v>9694</v>
      </c>
      <c r="B57" s="45">
        <v>8806334378066</v>
      </c>
      <c r="C57" s="46" t="s">
        <v>9695</v>
      </c>
      <c r="D57" s="47" t="s">
        <v>9696</v>
      </c>
      <c r="E57" s="115"/>
      <c r="F57" s="188">
        <v>0.51</v>
      </c>
      <c r="G57" s="116"/>
      <c r="H57" s="115">
        <f>Таблица611[[#This Row],[Розничная цена KRW]]*Таблица611[[#This Row],[Коэфициент стоимости]]</f>
        <v>0</v>
      </c>
      <c r="I57" s="117" t="str">
        <f>IF($H$1="","Введите курс",Таблица611[[#This Row],[Оптовая цена KRW                   за 1шт]]/$H$1)</f>
        <v>Введите курс</v>
      </c>
      <c r="J57" s="53"/>
      <c r="K57" s="118">
        <f>Таблица611[[#This Row],[Заказ коробок ]]*Таблица611[[#This Row],[Кол-во шт в коробке]]</f>
        <v>0</v>
      </c>
      <c r="L57" s="115">
        <f>Таблица611[[#This Row],[Общее кол-во шт]]*Таблица611[[#This Row],[Оптовая цена KRW                   за 1шт]]</f>
        <v>0</v>
      </c>
      <c r="M57" s="119" t="str">
        <f>IFERROR(Таблица611[[#This Row],[Общее кол-во шт]]*Таблица611[[#This Row],[Оптовая цена USD            за 1шт]],"")</f>
        <v/>
      </c>
      <c r="N57" s="149" t="s">
        <v>1644</v>
      </c>
    </row>
    <row r="58" spans="1:14" s="87" customFormat="1" ht="24" customHeight="1">
      <c r="A58" s="44" t="s">
        <v>9697</v>
      </c>
      <c r="B58" s="45">
        <v>8806334378110</v>
      </c>
      <c r="C58" s="46" t="s">
        <v>9698</v>
      </c>
      <c r="D58" s="47" t="s">
        <v>9699</v>
      </c>
      <c r="E58" s="115"/>
      <c r="F58" s="188">
        <v>0.51</v>
      </c>
      <c r="G58" s="116"/>
      <c r="H58" s="115">
        <f>Таблица611[[#This Row],[Розничная цена KRW]]*Таблица611[[#This Row],[Коэфициент стоимости]]</f>
        <v>0</v>
      </c>
      <c r="I58" s="117" t="str">
        <f>IF($H$1="","Введите курс",Таблица611[[#This Row],[Оптовая цена KRW                   за 1шт]]/$H$1)</f>
        <v>Введите курс</v>
      </c>
      <c r="J58" s="53"/>
      <c r="K58" s="118">
        <f>Таблица611[[#This Row],[Заказ коробок ]]*Таблица611[[#This Row],[Кол-во шт в коробке]]</f>
        <v>0</v>
      </c>
      <c r="L58" s="115">
        <f>Таблица611[[#This Row],[Общее кол-во шт]]*Таблица611[[#This Row],[Оптовая цена KRW                   за 1шт]]</f>
        <v>0</v>
      </c>
      <c r="M58" s="119" t="str">
        <f>IFERROR(Таблица611[[#This Row],[Общее кол-во шт]]*Таблица611[[#This Row],[Оптовая цена USD            за 1шт]],"")</f>
        <v/>
      </c>
      <c r="N58" s="149" t="s">
        <v>1644</v>
      </c>
    </row>
    <row r="59" spans="1:14" s="87" customFormat="1" ht="24" customHeight="1">
      <c r="A59" s="44" t="s">
        <v>9700</v>
      </c>
      <c r="B59" s="45">
        <v>8806334378103</v>
      </c>
      <c r="C59" s="46" t="s">
        <v>9701</v>
      </c>
      <c r="D59" s="47" t="s">
        <v>9702</v>
      </c>
      <c r="E59" s="115"/>
      <c r="F59" s="188">
        <v>0.51</v>
      </c>
      <c r="G59" s="116"/>
      <c r="H59" s="115">
        <f>Таблица611[[#This Row],[Розничная цена KRW]]*Таблица611[[#This Row],[Коэфициент стоимости]]</f>
        <v>0</v>
      </c>
      <c r="I59" s="117" t="str">
        <f>IF($H$1="","Введите курс",Таблица611[[#This Row],[Оптовая цена KRW                   за 1шт]]/$H$1)</f>
        <v>Введите курс</v>
      </c>
      <c r="J59" s="53"/>
      <c r="K59" s="118">
        <f>Таблица611[[#This Row],[Заказ коробок ]]*Таблица611[[#This Row],[Кол-во шт в коробке]]</f>
        <v>0</v>
      </c>
      <c r="L59" s="115">
        <f>Таблица611[[#This Row],[Общее кол-во шт]]*Таблица611[[#This Row],[Оптовая цена KRW                   за 1шт]]</f>
        <v>0</v>
      </c>
      <c r="M59" s="119" t="str">
        <f>IFERROR(Таблица611[[#This Row],[Общее кол-во шт]]*Таблица611[[#This Row],[Оптовая цена USD            за 1шт]],"")</f>
        <v/>
      </c>
      <c r="N59" s="149" t="s">
        <v>1644</v>
      </c>
    </row>
    <row r="60" spans="1:14" s="87" customFormat="1" ht="24" customHeight="1">
      <c r="A60" s="44" t="s">
        <v>9703</v>
      </c>
      <c r="B60" s="45">
        <v>8806334378097</v>
      </c>
      <c r="C60" s="46" t="s">
        <v>9704</v>
      </c>
      <c r="D60" s="47" t="s">
        <v>9705</v>
      </c>
      <c r="E60" s="115"/>
      <c r="F60" s="188">
        <v>0.51</v>
      </c>
      <c r="G60" s="116"/>
      <c r="H60" s="115">
        <f>Таблица611[[#This Row],[Розничная цена KRW]]*Таблица611[[#This Row],[Коэфициент стоимости]]</f>
        <v>0</v>
      </c>
      <c r="I60" s="117" t="str">
        <f>IF($H$1="","Введите курс",Таблица611[[#This Row],[Оптовая цена KRW                   за 1шт]]/$H$1)</f>
        <v>Введите курс</v>
      </c>
      <c r="J60" s="53"/>
      <c r="K60" s="118">
        <f>Таблица611[[#This Row],[Заказ коробок ]]*Таблица611[[#This Row],[Кол-во шт в коробке]]</f>
        <v>0</v>
      </c>
      <c r="L60" s="115">
        <f>Таблица611[[#This Row],[Общее кол-во шт]]*Таблица611[[#This Row],[Оптовая цена KRW                   за 1шт]]</f>
        <v>0</v>
      </c>
      <c r="M60" s="119" t="str">
        <f>IFERROR(Таблица611[[#This Row],[Общее кол-во шт]]*Таблица611[[#This Row],[Оптовая цена USD            за 1шт]],"")</f>
        <v/>
      </c>
      <c r="N60" s="149" t="s">
        <v>1644</v>
      </c>
    </row>
    <row r="61" spans="1:14" s="87" customFormat="1" ht="24" customHeight="1">
      <c r="A61" s="44" t="s">
        <v>9706</v>
      </c>
      <c r="B61" s="45">
        <v>8806334378080</v>
      </c>
      <c r="C61" s="46" t="s">
        <v>9707</v>
      </c>
      <c r="D61" s="47" t="s">
        <v>9708</v>
      </c>
      <c r="E61" s="115"/>
      <c r="F61" s="188">
        <v>0.51</v>
      </c>
      <c r="G61" s="116"/>
      <c r="H61" s="115">
        <f>Таблица611[[#This Row],[Розничная цена KRW]]*Таблица611[[#This Row],[Коэфициент стоимости]]</f>
        <v>0</v>
      </c>
      <c r="I61" s="117" t="str">
        <f>IF($H$1="","Введите курс",Таблица611[[#This Row],[Оптовая цена KRW                   за 1шт]]/$H$1)</f>
        <v>Введите курс</v>
      </c>
      <c r="J61" s="53"/>
      <c r="K61" s="118">
        <f>Таблица611[[#This Row],[Заказ коробок ]]*Таблица611[[#This Row],[Кол-во шт в коробке]]</f>
        <v>0</v>
      </c>
      <c r="L61" s="115">
        <f>Таблица611[[#This Row],[Общее кол-во шт]]*Таблица611[[#This Row],[Оптовая цена KRW                   за 1шт]]</f>
        <v>0</v>
      </c>
      <c r="M61" s="119" t="str">
        <f>IFERROR(Таблица611[[#This Row],[Общее кол-во шт]]*Таблица611[[#This Row],[Оптовая цена USD            за 1шт]],"")</f>
        <v/>
      </c>
      <c r="N61" s="149" t="s">
        <v>1644</v>
      </c>
    </row>
    <row r="62" spans="1:14" s="87" customFormat="1" ht="24" customHeight="1">
      <c r="A62" s="44" t="s">
        <v>9709</v>
      </c>
      <c r="B62" s="45">
        <v>8806334377885</v>
      </c>
      <c r="C62" s="46" t="s">
        <v>9710</v>
      </c>
      <c r="D62" s="47" t="s">
        <v>9711</v>
      </c>
      <c r="E62" s="115"/>
      <c r="F62" s="188">
        <v>0.51</v>
      </c>
      <c r="G62" s="116"/>
      <c r="H62" s="115">
        <f>Таблица611[[#This Row],[Розничная цена KRW]]*Таблица611[[#This Row],[Коэфициент стоимости]]</f>
        <v>0</v>
      </c>
      <c r="I62" s="117" t="str">
        <f>IF($H$1="","Введите курс",Таблица611[[#This Row],[Оптовая цена KRW                   за 1шт]]/$H$1)</f>
        <v>Введите курс</v>
      </c>
      <c r="J62" s="53"/>
      <c r="K62" s="118">
        <f>Таблица611[[#This Row],[Заказ коробок ]]*Таблица611[[#This Row],[Кол-во шт в коробке]]</f>
        <v>0</v>
      </c>
      <c r="L62" s="115">
        <f>Таблица611[[#This Row],[Общее кол-во шт]]*Таблица611[[#This Row],[Оптовая цена KRW                   за 1шт]]</f>
        <v>0</v>
      </c>
      <c r="M62" s="119" t="str">
        <f>IFERROR(Таблица611[[#This Row],[Общее кол-во шт]]*Таблица611[[#This Row],[Оптовая цена USD            за 1шт]],"")</f>
        <v/>
      </c>
      <c r="N62" s="149" t="s">
        <v>1644</v>
      </c>
    </row>
    <row r="63" spans="1:14" s="87" customFormat="1" ht="24" customHeight="1">
      <c r="A63" s="44" t="s">
        <v>9712</v>
      </c>
      <c r="B63" s="45">
        <v>8806334377892</v>
      </c>
      <c r="C63" s="46" t="s">
        <v>9713</v>
      </c>
      <c r="D63" s="47" t="s">
        <v>9714</v>
      </c>
      <c r="E63" s="115"/>
      <c r="F63" s="188">
        <v>0.51</v>
      </c>
      <c r="G63" s="116"/>
      <c r="H63" s="115">
        <f>Таблица611[[#This Row],[Розничная цена KRW]]*Таблица611[[#This Row],[Коэфициент стоимости]]</f>
        <v>0</v>
      </c>
      <c r="I63" s="117" t="str">
        <f>IF($H$1="","Введите курс",Таблица611[[#This Row],[Оптовая цена KRW                   за 1шт]]/$H$1)</f>
        <v>Введите курс</v>
      </c>
      <c r="J63" s="53"/>
      <c r="K63" s="118">
        <f>Таблица611[[#This Row],[Заказ коробок ]]*Таблица611[[#This Row],[Кол-во шт в коробке]]</f>
        <v>0</v>
      </c>
      <c r="L63" s="115">
        <f>Таблица611[[#This Row],[Общее кол-во шт]]*Таблица611[[#This Row],[Оптовая цена KRW                   за 1шт]]</f>
        <v>0</v>
      </c>
      <c r="M63" s="119" t="str">
        <f>IFERROR(Таблица611[[#This Row],[Общее кол-во шт]]*Таблица611[[#This Row],[Оптовая цена USD            за 1шт]],"")</f>
        <v/>
      </c>
      <c r="N63" s="149" t="s">
        <v>1644</v>
      </c>
    </row>
    <row r="64" spans="1:14" s="87" customFormat="1" ht="24" customHeight="1">
      <c r="A64" s="44" t="s">
        <v>9715</v>
      </c>
      <c r="B64" s="45">
        <v>8806334377915</v>
      </c>
      <c r="C64" s="46" t="s">
        <v>9716</v>
      </c>
      <c r="D64" s="47" t="s">
        <v>9717</v>
      </c>
      <c r="E64" s="115"/>
      <c r="F64" s="188">
        <v>0.51</v>
      </c>
      <c r="G64" s="116"/>
      <c r="H64" s="115">
        <f>Таблица611[[#This Row],[Розничная цена KRW]]*Таблица611[[#This Row],[Коэфициент стоимости]]</f>
        <v>0</v>
      </c>
      <c r="I64" s="117" t="str">
        <f>IF($H$1="","Введите курс",Таблица611[[#This Row],[Оптовая цена KRW                   за 1шт]]/$H$1)</f>
        <v>Введите курс</v>
      </c>
      <c r="J64" s="53"/>
      <c r="K64" s="118">
        <f>Таблица611[[#This Row],[Заказ коробок ]]*Таблица611[[#This Row],[Кол-во шт в коробке]]</f>
        <v>0</v>
      </c>
      <c r="L64" s="115">
        <f>Таблица611[[#This Row],[Общее кол-во шт]]*Таблица611[[#This Row],[Оптовая цена KRW                   за 1шт]]</f>
        <v>0</v>
      </c>
      <c r="M64" s="119" t="str">
        <f>IFERROR(Таблица611[[#This Row],[Общее кол-во шт]]*Таблица611[[#This Row],[Оптовая цена USD            за 1шт]],"")</f>
        <v/>
      </c>
      <c r="N64" s="149" t="s">
        <v>1644</v>
      </c>
    </row>
    <row r="65" spans="1:14" s="87" customFormat="1" ht="24" customHeight="1">
      <c r="A65" s="44" t="s">
        <v>9718</v>
      </c>
      <c r="B65" s="45">
        <v>8806334378073</v>
      </c>
      <c r="C65" s="46" t="s">
        <v>9719</v>
      </c>
      <c r="D65" s="47" t="s">
        <v>9720</v>
      </c>
      <c r="E65" s="115"/>
      <c r="F65" s="188">
        <v>0.51</v>
      </c>
      <c r="G65" s="116"/>
      <c r="H65" s="115">
        <f>Таблица611[[#This Row],[Розничная цена KRW]]*Таблица611[[#This Row],[Коэфициент стоимости]]</f>
        <v>0</v>
      </c>
      <c r="I65" s="117" t="str">
        <f>IF($H$1="","Введите курс",Таблица611[[#This Row],[Оптовая цена KRW                   за 1шт]]/$H$1)</f>
        <v>Введите курс</v>
      </c>
      <c r="J65" s="53"/>
      <c r="K65" s="118">
        <f>Таблица611[[#This Row],[Заказ коробок ]]*Таблица611[[#This Row],[Кол-во шт в коробке]]</f>
        <v>0</v>
      </c>
      <c r="L65" s="115">
        <f>Таблица611[[#This Row],[Общее кол-во шт]]*Таблица611[[#This Row],[Оптовая цена KRW                   за 1шт]]</f>
        <v>0</v>
      </c>
      <c r="M65" s="119" t="str">
        <f>IFERROR(Таблица611[[#This Row],[Общее кол-во шт]]*Таблица611[[#This Row],[Оптовая цена USD            за 1шт]],"")</f>
        <v/>
      </c>
      <c r="N65" s="149" t="s">
        <v>1644</v>
      </c>
    </row>
    <row r="66" spans="1:14" s="87" customFormat="1" ht="24" customHeight="1">
      <c r="A66" s="44" t="s">
        <v>9721</v>
      </c>
      <c r="B66" s="45">
        <v>8806334377847</v>
      </c>
      <c r="C66" s="46" t="s">
        <v>9722</v>
      </c>
      <c r="D66" s="47" t="s">
        <v>9723</v>
      </c>
      <c r="E66" s="115"/>
      <c r="F66" s="188">
        <v>0.51</v>
      </c>
      <c r="G66" s="116"/>
      <c r="H66" s="115">
        <f>Таблица611[[#This Row],[Розничная цена KRW]]*Таблица611[[#This Row],[Коэфициент стоимости]]</f>
        <v>0</v>
      </c>
      <c r="I66" s="117" t="str">
        <f>IF($H$1="","Введите курс",Таблица611[[#This Row],[Оптовая цена KRW                   за 1шт]]/$H$1)</f>
        <v>Введите курс</v>
      </c>
      <c r="J66" s="53"/>
      <c r="K66" s="118">
        <f>Таблица611[[#This Row],[Заказ коробок ]]*Таблица611[[#This Row],[Кол-во шт в коробке]]</f>
        <v>0</v>
      </c>
      <c r="L66" s="115">
        <f>Таблица611[[#This Row],[Общее кол-во шт]]*Таблица611[[#This Row],[Оптовая цена KRW                   за 1шт]]</f>
        <v>0</v>
      </c>
      <c r="M66" s="119" t="str">
        <f>IFERROR(Таблица611[[#This Row],[Общее кол-во шт]]*Таблица611[[#This Row],[Оптовая цена USD            за 1шт]],"")</f>
        <v/>
      </c>
      <c r="N66" s="149" t="s">
        <v>1644</v>
      </c>
    </row>
    <row r="67" spans="1:14" s="87" customFormat="1" ht="24" customHeight="1">
      <c r="A67" s="44" t="s">
        <v>9724</v>
      </c>
      <c r="B67" s="45">
        <v>8806334377854</v>
      </c>
      <c r="C67" s="46" t="s">
        <v>9725</v>
      </c>
      <c r="D67" s="47" t="s">
        <v>9726</v>
      </c>
      <c r="E67" s="115"/>
      <c r="F67" s="188">
        <v>0.51</v>
      </c>
      <c r="G67" s="116"/>
      <c r="H67" s="115">
        <f>Таблица611[[#This Row],[Розничная цена KRW]]*Таблица611[[#This Row],[Коэфициент стоимости]]</f>
        <v>0</v>
      </c>
      <c r="I67" s="117" t="str">
        <f>IF($H$1="","Введите курс",Таблица611[[#This Row],[Оптовая цена KRW                   за 1шт]]/$H$1)</f>
        <v>Введите курс</v>
      </c>
      <c r="J67" s="53"/>
      <c r="K67" s="118">
        <f>Таблица611[[#This Row],[Заказ коробок ]]*Таблица611[[#This Row],[Кол-во шт в коробке]]</f>
        <v>0</v>
      </c>
      <c r="L67" s="115">
        <f>Таблица611[[#This Row],[Общее кол-во шт]]*Таблица611[[#This Row],[Оптовая цена KRW                   за 1шт]]</f>
        <v>0</v>
      </c>
      <c r="M67" s="119" t="str">
        <f>IFERROR(Таблица611[[#This Row],[Общее кол-во шт]]*Таблица611[[#This Row],[Оптовая цена USD            за 1шт]],"")</f>
        <v/>
      </c>
      <c r="N67" s="149" t="s">
        <v>1644</v>
      </c>
    </row>
    <row r="68" spans="1:14" s="87" customFormat="1" ht="24" customHeight="1">
      <c r="A68" s="44" t="s">
        <v>9727</v>
      </c>
      <c r="B68" s="45">
        <v>8806334377878</v>
      </c>
      <c r="C68" s="46" t="s">
        <v>9728</v>
      </c>
      <c r="D68" s="47" t="s">
        <v>9729</v>
      </c>
      <c r="E68" s="115"/>
      <c r="F68" s="188">
        <v>0.51</v>
      </c>
      <c r="G68" s="116"/>
      <c r="H68" s="115">
        <f>Таблица611[[#This Row],[Розничная цена KRW]]*Таблица611[[#This Row],[Коэфициент стоимости]]</f>
        <v>0</v>
      </c>
      <c r="I68" s="117" t="str">
        <f>IF($H$1="","Введите курс",Таблица611[[#This Row],[Оптовая цена KRW                   за 1шт]]/$H$1)</f>
        <v>Введите курс</v>
      </c>
      <c r="J68" s="53"/>
      <c r="K68" s="118">
        <f>Таблица611[[#This Row],[Заказ коробок ]]*Таблица611[[#This Row],[Кол-во шт в коробке]]</f>
        <v>0</v>
      </c>
      <c r="L68" s="115">
        <f>Таблица611[[#This Row],[Общее кол-во шт]]*Таблица611[[#This Row],[Оптовая цена KRW                   за 1шт]]</f>
        <v>0</v>
      </c>
      <c r="M68" s="119" t="str">
        <f>IFERROR(Таблица611[[#This Row],[Общее кол-во шт]]*Таблица611[[#This Row],[Оптовая цена USD            за 1шт]],"")</f>
        <v/>
      </c>
      <c r="N68" s="149" t="s">
        <v>1644</v>
      </c>
    </row>
    <row r="69" spans="1:14" s="87" customFormat="1" ht="24" customHeight="1">
      <c r="A69" s="31" t="s">
        <v>9730</v>
      </c>
      <c r="B69" s="32">
        <v>8806334380960</v>
      </c>
      <c r="C69" s="33" t="s">
        <v>9731</v>
      </c>
      <c r="D69" s="34" t="s">
        <v>9732</v>
      </c>
      <c r="E69" s="89">
        <v>35000</v>
      </c>
      <c r="F69" s="90">
        <v>0.51</v>
      </c>
      <c r="G69" s="91">
        <v>8</v>
      </c>
      <c r="H69" s="89">
        <f>Таблица611[[#This Row],[Розничная цена KRW]]*Таблица611[[#This Row],[Коэфициент стоимости]]</f>
        <v>17850</v>
      </c>
      <c r="I69" s="92" t="str">
        <f>IF($H$1="","Введите курс",Таблица611[[#This Row],[Оптовая цена KRW                   за 1шт]]/$H$1)</f>
        <v>Введите курс</v>
      </c>
      <c r="J69" s="284"/>
      <c r="K69" s="93">
        <f>Таблица611[[#This Row],[Заказ коробок ]]*Таблица611[[#This Row],[Кол-во шт в коробке]]</f>
        <v>0</v>
      </c>
      <c r="L69" s="89">
        <f>Таблица611[[#This Row],[Общее кол-во шт]]*Таблица611[[#This Row],[Оптовая цена KRW                   за 1шт]]</f>
        <v>0</v>
      </c>
      <c r="M69" s="94" t="str">
        <f>IFERROR(Таблица611[[#This Row],[Общее кол-во шт]]*Таблица611[[#This Row],[Оптовая цена USD            за 1шт]],"")</f>
        <v/>
      </c>
      <c r="N69" s="148"/>
    </row>
    <row r="70" spans="1:14" s="87" customFormat="1" ht="24" customHeight="1">
      <c r="A70" s="31" t="s">
        <v>9733</v>
      </c>
      <c r="B70" s="32">
        <v>8806334381868</v>
      </c>
      <c r="C70" s="33" t="s">
        <v>9734</v>
      </c>
      <c r="D70" s="34" t="s">
        <v>9735</v>
      </c>
      <c r="E70" s="89">
        <v>13000</v>
      </c>
      <c r="F70" s="90">
        <v>0.51</v>
      </c>
      <c r="G70" s="91">
        <v>6</v>
      </c>
      <c r="H70" s="89">
        <f>Таблица611[[#This Row],[Розничная цена KRW]]*Таблица611[[#This Row],[Коэфициент стоимости]]</f>
        <v>6630</v>
      </c>
      <c r="I70" s="92" t="str">
        <f>IF($H$1="","Введите курс",Таблица611[[#This Row],[Оптовая цена KRW                   за 1шт]]/$H$1)</f>
        <v>Введите курс</v>
      </c>
      <c r="J70" s="284"/>
      <c r="K70" s="93">
        <f>Таблица611[[#This Row],[Заказ коробок ]]*Таблица611[[#This Row],[Кол-во шт в коробке]]</f>
        <v>0</v>
      </c>
      <c r="L70" s="89">
        <f>Таблица611[[#This Row],[Общее кол-во шт]]*Таблица611[[#This Row],[Оптовая цена KRW                   за 1шт]]</f>
        <v>0</v>
      </c>
      <c r="M70" s="94" t="str">
        <f>IFERROR(Таблица611[[#This Row],[Общее кол-во шт]]*Таблица611[[#This Row],[Оптовая цена USD            за 1шт]],"")</f>
        <v/>
      </c>
      <c r="N70" s="148"/>
    </row>
    <row r="71" spans="1:14" s="87" customFormat="1" ht="24" customHeight="1">
      <c r="A71" s="31" t="s">
        <v>9736</v>
      </c>
      <c r="B71" s="32">
        <v>8806334381875</v>
      </c>
      <c r="C71" s="33" t="s">
        <v>9737</v>
      </c>
      <c r="D71" s="34" t="s">
        <v>9738</v>
      </c>
      <c r="E71" s="89">
        <v>13000</v>
      </c>
      <c r="F71" s="90">
        <v>0.51</v>
      </c>
      <c r="G71" s="91">
        <v>6</v>
      </c>
      <c r="H71" s="89">
        <f>Таблица611[[#This Row],[Розничная цена KRW]]*Таблица611[[#This Row],[Коэфициент стоимости]]</f>
        <v>6630</v>
      </c>
      <c r="I71" s="92" t="str">
        <f>IF($H$1="","Введите курс",Таблица611[[#This Row],[Оптовая цена KRW                   за 1шт]]/$H$1)</f>
        <v>Введите курс</v>
      </c>
      <c r="J71" s="284"/>
      <c r="K71" s="93">
        <f>Таблица611[[#This Row],[Заказ коробок ]]*Таблица611[[#This Row],[Кол-во шт в коробке]]</f>
        <v>0</v>
      </c>
      <c r="L71" s="89">
        <f>Таблица611[[#This Row],[Общее кол-во шт]]*Таблица611[[#This Row],[Оптовая цена KRW                   за 1шт]]</f>
        <v>0</v>
      </c>
      <c r="M71" s="94" t="str">
        <f>IFERROR(Таблица611[[#This Row],[Общее кол-во шт]]*Таблица611[[#This Row],[Оптовая цена USD            за 1шт]],"")</f>
        <v/>
      </c>
      <c r="N71" s="148"/>
    </row>
    <row r="72" spans="1:14" s="87" customFormat="1" ht="24" customHeight="1">
      <c r="A72" s="44" t="s">
        <v>9739</v>
      </c>
      <c r="B72" s="45">
        <v>8806334381790</v>
      </c>
      <c r="C72" s="46" t="s">
        <v>9740</v>
      </c>
      <c r="D72" s="47" t="s">
        <v>9741</v>
      </c>
      <c r="E72" s="115"/>
      <c r="F72" s="188">
        <v>0.51</v>
      </c>
      <c r="G72" s="116"/>
      <c r="H72" s="115">
        <f>Таблица611[[#This Row],[Розничная цена KRW]]*Таблица611[[#This Row],[Коэфициент стоимости]]</f>
        <v>0</v>
      </c>
      <c r="I72" s="117" t="str">
        <f>IF($H$1="","Введите курс",Таблица611[[#This Row],[Оптовая цена KRW                   за 1шт]]/$H$1)</f>
        <v>Введите курс</v>
      </c>
      <c r="J72" s="53"/>
      <c r="K72" s="118">
        <f>Таблица611[[#This Row],[Заказ коробок ]]*Таблица611[[#This Row],[Кол-во шт в коробке]]</f>
        <v>0</v>
      </c>
      <c r="L72" s="115">
        <f>Таблица611[[#This Row],[Общее кол-во шт]]*Таблица611[[#This Row],[Оптовая цена KRW                   за 1шт]]</f>
        <v>0</v>
      </c>
      <c r="M72" s="119" t="str">
        <f>IFERROR(Таблица611[[#This Row],[Общее кол-во шт]]*Таблица611[[#This Row],[Оптовая цена USD            за 1шт]],"")</f>
        <v/>
      </c>
      <c r="N72" s="149" t="s">
        <v>1644</v>
      </c>
    </row>
    <row r="73" spans="1:14" s="87" customFormat="1" ht="24" customHeight="1">
      <c r="A73" s="44" t="s">
        <v>9742</v>
      </c>
      <c r="B73" s="45">
        <v>8806334381806</v>
      </c>
      <c r="C73" s="46" t="s">
        <v>9743</v>
      </c>
      <c r="D73" s="47" t="s">
        <v>9744</v>
      </c>
      <c r="E73" s="115"/>
      <c r="F73" s="188">
        <v>0.51</v>
      </c>
      <c r="G73" s="116"/>
      <c r="H73" s="115">
        <f>Таблица611[[#This Row],[Розничная цена KRW]]*Таблица611[[#This Row],[Коэфициент стоимости]]</f>
        <v>0</v>
      </c>
      <c r="I73" s="117" t="str">
        <f>IF($H$1="","Введите курс",Таблица611[[#This Row],[Оптовая цена KRW                   за 1шт]]/$H$1)</f>
        <v>Введите курс</v>
      </c>
      <c r="J73" s="53"/>
      <c r="K73" s="118">
        <f>Таблица611[[#This Row],[Заказ коробок ]]*Таблица611[[#This Row],[Кол-во шт в коробке]]</f>
        <v>0</v>
      </c>
      <c r="L73" s="115">
        <f>Таблица611[[#This Row],[Общее кол-во шт]]*Таблица611[[#This Row],[Оптовая цена KRW                   за 1шт]]</f>
        <v>0</v>
      </c>
      <c r="M73" s="119" t="str">
        <f>IFERROR(Таблица611[[#This Row],[Общее кол-во шт]]*Таблица611[[#This Row],[Оптовая цена USD            за 1шт]],"")</f>
        <v/>
      </c>
      <c r="N73" s="149" t="s">
        <v>1644</v>
      </c>
    </row>
    <row r="74" spans="1:14" s="87" customFormat="1" ht="24" customHeight="1">
      <c r="A74" s="44" t="s">
        <v>9745</v>
      </c>
      <c r="B74" s="45">
        <v>8806334381813</v>
      </c>
      <c r="C74" s="46" t="s">
        <v>9746</v>
      </c>
      <c r="D74" s="47" t="s">
        <v>9747</v>
      </c>
      <c r="E74" s="115"/>
      <c r="F74" s="188">
        <v>0.51</v>
      </c>
      <c r="G74" s="116"/>
      <c r="H74" s="115">
        <f>Таблица611[[#This Row],[Розничная цена KRW]]*Таблица611[[#This Row],[Коэфициент стоимости]]</f>
        <v>0</v>
      </c>
      <c r="I74" s="117" t="str">
        <f>IF($H$1="","Введите курс",Таблица611[[#This Row],[Оптовая цена KRW                   за 1шт]]/$H$1)</f>
        <v>Введите курс</v>
      </c>
      <c r="J74" s="53"/>
      <c r="K74" s="118">
        <f>Таблица611[[#This Row],[Заказ коробок ]]*Таблица611[[#This Row],[Кол-во шт в коробке]]</f>
        <v>0</v>
      </c>
      <c r="L74" s="115">
        <f>Таблица611[[#This Row],[Общее кол-во шт]]*Таблица611[[#This Row],[Оптовая цена KRW                   за 1шт]]</f>
        <v>0</v>
      </c>
      <c r="M74" s="119" t="str">
        <f>IFERROR(Таблица611[[#This Row],[Общее кол-во шт]]*Таблица611[[#This Row],[Оптовая цена USD            за 1шт]],"")</f>
        <v/>
      </c>
      <c r="N74" s="149" t="s">
        <v>1644</v>
      </c>
    </row>
    <row r="75" spans="1:14" s="87" customFormat="1" ht="24" customHeight="1">
      <c r="A75" s="44" t="s">
        <v>9748</v>
      </c>
      <c r="B75" s="45">
        <v>8806334381820</v>
      </c>
      <c r="C75" s="46" t="s">
        <v>9749</v>
      </c>
      <c r="D75" s="47" t="s">
        <v>9750</v>
      </c>
      <c r="E75" s="115"/>
      <c r="F75" s="188">
        <v>0.51</v>
      </c>
      <c r="G75" s="116"/>
      <c r="H75" s="115">
        <f>Таблица611[[#This Row],[Розничная цена KRW]]*Таблица611[[#This Row],[Коэфициент стоимости]]</f>
        <v>0</v>
      </c>
      <c r="I75" s="117" t="str">
        <f>IF($H$1="","Введите курс",Таблица611[[#This Row],[Оптовая цена KRW                   за 1шт]]/$H$1)</f>
        <v>Введите курс</v>
      </c>
      <c r="J75" s="53"/>
      <c r="K75" s="118">
        <f>Таблица611[[#This Row],[Заказ коробок ]]*Таблица611[[#This Row],[Кол-во шт в коробке]]</f>
        <v>0</v>
      </c>
      <c r="L75" s="115">
        <f>Таблица611[[#This Row],[Общее кол-во шт]]*Таблица611[[#This Row],[Оптовая цена KRW                   за 1шт]]</f>
        <v>0</v>
      </c>
      <c r="M75" s="119" t="str">
        <f>IFERROR(Таблица611[[#This Row],[Общее кол-во шт]]*Таблица611[[#This Row],[Оптовая цена USD            за 1шт]],"")</f>
        <v/>
      </c>
      <c r="N75" s="149" t="s">
        <v>1644</v>
      </c>
    </row>
    <row r="76" spans="1:14" s="87" customFormat="1" ht="24" customHeight="1">
      <c r="A76" s="44" t="s">
        <v>9751</v>
      </c>
      <c r="B76" s="45">
        <v>8806334381837</v>
      </c>
      <c r="C76" s="46" t="s">
        <v>9752</v>
      </c>
      <c r="D76" s="47" t="s">
        <v>9753</v>
      </c>
      <c r="E76" s="115"/>
      <c r="F76" s="188">
        <v>0.51</v>
      </c>
      <c r="G76" s="116"/>
      <c r="H76" s="115">
        <f>Таблица611[[#This Row],[Розничная цена KRW]]*Таблица611[[#This Row],[Коэфициент стоимости]]</f>
        <v>0</v>
      </c>
      <c r="I76" s="117" t="str">
        <f>IF($H$1="","Введите курс",Таблица611[[#This Row],[Оптовая цена KRW                   за 1шт]]/$H$1)</f>
        <v>Введите курс</v>
      </c>
      <c r="J76" s="53"/>
      <c r="K76" s="118">
        <f>Таблица611[[#This Row],[Заказ коробок ]]*Таблица611[[#This Row],[Кол-во шт в коробке]]</f>
        <v>0</v>
      </c>
      <c r="L76" s="115">
        <f>Таблица611[[#This Row],[Общее кол-во шт]]*Таблица611[[#This Row],[Оптовая цена KRW                   за 1шт]]</f>
        <v>0</v>
      </c>
      <c r="M76" s="119" t="str">
        <f>IFERROR(Таблица611[[#This Row],[Общее кол-во шт]]*Таблица611[[#This Row],[Оптовая цена USD            за 1шт]],"")</f>
        <v/>
      </c>
      <c r="N76" s="149" t="s">
        <v>1644</v>
      </c>
    </row>
    <row r="77" spans="1:14" s="87" customFormat="1" ht="24" customHeight="1">
      <c r="A77" s="44" t="s">
        <v>9754</v>
      </c>
      <c r="B77" s="45">
        <v>8806334381844</v>
      </c>
      <c r="C77" s="46" t="s">
        <v>9755</v>
      </c>
      <c r="D77" s="47" t="s">
        <v>9756</v>
      </c>
      <c r="E77" s="115"/>
      <c r="F77" s="188">
        <v>0.51</v>
      </c>
      <c r="G77" s="116"/>
      <c r="H77" s="115">
        <f>Таблица611[[#This Row],[Розничная цена KRW]]*Таблица611[[#This Row],[Коэфициент стоимости]]</f>
        <v>0</v>
      </c>
      <c r="I77" s="117" t="str">
        <f>IF($H$1="","Введите курс",Таблица611[[#This Row],[Оптовая цена KRW                   за 1шт]]/$H$1)</f>
        <v>Введите курс</v>
      </c>
      <c r="J77" s="53"/>
      <c r="K77" s="118">
        <f>Таблица611[[#This Row],[Заказ коробок ]]*Таблица611[[#This Row],[Кол-во шт в коробке]]</f>
        <v>0</v>
      </c>
      <c r="L77" s="115">
        <f>Таблица611[[#This Row],[Общее кол-во шт]]*Таблица611[[#This Row],[Оптовая цена KRW                   за 1шт]]</f>
        <v>0</v>
      </c>
      <c r="M77" s="119" t="str">
        <f>IFERROR(Таблица611[[#This Row],[Общее кол-во шт]]*Таблица611[[#This Row],[Оптовая цена USD            за 1шт]],"")</f>
        <v/>
      </c>
      <c r="N77" s="149" t="s">
        <v>1644</v>
      </c>
    </row>
    <row r="78" spans="1:14" s="87" customFormat="1" ht="24" customHeight="1">
      <c r="A78" s="44" t="s">
        <v>9757</v>
      </c>
      <c r="B78" s="45">
        <v>8806334381851</v>
      </c>
      <c r="C78" s="46" t="s">
        <v>9758</v>
      </c>
      <c r="D78" s="47" t="s">
        <v>9759</v>
      </c>
      <c r="E78" s="115"/>
      <c r="F78" s="188">
        <v>0.51</v>
      </c>
      <c r="G78" s="116"/>
      <c r="H78" s="115">
        <f>Таблица611[[#This Row],[Розничная цена KRW]]*Таблица611[[#This Row],[Коэфициент стоимости]]</f>
        <v>0</v>
      </c>
      <c r="I78" s="117" t="str">
        <f>IF($H$1="","Введите курс",Таблица611[[#This Row],[Оптовая цена KRW                   за 1шт]]/$H$1)</f>
        <v>Введите курс</v>
      </c>
      <c r="J78" s="53"/>
      <c r="K78" s="118">
        <f>Таблица611[[#This Row],[Заказ коробок ]]*Таблица611[[#This Row],[Кол-во шт в коробке]]</f>
        <v>0</v>
      </c>
      <c r="L78" s="115">
        <f>Таблица611[[#This Row],[Общее кол-во шт]]*Таблица611[[#This Row],[Оптовая цена KRW                   за 1шт]]</f>
        <v>0</v>
      </c>
      <c r="M78" s="119" t="str">
        <f>IFERROR(Таблица611[[#This Row],[Общее кол-во шт]]*Таблица611[[#This Row],[Оптовая цена USD            за 1шт]],"")</f>
        <v/>
      </c>
      <c r="N78" s="149" t="s">
        <v>1644</v>
      </c>
    </row>
    <row r="79" spans="1:14" s="87" customFormat="1" ht="24" customHeight="1">
      <c r="A79" s="44" t="s">
        <v>9760</v>
      </c>
      <c r="B79" s="45">
        <v>8806334381882</v>
      </c>
      <c r="C79" s="46" t="s">
        <v>9761</v>
      </c>
      <c r="D79" s="47" t="s">
        <v>9762</v>
      </c>
      <c r="E79" s="115"/>
      <c r="F79" s="188">
        <v>0.51</v>
      </c>
      <c r="G79" s="116"/>
      <c r="H79" s="115">
        <f>Таблица611[[#This Row],[Розничная цена KRW]]*Таблица611[[#This Row],[Коэфициент стоимости]]</f>
        <v>0</v>
      </c>
      <c r="I79" s="117" t="str">
        <f>IF($H$1="","Введите курс",Таблица611[[#This Row],[Оптовая цена KRW                   за 1шт]]/$H$1)</f>
        <v>Введите курс</v>
      </c>
      <c r="J79" s="53"/>
      <c r="K79" s="118">
        <f>Таблица611[[#This Row],[Заказ коробок ]]*Таблица611[[#This Row],[Кол-во шт в коробке]]</f>
        <v>0</v>
      </c>
      <c r="L79" s="115">
        <f>Таблица611[[#This Row],[Общее кол-во шт]]*Таблица611[[#This Row],[Оптовая цена KRW                   за 1шт]]</f>
        <v>0</v>
      </c>
      <c r="M79" s="119" t="str">
        <f>IFERROR(Таблица611[[#This Row],[Общее кол-во шт]]*Таблица611[[#This Row],[Оптовая цена USD            за 1шт]],"")</f>
        <v/>
      </c>
      <c r="N79" s="149" t="s">
        <v>1644</v>
      </c>
    </row>
    <row r="80" spans="1:14" s="87" customFormat="1" ht="24" customHeight="1">
      <c r="A80" s="44" t="s">
        <v>9763</v>
      </c>
      <c r="B80" s="45">
        <v>8806334381738</v>
      </c>
      <c r="C80" s="46" t="s">
        <v>9764</v>
      </c>
      <c r="D80" s="47" t="s">
        <v>9765</v>
      </c>
      <c r="E80" s="115"/>
      <c r="F80" s="188">
        <v>0.51</v>
      </c>
      <c r="G80" s="116"/>
      <c r="H80" s="115">
        <f>Таблица611[[#This Row],[Розничная цена KRW]]*Таблица611[[#This Row],[Коэфициент стоимости]]</f>
        <v>0</v>
      </c>
      <c r="I80" s="117" t="str">
        <f>IF($H$1="","Введите курс",Таблица611[[#This Row],[Оптовая цена KRW                   за 1шт]]/$H$1)</f>
        <v>Введите курс</v>
      </c>
      <c r="J80" s="53"/>
      <c r="K80" s="118">
        <f>Таблица611[[#This Row],[Заказ коробок ]]*Таблица611[[#This Row],[Кол-во шт в коробке]]</f>
        <v>0</v>
      </c>
      <c r="L80" s="115">
        <f>Таблица611[[#This Row],[Общее кол-во шт]]*Таблица611[[#This Row],[Оптовая цена KRW                   за 1шт]]</f>
        <v>0</v>
      </c>
      <c r="M80" s="119" t="str">
        <f>IFERROR(Таблица611[[#This Row],[Общее кол-во шт]]*Таблица611[[#This Row],[Оптовая цена USD            за 1шт]],"")</f>
        <v/>
      </c>
      <c r="N80" s="149" t="s">
        <v>1644</v>
      </c>
    </row>
    <row r="81" spans="1:14" s="87" customFormat="1" ht="24" customHeight="1">
      <c r="A81" s="31" t="s">
        <v>9766</v>
      </c>
      <c r="B81" s="32">
        <v>8806334381158</v>
      </c>
      <c r="C81" s="33" t="s">
        <v>9767</v>
      </c>
      <c r="D81" s="34" t="s">
        <v>9768</v>
      </c>
      <c r="E81" s="89">
        <v>9500</v>
      </c>
      <c r="F81" s="90">
        <v>0.51</v>
      </c>
      <c r="G81" s="91">
        <v>10</v>
      </c>
      <c r="H81" s="89">
        <f>Таблица611[[#This Row],[Розничная цена KRW]]*Таблица611[[#This Row],[Коэфициент стоимости]]</f>
        <v>4845</v>
      </c>
      <c r="I81" s="92" t="str">
        <f>IF($H$1="","Введите курс",Таблица611[[#This Row],[Оптовая цена KRW                   за 1шт]]/$H$1)</f>
        <v>Введите курс</v>
      </c>
      <c r="J81" s="284"/>
      <c r="K81" s="93">
        <f>Таблица611[[#This Row],[Заказ коробок ]]*Таблица611[[#This Row],[Кол-во шт в коробке]]</f>
        <v>0</v>
      </c>
      <c r="L81" s="89">
        <f>Таблица611[[#This Row],[Общее кол-во шт]]*Таблица611[[#This Row],[Оптовая цена KRW                   за 1шт]]</f>
        <v>0</v>
      </c>
      <c r="M81" s="94" t="str">
        <f>IFERROR(Таблица611[[#This Row],[Общее кол-во шт]]*Таблица611[[#This Row],[Оптовая цена USD            за 1шт]],"")</f>
        <v/>
      </c>
      <c r="N81" s="148"/>
    </row>
    <row r="82" spans="1:14" s="87" customFormat="1" ht="24" customHeight="1">
      <c r="A82" s="31" t="s">
        <v>9769</v>
      </c>
      <c r="B82" s="32">
        <v>8806334381165</v>
      </c>
      <c r="C82" s="33" t="s">
        <v>9770</v>
      </c>
      <c r="D82" s="34" t="s">
        <v>9771</v>
      </c>
      <c r="E82" s="89">
        <v>9500</v>
      </c>
      <c r="F82" s="90">
        <v>0.51</v>
      </c>
      <c r="G82" s="91">
        <v>10</v>
      </c>
      <c r="H82" s="89">
        <f>Таблица611[[#This Row],[Розничная цена KRW]]*Таблица611[[#This Row],[Коэфициент стоимости]]</f>
        <v>4845</v>
      </c>
      <c r="I82" s="92" t="str">
        <f>IF($H$1="","Введите курс",Таблица611[[#This Row],[Оптовая цена KRW                   за 1шт]]/$H$1)</f>
        <v>Введите курс</v>
      </c>
      <c r="J82" s="284"/>
      <c r="K82" s="93">
        <f>Таблица611[[#This Row],[Заказ коробок ]]*Таблица611[[#This Row],[Кол-во шт в коробке]]</f>
        <v>0</v>
      </c>
      <c r="L82" s="89">
        <f>Таблица611[[#This Row],[Общее кол-во шт]]*Таблица611[[#This Row],[Оптовая цена KRW                   за 1шт]]</f>
        <v>0</v>
      </c>
      <c r="M82" s="94" t="str">
        <f>IFERROR(Таблица611[[#This Row],[Общее кол-во шт]]*Таблица611[[#This Row],[Оптовая цена USD            за 1шт]],"")</f>
        <v/>
      </c>
      <c r="N82" s="148"/>
    </row>
    <row r="83" spans="1:14" s="87" customFormat="1" ht="24" customHeight="1">
      <c r="A83" s="31" t="s">
        <v>9772</v>
      </c>
      <c r="B83" s="32">
        <v>8806334381172</v>
      </c>
      <c r="C83" s="33" t="s">
        <v>9773</v>
      </c>
      <c r="D83" s="34" t="s">
        <v>9774</v>
      </c>
      <c r="E83" s="89">
        <v>9500</v>
      </c>
      <c r="F83" s="90">
        <v>0.51</v>
      </c>
      <c r="G83" s="91">
        <v>10</v>
      </c>
      <c r="H83" s="89">
        <f>Таблица611[[#This Row],[Розничная цена KRW]]*Таблица611[[#This Row],[Коэфициент стоимости]]</f>
        <v>4845</v>
      </c>
      <c r="I83" s="92" t="str">
        <f>IF($H$1="","Введите курс",Таблица611[[#This Row],[Оптовая цена KRW                   за 1шт]]/$H$1)</f>
        <v>Введите курс</v>
      </c>
      <c r="J83" s="284"/>
      <c r="K83" s="93">
        <f>Таблица611[[#This Row],[Заказ коробок ]]*Таблица611[[#This Row],[Кол-во шт в коробке]]</f>
        <v>0</v>
      </c>
      <c r="L83" s="89">
        <f>Таблица611[[#This Row],[Общее кол-во шт]]*Таблица611[[#This Row],[Оптовая цена KRW                   за 1шт]]</f>
        <v>0</v>
      </c>
      <c r="M83" s="94" t="str">
        <f>IFERROR(Таблица611[[#This Row],[Общее кол-во шт]]*Таблица611[[#This Row],[Оптовая цена USD            за 1шт]],"")</f>
        <v/>
      </c>
      <c r="N83" s="148"/>
    </row>
    <row r="84" spans="1:14" s="87" customFormat="1" ht="24" customHeight="1">
      <c r="A84" s="31" t="s">
        <v>9775</v>
      </c>
      <c r="B84" s="32">
        <v>8806334381189</v>
      </c>
      <c r="C84" s="33" t="s">
        <v>9776</v>
      </c>
      <c r="D84" s="34" t="s">
        <v>9777</v>
      </c>
      <c r="E84" s="89">
        <v>9500</v>
      </c>
      <c r="F84" s="90">
        <v>0.51</v>
      </c>
      <c r="G84" s="91">
        <v>10</v>
      </c>
      <c r="H84" s="89">
        <f>Таблица611[[#This Row],[Розничная цена KRW]]*Таблица611[[#This Row],[Коэфициент стоимости]]</f>
        <v>4845</v>
      </c>
      <c r="I84" s="92" t="str">
        <f>IF($H$1="","Введите курс",Таблица611[[#This Row],[Оптовая цена KRW                   за 1шт]]/$H$1)</f>
        <v>Введите курс</v>
      </c>
      <c r="J84" s="284"/>
      <c r="K84" s="93">
        <f>Таблица611[[#This Row],[Заказ коробок ]]*Таблица611[[#This Row],[Кол-во шт в коробке]]</f>
        <v>0</v>
      </c>
      <c r="L84" s="89">
        <f>Таблица611[[#This Row],[Общее кол-во шт]]*Таблица611[[#This Row],[Оптовая цена KRW                   за 1шт]]</f>
        <v>0</v>
      </c>
      <c r="M84" s="94" t="str">
        <f>IFERROR(Таблица611[[#This Row],[Общее кол-во шт]]*Таблица611[[#This Row],[Оптовая цена USD            за 1шт]],"")</f>
        <v/>
      </c>
      <c r="N84" s="148"/>
    </row>
    <row r="85" spans="1:14" s="87" customFormat="1" ht="24" customHeight="1">
      <c r="A85" s="31" t="s">
        <v>9778</v>
      </c>
      <c r="B85" s="32">
        <v>8806334381363</v>
      </c>
      <c r="C85" s="33" t="s">
        <v>9779</v>
      </c>
      <c r="D85" s="34" t="s">
        <v>9780</v>
      </c>
      <c r="E85" s="89">
        <v>9500</v>
      </c>
      <c r="F85" s="90">
        <v>0.51</v>
      </c>
      <c r="G85" s="91">
        <v>10</v>
      </c>
      <c r="H85" s="89">
        <f>Таблица611[[#This Row],[Розничная цена KRW]]*Таблица611[[#This Row],[Коэфициент стоимости]]</f>
        <v>4845</v>
      </c>
      <c r="I85" s="92" t="str">
        <f>IF($H$1="","Введите курс",Таблица611[[#This Row],[Оптовая цена KRW                   за 1шт]]/$H$1)</f>
        <v>Введите курс</v>
      </c>
      <c r="J85" s="284"/>
      <c r="K85" s="93">
        <f>Таблица611[[#This Row],[Заказ коробок ]]*Таблица611[[#This Row],[Кол-во шт в коробке]]</f>
        <v>0</v>
      </c>
      <c r="L85" s="89">
        <f>Таблица611[[#This Row],[Общее кол-во шт]]*Таблица611[[#This Row],[Оптовая цена KRW                   за 1шт]]</f>
        <v>0</v>
      </c>
      <c r="M85" s="94" t="str">
        <f>IFERROR(Таблица611[[#This Row],[Общее кол-во шт]]*Таблица611[[#This Row],[Оптовая цена USD            за 1шт]],"")</f>
        <v/>
      </c>
      <c r="N85" s="148"/>
    </row>
    <row r="86" spans="1:14" s="87" customFormat="1" ht="24" customHeight="1">
      <c r="A86" s="44" t="s">
        <v>9781</v>
      </c>
      <c r="B86" s="45">
        <v>8806334381127</v>
      </c>
      <c r="C86" s="46" t="s">
        <v>9782</v>
      </c>
      <c r="D86" s="47" t="s">
        <v>9783</v>
      </c>
      <c r="E86" s="115"/>
      <c r="F86" s="188">
        <v>0.51</v>
      </c>
      <c r="G86" s="116"/>
      <c r="H86" s="115">
        <f>Таблица611[[#This Row],[Розничная цена KRW]]*Таблица611[[#This Row],[Коэфициент стоимости]]</f>
        <v>0</v>
      </c>
      <c r="I86" s="117" t="str">
        <f>IF($H$1="","Введите курс",Таблица611[[#This Row],[Оптовая цена KRW                   за 1шт]]/$H$1)</f>
        <v>Введите курс</v>
      </c>
      <c r="J86" s="53"/>
      <c r="K86" s="118">
        <f>Таблица611[[#This Row],[Заказ коробок ]]*Таблица611[[#This Row],[Кол-во шт в коробке]]</f>
        <v>0</v>
      </c>
      <c r="L86" s="115">
        <f>Таблица611[[#This Row],[Общее кол-во шт]]*Таблица611[[#This Row],[Оптовая цена KRW                   за 1шт]]</f>
        <v>0</v>
      </c>
      <c r="M86" s="119" t="str">
        <f>IFERROR(Таблица611[[#This Row],[Общее кол-во шт]]*Таблица611[[#This Row],[Оптовая цена USD            за 1шт]],"")</f>
        <v/>
      </c>
      <c r="N86" s="149" t="s">
        <v>1644</v>
      </c>
    </row>
    <row r="87" spans="1:14" s="87" customFormat="1" ht="24" customHeight="1">
      <c r="A87" s="44" t="s">
        <v>9784</v>
      </c>
      <c r="B87" s="45">
        <v>8806334381134</v>
      </c>
      <c r="C87" s="46" t="s">
        <v>9785</v>
      </c>
      <c r="D87" s="47" t="s">
        <v>9786</v>
      </c>
      <c r="E87" s="115"/>
      <c r="F87" s="188">
        <v>0.51</v>
      </c>
      <c r="G87" s="116"/>
      <c r="H87" s="115">
        <f>Таблица611[[#This Row],[Розничная цена KRW]]*Таблица611[[#This Row],[Коэфициент стоимости]]</f>
        <v>0</v>
      </c>
      <c r="I87" s="117" t="str">
        <f>IF($H$1="","Введите курс",Таблица611[[#This Row],[Оптовая цена KRW                   за 1шт]]/$H$1)</f>
        <v>Введите курс</v>
      </c>
      <c r="J87" s="53"/>
      <c r="K87" s="118">
        <f>Таблица611[[#This Row],[Заказ коробок ]]*Таблица611[[#This Row],[Кол-во шт в коробке]]</f>
        <v>0</v>
      </c>
      <c r="L87" s="115">
        <f>Таблица611[[#This Row],[Общее кол-во шт]]*Таблица611[[#This Row],[Оптовая цена KRW                   за 1шт]]</f>
        <v>0</v>
      </c>
      <c r="M87" s="119" t="str">
        <f>IFERROR(Таблица611[[#This Row],[Общее кол-во шт]]*Таблица611[[#This Row],[Оптовая цена USD            за 1шт]],"")</f>
        <v/>
      </c>
      <c r="N87" s="149" t="s">
        <v>1644</v>
      </c>
    </row>
    <row r="88" spans="1:14" s="87" customFormat="1" ht="24" customHeight="1">
      <c r="A88" s="44" t="s">
        <v>9787</v>
      </c>
      <c r="B88" s="45">
        <v>8806334381141</v>
      </c>
      <c r="C88" s="46" t="s">
        <v>9788</v>
      </c>
      <c r="D88" s="47" t="s">
        <v>9789</v>
      </c>
      <c r="E88" s="115"/>
      <c r="F88" s="188">
        <v>0.51</v>
      </c>
      <c r="G88" s="116"/>
      <c r="H88" s="115">
        <f>Таблица611[[#This Row],[Розничная цена KRW]]*Таблица611[[#This Row],[Коэфициент стоимости]]</f>
        <v>0</v>
      </c>
      <c r="I88" s="117" t="str">
        <f>IF($H$1="","Введите курс",Таблица611[[#This Row],[Оптовая цена KRW                   за 1шт]]/$H$1)</f>
        <v>Введите курс</v>
      </c>
      <c r="J88" s="53"/>
      <c r="K88" s="118">
        <f>Таблица611[[#This Row],[Заказ коробок ]]*Таблица611[[#This Row],[Кол-во шт в коробке]]</f>
        <v>0</v>
      </c>
      <c r="L88" s="115">
        <f>Таблица611[[#This Row],[Общее кол-во шт]]*Таблица611[[#This Row],[Оптовая цена KRW                   за 1шт]]</f>
        <v>0</v>
      </c>
      <c r="M88" s="119" t="str">
        <f>IFERROR(Таблица611[[#This Row],[Общее кол-во шт]]*Таблица611[[#This Row],[Оптовая цена USD            за 1шт]],"")</f>
        <v/>
      </c>
      <c r="N88" s="149" t="s">
        <v>1644</v>
      </c>
    </row>
    <row r="89" spans="1:14" s="87" customFormat="1" ht="24" customHeight="1">
      <c r="A89" s="44" t="s">
        <v>9790</v>
      </c>
      <c r="B89" s="45">
        <v>8806334382179</v>
      </c>
      <c r="C89" s="46" t="s">
        <v>9791</v>
      </c>
      <c r="D89" s="47" t="s">
        <v>9792</v>
      </c>
      <c r="E89" s="115"/>
      <c r="F89" s="188">
        <v>0.51</v>
      </c>
      <c r="G89" s="116"/>
      <c r="H89" s="115">
        <f>Таблица611[[#This Row],[Розничная цена KRW]]*Таблица611[[#This Row],[Коэфициент стоимости]]</f>
        <v>0</v>
      </c>
      <c r="I89" s="117" t="str">
        <f>IF($H$1="","Введите курс",Таблица611[[#This Row],[Оптовая цена KRW                   за 1шт]]/$H$1)</f>
        <v>Введите курс</v>
      </c>
      <c r="J89" s="53"/>
      <c r="K89" s="118">
        <f>Таблица611[[#This Row],[Заказ коробок ]]*Таблица611[[#This Row],[Кол-во шт в коробке]]</f>
        <v>0</v>
      </c>
      <c r="L89" s="115">
        <f>Таблица611[[#This Row],[Общее кол-во шт]]*Таблица611[[#This Row],[Оптовая цена KRW                   за 1шт]]</f>
        <v>0</v>
      </c>
      <c r="M89" s="119" t="str">
        <f>IFERROR(Таблица611[[#This Row],[Общее кол-во шт]]*Таблица611[[#This Row],[Оптовая цена USD            за 1шт]],"")</f>
        <v/>
      </c>
      <c r="N89" s="149" t="s">
        <v>1644</v>
      </c>
    </row>
    <row r="90" spans="1:14" s="87" customFormat="1" ht="24" customHeight="1">
      <c r="A90" s="44" t="s">
        <v>9793</v>
      </c>
      <c r="B90" s="45">
        <v>8806334382186</v>
      </c>
      <c r="C90" s="46" t="s">
        <v>9794</v>
      </c>
      <c r="D90" s="47" t="s">
        <v>9795</v>
      </c>
      <c r="E90" s="115"/>
      <c r="F90" s="188">
        <v>0.51</v>
      </c>
      <c r="G90" s="116"/>
      <c r="H90" s="115">
        <f>Таблица611[[#This Row],[Розничная цена KRW]]*Таблица611[[#This Row],[Коэфициент стоимости]]</f>
        <v>0</v>
      </c>
      <c r="I90" s="117" t="str">
        <f>IF($H$1="","Введите курс",Таблица611[[#This Row],[Оптовая цена KRW                   за 1шт]]/$H$1)</f>
        <v>Введите курс</v>
      </c>
      <c r="J90" s="53"/>
      <c r="K90" s="118">
        <f>Таблица611[[#This Row],[Заказ коробок ]]*Таблица611[[#This Row],[Кол-во шт в коробке]]</f>
        <v>0</v>
      </c>
      <c r="L90" s="115">
        <f>Таблица611[[#This Row],[Общее кол-во шт]]*Таблица611[[#This Row],[Оптовая цена KRW                   за 1шт]]</f>
        <v>0</v>
      </c>
      <c r="M90" s="119" t="str">
        <f>IFERROR(Таблица611[[#This Row],[Общее кол-во шт]]*Таблица611[[#This Row],[Оптовая цена USD            за 1шт]],"")</f>
        <v/>
      </c>
      <c r="N90" s="149" t="s">
        <v>1644</v>
      </c>
    </row>
    <row r="91" spans="1:14" s="87" customFormat="1" ht="24" customHeight="1">
      <c r="A91" s="44" t="s">
        <v>9796</v>
      </c>
      <c r="B91" s="45">
        <v>8806334336332</v>
      </c>
      <c r="C91" s="46" t="s">
        <v>9797</v>
      </c>
      <c r="D91" s="47" t="s">
        <v>9798</v>
      </c>
      <c r="E91" s="115"/>
      <c r="F91" s="188">
        <v>0.51</v>
      </c>
      <c r="G91" s="116"/>
      <c r="H91" s="115">
        <f>Таблица611[[#This Row],[Розничная цена KRW]]*Таблица611[[#This Row],[Коэфициент стоимости]]</f>
        <v>0</v>
      </c>
      <c r="I91" s="117" t="str">
        <f>IF($H$1="","Введите курс",Таблица611[[#This Row],[Оптовая цена KRW                   за 1шт]]/$H$1)</f>
        <v>Введите курс</v>
      </c>
      <c r="J91" s="53"/>
      <c r="K91" s="118">
        <f>Таблица611[[#This Row],[Заказ коробок ]]*Таблица611[[#This Row],[Кол-во шт в коробке]]</f>
        <v>0</v>
      </c>
      <c r="L91" s="115">
        <f>Таблица611[[#This Row],[Общее кол-во шт]]*Таблица611[[#This Row],[Оптовая цена KRW                   за 1шт]]</f>
        <v>0</v>
      </c>
      <c r="M91" s="119" t="str">
        <f>IFERROR(Таблица611[[#This Row],[Общее кол-во шт]]*Таблица611[[#This Row],[Оптовая цена USD            за 1шт]],"")</f>
        <v/>
      </c>
      <c r="N91" s="149" t="s">
        <v>1644</v>
      </c>
    </row>
    <row r="92" spans="1:14" s="87" customFormat="1" ht="24" customHeight="1">
      <c r="A92" s="44" t="s">
        <v>9799</v>
      </c>
      <c r="B92" s="45">
        <v>8806334336349</v>
      </c>
      <c r="C92" s="46" t="s">
        <v>9800</v>
      </c>
      <c r="D92" s="47" t="s">
        <v>9801</v>
      </c>
      <c r="E92" s="115"/>
      <c r="F92" s="188">
        <v>0.51</v>
      </c>
      <c r="G92" s="116"/>
      <c r="H92" s="115">
        <f>Таблица611[[#This Row],[Розничная цена KRW]]*Таблица611[[#This Row],[Коэфициент стоимости]]</f>
        <v>0</v>
      </c>
      <c r="I92" s="117" t="str">
        <f>IF($H$1="","Введите курс",Таблица611[[#This Row],[Оптовая цена KRW                   за 1шт]]/$H$1)</f>
        <v>Введите курс</v>
      </c>
      <c r="J92" s="53"/>
      <c r="K92" s="118">
        <f>Таблица611[[#This Row],[Заказ коробок ]]*Таблица611[[#This Row],[Кол-во шт в коробке]]</f>
        <v>0</v>
      </c>
      <c r="L92" s="115">
        <f>Таблица611[[#This Row],[Общее кол-во шт]]*Таблица611[[#This Row],[Оптовая цена KRW                   за 1шт]]</f>
        <v>0</v>
      </c>
      <c r="M92" s="119" t="str">
        <f>IFERROR(Таблица611[[#This Row],[Общее кол-во шт]]*Таблица611[[#This Row],[Оптовая цена USD            за 1шт]],"")</f>
        <v/>
      </c>
      <c r="N92" s="149" t="s">
        <v>1644</v>
      </c>
    </row>
    <row r="93" spans="1:14" s="87" customFormat="1" ht="24" customHeight="1">
      <c r="A93" s="31" t="s">
        <v>9802</v>
      </c>
      <c r="B93" s="32">
        <v>8806334341244</v>
      </c>
      <c r="C93" s="33" t="s">
        <v>9803</v>
      </c>
      <c r="D93" s="34" t="s">
        <v>9804</v>
      </c>
      <c r="E93" s="89">
        <v>10900</v>
      </c>
      <c r="F93" s="90">
        <v>0.51</v>
      </c>
      <c r="G93" s="91">
        <v>10</v>
      </c>
      <c r="H93" s="89">
        <f>Таблица611[[#This Row],[Розничная цена KRW]]*Таблица611[[#This Row],[Коэфициент стоимости]]</f>
        <v>5559</v>
      </c>
      <c r="I93" s="92" t="str">
        <f>IF($H$1="","Введите курс",Таблица611[[#This Row],[Оптовая цена KRW                   за 1шт]]/$H$1)</f>
        <v>Введите курс</v>
      </c>
      <c r="J93" s="284"/>
      <c r="K93" s="93">
        <f>Таблица611[[#This Row],[Заказ коробок ]]*Таблица611[[#This Row],[Кол-во шт в коробке]]</f>
        <v>0</v>
      </c>
      <c r="L93" s="89">
        <f>Таблица611[[#This Row],[Общее кол-во шт]]*Таблица611[[#This Row],[Оптовая цена KRW                   за 1шт]]</f>
        <v>0</v>
      </c>
      <c r="M93" s="94" t="str">
        <f>IFERROR(Таблица611[[#This Row],[Общее кол-во шт]]*Таблица611[[#This Row],[Оптовая цена USD            за 1шт]],"")</f>
        <v/>
      </c>
      <c r="N93" s="148"/>
    </row>
    <row r="94" spans="1:14" s="87" customFormat="1" ht="24" customHeight="1">
      <c r="A94" s="44" t="s">
        <v>9805</v>
      </c>
      <c r="B94" s="45">
        <v>8806334357788</v>
      </c>
      <c r="C94" s="46" t="s">
        <v>9806</v>
      </c>
      <c r="D94" s="47" t="s">
        <v>9807</v>
      </c>
      <c r="E94" s="115"/>
      <c r="F94" s="188">
        <v>0.51</v>
      </c>
      <c r="G94" s="116"/>
      <c r="H94" s="115">
        <f>Таблица611[[#This Row],[Розничная цена KRW]]*Таблица611[[#This Row],[Коэфициент стоимости]]</f>
        <v>0</v>
      </c>
      <c r="I94" s="117" t="str">
        <f>IF($H$1="","Введите курс",Таблица611[[#This Row],[Оптовая цена KRW                   за 1шт]]/$H$1)</f>
        <v>Введите курс</v>
      </c>
      <c r="J94" s="53"/>
      <c r="K94" s="118">
        <f>Таблица611[[#This Row],[Заказ коробок ]]*Таблица611[[#This Row],[Кол-во шт в коробке]]</f>
        <v>0</v>
      </c>
      <c r="L94" s="115">
        <f>Таблица611[[#This Row],[Общее кол-во шт]]*Таблица611[[#This Row],[Оптовая цена KRW                   за 1шт]]</f>
        <v>0</v>
      </c>
      <c r="M94" s="119" t="str">
        <f>IFERROR(Таблица611[[#This Row],[Общее кол-во шт]]*Таблица611[[#This Row],[Оптовая цена USD            за 1шт]],"")</f>
        <v/>
      </c>
      <c r="N94" s="149" t="s">
        <v>1644</v>
      </c>
    </row>
    <row r="95" spans="1:14" s="87" customFormat="1" ht="24" customHeight="1">
      <c r="A95" s="31" t="s">
        <v>9808</v>
      </c>
      <c r="B95" s="32">
        <v>8806334376079</v>
      </c>
      <c r="C95" s="33" t="s">
        <v>9809</v>
      </c>
      <c r="D95" s="34" t="s">
        <v>9810</v>
      </c>
      <c r="E95" s="89">
        <v>4900</v>
      </c>
      <c r="F95" s="90">
        <v>0.51</v>
      </c>
      <c r="G95" s="91">
        <v>10</v>
      </c>
      <c r="H95" s="89">
        <f>Таблица611[[#This Row],[Розничная цена KRW]]*Таблица611[[#This Row],[Коэфициент стоимости]]</f>
        <v>2499</v>
      </c>
      <c r="I95" s="92" t="str">
        <f>IF($H$1="","Введите курс",Таблица611[[#This Row],[Оптовая цена KRW                   за 1шт]]/$H$1)</f>
        <v>Введите курс</v>
      </c>
      <c r="J95" s="284"/>
      <c r="K95" s="93">
        <f>Таблица611[[#This Row],[Заказ коробок ]]*Таблица611[[#This Row],[Кол-во шт в коробке]]</f>
        <v>0</v>
      </c>
      <c r="L95" s="89">
        <f>Таблица611[[#This Row],[Общее кол-во шт]]*Таблица611[[#This Row],[Оптовая цена KRW                   за 1шт]]</f>
        <v>0</v>
      </c>
      <c r="M95" s="94" t="str">
        <f>IFERROR(Таблица611[[#This Row],[Общее кол-во шт]]*Таблица611[[#This Row],[Оптовая цена USD            за 1шт]],"")</f>
        <v/>
      </c>
      <c r="N95" s="148"/>
    </row>
    <row r="96" spans="1:14" s="87" customFormat="1" ht="24" customHeight="1">
      <c r="A96" s="31" t="s">
        <v>9811</v>
      </c>
      <c r="B96" s="32">
        <v>8806334369446</v>
      </c>
      <c r="C96" s="33" t="s">
        <v>9812</v>
      </c>
      <c r="D96" s="34" t="s">
        <v>9813</v>
      </c>
      <c r="E96" s="89">
        <v>6900</v>
      </c>
      <c r="F96" s="90">
        <v>0.51</v>
      </c>
      <c r="G96" s="91">
        <v>10</v>
      </c>
      <c r="H96" s="89">
        <f>Таблица611[[#This Row],[Розничная цена KRW]]*Таблица611[[#This Row],[Коэфициент стоимости]]</f>
        <v>3519</v>
      </c>
      <c r="I96" s="92" t="str">
        <f>IF($H$1="","Введите курс",Таблица611[[#This Row],[Оптовая цена KRW                   за 1шт]]/$H$1)</f>
        <v>Введите курс</v>
      </c>
      <c r="J96" s="284"/>
      <c r="K96" s="93">
        <f>Таблица611[[#This Row],[Заказ коробок ]]*Таблица611[[#This Row],[Кол-во шт в коробке]]</f>
        <v>0</v>
      </c>
      <c r="L96" s="89">
        <f>Таблица611[[#This Row],[Общее кол-во шт]]*Таблица611[[#This Row],[Оптовая цена KRW                   за 1шт]]</f>
        <v>0</v>
      </c>
      <c r="M96" s="94" t="str">
        <f>IFERROR(Таблица611[[#This Row],[Общее кол-во шт]]*Таблица611[[#This Row],[Оптовая цена USD            за 1шт]],"")</f>
        <v/>
      </c>
      <c r="N96" s="148"/>
    </row>
    <row r="97" spans="1:14" s="87" customFormat="1" ht="24" customHeight="1">
      <c r="A97" s="31" t="s">
        <v>9814</v>
      </c>
      <c r="B97" s="32">
        <v>8806334374969</v>
      </c>
      <c r="C97" s="33" t="s">
        <v>9815</v>
      </c>
      <c r="D97" s="34" t="s">
        <v>9816</v>
      </c>
      <c r="E97" s="89">
        <v>17000</v>
      </c>
      <c r="F97" s="90">
        <v>0.51</v>
      </c>
      <c r="G97" s="91">
        <v>1</v>
      </c>
      <c r="H97" s="89">
        <f>Таблица611[[#This Row],[Розничная цена KRW]]*Таблица611[[#This Row],[Коэфициент стоимости]]</f>
        <v>8670</v>
      </c>
      <c r="I97" s="92" t="str">
        <f>IF($H$1="","Введите курс",Таблица611[[#This Row],[Оптовая цена KRW                   за 1шт]]/$H$1)</f>
        <v>Введите курс</v>
      </c>
      <c r="J97" s="284"/>
      <c r="K97" s="93">
        <f>Таблица611[[#This Row],[Заказ коробок ]]*Таблица611[[#This Row],[Кол-во шт в коробке]]</f>
        <v>0</v>
      </c>
      <c r="L97" s="89">
        <f>Таблица611[[#This Row],[Общее кол-во шт]]*Таблица611[[#This Row],[Оптовая цена KRW                   за 1шт]]</f>
        <v>0</v>
      </c>
      <c r="M97" s="94" t="str">
        <f>IFERROR(Таблица611[[#This Row],[Общее кол-во шт]]*Таблица611[[#This Row],[Оптовая цена USD            за 1шт]],"")</f>
        <v/>
      </c>
      <c r="N97" s="148"/>
    </row>
    <row r="98" spans="1:14" s="87" customFormat="1" ht="24" customHeight="1">
      <c r="A98" s="31" t="s">
        <v>9817</v>
      </c>
      <c r="B98" s="32">
        <v>8806334369439</v>
      </c>
      <c r="C98" s="33" t="s">
        <v>9818</v>
      </c>
      <c r="D98" s="34" t="s">
        <v>9819</v>
      </c>
      <c r="E98" s="89">
        <v>16000</v>
      </c>
      <c r="F98" s="90">
        <v>0.51</v>
      </c>
      <c r="G98" s="91">
        <v>10</v>
      </c>
      <c r="H98" s="89">
        <f>Таблица611[[#This Row],[Розничная цена KRW]]*Таблица611[[#This Row],[Коэфициент стоимости]]</f>
        <v>8160</v>
      </c>
      <c r="I98" s="92" t="str">
        <f>IF($H$1="","Введите курс",Таблица611[[#This Row],[Оптовая цена KRW                   за 1шт]]/$H$1)</f>
        <v>Введите курс</v>
      </c>
      <c r="J98" s="284"/>
      <c r="K98" s="93">
        <f>Таблица611[[#This Row],[Заказ коробок ]]*Таблица611[[#This Row],[Кол-во шт в коробке]]</f>
        <v>0</v>
      </c>
      <c r="L98" s="89">
        <f>Таблица611[[#This Row],[Общее кол-во шт]]*Таблица611[[#This Row],[Оптовая цена KRW                   за 1шт]]</f>
        <v>0</v>
      </c>
      <c r="M98" s="94" t="str">
        <f>IFERROR(Таблица611[[#This Row],[Общее кол-во шт]]*Таблица611[[#This Row],[Оптовая цена USD            за 1шт]],"")</f>
        <v/>
      </c>
      <c r="N98" s="148" t="s">
        <v>9820</v>
      </c>
    </row>
    <row r="99" spans="1:14" s="87" customFormat="1" ht="24" customHeight="1">
      <c r="A99" s="31" t="s">
        <v>9821</v>
      </c>
      <c r="B99" s="32">
        <v>8806334383787</v>
      </c>
      <c r="C99" s="33" t="s">
        <v>9822</v>
      </c>
      <c r="D99" s="34" t="s">
        <v>9823</v>
      </c>
      <c r="E99" s="89"/>
      <c r="F99" s="90">
        <v>0.51</v>
      </c>
      <c r="G99" s="91"/>
      <c r="H99" s="89">
        <f>Таблица611[[#This Row],[Розничная цена KRW]]*Таблица611[[#This Row],[Коэфициент стоимости]]</f>
        <v>0</v>
      </c>
      <c r="I99" s="92" t="str">
        <f>IF($H$1="","Введите курс",Таблица611[[#This Row],[Оптовая цена KRW                   за 1шт]]/$H$1)</f>
        <v>Введите курс</v>
      </c>
      <c r="J99" s="284"/>
      <c r="K99" s="93">
        <f>Таблица611[[#This Row],[Заказ коробок ]]*Таблица611[[#This Row],[Кол-во шт в коробке]]</f>
        <v>0</v>
      </c>
      <c r="L99" s="89">
        <f>Таблица611[[#This Row],[Общее кол-во шт]]*Таблица611[[#This Row],[Оптовая цена KRW                   за 1шт]]</f>
        <v>0</v>
      </c>
      <c r="M99" s="94" t="str">
        <f>IFERROR(Таблица611[[#This Row],[Общее кол-во шт]]*Таблица611[[#This Row],[Оптовая цена USD            за 1шт]],"")</f>
        <v/>
      </c>
      <c r="N99" s="148"/>
    </row>
    <row r="100" spans="1:14" s="87" customFormat="1" ht="24" customHeight="1">
      <c r="A100" s="31" t="s">
        <v>9824</v>
      </c>
      <c r="B100" s="32">
        <v>8806334369460</v>
      </c>
      <c r="C100" s="33" t="s">
        <v>9825</v>
      </c>
      <c r="D100" s="34" t="s">
        <v>9826</v>
      </c>
      <c r="E100" s="89">
        <v>18000</v>
      </c>
      <c r="F100" s="90">
        <v>0.51</v>
      </c>
      <c r="G100" s="91">
        <v>8</v>
      </c>
      <c r="H100" s="89">
        <f>Таблица611[[#This Row],[Розничная цена KRW]]*Таблица611[[#This Row],[Коэфициент стоимости]]</f>
        <v>9180</v>
      </c>
      <c r="I100" s="92" t="str">
        <f>IF($H$1="","Введите курс",Таблица611[[#This Row],[Оптовая цена KRW                   за 1шт]]/$H$1)</f>
        <v>Введите курс</v>
      </c>
      <c r="J100" s="284"/>
      <c r="K100" s="93">
        <f>Таблица611[[#This Row],[Заказ коробок ]]*Таблица611[[#This Row],[Кол-во шт в коробке]]</f>
        <v>0</v>
      </c>
      <c r="L100" s="89">
        <f>Таблица611[[#This Row],[Общее кол-во шт]]*Таблица611[[#This Row],[Оптовая цена KRW                   за 1шт]]</f>
        <v>0</v>
      </c>
      <c r="M100" s="94" t="str">
        <f>IFERROR(Таблица611[[#This Row],[Общее кол-во шт]]*Таблица611[[#This Row],[Оптовая цена USD            за 1шт]],"")</f>
        <v/>
      </c>
      <c r="N100" s="148" t="s">
        <v>9827</v>
      </c>
    </row>
    <row r="101" spans="1:14" s="87" customFormat="1" ht="24" customHeight="1">
      <c r="A101" s="31" t="s">
        <v>9828</v>
      </c>
      <c r="B101" s="32">
        <v>8806334379926</v>
      </c>
      <c r="C101" s="33" t="s">
        <v>9829</v>
      </c>
      <c r="D101" s="34" t="s">
        <v>9830</v>
      </c>
      <c r="E101" s="89">
        <v>20000</v>
      </c>
      <c r="F101" s="90">
        <v>0.51</v>
      </c>
      <c r="G101" s="91">
        <v>6</v>
      </c>
      <c r="H101" s="89">
        <f>Таблица611[[#This Row],[Розничная цена KRW]]*Таблица611[[#This Row],[Коэфициент стоимости]]</f>
        <v>10200</v>
      </c>
      <c r="I101" s="92" t="str">
        <f>IF($H$1="","Введите курс",Таблица611[[#This Row],[Оптовая цена KRW                   за 1шт]]/$H$1)</f>
        <v>Введите курс</v>
      </c>
      <c r="J101" s="284"/>
      <c r="K101" s="93">
        <f>Таблица611[[#This Row],[Заказ коробок ]]*Таблица611[[#This Row],[Кол-во шт в коробке]]</f>
        <v>0</v>
      </c>
      <c r="L101" s="89">
        <f>Таблица611[[#This Row],[Общее кол-во шт]]*Таблица611[[#This Row],[Оптовая цена KRW                   за 1шт]]</f>
        <v>0</v>
      </c>
      <c r="M101" s="94" t="str">
        <f>IFERROR(Таблица611[[#This Row],[Общее кол-во шт]]*Таблица611[[#This Row],[Оптовая цена USD            за 1шт]],"")</f>
        <v/>
      </c>
      <c r="N101" s="148"/>
    </row>
    <row r="102" spans="1:14" s="87" customFormat="1" ht="24" customHeight="1">
      <c r="A102" s="31" t="s">
        <v>9831</v>
      </c>
      <c r="B102" s="32">
        <v>8806334369477</v>
      </c>
      <c r="C102" s="33" t="s">
        <v>9832</v>
      </c>
      <c r="D102" s="34" t="s">
        <v>9833</v>
      </c>
      <c r="E102" s="89">
        <v>24000</v>
      </c>
      <c r="F102" s="90">
        <v>0.51</v>
      </c>
      <c r="G102" s="91">
        <v>6</v>
      </c>
      <c r="H102" s="89">
        <f>Таблица611[[#This Row],[Розничная цена KRW]]*Таблица611[[#This Row],[Коэфициент стоимости]]</f>
        <v>12240</v>
      </c>
      <c r="I102" s="92" t="str">
        <f>IF($H$1="","Введите курс",Таблица611[[#This Row],[Оптовая цена KRW                   за 1шт]]/$H$1)</f>
        <v>Введите курс</v>
      </c>
      <c r="J102" s="284"/>
      <c r="K102" s="93">
        <f>Таблица611[[#This Row],[Заказ коробок ]]*Таблица611[[#This Row],[Кол-во шт в коробке]]</f>
        <v>0</v>
      </c>
      <c r="L102" s="89">
        <f>Таблица611[[#This Row],[Общее кол-во шт]]*Таблица611[[#This Row],[Оптовая цена KRW                   за 1шт]]</f>
        <v>0</v>
      </c>
      <c r="M102" s="94" t="str">
        <f>IFERROR(Таблица611[[#This Row],[Общее кол-во шт]]*Таблица611[[#This Row],[Оптовая цена USD            за 1шт]],"")</f>
        <v/>
      </c>
      <c r="N102" s="148" t="s">
        <v>9834</v>
      </c>
    </row>
    <row r="103" spans="1:14" s="87" customFormat="1" ht="24" customHeight="1">
      <c r="A103" s="31" t="s">
        <v>9835</v>
      </c>
      <c r="B103" s="32">
        <v>8806334369453</v>
      </c>
      <c r="C103" s="33" t="s">
        <v>9836</v>
      </c>
      <c r="D103" s="34" t="s">
        <v>9837</v>
      </c>
      <c r="E103" s="89">
        <v>18000</v>
      </c>
      <c r="F103" s="90">
        <v>0.51</v>
      </c>
      <c r="G103" s="91">
        <v>8</v>
      </c>
      <c r="H103" s="89">
        <f>Таблица611[[#This Row],[Розничная цена KRW]]*Таблица611[[#This Row],[Коэфициент стоимости]]</f>
        <v>9180</v>
      </c>
      <c r="I103" s="92" t="str">
        <f>IF($H$1="","Введите курс",Таблица611[[#This Row],[Оптовая цена KRW                   за 1шт]]/$H$1)</f>
        <v>Введите курс</v>
      </c>
      <c r="J103" s="284"/>
      <c r="K103" s="93">
        <f>Таблица611[[#This Row],[Заказ коробок ]]*Таблица611[[#This Row],[Кол-во шт в коробке]]</f>
        <v>0</v>
      </c>
      <c r="L103" s="89">
        <f>Таблица611[[#This Row],[Общее кол-во шт]]*Таблица611[[#This Row],[Оптовая цена KRW                   за 1шт]]</f>
        <v>0</v>
      </c>
      <c r="M103" s="94" t="str">
        <f>IFERROR(Таблица611[[#This Row],[Общее кол-во шт]]*Таблица611[[#This Row],[Оптовая цена USD            за 1шт]],"")</f>
        <v/>
      </c>
      <c r="N103" s="148" t="s">
        <v>9827</v>
      </c>
    </row>
    <row r="104" spans="1:14" s="87" customFormat="1" ht="24" customHeight="1">
      <c r="A104" s="31" t="s">
        <v>9838</v>
      </c>
      <c r="B104" s="32">
        <v>8806334374952</v>
      </c>
      <c r="C104" s="33" t="s">
        <v>9839</v>
      </c>
      <c r="D104" s="34" t="s">
        <v>9840</v>
      </c>
      <c r="E104" s="89">
        <v>24000</v>
      </c>
      <c r="F104" s="90">
        <v>0.51</v>
      </c>
      <c r="G104" s="91">
        <v>6</v>
      </c>
      <c r="H104" s="89">
        <f>Таблица611[[#This Row],[Розничная цена KRW]]*Таблица611[[#This Row],[Коэфициент стоимости]]</f>
        <v>12240</v>
      </c>
      <c r="I104" s="92" t="str">
        <f>IF($H$1="","Введите курс",Таблица611[[#This Row],[Оптовая цена KRW                   за 1шт]]/$H$1)</f>
        <v>Введите курс</v>
      </c>
      <c r="J104" s="284"/>
      <c r="K104" s="93">
        <f>Таблица611[[#This Row],[Заказ коробок ]]*Таблица611[[#This Row],[Кол-во шт в коробке]]</f>
        <v>0</v>
      </c>
      <c r="L104" s="89">
        <f>Таблица611[[#This Row],[Общее кол-во шт]]*Таблица611[[#This Row],[Оптовая цена KRW                   за 1шт]]</f>
        <v>0</v>
      </c>
      <c r="M104" s="94" t="str">
        <f>IFERROR(Таблица611[[#This Row],[Общее кол-во шт]]*Таблица611[[#This Row],[Оптовая цена USD            за 1шт]],"")</f>
        <v/>
      </c>
      <c r="N104" s="148" t="s">
        <v>9834</v>
      </c>
    </row>
    <row r="105" spans="1:14" s="87" customFormat="1" ht="24" customHeight="1">
      <c r="A105" s="31" t="s">
        <v>9841</v>
      </c>
      <c r="B105" s="32">
        <v>8806334369514</v>
      </c>
      <c r="C105" s="33" t="s">
        <v>9842</v>
      </c>
      <c r="D105" s="34" t="s">
        <v>9843</v>
      </c>
      <c r="E105" s="89"/>
      <c r="F105" s="90">
        <v>0.51</v>
      </c>
      <c r="G105" s="91"/>
      <c r="H105" s="89">
        <f>Таблица611[[#This Row],[Розничная цена KRW]]*Таблица611[[#This Row],[Коэфициент стоимости]]</f>
        <v>0</v>
      </c>
      <c r="I105" s="92" t="str">
        <f>IF($H$1="","Введите курс",Таблица611[[#This Row],[Оптовая цена KRW                   за 1шт]]/$H$1)</f>
        <v>Введите курс</v>
      </c>
      <c r="J105" s="284"/>
      <c r="K105" s="93">
        <f>Таблица611[[#This Row],[Заказ коробок ]]*Таблица611[[#This Row],[Кол-во шт в коробке]]</f>
        <v>0</v>
      </c>
      <c r="L105" s="89">
        <f>Таблица611[[#This Row],[Общее кол-во шт]]*Таблица611[[#This Row],[Оптовая цена KRW                   за 1шт]]</f>
        <v>0</v>
      </c>
      <c r="M105" s="94" t="str">
        <f>IFERROR(Таблица611[[#This Row],[Общее кол-во шт]]*Таблица611[[#This Row],[Оптовая цена USD            за 1шт]],"")</f>
        <v/>
      </c>
      <c r="N105" s="148"/>
    </row>
    <row r="106" spans="1:14" s="87" customFormat="1" ht="24" customHeight="1">
      <c r="A106" s="31" t="s">
        <v>9844</v>
      </c>
      <c r="B106" s="32">
        <v>8806334379902</v>
      </c>
      <c r="C106" s="33" t="s">
        <v>9845</v>
      </c>
      <c r="D106" s="34" t="s">
        <v>9846</v>
      </c>
      <c r="E106" s="89">
        <v>22000</v>
      </c>
      <c r="F106" s="90">
        <v>0.51</v>
      </c>
      <c r="G106" s="91">
        <v>4</v>
      </c>
      <c r="H106" s="89">
        <f>Таблица611[[#This Row],[Розничная цена KRW]]*Таблица611[[#This Row],[Коэфициент стоимости]]</f>
        <v>11220</v>
      </c>
      <c r="I106" s="92" t="str">
        <f>IF($H$1="","Введите курс",Таблица611[[#This Row],[Оптовая цена KRW                   за 1шт]]/$H$1)</f>
        <v>Введите курс</v>
      </c>
      <c r="J106" s="284"/>
      <c r="K106" s="93">
        <f>Таблица611[[#This Row],[Заказ коробок ]]*Таблица611[[#This Row],[Кол-во шт в коробке]]</f>
        <v>0</v>
      </c>
      <c r="L106" s="89">
        <f>Таблица611[[#This Row],[Общее кол-во шт]]*Таблица611[[#This Row],[Оптовая цена KRW                   за 1шт]]</f>
        <v>0</v>
      </c>
      <c r="M106" s="94" t="str">
        <f>IFERROR(Таблица611[[#This Row],[Общее кол-во шт]]*Таблица611[[#This Row],[Оптовая цена USD            за 1шт]],"")</f>
        <v/>
      </c>
      <c r="N106" s="148"/>
    </row>
    <row r="107" spans="1:14" s="87" customFormat="1" ht="24" customHeight="1">
      <c r="A107" s="31" t="s">
        <v>9847</v>
      </c>
      <c r="B107" s="32">
        <v>8806334379919</v>
      </c>
      <c r="C107" s="33" t="s">
        <v>9848</v>
      </c>
      <c r="D107" s="34" t="s">
        <v>9849</v>
      </c>
      <c r="E107" s="89">
        <v>20000</v>
      </c>
      <c r="F107" s="90">
        <v>0.51</v>
      </c>
      <c r="G107" s="91">
        <v>4</v>
      </c>
      <c r="H107" s="89">
        <f>Таблица611[[#This Row],[Розничная цена KRW]]*Таблица611[[#This Row],[Коэфициент стоимости]]</f>
        <v>10200</v>
      </c>
      <c r="I107" s="92" t="str">
        <f>IF($H$1="","Введите курс",Таблица611[[#This Row],[Оптовая цена KRW                   за 1шт]]/$H$1)</f>
        <v>Введите курс</v>
      </c>
      <c r="J107" s="284"/>
      <c r="K107" s="93">
        <f>Таблица611[[#This Row],[Заказ коробок ]]*Таблица611[[#This Row],[Кол-во шт в коробке]]</f>
        <v>0</v>
      </c>
      <c r="L107" s="89">
        <f>Таблица611[[#This Row],[Общее кол-во шт]]*Таблица611[[#This Row],[Оптовая цена KRW                   за 1шт]]</f>
        <v>0</v>
      </c>
      <c r="M107" s="94" t="str">
        <f>IFERROR(Таблица611[[#This Row],[Общее кол-во шт]]*Таблица611[[#This Row],[Оптовая цена USD            за 1шт]],"")</f>
        <v/>
      </c>
      <c r="N107" s="148"/>
    </row>
    <row r="108" spans="1:14" s="87" customFormat="1" ht="24" customHeight="1">
      <c r="A108" s="31" t="s">
        <v>9850</v>
      </c>
      <c r="B108" s="32">
        <v>8806334333317</v>
      </c>
      <c r="C108" s="33" t="s">
        <v>9851</v>
      </c>
      <c r="D108" s="34" t="s">
        <v>9852</v>
      </c>
      <c r="E108" s="89">
        <v>8800</v>
      </c>
      <c r="F108" s="90">
        <v>0.51</v>
      </c>
      <c r="G108" s="91">
        <v>6</v>
      </c>
      <c r="H108" s="89">
        <f>Таблица611[[#This Row],[Розничная цена KRW]]*Таблица611[[#This Row],[Коэфициент стоимости]]</f>
        <v>4488</v>
      </c>
      <c r="I108" s="92" t="str">
        <f>IF($H$1="","Введите курс",Таблица611[[#This Row],[Оптовая цена KRW                   за 1шт]]/$H$1)</f>
        <v>Введите курс</v>
      </c>
      <c r="J108" s="284"/>
      <c r="K108" s="93">
        <f>Таблица611[[#This Row],[Заказ коробок ]]*Таблица611[[#This Row],[Кол-во шт в коробке]]</f>
        <v>0</v>
      </c>
      <c r="L108" s="89">
        <f>Таблица611[[#This Row],[Общее кол-во шт]]*Таблица611[[#This Row],[Оптовая цена KRW                   за 1шт]]</f>
        <v>0</v>
      </c>
      <c r="M108" s="94" t="str">
        <f>IFERROR(Таблица611[[#This Row],[Общее кол-во шт]]*Таблица611[[#This Row],[Оптовая цена USD            за 1шт]],"")</f>
        <v/>
      </c>
      <c r="N108" s="148"/>
    </row>
    <row r="109" spans="1:14" s="87" customFormat="1" ht="24" customHeight="1">
      <c r="A109" s="31" t="s">
        <v>9853</v>
      </c>
      <c r="B109" s="32">
        <v>8806334333324</v>
      </c>
      <c r="C109" s="33" t="s">
        <v>9854</v>
      </c>
      <c r="D109" s="34" t="s">
        <v>9855</v>
      </c>
      <c r="E109" s="89">
        <v>8800</v>
      </c>
      <c r="F109" s="90">
        <v>0.51</v>
      </c>
      <c r="G109" s="91">
        <v>6</v>
      </c>
      <c r="H109" s="89">
        <f>Таблица611[[#This Row],[Розничная цена KRW]]*Таблица611[[#This Row],[Коэфициент стоимости]]</f>
        <v>4488</v>
      </c>
      <c r="I109" s="92" t="str">
        <f>IF($H$1="","Введите курс",Таблица611[[#This Row],[Оптовая цена KRW                   за 1шт]]/$H$1)</f>
        <v>Введите курс</v>
      </c>
      <c r="J109" s="284"/>
      <c r="K109" s="93">
        <f>Таблица611[[#This Row],[Заказ коробок ]]*Таблица611[[#This Row],[Кол-во шт в коробке]]</f>
        <v>0</v>
      </c>
      <c r="L109" s="89">
        <f>Таблица611[[#This Row],[Общее кол-во шт]]*Таблица611[[#This Row],[Оптовая цена KRW                   за 1шт]]</f>
        <v>0</v>
      </c>
      <c r="M109" s="94" t="str">
        <f>IFERROR(Таблица611[[#This Row],[Общее кол-во шт]]*Таблица611[[#This Row],[Оптовая цена USD            за 1шт]],"")</f>
        <v/>
      </c>
      <c r="N109" s="148"/>
    </row>
    <row r="110" spans="1:14" s="87" customFormat="1" ht="24" customHeight="1">
      <c r="A110" s="31" t="s">
        <v>9856</v>
      </c>
      <c r="B110" s="32">
        <v>8806334333331</v>
      </c>
      <c r="C110" s="33" t="s">
        <v>9857</v>
      </c>
      <c r="D110" s="34" t="s">
        <v>9858</v>
      </c>
      <c r="E110" s="89">
        <v>8800</v>
      </c>
      <c r="F110" s="90">
        <v>0.51</v>
      </c>
      <c r="G110" s="91">
        <v>6</v>
      </c>
      <c r="H110" s="89">
        <f>Таблица611[[#This Row],[Розничная цена KRW]]*Таблица611[[#This Row],[Коэфициент стоимости]]</f>
        <v>4488</v>
      </c>
      <c r="I110" s="92" t="str">
        <f>IF($H$1="","Введите курс",Таблица611[[#This Row],[Оптовая цена KRW                   за 1шт]]/$H$1)</f>
        <v>Введите курс</v>
      </c>
      <c r="J110" s="284"/>
      <c r="K110" s="93">
        <f>Таблица611[[#This Row],[Заказ коробок ]]*Таблица611[[#This Row],[Кол-во шт в коробке]]</f>
        <v>0</v>
      </c>
      <c r="L110" s="89">
        <f>Таблица611[[#This Row],[Общее кол-во шт]]*Таблица611[[#This Row],[Оптовая цена KRW                   за 1шт]]</f>
        <v>0</v>
      </c>
      <c r="M110" s="94" t="str">
        <f>IFERROR(Таблица611[[#This Row],[Общее кол-во шт]]*Таблица611[[#This Row],[Оптовая цена USD            за 1шт]],"")</f>
        <v/>
      </c>
      <c r="N110" s="148"/>
    </row>
    <row r="111" spans="1:14" s="87" customFormat="1" ht="24" customHeight="1">
      <c r="A111" s="31" t="s">
        <v>9859</v>
      </c>
      <c r="B111" s="32">
        <v>8806334379780</v>
      </c>
      <c r="C111" s="33" t="s">
        <v>9860</v>
      </c>
      <c r="D111" s="34" t="s">
        <v>9861</v>
      </c>
      <c r="E111" s="89"/>
      <c r="F111" s="90">
        <v>0.51</v>
      </c>
      <c r="G111" s="91"/>
      <c r="H111" s="89">
        <f>Таблица611[[#This Row],[Розничная цена KRW]]*Таблица611[[#This Row],[Коэфициент стоимости]]</f>
        <v>0</v>
      </c>
      <c r="I111" s="92" t="str">
        <f>IF($H$1="","Введите курс",Таблица611[[#This Row],[Оптовая цена KRW                   за 1шт]]/$H$1)</f>
        <v>Введите курс</v>
      </c>
      <c r="J111" s="284"/>
      <c r="K111" s="93">
        <f>Таблица611[[#This Row],[Заказ коробок ]]*Таблица611[[#This Row],[Кол-во шт в коробке]]</f>
        <v>0</v>
      </c>
      <c r="L111" s="89">
        <f>Таблица611[[#This Row],[Общее кол-во шт]]*Таблица611[[#This Row],[Оптовая цена KRW                   за 1шт]]</f>
        <v>0</v>
      </c>
      <c r="M111" s="94" t="str">
        <f>IFERROR(Таблица611[[#This Row],[Общее кол-во шт]]*Таблица611[[#This Row],[Оптовая цена USD            за 1шт]],"")</f>
        <v/>
      </c>
      <c r="N111" s="148"/>
    </row>
    <row r="112" spans="1:14" s="87" customFormat="1" ht="24" customHeight="1">
      <c r="A112" s="31" t="s">
        <v>9862</v>
      </c>
      <c r="B112" s="32">
        <v>8806334379773</v>
      </c>
      <c r="C112" s="33" t="s">
        <v>9863</v>
      </c>
      <c r="D112" s="34" t="s">
        <v>9864</v>
      </c>
      <c r="E112" s="89">
        <v>16800</v>
      </c>
      <c r="F112" s="90">
        <v>0.51</v>
      </c>
      <c r="G112" s="91">
        <v>8</v>
      </c>
      <c r="H112" s="89">
        <f>Таблица611[[#This Row],[Розничная цена KRW]]*Таблица611[[#This Row],[Коэфициент стоимости]]</f>
        <v>8568</v>
      </c>
      <c r="I112" s="92" t="str">
        <f>IF($H$1="","Введите курс",Таблица611[[#This Row],[Оптовая цена KRW                   за 1шт]]/$H$1)</f>
        <v>Введите курс</v>
      </c>
      <c r="J112" s="284"/>
      <c r="K112" s="93">
        <f>Таблица611[[#This Row],[Заказ коробок ]]*Таблица611[[#This Row],[Кол-во шт в коробке]]</f>
        <v>0</v>
      </c>
      <c r="L112" s="89">
        <f>Таблица611[[#This Row],[Общее кол-во шт]]*Таблица611[[#This Row],[Оптовая цена KRW                   за 1шт]]</f>
        <v>0</v>
      </c>
      <c r="M112" s="94" t="str">
        <f>IFERROR(Таблица611[[#This Row],[Общее кол-во шт]]*Таблица611[[#This Row],[Оптовая цена USD            за 1шт]],"")</f>
        <v/>
      </c>
      <c r="N112" s="148"/>
    </row>
    <row r="113" spans="1:14" s="87" customFormat="1" ht="24" customHeight="1">
      <c r="A113" s="31" t="s">
        <v>9865</v>
      </c>
      <c r="B113" s="32">
        <v>8806334382056</v>
      </c>
      <c r="C113" s="33" t="s">
        <v>9866</v>
      </c>
      <c r="D113" s="34" t="s">
        <v>9867</v>
      </c>
      <c r="E113" s="89">
        <v>16500</v>
      </c>
      <c r="F113" s="90">
        <v>0.51</v>
      </c>
      <c r="G113" s="91">
        <v>8</v>
      </c>
      <c r="H113" s="89">
        <f>Таблица611[[#This Row],[Розничная цена KRW]]*Таблица611[[#This Row],[Коэфициент стоимости]]</f>
        <v>8415</v>
      </c>
      <c r="I113" s="92" t="str">
        <f>IF($H$1="","Введите курс",Таблица611[[#This Row],[Оптовая цена KRW                   за 1шт]]/$H$1)</f>
        <v>Введите курс</v>
      </c>
      <c r="J113" s="284"/>
      <c r="K113" s="93">
        <f>Таблица611[[#This Row],[Заказ коробок ]]*Таблица611[[#This Row],[Кол-во шт в коробке]]</f>
        <v>0</v>
      </c>
      <c r="L113" s="89">
        <f>Таблица611[[#This Row],[Общее кол-во шт]]*Таблица611[[#This Row],[Оптовая цена KRW                   за 1шт]]</f>
        <v>0</v>
      </c>
      <c r="M113" s="94" t="str">
        <f>IFERROR(Таблица611[[#This Row],[Общее кол-во шт]]*Таблица611[[#This Row],[Оптовая цена USD            за 1шт]],"")</f>
        <v/>
      </c>
      <c r="N113" s="148"/>
    </row>
    <row r="114" spans="1:14" s="87" customFormat="1" ht="24" customHeight="1">
      <c r="A114" s="31" t="s">
        <v>9868</v>
      </c>
      <c r="B114" s="32">
        <v>8806334382063</v>
      </c>
      <c r="C114" s="33" t="s">
        <v>9869</v>
      </c>
      <c r="D114" s="34" t="s">
        <v>9870</v>
      </c>
      <c r="E114" s="89"/>
      <c r="F114" s="90">
        <v>0.51</v>
      </c>
      <c r="G114" s="91"/>
      <c r="H114" s="89">
        <f>Таблица611[[#This Row],[Розничная цена KRW]]*Таблица611[[#This Row],[Коэфициент стоимости]]</f>
        <v>0</v>
      </c>
      <c r="I114" s="92" t="str">
        <f>IF($H$1="","Введите курс",Таблица611[[#This Row],[Оптовая цена KRW                   за 1шт]]/$H$1)</f>
        <v>Введите курс</v>
      </c>
      <c r="J114" s="284"/>
      <c r="K114" s="93">
        <f>Таблица611[[#This Row],[Заказ коробок ]]*Таблица611[[#This Row],[Кол-во шт в коробке]]</f>
        <v>0</v>
      </c>
      <c r="L114" s="89">
        <f>Таблица611[[#This Row],[Общее кол-во шт]]*Таблица611[[#This Row],[Оптовая цена KRW                   за 1шт]]</f>
        <v>0</v>
      </c>
      <c r="M114" s="94" t="str">
        <f>IFERROR(Таблица611[[#This Row],[Общее кол-во шт]]*Таблица611[[#This Row],[Оптовая цена USD            за 1шт]],"")</f>
        <v/>
      </c>
      <c r="N114" s="148"/>
    </row>
    <row r="115" spans="1:14" s="87" customFormat="1" ht="24" customHeight="1">
      <c r="A115" s="31" t="s">
        <v>9871</v>
      </c>
      <c r="B115" s="32">
        <v>8806334382049</v>
      </c>
      <c r="C115" s="33" t="s">
        <v>9872</v>
      </c>
      <c r="D115" s="34" t="s">
        <v>9873</v>
      </c>
      <c r="E115" s="89">
        <v>14500</v>
      </c>
      <c r="F115" s="90">
        <v>0.51</v>
      </c>
      <c r="G115" s="91">
        <v>8</v>
      </c>
      <c r="H115" s="89">
        <f>Таблица611[[#This Row],[Розничная цена KRW]]*Таблица611[[#This Row],[Коэфициент стоимости]]</f>
        <v>7395</v>
      </c>
      <c r="I115" s="92" t="str">
        <f>IF($H$1="","Введите курс",Таблица611[[#This Row],[Оптовая цена KRW                   за 1шт]]/$H$1)</f>
        <v>Введите курс</v>
      </c>
      <c r="J115" s="284"/>
      <c r="K115" s="93">
        <f>Таблица611[[#This Row],[Заказ коробок ]]*Таблица611[[#This Row],[Кол-во шт в коробке]]</f>
        <v>0</v>
      </c>
      <c r="L115" s="89">
        <f>Таблица611[[#This Row],[Общее кол-во шт]]*Таблица611[[#This Row],[Оптовая цена KRW                   за 1шт]]</f>
        <v>0</v>
      </c>
      <c r="M115" s="94" t="str">
        <f>IFERROR(Таблица611[[#This Row],[Общее кол-во шт]]*Таблица611[[#This Row],[Оптовая цена USD            за 1шт]],"")</f>
        <v/>
      </c>
      <c r="N115" s="148"/>
    </row>
    <row r="116" spans="1:14" s="87" customFormat="1" ht="24" customHeight="1">
      <c r="A116" s="31" t="s">
        <v>9874</v>
      </c>
      <c r="B116" s="32">
        <v>8806334383046</v>
      </c>
      <c r="C116" s="33" t="s">
        <v>9875</v>
      </c>
      <c r="D116" s="34" t="s">
        <v>9876</v>
      </c>
      <c r="E116" s="89"/>
      <c r="F116" s="90">
        <v>0.51</v>
      </c>
      <c r="G116" s="91"/>
      <c r="H116" s="89">
        <f>Таблица611[[#This Row],[Розничная цена KRW]]*Таблица611[[#This Row],[Коэфициент стоимости]]</f>
        <v>0</v>
      </c>
      <c r="I116" s="92" t="str">
        <f>IF($H$1="","Введите курс",Таблица611[[#This Row],[Оптовая цена KRW                   за 1шт]]/$H$1)</f>
        <v>Введите курс</v>
      </c>
      <c r="J116" s="284"/>
      <c r="K116" s="93">
        <f>Таблица611[[#This Row],[Заказ коробок ]]*Таблица611[[#This Row],[Кол-во шт в коробке]]</f>
        <v>0</v>
      </c>
      <c r="L116" s="89">
        <f>Таблица611[[#This Row],[Общее кол-во шт]]*Таблица611[[#This Row],[Оптовая цена KRW                   за 1шт]]</f>
        <v>0</v>
      </c>
      <c r="M116" s="94" t="str">
        <f>IFERROR(Таблица611[[#This Row],[Общее кол-во шт]]*Таблица611[[#This Row],[Оптовая цена USD            за 1шт]],"")</f>
        <v/>
      </c>
      <c r="N116" s="148"/>
    </row>
    <row r="117" spans="1:14" s="87" customFormat="1" ht="24" customHeight="1">
      <c r="A117" s="31" t="s">
        <v>9877</v>
      </c>
      <c r="B117" s="32">
        <v>8806334383053</v>
      </c>
      <c r="C117" s="33" t="s">
        <v>9878</v>
      </c>
      <c r="D117" s="34" t="s">
        <v>9879</v>
      </c>
      <c r="E117" s="89"/>
      <c r="F117" s="90">
        <v>0.51</v>
      </c>
      <c r="G117" s="91"/>
      <c r="H117" s="89">
        <f>Таблица611[[#This Row],[Розничная цена KRW]]*Таблица611[[#This Row],[Коэфициент стоимости]]</f>
        <v>0</v>
      </c>
      <c r="I117" s="92" t="str">
        <f>IF($H$1="","Введите курс",Таблица611[[#This Row],[Оптовая цена KRW                   за 1шт]]/$H$1)</f>
        <v>Введите курс</v>
      </c>
      <c r="J117" s="284"/>
      <c r="K117" s="93">
        <f>Таблица611[[#This Row],[Заказ коробок ]]*Таблица611[[#This Row],[Кол-во шт в коробке]]</f>
        <v>0</v>
      </c>
      <c r="L117" s="89">
        <f>Таблица611[[#This Row],[Общее кол-во шт]]*Таблица611[[#This Row],[Оптовая цена KRW                   за 1шт]]</f>
        <v>0</v>
      </c>
      <c r="M117" s="94" t="str">
        <f>IFERROR(Таблица611[[#This Row],[Общее кол-во шт]]*Таблица611[[#This Row],[Оптовая цена USD            за 1шт]],"")</f>
        <v/>
      </c>
      <c r="N117" s="148"/>
    </row>
    <row r="118" spans="1:14" s="87" customFormat="1" ht="24" customHeight="1">
      <c r="A118" s="31" t="s">
        <v>9880</v>
      </c>
      <c r="B118" s="32">
        <v>8806334383060</v>
      </c>
      <c r="C118" s="33" t="s">
        <v>9881</v>
      </c>
      <c r="D118" s="34" t="s">
        <v>9882</v>
      </c>
      <c r="E118" s="89"/>
      <c r="F118" s="90">
        <v>0.51</v>
      </c>
      <c r="G118" s="91"/>
      <c r="H118" s="89">
        <f>Таблица611[[#This Row],[Розничная цена KRW]]*Таблица611[[#This Row],[Коэфициент стоимости]]</f>
        <v>0</v>
      </c>
      <c r="I118" s="92" t="str">
        <f>IF($H$1="","Введите курс",Таблица611[[#This Row],[Оптовая цена KRW                   за 1шт]]/$H$1)</f>
        <v>Введите курс</v>
      </c>
      <c r="J118" s="284"/>
      <c r="K118" s="93">
        <f>Таблица611[[#This Row],[Заказ коробок ]]*Таблица611[[#This Row],[Кол-во шт в коробке]]</f>
        <v>0</v>
      </c>
      <c r="L118" s="89">
        <f>Таблица611[[#This Row],[Общее кол-во шт]]*Таблица611[[#This Row],[Оптовая цена KRW                   за 1шт]]</f>
        <v>0</v>
      </c>
      <c r="M118" s="94" t="str">
        <f>IFERROR(Таблица611[[#This Row],[Общее кол-во шт]]*Таблица611[[#This Row],[Оптовая цена USD            за 1шт]],"")</f>
        <v/>
      </c>
      <c r="N118" s="148"/>
    </row>
    <row r="119" spans="1:14" s="87" customFormat="1" ht="24" customHeight="1">
      <c r="A119" s="31" t="s">
        <v>9883</v>
      </c>
      <c r="B119" s="32">
        <v>8806334383077</v>
      </c>
      <c r="C119" s="33" t="s">
        <v>9884</v>
      </c>
      <c r="D119" s="34" t="s">
        <v>9885</v>
      </c>
      <c r="E119" s="89"/>
      <c r="F119" s="90">
        <v>0.51</v>
      </c>
      <c r="G119" s="91"/>
      <c r="H119" s="89">
        <f>Таблица611[[#This Row],[Розничная цена KRW]]*Таблица611[[#This Row],[Коэфициент стоимости]]</f>
        <v>0</v>
      </c>
      <c r="I119" s="92" t="str">
        <f>IF($H$1="","Введите курс",Таблица611[[#This Row],[Оптовая цена KRW                   за 1шт]]/$H$1)</f>
        <v>Введите курс</v>
      </c>
      <c r="J119" s="284"/>
      <c r="K119" s="93">
        <f>Таблица611[[#This Row],[Заказ коробок ]]*Таблица611[[#This Row],[Кол-во шт в коробке]]</f>
        <v>0</v>
      </c>
      <c r="L119" s="89">
        <f>Таблица611[[#This Row],[Общее кол-во шт]]*Таблица611[[#This Row],[Оптовая цена KRW                   за 1шт]]</f>
        <v>0</v>
      </c>
      <c r="M119" s="94" t="str">
        <f>IFERROR(Таблица611[[#This Row],[Общее кол-во шт]]*Таблица611[[#This Row],[Оптовая цена USD            за 1шт]],"")</f>
        <v/>
      </c>
      <c r="N119" s="148"/>
    </row>
    <row r="120" spans="1:14" s="87" customFormat="1" ht="24" customHeight="1">
      <c r="A120" s="31" t="s">
        <v>9886</v>
      </c>
      <c r="B120" s="32">
        <v>8806334382513</v>
      </c>
      <c r="C120" s="33" t="s">
        <v>9887</v>
      </c>
      <c r="D120" s="34" t="s">
        <v>9888</v>
      </c>
      <c r="E120" s="89">
        <v>9500</v>
      </c>
      <c r="F120" s="90">
        <v>0.51</v>
      </c>
      <c r="G120" s="91">
        <v>10</v>
      </c>
      <c r="H120" s="89">
        <f>Таблица611[[#This Row],[Розничная цена KRW]]*Таблица611[[#This Row],[Коэфициент стоимости]]</f>
        <v>4845</v>
      </c>
      <c r="I120" s="92" t="str">
        <f>IF($H$1="","Введите курс",Таблица611[[#This Row],[Оптовая цена KRW                   за 1шт]]/$H$1)</f>
        <v>Введите курс</v>
      </c>
      <c r="J120" s="284"/>
      <c r="K120" s="93">
        <f>Таблица611[[#This Row],[Заказ коробок ]]*Таблица611[[#This Row],[Кол-во шт в коробке]]</f>
        <v>0</v>
      </c>
      <c r="L120" s="89">
        <f>Таблица611[[#This Row],[Общее кол-во шт]]*Таблица611[[#This Row],[Оптовая цена KRW                   за 1шт]]</f>
        <v>0</v>
      </c>
      <c r="M120" s="94" t="str">
        <f>IFERROR(Таблица611[[#This Row],[Общее кол-во шт]]*Таблица611[[#This Row],[Оптовая цена USD            за 1шт]],"")</f>
        <v/>
      </c>
      <c r="N120" s="148"/>
    </row>
    <row r="121" spans="1:14" s="87" customFormat="1" ht="24" customHeight="1">
      <c r="A121" s="31" t="s">
        <v>9889</v>
      </c>
      <c r="B121" s="32">
        <v>8806334382520</v>
      </c>
      <c r="C121" s="33" t="s">
        <v>9890</v>
      </c>
      <c r="D121" s="34" t="s">
        <v>9891</v>
      </c>
      <c r="E121" s="89">
        <v>9500</v>
      </c>
      <c r="F121" s="90">
        <v>0.51</v>
      </c>
      <c r="G121" s="91">
        <v>10</v>
      </c>
      <c r="H121" s="89">
        <f>Таблица611[[#This Row],[Розничная цена KRW]]*Таблица611[[#This Row],[Коэфициент стоимости]]</f>
        <v>4845</v>
      </c>
      <c r="I121" s="92" t="str">
        <f>IF($H$1="","Введите курс",Таблица611[[#This Row],[Оптовая цена KRW                   за 1шт]]/$H$1)</f>
        <v>Введите курс</v>
      </c>
      <c r="J121" s="284"/>
      <c r="K121" s="93">
        <f>Таблица611[[#This Row],[Заказ коробок ]]*Таблица611[[#This Row],[Кол-во шт в коробке]]</f>
        <v>0</v>
      </c>
      <c r="L121" s="89">
        <f>Таблица611[[#This Row],[Общее кол-во шт]]*Таблица611[[#This Row],[Оптовая цена KRW                   за 1шт]]</f>
        <v>0</v>
      </c>
      <c r="M121" s="94" t="str">
        <f>IFERROR(Таблица611[[#This Row],[Общее кол-во шт]]*Таблица611[[#This Row],[Оптовая цена USD            за 1шт]],"")</f>
        <v/>
      </c>
      <c r="N121" s="148"/>
    </row>
    <row r="122" spans="1:14" s="87" customFormat="1" ht="24" customHeight="1">
      <c r="A122" s="31" t="s">
        <v>9892</v>
      </c>
      <c r="B122" s="32">
        <v>8806334369705</v>
      </c>
      <c r="C122" s="33" t="s">
        <v>9893</v>
      </c>
      <c r="D122" s="34" t="s">
        <v>9894</v>
      </c>
      <c r="E122" s="89">
        <v>8900</v>
      </c>
      <c r="F122" s="90">
        <v>0.51</v>
      </c>
      <c r="G122" s="91">
        <v>6</v>
      </c>
      <c r="H122" s="89">
        <f>Таблица611[[#This Row],[Розничная цена KRW]]*Таблица611[[#This Row],[Коэфициент стоимости]]</f>
        <v>4539</v>
      </c>
      <c r="I122" s="92" t="str">
        <f>IF($H$1="","Введите курс",Таблица611[[#This Row],[Оптовая цена KRW                   за 1шт]]/$H$1)</f>
        <v>Введите курс</v>
      </c>
      <c r="J122" s="284"/>
      <c r="K122" s="93">
        <f>Таблица611[[#This Row],[Заказ коробок ]]*Таблица611[[#This Row],[Кол-во шт в коробке]]</f>
        <v>0</v>
      </c>
      <c r="L122" s="89">
        <f>Таблица611[[#This Row],[Общее кол-во шт]]*Таблица611[[#This Row],[Оптовая цена KRW                   за 1шт]]</f>
        <v>0</v>
      </c>
      <c r="M122" s="94" t="str">
        <f>IFERROR(Таблица611[[#This Row],[Общее кол-во шт]]*Таблица611[[#This Row],[Оптовая цена USD            за 1шт]],"")</f>
        <v/>
      </c>
      <c r="N122" s="148"/>
    </row>
    <row r="123" spans="1:14" s="87" customFormat="1" ht="24" customHeight="1">
      <c r="A123" s="31" t="s">
        <v>9895</v>
      </c>
      <c r="B123" s="32">
        <v>8806334369743</v>
      </c>
      <c r="C123" s="33" t="s">
        <v>9896</v>
      </c>
      <c r="D123" s="34" t="s">
        <v>9897</v>
      </c>
      <c r="E123" s="89">
        <v>4500</v>
      </c>
      <c r="F123" s="90">
        <v>0.51</v>
      </c>
      <c r="G123" s="91">
        <v>10</v>
      </c>
      <c r="H123" s="89">
        <f>Таблица611[[#This Row],[Розничная цена KRW]]*Таблица611[[#This Row],[Коэфициент стоимости]]</f>
        <v>2295</v>
      </c>
      <c r="I123" s="92" t="str">
        <f>IF($H$1="","Введите курс",Таблица611[[#This Row],[Оптовая цена KRW                   за 1шт]]/$H$1)</f>
        <v>Введите курс</v>
      </c>
      <c r="J123" s="284"/>
      <c r="K123" s="93">
        <f>Таблица611[[#This Row],[Заказ коробок ]]*Таблица611[[#This Row],[Кол-во шт в коробке]]</f>
        <v>0</v>
      </c>
      <c r="L123" s="89">
        <f>Таблица611[[#This Row],[Общее кол-во шт]]*Таблица611[[#This Row],[Оптовая цена KRW                   за 1шт]]</f>
        <v>0</v>
      </c>
      <c r="M123" s="94" t="str">
        <f>IFERROR(Таблица611[[#This Row],[Общее кол-во шт]]*Таблица611[[#This Row],[Оптовая цена USD            за 1шт]],"")</f>
        <v/>
      </c>
      <c r="N123" s="148"/>
    </row>
    <row r="124" spans="1:14" s="87" customFormat="1" ht="24" customHeight="1">
      <c r="A124" s="31" t="s">
        <v>9898</v>
      </c>
      <c r="B124" s="32">
        <v>8806334369736</v>
      </c>
      <c r="C124" s="33" t="s">
        <v>9899</v>
      </c>
      <c r="D124" s="34" t="s">
        <v>9900</v>
      </c>
      <c r="E124" s="89">
        <v>8900</v>
      </c>
      <c r="F124" s="90">
        <v>0.51</v>
      </c>
      <c r="G124" s="91">
        <v>1</v>
      </c>
      <c r="H124" s="89">
        <f>Таблица611[[#This Row],[Розничная цена KRW]]*Таблица611[[#This Row],[Коэфициент стоимости]]</f>
        <v>4539</v>
      </c>
      <c r="I124" s="92" t="str">
        <f>IF($H$1="","Введите курс",Таблица611[[#This Row],[Оптовая цена KRW                   за 1шт]]/$H$1)</f>
        <v>Введите курс</v>
      </c>
      <c r="J124" s="284"/>
      <c r="K124" s="93">
        <f>Таблица611[[#This Row],[Заказ коробок ]]*Таблица611[[#This Row],[Кол-во шт в коробке]]</f>
        <v>0</v>
      </c>
      <c r="L124" s="89">
        <f>Таблица611[[#This Row],[Общее кол-во шт]]*Таблица611[[#This Row],[Оптовая цена KRW                   за 1шт]]</f>
        <v>0</v>
      </c>
      <c r="M124" s="94" t="str">
        <f>IFERROR(Таблица611[[#This Row],[Общее кол-во шт]]*Таблица611[[#This Row],[Оптовая цена USD            за 1шт]],"")</f>
        <v/>
      </c>
      <c r="N124" s="148"/>
    </row>
    <row r="125" spans="1:14" s="87" customFormat="1" ht="24" customHeight="1">
      <c r="A125" s="31" t="s">
        <v>9901</v>
      </c>
      <c r="B125" s="32">
        <v>8806334369750</v>
      </c>
      <c r="C125" s="33" t="s">
        <v>9902</v>
      </c>
      <c r="D125" s="34" t="s">
        <v>9903</v>
      </c>
      <c r="E125" s="89"/>
      <c r="F125" s="90">
        <v>0.51</v>
      </c>
      <c r="G125" s="91"/>
      <c r="H125" s="89">
        <f>Таблица611[[#This Row],[Розничная цена KRW]]*Таблица611[[#This Row],[Коэфициент стоимости]]</f>
        <v>0</v>
      </c>
      <c r="I125" s="92" t="str">
        <f>IF($H$1="","Введите курс",Таблица611[[#This Row],[Оптовая цена KRW                   за 1шт]]/$H$1)</f>
        <v>Введите курс</v>
      </c>
      <c r="J125" s="284"/>
      <c r="K125" s="93">
        <f>Таблица611[[#This Row],[Заказ коробок ]]*Таблица611[[#This Row],[Кол-во шт в коробке]]</f>
        <v>0</v>
      </c>
      <c r="L125" s="89">
        <f>Таблица611[[#This Row],[Общее кол-во шт]]*Таблица611[[#This Row],[Оптовая цена KRW                   за 1шт]]</f>
        <v>0</v>
      </c>
      <c r="M125" s="94" t="str">
        <f>IFERROR(Таблица611[[#This Row],[Общее кол-во шт]]*Таблица611[[#This Row],[Оптовая цена USD            за 1шт]],"")</f>
        <v/>
      </c>
      <c r="N125" s="148"/>
    </row>
    <row r="126" spans="1:14" s="87" customFormat="1" ht="24" customHeight="1">
      <c r="A126" s="31" t="s">
        <v>9904</v>
      </c>
      <c r="B126" s="32">
        <v>8806334369774</v>
      </c>
      <c r="C126" s="33" t="s">
        <v>9905</v>
      </c>
      <c r="D126" s="34" t="s">
        <v>9906</v>
      </c>
      <c r="E126" s="89">
        <v>3900</v>
      </c>
      <c r="F126" s="90">
        <v>0.51</v>
      </c>
      <c r="G126" s="91">
        <v>10</v>
      </c>
      <c r="H126" s="89">
        <f>Таблица611[[#This Row],[Розничная цена KRW]]*Таблица611[[#This Row],[Коэфициент стоимости]]</f>
        <v>1989</v>
      </c>
      <c r="I126" s="92" t="str">
        <f>IF($H$1="","Введите курс",Таблица611[[#This Row],[Оптовая цена KRW                   за 1шт]]/$H$1)</f>
        <v>Введите курс</v>
      </c>
      <c r="J126" s="284"/>
      <c r="K126" s="93">
        <f>Таблица611[[#This Row],[Заказ коробок ]]*Таблица611[[#This Row],[Кол-во шт в коробке]]</f>
        <v>0</v>
      </c>
      <c r="L126" s="89">
        <f>Таблица611[[#This Row],[Общее кол-во шт]]*Таблица611[[#This Row],[Оптовая цена KRW                   за 1шт]]</f>
        <v>0</v>
      </c>
      <c r="M126" s="94" t="str">
        <f>IFERROR(Таблица611[[#This Row],[Общее кол-во шт]]*Таблица611[[#This Row],[Оптовая цена USD            за 1шт]],"")</f>
        <v/>
      </c>
      <c r="N126" s="148"/>
    </row>
    <row r="127" spans="1:14" s="87" customFormat="1" ht="24" customHeight="1">
      <c r="A127" s="31" t="s">
        <v>9907</v>
      </c>
      <c r="B127" s="32">
        <v>8806334369675</v>
      </c>
      <c r="C127" s="33" t="s">
        <v>9908</v>
      </c>
      <c r="D127" s="34" t="s">
        <v>9909</v>
      </c>
      <c r="E127" s="89"/>
      <c r="F127" s="90">
        <v>0.51</v>
      </c>
      <c r="G127" s="91"/>
      <c r="H127" s="89">
        <f>Таблица611[[#This Row],[Розничная цена KRW]]*Таблица611[[#This Row],[Коэфициент стоимости]]</f>
        <v>0</v>
      </c>
      <c r="I127" s="92" t="str">
        <f>IF($H$1="","Введите курс",Таблица611[[#This Row],[Оптовая цена KRW                   за 1шт]]/$H$1)</f>
        <v>Введите курс</v>
      </c>
      <c r="J127" s="284"/>
      <c r="K127" s="93">
        <f>Таблица611[[#This Row],[Заказ коробок ]]*Таблица611[[#This Row],[Кол-во шт в коробке]]</f>
        <v>0</v>
      </c>
      <c r="L127" s="89">
        <f>Таблица611[[#This Row],[Общее кол-во шт]]*Таблица611[[#This Row],[Оптовая цена KRW                   за 1шт]]</f>
        <v>0</v>
      </c>
      <c r="M127" s="94" t="str">
        <f>IFERROR(Таблица611[[#This Row],[Общее кол-во шт]]*Таблица611[[#This Row],[Оптовая цена USD            за 1шт]],"")</f>
        <v/>
      </c>
      <c r="N127" s="148"/>
    </row>
    <row r="128" spans="1:14" s="87" customFormat="1" ht="24" customHeight="1">
      <c r="A128" s="31" t="s">
        <v>9910</v>
      </c>
      <c r="B128" s="32">
        <v>8806334369682</v>
      </c>
      <c r="C128" s="33" t="s">
        <v>9911</v>
      </c>
      <c r="D128" s="34" t="s">
        <v>9912</v>
      </c>
      <c r="E128" s="89">
        <v>6900</v>
      </c>
      <c r="F128" s="90">
        <v>0.51</v>
      </c>
      <c r="G128" s="91">
        <v>10</v>
      </c>
      <c r="H128" s="89">
        <f>Таблица611[[#This Row],[Розничная цена KRW]]*Таблица611[[#This Row],[Коэфициент стоимости]]</f>
        <v>3519</v>
      </c>
      <c r="I128" s="92" t="str">
        <f>IF($H$1="","Введите курс",Таблица611[[#This Row],[Оптовая цена KRW                   за 1шт]]/$H$1)</f>
        <v>Введите курс</v>
      </c>
      <c r="J128" s="284"/>
      <c r="K128" s="93">
        <f>Таблица611[[#This Row],[Заказ коробок ]]*Таблица611[[#This Row],[Кол-во шт в коробке]]</f>
        <v>0</v>
      </c>
      <c r="L128" s="89">
        <f>Таблица611[[#This Row],[Общее кол-во шт]]*Таблица611[[#This Row],[Оптовая цена KRW                   за 1шт]]</f>
        <v>0</v>
      </c>
      <c r="M128" s="94" t="str">
        <f>IFERROR(Таблица611[[#This Row],[Общее кол-во шт]]*Таблица611[[#This Row],[Оптовая цена USD            за 1шт]],"")</f>
        <v/>
      </c>
      <c r="N128" s="148"/>
    </row>
    <row r="129" spans="1:14" s="87" customFormat="1" ht="24" customHeight="1">
      <c r="A129" s="31" t="s">
        <v>9913</v>
      </c>
      <c r="B129" s="32">
        <v>8806334369699</v>
      </c>
      <c r="C129" s="33" t="s">
        <v>9914</v>
      </c>
      <c r="D129" s="34" t="s">
        <v>9915</v>
      </c>
      <c r="E129" s="89"/>
      <c r="F129" s="90">
        <v>0.51</v>
      </c>
      <c r="G129" s="91"/>
      <c r="H129" s="89">
        <f>Таблица611[[#This Row],[Розничная цена KRW]]*Таблица611[[#This Row],[Коэфициент стоимости]]</f>
        <v>0</v>
      </c>
      <c r="I129" s="92" t="str">
        <f>IF($H$1="","Введите курс",Таблица611[[#This Row],[Оптовая цена KRW                   за 1шт]]/$H$1)</f>
        <v>Введите курс</v>
      </c>
      <c r="J129" s="284"/>
      <c r="K129" s="93">
        <f>Таблица611[[#This Row],[Заказ коробок ]]*Таблица611[[#This Row],[Кол-во шт в коробке]]</f>
        <v>0</v>
      </c>
      <c r="L129" s="89">
        <f>Таблица611[[#This Row],[Общее кол-во шт]]*Таблица611[[#This Row],[Оптовая цена KRW                   за 1шт]]</f>
        <v>0</v>
      </c>
      <c r="M129" s="94" t="str">
        <f>IFERROR(Таблица611[[#This Row],[Общее кол-во шт]]*Таблица611[[#This Row],[Оптовая цена USD            за 1шт]],"")</f>
        <v/>
      </c>
      <c r="N129" s="148"/>
    </row>
    <row r="130" spans="1:14" s="87" customFormat="1" ht="24" customHeight="1">
      <c r="A130" s="31" t="s">
        <v>9916</v>
      </c>
      <c r="B130" s="32">
        <v>8806334369668</v>
      </c>
      <c r="C130" s="33" t="s">
        <v>9917</v>
      </c>
      <c r="D130" s="34" t="s">
        <v>9918</v>
      </c>
      <c r="E130" s="89">
        <v>6800</v>
      </c>
      <c r="F130" s="90">
        <v>0.51</v>
      </c>
      <c r="G130" s="91">
        <v>1</v>
      </c>
      <c r="H130" s="89">
        <f>Таблица611[[#This Row],[Розничная цена KRW]]*Таблица611[[#This Row],[Коэфициент стоимости]]</f>
        <v>3468</v>
      </c>
      <c r="I130" s="92" t="str">
        <f>IF($H$1="","Введите курс",Таблица611[[#This Row],[Оптовая цена KRW                   за 1шт]]/$H$1)</f>
        <v>Введите курс</v>
      </c>
      <c r="J130" s="284"/>
      <c r="K130" s="93">
        <f>Таблица611[[#This Row],[Заказ коробок ]]*Таблица611[[#This Row],[Кол-во шт в коробке]]</f>
        <v>0</v>
      </c>
      <c r="L130" s="89">
        <f>Таблица611[[#This Row],[Общее кол-во шт]]*Таблица611[[#This Row],[Оптовая цена KRW                   за 1шт]]</f>
        <v>0</v>
      </c>
      <c r="M130" s="94" t="str">
        <f>IFERROR(Таблица611[[#This Row],[Общее кол-во шт]]*Таблица611[[#This Row],[Оптовая цена USD            за 1шт]],"")</f>
        <v/>
      </c>
      <c r="N130" s="148" t="s">
        <v>9919</v>
      </c>
    </row>
    <row r="131" spans="1:14" s="87" customFormat="1" ht="24" customHeight="1">
      <c r="A131" s="31" t="s">
        <v>9920</v>
      </c>
      <c r="B131" s="32">
        <v>8806334369729</v>
      </c>
      <c r="C131" s="33" t="s">
        <v>9921</v>
      </c>
      <c r="D131" s="34" t="s">
        <v>9922</v>
      </c>
      <c r="E131" s="89"/>
      <c r="F131" s="90">
        <v>0.51</v>
      </c>
      <c r="G131" s="91"/>
      <c r="H131" s="89">
        <f>Таблица611[[#This Row],[Розничная цена KRW]]*Таблица611[[#This Row],[Коэфициент стоимости]]</f>
        <v>0</v>
      </c>
      <c r="I131" s="92" t="str">
        <f>IF($H$1="","Введите курс",Таблица611[[#This Row],[Оптовая цена KRW                   за 1шт]]/$H$1)</f>
        <v>Введите курс</v>
      </c>
      <c r="J131" s="284"/>
      <c r="K131" s="93">
        <f>Таблица611[[#This Row],[Заказ коробок ]]*Таблица611[[#This Row],[Кол-во шт в коробке]]</f>
        <v>0</v>
      </c>
      <c r="L131" s="89">
        <f>Таблица611[[#This Row],[Общее кол-во шт]]*Таблица611[[#This Row],[Оптовая цена KRW                   за 1шт]]</f>
        <v>0</v>
      </c>
      <c r="M131" s="94" t="str">
        <f>IFERROR(Таблица611[[#This Row],[Общее кол-во шт]]*Таблица611[[#This Row],[Оптовая цена USD            за 1шт]],"")</f>
        <v/>
      </c>
      <c r="N131" s="148"/>
    </row>
    <row r="132" spans="1:14" s="87" customFormat="1" ht="24" customHeight="1">
      <c r="A132" s="31" t="s">
        <v>9923</v>
      </c>
      <c r="B132" s="32">
        <v>8806334369712</v>
      </c>
      <c r="C132" s="33" t="s">
        <v>9924</v>
      </c>
      <c r="D132" s="34" t="s">
        <v>9925</v>
      </c>
      <c r="E132" s="89">
        <v>8900</v>
      </c>
      <c r="F132" s="90">
        <v>0.51</v>
      </c>
      <c r="G132" s="91">
        <v>1</v>
      </c>
      <c r="H132" s="89">
        <f>Таблица611[[#This Row],[Розничная цена KRW]]*Таблица611[[#This Row],[Коэфициент стоимости]]</f>
        <v>4539</v>
      </c>
      <c r="I132" s="92" t="str">
        <f>IF($H$1="","Введите курс",Таблица611[[#This Row],[Оптовая цена KRW                   за 1шт]]/$H$1)</f>
        <v>Введите курс</v>
      </c>
      <c r="J132" s="284"/>
      <c r="K132" s="93">
        <f>Таблица611[[#This Row],[Заказ коробок ]]*Таблица611[[#This Row],[Кол-во шт в коробке]]</f>
        <v>0</v>
      </c>
      <c r="L132" s="89">
        <f>Таблица611[[#This Row],[Общее кол-во шт]]*Таблица611[[#This Row],[Оптовая цена KRW                   за 1шт]]</f>
        <v>0</v>
      </c>
      <c r="M132" s="94" t="str">
        <f>IFERROR(Таблица611[[#This Row],[Общее кол-во шт]]*Таблица611[[#This Row],[Оптовая цена USD            за 1шт]],"")</f>
        <v/>
      </c>
      <c r="N132" s="148"/>
    </row>
    <row r="133" spans="1:14" s="87" customFormat="1" ht="24" customHeight="1">
      <c r="A133" s="31" t="s">
        <v>9926</v>
      </c>
      <c r="B133" s="32">
        <v>8806334369767</v>
      </c>
      <c r="C133" s="33" t="s">
        <v>9927</v>
      </c>
      <c r="D133" s="34" t="s">
        <v>9928</v>
      </c>
      <c r="E133" s="89"/>
      <c r="F133" s="90">
        <v>0.51</v>
      </c>
      <c r="G133" s="91"/>
      <c r="H133" s="89">
        <f>Таблица611[[#This Row],[Розничная цена KRW]]*Таблица611[[#This Row],[Коэфициент стоимости]]</f>
        <v>0</v>
      </c>
      <c r="I133" s="92" t="str">
        <f>IF($H$1="","Введите курс",Таблица611[[#This Row],[Оптовая цена KRW                   за 1шт]]/$H$1)</f>
        <v>Введите курс</v>
      </c>
      <c r="J133" s="284"/>
      <c r="K133" s="93">
        <f>Таблица611[[#This Row],[Заказ коробок ]]*Таблица611[[#This Row],[Кол-во шт в коробке]]</f>
        <v>0</v>
      </c>
      <c r="L133" s="89">
        <f>Таблица611[[#This Row],[Общее кол-во шт]]*Таблица611[[#This Row],[Оптовая цена KRW                   за 1шт]]</f>
        <v>0</v>
      </c>
      <c r="M133" s="94" t="str">
        <f>IFERROR(Таблица611[[#This Row],[Общее кол-во шт]]*Таблица611[[#This Row],[Оптовая цена USD            за 1шт]],"")</f>
        <v/>
      </c>
      <c r="N133" s="148"/>
    </row>
    <row r="134" spans="1:14" s="87" customFormat="1" ht="24" customHeight="1">
      <c r="A134" s="31" t="s">
        <v>9929</v>
      </c>
      <c r="B134" s="32">
        <v>8806334383107</v>
      </c>
      <c r="C134" s="33" t="s">
        <v>9930</v>
      </c>
      <c r="D134" s="34" t="s">
        <v>9931</v>
      </c>
      <c r="E134" s="89"/>
      <c r="F134" s="90">
        <v>0.51</v>
      </c>
      <c r="G134" s="91"/>
      <c r="H134" s="89">
        <f>Таблица611[[#This Row],[Розничная цена KRW]]*Таблица611[[#This Row],[Коэфициент стоимости]]</f>
        <v>0</v>
      </c>
      <c r="I134" s="92" t="str">
        <f>IF($H$1="","Введите курс",Таблица611[[#This Row],[Оптовая цена KRW                   за 1шт]]/$H$1)</f>
        <v>Введите курс</v>
      </c>
      <c r="J134" s="284"/>
      <c r="K134" s="93">
        <f>Таблица611[[#This Row],[Заказ коробок ]]*Таблица611[[#This Row],[Кол-во шт в коробке]]</f>
        <v>0</v>
      </c>
      <c r="L134" s="89">
        <f>Таблица611[[#This Row],[Общее кол-во шт]]*Таблица611[[#This Row],[Оптовая цена KRW                   за 1шт]]</f>
        <v>0</v>
      </c>
      <c r="M134" s="94" t="str">
        <f>IFERROR(Таблица611[[#This Row],[Общее кол-во шт]]*Таблица611[[#This Row],[Оптовая цена USD            за 1шт]],"")</f>
        <v/>
      </c>
      <c r="N134" s="148"/>
    </row>
    <row r="135" spans="1:14" s="87" customFormat="1" ht="24" customHeight="1">
      <c r="A135" s="31" t="s">
        <v>9932</v>
      </c>
      <c r="B135" s="32">
        <v>8806334383114</v>
      </c>
      <c r="C135" s="33" t="s">
        <v>9933</v>
      </c>
      <c r="D135" s="34" t="s">
        <v>9934</v>
      </c>
      <c r="E135" s="89"/>
      <c r="F135" s="90">
        <v>0.51</v>
      </c>
      <c r="G135" s="91"/>
      <c r="H135" s="89">
        <f>Таблица611[[#This Row],[Розничная цена KRW]]*Таблица611[[#This Row],[Коэфициент стоимости]]</f>
        <v>0</v>
      </c>
      <c r="I135" s="92" t="str">
        <f>IF($H$1="","Введите курс",Таблица611[[#This Row],[Оптовая цена KRW                   за 1шт]]/$H$1)</f>
        <v>Введите курс</v>
      </c>
      <c r="J135" s="284"/>
      <c r="K135" s="93">
        <f>Таблица611[[#This Row],[Заказ коробок ]]*Таблица611[[#This Row],[Кол-во шт в коробке]]</f>
        <v>0</v>
      </c>
      <c r="L135" s="89">
        <f>Таблица611[[#This Row],[Общее кол-во шт]]*Таблица611[[#This Row],[Оптовая цена KRW                   за 1шт]]</f>
        <v>0</v>
      </c>
      <c r="M135" s="94" t="str">
        <f>IFERROR(Таблица611[[#This Row],[Общее кол-во шт]]*Таблица611[[#This Row],[Оптовая цена USD            за 1шт]],"")</f>
        <v/>
      </c>
      <c r="N135" s="148"/>
    </row>
    <row r="136" spans="1:14" s="87" customFormat="1" ht="24" customHeight="1">
      <c r="A136" s="31" t="s">
        <v>9935</v>
      </c>
      <c r="B136" s="32">
        <v>8806334383121</v>
      </c>
      <c r="C136" s="33" t="s">
        <v>9936</v>
      </c>
      <c r="D136" s="34" t="s">
        <v>9937</v>
      </c>
      <c r="E136" s="89"/>
      <c r="F136" s="90">
        <v>0.51</v>
      </c>
      <c r="G136" s="91"/>
      <c r="H136" s="89">
        <f>Таблица611[[#This Row],[Розничная цена KRW]]*Таблица611[[#This Row],[Коэфициент стоимости]]</f>
        <v>0</v>
      </c>
      <c r="I136" s="92" t="str">
        <f>IF($H$1="","Введите курс",Таблица611[[#This Row],[Оптовая цена KRW                   за 1шт]]/$H$1)</f>
        <v>Введите курс</v>
      </c>
      <c r="J136" s="284"/>
      <c r="K136" s="93">
        <f>Таблица611[[#This Row],[Заказ коробок ]]*Таблица611[[#This Row],[Кол-во шт в коробке]]</f>
        <v>0</v>
      </c>
      <c r="L136" s="89">
        <f>Таблица611[[#This Row],[Общее кол-во шт]]*Таблица611[[#This Row],[Оптовая цена KRW                   за 1шт]]</f>
        <v>0</v>
      </c>
      <c r="M136" s="94" t="str">
        <f>IFERROR(Таблица611[[#This Row],[Общее кол-во шт]]*Таблица611[[#This Row],[Оптовая цена USD            за 1шт]],"")</f>
        <v/>
      </c>
      <c r="N136" s="148"/>
    </row>
    <row r="137" spans="1:14" s="87" customFormat="1" ht="24" customHeight="1">
      <c r="A137" s="31" t="s">
        <v>9938</v>
      </c>
      <c r="B137" s="32">
        <v>8806334383138</v>
      </c>
      <c r="C137" s="33" t="s">
        <v>9939</v>
      </c>
      <c r="D137" s="34" t="s">
        <v>9940</v>
      </c>
      <c r="E137" s="89"/>
      <c r="F137" s="90">
        <v>0.51</v>
      </c>
      <c r="G137" s="91"/>
      <c r="H137" s="89">
        <f>Таблица611[[#This Row],[Розничная цена KRW]]*Таблица611[[#This Row],[Коэфициент стоимости]]</f>
        <v>0</v>
      </c>
      <c r="I137" s="92" t="str">
        <f>IF($H$1="","Введите курс",Таблица611[[#This Row],[Оптовая цена KRW                   за 1шт]]/$H$1)</f>
        <v>Введите курс</v>
      </c>
      <c r="J137" s="284"/>
      <c r="K137" s="93">
        <f>Таблица611[[#This Row],[Заказ коробок ]]*Таблица611[[#This Row],[Кол-во шт в коробке]]</f>
        <v>0</v>
      </c>
      <c r="L137" s="89">
        <f>Таблица611[[#This Row],[Общее кол-во шт]]*Таблица611[[#This Row],[Оптовая цена KRW                   за 1шт]]</f>
        <v>0</v>
      </c>
      <c r="M137" s="94" t="str">
        <f>IFERROR(Таблица611[[#This Row],[Общее кол-во шт]]*Таблица611[[#This Row],[Оптовая цена USD            за 1шт]],"")</f>
        <v/>
      </c>
      <c r="N137" s="148"/>
    </row>
    <row r="138" spans="1:14" s="87" customFormat="1" ht="24" customHeight="1">
      <c r="A138" s="31" t="s">
        <v>9941</v>
      </c>
      <c r="B138" s="32">
        <v>8806334383145</v>
      </c>
      <c r="C138" s="33" t="s">
        <v>9942</v>
      </c>
      <c r="D138" s="34" t="s">
        <v>9943</v>
      </c>
      <c r="E138" s="89"/>
      <c r="F138" s="90">
        <v>0.51</v>
      </c>
      <c r="G138" s="91"/>
      <c r="H138" s="89">
        <f>Таблица611[[#This Row],[Розничная цена KRW]]*Таблица611[[#This Row],[Коэфициент стоимости]]</f>
        <v>0</v>
      </c>
      <c r="I138" s="92" t="str">
        <f>IF($H$1="","Введите курс",Таблица611[[#This Row],[Оптовая цена KRW                   за 1шт]]/$H$1)</f>
        <v>Введите курс</v>
      </c>
      <c r="J138" s="284"/>
      <c r="K138" s="93">
        <f>Таблица611[[#This Row],[Заказ коробок ]]*Таблица611[[#This Row],[Кол-во шт в коробке]]</f>
        <v>0</v>
      </c>
      <c r="L138" s="89">
        <f>Таблица611[[#This Row],[Общее кол-во шт]]*Таблица611[[#This Row],[Оптовая цена KRW                   за 1шт]]</f>
        <v>0</v>
      </c>
      <c r="M138" s="94" t="str">
        <f>IFERROR(Таблица611[[#This Row],[Общее кол-во шт]]*Таблица611[[#This Row],[Оптовая цена USD            за 1шт]],"")</f>
        <v/>
      </c>
      <c r="N138" s="148"/>
    </row>
    <row r="139" spans="1:14" s="87" customFormat="1" ht="24" customHeight="1">
      <c r="A139" s="31" t="s">
        <v>9944</v>
      </c>
      <c r="B139" s="32">
        <v>8806334375041</v>
      </c>
      <c r="C139" s="33" t="s">
        <v>9945</v>
      </c>
      <c r="D139" s="34" t="s">
        <v>9946</v>
      </c>
      <c r="E139" s="89"/>
      <c r="F139" s="90">
        <v>0.51</v>
      </c>
      <c r="G139" s="91"/>
      <c r="H139" s="89">
        <f>Таблица611[[#This Row],[Розничная цена KRW]]*Таблица611[[#This Row],[Коэфициент стоимости]]</f>
        <v>0</v>
      </c>
      <c r="I139" s="92" t="str">
        <f>IF($H$1="","Введите курс",Таблица611[[#This Row],[Оптовая цена KRW                   за 1шт]]/$H$1)</f>
        <v>Введите курс</v>
      </c>
      <c r="J139" s="284"/>
      <c r="K139" s="93">
        <f>Таблица611[[#This Row],[Заказ коробок ]]*Таблица611[[#This Row],[Кол-во шт в коробке]]</f>
        <v>0</v>
      </c>
      <c r="L139" s="89">
        <f>Таблица611[[#This Row],[Общее кол-во шт]]*Таблица611[[#This Row],[Оптовая цена KRW                   за 1шт]]</f>
        <v>0</v>
      </c>
      <c r="M139" s="94" t="str">
        <f>IFERROR(Таблица611[[#This Row],[Общее кол-во шт]]*Таблица611[[#This Row],[Оптовая цена USD            за 1шт]],"")</f>
        <v/>
      </c>
      <c r="N139" s="148"/>
    </row>
    <row r="140" spans="1:14" s="87" customFormat="1" ht="24" customHeight="1">
      <c r="A140" s="31" t="s">
        <v>9947</v>
      </c>
      <c r="B140" s="32">
        <v>8806334383930</v>
      </c>
      <c r="C140" s="33" t="s">
        <v>9948</v>
      </c>
      <c r="D140" s="34" t="s">
        <v>9949</v>
      </c>
      <c r="E140" s="89">
        <v>16000</v>
      </c>
      <c r="F140" s="90">
        <v>0.51</v>
      </c>
      <c r="G140" s="91">
        <v>12</v>
      </c>
      <c r="H140" s="89">
        <f>Таблица611[[#This Row],[Розничная цена KRW]]*Таблица611[[#This Row],[Коэфициент стоимости]]</f>
        <v>8160</v>
      </c>
      <c r="I140" s="92" t="str">
        <f>IF($H$1="","Введите курс",Таблица611[[#This Row],[Оптовая цена KRW                   за 1шт]]/$H$1)</f>
        <v>Введите курс</v>
      </c>
      <c r="J140" s="284"/>
      <c r="K140" s="93">
        <f>Таблица611[[#This Row],[Заказ коробок ]]*Таблица611[[#This Row],[Кол-во шт в коробке]]</f>
        <v>0</v>
      </c>
      <c r="L140" s="89">
        <f>Таблица611[[#This Row],[Общее кол-во шт]]*Таблица611[[#This Row],[Оптовая цена KRW                   за 1шт]]</f>
        <v>0</v>
      </c>
      <c r="M140" s="94" t="str">
        <f>IFERROR(Таблица611[[#This Row],[Общее кол-во шт]]*Таблица611[[#This Row],[Оптовая цена USD            за 1шт]],"")</f>
        <v/>
      </c>
      <c r="N140" s="148"/>
    </row>
    <row r="141" spans="1:14" s="87" customFormat="1" ht="24" customHeight="1">
      <c r="A141" s="31" t="s">
        <v>9950</v>
      </c>
      <c r="B141" s="32">
        <v>8806334383947</v>
      </c>
      <c r="C141" s="33" t="s">
        <v>9951</v>
      </c>
      <c r="D141" s="34" t="s">
        <v>9952</v>
      </c>
      <c r="E141" s="89">
        <v>16000</v>
      </c>
      <c r="F141" s="90">
        <v>0.51</v>
      </c>
      <c r="G141" s="91">
        <v>12</v>
      </c>
      <c r="H141" s="89">
        <f>Таблица611[[#This Row],[Розничная цена KRW]]*Таблица611[[#This Row],[Коэфициент стоимости]]</f>
        <v>8160</v>
      </c>
      <c r="I141" s="92" t="str">
        <f>IF($H$1="","Введите курс",Таблица611[[#This Row],[Оптовая цена KRW                   за 1шт]]/$H$1)</f>
        <v>Введите курс</v>
      </c>
      <c r="J141" s="284"/>
      <c r="K141" s="93">
        <f>Таблица611[[#This Row],[Заказ коробок ]]*Таблица611[[#This Row],[Кол-во шт в коробке]]</f>
        <v>0</v>
      </c>
      <c r="L141" s="89">
        <f>Таблица611[[#This Row],[Общее кол-во шт]]*Таблица611[[#This Row],[Оптовая цена KRW                   за 1шт]]</f>
        <v>0</v>
      </c>
      <c r="M141" s="94" t="str">
        <f>IFERROR(Таблица611[[#This Row],[Общее кол-во шт]]*Таблица611[[#This Row],[Оптовая цена USD            за 1шт]],"")</f>
        <v/>
      </c>
      <c r="N141" s="148"/>
    </row>
    <row r="142" spans="1:14" s="87" customFormat="1" ht="24" customHeight="1">
      <c r="A142" s="31" t="s">
        <v>9953</v>
      </c>
      <c r="B142" s="32">
        <v>8806334375867</v>
      </c>
      <c r="C142" s="33" t="s">
        <v>9954</v>
      </c>
      <c r="D142" s="34" t="s">
        <v>9955</v>
      </c>
      <c r="E142" s="89">
        <v>3900</v>
      </c>
      <c r="F142" s="90">
        <v>0.51</v>
      </c>
      <c r="G142" s="91">
        <v>12</v>
      </c>
      <c r="H142" s="89">
        <f>Таблица611[[#This Row],[Розничная цена KRW]]*Таблица611[[#This Row],[Коэфициент стоимости]]</f>
        <v>1989</v>
      </c>
      <c r="I142" s="92" t="str">
        <f>IF($H$1="","Введите курс",Таблица611[[#This Row],[Оптовая цена KRW                   за 1шт]]/$H$1)</f>
        <v>Введите курс</v>
      </c>
      <c r="J142" s="284"/>
      <c r="K142" s="93">
        <f>Таблица611[[#This Row],[Заказ коробок ]]*Таблица611[[#This Row],[Кол-во шт в коробке]]</f>
        <v>0</v>
      </c>
      <c r="L142" s="89">
        <f>Таблица611[[#This Row],[Общее кол-во шт]]*Таблица611[[#This Row],[Оптовая цена KRW                   за 1шт]]</f>
        <v>0</v>
      </c>
      <c r="M142" s="94" t="str">
        <f>IFERROR(Таблица611[[#This Row],[Общее кол-во шт]]*Таблица611[[#This Row],[Оптовая цена USD            за 1шт]],"")</f>
        <v/>
      </c>
      <c r="N142" s="148"/>
    </row>
    <row r="143" spans="1:14" s="87" customFormat="1" ht="24" customHeight="1">
      <c r="A143" s="31" t="s">
        <v>9956</v>
      </c>
      <c r="B143" s="32">
        <v>8806334381714</v>
      </c>
      <c r="C143" s="33" t="s">
        <v>9957</v>
      </c>
      <c r="D143" s="34" t="s">
        <v>9958</v>
      </c>
      <c r="E143" s="89">
        <v>2200</v>
      </c>
      <c r="F143" s="90">
        <v>0.51</v>
      </c>
      <c r="G143" s="91">
        <v>20</v>
      </c>
      <c r="H143" s="89">
        <f>Таблица611[[#This Row],[Розничная цена KRW]]*Таблица611[[#This Row],[Коэфициент стоимости]]</f>
        <v>1122</v>
      </c>
      <c r="I143" s="92" t="str">
        <f>IF($H$1="","Введите курс",Таблица611[[#This Row],[Оптовая цена KRW                   за 1шт]]/$H$1)</f>
        <v>Введите курс</v>
      </c>
      <c r="J143" s="284"/>
      <c r="K143" s="93">
        <f>Таблица611[[#This Row],[Заказ коробок ]]*Таблица611[[#This Row],[Кол-во шт в коробке]]</f>
        <v>0</v>
      </c>
      <c r="L143" s="89">
        <f>Таблица611[[#This Row],[Общее кол-во шт]]*Таблица611[[#This Row],[Оптовая цена KRW                   за 1шт]]</f>
        <v>0</v>
      </c>
      <c r="M143" s="94" t="str">
        <f>IFERROR(Таблица611[[#This Row],[Общее кол-во шт]]*Таблица611[[#This Row],[Оптовая цена USD            за 1шт]],"")</f>
        <v/>
      </c>
      <c r="N143" s="148" t="s">
        <v>9959</v>
      </c>
    </row>
    <row r="144" spans="1:14" s="87" customFormat="1" ht="24" customHeight="1">
      <c r="A144" s="31" t="s">
        <v>9960</v>
      </c>
      <c r="B144" s="32">
        <v>8806334381707</v>
      </c>
      <c r="C144" s="33" t="s">
        <v>9961</v>
      </c>
      <c r="D144" s="34" t="s">
        <v>9962</v>
      </c>
      <c r="E144" s="89">
        <v>21000</v>
      </c>
      <c r="F144" s="90">
        <v>0.51</v>
      </c>
      <c r="G144" s="91">
        <v>10</v>
      </c>
      <c r="H144" s="89">
        <f>Таблица611[[#This Row],[Розничная цена KRW]]*Таблица611[[#This Row],[Коэфициент стоимости]]</f>
        <v>10710</v>
      </c>
      <c r="I144" s="92" t="str">
        <f>IF($H$1="","Введите курс",Таблица611[[#This Row],[Оптовая цена KRW                   за 1шт]]/$H$1)</f>
        <v>Введите курс</v>
      </c>
      <c r="J144" s="284"/>
      <c r="K144" s="93">
        <f>Таблица611[[#This Row],[Заказ коробок ]]*Таблица611[[#This Row],[Кол-во шт в коробке]]</f>
        <v>0</v>
      </c>
      <c r="L144" s="89">
        <f>Таблица611[[#This Row],[Общее кол-во шт]]*Таблица611[[#This Row],[Оптовая цена KRW                   за 1шт]]</f>
        <v>0</v>
      </c>
      <c r="M144" s="94" t="str">
        <f>IFERROR(Таблица611[[#This Row],[Общее кол-во шт]]*Таблица611[[#This Row],[Оптовая цена USD            за 1шт]],"")</f>
        <v/>
      </c>
      <c r="N144" s="148" t="s">
        <v>9963</v>
      </c>
    </row>
    <row r="145" spans="1:14" s="87" customFormat="1" ht="24" customHeight="1">
      <c r="A145" s="31" t="s">
        <v>9964</v>
      </c>
      <c r="B145" s="32">
        <v>8806334383442</v>
      </c>
      <c r="C145" s="33" t="s">
        <v>9965</v>
      </c>
      <c r="D145" s="34" t="s">
        <v>9966</v>
      </c>
      <c r="E145" s="89">
        <v>30000</v>
      </c>
      <c r="F145" s="90">
        <v>0.51</v>
      </c>
      <c r="G145" s="91">
        <v>1</v>
      </c>
      <c r="H145" s="89">
        <f>Таблица611[[#This Row],[Розничная цена KRW]]*Таблица611[[#This Row],[Коэфициент стоимости]]</f>
        <v>15300</v>
      </c>
      <c r="I145" s="92" t="str">
        <f>IF($H$1="","Введите курс",Таблица611[[#This Row],[Оптовая цена KRW                   за 1шт]]/$H$1)</f>
        <v>Введите курс</v>
      </c>
      <c r="J145" s="284"/>
      <c r="K145" s="93">
        <f>Таблица611[[#This Row],[Заказ коробок ]]*Таблица611[[#This Row],[Кол-во шт в коробке]]</f>
        <v>0</v>
      </c>
      <c r="L145" s="89">
        <f>Таблица611[[#This Row],[Общее кол-во шт]]*Таблица611[[#This Row],[Оптовая цена KRW                   за 1шт]]</f>
        <v>0</v>
      </c>
      <c r="M145" s="94" t="str">
        <f>IFERROR(Таблица611[[#This Row],[Общее кол-во шт]]*Таблица611[[#This Row],[Оптовая цена USD            за 1шт]],"")</f>
        <v/>
      </c>
      <c r="N145" s="148" t="s">
        <v>9967</v>
      </c>
    </row>
    <row r="146" spans="1:14" s="87" customFormat="1" ht="24" customHeight="1">
      <c r="A146" s="31" t="s">
        <v>9968</v>
      </c>
      <c r="B146" s="32">
        <v>8806334382452</v>
      </c>
      <c r="C146" s="33" t="s">
        <v>9969</v>
      </c>
      <c r="D146" s="34" t="s">
        <v>9970</v>
      </c>
      <c r="E146" s="89">
        <v>19900</v>
      </c>
      <c r="F146" s="90">
        <v>0.51</v>
      </c>
      <c r="G146" s="91">
        <v>10</v>
      </c>
      <c r="H146" s="89">
        <f>Таблица611[[#This Row],[Розничная цена KRW]]*Таблица611[[#This Row],[Коэфициент стоимости]]</f>
        <v>10149</v>
      </c>
      <c r="I146" s="92" t="str">
        <f>IF($H$1="","Введите курс",Таблица611[[#This Row],[Оптовая цена KRW                   за 1шт]]/$H$1)</f>
        <v>Введите курс</v>
      </c>
      <c r="J146" s="284"/>
      <c r="K146" s="93">
        <f>Таблица611[[#This Row],[Заказ коробок ]]*Таблица611[[#This Row],[Кол-во шт в коробке]]</f>
        <v>0</v>
      </c>
      <c r="L146" s="89">
        <f>Таблица611[[#This Row],[Общее кол-во шт]]*Таблица611[[#This Row],[Оптовая цена KRW                   за 1шт]]</f>
        <v>0</v>
      </c>
      <c r="M146" s="94" t="str">
        <f>IFERROR(Таблица611[[#This Row],[Общее кол-во шт]]*Таблица611[[#This Row],[Оптовая цена USD            за 1шт]],"")</f>
        <v/>
      </c>
      <c r="N146" s="148" t="s">
        <v>9971</v>
      </c>
    </row>
    <row r="147" spans="1:14" s="87" customFormat="1" ht="24" customHeight="1">
      <c r="A147" s="31" t="s">
        <v>9972</v>
      </c>
      <c r="B147" s="32">
        <v>8806334383954</v>
      </c>
      <c r="C147" s="33" t="s">
        <v>9973</v>
      </c>
      <c r="D147" s="34" t="s">
        <v>9974</v>
      </c>
      <c r="E147" s="89">
        <v>21000</v>
      </c>
      <c r="F147" s="90">
        <v>0.51</v>
      </c>
      <c r="G147" s="91">
        <v>1</v>
      </c>
      <c r="H147" s="89">
        <f>Таблица611[[#This Row],[Розничная цена KRW]]*Таблица611[[#This Row],[Коэфициент стоимости]]</f>
        <v>10710</v>
      </c>
      <c r="I147" s="92" t="str">
        <f>IF($H$1="","Введите курс",Таблица611[[#This Row],[Оптовая цена KRW                   за 1шт]]/$H$1)</f>
        <v>Введите курс</v>
      </c>
      <c r="J147" s="284"/>
      <c r="K147" s="93">
        <f>Таблица611[[#This Row],[Заказ коробок ]]*Таблица611[[#This Row],[Кол-во шт в коробке]]</f>
        <v>0</v>
      </c>
      <c r="L147" s="89">
        <f>Таблица611[[#This Row],[Общее кол-во шт]]*Таблица611[[#This Row],[Оптовая цена KRW                   за 1шт]]</f>
        <v>0</v>
      </c>
      <c r="M147" s="94" t="str">
        <f>IFERROR(Таблица611[[#This Row],[Общее кол-во шт]]*Таблица611[[#This Row],[Оптовая цена USD            за 1шт]],"")</f>
        <v/>
      </c>
      <c r="N147" s="148" t="s">
        <v>9963</v>
      </c>
    </row>
    <row r="148" spans="1:14" s="87" customFormat="1" ht="24" customHeight="1">
      <c r="A148" s="31" t="s">
        <v>9975</v>
      </c>
      <c r="B148" s="32">
        <v>8806334381721</v>
      </c>
      <c r="C148" s="33" t="s">
        <v>9976</v>
      </c>
      <c r="D148" s="34" t="s">
        <v>9977</v>
      </c>
      <c r="E148" s="89"/>
      <c r="F148" s="90">
        <v>0.51</v>
      </c>
      <c r="G148" s="91"/>
      <c r="H148" s="89">
        <f>Таблица611[[#This Row],[Розничная цена KRW]]*Таблица611[[#This Row],[Коэфициент стоимости]]</f>
        <v>0</v>
      </c>
      <c r="I148" s="92" t="str">
        <f>IF($H$1="","Введите курс",Таблица611[[#This Row],[Оптовая цена KRW                   за 1шт]]/$H$1)</f>
        <v>Введите курс</v>
      </c>
      <c r="J148" s="284"/>
      <c r="K148" s="93">
        <f>Таблица611[[#This Row],[Заказ коробок ]]*Таблица611[[#This Row],[Кол-во шт в коробке]]</f>
        <v>0</v>
      </c>
      <c r="L148" s="89">
        <f>Таблица611[[#This Row],[Общее кол-во шт]]*Таблица611[[#This Row],[Оптовая цена KRW                   за 1шт]]</f>
        <v>0</v>
      </c>
      <c r="M148" s="94" t="str">
        <f>IFERROR(Таблица611[[#This Row],[Общее кол-во шт]]*Таблица611[[#This Row],[Оптовая цена USD            за 1шт]],"")</f>
        <v/>
      </c>
      <c r="N148" s="148"/>
    </row>
    <row r="149" spans="1:14" s="87" customFormat="1" ht="24" customHeight="1">
      <c r="A149" s="31" t="s">
        <v>9978</v>
      </c>
      <c r="B149" s="32">
        <v>8806334382810</v>
      </c>
      <c r="C149" s="33" t="s">
        <v>9979</v>
      </c>
      <c r="D149" s="34" t="s">
        <v>9980</v>
      </c>
      <c r="E149" s="89">
        <v>13000</v>
      </c>
      <c r="F149" s="90">
        <v>0.51</v>
      </c>
      <c r="G149" s="91">
        <v>10</v>
      </c>
      <c r="H149" s="89">
        <f>Таблица611[[#This Row],[Розничная цена KRW]]*Таблица611[[#This Row],[Коэфициент стоимости]]</f>
        <v>6630</v>
      </c>
      <c r="I149" s="92" t="str">
        <f>IF($H$1="","Введите курс",Таблица611[[#This Row],[Оптовая цена KRW                   за 1шт]]/$H$1)</f>
        <v>Введите курс</v>
      </c>
      <c r="J149" s="284"/>
      <c r="K149" s="93">
        <f>Таблица611[[#This Row],[Заказ коробок ]]*Таблица611[[#This Row],[Кол-во шт в коробке]]</f>
        <v>0</v>
      </c>
      <c r="L149" s="89">
        <f>Таблица611[[#This Row],[Общее кол-во шт]]*Таблица611[[#This Row],[Оптовая цена KRW                   за 1шт]]</f>
        <v>0</v>
      </c>
      <c r="M149" s="94" t="str">
        <f>IFERROR(Таблица611[[#This Row],[Общее кол-во шт]]*Таблица611[[#This Row],[Оптовая цена USD            за 1шт]],"")</f>
        <v/>
      </c>
      <c r="N149" s="148" t="s">
        <v>9981</v>
      </c>
    </row>
    <row r="150" spans="1:14" s="87" customFormat="1" ht="24" customHeight="1">
      <c r="A150" s="31" t="s">
        <v>9982</v>
      </c>
      <c r="B150" s="32">
        <v>8806334381196</v>
      </c>
      <c r="C150" s="33" t="s">
        <v>9983</v>
      </c>
      <c r="D150" s="34" t="s">
        <v>9984</v>
      </c>
      <c r="E150" s="89"/>
      <c r="F150" s="90">
        <v>0.51</v>
      </c>
      <c r="G150" s="91"/>
      <c r="H150" s="89">
        <f>Таблица611[[#This Row],[Розничная цена KRW]]*Таблица611[[#This Row],[Коэфициент стоимости]]</f>
        <v>0</v>
      </c>
      <c r="I150" s="92" t="str">
        <f>IF($H$1="","Введите курс",Таблица611[[#This Row],[Оптовая цена KRW                   за 1шт]]/$H$1)</f>
        <v>Введите курс</v>
      </c>
      <c r="J150" s="284"/>
      <c r="K150" s="93">
        <f>Таблица611[[#This Row],[Заказ коробок ]]*Таблица611[[#This Row],[Кол-во шт в коробке]]</f>
        <v>0</v>
      </c>
      <c r="L150" s="89">
        <f>Таблица611[[#This Row],[Общее кол-во шт]]*Таблица611[[#This Row],[Оптовая цена KRW                   за 1шт]]</f>
        <v>0</v>
      </c>
      <c r="M150" s="94" t="str">
        <f>IFERROR(Таблица611[[#This Row],[Общее кол-во шт]]*Таблица611[[#This Row],[Оптовая цена USD            за 1шт]],"")</f>
        <v/>
      </c>
      <c r="N150" s="148"/>
    </row>
    <row r="151" spans="1:14" s="87" customFormat="1" ht="24" customHeight="1">
      <c r="A151" s="31" t="s">
        <v>9985</v>
      </c>
      <c r="B151" s="32"/>
      <c r="C151" s="33" t="s">
        <v>9986</v>
      </c>
      <c r="D151" s="34" t="s">
        <v>9987</v>
      </c>
      <c r="E151" s="89"/>
      <c r="F151" s="90">
        <v>0.51</v>
      </c>
      <c r="G151" s="91"/>
      <c r="H151" s="89">
        <f>Таблица611[[#This Row],[Розничная цена KRW]]*Таблица611[[#This Row],[Коэфициент стоимости]]</f>
        <v>0</v>
      </c>
      <c r="I151" s="92" t="str">
        <f>IF($H$1="","Введите курс",Таблица611[[#This Row],[Оптовая цена KRW                   за 1шт]]/$H$1)</f>
        <v>Введите курс</v>
      </c>
      <c r="J151" s="284"/>
      <c r="K151" s="93">
        <f>Таблица611[[#This Row],[Заказ коробок ]]*Таблица611[[#This Row],[Кол-во шт в коробке]]</f>
        <v>0</v>
      </c>
      <c r="L151" s="89">
        <f>Таблица611[[#This Row],[Общее кол-во шт]]*Таблица611[[#This Row],[Оптовая цена KRW                   за 1шт]]</f>
        <v>0</v>
      </c>
      <c r="M151" s="94" t="str">
        <f>IFERROR(Таблица611[[#This Row],[Общее кол-во шт]]*Таблица611[[#This Row],[Оптовая цена USD            за 1шт]],"")</f>
        <v/>
      </c>
      <c r="N151" s="148"/>
    </row>
    <row r="152" spans="1:14" s="87" customFormat="1" ht="24" customHeight="1">
      <c r="A152" s="31" t="s">
        <v>9988</v>
      </c>
      <c r="B152" s="32">
        <v>8806334376840</v>
      </c>
      <c r="C152" s="33" t="s">
        <v>9989</v>
      </c>
      <c r="D152" s="34" t="s">
        <v>9990</v>
      </c>
      <c r="E152" s="89">
        <v>15900</v>
      </c>
      <c r="F152" s="90">
        <v>0.51</v>
      </c>
      <c r="G152" s="91">
        <v>6</v>
      </c>
      <c r="H152" s="89">
        <f>Таблица611[[#This Row],[Розничная цена KRW]]*Таблица611[[#This Row],[Коэфициент стоимости]]</f>
        <v>8109</v>
      </c>
      <c r="I152" s="92" t="str">
        <f>IF($H$1="","Введите курс",Таблица611[[#This Row],[Оптовая цена KRW                   за 1шт]]/$H$1)</f>
        <v>Введите курс</v>
      </c>
      <c r="J152" s="284"/>
      <c r="K152" s="93">
        <f>Таблица611[[#This Row],[Заказ коробок ]]*Таблица611[[#This Row],[Кол-во шт в коробке]]</f>
        <v>0</v>
      </c>
      <c r="L152" s="89">
        <f>Таблица611[[#This Row],[Общее кол-во шт]]*Таблица611[[#This Row],[Оптовая цена KRW                   за 1шт]]</f>
        <v>0</v>
      </c>
      <c r="M152" s="94" t="str">
        <f>IFERROR(Таблица611[[#This Row],[Общее кол-во шт]]*Таблица611[[#This Row],[Оптовая цена USD            за 1шт]],"")</f>
        <v/>
      </c>
      <c r="N152" s="148" t="s">
        <v>9991</v>
      </c>
    </row>
    <row r="153" spans="1:14" s="87" customFormat="1" ht="24" customHeight="1">
      <c r="A153" s="31" t="s">
        <v>9992</v>
      </c>
      <c r="B153" s="32">
        <v>8806334382124</v>
      </c>
      <c r="C153" s="33" t="s">
        <v>9993</v>
      </c>
      <c r="D153" s="34" t="s">
        <v>9994</v>
      </c>
      <c r="E153" s="89"/>
      <c r="F153" s="90">
        <v>0.51</v>
      </c>
      <c r="G153" s="91"/>
      <c r="H153" s="89">
        <f>Таблица611[[#This Row],[Розничная цена KRW]]*Таблица611[[#This Row],[Коэфициент стоимости]]</f>
        <v>0</v>
      </c>
      <c r="I153" s="92" t="str">
        <f>IF($H$1="","Введите курс",Таблица611[[#This Row],[Оптовая цена KRW                   за 1шт]]/$H$1)</f>
        <v>Введите курс</v>
      </c>
      <c r="J153" s="284"/>
      <c r="K153" s="93">
        <f>Таблица611[[#This Row],[Заказ коробок ]]*Таблица611[[#This Row],[Кол-во шт в коробке]]</f>
        <v>0</v>
      </c>
      <c r="L153" s="89">
        <f>Таблица611[[#This Row],[Общее кол-во шт]]*Таблица611[[#This Row],[Оптовая цена KRW                   за 1шт]]</f>
        <v>0</v>
      </c>
      <c r="M153" s="94" t="str">
        <f>IFERROR(Таблица611[[#This Row],[Общее кол-во шт]]*Таблица611[[#This Row],[Оптовая цена USD            за 1шт]],"")</f>
        <v/>
      </c>
      <c r="N153" s="148"/>
    </row>
    <row r="154" spans="1:14" s="87" customFormat="1" ht="24" customHeight="1">
      <c r="A154" s="31" t="s">
        <v>9995</v>
      </c>
      <c r="B154" s="32">
        <v>8806334376857</v>
      </c>
      <c r="C154" s="33" t="s">
        <v>9996</v>
      </c>
      <c r="D154" s="34" t="s">
        <v>9997</v>
      </c>
      <c r="E154" s="89">
        <v>10900</v>
      </c>
      <c r="F154" s="90">
        <v>0.51</v>
      </c>
      <c r="G154" s="91">
        <v>7</v>
      </c>
      <c r="H154" s="89">
        <f>Таблица611[[#This Row],[Розничная цена KRW]]*Таблица611[[#This Row],[Коэфициент стоимости]]</f>
        <v>5559</v>
      </c>
      <c r="I154" s="92" t="str">
        <f>IF($H$1="","Введите курс",Таблица611[[#This Row],[Оптовая цена KRW                   за 1шт]]/$H$1)</f>
        <v>Введите курс</v>
      </c>
      <c r="J154" s="284"/>
      <c r="K154" s="93">
        <f>Таблица611[[#This Row],[Заказ коробок ]]*Таблица611[[#This Row],[Кол-во шт в коробке]]</f>
        <v>0</v>
      </c>
      <c r="L154" s="89">
        <f>Таблица611[[#This Row],[Общее кол-во шт]]*Таблица611[[#This Row],[Оптовая цена KRW                   за 1шт]]</f>
        <v>0</v>
      </c>
      <c r="M154" s="94" t="str">
        <f>IFERROR(Таблица611[[#This Row],[Общее кол-во шт]]*Таблица611[[#This Row],[Оптовая цена USD            за 1шт]],"")</f>
        <v/>
      </c>
      <c r="N154" s="148" t="s">
        <v>9998</v>
      </c>
    </row>
    <row r="155" spans="1:14" s="87" customFormat="1" ht="24" customHeight="1">
      <c r="A155" s="31" t="s">
        <v>9999</v>
      </c>
      <c r="B155" s="32">
        <v>8806334374341</v>
      </c>
      <c r="C155" s="33" t="s">
        <v>10000</v>
      </c>
      <c r="D155" s="34" t="s">
        <v>10001</v>
      </c>
      <c r="E155" s="89">
        <v>16000</v>
      </c>
      <c r="F155" s="90">
        <v>0.51</v>
      </c>
      <c r="G155" s="91">
        <v>1</v>
      </c>
      <c r="H155" s="89">
        <f>Таблица611[[#This Row],[Розничная цена KRW]]*Таблица611[[#This Row],[Коэфициент стоимости]]</f>
        <v>8160</v>
      </c>
      <c r="I155" s="92" t="str">
        <f>IF($H$1="","Введите курс",Таблица611[[#This Row],[Оптовая цена KRW                   за 1шт]]/$H$1)</f>
        <v>Введите курс</v>
      </c>
      <c r="J155" s="284"/>
      <c r="K155" s="93">
        <f>Таблица611[[#This Row],[Заказ коробок ]]*Таблица611[[#This Row],[Кол-во шт в коробке]]</f>
        <v>0</v>
      </c>
      <c r="L155" s="89">
        <f>Таблица611[[#This Row],[Общее кол-во шт]]*Таблица611[[#This Row],[Оптовая цена KRW                   за 1шт]]</f>
        <v>0</v>
      </c>
      <c r="M155" s="94" t="str">
        <f>IFERROR(Таблица611[[#This Row],[Общее кол-во шт]]*Таблица611[[#This Row],[Оптовая цена USD            за 1шт]],"")</f>
        <v/>
      </c>
      <c r="N155" s="148" t="s">
        <v>9820</v>
      </c>
    </row>
    <row r="156" spans="1:14" s="87" customFormat="1" ht="24" customHeight="1">
      <c r="A156" s="31" t="s">
        <v>10002</v>
      </c>
      <c r="B156" s="32">
        <v>8806334379759</v>
      </c>
      <c r="C156" s="33" t="s">
        <v>10003</v>
      </c>
      <c r="D156" s="34" t="s">
        <v>10004</v>
      </c>
      <c r="E156" s="89">
        <v>21000</v>
      </c>
      <c r="F156" s="90">
        <v>0.51</v>
      </c>
      <c r="G156" s="91">
        <v>6</v>
      </c>
      <c r="H156" s="89">
        <f>Таблица611[[#This Row],[Розничная цена KRW]]*Таблица611[[#This Row],[Коэфициент стоимости]]</f>
        <v>10710</v>
      </c>
      <c r="I156" s="92" t="str">
        <f>IF($H$1="","Введите курс",Таблица611[[#This Row],[Оптовая цена KRW                   за 1шт]]/$H$1)</f>
        <v>Введите курс</v>
      </c>
      <c r="J156" s="284"/>
      <c r="K156" s="93">
        <f>Таблица611[[#This Row],[Заказ коробок ]]*Таблица611[[#This Row],[Кол-во шт в коробке]]</f>
        <v>0</v>
      </c>
      <c r="L156" s="89">
        <f>Таблица611[[#This Row],[Общее кол-во шт]]*Таблица611[[#This Row],[Оптовая цена KRW                   за 1шт]]</f>
        <v>0</v>
      </c>
      <c r="M156" s="94" t="str">
        <f>IFERROR(Таблица611[[#This Row],[Общее кол-во шт]]*Таблица611[[#This Row],[Оптовая цена USD            за 1шт]],"")</f>
        <v/>
      </c>
      <c r="N156" s="148" t="s">
        <v>9963</v>
      </c>
    </row>
    <row r="157" spans="1:14" s="87" customFormat="1" ht="24" customHeight="1">
      <c r="A157" s="31" t="s">
        <v>10005</v>
      </c>
      <c r="B157" s="32">
        <v>8806334374358</v>
      </c>
      <c r="C157" s="33" t="s">
        <v>10006</v>
      </c>
      <c r="D157" s="34" t="s">
        <v>10007</v>
      </c>
      <c r="E157" s="89">
        <v>17000</v>
      </c>
      <c r="F157" s="90">
        <v>0.51</v>
      </c>
      <c r="G157" s="91">
        <v>1</v>
      </c>
      <c r="H157" s="89">
        <f>Таблица611[[#This Row],[Розничная цена KRW]]*Таблица611[[#This Row],[Коэфициент стоимости]]</f>
        <v>8670</v>
      </c>
      <c r="I157" s="92" t="str">
        <f>IF($H$1="","Введите курс",Таблица611[[#This Row],[Оптовая цена KRW                   за 1шт]]/$H$1)</f>
        <v>Введите курс</v>
      </c>
      <c r="J157" s="284"/>
      <c r="K157" s="93">
        <f>Таблица611[[#This Row],[Заказ коробок ]]*Таблица611[[#This Row],[Кол-во шт в коробке]]</f>
        <v>0</v>
      </c>
      <c r="L157" s="89">
        <f>Таблица611[[#This Row],[Общее кол-во шт]]*Таблица611[[#This Row],[Оптовая цена KRW                   за 1шт]]</f>
        <v>0</v>
      </c>
      <c r="M157" s="94" t="str">
        <f>IFERROR(Таблица611[[#This Row],[Общее кол-во шт]]*Таблица611[[#This Row],[Оптовая цена USD            за 1шт]],"")</f>
        <v/>
      </c>
      <c r="N157" s="148" t="s">
        <v>10008</v>
      </c>
    </row>
    <row r="158" spans="1:14" s="87" customFormat="1" ht="24" customHeight="1">
      <c r="A158" s="31" t="s">
        <v>10009</v>
      </c>
      <c r="B158" s="32">
        <v>8806334374334</v>
      </c>
      <c r="C158" s="33" t="s">
        <v>10010</v>
      </c>
      <c r="D158" s="34" t="s">
        <v>10011</v>
      </c>
      <c r="E158" s="89">
        <v>16000</v>
      </c>
      <c r="F158" s="90">
        <v>0.51</v>
      </c>
      <c r="G158" s="91">
        <v>1</v>
      </c>
      <c r="H158" s="89">
        <f>Таблица611[[#This Row],[Розничная цена KRW]]*Таблица611[[#This Row],[Коэфициент стоимости]]</f>
        <v>8160</v>
      </c>
      <c r="I158" s="92" t="str">
        <f>IF($H$1="","Введите курс",Таблица611[[#This Row],[Оптовая цена KRW                   за 1шт]]/$H$1)</f>
        <v>Введите курс</v>
      </c>
      <c r="J158" s="284"/>
      <c r="K158" s="93">
        <f>Таблица611[[#This Row],[Заказ коробок ]]*Таблица611[[#This Row],[Кол-во шт в коробке]]</f>
        <v>0</v>
      </c>
      <c r="L158" s="89">
        <f>Таблица611[[#This Row],[Общее кол-во шт]]*Таблица611[[#This Row],[Оптовая цена KRW                   за 1шт]]</f>
        <v>0</v>
      </c>
      <c r="M158" s="94" t="str">
        <f>IFERROR(Таблица611[[#This Row],[Общее кол-во шт]]*Таблица611[[#This Row],[Оптовая цена USD            за 1шт]],"")</f>
        <v/>
      </c>
      <c r="N158" s="148" t="s">
        <v>9820</v>
      </c>
    </row>
    <row r="159" spans="1:14" s="87" customFormat="1" ht="24" customHeight="1">
      <c r="A159" s="31" t="s">
        <v>10012</v>
      </c>
      <c r="B159" s="32">
        <v>8806334381202</v>
      </c>
      <c r="C159" s="33" t="s">
        <v>10013</v>
      </c>
      <c r="D159" s="34" t="s">
        <v>10014</v>
      </c>
      <c r="E159" s="89"/>
      <c r="F159" s="90">
        <v>0.51</v>
      </c>
      <c r="G159" s="91"/>
      <c r="H159" s="89">
        <f>Таблица611[[#This Row],[Розничная цена KRW]]*Таблица611[[#This Row],[Коэфициент стоимости]]</f>
        <v>0</v>
      </c>
      <c r="I159" s="92" t="str">
        <f>IF($H$1="","Введите курс",Таблица611[[#This Row],[Оптовая цена KRW                   за 1шт]]/$H$1)</f>
        <v>Введите курс</v>
      </c>
      <c r="J159" s="284"/>
      <c r="K159" s="93">
        <f>Таблица611[[#This Row],[Заказ коробок ]]*Таблица611[[#This Row],[Кол-во шт в коробке]]</f>
        <v>0</v>
      </c>
      <c r="L159" s="89">
        <f>Таблица611[[#This Row],[Общее кол-во шт]]*Таблица611[[#This Row],[Оптовая цена KRW                   за 1шт]]</f>
        <v>0</v>
      </c>
      <c r="M159" s="94" t="str">
        <f>IFERROR(Таблица611[[#This Row],[Общее кол-во шт]]*Таблица611[[#This Row],[Оптовая цена USD            за 1шт]],"")</f>
        <v/>
      </c>
      <c r="N159" s="148"/>
    </row>
    <row r="160" spans="1:14" s="87" customFormat="1" ht="24" customHeight="1">
      <c r="A160" s="31" t="s">
        <v>10015</v>
      </c>
      <c r="B160" s="32">
        <v>8806334375843</v>
      </c>
      <c r="C160" s="33" t="s">
        <v>10016</v>
      </c>
      <c r="D160" s="34" t="s">
        <v>10017</v>
      </c>
      <c r="E160" s="89">
        <v>3900</v>
      </c>
      <c r="F160" s="90">
        <v>0.51</v>
      </c>
      <c r="G160" s="91">
        <v>12</v>
      </c>
      <c r="H160" s="89">
        <f>Таблица611[[#This Row],[Розничная цена KRW]]*Таблица611[[#This Row],[Коэфициент стоимости]]</f>
        <v>1989</v>
      </c>
      <c r="I160" s="92" t="str">
        <f>IF($H$1="","Введите курс",Таблица611[[#This Row],[Оптовая цена KRW                   за 1шт]]/$H$1)</f>
        <v>Введите курс</v>
      </c>
      <c r="J160" s="284"/>
      <c r="K160" s="93">
        <f>Таблица611[[#This Row],[Заказ коробок ]]*Таблица611[[#This Row],[Кол-во шт в коробке]]</f>
        <v>0</v>
      </c>
      <c r="L160" s="89">
        <f>Таблица611[[#This Row],[Общее кол-во шт]]*Таблица611[[#This Row],[Оптовая цена KRW                   за 1шт]]</f>
        <v>0</v>
      </c>
      <c r="M160" s="94" t="str">
        <f>IFERROR(Таблица611[[#This Row],[Общее кол-во шт]]*Таблица611[[#This Row],[Оптовая цена USD            за 1шт]],"")</f>
        <v/>
      </c>
      <c r="N160" s="148"/>
    </row>
    <row r="161" spans="1:14" s="87" customFormat="1" ht="24" customHeight="1">
      <c r="A161" s="31" t="s">
        <v>10018</v>
      </c>
      <c r="B161" s="32">
        <v>8806334382759</v>
      </c>
      <c r="C161" s="33" t="s">
        <v>10019</v>
      </c>
      <c r="D161" s="34" t="s">
        <v>10020</v>
      </c>
      <c r="E161" s="89"/>
      <c r="F161" s="90">
        <v>0.51</v>
      </c>
      <c r="G161" s="91"/>
      <c r="H161" s="89">
        <f>Таблица611[[#This Row],[Розничная цена KRW]]*Таблица611[[#This Row],[Коэфициент стоимости]]</f>
        <v>0</v>
      </c>
      <c r="I161" s="92" t="str">
        <f>IF($H$1="","Введите курс",Таблица611[[#This Row],[Оптовая цена KRW                   за 1шт]]/$H$1)</f>
        <v>Введите курс</v>
      </c>
      <c r="J161" s="284"/>
      <c r="K161" s="93">
        <f>Таблица611[[#This Row],[Заказ коробок ]]*Таблица611[[#This Row],[Кол-во шт в коробке]]</f>
        <v>0</v>
      </c>
      <c r="L161" s="89">
        <f>Таблица611[[#This Row],[Общее кол-во шт]]*Таблица611[[#This Row],[Оптовая цена KRW                   за 1шт]]</f>
        <v>0</v>
      </c>
      <c r="M161" s="94" t="str">
        <f>IFERROR(Таблица611[[#This Row],[Общее кол-во шт]]*Таблица611[[#This Row],[Оптовая цена USD            за 1шт]],"")</f>
        <v/>
      </c>
      <c r="N161" s="148"/>
    </row>
    <row r="162" spans="1:14" s="87" customFormat="1" ht="24" customHeight="1">
      <c r="A162" s="31" t="s">
        <v>10021</v>
      </c>
      <c r="B162" s="32">
        <v>8806334382742</v>
      </c>
      <c r="C162" s="33" t="s">
        <v>10022</v>
      </c>
      <c r="D162" s="34" t="s">
        <v>10023</v>
      </c>
      <c r="E162" s="89"/>
      <c r="F162" s="90">
        <v>0.51</v>
      </c>
      <c r="G162" s="91"/>
      <c r="H162" s="89">
        <f>Таблица611[[#This Row],[Розничная цена KRW]]*Таблица611[[#This Row],[Коэфициент стоимости]]</f>
        <v>0</v>
      </c>
      <c r="I162" s="92" t="str">
        <f>IF($H$1="","Введите курс",Таблица611[[#This Row],[Оптовая цена KRW                   за 1шт]]/$H$1)</f>
        <v>Введите курс</v>
      </c>
      <c r="J162" s="284"/>
      <c r="K162" s="93">
        <f>Таблица611[[#This Row],[Заказ коробок ]]*Таблица611[[#This Row],[Кол-во шт в коробке]]</f>
        <v>0</v>
      </c>
      <c r="L162" s="89">
        <f>Таблица611[[#This Row],[Общее кол-во шт]]*Таблица611[[#This Row],[Оптовая цена KRW                   за 1шт]]</f>
        <v>0</v>
      </c>
      <c r="M162" s="94" t="str">
        <f>IFERROR(Таблица611[[#This Row],[Общее кол-во шт]]*Таблица611[[#This Row],[Оптовая цена USD            за 1шт]],"")</f>
        <v/>
      </c>
      <c r="N162" s="148"/>
    </row>
    <row r="163" spans="1:14" s="87" customFormat="1" ht="24" customHeight="1">
      <c r="A163" s="31" t="s">
        <v>10024</v>
      </c>
      <c r="B163" s="32">
        <v>8806334369316</v>
      </c>
      <c r="C163" s="33" t="s">
        <v>10025</v>
      </c>
      <c r="D163" s="34" t="s">
        <v>10026</v>
      </c>
      <c r="E163" s="89"/>
      <c r="F163" s="90">
        <v>0.51</v>
      </c>
      <c r="G163" s="91"/>
      <c r="H163" s="89">
        <f>Таблица611[[#This Row],[Розничная цена KRW]]*Таблица611[[#This Row],[Коэфициент стоимости]]</f>
        <v>0</v>
      </c>
      <c r="I163" s="92" t="str">
        <f>IF($H$1="","Введите курс",Таблица611[[#This Row],[Оптовая цена KRW                   за 1шт]]/$H$1)</f>
        <v>Введите курс</v>
      </c>
      <c r="J163" s="284"/>
      <c r="K163" s="93">
        <f>Таблица611[[#This Row],[Заказ коробок ]]*Таблица611[[#This Row],[Кол-во шт в коробке]]</f>
        <v>0</v>
      </c>
      <c r="L163" s="89">
        <f>Таблица611[[#This Row],[Общее кол-во шт]]*Таблица611[[#This Row],[Оптовая цена KRW                   за 1шт]]</f>
        <v>0</v>
      </c>
      <c r="M163" s="94" t="str">
        <f>IFERROR(Таблица611[[#This Row],[Общее кол-во шт]]*Таблица611[[#This Row],[Оптовая цена USD            за 1шт]],"")</f>
        <v/>
      </c>
      <c r="N163" s="148"/>
    </row>
    <row r="164" spans="1:14" s="87" customFormat="1" ht="24" customHeight="1">
      <c r="A164" s="31" t="s">
        <v>10027</v>
      </c>
      <c r="B164" s="32">
        <v>8806334353230</v>
      </c>
      <c r="C164" s="33" t="s">
        <v>10028</v>
      </c>
      <c r="D164" s="34" t="s">
        <v>10029</v>
      </c>
      <c r="E164" s="89">
        <v>9900</v>
      </c>
      <c r="F164" s="90">
        <v>0.51</v>
      </c>
      <c r="G164" s="91">
        <v>10</v>
      </c>
      <c r="H164" s="89">
        <f>Таблица611[[#This Row],[Розничная цена KRW]]*Таблица611[[#This Row],[Коэфициент стоимости]]</f>
        <v>5049</v>
      </c>
      <c r="I164" s="92" t="str">
        <f>IF($H$1="","Введите курс",Таблица611[[#This Row],[Оптовая цена KRW                   за 1шт]]/$H$1)</f>
        <v>Введите курс</v>
      </c>
      <c r="J164" s="284"/>
      <c r="K164" s="93">
        <f>Таблица611[[#This Row],[Заказ коробок ]]*Таблица611[[#This Row],[Кол-во шт в коробке]]</f>
        <v>0</v>
      </c>
      <c r="L164" s="89">
        <f>Таблица611[[#This Row],[Общее кол-во шт]]*Таблица611[[#This Row],[Оптовая цена KRW                   за 1шт]]</f>
        <v>0</v>
      </c>
      <c r="M164" s="94" t="str">
        <f>IFERROR(Таблица611[[#This Row],[Общее кол-во шт]]*Таблица611[[#This Row],[Оптовая цена USD            за 1шт]],"")</f>
        <v/>
      </c>
      <c r="N164" s="148"/>
    </row>
    <row r="165" spans="1:14" s="87" customFormat="1" ht="24" customHeight="1">
      <c r="A165" s="31" t="s">
        <v>10030</v>
      </c>
      <c r="B165" s="32">
        <v>8806334353247</v>
      </c>
      <c r="C165" s="33" t="s">
        <v>10031</v>
      </c>
      <c r="D165" s="34" t="s">
        <v>10032</v>
      </c>
      <c r="E165" s="89">
        <v>9900</v>
      </c>
      <c r="F165" s="90">
        <v>0.51</v>
      </c>
      <c r="G165" s="91">
        <v>10</v>
      </c>
      <c r="H165" s="89">
        <f>Таблица611[[#This Row],[Розничная цена KRW]]*Таблица611[[#This Row],[Коэфициент стоимости]]</f>
        <v>5049</v>
      </c>
      <c r="I165" s="92" t="str">
        <f>IF($H$1="","Введите курс",Таблица611[[#This Row],[Оптовая цена KRW                   за 1шт]]/$H$1)</f>
        <v>Введите курс</v>
      </c>
      <c r="J165" s="284"/>
      <c r="K165" s="93">
        <f>Таблица611[[#This Row],[Заказ коробок ]]*Таблица611[[#This Row],[Кол-во шт в коробке]]</f>
        <v>0</v>
      </c>
      <c r="L165" s="89">
        <f>Таблица611[[#This Row],[Общее кол-во шт]]*Таблица611[[#This Row],[Оптовая цена KRW                   за 1шт]]</f>
        <v>0</v>
      </c>
      <c r="M165" s="94" t="str">
        <f>IFERROR(Таблица611[[#This Row],[Общее кол-во шт]]*Таблица611[[#This Row],[Оптовая цена USD            за 1шт]],"")</f>
        <v/>
      </c>
      <c r="N165" s="148"/>
    </row>
    <row r="166" spans="1:14" s="87" customFormat="1" ht="24" customHeight="1">
      <c r="A166" s="31" t="s">
        <v>10033</v>
      </c>
      <c r="B166" s="32">
        <v>8806334353254</v>
      </c>
      <c r="C166" s="33" t="s">
        <v>10034</v>
      </c>
      <c r="D166" s="34" t="s">
        <v>10035</v>
      </c>
      <c r="E166" s="89"/>
      <c r="F166" s="90">
        <v>0.51</v>
      </c>
      <c r="G166" s="91"/>
      <c r="H166" s="89">
        <f>Таблица611[[#This Row],[Розничная цена KRW]]*Таблица611[[#This Row],[Коэфициент стоимости]]</f>
        <v>0</v>
      </c>
      <c r="I166" s="92" t="str">
        <f>IF($H$1="","Введите курс",Таблица611[[#This Row],[Оптовая цена KRW                   за 1шт]]/$H$1)</f>
        <v>Введите курс</v>
      </c>
      <c r="J166" s="284"/>
      <c r="K166" s="93">
        <f>Таблица611[[#This Row],[Заказ коробок ]]*Таблица611[[#This Row],[Кол-во шт в коробке]]</f>
        <v>0</v>
      </c>
      <c r="L166" s="89">
        <f>Таблица611[[#This Row],[Общее кол-во шт]]*Таблица611[[#This Row],[Оптовая цена KRW                   за 1шт]]</f>
        <v>0</v>
      </c>
      <c r="M166" s="94" t="str">
        <f>IFERROR(Таблица611[[#This Row],[Общее кол-во шт]]*Таблица611[[#This Row],[Оптовая цена USD            за 1шт]],"")</f>
        <v/>
      </c>
      <c r="N166" s="148"/>
    </row>
    <row r="167" spans="1:14" s="87" customFormat="1" ht="24" customHeight="1">
      <c r="A167" s="31" t="s">
        <v>10036</v>
      </c>
      <c r="B167" s="32">
        <v>8806334353261</v>
      </c>
      <c r="C167" s="33" t="s">
        <v>10037</v>
      </c>
      <c r="D167" s="34" t="s">
        <v>10038</v>
      </c>
      <c r="E167" s="89"/>
      <c r="F167" s="90">
        <v>0.51</v>
      </c>
      <c r="G167" s="91"/>
      <c r="H167" s="89">
        <f>Таблица611[[#This Row],[Розничная цена KRW]]*Таблица611[[#This Row],[Коэфициент стоимости]]</f>
        <v>0</v>
      </c>
      <c r="I167" s="92" t="str">
        <f>IF($H$1="","Введите курс",Таблица611[[#This Row],[Оптовая цена KRW                   за 1шт]]/$H$1)</f>
        <v>Введите курс</v>
      </c>
      <c r="J167" s="284"/>
      <c r="K167" s="93">
        <f>Таблица611[[#This Row],[Заказ коробок ]]*Таблица611[[#This Row],[Кол-во шт в коробке]]</f>
        <v>0</v>
      </c>
      <c r="L167" s="89">
        <f>Таблица611[[#This Row],[Общее кол-во шт]]*Таблица611[[#This Row],[Оптовая цена KRW                   за 1шт]]</f>
        <v>0</v>
      </c>
      <c r="M167" s="94" t="str">
        <f>IFERROR(Таблица611[[#This Row],[Общее кол-во шт]]*Таблица611[[#This Row],[Оптовая цена USD            за 1шт]],"")</f>
        <v/>
      </c>
      <c r="N167" s="148"/>
    </row>
    <row r="168" spans="1:14" s="87" customFormat="1" ht="24" customHeight="1">
      <c r="A168" s="31" t="s">
        <v>10039</v>
      </c>
      <c r="B168" s="32">
        <v>8806334361457</v>
      </c>
      <c r="C168" s="33" t="s">
        <v>10040</v>
      </c>
      <c r="D168" s="34" t="s">
        <v>10041</v>
      </c>
      <c r="E168" s="89">
        <v>9900</v>
      </c>
      <c r="F168" s="90">
        <v>0.51</v>
      </c>
      <c r="G168" s="91">
        <v>10</v>
      </c>
      <c r="H168" s="89">
        <f>Таблица611[[#This Row],[Розничная цена KRW]]*Таблица611[[#This Row],[Коэфициент стоимости]]</f>
        <v>5049</v>
      </c>
      <c r="I168" s="92" t="str">
        <f>IF($H$1="","Введите курс",Таблица611[[#This Row],[Оптовая цена KRW                   за 1шт]]/$H$1)</f>
        <v>Введите курс</v>
      </c>
      <c r="J168" s="284"/>
      <c r="K168" s="93">
        <f>Таблица611[[#This Row],[Заказ коробок ]]*Таблица611[[#This Row],[Кол-во шт в коробке]]</f>
        <v>0</v>
      </c>
      <c r="L168" s="89">
        <f>Таблица611[[#This Row],[Общее кол-во шт]]*Таблица611[[#This Row],[Оптовая цена KRW                   за 1шт]]</f>
        <v>0</v>
      </c>
      <c r="M168" s="94" t="str">
        <f>IFERROR(Таблица611[[#This Row],[Общее кол-во шт]]*Таблица611[[#This Row],[Оптовая цена USD            за 1шт]],"")</f>
        <v/>
      </c>
      <c r="N168" s="148"/>
    </row>
    <row r="169" spans="1:14" s="87" customFormat="1" ht="24" customHeight="1">
      <c r="A169" s="31" t="s">
        <v>10042</v>
      </c>
      <c r="B169" s="32">
        <v>8806334361464</v>
      </c>
      <c r="C169" s="33" t="s">
        <v>10043</v>
      </c>
      <c r="D169" s="34" t="s">
        <v>10044</v>
      </c>
      <c r="E169" s="89"/>
      <c r="F169" s="90">
        <v>0.51</v>
      </c>
      <c r="G169" s="91"/>
      <c r="H169" s="89">
        <f>Таблица611[[#This Row],[Розничная цена KRW]]*Таблица611[[#This Row],[Коэфициент стоимости]]</f>
        <v>0</v>
      </c>
      <c r="I169" s="92" t="str">
        <f>IF($H$1="","Введите курс",Таблица611[[#This Row],[Оптовая цена KRW                   за 1шт]]/$H$1)</f>
        <v>Введите курс</v>
      </c>
      <c r="J169" s="284"/>
      <c r="K169" s="93">
        <f>Таблица611[[#This Row],[Заказ коробок ]]*Таблица611[[#This Row],[Кол-во шт в коробке]]</f>
        <v>0</v>
      </c>
      <c r="L169" s="89">
        <f>Таблица611[[#This Row],[Общее кол-во шт]]*Таблица611[[#This Row],[Оптовая цена KRW                   за 1шт]]</f>
        <v>0</v>
      </c>
      <c r="M169" s="94" t="str">
        <f>IFERROR(Таблица611[[#This Row],[Общее кол-во шт]]*Таблица611[[#This Row],[Оптовая цена USD            за 1шт]],"")</f>
        <v/>
      </c>
      <c r="N169" s="148"/>
    </row>
    <row r="170" spans="1:14" s="87" customFormat="1" ht="24" customHeight="1">
      <c r="A170" s="31" t="s">
        <v>10045</v>
      </c>
      <c r="B170" s="32">
        <v>8806334381301</v>
      </c>
      <c r="C170" s="33" t="s">
        <v>10046</v>
      </c>
      <c r="D170" s="34" t="s">
        <v>10047</v>
      </c>
      <c r="E170" s="89">
        <v>14900</v>
      </c>
      <c r="F170" s="90">
        <v>0.51</v>
      </c>
      <c r="G170" s="91">
        <v>10</v>
      </c>
      <c r="H170" s="89">
        <f>Таблица611[[#This Row],[Розничная цена KRW]]*Таблица611[[#This Row],[Коэфициент стоимости]]</f>
        <v>7599</v>
      </c>
      <c r="I170" s="92" t="str">
        <f>IF($H$1="","Введите курс",Таблица611[[#This Row],[Оптовая цена KRW                   за 1шт]]/$H$1)</f>
        <v>Введите курс</v>
      </c>
      <c r="J170" s="284"/>
      <c r="K170" s="93">
        <f>Таблица611[[#This Row],[Заказ коробок ]]*Таблица611[[#This Row],[Кол-во шт в коробке]]</f>
        <v>0</v>
      </c>
      <c r="L170" s="89">
        <f>Таблица611[[#This Row],[Общее кол-во шт]]*Таблица611[[#This Row],[Оптовая цена KRW                   за 1шт]]</f>
        <v>0</v>
      </c>
      <c r="M170" s="94" t="str">
        <f>IFERROR(Таблица611[[#This Row],[Общее кол-во шт]]*Таблица611[[#This Row],[Оптовая цена USD            за 1шт]],"")</f>
        <v/>
      </c>
      <c r="N170" s="148"/>
    </row>
    <row r="171" spans="1:14" s="87" customFormat="1" ht="24" customHeight="1">
      <c r="A171" s="31" t="s">
        <v>10048</v>
      </c>
      <c r="B171" s="32">
        <v>8806334359980</v>
      </c>
      <c r="C171" s="33" t="s">
        <v>10049</v>
      </c>
      <c r="D171" s="34" t="s">
        <v>10050</v>
      </c>
      <c r="E171" s="89">
        <v>7900</v>
      </c>
      <c r="F171" s="90">
        <v>0.51</v>
      </c>
      <c r="G171" s="91">
        <v>6</v>
      </c>
      <c r="H171" s="89">
        <f>Таблица611[[#This Row],[Розничная цена KRW]]*Таблица611[[#This Row],[Коэфициент стоимости]]</f>
        <v>4029</v>
      </c>
      <c r="I171" s="92" t="str">
        <f>IF($H$1="","Введите курс",Таблица611[[#This Row],[Оптовая цена KRW                   за 1шт]]/$H$1)</f>
        <v>Введите курс</v>
      </c>
      <c r="J171" s="284"/>
      <c r="K171" s="93">
        <f>Таблица611[[#This Row],[Заказ коробок ]]*Таблица611[[#This Row],[Кол-во шт в коробке]]</f>
        <v>0</v>
      </c>
      <c r="L171" s="89">
        <f>Таблица611[[#This Row],[Общее кол-во шт]]*Таблица611[[#This Row],[Оптовая цена KRW                   за 1шт]]</f>
        <v>0</v>
      </c>
      <c r="M171" s="94" t="str">
        <f>IFERROR(Таблица611[[#This Row],[Общее кол-во шт]]*Таблица611[[#This Row],[Оптовая цена USD            за 1шт]],"")</f>
        <v/>
      </c>
      <c r="N171" s="148"/>
    </row>
    <row r="172" spans="1:14" s="87" customFormat="1" ht="24" customHeight="1">
      <c r="A172" s="31" t="s">
        <v>10051</v>
      </c>
      <c r="B172" s="32">
        <v>8806334359997</v>
      </c>
      <c r="C172" s="33" t="s">
        <v>10052</v>
      </c>
      <c r="D172" s="34" t="s">
        <v>10053</v>
      </c>
      <c r="E172" s="89">
        <v>7900</v>
      </c>
      <c r="F172" s="90">
        <v>0.51</v>
      </c>
      <c r="G172" s="91">
        <v>6</v>
      </c>
      <c r="H172" s="89">
        <f>Таблица611[[#This Row],[Розничная цена KRW]]*Таблица611[[#This Row],[Коэфициент стоимости]]</f>
        <v>4029</v>
      </c>
      <c r="I172" s="92" t="str">
        <f>IF($H$1="","Введите курс",Таблица611[[#This Row],[Оптовая цена KRW                   за 1шт]]/$H$1)</f>
        <v>Введите курс</v>
      </c>
      <c r="J172" s="284"/>
      <c r="K172" s="93">
        <f>Таблица611[[#This Row],[Заказ коробок ]]*Таблица611[[#This Row],[Кол-во шт в коробке]]</f>
        <v>0</v>
      </c>
      <c r="L172" s="89">
        <f>Таблица611[[#This Row],[Общее кол-во шт]]*Таблица611[[#This Row],[Оптовая цена KRW                   за 1шт]]</f>
        <v>0</v>
      </c>
      <c r="M172" s="94" t="str">
        <f>IFERROR(Таблица611[[#This Row],[Общее кол-во шт]]*Таблица611[[#This Row],[Оптовая цена USD            за 1шт]],"")</f>
        <v/>
      </c>
      <c r="N172" s="148"/>
    </row>
    <row r="173" spans="1:14" s="87" customFormat="1" ht="24" customHeight="1">
      <c r="A173" s="31" t="s">
        <v>10054</v>
      </c>
      <c r="B173" s="32">
        <v>8806334375942</v>
      </c>
      <c r="C173" s="33" t="s">
        <v>10055</v>
      </c>
      <c r="D173" s="34" t="s">
        <v>10056</v>
      </c>
      <c r="E173" s="89">
        <v>9800</v>
      </c>
      <c r="F173" s="90">
        <v>0.51</v>
      </c>
      <c r="G173" s="91">
        <v>8</v>
      </c>
      <c r="H173" s="89">
        <f>Таблица611[[#This Row],[Розничная цена KRW]]*Таблица611[[#This Row],[Коэфициент стоимости]]</f>
        <v>4998</v>
      </c>
      <c r="I173" s="92" t="str">
        <f>IF($H$1="","Введите курс",Таблица611[[#This Row],[Оптовая цена KRW                   за 1шт]]/$H$1)</f>
        <v>Введите курс</v>
      </c>
      <c r="J173" s="284"/>
      <c r="K173" s="93">
        <f>Таблица611[[#This Row],[Заказ коробок ]]*Таблица611[[#This Row],[Кол-во шт в коробке]]</f>
        <v>0</v>
      </c>
      <c r="L173" s="89">
        <f>Таблица611[[#This Row],[Общее кол-во шт]]*Таблица611[[#This Row],[Оптовая цена KRW                   за 1шт]]</f>
        <v>0</v>
      </c>
      <c r="M173" s="94" t="str">
        <f>IFERROR(Таблица611[[#This Row],[Общее кол-во шт]]*Таблица611[[#This Row],[Оптовая цена USD            за 1шт]],"")</f>
        <v/>
      </c>
      <c r="N173" s="148"/>
    </row>
    <row r="174" spans="1:14" s="87" customFormat="1" ht="24" customHeight="1">
      <c r="A174" s="31" t="s">
        <v>10057</v>
      </c>
      <c r="B174" s="32">
        <v>8806334375935</v>
      </c>
      <c r="C174" s="33" t="s">
        <v>10058</v>
      </c>
      <c r="D174" s="34" t="s">
        <v>10059</v>
      </c>
      <c r="E174" s="89"/>
      <c r="F174" s="90">
        <v>0.51</v>
      </c>
      <c r="G174" s="91"/>
      <c r="H174" s="89">
        <f>Таблица611[[#This Row],[Розничная цена KRW]]*Таблица611[[#This Row],[Коэфициент стоимости]]</f>
        <v>0</v>
      </c>
      <c r="I174" s="92" t="str">
        <f>IF($H$1="","Введите курс",Таблица611[[#This Row],[Оптовая цена KRW                   за 1шт]]/$H$1)</f>
        <v>Введите курс</v>
      </c>
      <c r="J174" s="284"/>
      <c r="K174" s="93">
        <f>Таблица611[[#This Row],[Заказ коробок ]]*Таблица611[[#This Row],[Кол-во шт в коробке]]</f>
        <v>0</v>
      </c>
      <c r="L174" s="89">
        <f>Таблица611[[#This Row],[Общее кол-во шт]]*Таблица611[[#This Row],[Оптовая цена KRW                   за 1шт]]</f>
        <v>0</v>
      </c>
      <c r="M174" s="94" t="str">
        <f>IFERROR(Таблица611[[#This Row],[Общее кол-во шт]]*Таблица611[[#This Row],[Оптовая цена USD            за 1шт]],"")</f>
        <v/>
      </c>
      <c r="N174" s="148"/>
    </row>
    <row r="175" spans="1:14" s="87" customFormat="1" ht="24" customHeight="1">
      <c r="A175" s="31" t="s">
        <v>10060</v>
      </c>
      <c r="B175" s="32">
        <v>8806334355128</v>
      </c>
      <c r="C175" s="33" t="s">
        <v>10061</v>
      </c>
      <c r="D175" s="34" t="s">
        <v>10062</v>
      </c>
      <c r="E175" s="89">
        <v>5800</v>
      </c>
      <c r="F175" s="90">
        <v>0.51</v>
      </c>
      <c r="G175" s="91">
        <v>12</v>
      </c>
      <c r="H175" s="89">
        <f>Таблица611[[#This Row],[Розничная цена KRW]]*Таблица611[[#This Row],[Коэфициент стоимости]]</f>
        <v>2958</v>
      </c>
      <c r="I175" s="92" t="str">
        <f>IF($H$1="","Введите курс",Таблица611[[#This Row],[Оптовая цена KRW                   за 1шт]]/$H$1)</f>
        <v>Введите курс</v>
      </c>
      <c r="J175" s="284"/>
      <c r="K175" s="93">
        <f>Таблица611[[#This Row],[Заказ коробок ]]*Таблица611[[#This Row],[Кол-во шт в коробке]]</f>
        <v>0</v>
      </c>
      <c r="L175" s="89">
        <f>Таблица611[[#This Row],[Общее кол-во шт]]*Таблица611[[#This Row],[Оптовая цена KRW                   за 1шт]]</f>
        <v>0</v>
      </c>
      <c r="M175" s="94" t="str">
        <f>IFERROR(Таблица611[[#This Row],[Общее кол-во шт]]*Таблица611[[#This Row],[Оптовая цена USD            за 1шт]],"")</f>
        <v/>
      </c>
      <c r="N175" s="148"/>
    </row>
    <row r="176" spans="1:14" s="87" customFormat="1" ht="24" customHeight="1">
      <c r="A176" s="31" t="s">
        <v>10063</v>
      </c>
      <c r="B176" s="32">
        <v>8806334372729</v>
      </c>
      <c r="C176" s="33" t="s">
        <v>10064</v>
      </c>
      <c r="D176" s="34" t="s">
        <v>10065</v>
      </c>
      <c r="E176" s="89">
        <v>8300</v>
      </c>
      <c r="F176" s="90">
        <v>0.51</v>
      </c>
      <c r="G176" s="91">
        <v>12</v>
      </c>
      <c r="H176" s="89">
        <f>Таблица611[[#This Row],[Розничная цена KRW]]*Таблица611[[#This Row],[Коэфициент стоимости]]</f>
        <v>4233</v>
      </c>
      <c r="I176" s="92" t="str">
        <f>IF($H$1="","Введите курс",Таблица611[[#This Row],[Оптовая цена KRW                   за 1шт]]/$H$1)</f>
        <v>Введите курс</v>
      </c>
      <c r="J176" s="284"/>
      <c r="K176" s="93">
        <f>Таблица611[[#This Row],[Заказ коробок ]]*Таблица611[[#This Row],[Кол-во шт в коробке]]</f>
        <v>0</v>
      </c>
      <c r="L176" s="89">
        <f>Таблица611[[#This Row],[Общее кол-во шт]]*Таблица611[[#This Row],[Оптовая цена KRW                   за 1шт]]</f>
        <v>0</v>
      </c>
      <c r="M176" s="94" t="str">
        <f>IFERROR(Таблица611[[#This Row],[Общее кол-во шт]]*Таблица611[[#This Row],[Оптовая цена USD            за 1шт]],"")</f>
        <v/>
      </c>
      <c r="N176" s="148"/>
    </row>
    <row r="177" spans="1:14" s="87" customFormat="1" ht="24" customHeight="1">
      <c r="A177" s="31" t="s">
        <v>10066</v>
      </c>
      <c r="B177" s="32">
        <v>8806334372736</v>
      </c>
      <c r="C177" s="33" t="s">
        <v>10067</v>
      </c>
      <c r="D177" s="34" t="s">
        <v>10068</v>
      </c>
      <c r="E177" s="89">
        <v>8300</v>
      </c>
      <c r="F177" s="90">
        <v>0.51</v>
      </c>
      <c r="G177" s="91">
        <v>12</v>
      </c>
      <c r="H177" s="89">
        <f>Таблица611[[#This Row],[Розничная цена KRW]]*Таблица611[[#This Row],[Коэфициент стоимости]]</f>
        <v>4233</v>
      </c>
      <c r="I177" s="92" t="str">
        <f>IF($H$1="","Введите курс",Таблица611[[#This Row],[Оптовая цена KRW                   за 1шт]]/$H$1)</f>
        <v>Введите курс</v>
      </c>
      <c r="J177" s="284"/>
      <c r="K177" s="93">
        <f>Таблица611[[#This Row],[Заказ коробок ]]*Таблица611[[#This Row],[Кол-во шт в коробке]]</f>
        <v>0</v>
      </c>
      <c r="L177" s="89">
        <f>Таблица611[[#This Row],[Общее кол-во шт]]*Таблица611[[#This Row],[Оптовая цена KRW                   за 1шт]]</f>
        <v>0</v>
      </c>
      <c r="M177" s="94" t="str">
        <f>IFERROR(Таблица611[[#This Row],[Общее кол-во шт]]*Таблица611[[#This Row],[Оптовая цена USD            за 1шт]],"")</f>
        <v/>
      </c>
      <c r="N177" s="148"/>
    </row>
    <row r="178" spans="1:14" s="87" customFormat="1" ht="24" customHeight="1">
      <c r="A178" s="31" t="s">
        <v>10069</v>
      </c>
      <c r="B178" s="32">
        <v>8806334372743</v>
      </c>
      <c r="C178" s="33" t="s">
        <v>10070</v>
      </c>
      <c r="D178" s="34" t="s">
        <v>10071</v>
      </c>
      <c r="E178" s="89">
        <v>8300</v>
      </c>
      <c r="F178" s="90">
        <v>0.51</v>
      </c>
      <c r="G178" s="91">
        <v>12</v>
      </c>
      <c r="H178" s="89">
        <f>Таблица611[[#This Row],[Розничная цена KRW]]*Таблица611[[#This Row],[Коэфициент стоимости]]</f>
        <v>4233</v>
      </c>
      <c r="I178" s="92" t="str">
        <f>IF($H$1="","Введите курс",Таблица611[[#This Row],[Оптовая цена KRW                   за 1шт]]/$H$1)</f>
        <v>Введите курс</v>
      </c>
      <c r="J178" s="284"/>
      <c r="K178" s="93">
        <f>Таблица611[[#This Row],[Заказ коробок ]]*Таблица611[[#This Row],[Кол-во шт в коробке]]</f>
        <v>0</v>
      </c>
      <c r="L178" s="89">
        <f>Таблица611[[#This Row],[Общее кол-во шт]]*Таблица611[[#This Row],[Оптовая цена KRW                   за 1шт]]</f>
        <v>0</v>
      </c>
      <c r="M178" s="94" t="str">
        <f>IFERROR(Таблица611[[#This Row],[Общее кол-во шт]]*Таблица611[[#This Row],[Оптовая цена USD            за 1шт]],"")</f>
        <v/>
      </c>
      <c r="N178" s="148"/>
    </row>
    <row r="179" spans="1:14" s="87" customFormat="1" ht="24" customHeight="1">
      <c r="A179" s="31" t="s">
        <v>10072</v>
      </c>
      <c r="B179" s="32">
        <v>8806334372750</v>
      </c>
      <c r="C179" s="33" t="s">
        <v>10073</v>
      </c>
      <c r="D179" s="34" t="s">
        <v>10074</v>
      </c>
      <c r="E179" s="89">
        <v>8300</v>
      </c>
      <c r="F179" s="90">
        <v>0.51</v>
      </c>
      <c r="G179" s="91">
        <v>12</v>
      </c>
      <c r="H179" s="89">
        <f>Таблица611[[#This Row],[Розничная цена KRW]]*Таблица611[[#This Row],[Коэфициент стоимости]]</f>
        <v>4233</v>
      </c>
      <c r="I179" s="92" t="str">
        <f>IF($H$1="","Введите курс",Таблица611[[#This Row],[Оптовая цена KRW                   за 1шт]]/$H$1)</f>
        <v>Введите курс</v>
      </c>
      <c r="J179" s="284"/>
      <c r="K179" s="93">
        <f>Таблица611[[#This Row],[Заказ коробок ]]*Таблица611[[#This Row],[Кол-во шт в коробке]]</f>
        <v>0</v>
      </c>
      <c r="L179" s="89">
        <f>Таблица611[[#This Row],[Общее кол-во шт]]*Таблица611[[#This Row],[Оптовая цена KRW                   за 1шт]]</f>
        <v>0</v>
      </c>
      <c r="M179" s="94" t="str">
        <f>IFERROR(Таблица611[[#This Row],[Общее кол-во шт]]*Таблица611[[#This Row],[Оптовая цена USD            за 1шт]],"")</f>
        <v/>
      </c>
      <c r="N179" s="148"/>
    </row>
    <row r="180" spans="1:14" s="87" customFormat="1" ht="24" customHeight="1">
      <c r="A180" s="31" t="s">
        <v>10075</v>
      </c>
      <c r="B180" s="32">
        <v>8806334372767</v>
      </c>
      <c r="C180" s="33" t="s">
        <v>10076</v>
      </c>
      <c r="D180" s="34" t="s">
        <v>10077</v>
      </c>
      <c r="E180" s="89">
        <v>8300</v>
      </c>
      <c r="F180" s="90">
        <v>0.51</v>
      </c>
      <c r="G180" s="91">
        <v>12</v>
      </c>
      <c r="H180" s="89">
        <f>Таблица611[[#This Row],[Розничная цена KRW]]*Таблица611[[#This Row],[Коэфициент стоимости]]</f>
        <v>4233</v>
      </c>
      <c r="I180" s="92" t="str">
        <f>IF($H$1="","Введите курс",Таблица611[[#This Row],[Оптовая цена KRW                   за 1шт]]/$H$1)</f>
        <v>Введите курс</v>
      </c>
      <c r="J180" s="284"/>
      <c r="K180" s="93">
        <f>Таблица611[[#This Row],[Заказ коробок ]]*Таблица611[[#This Row],[Кол-во шт в коробке]]</f>
        <v>0</v>
      </c>
      <c r="L180" s="89">
        <f>Таблица611[[#This Row],[Общее кол-во шт]]*Таблица611[[#This Row],[Оптовая цена KRW                   за 1шт]]</f>
        <v>0</v>
      </c>
      <c r="M180" s="94" t="str">
        <f>IFERROR(Таблица611[[#This Row],[Общее кол-во шт]]*Таблица611[[#This Row],[Оптовая цена USD            за 1шт]],"")</f>
        <v/>
      </c>
      <c r="N180" s="148"/>
    </row>
    <row r="181" spans="1:14" s="87" customFormat="1" ht="24" customHeight="1">
      <c r="A181" s="31" t="s">
        <v>10078</v>
      </c>
      <c r="B181" s="32">
        <v>8806334372774</v>
      </c>
      <c r="C181" s="33" t="s">
        <v>10079</v>
      </c>
      <c r="D181" s="34" t="s">
        <v>10080</v>
      </c>
      <c r="E181" s="89">
        <v>8300</v>
      </c>
      <c r="F181" s="90">
        <v>0.51</v>
      </c>
      <c r="G181" s="91">
        <v>12</v>
      </c>
      <c r="H181" s="89">
        <f>Таблица611[[#This Row],[Розничная цена KRW]]*Таблица611[[#This Row],[Коэфициент стоимости]]</f>
        <v>4233</v>
      </c>
      <c r="I181" s="92" t="str">
        <f>IF($H$1="","Введите курс",Таблица611[[#This Row],[Оптовая цена KRW                   за 1шт]]/$H$1)</f>
        <v>Введите курс</v>
      </c>
      <c r="J181" s="284"/>
      <c r="K181" s="93">
        <f>Таблица611[[#This Row],[Заказ коробок ]]*Таблица611[[#This Row],[Кол-во шт в коробке]]</f>
        <v>0</v>
      </c>
      <c r="L181" s="89">
        <f>Таблица611[[#This Row],[Общее кол-во шт]]*Таблица611[[#This Row],[Оптовая цена KRW                   за 1шт]]</f>
        <v>0</v>
      </c>
      <c r="M181" s="94" t="str">
        <f>IFERROR(Таблица611[[#This Row],[Общее кол-во шт]]*Таблица611[[#This Row],[Оптовая цена USD            за 1шт]],"")</f>
        <v/>
      </c>
      <c r="N181" s="148"/>
    </row>
    <row r="182" spans="1:14" s="87" customFormat="1" ht="24" customHeight="1">
      <c r="A182" s="31" t="s">
        <v>10081</v>
      </c>
      <c r="B182" s="32">
        <v>8806334372781</v>
      </c>
      <c r="C182" s="33" t="s">
        <v>10082</v>
      </c>
      <c r="D182" s="34" t="s">
        <v>10083</v>
      </c>
      <c r="E182" s="89">
        <v>8300</v>
      </c>
      <c r="F182" s="90">
        <v>0.51</v>
      </c>
      <c r="G182" s="91">
        <v>12</v>
      </c>
      <c r="H182" s="89">
        <f>Таблица611[[#This Row],[Розничная цена KRW]]*Таблица611[[#This Row],[Коэфициент стоимости]]</f>
        <v>4233</v>
      </c>
      <c r="I182" s="92" t="str">
        <f>IF($H$1="","Введите курс",Таблица611[[#This Row],[Оптовая цена KRW                   за 1шт]]/$H$1)</f>
        <v>Введите курс</v>
      </c>
      <c r="J182" s="284"/>
      <c r="K182" s="93">
        <f>Таблица611[[#This Row],[Заказ коробок ]]*Таблица611[[#This Row],[Кол-во шт в коробке]]</f>
        <v>0</v>
      </c>
      <c r="L182" s="89">
        <f>Таблица611[[#This Row],[Общее кол-во шт]]*Таблица611[[#This Row],[Оптовая цена KRW                   за 1шт]]</f>
        <v>0</v>
      </c>
      <c r="M182" s="94" t="str">
        <f>IFERROR(Таблица611[[#This Row],[Общее кол-во шт]]*Таблица611[[#This Row],[Оптовая цена USD            за 1шт]],"")</f>
        <v/>
      </c>
      <c r="N182" s="148"/>
    </row>
    <row r="183" spans="1:14" s="87" customFormat="1" ht="24" customHeight="1">
      <c r="A183" s="31" t="s">
        <v>10084</v>
      </c>
      <c r="B183" s="32">
        <v>8806334372798</v>
      </c>
      <c r="C183" s="33" t="s">
        <v>10085</v>
      </c>
      <c r="D183" s="34" t="s">
        <v>10086</v>
      </c>
      <c r="E183" s="89">
        <v>8300</v>
      </c>
      <c r="F183" s="90">
        <v>0.51</v>
      </c>
      <c r="G183" s="91">
        <v>12</v>
      </c>
      <c r="H183" s="89">
        <f>Таблица611[[#This Row],[Розничная цена KRW]]*Таблица611[[#This Row],[Коэфициент стоимости]]</f>
        <v>4233</v>
      </c>
      <c r="I183" s="92" t="str">
        <f>IF($H$1="","Введите курс",Таблица611[[#This Row],[Оптовая цена KRW                   за 1шт]]/$H$1)</f>
        <v>Введите курс</v>
      </c>
      <c r="J183" s="284"/>
      <c r="K183" s="93">
        <f>Таблица611[[#This Row],[Заказ коробок ]]*Таблица611[[#This Row],[Кол-во шт в коробке]]</f>
        <v>0</v>
      </c>
      <c r="L183" s="89">
        <f>Таблица611[[#This Row],[Общее кол-во шт]]*Таблица611[[#This Row],[Оптовая цена KRW                   за 1шт]]</f>
        <v>0</v>
      </c>
      <c r="M183" s="94" t="str">
        <f>IFERROR(Таблица611[[#This Row],[Общее кол-во шт]]*Таблица611[[#This Row],[Оптовая цена USD            за 1шт]],"")</f>
        <v/>
      </c>
      <c r="N183" s="148"/>
    </row>
    <row r="184" spans="1:14" s="87" customFormat="1" ht="24" customHeight="1">
      <c r="A184" s="31" t="s">
        <v>10087</v>
      </c>
      <c r="B184" s="32">
        <v>8806334383084</v>
      </c>
      <c r="C184" s="33" t="s">
        <v>10088</v>
      </c>
      <c r="D184" s="34" t="s">
        <v>10089</v>
      </c>
      <c r="E184" s="89">
        <v>8300</v>
      </c>
      <c r="F184" s="90">
        <v>0.51</v>
      </c>
      <c r="G184" s="91">
        <v>12</v>
      </c>
      <c r="H184" s="89">
        <f>Таблица611[[#This Row],[Розничная цена KRW]]*Таблица611[[#This Row],[Коэфициент стоимости]]</f>
        <v>4233</v>
      </c>
      <c r="I184" s="92" t="str">
        <f>IF($H$1="","Введите курс",Таблица611[[#This Row],[Оптовая цена KRW                   за 1шт]]/$H$1)</f>
        <v>Введите курс</v>
      </c>
      <c r="J184" s="284"/>
      <c r="K184" s="93">
        <f>Таблица611[[#This Row],[Заказ коробок ]]*Таблица611[[#This Row],[Кол-во шт в коробке]]</f>
        <v>0</v>
      </c>
      <c r="L184" s="89">
        <f>Таблица611[[#This Row],[Общее кол-во шт]]*Таблица611[[#This Row],[Оптовая цена KRW                   за 1шт]]</f>
        <v>0</v>
      </c>
      <c r="M184" s="94" t="str">
        <f>IFERROR(Таблица611[[#This Row],[Общее кол-во шт]]*Таблица611[[#This Row],[Оптовая цена USD            за 1шт]],"")</f>
        <v/>
      </c>
      <c r="N184" s="148"/>
    </row>
    <row r="185" spans="1:14" s="87" customFormat="1" ht="24" customHeight="1">
      <c r="A185" s="31" t="s">
        <v>10090</v>
      </c>
      <c r="B185" s="32">
        <v>8806334383091</v>
      </c>
      <c r="C185" s="33" t="s">
        <v>10091</v>
      </c>
      <c r="D185" s="34" t="s">
        <v>10092</v>
      </c>
      <c r="E185" s="89">
        <v>8300</v>
      </c>
      <c r="F185" s="90">
        <v>0.51</v>
      </c>
      <c r="G185" s="91">
        <v>12</v>
      </c>
      <c r="H185" s="89">
        <f>Таблица611[[#This Row],[Розничная цена KRW]]*Таблица611[[#This Row],[Коэфициент стоимости]]</f>
        <v>4233</v>
      </c>
      <c r="I185" s="92" t="str">
        <f>IF($H$1="","Введите курс",Таблица611[[#This Row],[Оптовая цена KRW                   за 1шт]]/$H$1)</f>
        <v>Введите курс</v>
      </c>
      <c r="J185" s="284"/>
      <c r="K185" s="93">
        <f>Таблица611[[#This Row],[Заказ коробок ]]*Таблица611[[#This Row],[Кол-во шт в коробке]]</f>
        <v>0</v>
      </c>
      <c r="L185" s="89">
        <f>Таблица611[[#This Row],[Общее кол-во шт]]*Таблица611[[#This Row],[Оптовая цена KRW                   за 1шт]]</f>
        <v>0</v>
      </c>
      <c r="M185" s="94" t="str">
        <f>IFERROR(Таблица611[[#This Row],[Общее кол-во шт]]*Таблица611[[#This Row],[Оптовая цена USD            за 1шт]],"")</f>
        <v/>
      </c>
      <c r="N185" s="148"/>
    </row>
    <row r="186" spans="1:14" s="87" customFormat="1" ht="24" customHeight="1">
      <c r="A186" s="31" t="s">
        <v>10093</v>
      </c>
      <c r="B186" s="32">
        <v>8806334365448</v>
      </c>
      <c r="C186" s="33" t="s">
        <v>10094</v>
      </c>
      <c r="D186" s="34" t="s">
        <v>10095</v>
      </c>
      <c r="E186" s="89"/>
      <c r="F186" s="90">
        <v>0.51</v>
      </c>
      <c r="G186" s="91"/>
      <c r="H186" s="89">
        <f>Таблица611[[#This Row],[Розничная цена KRW]]*Таблица611[[#This Row],[Коэфициент стоимости]]</f>
        <v>0</v>
      </c>
      <c r="I186" s="92" t="str">
        <f>IF($H$1="","Введите курс",Таблица611[[#This Row],[Оптовая цена KRW                   за 1шт]]/$H$1)</f>
        <v>Введите курс</v>
      </c>
      <c r="J186" s="284"/>
      <c r="K186" s="93">
        <f>Таблица611[[#This Row],[Заказ коробок ]]*Таблица611[[#This Row],[Кол-во шт в коробке]]</f>
        <v>0</v>
      </c>
      <c r="L186" s="89">
        <f>Таблица611[[#This Row],[Общее кол-во шт]]*Таблица611[[#This Row],[Оптовая цена KRW                   за 1шт]]</f>
        <v>0</v>
      </c>
      <c r="M186" s="94" t="str">
        <f>IFERROR(Таблица611[[#This Row],[Общее кол-во шт]]*Таблица611[[#This Row],[Оптовая цена USD            за 1шт]],"")</f>
        <v/>
      </c>
      <c r="N186" s="148"/>
    </row>
    <row r="187" spans="1:14" s="87" customFormat="1" ht="24" customHeight="1">
      <c r="A187" s="31" t="s">
        <v>10096</v>
      </c>
      <c r="B187" s="32">
        <v>8806334365455</v>
      </c>
      <c r="C187" s="33" t="s">
        <v>10097</v>
      </c>
      <c r="D187" s="34" t="s">
        <v>10098</v>
      </c>
      <c r="E187" s="89"/>
      <c r="F187" s="90">
        <v>0.51</v>
      </c>
      <c r="G187" s="91"/>
      <c r="H187" s="89">
        <f>Таблица611[[#This Row],[Розничная цена KRW]]*Таблица611[[#This Row],[Коэфициент стоимости]]</f>
        <v>0</v>
      </c>
      <c r="I187" s="92" t="str">
        <f>IF($H$1="","Введите курс",Таблица611[[#This Row],[Оптовая цена KRW                   за 1шт]]/$H$1)</f>
        <v>Введите курс</v>
      </c>
      <c r="J187" s="284"/>
      <c r="K187" s="93">
        <f>Таблица611[[#This Row],[Заказ коробок ]]*Таблица611[[#This Row],[Кол-во шт в коробке]]</f>
        <v>0</v>
      </c>
      <c r="L187" s="89">
        <f>Таблица611[[#This Row],[Общее кол-во шт]]*Таблица611[[#This Row],[Оптовая цена KRW                   за 1шт]]</f>
        <v>0</v>
      </c>
      <c r="M187" s="94" t="str">
        <f>IFERROR(Таблица611[[#This Row],[Общее кол-во шт]]*Таблица611[[#This Row],[Оптовая цена USD            за 1шт]],"")</f>
        <v/>
      </c>
      <c r="N187" s="148"/>
    </row>
    <row r="188" spans="1:14" s="87" customFormat="1" ht="24" customHeight="1">
      <c r="A188" s="31" t="s">
        <v>10099</v>
      </c>
      <c r="B188" s="32">
        <v>8806334365462</v>
      </c>
      <c r="C188" s="33" t="s">
        <v>10100</v>
      </c>
      <c r="D188" s="34" t="s">
        <v>10101</v>
      </c>
      <c r="E188" s="89">
        <v>12900</v>
      </c>
      <c r="F188" s="90">
        <v>0.51</v>
      </c>
      <c r="G188" s="91">
        <v>10</v>
      </c>
      <c r="H188" s="89">
        <f>Таблица611[[#This Row],[Розничная цена KRW]]*Таблица611[[#This Row],[Коэфициент стоимости]]</f>
        <v>6579</v>
      </c>
      <c r="I188" s="92" t="str">
        <f>IF($H$1="","Введите курс",Таблица611[[#This Row],[Оптовая цена KRW                   за 1шт]]/$H$1)</f>
        <v>Введите курс</v>
      </c>
      <c r="J188" s="284"/>
      <c r="K188" s="93">
        <f>Таблица611[[#This Row],[Заказ коробок ]]*Таблица611[[#This Row],[Кол-во шт в коробке]]</f>
        <v>0</v>
      </c>
      <c r="L188" s="89">
        <f>Таблица611[[#This Row],[Общее кол-во шт]]*Таблица611[[#This Row],[Оптовая цена KRW                   за 1шт]]</f>
        <v>0</v>
      </c>
      <c r="M188" s="94" t="str">
        <f>IFERROR(Таблица611[[#This Row],[Общее кол-во шт]]*Таблица611[[#This Row],[Оптовая цена USD            за 1шт]],"")</f>
        <v/>
      </c>
      <c r="N188" s="148"/>
    </row>
    <row r="189" spans="1:14" s="87" customFormat="1" ht="24" customHeight="1">
      <c r="A189" s="31" t="s">
        <v>10102</v>
      </c>
      <c r="B189" s="32">
        <v>8806334366742</v>
      </c>
      <c r="C189" s="33" t="s">
        <v>10103</v>
      </c>
      <c r="D189" s="34" t="s">
        <v>10104</v>
      </c>
      <c r="E189" s="89">
        <v>12900</v>
      </c>
      <c r="F189" s="90">
        <v>0.51</v>
      </c>
      <c r="G189" s="91">
        <v>10</v>
      </c>
      <c r="H189" s="89">
        <f>Таблица611[[#This Row],[Розничная цена KRW]]*Таблица611[[#This Row],[Коэфициент стоимости]]</f>
        <v>6579</v>
      </c>
      <c r="I189" s="92" t="str">
        <f>IF($H$1="","Введите курс",Таблица611[[#This Row],[Оптовая цена KRW                   за 1шт]]/$H$1)</f>
        <v>Введите курс</v>
      </c>
      <c r="J189" s="284"/>
      <c r="K189" s="93">
        <f>Таблица611[[#This Row],[Заказ коробок ]]*Таблица611[[#This Row],[Кол-во шт в коробке]]</f>
        <v>0</v>
      </c>
      <c r="L189" s="89">
        <f>Таблица611[[#This Row],[Общее кол-во шт]]*Таблица611[[#This Row],[Оптовая цена KRW                   за 1шт]]</f>
        <v>0</v>
      </c>
      <c r="M189" s="94" t="str">
        <f>IFERROR(Таблица611[[#This Row],[Общее кол-во шт]]*Таблица611[[#This Row],[Оптовая цена USD            за 1шт]],"")</f>
        <v/>
      </c>
      <c r="N189" s="148"/>
    </row>
    <row r="190" spans="1:14" s="87" customFormat="1" ht="24" customHeight="1">
      <c r="A190" s="31" t="s">
        <v>10105</v>
      </c>
      <c r="B190" s="32">
        <v>8806334366841</v>
      </c>
      <c r="C190" s="33" t="s">
        <v>10106</v>
      </c>
      <c r="D190" s="34" t="s">
        <v>10107</v>
      </c>
      <c r="E190" s="89">
        <v>12900</v>
      </c>
      <c r="F190" s="90">
        <v>0.51</v>
      </c>
      <c r="G190" s="91">
        <v>10</v>
      </c>
      <c r="H190" s="89">
        <f>Таблица611[[#This Row],[Розничная цена KRW]]*Таблица611[[#This Row],[Коэфициент стоимости]]</f>
        <v>6579</v>
      </c>
      <c r="I190" s="92" t="str">
        <f>IF($H$1="","Введите курс",Таблица611[[#This Row],[Оптовая цена KRW                   за 1шт]]/$H$1)</f>
        <v>Введите курс</v>
      </c>
      <c r="J190" s="284"/>
      <c r="K190" s="93">
        <f>Таблица611[[#This Row],[Заказ коробок ]]*Таблица611[[#This Row],[Кол-во шт в коробке]]</f>
        <v>0</v>
      </c>
      <c r="L190" s="89">
        <f>Таблица611[[#This Row],[Общее кол-во шт]]*Таблица611[[#This Row],[Оптовая цена KRW                   за 1шт]]</f>
        <v>0</v>
      </c>
      <c r="M190" s="94" t="str">
        <f>IFERROR(Таблица611[[#This Row],[Общее кол-во шт]]*Таблица611[[#This Row],[Оптовая цена USD            за 1шт]],"")</f>
        <v/>
      </c>
      <c r="N190" s="148"/>
    </row>
    <row r="191" spans="1:14" s="87" customFormat="1" ht="24" customHeight="1">
      <c r="A191" s="31" t="s">
        <v>10108</v>
      </c>
      <c r="B191" s="32">
        <v>8806334355111</v>
      </c>
      <c r="C191" s="33" t="s">
        <v>10109</v>
      </c>
      <c r="D191" s="34" t="s">
        <v>10110</v>
      </c>
      <c r="E191" s="89">
        <v>5800</v>
      </c>
      <c r="F191" s="90">
        <v>0.51</v>
      </c>
      <c r="G191" s="91">
        <v>12</v>
      </c>
      <c r="H191" s="89">
        <f>Таблица611[[#This Row],[Розничная цена KRW]]*Таблица611[[#This Row],[Коэфициент стоимости]]</f>
        <v>2958</v>
      </c>
      <c r="I191" s="92" t="str">
        <f>IF($H$1="","Введите курс",Таблица611[[#This Row],[Оптовая цена KRW                   за 1шт]]/$H$1)</f>
        <v>Введите курс</v>
      </c>
      <c r="J191" s="284"/>
      <c r="K191" s="93">
        <f>Таблица611[[#This Row],[Заказ коробок ]]*Таблица611[[#This Row],[Кол-во шт в коробке]]</f>
        <v>0</v>
      </c>
      <c r="L191" s="89">
        <f>Таблица611[[#This Row],[Общее кол-во шт]]*Таблица611[[#This Row],[Оптовая цена KRW                   за 1шт]]</f>
        <v>0</v>
      </c>
      <c r="M191" s="94" t="str">
        <f>IFERROR(Таблица611[[#This Row],[Общее кол-во шт]]*Таблица611[[#This Row],[Оптовая цена USD            за 1шт]],"")</f>
        <v/>
      </c>
      <c r="N191" s="148"/>
    </row>
    <row r="192" spans="1:14" s="87" customFormat="1" ht="24" customHeight="1">
      <c r="A192" s="31" t="s">
        <v>10111</v>
      </c>
      <c r="B192" s="32">
        <v>8806334375881</v>
      </c>
      <c r="C192" s="33" t="s">
        <v>10112</v>
      </c>
      <c r="D192" s="34" t="s">
        <v>10113</v>
      </c>
      <c r="E192" s="89">
        <v>3900</v>
      </c>
      <c r="F192" s="90">
        <v>0.51</v>
      </c>
      <c r="G192" s="91">
        <v>12</v>
      </c>
      <c r="H192" s="89">
        <f>Таблица611[[#This Row],[Розничная цена KRW]]*Таблица611[[#This Row],[Коэфициент стоимости]]</f>
        <v>1989</v>
      </c>
      <c r="I192" s="92" t="str">
        <f>IF($H$1="","Введите курс",Таблица611[[#This Row],[Оптовая цена KRW                   за 1шт]]/$H$1)</f>
        <v>Введите курс</v>
      </c>
      <c r="J192" s="284"/>
      <c r="K192" s="93">
        <f>Таблица611[[#This Row],[Заказ коробок ]]*Таблица611[[#This Row],[Кол-во шт в коробке]]</f>
        <v>0</v>
      </c>
      <c r="L192" s="89">
        <f>Таблица611[[#This Row],[Общее кол-во шт]]*Таблица611[[#This Row],[Оптовая цена KRW                   за 1шт]]</f>
        <v>0</v>
      </c>
      <c r="M192" s="94" t="str">
        <f>IFERROR(Таблица611[[#This Row],[Общее кол-во шт]]*Таблица611[[#This Row],[Оптовая цена USD            за 1шт]],"")</f>
        <v/>
      </c>
      <c r="N192" s="148"/>
    </row>
    <row r="193" spans="1:14" s="87" customFormat="1" ht="24" customHeight="1">
      <c r="A193" s="31" t="s">
        <v>10114</v>
      </c>
      <c r="B193" s="32">
        <v>8806334344184</v>
      </c>
      <c r="C193" s="33" t="s">
        <v>10115</v>
      </c>
      <c r="D193" s="34" t="s">
        <v>10116</v>
      </c>
      <c r="E193" s="89">
        <v>2500</v>
      </c>
      <c r="F193" s="90">
        <v>0.51</v>
      </c>
      <c r="G193" s="91">
        <v>20</v>
      </c>
      <c r="H193" s="89">
        <f>Таблица611[[#This Row],[Розничная цена KRW]]*Таблица611[[#This Row],[Коэфициент стоимости]]</f>
        <v>1275</v>
      </c>
      <c r="I193" s="92" t="str">
        <f>IF($H$1="","Введите курс",Таблица611[[#This Row],[Оптовая цена KRW                   за 1шт]]/$H$1)</f>
        <v>Введите курс</v>
      </c>
      <c r="J193" s="284"/>
      <c r="K193" s="93">
        <f>Таблица611[[#This Row],[Заказ коробок ]]*Таблица611[[#This Row],[Кол-во шт в коробке]]</f>
        <v>0</v>
      </c>
      <c r="L193" s="89">
        <f>Таблица611[[#This Row],[Общее кол-во шт]]*Таблица611[[#This Row],[Оптовая цена KRW                   за 1шт]]</f>
        <v>0</v>
      </c>
      <c r="M193" s="94" t="str">
        <f>IFERROR(Таблица611[[#This Row],[Общее кол-во шт]]*Таблица611[[#This Row],[Оптовая цена USD            за 1шт]],"")</f>
        <v/>
      </c>
      <c r="N193" s="148"/>
    </row>
    <row r="194" spans="1:14" s="87" customFormat="1" ht="24" customHeight="1">
      <c r="A194" s="31" t="s">
        <v>10117</v>
      </c>
      <c r="B194" s="32">
        <v>8806334335809</v>
      </c>
      <c r="C194" s="33" t="s">
        <v>10118</v>
      </c>
      <c r="D194" s="34" t="s">
        <v>10119</v>
      </c>
      <c r="E194" s="89">
        <v>8400</v>
      </c>
      <c r="F194" s="90">
        <v>0.51</v>
      </c>
      <c r="G194" s="91">
        <v>1</v>
      </c>
      <c r="H194" s="89">
        <f>Таблица611[[#This Row],[Розничная цена KRW]]*Таблица611[[#This Row],[Коэфициент стоимости]]</f>
        <v>4284</v>
      </c>
      <c r="I194" s="92" t="str">
        <f>IF($H$1="","Введите курс",Таблица611[[#This Row],[Оптовая цена KRW                   за 1шт]]/$H$1)</f>
        <v>Введите курс</v>
      </c>
      <c r="J194" s="284"/>
      <c r="K194" s="93">
        <f>Таблица611[[#This Row],[Заказ коробок ]]*Таблица611[[#This Row],[Кол-во шт в коробке]]</f>
        <v>0</v>
      </c>
      <c r="L194" s="89">
        <f>Таблица611[[#This Row],[Общее кол-во шт]]*Таблица611[[#This Row],[Оптовая цена KRW                   за 1шт]]</f>
        <v>0</v>
      </c>
      <c r="M194" s="94" t="str">
        <f>IFERROR(Таблица611[[#This Row],[Общее кол-во шт]]*Таблица611[[#This Row],[Оптовая цена USD            за 1шт]],"")</f>
        <v/>
      </c>
      <c r="N194" s="148" t="s">
        <v>10120</v>
      </c>
    </row>
    <row r="195" spans="1:14" s="87" customFormat="1" ht="24" customHeight="1">
      <c r="A195" s="31" t="s">
        <v>10121</v>
      </c>
      <c r="B195" s="32">
        <v>8806334344191</v>
      </c>
      <c r="C195" s="33" t="s">
        <v>10122</v>
      </c>
      <c r="D195" s="34" t="s">
        <v>10123</v>
      </c>
      <c r="E195" s="89">
        <v>2500</v>
      </c>
      <c r="F195" s="90">
        <v>0.51</v>
      </c>
      <c r="G195" s="91">
        <v>20</v>
      </c>
      <c r="H195" s="89">
        <f>Таблица611[[#This Row],[Розничная цена KRW]]*Таблица611[[#This Row],[Коэфициент стоимости]]</f>
        <v>1275</v>
      </c>
      <c r="I195" s="92" t="str">
        <f>IF($H$1="","Введите курс",Таблица611[[#This Row],[Оптовая цена KRW                   за 1шт]]/$H$1)</f>
        <v>Введите курс</v>
      </c>
      <c r="J195" s="284"/>
      <c r="K195" s="93">
        <f>Таблица611[[#This Row],[Заказ коробок ]]*Таблица611[[#This Row],[Кол-во шт в коробке]]</f>
        <v>0</v>
      </c>
      <c r="L195" s="89">
        <f>Таблица611[[#This Row],[Общее кол-во шт]]*Таблица611[[#This Row],[Оптовая цена KRW                   за 1шт]]</f>
        <v>0</v>
      </c>
      <c r="M195" s="94" t="str">
        <f>IFERROR(Таблица611[[#This Row],[Общее кол-во шт]]*Таблица611[[#This Row],[Оптовая цена USD            за 1шт]],"")</f>
        <v/>
      </c>
      <c r="N195" s="148"/>
    </row>
    <row r="196" spans="1:14" s="87" customFormat="1" ht="24" customHeight="1">
      <c r="A196" s="31" t="s">
        <v>10124</v>
      </c>
      <c r="B196" s="32">
        <v>8806334359911</v>
      </c>
      <c r="C196" s="33" t="s">
        <v>10125</v>
      </c>
      <c r="D196" s="34" t="s">
        <v>10126</v>
      </c>
      <c r="E196" s="89"/>
      <c r="F196" s="90">
        <v>0.51</v>
      </c>
      <c r="G196" s="91"/>
      <c r="H196" s="89">
        <f>Таблица611[[#This Row],[Розничная цена KRW]]*Таблица611[[#This Row],[Коэфициент стоимости]]</f>
        <v>0</v>
      </c>
      <c r="I196" s="92" t="str">
        <f>IF($H$1="","Введите курс",Таблица611[[#This Row],[Оптовая цена KRW                   за 1шт]]/$H$1)</f>
        <v>Введите курс</v>
      </c>
      <c r="J196" s="284"/>
      <c r="K196" s="93">
        <f>Таблица611[[#This Row],[Заказ коробок ]]*Таблица611[[#This Row],[Кол-во шт в коробке]]</f>
        <v>0</v>
      </c>
      <c r="L196" s="89">
        <f>Таблица611[[#This Row],[Общее кол-во шт]]*Таблица611[[#This Row],[Оптовая цена KRW                   за 1шт]]</f>
        <v>0</v>
      </c>
      <c r="M196" s="94" t="str">
        <f>IFERROR(Таблица611[[#This Row],[Общее кол-во шт]]*Таблица611[[#This Row],[Оптовая цена USD            за 1шт]],"")</f>
        <v/>
      </c>
      <c r="N196" s="148"/>
    </row>
    <row r="197" spans="1:14" s="87" customFormat="1" ht="24" customHeight="1">
      <c r="A197" s="31" t="s">
        <v>10127</v>
      </c>
      <c r="B197" s="32">
        <v>8806334359935</v>
      </c>
      <c r="C197" s="33" t="s">
        <v>10128</v>
      </c>
      <c r="D197" s="34" t="s">
        <v>10129</v>
      </c>
      <c r="E197" s="89"/>
      <c r="F197" s="90">
        <v>0.51</v>
      </c>
      <c r="G197" s="91"/>
      <c r="H197" s="89">
        <f>Таблица611[[#This Row],[Розничная цена KRW]]*Таблица611[[#This Row],[Коэфициент стоимости]]</f>
        <v>0</v>
      </c>
      <c r="I197" s="92" t="str">
        <f>IF($H$1="","Введите курс",Таблица611[[#This Row],[Оптовая цена KRW                   за 1шт]]/$H$1)</f>
        <v>Введите курс</v>
      </c>
      <c r="J197" s="284"/>
      <c r="K197" s="93">
        <f>Таблица611[[#This Row],[Заказ коробок ]]*Таблица611[[#This Row],[Кол-во шт в коробке]]</f>
        <v>0</v>
      </c>
      <c r="L197" s="89">
        <f>Таблица611[[#This Row],[Общее кол-во шт]]*Таблица611[[#This Row],[Оптовая цена KRW                   за 1шт]]</f>
        <v>0</v>
      </c>
      <c r="M197" s="94" t="str">
        <f>IFERROR(Таблица611[[#This Row],[Общее кол-во шт]]*Таблица611[[#This Row],[Оптовая цена USD            за 1шт]],"")</f>
        <v/>
      </c>
      <c r="N197" s="148"/>
    </row>
    <row r="198" spans="1:14" s="87" customFormat="1" ht="24" customHeight="1">
      <c r="A198" s="31" t="s">
        <v>10130</v>
      </c>
      <c r="B198" s="32">
        <v>8806334359928</v>
      </c>
      <c r="C198" s="33" t="s">
        <v>10131</v>
      </c>
      <c r="D198" s="34" t="s">
        <v>10132</v>
      </c>
      <c r="E198" s="89"/>
      <c r="F198" s="90">
        <v>0.51</v>
      </c>
      <c r="G198" s="91"/>
      <c r="H198" s="89">
        <f>Таблица611[[#This Row],[Розничная цена KRW]]*Таблица611[[#This Row],[Коэфициент стоимости]]</f>
        <v>0</v>
      </c>
      <c r="I198" s="92" t="str">
        <f>IF($H$1="","Введите курс",Таблица611[[#This Row],[Оптовая цена KRW                   за 1шт]]/$H$1)</f>
        <v>Введите курс</v>
      </c>
      <c r="J198" s="284"/>
      <c r="K198" s="93">
        <f>Таблица611[[#This Row],[Заказ коробок ]]*Таблица611[[#This Row],[Кол-во шт в коробке]]</f>
        <v>0</v>
      </c>
      <c r="L198" s="89">
        <f>Таблица611[[#This Row],[Общее кол-во шт]]*Таблица611[[#This Row],[Оптовая цена KRW                   за 1шт]]</f>
        <v>0</v>
      </c>
      <c r="M198" s="94" t="str">
        <f>IFERROR(Таблица611[[#This Row],[Общее кол-во шт]]*Таблица611[[#This Row],[Оптовая цена USD            за 1шт]],"")</f>
        <v/>
      </c>
      <c r="N198" s="148"/>
    </row>
    <row r="199" spans="1:14" s="87" customFormat="1" ht="24" customHeight="1">
      <c r="A199" s="31" t="s">
        <v>10133</v>
      </c>
      <c r="B199" s="32">
        <v>8806334359904</v>
      </c>
      <c r="C199" s="33" t="s">
        <v>10134</v>
      </c>
      <c r="D199" s="34" t="s">
        <v>10135</v>
      </c>
      <c r="E199" s="89"/>
      <c r="F199" s="90">
        <v>0.51</v>
      </c>
      <c r="G199" s="91"/>
      <c r="H199" s="89">
        <f>Таблица611[[#This Row],[Розничная цена KRW]]*Таблица611[[#This Row],[Коэфициент стоимости]]</f>
        <v>0</v>
      </c>
      <c r="I199" s="92" t="str">
        <f>IF($H$1="","Введите курс",Таблица611[[#This Row],[Оптовая цена KRW                   за 1шт]]/$H$1)</f>
        <v>Введите курс</v>
      </c>
      <c r="J199" s="284"/>
      <c r="K199" s="93">
        <f>Таблица611[[#This Row],[Заказ коробок ]]*Таблица611[[#This Row],[Кол-во шт в коробке]]</f>
        <v>0</v>
      </c>
      <c r="L199" s="89">
        <f>Таблица611[[#This Row],[Общее кол-во шт]]*Таблица611[[#This Row],[Оптовая цена KRW                   за 1шт]]</f>
        <v>0</v>
      </c>
      <c r="M199" s="94" t="str">
        <f>IFERROR(Таблица611[[#This Row],[Общее кол-во шт]]*Таблица611[[#This Row],[Оптовая цена USD            за 1шт]],"")</f>
        <v/>
      </c>
      <c r="N199" s="148"/>
    </row>
    <row r="200" spans="1:14" s="87" customFormat="1" ht="24" customHeight="1">
      <c r="A200" s="31" t="s">
        <v>10136</v>
      </c>
      <c r="B200" s="32">
        <v>8806334381219</v>
      </c>
      <c r="C200" s="33" t="s">
        <v>10137</v>
      </c>
      <c r="D200" s="34" t="s">
        <v>10138</v>
      </c>
      <c r="E200" s="89">
        <v>12000</v>
      </c>
      <c r="F200" s="90">
        <v>0.51</v>
      </c>
      <c r="G200" s="91">
        <v>10</v>
      </c>
      <c r="H200" s="89">
        <f>Таблица611[[#This Row],[Розничная цена KRW]]*Таблица611[[#This Row],[Коэфициент стоимости]]</f>
        <v>6120</v>
      </c>
      <c r="I200" s="92" t="str">
        <f>IF($H$1="","Введите курс",Таблица611[[#This Row],[Оптовая цена KRW                   за 1шт]]/$H$1)</f>
        <v>Введите курс</v>
      </c>
      <c r="J200" s="284"/>
      <c r="K200" s="93">
        <f>Таблица611[[#This Row],[Заказ коробок ]]*Таблица611[[#This Row],[Кол-во шт в коробке]]</f>
        <v>0</v>
      </c>
      <c r="L200" s="89">
        <f>Таблица611[[#This Row],[Общее кол-во шт]]*Таблица611[[#This Row],[Оптовая цена KRW                   за 1шт]]</f>
        <v>0</v>
      </c>
      <c r="M200" s="94" t="str">
        <f>IFERROR(Таблица611[[#This Row],[Общее кол-во шт]]*Таблица611[[#This Row],[Оптовая цена USD            за 1шт]],"")</f>
        <v/>
      </c>
      <c r="N200" s="148"/>
    </row>
    <row r="201" spans="1:14" s="87" customFormat="1" ht="24" customHeight="1">
      <c r="A201" s="31" t="s">
        <v>10139</v>
      </c>
      <c r="B201" s="32">
        <v>8806334381226</v>
      </c>
      <c r="C201" s="33" t="s">
        <v>10140</v>
      </c>
      <c r="D201" s="34" t="s">
        <v>10141</v>
      </c>
      <c r="E201" s="89">
        <v>12000</v>
      </c>
      <c r="F201" s="90">
        <v>0.51</v>
      </c>
      <c r="G201" s="91">
        <v>10</v>
      </c>
      <c r="H201" s="89">
        <f>Таблица611[[#This Row],[Розничная цена KRW]]*Таблица611[[#This Row],[Коэфициент стоимости]]</f>
        <v>6120</v>
      </c>
      <c r="I201" s="92" t="str">
        <f>IF($H$1="","Введите курс",Таблица611[[#This Row],[Оптовая цена KRW                   за 1шт]]/$H$1)</f>
        <v>Введите курс</v>
      </c>
      <c r="J201" s="284"/>
      <c r="K201" s="93">
        <f>Таблица611[[#This Row],[Заказ коробок ]]*Таблица611[[#This Row],[Кол-во шт в коробке]]</f>
        <v>0</v>
      </c>
      <c r="L201" s="89">
        <f>Таблица611[[#This Row],[Общее кол-во шт]]*Таблица611[[#This Row],[Оптовая цена KRW                   за 1шт]]</f>
        <v>0</v>
      </c>
      <c r="M201" s="94" t="str">
        <f>IFERROR(Таблица611[[#This Row],[Общее кол-во шт]]*Таблица611[[#This Row],[Оптовая цена USD            за 1шт]],"")</f>
        <v/>
      </c>
      <c r="N201" s="148"/>
    </row>
    <row r="202" spans="1:14" s="87" customFormat="1" ht="24" customHeight="1">
      <c r="A202" s="31" t="s">
        <v>10142</v>
      </c>
      <c r="B202" s="32">
        <v>8806334381233</v>
      </c>
      <c r="C202" s="33" t="s">
        <v>10143</v>
      </c>
      <c r="D202" s="34" t="s">
        <v>10144</v>
      </c>
      <c r="E202" s="89">
        <v>12000</v>
      </c>
      <c r="F202" s="90">
        <v>0.51</v>
      </c>
      <c r="G202" s="91">
        <v>10</v>
      </c>
      <c r="H202" s="89">
        <f>Таблица611[[#This Row],[Розничная цена KRW]]*Таблица611[[#This Row],[Коэфициент стоимости]]</f>
        <v>6120</v>
      </c>
      <c r="I202" s="92" t="str">
        <f>IF($H$1="","Введите курс",Таблица611[[#This Row],[Оптовая цена KRW                   за 1шт]]/$H$1)</f>
        <v>Введите курс</v>
      </c>
      <c r="J202" s="284"/>
      <c r="K202" s="93">
        <f>Таблица611[[#This Row],[Заказ коробок ]]*Таблица611[[#This Row],[Кол-во шт в коробке]]</f>
        <v>0</v>
      </c>
      <c r="L202" s="89">
        <f>Таблица611[[#This Row],[Общее кол-во шт]]*Таблица611[[#This Row],[Оптовая цена KRW                   за 1шт]]</f>
        <v>0</v>
      </c>
      <c r="M202" s="94" t="str">
        <f>IFERROR(Таблица611[[#This Row],[Общее кол-во шт]]*Таблица611[[#This Row],[Оптовая цена USD            за 1шт]],"")</f>
        <v/>
      </c>
      <c r="N202" s="148"/>
    </row>
    <row r="203" spans="1:14" s="87" customFormat="1" ht="24" customHeight="1">
      <c r="A203" s="31" t="s">
        <v>10145</v>
      </c>
      <c r="B203" s="32">
        <v>8806334381240</v>
      </c>
      <c r="C203" s="33" t="s">
        <v>10146</v>
      </c>
      <c r="D203" s="34" t="s">
        <v>10147</v>
      </c>
      <c r="E203" s="89"/>
      <c r="F203" s="90">
        <v>0.51</v>
      </c>
      <c r="G203" s="91"/>
      <c r="H203" s="89">
        <f>Таблица611[[#This Row],[Розничная цена KRW]]*Таблица611[[#This Row],[Коэфициент стоимости]]</f>
        <v>0</v>
      </c>
      <c r="I203" s="92" t="str">
        <f>IF($H$1="","Введите курс",Таблица611[[#This Row],[Оптовая цена KRW                   за 1шт]]/$H$1)</f>
        <v>Введите курс</v>
      </c>
      <c r="J203" s="284"/>
      <c r="K203" s="93">
        <f>Таблица611[[#This Row],[Заказ коробок ]]*Таблица611[[#This Row],[Кол-во шт в коробке]]</f>
        <v>0</v>
      </c>
      <c r="L203" s="89">
        <f>Таблица611[[#This Row],[Общее кол-во шт]]*Таблица611[[#This Row],[Оптовая цена KRW                   за 1шт]]</f>
        <v>0</v>
      </c>
      <c r="M203" s="94" t="str">
        <f>IFERROR(Таблица611[[#This Row],[Общее кол-во шт]]*Таблица611[[#This Row],[Оптовая цена USD            за 1шт]],"")</f>
        <v/>
      </c>
      <c r="N203" s="148"/>
    </row>
    <row r="204" spans="1:14" s="87" customFormat="1" ht="24" customHeight="1">
      <c r="A204" s="31" t="s">
        <v>10148</v>
      </c>
      <c r="B204" s="32">
        <v>8806334381257</v>
      </c>
      <c r="C204" s="33" t="s">
        <v>10149</v>
      </c>
      <c r="D204" s="34" t="s">
        <v>10150</v>
      </c>
      <c r="E204" s="89">
        <v>12000</v>
      </c>
      <c r="F204" s="90">
        <v>0.51</v>
      </c>
      <c r="G204" s="91">
        <v>10</v>
      </c>
      <c r="H204" s="89">
        <f>Таблица611[[#This Row],[Розничная цена KRW]]*Таблица611[[#This Row],[Коэфициент стоимости]]</f>
        <v>6120</v>
      </c>
      <c r="I204" s="92" t="str">
        <f>IF($H$1="","Введите курс",Таблица611[[#This Row],[Оптовая цена KRW                   за 1шт]]/$H$1)</f>
        <v>Введите курс</v>
      </c>
      <c r="J204" s="284"/>
      <c r="K204" s="93">
        <f>Таблица611[[#This Row],[Заказ коробок ]]*Таблица611[[#This Row],[Кол-во шт в коробке]]</f>
        <v>0</v>
      </c>
      <c r="L204" s="89">
        <f>Таблица611[[#This Row],[Общее кол-во шт]]*Таблица611[[#This Row],[Оптовая цена KRW                   за 1шт]]</f>
        <v>0</v>
      </c>
      <c r="M204" s="94" t="str">
        <f>IFERROR(Таблица611[[#This Row],[Общее кол-во шт]]*Таблица611[[#This Row],[Оптовая цена USD            за 1шт]],"")</f>
        <v/>
      </c>
      <c r="N204" s="148"/>
    </row>
    <row r="205" spans="1:14" s="87" customFormat="1" ht="24" customHeight="1">
      <c r="A205" s="31" t="s">
        <v>10151</v>
      </c>
      <c r="B205" s="32">
        <v>8806334381264</v>
      </c>
      <c r="C205" s="33" t="s">
        <v>10152</v>
      </c>
      <c r="D205" s="34" t="s">
        <v>10153</v>
      </c>
      <c r="E205" s="89">
        <v>12000</v>
      </c>
      <c r="F205" s="90">
        <v>0.51</v>
      </c>
      <c r="G205" s="91">
        <v>10</v>
      </c>
      <c r="H205" s="89">
        <f>Таблица611[[#This Row],[Розничная цена KRW]]*Таблица611[[#This Row],[Коэфициент стоимости]]</f>
        <v>6120</v>
      </c>
      <c r="I205" s="92" t="str">
        <f>IF($H$1="","Введите курс",Таблица611[[#This Row],[Оптовая цена KRW                   за 1шт]]/$H$1)</f>
        <v>Введите курс</v>
      </c>
      <c r="J205" s="284"/>
      <c r="K205" s="93">
        <f>Таблица611[[#This Row],[Заказ коробок ]]*Таблица611[[#This Row],[Кол-во шт в коробке]]</f>
        <v>0</v>
      </c>
      <c r="L205" s="89">
        <f>Таблица611[[#This Row],[Общее кол-во шт]]*Таблица611[[#This Row],[Оптовая цена KRW                   за 1шт]]</f>
        <v>0</v>
      </c>
      <c r="M205" s="94" t="str">
        <f>IFERROR(Таблица611[[#This Row],[Общее кол-во шт]]*Таблица611[[#This Row],[Оптовая цена USD            за 1шт]],"")</f>
        <v/>
      </c>
      <c r="N205" s="148"/>
    </row>
    <row r="206" spans="1:14" s="87" customFormat="1" ht="24" customHeight="1">
      <c r="A206" s="31" t="s">
        <v>10154</v>
      </c>
      <c r="B206" s="32">
        <v>8806334379490</v>
      </c>
      <c r="C206" s="33" t="s">
        <v>10155</v>
      </c>
      <c r="D206" s="34" t="s">
        <v>10156</v>
      </c>
      <c r="E206" s="89"/>
      <c r="F206" s="90">
        <v>0.51</v>
      </c>
      <c r="G206" s="91"/>
      <c r="H206" s="89">
        <f>Таблица611[[#This Row],[Розничная цена KRW]]*Таблица611[[#This Row],[Коэфициент стоимости]]</f>
        <v>0</v>
      </c>
      <c r="I206" s="92" t="str">
        <f>IF($H$1="","Введите курс",Таблица611[[#This Row],[Оптовая цена KRW                   за 1шт]]/$H$1)</f>
        <v>Введите курс</v>
      </c>
      <c r="J206" s="284"/>
      <c r="K206" s="93">
        <f>Таблица611[[#This Row],[Заказ коробок ]]*Таблица611[[#This Row],[Кол-во шт в коробке]]</f>
        <v>0</v>
      </c>
      <c r="L206" s="89">
        <f>Таблица611[[#This Row],[Общее кол-во шт]]*Таблица611[[#This Row],[Оптовая цена KRW                   за 1шт]]</f>
        <v>0</v>
      </c>
      <c r="M206" s="94" t="str">
        <f>IFERROR(Таблица611[[#This Row],[Общее кол-во шт]]*Таблица611[[#This Row],[Оптовая цена USD            за 1шт]],"")</f>
        <v/>
      </c>
      <c r="N206" s="148"/>
    </row>
    <row r="207" spans="1:14" s="87" customFormat="1" ht="24" customHeight="1">
      <c r="A207" s="31" t="s">
        <v>10157</v>
      </c>
      <c r="B207" s="32">
        <v>8806334337605</v>
      </c>
      <c r="C207" s="33" t="s">
        <v>10158</v>
      </c>
      <c r="D207" s="34" t="s">
        <v>10159</v>
      </c>
      <c r="E207" s="89">
        <v>23000</v>
      </c>
      <c r="F207" s="90">
        <v>0.51</v>
      </c>
      <c r="G207" s="91">
        <v>12</v>
      </c>
      <c r="H207" s="89">
        <f>Таблица611[[#This Row],[Розничная цена KRW]]*Таблица611[[#This Row],[Коэфициент стоимости]]</f>
        <v>11730</v>
      </c>
      <c r="I207" s="92" t="str">
        <f>IF($H$1="","Введите курс",Таблица611[[#This Row],[Оптовая цена KRW                   за 1шт]]/$H$1)</f>
        <v>Введите курс</v>
      </c>
      <c r="J207" s="284"/>
      <c r="K207" s="93">
        <f>Таблица611[[#This Row],[Заказ коробок ]]*Таблица611[[#This Row],[Кол-во шт в коробке]]</f>
        <v>0</v>
      </c>
      <c r="L207" s="89">
        <f>Таблица611[[#This Row],[Общее кол-во шт]]*Таблица611[[#This Row],[Оптовая цена KRW                   за 1шт]]</f>
        <v>0</v>
      </c>
      <c r="M207" s="94" t="str">
        <f>IFERROR(Таблица611[[#This Row],[Общее кол-во шт]]*Таблица611[[#This Row],[Оптовая цена USD            за 1шт]],"")</f>
        <v/>
      </c>
      <c r="N207" s="148"/>
    </row>
    <row r="208" spans="1:14" s="87" customFormat="1" ht="24" customHeight="1">
      <c r="A208" s="31" t="s">
        <v>10160</v>
      </c>
      <c r="B208" s="32">
        <v>8806334337582</v>
      </c>
      <c r="C208" s="33" t="s">
        <v>10161</v>
      </c>
      <c r="D208" s="34" t="s">
        <v>10162</v>
      </c>
      <c r="E208" s="89">
        <v>18000</v>
      </c>
      <c r="F208" s="90">
        <v>0.51</v>
      </c>
      <c r="G208" s="91">
        <v>6</v>
      </c>
      <c r="H208" s="89">
        <f>Таблица611[[#This Row],[Розничная цена KRW]]*Таблица611[[#This Row],[Коэфициент стоимости]]</f>
        <v>9180</v>
      </c>
      <c r="I208" s="92" t="str">
        <f>IF($H$1="","Введите курс",Таблица611[[#This Row],[Оптовая цена KRW                   за 1шт]]/$H$1)</f>
        <v>Введите курс</v>
      </c>
      <c r="J208" s="284"/>
      <c r="K208" s="93">
        <f>Таблица611[[#This Row],[Заказ коробок ]]*Таблица611[[#This Row],[Кол-во шт в коробке]]</f>
        <v>0</v>
      </c>
      <c r="L208" s="89">
        <f>Таблица611[[#This Row],[Общее кол-во шт]]*Таблица611[[#This Row],[Оптовая цена KRW                   за 1шт]]</f>
        <v>0</v>
      </c>
      <c r="M208" s="94" t="str">
        <f>IFERROR(Таблица611[[#This Row],[Общее кол-во шт]]*Таблица611[[#This Row],[Оптовая цена USD            за 1шт]],"")</f>
        <v/>
      </c>
      <c r="N208" s="148"/>
    </row>
    <row r="209" spans="1:14" s="87" customFormat="1" ht="24" customHeight="1">
      <c r="A209" s="31" t="s">
        <v>10163</v>
      </c>
      <c r="B209" s="32">
        <v>8806334337612</v>
      </c>
      <c r="C209" s="33" t="s">
        <v>10164</v>
      </c>
      <c r="D209" s="34" t="s">
        <v>10165</v>
      </c>
      <c r="E209" s="89">
        <v>23000</v>
      </c>
      <c r="F209" s="90">
        <v>0.51</v>
      </c>
      <c r="G209" s="91">
        <v>12</v>
      </c>
      <c r="H209" s="89">
        <f>Таблица611[[#This Row],[Розничная цена KRW]]*Таблица611[[#This Row],[Коэфициент стоимости]]</f>
        <v>11730</v>
      </c>
      <c r="I209" s="92" t="str">
        <f>IF($H$1="","Введите курс",Таблица611[[#This Row],[Оптовая цена KRW                   за 1шт]]/$H$1)</f>
        <v>Введите курс</v>
      </c>
      <c r="J209" s="284"/>
      <c r="K209" s="93">
        <f>Таблица611[[#This Row],[Заказ коробок ]]*Таблица611[[#This Row],[Кол-во шт в коробке]]</f>
        <v>0</v>
      </c>
      <c r="L209" s="89">
        <f>Таблица611[[#This Row],[Общее кол-во шт]]*Таблица611[[#This Row],[Оптовая цена KRW                   за 1шт]]</f>
        <v>0</v>
      </c>
      <c r="M209" s="94" t="str">
        <f>IFERROR(Таблица611[[#This Row],[Общее кол-во шт]]*Таблица611[[#This Row],[Оптовая цена USD            за 1шт]],"")</f>
        <v/>
      </c>
      <c r="N209" s="148"/>
    </row>
    <row r="210" spans="1:14" s="87" customFormat="1" ht="24" customHeight="1">
      <c r="A210" s="31" t="s">
        <v>10166</v>
      </c>
      <c r="B210" s="32">
        <v>8806334337599</v>
      </c>
      <c r="C210" s="33" t="s">
        <v>10167</v>
      </c>
      <c r="D210" s="34" t="s">
        <v>10168</v>
      </c>
      <c r="E210" s="89">
        <v>18000</v>
      </c>
      <c r="F210" s="90">
        <v>0.51</v>
      </c>
      <c r="G210" s="91">
        <v>6</v>
      </c>
      <c r="H210" s="89">
        <f>Таблица611[[#This Row],[Розничная цена KRW]]*Таблица611[[#This Row],[Коэфициент стоимости]]</f>
        <v>9180</v>
      </c>
      <c r="I210" s="92" t="str">
        <f>IF($H$1="","Введите курс",Таблица611[[#This Row],[Оптовая цена KRW                   за 1шт]]/$H$1)</f>
        <v>Введите курс</v>
      </c>
      <c r="J210" s="284"/>
      <c r="K210" s="93">
        <f>Таблица611[[#This Row],[Заказ коробок ]]*Таблица611[[#This Row],[Кол-во шт в коробке]]</f>
        <v>0</v>
      </c>
      <c r="L210" s="89">
        <f>Таблица611[[#This Row],[Общее кол-во шт]]*Таблица611[[#This Row],[Оптовая цена KRW                   за 1шт]]</f>
        <v>0</v>
      </c>
      <c r="M210" s="94" t="str">
        <f>IFERROR(Таблица611[[#This Row],[Общее кол-во шт]]*Таблица611[[#This Row],[Оптовая цена USD            за 1шт]],"")</f>
        <v/>
      </c>
      <c r="N210" s="148"/>
    </row>
    <row r="211" spans="1:14" s="87" customFormat="1" ht="24" customHeight="1">
      <c r="A211" s="31" t="s">
        <v>10169</v>
      </c>
      <c r="B211" s="32">
        <v>8806334337629</v>
      </c>
      <c r="C211" s="33" t="s">
        <v>10170</v>
      </c>
      <c r="D211" s="34" t="s">
        <v>10171</v>
      </c>
      <c r="E211" s="89">
        <v>25000</v>
      </c>
      <c r="F211" s="90">
        <v>0.51</v>
      </c>
      <c r="G211" s="91">
        <v>6</v>
      </c>
      <c r="H211" s="89">
        <f>Таблица611[[#This Row],[Розничная цена KRW]]*Таблица611[[#This Row],[Коэфициент стоимости]]</f>
        <v>12750</v>
      </c>
      <c r="I211" s="92" t="str">
        <f>IF($H$1="","Введите курс",Таблица611[[#This Row],[Оптовая цена KRW                   за 1шт]]/$H$1)</f>
        <v>Введите курс</v>
      </c>
      <c r="J211" s="284"/>
      <c r="K211" s="93">
        <f>Таблица611[[#This Row],[Заказ коробок ]]*Таблица611[[#This Row],[Кол-во шт в коробке]]</f>
        <v>0</v>
      </c>
      <c r="L211" s="89">
        <f>Таблица611[[#This Row],[Общее кол-во шт]]*Таблица611[[#This Row],[Оптовая цена KRW                   за 1шт]]</f>
        <v>0</v>
      </c>
      <c r="M211" s="94" t="str">
        <f>IFERROR(Таблица611[[#This Row],[Общее кол-во шт]]*Таблица611[[#This Row],[Оптовая цена USD            за 1шт]],"")</f>
        <v/>
      </c>
      <c r="N211" s="148"/>
    </row>
    <row r="212" spans="1:14" s="87" customFormat="1" ht="24" customHeight="1">
      <c r="A212" s="31" t="s">
        <v>10172</v>
      </c>
      <c r="B212" s="32">
        <v>8806334374570</v>
      </c>
      <c r="C212" s="33" t="s">
        <v>10173</v>
      </c>
      <c r="D212" s="34" t="s">
        <v>10174</v>
      </c>
      <c r="E212" s="89"/>
      <c r="F212" s="90">
        <v>0.51</v>
      </c>
      <c r="G212" s="91"/>
      <c r="H212" s="89">
        <f>Таблица611[[#This Row],[Розничная цена KRW]]*Таблица611[[#This Row],[Коэфициент стоимости]]</f>
        <v>0</v>
      </c>
      <c r="I212" s="92" t="str">
        <f>IF($H$1="","Введите курс",Таблица611[[#This Row],[Оптовая цена KRW                   за 1шт]]/$H$1)</f>
        <v>Введите курс</v>
      </c>
      <c r="J212" s="284"/>
      <c r="K212" s="93">
        <f>Таблица611[[#This Row],[Заказ коробок ]]*Таблица611[[#This Row],[Кол-во шт в коробке]]</f>
        <v>0</v>
      </c>
      <c r="L212" s="89">
        <f>Таблица611[[#This Row],[Общее кол-во шт]]*Таблица611[[#This Row],[Оптовая цена KRW                   за 1шт]]</f>
        <v>0</v>
      </c>
      <c r="M212" s="94" t="str">
        <f>IFERROR(Таблица611[[#This Row],[Общее кол-во шт]]*Таблица611[[#This Row],[Оптовая цена USD            за 1шт]],"")</f>
        <v/>
      </c>
      <c r="N212" s="148"/>
    </row>
    <row r="213" spans="1:14" s="87" customFormat="1" ht="24" customHeight="1">
      <c r="A213" s="31" t="s">
        <v>10175</v>
      </c>
      <c r="B213" s="32">
        <v>8806334374587</v>
      </c>
      <c r="C213" s="33" t="s">
        <v>10176</v>
      </c>
      <c r="D213" s="34" t="s">
        <v>10177</v>
      </c>
      <c r="E213" s="89"/>
      <c r="F213" s="90">
        <v>0.51</v>
      </c>
      <c r="G213" s="91"/>
      <c r="H213" s="89">
        <f>Таблица611[[#This Row],[Розничная цена KRW]]*Таблица611[[#This Row],[Коэфициент стоимости]]</f>
        <v>0</v>
      </c>
      <c r="I213" s="92" t="str">
        <f>IF($H$1="","Введите курс",Таблица611[[#This Row],[Оптовая цена KRW                   за 1шт]]/$H$1)</f>
        <v>Введите курс</v>
      </c>
      <c r="J213" s="284"/>
      <c r="K213" s="93">
        <f>Таблица611[[#This Row],[Заказ коробок ]]*Таблица611[[#This Row],[Кол-во шт в коробке]]</f>
        <v>0</v>
      </c>
      <c r="L213" s="89">
        <f>Таблица611[[#This Row],[Общее кол-во шт]]*Таблица611[[#This Row],[Оптовая цена KRW                   за 1шт]]</f>
        <v>0</v>
      </c>
      <c r="M213" s="94" t="str">
        <f>IFERROR(Таблица611[[#This Row],[Общее кол-во шт]]*Таблица611[[#This Row],[Оптовая цена USD            за 1шт]],"")</f>
        <v/>
      </c>
      <c r="N213" s="148"/>
    </row>
    <row r="214" spans="1:14" s="87" customFormat="1" ht="24" customHeight="1">
      <c r="A214" s="31" t="s">
        <v>10178</v>
      </c>
      <c r="B214" s="32">
        <v>8806334373139</v>
      </c>
      <c r="C214" s="33" t="s">
        <v>10179</v>
      </c>
      <c r="D214" s="34" t="s">
        <v>10180</v>
      </c>
      <c r="E214" s="89">
        <v>13900</v>
      </c>
      <c r="F214" s="90">
        <v>0.51</v>
      </c>
      <c r="G214" s="91">
        <v>5</v>
      </c>
      <c r="H214" s="89">
        <f>Таблица611[[#This Row],[Розничная цена KRW]]*Таблица611[[#This Row],[Коэфициент стоимости]]</f>
        <v>7089</v>
      </c>
      <c r="I214" s="92" t="str">
        <f>IF($H$1="","Введите курс",Таблица611[[#This Row],[Оптовая цена KRW                   за 1шт]]/$H$1)</f>
        <v>Введите курс</v>
      </c>
      <c r="J214" s="284"/>
      <c r="K214" s="93">
        <f>Таблица611[[#This Row],[Заказ коробок ]]*Таблица611[[#This Row],[Кол-во шт в коробке]]</f>
        <v>0</v>
      </c>
      <c r="L214" s="89">
        <f>Таблица611[[#This Row],[Общее кол-во шт]]*Таблица611[[#This Row],[Оптовая цена KRW                   за 1шт]]</f>
        <v>0</v>
      </c>
      <c r="M214" s="94" t="str">
        <f>IFERROR(Таблица611[[#This Row],[Общее кол-во шт]]*Таблица611[[#This Row],[Оптовая цена USD            за 1шт]],"")</f>
        <v/>
      </c>
      <c r="N214" s="148"/>
    </row>
    <row r="215" spans="1:14" s="87" customFormat="1" ht="24" customHeight="1">
      <c r="A215" s="31" t="s">
        <v>10181</v>
      </c>
      <c r="B215" s="32">
        <v>8806334373122</v>
      </c>
      <c r="C215" s="33" t="s">
        <v>10182</v>
      </c>
      <c r="D215" s="34" t="s">
        <v>10183</v>
      </c>
      <c r="E215" s="89"/>
      <c r="F215" s="90">
        <v>0.51</v>
      </c>
      <c r="G215" s="91"/>
      <c r="H215" s="89">
        <f>Таблица611[[#This Row],[Розничная цена KRW]]*Таблица611[[#This Row],[Коэфициент стоимости]]</f>
        <v>0</v>
      </c>
      <c r="I215" s="92" t="str">
        <f>IF($H$1="","Введите курс",Таблица611[[#This Row],[Оптовая цена KRW                   за 1шт]]/$H$1)</f>
        <v>Введите курс</v>
      </c>
      <c r="J215" s="284"/>
      <c r="K215" s="93">
        <f>Таблица611[[#This Row],[Заказ коробок ]]*Таблица611[[#This Row],[Кол-во шт в коробке]]</f>
        <v>0</v>
      </c>
      <c r="L215" s="89">
        <f>Таблица611[[#This Row],[Общее кол-во шт]]*Таблица611[[#This Row],[Оптовая цена KRW                   за 1шт]]</f>
        <v>0</v>
      </c>
      <c r="M215" s="94" t="str">
        <f>IFERROR(Таблица611[[#This Row],[Общее кол-во шт]]*Таблица611[[#This Row],[Оптовая цена USD            за 1шт]],"")</f>
        <v/>
      </c>
      <c r="N215" s="148"/>
    </row>
    <row r="216" spans="1:14" s="87" customFormat="1" ht="24" customHeight="1">
      <c r="A216" s="31" t="s">
        <v>10184</v>
      </c>
      <c r="B216" s="32">
        <v>8806334372231</v>
      </c>
      <c r="C216" s="33" t="s">
        <v>10185</v>
      </c>
      <c r="D216" s="34" t="s">
        <v>10186</v>
      </c>
      <c r="E216" s="89"/>
      <c r="F216" s="90">
        <v>0.51</v>
      </c>
      <c r="G216" s="91"/>
      <c r="H216" s="89">
        <f>Таблица611[[#This Row],[Розничная цена KRW]]*Таблица611[[#This Row],[Коэфициент стоимости]]</f>
        <v>0</v>
      </c>
      <c r="I216" s="92" t="str">
        <f>IF($H$1="","Введите курс",Таблица611[[#This Row],[Оптовая цена KRW                   за 1шт]]/$H$1)</f>
        <v>Введите курс</v>
      </c>
      <c r="J216" s="284"/>
      <c r="K216" s="93">
        <f>Таблица611[[#This Row],[Заказ коробок ]]*Таблица611[[#This Row],[Кол-во шт в коробке]]</f>
        <v>0</v>
      </c>
      <c r="L216" s="89">
        <f>Таблица611[[#This Row],[Общее кол-во шт]]*Таблица611[[#This Row],[Оптовая цена KRW                   за 1шт]]</f>
        <v>0</v>
      </c>
      <c r="M216" s="94" t="str">
        <f>IFERROR(Таблица611[[#This Row],[Общее кол-во шт]]*Таблица611[[#This Row],[Оптовая цена USD            за 1шт]],"")</f>
        <v/>
      </c>
      <c r="N216" s="148"/>
    </row>
    <row r="217" spans="1:14" s="87" customFormat="1" ht="24" customHeight="1">
      <c r="A217" s="31" t="s">
        <v>10187</v>
      </c>
      <c r="B217" s="32">
        <v>8806334383633</v>
      </c>
      <c r="C217" s="33" t="s">
        <v>10188</v>
      </c>
      <c r="D217" s="34" t="s">
        <v>10189</v>
      </c>
      <c r="E217" s="89"/>
      <c r="F217" s="90">
        <v>0.51</v>
      </c>
      <c r="G217" s="91"/>
      <c r="H217" s="89">
        <f>Таблица611[[#This Row],[Розничная цена KRW]]*Таблица611[[#This Row],[Коэфициент стоимости]]</f>
        <v>0</v>
      </c>
      <c r="I217" s="92" t="str">
        <f>IF($H$1="","Введите курс",Таблица611[[#This Row],[Оптовая цена KRW                   за 1шт]]/$H$1)</f>
        <v>Введите курс</v>
      </c>
      <c r="J217" s="284"/>
      <c r="K217" s="93">
        <f>Таблица611[[#This Row],[Заказ коробок ]]*Таблица611[[#This Row],[Кол-во шт в коробке]]</f>
        <v>0</v>
      </c>
      <c r="L217" s="89">
        <f>Таблица611[[#This Row],[Общее кол-во шт]]*Таблица611[[#This Row],[Оптовая цена KRW                   за 1шт]]</f>
        <v>0</v>
      </c>
      <c r="M217" s="94" t="str">
        <f>IFERROR(Таблица611[[#This Row],[Общее кол-во шт]]*Таблица611[[#This Row],[Оптовая цена USD            за 1шт]],"")</f>
        <v/>
      </c>
      <c r="N217" s="148"/>
    </row>
    <row r="218" spans="1:14" s="87" customFormat="1" ht="24" customHeight="1">
      <c r="A218" s="31" t="s">
        <v>10190</v>
      </c>
      <c r="B218" s="32">
        <v>8806334372279</v>
      </c>
      <c r="C218" s="33" t="s">
        <v>10191</v>
      </c>
      <c r="D218" s="34" t="s">
        <v>10192</v>
      </c>
      <c r="E218" s="89"/>
      <c r="F218" s="90">
        <v>0.51</v>
      </c>
      <c r="G218" s="91"/>
      <c r="H218" s="89">
        <f>Таблица611[[#This Row],[Розничная цена KRW]]*Таблица611[[#This Row],[Коэфициент стоимости]]</f>
        <v>0</v>
      </c>
      <c r="I218" s="92" t="str">
        <f>IF($H$1="","Введите курс",Таблица611[[#This Row],[Оптовая цена KRW                   за 1шт]]/$H$1)</f>
        <v>Введите курс</v>
      </c>
      <c r="J218" s="284"/>
      <c r="K218" s="93">
        <f>Таблица611[[#This Row],[Заказ коробок ]]*Таблица611[[#This Row],[Кол-во шт в коробке]]</f>
        <v>0</v>
      </c>
      <c r="L218" s="89">
        <f>Таблица611[[#This Row],[Общее кол-во шт]]*Таблица611[[#This Row],[Оптовая цена KRW                   за 1шт]]</f>
        <v>0</v>
      </c>
      <c r="M218" s="94" t="str">
        <f>IFERROR(Таблица611[[#This Row],[Общее кол-во шт]]*Таблица611[[#This Row],[Оптовая цена USD            за 1шт]],"")</f>
        <v/>
      </c>
      <c r="N218" s="148"/>
    </row>
    <row r="219" spans="1:14" s="87" customFormat="1" ht="24" customHeight="1">
      <c r="A219" s="31" t="s">
        <v>10193</v>
      </c>
      <c r="B219" s="32">
        <v>8806334372248</v>
      </c>
      <c r="C219" s="33" t="s">
        <v>10194</v>
      </c>
      <c r="D219" s="34" t="s">
        <v>10195</v>
      </c>
      <c r="E219" s="89">
        <v>6500</v>
      </c>
      <c r="F219" s="90">
        <v>0.51</v>
      </c>
      <c r="G219" s="91">
        <v>9</v>
      </c>
      <c r="H219" s="89">
        <f>Таблица611[[#This Row],[Розничная цена KRW]]*Таблица611[[#This Row],[Коэфициент стоимости]]</f>
        <v>3315</v>
      </c>
      <c r="I219" s="92" t="str">
        <f>IF($H$1="","Введите курс",Таблица611[[#This Row],[Оптовая цена KRW                   за 1шт]]/$H$1)</f>
        <v>Введите курс</v>
      </c>
      <c r="J219" s="284"/>
      <c r="K219" s="93">
        <f>Таблица611[[#This Row],[Заказ коробок ]]*Таблица611[[#This Row],[Кол-во шт в коробке]]</f>
        <v>0</v>
      </c>
      <c r="L219" s="89">
        <f>Таблица611[[#This Row],[Общее кол-во шт]]*Таблица611[[#This Row],[Оптовая цена KRW                   за 1шт]]</f>
        <v>0</v>
      </c>
      <c r="M219" s="94" t="str">
        <f>IFERROR(Таблица611[[#This Row],[Общее кол-во шт]]*Таблица611[[#This Row],[Оптовая цена USD            за 1шт]],"")</f>
        <v/>
      </c>
      <c r="N219" s="148"/>
    </row>
    <row r="220" spans="1:14" s="87" customFormat="1" ht="24" customHeight="1">
      <c r="A220" s="31" t="s">
        <v>10196</v>
      </c>
      <c r="B220" s="32">
        <v>8806334372262</v>
      </c>
      <c r="C220" s="33" t="s">
        <v>10197</v>
      </c>
      <c r="D220" s="34" t="s">
        <v>10198</v>
      </c>
      <c r="E220" s="89">
        <v>9900</v>
      </c>
      <c r="F220" s="90">
        <v>0.51</v>
      </c>
      <c r="G220" s="91">
        <v>11</v>
      </c>
      <c r="H220" s="89">
        <f>Таблица611[[#This Row],[Розничная цена KRW]]*Таблица611[[#This Row],[Коэфициент стоимости]]</f>
        <v>5049</v>
      </c>
      <c r="I220" s="92" t="str">
        <f>IF($H$1="","Введите курс",Таблица611[[#This Row],[Оптовая цена KRW                   за 1шт]]/$H$1)</f>
        <v>Введите курс</v>
      </c>
      <c r="J220" s="284"/>
      <c r="K220" s="93">
        <f>Таблица611[[#This Row],[Заказ коробок ]]*Таблица611[[#This Row],[Кол-во шт в коробке]]</f>
        <v>0</v>
      </c>
      <c r="L220" s="89">
        <f>Таблица611[[#This Row],[Общее кол-во шт]]*Таблица611[[#This Row],[Оптовая цена KRW                   за 1шт]]</f>
        <v>0</v>
      </c>
      <c r="M220" s="94" t="str">
        <f>IFERROR(Таблица611[[#This Row],[Общее кол-во шт]]*Таблица611[[#This Row],[Оптовая цена USD            за 1шт]],"")</f>
        <v/>
      </c>
      <c r="N220" s="148"/>
    </row>
    <row r="221" spans="1:14" s="87" customFormat="1" ht="24" customHeight="1">
      <c r="A221" s="31" t="s">
        <v>10199</v>
      </c>
      <c r="B221" s="32">
        <v>8806334372255</v>
      </c>
      <c r="C221" s="33" t="s">
        <v>10200</v>
      </c>
      <c r="D221" s="34" t="s">
        <v>10201</v>
      </c>
      <c r="E221" s="89">
        <v>6900</v>
      </c>
      <c r="F221" s="90">
        <v>0.51</v>
      </c>
      <c r="G221" s="91">
        <v>10</v>
      </c>
      <c r="H221" s="89">
        <f>Таблица611[[#This Row],[Розничная цена KRW]]*Таблица611[[#This Row],[Коэфициент стоимости]]</f>
        <v>3519</v>
      </c>
      <c r="I221" s="92" t="str">
        <f>IF($H$1="","Введите курс",Таблица611[[#This Row],[Оптовая цена KRW                   за 1шт]]/$H$1)</f>
        <v>Введите курс</v>
      </c>
      <c r="J221" s="284"/>
      <c r="K221" s="93">
        <f>Таблица611[[#This Row],[Заказ коробок ]]*Таблица611[[#This Row],[Кол-во шт в коробке]]</f>
        <v>0</v>
      </c>
      <c r="L221" s="89">
        <f>Таблица611[[#This Row],[Общее кол-во шт]]*Таблица611[[#This Row],[Оптовая цена KRW                   за 1шт]]</f>
        <v>0</v>
      </c>
      <c r="M221" s="94" t="str">
        <f>IFERROR(Таблица611[[#This Row],[Общее кол-во шт]]*Таблица611[[#This Row],[Оптовая цена USD            за 1шт]],"")</f>
        <v/>
      </c>
      <c r="N221" s="148"/>
    </row>
    <row r="222" spans="1:14" s="87" customFormat="1" ht="24" customHeight="1">
      <c r="A222" s="31" t="s">
        <v>10202</v>
      </c>
      <c r="B222" s="32">
        <v>8806334376826</v>
      </c>
      <c r="C222" s="33" t="s">
        <v>10203</v>
      </c>
      <c r="D222" s="34" t="s">
        <v>10204</v>
      </c>
      <c r="E222" s="89"/>
      <c r="F222" s="90">
        <v>0.51</v>
      </c>
      <c r="G222" s="91"/>
      <c r="H222" s="89">
        <f>Таблица611[[#This Row],[Розничная цена KRW]]*Таблица611[[#This Row],[Коэфициент стоимости]]</f>
        <v>0</v>
      </c>
      <c r="I222" s="92" t="str">
        <f>IF($H$1="","Введите курс",Таблица611[[#This Row],[Оптовая цена KRW                   за 1шт]]/$H$1)</f>
        <v>Введите курс</v>
      </c>
      <c r="J222" s="284"/>
      <c r="K222" s="93">
        <f>Таблица611[[#This Row],[Заказ коробок ]]*Таблица611[[#This Row],[Кол-во шт в коробке]]</f>
        <v>0</v>
      </c>
      <c r="L222" s="89">
        <f>Таблица611[[#This Row],[Общее кол-во шт]]*Таблица611[[#This Row],[Оптовая цена KRW                   за 1шт]]</f>
        <v>0</v>
      </c>
      <c r="M222" s="94" t="str">
        <f>IFERROR(Таблица611[[#This Row],[Общее кол-во шт]]*Таблица611[[#This Row],[Оптовая цена USD            за 1шт]],"")</f>
        <v/>
      </c>
      <c r="N222" s="148"/>
    </row>
    <row r="223" spans="1:14" s="87" customFormat="1" ht="24" customHeight="1">
      <c r="A223" s="31" t="s">
        <v>10205</v>
      </c>
      <c r="B223" s="32">
        <v>8806334376802</v>
      </c>
      <c r="C223" s="33" t="s">
        <v>10206</v>
      </c>
      <c r="D223" s="34" t="s">
        <v>10207</v>
      </c>
      <c r="E223" s="89"/>
      <c r="F223" s="90">
        <v>0.51</v>
      </c>
      <c r="G223" s="91"/>
      <c r="H223" s="89">
        <f>Таблица611[[#This Row],[Розничная цена KRW]]*Таблица611[[#This Row],[Коэфициент стоимости]]</f>
        <v>0</v>
      </c>
      <c r="I223" s="92" t="str">
        <f>IF($H$1="","Введите курс",Таблица611[[#This Row],[Оптовая цена KRW                   за 1шт]]/$H$1)</f>
        <v>Введите курс</v>
      </c>
      <c r="J223" s="284"/>
      <c r="K223" s="93">
        <f>Таблица611[[#This Row],[Заказ коробок ]]*Таблица611[[#This Row],[Кол-во шт в коробке]]</f>
        <v>0</v>
      </c>
      <c r="L223" s="89">
        <f>Таблица611[[#This Row],[Общее кол-во шт]]*Таблица611[[#This Row],[Оптовая цена KRW                   за 1шт]]</f>
        <v>0</v>
      </c>
      <c r="M223" s="94" t="str">
        <f>IFERROR(Таблица611[[#This Row],[Общее кол-во шт]]*Таблица611[[#This Row],[Оптовая цена USD            за 1шт]],"")</f>
        <v/>
      </c>
      <c r="N223" s="148"/>
    </row>
    <row r="224" spans="1:14" s="87" customFormat="1" ht="24" customHeight="1">
      <c r="A224" s="31" t="s">
        <v>10208</v>
      </c>
      <c r="B224" s="32">
        <v>8806334376833</v>
      </c>
      <c r="C224" s="33" t="s">
        <v>10209</v>
      </c>
      <c r="D224" s="34" t="s">
        <v>10204</v>
      </c>
      <c r="E224" s="89"/>
      <c r="F224" s="90">
        <v>0.51</v>
      </c>
      <c r="G224" s="91"/>
      <c r="H224" s="89">
        <f>Таблица611[[#This Row],[Розничная цена KRW]]*Таблица611[[#This Row],[Коэфициент стоимости]]</f>
        <v>0</v>
      </c>
      <c r="I224" s="92" t="str">
        <f>IF($H$1="","Введите курс",Таблица611[[#This Row],[Оптовая цена KRW                   за 1шт]]/$H$1)</f>
        <v>Введите курс</v>
      </c>
      <c r="J224" s="284"/>
      <c r="K224" s="93">
        <f>Таблица611[[#This Row],[Заказ коробок ]]*Таблица611[[#This Row],[Кол-во шт в коробке]]</f>
        <v>0</v>
      </c>
      <c r="L224" s="89">
        <f>Таблица611[[#This Row],[Общее кол-во шт]]*Таблица611[[#This Row],[Оптовая цена KRW                   за 1шт]]</f>
        <v>0</v>
      </c>
      <c r="M224" s="94" t="str">
        <f>IFERROR(Таблица611[[#This Row],[Общее кол-во шт]]*Таблица611[[#This Row],[Оптовая цена USD            за 1шт]],"")</f>
        <v/>
      </c>
      <c r="N224" s="148"/>
    </row>
    <row r="225" spans="1:14" s="87" customFormat="1" ht="24" customHeight="1">
      <c r="A225" s="31" t="s">
        <v>10210</v>
      </c>
      <c r="B225" s="32">
        <v>8806334382780</v>
      </c>
      <c r="C225" s="33" t="s">
        <v>10211</v>
      </c>
      <c r="D225" s="34" t="s">
        <v>10212</v>
      </c>
      <c r="E225" s="89">
        <v>22900</v>
      </c>
      <c r="F225" s="90">
        <v>0.51</v>
      </c>
      <c r="G225" s="91">
        <v>5</v>
      </c>
      <c r="H225" s="89">
        <f>Таблица611[[#This Row],[Розничная цена KRW]]*Таблица611[[#This Row],[Коэфициент стоимости]]</f>
        <v>11679</v>
      </c>
      <c r="I225" s="92" t="str">
        <f>IF($H$1="","Введите курс",Таблица611[[#This Row],[Оптовая цена KRW                   за 1шт]]/$H$1)</f>
        <v>Введите курс</v>
      </c>
      <c r="J225" s="284"/>
      <c r="K225" s="93">
        <f>Таблица611[[#This Row],[Заказ коробок ]]*Таблица611[[#This Row],[Кол-во шт в коробке]]</f>
        <v>0</v>
      </c>
      <c r="L225" s="89">
        <f>Таблица611[[#This Row],[Общее кол-во шт]]*Таблица611[[#This Row],[Оптовая цена KRW                   за 1шт]]</f>
        <v>0</v>
      </c>
      <c r="M225" s="94" t="str">
        <f>IFERROR(Таблица611[[#This Row],[Общее кол-во шт]]*Таблица611[[#This Row],[Оптовая цена USD            за 1шт]],"")</f>
        <v/>
      </c>
      <c r="N225" s="148" t="s">
        <v>10213</v>
      </c>
    </row>
    <row r="226" spans="1:14" s="87" customFormat="1" ht="24" customHeight="1">
      <c r="A226" s="31" t="s">
        <v>10214</v>
      </c>
      <c r="B226" s="32">
        <v>8806334382797</v>
      </c>
      <c r="C226" s="33" t="s">
        <v>10215</v>
      </c>
      <c r="D226" s="34" t="s">
        <v>10216</v>
      </c>
      <c r="E226" s="89"/>
      <c r="F226" s="90">
        <v>0.51</v>
      </c>
      <c r="G226" s="91"/>
      <c r="H226" s="89">
        <f>Таблица611[[#This Row],[Розничная цена KRW]]*Таблица611[[#This Row],[Коэфициент стоимости]]</f>
        <v>0</v>
      </c>
      <c r="I226" s="92" t="str">
        <f>IF($H$1="","Введите курс",Таблица611[[#This Row],[Оптовая цена KRW                   за 1шт]]/$H$1)</f>
        <v>Введите курс</v>
      </c>
      <c r="J226" s="284"/>
      <c r="K226" s="93">
        <f>Таблица611[[#This Row],[Заказ коробок ]]*Таблица611[[#This Row],[Кол-во шт в коробке]]</f>
        <v>0</v>
      </c>
      <c r="L226" s="89">
        <f>Таблица611[[#This Row],[Общее кол-во шт]]*Таблица611[[#This Row],[Оптовая цена KRW                   за 1шт]]</f>
        <v>0</v>
      </c>
      <c r="M226" s="94" t="str">
        <f>IFERROR(Таблица611[[#This Row],[Общее кол-во шт]]*Таблица611[[#This Row],[Оптовая цена USD            за 1шт]],"")</f>
        <v/>
      </c>
      <c r="N226" s="148"/>
    </row>
    <row r="227" spans="1:14" s="87" customFormat="1" ht="24" customHeight="1">
      <c r="A227" s="31" t="s">
        <v>10217</v>
      </c>
      <c r="B227" s="32">
        <v>8806334368548</v>
      </c>
      <c r="C227" s="33" t="s">
        <v>10218</v>
      </c>
      <c r="D227" s="34" t="s">
        <v>10219</v>
      </c>
      <c r="E227" s="89">
        <v>13900</v>
      </c>
      <c r="F227" s="90">
        <v>0.51</v>
      </c>
      <c r="G227" s="91">
        <v>6</v>
      </c>
      <c r="H227" s="89">
        <f>Таблица611[[#This Row],[Розничная цена KRW]]*Таблица611[[#This Row],[Коэфициент стоимости]]</f>
        <v>7089</v>
      </c>
      <c r="I227" s="92" t="str">
        <f>IF($H$1="","Введите курс",Таблица611[[#This Row],[Оптовая цена KRW                   за 1шт]]/$H$1)</f>
        <v>Введите курс</v>
      </c>
      <c r="J227" s="284"/>
      <c r="K227" s="93">
        <f>Таблица611[[#This Row],[Заказ коробок ]]*Таблица611[[#This Row],[Кол-во шт в коробке]]</f>
        <v>0</v>
      </c>
      <c r="L227" s="89">
        <f>Таблица611[[#This Row],[Общее кол-во шт]]*Таблица611[[#This Row],[Оптовая цена KRW                   за 1шт]]</f>
        <v>0</v>
      </c>
      <c r="M227" s="94" t="str">
        <f>IFERROR(Таблица611[[#This Row],[Общее кол-во шт]]*Таблица611[[#This Row],[Оптовая цена USD            за 1шт]],"")</f>
        <v/>
      </c>
      <c r="N227" s="148"/>
    </row>
    <row r="228" spans="1:14" s="87" customFormat="1" ht="24" customHeight="1">
      <c r="A228" s="31" t="s">
        <v>10220</v>
      </c>
      <c r="B228" s="32">
        <v>8806334368555</v>
      </c>
      <c r="C228" s="33" t="s">
        <v>10221</v>
      </c>
      <c r="D228" s="34" t="s">
        <v>10222</v>
      </c>
      <c r="E228" s="89">
        <v>13900</v>
      </c>
      <c r="F228" s="90">
        <v>0.51</v>
      </c>
      <c r="G228" s="91">
        <v>6</v>
      </c>
      <c r="H228" s="89">
        <f>Таблица611[[#This Row],[Розничная цена KRW]]*Таблица611[[#This Row],[Коэфициент стоимости]]</f>
        <v>7089</v>
      </c>
      <c r="I228" s="92" t="str">
        <f>IF($H$1="","Введите курс",Таблица611[[#This Row],[Оптовая цена KRW                   за 1шт]]/$H$1)</f>
        <v>Введите курс</v>
      </c>
      <c r="J228" s="284"/>
      <c r="K228" s="93">
        <f>Таблица611[[#This Row],[Заказ коробок ]]*Таблица611[[#This Row],[Кол-во шт в коробке]]</f>
        <v>0</v>
      </c>
      <c r="L228" s="89">
        <f>Таблица611[[#This Row],[Общее кол-во шт]]*Таблица611[[#This Row],[Оптовая цена KRW                   за 1шт]]</f>
        <v>0</v>
      </c>
      <c r="M228" s="94" t="str">
        <f>IFERROR(Таблица611[[#This Row],[Общее кол-во шт]]*Таблица611[[#This Row],[Оптовая цена USD            за 1шт]],"")</f>
        <v/>
      </c>
      <c r="N228" s="148"/>
    </row>
    <row r="229" spans="1:14" s="87" customFormat="1" ht="24" customHeight="1">
      <c r="A229" s="31" t="s">
        <v>10223</v>
      </c>
      <c r="B229" s="32">
        <v>8806334368531</v>
      </c>
      <c r="C229" s="33" t="s">
        <v>10224</v>
      </c>
      <c r="D229" s="34" t="s">
        <v>10225</v>
      </c>
      <c r="E229" s="89">
        <v>7900</v>
      </c>
      <c r="F229" s="90">
        <v>0.51</v>
      </c>
      <c r="G229" s="91">
        <v>6</v>
      </c>
      <c r="H229" s="89">
        <f>Таблица611[[#This Row],[Розничная цена KRW]]*Таблица611[[#This Row],[Коэфициент стоимости]]</f>
        <v>4029</v>
      </c>
      <c r="I229" s="92" t="str">
        <f>IF($H$1="","Введите курс",Таблица611[[#This Row],[Оптовая цена KRW                   за 1шт]]/$H$1)</f>
        <v>Введите курс</v>
      </c>
      <c r="J229" s="284"/>
      <c r="K229" s="93">
        <f>Таблица611[[#This Row],[Заказ коробок ]]*Таблица611[[#This Row],[Кол-во шт в коробке]]</f>
        <v>0</v>
      </c>
      <c r="L229" s="89">
        <f>Таблица611[[#This Row],[Общее кол-во шт]]*Таблица611[[#This Row],[Оптовая цена KRW                   за 1шт]]</f>
        <v>0</v>
      </c>
      <c r="M229" s="94" t="str">
        <f>IFERROR(Таблица611[[#This Row],[Общее кол-во шт]]*Таблица611[[#This Row],[Оптовая цена USD            за 1шт]],"")</f>
        <v/>
      </c>
      <c r="N229" s="148"/>
    </row>
    <row r="230" spans="1:14" s="87" customFormat="1" ht="24" customHeight="1">
      <c r="A230" s="31" t="s">
        <v>10226</v>
      </c>
      <c r="B230" s="32">
        <v>8806334368494</v>
      </c>
      <c r="C230" s="33" t="s">
        <v>10227</v>
      </c>
      <c r="D230" s="34" t="s">
        <v>10228</v>
      </c>
      <c r="E230" s="89">
        <v>12900</v>
      </c>
      <c r="F230" s="90">
        <v>0.51</v>
      </c>
      <c r="G230" s="91">
        <v>8</v>
      </c>
      <c r="H230" s="89">
        <f>Таблица611[[#This Row],[Розничная цена KRW]]*Таблица611[[#This Row],[Коэфициент стоимости]]</f>
        <v>6579</v>
      </c>
      <c r="I230" s="92" t="str">
        <f>IF($H$1="","Введите курс",Таблица611[[#This Row],[Оптовая цена KRW                   за 1шт]]/$H$1)</f>
        <v>Введите курс</v>
      </c>
      <c r="J230" s="284"/>
      <c r="K230" s="93">
        <f>Таблица611[[#This Row],[Заказ коробок ]]*Таблица611[[#This Row],[Кол-во шт в коробке]]</f>
        <v>0</v>
      </c>
      <c r="L230" s="89">
        <f>Таблица611[[#This Row],[Общее кол-во шт]]*Таблица611[[#This Row],[Оптовая цена KRW                   за 1шт]]</f>
        <v>0</v>
      </c>
      <c r="M230" s="94" t="str">
        <f>IFERROR(Таблица611[[#This Row],[Общее кол-во шт]]*Таблица611[[#This Row],[Оптовая цена USD            за 1шт]],"")</f>
        <v/>
      </c>
      <c r="N230" s="148" t="s">
        <v>10229</v>
      </c>
    </row>
    <row r="231" spans="1:14" s="87" customFormat="1" ht="24" customHeight="1">
      <c r="A231" s="31" t="s">
        <v>10230</v>
      </c>
      <c r="B231" s="32">
        <v>8806334355586</v>
      </c>
      <c r="C231" s="33" t="s">
        <v>10231</v>
      </c>
      <c r="D231" s="34" t="s">
        <v>10232</v>
      </c>
      <c r="E231" s="89">
        <v>5800</v>
      </c>
      <c r="F231" s="90">
        <v>0.51</v>
      </c>
      <c r="G231" s="91">
        <v>12</v>
      </c>
      <c r="H231" s="89">
        <f>Таблица611[[#This Row],[Розничная цена KRW]]*Таблица611[[#This Row],[Коэфициент стоимости]]</f>
        <v>2958</v>
      </c>
      <c r="I231" s="92" t="str">
        <f>IF($H$1="","Введите курс",Таблица611[[#This Row],[Оптовая цена KRW                   за 1шт]]/$H$1)</f>
        <v>Введите курс</v>
      </c>
      <c r="J231" s="284"/>
      <c r="K231" s="93">
        <f>Таблица611[[#This Row],[Заказ коробок ]]*Таблица611[[#This Row],[Кол-во шт в коробке]]</f>
        <v>0</v>
      </c>
      <c r="L231" s="89">
        <f>Таблица611[[#This Row],[Общее кол-во шт]]*Таблица611[[#This Row],[Оптовая цена KRW                   за 1шт]]</f>
        <v>0</v>
      </c>
      <c r="M231" s="94" t="str">
        <f>IFERROR(Таблица611[[#This Row],[Общее кол-во шт]]*Таблица611[[#This Row],[Оптовая цена USD            за 1шт]],"")</f>
        <v/>
      </c>
      <c r="N231" s="148"/>
    </row>
    <row r="232" spans="1:14" s="87" customFormat="1" ht="24" customHeight="1">
      <c r="A232" s="31" t="s">
        <v>10233</v>
      </c>
      <c r="B232" s="32">
        <v>8806334367596</v>
      </c>
      <c r="C232" s="33" t="s">
        <v>10234</v>
      </c>
      <c r="D232" s="34" t="s">
        <v>10235</v>
      </c>
      <c r="E232" s="89">
        <v>2000</v>
      </c>
      <c r="F232" s="90">
        <v>0.51</v>
      </c>
      <c r="G232" s="91">
        <v>20</v>
      </c>
      <c r="H232" s="89">
        <f>Таблица611[[#This Row],[Розничная цена KRW]]*Таблица611[[#This Row],[Коэфициент стоимости]]</f>
        <v>1020</v>
      </c>
      <c r="I232" s="92" t="str">
        <f>IF($H$1="","Введите курс",Таблица611[[#This Row],[Оптовая цена KRW                   за 1шт]]/$H$1)</f>
        <v>Введите курс</v>
      </c>
      <c r="J232" s="284"/>
      <c r="K232" s="93">
        <f>Таблица611[[#This Row],[Заказ коробок ]]*Таблица611[[#This Row],[Кол-во шт в коробке]]</f>
        <v>0</v>
      </c>
      <c r="L232" s="89">
        <f>Таблица611[[#This Row],[Общее кол-во шт]]*Таблица611[[#This Row],[Оптовая цена KRW                   за 1шт]]</f>
        <v>0</v>
      </c>
      <c r="M232" s="94" t="str">
        <f>IFERROR(Таблица611[[#This Row],[Общее кол-во шт]]*Таблица611[[#This Row],[Оптовая цена USD            за 1шт]],"")</f>
        <v/>
      </c>
      <c r="N232" s="148"/>
    </row>
    <row r="233" spans="1:14" s="87" customFormat="1" ht="24" customHeight="1">
      <c r="A233" s="31" t="s">
        <v>10236</v>
      </c>
      <c r="B233" s="32">
        <v>8806334367602</v>
      </c>
      <c r="C233" s="33" t="s">
        <v>10237</v>
      </c>
      <c r="D233" s="34" t="s">
        <v>10238</v>
      </c>
      <c r="E233" s="89">
        <v>2000</v>
      </c>
      <c r="F233" s="90">
        <v>0.51</v>
      </c>
      <c r="G233" s="91">
        <v>20</v>
      </c>
      <c r="H233" s="89">
        <f>Таблица611[[#This Row],[Розничная цена KRW]]*Таблица611[[#This Row],[Коэфициент стоимости]]</f>
        <v>1020</v>
      </c>
      <c r="I233" s="92" t="str">
        <f>IF($H$1="","Введите курс",Таблица611[[#This Row],[Оптовая цена KRW                   за 1шт]]/$H$1)</f>
        <v>Введите курс</v>
      </c>
      <c r="J233" s="284"/>
      <c r="K233" s="93">
        <f>Таблица611[[#This Row],[Заказ коробок ]]*Таблица611[[#This Row],[Кол-во шт в коробке]]</f>
        <v>0</v>
      </c>
      <c r="L233" s="89">
        <f>Таблица611[[#This Row],[Общее кол-во шт]]*Таблица611[[#This Row],[Оптовая цена KRW                   за 1шт]]</f>
        <v>0</v>
      </c>
      <c r="M233" s="94" t="str">
        <f>IFERROR(Таблица611[[#This Row],[Общее кол-во шт]]*Таблица611[[#This Row],[Оптовая цена USD            за 1шт]],"")</f>
        <v/>
      </c>
      <c r="N233" s="148"/>
    </row>
    <row r="234" spans="1:14" s="87" customFormat="1" ht="24" customHeight="1">
      <c r="A234" s="31" t="s">
        <v>10239</v>
      </c>
      <c r="B234" s="32">
        <v>8806334367619</v>
      </c>
      <c r="C234" s="33" t="s">
        <v>10240</v>
      </c>
      <c r="D234" s="34" t="s">
        <v>10241</v>
      </c>
      <c r="E234" s="89">
        <v>2000</v>
      </c>
      <c r="F234" s="90">
        <v>0.51</v>
      </c>
      <c r="G234" s="91">
        <v>20</v>
      </c>
      <c r="H234" s="89">
        <f>Таблица611[[#This Row],[Розничная цена KRW]]*Таблица611[[#This Row],[Коэфициент стоимости]]</f>
        <v>1020</v>
      </c>
      <c r="I234" s="92" t="str">
        <f>IF($H$1="","Введите курс",Таблица611[[#This Row],[Оптовая цена KRW                   за 1шт]]/$H$1)</f>
        <v>Введите курс</v>
      </c>
      <c r="J234" s="284"/>
      <c r="K234" s="93">
        <f>Таблица611[[#This Row],[Заказ коробок ]]*Таблица611[[#This Row],[Кол-во шт в коробке]]</f>
        <v>0</v>
      </c>
      <c r="L234" s="89">
        <f>Таблица611[[#This Row],[Общее кол-во шт]]*Таблица611[[#This Row],[Оптовая цена KRW                   за 1шт]]</f>
        <v>0</v>
      </c>
      <c r="M234" s="94" t="str">
        <f>IFERROR(Таблица611[[#This Row],[Общее кол-во шт]]*Таблица611[[#This Row],[Оптовая цена USD            за 1шт]],"")</f>
        <v/>
      </c>
      <c r="N234" s="148"/>
    </row>
    <row r="235" spans="1:14" s="87" customFormat="1" ht="24" customHeight="1">
      <c r="A235" s="31" t="s">
        <v>10242</v>
      </c>
      <c r="B235" s="32">
        <v>8806334367589</v>
      </c>
      <c r="C235" s="33" t="s">
        <v>10243</v>
      </c>
      <c r="D235" s="34" t="s">
        <v>10244</v>
      </c>
      <c r="E235" s="89">
        <v>2000</v>
      </c>
      <c r="F235" s="90">
        <v>0.51</v>
      </c>
      <c r="G235" s="91">
        <v>20</v>
      </c>
      <c r="H235" s="89">
        <f>Таблица611[[#This Row],[Розничная цена KRW]]*Таблица611[[#This Row],[Коэфициент стоимости]]</f>
        <v>1020</v>
      </c>
      <c r="I235" s="92" t="str">
        <f>IF($H$1="","Введите курс",Таблица611[[#This Row],[Оптовая цена KRW                   за 1шт]]/$H$1)</f>
        <v>Введите курс</v>
      </c>
      <c r="J235" s="284"/>
      <c r="K235" s="93">
        <f>Таблица611[[#This Row],[Заказ коробок ]]*Таблица611[[#This Row],[Кол-во шт в коробке]]</f>
        <v>0</v>
      </c>
      <c r="L235" s="89">
        <f>Таблица611[[#This Row],[Общее кол-во шт]]*Таблица611[[#This Row],[Оптовая цена KRW                   за 1шт]]</f>
        <v>0</v>
      </c>
      <c r="M235" s="94" t="str">
        <f>IFERROR(Таблица611[[#This Row],[Общее кол-во шт]]*Таблица611[[#This Row],[Оптовая цена USD            за 1шт]],"")</f>
        <v/>
      </c>
      <c r="N235" s="148"/>
    </row>
    <row r="236" spans="1:14" s="87" customFormat="1" ht="24" customHeight="1">
      <c r="A236" s="31" t="s">
        <v>10245</v>
      </c>
      <c r="B236" s="32">
        <v>8806334367572</v>
      </c>
      <c r="C236" s="33" t="s">
        <v>10246</v>
      </c>
      <c r="D236" s="34" t="s">
        <v>10247</v>
      </c>
      <c r="E236" s="89">
        <v>2000</v>
      </c>
      <c r="F236" s="90">
        <v>0.51</v>
      </c>
      <c r="G236" s="91">
        <v>20</v>
      </c>
      <c r="H236" s="89">
        <f>Таблица611[[#This Row],[Розничная цена KRW]]*Таблица611[[#This Row],[Коэфициент стоимости]]</f>
        <v>1020</v>
      </c>
      <c r="I236" s="92" t="str">
        <f>IF($H$1="","Введите курс",Таблица611[[#This Row],[Оптовая цена KRW                   за 1шт]]/$H$1)</f>
        <v>Введите курс</v>
      </c>
      <c r="J236" s="284"/>
      <c r="K236" s="93">
        <f>Таблица611[[#This Row],[Заказ коробок ]]*Таблица611[[#This Row],[Кол-во шт в коробке]]</f>
        <v>0</v>
      </c>
      <c r="L236" s="89">
        <f>Таблица611[[#This Row],[Общее кол-во шт]]*Таблица611[[#This Row],[Оптовая цена KRW                   за 1шт]]</f>
        <v>0</v>
      </c>
      <c r="M236" s="94" t="str">
        <f>IFERROR(Таблица611[[#This Row],[Общее кол-во шт]]*Таблица611[[#This Row],[Оптовая цена USD            за 1шт]],"")</f>
        <v/>
      </c>
      <c r="N236" s="148"/>
    </row>
    <row r="237" spans="1:14" s="87" customFormat="1" ht="24" customHeight="1">
      <c r="A237" s="31" t="s">
        <v>10248</v>
      </c>
      <c r="B237" s="32">
        <v>8806334372217</v>
      </c>
      <c r="C237" s="33" t="s">
        <v>10249</v>
      </c>
      <c r="D237" s="34" t="s">
        <v>10250</v>
      </c>
      <c r="E237" s="89"/>
      <c r="F237" s="90">
        <v>0.51</v>
      </c>
      <c r="G237" s="91"/>
      <c r="H237" s="89">
        <f>Таблица611[[#This Row],[Розничная цена KRW]]*Таблица611[[#This Row],[Коэфициент стоимости]]</f>
        <v>0</v>
      </c>
      <c r="I237" s="92" t="str">
        <f>IF($H$1="","Введите курс",Таблица611[[#This Row],[Оптовая цена KRW                   за 1шт]]/$H$1)</f>
        <v>Введите курс</v>
      </c>
      <c r="J237" s="284"/>
      <c r="K237" s="93">
        <f>Таблица611[[#This Row],[Заказ коробок ]]*Таблица611[[#This Row],[Кол-во шт в коробке]]</f>
        <v>0</v>
      </c>
      <c r="L237" s="89">
        <f>Таблица611[[#This Row],[Общее кол-во шт]]*Таблица611[[#This Row],[Оптовая цена KRW                   за 1шт]]</f>
        <v>0</v>
      </c>
      <c r="M237" s="94" t="str">
        <f>IFERROR(Таблица611[[#This Row],[Общее кол-во шт]]*Таблица611[[#This Row],[Оптовая цена USD            за 1шт]],"")</f>
        <v/>
      </c>
      <c r="N237" s="148"/>
    </row>
    <row r="238" spans="1:14" s="87" customFormat="1" ht="24" customHeight="1">
      <c r="A238" s="31" t="s">
        <v>10251</v>
      </c>
      <c r="B238" s="32">
        <v>8806334382445</v>
      </c>
      <c r="C238" s="33" t="s">
        <v>10252</v>
      </c>
      <c r="D238" s="34" t="s">
        <v>10253</v>
      </c>
      <c r="E238" s="89"/>
      <c r="F238" s="90">
        <v>0.51</v>
      </c>
      <c r="G238" s="91"/>
      <c r="H238" s="89">
        <f>Таблица611[[#This Row],[Розничная цена KRW]]*Таблица611[[#This Row],[Коэфициент стоимости]]</f>
        <v>0</v>
      </c>
      <c r="I238" s="92" t="str">
        <f>IF($H$1="","Введите курс",Таблица611[[#This Row],[Оптовая цена KRW                   за 1шт]]/$H$1)</f>
        <v>Введите курс</v>
      </c>
      <c r="J238" s="284"/>
      <c r="K238" s="93">
        <f>Таблица611[[#This Row],[Заказ коробок ]]*Таблица611[[#This Row],[Кол-во шт в коробке]]</f>
        <v>0</v>
      </c>
      <c r="L238" s="89">
        <f>Таблица611[[#This Row],[Общее кол-во шт]]*Таблица611[[#This Row],[Оптовая цена KRW                   за 1шт]]</f>
        <v>0</v>
      </c>
      <c r="M238" s="94" t="str">
        <f>IFERROR(Таблица611[[#This Row],[Общее кол-во шт]]*Таблица611[[#This Row],[Оптовая цена USD            за 1шт]],"")</f>
        <v/>
      </c>
      <c r="N238" s="148"/>
    </row>
    <row r="239" spans="1:14" s="87" customFormat="1" ht="24" customHeight="1">
      <c r="A239" s="31" t="s">
        <v>10254</v>
      </c>
      <c r="B239" s="32">
        <v>8806334372224</v>
      </c>
      <c r="C239" s="33" t="s">
        <v>10255</v>
      </c>
      <c r="D239" s="34" t="s">
        <v>10256</v>
      </c>
      <c r="E239" s="89"/>
      <c r="F239" s="90">
        <v>0.51</v>
      </c>
      <c r="G239" s="91"/>
      <c r="H239" s="89">
        <f>Таблица611[[#This Row],[Розничная цена KRW]]*Таблица611[[#This Row],[Коэфициент стоимости]]</f>
        <v>0</v>
      </c>
      <c r="I239" s="92" t="str">
        <f>IF($H$1="","Введите курс",Таблица611[[#This Row],[Оптовая цена KRW                   за 1шт]]/$H$1)</f>
        <v>Введите курс</v>
      </c>
      <c r="J239" s="284"/>
      <c r="K239" s="93">
        <f>Таблица611[[#This Row],[Заказ коробок ]]*Таблица611[[#This Row],[Кол-во шт в коробке]]</f>
        <v>0</v>
      </c>
      <c r="L239" s="89">
        <f>Таблица611[[#This Row],[Общее кол-во шт]]*Таблица611[[#This Row],[Оптовая цена KRW                   за 1шт]]</f>
        <v>0</v>
      </c>
      <c r="M239" s="94" t="str">
        <f>IFERROR(Таблица611[[#This Row],[Общее кол-во шт]]*Таблица611[[#This Row],[Оптовая цена USD            за 1шт]],"")</f>
        <v/>
      </c>
      <c r="N239" s="148"/>
    </row>
    <row r="240" spans="1:14" s="87" customFormat="1" ht="24" customHeight="1">
      <c r="A240" s="31" t="s">
        <v>10257</v>
      </c>
      <c r="B240" s="32">
        <v>8806334382650</v>
      </c>
      <c r="C240" s="33" t="s">
        <v>10258</v>
      </c>
      <c r="D240" s="34" t="s">
        <v>10259</v>
      </c>
      <c r="E240" s="89"/>
      <c r="F240" s="90">
        <v>0.51</v>
      </c>
      <c r="G240" s="91"/>
      <c r="H240" s="89">
        <f>Таблица611[[#This Row],[Розничная цена KRW]]*Таблица611[[#This Row],[Коэфициент стоимости]]</f>
        <v>0</v>
      </c>
      <c r="I240" s="92" t="str">
        <f>IF($H$1="","Введите курс",Таблица611[[#This Row],[Оптовая цена KRW                   за 1шт]]/$H$1)</f>
        <v>Введите курс</v>
      </c>
      <c r="J240" s="284"/>
      <c r="K240" s="93">
        <f>Таблица611[[#This Row],[Заказ коробок ]]*Таблица611[[#This Row],[Кол-во шт в коробке]]</f>
        <v>0</v>
      </c>
      <c r="L240" s="89">
        <f>Таблица611[[#This Row],[Общее кол-во шт]]*Таблица611[[#This Row],[Оптовая цена KRW                   за 1шт]]</f>
        <v>0</v>
      </c>
      <c r="M240" s="94" t="str">
        <f>IFERROR(Таблица611[[#This Row],[Общее кол-во шт]]*Таблица611[[#This Row],[Оптовая цена USD            за 1шт]],"")</f>
        <v/>
      </c>
      <c r="N240" s="148"/>
    </row>
    <row r="241" spans="1:14" s="87" customFormat="1" ht="24" customHeight="1">
      <c r="A241" s="31" t="s">
        <v>10260</v>
      </c>
      <c r="B241" s="32">
        <v>8806334373153</v>
      </c>
      <c r="C241" s="33" t="s">
        <v>10261</v>
      </c>
      <c r="D241" s="34" t="s">
        <v>10262</v>
      </c>
      <c r="E241" s="89">
        <v>13900</v>
      </c>
      <c r="F241" s="90">
        <v>0.51</v>
      </c>
      <c r="G241" s="91">
        <v>5</v>
      </c>
      <c r="H241" s="89">
        <f>Таблица611[[#This Row],[Розничная цена KRW]]*Таблица611[[#This Row],[Коэфициент стоимости]]</f>
        <v>7089</v>
      </c>
      <c r="I241" s="92" t="str">
        <f>IF($H$1="","Введите курс",Таблица611[[#This Row],[Оптовая цена KRW                   за 1шт]]/$H$1)</f>
        <v>Введите курс</v>
      </c>
      <c r="J241" s="284"/>
      <c r="K241" s="93">
        <f>Таблица611[[#This Row],[Заказ коробок ]]*Таблица611[[#This Row],[Кол-во шт в коробке]]</f>
        <v>0</v>
      </c>
      <c r="L241" s="89">
        <f>Таблица611[[#This Row],[Общее кол-во шт]]*Таблица611[[#This Row],[Оптовая цена KRW                   за 1шт]]</f>
        <v>0</v>
      </c>
      <c r="M241" s="94" t="str">
        <f>IFERROR(Таблица611[[#This Row],[Общее кол-во шт]]*Таблица611[[#This Row],[Оптовая цена USD            за 1шт]],"")</f>
        <v/>
      </c>
      <c r="N241" s="148"/>
    </row>
    <row r="242" spans="1:14" s="87" customFormat="1" ht="24" customHeight="1">
      <c r="A242" s="31" t="s">
        <v>10263</v>
      </c>
      <c r="B242" s="32">
        <v>8806334373146</v>
      </c>
      <c r="C242" s="33" t="s">
        <v>10264</v>
      </c>
      <c r="D242" s="34" t="s">
        <v>10265</v>
      </c>
      <c r="E242" s="89">
        <v>12900</v>
      </c>
      <c r="F242" s="90">
        <v>0.51</v>
      </c>
      <c r="G242" s="91">
        <v>5</v>
      </c>
      <c r="H242" s="89">
        <f>Таблица611[[#This Row],[Розничная цена KRW]]*Таблица611[[#This Row],[Коэфициент стоимости]]</f>
        <v>6579</v>
      </c>
      <c r="I242" s="92" t="str">
        <f>IF($H$1="","Введите курс",Таблица611[[#This Row],[Оптовая цена KRW                   за 1шт]]/$H$1)</f>
        <v>Введите курс</v>
      </c>
      <c r="J242" s="284"/>
      <c r="K242" s="93">
        <f>Таблица611[[#This Row],[Заказ коробок ]]*Таблица611[[#This Row],[Кол-во шт в коробке]]</f>
        <v>0</v>
      </c>
      <c r="L242" s="89">
        <f>Таблица611[[#This Row],[Общее кол-во шт]]*Таблица611[[#This Row],[Оптовая цена KRW                   за 1шт]]</f>
        <v>0</v>
      </c>
      <c r="M242" s="94" t="str">
        <f>IFERROR(Таблица611[[#This Row],[Общее кол-во шт]]*Таблица611[[#This Row],[Оптовая цена USD            за 1шт]],"")</f>
        <v/>
      </c>
      <c r="N242" s="148"/>
    </row>
    <row r="243" spans="1:14" s="87" customFormat="1" ht="24" customHeight="1">
      <c r="A243" s="31" t="s">
        <v>10266</v>
      </c>
      <c r="B243" s="32">
        <v>8806334371739</v>
      </c>
      <c r="C243" s="33" t="s">
        <v>10267</v>
      </c>
      <c r="D243" s="34" t="s">
        <v>10268</v>
      </c>
      <c r="E243" s="89"/>
      <c r="F243" s="90">
        <v>0.51</v>
      </c>
      <c r="G243" s="91"/>
      <c r="H243" s="89">
        <f>Таблица611[[#This Row],[Розничная цена KRW]]*Таблица611[[#This Row],[Коэфициент стоимости]]</f>
        <v>0</v>
      </c>
      <c r="I243" s="92" t="str">
        <f>IF($H$1="","Введите курс",Таблица611[[#This Row],[Оптовая цена KRW                   за 1шт]]/$H$1)</f>
        <v>Введите курс</v>
      </c>
      <c r="J243" s="284"/>
      <c r="K243" s="93">
        <f>Таблица611[[#This Row],[Заказ коробок ]]*Таблица611[[#This Row],[Кол-во шт в коробке]]</f>
        <v>0</v>
      </c>
      <c r="L243" s="89">
        <f>Таблица611[[#This Row],[Общее кол-во шт]]*Таблица611[[#This Row],[Оптовая цена KRW                   за 1шт]]</f>
        <v>0</v>
      </c>
      <c r="M243" s="94" t="str">
        <f>IFERROR(Таблица611[[#This Row],[Общее кол-во шт]]*Таблица611[[#This Row],[Оптовая цена USD            за 1шт]],"")</f>
        <v/>
      </c>
      <c r="N243" s="148"/>
    </row>
    <row r="244" spans="1:14" s="87" customFormat="1" ht="24" customHeight="1">
      <c r="A244" s="31" t="s">
        <v>10269</v>
      </c>
      <c r="B244" s="32">
        <v>8806334371722</v>
      </c>
      <c r="C244" s="33" t="s">
        <v>10270</v>
      </c>
      <c r="D244" s="34" t="s">
        <v>10271</v>
      </c>
      <c r="E244" s="89"/>
      <c r="F244" s="90">
        <v>0.51</v>
      </c>
      <c r="G244" s="91"/>
      <c r="H244" s="89">
        <f>Таблица611[[#This Row],[Розничная цена KRW]]*Таблица611[[#This Row],[Коэфициент стоимости]]</f>
        <v>0</v>
      </c>
      <c r="I244" s="92" t="str">
        <f>IF($H$1="","Введите курс",Таблица611[[#This Row],[Оптовая цена KRW                   за 1шт]]/$H$1)</f>
        <v>Введите курс</v>
      </c>
      <c r="J244" s="284"/>
      <c r="K244" s="93">
        <f>Таблица611[[#This Row],[Заказ коробок ]]*Таблица611[[#This Row],[Кол-во шт в коробке]]</f>
        <v>0</v>
      </c>
      <c r="L244" s="89">
        <f>Таблица611[[#This Row],[Общее кол-во шт]]*Таблица611[[#This Row],[Оптовая цена KRW                   за 1шт]]</f>
        <v>0</v>
      </c>
      <c r="M244" s="94" t="str">
        <f>IFERROR(Таблица611[[#This Row],[Общее кол-во шт]]*Таблица611[[#This Row],[Оптовая цена USD            за 1шт]],"")</f>
        <v/>
      </c>
      <c r="N244" s="148"/>
    </row>
    <row r="245" spans="1:14" s="87" customFormat="1" ht="24" customHeight="1">
      <c r="A245" s="31" t="s">
        <v>10272</v>
      </c>
      <c r="B245" s="32">
        <v>8806334377618</v>
      </c>
      <c r="C245" s="33" t="s">
        <v>10273</v>
      </c>
      <c r="D245" s="34" t="s">
        <v>10274</v>
      </c>
      <c r="E245" s="89">
        <v>9500</v>
      </c>
      <c r="F245" s="90">
        <v>0.51</v>
      </c>
      <c r="G245" s="91">
        <v>10</v>
      </c>
      <c r="H245" s="89">
        <f>Таблица611[[#This Row],[Розничная цена KRW]]*Таблица611[[#This Row],[Коэфициент стоимости]]</f>
        <v>4845</v>
      </c>
      <c r="I245" s="92" t="str">
        <f>IF($H$1="","Введите курс",Таблица611[[#This Row],[Оптовая цена KRW                   за 1шт]]/$H$1)</f>
        <v>Введите курс</v>
      </c>
      <c r="J245" s="284"/>
      <c r="K245" s="93">
        <f>Таблица611[[#This Row],[Заказ коробок ]]*Таблица611[[#This Row],[Кол-во шт в коробке]]</f>
        <v>0</v>
      </c>
      <c r="L245" s="89">
        <f>Таблица611[[#This Row],[Общее кол-во шт]]*Таблица611[[#This Row],[Оптовая цена KRW                   за 1шт]]</f>
        <v>0</v>
      </c>
      <c r="M245" s="94" t="str">
        <f>IFERROR(Таблица611[[#This Row],[Общее кол-во шт]]*Таблица611[[#This Row],[Оптовая цена USD            за 1шт]],"")</f>
        <v/>
      </c>
      <c r="N245" s="148"/>
    </row>
    <row r="246" spans="1:14" s="87" customFormat="1" ht="24" customHeight="1">
      <c r="A246" s="31" t="s">
        <v>10275</v>
      </c>
      <c r="B246" s="32">
        <v>8806334377625</v>
      </c>
      <c r="C246" s="33" t="s">
        <v>10276</v>
      </c>
      <c r="D246" s="34" t="s">
        <v>10277</v>
      </c>
      <c r="E246" s="89">
        <v>9500</v>
      </c>
      <c r="F246" s="90">
        <v>0.51</v>
      </c>
      <c r="G246" s="91">
        <v>10</v>
      </c>
      <c r="H246" s="89">
        <f>Таблица611[[#This Row],[Розничная цена KRW]]*Таблица611[[#This Row],[Коэфициент стоимости]]</f>
        <v>4845</v>
      </c>
      <c r="I246" s="92" t="str">
        <f>IF($H$1="","Введите курс",Таблица611[[#This Row],[Оптовая цена KRW                   за 1шт]]/$H$1)</f>
        <v>Введите курс</v>
      </c>
      <c r="J246" s="284"/>
      <c r="K246" s="93">
        <f>Таблица611[[#This Row],[Заказ коробок ]]*Таблица611[[#This Row],[Кол-во шт в коробке]]</f>
        <v>0</v>
      </c>
      <c r="L246" s="89">
        <f>Таблица611[[#This Row],[Общее кол-во шт]]*Таблица611[[#This Row],[Оптовая цена KRW                   за 1шт]]</f>
        <v>0</v>
      </c>
      <c r="M246" s="94" t="str">
        <f>IFERROR(Таблица611[[#This Row],[Общее кол-во шт]]*Таблица611[[#This Row],[Оптовая цена USD            за 1шт]],"")</f>
        <v/>
      </c>
      <c r="N246" s="148"/>
    </row>
    <row r="247" spans="1:14" s="87" customFormat="1" ht="24" customHeight="1">
      <c r="A247" s="31" t="s">
        <v>10278</v>
      </c>
      <c r="B247" s="32">
        <v>8806334377564</v>
      </c>
      <c r="C247" s="33" t="s">
        <v>10279</v>
      </c>
      <c r="D247" s="34" t="s">
        <v>10280</v>
      </c>
      <c r="E247" s="89">
        <v>9500</v>
      </c>
      <c r="F247" s="90">
        <v>0.51</v>
      </c>
      <c r="G247" s="91">
        <v>10</v>
      </c>
      <c r="H247" s="89">
        <f>Таблица611[[#This Row],[Розничная цена KRW]]*Таблица611[[#This Row],[Коэфициент стоимости]]</f>
        <v>4845</v>
      </c>
      <c r="I247" s="92" t="str">
        <f>IF($H$1="","Введите курс",Таблица611[[#This Row],[Оптовая цена KRW                   за 1шт]]/$H$1)</f>
        <v>Введите курс</v>
      </c>
      <c r="J247" s="284"/>
      <c r="K247" s="93">
        <f>Таблица611[[#This Row],[Заказ коробок ]]*Таблица611[[#This Row],[Кол-во шт в коробке]]</f>
        <v>0</v>
      </c>
      <c r="L247" s="89">
        <f>Таблица611[[#This Row],[Общее кол-во шт]]*Таблица611[[#This Row],[Оптовая цена KRW                   за 1шт]]</f>
        <v>0</v>
      </c>
      <c r="M247" s="94" t="str">
        <f>IFERROR(Таблица611[[#This Row],[Общее кол-во шт]]*Таблица611[[#This Row],[Оптовая цена USD            за 1шт]],"")</f>
        <v/>
      </c>
      <c r="N247" s="148"/>
    </row>
    <row r="248" spans="1:14" s="87" customFormat="1" ht="24" customHeight="1">
      <c r="A248" s="31" t="s">
        <v>10281</v>
      </c>
      <c r="B248" s="32">
        <v>8806334377571</v>
      </c>
      <c r="C248" s="33" t="s">
        <v>10282</v>
      </c>
      <c r="D248" s="34" t="s">
        <v>10283</v>
      </c>
      <c r="E248" s="89">
        <v>9500</v>
      </c>
      <c r="F248" s="90">
        <v>0.51</v>
      </c>
      <c r="G248" s="91">
        <v>10</v>
      </c>
      <c r="H248" s="89">
        <f>Таблица611[[#This Row],[Розничная цена KRW]]*Таблица611[[#This Row],[Коэфициент стоимости]]</f>
        <v>4845</v>
      </c>
      <c r="I248" s="92" t="str">
        <f>IF($H$1="","Введите курс",Таблица611[[#This Row],[Оптовая цена KRW                   за 1шт]]/$H$1)</f>
        <v>Введите курс</v>
      </c>
      <c r="J248" s="284"/>
      <c r="K248" s="93">
        <f>Таблица611[[#This Row],[Заказ коробок ]]*Таблица611[[#This Row],[Кол-во шт в коробке]]</f>
        <v>0</v>
      </c>
      <c r="L248" s="89">
        <f>Таблица611[[#This Row],[Общее кол-во шт]]*Таблица611[[#This Row],[Оптовая цена KRW                   за 1шт]]</f>
        <v>0</v>
      </c>
      <c r="M248" s="94" t="str">
        <f>IFERROR(Таблица611[[#This Row],[Общее кол-во шт]]*Таблица611[[#This Row],[Оптовая цена USD            за 1шт]],"")</f>
        <v/>
      </c>
      <c r="N248" s="148"/>
    </row>
    <row r="249" spans="1:14" s="87" customFormat="1" ht="24" customHeight="1">
      <c r="A249" s="31" t="s">
        <v>10284</v>
      </c>
      <c r="B249" s="32">
        <v>8806334377588</v>
      </c>
      <c r="C249" s="33" t="s">
        <v>10285</v>
      </c>
      <c r="D249" s="34" t="s">
        <v>10286</v>
      </c>
      <c r="E249" s="89">
        <v>9500</v>
      </c>
      <c r="F249" s="90">
        <v>0.51</v>
      </c>
      <c r="G249" s="91">
        <v>10</v>
      </c>
      <c r="H249" s="89">
        <f>Таблица611[[#This Row],[Розничная цена KRW]]*Таблица611[[#This Row],[Коэфициент стоимости]]</f>
        <v>4845</v>
      </c>
      <c r="I249" s="92" t="str">
        <f>IF($H$1="","Введите курс",Таблица611[[#This Row],[Оптовая цена KRW                   за 1шт]]/$H$1)</f>
        <v>Введите курс</v>
      </c>
      <c r="J249" s="284"/>
      <c r="K249" s="93">
        <f>Таблица611[[#This Row],[Заказ коробок ]]*Таблица611[[#This Row],[Кол-во шт в коробке]]</f>
        <v>0</v>
      </c>
      <c r="L249" s="89">
        <f>Таблица611[[#This Row],[Общее кол-во шт]]*Таблица611[[#This Row],[Оптовая цена KRW                   за 1шт]]</f>
        <v>0</v>
      </c>
      <c r="M249" s="94" t="str">
        <f>IFERROR(Таблица611[[#This Row],[Общее кол-во шт]]*Таблица611[[#This Row],[Оптовая цена USD            за 1шт]],"")</f>
        <v/>
      </c>
      <c r="N249" s="148"/>
    </row>
    <row r="250" spans="1:14" s="87" customFormat="1" ht="24" customHeight="1">
      <c r="A250" s="31" t="s">
        <v>10287</v>
      </c>
      <c r="B250" s="32">
        <v>8806334377595</v>
      </c>
      <c r="C250" s="33" t="s">
        <v>10288</v>
      </c>
      <c r="D250" s="34" t="s">
        <v>10289</v>
      </c>
      <c r="E250" s="89">
        <v>9500</v>
      </c>
      <c r="F250" s="90">
        <v>0.51</v>
      </c>
      <c r="G250" s="91">
        <v>10</v>
      </c>
      <c r="H250" s="89">
        <f>Таблица611[[#This Row],[Розничная цена KRW]]*Таблица611[[#This Row],[Коэфициент стоимости]]</f>
        <v>4845</v>
      </c>
      <c r="I250" s="92" t="str">
        <f>IF($H$1="","Введите курс",Таблица611[[#This Row],[Оптовая цена KRW                   за 1шт]]/$H$1)</f>
        <v>Введите курс</v>
      </c>
      <c r="J250" s="284"/>
      <c r="K250" s="93">
        <f>Таблица611[[#This Row],[Заказ коробок ]]*Таблица611[[#This Row],[Кол-во шт в коробке]]</f>
        <v>0</v>
      </c>
      <c r="L250" s="89">
        <f>Таблица611[[#This Row],[Общее кол-во шт]]*Таблица611[[#This Row],[Оптовая цена KRW                   за 1шт]]</f>
        <v>0</v>
      </c>
      <c r="M250" s="94" t="str">
        <f>IFERROR(Таблица611[[#This Row],[Общее кол-во шт]]*Таблица611[[#This Row],[Оптовая цена USD            за 1шт]],"")</f>
        <v/>
      </c>
      <c r="N250" s="148"/>
    </row>
    <row r="251" spans="1:14" s="87" customFormat="1" ht="24" customHeight="1">
      <c r="A251" s="31" t="s">
        <v>10290</v>
      </c>
      <c r="B251" s="32">
        <v>8806334377601</v>
      </c>
      <c r="C251" s="33" t="s">
        <v>10291</v>
      </c>
      <c r="D251" s="34" t="s">
        <v>10292</v>
      </c>
      <c r="E251" s="89">
        <v>9500</v>
      </c>
      <c r="F251" s="90">
        <v>0.51</v>
      </c>
      <c r="G251" s="91">
        <v>10</v>
      </c>
      <c r="H251" s="89">
        <f>Таблица611[[#This Row],[Розничная цена KRW]]*Таблица611[[#This Row],[Коэфициент стоимости]]</f>
        <v>4845</v>
      </c>
      <c r="I251" s="92" t="str">
        <f>IF($H$1="","Введите курс",Таблица611[[#This Row],[Оптовая цена KRW                   за 1шт]]/$H$1)</f>
        <v>Введите курс</v>
      </c>
      <c r="J251" s="284"/>
      <c r="K251" s="93">
        <f>Таблица611[[#This Row],[Заказ коробок ]]*Таблица611[[#This Row],[Кол-во шт в коробке]]</f>
        <v>0</v>
      </c>
      <c r="L251" s="89">
        <f>Таблица611[[#This Row],[Общее кол-во шт]]*Таблица611[[#This Row],[Оптовая цена KRW                   за 1шт]]</f>
        <v>0</v>
      </c>
      <c r="M251" s="94" t="str">
        <f>IFERROR(Таблица611[[#This Row],[Общее кол-во шт]]*Таблица611[[#This Row],[Оптовая цена USD            за 1шт]],"")</f>
        <v/>
      </c>
      <c r="N251" s="148"/>
    </row>
    <row r="252" spans="1:14" s="87" customFormat="1" ht="24" customHeight="1">
      <c r="A252" s="31" t="s">
        <v>10293</v>
      </c>
      <c r="B252" s="32">
        <v>8806334379124</v>
      </c>
      <c r="C252" s="33" t="s">
        <v>10294</v>
      </c>
      <c r="D252" s="34" t="s">
        <v>10295</v>
      </c>
      <c r="E252" s="89"/>
      <c r="F252" s="90">
        <v>0.51</v>
      </c>
      <c r="G252" s="91"/>
      <c r="H252" s="89">
        <f>Таблица611[[#This Row],[Розничная цена KRW]]*Таблица611[[#This Row],[Коэфициент стоимости]]</f>
        <v>0</v>
      </c>
      <c r="I252" s="92" t="str">
        <f>IF($H$1="","Введите курс",Таблица611[[#This Row],[Оптовая цена KRW                   за 1шт]]/$H$1)</f>
        <v>Введите курс</v>
      </c>
      <c r="J252" s="284"/>
      <c r="K252" s="93">
        <f>Таблица611[[#This Row],[Заказ коробок ]]*Таблица611[[#This Row],[Кол-во шт в коробке]]</f>
        <v>0</v>
      </c>
      <c r="L252" s="89">
        <f>Таблица611[[#This Row],[Общее кол-во шт]]*Таблица611[[#This Row],[Оптовая цена KRW                   за 1шт]]</f>
        <v>0</v>
      </c>
      <c r="M252" s="94" t="str">
        <f>IFERROR(Таблица611[[#This Row],[Общее кол-во шт]]*Таблица611[[#This Row],[Оптовая цена USD            за 1шт]],"")</f>
        <v/>
      </c>
      <c r="N252" s="148"/>
    </row>
    <row r="253" spans="1:14" s="87" customFormat="1" ht="24" customHeight="1">
      <c r="A253" s="31" t="s">
        <v>10296</v>
      </c>
      <c r="B253" s="32">
        <v>8806334379131</v>
      </c>
      <c r="C253" s="33" t="s">
        <v>10297</v>
      </c>
      <c r="D253" s="34" t="s">
        <v>10298</v>
      </c>
      <c r="E253" s="89"/>
      <c r="F253" s="90">
        <v>0.51</v>
      </c>
      <c r="G253" s="91"/>
      <c r="H253" s="89">
        <f>Таблица611[[#This Row],[Розничная цена KRW]]*Таблица611[[#This Row],[Коэфициент стоимости]]</f>
        <v>0</v>
      </c>
      <c r="I253" s="92" t="str">
        <f>IF($H$1="","Введите курс",Таблица611[[#This Row],[Оптовая цена KRW                   за 1шт]]/$H$1)</f>
        <v>Введите курс</v>
      </c>
      <c r="J253" s="284"/>
      <c r="K253" s="93">
        <f>Таблица611[[#This Row],[Заказ коробок ]]*Таблица611[[#This Row],[Кол-во шт в коробке]]</f>
        <v>0</v>
      </c>
      <c r="L253" s="89">
        <f>Таблица611[[#This Row],[Общее кол-во шт]]*Таблица611[[#This Row],[Оптовая цена KRW                   за 1шт]]</f>
        <v>0</v>
      </c>
      <c r="M253" s="94" t="str">
        <f>IFERROR(Таблица611[[#This Row],[Общее кол-во шт]]*Таблица611[[#This Row],[Оптовая цена USD            за 1шт]],"")</f>
        <v/>
      </c>
      <c r="N253" s="148"/>
    </row>
    <row r="254" spans="1:14" s="87" customFormat="1" ht="24" customHeight="1">
      <c r="A254" s="31" t="s">
        <v>10299</v>
      </c>
      <c r="B254" s="32">
        <v>8806334379148</v>
      </c>
      <c r="C254" s="33" t="s">
        <v>10300</v>
      </c>
      <c r="D254" s="34" t="s">
        <v>10301</v>
      </c>
      <c r="E254" s="89"/>
      <c r="F254" s="90">
        <v>0.51</v>
      </c>
      <c r="G254" s="91"/>
      <c r="H254" s="89">
        <f>Таблица611[[#This Row],[Розничная цена KRW]]*Таблица611[[#This Row],[Коэфициент стоимости]]</f>
        <v>0</v>
      </c>
      <c r="I254" s="92" t="str">
        <f>IF($H$1="","Введите курс",Таблица611[[#This Row],[Оптовая цена KRW                   за 1шт]]/$H$1)</f>
        <v>Введите курс</v>
      </c>
      <c r="J254" s="284"/>
      <c r="K254" s="93">
        <f>Таблица611[[#This Row],[Заказ коробок ]]*Таблица611[[#This Row],[Кол-во шт в коробке]]</f>
        <v>0</v>
      </c>
      <c r="L254" s="89">
        <f>Таблица611[[#This Row],[Общее кол-во шт]]*Таблица611[[#This Row],[Оптовая цена KRW                   за 1шт]]</f>
        <v>0</v>
      </c>
      <c r="M254" s="94" t="str">
        <f>IFERROR(Таблица611[[#This Row],[Общее кол-во шт]]*Таблица611[[#This Row],[Оптовая цена USD            за 1шт]],"")</f>
        <v/>
      </c>
      <c r="N254" s="148"/>
    </row>
    <row r="255" spans="1:14" s="87" customFormat="1" ht="24" customHeight="1">
      <c r="A255" s="31" t="s">
        <v>10302</v>
      </c>
      <c r="B255" s="32">
        <v>8806334379155</v>
      </c>
      <c r="C255" s="33" t="s">
        <v>10303</v>
      </c>
      <c r="D255" s="34" t="s">
        <v>10304</v>
      </c>
      <c r="E255" s="89"/>
      <c r="F255" s="90">
        <v>0.51</v>
      </c>
      <c r="G255" s="91"/>
      <c r="H255" s="89">
        <f>Таблица611[[#This Row],[Розничная цена KRW]]*Таблица611[[#This Row],[Коэфициент стоимости]]</f>
        <v>0</v>
      </c>
      <c r="I255" s="92" t="str">
        <f>IF($H$1="","Введите курс",Таблица611[[#This Row],[Оптовая цена KRW                   за 1шт]]/$H$1)</f>
        <v>Введите курс</v>
      </c>
      <c r="J255" s="284"/>
      <c r="K255" s="93">
        <f>Таблица611[[#This Row],[Заказ коробок ]]*Таблица611[[#This Row],[Кол-во шт в коробке]]</f>
        <v>0</v>
      </c>
      <c r="L255" s="89">
        <f>Таблица611[[#This Row],[Общее кол-во шт]]*Таблица611[[#This Row],[Оптовая цена KRW                   за 1шт]]</f>
        <v>0</v>
      </c>
      <c r="M255" s="94" t="str">
        <f>IFERROR(Таблица611[[#This Row],[Общее кол-во шт]]*Таблица611[[#This Row],[Оптовая цена USD            за 1шт]],"")</f>
        <v/>
      </c>
      <c r="N255" s="148"/>
    </row>
    <row r="256" spans="1:14" s="87" customFormat="1" ht="24" customHeight="1">
      <c r="A256" s="31" t="s">
        <v>10305</v>
      </c>
      <c r="B256" s="32">
        <v>8806334379216</v>
      </c>
      <c r="C256" s="33" t="s">
        <v>10306</v>
      </c>
      <c r="D256" s="34" t="s">
        <v>10307</v>
      </c>
      <c r="E256" s="89"/>
      <c r="F256" s="90">
        <v>0.51</v>
      </c>
      <c r="G256" s="91"/>
      <c r="H256" s="89">
        <f>Таблица611[[#This Row],[Розничная цена KRW]]*Таблица611[[#This Row],[Коэфициент стоимости]]</f>
        <v>0</v>
      </c>
      <c r="I256" s="92" t="str">
        <f>IF($H$1="","Введите курс",Таблица611[[#This Row],[Оптовая цена KRW                   за 1шт]]/$H$1)</f>
        <v>Введите курс</v>
      </c>
      <c r="J256" s="284"/>
      <c r="K256" s="93">
        <f>Таблица611[[#This Row],[Заказ коробок ]]*Таблица611[[#This Row],[Кол-во шт в коробке]]</f>
        <v>0</v>
      </c>
      <c r="L256" s="89">
        <f>Таблица611[[#This Row],[Общее кол-во шт]]*Таблица611[[#This Row],[Оптовая цена KRW                   за 1шт]]</f>
        <v>0</v>
      </c>
      <c r="M256" s="94" t="str">
        <f>IFERROR(Таблица611[[#This Row],[Общее кол-во шт]]*Таблица611[[#This Row],[Оптовая цена USD            за 1шт]],"")</f>
        <v/>
      </c>
      <c r="N256" s="148"/>
    </row>
    <row r="257" spans="1:14" s="87" customFormat="1" ht="24" customHeight="1">
      <c r="A257" s="31" t="s">
        <v>10308</v>
      </c>
      <c r="B257" s="32">
        <v>8806334376499</v>
      </c>
      <c r="C257" s="33" t="s">
        <v>10309</v>
      </c>
      <c r="D257" s="34" t="s">
        <v>10310</v>
      </c>
      <c r="E257" s="89">
        <v>10000</v>
      </c>
      <c r="F257" s="90">
        <v>0.51</v>
      </c>
      <c r="G257" s="91">
        <v>10</v>
      </c>
      <c r="H257" s="89">
        <f>Таблица611[[#This Row],[Розничная цена KRW]]*Таблица611[[#This Row],[Коэфициент стоимости]]</f>
        <v>5100</v>
      </c>
      <c r="I257" s="92" t="str">
        <f>IF($H$1="","Введите курс",Таблица611[[#This Row],[Оптовая цена KRW                   за 1шт]]/$H$1)</f>
        <v>Введите курс</v>
      </c>
      <c r="J257" s="284"/>
      <c r="K257" s="93">
        <f>Таблица611[[#This Row],[Заказ коробок ]]*Таблица611[[#This Row],[Кол-во шт в коробке]]</f>
        <v>0</v>
      </c>
      <c r="L257" s="89">
        <f>Таблица611[[#This Row],[Общее кол-во шт]]*Таблица611[[#This Row],[Оптовая цена KRW                   за 1шт]]</f>
        <v>0</v>
      </c>
      <c r="M257" s="94" t="str">
        <f>IFERROR(Таблица611[[#This Row],[Общее кол-во шт]]*Таблица611[[#This Row],[Оптовая цена USD            за 1шт]],"")</f>
        <v/>
      </c>
      <c r="N257" s="148"/>
    </row>
    <row r="258" spans="1:14" s="87" customFormat="1" ht="24" customHeight="1">
      <c r="A258" s="31" t="s">
        <v>10311</v>
      </c>
      <c r="B258" s="32">
        <v>8806334376505</v>
      </c>
      <c r="C258" s="33" t="s">
        <v>10312</v>
      </c>
      <c r="D258" s="34" t="s">
        <v>10313</v>
      </c>
      <c r="E258" s="89"/>
      <c r="F258" s="90">
        <v>0.51</v>
      </c>
      <c r="G258" s="91"/>
      <c r="H258" s="89">
        <f>Таблица611[[#This Row],[Розничная цена KRW]]*Таблица611[[#This Row],[Коэфициент стоимости]]</f>
        <v>0</v>
      </c>
      <c r="I258" s="92" t="str">
        <f>IF($H$1="","Введите курс",Таблица611[[#This Row],[Оптовая цена KRW                   за 1шт]]/$H$1)</f>
        <v>Введите курс</v>
      </c>
      <c r="J258" s="284"/>
      <c r="K258" s="93">
        <f>Таблица611[[#This Row],[Заказ коробок ]]*Таблица611[[#This Row],[Кол-во шт в коробке]]</f>
        <v>0</v>
      </c>
      <c r="L258" s="89">
        <f>Таблица611[[#This Row],[Общее кол-во шт]]*Таблица611[[#This Row],[Оптовая цена KRW                   за 1шт]]</f>
        <v>0</v>
      </c>
      <c r="M258" s="94" t="str">
        <f>IFERROR(Таблица611[[#This Row],[Общее кол-во шт]]*Таблица611[[#This Row],[Оптовая цена USD            за 1шт]],"")</f>
        <v/>
      </c>
      <c r="N258" s="148"/>
    </row>
    <row r="259" spans="1:14" s="87" customFormat="1" ht="24" customHeight="1">
      <c r="A259" s="31" t="s">
        <v>10314</v>
      </c>
      <c r="B259" s="32">
        <v>8806334355593</v>
      </c>
      <c r="C259" s="33" t="s">
        <v>10315</v>
      </c>
      <c r="D259" s="34" t="s">
        <v>10316</v>
      </c>
      <c r="E259" s="89">
        <v>5800</v>
      </c>
      <c r="F259" s="90">
        <v>0.51</v>
      </c>
      <c r="G259" s="91">
        <v>12</v>
      </c>
      <c r="H259" s="89">
        <f>Таблица611[[#This Row],[Розничная цена KRW]]*Таблица611[[#This Row],[Коэфициент стоимости]]</f>
        <v>2958</v>
      </c>
      <c r="I259" s="92" t="str">
        <f>IF($H$1="","Введите курс",Таблица611[[#This Row],[Оптовая цена KRW                   за 1шт]]/$H$1)</f>
        <v>Введите курс</v>
      </c>
      <c r="J259" s="284"/>
      <c r="K259" s="93">
        <f>Таблица611[[#This Row],[Заказ коробок ]]*Таблица611[[#This Row],[Кол-во шт в коробке]]</f>
        <v>0</v>
      </c>
      <c r="L259" s="89">
        <f>Таблица611[[#This Row],[Общее кол-во шт]]*Таблица611[[#This Row],[Оптовая цена KRW                   за 1шт]]</f>
        <v>0</v>
      </c>
      <c r="M259" s="94" t="str">
        <f>IFERROR(Таблица611[[#This Row],[Общее кол-во шт]]*Таблица611[[#This Row],[Оптовая цена USD            за 1шт]],"")</f>
        <v/>
      </c>
      <c r="N259" s="148"/>
    </row>
    <row r="260" spans="1:14" s="87" customFormat="1" ht="24" customHeight="1">
      <c r="A260" s="31" t="s">
        <v>10317</v>
      </c>
      <c r="B260" s="32">
        <v>8806334377052</v>
      </c>
      <c r="C260" s="33" t="s">
        <v>10318</v>
      </c>
      <c r="D260" s="34" t="s">
        <v>10319</v>
      </c>
      <c r="E260" s="89"/>
      <c r="F260" s="90">
        <v>0.51</v>
      </c>
      <c r="G260" s="91"/>
      <c r="H260" s="89">
        <f>Таблица611[[#This Row],[Розничная цена KRW]]*Таблица611[[#This Row],[Коэфициент стоимости]]</f>
        <v>0</v>
      </c>
      <c r="I260" s="92" t="str">
        <f>IF($H$1="","Введите курс",Таблица611[[#This Row],[Оптовая цена KRW                   за 1шт]]/$H$1)</f>
        <v>Введите курс</v>
      </c>
      <c r="J260" s="284"/>
      <c r="K260" s="93">
        <f>Таблица611[[#This Row],[Заказ коробок ]]*Таблица611[[#This Row],[Кол-во шт в коробке]]</f>
        <v>0</v>
      </c>
      <c r="L260" s="89">
        <f>Таблица611[[#This Row],[Общее кол-во шт]]*Таблица611[[#This Row],[Оптовая цена KRW                   за 1шт]]</f>
        <v>0</v>
      </c>
      <c r="M260" s="94" t="str">
        <f>IFERROR(Таблица611[[#This Row],[Общее кол-во шт]]*Таблица611[[#This Row],[Оптовая цена USD            за 1шт]],"")</f>
        <v/>
      </c>
      <c r="N260" s="148"/>
    </row>
    <row r="261" spans="1:14" s="87" customFormat="1" ht="24" customHeight="1">
      <c r="A261" s="31" t="s">
        <v>10320</v>
      </c>
      <c r="B261" s="32">
        <v>8806334376550</v>
      </c>
      <c r="C261" s="33" t="s">
        <v>10321</v>
      </c>
      <c r="D261" s="34" t="s">
        <v>10322</v>
      </c>
      <c r="E261" s="89">
        <v>13900</v>
      </c>
      <c r="F261" s="90">
        <v>0.51</v>
      </c>
      <c r="G261" s="91">
        <v>8</v>
      </c>
      <c r="H261" s="89">
        <f>Таблица611[[#This Row],[Розничная цена KRW]]*Таблица611[[#This Row],[Коэфициент стоимости]]</f>
        <v>7089</v>
      </c>
      <c r="I261" s="92" t="str">
        <f>IF($H$1="","Введите курс",Таблица611[[#This Row],[Оптовая цена KRW                   за 1шт]]/$H$1)</f>
        <v>Введите курс</v>
      </c>
      <c r="J261" s="284"/>
      <c r="K261" s="93">
        <f>Таблица611[[#This Row],[Заказ коробок ]]*Таблица611[[#This Row],[Кол-во шт в коробке]]</f>
        <v>0</v>
      </c>
      <c r="L261" s="89">
        <f>Таблица611[[#This Row],[Общее кол-во шт]]*Таблица611[[#This Row],[Оптовая цена KRW                   за 1шт]]</f>
        <v>0</v>
      </c>
      <c r="M261" s="94" t="str">
        <f>IFERROR(Таблица611[[#This Row],[Общее кол-во шт]]*Таблица611[[#This Row],[Оптовая цена USD            за 1шт]],"")</f>
        <v/>
      </c>
      <c r="N261" s="148"/>
    </row>
    <row r="262" spans="1:14" s="87" customFormat="1" ht="24" customHeight="1">
      <c r="A262" s="31" t="s">
        <v>10323</v>
      </c>
      <c r="B262" s="32">
        <v>8806334377069</v>
      </c>
      <c r="C262" s="33" t="s">
        <v>10324</v>
      </c>
      <c r="D262" s="34" t="s">
        <v>10325</v>
      </c>
      <c r="E262" s="89"/>
      <c r="F262" s="90">
        <v>0.51</v>
      </c>
      <c r="G262" s="91"/>
      <c r="H262" s="89">
        <f>Таблица611[[#This Row],[Розничная цена KRW]]*Таблица611[[#This Row],[Коэфициент стоимости]]</f>
        <v>0</v>
      </c>
      <c r="I262" s="92" t="str">
        <f>IF($H$1="","Введите курс",Таблица611[[#This Row],[Оптовая цена KRW                   за 1шт]]/$H$1)</f>
        <v>Введите курс</v>
      </c>
      <c r="J262" s="284"/>
      <c r="K262" s="93">
        <f>Таблица611[[#This Row],[Заказ коробок ]]*Таблица611[[#This Row],[Кол-во шт в коробке]]</f>
        <v>0</v>
      </c>
      <c r="L262" s="89">
        <f>Таблица611[[#This Row],[Общее кол-во шт]]*Таблица611[[#This Row],[Оптовая цена KRW                   за 1шт]]</f>
        <v>0</v>
      </c>
      <c r="M262" s="94" t="str">
        <f>IFERROR(Таблица611[[#This Row],[Общее кол-во шт]]*Таблица611[[#This Row],[Оптовая цена USD            за 1шт]],"")</f>
        <v/>
      </c>
      <c r="N262" s="148"/>
    </row>
    <row r="263" spans="1:14" s="87" customFormat="1" ht="24" customHeight="1">
      <c r="A263" s="31" t="s">
        <v>10326</v>
      </c>
      <c r="B263" s="32">
        <v>8806334376574</v>
      </c>
      <c r="C263" s="33" t="s">
        <v>10327</v>
      </c>
      <c r="D263" s="34" t="s">
        <v>10328</v>
      </c>
      <c r="E263" s="89">
        <v>9900</v>
      </c>
      <c r="F263" s="90">
        <v>0.51</v>
      </c>
      <c r="G263" s="91">
        <v>10</v>
      </c>
      <c r="H263" s="89">
        <f>Таблица611[[#This Row],[Розничная цена KRW]]*Таблица611[[#This Row],[Коэфициент стоимости]]</f>
        <v>5049</v>
      </c>
      <c r="I263" s="92" t="str">
        <f>IF($H$1="","Введите курс",Таблица611[[#This Row],[Оптовая цена KRW                   за 1шт]]/$H$1)</f>
        <v>Введите курс</v>
      </c>
      <c r="J263" s="284"/>
      <c r="K263" s="93">
        <f>Таблица611[[#This Row],[Заказ коробок ]]*Таблица611[[#This Row],[Кол-во шт в коробке]]</f>
        <v>0</v>
      </c>
      <c r="L263" s="89">
        <f>Таблица611[[#This Row],[Общее кол-во шт]]*Таблица611[[#This Row],[Оптовая цена KRW                   за 1шт]]</f>
        <v>0</v>
      </c>
      <c r="M263" s="94" t="str">
        <f>IFERROR(Таблица611[[#This Row],[Общее кол-во шт]]*Таблица611[[#This Row],[Оптовая цена USD            за 1шт]],"")</f>
        <v/>
      </c>
      <c r="N263" s="148"/>
    </row>
    <row r="264" spans="1:14" s="87" customFormat="1" ht="24" customHeight="1">
      <c r="A264" s="31" t="s">
        <v>10329</v>
      </c>
      <c r="B264" s="32">
        <v>8806334376543</v>
      </c>
      <c r="C264" s="33" t="s">
        <v>10330</v>
      </c>
      <c r="D264" s="34" t="s">
        <v>10331</v>
      </c>
      <c r="E264" s="89">
        <v>14900</v>
      </c>
      <c r="F264" s="90">
        <v>0.51</v>
      </c>
      <c r="G264" s="91">
        <v>8</v>
      </c>
      <c r="H264" s="89">
        <f>Таблица611[[#This Row],[Розничная цена KRW]]*Таблица611[[#This Row],[Коэфициент стоимости]]</f>
        <v>7599</v>
      </c>
      <c r="I264" s="92" t="str">
        <f>IF($H$1="","Введите курс",Таблица611[[#This Row],[Оптовая цена KRW                   за 1шт]]/$H$1)</f>
        <v>Введите курс</v>
      </c>
      <c r="J264" s="284"/>
      <c r="K264" s="93">
        <f>Таблица611[[#This Row],[Заказ коробок ]]*Таблица611[[#This Row],[Кол-во шт в коробке]]</f>
        <v>0</v>
      </c>
      <c r="L264" s="89">
        <f>Таблица611[[#This Row],[Общее кол-во шт]]*Таблица611[[#This Row],[Оптовая цена KRW                   за 1шт]]</f>
        <v>0</v>
      </c>
      <c r="M264" s="94" t="str">
        <f>IFERROR(Таблица611[[#This Row],[Общее кол-во шт]]*Таблица611[[#This Row],[Оптовая цена USD            за 1шт]],"")</f>
        <v/>
      </c>
      <c r="N264" s="148"/>
    </row>
    <row r="265" spans="1:14" s="87" customFormat="1" ht="24" customHeight="1">
      <c r="A265" s="31" t="s">
        <v>10332</v>
      </c>
      <c r="B265" s="32">
        <v>8806334353988</v>
      </c>
      <c r="C265" s="33" t="s">
        <v>10333</v>
      </c>
      <c r="D265" s="34" t="s">
        <v>10334</v>
      </c>
      <c r="E265" s="89">
        <v>6300</v>
      </c>
      <c r="F265" s="90">
        <v>0.51</v>
      </c>
      <c r="G265" s="91">
        <v>6</v>
      </c>
      <c r="H265" s="89">
        <f>Таблица611[[#This Row],[Розничная цена KRW]]*Таблица611[[#This Row],[Коэфициент стоимости]]</f>
        <v>3213</v>
      </c>
      <c r="I265" s="92" t="str">
        <f>IF($H$1="","Введите курс",Таблица611[[#This Row],[Оптовая цена KRW                   за 1шт]]/$H$1)</f>
        <v>Введите курс</v>
      </c>
      <c r="J265" s="284"/>
      <c r="K265" s="93">
        <f>Таблица611[[#This Row],[Заказ коробок ]]*Таблица611[[#This Row],[Кол-во шт в коробке]]</f>
        <v>0</v>
      </c>
      <c r="L265" s="89">
        <f>Таблица611[[#This Row],[Общее кол-во шт]]*Таблица611[[#This Row],[Оптовая цена KRW                   за 1шт]]</f>
        <v>0</v>
      </c>
      <c r="M265" s="94" t="str">
        <f>IFERROR(Таблица611[[#This Row],[Общее кол-во шт]]*Таблица611[[#This Row],[Оптовая цена USD            за 1шт]],"")</f>
        <v/>
      </c>
      <c r="N265" s="148"/>
    </row>
    <row r="266" spans="1:14" s="87" customFormat="1" ht="24" customHeight="1">
      <c r="A266" s="31" t="s">
        <v>10335</v>
      </c>
      <c r="B266" s="32">
        <v>8806334377373</v>
      </c>
      <c r="C266" s="33" t="s">
        <v>10336</v>
      </c>
      <c r="D266" s="34" t="s">
        <v>10337</v>
      </c>
      <c r="E266" s="89"/>
      <c r="F266" s="90">
        <v>0.51</v>
      </c>
      <c r="G266" s="91"/>
      <c r="H266" s="89">
        <f>Таблица611[[#This Row],[Розничная цена KRW]]*Таблица611[[#This Row],[Коэфициент стоимости]]</f>
        <v>0</v>
      </c>
      <c r="I266" s="92" t="str">
        <f>IF($H$1="","Введите курс",Таблица611[[#This Row],[Оптовая цена KRW                   за 1шт]]/$H$1)</f>
        <v>Введите курс</v>
      </c>
      <c r="J266" s="284"/>
      <c r="K266" s="93">
        <f>Таблица611[[#This Row],[Заказ коробок ]]*Таблица611[[#This Row],[Кол-во шт в коробке]]</f>
        <v>0</v>
      </c>
      <c r="L266" s="89">
        <f>Таблица611[[#This Row],[Общее кол-во шт]]*Таблица611[[#This Row],[Оптовая цена KRW                   за 1шт]]</f>
        <v>0</v>
      </c>
      <c r="M266" s="94" t="str">
        <f>IFERROR(Таблица611[[#This Row],[Общее кол-во шт]]*Таблица611[[#This Row],[Оптовая цена USD            за 1шт]],"")</f>
        <v/>
      </c>
      <c r="N266" s="148"/>
    </row>
    <row r="267" spans="1:14" s="87" customFormat="1" ht="24" customHeight="1">
      <c r="A267" s="31" t="s">
        <v>10338</v>
      </c>
      <c r="B267" s="32">
        <v>8806334379582</v>
      </c>
      <c r="C267" s="33" t="s">
        <v>10339</v>
      </c>
      <c r="D267" s="34" t="s">
        <v>10340</v>
      </c>
      <c r="E267" s="89">
        <v>14000</v>
      </c>
      <c r="F267" s="90">
        <v>0.51</v>
      </c>
      <c r="G267" s="91">
        <v>6</v>
      </c>
      <c r="H267" s="89">
        <f>Таблица611[[#This Row],[Розничная цена KRW]]*Таблица611[[#This Row],[Коэфициент стоимости]]</f>
        <v>7140</v>
      </c>
      <c r="I267" s="92" t="str">
        <f>IF($H$1="","Введите курс",Таблица611[[#This Row],[Оптовая цена KRW                   за 1шт]]/$H$1)</f>
        <v>Введите курс</v>
      </c>
      <c r="J267" s="284"/>
      <c r="K267" s="93">
        <f>Таблица611[[#This Row],[Заказ коробок ]]*Таблица611[[#This Row],[Кол-во шт в коробке]]</f>
        <v>0</v>
      </c>
      <c r="L267" s="89">
        <f>Таблица611[[#This Row],[Общее кол-во шт]]*Таблица611[[#This Row],[Оптовая цена KRW                   за 1шт]]</f>
        <v>0</v>
      </c>
      <c r="M267" s="94" t="str">
        <f>IFERROR(Таблица611[[#This Row],[Общее кол-во шт]]*Таблица611[[#This Row],[Оптовая цена USD            за 1шт]],"")</f>
        <v/>
      </c>
      <c r="N267" s="148"/>
    </row>
    <row r="268" spans="1:14" s="87" customFormat="1" ht="24" customHeight="1">
      <c r="A268" s="31" t="s">
        <v>10341</v>
      </c>
      <c r="B268" s="32">
        <v>8806334377359</v>
      </c>
      <c r="C268" s="33" t="s">
        <v>10342</v>
      </c>
      <c r="D268" s="34" t="s">
        <v>10343</v>
      </c>
      <c r="E268" s="89">
        <v>6800</v>
      </c>
      <c r="F268" s="90">
        <v>0.51</v>
      </c>
      <c r="G268" s="91">
        <v>6</v>
      </c>
      <c r="H268" s="89">
        <f>Таблица611[[#This Row],[Розничная цена KRW]]*Таблица611[[#This Row],[Коэфициент стоимости]]</f>
        <v>3468</v>
      </c>
      <c r="I268" s="92" t="str">
        <f>IF($H$1="","Введите курс",Таблица611[[#This Row],[Оптовая цена KRW                   за 1шт]]/$H$1)</f>
        <v>Введите курс</v>
      </c>
      <c r="J268" s="284"/>
      <c r="K268" s="93">
        <f>Таблица611[[#This Row],[Заказ коробок ]]*Таблица611[[#This Row],[Кол-во шт в коробке]]</f>
        <v>0</v>
      </c>
      <c r="L268" s="89">
        <f>Таблица611[[#This Row],[Общее кол-во шт]]*Таблица611[[#This Row],[Оптовая цена KRW                   за 1шт]]</f>
        <v>0</v>
      </c>
      <c r="M268" s="94" t="str">
        <f>IFERROR(Таблица611[[#This Row],[Общее кол-во шт]]*Таблица611[[#This Row],[Оптовая цена USD            за 1шт]],"")</f>
        <v/>
      </c>
      <c r="N268" s="148" t="s">
        <v>10344</v>
      </c>
    </row>
    <row r="269" spans="1:14" s="87" customFormat="1" ht="24" customHeight="1">
      <c r="A269" s="31" t="s">
        <v>10345</v>
      </c>
      <c r="B269" s="32">
        <v>8806334377366</v>
      </c>
      <c r="C269" s="33" t="s">
        <v>10346</v>
      </c>
      <c r="D269" s="34" t="s">
        <v>10347</v>
      </c>
      <c r="E269" s="89">
        <v>2900</v>
      </c>
      <c r="F269" s="90">
        <v>0.51</v>
      </c>
      <c r="G269" s="91">
        <v>20</v>
      </c>
      <c r="H269" s="89">
        <f>Таблица611[[#This Row],[Розничная цена KRW]]*Таблица611[[#This Row],[Коэфициент стоимости]]</f>
        <v>1479</v>
      </c>
      <c r="I269" s="92" t="str">
        <f>IF($H$1="","Введите курс",Таблица611[[#This Row],[Оптовая цена KRW                   за 1шт]]/$H$1)</f>
        <v>Введите курс</v>
      </c>
      <c r="J269" s="284"/>
      <c r="K269" s="93">
        <f>Таблица611[[#This Row],[Заказ коробок ]]*Таблица611[[#This Row],[Кол-во шт в коробке]]</f>
        <v>0</v>
      </c>
      <c r="L269" s="89">
        <f>Таблица611[[#This Row],[Общее кол-во шт]]*Таблица611[[#This Row],[Оптовая цена KRW                   за 1шт]]</f>
        <v>0</v>
      </c>
      <c r="M269" s="94" t="str">
        <f>IFERROR(Таблица611[[#This Row],[Общее кол-во шт]]*Таблица611[[#This Row],[Оптовая цена USD            за 1шт]],"")</f>
        <v/>
      </c>
      <c r="N269" s="148" t="s">
        <v>10348</v>
      </c>
    </row>
    <row r="270" spans="1:14" s="87" customFormat="1" ht="24" customHeight="1">
      <c r="A270" s="31" t="s">
        <v>10349</v>
      </c>
      <c r="B270" s="32">
        <v>8806334377335</v>
      </c>
      <c r="C270" s="33" t="s">
        <v>10350</v>
      </c>
      <c r="D270" s="34" t="s">
        <v>10351</v>
      </c>
      <c r="E270" s="89">
        <v>24000</v>
      </c>
      <c r="F270" s="90">
        <v>0.51</v>
      </c>
      <c r="G270" s="91">
        <v>6</v>
      </c>
      <c r="H270" s="89">
        <f>Таблица611[[#This Row],[Розничная цена KRW]]*Таблица611[[#This Row],[Коэфициент стоимости]]</f>
        <v>12240</v>
      </c>
      <c r="I270" s="92" t="str">
        <f>IF($H$1="","Введите курс",Таблица611[[#This Row],[Оптовая цена KRW                   за 1шт]]/$H$1)</f>
        <v>Введите курс</v>
      </c>
      <c r="J270" s="284"/>
      <c r="K270" s="93">
        <f>Таблица611[[#This Row],[Заказ коробок ]]*Таблица611[[#This Row],[Кол-во шт в коробке]]</f>
        <v>0</v>
      </c>
      <c r="L270" s="89">
        <f>Таблица611[[#This Row],[Общее кол-во шт]]*Таблица611[[#This Row],[Оптовая цена KRW                   за 1шт]]</f>
        <v>0</v>
      </c>
      <c r="M270" s="94" t="str">
        <f>IFERROR(Таблица611[[#This Row],[Общее кол-во шт]]*Таблица611[[#This Row],[Оптовая цена USD            за 1шт]],"")</f>
        <v/>
      </c>
      <c r="N270" s="148"/>
    </row>
    <row r="271" spans="1:14" s="87" customFormat="1" ht="24" customHeight="1">
      <c r="A271" s="31" t="s">
        <v>10352</v>
      </c>
      <c r="B271" s="32">
        <v>8806334382766</v>
      </c>
      <c r="C271" s="33" t="s">
        <v>10353</v>
      </c>
      <c r="D271" s="34" t="s">
        <v>10354</v>
      </c>
      <c r="E271" s="89">
        <v>25000</v>
      </c>
      <c r="F271" s="90">
        <v>0.51</v>
      </c>
      <c r="G271" s="91">
        <v>1</v>
      </c>
      <c r="H271" s="89">
        <f>Таблица611[[#This Row],[Розничная цена KRW]]*Таблица611[[#This Row],[Коэфициент стоимости]]</f>
        <v>12750</v>
      </c>
      <c r="I271" s="92" t="str">
        <f>IF($H$1="","Введите курс",Таблица611[[#This Row],[Оптовая цена KRW                   за 1шт]]/$H$1)</f>
        <v>Введите курс</v>
      </c>
      <c r="J271" s="284"/>
      <c r="K271" s="93">
        <f>Таблица611[[#This Row],[Заказ коробок ]]*Таблица611[[#This Row],[Кол-во шт в коробке]]</f>
        <v>0</v>
      </c>
      <c r="L271" s="89">
        <f>Таблица611[[#This Row],[Общее кол-во шт]]*Таблица611[[#This Row],[Оптовая цена KRW                   за 1шт]]</f>
        <v>0</v>
      </c>
      <c r="M271" s="94" t="str">
        <f>IFERROR(Таблица611[[#This Row],[Общее кол-во шт]]*Таблица611[[#This Row],[Оптовая цена USD            за 1шт]],"")</f>
        <v/>
      </c>
      <c r="N271" s="148"/>
    </row>
    <row r="272" spans="1:14" s="87" customFormat="1" ht="24" customHeight="1">
      <c r="A272" s="31" t="s">
        <v>10355</v>
      </c>
      <c r="B272" s="32">
        <v>8806334383510</v>
      </c>
      <c r="C272" s="33" t="s">
        <v>10356</v>
      </c>
      <c r="D272" s="34" t="s">
        <v>10357</v>
      </c>
      <c r="E272" s="89"/>
      <c r="F272" s="90">
        <v>0.51</v>
      </c>
      <c r="G272" s="91"/>
      <c r="H272" s="89">
        <f>Таблица611[[#This Row],[Розничная цена KRW]]*Таблица611[[#This Row],[Коэфициент стоимости]]</f>
        <v>0</v>
      </c>
      <c r="I272" s="92" t="str">
        <f>IF($H$1="","Введите курс",Таблица611[[#This Row],[Оптовая цена KRW                   за 1шт]]/$H$1)</f>
        <v>Введите курс</v>
      </c>
      <c r="J272" s="284"/>
      <c r="K272" s="93">
        <f>Таблица611[[#This Row],[Заказ коробок ]]*Таблица611[[#This Row],[Кол-во шт в коробке]]</f>
        <v>0</v>
      </c>
      <c r="L272" s="89">
        <f>Таблица611[[#This Row],[Общее кол-во шт]]*Таблица611[[#This Row],[Оптовая цена KRW                   за 1шт]]</f>
        <v>0</v>
      </c>
      <c r="M272" s="94" t="str">
        <f>IFERROR(Таблица611[[#This Row],[Общее кол-во шт]]*Таблица611[[#This Row],[Оптовая цена USD            за 1шт]],"")</f>
        <v/>
      </c>
      <c r="N272" s="148"/>
    </row>
    <row r="273" spans="1:14" s="87" customFormat="1" ht="24" customHeight="1">
      <c r="A273" s="31" t="s">
        <v>10358</v>
      </c>
      <c r="B273" s="32">
        <v>8806334377328</v>
      </c>
      <c r="C273" s="33" t="s">
        <v>10359</v>
      </c>
      <c r="D273" s="34" t="s">
        <v>10360</v>
      </c>
      <c r="E273" s="89">
        <v>15000</v>
      </c>
      <c r="F273" s="90">
        <v>0.51</v>
      </c>
      <c r="G273" s="91">
        <v>6</v>
      </c>
      <c r="H273" s="89">
        <f>Таблица611[[#This Row],[Розничная цена KRW]]*Таблица611[[#This Row],[Коэфициент стоимости]]</f>
        <v>7650</v>
      </c>
      <c r="I273" s="92" t="str">
        <f>IF($H$1="","Введите курс",Таблица611[[#This Row],[Оптовая цена KRW                   за 1шт]]/$H$1)</f>
        <v>Введите курс</v>
      </c>
      <c r="J273" s="284"/>
      <c r="K273" s="93">
        <f>Таблица611[[#This Row],[Заказ коробок ]]*Таблица611[[#This Row],[Кол-во шт в коробке]]</f>
        <v>0</v>
      </c>
      <c r="L273" s="89">
        <f>Таблица611[[#This Row],[Общее кол-во шт]]*Таблица611[[#This Row],[Оптовая цена KRW                   за 1шт]]</f>
        <v>0</v>
      </c>
      <c r="M273" s="94" t="str">
        <f>IFERROR(Таблица611[[#This Row],[Общее кол-во шт]]*Таблица611[[#This Row],[Оптовая цена USD            за 1шт]],"")</f>
        <v/>
      </c>
      <c r="N273" s="148"/>
    </row>
    <row r="274" spans="1:14" s="87" customFormat="1" ht="24" customHeight="1">
      <c r="A274" s="31" t="s">
        <v>10361</v>
      </c>
      <c r="B274" s="32">
        <v>8806334383794</v>
      </c>
      <c r="C274" s="33" t="s">
        <v>10362</v>
      </c>
      <c r="D274" s="34" t="s">
        <v>10363</v>
      </c>
      <c r="E274" s="89">
        <v>15000</v>
      </c>
      <c r="F274" s="90">
        <v>0.51</v>
      </c>
      <c r="G274" s="91">
        <v>6</v>
      </c>
      <c r="H274" s="89">
        <f>Таблица611[[#This Row],[Розничная цена KRW]]*Таблица611[[#This Row],[Коэфициент стоимости]]</f>
        <v>7650</v>
      </c>
      <c r="I274" s="92" t="str">
        <f>IF($H$1="","Введите курс",Таблица611[[#This Row],[Оптовая цена KRW                   за 1шт]]/$H$1)</f>
        <v>Введите курс</v>
      </c>
      <c r="J274" s="284"/>
      <c r="K274" s="93">
        <f>Таблица611[[#This Row],[Заказ коробок ]]*Таблица611[[#This Row],[Кол-во шт в коробке]]</f>
        <v>0</v>
      </c>
      <c r="L274" s="89">
        <f>Таблица611[[#This Row],[Общее кол-во шт]]*Таблица611[[#This Row],[Оптовая цена KRW                   за 1шт]]</f>
        <v>0</v>
      </c>
      <c r="M274" s="94" t="str">
        <f>IFERROR(Таблица611[[#This Row],[Общее кол-во шт]]*Таблица611[[#This Row],[Оптовая цена USD            за 1шт]],"")</f>
        <v/>
      </c>
      <c r="N274" s="148"/>
    </row>
    <row r="275" spans="1:14" s="87" customFormat="1" ht="24" customHeight="1">
      <c r="A275" s="31" t="s">
        <v>10364</v>
      </c>
      <c r="B275" s="32">
        <v>8806334382773</v>
      </c>
      <c r="C275" s="33" t="s">
        <v>10365</v>
      </c>
      <c r="D275" s="34" t="s">
        <v>10366</v>
      </c>
      <c r="E275" s="89">
        <v>2000</v>
      </c>
      <c r="F275" s="90">
        <v>0.51</v>
      </c>
      <c r="G275" s="91">
        <v>20</v>
      </c>
      <c r="H275" s="89">
        <f>Таблица611[[#This Row],[Розничная цена KRW]]*Таблица611[[#This Row],[Коэфициент стоимости]]</f>
        <v>1020</v>
      </c>
      <c r="I275" s="92" t="str">
        <f>IF($H$1="","Введите курс",Таблица611[[#This Row],[Оптовая цена KRW                   за 1шт]]/$H$1)</f>
        <v>Введите курс</v>
      </c>
      <c r="J275" s="284"/>
      <c r="K275" s="93">
        <f>Таблица611[[#This Row],[Заказ коробок ]]*Таблица611[[#This Row],[Кол-во шт в коробке]]</f>
        <v>0</v>
      </c>
      <c r="L275" s="89">
        <f>Таблица611[[#This Row],[Общее кол-во шт]]*Таблица611[[#This Row],[Оптовая цена KRW                   за 1шт]]</f>
        <v>0</v>
      </c>
      <c r="M275" s="94" t="str">
        <f>IFERROR(Таблица611[[#This Row],[Общее кол-во шт]]*Таблица611[[#This Row],[Оптовая цена USD            за 1шт]],"")</f>
        <v/>
      </c>
      <c r="N275" s="148"/>
    </row>
    <row r="276" spans="1:14" s="87" customFormat="1" ht="24" customHeight="1">
      <c r="A276" s="31" t="s">
        <v>10367</v>
      </c>
      <c r="B276" s="32">
        <v>8806334381295</v>
      </c>
      <c r="C276" s="33" t="s">
        <v>10368</v>
      </c>
      <c r="D276" s="34" t="s">
        <v>10369</v>
      </c>
      <c r="E276" s="89"/>
      <c r="F276" s="90">
        <v>0.51</v>
      </c>
      <c r="G276" s="91"/>
      <c r="H276" s="89">
        <f>Таблица611[[#This Row],[Розничная цена KRW]]*Таблица611[[#This Row],[Коэфициент стоимости]]</f>
        <v>0</v>
      </c>
      <c r="I276" s="92" t="str">
        <f>IF($H$1="","Введите курс",Таблица611[[#This Row],[Оптовая цена KRW                   за 1шт]]/$H$1)</f>
        <v>Введите курс</v>
      </c>
      <c r="J276" s="284"/>
      <c r="K276" s="93">
        <f>Таблица611[[#This Row],[Заказ коробок ]]*Таблица611[[#This Row],[Кол-во шт в коробке]]</f>
        <v>0</v>
      </c>
      <c r="L276" s="89">
        <f>Таблица611[[#This Row],[Общее кол-во шт]]*Таблица611[[#This Row],[Оптовая цена KRW                   за 1шт]]</f>
        <v>0</v>
      </c>
      <c r="M276" s="94" t="str">
        <f>IFERROR(Таблица611[[#This Row],[Общее кол-во шт]]*Таблица611[[#This Row],[Оптовая цена USD            за 1шт]],"")</f>
        <v/>
      </c>
      <c r="N276" s="148"/>
    </row>
    <row r="277" spans="1:14" s="87" customFormat="1" ht="24" customHeight="1">
      <c r="A277" s="31" t="s">
        <v>10370</v>
      </c>
      <c r="B277" s="32">
        <v>8806334381288</v>
      </c>
      <c r="C277" s="33" t="s">
        <v>10371</v>
      </c>
      <c r="D277" s="34" t="s">
        <v>10372</v>
      </c>
      <c r="E277" s="89">
        <v>19000</v>
      </c>
      <c r="F277" s="90">
        <v>0.51</v>
      </c>
      <c r="G277" s="91">
        <v>10</v>
      </c>
      <c r="H277" s="89">
        <f>Таблица611[[#This Row],[Розничная цена KRW]]*Таблица611[[#This Row],[Коэфициент стоимости]]</f>
        <v>9690</v>
      </c>
      <c r="I277" s="92" t="str">
        <f>IF($H$1="","Введите курс",Таблица611[[#This Row],[Оптовая цена KRW                   за 1шт]]/$H$1)</f>
        <v>Введите курс</v>
      </c>
      <c r="J277" s="284"/>
      <c r="K277" s="93">
        <f>Таблица611[[#This Row],[Заказ коробок ]]*Таблица611[[#This Row],[Кол-во шт в коробке]]</f>
        <v>0</v>
      </c>
      <c r="L277" s="89">
        <f>Таблица611[[#This Row],[Общее кол-во шт]]*Таблица611[[#This Row],[Оптовая цена KRW                   за 1шт]]</f>
        <v>0</v>
      </c>
      <c r="M277" s="94" t="str">
        <f>IFERROR(Таблица611[[#This Row],[Общее кол-во шт]]*Таблица611[[#This Row],[Оптовая цена USD            за 1шт]],"")</f>
        <v/>
      </c>
      <c r="N277" s="148"/>
    </row>
    <row r="278" spans="1:14" s="87" customFormat="1" ht="24" customHeight="1">
      <c r="A278" s="31" t="s">
        <v>10373</v>
      </c>
      <c r="B278" s="32">
        <v>8806334375997</v>
      </c>
      <c r="C278" s="33" t="s">
        <v>10374</v>
      </c>
      <c r="D278" s="34" t="s">
        <v>10375</v>
      </c>
      <c r="E278" s="89"/>
      <c r="F278" s="90">
        <v>0.51</v>
      </c>
      <c r="G278" s="91"/>
      <c r="H278" s="89">
        <f>Таблица611[[#This Row],[Розничная цена KRW]]*Таблица611[[#This Row],[Коэфициент стоимости]]</f>
        <v>0</v>
      </c>
      <c r="I278" s="92" t="str">
        <f>IF($H$1="","Введите курс",Таблица611[[#This Row],[Оптовая цена KRW                   за 1шт]]/$H$1)</f>
        <v>Введите курс</v>
      </c>
      <c r="J278" s="284"/>
      <c r="K278" s="93">
        <f>Таблица611[[#This Row],[Заказ коробок ]]*Таблица611[[#This Row],[Кол-во шт в коробке]]</f>
        <v>0</v>
      </c>
      <c r="L278" s="89">
        <f>Таблица611[[#This Row],[Общее кол-во шт]]*Таблица611[[#This Row],[Оптовая цена KRW                   за 1шт]]</f>
        <v>0</v>
      </c>
      <c r="M278" s="94" t="str">
        <f>IFERROR(Таблица611[[#This Row],[Общее кол-во шт]]*Таблица611[[#This Row],[Оптовая цена USD            за 1шт]],"")</f>
        <v/>
      </c>
      <c r="N278" s="148"/>
    </row>
    <row r="279" spans="1:14" s="87" customFormat="1" ht="24" customHeight="1">
      <c r="A279" s="31" t="s">
        <v>10376</v>
      </c>
      <c r="B279" s="32">
        <v>8806334355975</v>
      </c>
      <c r="C279" s="33" t="s">
        <v>10377</v>
      </c>
      <c r="D279" s="34" t="s">
        <v>10378</v>
      </c>
      <c r="E279" s="89">
        <v>5900</v>
      </c>
      <c r="F279" s="90">
        <v>0.51</v>
      </c>
      <c r="G279" s="91">
        <v>6</v>
      </c>
      <c r="H279" s="89">
        <f>Таблица611[[#This Row],[Розничная цена KRW]]*Таблица611[[#This Row],[Коэфициент стоимости]]</f>
        <v>3009</v>
      </c>
      <c r="I279" s="92" t="str">
        <f>IF($H$1="","Введите курс",Таблица611[[#This Row],[Оптовая цена KRW                   за 1шт]]/$H$1)</f>
        <v>Введите курс</v>
      </c>
      <c r="J279" s="284"/>
      <c r="K279" s="93">
        <f>Таблица611[[#This Row],[Заказ коробок ]]*Таблица611[[#This Row],[Кол-во шт в коробке]]</f>
        <v>0</v>
      </c>
      <c r="L279" s="89">
        <f>Таблица611[[#This Row],[Общее кол-во шт]]*Таблица611[[#This Row],[Оптовая цена KRW                   за 1шт]]</f>
        <v>0</v>
      </c>
      <c r="M279" s="94" t="str">
        <f>IFERROR(Таблица611[[#This Row],[Общее кол-во шт]]*Таблица611[[#This Row],[Оптовая цена USD            за 1шт]],"")</f>
        <v/>
      </c>
      <c r="N279" s="148"/>
    </row>
    <row r="280" spans="1:14" s="87" customFormat="1" ht="24" customHeight="1">
      <c r="A280" s="31" t="s">
        <v>10379</v>
      </c>
      <c r="B280" s="32">
        <v>8806334373191</v>
      </c>
      <c r="C280" s="33" t="s">
        <v>10380</v>
      </c>
      <c r="D280" s="34" t="s">
        <v>10381</v>
      </c>
      <c r="E280" s="89">
        <v>20000</v>
      </c>
      <c r="F280" s="90">
        <v>0.51</v>
      </c>
      <c r="G280" s="91">
        <v>10</v>
      </c>
      <c r="H280" s="89">
        <f>Таблица611[[#This Row],[Розничная цена KRW]]*Таблица611[[#This Row],[Коэфициент стоимости]]</f>
        <v>10200</v>
      </c>
      <c r="I280" s="92" t="str">
        <f>IF($H$1="","Введите курс",Таблица611[[#This Row],[Оптовая цена KRW                   за 1шт]]/$H$1)</f>
        <v>Введите курс</v>
      </c>
      <c r="J280" s="284"/>
      <c r="K280" s="93">
        <f>Таблица611[[#This Row],[Заказ коробок ]]*Таблица611[[#This Row],[Кол-во шт в коробке]]</f>
        <v>0</v>
      </c>
      <c r="L280" s="89">
        <f>Таблица611[[#This Row],[Общее кол-во шт]]*Таблица611[[#This Row],[Оптовая цена KRW                   за 1шт]]</f>
        <v>0</v>
      </c>
      <c r="M280" s="94" t="str">
        <f>IFERROR(Таблица611[[#This Row],[Общее кол-во шт]]*Таблица611[[#This Row],[Оптовая цена USD            за 1шт]],"")</f>
        <v/>
      </c>
      <c r="N280" s="148"/>
    </row>
    <row r="281" spans="1:14" s="87" customFormat="1" ht="24" customHeight="1">
      <c r="A281" s="31" t="s">
        <v>10382</v>
      </c>
      <c r="B281" s="32">
        <v>8806334374556</v>
      </c>
      <c r="C281" s="33" t="s">
        <v>10383</v>
      </c>
      <c r="D281" s="34" t="s">
        <v>10384</v>
      </c>
      <c r="E281" s="89">
        <v>20000</v>
      </c>
      <c r="F281" s="90">
        <v>0.51</v>
      </c>
      <c r="G281" s="91">
        <v>10</v>
      </c>
      <c r="H281" s="89">
        <f>Таблица611[[#This Row],[Розничная цена KRW]]*Таблица611[[#This Row],[Коэфициент стоимости]]</f>
        <v>10200</v>
      </c>
      <c r="I281" s="92" t="str">
        <f>IF($H$1="","Введите курс",Таблица611[[#This Row],[Оптовая цена KRW                   за 1шт]]/$H$1)</f>
        <v>Введите курс</v>
      </c>
      <c r="J281" s="284"/>
      <c r="K281" s="93">
        <f>Таблица611[[#This Row],[Заказ коробок ]]*Таблица611[[#This Row],[Кол-во шт в коробке]]</f>
        <v>0</v>
      </c>
      <c r="L281" s="89">
        <f>Таблица611[[#This Row],[Общее кол-во шт]]*Таблица611[[#This Row],[Оптовая цена KRW                   за 1шт]]</f>
        <v>0</v>
      </c>
      <c r="M281" s="94" t="str">
        <f>IFERROR(Таблица611[[#This Row],[Общее кол-во шт]]*Таблица611[[#This Row],[Оптовая цена USD            за 1шт]],"")</f>
        <v/>
      </c>
      <c r="N281" s="148"/>
    </row>
    <row r="282" spans="1:14" s="87" customFormat="1" ht="24" customHeight="1">
      <c r="A282" s="31" t="s">
        <v>10385</v>
      </c>
      <c r="B282" s="32">
        <v>8806334373177</v>
      </c>
      <c r="C282" s="33" t="s">
        <v>10386</v>
      </c>
      <c r="D282" s="34" t="s">
        <v>10387</v>
      </c>
      <c r="E282" s="89"/>
      <c r="F282" s="90">
        <v>0.51</v>
      </c>
      <c r="G282" s="91"/>
      <c r="H282" s="89">
        <f>Таблица611[[#This Row],[Розничная цена KRW]]*Таблица611[[#This Row],[Коэфициент стоимости]]</f>
        <v>0</v>
      </c>
      <c r="I282" s="92" t="str">
        <f>IF($H$1="","Введите курс",Таблица611[[#This Row],[Оптовая цена KRW                   за 1шт]]/$H$1)</f>
        <v>Введите курс</v>
      </c>
      <c r="J282" s="284"/>
      <c r="K282" s="93">
        <f>Таблица611[[#This Row],[Заказ коробок ]]*Таблица611[[#This Row],[Кол-во шт в коробке]]</f>
        <v>0</v>
      </c>
      <c r="L282" s="89">
        <f>Таблица611[[#This Row],[Общее кол-во шт]]*Таблица611[[#This Row],[Оптовая цена KRW                   за 1шт]]</f>
        <v>0</v>
      </c>
      <c r="M282" s="94" t="str">
        <f>IFERROR(Таблица611[[#This Row],[Общее кол-во шт]]*Таблица611[[#This Row],[Оптовая цена USD            за 1шт]],"")</f>
        <v/>
      </c>
      <c r="N282" s="148"/>
    </row>
    <row r="283" spans="1:14" s="87" customFormat="1" ht="24" customHeight="1">
      <c r="A283" s="31" t="s">
        <v>10388</v>
      </c>
      <c r="B283" s="32">
        <v>8806334373184</v>
      </c>
      <c r="C283" s="33" t="s">
        <v>10389</v>
      </c>
      <c r="D283" s="34" t="s">
        <v>10390</v>
      </c>
      <c r="E283" s="89">
        <v>20000</v>
      </c>
      <c r="F283" s="90">
        <v>0.51</v>
      </c>
      <c r="G283" s="91">
        <v>10</v>
      </c>
      <c r="H283" s="89">
        <f>Таблица611[[#This Row],[Розничная цена KRW]]*Таблица611[[#This Row],[Коэфициент стоимости]]</f>
        <v>10200</v>
      </c>
      <c r="I283" s="92" t="str">
        <f>IF($H$1="","Введите курс",Таблица611[[#This Row],[Оптовая цена KRW                   за 1шт]]/$H$1)</f>
        <v>Введите курс</v>
      </c>
      <c r="J283" s="284"/>
      <c r="K283" s="93">
        <f>Таблица611[[#This Row],[Заказ коробок ]]*Таблица611[[#This Row],[Кол-во шт в коробке]]</f>
        <v>0</v>
      </c>
      <c r="L283" s="89">
        <f>Таблица611[[#This Row],[Общее кол-во шт]]*Таблица611[[#This Row],[Оптовая цена KRW                   за 1шт]]</f>
        <v>0</v>
      </c>
      <c r="M283" s="94" t="str">
        <f>IFERROR(Таблица611[[#This Row],[Общее кол-во шт]]*Таблица611[[#This Row],[Оптовая цена USD            за 1шт]],"")</f>
        <v/>
      </c>
      <c r="N283" s="148"/>
    </row>
    <row r="284" spans="1:14" s="87" customFormat="1" ht="24" customHeight="1">
      <c r="A284" s="31" t="s">
        <v>10391</v>
      </c>
      <c r="B284" s="32">
        <v>8806334374563</v>
      </c>
      <c r="C284" s="33" t="s">
        <v>10392</v>
      </c>
      <c r="D284" s="34" t="s">
        <v>10393</v>
      </c>
      <c r="E284" s="89">
        <v>20000</v>
      </c>
      <c r="F284" s="90">
        <v>0.51</v>
      </c>
      <c r="G284" s="91">
        <v>10</v>
      </c>
      <c r="H284" s="89">
        <f>Таблица611[[#This Row],[Розничная цена KRW]]*Таблица611[[#This Row],[Коэфициент стоимости]]</f>
        <v>10200</v>
      </c>
      <c r="I284" s="92" t="str">
        <f>IF($H$1="","Введите курс",Таблица611[[#This Row],[Оптовая цена KRW                   за 1шт]]/$H$1)</f>
        <v>Введите курс</v>
      </c>
      <c r="J284" s="284"/>
      <c r="K284" s="93">
        <f>Таблица611[[#This Row],[Заказ коробок ]]*Таблица611[[#This Row],[Кол-во шт в коробке]]</f>
        <v>0</v>
      </c>
      <c r="L284" s="89">
        <f>Таблица611[[#This Row],[Общее кол-во шт]]*Таблица611[[#This Row],[Оптовая цена KRW                   за 1шт]]</f>
        <v>0</v>
      </c>
      <c r="M284" s="94" t="str">
        <f>IFERROR(Таблица611[[#This Row],[Общее кол-во шт]]*Таблица611[[#This Row],[Оптовая цена USD            за 1шт]],"")</f>
        <v/>
      </c>
      <c r="N284" s="148"/>
    </row>
    <row r="285" spans="1:14" s="87" customFormat="1" ht="24" customHeight="1">
      <c r="A285" s="31" t="s">
        <v>10394</v>
      </c>
      <c r="B285" s="32">
        <v>8806334373160</v>
      </c>
      <c r="C285" s="33" t="s">
        <v>10395</v>
      </c>
      <c r="D285" s="34" t="s">
        <v>10396</v>
      </c>
      <c r="E285" s="89">
        <v>20000</v>
      </c>
      <c r="F285" s="90">
        <v>0.51</v>
      </c>
      <c r="G285" s="91">
        <v>10</v>
      </c>
      <c r="H285" s="89">
        <f>Таблица611[[#This Row],[Розничная цена KRW]]*Таблица611[[#This Row],[Коэфициент стоимости]]</f>
        <v>10200</v>
      </c>
      <c r="I285" s="92" t="str">
        <f>IF($H$1="","Введите курс",Таблица611[[#This Row],[Оптовая цена KRW                   за 1шт]]/$H$1)</f>
        <v>Введите курс</v>
      </c>
      <c r="J285" s="284"/>
      <c r="K285" s="93">
        <f>Таблица611[[#This Row],[Заказ коробок ]]*Таблица611[[#This Row],[Кол-во шт в коробке]]</f>
        <v>0</v>
      </c>
      <c r="L285" s="89">
        <f>Таблица611[[#This Row],[Общее кол-во шт]]*Таблица611[[#This Row],[Оптовая цена KRW                   за 1шт]]</f>
        <v>0</v>
      </c>
      <c r="M285" s="94" t="str">
        <f>IFERROR(Таблица611[[#This Row],[Общее кол-во шт]]*Таблица611[[#This Row],[Оптовая цена USD            за 1шт]],"")</f>
        <v/>
      </c>
      <c r="N285" s="148"/>
    </row>
    <row r="286" spans="1:14" s="87" customFormat="1" ht="24" customHeight="1">
      <c r="A286" s="31" t="s">
        <v>10397</v>
      </c>
      <c r="B286" s="32">
        <v>8806334338572</v>
      </c>
      <c r="C286" s="33" t="s">
        <v>10398</v>
      </c>
      <c r="D286" s="34" t="s">
        <v>10399</v>
      </c>
      <c r="E286" s="89">
        <v>12900</v>
      </c>
      <c r="F286" s="90">
        <v>0.51</v>
      </c>
      <c r="G286" s="91">
        <v>6</v>
      </c>
      <c r="H286" s="89">
        <f>Таблица611[[#This Row],[Розничная цена KRW]]*Таблица611[[#This Row],[Коэфициент стоимости]]</f>
        <v>6579</v>
      </c>
      <c r="I286" s="92" t="str">
        <f>IF($H$1="","Введите курс",Таблица611[[#This Row],[Оптовая цена KRW                   за 1шт]]/$H$1)</f>
        <v>Введите курс</v>
      </c>
      <c r="J286" s="284"/>
      <c r="K286" s="93">
        <f>Таблица611[[#This Row],[Заказ коробок ]]*Таблица611[[#This Row],[Кол-во шт в коробке]]</f>
        <v>0</v>
      </c>
      <c r="L286" s="89">
        <f>Таблица611[[#This Row],[Общее кол-во шт]]*Таблица611[[#This Row],[Оптовая цена KRW                   за 1шт]]</f>
        <v>0</v>
      </c>
      <c r="M286" s="94" t="str">
        <f>IFERROR(Таблица611[[#This Row],[Общее кол-во шт]]*Таблица611[[#This Row],[Оптовая цена USD            за 1шт]],"")</f>
        <v/>
      </c>
      <c r="N286" s="148"/>
    </row>
    <row r="287" spans="1:14" s="87" customFormat="1" ht="24" customHeight="1">
      <c r="A287" s="31" t="s">
        <v>10400</v>
      </c>
      <c r="B287" s="32">
        <v>8806334338558</v>
      </c>
      <c r="C287" s="33" t="s">
        <v>10401</v>
      </c>
      <c r="D287" s="34" t="s">
        <v>10402</v>
      </c>
      <c r="E287" s="89">
        <v>12900</v>
      </c>
      <c r="F287" s="90">
        <v>0.51</v>
      </c>
      <c r="G287" s="91">
        <v>6</v>
      </c>
      <c r="H287" s="89">
        <f>Таблица611[[#This Row],[Розничная цена KRW]]*Таблица611[[#This Row],[Коэфициент стоимости]]</f>
        <v>6579</v>
      </c>
      <c r="I287" s="92" t="str">
        <f>IF($H$1="","Введите курс",Таблица611[[#This Row],[Оптовая цена KRW                   за 1шт]]/$H$1)</f>
        <v>Введите курс</v>
      </c>
      <c r="J287" s="284"/>
      <c r="K287" s="93">
        <f>Таблица611[[#This Row],[Заказ коробок ]]*Таблица611[[#This Row],[Кол-во шт в коробке]]</f>
        <v>0</v>
      </c>
      <c r="L287" s="89">
        <f>Таблица611[[#This Row],[Общее кол-во шт]]*Таблица611[[#This Row],[Оптовая цена KRW                   за 1шт]]</f>
        <v>0</v>
      </c>
      <c r="M287" s="94" t="str">
        <f>IFERROR(Таблица611[[#This Row],[Общее кол-во шт]]*Таблица611[[#This Row],[Оптовая цена USD            за 1шт]],"")</f>
        <v/>
      </c>
      <c r="N287" s="148"/>
    </row>
    <row r="288" spans="1:14" s="87" customFormat="1" ht="24" customHeight="1">
      <c r="A288" s="31" t="s">
        <v>10403</v>
      </c>
      <c r="B288" s="32">
        <v>8806334383435</v>
      </c>
      <c r="C288" s="33" t="s">
        <v>10404</v>
      </c>
      <c r="D288" s="34" t="s">
        <v>10405</v>
      </c>
      <c r="E288" s="89"/>
      <c r="F288" s="90">
        <v>0.51</v>
      </c>
      <c r="G288" s="91"/>
      <c r="H288" s="89">
        <f>Таблица611[[#This Row],[Розничная цена KRW]]*Таблица611[[#This Row],[Коэфициент стоимости]]</f>
        <v>0</v>
      </c>
      <c r="I288" s="92" t="str">
        <f>IF($H$1="","Введите курс",Таблица611[[#This Row],[Оптовая цена KRW                   за 1шт]]/$H$1)</f>
        <v>Введите курс</v>
      </c>
      <c r="J288" s="284"/>
      <c r="K288" s="93">
        <f>Таблица611[[#This Row],[Заказ коробок ]]*Таблица611[[#This Row],[Кол-во шт в коробке]]</f>
        <v>0</v>
      </c>
      <c r="L288" s="89">
        <f>Таблица611[[#This Row],[Общее кол-во шт]]*Таблица611[[#This Row],[Оптовая цена KRW                   за 1шт]]</f>
        <v>0</v>
      </c>
      <c r="M288" s="94" t="str">
        <f>IFERROR(Таблица611[[#This Row],[Общее кол-во шт]]*Таблица611[[#This Row],[Оптовая цена USD            за 1шт]],"")</f>
        <v/>
      </c>
      <c r="N288" s="148"/>
    </row>
    <row r="289" spans="1:14" s="87" customFormat="1" ht="24" customHeight="1">
      <c r="A289" s="31" t="s">
        <v>10406</v>
      </c>
      <c r="B289" s="32">
        <v>8806334383176</v>
      </c>
      <c r="C289" s="33" t="s">
        <v>10407</v>
      </c>
      <c r="D289" s="34" t="s">
        <v>10408</v>
      </c>
      <c r="E289" s="89"/>
      <c r="F289" s="90">
        <v>0.51</v>
      </c>
      <c r="G289" s="91"/>
      <c r="H289" s="89">
        <f>Таблица611[[#This Row],[Розничная цена KRW]]*Таблица611[[#This Row],[Коэфициент стоимости]]</f>
        <v>0</v>
      </c>
      <c r="I289" s="92" t="str">
        <f>IF($H$1="","Введите курс",Таблица611[[#This Row],[Оптовая цена KRW                   за 1шт]]/$H$1)</f>
        <v>Введите курс</v>
      </c>
      <c r="J289" s="284"/>
      <c r="K289" s="93">
        <f>Таблица611[[#This Row],[Заказ коробок ]]*Таблица611[[#This Row],[Кол-во шт в коробке]]</f>
        <v>0</v>
      </c>
      <c r="L289" s="89">
        <f>Таблица611[[#This Row],[Общее кол-во шт]]*Таблица611[[#This Row],[Оптовая цена KRW                   за 1шт]]</f>
        <v>0</v>
      </c>
      <c r="M289" s="94" t="str">
        <f>IFERROR(Таблица611[[#This Row],[Общее кол-во шт]]*Таблица611[[#This Row],[Оптовая цена USD            за 1шт]],"")</f>
        <v/>
      </c>
      <c r="N289" s="148"/>
    </row>
    <row r="290" spans="1:14" s="87" customFormat="1" ht="24" customHeight="1">
      <c r="A290" s="31" t="s">
        <v>10409</v>
      </c>
      <c r="B290" s="32">
        <v>8806334383183</v>
      </c>
      <c r="C290" s="33" t="s">
        <v>10410</v>
      </c>
      <c r="D290" s="34" t="s">
        <v>10411</v>
      </c>
      <c r="E290" s="89">
        <v>22000</v>
      </c>
      <c r="F290" s="90">
        <v>0.51</v>
      </c>
      <c r="G290" s="91">
        <v>6</v>
      </c>
      <c r="H290" s="89">
        <f>Таблица611[[#This Row],[Розничная цена KRW]]*Таблица611[[#This Row],[Коэфициент стоимости]]</f>
        <v>11220</v>
      </c>
      <c r="I290" s="92" t="str">
        <f>IF($H$1="","Введите курс",Таблица611[[#This Row],[Оптовая цена KRW                   за 1шт]]/$H$1)</f>
        <v>Введите курс</v>
      </c>
      <c r="J290" s="284"/>
      <c r="K290" s="93">
        <f>Таблица611[[#This Row],[Заказ коробок ]]*Таблица611[[#This Row],[Кол-во шт в коробке]]</f>
        <v>0</v>
      </c>
      <c r="L290" s="89">
        <f>Таблица611[[#This Row],[Общее кол-во шт]]*Таблица611[[#This Row],[Оптовая цена KRW                   за 1шт]]</f>
        <v>0</v>
      </c>
      <c r="M290" s="94" t="str">
        <f>IFERROR(Таблица611[[#This Row],[Общее кол-во шт]]*Таблица611[[#This Row],[Оптовая цена USD            за 1шт]],"")</f>
        <v/>
      </c>
      <c r="N290" s="148" t="s">
        <v>10412</v>
      </c>
    </row>
    <row r="291" spans="1:14" s="87" customFormat="1" ht="24" customHeight="1">
      <c r="A291" s="31" t="s">
        <v>10413</v>
      </c>
      <c r="B291" s="32">
        <v>8806334383350</v>
      </c>
      <c r="C291" s="33" t="s">
        <v>10414</v>
      </c>
      <c r="D291" s="34" t="s">
        <v>10415</v>
      </c>
      <c r="E291" s="89"/>
      <c r="F291" s="90">
        <v>0.51</v>
      </c>
      <c r="G291" s="91"/>
      <c r="H291" s="89">
        <f>Таблица611[[#This Row],[Розничная цена KRW]]*Таблица611[[#This Row],[Коэфициент стоимости]]</f>
        <v>0</v>
      </c>
      <c r="I291" s="92" t="str">
        <f>IF($H$1="","Введите курс",Таблица611[[#This Row],[Оптовая цена KRW                   за 1шт]]/$H$1)</f>
        <v>Введите курс</v>
      </c>
      <c r="J291" s="284"/>
      <c r="K291" s="93">
        <f>Таблица611[[#This Row],[Заказ коробок ]]*Таблица611[[#This Row],[Кол-во шт в коробке]]</f>
        <v>0</v>
      </c>
      <c r="L291" s="89">
        <f>Таблица611[[#This Row],[Общее кол-во шт]]*Таблица611[[#This Row],[Оптовая цена KRW                   за 1шт]]</f>
        <v>0</v>
      </c>
      <c r="M291" s="94" t="str">
        <f>IFERROR(Таблица611[[#This Row],[Общее кол-во шт]]*Таблица611[[#This Row],[Оптовая цена USD            за 1шт]],"")</f>
        <v/>
      </c>
      <c r="N291" s="148"/>
    </row>
    <row r="292" spans="1:14" s="87" customFormat="1" ht="24" customHeight="1">
      <c r="A292" s="31" t="s">
        <v>10416</v>
      </c>
      <c r="B292" s="32">
        <v>8806334383367</v>
      </c>
      <c r="C292" s="33" t="s">
        <v>10417</v>
      </c>
      <c r="D292" s="34" t="s">
        <v>10418</v>
      </c>
      <c r="E292" s="89"/>
      <c r="F292" s="90">
        <v>0.51</v>
      </c>
      <c r="G292" s="91"/>
      <c r="H292" s="89">
        <f>Таблица611[[#This Row],[Розничная цена KRW]]*Таблица611[[#This Row],[Коэфициент стоимости]]</f>
        <v>0</v>
      </c>
      <c r="I292" s="92" t="str">
        <f>IF($H$1="","Введите курс",Таблица611[[#This Row],[Оптовая цена KRW                   за 1шт]]/$H$1)</f>
        <v>Введите курс</v>
      </c>
      <c r="J292" s="284"/>
      <c r="K292" s="93">
        <f>Таблица611[[#This Row],[Заказ коробок ]]*Таблица611[[#This Row],[Кол-во шт в коробке]]</f>
        <v>0</v>
      </c>
      <c r="L292" s="89">
        <f>Таблица611[[#This Row],[Общее кол-во шт]]*Таблица611[[#This Row],[Оптовая цена KRW                   за 1шт]]</f>
        <v>0</v>
      </c>
      <c r="M292" s="94" t="str">
        <f>IFERROR(Таблица611[[#This Row],[Общее кол-во шт]]*Таблица611[[#This Row],[Оптовая цена USD            за 1шт]],"")</f>
        <v/>
      </c>
      <c r="N292" s="148"/>
    </row>
    <row r="293" spans="1:14" s="87" customFormat="1" ht="24" customHeight="1">
      <c r="A293" s="31" t="s">
        <v>10419</v>
      </c>
      <c r="B293" s="32">
        <v>8806334383374</v>
      </c>
      <c r="C293" s="33" t="s">
        <v>10420</v>
      </c>
      <c r="D293" s="34" t="s">
        <v>10421</v>
      </c>
      <c r="E293" s="89"/>
      <c r="F293" s="90">
        <v>0.51</v>
      </c>
      <c r="G293" s="91"/>
      <c r="H293" s="89">
        <f>Таблица611[[#This Row],[Розничная цена KRW]]*Таблица611[[#This Row],[Коэфициент стоимости]]</f>
        <v>0</v>
      </c>
      <c r="I293" s="92" t="str">
        <f>IF($H$1="","Введите курс",Таблица611[[#This Row],[Оптовая цена KRW                   за 1шт]]/$H$1)</f>
        <v>Введите курс</v>
      </c>
      <c r="J293" s="284"/>
      <c r="K293" s="93">
        <f>Таблица611[[#This Row],[Заказ коробок ]]*Таблица611[[#This Row],[Кол-во шт в коробке]]</f>
        <v>0</v>
      </c>
      <c r="L293" s="89">
        <f>Таблица611[[#This Row],[Общее кол-во шт]]*Таблица611[[#This Row],[Оптовая цена KRW                   за 1шт]]</f>
        <v>0</v>
      </c>
      <c r="M293" s="94" t="str">
        <f>IFERROR(Таблица611[[#This Row],[Общее кол-во шт]]*Таблица611[[#This Row],[Оптовая цена USD            за 1шт]],"")</f>
        <v/>
      </c>
      <c r="N293" s="148"/>
    </row>
    <row r="294" spans="1:14" s="87" customFormat="1" ht="24" customHeight="1">
      <c r="A294" s="31" t="s">
        <v>10422</v>
      </c>
      <c r="B294" s="32">
        <v>8806334383381</v>
      </c>
      <c r="C294" s="33" t="s">
        <v>10423</v>
      </c>
      <c r="D294" s="34" t="s">
        <v>10424</v>
      </c>
      <c r="E294" s="89"/>
      <c r="F294" s="90">
        <v>0.51</v>
      </c>
      <c r="G294" s="91"/>
      <c r="H294" s="89">
        <f>Таблица611[[#This Row],[Розничная цена KRW]]*Таблица611[[#This Row],[Коэфициент стоимости]]</f>
        <v>0</v>
      </c>
      <c r="I294" s="92" t="str">
        <f>IF($H$1="","Введите курс",Таблица611[[#This Row],[Оптовая цена KRW                   за 1шт]]/$H$1)</f>
        <v>Введите курс</v>
      </c>
      <c r="J294" s="284"/>
      <c r="K294" s="93">
        <f>Таблица611[[#This Row],[Заказ коробок ]]*Таблица611[[#This Row],[Кол-во шт в коробке]]</f>
        <v>0</v>
      </c>
      <c r="L294" s="89">
        <f>Таблица611[[#This Row],[Общее кол-во шт]]*Таблица611[[#This Row],[Оптовая цена KRW                   за 1шт]]</f>
        <v>0</v>
      </c>
      <c r="M294" s="94" t="str">
        <f>IFERROR(Таблица611[[#This Row],[Общее кол-во шт]]*Таблица611[[#This Row],[Оптовая цена USD            за 1шт]],"")</f>
        <v/>
      </c>
      <c r="N294" s="148"/>
    </row>
    <row r="295" spans="1:14" s="87" customFormat="1" ht="24" customHeight="1">
      <c r="A295" s="31" t="s">
        <v>10425</v>
      </c>
      <c r="B295" s="32">
        <v>8806334383398</v>
      </c>
      <c r="C295" s="33" t="s">
        <v>10426</v>
      </c>
      <c r="D295" s="34" t="s">
        <v>10427</v>
      </c>
      <c r="E295" s="89"/>
      <c r="F295" s="90">
        <v>0.51</v>
      </c>
      <c r="G295" s="91"/>
      <c r="H295" s="89">
        <f>Таблица611[[#This Row],[Розничная цена KRW]]*Таблица611[[#This Row],[Коэфициент стоимости]]</f>
        <v>0</v>
      </c>
      <c r="I295" s="92" t="str">
        <f>IF($H$1="","Введите курс",Таблица611[[#This Row],[Оптовая цена KRW                   за 1шт]]/$H$1)</f>
        <v>Введите курс</v>
      </c>
      <c r="J295" s="284"/>
      <c r="K295" s="93">
        <f>Таблица611[[#This Row],[Заказ коробок ]]*Таблица611[[#This Row],[Кол-во шт в коробке]]</f>
        <v>0</v>
      </c>
      <c r="L295" s="89">
        <f>Таблица611[[#This Row],[Общее кол-во шт]]*Таблица611[[#This Row],[Оптовая цена KRW                   за 1шт]]</f>
        <v>0</v>
      </c>
      <c r="M295" s="94" t="str">
        <f>IFERROR(Таблица611[[#This Row],[Общее кол-во шт]]*Таблица611[[#This Row],[Оптовая цена USD            за 1шт]],"")</f>
        <v/>
      </c>
      <c r="N295" s="148"/>
    </row>
    <row r="296" spans="1:14" s="87" customFormat="1" ht="24" customHeight="1">
      <c r="A296" s="31" t="s">
        <v>10428</v>
      </c>
      <c r="B296" s="32">
        <v>8806334356187</v>
      </c>
      <c r="C296" s="33" t="s">
        <v>10429</v>
      </c>
      <c r="D296" s="34" t="s">
        <v>10430</v>
      </c>
      <c r="E296" s="89"/>
      <c r="F296" s="90">
        <v>0.51</v>
      </c>
      <c r="G296" s="91"/>
      <c r="H296" s="89">
        <f>Таблица611[[#This Row],[Розничная цена KRW]]*Таблица611[[#This Row],[Коэфициент стоимости]]</f>
        <v>0</v>
      </c>
      <c r="I296" s="92" t="str">
        <f>IF($H$1="","Введите курс",Таблица611[[#This Row],[Оптовая цена KRW                   за 1шт]]/$H$1)</f>
        <v>Введите курс</v>
      </c>
      <c r="J296" s="284"/>
      <c r="K296" s="93">
        <f>Таблица611[[#This Row],[Заказ коробок ]]*Таблица611[[#This Row],[Кол-во шт в коробке]]</f>
        <v>0</v>
      </c>
      <c r="L296" s="89">
        <f>Таблица611[[#This Row],[Общее кол-во шт]]*Таблица611[[#This Row],[Оптовая цена KRW                   за 1шт]]</f>
        <v>0</v>
      </c>
      <c r="M296" s="94" t="str">
        <f>IFERROR(Таблица611[[#This Row],[Общее кол-во шт]]*Таблица611[[#This Row],[Оптовая цена USD            за 1шт]],"")</f>
        <v/>
      </c>
      <c r="N296" s="148"/>
    </row>
    <row r="297" spans="1:14" s="87" customFormat="1" ht="24" customHeight="1">
      <c r="A297" s="31" t="s">
        <v>10431</v>
      </c>
      <c r="B297" s="32">
        <v>8806334356194</v>
      </c>
      <c r="C297" s="33" t="s">
        <v>10432</v>
      </c>
      <c r="D297" s="34" t="s">
        <v>10433</v>
      </c>
      <c r="E297" s="89">
        <v>5900</v>
      </c>
      <c r="F297" s="90">
        <v>0.51</v>
      </c>
      <c r="G297" s="91">
        <v>10</v>
      </c>
      <c r="H297" s="89">
        <f>Таблица611[[#This Row],[Розничная цена KRW]]*Таблица611[[#This Row],[Коэфициент стоимости]]</f>
        <v>3009</v>
      </c>
      <c r="I297" s="92" t="str">
        <f>IF($H$1="","Введите курс",Таблица611[[#This Row],[Оптовая цена KRW                   за 1шт]]/$H$1)</f>
        <v>Введите курс</v>
      </c>
      <c r="J297" s="284"/>
      <c r="K297" s="93">
        <f>Таблица611[[#This Row],[Заказ коробок ]]*Таблица611[[#This Row],[Кол-во шт в коробке]]</f>
        <v>0</v>
      </c>
      <c r="L297" s="89">
        <f>Таблица611[[#This Row],[Общее кол-во шт]]*Таблица611[[#This Row],[Оптовая цена KRW                   за 1шт]]</f>
        <v>0</v>
      </c>
      <c r="M297" s="94" t="str">
        <f>IFERROR(Таблица611[[#This Row],[Общее кол-во шт]]*Таблица611[[#This Row],[Оптовая цена USD            за 1шт]],"")</f>
        <v/>
      </c>
      <c r="N297" s="148"/>
    </row>
    <row r="298" spans="1:14" s="87" customFormat="1" ht="24" customHeight="1">
      <c r="A298" s="31" t="s">
        <v>10434</v>
      </c>
      <c r="B298" s="32">
        <v>8806334356217</v>
      </c>
      <c r="C298" s="33" t="s">
        <v>10435</v>
      </c>
      <c r="D298" s="34" t="s">
        <v>10436</v>
      </c>
      <c r="E298" s="89"/>
      <c r="F298" s="90">
        <v>0.51</v>
      </c>
      <c r="G298" s="91"/>
      <c r="H298" s="89">
        <f>Таблица611[[#This Row],[Розничная цена KRW]]*Таблица611[[#This Row],[Коэфициент стоимости]]</f>
        <v>0</v>
      </c>
      <c r="I298" s="92" t="str">
        <f>IF($H$1="","Введите курс",Таблица611[[#This Row],[Оптовая цена KRW                   за 1шт]]/$H$1)</f>
        <v>Введите курс</v>
      </c>
      <c r="J298" s="284"/>
      <c r="K298" s="93">
        <f>Таблица611[[#This Row],[Заказ коробок ]]*Таблица611[[#This Row],[Кол-во шт в коробке]]</f>
        <v>0</v>
      </c>
      <c r="L298" s="89">
        <f>Таблица611[[#This Row],[Общее кол-во шт]]*Таблица611[[#This Row],[Оптовая цена KRW                   за 1шт]]</f>
        <v>0</v>
      </c>
      <c r="M298" s="94" t="str">
        <f>IFERROR(Таблица611[[#This Row],[Общее кол-во шт]]*Таблица611[[#This Row],[Оптовая цена USD            за 1шт]],"")</f>
        <v/>
      </c>
      <c r="N298" s="148"/>
    </row>
    <row r="299" spans="1:14" s="87" customFormat="1" ht="24" customHeight="1">
      <c r="A299" s="31" t="s">
        <v>10437</v>
      </c>
      <c r="B299" s="32">
        <v>8806334379971</v>
      </c>
      <c r="C299" s="33" t="s">
        <v>10438</v>
      </c>
      <c r="D299" s="34" t="s">
        <v>10439</v>
      </c>
      <c r="E299" s="89"/>
      <c r="F299" s="90">
        <v>0.51</v>
      </c>
      <c r="G299" s="91"/>
      <c r="H299" s="89">
        <f>Таблица611[[#This Row],[Розничная цена KRW]]*Таблица611[[#This Row],[Коэфициент стоимости]]</f>
        <v>0</v>
      </c>
      <c r="I299" s="92" t="str">
        <f>IF($H$1="","Введите курс",Таблица611[[#This Row],[Оптовая цена KRW                   за 1шт]]/$H$1)</f>
        <v>Введите курс</v>
      </c>
      <c r="J299" s="284"/>
      <c r="K299" s="93">
        <f>Таблица611[[#This Row],[Заказ коробок ]]*Таблица611[[#This Row],[Кол-во шт в коробке]]</f>
        <v>0</v>
      </c>
      <c r="L299" s="89">
        <f>Таблица611[[#This Row],[Общее кол-во шт]]*Таблица611[[#This Row],[Оптовая цена KRW                   за 1шт]]</f>
        <v>0</v>
      </c>
      <c r="M299" s="94" t="str">
        <f>IFERROR(Таблица611[[#This Row],[Общее кол-во шт]]*Таблица611[[#This Row],[Оптовая цена USD            за 1шт]],"")</f>
        <v/>
      </c>
      <c r="N299" s="148"/>
    </row>
    <row r="300" spans="1:14" s="87" customFormat="1" ht="24" customHeight="1">
      <c r="A300" s="31" t="s">
        <v>10440</v>
      </c>
      <c r="B300" s="32">
        <v>8806334379988</v>
      </c>
      <c r="C300" s="33" t="s">
        <v>10441</v>
      </c>
      <c r="D300" s="34" t="s">
        <v>10442</v>
      </c>
      <c r="E300" s="89"/>
      <c r="F300" s="90">
        <v>0.51</v>
      </c>
      <c r="G300" s="91"/>
      <c r="H300" s="89">
        <f>Таблица611[[#This Row],[Розничная цена KRW]]*Таблица611[[#This Row],[Коэфициент стоимости]]</f>
        <v>0</v>
      </c>
      <c r="I300" s="92" t="str">
        <f>IF($H$1="","Введите курс",Таблица611[[#This Row],[Оптовая цена KRW                   за 1шт]]/$H$1)</f>
        <v>Введите курс</v>
      </c>
      <c r="J300" s="284"/>
      <c r="K300" s="93">
        <f>Таблица611[[#This Row],[Заказ коробок ]]*Таблица611[[#This Row],[Кол-во шт в коробке]]</f>
        <v>0</v>
      </c>
      <c r="L300" s="89">
        <f>Таблица611[[#This Row],[Общее кол-во шт]]*Таблица611[[#This Row],[Оптовая цена KRW                   за 1шт]]</f>
        <v>0</v>
      </c>
      <c r="M300" s="94" t="str">
        <f>IFERROR(Таблица611[[#This Row],[Общее кол-во шт]]*Таблица611[[#This Row],[Оптовая цена USD            за 1шт]],"")</f>
        <v/>
      </c>
      <c r="N300" s="148"/>
    </row>
    <row r="301" spans="1:14" s="87" customFormat="1" ht="24" customHeight="1">
      <c r="A301" s="31" t="s">
        <v>10443</v>
      </c>
      <c r="B301" s="32">
        <v>8806334347710</v>
      </c>
      <c r="C301" s="33" t="s">
        <v>10444</v>
      </c>
      <c r="D301" s="34" t="s">
        <v>10445</v>
      </c>
      <c r="E301" s="89">
        <v>3900</v>
      </c>
      <c r="F301" s="90">
        <v>0.51</v>
      </c>
      <c r="G301" s="91">
        <v>10</v>
      </c>
      <c r="H301" s="89">
        <f>Таблица611[[#This Row],[Розничная цена KRW]]*Таблица611[[#This Row],[Коэфициент стоимости]]</f>
        <v>1989</v>
      </c>
      <c r="I301" s="92" t="str">
        <f>IF($H$1="","Введите курс",Таблица611[[#This Row],[Оптовая цена KRW                   за 1шт]]/$H$1)</f>
        <v>Введите курс</v>
      </c>
      <c r="J301" s="284"/>
      <c r="K301" s="93">
        <f>Таблица611[[#This Row],[Заказ коробок ]]*Таблица611[[#This Row],[Кол-во шт в коробке]]</f>
        <v>0</v>
      </c>
      <c r="L301" s="89">
        <f>Таблица611[[#This Row],[Общее кол-во шт]]*Таблица611[[#This Row],[Оптовая цена KRW                   за 1шт]]</f>
        <v>0</v>
      </c>
      <c r="M301" s="94" t="str">
        <f>IFERROR(Таблица611[[#This Row],[Общее кол-во шт]]*Таблица611[[#This Row],[Оптовая цена USD            за 1шт]],"")</f>
        <v/>
      </c>
      <c r="N301" s="148"/>
    </row>
    <row r="302" spans="1:14" s="87" customFormat="1" ht="24" customHeight="1">
      <c r="A302" s="31" t="s">
        <v>10446</v>
      </c>
      <c r="B302" s="32">
        <v>8806334347727</v>
      </c>
      <c r="C302" s="33" t="s">
        <v>10447</v>
      </c>
      <c r="D302" s="34" t="s">
        <v>10448</v>
      </c>
      <c r="E302" s="89"/>
      <c r="F302" s="90">
        <v>0.51</v>
      </c>
      <c r="G302" s="91"/>
      <c r="H302" s="89">
        <f>Таблица611[[#This Row],[Розничная цена KRW]]*Таблица611[[#This Row],[Коэфициент стоимости]]</f>
        <v>0</v>
      </c>
      <c r="I302" s="92" t="str">
        <f>IF($H$1="","Введите курс",Таблица611[[#This Row],[Оптовая цена KRW                   за 1шт]]/$H$1)</f>
        <v>Введите курс</v>
      </c>
      <c r="J302" s="284"/>
      <c r="K302" s="93">
        <f>Таблица611[[#This Row],[Заказ коробок ]]*Таблица611[[#This Row],[Кол-во шт в коробке]]</f>
        <v>0</v>
      </c>
      <c r="L302" s="89">
        <f>Таблица611[[#This Row],[Общее кол-во шт]]*Таблица611[[#This Row],[Оптовая цена KRW                   за 1шт]]</f>
        <v>0</v>
      </c>
      <c r="M302" s="94" t="str">
        <f>IFERROR(Таблица611[[#This Row],[Общее кол-во шт]]*Таблица611[[#This Row],[Оптовая цена USD            за 1шт]],"")</f>
        <v/>
      </c>
      <c r="N302" s="148"/>
    </row>
    <row r="303" spans="1:14" s="87" customFormat="1" ht="24" customHeight="1">
      <c r="A303" s="31" t="s">
        <v>10449</v>
      </c>
      <c r="B303" s="32">
        <v>8806334347734</v>
      </c>
      <c r="C303" s="33" t="s">
        <v>10450</v>
      </c>
      <c r="D303" s="34" t="s">
        <v>10451</v>
      </c>
      <c r="E303" s="89"/>
      <c r="F303" s="90">
        <v>0.51</v>
      </c>
      <c r="G303" s="91"/>
      <c r="H303" s="89">
        <f>Таблица611[[#This Row],[Розничная цена KRW]]*Таблица611[[#This Row],[Коэфициент стоимости]]</f>
        <v>0</v>
      </c>
      <c r="I303" s="92" t="str">
        <f>IF($H$1="","Введите курс",Таблица611[[#This Row],[Оптовая цена KRW                   за 1шт]]/$H$1)</f>
        <v>Введите курс</v>
      </c>
      <c r="J303" s="284"/>
      <c r="K303" s="93">
        <f>Таблица611[[#This Row],[Заказ коробок ]]*Таблица611[[#This Row],[Кол-во шт в коробке]]</f>
        <v>0</v>
      </c>
      <c r="L303" s="89">
        <f>Таблица611[[#This Row],[Общее кол-во шт]]*Таблица611[[#This Row],[Оптовая цена KRW                   за 1шт]]</f>
        <v>0</v>
      </c>
      <c r="M303" s="94" t="str">
        <f>IFERROR(Таблица611[[#This Row],[Общее кол-во шт]]*Таблица611[[#This Row],[Оптовая цена USD            за 1шт]],"")</f>
        <v/>
      </c>
      <c r="N303" s="148"/>
    </row>
    <row r="304" spans="1:14" s="87" customFormat="1" ht="24" customHeight="1">
      <c r="A304" s="31" t="s">
        <v>10452</v>
      </c>
      <c r="B304" s="32">
        <v>8806334347673</v>
      </c>
      <c r="C304" s="33" t="s">
        <v>10453</v>
      </c>
      <c r="D304" s="34" t="s">
        <v>10454</v>
      </c>
      <c r="E304" s="89">
        <v>4200</v>
      </c>
      <c r="F304" s="90">
        <v>0.51</v>
      </c>
      <c r="G304" s="91">
        <v>10</v>
      </c>
      <c r="H304" s="89">
        <f>Таблица611[[#This Row],[Розничная цена KRW]]*Таблица611[[#This Row],[Коэфициент стоимости]]</f>
        <v>2142</v>
      </c>
      <c r="I304" s="92" t="str">
        <f>IF($H$1="","Введите курс",Таблица611[[#This Row],[Оптовая цена KRW                   за 1шт]]/$H$1)</f>
        <v>Введите курс</v>
      </c>
      <c r="J304" s="284"/>
      <c r="K304" s="93">
        <f>Таблица611[[#This Row],[Заказ коробок ]]*Таблица611[[#This Row],[Кол-во шт в коробке]]</f>
        <v>0</v>
      </c>
      <c r="L304" s="89">
        <f>Таблица611[[#This Row],[Общее кол-во шт]]*Таблица611[[#This Row],[Оптовая цена KRW                   за 1шт]]</f>
        <v>0</v>
      </c>
      <c r="M304" s="94" t="str">
        <f>IFERROR(Таблица611[[#This Row],[Общее кол-во шт]]*Таблица611[[#This Row],[Оптовая цена USD            за 1шт]],"")</f>
        <v/>
      </c>
      <c r="N304" s="148"/>
    </row>
    <row r="305" spans="1:14" s="87" customFormat="1" ht="24" customHeight="1">
      <c r="A305" s="31" t="s">
        <v>10455</v>
      </c>
      <c r="B305" s="32">
        <v>8806334347680</v>
      </c>
      <c r="C305" s="33" t="s">
        <v>10456</v>
      </c>
      <c r="D305" s="34" t="s">
        <v>10457</v>
      </c>
      <c r="E305" s="89">
        <v>4200</v>
      </c>
      <c r="F305" s="90">
        <v>0.51</v>
      </c>
      <c r="G305" s="91">
        <v>10</v>
      </c>
      <c r="H305" s="89">
        <f>Таблица611[[#This Row],[Розничная цена KRW]]*Таблица611[[#This Row],[Коэфициент стоимости]]</f>
        <v>2142</v>
      </c>
      <c r="I305" s="92" t="str">
        <f>IF($H$1="","Введите курс",Таблица611[[#This Row],[Оптовая цена KRW                   за 1шт]]/$H$1)</f>
        <v>Введите курс</v>
      </c>
      <c r="J305" s="284"/>
      <c r="K305" s="93">
        <f>Таблица611[[#This Row],[Заказ коробок ]]*Таблица611[[#This Row],[Кол-во шт в коробке]]</f>
        <v>0</v>
      </c>
      <c r="L305" s="89">
        <f>Таблица611[[#This Row],[Общее кол-во шт]]*Таблица611[[#This Row],[Оптовая цена KRW                   за 1шт]]</f>
        <v>0</v>
      </c>
      <c r="M305" s="94" t="str">
        <f>IFERROR(Таблица611[[#This Row],[Общее кол-во шт]]*Таблица611[[#This Row],[Оптовая цена USD            за 1шт]],"")</f>
        <v/>
      </c>
      <c r="N305" s="148"/>
    </row>
    <row r="306" spans="1:14" s="87" customFormat="1" ht="24" customHeight="1">
      <c r="A306" s="31" t="s">
        <v>10458</v>
      </c>
      <c r="B306" s="32">
        <v>8806334347697</v>
      </c>
      <c r="C306" s="33" t="s">
        <v>10459</v>
      </c>
      <c r="D306" s="34" t="s">
        <v>10460</v>
      </c>
      <c r="E306" s="89">
        <v>4200</v>
      </c>
      <c r="F306" s="90">
        <v>0.51</v>
      </c>
      <c r="G306" s="91">
        <v>10</v>
      </c>
      <c r="H306" s="89">
        <f>Таблица611[[#This Row],[Розничная цена KRW]]*Таблица611[[#This Row],[Коэфициент стоимости]]</f>
        <v>2142</v>
      </c>
      <c r="I306" s="92" t="str">
        <f>IF($H$1="","Введите курс",Таблица611[[#This Row],[Оптовая цена KRW                   за 1шт]]/$H$1)</f>
        <v>Введите курс</v>
      </c>
      <c r="J306" s="284"/>
      <c r="K306" s="93">
        <f>Таблица611[[#This Row],[Заказ коробок ]]*Таблица611[[#This Row],[Кол-во шт в коробке]]</f>
        <v>0</v>
      </c>
      <c r="L306" s="89">
        <f>Таблица611[[#This Row],[Общее кол-во шт]]*Таблица611[[#This Row],[Оптовая цена KRW                   за 1шт]]</f>
        <v>0</v>
      </c>
      <c r="M306" s="94" t="str">
        <f>IFERROR(Таблица611[[#This Row],[Общее кол-во шт]]*Таблица611[[#This Row],[Оптовая цена USD            за 1шт]],"")</f>
        <v/>
      </c>
      <c r="N306" s="148"/>
    </row>
    <row r="307" spans="1:14" s="87" customFormat="1" ht="24" customHeight="1">
      <c r="A307" s="31" t="s">
        <v>10461</v>
      </c>
      <c r="B307" s="32">
        <v>8806334347703</v>
      </c>
      <c r="C307" s="33" t="s">
        <v>10462</v>
      </c>
      <c r="D307" s="34" t="s">
        <v>10463</v>
      </c>
      <c r="E307" s="89">
        <v>4200</v>
      </c>
      <c r="F307" s="90">
        <v>0.51</v>
      </c>
      <c r="G307" s="91">
        <v>10</v>
      </c>
      <c r="H307" s="89">
        <f>Таблица611[[#This Row],[Розничная цена KRW]]*Таблица611[[#This Row],[Коэфициент стоимости]]</f>
        <v>2142</v>
      </c>
      <c r="I307" s="92" t="str">
        <f>IF($H$1="","Введите курс",Таблица611[[#This Row],[Оптовая цена KRW                   за 1шт]]/$H$1)</f>
        <v>Введите курс</v>
      </c>
      <c r="J307" s="284"/>
      <c r="K307" s="93">
        <f>Таблица611[[#This Row],[Заказ коробок ]]*Таблица611[[#This Row],[Кол-во шт в коробке]]</f>
        <v>0</v>
      </c>
      <c r="L307" s="89">
        <f>Таблица611[[#This Row],[Общее кол-во шт]]*Таблица611[[#This Row],[Оптовая цена KRW                   за 1шт]]</f>
        <v>0</v>
      </c>
      <c r="M307" s="94" t="str">
        <f>IFERROR(Таблица611[[#This Row],[Общее кол-во шт]]*Таблица611[[#This Row],[Оптовая цена USD            за 1шт]],"")</f>
        <v/>
      </c>
      <c r="N307" s="148"/>
    </row>
    <row r="308" spans="1:14" s="87" customFormat="1" ht="24" customHeight="1">
      <c r="A308" s="31" t="s">
        <v>10464</v>
      </c>
      <c r="B308" s="32">
        <v>8806334374525</v>
      </c>
      <c r="C308" s="33" t="s">
        <v>10465</v>
      </c>
      <c r="D308" s="34" t="s">
        <v>10466</v>
      </c>
      <c r="E308" s="89"/>
      <c r="F308" s="90">
        <v>0.51</v>
      </c>
      <c r="G308" s="91"/>
      <c r="H308" s="89">
        <f>Таблица611[[#This Row],[Розничная цена KRW]]*Таблица611[[#This Row],[Коэфициент стоимости]]</f>
        <v>0</v>
      </c>
      <c r="I308" s="92" t="str">
        <f>IF($H$1="","Введите курс",Таблица611[[#This Row],[Оптовая цена KRW                   за 1шт]]/$H$1)</f>
        <v>Введите курс</v>
      </c>
      <c r="J308" s="284"/>
      <c r="K308" s="93">
        <f>Таблица611[[#This Row],[Заказ коробок ]]*Таблица611[[#This Row],[Кол-во шт в коробке]]</f>
        <v>0</v>
      </c>
      <c r="L308" s="89">
        <f>Таблица611[[#This Row],[Общее кол-во шт]]*Таблица611[[#This Row],[Оптовая цена KRW                   за 1шт]]</f>
        <v>0</v>
      </c>
      <c r="M308" s="94" t="str">
        <f>IFERROR(Таблица611[[#This Row],[Общее кол-во шт]]*Таблица611[[#This Row],[Оптовая цена USD            за 1шт]],"")</f>
        <v/>
      </c>
      <c r="N308" s="148"/>
    </row>
    <row r="309" spans="1:14" s="87" customFormat="1" ht="24" customHeight="1">
      <c r="A309" s="31" t="s">
        <v>10467</v>
      </c>
      <c r="B309" s="32">
        <v>8806334374532</v>
      </c>
      <c r="C309" s="33" t="s">
        <v>10468</v>
      </c>
      <c r="D309" s="34" t="s">
        <v>10469</v>
      </c>
      <c r="E309" s="89"/>
      <c r="F309" s="90">
        <v>0.51</v>
      </c>
      <c r="G309" s="91"/>
      <c r="H309" s="89">
        <f>Таблица611[[#This Row],[Розничная цена KRW]]*Таблица611[[#This Row],[Коэфициент стоимости]]</f>
        <v>0</v>
      </c>
      <c r="I309" s="92" t="str">
        <f>IF($H$1="","Введите курс",Таблица611[[#This Row],[Оптовая цена KRW                   за 1шт]]/$H$1)</f>
        <v>Введите курс</v>
      </c>
      <c r="J309" s="284"/>
      <c r="K309" s="93">
        <f>Таблица611[[#This Row],[Заказ коробок ]]*Таблица611[[#This Row],[Кол-во шт в коробке]]</f>
        <v>0</v>
      </c>
      <c r="L309" s="89">
        <f>Таблица611[[#This Row],[Общее кол-во шт]]*Таблица611[[#This Row],[Оптовая цена KRW                   за 1шт]]</f>
        <v>0</v>
      </c>
      <c r="M309" s="94" t="str">
        <f>IFERROR(Таблица611[[#This Row],[Общее кол-во шт]]*Таблица611[[#This Row],[Оптовая цена USD            за 1шт]],"")</f>
        <v/>
      </c>
      <c r="N309" s="148"/>
    </row>
    <row r="310" spans="1:14" s="87" customFormat="1" ht="24" customHeight="1">
      <c r="A310" s="31" t="s">
        <v>10470</v>
      </c>
      <c r="B310" s="32">
        <v>8806334368562</v>
      </c>
      <c r="C310" s="33" t="s">
        <v>10471</v>
      </c>
      <c r="D310" s="34" t="s">
        <v>10472</v>
      </c>
      <c r="E310" s="89"/>
      <c r="F310" s="90">
        <v>0.51</v>
      </c>
      <c r="G310" s="91"/>
      <c r="H310" s="89">
        <f>Таблица611[[#This Row],[Розничная цена KRW]]*Таблица611[[#This Row],[Коэфициент стоимости]]</f>
        <v>0</v>
      </c>
      <c r="I310" s="92" t="str">
        <f>IF($H$1="","Введите курс",Таблица611[[#This Row],[Оптовая цена KRW                   за 1шт]]/$H$1)</f>
        <v>Введите курс</v>
      </c>
      <c r="J310" s="284"/>
      <c r="K310" s="93">
        <f>Таблица611[[#This Row],[Заказ коробок ]]*Таблица611[[#This Row],[Кол-во шт в коробке]]</f>
        <v>0</v>
      </c>
      <c r="L310" s="89">
        <f>Таблица611[[#This Row],[Общее кол-во шт]]*Таблица611[[#This Row],[Оптовая цена KRW                   за 1шт]]</f>
        <v>0</v>
      </c>
      <c r="M310" s="94" t="str">
        <f>IFERROR(Таблица611[[#This Row],[Общее кол-во шт]]*Таблица611[[#This Row],[Оптовая цена USD            за 1шт]],"")</f>
        <v/>
      </c>
      <c r="N310" s="148"/>
    </row>
    <row r="311" spans="1:14" s="87" customFormat="1" ht="24" customHeight="1">
      <c r="A311" s="31" t="s">
        <v>10473</v>
      </c>
      <c r="B311" s="32">
        <v>8806334368579</v>
      </c>
      <c r="C311" s="33" t="s">
        <v>10474</v>
      </c>
      <c r="D311" s="34" t="s">
        <v>10475</v>
      </c>
      <c r="E311" s="89">
        <v>6900</v>
      </c>
      <c r="F311" s="90">
        <v>0.51</v>
      </c>
      <c r="G311" s="91">
        <v>12</v>
      </c>
      <c r="H311" s="89">
        <f>Таблица611[[#This Row],[Розничная цена KRW]]*Таблица611[[#This Row],[Коэфициент стоимости]]</f>
        <v>3519</v>
      </c>
      <c r="I311" s="92" t="str">
        <f>IF($H$1="","Введите курс",Таблица611[[#This Row],[Оптовая цена KRW                   за 1шт]]/$H$1)</f>
        <v>Введите курс</v>
      </c>
      <c r="J311" s="284"/>
      <c r="K311" s="93">
        <f>Таблица611[[#This Row],[Заказ коробок ]]*Таблица611[[#This Row],[Кол-во шт в коробке]]</f>
        <v>0</v>
      </c>
      <c r="L311" s="89">
        <f>Таблица611[[#This Row],[Общее кол-во шт]]*Таблица611[[#This Row],[Оптовая цена KRW                   за 1шт]]</f>
        <v>0</v>
      </c>
      <c r="M311" s="94" t="str">
        <f>IFERROR(Таблица611[[#This Row],[Общее кол-во шт]]*Таблица611[[#This Row],[Оптовая цена USD            за 1шт]],"")</f>
        <v/>
      </c>
      <c r="N311" s="148"/>
    </row>
    <row r="312" spans="1:14" s="87" customFormat="1" ht="24" customHeight="1">
      <c r="A312" s="31" t="s">
        <v>10476</v>
      </c>
      <c r="B312" s="32">
        <v>8806334368586</v>
      </c>
      <c r="C312" s="33" t="s">
        <v>10477</v>
      </c>
      <c r="D312" s="34" t="s">
        <v>10478</v>
      </c>
      <c r="E312" s="89">
        <v>6900</v>
      </c>
      <c r="F312" s="90">
        <v>0.51</v>
      </c>
      <c r="G312" s="91">
        <v>12</v>
      </c>
      <c r="H312" s="89">
        <f>Таблица611[[#This Row],[Розничная цена KRW]]*Таблица611[[#This Row],[Коэфициент стоимости]]</f>
        <v>3519</v>
      </c>
      <c r="I312" s="92" t="str">
        <f>IF($H$1="","Введите курс",Таблица611[[#This Row],[Оптовая цена KRW                   за 1шт]]/$H$1)</f>
        <v>Введите курс</v>
      </c>
      <c r="J312" s="284"/>
      <c r="K312" s="93">
        <f>Таблица611[[#This Row],[Заказ коробок ]]*Таблица611[[#This Row],[Кол-во шт в коробке]]</f>
        <v>0</v>
      </c>
      <c r="L312" s="89">
        <f>Таблица611[[#This Row],[Общее кол-во шт]]*Таблица611[[#This Row],[Оптовая цена KRW                   за 1шт]]</f>
        <v>0</v>
      </c>
      <c r="M312" s="94" t="str">
        <f>IFERROR(Таблица611[[#This Row],[Общее кол-во шт]]*Таблица611[[#This Row],[Оптовая цена USD            за 1шт]],"")</f>
        <v/>
      </c>
      <c r="N312" s="148"/>
    </row>
    <row r="313" spans="1:14" s="87" customFormat="1" ht="24" customHeight="1">
      <c r="A313" s="31" t="s">
        <v>10479</v>
      </c>
      <c r="B313" s="32">
        <v>8806334368593</v>
      </c>
      <c r="C313" s="33" t="s">
        <v>10480</v>
      </c>
      <c r="D313" s="34" t="s">
        <v>10481</v>
      </c>
      <c r="E313" s="89"/>
      <c r="F313" s="90">
        <v>0.51</v>
      </c>
      <c r="G313" s="91"/>
      <c r="H313" s="89">
        <f>Таблица611[[#This Row],[Розничная цена KRW]]*Таблица611[[#This Row],[Коэфициент стоимости]]</f>
        <v>0</v>
      </c>
      <c r="I313" s="92" t="str">
        <f>IF($H$1="","Введите курс",Таблица611[[#This Row],[Оптовая цена KRW                   за 1шт]]/$H$1)</f>
        <v>Введите курс</v>
      </c>
      <c r="J313" s="284"/>
      <c r="K313" s="93">
        <f>Таблица611[[#This Row],[Заказ коробок ]]*Таблица611[[#This Row],[Кол-во шт в коробке]]</f>
        <v>0</v>
      </c>
      <c r="L313" s="89">
        <f>Таблица611[[#This Row],[Общее кол-во шт]]*Таблица611[[#This Row],[Оптовая цена KRW                   за 1шт]]</f>
        <v>0</v>
      </c>
      <c r="M313" s="94" t="str">
        <f>IFERROR(Таблица611[[#This Row],[Общее кол-во шт]]*Таблица611[[#This Row],[Оптовая цена USD            за 1шт]],"")</f>
        <v/>
      </c>
      <c r="N313" s="148"/>
    </row>
    <row r="314" spans="1:14" s="87" customFormat="1" ht="24" customHeight="1">
      <c r="A314" s="31" t="s">
        <v>10482</v>
      </c>
      <c r="B314" s="32">
        <v>8806334358402</v>
      </c>
      <c r="C314" s="33" t="s">
        <v>10483</v>
      </c>
      <c r="D314" s="34" t="s">
        <v>10484</v>
      </c>
      <c r="E314" s="89">
        <v>6900</v>
      </c>
      <c r="F314" s="90">
        <v>0.51</v>
      </c>
      <c r="G314" s="91">
        <v>10</v>
      </c>
      <c r="H314" s="89">
        <f>Таблица611[[#This Row],[Розничная цена KRW]]*Таблица611[[#This Row],[Коэфициент стоимости]]</f>
        <v>3519</v>
      </c>
      <c r="I314" s="92" t="str">
        <f>IF($H$1="","Введите курс",Таблица611[[#This Row],[Оптовая цена KRW                   за 1шт]]/$H$1)</f>
        <v>Введите курс</v>
      </c>
      <c r="J314" s="284"/>
      <c r="K314" s="93">
        <f>Таблица611[[#This Row],[Заказ коробок ]]*Таблица611[[#This Row],[Кол-во шт в коробке]]</f>
        <v>0</v>
      </c>
      <c r="L314" s="89">
        <f>Таблица611[[#This Row],[Общее кол-во шт]]*Таблица611[[#This Row],[Оптовая цена KRW                   за 1шт]]</f>
        <v>0</v>
      </c>
      <c r="M314" s="94" t="str">
        <f>IFERROR(Таблица611[[#This Row],[Общее кол-во шт]]*Таблица611[[#This Row],[Оптовая цена USD            за 1шт]],"")</f>
        <v/>
      </c>
      <c r="N314" s="148"/>
    </row>
    <row r="315" spans="1:14" s="87" customFormat="1" ht="24" customHeight="1">
      <c r="A315" s="31" t="s">
        <v>10485</v>
      </c>
      <c r="B315" s="32">
        <v>8806334358419</v>
      </c>
      <c r="C315" s="33" t="s">
        <v>10486</v>
      </c>
      <c r="D315" s="34" t="s">
        <v>10487</v>
      </c>
      <c r="E315" s="89">
        <v>6900</v>
      </c>
      <c r="F315" s="90">
        <v>0.51</v>
      </c>
      <c r="G315" s="91">
        <v>10</v>
      </c>
      <c r="H315" s="89">
        <f>Таблица611[[#This Row],[Розничная цена KRW]]*Таблица611[[#This Row],[Коэфициент стоимости]]</f>
        <v>3519</v>
      </c>
      <c r="I315" s="92" t="str">
        <f>IF($H$1="","Введите курс",Таблица611[[#This Row],[Оптовая цена KRW                   за 1шт]]/$H$1)</f>
        <v>Введите курс</v>
      </c>
      <c r="J315" s="284"/>
      <c r="K315" s="93">
        <f>Таблица611[[#This Row],[Заказ коробок ]]*Таблица611[[#This Row],[Кол-во шт в коробке]]</f>
        <v>0</v>
      </c>
      <c r="L315" s="89">
        <f>Таблица611[[#This Row],[Общее кол-во шт]]*Таблица611[[#This Row],[Оптовая цена KRW                   за 1шт]]</f>
        <v>0</v>
      </c>
      <c r="M315" s="94" t="str">
        <f>IFERROR(Таблица611[[#This Row],[Общее кол-во шт]]*Таблица611[[#This Row],[Оптовая цена USD            за 1шт]],"")</f>
        <v/>
      </c>
      <c r="N315" s="148"/>
    </row>
    <row r="316" spans="1:14" s="87" customFormat="1" ht="24" customHeight="1">
      <c r="A316" s="31" t="s">
        <v>10488</v>
      </c>
      <c r="B316" s="32">
        <v>8806334358426</v>
      </c>
      <c r="C316" s="33" t="s">
        <v>10489</v>
      </c>
      <c r="D316" s="34" t="s">
        <v>10490</v>
      </c>
      <c r="E316" s="89">
        <v>6900</v>
      </c>
      <c r="F316" s="90">
        <v>0.51</v>
      </c>
      <c r="G316" s="91">
        <v>10</v>
      </c>
      <c r="H316" s="89">
        <f>Таблица611[[#This Row],[Розничная цена KRW]]*Таблица611[[#This Row],[Коэфициент стоимости]]</f>
        <v>3519</v>
      </c>
      <c r="I316" s="92" t="str">
        <f>IF($H$1="","Введите курс",Таблица611[[#This Row],[Оптовая цена KRW                   за 1шт]]/$H$1)</f>
        <v>Введите курс</v>
      </c>
      <c r="J316" s="284"/>
      <c r="K316" s="93">
        <f>Таблица611[[#This Row],[Заказ коробок ]]*Таблица611[[#This Row],[Кол-во шт в коробке]]</f>
        <v>0</v>
      </c>
      <c r="L316" s="89">
        <f>Таблица611[[#This Row],[Общее кол-во шт]]*Таблица611[[#This Row],[Оптовая цена KRW                   за 1шт]]</f>
        <v>0</v>
      </c>
      <c r="M316" s="94" t="str">
        <f>IFERROR(Таблица611[[#This Row],[Общее кол-во шт]]*Таблица611[[#This Row],[Оптовая цена USD            за 1шт]],"")</f>
        <v/>
      </c>
      <c r="N316" s="148"/>
    </row>
    <row r="317" spans="1:14" s="87" customFormat="1" ht="24" customHeight="1">
      <c r="A317" s="31" t="s">
        <v>10491</v>
      </c>
      <c r="B317" s="32">
        <v>8806334379872</v>
      </c>
      <c r="C317" s="33" t="s">
        <v>10492</v>
      </c>
      <c r="D317" s="34" t="s">
        <v>10439</v>
      </c>
      <c r="E317" s="89">
        <v>6900</v>
      </c>
      <c r="F317" s="90">
        <v>0.51</v>
      </c>
      <c r="G317" s="91">
        <v>10</v>
      </c>
      <c r="H317" s="89">
        <f>Таблица611[[#This Row],[Розничная цена KRW]]*Таблица611[[#This Row],[Коэфициент стоимости]]</f>
        <v>3519</v>
      </c>
      <c r="I317" s="92" t="str">
        <f>IF($H$1="","Введите курс",Таблица611[[#This Row],[Оптовая цена KRW                   за 1шт]]/$H$1)</f>
        <v>Введите курс</v>
      </c>
      <c r="J317" s="284"/>
      <c r="K317" s="93">
        <f>Таблица611[[#This Row],[Заказ коробок ]]*Таблица611[[#This Row],[Кол-во шт в коробке]]</f>
        <v>0</v>
      </c>
      <c r="L317" s="89">
        <f>Таблица611[[#This Row],[Общее кол-во шт]]*Таблица611[[#This Row],[Оптовая цена KRW                   за 1шт]]</f>
        <v>0</v>
      </c>
      <c r="M317" s="94" t="str">
        <f>IFERROR(Таблица611[[#This Row],[Общее кол-во шт]]*Таблица611[[#This Row],[Оптовая цена USD            за 1шт]],"")</f>
        <v/>
      </c>
      <c r="N317" s="148"/>
    </row>
    <row r="318" spans="1:14" s="87" customFormat="1" ht="24" customHeight="1">
      <c r="A318" s="31" t="s">
        <v>10493</v>
      </c>
      <c r="B318" s="32">
        <v>8806334379889</v>
      </c>
      <c r="C318" s="33" t="s">
        <v>10494</v>
      </c>
      <c r="D318" s="34" t="s">
        <v>10442</v>
      </c>
      <c r="E318" s="89">
        <v>6900</v>
      </c>
      <c r="F318" s="90">
        <v>0.51</v>
      </c>
      <c r="G318" s="91">
        <v>10</v>
      </c>
      <c r="H318" s="89">
        <f>Таблица611[[#This Row],[Розничная цена KRW]]*Таблица611[[#This Row],[Коэфициент стоимости]]</f>
        <v>3519</v>
      </c>
      <c r="I318" s="92" t="str">
        <f>IF($H$1="","Введите курс",Таблица611[[#This Row],[Оптовая цена KRW                   за 1шт]]/$H$1)</f>
        <v>Введите курс</v>
      </c>
      <c r="J318" s="284"/>
      <c r="K318" s="93">
        <f>Таблица611[[#This Row],[Заказ коробок ]]*Таблица611[[#This Row],[Кол-во шт в коробке]]</f>
        <v>0</v>
      </c>
      <c r="L318" s="89">
        <f>Таблица611[[#This Row],[Общее кол-во шт]]*Таблица611[[#This Row],[Оптовая цена KRW                   за 1шт]]</f>
        <v>0</v>
      </c>
      <c r="M318" s="94" t="str">
        <f>IFERROR(Таблица611[[#This Row],[Общее кол-во шт]]*Таблица611[[#This Row],[Оптовая цена USD            за 1шт]],"")</f>
        <v/>
      </c>
      <c r="N318" s="148"/>
    </row>
    <row r="319" spans="1:14" s="87" customFormat="1" ht="24" customHeight="1">
      <c r="A319" s="31" t="s">
        <v>10495</v>
      </c>
      <c r="B319" s="32">
        <v>8806334379179</v>
      </c>
      <c r="C319" s="33" t="s">
        <v>10496</v>
      </c>
      <c r="D319" s="34" t="s">
        <v>10497</v>
      </c>
      <c r="E319" s="89"/>
      <c r="F319" s="90">
        <v>0.51</v>
      </c>
      <c r="G319" s="91"/>
      <c r="H319" s="89">
        <f>Таблица611[[#This Row],[Розничная цена KRW]]*Таблица611[[#This Row],[Коэфициент стоимости]]</f>
        <v>0</v>
      </c>
      <c r="I319" s="92" t="str">
        <f>IF($H$1="","Введите курс",Таблица611[[#This Row],[Оптовая цена KRW                   за 1шт]]/$H$1)</f>
        <v>Введите курс</v>
      </c>
      <c r="J319" s="284"/>
      <c r="K319" s="93">
        <f>Таблица611[[#This Row],[Заказ коробок ]]*Таблица611[[#This Row],[Кол-во шт в коробке]]</f>
        <v>0</v>
      </c>
      <c r="L319" s="89">
        <f>Таблица611[[#This Row],[Общее кол-во шт]]*Таблица611[[#This Row],[Оптовая цена KRW                   за 1шт]]</f>
        <v>0</v>
      </c>
      <c r="M319" s="94" t="str">
        <f>IFERROR(Таблица611[[#This Row],[Общее кол-во шт]]*Таблица611[[#This Row],[Оптовая цена USD            за 1шт]],"")</f>
        <v/>
      </c>
      <c r="N319" s="148"/>
    </row>
    <row r="320" spans="1:14" s="87" customFormat="1" ht="24" customHeight="1">
      <c r="A320" s="31" t="s">
        <v>10498</v>
      </c>
      <c r="B320" s="32">
        <v>8806334379186</v>
      </c>
      <c r="C320" s="33" t="s">
        <v>10499</v>
      </c>
      <c r="D320" s="34" t="s">
        <v>10500</v>
      </c>
      <c r="E320" s="89"/>
      <c r="F320" s="90">
        <v>0.51</v>
      </c>
      <c r="G320" s="91"/>
      <c r="H320" s="89">
        <f>Таблица611[[#This Row],[Розничная цена KRW]]*Таблица611[[#This Row],[Коэфициент стоимости]]</f>
        <v>0</v>
      </c>
      <c r="I320" s="92" t="str">
        <f>IF($H$1="","Введите курс",Таблица611[[#This Row],[Оптовая цена KRW                   за 1шт]]/$H$1)</f>
        <v>Введите курс</v>
      </c>
      <c r="J320" s="284"/>
      <c r="K320" s="93">
        <f>Таблица611[[#This Row],[Заказ коробок ]]*Таблица611[[#This Row],[Кол-во шт в коробке]]</f>
        <v>0</v>
      </c>
      <c r="L320" s="89">
        <f>Таблица611[[#This Row],[Общее кол-во шт]]*Таблица611[[#This Row],[Оптовая цена KRW                   за 1шт]]</f>
        <v>0</v>
      </c>
      <c r="M320" s="94" t="str">
        <f>IFERROR(Таблица611[[#This Row],[Общее кол-во шт]]*Таблица611[[#This Row],[Оптовая цена USD            за 1шт]],"")</f>
        <v/>
      </c>
      <c r="N320" s="148"/>
    </row>
    <row r="321" spans="1:14" s="87" customFormat="1" ht="24" customHeight="1">
      <c r="A321" s="31" t="s">
        <v>10501</v>
      </c>
      <c r="B321" s="32">
        <v>8806334369644</v>
      </c>
      <c r="C321" s="33" t="s">
        <v>10502</v>
      </c>
      <c r="D321" s="34" t="s">
        <v>10503</v>
      </c>
      <c r="E321" s="89"/>
      <c r="F321" s="90">
        <v>0.51</v>
      </c>
      <c r="G321" s="91"/>
      <c r="H321" s="89">
        <f>Таблица611[[#This Row],[Розничная цена KRW]]*Таблица611[[#This Row],[Коэфициент стоимости]]</f>
        <v>0</v>
      </c>
      <c r="I321" s="92" t="str">
        <f>IF($H$1="","Введите курс",Таблица611[[#This Row],[Оптовая цена KRW                   за 1шт]]/$H$1)</f>
        <v>Введите курс</v>
      </c>
      <c r="J321" s="284"/>
      <c r="K321" s="93">
        <f>Таблица611[[#This Row],[Заказ коробок ]]*Таблица611[[#This Row],[Кол-во шт в коробке]]</f>
        <v>0</v>
      </c>
      <c r="L321" s="89">
        <f>Таблица611[[#This Row],[Общее кол-во шт]]*Таблица611[[#This Row],[Оптовая цена KRW                   за 1шт]]</f>
        <v>0</v>
      </c>
      <c r="M321" s="94" t="str">
        <f>IFERROR(Таблица611[[#This Row],[Общее кол-во шт]]*Таблица611[[#This Row],[Оптовая цена USD            за 1шт]],"")</f>
        <v/>
      </c>
      <c r="N321" s="148"/>
    </row>
    <row r="322" spans="1:14" s="87" customFormat="1" ht="24" customHeight="1">
      <c r="A322" s="31" t="s">
        <v>10504</v>
      </c>
      <c r="B322" s="32">
        <v>8806334369651</v>
      </c>
      <c r="C322" s="33" t="s">
        <v>10505</v>
      </c>
      <c r="D322" s="34" t="s">
        <v>10506</v>
      </c>
      <c r="E322" s="89"/>
      <c r="F322" s="90">
        <v>0.51</v>
      </c>
      <c r="G322" s="91"/>
      <c r="H322" s="89">
        <f>Таблица611[[#This Row],[Розничная цена KRW]]*Таблица611[[#This Row],[Коэфициент стоимости]]</f>
        <v>0</v>
      </c>
      <c r="I322" s="92" t="str">
        <f>IF($H$1="","Введите курс",Таблица611[[#This Row],[Оптовая цена KRW                   за 1шт]]/$H$1)</f>
        <v>Введите курс</v>
      </c>
      <c r="J322" s="284"/>
      <c r="K322" s="93">
        <f>Таблица611[[#This Row],[Заказ коробок ]]*Таблица611[[#This Row],[Кол-во шт в коробке]]</f>
        <v>0</v>
      </c>
      <c r="L322" s="89">
        <f>Таблица611[[#This Row],[Общее кол-во шт]]*Таблица611[[#This Row],[Оптовая цена KRW                   за 1шт]]</f>
        <v>0</v>
      </c>
      <c r="M322" s="94" t="str">
        <f>IFERROR(Таблица611[[#This Row],[Общее кол-во шт]]*Таблица611[[#This Row],[Оптовая цена USD            за 1шт]],"")</f>
        <v/>
      </c>
      <c r="N322" s="148"/>
    </row>
    <row r="323" spans="1:14" s="87" customFormat="1" ht="24" customHeight="1">
      <c r="A323" s="31" t="s">
        <v>10507</v>
      </c>
      <c r="B323" s="32">
        <v>8806334352714</v>
      </c>
      <c r="C323" s="33" t="s">
        <v>10508</v>
      </c>
      <c r="D323" s="34" t="s">
        <v>10509</v>
      </c>
      <c r="E323" s="89">
        <v>6900</v>
      </c>
      <c r="F323" s="90">
        <v>0.51</v>
      </c>
      <c r="G323" s="91">
        <v>10</v>
      </c>
      <c r="H323" s="89">
        <f>Таблица611[[#This Row],[Розничная цена KRW]]*Таблица611[[#This Row],[Коэфициент стоимости]]</f>
        <v>3519</v>
      </c>
      <c r="I323" s="92" t="str">
        <f>IF($H$1="","Введите курс",Таблица611[[#This Row],[Оптовая цена KRW                   за 1шт]]/$H$1)</f>
        <v>Введите курс</v>
      </c>
      <c r="J323" s="284"/>
      <c r="K323" s="93">
        <f>Таблица611[[#This Row],[Заказ коробок ]]*Таблица611[[#This Row],[Кол-во шт в коробке]]</f>
        <v>0</v>
      </c>
      <c r="L323" s="89">
        <f>Таблица611[[#This Row],[Общее кол-во шт]]*Таблица611[[#This Row],[Оптовая цена KRW                   за 1шт]]</f>
        <v>0</v>
      </c>
      <c r="M323" s="94" t="str">
        <f>IFERROR(Таблица611[[#This Row],[Общее кол-во шт]]*Таблица611[[#This Row],[Оптовая цена USD            за 1шт]],"")</f>
        <v/>
      </c>
      <c r="N323" s="148"/>
    </row>
    <row r="324" spans="1:14" s="87" customFormat="1" ht="24" customHeight="1">
      <c r="A324" s="31" t="s">
        <v>10510</v>
      </c>
      <c r="B324" s="32">
        <v>8806334352721</v>
      </c>
      <c r="C324" s="33" t="s">
        <v>10511</v>
      </c>
      <c r="D324" s="34" t="s">
        <v>10512</v>
      </c>
      <c r="E324" s="89">
        <v>6900</v>
      </c>
      <c r="F324" s="90">
        <v>0.51</v>
      </c>
      <c r="G324" s="91">
        <v>10</v>
      </c>
      <c r="H324" s="89">
        <f>Таблица611[[#This Row],[Розничная цена KRW]]*Таблица611[[#This Row],[Коэфициент стоимости]]</f>
        <v>3519</v>
      </c>
      <c r="I324" s="92" t="str">
        <f>IF($H$1="","Введите курс",Таблица611[[#This Row],[Оптовая цена KRW                   за 1шт]]/$H$1)</f>
        <v>Введите курс</v>
      </c>
      <c r="J324" s="284"/>
      <c r="K324" s="93">
        <f>Таблица611[[#This Row],[Заказ коробок ]]*Таблица611[[#This Row],[Кол-во шт в коробке]]</f>
        <v>0</v>
      </c>
      <c r="L324" s="89">
        <f>Таблица611[[#This Row],[Общее кол-во шт]]*Таблица611[[#This Row],[Оптовая цена KRW                   за 1шт]]</f>
        <v>0</v>
      </c>
      <c r="M324" s="94" t="str">
        <f>IFERROR(Таблица611[[#This Row],[Общее кол-во шт]]*Таблица611[[#This Row],[Оптовая цена USD            за 1шт]],"")</f>
        <v/>
      </c>
      <c r="N324" s="148"/>
    </row>
    <row r="325" spans="1:14" s="87" customFormat="1" ht="24" customHeight="1">
      <c r="A325" s="31" t="s">
        <v>10513</v>
      </c>
      <c r="B325" s="32">
        <v>8806334383664</v>
      </c>
      <c r="C325" s="33" t="s">
        <v>10514</v>
      </c>
      <c r="D325" s="34" t="s">
        <v>10515</v>
      </c>
      <c r="E325" s="89"/>
      <c r="F325" s="90">
        <v>0.51</v>
      </c>
      <c r="G325" s="91"/>
      <c r="H325" s="89">
        <f>Таблица611[[#This Row],[Розничная цена KRW]]*Таблица611[[#This Row],[Коэфициент стоимости]]</f>
        <v>0</v>
      </c>
      <c r="I325" s="92" t="str">
        <f>IF($H$1="","Введите курс",Таблица611[[#This Row],[Оптовая цена KRW                   за 1шт]]/$H$1)</f>
        <v>Введите курс</v>
      </c>
      <c r="J325" s="284"/>
      <c r="K325" s="93">
        <f>Таблица611[[#This Row],[Заказ коробок ]]*Таблица611[[#This Row],[Кол-во шт в коробке]]</f>
        <v>0</v>
      </c>
      <c r="L325" s="89">
        <f>Таблица611[[#This Row],[Общее кол-во шт]]*Таблица611[[#This Row],[Оптовая цена KRW                   за 1шт]]</f>
        <v>0</v>
      </c>
      <c r="M325" s="94" t="str">
        <f>IFERROR(Таблица611[[#This Row],[Общее кол-во шт]]*Таблица611[[#This Row],[Оптовая цена USD            за 1шт]],"")</f>
        <v/>
      </c>
      <c r="N325" s="148"/>
    </row>
    <row r="326" spans="1:14" s="87" customFormat="1" ht="24" customHeight="1">
      <c r="A326" s="31" t="s">
        <v>10516</v>
      </c>
      <c r="B326" s="32">
        <v>8806334383671</v>
      </c>
      <c r="C326" s="33" t="s">
        <v>10517</v>
      </c>
      <c r="D326" s="34" t="s">
        <v>10518</v>
      </c>
      <c r="E326" s="89"/>
      <c r="F326" s="90">
        <v>0.51</v>
      </c>
      <c r="G326" s="91"/>
      <c r="H326" s="89">
        <f>Таблица611[[#This Row],[Розничная цена KRW]]*Таблица611[[#This Row],[Коэфициент стоимости]]</f>
        <v>0</v>
      </c>
      <c r="I326" s="92" t="str">
        <f>IF($H$1="","Введите курс",Таблица611[[#This Row],[Оптовая цена KRW                   за 1шт]]/$H$1)</f>
        <v>Введите курс</v>
      </c>
      <c r="J326" s="284"/>
      <c r="K326" s="93">
        <f>Таблица611[[#This Row],[Заказ коробок ]]*Таблица611[[#This Row],[Кол-во шт в коробке]]</f>
        <v>0</v>
      </c>
      <c r="L326" s="89">
        <f>Таблица611[[#This Row],[Общее кол-во шт]]*Таблица611[[#This Row],[Оптовая цена KRW                   за 1шт]]</f>
        <v>0</v>
      </c>
      <c r="M326" s="94" t="str">
        <f>IFERROR(Таблица611[[#This Row],[Общее кол-во шт]]*Таблица611[[#This Row],[Оптовая цена USD            за 1шт]],"")</f>
        <v/>
      </c>
      <c r="N326" s="148"/>
    </row>
    <row r="327" spans="1:14" s="87" customFormat="1" ht="24" customHeight="1">
      <c r="A327" s="31" t="s">
        <v>10519</v>
      </c>
      <c r="B327" s="32">
        <v>8806334383688</v>
      </c>
      <c r="C327" s="33" t="s">
        <v>10520</v>
      </c>
      <c r="D327" s="34" t="s">
        <v>10521</v>
      </c>
      <c r="E327" s="89"/>
      <c r="F327" s="90">
        <v>0.51</v>
      </c>
      <c r="G327" s="91"/>
      <c r="H327" s="89">
        <f>Таблица611[[#This Row],[Розничная цена KRW]]*Таблица611[[#This Row],[Коэфициент стоимости]]</f>
        <v>0</v>
      </c>
      <c r="I327" s="92" t="str">
        <f>IF($H$1="","Введите курс",Таблица611[[#This Row],[Оптовая цена KRW                   за 1шт]]/$H$1)</f>
        <v>Введите курс</v>
      </c>
      <c r="J327" s="284"/>
      <c r="K327" s="93">
        <f>Таблица611[[#This Row],[Заказ коробок ]]*Таблица611[[#This Row],[Кол-во шт в коробке]]</f>
        <v>0</v>
      </c>
      <c r="L327" s="89">
        <f>Таблица611[[#This Row],[Общее кол-во шт]]*Таблица611[[#This Row],[Оптовая цена KRW                   за 1шт]]</f>
        <v>0</v>
      </c>
      <c r="M327" s="94" t="str">
        <f>IFERROR(Таблица611[[#This Row],[Общее кол-во шт]]*Таблица611[[#This Row],[Оптовая цена USD            за 1шт]],"")</f>
        <v/>
      </c>
      <c r="N327" s="148"/>
    </row>
    <row r="328" spans="1:14" s="87" customFormat="1" ht="24" customHeight="1">
      <c r="A328" s="31" t="s">
        <v>10522</v>
      </c>
      <c r="B328" s="32">
        <v>8806334383695</v>
      </c>
      <c r="C328" s="33" t="s">
        <v>10523</v>
      </c>
      <c r="D328" s="34" t="s">
        <v>10524</v>
      </c>
      <c r="E328" s="89"/>
      <c r="F328" s="90">
        <v>0.51</v>
      </c>
      <c r="G328" s="91"/>
      <c r="H328" s="89">
        <f>Таблица611[[#This Row],[Розничная цена KRW]]*Таблица611[[#This Row],[Коэфициент стоимости]]</f>
        <v>0</v>
      </c>
      <c r="I328" s="92" t="str">
        <f>IF($H$1="","Введите курс",Таблица611[[#This Row],[Оптовая цена KRW                   за 1шт]]/$H$1)</f>
        <v>Введите курс</v>
      </c>
      <c r="J328" s="284"/>
      <c r="K328" s="93">
        <f>Таблица611[[#This Row],[Заказ коробок ]]*Таблица611[[#This Row],[Кол-во шт в коробке]]</f>
        <v>0</v>
      </c>
      <c r="L328" s="89">
        <f>Таблица611[[#This Row],[Общее кол-во шт]]*Таблица611[[#This Row],[Оптовая цена KRW                   за 1шт]]</f>
        <v>0</v>
      </c>
      <c r="M328" s="94" t="str">
        <f>IFERROR(Таблица611[[#This Row],[Общее кол-во шт]]*Таблица611[[#This Row],[Оптовая цена USD            за 1шт]],"")</f>
        <v/>
      </c>
      <c r="N328" s="148"/>
    </row>
    <row r="329" spans="1:14" s="87" customFormat="1" ht="24" customHeight="1">
      <c r="A329" s="31" t="s">
        <v>10525</v>
      </c>
      <c r="B329" s="32">
        <v>8806334383701</v>
      </c>
      <c r="C329" s="33" t="s">
        <v>10526</v>
      </c>
      <c r="D329" s="34" t="s">
        <v>10527</v>
      </c>
      <c r="E329" s="89"/>
      <c r="F329" s="90">
        <v>0.51</v>
      </c>
      <c r="G329" s="91"/>
      <c r="H329" s="89">
        <f>Таблица611[[#This Row],[Розничная цена KRW]]*Таблица611[[#This Row],[Коэфициент стоимости]]</f>
        <v>0</v>
      </c>
      <c r="I329" s="92" t="str">
        <f>IF($H$1="","Введите курс",Таблица611[[#This Row],[Оптовая цена KRW                   за 1шт]]/$H$1)</f>
        <v>Введите курс</v>
      </c>
      <c r="J329" s="284"/>
      <c r="K329" s="93">
        <f>Таблица611[[#This Row],[Заказ коробок ]]*Таблица611[[#This Row],[Кол-во шт в коробке]]</f>
        <v>0</v>
      </c>
      <c r="L329" s="89">
        <f>Таблица611[[#This Row],[Общее кол-во шт]]*Таблица611[[#This Row],[Оптовая цена KRW                   за 1шт]]</f>
        <v>0</v>
      </c>
      <c r="M329" s="94" t="str">
        <f>IFERROR(Таблица611[[#This Row],[Общее кол-во шт]]*Таблица611[[#This Row],[Оптовая цена USD            за 1шт]],"")</f>
        <v/>
      </c>
      <c r="N329" s="148"/>
    </row>
    <row r="330" spans="1:14" s="87" customFormat="1" ht="24" customHeight="1">
      <c r="A330" s="31" t="s">
        <v>10528</v>
      </c>
      <c r="B330" s="32">
        <v>8806334364519</v>
      </c>
      <c r="C330" s="33" t="s">
        <v>10529</v>
      </c>
      <c r="D330" s="34" t="s">
        <v>10530</v>
      </c>
      <c r="E330" s="89">
        <v>14000</v>
      </c>
      <c r="F330" s="90">
        <v>0.51</v>
      </c>
      <c r="G330" s="91">
        <v>10</v>
      </c>
      <c r="H330" s="89">
        <f>Таблица611[[#This Row],[Розничная цена KRW]]*Таблица611[[#This Row],[Коэфициент стоимости]]</f>
        <v>7140</v>
      </c>
      <c r="I330" s="92" t="str">
        <f>IF($H$1="","Введите курс",Таблица611[[#This Row],[Оптовая цена KRW                   за 1шт]]/$H$1)</f>
        <v>Введите курс</v>
      </c>
      <c r="J330" s="284"/>
      <c r="K330" s="93">
        <f>Таблица611[[#This Row],[Заказ коробок ]]*Таблица611[[#This Row],[Кол-во шт в коробке]]</f>
        <v>0</v>
      </c>
      <c r="L330" s="89">
        <f>Таблица611[[#This Row],[Общее кол-во шт]]*Таблица611[[#This Row],[Оптовая цена KRW                   за 1шт]]</f>
        <v>0</v>
      </c>
      <c r="M330" s="94" t="str">
        <f>IFERROR(Таблица611[[#This Row],[Общее кол-во шт]]*Таблица611[[#This Row],[Оптовая цена USD            за 1шт]],"")</f>
        <v/>
      </c>
      <c r="N330" s="148"/>
    </row>
    <row r="331" spans="1:14" s="87" customFormat="1" ht="24" customHeight="1">
      <c r="A331" s="31" t="s">
        <v>10531</v>
      </c>
      <c r="B331" s="32">
        <v>8806334364502</v>
      </c>
      <c r="C331" s="33" t="s">
        <v>10532</v>
      </c>
      <c r="D331" s="34" t="s">
        <v>10533</v>
      </c>
      <c r="E331" s="89">
        <v>14000</v>
      </c>
      <c r="F331" s="90">
        <v>0.51</v>
      </c>
      <c r="G331" s="91">
        <v>10</v>
      </c>
      <c r="H331" s="89">
        <f>Таблица611[[#This Row],[Розничная цена KRW]]*Таблица611[[#This Row],[Коэфициент стоимости]]</f>
        <v>7140</v>
      </c>
      <c r="I331" s="92" t="str">
        <f>IF($H$1="","Введите курс",Таблица611[[#This Row],[Оптовая цена KRW                   за 1шт]]/$H$1)</f>
        <v>Введите курс</v>
      </c>
      <c r="J331" s="284"/>
      <c r="K331" s="93">
        <f>Таблица611[[#This Row],[Заказ коробок ]]*Таблица611[[#This Row],[Кол-во шт в коробке]]</f>
        <v>0</v>
      </c>
      <c r="L331" s="89">
        <f>Таблица611[[#This Row],[Общее кол-во шт]]*Таблица611[[#This Row],[Оптовая цена KRW                   за 1шт]]</f>
        <v>0</v>
      </c>
      <c r="M331" s="94" t="str">
        <f>IFERROR(Таблица611[[#This Row],[Общее кол-во шт]]*Таблица611[[#This Row],[Оптовая цена USD            за 1шт]],"")</f>
        <v/>
      </c>
      <c r="N331" s="148"/>
    </row>
    <row r="332" spans="1:14" s="87" customFormat="1" ht="24" customHeight="1">
      <c r="A332" s="31" t="s">
        <v>10534</v>
      </c>
      <c r="B332" s="32">
        <v>8806334364533</v>
      </c>
      <c r="C332" s="33" t="s">
        <v>10535</v>
      </c>
      <c r="D332" s="34" t="s">
        <v>10536</v>
      </c>
      <c r="E332" s="89">
        <v>14000</v>
      </c>
      <c r="F332" s="90">
        <v>0.51</v>
      </c>
      <c r="G332" s="91">
        <v>10</v>
      </c>
      <c r="H332" s="89">
        <f>Таблица611[[#This Row],[Розничная цена KRW]]*Таблица611[[#This Row],[Коэфициент стоимости]]</f>
        <v>7140</v>
      </c>
      <c r="I332" s="92" t="str">
        <f>IF($H$1="","Введите курс",Таблица611[[#This Row],[Оптовая цена KRW                   за 1шт]]/$H$1)</f>
        <v>Введите курс</v>
      </c>
      <c r="J332" s="284"/>
      <c r="K332" s="93">
        <f>Таблица611[[#This Row],[Заказ коробок ]]*Таблица611[[#This Row],[Кол-во шт в коробке]]</f>
        <v>0</v>
      </c>
      <c r="L332" s="89">
        <f>Таблица611[[#This Row],[Общее кол-во шт]]*Таблица611[[#This Row],[Оптовая цена KRW                   за 1шт]]</f>
        <v>0</v>
      </c>
      <c r="M332" s="94" t="str">
        <f>IFERROR(Таблица611[[#This Row],[Общее кол-во шт]]*Таблица611[[#This Row],[Оптовая цена USD            за 1шт]],"")</f>
        <v/>
      </c>
      <c r="N332" s="148"/>
    </row>
    <row r="333" spans="1:14" s="87" customFormat="1" ht="24" customHeight="1">
      <c r="A333" s="31" t="s">
        <v>10537</v>
      </c>
      <c r="B333" s="32">
        <v>8806334364526</v>
      </c>
      <c r="C333" s="33" t="s">
        <v>10538</v>
      </c>
      <c r="D333" s="34" t="s">
        <v>10539</v>
      </c>
      <c r="E333" s="89">
        <v>14000</v>
      </c>
      <c r="F333" s="90">
        <v>0.51</v>
      </c>
      <c r="G333" s="91">
        <v>10</v>
      </c>
      <c r="H333" s="89">
        <f>Таблица611[[#This Row],[Розничная цена KRW]]*Таблица611[[#This Row],[Коэфициент стоимости]]</f>
        <v>7140</v>
      </c>
      <c r="I333" s="92" t="str">
        <f>IF($H$1="","Введите курс",Таблица611[[#This Row],[Оптовая цена KRW                   за 1шт]]/$H$1)</f>
        <v>Введите курс</v>
      </c>
      <c r="J333" s="284"/>
      <c r="K333" s="93">
        <f>Таблица611[[#This Row],[Заказ коробок ]]*Таблица611[[#This Row],[Кол-во шт в коробке]]</f>
        <v>0</v>
      </c>
      <c r="L333" s="89">
        <f>Таблица611[[#This Row],[Общее кол-во шт]]*Таблица611[[#This Row],[Оптовая цена KRW                   за 1шт]]</f>
        <v>0</v>
      </c>
      <c r="M333" s="94" t="str">
        <f>IFERROR(Таблица611[[#This Row],[Общее кол-во шт]]*Таблица611[[#This Row],[Оптовая цена USD            за 1шт]],"")</f>
        <v/>
      </c>
      <c r="N333" s="148"/>
    </row>
    <row r="334" spans="1:14" s="87" customFormat="1" ht="24" customHeight="1">
      <c r="A334" s="31" t="s">
        <v>10540</v>
      </c>
      <c r="B334" s="32">
        <v>8806334364540</v>
      </c>
      <c r="C334" s="33" t="s">
        <v>10541</v>
      </c>
      <c r="D334" s="34" t="s">
        <v>10542</v>
      </c>
      <c r="E334" s="89">
        <v>14000</v>
      </c>
      <c r="F334" s="90">
        <v>0.51</v>
      </c>
      <c r="G334" s="91">
        <v>10</v>
      </c>
      <c r="H334" s="89">
        <f>Таблица611[[#This Row],[Розничная цена KRW]]*Таблица611[[#This Row],[Коэфициент стоимости]]</f>
        <v>7140</v>
      </c>
      <c r="I334" s="92" t="str">
        <f>IF($H$1="","Введите курс",Таблица611[[#This Row],[Оптовая цена KRW                   за 1шт]]/$H$1)</f>
        <v>Введите курс</v>
      </c>
      <c r="J334" s="284"/>
      <c r="K334" s="93">
        <f>Таблица611[[#This Row],[Заказ коробок ]]*Таблица611[[#This Row],[Кол-во шт в коробке]]</f>
        <v>0</v>
      </c>
      <c r="L334" s="89">
        <f>Таблица611[[#This Row],[Общее кол-во шт]]*Таблица611[[#This Row],[Оптовая цена KRW                   за 1шт]]</f>
        <v>0</v>
      </c>
      <c r="M334" s="94" t="str">
        <f>IFERROR(Таблица611[[#This Row],[Общее кол-во шт]]*Таблица611[[#This Row],[Оптовая цена USD            за 1шт]],"")</f>
        <v/>
      </c>
      <c r="N334" s="148"/>
    </row>
    <row r="335" spans="1:14" s="87" customFormat="1" ht="24" customHeight="1">
      <c r="A335" s="31" t="s">
        <v>10543</v>
      </c>
      <c r="B335" s="32">
        <v>8806334375829</v>
      </c>
      <c r="C335" s="33" t="s">
        <v>10544</v>
      </c>
      <c r="D335" s="34" t="s">
        <v>10545</v>
      </c>
      <c r="E335" s="89">
        <v>3900</v>
      </c>
      <c r="F335" s="90">
        <v>0.51</v>
      </c>
      <c r="G335" s="91">
        <v>12</v>
      </c>
      <c r="H335" s="89">
        <f>Таблица611[[#This Row],[Розничная цена KRW]]*Таблица611[[#This Row],[Коэфициент стоимости]]</f>
        <v>1989</v>
      </c>
      <c r="I335" s="92" t="str">
        <f>IF($H$1="","Введите курс",Таблица611[[#This Row],[Оптовая цена KRW                   за 1шт]]/$H$1)</f>
        <v>Введите курс</v>
      </c>
      <c r="J335" s="284"/>
      <c r="K335" s="93">
        <f>Таблица611[[#This Row],[Заказ коробок ]]*Таблица611[[#This Row],[Кол-во шт в коробке]]</f>
        <v>0</v>
      </c>
      <c r="L335" s="89">
        <f>Таблица611[[#This Row],[Общее кол-во шт]]*Таблица611[[#This Row],[Оптовая цена KRW                   за 1шт]]</f>
        <v>0</v>
      </c>
      <c r="M335" s="94" t="str">
        <f>IFERROR(Таблица611[[#This Row],[Общее кол-во шт]]*Таблица611[[#This Row],[Оптовая цена USD            за 1шт]],"")</f>
        <v/>
      </c>
      <c r="N335" s="148"/>
    </row>
    <row r="336" spans="1:14" s="87" customFormat="1" ht="24" customHeight="1">
      <c r="A336" s="31" t="s">
        <v>10546</v>
      </c>
      <c r="B336" s="32">
        <v>8806334380755</v>
      </c>
      <c r="C336" s="33" t="s">
        <v>10547</v>
      </c>
      <c r="D336" s="34" t="s">
        <v>10548</v>
      </c>
      <c r="E336" s="89">
        <v>9500</v>
      </c>
      <c r="F336" s="90">
        <v>0.51</v>
      </c>
      <c r="G336" s="91">
        <v>10</v>
      </c>
      <c r="H336" s="89">
        <f>Таблица611[[#This Row],[Розничная цена KRW]]*Таблица611[[#This Row],[Коэфициент стоимости]]</f>
        <v>4845</v>
      </c>
      <c r="I336" s="92" t="str">
        <f>IF($H$1="","Введите курс",Таблица611[[#This Row],[Оптовая цена KRW                   за 1шт]]/$H$1)</f>
        <v>Введите курс</v>
      </c>
      <c r="J336" s="284"/>
      <c r="K336" s="93">
        <f>Таблица611[[#This Row],[Заказ коробок ]]*Таблица611[[#This Row],[Кол-во шт в коробке]]</f>
        <v>0</v>
      </c>
      <c r="L336" s="89">
        <f>Таблица611[[#This Row],[Общее кол-во шт]]*Таблица611[[#This Row],[Оптовая цена KRW                   за 1шт]]</f>
        <v>0</v>
      </c>
      <c r="M336" s="94" t="str">
        <f>IFERROR(Таблица611[[#This Row],[Общее кол-во шт]]*Таблица611[[#This Row],[Оптовая цена USD            за 1шт]],"")</f>
        <v/>
      </c>
      <c r="N336" s="148"/>
    </row>
    <row r="337" spans="1:14" s="87" customFormat="1" ht="24" customHeight="1">
      <c r="A337" s="31" t="s">
        <v>10549</v>
      </c>
      <c r="B337" s="32">
        <v>8806334380762</v>
      </c>
      <c r="C337" s="33" t="s">
        <v>10550</v>
      </c>
      <c r="D337" s="34" t="s">
        <v>10551</v>
      </c>
      <c r="E337" s="89">
        <v>9500</v>
      </c>
      <c r="F337" s="90">
        <v>0.51</v>
      </c>
      <c r="G337" s="91">
        <v>10</v>
      </c>
      <c r="H337" s="89">
        <f>Таблица611[[#This Row],[Розничная цена KRW]]*Таблица611[[#This Row],[Коэфициент стоимости]]</f>
        <v>4845</v>
      </c>
      <c r="I337" s="92" t="str">
        <f>IF($H$1="","Введите курс",Таблица611[[#This Row],[Оптовая цена KRW                   за 1шт]]/$H$1)</f>
        <v>Введите курс</v>
      </c>
      <c r="J337" s="284"/>
      <c r="K337" s="93">
        <f>Таблица611[[#This Row],[Заказ коробок ]]*Таблица611[[#This Row],[Кол-во шт в коробке]]</f>
        <v>0</v>
      </c>
      <c r="L337" s="89">
        <f>Таблица611[[#This Row],[Общее кол-во шт]]*Таблица611[[#This Row],[Оптовая цена KRW                   за 1шт]]</f>
        <v>0</v>
      </c>
      <c r="M337" s="94" t="str">
        <f>IFERROR(Таблица611[[#This Row],[Общее кол-во шт]]*Таблица611[[#This Row],[Оптовая цена USD            за 1шт]],"")</f>
        <v/>
      </c>
      <c r="N337" s="148"/>
    </row>
    <row r="338" spans="1:14" s="87" customFormat="1" ht="24" customHeight="1">
      <c r="A338" s="31" t="s">
        <v>10552</v>
      </c>
      <c r="B338" s="32">
        <v>8806334380779</v>
      </c>
      <c r="C338" s="33" t="s">
        <v>10553</v>
      </c>
      <c r="D338" s="34" t="s">
        <v>10554</v>
      </c>
      <c r="E338" s="89"/>
      <c r="F338" s="90">
        <v>0.51</v>
      </c>
      <c r="G338" s="91"/>
      <c r="H338" s="89">
        <f>Таблица611[[#This Row],[Розничная цена KRW]]*Таблица611[[#This Row],[Коэфициент стоимости]]</f>
        <v>0</v>
      </c>
      <c r="I338" s="92" t="str">
        <f>IF($H$1="","Введите курс",Таблица611[[#This Row],[Оптовая цена KRW                   за 1шт]]/$H$1)</f>
        <v>Введите курс</v>
      </c>
      <c r="J338" s="284"/>
      <c r="K338" s="93">
        <f>Таблица611[[#This Row],[Заказ коробок ]]*Таблица611[[#This Row],[Кол-во шт в коробке]]</f>
        <v>0</v>
      </c>
      <c r="L338" s="89">
        <f>Таблица611[[#This Row],[Общее кол-во шт]]*Таблица611[[#This Row],[Оптовая цена KRW                   за 1шт]]</f>
        <v>0</v>
      </c>
      <c r="M338" s="94" t="str">
        <f>IFERROR(Таблица611[[#This Row],[Общее кол-во шт]]*Таблица611[[#This Row],[Оптовая цена USD            за 1шт]],"")</f>
        <v/>
      </c>
      <c r="N338" s="148"/>
    </row>
    <row r="339" spans="1:14" s="87" customFormat="1" ht="24" customHeight="1">
      <c r="A339" s="31" t="s">
        <v>10555</v>
      </c>
      <c r="B339" s="32">
        <v>8806334380786</v>
      </c>
      <c r="C339" s="33" t="s">
        <v>10556</v>
      </c>
      <c r="D339" s="34" t="s">
        <v>10557</v>
      </c>
      <c r="E339" s="89">
        <v>9500</v>
      </c>
      <c r="F339" s="90">
        <v>0.51</v>
      </c>
      <c r="G339" s="91">
        <v>10</v>
      </c>
      <c r="H339" s="89">
        <f>Таблица611[[#This Row],[Розничная цена KRW]]*Таблица611[[#This Row],[Коэфициент стоимости]]</f>
        <v>4845</v>
      </c>
      <c r="I339" s="92" t="str">
        <f>IF($H$1="","Введите курс",Таблица611[[#This Row],[Оптовая цена KRW                   за 1шт]]/$H$1)</f>
        <v>Введите курс</v>
      </c>
      <c r="J339" s="284"/>
      <c r="K339" s="93">
        <f>Таблица611[[#This Row],[Заказ коробок ]]*Таблица611[[#This Row],[Кол-во шт в коробке]]</f>
        <v>0</v>
      </c>
      <c r="L339" s="89">
        <f>Таблица611[[#This Row],[Общее кол-во шт]]*Таблица611[[#This Row],[Оптовая цена KRW                   за 1шт]]</f>
        <v>0</v>
      </c>
      <c r="M339" s="94" t="str">
        <f>IFERROR(Таблица611[[#This Row],[Общее кол-во шт]]*Таблица611[[#This Row],[Оптовая цена USD            за 1шт]],"")</f>
        <v/>
      </c>
      <c r="N339" s="148"/>
    </row>
    <row r="340" spans="1:14" s="87" customFormat="1" ht="24" customHeight="1">
      <c r="A340" s="31" t="s">
        <v>10558</v>
      </c>
      <c r="B340" s="32">
        <v>8806334380793</v>
      </c>
      <c r="C340" s="33" t="s">
        <v>10559</v>
      </c>
      <c r="D340" s="34" t="s">
        <v>10560</v>
      </c>
      <c r="E340" s="89">
        <v>9500</v>
      </c>
      <c r="F340" s="90">
        <v>0.51</v>
      </c>
      <c r="G340" s="91">
        <v>10</v>
      </c>
      <c r="H340" s="89">
        <f>Таблица611[[#This Row],[Розничная цена KRW]]*Таблица611[[#This Row],[Коэфициент стоимости]]</f>
        <v>4845</v>
      </c>
      <c r="I340" s="92" t="str">
        <f>IF($H$1="","Введите курс",Таблица611[[#This Row],[Оптовая цена KRW                   за 1шт]]/$H$1)</f>
        <v>Введите курс</v>
      </c>
      <c r="J340" s="284"/>
      <c r="K340" s="93">
        <f>Таблица611[[#This Row],[Заказ коробок ]]*Таблица611[[#This Row],[Кол-во шт в коробке]]</f>
        <v>0</v>
      </c>
      <c r="L340" s="89">
        <f>Таблица611[[#This Row],[Общее кол-во шт]]*Таблица611[[#This Row],[Оптовая цена KRW                   за 1шт]]</f>
        <v>0</v>
      </c>
      <c r="M340" s="94" t="str">
        <f>IFERROR(Таблица611[[#This Row],[Общее кол-во шт]]*Таблица611[[#This Row],[Оптовая цена USD            за 1шт]],"")</f>
        <v/>
      </c>
      <c r="N340" s="148"/>
    </row>
    <row r="341" spans="1:14" s="87" customFormat="1" ht="24" customHeight="1">
      <c r="A341" s="31" t="s">
        <v>10561</v>
      </c>
      <c r="B341" s="32">
        <v>8806334380809</v>
      </c>
      <c r="C341" s="33" t="s">
        <v>10562</v>
      </c>
      <c r="D341" s="34" t="s">
        <v>10563</v>
      </c>
      <c r="E341" s="89"/>
      <c r="F341" s="90">
        <v>0.51</v>
      </c>
      <c r="G341" s="91"/>
      <c r="H341" s="89">
        <f>Таблица611[[#This Row],[Розничная цена KRW]]*Таблица611[[#This Row],[Коэфициент стоимости]]</f>
        <v>0</v>
      </c>
      <c r="I341" s="92" t="str">
        <f>IF($H$1="","Введите курс",Таблица611[[#This Row],[Оптовая цена KRW                   за 1шт]]/$H$1)</f>
        <v>Введите курс</v>
      </c>
      <c r="J341" s="284"/>
      <c r="K341" s="93">
        <f>Таблица611[[#This Row],[Заказ коробок ]]*Таблица611[[#This Row],[Кол-во шт в коробке]]</f>
        <v>0</v>
      </c>
      <c r="L341" s="89">
        <f>Таблица611[[#This Row],[Общее кол-во шт]]*Таблица611[[#This Row],[Оптовая цена KRW                   за 1шт]]</f>
        <v>0</v>
      </c>
      <c r="M341" s="94" t="str">
        <f>IFERROR(Таблица611[[#This Row],[Общее кол-во шт]]*Таблица611[[#This Row],[Оптовая цена USD            за 1шт]],"")</f>
        <v/>
      </c>
      <c r="N341" s="148"/>
    </row>
    <row r="342" spans="1:14" s="87" customFormat="1" ht="24" customHeight="1">
      <c r="A342" s="31" t="s">
        <v>10564</v>
      </c>
      <c r="B342" s="32">
        <v>8806334375010</v>
      </c>
      <c r="C342" s="33" t="s">
        <v>10565</v>
      </c>
      <c r="D342" s="34" t="s">
        <v>10566</v>
      </c>
      <c r="E342" s="89">
        <v>10500</v>
      </c>
      <c r="F342" s="90">
        <v>0.51</v>
      </c>
      <c r="G342" s="91">
        <v>12</v>
      </c>
      <c r="H342" s="89">
        <f>Таблица611[[#This Row],[Розничная цена KRW]]*Таблица611[[#This Row],[Коэфициент стоимости]]</f>
        <v>5355</v>
      </c>
      <c r="I342" s="92" t="str">
        <f>IF($H$1="","Введите курс",Таблица611[[#This Row],[Оптовая цена KRW                   за 1шт]]/$H$1)</f>
        <v>Введите курс</v>
      </c>
      <c r="J342" s="284"/>
      <c r="K342" s="93">
        <f>Таблица611[[#This Row],[Заказ коробок ]]*Таблица611[[#This Row],[Кол-во шт в коробке]]</f>
        <v>0</v>
      </c>
      <c r="L342" s="89">
        <f>Таблица611[[#This Row],[Общее кол-во шт]]*Таблица611[[#This Row],[Оптовая цена KRW                   за 1шт]]</f>
        <v>0</v>
      </c>
      <c r="M342" s="94" t="str">
        <f>IFERROR(Таблица611[[#This Row],[Общее кол-во шт]]*Таблица611[[#This Row],[Оптовая цена USD            за 1шт]],"")</f>
        <v/>
      </c>
      <c r="N342" s="148"/>
    </row>
    <row r="343" spans="1:14" s="87" customFormat="1" ht="24" customHeight="1">
      <c r="A343" s="31" t="s">
        <v>10567</v>
      </c>
      <c r="B343" s="32">
        <v>8806334375027</v>
      </c>
      <c r="C343" s="33" t="s">
        <v>10568</v>
      </c>
      <c r="D343" s="34" t="s">
        <v>10569</v>
      </c>
      <c r="E343" s="89">
        <v>10500</v>
      </c>
      <c r="F343" s="90">
        <v>0.51</v>
      </c>
      <c r="G343" s="91">
        <v>12</v>
      </c>
      <c r="H343" s="89">
        <f>Таблица611[[#This Row],[Розничная цена KRW]]*Таблица611[[#This Row],[Коэфициент стоимости]]</f>
        <v>5355</v>
      </c>
      <c r="I343" s="92" t="str">
        <f>IF($H$1="","Введите курс",Таблица611[[#This Row],[Оптовая цена KRW                   за 1шт]]/$H$1)</f>
        <v>Введите курс</v>
      </c>
      <c r="J343" s="284"/>
      <c r="K343" s="93">
        <f>Таблица611[[#This Row],[Заказ коробок ]]*Таблица611[[#This Row],[Кол-во шт в коробке]]</f>
        <v>0</v>
      </c>
      <c r="L343" s="89">
        <f>Таблица611[[#This Row],[Общее кол-во шт]]*Таблица611[[#This Row],[Оптовая цена KRW                   за 1шт]]</f>
        <v>0</v>
      </c>
      <c r="M343" s="94" t="str">
        <f>IFERROR(Таблица611[[#This Row],[Общее кол-во шт]]*Таблица611[[#This Row],[Оптовая цена USD            за 1шт]],"")</f>
        <v/>
      </c>
      <c r="N343" s="148"/>
    </row>
    <row r="344" spans="1:14" s="87" customFormat="1" ht="24" customHeight="1">
      <c r="A344" s="31" t="s">
        <v>10570</v>
      </c>
      <c r="B344" s="32">
        <v>8806334380380</v>
      </c>
      <c r="C344" s="33" t="s">
        <v>10571</v>
      </c>
      <c r="D344" s="34" t="s">
        <v>10572</v>
      </c>
      <c r="E344" s="89"/>
      <c r="F344" s="90">
        <v>0.51</v>
      </c>
      <c r="G344" s="91"/>
      <c r="H344" s="89">
        <f>Таблица611[[#This Row],[Розничная цена KRW]]*Таблица611[[#This Row],[Коэфициент стоимости]]</f>
        <v>0</v>
      </c>
      <c r="I344" s="92" t="str">
        <f>IF($H$1="","Введите курс",Таблица611[[#This Row],[Оптовая цена KRW                   за 1шт]]/$H$1)</f>
        <v>Введите курс</v>
      </c>
      <c r="J344" s="284"/>
      <c r="K344" s="93">
        <f>Таблица611[[#This Row],[Заказ коробок ]]*Таблица611[[#This Row],[Кол-во шт в коробке]]</f>
        <v>0</v>
      </c>
      <c r="L344" s="89">
        <f>Таблица611[[#This Row],[Общее кол-во шт]]*Таблица611[[#This Row],[Оптовая цена KRW                   за 1шт]]</f>
        <v>0</v>
      </c>
      <c r="M344" s="94" t="str">
        <f>IFERROR(Таблица611[[#This Row],[Общее кол-во шт]]*Таблица611[[#This Row],[Оптовая цена USD            за 1шт]],"")</f>
        <v/>
      </c>
      <c r="N344" s="148"/>
    </row>
    <row r="345" spans="1:14" s="87" customFormat="1" ht="24" customHeight="1">
      <c r="A345" s="31" t="s">
        <v>10573</v>
      </c>
      <c r="B345" s="32">
        <v>8806334371715</v>
      </c>
      <c r="C345" s="33" t="s">
        <v>10574</v>
      </c>
      <c r="D345" s="34" t="s">
        <v>10575</v>
      </c>
      <c r="E345" s="89"/>
      <c r="F345" s="90">
        <v>0.51</v>
      </c>
      <c r="G345" s="91"/>
      <c r="H345" s="89">
        <f>Таблица611[[#This Row],[Розничная цена KRW]]*Таблица611[[#This Row],[Коэфициент стоимости]]</f>
        <v>0</v>
      </c>
      <c r="I345" s="92" t="str">
        <f>IF($H$1="","Введите курс",Таблица611[[#This Row],[Оптовая цена KRW                   за 1шт]]/$H$1)</f>
        <v>Введите курс</v>
      </c>
      <c r="J345" s="284"/>
      <c r="K345" s="93">
        <f>Таблица611[[#This Row],[Заказ коробок ]]*Таблица611[[#This Row],[Кол-во шт в коробке]]</f>
        <v>0</v>
      </c>
      <c r="L345" s="89">
        <f>Таблица611[[#This Row],[Общее кол-во шт]]*Таблица611[[#This Row],[Оптовая цена KRW                   за 1шт]]</f>
        <v>0</v>
      </c>
      <c r="M345" s="94" t="str">
        <f>IFERROR(Таблица611[[#This Row],[Общее кол-во шт]]*Таблица611[[#This Row],[Оптовая цена USD            за 1шт]],"")</f>
        <v/>
      </c>
      <c r="N345" s="148"/>
    </row>
    <row r="346" spans="1:14" s="87" customFormat="1" ht="24" customHeight="1">
      <c r="A346" s="31" t="s">
        <v>10576</v>
      </c>
      <c r="B346" s="32">
        <v>8806334371708</v>
      </c>
      <c r="C346" s="33" t="s">
        <v>10577</v>
      </c>
      <c r="D346" s="34" t="s">
        <v>10578</v>
      </c>
      <c r="E346" s="89"/>
      <c r="F346" s="90">
        <v>0.51</v>
      </c>
      <c r="G346" s="91"/>
      <c r="H346" s="89">
        <f>Таблица611[[#This Row],[Розничная цена KRW]]*Таблица611[[#This Row],[Коэфициент стоимости]]</f>
        <v>0</v>
      </c>
      <c r="I346" s="92" t="str">
        <f>IF($H$1="","Введите курс",Таблица611[[#This Row],[Оптовая цена KRW                   за 1шт]]/$H$1)</f>
        <v>Введите курс</v>
      </c>
      <c r="J346" s="284"/>
      <c r="K346" s="93">
        <f>Таблица611[[#This Row],[Заказ коробок ]]*Таблица611[[#This Row],[Кол-во шт в коробке]]</f>
        <v>0</v>
      </c>
      <c r="L346" s="89">
        <f>Таблица611[[#This Row],[Общее кол-во шт]]*Таблица611[[#This Row],[Оптовая цена KRW                   за 1шт]]</f>
        <v>0</v>
      </c>
      <c r="M346" s="94" t="str">
        <f>IFERROR(Таблица611[[#This Row],[Общее кол-во шт]]*Таблица611[[#This Row],[Оптовая цена USD            за 1шт]],"")</f>
        <v/>
      </c>
      <c r="N346" s="148"/>
    </row>
    <row r="347" spans="1:14" s="87" customFormat="1" ht="24" customHeight="1">
      <c r="A347" s="31" t="s">
        <v>10579</v>
      </c>
      <c r="B347" s="32">
        <v>8806334336479</v>
      </c>
      <c r="C347" s="33" t="s">
        <v>10580</v>
      </c>
      <c r="D347" s="34" t="s">
        <v>10581</v>
      </c>
      <c r="E347" s="89">
        <v>5900</v>
      </c>
      <c r="F347" s="90">
        <v>0.51</v>
      </c>
      <c r="G347" s="91">
        <v>20</v>
      </c>
      <c r="H347" s="89">
        <f>Таблица611[[#This Row],[Розничная цена KRW]]*Таблица611[[#This Row],[Коэфициент стоимости]]</f>
        <v>3009</v>
      </c>
      <c r="I347" s="92" t="str">
        <f>IF($H$1="","Введите курс",Таблица611[[#This Row],[Оптовая цена KRW                   за 1шт]]/$H$1)</f>
        <v>Введите курс</v>
      </c>
      <c r="J347" s="284"/>
      <c r="K347" s="93">
        <f>Таблица611[[#This Row],[Заказ коробок ]]*Таблица611[[#This Row],[Кол-во шт в коробке]]</f>
        <v>0</v>
      </c>
      <c r="L347" s="89">
        <f>Таблица611[[#This Row],[Общее кол-во шт]]*Таблица611[[#This Row],[Оптовая цена KRW                   за 1шт]]</f>
        <v>0</v>
      </c>
      <c r="M347" s="94" t="str">
        <f>IFERROR(Таблица611[[#This Row],[Общее кол-во шт]]*Таблица611[[#This Row],[Оптовая цена USD            за 1шт]],"")</f>
        <v/>
      </c>
      <c r="N347" s="148"/>
    </row>
    <row r="348" spans="1:14" s="87" customFormat="1" ht="24" customHeight="1">
      <c r="A348" s="31" t="s">
        <v>10582</v>
      </c>
      <c r="B348" s="32">
        <v>8806334336486</v>
      </c>
      <c r="C348" s="33" t="s">
        <v>10583</v>
      </c>
      <c r="D348" s="34" t="s">
        <v>10584</v>
      </c>
      <c r="E348" s="89"/>
      <c r="F348" s="90">
        <v>0.51</v>
      </c>
      <c r="G348" s="91"/>
      <c r="H348" s="89">
        <f>Таблица611[[#This Row],[Розничная цена KRW]]*Таблица611[[#This Row],[Коэфициент стоимости]]</f>
        <v>0</v>
      </c>
      <c r="I348" s="92" t="str">
        <f>IF($H$1="","Введите курс",Таблица611[[#This Row],[Оптовая цена KRW                   за 1шт]]/$H$1)</f>
        <v>Введите курс</v>
      </c>
      <c r="J348" s="284"/>
      <c r="K348" s="93">
        <f>Таблица611[[#This Row],[Заказ коробок ]]*Таблица611[[#This Row],[Кол-во шт в коробке]]</f>
        <v>0</v>
      </c>
      <c r="L348" s="89">
        <f>Таблица611[[#This Row],[Общее кол-во шт]]*Таблица611[[#This Row],[Оптовая цена KRW                   за 1шт]]</f>
        <v>0</v>
      </c>
      <c r="M348" s="94" t="str">
        <f>IFERROR(Таблица611[[#This Row],[Общее кол-во шт]]*Таблица611[[#This Row],[Оптовая цена USD            за 1шт]],"")</f>
        <v/>
      </c>
      <c r="N348" s="148"/>
    </row>
    <row r="349" spans="1:14" s="87" customFormat="1" ht="24" customHeight="1">
      <c r="A349" s="31" t="s">
        <v>10585</v>
      </c>
      <c r="B349" s="32">
        <v>8806334375850</v>
      </c>
      <c r="C349" s="33" t="s">
        <v>10586</v>
      </c>
      <c r="D349" s="34" t="s">
        <v>10587</v>
      </c>
      <c r="E349" s="89">
        <v>3900</v>
      </c>
      <c r="F349" s="90">
        <v>0.51</v>
      </c>
      <c r="G349" s="91">
        <v>12</v>
      </c>
      <c r="H349" s="89">
        <f>Таблица611[[#This Row],[Розничная цена KRW]]*Таблица611[[#This Row],[Коэфициент стоимости]]</f>
        <v>1989</v>
      </c>
      <c r="I349" s="92" t="str">
        <f>IF($H$1="","Введите курс",Таблица611[[#This Row],[Оптовая цена KRW                   за 1шт]]/$H$1)</f>
        <v>Введите курс</v>
      </c>
      <c r="J349" s="284"/>
      <c r="K349" s="93">
        <f>Таблица611[[#This Row],[Заказ коробок ]]*Таблица611[[#This Row],[Кол-во шт в коробке]]</f>
        <v>0</v>
      </c>
      <c r="L349" s="89">
        <f>Таблица611[[#This Row],[Общее кол-во шт]]*Таблица611[[#This Row],[Оптовая цена KRW                   за 1шт]]</f>
        <v>0</v>
      </c>
      <c r="M349" s="94" t="str">
        <f>IFERROR(Таблица611[[#This Row],[Общее кол-во шт]]*Таблица611[[#This Row],[Оптовая цена USD            за 1шт]],"")</f>
        <v/>
      </c>
      <c r="N349" s="148"/>
    </row>
    <row r="350" spans="1:14" s="87" customFormat="1" ht="24" customHeight="1">
      <c r="A350" s="31" t="s">
        <v>10588</v>
      </c>
      <c r="B350" s="32">
        <v>8806334355135</v>
      </c>
      <c r="C350" s="33" t="s">
        <v>10589</v>
      </c>
      <c r="D350" s="34" t="s">
        <v>10590</v>
      </c>
      <c r="E350" s="89">
        <v>5800</v>
      </c>
      <c r="F350" s="90">
        <v>0.51</v>
      </c>
      <c r="G350" s="91">
        <v>12</v>
      </c>
      <c r="H350" s="89">
        <f>Таблица611[[#This Row],[Розничная цена KRW]]*Таблица611[[#This Row],[Коэфициент стоимости]]</f>
        <v>2958</v>
      </c>
      <c r="I350" s="92" t="str">
        <f>IF($H$1="","Введите курс",Таблица611[[#This Row],[Оптовая цена KRW                   за 1шт]]/$H$1)</f>
        <v>Введите курс</v>
      </c>
      <c r="J350" s="284"/>
      <c r="K350" s="93">
        <f>Таблица611[[#This Row],[Заказ коробок ]]*Таблица611[[#This Row],[Кол-во шт в коробке]]</f>
        <v>0</v>
      </c>
      <c r="L350" s="89">
        <f>Таблица611[[#This Row],[Общее кол-во шт]]*Таблица611[[#This Row],[Оптовая цена KRW                   за 1шт]]</f>
        <v>0</v>
      </c>
      <c r="M350" s="94" t="str">
        <f>IFERROR(Таблица611[[#This Row],[Общее кол-во шт]]*Таблица611[[#This Row],[Оптовая цена USD            за 1шт]],"")</f>
        <v/>
      </c>
      <c r="N350" s="148"/>
    </row>
    <row r="351" spans="1:14" s="87" customFormat="1" ht="24" customHeight="1">
      <c r="A351" s="31" t="s">
        <v>10591</v>
      </c>
      <c r="B351" s="32">
        <v>8806334366568</v>
      </c>
      <c r="C351" s="33" t="s">
        <v>10592</v>
      </c>
      <c r="D351" s="34" t="s">
        <v>10593</v>
      </c>
      <c r="E351" s="89"/>
      <c r="F351" s="90">
        <v>0.51</v>
      </c>
      <c r="G351" s="91"/>
      <c r="H351" s="89">
        <f>Таблица611[[#This Row],[Розничная цена KRW]]*Таблица611[[#This Row],[Коэфициент стоимости]]</f>
        <v>0</v>
      </c>
      <c r="I351" s="92" t="str">
        <f>IF($H$1="","Введите курс",Таблица611[[#This Row],[Оптовая цена KRW                   за 1шт]]/$H$1)</f>
        <v>Введите курс</v>
      </c>
      <c r="J351" s="284"/>
      <c r="K351" s="93">
        <f>Таблица611[[#This Row],[Заказ коробок ]]*Таблица611[[#This Row],[Кол-во шт в коробке]]</f>
        <v>0</v>
      </c>
      <c r="L351" s="89">
        <f>Таблица611[[#This Row],[Общее кол-во шт]]*Таблица611[[#This Row],[Оптовая цена KRW                   за 1шт]]</f>
        <v>0</v>
      </c>
      <c r="M351" s="94" t="str">
        <f>IFERROR(Таблица611[[#This Row],[Общее кол-во шт]]*Таблица611[[#This Row],[Оптовая цена USD            за 1шт]],"")</f>
        <v/>
      </c>
      <c r="N351" s="148"/>
    </row>
    <row r="352" spans="1:14" s="87" customFormat="1" ht="24" customHeight="1">
      <c r="A352" s="31" t="s">
        <v>10594</v>
      </c>
      <c r="B352" s="32">
        <v>8806334383626</v>
      </c>
      <c r="C352" s="33" t="s">
        <v>10595</v>
      </c>
      <c r="D352" s="34" t="s">
        <v>10596</v>
      </c>
      <c r="E352" s="89">
        <v>17500</v>
      </c>
      <c r="F352" s="90">
        <v>0.51</v>
      </c>
      <c r="G352" s="91">
        <v>6</v>
      </c>
      <c r="H352" s="89">
        <f>Таблица611[[#This Row],[Розничная цена KRW]]*Таблица611[[#This Row],[Коэфициент стоимости]]</f>
        <v>8925</v>
      </c>
      <c r="I352" s="92" t="str">
        <f>IF($H$1="","Введите курс",Таблица611[[#This Row],[Оптовая цена KRW                   за 1шт]]/$H$1)</f>
        <v>Введите курс</v>
      </c>
      <c r="J352" s="284"/>
      <c r="K352" s="93">
        <f>Таблица611[[#This Row],[Заказ коробок ]]*Таблица611[[#This Row],[Кол-во шт в коробке]]</f>
        <v>0</v>
      </c>
      <c r="L352" s="89">
        <f>Таблица611[[#This Row],[Общее кол-во шт]]*Таблица611[[#This Row],[Оптовая цена KRW                   за 1шт]]</f>
        <v>0</v>
      </c>
      <c r="M352" s="94" t="str">
        <f>IFERROR(Таблица611[[#This Row],[Общее кол-во шт]]*Таблица611[[#This Row],[Оптовая цена USD            за 1шт]],"")</f>
        <v/>
      </c>
      <c r="N352" s="148"/>
    </row>
    <row r="353" spans="1:14" s="87" customFormat="1" ht="24" customHeight="1">
      <c r="A353" s="31" t="s">
        <v>10597</v>
      </c>
      <c r="B353" s="32">
        <v>8806334383596</v>
      </c>
      <c r="C353" s="33" t="s">
        <v>10598</v>
      </c>
      <c r="D353" s="34" t="s">
        <v>10599</v>
      </c>
      <c r="E353" s="89">
        <v>12000</v>
      </c>
      <c r="F353" s="90">
        <v>0.51</v>
      </c>
      <c r="G353" s="91">
        <v>6</v>
      </c>
      <c r="H353" s="89">
        <f>Таблица611[[#This Row],[Розничная цена KRW]]*Таблица611[[#This Row],[Коэфициент стоимости]]</f>
        <v>6120</v>
      </c>
      <c r="I353" s="92" t="str">
        <f>IF($H$1="","Введите курс",Таблица611[[#This Row],[Оптовая цена KRW                   за 1шт]]/$H$1)</f>
        <v>Введите курс</v>
      </c>
      <c r="J353" s="284"/>
      <c r="K353" s="93">
        <f>Таблица611[[#This Row],[Заказ коробок ]]*Таблица611[[#This Row],[Кол-во шт в коробке]]</f>
        <v>0</v>
      </c>
      <c r="L353" s="89">
        <f>Таблица611[[#This Row],[Общее кол-во шт]]*Таблица611[[#This Row],[Оптовая цена KRW                   за 1шт]]</f>
        <v>0</v>
      </c>
      <c r="M353" s="94" t="str">
        <f>IFERROR(Таблица611[[#This Row],[Общее кол-во шт]]*Таблица611[[#This Row],[Оптовая цена USD            за 1шт]],"")</f>
        <v/>
      </c>
      <c r="N353" s="148"/>
    </row>
    <row r="354" spans="1:14" s="87" customFormat="1" ht="24" customHeight="1">
      <c r="A354" s="31" t="s">
        <v>10600</v>
      </c>
      <c r="B354" s="32">
        <v>8806334383619</v>
      </c>
      <c r="C354" s="33" t="s">
        <v>10601</v>
      </c>
      <c r="D354" s="34" t="s">
        <v>10602</v>
      </c>
      <c r="E354" s="89">
        <v>10000</v>
      </c>
      <c r="F354" s="90">
        <v>0.51</v>
      </c>
      <c r="G354" s="91">
        <v>8</v>
      </c>
      <c r="H354" s="89">
        <f>Таблица611[[#This Row],[Розничная цена KRW]]*Таблица611[[#This Row],[Коэфициент стоимости]]</f>
        <v>5100</v>
      </c>
      <c r="I354" s="92" t="str">
        <f>IF($H$1="","Введите курс",Таблица611[[#This Row],[Оптовая цена KRW                   за 1шт]]/$H$1)</f>
        <v>Введите курс</v>
      </c>
      <c r="J354" s="284"/>
      <c r="K354" s="93">
        <f>Таблица611[[#This Row],[Заказ коробок ]]*Таблица611[[#This Row],[Кол-во шт в коробке]]</f>
        <v>0</v>
      </c>
      <c r="L354" s="89">
        <f>Таблица611[[#This Row],[Общее кол-во шт]]*Таблица611[[#This Row],[Оптовая цена KRW                   за 1шт]]</f>
        <v>0</v>
      </c>
      <c r="M354" s="94" t="str">
        <f>IFERROR(Таблица611[[#This Row],[Общее кол-во шт]]*Таблица611[[#This Row],[Оптовая цена USD            за 1шт]],"")</f>
        <v/>
      </c>
      <c r="N354" s="148" t="s">
        <v>10603</v>
      </c>
    </row>
    <row r="355" spans="1:14" s="87" customFormat="1" ht="24" customHeight="1">
      <c r="A355" s="31" t="s">
        <v>10604</v>
      </c>
      <c r="B355" s="32">
        <v>8806334383602</v>
      </c>
      <c r="C355" s="33" t="s">
        <v>10605</v>
      </c>
      <c r="D355" s="34" t="s">
        <v>10606</v>
      </c>
      <c r="E355" s="89">
        <v>10000</v>
      </c>
      <c r="F355" s="90">
        <v>0.51</v>
      </c>
      <c r="G355" s="91">
        <v>6</v>
      </c>
      <c r="H355" s="89">
        <f>Таблица611[[#This Row],[Розничная цена KRW]]*Таблица611[[#This Row],[Коэфициент стоимости]]</f>
        <v>5100</v>
      </c>
      <c r="I355" s="92" t="str">
        <f>IF($H$1="","Введите курс",Таблица611[[#This Row],[Оптовая цена KRW                   за 1шт]]/$H$1)</f>
        <v>Введите курс</v>
      </c>
      <c r="J355" s="284"/>
      <c r="K355" s="93">
        <f>Таблица611[[#This Row],[Заказ коробок ]]*Таблица611[[#This Row],[Кол-во шт в коробке]]</f>
        <v>0</v>
      </c>
      <c r="L355" s="89">
        <f>Таблица611[[#This Row],[Общее кол-во шт]]*Таблица611[[#This Row],[Оптовая цена KRW                   за 1шт]]</f>
        <v>0</v>
      </c>
      <c r="M355" s="94" t="str">
        <f>IFERROR(Таблица611[[#This Row],[Общее кол-во шт]]*Таблица611[[#This Row],[Оптовая цена USD            за 1шт]],"")</f>
        <v/>
      </c>
      <c r="N355" s="148"/>
    </row>
    <row r="356" spans="1:14" s="87" customFormat="1" ht="24" customHeight="1">
      <c r="A356" s="31" t="s">
        <v>10607</v>
      </c>
      <c r="B356" s="32">
        <v>8806334378486</v>
      </c>
      <c r="C356" s="33" t="s">
        <v>10608</v>
      </c>
      <c r="D356" s="34" t="s">
        <v>10609</v>
      </c>
      <c r="E356" s="89"/>
      <c r="F356" s="90">
        <v>0.51</v>
      </c>
      <c r="G356" s="91"/>
      <c r="H356" s="89">
        <f>Таблица611[[#This Row],[Розничная цена KRW]]*Таблица611[[#This Row],[Коэфициент стоимости]]</f>
        <v>0</v>
      </c>
      <c r="I356" s="92" t="str">
        <f>IF($H$1="","Введите курс",Таблица611[[#This Row],[Оптовая цена KRW                   за 1шт]]/$H$1)</f>
        <v>Введите курс</v>
      </c>
      <c r="J356" s="284"/>
      <c r="K356" s="93">
        <f>Таблица611[[#This Row],[Заказ коробок ]]*Таблица611[[#This Row],[Кол-во шт в коробке]]</f>
        <v>0</v>
      </c>
      <c r="L356" s="89">
        <f>Таблица611[[#This Row],[Общее кол-во шт]]*Таблица611[[#This Row],[Оптовая цена KRW                   за 1шт]]</f>
        <v>0</v>
      </c>
      <c r="M356" s="94" t="str">
        <f>IFERROR(Таблица611[[#This Row],[Общее кол-во шт]]*Таблица611[[#This Row],[Оптовая цена USD            за 1шт]],"")</f>
        <v/>
      </c>
      <c r="N356" s="148"/>
    </row>
    <row r="357" spans="1:14" s="87" customFormat="1" ht="24" customHeight="1">
      <c r="A357" s="31" t="s">
        <v>10610</v>
      </c>
      <c r="B357" s="32">
        <v>8806334375904</v>
      </c>
      <c r="C357" s="33" t="s">
        <v>10611</v>
      </c>
      <c r="D357" s="34" t="s">
        <v>10612</v>
      </c>
      <c r="E357" s="89"/>
      <c r="F357" s="90">
        <v>0.51</v>
      </c>
      <c r="G357" s="91"/>
      <c r="H357" s="89">
        <f>Таблица611[[#This Row],[Розничная цена KRW]]*Таблица611[[#This Row],[Коэфициент стоимости]]</f>
        <v>0</v>
      </c>
      <c r="I357" s="92" t="str">
        <f>IF($H$1="","Введите курс",Таблица611[[#This Row],[Оптовая цена KRW                   за 1шт]]/$H$1)</f>
        <v>Введите курс</v>
      </c>
      <c r="J357" s="284"/>
      <c r="K357" s="93">
        <f>Таблица611[[#This Row],[Заказ коробок ]]*Таблица611[[#This Row],[Кол-во шт в коробке]]</f>
        <v>0</v>
      </c>
      <c r="L357" s="89">
        <f>Таблица611[[#This Row],[Общее кол-во шт]]*Таблица611[[#This Row],[Оптовая цена KRW                   за 1шт]]</f>
        <v>0</v>
      </c>
      <c r="M357" s="94" t="str">
        <f>IFERROR(Таблица611[[#This Row],[Общее кол-во шт]]*Таблица611[[#This Row],[Оптовая цена USD            за 1шт]],"")</f>
        <v/>
      </c>
      <c r="N357" s="148"/>
    </row>
    <row r="358" spans="1:14" s="87" customFormat="1" ht="24" customHeight="1">
      <c r="A358" s="31" t="s">
        <v>10613</v>
      </c>
      <c r="B358" s="32">
        <v>8806334375911</v>
      </c>
      <c r="C358" s="33" t="s">
        <v>10614</v>
      </c>
      <c r="D358" s="34" t="s">
        <v>10615</v>
      </c>
      <c r="E358" s="89"/>
      <c r="F358" s="90">
        <v>0.51</v>
      </c>
      <c r="G358" s="91"/>
      <c r="H358" s="89">
        <f>Таблица611[[#This Row],[Розничная цена KRW]]*Таблица611[[#This Row],[Коэфициент стоимости]]</f>
        <v>0</v>
      </c>
      <c r="I358" s="92" t="str">
        <f>IF($H$1="","Введите курс",Таблица611[[#This Row],[Оптовая цена KRW                   за 1шт]]/$H$1)</f>
        <v>Введите курс</v>
      </c>
      <c r="J358" s="284"/>
      <c r="K358" s="93">
        <f>Таблица611[[#This Row],[Заказ коробок ]]*Таблица611[[#This Row],[Кол-во шт в коробке]]</f>
        <v>0</v>
      </c>
      <c r="L358" s="89">
        <f>Таблица611[[#This Row],[Общее кол-во шт]]*Таблица611[[#This Row],[Оптовая цена KRW                   за 1шт]]</f>
        <v>0</v>
      </c>
      <c r="M358" s="94" t="str">
        <f>IFERROR(Таблица611[[#This Row],[Общее кол-во шт]]*Таблица611[[#This Row],[Оптовая цена USD            за 1шт]],"")</f>
        <v/>
      </c>
      <c r="N358" s="148"/>
    </row>
    <row r="359" spans="1:14" s="87" customFormat="1" ht="24" customHeight="1">
      <c r="A359" s="31" t="s">
        <v>10616</v>
      </c>
      <c r="B359" s="32">
        <v>8806334375928</v>
      </c>
      <c r="C359" s="33" t="s">
        <v>10617</v>
      </c>
      <c r="D359" s="34" t="s">
        <v>10618</v>
      </c>
      <c r="E359" s="89"/>
      <c r="F359" s="90">
        <v>0.51</v>
      </c>
      <c r="G359" s="91"/>
      <c r="H359" s="89">
        <f>Таблица611[[#This Row],[Розничная цена KRW]]*Таблица611[[#This Row],[Коэфициент стоимости]]</f>
        <v>0</v>
      </c>
      <c r="I359" s="92" t="str">
        <f>IF($H$1="","Введите курс",Таблица611[[#This Row],[Оптовая цена KRW                   за 1шт]]/$H$1)</f>
        <v>Введите курс</v>
      </c>
      <c r="J359" s="284"/>
      <c r="K359" s="93">
        <f>Таблица611[[#This Row],[Заказ коробок ]]*Таблица611[[#This Row],[Кол-во шт в коробке]]</f>
        <v>0</v>
      </c>
      <c r="L359" s="89">
        <f>Таблица611[[#This Row],[Общее кол-во шт]]*Таблица611[[#This Row],[Оптовая цена KRW                   за 1шт]]</f>
        <v>0</v>
      </c>
      <c r="M359" s="94" t="str">
        <f>IFERROR(Таблица611[[#This Row],[Общее кол-во шт]]*Таблица611[[#This Row],[Оптовая цена USD            за 1шт]],"")</f>
        <v/>
      </c>
      <c r="N359" s="148"/>
    </row>
    <row r="360" spans="1:14" s="87" customFormat="1" ht="24" customHeight="1">
      <c r="A360" s="31" t="s">
        <v>10619</v>
      </c>
      <c r="B360" s="32">
        <v>8806334374983</v>
      </c>
      <c r="C360" s="33" t="s">
        <v>10620</v>
      </c>
      <c r="D360" s="34" t="s">
        <v>10621</v>
      </c>
      <c r="E360" s="89">
        <v>9000</v>
      </c>
      <c r="F360" s="90">
        <v>0.51</v>
      </c>
      <c r="G360" s="91">
        <v>10</v>
      </c>
      <c r="H360" s="89">
        <f>Таблица611[[#This Row],[Розничная цена KRW]]*Таблица611[[#This Row],[Коэфициент стоимости]]</f>
        <v>4590</v>
      </c>
      <c r="I360" s="92" t="str">
        <f>IF($H$1="","Введите курс",Таблица611[[#This Row],[Оптовая цена KRW                   за 1шт]]/$H$1)</f>
        <v>Введите курс</v>
      </c>
      <c r="J360" s="284"/>
      <c r="K360" s="93">
        <f>Таблица611[[#This Row],[Заказ коробок ]]*Таблица611[[#This Row],[Кол-во шт в коробке]]</f>
        <v>0</v>
      </c>
      <c r="L360" s="89">
        <f>Таблица611[[#This Row],[Общее кол-во шт]]*Таблица611[[#This Row],[Оптовая цена KRW                   за 1шт]]</f>
        <v>0</v>
      </c>
      <c r="M360" s="94" t="str">
        <f>IFERROR(Таблица611[[#This Row],[Общее кол-во шт]]*Таблица611[[#This Row],[Оптовая цена USD            за 1шт]],"")</f>
        <v/>
      </c>
      <c r="N360" s="148"/>
    </row>
    <row r="361" spans="1:14" s="87" customFormat="1" ht="24" customHeight="1">
      <c r="A361" s="31" t="s">
        <v>10622</v>
      </c>
      <c r="B361" s="32">
        <v>8806334374990</v>
      </c>
      <c r="C361" s="33" t="s">
        <v>10623</v>
      </c>
      <c r="D361" s="34" t="s">
        <v>10624</v>
      </c>
      <c r="E361" s="89"/>
      <c r="F361" s="90">
        <v>0.51</v>
      </c>
      <c r="G361" s="91"/>
      <c r="H361" s="89">
        <f>Таблица611[[#This Row],[Розничная цена KRW]]*Таблица611[[#This Row],[Коэфициент стоимости]]</f>
        <v>0</v>
      </c>
      <c r="I361" s="92" t="str">
        <f>IF($H$1="","Введите курс",Таблица611[[#This Row],[Оптовая цена KRW                   за 1шт]]/$H$1)</f>
        <v>Введите курс</v>
      </c>
      <c r="J361" s="284"/>
      <c r="K361" s="93">
        <f>Таблица611[[#This Row],[Заказ коробок ]]*Таблица611[[#This Row],[Кол-во шт в коробке]]</f>
        <v>0</v>
      </c>
      <c r="L361" s="89">
        <f>Таблица611[[#This Row],[Общее кол-во шт]]*Таблица611[[#This Row],[Оптовая цена KRW                   за 1шт]]</f>
        <v>0</v>
      </c>
      <c r="M361" s="94" t="str">
        <f>IFERROR(Таблица611[[#This Row],[Общее кол-во шт]]*Таблица611[[#This Row],[Оптовая цена USD            за 1шт]],"")</f>
        <v/>
      </c>
      <c r="N361" s="148"/>
    </row>
    <row r="362" spans="1:14" s="87" customFormat="1" ht="24" customHeight="1">
      <c r="A362" s="31" t="s">
        <v>10625</v>
      </c>
      <c r="B362" s="32">
        <v>8806334368418</v>
      </c>
      <c r="C362" s="33" t="s">
        <v>10626</v>
      </c>
      <c r="D362" s="34" t="s">
        <v>10627</v>
      </c>
      <c r="E362" s="89">
        <v>15500</v>
      </c>
      <c r="F362" s="90">
        <v>0.51</v>
      </c>
      <c r="G362" s="91">
        <v>10</v>
      </c>
      <c r="H362" s="89">
        <f>Таблица611[[#This Row],[Розничная цена KRW]]*Таблица611[[#This Row],[Коэфициент стоимости]]</f>
        <v>7905</v>
      </c>
      <c r="I362" s="92" t="str">
        <f>IF($H$1="","Введите курс",Таблица611[[#This Row],[Оптовая цена KRW                   за 1шт]]/$H$1)</f>
        <v>Введите курс</v>
      </c>
      <c r="J362" s="284"/>
      <c r="K362" s="93">
        <f>Таблица611[[#This Row],[Заказ коробок ]]*Таблица611[[#This Row],[Кол-во шт в коробке]]</f>
        <v>0</v>
      </c>
      <c r="L362" s="89">
        <f>Таблица611[[#This Row],[Общее кол-во шт]]*Таблица611[[#This Row],[Оптовая цена KRW                   за 1шт]]</f>
        <v>0</v>
      </c>
      <c r="M362" s="94" t="str">
        <f>IFERROR(Таблица611[[#This Row],[Общее кол-во шт]]*Таблица611[[#This Row],[Оптовая цена USD            за 1шт]],"")</f>
        <v/>
      </c>
      <c r="N362" s="148"/>
    </row>
    <row r="363" spans="1:14" s="87" customFormat="1" ht="24" customHeight="1">
      <c r="A363" s="31" t="s">
        <v>10628</v>
      </c>
      <c r="B363" s="32">
        <v>8806334380526</v>
      </c>
      <c r="C363" s="33" t="s">
        <v>10629</v>
      </c>
      <c r="D363" s="34" t="s">
        <v>10630</v>
      </c>
      <c r="E363" s="89"/>
      <c r="F363" s="90">
        <v>0.51</v>
      </c>
      <c r="G363" s="91"/>
      <c r="H363" s="89">
        <f>Таблица611[[#This Row],[Розничная цена KRW]]*Таблица611[[#This Row],[Коэфициент стоимости]]</f>
        <v>0</v>
      </c>
      <c r="I363" s="92" t="str">
        <f>IF($H$1="","Введите курс",Таблица611[[#This Row],[Оптовая цена KRW                   за 1шт]]/$H$1)</f>
        <v>Введите курс</v>
      </c>
      <c r="J363" s="284"/>
      <c r="K363" s="93">
        <f>Таблица611[[#This Row],[Заказ коробок ]]*Таблица611[[#This Row],[Кол-во шт в коробке]]</f>
        <v>0</v>
      </c>
      <c r="L363" s="89">
        <f>Таблица611[[#This Row],[Общее кол-во шт]]*Таблица611[[#This Row],[Оптовая цена KRW                   за 1шт]]</f>
        <v>0</v>
      </c>
      <c r="M363" s="94" t="str">
        <f>IFERROR(Таблица611[[#This Row],[Общее кол-во шт]]*Таблица611[[#This Row],[Оптовая цена USD            за 1шт]],"")</f>
        <v/>
      </c>
      <c r="N363" s="148"/>
    </row>
    <row r="364" spans="1:14" s="87" customFormat="1" ht="24" customHeight="1">
      <c r="A364" s="31" t="s">
        <v>10631</v>
      </c>
      <c r="B364" s="32">
        <v>8806334380519</v>
      </c>
      <c r="C364" s="33" t="s">
        <v>10632</v>
      </c>
      <c r="D364" s="34" t="s">
        <v>10633</v>
      </c>
      <c r="E364" s="89"/>
      <c r="F364" s="90">
        <v>0.51</v>
      </c>
      <c r="G364" s="91"/>
      <c r="H364" s="89">
        <f>Таблица611[[#This Row],[Розничная цена KRW]]*Таблица611[[#This Row],[Коэфициент стоимости]]</f>
        <v>0</v>
      </c>
      <c r="I364" s="92" t="str">
        <f>IF($H$1="","Введите курс",Таблица611[[#This Row],[Оптовая цена KRW                   за 1шт]]/$H$1)</f>
        <v>Введите курс</v>
      </c>
      <c r="J364" s="284"/>
      <c r="K364" s="93">
        <f>Таблица611[[#This Row],[Заказ коробок ]]*Таблица611[[#This Row],[Кол-во шт в коробке]]</f>
        <v>0</v>
      </c>
      <c r="L364" s="89">
        <f>Таблица611[[#This Row],[Общее кол-во шт]]*Таблица611[[#This Row],[Оптовая цена KRW                   за 1шт]]</f>
        <v>0</v>
      </c>
      <c r="M364" s="94" t="str">
        <f>IFERROR(Таблица611[[#This Row],[Общее кол-во шт]]*Таблица611[[#This Row],[Оптовая цена USD            за 1шт]],"")</f>
        <v/>
      </c>
      <c r="N364" s="148"/>
    </row>
    <row r="365" spans="1:14" s="87" customFormat="1" ht="24" customHeight="1">
      <c r="A365" s="31" t="s">
        <v>10634</v>
      </c>
      <c r="B365" s="32">
        <v>8806334380502</v>
      </c>
      <c r="C365" s="33" t="s">
        <v>10635</v>
      </c>
      <c r="D365" s="34" t="s">
        <v>10636</v>
      </c>
      <c r="E365" s="89"/>
      <c r="F365" s="90">
        <v>0.51</v>
      </c>
      <c r="G365" s="91"/>
      <c r="H365" s="89">
        <f>Таблица611[[#This Row],[Розничная цена KRW]]*Таблица611[[#This Row],[Коэфициент стоимости]]</f>
        <v>0</v>
      </c>
      <c r="I365" s="92" t="str">
        <f>IF($H$1="","Введите курс",Таблица611[[#This Row],[Оптовая цена KRW                   за 1шт]]/$H$1)</f>
        <v>Введите курс</v>
      </c>
      <c r="J365" s="284"/>
      <c r="K365" s="93">
        <f>Таблица611[[#This Row],[Заказ коробок ]]*Таблица611[[#This Row],[Кол-во шт в коробке]]</f>
        <v>0</v>
      </c>
      <c r="L365" s="89">
        <f>Таблица611[[#This Row],[Общее кол-во шт]]*Таблица611[[#This Row],[Оптовая цена KRW                   за 1шт]]</f>
        <v>0</v>
      </c>
      <c r="M365" s="94" t="str">
        <f>IFERROR(Таблица611[[#This Row],[Общее кол-во шт]]*Таблица611[[#This Row],[Оптовая цена USD            за 1шт]],"")</f>
        <v/>
      </c>
      <c r="N365" s="148"/>
    </row>
    <row r="366" spans="1:14" s="87" customFormat="1" ht="24" customHeight="1">
      <c r="A366" s="31" t="s">
        <v>10637</v>
      </c>
      <c r="B366" s="32">
        <v>8806334383640</v>
      </c>
      <c r="C366" s="33" t="s">
        <v>10638</v>
      </c>
      <c r="D366" s="34" t="s">
        <v>10189</v>
      </c>
      <c r="E366" s="89"/>
      <c r="F366" s="90">
        <v>0.51</v>
      </c>
      <c r="G366" s="91"/>
      <c r="H366" s="89">
        <f>Таблица611[[#This Row],[Розничная цена KRW]]*Таблица611[[#This Row],[Коэфициент стоимости]]</f>
        <v>0</v>
      </c>
      <c r="I366" s="92" t="str">
        <f>IF($H$1="","Введите курс",Таблица611[[#This Row],[Оптовая цена KRW                   за 1шт]]/$H$1)</f>
        <v>Введите курс</v>
      </c>
      <c r="J366" s="284"/>
      <c r="K366" s="93">
        <f>Таблица611[[#This Row],[Заказ коробок ]]*Таблица611[[#This Row],[Кол-во шт в коробке]]</f>
        <v>0</v>
      </c>
      <c r="L366" s="89">
        <f>Таблица611[[#This Row],[Общее кол-во шт]]*Таблица611[[#This Row],[Оптовая цена KRW                   за 1шт]]</f>
        <v>0</v>
      </c>
      <c r="M366" s="94" t="str">
        <f>IFERROR(Таблица611[[#This Row],[Общее кол-во шт]]*Таблица611[[#This Row],[Оптовая цена USD            за 1шт]],"")</f>
        <v/>
      </c>
      <c r="N366" s="148"/>
    </row>
    <row r="367" spans="1:14" s="87" customFormat="1" ht="24" customHeight="1">
      <c r="A367" s="31" t="s">
        <v>10639</v>
      </c>
      <c r="B367" s="32">
        <v>8806334383657</v>
      </c>
      <c r="C367" s="33" t="s">
        <v>10640</v>
      </c>
      <c r="D367" s="34" t="s">
        <v>10641</v>
      </c>
      <c r="E367" s="89"/>
      <c r="F367" s="90">
        <v>0.51</v>
      </c>
      <c r="G367" s="91"/>
      <c r="H367" s="89">
        <f>Таблица611[[#This Row],[Розничная цена KRW]]*Таблица611[[#This Row],[Коэфициент стоимости]]</f>
        <v>0</v>
      </c>
      <c r="I367" s="92" t="str">
        <f>IF($H$1="","Введите курс",Таблица611[[#This Row],[Оптовая цена KRW                   за 1шт]]/$H$1)</f>
        <v>Введите курс</v>
      </c>
      <c r="J367" s="284"/>
      <c r="K367" s="93">
        <f>Таблица611[[#This Row],[Заказ коробок ]]*Таблица611[[#This Row],[Кол-во шт в коробке]]</f>
        <v>0</v>
      </c>
      <c r="L367" s="89">
        <f>Таблица611[[#This Row],[Общее кол-во шт]]*Таблица611[[#This Row],[Оптовая цена KRW                   за 1шт]]</f>
        <v>0</v>
      </c>
      <c r="M367" s="94" t="str">
        <f>IFERROR(Таблица611[[#This Row],[Общее кол-во шт]]*Таблица611[[#This Row],[Оптовая цена USD            за 1шт]],"")</f>
        <v/>
      </c>
      <c r="N367" s="148"/>
    </row>
    <row r="368" spans="1:14" s="87" customFormat="1" ht="24" customHeight="1">
      <c r="A368" s="31" t="s">
        <v>10642</v>
      </c>
      <c r="B368" s="32">
        <v>8806334372071</v>
      </c>
      <c r="C368" s="33" t="s">
        <v>10643</v>
      </c>
      <c r="D368" s="34" t="s">
        <v>10644</v>
      </c>
      <c r="E368" s="89"/>
      <c r="F368" s="90">
        <v>0.51</v>
      </c>
      <c r="G368" s="91"/>
      <c r="H368" s="89">
        <f>Таблица611[[#This Row],[Розничная цена KRW]]*Таблица611[[#This Row],[Коэфициент стоимости]]</f>
        <v>0</v>
      </c>
      <c r="I368" s="92" t="str">
        <f>IF($H$1="","Введите курс",Таблица611[[#This Row],[Оптовая цена KRW                   за 1шт]]/$H$1)</f>
        <v>Введите курс</v>
      </c>
      <c r="J368" s="284"/>
      <c r="K368" s="93">
        <f>Таблица611[[#This Row],[Заказ коробок ]]*Таблица611[[#This Row],[Кол-во шт в коробке]]</f>
        <v>0</v>
      </c>
      <c r="L368" s="89">
        <f>Таблица611[[#This Row],[Общее кол-во шт]]*Таблица611[[#This Row],[Оптовая цена KRW                   за 1шт]]</f>
        <v>0</v>
      </c>
      <c r="M368" s="94" t="str">
        <f>IFERROR(Таблица611[[#This Row],[Общее кол-во шт]]*Таблица611[[#This Row],[Оптовая цена USD            за 1шт]],"")</f>
        <v/>
      </c>
      <c r="N368" s="148"/>
    </row>
    <row r="369" spans="1:14" s="87" customFormat="1" ht="24" customHeight="1">
      <c r="A369" s="31" t="s">
        <v>10645</v>
      </c>
      <c r="B369" s="32">
        <v>8806334372088</v>
      </c>
      <c r="C369" s="33" t="s">
        <v>10646</v>
      </c>
      <c r="D369" s="34" t="s">
        <v>10647</v>
      </c>
      <c r="E369" s="89"/>
      <c r="F369" s="90">
        <v>0.51</v>
      </c>
      <c r="G369" s="91"/>
      <c r="H369" s="89">
        <f>Таблица611[[#This Row],[Розничная цена KRW]]*Таблица611[[#This Row],[Коэфициент стоимости]]</f>
        <v>0</v>
      </c>
      <c r="I369" s="92" t="str">
        <f>IF($H$1="","Введите курс",Таблица611[[#This Row],[Оптовая цена KRW                   за 1шт]]/$H$1)</f>
        <v>Введите курс</v>
      </c>
      <c r="J369" s="284"/>
      <c r="K369" s="93">
        <f>Таблица611[[#This Row],[Заказ коробок ]]*Таблица611[[#This Row],[Кол-во шт в коробке]]</f>
        <v>0</v>
      </c>
      <c r="L369" s="89">
        <f>Таблица611[[#This Row],[Общее кол-во шт]]*Таблица611[[#This Row],[Оптовая цена KRW                   за 1шт]]</f>
        <v>0</v>
      </c>
      <c r="M369" s="94" t="str">
        <f>IFERROR(Таблица611[[#This Row],[Общее кол-во шт]]*Таблица611[[#This Row],[Оптовая цена USD            за 1шт]],"")</f>
        <v/>
      </c>
      <c r="N369" s="148"/>
    </row>
    <row r="370" spans="1:14" s="87" customFormat="1" ht="24" customHeight="1">
      <c r="A370" s="31" t="s">
        <v>10648</v>
      </c>
      <c r="B370" s="32">
        <v>8806334376673</v>
      </c>
      <c r="C370" s="33" t="s">
        <v>10649</v>
      </c>
      <c r="D370" s="34" t="s">
        <v>10650</v>
      </c>
      <c r="E370" s="89"/>
      <c r="F370" s="90">
        <v>0.51</v>
      </c>
      <c r="G370" s="91"/>
      <c r="H370" s="89">
        <f>Таблица611[[#This Row],[Розничная цена KRW]]*Таблица611[[#This Row],[Коэфициент стоимости]]</f>
        <v>0</v>
      </c>
      <c r="I370" s="92" t="str">
        <f>IF($H$1="","Введите курс",Таблица611[[#This Row],[Оптовая цена KRW                   за 1шт]]/$H$1)</f>
        <v>Введите курс</v>
      </c>
      <c r="J370" s="284"/>
      <c r="K370" s="93">
        <f>Таблица611[[#This Row],[Заказ коробок ]]*Таблица611[[#This Row],[Кол-во шт в коробке]]</f>
        <v>0</v>
      </c>
      <c r="L370" s="89">
        <f>Таблица611[[#This Row],[Общее кол-во шт]]*Таблица611[[#This Row],[Оптовая цена KRW                   за 1шт]]</f>
        <v>0</v>
      </c>
      <c r="M370" s="94" t="str">
        <f>IFERROR(Таблица611[[#This Row],[Общее кол-во шт]]*Таблица611[[#This Row],[Оптовая цена USD            за 1шт]],"")</f>
        <v/>
      </c>
      <c r="N370" s="148"/>
    </row>
    <row r="371" spans="1:14" s="87" customFormat="1" ht="24" customHeight="1">
      <c r="A371" s="31" t="s">
        <v>10651</v>
      </c>
      <c r="B371" s="32">
        <v>8806334344955</v>
      </c>
      <c r="C371" s="33" t="s">
        <v>10652</v>
      </c>
      <c r="D371" s="34" t="s">
        <v>10653</v>
      </c>
      <c r="E371" s="89">
        <v>17000</v>
      </c>
      <c r="F371" s="90">
        <v>0.51</v>
      </c>
      <c r="G371" s="91">
        <v>10</v>
      </c>
      <c r="H371" s="89">
        <f>Таблица611[[#This Row],[Розничная цена KRW]]*Таблица611[[#This Row],[Коэфициент стоимости]]</f>
        <v>8670</v>
      </c>
      <c r="I371" s="92" t="str">
        <f>IF($H$1="","Введите курс",Таблица611[[#This Row],[Оптовая цена KRW                   за 1шт]]/$H$1)</f>
        <v>Введите курс</v>
      </c>
      <c r="J371" s="284"/>
      <c r="K371" s="93">
        <f>Таблица611[[#This Row],[Заказ коробок ]]*Таблица611[[#This Row],[Кол-во шт в коробке]]</f>
        <v>0</v>
      </c>
      <c r="L371" s="89">
        <f>Таблица611[[#This Row],[Общее кол-во шт]]*Таблица611[[#This Row],[Оптовая цена KRW                   за 1шт]]</f>
        <v>0</v>
      </c>
      <c r="M371" s="94" t="str">
        <f>IFERROR(Таблица611[[#This Row],[Общее кол-во шт]]*Таблица611[[#This Row],[Оптовая цена USD            за 1шт]],"")</f>
        <v/>
      </c>
      <c r="N371" s="148"/>
    </row>
    <row r="372" spans="1:14" s="87" customFormat="1" ht="24" customHeight="1">
      <c r="A372" s="31" t="s">
        <v>10654</v>
      </c>
      <c r="B372" s="32">
        <v>8806334344962</v>
      </c>
      <c r="C372" s="33" t="s">
        <v>10655</v>
      </c>
      <c r="D372" s="34" t="s">
        <v>10656</v>
      </c>
      <c r="E372" s="89">
        <v>17000</v>
      </c>
      <c r="F372" s="90">
        <v>0.51</v>
      </c>
      <c r="G372" s="91">
        <v>10</v>
      </c>
      <c r="H372" s="89">
        <f>Таблица611[[#This Row],[Розничная цена KRW]]*Таблица611[[#This Row],[Коэфициент стоимости]]</f>
        <v>8670</v>
      </c>
      <c r="I372" s="92" t="str">
        <f>IF($H$1="","Введите курс",Таблица611[[#This Row],[Оптовая цена KRW                   за 1шт]]/$H$1)</f>
        <v>Введите курс</v>
      </c>
      <c r="J372" s="284"/>
      <c r="K372" s="93">
        <f>Таблица611[[#This Row],[Заказ коробок ]]*Таблица611[[#This Row],[Кол-во шт в коробке]]</f>
        <v>0</v>
      </c>
      <c r="L372" s="89">
        <f>Таблица611[[#This Row],[Общее кол-во шт]]*Таблица611[[#This Row],[Оптовая цена KRW                   за 1шт]]</f>
        <v>0</v>
      </c>
      <c r="M372" s="94" t="str">
        <f>IFERROR(Таблица611[[#This Row],[Общее кол-во шт]]*Таблица611[[#This Row],[Оптовая цена USD            за 1шт]],"")</f>
        <v/>
      </c>
      <c r="N372" s="148"/>
    </row>
    <row r="373" spans="1:14" s="87" customFormat="1" ht="24" customHeight="1">
      <c r="A373" s="31" t="s">
        <v>10657</v>
      </c>
      <c r="B373" s="32">
        <v>8806334364052</v>
      </c>
      <c r="C373" s="33" t="s">
        <v>10658</v>
      </c>
      <c r="D373" s="34" t="s">
        <v>10659</v>
      </c>
      <c r="E373" s="89"/>
      <c r="F373" s="90">
        <v>0.51</v>
      </c>
      <c r="G373" s="91"/>
      <c r="H373" s="89">
        <f>Таблица611[[#This Row],[Розничная цена KRW]]*Таблица611[[#This Row],[Коэфициент стоимости]]</f>
        <v>0</v>
      </c>
      <c r="I373" s="92" t="str">
        <f>IF($H$1="","Введите курс",Таблица611[[#This Row],[Оптовая цена KRW                   за 1шт]]/$H$1)</f>
        <v>Введите курс</v>
      </c>
      <c r="J373" s="284"/>
      <c r="K373" s="93">
        <f>Таблица611[[#This Row],[Заказ коробок ]]*Таблица611[[#This Row],[Кол-во шт в коробке]]</f>
        <v>0</v>
      </c>
      <c r="L373" s="89">
        <f>Таблица611[[#This Row],[Общее кол-во шт]]*Таблица611[[#This Row],[Оптовая цена KRW                   за 1шт]]</f>
        <v>0</v>
      </c>
      <c r="M373" s="94" t="str">
        <f>IFERROR(Таблица611[[#This Row],[Общее кол-во шт]]*Таблица611[[#This Row],[Оптовая цена USD            за 1шт]],"")</f>
        <v/>
      </c>
      <c r="N373" s="148"/>
    </row>
    <row r="374" spans="1:14" s="87" customFormat="1" ht="24" customHeight="1">
      <c r="A374" s="31" t="s">
        <v>10660</v>
      </c>
      <c r="B374" s="32">
        <v>8806334364076</v>
      </c>
      <c r="C374" s="33" t="s">
        <v>10661</v>
      </c>
      <c r="D374" s="34" t="s">
        <v>10662</v>
      </c>
      <c r="E374" s="89">
        <v>27000</v>
      </c>
      <c r="F374" s="90">
        <v>0.51</v>
      </c>
      <c r="G374" s="91">
        <v>10</v>
      </c>
      <c r="H374" s="89">
        <f>Таблица611[[#This Row],[Розничная цена KRW]]*Таблица611[[#This Row],[Коэфициент стоимости]]</f>
        <v>13770</v>
      </c>
      <c r="I374" s="92" t="str">
        <f>IF($H$1="","Введите курс",Таблица611[[#This Row],[Оптовая цена KRW                   за 1шт]]/$H$1)</f>
        <v>Введите курс</v>
      </c>
      <c r="J374" s="284"/>
      <c r="K374" s="93">
        <f>Таблица611[[#This Row],[Заказ коробок ]]*Таблица611[[#This Row],[Кол-во шт в коробке]]</f>
        <v>0</v>
      </c>
      <c r="L374" s="89">
        <f>Таблица611[[#This Row],[Общее кол-во шт]]*Таблица611[[#This Row],[Оптовая цена KRW                   за 1шт]]</f>
        <v>0</v>
      </c>
      <c r="M374" s="94" t="str">
        <f>IFERROR(Таблица611[[#This Row],[Общее кол-во шт]]*Таблица611[[#This Row],[Оптовая цена USD            за 1шт]],"")</f>
        <v/>
      </c>
      <c r="N374" s="148"/>
    </row>
    <row r="375" spans="1:14" s="87" customFormat="1" ht="24" customHeight="1">
      <c r="A375" s="31" t="s">
        <v>10663</v>
      </c>
      <c r="B375" s="32">
        <v>8806334364083</v>
      </c>
      <c r="C375" s="33" t="s">
        <v>10664</v>
      </c>
      <c r="D375" s="34" t="s">
        <v>10665</v>
      </c>
      <c r="E375" s="89">
        <v>27000</v>
      </c>
      <c r="F375" s="90">
        <v>0.51</v>
      </c>
      <c r="G375" s="91">
        <v>10</v>
      </c>
      <c r="H375" s="89">
        <f>Таблица611[[#This Row],[Розничная цена KRW]]*Таблица611[[#This Row],[Коэфициент стоимости]]</f>
        <v>13770</v>
      </c>
      <c r="I375" s="92" t="str">
        <f>IF($H$1="","Введите курс",Таблица611[[#This Row],[Оптовая цена KRW                   за 1шт]]/$H$1)</f>
        <v>Введите курс</v>
      </c>
      <c r="J375" s="284"/>
      <c r="K375" s="93">
        <f>Таблица611[[#This Row],[Заказ коробок ]]*Таблица611[[#This Row],[Кол-во шт в коробке]]</f>
        <v>0</v>
      </c>
      <c r="L375" s="89">
        <f>Таблица611[[#This Row],[Общее кол-во шт]]*Таблица611[[#This Row],[Оптовая цена KRW                   за 1шт]]</f>
        <v>0</v>
      </c>
      <c r="M375" s="94" t="str">
        <f>IFERROR(Таблица611[[#This Row],[Общее кол-во шт]]*Таблица611[[#This Row],[Оптовая цена USD            за 1шт]],"")</f>
        <v/>
      </c>
      <c r="N375" s="148"/>
    </row>
    <row r="376" spans="1:14" s="87" customFormat="1" ht="24" customHeight="1">
      <c r="A376" s="31" t="s">
        <v>10666</v>
      </c>
      <c r="B376" s="32">
        <v>8806334347406</v>
      </c>
      <c r="C376" s="33" t="s">
        <v>10667</v>
      </c>
      <c r="D376" s="34" t="s">
        <v>10668</v>
      </c>
      <c r="E376" s="89"/>
      <c r="F376" s="90">
        <v>0.51</v>
      </c>
      <c r="G376" s="91"/>
      <c r="H376" s="89">
        <f>Таблица611[[#This Row],[Розничная цена KRW]]*Таблица611[[#This Row],[Коэфициент стоимости]]</f>
        <v>0</v>
      </c>
      <c r="I376" s="92" t="str">
        <f>IF($H$1="","Введите курс",Таблица611[[#This Row],[Оптовая цена KRW                   за 1шт]]/$H$1)</f>
        <v>Введите курс</v>
      </c>
      <c r="J376" s="284"/>
      <c r="K376" s="93">
        <f>Таблица611[[#This Row],[Заказ коробок ]]*Таблица611[[#This Row],[Кол-во шт в коробке]]</f>
        <v>0</v>
      </c>
      <c r="L376" s="89">
        <f>Таблица611[[#This Row],[Общее кол-во шт]]*Таблица611[[#This Row],[Оптовая цена KRW                   за 1шт]]</f>
        <v>0</v>
      </c>
      <c r="M376" s="94" t="str">
        <f>IFERROR(Таблица611[[#This Row],[Общее кол-во шт]]*Таблица611[[#This Row],[Оптовая цена USD            за 1шт]],"")</f>
        <v/>
      </c>
      <c r="N376" s="148"/>
    </row>
    <row r="377" spans="1:14" s="87" customFormat="1" ht="24" customHeight="1">
      <c r="A377" s="31" t="s">
        <v>10669</v>
      </c>
      <c r="B377" s="32">
        <v>8806334347413</v>
      </c>
      <c r="C377" s="33" t="s">
        <v>10670</v>
      </c>
      <c r="D377" s="34" t="s">
        <v>10671</v>
      </c>
      <c r="E377" s="89">
        <v>16000</v>
      </c>
      <c r="F377" s="90">
        <v>0.51</v>
      </c>
      <c r="G377" s="91">
        <v>10</v>
      </c>
      <c r="H377" s="89">
        <f>Таблица611[[#This Row],[Розничная цена KRW]]*Таблица611[[#This Row],[Коэфициент стоимости]]</f>
        <v>8160</v>
      </c>
      <c r="I377" s="92" t="str">
        <f>IF($H$1="","Введите курс",Таблица611[[#This Row],[Оптовая цена KRW                   за 1шт]]/$H$1)</f>
        <v>Введите курс</v>
      </c>
      <c r="J377" s="284"/>
      <c r="K377" s="93">
        <f>Таблица611[[#This Row],[Заказ коробок ]]*Таблица611[[#This Row],[Кол-во шт в коробке]]</f>
        <v>0</v>
      </c>
      <c r="L377" s="89">
        <f>Таблица611[[#This Row],[Общее кол-во шт]]*Таблица611[[#This Row],[Оптовая цена KRW                   за 1шт]]</f>
        <v>0</v>
      </c>
      <c r="M377" s="94" t="str">
        <f>IFERROR(Таблица611[[#This Row],[Общее кол-во шт]]*Таблица611[[#This Row],[Оптовая цена USD            за 1шт]],"")</f>
        <v/>
      </c>
      <c r="N377" s="148"/>
    </row>
    <row r="378" spans="1:14" s="87" customFormat="1" ht="24" customHeight="1">
      <c r="A378" s="31" t="s">
        <v>10672</v>
      </c>
      <c r="B378" s="32">
        <v>8806334372835</v>
      </c>
      <c r="C378" s="33" t="s">
        <v>10673</v>
      </c>
      <c r="D378" s="34" t="s">
        <v>10674</v>
      </c>
      <c r="E378" s="89"/>
      <c r="F378" s="90">
        <v>0.51</v>
      </c>
      <c r="G378" s="91"/>
      <c r="H378" s="89">
        <f>Таблица611[[#This Row],[Розничная цена KRW]]*Таблица611[[#This Row],[Коэфициент стоимости]]</f>
        <v>0</v>
      </c>
      <c r="I378" s="92" t="str">
        <f>IF($H$1="","Введите курс",Таблица611[[#This Row],[Оптовая цена KRW                   за 1шт]]/$H$1)</f>
        <v>Введите курс</v>
      </c>
      <c r="J378" s="284"/>
      <c r="K378" s="93">
        <f>Таблица611[[#This Row],[Заказ коробок ]]*Таблица611[[#This Row],[Кол-во шт в коробке]]</f>
        <v>0</v>
      </c>
      <c r="L378" s="89">
        <f>Таблица611[[#This Row],[Общее кол-во шт]]*Таблица611[[#This Row],[Оптовая цена KRW                   за 1шт]]</f>
        <v>0</v>
      </c>
      <c r="M378" s="94" t="str">
        <f>IFERROR(Таблица611[[#This Row],[Общее кол-во шт]]*Таблица611[[#This Row],[Оптовая цена USD            за 1шт]],"")</f>
        <v/>
      </c>
      <c r="N378" s="148"/>
    </row>
    <row r="379" spans="1:14" s="87" customFormat="1" ht="24" customHeight="1">
      <c r="A379" s="31" t="s">
        <v>10675</v>
      </c>
      <c r="B379" s="32">
        <v>8806334369095</v>
      </c>
      <c r="C379" s="33" t="s">
        <v>10676</v>
      </c>
      <c r="D379" s="34" t="s">
        <v>10677</v>
      </c>
      <c r="E379" s="89">
        <v>7900</v>
      </c>
      <c r="F379" s="90">
        <v>0.51</v>
      </c>
      <c r="G379" s="91">
        <v>10</v>
      </c>
      <c r="H379" s="89">
        <f>Таблица611[[#This Row],[Розничная цена KRW]]*Таблица611[[#This Row],[Коэфициент стоимости]]</f>
        <v>4029</v>
      </c>
      <c r="I379" s="92" t="str">
        <f>IF($H$1="","Введите курс",Таблица611[[#This Row],[Оптовая цена KRW                   за 1шт]]/$H$1)</f>
        <v>Введите курс</v>
      </c>
      <c r="J379" s="284"/>
      <c r="K379" s="93">
        <f>Таблица611[[#This Row],[Заказ коробок ]]*Таблица611[[#This Row],[Кол-во шт в коробке]]</f>
        <v>0</v>
      </c>
      <c r="L379" s="89">
        <f>Таблица611[[#This Row],[Общее кол-во шт]]*Таблица611[[#This Row],[Оптовая цена KRW                   за 1шт]]</f>
        <v>0</v>
      </c>
      <c r="M379" s="94" t="str">
        <f>IFERROR(Таблица611[[#This Row],[Общее кол-во шт]]*Таблица611[[#This Row],[Оптовая цена USD            за 1шт]],"")</f>
        <v/>
      </c>
      <c r="N379" s="148"/>
    </row>
    <row r="380" spans="1:14" s="87" customFormat="1" ht="24" customHeight="1">
      <c r="A380" s="31" t="s">
        <v>10678</v>
      </c>
      <c r="B380" s="32">
        <v>8806334369071</v>
      </c>
      <c r="C380" s="33" t="s">
        <v>10679</v>
      </c>
      <c r="D380" s="34" t="s">
        <v>10680</v>
      </c>
      <c r="E380" s="89">
        <v>7900</v>
      </c>
      <c r="F380" s="90">
        <v>0.51</v>
      </c>
      <c r="G380" s="91">
        <v>10</v>
      </c>
      <c r="H380" s="89">
        <f>Таблица611[[#This Row],[Розничная цена KRW]]*Таблица611[[#This Row],[Коэфициент стоимости]]</f>
        <v>4029</v>
      </c>
      <c r="I380" s="92" t="str">
        <f>IF($H$1="","Введите курс",Таблица611[[#This Row],[Оптовая цена KRW                   за 1шт]]/$H$1)</f>
        <v>Введите курс</v>
      </c>
      <c r="J380" s="284"/>
      <c r="K380" s="93">
        <f>Таблица611[[#This Row],[Заказ коробок ]]*Таблица611[[#This Row],[Кол-во шт в коробке]]</f>
        <v>0</v>
      </c>
      <c r="L380" s="89">
        <f>Таблица611[[#This Row],[Общее кол-во шт]]*Таблица611[[#This Row],[Оптовая цена KRW                   за 1шт]]</f>
        <v>0</v>
      </c>
      <c r="M380" s="94" t="str">
        <f>IFERROR(Таблица611[[#This Row],[Общее кол-во шт]]*Таблица611[[#This Row],[Оптовая цена USD            за 1шт]],"")</f>
        <v/>
      </c>
      <c r="N380" s="148"/>
    </row>
    <row r="381" spans="1:14" s="87" customFormat="1" ht="24" customHeight="1">
      <c r="A381" s="31" t="s">
        <v>10681</v>
      </c>
      <c r="B381" s="32">
        <v>8806334369064</v>
      </c>
      <c r="C381" s="33" t="s">
        <v>10682</v>
      </c>
      <c r="D381" s="34" t="s">
        <v>10683</v>
      </c>
      <c r="E381" s="89"/>
      <c r="F381" s="90">
        <v>0.51</v>
      </c>
      <c r="G381" s="91"/>
      <c r="H381" s="89">
        <f>Таблица611[[#This Row],[Розничная цена KRW]]*Таблица611[[#This Row],[Коэфициент стоимости]]</f>
        <v>0</v>
      </c>
      <c r="I381" s="92" t="str">
        <f>IF($H$1="","Введите курс",Таблица611[[#This Row],[Оптовая цена KRW                   за 1шт]]/$H$1)</f>
        <v>Введите курс</v>
      </c>
      <c r="J381" s="284"/>
      <c r="K381" s="93">
        <f>Таблица611[[#This Row],[Заказ коробок ]]*Таблица611[[#This Row],[Кол-во шт в коробке]]</f>
        <v>0</v>
      </c>
      <c r="L381" s="89">
        <f>Таблица611[[#This Row],[Общее кол-во шт]]*Таблица611[[#This Row],[Оптовая цена KRW                   за 1шт]]</f>
        <v>0</v>
      </c>
      <c r="M381" s="94" t="str">
        <f>IFERROR(Таблица611[[#This Row],[Общее кол-во шт]]*Таблица611[[#This Row],[Оптовая цена USD            за 1шт]],"")</f>
        <v/>
      </c>
      <c r="N381" s="148"/>
    </row>
    <row r="382" spans="1:14" s="87" customFormat="1" ht="24" customHeight="1">
      <c r="A382" s="31" t="s">
        <v>10684</v>
      </c>
      <c r="B382" s="32">
        <v>8806334369057</v>
      </c>
      <c r="C382" s="33" t="s">
        <v>10685</v>
      </c>
      <c r="D382" s="34" t="s">
        <v>10686</v>
      </c>
      <c r="E382" s="89">
        <v>8900</v>
      </c>
      <c r="F382" s="90">
        <v>0.51</v>
      </c>
      <c r="G382" s="91">
        <v>10</v>
      </c>
      <c r="H382" s="89">
        <f>Таблица611[[#This Row],[Розничная цена KRW]]*Таблица611[[#This Row],[Коэфициент стоимости]]</f>
        <v>4539</v>
      </c>
      <c r="I382" s="92" t="str">
        <f>IF($H$1="","Введите курс",Таблица611[[#This Row],[Оптовая цена KRW                   за 1шт]]/$H$1)</f>
        <v>Введите курс</v>
      </c>
      <c r="J382" s="284"/>
      <c r="K382" s="93">
        <f>Таблица611[[#This Row],[Заказ коробок ]]*Таблица611[[#This Row],[Кол-во шт в коробке]]</f>
        <v>0</v>
      </c>
      <c r="L382" s="89">
        <f>Таблица611[[#This Row],[Общее кол-во шт]]*Таблица611[[#This Row],[Оптовая цена KRW                   за 1шт]]</f>
        <v>0</v>
      </c>
      <c r="M382" s="94" t="str">
        <f>IFERROR(Таблица611[[#This Row],[Общее кол-во шт]]*Таблица611[[#This Row],[Оптовая цена USD            за 1шт]],"")</f>
        <v/>
      </c>
      <c r="N382" s="148"/>
    </row>
    <row r="383" spans="1:14" s="87" customFormat="1" ht="24" customHeight="1">
      <c r="A383" s="31" t="s">
        <v>10687</v>
      </c>
      <c r="B383" s="32"/>
      <c r="C383" s="33" t="s">
        <v>10688</v>
      </c>
      <c r="D383" s="34" t="s">
        <v>10689</v>
      </c>
      <c r="E383" s="89"/>
      <c r="F383" s="90">
        <v>0.51</v>
      </c>
      <c r="G383" s="91"/>
      <c r="H383" s="89">
        <f>Таблица611[[#This Row],[Розничная цена KRW]]*Таблица611[[#This Row],[Коэфициент стоимости]]</f>
        <v>0</v>
      </c>
      <c r="I383" s="92" t="str">
        <f>IF($H$1="","Введите курс",Таблица611[[#This Row],[Оптовая цена KRW                   за 1шт]]/$H$1)</f>
        <v>Введите курс</v>
      </c>
      <c r="J383" s="284"/>
      <c r="K383" s="93">
        <f>Таблица611[[#This Row],[Заказ коробок ]]*Таблица611[[#This Row],[Кол-во шт в коробке]]</f>
        <v>0</v>
      </c>
      <c r="L383" s="89">
        <f>Таблица611[[#This Row],[Общее кол-во шт]]*Таблица611[[#This Row],[Оптовая цена KRW                   за 1шт]]</f>
        <v>0</v>
      </c>
      <c r="M383" s="94" t="str">
        <f>IFERROR(Таблица611[[#This Row],[Общее кол-во шт]]*Таблица611[[#This Row],[Оптовая цена USD            за 1шт]],"")</f>
        <v/>
      </c>
      <c r="N383" s="148"/>
    </row>
    <row r="384" spans="1:14" s="87" customFormat="1" ht="24" customHeight="1">
      <c r="A384" s="31" t="s">
        <v>10690</v>
      </c>
      <c r="B384" s="32">
        <v>8806334368081</v>
      </c>
      <c r="C384" s="33" t="s">
        <v>10691</v>
      </c>
      <c r="D384" s="34" t="s">
        <v>10692</v>
      </c>
      <c r="E384" s="89"/>
      <c r="F384" s="90">
        <v>0.51</v>
      </c>
      <c r="G384" s="91"/>
      <c r="H384" s="89">
        <f>Таблица611[[#This Row],[Розничная цена KRW]]*Таблица611[[#This Row],[Коэфициент стоимости]]</f>
        <v>0</v>
      </c>
      <c r="I384" s="92" t="str">
        <f>IF($H$1="","Введите курс",Таблица611[[#This Row],[Оптовая цена KRW                   за 1шт]]/$H$1)</f>
        <v>Введите курс</v>
      </c>
      <c r="J384" s="284"/>
      <c r="K384" s="93">
        <f>Таблица611[[#This Row],[Заказ коробок ]]*Таблица611[[#This Row],[Кол-во шт в коробке]]</f>
        <v>0</v>
      </c>
      <c r="L384" s="89">
        <f>Таблица611[[#This Row],[Общее кол-во шт]]*Таблица611[[#This Row],[Оптовая цена KRW                   за 1шт]]</f>
        <v>0</v>
      </c>
      <c r="M384" s="94" t="str">
        <f>IFERROR(Таблица611[[#This Row],[Общее кол-во шт]]*Таблица611[[#This Row],[Оптовая цена USD            за 1шт]],"")</f>
        <v/>
      </c>
      <c r="N384" s="148"/>
    </row>
    <row r="385" spans="1:14" s="87" customFormat="1" ht="24" customHeight="1">
      <c r="A385" s="31" t="s">
        <v>10693</v>
      </c>
      <c r="B385" s="32">
        <v>8806334368098</v>
      </c>
      <c r="C385" s="33" t="s">
        <v>10694</v>
      </c>
      <c r="D385" s="34" t="s">
        <v>10695</v>
      </c>
      <c r="E385" s="89"/>
      <c r="F385" s="90">
        <v>0.51</v>
      </c>
      <c r="G385" s="91"/>
      <c r="H385" s="89">
        <f>Таблица611[[#This Row],[Розничная цена KRW]]*Таблица611[[#This Row],[Коэфициент стоимости]]</f>
        <v>0</v>
      </c>
      <c r="I385" s="92" t="str">
        <f>IF($H$1="","Введите курс",Таблица611[[#This Row],[Оптовая цена KRW                   за 1шт]]/$H$1)</f>
        <v>Введите курс</v>
      </c>
      <c r="J385" s="284"/>
      <c r="K385" s="93">
        <f>Таблица611[[#This Row],[Заказ коробок ]]*Таблица611[[#This Row],[Кол-во шт в коробке]]</f>
        <v>0</v>
      </c>
      <c r="L385" s="89">
        <f>Таблица611[[#This Row],[Общее кол-во шт]]*Таблица611[[#This Row],[Оптовая цена KRW                   за 1шт]]</f>
        <v>0</v>
      </c>
      <c r="M385" s="94" t="str">
        <f>IFERROR(Таблица611[[#This Row],[Общее кол-во шт]]*Таблица611[[#This Row],[Оптовая цена USD            за 1шт]],"")</f>
        <v/>
      </c>
      <c r="N385" s="148"/>
    </row>
    <row r="386" spans="1:14" s="87" customFormat="1" ht="24" customHeight="1">
      <c r="A386" s="31" t="s">
        <v>10696</v>
      </c>
      <c r="B386" s="32">
        <v>8806334368166</v>
      </c>
      <c r="C386" s="33" t="s">
        <v>10697</v>
      </c>
      <c r="D386" s="34" t="s">
        <v>10698</v>
      </c>
      <c r="E386" s="89"/>
      <c r="F386" s="90">
        <v>0.51</v>
      </c>
      <c r="G386" s="91"/>
      <c r="H386" s="89">
        <f>Таблица611[[#This Row],[Розничная цена KRW]]*Таблица611[[#This Row],[Коэфициент стоимости]]</f>
        <v>0</v>
      </c>
      <c r="I386" s="92" t="str">
        <f>IF($H$1="","Введите курс",Таблица611[[#This Row],[Оптовая цена KRW                   за 1шт]]/$H$1)</f>
        <v>Введите курс</v>
      </c>
      <c r="J386" s="284"/>
      <c r="K386" s="93">
        <f>Таблица611[[#This Row],[Заказ коробок ]]*Таблица611[[#This Row],[Кол-во шт в коробке]]</f>
        <v>0</v>
      </c>
      <c r="L386" s="89">
        <f>Таблица611[[#This Row],[Общее кол-во шт]]*Таблица611[[#This Row],[Оптовая цена KRW                   за 1шт]]</f>
        <v>0</v>
      </c>
      <c r="M386" s="94" t="str">
        <f>IFERROR(Таблица611[[#This Row],[Общее кол-во шт]]*Таблица611[[#This Row],[Оптовая цена USD            за 1шт]],"")</f>
        <v/>
      </c>
      <c r="N386" s="148"/>
    </row>
    <row r="387" spans="1:14" s="87" customFormat="1" ht="24" customHeight="1">
      <c r="A387" s="31" t="s">
        <v>10699</v>
      </c>
      <c r="B387" s="32">
        <v>8806334368173</v>
      </c>
      <c r="C387" s="33" t="s">
        <v>10700</v>
      </c>
      <c r="D387" s="34" t="s">
        <v>10701</v>
      </c>
      <c r="E387" s="89"/>
      <c r="F387" s="90">
        <v>0.51</v>
      </c>
      <c r="G387" s="91"/>
      <c r="H387" s="89">
        <f>Таблица611[[#This Row],[Розничная цена KRW]]*Таблица611[[#This Row],[Коэфициент стоимости]]</f>
        <v>0</v>
      </c>
      <c r="I387" s="92" t="str">
        <f>IF($H$1="","Введите курс",Таблица611[[#This Row],[Оптовая цена KRW                   за 1шт]]/$H$1)</f>
        <v>Введите курс</v>
      </c>
      <c r="J387" s="284"/>
      <c r="K387" s="93">
        <f>Таблица611[[#This Row],[Заказ коробок ]]*Таблица611[[#This Row],[Кол-во шт в коробке]]</f>
        <v>0</v>
      </c>
      <c r="L387" s="89">
        <f>Таблица611[[#This Row],[Общее кол-во шт]]*Таблица611[[#This Row],[Оптовая цена KRW                   за 1шт]]</f>
        <v>0</v>
      </c>
      <c r="M387" s="94" t="str">
        <f>IFERROR(Таблица611[[#This Row],[Общее кол-во шт]]*Таблица611[[#This Row],[Оптовая цена USD            за 1шт]],"")</f>
        <v/>
      </c>
      <c r="N387" s="148"/>
    </row>
    <row r="388" spans="1:14" s="87" customFormat="1" ht="24" customHeight="1">
      <c r="A388" s="31" t="s">
        <v>10702</v>
      </c>
      <c r="B388" s="32">
        <v>8806334368111</v>
      </c>
      <c r="C388" s="33" t="s">
        <v>10703</v>
      </c>
      <c r="D388" s="34" t="s">
        <v>10704</v>
      </c>
      <c r="E388" s="89"/>
      <c r="F388" s="90">
        <v>0.51</v>
      </c>
      <c r="G388" s="91"/>
      <c r="H388" s="89">
        <f>Таблица611[[#This Row],[Розничная цена KRW]]*Таблица611[[#This Row],[Коэфициент стоимости]]</f>
        <v>0</v>
      </c>
      <c r="I388" s="92" t="str">
        <f>IF($H$1="","Введите курс",Таблица611[[#This Row],[Оптовая цена KRW                   за 1шт]]/$H$1)</f>
        <v>Введите курс</v>
      </c>
      <c r="J388" s="284"/>
      <c r="K388" s="93">
        <f>Таблица611[[#This Row],[Заказ коробок ]]*Таблица611[[#This Row],[Кол-во шт в коробке]]</f>
        <v>0</v>
      </c>
      <c r="L388" s="89">
        <f>Таблица611[[#This Row],[Общее кол-во шт]]*Таблица611[[#This Row],[Оптовая цена KRW                   за 1шт]]</f>
        <v>0</v>
      </c>
      <c r="M388" s="94" t="str">
        <f>IFERROR(Таблица611[[#This Row],[Общее кол-во шт]]*Таблица611[[#This Row],[Оптовая цена USD            за 1шт]],"")</f>
        <v/>
      </c>
      <c r="N388" s="148"/>
    </row>
    <row r="389" spans="1:14" s="87" customFormat="1" ht="24" customHeight="1">
      <c r="A389" s="31" t="s">
        <v>10705</v>
      </c>
      <c r="B389" s="32">
        <v>8806334368135</v>
      </c>
      <c r="C389" s="33" t="s">
        <v>10706</v>
      </c>
      <c r="D389" s="34" t="s">
        <v>10707</v>
      </c>
      <c r="E389" s="89"/>
      <c r="F389" s="90">
        <v>0.51</v>
      </c>
      <c r="G389" s="91"/>
      <c r="H389" s="89">
        <f>Таблица611[[#This Row],[Розничная цена KRW]]*Таблица611[[#This Row],[Коэфициент стоимости]]</f>
        <v>0</v>
      </c>
      <c r="I389" s="92" t="str">
        <f>IF($H$1="","Введите курс",Таблица611[[#This Row],[Оптовая цена KRW                   за 1шт]]/$H$1)</f>
        <v>Введите курс</v>
      </c>
      <c r="J389" s="284"/>
      <c r="K389" s="93">
        <f>Таблица611[[#This Row],[Заказ коробок ]]*Таблица611[[#This Row],[Кол-во шт в коробке]]</f>
        <v>0</v>
      </c>
      <c r="L389" s="89">
        <f>Таблица611[[#This Row],[Общее кол-во шт]]*Таблица611[[#This Row],[Оптовая цена KRW                   за 1шт]]</f>
        <v>0</v>
      </c>
      <c r="M389" s="94" t="str">
        <f>IFERROR(Таблица611[[#This Row],[Общее кол-во шт]]*Таблица611[[#This Row],[Оптовая цена USD            за 1шт]],"")</f>
        <v/>
      </c>
      <c r="N389" s="148"/>
    </row>
    <row r="390" spans="1:14" s="87" customFormat="1" ht="24" customHeight="1">
      <c r="A390" s="31" t="s">
        <v>10708</v>
      </c>
      <c r="B390" s="32">
        <v>8806334368128</v>
      </c>
      <c r="C390" s="33" t="s">
        <v>10709</v>
      </c>
      <c r="D390" s="34" t="s">
        <v>10710</v>
      </c>
      <c r="E390" s="89"/>
      <c r="F390" s="90">
        <v>0.51</v>
      </c>
      <c r="G390" s="91"/>
      <c r="H390" s="89">
        <f>Таблица611[[#This Row],[Розничная цена KRW]]*Таблица611[[#This Row],[Коэфициент стоимости]]</f>
        <v>0</v>
      </c>
      <c r="I390" s="92" t="str">
        <f>IF($H$1="","Введите курс",Таблица611[[#This Row],[Оптовая цена KRW                   за 1шт]]/$H$1)</f>
        <v>Введите курс</v>
      </c>
      <c r="J390" s="284"/>
      <c r="K390" s="93">
        <f>Таблица611[[#This Row],[Заказ коробок ]]*Таблица611[[#This Row],[Кол-во шт в коробке]]</f>
        <v>0</v>
      </c>
      <c r="L390" s="89">
        <f>Таблица611[[#This Row],[Общее кол-во шт]]*Таблица611[[#This Row],[Оптовая цена KRW                   за 1шт]]</f>
        <v>0</v>
      </c>
      <c r="M390" s="94" t="str">
        <f>IFERROR(Таблица611[[#This Row],[Общее кол-во шт]]*Таблица611[[#This Row],[Оптовая цена USD            за 1шт]],"")</f>
        <v/>
      </c>
      <c r="N390" s="148"/>
    </row>
    <row r="391" spans="1:14" s="87" customFormat="1" ht="24" customHeight="1">
      <c r="A391" s="31" t="s">
        <v>10711</v>
      </c>
      <c r="B391" s="32">
        <v>8806334368142</v>
      </c>
      <c r="C391" s="33" t="s">
        <v>10712</v>
      </c>
      <c r="D391" s="34" t="s">
        <v>10713</v>
      </c>
      <c r="E391" s="89"/>
      <c r="F391" s="90">
        <v>0.51</v>
      </c>
      <c r="G391" s="91"/>
      <c r="H391" s="89">
        <f>Таблица611[[#This Row],[Розничная цена KRW]]*Таблица611[[#This Row],[Коэфициент стоимости]]</f>
        <v>0</v>
      </c>
      <c r="I391" s="92" t="str">
        <f>IF($H$1="","Введите курс",Таблица611[[#This Row],[Оптовая цена KRW                   за 1шт]]/$H$1)</f>
        <v>Введите курс</v>
      </c>
      <c r="J391" s="284"/>
      <c r="K391" s="93">
        <f>Таблица611[[#This Row],[Заказ коробок ]]*Таблица611[[#This Row],[Кол-во шт в коробке]]</f>
        <v>0</v>
      </c>
      <c r="L391" s="89">
        <f>Таблица611[[#This Row],[Общее кол-во шт]]*Таблица611[[#This Row],[Оптовая цена KRW                   за 1шт]]</f>
        <v>0</v>
      </c>
      <c r="M391" s="94" t="str">
        <f>IFERROR(Таблица611[[#This Row],[Общее кол-во шт]]*Таблица611[[#This Row],[Оптовая цена USD            за 1шт]],"")</f>
        <v/>
      </c>
      <c r="N391" s="148"/>
    </row>
    <row r="392" spans="1:14" s="87" customFormat="1" ht="24" customHeight="1">
      <c r="A392" s="31" t="s">
        <v>10714</v>
      </c>
      <c r="B392" s="32"/>
      <c r="C392" s="33" t="s">
        <v>10715</v>
      </c>
      <c r="D392" s="34" t="s">
        <v>10716</v>
      </c>
      <c r="E392" s="89"/>
      <c r="F392" s="90">
        <v>0.51</v>
      </c>
      <c r="G392" s="91"/>
      <c r="H392" s="89">
        <f>Таблица611[[#This Row],[Розничная цена KRW]]*Таблица611[[#This Row],[Коэфициент стоимости]]</f>
        <v>0</v>
      </c>
      <c r="I392" s="92" t="str">
        <f>IF($H$1="","Введите курс",Таблица611[[#This Row],[Оптовая цена KRW                   за 1шт]]/$H$1)</f>
        <v>Введите курс</v>
      </c>
      <c r="J392" s="284"/>
      <c r="K392" s="93">
        <f>Таблица611[[#This Row],[Заказ коробок ]]*Таблица611[[#This Row],[Кол-во шт в коробке]]</f>
        <v>0</v>
      </c>
      <c r="L392" s="89">
        <f>Таблица611[[#This Row],[Общее кол-во шт]]*Таблица611[[#This Row],[Оптовая цена KRW                   за 1шт]]</f>
        <v>0</v>
      </c>
      <c r="M392" s="94" t="str">
        <f>IFERROR(Таблица611[[#This Row],[Общее кол-во шт]]*Таблица611[[#This Row],[Оптовая цена USD            за 1шт]],"")</f>
        <v/>
      </c>
      <c r="N392" s="148"/>
    </row>
    <row r="393" spans="1:14" s="87" customFormat="1" ht="24" customHeight="1">
      <c r="A393" s="31" t="s">
        <v>10717</v>
      </c>
      <c r="B393" s="32">
        <v>8806334368104</v>
      </c>
      <c r="C393" s="33" t="s">
        <v>10718</v>
      </c>
      <c r="D393" s="34" t="s">
        <v>10719</v>
      </c>
      <c r="E393" s="89"/>
      <c r="F393" s="90">
        <v>0.51</v>
      </c>
      <c r="G393" s="91"/>
      <c r="H393" s="89">
        <f>Таблица611[[#This Row],[Розничная цена KRW]]*Таблица611[[#This Row],[Коэфициент стоимости]]</f>
        <v>0</v>
      </c>
      <c r="I393" s="92" t="str">
        <f>IF($H$1="","Введите курс",Таблица611[[#This Row],[Оптовая цена KRW                   за 1шт]]/$H$1)</f>
        <v>Введите курс</v>
      </c>
      <c r="J393" s="284"/>
      <c r="K393" s="93">
        <f>Таблица611[[#This Row],[Заказ коробок ]]*Таблица611[[#This Row],[Кол-во шт в коробке]]</f>
        <v>0</v>
      </c>
      <c r="L393" s="89">
        <f>Таблица611[[#This Row],[Общее кол-во шт]]*Таблица611[[#This Row],[Оптовая цена KRW                   за 1шт]]</f>
        <v>0</v>
      </c>
      <c r="M393" s="94" t="str">
        <f>IFERROR(Таблица611[[#This Row],[Общее кол-во шт]]*Таблица611[[#This Row],[Оптовая цена USD            за 1шт]],"")</f>
        <v/>
      </c>
      <c r="N393" s="148"/>
    </row>
    <row r="394" spans="1:14" s="87" customFormat="1" ht="24" customHeight="1">
      <c r="A394" s="31" t="s">
        <v>10720</v>
      </c>
      <c r="B394" s="32">
        <v>8806334368159</v>
      </c>
      <c r="C394" s="33" t="s">
        <v>10721</v>
      </c>
      <c r="D394" s="34" t="s">
        <v>10722</v>
      </c>
      <c r="E394" s="89"/>
      <c r="F394" s="90">
        <v>0.51</v>
      </c>
      <c r="G394" s="91"/>
      <c r="H394" s="89">
        <f>Таблица611[[#This Row],[Розничная цена KRW]]*Таблица611[[#This Row],[Коэфициент стоимости]]</f>
        <v>0</v>
      </c>
      <c r="I394" s="92" t="str">
        <f>IF($H$1="","Введите курс",Таблица611[[#This Row],[Оптовая цена KRW                   за 1шт]]/$H$1)</f>
        <v>Введите курс</v>
      </c>
      <c r="J394" s="284"/>
      <c r="K394" s="93">
        <f>Таблица611[[#This Row],[Заказ коробок ]]*Таблица611[[#This Row],[Кол-во шт в коробке]]</f>
        <v>0</v>
      </c>
      <c r="L394" s="89">
        <f>Таблица611[[#This Row],[Общее кол-во шт]]*Таблица611[[#This Row],[Оптовая цена KRW                   за 1шт]]</f>
        <v>0</v>
      </c>
      <c r="M394" s="94" t="str">
        <f>IFERROR(Таблица611[[#This Row],[Общее кол-во шт]]*Таблица611[[#This Row],[Оптовая цена USD            за 1шт]],"")</f>
        <v/>
      </c>
      <c r="N394" s="148"/>
    </row>
    <row r="395" spans="1:14" s="87" customFormat="1" ht="24" customHeight="1">
      <c r="A395" s="31" t="s">
        <v>10723</v>
      </c>
      <c r="B395" s="32">
        <v>8806334378752</v>
      </c>
      <c r="C395" s="33" t="s">
        <v>10724</v>
      </c>
      <c r="D395" s="34" t="s">
        <v>10725</v>
      </c>
      <c r="E395" s="89"/>
      <c r="F395" s="90">
        <v>0.51</v>
      </c>
      <c r="G395" s="91"/>
      <c r="H395" s="89">
        <f>Таблица611[[#This Row],[Розничная цена KRW]]*Таблица611[[#This Row],[Коэфициент стоимости]]</f>
        <v>0</v>
      </c>
      <c r="I395" s="92" t="str">
        <f>IF($H$1="","Введите курс",Таблица611[[#This Row],[Оптовая цена KRW                   за 1шт]]/$H$1)</f>
        <v>Введите курс</v>
      </c>
      <c r="J395" s="284"/>
      <c r="K395" s="93">
        <f>Таблица611[[#This Row],[Заказ коробок ]]*Таблица611[[#This Row],[Кол-во шт в коробке]]</f>
        <v>0</v>
      </c>
      <c r="L395" s="89">
        <f>Таблица611[[#This Row],[Общее кол-во шт]]*Таблица611[[#This Row],[Оптовая цена KRW                   за 1шт]]</f>
        <v>0</v>
      </c>
      <c r="M395" s="94" t="str">
        <f>IFERROR(Таблица611[[#This Row],[Общее кол-во шт]]*Таблица611[[#This Row],[Оптовая цена USD            за 1шт]],"")</f>
        <v/>
      </c>
      <c r="N395" s="148"/>
    </row>
    <row r="396" spans="1:14" s="87" customFormat="1" ht="24" customHeight="1">
      <c r="A396" s="31" t="s">
        <v>10726</v>
      </c>
      <c r="B396" s="32"/>
      <c r="C396" s="33" t="s">
        <v>10727</v>
      </c>
      <c r="D396" s="34" t="s">
        <v>10728</v>
      </c>
      <c r="E396" s="89"/>
      <c r="F396" s="90">
        <v>0.51</v>
      </c>
      <c r="G396" s="91"/>
      <c r="H396" s="89">
        <f>Таблица611[[#This Row],[Розничная цена KRW]]*Таблица611[[#This Row],[Коэфициент стоимости]]</f>
        <v>0</v>
      </c>
      <c r="I396" s="92" t="str">
        <f>IF($H$1="","Введите курс",Таблица611[[#This Row],[Оптовая цена KRW                   за 1шт]]/$H$1)</f>
        <v>Введите курс</v>
      </c>
      <c r="J396" s="284"/>
      <c r="K396" s="93">
        <f>Таблица611[[#This Row],[Заказ коробок ]]*Таблица611[[#This Row],[Кол-во шт в коробке]]</f>
        <v>0</v>
      </c>
      <c r="L396" s="89">
        <f>Таблица611[[#This Row],[Общее кол-во шт]]*Таблица611[[#This Row],[Оптовая цена KRW                   за 1шт]]</f>
        <v>0</v>
      </c>
      <c r="M396" s="94" t="str">
        <f>IFERROR(Таблица611[[#This Row],[Общее кол-во шт]]*Таблица611[[#This Row],[Оптовая цена USD            за 1шт]],"")</f>
        <v/>
      </c>
      <c r="N396" s="148"/>
    </row>
    <row r="397" spans="1:14" s="87" customFormat="1" ht="24" customHeight="1">
      <c r="A397" s="31" t="s">
        <v>10729</v>
      </c>
      <c r="B397" s="32">
        <v>8806334382827</v>
      </c>
      <c r="C397" s="33" t="s">
        <v>10730</v>
      </c>
      <c r="D397" s="34" t="s">
        <v>10731</v>
      </c>
      <c r="E397" s="89"/>
      <c r="F397" s="90">
        <v>0.51</v>
      </c>
      <c r="G397" s="91"/>
      <c r="H397" s="89">
        <f>Таблица611[[#This Row],[Розничная цена KRW]]*Таблица611[[#This Row],[Коэфициент стоимости]]</f>
        <v>0</v>
      </c>
      <c r="I397" s="92" t="str">
        <f>IF($H$1="","Введите курс",Таблица611[[#This Row],[Оптовая цена KRW                   за 1шт]]/$H$1)</f>
        <v>Введите курс</v>
      </c>
      <c r="J397" s="284"/>
      <c r="K397" s="93">
        <f>Таблица611[[#This Row],[Заказ коробок ]]*Таблица611[[#This Row],[Кол-во шт в коробке]]</f>
        <v>0</v>
      </c>
      <c r="L397" s="89">
        <f>Таблица611[[#This Row],[Общее кол-во шт]]*Таблица611[[#This Row],[Оптовая цена KRW                   за 1шт]]</f>
        <v>0</v>
      </c>
      <c r="M397" s="94" t="str">
        <f>IFERROR(Таблица611[[#This Row],[Общее кол-во шт]]*Таблица611[[#This Row],[Оптовая цена USD            за 1шт]],"")</f>
        <v/>
      </c>
      <c r="N397" s="148"/>
    </row>
    <row r="398" spans="1:14" s="87" customFormat="1" ht="24" customHeight="1">
      <c r="A398" s="31" t="s">
        <v>10732</v>
      </c>
      <c r="B398" s="32"/>
      <c r="C398" s="33" t="s">
        <v>10733</v>
      </c>
      <c r="D398" s="34" t="s">
        <v>10734</v>
      </c>
      <c r="E398" s="89"/>
      <c r="F398" s="90">
        <v>0.51</v>
      </c>
      <c r="G398" s="91"/>
      <c r="H398" s="89">
        <f>Таблица611[[#This Row],[Розничная цена KRW]]*Таблица611[[#This Row],[Коэфициент стоимости]]</f>
        <v>0</v>
      </c>
      <c r="I398" s="92" t="str">
        <f>IF($H$1="","Введите курс",Таблица611[[#This Row],[Оптовая цена KRW                   за 1шт]]/$H$1)</f>
        <v>Введите курс</v>
      </c>
      <c r="J398" s="284"/>
      <c r="K398" s="93">
        <f>Таблица611[[#This Row],[Заказ коробок ]]*Таблица611[[#This Row],[Кол-во шт в коробке]]</f>
        <v>0</v>
      </c>
      <c r="L398" s="89">
        <f>Таблица611[[#This Row],[Общее кол-во шт]]*Таблица611[[#This Row],[Оптовая цена KRW                   за 1шт]]</f>
        <v>0</v>
      </c>
      <c r="M398" s="94" t="str">
        <f>IFERROR(Таблица611[[#This Row],[Общее кол-во шт]]*Таблица611[[#This Row],[Оптовая цена USD            за 1шт]],"")</f>
        <v/>
      </c>
      <c r="N398" s="148"/>
    </row>
    <row r="399" spans="1:14" s="87" customFormat="1" ht="24" customHeight="1">
      <c r="A399" s="31" t="s">
        <v>10735</v>
      </c>
      <c r="B399" s="32"/>
      <c r="C399" s="33" t="s">
        <v>10736</v>
      </c>
      <c r="D399" s="34" t="s">
        <v>10737</v>
      </c>
      <c r="E399" s="89"/>
      <c r="F399" s="90">
        <v>0.51</v>
      </c>
      <c r="G399" s="91"/>
      <c r="H399" s="89">
        <f>Таблица611[[#This Row],[Розничная цена KRW]]*Таблица611[[#This Row],[Коэфициент стоимости]]</f>
        <v>0</v>
      </c>
      <c r="I399" s="92" t="str">
        <f>IF($H$1="","Введите курс",Таблица611[[#This Row],[Оптовая цена KRW                   за 1шт]]/$H$1)</f>
        <v>Введите курс</v>
      </c>
      <c r="J399" s="284"/>
      <c r="K399" s="93">
        <f>Таблица611[[#This Row],[Заказ коробок ]]*Таблица611[[#This Row],[Кол-во шт в коробке]]</f>
        <v>0</v>
      </c>
      <c r="L399" s="89">
        <f>Таблица611[[#This Row],[Общее кол-во шт]]*Таблица611[[#This Row],[Оптовая цена KRW                   за 1шт]]</f>
        <v>0</v>
      </c>
      <c r="M399" s="94" t="str">
        <f>IFERROR(Таблица611[[#This Row],[Общее кол-во шт]]*Таблица611[[#This Row],[Оптовая цена USD            за 1шт]],"")</f>
        <v/>
      </c>
      <c r="N399" s="148"/>
    </row>
    <row r="400" spans="1:14" s="87" customFormat="1" ht="24" customHeight="1">
      <c r="A400" s="31" t="s">
        <v>10738</v>
      </c>
      <c r="B400" s="32"/>
      <c r="C400" s="33" t="s">
        <v>10739</v>
      </c>
      <c r="D400" s="34" t="s">
        <v>10740</v>
      </c>
      <c r="E400" s="89"/>
      <c r="F400" s="90">
        <v>0.51</v>
      </c>
      <c r="G400" s="91"/>
      <c r="H400" s="89">
        <f>Таблица611[[#This Row],[Розничная цена KRW]]*Таблица611[[#This Row],[Коэфициент стоимости]]</f>
        <v>0</v>
      </c>
      <c r="I400" s="92" t="str">
        <f>IF($H$1="","Введите курс",Таблица611[[#This Row],[Оптовая цена KRW                   за 1шт]]/$H$1)</f>
        <v>Введите курс</v>
      </c>
      <c r="J400" s="284"/>
      <c r="K400" s="93">
        <f>Таблица611[[#This Row],[Заказ коробок ]]*Таблица611[[#This Row],[Кол-во шт в коробке]]</f>
        <v>0</v>
      </c>
      <c r="L400" s="89">
        <f>Таблица611[[#This Row],[Общее кол-во шт]]*Таблица611[[#This Row],[Оптовая цена KRW                   за 1шт]]</f>
        <v>0</v>
      </c>
      <c r="M400" s="94" t="str">
        <f>IFERROR(Таблица611[[#This Row],[Общее кол-во шт]]*Таблица611[[#This Row],[Оптовая цена USD            за 1шт]],"")</f>
        <v/>
      </c>
      <c r="N400" s="148"/>
    </row>
    <row r="401" spans="1:14" s="87" customFormat="1" ht="24" customHeight="1">
      <c r="A401" s="31" t="s">
        <v>10741</v>
      </c>
      <c r="B401" s="32"/>
      <c r="C401" s="33" t="s">
        <v>10742</v>
      </c>
      <c r="D401" s="34" t="s">
        <v>10743</v>
      </c>
      <c r="E401" s="89"/>
      <c r="F401" s="90">
        <v>0.51</v>
      </c>
      <c r="G401" s="91"/>
      <c r="H401" s="89">
        <f>Таблица611[[#This Row],[Розничная цена KRW]]*Таблица611[[#This Row],[Коэфициент стоимости]]</f>
        <v>0</v>
      </c>
      <c r="I401" s="92" t="str">
        <f>IF($H$1="","Введите курс",Таблица611[[#This Row],[Оптовая цена KRW                   за 1шт]]/$H$1)</f>
        <v>Введите курс</v>
      </c>
      <c r="J401" s="284"/>
      <c r="K401" s="93">
        <f>Таблица611[[#This Row],[Заказ коробок ]]*Таблица611[[#This Row],[Кол-во шт в коробке]]</f>
        <v>0</v>
      </c>
      <c r="L401" s="89">
        <f>Таблица611[[#This Row],[Общее кол-во шт]]*Таблица611[[#This Row],[Оптовая цена KRW                   за 1шт]]</f>
        <v>0</v>
      </c>
      <c r="M401" s="94" t="str">
        <f>IFERROR(Таблица611[[#This Row],[Общее кол-во шт]]*Таблица611[[#This Row],[Оптовая цена USD            за 1шт]],"")</f>
        <v/>
      </c>
      <c r="N401" s="148"/>
    </row>
    <row r="402" spans="1:14" s="87" customFormat="1" ht="24" customHeight="1">
      <c r="A402" s="31" t="s">
        <v>10744</v>
      </c>
      <c r="B402" s="32">
        <v>8806334378219</v>
      </c>
      <c r="C402" s="33" t="s">
        <v>10745</v>
      </c>
      <c r="D402" s="34" t="s">
        <v>10746</v>
      </c>
      <c r="E402" s="89"/>
      <c r="F402" s="90">
        <v>0.51</v>
      </c>
      <c r="G402" s="91"/>
      <c r="H402" s="89">
        <f>Таблица611[[#This Row],[Розничная цена KRW]]*Таблица611[[#This Row],[Коэфициент стоимости]]</f>
        <v>0</v>
      </c>
      <c r="I402" s="92" t="str">
        <f>IF($H$1="","Введите курс",Таблица611[[#This Row],[Оптовая цена KRW                   за 1шт]]/$H$1)</f>
        <v>Введите курс</v>
      </c>
      <c r="J402" s="284"/>
      <c r="K402" s="93">
        <f>Таблица611[[#This Row],[Заказ коробок ]]*Таблица611[[#This Row],[Кол-во шт в коробке]]</f>
        <v>0</v>
      </c>
      <c r="L402" s="89">
        <f>Таблица611[[#This Row],[Общее кол-во шт]]*Таблица611[[#This Row],[Оптовая цена KRW                   за 1шт]]</f>
        <v>0</v>
      </c>
      <c r="M402" s="94" t="str">
        <f>IFERROR(Таблица611[[#This Row],[Общее кол-во шт]]*Таблица611[[#This Row],[Оптовая цена USD            за 1шт]],"")</f>
        <v/>
      </c>
      <c r="N402" s="148"/>
    </row>
    <row r="403" spans="1:14" s="87" customFormat="1" ht="24" customHeight="1">
      <c r="A403" s="31" t="s">
        <v>10747</v>
      </c>
      <c r="B403" s="32">
        <v>8806334383855</v>
      </c>
      <c r="C403" s="33" t="s">
        <v>10748</v>
      </c>
      <c r="D403" s="34" t="s">
        <v>10749</v>
      </c>
      <c r="E403" s="89"/>
      <c r="F403" s="90">
        <v>0.51</v>
      </c>
      <c r="G403" s="91"/>
      <c r="H403" s="89">
        <f>Таблица611[[#This Row],[Розничная цена KRW]]*Таблица611[[#This Row],[Коэфициент стоимости]]</f>
        <v>0</v>
      </c>
      <c r="I403" s="92" t="str">
        <f>IF($H$1="","Введите курс",Таблица611[[#This Row],[Оптовая цена KRW                   за 1шт]]/$H$1)</f>
        <v>Введите курс</v>
      </c>
      <c r="J403" s="284"/>
      <c r="K403" s="93">
        <f>Таблица611[[#This Row],[Заказ коробок ]]*Таблица611[[#This Row],[Кол-во шт в коробке]]</f>
        <v>0</v>
      </c>
      <c r="L403" s="89">
        <f>Таблица611[[#This Row],[Общее кол-во шт]]*Таблица611[[#This Row],[Оптовая цена KRW                   за 1шт]]</f>
        <v>0</v>
      </c>
      <c r="M403" s="94" t="str">
        <f>IFERROR(Таблица611[[#This Row],[Общее кол-во шт]]*Таблица611[[#This Row],[Оптовая цена USD            за 1шт]],"")</f>
        <v/>
      </c>
      <c r="N403" s="148"/>
    </row>
    <row r="404" spans="1:14" s="87" customFormat="1" ht="24" customHeight="1">
      <c r="A404" s="31" t="s">
        <v>10750</v>
      </c>
      <c r="B404" s="32">
        <v>8806334383848</v>
      </c>
      <c r="C404" s="33" t="s">
        <v>10751</v>
      </c>
      <c r="D404" s="34" t="s">
        <v>10752</v>
      </c>
      <c r="E404" s="89">
        <v>9900</v>
      </c>
      <c r="F404" s="90">
        <v>0.51</v>
      </c>
      <c r="G404" s="91">
        <v>8</v>
      </c>
      <c r="H404" s="89">
        <f>Таблица611[[#This Row],[Розничная цена KRW]]*Таблица611[[#This Row],[Коэфициент стоимости]]</f>
        <v>5049</v>
      </c>
      <c r="I404" s="92" t="str">
        <f>IF($H$1="","Введите курс",Таблица611[[#This Row],[Оптовая цена KRW                   за 1шт]]/$H$1)</f>
        <v>Введите курс</v>
      </c>
      <c r="J404" s="284"/>
      <c r="K404" s="93">
        <f>Таблица611[[#This Row],[Заказ коробок ]]*Таблица611[[#This Row],[Кол-во шт в коробке]]</f>
        <v>0</v>
      </c>
      <c r="L404" s="89">
        <f>Таблица611[[#This Row],[Общее кол-во шт]]*Таблица611[[#This Row],[Оптовая цена KRW                   за 1шт]]</f>
        <v>0</v>
      </c>
      <c r="M404" s="94" t="str">
        <f>IFERROR(Таблица611[[#This Row],[Общее кол-во шт]]*Таблица611[[#This Row],[Оптовая цена USD            за 1шт]],"")</f>
        <v/>
      </c>
      <c r="N404" s="148"/>
    </row>
    <row r="405" spans="1:14" s="87" customFormat="1" ht="24" customHeight="1">
      <c r="A405" s="31" t="s">
        <v>10753</v>
      </c>
      <c r="B405" s="32">
        <v>8806334382483</v>
      </c>
      <c r="C405" s="33" t="s">
        <v>10754</v>
      </c>
      <c r="D405" s="34" t="s">
        <v>10755</v>
      </c>
      <c r="E405" s="89">
        <v>207000</v>
      </c>
      <c r="F405" s="90">
        <v>0.51</v>
      </c>
      <c r="G405" s="91">
        <v>1</v>
      </c>
      <c r="H405" s="89">
        <f>Таблица611[[#This Row],[Розничная цена KRW]]*Таблица611[[#This Row],[Коэфициент стоимости]]</f>
        <v>105570</v>
      </c>
      <c r="I405" s="92" t="str">
        <f>IF($H$1="","Введите курс",Таблица611[[#This Row],[Оптовая цена KRW                   за 1шт]]/$H$1)</f>
        <v>Введите курс</v>
      </c>
      <c r="J405" s="284"/>
      <c r="K405" s="93">
        <f>Таблица611[[#This Row],[Заказ коробок ]]*Таблица611[[#This Row],[Кол-во шт в коробке]]</f>
        <v>0</v>
      </c>
      <c r="L405" s="89">
        <f>Таблица611[[#This Row],[Общее кол-во шт]]*Таблица611[[#This Row],[Оптовая цена KRW                   за 1шт]]</f>
        <v>0</v>
      </c>
      <c r="M405" s="94" t="str">
        <f>IFERROR(Таблица611[[#This Row],[Общее кол-во шт]]*Таблица611[[#This Row],[Оптовая цена USD            за 1шт]],"")</f>
        <v/>
      </c>
      <c r="N405" s="148"/>
    </row>
    <row r="406" spans="1:14" s="87" customFormat="1" ht="24" customHeight="1">
      <c r="A406" s="31" t="s">
        <v>10756</v>
      </c>
      <c r="B406" s="32">
        <v>8806334382476</v>
      </c>
      <c r="C406" s="33" t="s">
        <v>10757</v>
      </c>
      <c r="D406" s="34" t="s">
        <v>10758</v>
      </c>
      <c r="E406" s="89"/>
      <c r="F406" s="90">
        <v>0.51</v>
      </c>
      <c r="G406" s="91"/>
      <c r="H406" s="89">
        <f>Таблица611[[#This Row],[Розничная цена KRW]]*Таблица611[[#This Row],[Коэфициент стоимости]]</f>
        <v>0</v>
      </c>
      <c r="I406" s="92" t="str">
        <f>IF($H$1="","Введите курс",Таблица611[[#This Row],[Оптовая цена KRW                   за 1шт]]/$H$1)</f>
        <v>Введите курс</v>
      </c>
      <c r="J406" s="284"/>
      <c r="K406" s="93">
        <f>Таблица611[[#This Row],[Заказ коробок ]]*Таблица611[[#This Row],[Кол-во шт в коробке]]</f>
        <v>0</v>
      </c>
      <c r="L406" s="89">
        <f>Таблица611[[#This Row],[Общее кол-во шт]]*Таблица611[[#This Row],[Оптовая цена KRW                   за 1шт]]</f>
        <v>0</v>
      </c>
      <c r="M406" s="94" t="str">
        <f>IFERROR(Таблица611[[#This Row],[Общее кол-во шт]]*Таблица611[[#This Row],[Оптовая цена USD            за 1шт]],"")</f>
        <v/>
      </c>
      <c r="N406" s="148"/>
    </row>
    <row r="407" spans="1:14" s="87" customFormat="1" ht="24" customHeight="1">
      <c r="A407" s="31" t="s">
        <v>10759</v>
      </c>
      <c r="B407" s="32">
        <v>8806334378714</v>
      </c>
      <c r="C407" s="33" t="s">
        <v>10760</v>
      </c>
      <c r="D407" s="34" t="s">
        <v>10761</v>
      </c>
      <c r="E407" s="89">
        <v>89000</v>
      </c>
      <c r="F407" s="90">
        <v>0.51</v>
      </c>
      <c r="G407" s="91">
        <v>6</v>
      </c>
      <c r="H407" s="89">
        <f>Таблица611[[#This Row],[Розничная цена KRW]]*Таблица611[[#This Row],[Коэфициент стоимости]]</f>
        <v>45390</v>
      </c>
      <c r="I407" s="92" t="str">
        <f>IF($H$1="","Введите курс",Таблица611[[#This Row],[Оптовая цена KRW                   за 1шт]]/$H$1)</f>
        <v>Введите курс</v>
      </c>
      <c r="J407" s="284"/>
      <c r="K407" s="93">
        <f>Таблица611[[#This Row],[Заказ коробок ]]*Таблица611[[#This Row],[Кол-во шт в коробке]]</f>
        <v>0</v>
      </c>
      <c r="L407" s="89">
        <f>Таблица611[[#This Row],[Общее кол-во шт]]*Таблица611[[#This Row],[Оптовая цена KRW                   за 1шт]]</f>
        <v>0</v>
      </c>
      <c r="M407" s="94" t="str">
        <f>IFERROR(Таблица611[[#This Row],[Общее кол-во шт]]*Таблица611[[#This Row],[Оптовая цена USD            за 1шт]],"")</f>
        <v/>
      </c>
      <c r="N407" s="148"/>
    </row>
    <row r="408" spans="1:14" s="87" customFormat="1" ht="24" customHeight="1">
      <c r="A408" s="31" t="s">
        <v>10762</v>
      </c>
      <c r="B408" s="32">
        <v>8806334365127</v>
      </c>
      <c r="C408" s="33" t="s">
        <v>10763</v>
      </c>
      <c r="D408" s="34" t="s">
        <v>10764</v>
      </c>
      <c r="E408" s="89">
        <v>5500</v>
      </c>
      <c r="F408" s="90">
        <v>0.51</v>
      </c>
      <c r="G408" s="91">
        <v>20</v>
      </c>
      <c r="H408" s="89">
        <f>Таблица611[[#This Row],[Розничная цена KRW]]*Таблица611[[#This Row],[Коэфициент стоимости]]</f>
        <v>2805</v>
      </c>
      <c r="I408" s="92" t="str">
        <f>IF($H$1="","Введите курс",Таблица611[[#This Row],[Оптовая цена KRW                   за 1шт]]/$H$1)</f>
        <v>Введите курс</v>
      </c>
      <c r="J408" s="284"/>
      <c r="K408" s="93">
        <f>Таблица611[[#This Row],[Заказ коробок ]]*Таблица611[[#This Row],[Кол-во шт в коробке]]</f>
        <v>0</v>
      </c>
      <c r="L408" s="89">
        <f>Таблица611[[#This Row],[Общее кол-во шт]]*Таблица611[[#This Row],[Оптовая цена KRW                   за 1шт]]</f>
        <v>0</v>
      </c>
      <c r="M408" s="94" t="str">
        <f>IFERROR(Таблица611[[#This Row],[Общее кол-во шт]]*Таблица611[[#This Row],[Оптовая цена USD            за 1шт]],"")</f>
        <v/>
      </c>
      <c r="N408" s="148"/>
    </row>
    <row r="409" spans="1:14" s="87" customFormat="1" ht="24" customHeight="1">
      <c r="A409" s="31" t="s">
        <v>10765</v>
      </c>
      <c r="B409" s="32">
        <v>8806334347338</v>
      </c>
      <c r="C409" s="33" t="s">
        <v>10766</v>
      </c>
      <c r="D409" s="34" t="s">
        <v>10767</v>
      </c>
      <c r="E409" s="89">
        <v>130000</v>
      </c>
      <c r="F409" s="90">
        <v>0.51</v>
      </c>
      <c r="G409" s="91">
        <v>6</v>
      </c>
      <c r="H409" s="89">
        <f>Таблица611[[#This Row],[Розничная цена KRW]]*Таблица611[[#This Row],[Коэфициент стоимости]]</f>
        <v>66300</v>
      </c>
      <c r="I409" s="92" t="str">
        <f>IF($H$1="","Введите курс",Таблица611[[#This Row],[Оптовая цена KRW                   за 1шт]]/$H$1)</f>
        <v>Введите курс</v>
      </c>
      <c r="J409" s="284"/>
      <c r="K409" s="93">
        <f>Таблица611[[#This Row],[Заказ коробок ]]*Таблица611[[#This Row],[Кол-во шт в коробке]]</f>
        <v>0</v>
      </c>
      <c r="L409" s="89">
        <f>Таблица611[[#This Row],[Общее кол-во шт]]*Таблица611[[#This Row],[Оптовая цена KRW                   за 1шт]]</f>
        <v>0</v>
      </c>
      <c r="M409" s="94" t="str">
        <f>IFERROR(Таблица611[[#This Row],[Общее кол-во шт]]*Таблица611[[#This Row],[Оптовая цена USD            за 1шт]],"")</f>
        <v/>
      </c>
      <c r="N409" s="148"/>
    </row>
    <row r="410" spans="1:14" s="87" customFormat="1" ht="24" customHeight="1">
      <c r="A410" s="31" t="s">
        <v>10768</v>
      </c>
      <c r="B410" s="32">
        <v>8806334373023</v>
      </c>
      <c r="C410" s="33" t="s">
        <v>10769</v>
      </c>
      <c r="D410" s="34" t="s">
        <v>10770</v>
      </c>
      <c r="E410" s="89"/>
      <c r="F410" s="90">
        <v>0.51</v>
      </c>
      <c r="G410" s="91"/>
      <c r="H410" s="89">
        <f>Таблица611[[#This Row],[Розничная цена KRW]]*Таблица611[[#This Row],[Коэфициент стоимости]]</f>
        <v>0</v>
      </c>
      <c r="I410" s="92" t="str">
        <f>IF($H$1="","Введите курс",Таблица611[[#This Row],[Оптовая цена KRW                   за 1шт]]/$H$1)</f>
        <v>Введите курс</v>
      </c>
      <c r="J410" s="284"/>
      <c r="K410" s="93">
        <f>Таблица611[[#This Row],[Заказ коробок ]]*Таблица611[[#This Row],[Кол-во шт в коробке]]</f>
        <v>0</v>
      </c>
      <c r="L410" s="89">
        <f>Таблица611[[#This Row],[Общее кол-во шт]]*Таблица611[[#This Row],[Оптовая цена KRW                   за 1шт]]</f>
        <v>0</v>
      </c>
      <c r="M410" s="94" t="str">
        <f>IFERROR(Таблица611[[#This Row],[Общее кол-во шт]]*Таблица611[[#This Row],[Оптовая цена USD            за 1шт]],"")</f>
        <v/>
      </c>
      <c r="N410" s="148"/>
    </row>
    <row r="411" spans="1:14" s="87" customFormat="1" ht="24" customHeight="1">
      <c r="A411" s="31" t="s">
        <v>10771</v>
      </c>
      <c r="B411" s="32">
        <v>8806334369415</v>
      </c>
      <c r="C411" s="33" t="s">
        <v>10772</v>
      </c>
      <c r="D411" s="34" t="s">
        <v>10773</v>
      </c>
      <c r="E411" s="89"/>
      <c r="F411" s="90">
        <v>0.51</v>
      </c>
      <c r="G411" s="91"/>
      <c r="H411" s="89">
        <f>Таблица611[[#This Row],[Розничная цена KRW]]*Таблица611[[#This Row],[Коэфициент стоимости]]</f>
        <v>0</v>
      </c>
      <c r="I411" s="92" t="str">
        <f>IF($H$1="","Введите курс",Таблица611[[#This Row],[Оптовая цена KRW                   за 1шт]]/$H$1)</f>
        <v>Введите курс</v>
      </c>
      <c r="J411" s="284"/>
      <c r="K411" s="93">
        <f>Таблица611[[#This Row],[Заказ коробок ]]*Таблица611[[#This Row],[Кол-во шт в коробке]]</f>
        <v>0</v>
      </c>
      <c r="L411" s="89">
        <f>Таблица611[[#This Row],[Общее кол-во шт]]*Таблица611[[#This Row],[Оптовая цена KRW                   за 1шт]]</f>
        <v>0</v>
      </c>
      <c r="M411" s="94" t="str">
        <f>IFERROR(Таблица611[[#This Row],[Общее кол-во шт]]*Таблица611[[#This Row],[Оптовая цена USD            за 1шт]],"")</f>
        <v/>
      </c>
      <c r="N411" s="148"/>
    </row>
    <row r="412" spans="1:14" s="87" customFormat="1" ht="24" customHeight="1">
      <c r="A412" s="31" t="s">
        <v>10774</v>
      </c>
      <c r="B412" s="32">
        <v>8806334369422</v>
      </c>
      <c r="C412" s="33" t="s">
        <v>10775</v>
      </c>
      <c r="D412" s="34" t="s">
        <v>10776</v>
      </c>
      <c r="E412" s="89"/>
      <c r="F412" s="90">
        <v>0.51</v>
      </c>
      <c r="G412" s="91"/>
      <c r="H412" s="89">
        <f>Таблица611[[#This Row],[Розничная цена KRW]]*Таблица611[[#This Row],[Коэфициент стоимости]]</f>
        <v>0</v>
      </c>
      <c r="I412" s="92" t="str">
        <f>IF($H$1="","Введите курс",Таблица611[[#This Row],[Оптовая цена KRW                   за 1шт]]/$H$1)</f>
        <v>Введите курс</v>
      </c>
      <c r="J412" s="284"/>
      <c r="K412" s="93">
        <f>Таблица611[[#This Row],[Заказ коробок ]]*Таблица611[[#This Row],[Кол-во шт в коробке]]</f>
        <v>0</v>
      </c>
      <c r="L412" s="89">
        <f>Таблица611[[#This Row],[Общее кол-во шт]]*Таблица611[[#This Row],[Оптовая цена KRW                   за 1шт]]</f>
        <v>0</v>
      </c>
      <c r="M412" s="94" t="str">
        <f>IFERROR(Таблица611[[#This Row],[Общее кол-во шт]]*Таблица611[[#This Row],[Оптовая цена USD            за 1шт]],"")</f>
        <v/>
      </c>
      <c r="N412" s="148"/>
    </row>
    <row r="413" spans="1:14" s="87" customFormat="1" ht="24" customHeight="1">
      <c r="A413" s="31" t="s">
        <v>10777</v>
      </c>
      <c r="B413" s="32">
        <v>8806334358570</v>
      </c>
      <c r="C413" s="33" t="s">
        <v>10778</v>
      </c>
      <c r="D413" s="34" t="s">
        <v>10779</v>
      </c>
      <c r="E413" s="89"/>
      <c r="F413" s="90">
        <v>0.51</v>
      </c>
      <c r="G413" s="91"/>
      <c r="H413" s="89">
        <f>Таблица611[[#This Row],[Розничная цена KRW]]*Таблица611[[#This Row],[Коэфициент стоимости]]</f>
        <v>0</v>
      </c>
      <c r="I413" s="92" t="str">
        <f>IF($H$1="","Введите курс",Таблица611[[#This Row],[Оптовая цена KRW                   за 1шт]]/$H$1)</f>
        <v>Введите курс</v>
      </c>
      <c r="J413" s="284"/>
      <c r="K413" s="93">
        <f>Таблица611[[#This Row],[Заказ коробок ]]*Таблица611[[#This Row],[Кол-во шт в коробке]]</f>
        <v>0</v>
      </c>
      <c r="L413" s="89">
        <f>Таблица611[[#This Row],[Общее кол-во шт]]*Таблица611[[#This Row],[Оптовая цена KRW                   за 1шт]]</f>
        <v>0</v>
      </c>
      <c r="M413" s="94" t="str">
        <f>IFERROR(Таблица611[[#This Row],[Общее кол-во шт]]*Таблица611[[#This Row],[Оптовая цена USD            за 1шт]],"")</f>
        <v/>
      </c>
      <c r="N413" s="148"/>
    </row>
    <row r="414" spans="1:14" s="87" customFormat="1" ht="24" customHeight="1">
      <c r="A414" s="31" t="s">
        <v>10780</v>
      </c>
      <c r="B414" s="32">
        <v>8806334365479</v>
      </c>
      <c r="C414" s="33" t="s">
        <v>10781</v>
      </c>
      <c r="D414" s="34" t="s">
        <v>10782</v>
      </c>
      <c r="E414" s="89">
        <v>39000</v>
      </c>
      <c r="F414" s="90">
        <v>0.51</v>
      </c>
      <c r="G414" s="91">
        <v>6</v>
      </c>
      <c r="H414" s="89">
        <f>Таблица611[[#This Row],[Розничная цена KRW]]*Таблица611[[#This Row],[Коэфициент стоимости]]</f>
        <v>19890</v>
      </c>
      <c r="I414" s="92" t="str">
        <f>IF($H$1="","Введите курс",Таблица611[[#This Row],[Оптовая цена KRW                   за 1шт]]/$H$1)</f>
        <v>Введите курс</v>
      </c>
      <c r="J414" s="284"/>
      <c r="K414" s="93">
        <f>Таблица611[[#This Row],[Заказ коробок ]]*Таблица611[[#This Row],[Кол-во шт в коробке]]</f>
        <v>0</v>
      </c>
      <c r="L414" s="89">
        <f>Таблица611[[#This Row],[Общее кол-во шт]]*Таблица611[[#This Row],[Оптовая цена KRW                   за 1шт]]</f>
        <v>0</v>
      </c>
      <c r="M414" s="94" t="str">
        <f>IFERROR(Таблица611[[#This Row],[Общее кол-во шт]]*Таблица611[[#This Row],[Оптовая цена USD            за 1шт]],"")</f>
        <v/>
      </c>
      <c r="N414" s="148"/>
    </row>
    <row r="415" spans="1:14" s="87" customFormat="1" ht="24" customHeight="1">
      <c r="A415" s="31" t="s">
        <v>10783</v>
      </c>
      <c r="B415" s="32">
        <v>8806334358525</v>
      </c>
      <c r="C415" s="33" t="s">
        <v>10784</v>
      </c>
      <c r="D415" s="34" t="s">
        <v>10785</v>
      </c>
      <c r="E415" s="89">
        <v>29000</v>
      </c>
      <c r="F415" s="90">
        <v>0.51</v>
      </c>
      <c r="G415" s="91">
        <v>8</v>
      </c>
      <c r="H415" s="89">
        <f>Таблица611[[#This Row],[Розничная цена KRW]]*Таблица611[[#This Row],[Коэфициент стоимости]]</f>
        <v>14790</v>
      </c>
      <c r="I415" s="92" t="str">
        <f>IF($H$1="","Введите курс",Таблица611[[#This Row],[Оптовая цена KRW                   за 1шт]]/$H$1)</f>
        <v>Введите курс</v>
      </c>
      <c r="J415" s="284"/>
      <c r="K415" s="93">
        <f>Таблица611[[#This Row],[Заказ коробок ]]*Таблица611[[#This Row],[Кол-во шт в коробке]]</f>
        <v>0</v>
      </c>
      <c r="L415" s="89">
        <f>Таблица611[[#This Row],[Общее кол-во шт]]*Таблица611[[#This Row],[Оптовая цена KRW                   за 1шт]]</f>
        <v>0</v>
      </c>
      <c r="M415" s="94" t="str">
        <f>IFERROR(Таблица611[[#This Row],[Общее кол-во шт]]*Таблица611[[#This Row],[Оптовая цена USD            за 1шт]],"")</f>
        <v/>
      </c>
      <c r="N415" s="148"/>
    </row>
    <row r="416" spans="1:14" s="87" customFormat="1" ht="24" customHeight="1">
      <c r="A416" s="31" t="s">
        <v>10786</v>
      </c>
      <c r="B416" s="32">
        <v>8806334358518</v>
      </c>
      <c r="C416" s="33" t="s">
        <v>10787</v>
      </c>
      <c r="D416" s="34" t="s">
        <v>10788</v>
      </c>
      <c r="E416" s="89">
        <v>39000</v>
      </c>
      <c r="F416" s="90">
        <v>0.51</v>
      </c>
      <c r="G416" s="91">
        <v>8</v>
      </c>
      <c r="H416" s="89">
        <f>Таблица611[[#This Row],[Розничная цена KRW]]*Таблица611[[#This Row],[Коэфициент стоимости]]</f>
        <v>19890</v>
      </c>
      <c r="I416" s="92" t="str">
        <f>IF($H$1="","Введите курс",Таблица611[[#This Row],[Оптовая цена KRW                   за 1шт]]/$H$1)</f>
        <v>Введите курс</v>
      </c>
      <c r="J416" s="284"/>
      <c r="K416" s="93">
        <f>Таблица611[[#This Row],[Заказ коробок ]]*Таблица611[[#This Row],[Кол-во шт в коробке]]</f>
        <v>0</v>
      </c>
      <c r="L416" s="89">
        <f>Таблица611[[#This Row],[Общее кол-во шт]]*Таблица611[[#This Row],[Оптовая цена KRW                   за 1шт]]</f>
        <v>0</v>
      </c>
      <c r="M416" s="94" t="str">
        <f>IFERROR(Таблица611[[#This Row],[Общее кол-во шт]]*Таблица611[[#This Row],[Оптовая цена USD            за 1шт]],"")</f>
        <v/>
      </c>
      <c r="N416" s="148"/>
    </row>
    <row r="417" spans="1:14" s="87" customFormat="1" ht="24" customHeight="1">
      <c r="A417" s="31" t="s">
        <v>10789</v>
      </c>
      <c r="B417" s="32">
        <v>8806334358532</v>
      </c>
      <c r="C417" s="33" t="s">
        <v>10790</v>
      </c>
      <c r="D417" s="34" t="s">
        <v>10791</v>
      </c>
      <c r="E417" s="89">
        <v>55000</v>
      </c>
      <c r="F417" s="90">
        <v>0.51</v>
      </c>
      <c r="G417" s="91">
        <v>6</v>
      </c>
      <c r="H417" s="89">
        <f>Таблица611[[#This Row],[Розничная цена KRW]]*Таблица611[[#This Row],[Коэфициент стоимости]]</f>
        <v>28050</v>
      </c>
      <c r="I417" s="92" t="str">
        <f>IF($H$1="","Введите курс",Таблица611[[#This Row],[Оптовая цена KRW                   за 1шт]]/$H$1)</f>
        <v>Введите курс</v>
      </c>
      <c r="J417" s="284"/>
      <c r="K417" s="93">
        <f>Таблица611[[#This Row],[Заказ коробок ]]*Таблица611[[#This Row],[Кол-во шт в коробке]]</f>
        <v>0</v>
      </c>
      <c r="L417" s="89">
        <f>Таблица611[[#This Row],[Общее кол-во шт]]*Таблица611[[#This Row],[Оптовая цена KRW                   за 1шт]]</f>
        <v>0</v>
      </c>
      <c r="M417" s="94" t="str">
        <f>IFERROR(Таблица611[[#This Row],[Общее кол-во шт]]*Таблица611[[#This Row],[Оптовая цена USD            за 1шт]],"")</f>
        <v/>
      </c>
      <c r="N417" s="148" t="s">
        <v>10792</v>
      </c>
    </row>
    <row r="418" spans="1:14" s="87" customFormat="1" ht="24" customHeight="1">
      <c r="A418" s="31" t="s">
        <v>10793</v>
      </c>
      <c r="B418" s="32">
        <v>8806334358501</v>
      </c>
      <c r="C418" s="33" t="s">
        <v>10794</v>
      </c>
      <c r="D418" s="34" t="s">
        <v>10795</v>
      </c>
      <c r="E418" s="89">
        <v>29000</v>
      </c>
      <c r="F418" s="90">
        <v>0.51</v>
      </c>
      <c r="G418" s="91">
        <v>8</v>
      </c>
      <c r="H418" s="89">
        <f>Таблица611[[#This Row],[Розничная цена KRW]]*Таблица611[[#This Row],[Коэфициент стоимости]]</f>
        <v>14790</v>
      </c>
      <c r="I418" s="92" t="str">
        <f>IF($H$1="","Введите курс",Таблица611[[#This Row],[Оптовая цена KRW                   за 1шт]]/$H$1)</f>
        <v>Введите курс</v>
      </c>
      <c r="J418" s="284"/>
      <c r="K418" s="93">
        <f>Таблица611[[#This Row],[Заказ коробок ]]*Таблица611[[#This Row],[Кол-во шт в коробке]]</f>
        <v>0</v>
      </c>
      <c r="L418" s="89">
        <f>Таблица611[[#This Row],[Общее кол-во шт]]*Таблица611[[#This Row],[Оптовая цена KRW                   за 1шт]]</f>
        <v>0</v>
      </c>
      <c r="M418" s="94" t="str">
        <f>IFERROR(Таблица611[[#This Row],[Общее кол-во шт]]*Таблица611[[#This Row],[Оптовая цена USD            за 1шт]],"")</f>
        <v/>
      </c>
      <c r="N418" s="148"/>
    </row>
    <row r="419" spans="1:14" s="87" customFormat="1" ht="24" customHeight="1">
      <c r="A419" s="31" t="s">
        <v>10796</v>
      </c>
      <c r="B419" s="32">
        <v>8806334364106</v>
      </c>
      <c r="C419" s="33" t="s">
        <v>10797</v>
      </c>
      <c r="D419" s="34" t="s">
        <v>10798</v>
      </c>
      <c r="E419" s="89"/>
      <c r="F419" s="90">
        <v>0.51</v>
      </c>
      <c r="G419" s="91"/>
      <c r="H419" s="89">
        <f>Таблица611[[#This Row],[Розничная цена KRW]]*Таблица611[[#This Row],[Коэфициент стоимости]]</f>
        <v>0</v>
      </c>
      <c r="I419" s="92" t="str">
        <f>IF($H$1="","Введите курс",Таблица611[[#This Row],[Оптовая цена KRW                   за 1шт]]/$H$1)</f>
        <v>Введите курс</v>
      </c>
      <c r="J419" s="284"/>
      <c r="K419" s="93">
        <f>Таблица611[[#This Row],[Заказ коробок ]]*Таблица611[[#This Row],[Кол-во шт в коробке]]</f>
        <v>0</v>
      </c>
      <c r="L419" s="89">
        <f>Таблица611[[#This Row],[Общее кол-во шт]]*Таблица611[[#This Row],[Оптовая цена KRW                   за 1шт]]</f>
        <v>0</v>
      </c>
      <c r="M419" s="94" t="str">
        <f>IFERROR(Таблица611[[#This Row],[Общее кол-во шт]]*Таблица611[[#This Row],[Оптовая цена USD            за 1шт]],"")</f>
        <v/>
      </c>
      <c r="N419" s="148"/>
    </row>
    <row r="420" spans="1:14" s="87" customFormat="1" ht="24" customHeight="1">
      <c r="A420" s="31" t="s">
        <v>10799</v>
      </c>
      <c r="B420" s="32">
        <v>8806334350598</v>
      </c>
      <c r="C420" s="33" t="s">
        <v>10800</v>
      </c>
      <c r="D420" s="34" t="s">
        <v>10801</v>
      </c>
      <c r="E420" s="89"/>
      <c r="F420" s="90">
        <v>0.51</v>
      </c>
      <c r="G420" s="91"/>
      <c r="H420" s="89">
        <f>Таблица611[[#This Row],[Розничная цена KRW]]*Таблица611[[#This Row],[Коэфициент стоимости]]</f>
        <v>0</v>
      </c>
      <c r="I420" s="92" t="str">
        <f>IF($H$1="","Введите курс",Таблица611[[#This Row],[Оптовая цена KRW                   за 1шт]]/$H$1)</f>
        <v>Введите курс</v>
      </c>
      <c r="J420" s="284"/>
      <c r="K420" s="93">
        <f>Таблица611[[#This Row],[Заказ коробок ]]*Таблица611[[#This Row],[Кол-во шт в коробке]]</f>
        <v>0</v>
      </c>
      <c r="L420" s="89">
        <f>Таблица611[[#This Row],[Общее кол-во шт]]*Таблица611[[#This Row],[Оптовая цена KRW                   за 1шт]]</f>
        <v>0</v>
      </c>
      <c r="M420" s="94" t="str">
        <f>IFERROR(Таблица611[[#This Row],[Общее кол-во шт]]*Таблица611[[#This Row],[Оптовая цена USD            за 1шт]],"")</f>
        <v/>
      </c>
      <c r="N420" s="148"/>
    </row>
    <row r="421" spans="1:14" s="87" customFormat="1" ht="24" customHeight="1">
      <c r="A421" s="31" t="s">
        <v>10802</v>
      </c>
      <c r="B421" s="32">
        <v>8806334375874</v>
      </c>
      <c r="C421" s="33" t="s">
        <v>10803</v>
      </c>
      <c r="D421" s="34" t="s">
        <v>10804</v>
      </c>
      <c r="E421" s="89">
        <v>3900</v>
      </c>
      <c r="F421" s="90">
        <v>0.51</v>
      </c>
      <c r="G421" s="91">
        <v>12</v>
      </c>
      <c r="H421" s="89">
        <f>Таблица611[[#This Row],[Розничная цена KRW]]*Таблица611[[#This Row],[Коэфициент стоимости]]</f>
        <v>1989</v>
      </c>
      <c r="I421" s="92" t="str">
        <f>IF($H$1="","Введите курс",Таблица611[[#This Row],[Оптовая цена KRW                   за 1шт]]/$H$1)</f>
        <v>Введите курс</v>
      </c>
      <c r="J421" s="284"/>
      <c r="K421" s="93">
        <f>Таблица611[[#This Row],[Заказ коробок ]]*Таблица611[[#This Row],[Кол-во шт в коробке]]</f>
        <v>0</v>
      </c>
      <c r="L421" s="89">
        <f>Таблица611[[#This Row],[Общее кол-во шт]]*Таблица611[[#This Row],[Оптовая цена KRW                   за 1шт]]</f>
        <v>0</v>
      </c>
      <c r="M421" s="94" t="str">
        <f>IFERROR(Таблица611[[#This Row],[Общее кол-во шт]]*Таблица611[[#This Row],[Оптовая цена USD            за 1шт]],"")</f>
        <v/>
      </c>
      <c r="N421" s="148"/>
    </row>
    <row r="422" spans="1:14" s="87" customFormat="1" ht="24" customHeight="1">
      <c r="A422" s="31" t="s">
        <v>10805</v>
      </c>
      <c r="B422" s="32">
        <v>8806334341640</v>
      </c>
      <c r="C422" s="33" t="s">
        <v>10806</v>
      </c>
      <c r="D422" s="34" t="s">
        <v>10807</v>
      </c>
      <c r="E422" s="89">
        <v>4900</v>
      </c>
      <c r="F422" s="90">
        <v>0.51</v>
      </c>
      <c r="G422" s="91">
        <v>10</v>
      </c>
      <c r="H422" s="89">
        <f>Таблица611[[#This Row],[Розничная цена KRW]]*Таблица611[[#This Row],[Коэфициент стоимости]]</f>
        <v>2499</v>
      </c>
      <c r="I422" s="92" t="str">
        <f>IF($H$1="","Введите курс",Таблица611[[#This Row],[Оптовая цена KRW                   за 1шт]]/$H$1)</f>
        <v>Введите курс</v>
      </c>
      <c r="J422" s="284"/>
      <c r="K422" s="93">
        <f>Таблица611[[#This Row],[Заказ коробок ]]*Таблица611[[#This Row],[Кол-во шт в коробке]]</f>
        <v>0</v>
      </c>
      <c r="L422" s="89">
        <f>Таблица611[[#This Row],[Общее кол-во шт]]*Таблица611[[#This Row],[Оптовая цена KRW                   за 1шт]]</f>
        <v>0</v>
      </c>
      <c r="M422" s="94" t="str">
        <f>IFERROR(Таблица611[[#This Row],[Общее кол-во шт]]*Таблица611[[#This Row],[Оптовая цена USD            за 1шт]],"")</f>
        <v/>
      </c>
      <c r="N422" s="148"/>
    </row>
    <row r="423" spans="1:14" s="87" customFormat="1" ht="24" customHeight="1">
      <c r="A423" s="31" t="s">
        <v>10808</v>
      </c>
      <c r="B423" s="32">
        <v>8806334341862</v>
      </c>
      <c r="C423" s="33" t="s">
        <v>10809</v>
      </c>
      <c r="D423" s="34" t="s">
        <v>10810</v>
      </c>
      <c r="E423" s="89">
        <v>6900</v>
      </c>
      <c r="F423" s="90">
        <v>0.51</v>
      </c>
      <c r="G423" s="91">
        <v>9</v>
      </c>
      <c r="H423" s="89">
        <f>Таблица611[[#This Row],[Розничная цена KRW]]*Таблица611[[#This Row],[Коэфициент стоимости]]</f>
        <v>3519</v>
      </c>
      <c r="I423" s="92" t="str">
        <f>IF($H$1="","Введите курс",Таблица611[[#This Row],[Оптовая цена KRW                   за 1шт]]/$H$1)</f>
        <v>Введите курс</v>
      </c>
      <c r="J423" s="284"/>
      <c r="K423" s="93">
        <f>Таблица611[[#This Row],[Заказ коробок ]]*Таблица611[[#This Row],[Кол-во шт в коробке]]</f>
        <v>0</v>
      </c>
      <c r="L423" s="89">
        <f>Таблица611[[#This Row],[Общее кол-во шт]]*Таблица611[[#This Row],[Оптовая цена KRW                   за 1шт]]</f>
        <v>0</v>
      </c>
      <c r="M423" s="94" t="str">
        <f>IFERROR(Таблица611[[#This Row],[Общее кол-во шт]]*Таблица611[[#This Row],[Оптовая цена USD            за 1шт]],"")</f>
        <v/>
      </c>
      <c r="N423" s="148"/>
    </row>
    <row r="424" spans="1:14" s="87" customFormat="1" ht="24" customHeight="1">
      <c r="A424" s="31" t="s">
        <v>10811</v>
      </c>
      <c r="B424" s="32">
        <v>8806334341657</v>
      </c>
      <c r="C424" s="33" t="s">
        <v>10812</v>
      </c>
      <c r="D424" s="34" t="s">
        <v>10813</v>
      </c>
      <c r="E424" s="89">
        <v>6900</v>
      </c>
      <c r="F424" s="90">
        <v>0.51</v>
      </c>
      <c r="G424" s="91">
        <v>9</v>
      </c>
      <c r="H424" s="89">
        <f>Таблица611[[#This Row],[Розничная цена KRW]]*Таблица611[[#This Row],[Коэфициент стоимости]]</f>
        <v>3519</v>
      </c>
      <c r="I424" s="92" t="str">
        <f>IF($H$1="","Введите курс",Таблица611[[#This Row],[Оптовая цена KRW                   за 1шт]]/$H$1)</f>
        <v>Введите курс</v>
      </c>
      <c r="J424" s="284"/>
      <c r="K424" s="93">
        <f>Таблица611[[#This Row],[Заказ коробок ]]*Таблица611[[#This Row],[Кол-во шт в коробке]]</f>
        <v>0</v>
      </c>
      <c r="L424" s="89">
        <f>Таблица611[[#This Row],[Общее кол-во шт]]*Таблица611[[#This Row],[Оптовая цена KRW                   за 1шт]]</f>
        <v>0</v>
      </c>
      <c r="M424" s="94" t="str">
        <f>IFERROR(Таблица611[[#This Row],[Общее кол-во шт]]*Таблица611[[#This Row],[Оптовая цена USD            за 1шт]],"")</f>
        <v/>
      </c>
      <c r="N424" s="148"/>
    </row>
    <row r="425" spans="1:14" s="87" customFormat="1" ht="24" customHeight="1">
      <c r="A425" s="31" t="s">
        <v>10814</v>
      </c>
      <c r="B425" s="32">
        <v>8806334341633</v>
      </c>
      <c r="C425" s="33" t="s">
        <v>10815</v>
      </c>
      <c r="D425" s="34" t="s">
        <v>10816</v>
      </c>
      <c r="E425" s="89">
        <v>6900</v>
      </c>
      <c r="F425" s="90">
        <v>0.51</v>
      </c>
      <c r="G425" s="91">
        <v>10</v>
      </c>
      <c r="H425" s="89">
        <f>Таблица611[[#This Row],[Розничная цена KRW]]*Таблица611[[#This Row],[Коэфициент стоимости]]</f>
        <v>3519</v>
      </c>
      <c r="I425" s="92" t="str">
        <f>IF($H$1="","Введите курс",Таблица611[[#This Row],[Оптовая цена KRW                   за 1шт]]/$H$1)</f>
        <v>Введите курс</v>
      </c>
      <c r="J425" s="284"/>
      <c r="K425" s="93">
        <f>Таблица611[[#This Row],[Заказ коробок ]]*Таблица611[[#This Row],[Кол-во шт в коробке]]</f>
        <v>0</v>
      </c>
      <c r="L425" s="89">
        <f>Таблица611[[#This Row],[Общее кол-во шт]]*Таблица611[[#This Row],[Оптовая цена KRW                   за 1шт]]</f>
        <v>0</v>
      </c>
      <c r="M425" s="94" t="str">
        <f>IFERROR(Таблица611[[#This Row],[Общее кол-во шт]]*Таблица611[[#This Row],[Оптовая цена USD            за 1шт]],"")</f>
        <v/>
      </c>
      <c r="N425" s="148"/>
    </row>
    <row r="426" spans="1:14" s="87" customFormat="1" ht="24" customHeight="1">
      <c r="A426" s="31" t="s">
        <v>10817</v>
      </c>
      <c r="B426" s="32">
        <v>8806334341671</v>
      </c>
      <c r="C426" s="33" t="s">
        <v>10818</v>
      </c>
      <c r="D426" s="34" t="s">
        <v>10819</v>
      </c>
      <c r="E426" s="89">
        <v>4500</v>
      </c>
      <c r="F426" s="90">
        <v>0.51</v>
      </c>
      <c r="G426" s="91">
        <v>10</v>
      </c>
      <c r="H426" s="89">
        <f>Таблица611[[#This Row],[Розничная цена KRW]]*Таблица611[[#This Row],[Коэфициент стоимости]]</f>
        <v>2295</v>
      </c>
      <c r="I426" s="92" t="str">
        <f>IF($H$1="","Введите курс",Таблица611[[#This Row],[Оптовая цена KRW                   за 1шт]]/$H$1)</f>
        <v>Введите курс</v>
      </c>
      <c r="J426" s="284"/>
      <c r="K426" s="93">
        <f>Таблица611[[#This Row],[Заказ коробок ]]*Таблица611[[#This Row],[Кол-во шт в коробке]]</f>
        <v>0</v>
      </c>
      <c r="L426" s="89">
        <f>Таблица611[[#This Row],[Общее кол-во шт]]*Таблица611[[#This Row],[Оптовая цена KRW                   за 1шт]]</f>
        <v>0</v>
      </c>
      <c r="M426" s="94" t="str">
        <f>IFERROR(Таблица611[[#This Row],[Общее кол-во шт]]*Таблица611[[#This Row],[Оптовая цена USD            за 1шт]],"")</f>
        <v/>
      </c>
      <c r="N426" s="148"/>
    </row>
    <row r="427" spans="1:14" s="87" customFormat="1" ht="24" customHeight="1">
      <c r="A427" s="31" t="s">
        <v>10820</v>
      </c>
      <c r="B427" s="32">
        <v>8806334341664</v>
      </c>
      <c r="C427" s="33" t="s">
        <v>10821</v>
      </c>
      <c r="D427" s="34" t="s">
        <v>10822</v>
      </c>
      <c r="E427" s="89">
        <v>500</v>
      </c>
      <c r="F427" s="90">
        <v>0.51</v>
      </c>
      <c r="G427" s="91">
        <v>200</v>
      </c>
      <c r="H427" s="89">
        <f>Таблица611[[#This Row],[Розничная цена KRW]]*Таблица611[[#This Row],[Коэфициент стоимости]]</f>
        <v>255</v>
      </c>
      <c r="I427" s="92" t="str">
        <f>IF($H$1="","Введите курс",Таблица611[[#This Row],[Оптовая цена KRW                   за 1шт]]/$H$1)</f>
        <v>Введите курс</v>
      </c>
      <c r="J427" s="284"/>
      <c r="K427" s="93">
        <f>Таблица611[[#This Row],[Заказ коробок ]]*Таблица611[[#This Row],[Кол-во шт в коробке]]</f>
        <v>0</v>
      </c>
      <c r="L427" s="89">
        <f>Таблица611[[#This Row],[Общее кол-во шт]]*Таблица611[[#This Row],[Оптовая цена KRW                   за 1шт]]</f>
        <v>0</v>
      </c>
      <c r="M427" s="94" t="str">
        <f>IFERROR(Таблица611[[#This Row],[Общее кол-во шт]]*Таблица611[[#This Row],[Оптовая цена USD            за 1шт]],"")</f>
        <v/>
      </c>
      <c r="N427" s="148"/>
    </row>
    <row r="428" spans="1:14" s="87" customFormat="1" ht="24" customHeight="1">
      <c r="A428" s="31" t="s">
        <v>10823</v>
      </c>
      <c r="B428" s="32">
        <v>8806334378509</v>
      </c>
      <c r="C428" s="33" t="s">
        <v>10824</v>
      </c>
      <c r="D428" s="34" t="s">
        <v>10825</v>
      </c>
      <c r="E428" s="89"/>
      <c r="F428" s="90">
        <v>0.51</v>
      </c>
      <c r="G428" s="91"/>
      <c r="H428" s="89">
        <f>Таблица611[[#This Row],[Розничная цена KRW]]*Таблица611[[#This Row],[Коэфициент стоимости]]</f>
        <v>0</v>
      </c>
      <c r="I428" s="92" t="str">
        <f>IF($H$1="","Введите курс",Таблица611[[#This Row],[Оптовая цена KRW                   за 1шт]]/$H$1)</f>
        <v>Введите курс</v>
      </c>
      <c r="J428" s="284"/>
      <c r="K428" s="93">
        <f>Таблица611[[#This Row],[Заказ коробок ]]*Таблица611[[#This Row],[Кол-во шт в коробке]]</f>
        <v>0</v>
      </c>
      <c r="L428" s="89">
        <f>Таблица611[[#This Row],[Общее кол-во шт]]*Таблица611[[#This Row],[Оптовая цена KRW                   за 1шт]]</f>
        <v>0</v>
      </c>
      <c r="M428" s="94" t="str">
        <f>IFERROR(Таблица611[[#This Row],[Общее кол-во шт]]*Таблица611[[#This Row],[Оптовая цена USD            за 1шт]],"")</f>
        <v/>
      </c>
      <c r="N428" s="148"/>
    </row>
    <row r="429" spans="1:14" s="87" customFormat="1" ht="24" customHeight="1">
      <c r="A429" s="31" t="s">
        <v>10826</v>
      </c>
      <c r="B429" s="32">
        <v>8806334377731</v>
      </c>
      <c r="C429" s="33" t="s">
        <v>10827</v>
      </c>
      <c r="D429" s="34" t="s">
        <v>10828</v>
      </c>
      <c r="E429" s="89">
        <v>3600</v>
      </c>
      <c r="F429" s="90">
        <v>0.51</v>
      </c>
      <c r="G429" s="91">
        <v>1</v>
      </c>
      <c r="H429" s="89">
        <f>Таблица611[[#This Row],[Розничная цена KRW]]*Таблица611[[#This Row],[Коэфициент стоимости]]</f>
        <v>1836</v>
      </c>
      <c r="I429" s="92" t="str">
        <f>IF($H$1="","Введите курс",Таблица611[[#This Row],[Оптовая цена KRW                   за 1шт]]/$H$1)</f>
        <v>Введите курс</v>
      </c>
      <c r="J429" s="284"/>
      <c r="K429" s="93">
        <f>Таблица611[[#This Row],[Заказ коробок ]]*Таблица611[[#This Row],[Кол-во шт в коробке]]</f>
        <v>0</v>
      </c>
      <c r="L429" s="89">
        <f>Таблица611[[#This Row],[Общее кол-во шт]]*Таблица611[[#This Row],[Оптовая цена KRW                   за 1шт]]</f>
        <v>0</v>
      </c>
      <c r="M429" s="94" t="str">
        <f>IFERROR(Таблица611[[#This Row],[Общее кол-во шт]]*Таблица611[[#This Row],[Оптовая цена USD            за 1шт]],"")</f>
        <v/>
      </c>
      <c r="N429" s="148"/>
    </row>
    <row r="430" spans="1:14" s="87" customFormat="1" ht="24" customHeight="1">
      <c r="A430" s="31" t="s">
        <v>10829</v>
      </c>
      <c r="B430" s="32">
        <v>8806334354008</v>
      </c>
      <c r="C430" s="33" t="s">
        <v>10830</v>
      </c>
      <c r="D430" s="34" t="s">
        <v>10831</v>
      </c>
      <c r="E430" s="89">
        <v>4500</v>
      </c>
      <c r="F430" s="90">
        <v>0.51</v>
      </c>
      <c r="G430" s="91">
        <v>20</v>
      </c>
      <c r="H430" s="89">
        <f>Таблица611[[#This Row],[Розничная цена KRW]]*Таблица611[[#This Row],[Коэфициент стоимости]]</f>
        <v>2295</v>
      </c>
      <c r="I430" s="92" t="str">
        <f>IF($H$1="","Введите курс",Таблица611[[#This Row],[Оптовая цена KRW                   за 1шт]]/$H$1)</f>
        <v>Введите курс</v>
      </c>
      <c r="J430" s="284"/>
      <c r="K430" s="93">
        <f>Таблица611[[#This Row],[Заказ коробок ]]*Таблица611[[#This Row],[Кол-во шт в коробке]]</f>
        <v>0</v>
      </c>
      <c r="L430" s="89">
        <f>Таблица611[[#This Row],[Общее кол-во шт]]*Таблица611[[#This Row],[Оптовая цена KRW                   за 1шт]]</f>
        <v>0</v>
      </c>
      <c r="M430" s="94" t="str">
        <f>IFERROR(Таблица611[[#This Row],[Общее кол-во шт]]*Таблица611[[#This Row],[Оптовая цена USD            за 1шт]],"")</f>
        <v/>
      </c>
      <c r="N430" s="148"/>
    </row>
    <row r="431" spans="1:14" s="87" customFormat="1" ht="24" customHeight="1">
      <c r="A431" s="31" t="s">
        <v>10832</v>
      </c>
      <c r="B431" s="32">
        <v>8806334353964</v>
      </c>
      <c r="C431" s="33" t="s">
        <v>10833</v>
      </c>
      <c r="D431" s="34" t="s">
        <v>10834</v>
      </c>
      <c r="E431" s="89">
        <v>11900</v>
      </c>
      <c r="F431" s="90">
        <v>0.51</v>
      </c>
      <c r="G431" s="91">
        <v>12</v>
      </c>
      <c r="H431" s="89">
        <f>Таблица611[[#This Row],[Розничная цена KRW]]*Таблица611[[#This Row],[Коэфициент стоимости]]</f>
        <v>6069</v>
      </c>
      <c r="I431" s="92" t="str">
        <f>IF($H$1="","Введите курс",Таблица611[[#This Row],[Оптовая цена KRW                   за 1шт]]/$H$1)</f>
        <v>Введите курс</v>
      </c>
      <c r="J431" s="284"/>
      <c r="K431" s="93">
        <f>Таблица611[[#This Row],[Заказ коробок ]]*Таблица611[[#This Row],[Кол-во шт в коробке]]</f>
        <v>0</v>
      </c>
      <c r="L431" s="89">
        <f>Таблица611[[#This Row],[Общее кол-во шт]]*Таблица611[[#This Row],[Оптовая цена KRW                   за 1шт]]</f>
        <v>0</v>
      </c>
      <c r="M431" s="94" t="str">
        <f>IFERROR(Таблица611[[#This Row],[Общее кол-во шт]]*Таблица611[[#This Row],[Оптовая цена USD            за 1шт]],"")</f>
        <v/>
      </c>
      <c r="N431" s="148"/>
    </row>
    <row r="432" spans="1:14" s="87" customFormat="1" ht="24" customHeight="1">
      <c r="A432" s="31" t="s">
        <v>10835</v>
      </c>
      <c r="B432" s="32">
        <v>8806334353971</v>
      </c>
      <c r="C432" s="33" t="s">
        <v>10836</v>
      </c>
      <c r="D432" s="34" t="s">
        <v>10837</v>
      </c>
      <c r="E432" s="89">
        <v>7500</v>
      </c>
      <c r="F432" s="90">
        <v>0.51</v>
      </c>
      <c r="G432" s="91">
        <v>10</v>
      </c>
      <c r="H432" s="89">
        <f>Таблица611[[#This Row],[Розничная цена KRW]]*Таблица611[[#This Row],[Коэфициент стоимости]]</f>
        <v>3825</v>
      </c>
      <c r="I432" s="92" t="str">
        <f>IF($H$1="","Введите курс",Таблица611[[#This Row],[Оптовая цена KRW                   за 1шт]]/$H$1)</f>
        <v>Введите курс</v>
      </c>
      <c r="J432" s="284"/>
      <c r="K432" s="93">
        <f>Таблица611[[#This Row],[Заказ коробок ]]*Таблица611[[#This Row],[Кол-во шт в коробке]]</f>
        <v>0</v>
      </c>
      <c r="L432" s="89">
        <f>Таблица611[[#This Row],[Общее кол-во шт]]*Таблица611[[#This Row],[Оптовая цена KRW                   за 1шт]]</f>
        <v>0</v>
      </c>
      <c r="M432" s="94" t="str">
        <f>IFERROR(Таблица611[[#This Row],[Общее кол-во шт]]*Таблица611[[#This Row],[Оптовая цена USD            за 1шт]],"")</f>
        <v/>
      </c>
      <c r="N432" s="148"/>
    </row>
    <row r="433" spans="1:14" s="87" customFormat="1" ht="24" customHeight="1">
      <c r="A433" s="31" t="s">
        <v>10838</v>
      </c>
      <c r="B433" s="32">
        <v>8806334372149</v>
      </c>
      <c r="C433" s="33" t="s">
        <v>10839</v>
      </c>
      <c r="D433" s="34" t="s">
        <v>10840</v>
      </c>
      <c r="E433" s="89">
        <v>2500</v>
      </c>
      <c r="F433" s="90">
        <v>0.51</v>
      </c>
      <c r="G433" s="91">
        <v>20</v>
      </c>
      <c r="H433" s="89">
        <f>Таблица611[[#This Row],[Розничная цена KRW]]*Таблица611[[#This Row],[Коэфициент стоимости]]</f>
        <v>1275</v>
      </c>
      <c r="I433" s="92" t="str">
        <f>IF($H$1="","Введите курс",Таблица611[[#This Row],[Оптовая цена KRW                   за 1шт]]/$H$1)</f>
        <v>Введите курс</v>
      </c>
      <c r="J433" s="284"/>
      <c r="K433" s="93">
        <f>Таблица611[[#This Row],[Заказ коробок ]]*Таблица611[[#This Row],[Кол-во шт в коробке]]</f>
        <v>0</v>
      </c>
      <c r="L433" s="89">
        <f>Таблица611[[#This Row],[Общее кол-во шт]]*Таблица611[[#This Row],[Оптовая цена KRW                   за 1шт]]</f>
        <v>0</v>
      </c>
      <c r="M433" s="94" t="str">
        <f>IFERROR(Таблица611[[#This Row],[Общее кол-во шт]]*Таблица611[[#This Row],[Оптовая цена USD            за 1шт]],"")</f>
        <v/>
      </c>
      <c r="N433" s="148"/>
    </row>
    <row r="434" spans="1:14" s="87" customFormat="1" ht="24" customHeight="1">
      <c r="A434" s="31" t="s">
        <v>10841</v>
      </c>
      <c r="B434" s="32">
        <v>8806334372132</v>
      </c>
      <c r="C434" s="33" t="s">
        <v>10842</v>
      </c>
      <c r="D434" s="34" t="s">
        <v>10843</v>
      </c>
      <c r="E434" s="89">
        <v>2500</v>
      </c>
      <c r="F434" s="90">
        <v>0.51</v>
      </c>
      <c r="G434" s="91">
        <v>20</v>
      </c>
      <c r="H434" s="89">
        <f>Таблица611[[#This Row],[Розничная цена KRW]]*Таблица611[[#This Row],[Коэфициент стоимости]]</f>
        <v>1275</v>
      </c>
      <c r="I434" s="92" t="str">
        <f>IF($H$1="","Введите курс",Таблица611[[#This Row],[Оптовая цена KRW                   за 1шт]]/$H$1)</f>
        <v>Введите курс</v>
      </c>
      <c r="J434" s="284"/>
      <c r="K434" s="93">
        <f>Таблица611[[#This Row],[Заказ коробок ]]*Таблица611[[#This Row],[Кол-во шт в коробке]]</f>
        <v>0</v>
      </c>
      <c r="L434" s="89">
        <f>Таблица611[[#This Row],[Общее кол-во шт]]*Таблица611[[#This Row],[Оптовая цена KRW                   за 1шт]]</f>
        <v>0</v>
      </c>
      <c r="M434" s="94" t="str">
        <f>IFERROR(Таблица611[[#This Row],[Общее кол-во шт]]*Таблица611[[#This Row],[Оптовая цена USD            за 1шт]],"")</f>
        <v/>
      </c>
      <c r="N434" s="148"/>
    </row>
    <row r="435" spans="1:14" s="87" customFormat="1" ht="24" customHeight="1">
      <c r="A435" s="31" t="s">
        <v>10844</v>
      </c>
      <c r="B435" s="32">
        <v>8806334371807</v>
      </c>
      <c r="C435" s="33" t="s">
        <v>10845</v>
      </c>
      <c r="D435" s="34" t="s">
        <v>10846</v>
      </c>
      <c r="E435" s="89">
        <v>2000</v>
      </c>
      <c r="F435" s="90">
        <v>0.51</v>
      </c>
      <c r="G435" s="91">
        <v>20</v>
      </c>
      <c r="H435" s="89">
        <f>Таблица611[[#This Row],[Розничная цена KRW]]*Таблица611[[#This Row],[Коэфициент стоимости]]</f>
        <v>1020</v>
      </c>
      <c r="I435" s="92" t="str">
        <f>IF($H$1="","Введите курс",Таблица611[[#This Row],[Оптовая цена KRW                   за 1шт]]/$H$1)</f>
        <v>Введите курс</v>
      </c>
      <c r="J435" s="284"/>
      <c r="K435" s="93">
        <f>Таблица611[[#This Row],[Заказ коробок ]]*Таблица611[[#This Row],[Кол-во шт в коробке]]</f>
        <v>0</v>
      </c>
      <c r="L435" s="89">
        <f>Таблица611[[#This Row],[Общее кол-во шт]]*Таблица611[[#This Row],[Оптовая цена KRW                   за 1шт]]</f>
        <v>0</v>
      </c>
      <c r="M435" s="94" t="str">
        <f>IFERROR(Таблица611[[#This Row],[Общее кол-во шт]]*Таблица611[[#This Row],[Оптовая цена USD            за 1шт]],"")</f>
        <v/>
      </c>
      <c r="N435" s="148"/>
    </row>
    <row r="436" spans="1:14" s="87" customFormat="1" ht="24" customHeight="1">
      <c r="A436" s="31" t="s">
        <v>10847</v>
      </c>
      <c r="B436" s="32">
        <v>8806334383152</v>
      </c>
      <c r="C436" s="33" t="s">
        <v>10848</v>
      </c>
      <c r="D436" s="34" t="s">
        <v>10849</v>
      </c>
      <c r="E436" s="89">
        <v>35000</v>
      </c>
      <c r="F436" s="90">
        <v>0.51</v>
      </c>
      <c r="G436" s="91">
        <v>8</v>
      </c>
      <c r="H436" s="89">
        <f>Таблица611[[#This Row],[Розничная цена KRW]]*Таблица611[[#This Row],[Коэфициент стоимости]]</f>
        <v>17850</v>
      </c>
      <c r="I436" s="92" t="str">
        <f>IF($H$1="","Введите курс",Таблица611[[#This Row],[Оптовая цена KRW                   за 1шт]]/$H$1)</f>
        <v>Введите курс</v>
      </c>
      <c r="J436" s="284"/>
      <c r="K436" s="93">
        <f>Таблица611[[#This Row],[Заказ коробок ]]*Таблица611[[#This Row],[Кол-во шт в коробке]]</f>
        <v>0</v>
      </c>
      <c r="L436" s="89">
        <f>Таблица611[[#This Row],[Общее кол-во шт]]*Таблица611[[#This Row],[Оптовая цена KRW                   за 1шт]]</f>
        <v>0</v>
      </c>
      <c r="M436" s="94" t="str">
        <f>IFERROR(Таблица611[[#This Row],[Общее кол-во шт]]*Таблица611[[#This Row],[Оптовая цена USD            за 1шт]],"")</f>
        <v/>
      </c>
      <c r="N436" s="148"/>
    </row>
    <row r="437" spans="1:14" s="87" customFormat="1" ht="24" customHeight="1">
      <c r="A437" s="31" t="s">
        <v>10850</v>
      </c>
      <c r="B437" s="32">
        <v>8806334383169</v>
      </c>
      <c r="C437" s="33" t="s">
        <v>10851</v>
      </c>
      <c r="D437" s="34" t="s">
        <v>10852</v>
      </c>
      <c r="E437" s="89"/>
      <c r="F437" s="90">
        <v>0.51</v>
      </c>
      <c r="G437" s="91"/>
      <c r="H437" s="89">
        <f>Таблица611[[#This Row],[Розничная цена KRW]]*Таблица611[[#This Row],[Коэфициент стоимости]]</f>
        <v>0</v>
      </c>
      <c r="I437" s="92" t="str">
        <f>IF($H$1="","Введите курс",Таблица611[[#This Row],[Оптовая цена KRW                   за 1шт]]/$H$1)</f>
        <v>Введите курс</v>
      </c>
      <c r="J437" s="284"/>
      <c r="K437" s="93">
        <f>Таблица611[[#This Row],[Заказ коробок ]]*Таблица611[[#This Row],[Кол-во шт в коробке]]</f>
        <v>0</v>
      </c>
      <c r="L437" s="89">
        <f>Таблица611[[#This Row],[Общее кол-во шт]]*Таблица611[[#This Row],[Оптовая цена KRW                   за 1шт]]</f>
        <v>0</v>
      </c>
      <c r="M437" s="94" t="str">
        <f>IFERROR(Таблица611[[#This Row],[Общее кол-во шт]]*Таблица611[[#This Row],[Оптовая цена USD            за 1шт]],"")</f>
        <v/>
      </c>
      <c r="N437" s="148"/>
    </row>
    <row r="438" spans="1:14" s="87" customFormat="1" ht="24" customHeight="1">
      <c r="A438" s="31" t="s">
        <v>10853</v>
      </c>
      <c r="B438" s="32">
        <v>8806334374204</v>
      </c>
      <c r="C438" s="33" t="s">
        <v>10854</v>
      </c>
      <c r="D438" s="34" t="s">
        <v>10855</v>
      </c>
      <c r="E438" s="89">
        <v>2000</v>
      </c>
      <c r="F438" s="90">
        <v>0.51</v>
      </c>
      <c r="G438" s="91">
        <v>10</v>
      </c>
      <c r="H438" s="89">
        <f>Таблица611[[#This Row],[Розничная цена KRW]]*Таблица611[[#This Row],[Коэфициент стоимости]]</f>
        <v>1020</v>
      </c>
      <c r="I438" s="92" t="str">
        <f>IF($H$1="","Введите курс",Таблица611[[#This Row],[Оптовая цена KRW                   за 1шт]]/$H$1)</f>
        <v>Введите курс</v>
      </c>
      <c r="J438" s="284"/>
      <c r="K438" s="93">
        <f>Таблица611[[#This Row],[Заказ коробок ]]*Таблица611[[#This Row],[Кол-во шт в коробке]]</f>
        <v>0</v>
      </c>
      <c r="L438" s="89">
        <f>Таблица611[[#This Row],[Общее кол-во шт]]*Таблица611[[#This Row],[Оптовая цена KRW                   за 1шт]]</f>
        <v>0</v>
      </c>
      <c r="M438" s="94" t="str">
        <f>IFERROR(Таблица611[[#This Row],[Общее кол-во шт]]*Таблица611[[#This Row],[Оптовая цена USD            за 1шт]],"")</f>
        <v/>
      </c>
      <c r="N438" s="148"/>
    </row>
    <row r="439" spans="1:14" s="87" customFormat="1" ht="24" customHeight="1">
      <c r="A439" s="31" t="s">
        <v>10856</v>
      </c>
      <c r="B439" s="32">
        <v>8806334382704</v>
      </c>
      <c r="C439" s="33" t="s">
        <v>10857</v>
      </c>
      <c r="D439" s="34" t="s">
        <v>10858</v>
      </c>
      <c r="E439" s="89">
        <v>6500</v>
      </c>
      <c r="F439" s="90">
        <v>0.51</v>
      </c>
      <c r="G439" s="91">
        <v>8</v>
      </c>
      <c r="H439" s="89">
        <f>Таблица611[[#This Row],[Розничная цена KRW]]*Таблица611[[#This Row],[Коэфициент стоимости]]</f>
        <v>3315</v>
      </c>
      <c r="I439" s="92" t="str">
        <f>IF($H$1="","Введите курс",Таблица611[[#This Row],[Оптовая цена KRW                   за 1шт]]/$H$1)</f>
        <v>Введите курс</v>
      </c>
      <c r="J439" s="284"/>
      <c r="K439" s="93">
        <f>Таблица611[[#This Row],[Заказ коробок ]]*Таблица611[[#This Row],[Кол-во шт в коробке]]</f>
        <v>0</v>
      </c>
      <c r="L439" s="89">
        <f>Таблица611[[#This Row],[Общее кол-во шт]]*Таблица611[[#This Row],[Оптовая цена KRW                   за 1шт]]</f>
        <v>0</v>
      </c>
      <c r="M439" s="94" t="str">
        <f>IFERROR(Таблица611[[#This Row],[Общее кол-во шт]]*Таблица611[[#This Row],[Оптовая цена USD            за 1шт]],"")</f>
        <v/>
      </c>
      <c r="N439" s="148"/>
    </row>
    <row r="440" spans="1:14" s="87" customFormat="1" ht="24" customHeight="1">
      <c r="A440" s="31" t="s">
        <v>10859</v>
      </c>
      <c r="B440" s="32">
        <v>8806334382636</v>
      </c>
      <c r="C440" s="33" t="s">
        <v>10860</v>
      </c>
      <c r="D440" s="34" t="s">
        <v>10861</v>
      </c>
      <c r="E440" s="89"/>
      <c r="F440" s="90">
        <v>0.51</v>
      </c>
      <c r="G440" s="91"/>
      <c r="H440" s="89">
        <f>Таблица611[[#This Row],[Розничная цена KRW]]*Таблица611[[#This Row],[Коэфициент стоимости]]</f>
        <v>0</v>
      </c>
      <c r="I440" s="92" t="str">
        <f>IF($H$1="","Введите курс",Таблица611[[#This Row],[Оптовая цена KRW                   за 1шт]]/$H$1)</f>
        <v>Введите курс</v>
      </c>
      <c r="J440" s="284"/>
      <c r="K440" s="93">
        <f>Таблица611[[#This Row],[Заказ коробок ]]*Таблица611[[#This Row],[Кол-во шт в коробке]]</f>
        <v>0</v>
      </c>
      <c r="L440" s="89">
        <f>Таблица611[[#This Row],[Общее кол-во шт]]*Таблица611[[#This Row],[Оптовая цена KRW                   за 1шт]]</f>
        <v>0</v>
      </c>
      <c r="M440" s="94" t="str">
        <f>IFERROR(Таблица611[[#This Row],[Общее кол-во шт]]*Таблица611[[#This Row],[Оптовая цена USD            за 1шт]],"")</f>
        <v/>
      </c>
      <c r="N440" s="148"/>
    </row>
    <row r="441" spans="1:14" s="87" customFormat="1" ht="24" customHeight="1">
      <c r="A441" s="31" t="s">
        <v>10862</v>
      </c>
      <c r="B441" s="32">
        <v>8806334382315</v>
      </c>
      <c r="C441" s="33" t="s">
        <v>10863</v>
      </c>
      <c r="D441" s="34" t="s">
        <v>10864</v>
      </c>
      <c r="E441" s="89"/>
      <c r="F441" s="90">
        <v>0.51</v>
      </c>
      <c r="G441" s="91"/>
      <c r="H441" s="89">
        <f>Таблица611[[#This Row],[Розничная цена KRW]]*Таблица611[[#This Row],[Коэфициент стоимости]]</f>
        <v>0</v>
      </c>
      <c r="I441" s="92" t="str">
        <f>IF($H$1="","Введите курс",Таблица611[[#This Row],[Оптовая цена KRW                   за 1шт]]/$H$1)</f>
        <v>Введите курс</v>
      </c>
      <c r="J441" s="284"/>
      <c r="K441" s="93">
        <f>Таблица611[[#This Row],[Заказ коробок ]]*Таблица611[[#This Row],[Кол-во шт в коробке]]</f>
        <v>0</v>
      </c>
      <c r="L441" s="89">
        <f>Таблица611[[#This Row],[Общее кол-во шт]]*Таблица611[[#This Row],[Оптовая цена KRW                   за 1шт]]</f>
        <v>0</v>
      </c>
      <c r="M441" s="94" t="str">
        <f>IFERROR(Таблица611[[#This Row],[Общее кол-во шт]]*Таблица611[[#This Row],[Оптовая цена USD            за 1шт]],"")</f>
        <v/>
      </c>
      <c r="N441" s="148"/>
    </row>
    <row r="442" spans="1:14" s="87" customFormat="1" ht="24" customHeight="1">
      <c r="A442" s="31" t="s">
        <v>10865</v>
      </c>
      <c r="B442" s="32">
        <v>8806334382308</v>
      </c>
      <c r="C442" s="33" t="s">
        <v>10866</v>
      </c>
      <c r="D442" s="34" t="s">
        <v>10867</v>
      </c>
      <c r="E442" s="89">
        <v>6500</v>
      </c>
      <c r="F442" s="90">
        <v>0.51</v>
      </c>
      <c r="G442" s="91">
        <v>8</v>
      </c>
      <c r="H442" s="89">
        <f>Таблица611[[#This Row],[Розничная цена KRW]]*Таблица611[[#This Row],[Коэфициент стоимости]]</f>
        <v>3315</v>
      </c>
      <c r="I442" s="92" t="str">
        <f>IF($H$1="","Введите курс",Таблица611[[#This Row],[Оптовая цена KRW                   за 1шт]]/$H$1)</f>
        <v>Введите курс</v>
      </c>
      <c r="J442" s="284"/>
      <c r="K442" s="93">
        <f>Таблица611[[#This Row],[Заказ коробок ]]*Таблица611[[#This Row],[Кол-во шт в коробке]]</f>
        <v>0</v>
      </c>
      <c r="L442" s="89">
        <f>Таблица611[[#This Row],[Общее кол-во шт]]*Таблица611[[#This Row],[Оптовая цена KRW                   за 1шт]]</f>
        <v>0</v>
      </c>
      <c r="M442" s="94" t="str">
        <f>IFERROR(Таблица611[[#This Row],[Общее кол-во шт]]*Таблица611[[#This Row],[Оптовая цена USD            за 1шт]],"")</f>
        <v/>
      </c>
      <c r="N442" s="148"/>
    </row>
    <row r="443" spans="1:14" s="87" customFormat="1" ht="24" customHeight="1">
      <c r="A443" s="31" t="s">
        <v>10868</v>
      </c>
      <c r="B443" s="32">
        <v>8806334382322</v>
      </c>
      <c r="C443" s="33" t="s">
        <v>10869</v>
      </c>
      <c r="D443" s="34" t="s">
        <v>10870</v>
      </c>
      <c r="E443" s="89">
        <v>6500</v>
      </c>
      <c r="F443" s="90">
        <v>0.51</v>
      </c>
      <c r="G443" s="91">
        <v>8</v>
      </c>
      <c r="H443" s="89">
        <f>Таблица611[[#This Row],[Розничная цена KRW]]*Таблица611[[#This Row],[Коэфициент стоимости]]</f>
        <v>3315</v>
      </c>
      <c r="I443" s="92" t="str">
        <f>IF($H$1="","Введите курс",Таблица611[[#This Row],[Оптовая цена KRW                   за 1шт]]/$H$1)</f>
        <v>Введите курс</v>
      </c>
      <c r="J443" s="284"/>
      <c r="K443" s="93">
        <f>Таблица611[[#This Row],[Заказ коробок ]]*Таблица611[[#This Row],[Кол-во шт в коробке]]</f>
        <v>0</v>
      </c>
      <c r="L443" s="89">
        <f>Таблица611[[#This Row],[Общее кол-во шт]]*Таблица611[[#This Row],[Оптовая цена KRW                   за 1шт]]</f>
        <v>0</v>
      </c>
      <c r="M443" s="94" t="str">
        <f>IFERROR(Таблица611[[#This Row],[Общее кол-во шт]]*Таблица611[[#This Row],[Оптовая цена USD            за 1шт]],"")</f>
        <v/>
      </c>
      <c r="N443" s="148"/>
    </row>
    <row r="444" spans="1:14" s="87" customFormat="1" ht="24" customHeight="1">
      <c r="A444" s="31" t="s">
        <v>10871</v>
      </c>
      <c r="B444" s="32">
        <v>8806334382674</v>
      </c>
      <c r="C444" s="33" t="s">
        <v>10872</v>
      </c>
      <c r="D444" s="34" t="s">
        <v>10873</v>
      </c>
      <c r="E444" s="89">
        <v>6500</v>
      </c>
      <c r="F444" s="90">
        <v>0.51</v>
      </c>
      <c r="G444" s="91">
        <v>8</v>
      </c>
      <c r="H444" s="89">
        <f>Таблица611[[#This Row],[Розничная цена KRW]]*Таблица611[[#This Row],[Коэфициент стоимости]]</f>
        <v>3315</v>
      </c>
      <c r="I444" s="92" t="str">
        <f>IF($H$1="","Введите курс",Таблица611[[#This Row],[Оптовая цена KRW                   за 1шт]]/$H$1)</f>
        <v>Введите курс</v>
      </c>
      <c r="J444" s="284"/>
      <c r="K444" s="93">
        <f>Таблица611[[#This Row],[Заказ коробок ]]*Таблица611[[#This Row],[Кол-во шт в коробке]]</f>
        <v>0</v>
      </c>
      <c r="L444" s="89">
        <f>Таблица611[[#This Row],[Общее кол-во шт]]*Таблица611[[#This Row],[Оптовая цена KRW                   за 1шт]]</f>
        <v>0</v>
      </c>
      <c r="M444" s="94" t="str">
        <f>IFERROR(Таблица611[[#This Row],[Общее кол-во шт]]*Таблица611[[#This Row],[Оптовая цена USD            за 1шт]],"")</f>
        <v/>
      </c>
      <c r="N444" s="148"/>
    </row>
    <row r="445" spans="1:14" s="87" customFormat="1" ht="24" customHeight="1">
      <c r="A445" s="31" t="s">
        <v>10874</v>
      </c>
      <c r="B445" s="32">
        <v>8806334373467</v>
      </c>
      <c r="C445" s="33" t="s">
        <v>10875</v>
      </c>
      <c r="D445" s="34" t="s">
        <v>10876</v>
      </c>
      <c r="E445" s="89"/>
      <c r="F445" s="90">
        <v>0.51</v>
      </c>
      <c r="G445" s="91"/>
      <c r="H445" s="89">
        <f>Таблица611[[#This Row],[Розничная цена KRW]]*Таблица611[[#This Row],[Коэфициент стоимости]]</f>
        <v>0</v>
      </c>
      <c r="I445" s="92" t="str">
        <f>IF($H$1="","Введите курс",Таблица611[[#This Row],[Оптовая цена KRW                   за 1шт]]/$H$1)</f>
        <v>Введите курс</v>
      </c>
      <c r="J445" s="284"/>
      <c r="K445" s="93">
        <f>Таблица611[[#This Row],[Заказ коробок ]]*Таблица611[[#This Row],[Кол-во шт в коробке]]</f>
        <v>0</v>
      </c>
      <c r="L445" s="89">
        <f>Таблица611[[#This Row],[Общее кол-во шт]]*Таблица611[[#This Row],[Оптовая цена KRW                   за 1шт]]</f>
        <v>0</v>
      </c>
      <c r="M445" s="94" t="str">
        <f>IFERROR(Таблица611[[#This Row],[Общее кол-во шт]]*Таблица611[[#This Row],[Оптовая цена USD            за 1шт]],"")</f>
        <v/>
      </c>
      <c r="N445" s="148"/>
    </row>
    <row r="446" spans="1:14" s="87" customFormat="1" ht="24" customHeight="1">
      <c r="A446" s="31" t="s">
        <v>10877</v>
      </c>
      <c r="B446" s="32">
        <v>8806334373443</v>
      </c>
      <c r="C446" s="33" t="s">
        <v>10878</v>
      </c>
      <c r="D446" s="34" t="s">
        <v>10879</v>
      </c>
      <c r="E446" s="89"/>
      <c r="F446" s="90">
        <v>0.51</v>
      </c>
      <c r="G446" s="91"/>
      <c r="H446" s="89">
        <f>Таблица611[[#This Row],[Розничная цена KRW]]*Таблица611[[#This Row],[Коэфициент стоимости]]</f>
        <v>0</v>
      </c>
      <c r="I446" s="92" t="str">
        <f>IF($H$1="","Введите курс",Таблица611[[#This Row],[Оптовая цена KRW                   за 1шт]]/$H$1)</f>
        <v>Введите курс</v>
      </c>
      <c r="J446" s="284"/>
      <c r="K446" s="93">
        <f>Таблица611[[#This Row],[Заказ коробок ]]*Таблица611[[#This Row],[Кол-во шт в коробке]]</f>
        <v>0</v>
      </c>
      <c r="L446" s="89">
        <f>Таблица611[[#This Row],[Общее кол-во шт]]*Таблица611[[#This Row],[Оптовая цена KRW                   за 1шт]]</f>
        <v>0</v>
      </c>
      <c r="M446" s="94" t="str">
        <f>IFERROR(Таблица611[[#This Row],[Общее кол-во шт]]*Таблица611[[#This Row],[Оптовая цена USD            за 1шт]],"")</f>
        <v/>
      </c>
      <c r="N446" s="148"/>
    </row>
    <row r="447" spans="1:14" s="87" customFormat="1" ht="24" customHeight="1">
      <c r="A447" s="31" t="s">
        <v>10880</v>
      </c>
      <c r="B447" s="32">
        <v>8806334373450</v>
      </c>
      <c r="C447" s="33" t="s">
        <v>10881</v>
      </c>
      <c r="D447" s="34" t="s">
        <v>10882</v>
      </c>
      <c r="E447" s="89"/>
      <c r="F447" s="90">
        <v>0.51</v>
      </c>
      <c r="G447" s="91"/>
      <c r="H447" s="89">
        <f>Таблица611[[#This Row],[Розничная цена KRW]]*Таблица611[[#This Row],[Коэфициент стоимости]]</f>
        <v>0</v>
      </c>
      <c r="I447" s="92" t="str">
        <f>IF($H$1="","Введите курс",Таблица611[[#This Row],[Оптовая цена KRW                   за 1шт]]/$H$1)</f>
        <v>Введите курс</v>
      </c>
      <c r="J447" s="284"/>
      <c r="K447" s="93">
        <f>Таблица611[[#This Row],[Заказ коробок ]]*Таблица611[[#This Row],[Кол-во шт в коробке]]</f>
        <v>0</v>
      </c>
      <c r="L447" s="89">
        <f>Таблица611[[#This Row],[Общее кол-во шт]]*Таблица611[[#This Row],[Оптовая цена KRW                   за 1шт]]</f>
        <v>0</v>
      </c>
      <c r="M447" s="94" t="str">
        <f>IFERROR(Таблица611[[#This Row],[Общее кол-во шт]]*Таблица611[[#This Row],[Оптовая цена USD            за 1шт]],"")</f>
        <v/>
      </c>
      <c r="N447" s="148"/>
    </row>
    <row r="448" spans="1:14" s="87" customFormat="1" ht="24" customHeight="1">
      <c r="A448" s="31" t="s">
        <v>10883</v>
      </c>
      <c r="B448" s="32">
        <v>8806334373474</v>
      </c>
      <c r="C448" s="33" t="s">
        <v>10884</v>
      </c>
      <c r="D448" s="34" t="s">
        <v>10885</v>
      </c>
      <c r="E448" s="89"/>
      <c r="F448" s="90">
        <v>0.51</v>
      </c>
      <c r="G448" s="91"/>
      <c r="H448" s="89">
        <f>Таблица611[[#This Row],[Розничная цена KRW]]*Таблица611[[#This Row],[Коэфициент стоимости]]</f>
        <v>0</v>
      </c>
      <c r="I448" s="92" t="str">
        <f>IF($H$1="","Введите курс",Таблица611[[#This Row],[Оптовая цена KRW                   за 1шт]]/$H$1)</f>
        <v>Введите курс</v>
      </c>
      <c r="J448" s="284"/>
      <c r="K448" s="93">
        <f>Таблица611[[#This Row],[Заказ коробок ]]*Таблица611[[#This Row],[Кол-во шт в коробке]]</f>
        <v>0</v>
      </c>
      <c r="L448" s="89">
        <f>Таблица611[[#This Row],[Общее кол-во шт]]*Таблица611[[#This Row],[Оптовая цена KRW                   за 1шт]]</f>
        <v>0</v>
      </c>
      <c r="M448" s="94" t="str">
        <f>IFERROR(Таблица611[[#This Row],[Общее кол-во шт]]*Таблица611[[#This Row],[Оптовая цена USD            за 1шт]],"")</f>
        <v/>
      </c>
      <c r="N448" s="148"/>
    </row>
    <row r="449" spans="1:14" s="87" customFormat="1" ht="24" customHeight="1">
      <c r="A449" s="31" t="s">
        <v>10886</v>
      </c>
      <c r="B449" s="32">
        <v>8806334373405</v>
      </c>
      <c r="C449" s="33" t="s">
        <v>10887</v>
      </c>
      <c r="D449" s="34" t="s">
        <v>10888</v>
      </c>
      <c r="E449" s="89"/>
      <c r="F449" s="90">
        <v>0.51</v>
      </c>
      <c r="G449" s="91"/>
      <c r="H449" s="89">
        <f>Таблица611[[#This Row],[Розничная цена KRW]]*Таблица611[[#This Row],[Коэфициент стоимости]]</f>
        <v>0</v>
      </c>
      <c r="I449" s="92" t="str">
        <f>IF($H$1="","Введите курс",Таблица611[[#This Row],[Оптовая цена KRW                   за 1шт]]/$H$1)</f>
        <v>Введите курс</v>
      </c>
      <c r="J449" s="284"/>
      <c r="K449" s="93">
        <f>Таблица611[[#This Row],[Заказ коробок ]]*Таблица611[[#This Row],[Кол-во шт в коробке]]</f>
        <v>0</v>
      </c>
      <c r="L449" s="89">
        <f>Таблица611[[#This Row],[Общее кол-во шт]]*Таблица611[[#This Row],[Оптовая цена KRW                   за 1шт]]</f>
        <v>0</v>
      </c>
      <c r="M449" s="94" t="str">
        <f>IFERROR(Таблица611[[#This Row],[Общее кол-во шт]]*Таблица611[[#This Row],[Оптовая цена USD            за 1шт]],"")</f>
        <v/>
      </c>
      <c r="N449" s="148"/>
    </row>
    <row r="450" spans="1:14" s="87" customFormat="1" ht="24" customHeight="1">
      <c r="A450" s="31" t="s">
        <v>10889</v>
      </c>
      <c r="B450" s="32">
        <v>8806334373412</v>
      </c>
      <c r="C450" s="33" t="s">
        <v>10890</v>
      </c>
      <c r="D450" s="34" t="s">
        <v>10891</v>
      </c>
      <c r="E450" s="89">
        <v>6500</v>
      </c>
      <c r="F450" s="90">
        <v>0.51</v>
      </c>
      <c r="G450" s="91">
        <v>10</v>
      </c>
      <c r="H450" s="89">
        <f>Таблица611[[#This Row],[Розничная цена KRW]]*Таблица611[[#This Row],[Коэфициент стоимости]]</f>
        <v>3315</v>
      </c>
      <c r="I450" s="92" t="str">
        <f>IF($H$1="","Введите курс",Таблица611[[#This Row],[Оптовая цена KRW                   за 1шт]]/$H$1)</f>
        <v>Введите курс</v>
      </c>
      <c r="J450" s="284"/>
      <c r="K450" s="93">
        <f>Таблица611[[#This Row],[Заказ коробок ]]*Таблица611[[#This Row],[Кол-во шт в коробке]]</f>
        <v>0</v>
      </c>
      <c r="L450" s="89">
        <f>Таблица611[[#This Row],[Общее кол-во шт]]*Таблица611[[#This Row],[Оптовая цена KRW                   за 1шт]]</f>
        <v>0</v>
      </c>
      <c r="M450" s="94" t="str">
        <f>IFERROR(Таблица611[[#This Row],[Общее кол-во шт]]*Таблица611[[#This Row],[Оптовая цена USD            за 1шт]],"")</f>
        <v/>
      </c>
      <c r="N450" s="148"/>
    </row>
    <row r="451" spans="1:14" s="87" customFormat="1" ht="24" customHeight="1">
      <c r="A451" s="31" t="s">
        <v>10892</v>
      </c>
      <c r="B451" s="32">
        <v>8806334373436</v>
      </c>
      <c r="C451" s="33" t="s">
        <v>10893</v>
      </c>
      <c r="D451" s="34" t="s">
        <v>10894</v>
      </c>
      <c r="E451" s="89"/>
      <c r="F451" s="90">
        <v>0.51</v>
      </c>
      <c r="G451" s="91"/>
      <c r="H451" s="89">
        <f>Таблица611[[#This Row],[Розничная цена KRW]]*Таблица611[[#This Row],[Коэфициент стоимости]]</f>
        <v>0</v>
      </c>
      <c r="I451" s="92" t="str">
        <f>IF($H$1="","Введите курс",Таблица611[[#This Row],[Оптовая цена KRW                   за 1шт]]/$H$1)</f>
        <v>Введите курс</v>
      </c>
      <c r="J451" s="284"/>
      <c r="K451" s="93">
        <f>Таблица611[[#This Row],[Заказ коробок ]]*Таблица611[[#This Row],[Кол-во шт в коробке]]</f>
        <v>0</v>
      </c>
      <c r="L451" s="89">
        <f>Таблица611[[#This Row],[Общее кол-во шт]]*Таблица611[[#This Row],[Оптовая цена KRW                   за 1шт]]</f>
        <v>0</v>
      </c>
      <c r="M451" s="94" t="str">
        <f>IFERROR(Таблица611[[#This Row],[Общее кол-во шт]]*Таблица611[[#This Row],[Оптовая цена USD            за 1шт]],"")</f>
        <v/>
      </c>
      <c r="N451" s="148"/>
    </row>
    <row r="452" spans="1:14" s="87" customFormat="1" ht="24" customHeight="1">
      <c r="A452" s="31" t="s">
        <v>10895</v>
      </c>
      <c r="B452" s="32">
        <v>8806334373498</v>
      </c>
      <c r="C452" s="33" t="s">
        <v>10896</v>
      </c>
      <c r="D452" s="34" t="s">
        <v>10897</v>
      </c>
      <c r="E452" s="89"/>
      <c r="F452" s="90">
        <v>0.51</v>
      </c>
      <c r="G452" s="91"/>
      <c r="H452" s="89">
        <f>Таблица611[[#This Row],[Розничная цена KRW]]*Таблица611[[#This Row],[Коэфициент стоимости]]</f>
        <v>0</v>
      </c>
      <c r="I452" s="92" t="str">
        <f>IF($H$1="","Введите курс",Таблица611[[#This Row],[Оптовая цена KRW                   за 1шт]]/$H$1)</f>
        <v>Введите курс</v>
      </c>
      <c r="J452" s="284"/>
      <c r="K452" s="93">
        <f>Таблица611[[#This Row],[Заказ коробок ]]*Таблица611[[#This Row],[Кол-во шт в коробке]]</f>
        <v>0</v>
      </c>
      <c r="L452" s="89">
        <f>Таблица611[[#This Row],[Общее кол-во шт]]*Таблица611[[#This Row],[Оптовая цена KRW                   за 1шт]]</f>
        <v>0</v>
      </c>
      <c r="M452" s="94" t="str">
        <f>IFERROR(Таблица611[[#This Row],[Общее кол-во шт]]*Таблица611[[#This Row],[Оптовая цена USD            за 1шт]],"")</f>
        <v/>
      </c>
      <c r="N452" s="148"/>
    </row>
    <row r="453" spans="1:14" s="87" customFormat="1" ht="24" customHeight="1">
      <c r="A453" s="31" t="s">
        <v>10898</v>
      </c>
      <c r="B453" s="32">
        <v>8806334373481</v>
      </c>
      <c r="C453" s="33" t="s">
        <v>10899</v>
      </c>
      <c r="D453" s="34" t="s">
        <v>10900</v>
      </c>
      <c r="E453" s="89"/>
      <c r="F453" s="90">
        <v>0.51</v>
      </c>
      <c r="G453" s="91"/>
      <c r="H453" s="89">
        <f>Таблица611[[#This Row],[Розничная цена KRW]]*Таблица611[[#This Row],[Коэфициент стоимости]]</f>
        <v>0</v>
      </c>
      <c r="I453" s="92" t="str">
        <f>IF($H$1="","Введите курс",Таблица611[[#This Row],[Оптовая цена KRW                   за 1шт]]/$H$1)</f>
        <v>Введите курс</v>
      </c>
      <c r="J453" s="284"/>
      <c r="K453" s="93">
        <f>Таблица611[[#This Row],[Заказ коробок ]]*Таблица611[[#This Row],[Кол-во шт в коробке]]</f>
        <v>0</v>
      </c>
      <c r="L453" s="89">
        <f>Таблица611[[#This Row],[Общее кол-во шт]]*Таблица611[[#This Row],[Оптовая цена KRW                   за 1шт]]</f>
        <v>0</v>
      </c>
      <c r="M453" s="94" t="str">
        <f>IFERROR(Таблица611[[#This Row],[Общее кол-во шт]]*Таблица611[[#This Row],[Оптовая цена USD            за 1шт]],"")</f>
        <v/>
      </c>
      <c r="N453" s="148"/>
    </row>
    <row r="454" spans="1:14" s="87" customFormat="1" ht="24" customHeight="1">
      <c r="A454" s="31" t="s">
        <v>10901</v>
      </c>
      <c r="B454" s="32">
        <v>8806334372941</v>
      </c>
      <c r="C454" s="33" t="s">
        <v>10902</v>
      </c>
      <c r="D454" s="34" t="s">
        <v>10903</v>
      </c>
      <c r="E454" s="89">
        <v>13000</v>
      </c>
      <c r="F454" s="90">
        <v>0.51</v>
      </c>
      <c r="G454" s="91">
        <v>6</v>
      </c>
      <c r="H454" s="89">
        <f>Таблица611[[#This Row],[Розничная цена KRW]]*Таблица611[[#This Row],[Коэфициент стоимости]]</f>
        <v>6630</v>
      </c>
      <c r="I454" s="92" t="str">
        <f>IF($H$1="","Введите курс",Таблица611[[#This Row],[Оптовая цена KRW                   за 1шт]]/$H$1)</f>
        <v>Введите курс</v>
      </c>
      <c r="J454" s="284"/>
      <c r="K454" s="93">
        <f>Таблица611[[#This Row],[Заказ коробок ]]*Таблица611[[#This Row],[Кол-во шт в коробке]]</f>
        <v>0</v>
      </c>
      <c r="L454" s="89">
        <f>Таблица611[[#This Row],[Общее кол-во шт]]*Таблица611[[#This Row],[Оптовая цена KRW                   за 1шт]]</f>
        <v>0</v>
      </c>
      <c r="M454" s="94" t="str">
        <f>IFERROR(Таблица611[[#This Row],[Общее кол-во шт]]*Таблица611[[#This Row],[Оптовая цена USD            за 1шт]],"")</f>
        <v/>
      </c>
      <c r="N454" s="148" t="s">
        <v>10904</v>
      </c>
    </row>
    <row r="455" spans="1:14" s="87" customFormat="1" ht="24" customHeight="1">
      <c r="A455" s="31" t="s">
        <v>10905</v>
      </c>
      <c r="B455" s="32">
        <v>8806334373375</v>
      </c>
      <c r="C455" s="33" t="s">
        <v>10906</v>
      </c>
      <c r="D455" s="34" t="s">
        <v>10907</v>
      </c>
      <c r="E455" s="89">
        <v>13000</v>
      </c>
      <c r="F455" s="90">
        <v>0.51</v>
      </c>
      <c r="G455" s="91">
        <v>15</v>
      </c>
      <c r="H455" s="89">
        <f>Таблица611[[#This Row],[Розничная цена KRW]]*Таблица611[[#This Row],[Коэфициент стоимости]]</f>
        <v>6630</v>
      </c>
      <c r="I455" s="92" t="str">
        <f>IF($H$1="","Введите курс",Таблица611[[#This Row],[Оптовая цена KRW                   за 1шт]]/$H$1)</f>
        <v>Введите курс</v>
      </c>
      <c r="J455" s="284"/>
      <c r="K455" s="93">
        <f>Таблица611[[#This Row],[Заказ коробок ]]*Таблица611[[#This Row],[Кол-во шт в коробке]]</f>
        <v>0</v>
      </c>
      <c r="L455" s="89">
        <f>Таблица611[[#This Row],[Общее кол-во шт]]*Таблица611[[#This Row],[Оптовая цена KRW                   за 1шт]]</f>
        <v>0</v>
      </c>
      <c r="M455" s="94" t="str">
        <f>IFERROR(Таблица611[[#This Row],[Общее кол-во шт]]*Таблица611[[#This Row],[Оптовая цена USD            за 1шт]],"")</f>
        <v/>
      </c>
      <c r="N455" s="148"/>
    </row>
    <row r="456" spans="1:14" s="87" customFormat="1" ht="24" customHeight="1">
      <c r="A456" s="31" t="s">
        <v>10908</v>
      </c>
      <c r="B456" s="32">
        <v>8806334373382</v>
      </c>
      <c r="C456" s="33" t="s">
        <v>10909</v>
      </c>
      <c r="D456" s="34" t="s">
        <v>10910</v>
      </c>
      <c r="E456" s="89"/>
      <c r="F456" s="90">
        <v>0.51</v>
      </c>
      <c r="G456" s="91"/>
      <c r="H456" s="89">
        <f>Таблица611[[#This Row],[Розничная цена KRW]]*Таблица611[[#This Row],[Коэфициент стоимости]]</f>
        <v>0</v>
      </c>
      <c r="I456" s="92" t="str">
        <f>IF($H$1="","Введите курс",Таблица611[[#This Row],[Оптовая цена KRW                   за 1шт]]/$H$1)</f>
        <v>Введите курс</v>
      </c>
      <c r="J456" s="284"/>
      <c r="K456" s="93">
        <f>Таблица611[[#This Row],[Заказ коробок ]]*Таблица611[[#This Row],[Кол-во шт в коробке]]</f>
        <v>0</v>
      </c>
      <c r="L456" s="89">
        <f>Таблица611[[#This Row],[Общее кол-во шт]]*Таблица611[[#This Row],[Оптовая цена KRW                   за 1шт]]</f>
        <v>0</v>
      </c>
      <c r="M456" s="94" t="str">
        <f>IFERROR(Таблица611[[#This Row],[Общее кол-во шт]]*Таблица611[[#This Row],[Оптовая цена USD            за 1шт]],"")</f>
        <v/>
      </c>
      <c r="N456" s="148"/>
    </row>
    <row r="457" spans="1:14" s="87" customFormat="1" ht="24" customHeight="1">
      <c r="A457" s="31" t="s">
        <v>10911</v>
      </c>
      <c r="B457" s="32">
        <v>8806334370510</v>
      </c>
      <c r="C457" s="33" t="s">
        <v>10912</v>
      </c>
      <c r="D457" s="34" t="s">
        <v>10913</v>
      </c>
      <c r="E457" s="89">
        <v>6500</v>
      </c>
      <c r="F457" s="90">
        <v>0.51</v>
      </c>
      <c r="G457" s="91">
        <v>10</v>
      </c>
      <c r="H457" s="89">
        <f>Таблица611[[#This Row],[Розничная цена KRW]]*Таблица611[[#This Row],[Коэфициент стоимости]]</f>
        <v>3315</v>
      </c>
      <c r="I457" s="92" t="str">
        <f>IF($H$1="","Введите курс",Таблица611[[#This Row],[Оптовая цена KRW                   за 1шт]]/$H$1)</f>
        <v>Введите курс</v>
      </c>
      <c r="J457" s="284"/>
      <c r="K457" s="93">
        <f>Таблица611[[#This Row],[Заказ коробок ]]*Таблица611[[#This Row],[Кол-во шт в коробке]]</f>
        <v>0</v>
      </c>
      <c r="L457" s="89">
        <f>Таблица611[[#This Row],[Общее кол-во шт]]*Таблица611[[#This Row],[Оптовая цена KRW                   за 1шт]]</f>
        <v>0</v>
      </c>
      <c r="M457" s="94" t="str">
        <f>IFERROR(Таблица611[[#This Row],[Общее кол-во шт]]*Таблица611[[#This Row],[Оптовая цена USD            за 1шт]],"")</f>
        <v/>
      </c>
      <c r="N457" s="148"/>
    </row>
    <row r="458" spans="1:14" s="87" customFormat="1" ht="24" customHeight="1">
      <c r="A458" s="31" t="s">
        <v>10914</v>
      </c>
      <c r="B458" s="32">
        <v>8806334370527</v>
      </c>
      <c r="C458" s="33" t="s">
        <v>10915</v>
      </c>
      <c r="D458" s="34" t="s">
        <v>10916</v>
      </c>
      <c r="E458" s="89">
        <v>6500</v>
      </c>
      <c r="F458" s="90">
        <v>0.51</v>
      </c>
      <c r="G458" s="91">
        <v>10</v>
      </c>
      <c r="H458" s="89">
        <f>Таблица611[[#This Row],[Розничная цена KRW]]*Таблица611[[#This Row],[Коэфициент стоимости]]</f>
        <v>3315</v>
      </c>
      <c r="I458" s="92" t="str">
        <f>IF($H$1="","Введите курс",Таблица611[[#This Row],[Оптовая цена KRW                   за 1шт]]/$H$1)</f>
        <v>Введите курс</v>
      </c>
      <c r="J458" s="284"/>
      <c r="K458" s="93">
        <f>Таблица611[[#This Row],[Заказ коробок ]]*Таблица611[[#This Row],[Кол-во шт в коробке]]</f>
        <v>0</v>
      </c>
      <c r="L458" s="89">
        <f>Таблица611[[#This Row],[Общее кол-во шт]]*Таблица611[[#This Row],[Оптовая цена KRW                   за 1шт]]</f>
        <v>0</v>
      </c>
      <c r="M458" s="94" t="str">
        <f>IFERROR(Таблица611[[#This Row],[Общее кол-во шт]]*Таблица611[[#This Row],[Оптовая цена USD            за 1шт]],"")</f>
        <v/>
      </c>
      <c r="N458" s="148"/>
    </row>
    <row r="459" spans="1:14" s="87" customFormat="1" ht="24" customHeight="1">
      <c r="A459" s="31" t="s">
        <v>10917</v>
      </c>
      <c r="B459" s="32">
        <v>8806334370534</v>
      </c>
      <c r="C459" s="33" t="s">
        <v>10918</v>
      </c>
      <c r="D459" s="34" t="s">
        <v>10919</v>
      </c>
      <c r="E459" s="89">
        <v>6500</v>
      </c>
      <c r="F459" s="90">
        <v>0.51</v>
      </c>
      <c r="G459" s="91">
        <v>10</v>
      </c>
      <c r="H459" s="89">
        <f>Таблица611[[#This Row],[Розничная цена KRW]]*Таблица611[[#This Row],[Коэфициент стоимости]]</f>
        <v>3315</v>
      </c>
      <c r="I459" s="92" t="str">
        <f>IF($H$1="","Введите курс",Таблица611[[#This Row],[Оптовая цена KRW                   за 1шт]]/$H$1)</f>
        <v>Введите курс</v>
      </c>
      <c r="J459" s="284"/>
      <c r="K459" s="93">
        <f>Таблица611[[#This Row],[Заказ коробок ]]*Таблица611[[#This Row],[Кол-во шт в коробке]]</f>
        <v>0</v>
      </c>
      <c r="L459" s="89">
        <f>Таблица611[[#This Row],[Общее кол-во шт]]*Таблица611[[#This Row],[Оптовая цена KRW                   за 1шт]]</f>
        <v>0</v>
      </c>
      <c r="M459" s="94" t="str">
        <f>IFERROR(Таблица611[[#This Row],[Общее кол-во шт]]*Таблица611[[#This Row],[Оптовая цена USD            за 1шт]],"")</f>
        <v/>
      </c>
      <c r="N459" s="148"/>
    </row>
    <row r="460" spans="1:14" s="87" customFormat="1" ht="24" customHeight="1">
      <c r="A460" s="31" t="s">
        <v>10920</v>
      </c>
      <c r="B460" s="32">
        <v>8806334370503</v>
      </c>
      <c r="C460" s="33" t="s">
        <v>10921</v>
      </c>
      <c r="D460" s="34" t="s">
        <v>10922</v>
      </c>
      <c r="E460" s="89">
        <v>6500</v>
      </c>
      <c r="F460" s="90">
        <v>0.51</v>
      </c>
      <c r="G460" s="91">
        <v>10</v>
      </c>
      <c r="H460" s="89">
        <f>Таблица611[[#This Row],[Розничная цена KRW]]*Таблица611[[#This Row],[Коэфициент стоимости]]</f>
        <v>3315</v>
      </c>
      <c r="I460" s="92" t="str">
        <f>IF($H$1="","Введите курс",Таблица611[[#This Row],[Оптовая цена KRW                   за 1шт]]/$H$1)</f>
        <v>Введите курс</v>
      </c>
      <c r="J460" s="284"/>
      <c r="K460" s="93">
        <f>Таблица611[[#This Row],[Заказ коробок ]]*Таблица611[[#This Row],[Кол-во шт в коробке]]</f>
        <v>0</v>
      </c>
      <c r="L460" s="89">
        <f>Таблица611[[#This Row],[Общее кол-во шт]]*Таблица611[[#This Row],[Оптовая цена KRW                   за 1шт]]</f>
        <v>0</v>
      </c>
      <c r="M460" s="94" t="str">
        <f>IFERROR(Таблица611[[#This Row],[Общее кол-во шт]]*Таблица611[[#This Row],[Оптовая цена USD            за 1шт]],"")</f>
        <v/>
      </c>
      <c r="N460" s="148"/>
    </row>
    <row r="461" spans="1:14" s="87" customFormat="1" ht="24" customHeight="1">
      <c r="A461" s="31" t="s">
        <v>10923</v>
      </c>
      <c r="B461" s="32">
        <v>8806334370916</v>
      </c>
      <c r="C461" s="33" t="s">
        <v>10924</v>
      </c>
      <c r="D461" s="34" t="s">
        <v>10925</v>
      </c>
      <c r="E461" s="89">
        <v>5000</v>
      </c>
      <c r="F461" s="90">
        <v>0.51</v>
      </c>
      <c r="G461" s="91">
        <v>10</v>
      </c>
      <c r="H461" s="89">
        <f>Таблица611[[#This Row],[Розничная цена KRW]]*Таблица611[[#This Row],[Коэфициент стоимости]]</f>
        <v>2550</v>
      </c>
      <c r="I461" s="92" t="str">
        <f>IF($H$1="","Введите курс",Таблица611[[#This Row],[Оптовая цена KRW                   за 1шт]]/$H$1)</f>
        <v>Введите курс</v>
      </c>
      <c r="J461" s="284"/>
      <c r="K461" s="93">
        <f>Таблица611[[#This Row],[Заказ коробок ]]*Таблица611[[#This Row],[Кол-во шт в коробке]]</f>
        <v>0</v>
      </c>
      <c r="L461" s="89">
        <f>Таблица611[[#This Row],[Общее кол-во шт]]*Таблица611[[#This Row],[Оптовая цена KRW                   за 1шт]]</f>
        <v>0</v>
      </c>
      <c r="M461" s="94" t="str">
        <f>IFERROR(Таблица611[[#This Row],[Общее кол-во шт]]*Таблица611[[#This Row],[Оптовая цена USD            за 1шт]],"")</f>
        <v/>
      </c>
      <c r="N461" s="148"/>
    </row>
    <row r="462" spans="1:14" s="87" customFormat="1" ht="24" customHeight="1">
      <c r="A462" s="31" t="s">
        <v>10926</v>
      </c>
      <c r="B462" s="32">
        <v>8806334370947</v>
      </c>
      <c r="C462" s="33" t="s">
        <v>10927</v>
      </c>
      <c r="D462" s="34" t="s">
        <v>10928</v>
      </c>
      <c r="E462" s="89"/>
      <c r="F462" s="90">
        <v>0.51</v>
      </c>
      <c r="G462" s="91"/>
      <c r="H462" s="89">
        <f>Таблица611[[#This Row],[Розничная цена KRW]]*Таблица611[[#This Row],[Коэфициент стоимости]]</f>
        <v>0</v>
      </c>
      <c r="I462" s="92" t="str">
        <f>IF($H$1="","Введите курс",Таблица611[[#This Row],[Оптовая цена KRW                   за 1шт]]/$H$1)</f>
        <v>Введите курс</v>
      </c>
      <c r="J462" s="284"/>
      <c r="K462" s="93">
        <f>Таблица611[[#This Row],[Заказ коробок ]]*Таблица611[[#This Row],[Кол-во шт в коробке]]</f>
        <v>0</v>
      </c>
      <c r="L462" s="89">
        <f>Таблица611[[#This Row],[Общее кол-во шт]]*Таблица611[[#This Row],[Оптовая цена KRW                   за 1шт]]</f>
        <v>0</v>
      </c>
      <c r="M462" s="94" t="str">
        <f>IFERROR(Таблица611[[#This Row],[Общее кол-во шт]]*Таблица611[[#This Row],[Оптовая цена USD            за 1шт]],"")</f>
        <v/>
      </c>
      <c r="N462" s="148"/>
    </row>
    <row r="463" spans="1:14" s="87" customFormat="1" ht="24" customHeight="1">
      <c r="A463" s="31" t="s">
        <v>10929</v>
      </c>
      <c r="B463" s="32">
        <v>8806334370909</v>
      </c>
      <c r="C463" s="33" t="s">
        <v>10930</v>
      </c>
      <c r="D463" s="34" t="s">
        <v>10931</v>
      </c>
      <c r="E463" s="89">
        <v>5000</v>
      </c>
      <c r="F463" s="90">
        <v>0.51</v>
      </c>
      <c r="G463" s="91">
        <v>10</v>
      </c>
      <c r="H463" s="89">
        <f>Таблица611[[#This Row],[Розничная цена KRW]]*Таблица611[[#This Row],[Коэфициент стоимости]]</f>
        <v>2550</v>
      </c>
      <c r="I463" s="92" t="str">
        <f>IF($H$1="","Введите курс",Таблица611[[#This Row],[Оптовая цена KRW                   за 1шт]]/$H$1)</f>
        <v>Введите курс</v>
      </c>
      <c r="J463" s="284"/>
      <c r="K463" s="93">
        <f>Таблица611[[#This Row],[Заказ коробок ]]*Таблица611[[#This Row],[Кол-во шт в коробке]]</f>
        <v>0</v>
      </c>
      <c r="L463" s="89">
        <f>Таблица611[[#This Row],[Общее кол-во шт]]*Таблица611[[#This Row],[Оптовая цена KRW                   за 1шт]]</f>
        <v>0</v>
      </c>
      <c r="M463" s="94" t="str">
        <f>IFERROR(Таблица611[[#This Row],[Общее кол-во шт]]*Таблица611[[#This Row],[Оптовая цена USD            за 1шт]],"")</f>
        <v/>
      </c>
      <c r="N463" s="148"/>
    </row>
    <row r="464" spans="1:14" s="87" customFormat="1" ht="24" customHeight="1">
      <c r="A464" s="31" t="s">
        <v>10932</v>
      </c>
      <c r="B464" s="32">
        <v>8806334370923</v>
      </c>
      <c r="C464" s="33" t="s">
        <v>10933</v>
      </c>
      <c r="D464" s="34" t="s">
        <v>10934</v>
      </c>
      <c r="E464" s="89"/>
      <c r="F464" s="90">
        <v>0.51</v>
      </c>
      <c r="G464" s="91"/>
      <c r="H464" s="89">
        <f>Таблица611[[#This Row],[Розничная цена KRW]]*Таблица611[[#This Row],[Коэфициент стоимости]]</f>
        <v>0</v>
      </c>
      <c r="I464" s="92" t="str">
        <f>IF($H$1="","Введите курс",Таблица611[[#This Row],[Оптовая цена KRW                   за 1шт]]/$H$1)</f>
        <v>Введите курс</v>
      </c>
      <c r="J464" s="284"/>
      <c r="K464" s="93">
        <f>Таблица611[[#This Row],[Заказ коробок ]]*Таблица611[[#This Row],[Кол-во шт в коробке]]</f>
        <v>0</v>
      </c>
      <c r="L464" s="89">
        <f>Таблица611[[#This Row],[Общее кол-во шт]]*Таблица611[[#This Row],[Оптовая цена KRW                   за 1шт]]</f>
        <v>0</v>
      </c>
      <c r="M464" s="94" t="str">
        <f>IFERROR(Таблица611[[#This Row],[Общее кол-во шт]]*Таблица611[[#This Row],[Оптовая цена USD            за 1шт]],"")</f>
        <v/>
      </c>
      <c r="N464" s="148"/>
    </row>
    <row r="465" spans="1:14" s="87" customFormat="1" ht="24" customHeight="1">
      <c r="A465" s="31" t="s">
        <v>10935</v>
      </c>
      <c r="B465" s="32">
        <v>8806334370954</v>
      </c>
      <c r="C465" s="33" t="s">
        <v>10936</v>
      </c>
      <c r="D465" s="34" t="s">
        <v>10937</v>
      </c>
      <c r="E465" s="89"/>
      <c r="F465" s="90">
        <v>0.51</v>
      </c>
      <c r="G465" s="91"/>
      <c r="H465" s="89">
        <f>Таблица611[[#This Row],[Розничная цена KRW]]*Таблица611[[#This Row],[Коэфициент стоимости]]</f>
        <v>0</v>
      </c>
      <c r="I465" s="92" t="str">
        <f>IF($H$1="","Введите курс",Таблица611[[#This Row],[Оптовая цена KRW                   за 1шт]]/$H$1)</f>
        <v>Введите курс</v>
      </c>
      <c r="J465" s="284"/>
      <c r="K465" s="93">
        <f>Таблица611[[#This Row],[Заказ коробок ]]*Таблица611[[#This Row],[Кол-во шт в коробке]]</f>
        <v>0</v>
      </c>
      <c r="L465" s="89">
        <f>Таблица611[[#This Row],[Общее кол-во шт]]*Таблица611[[#This Row],[Оптовая цена KRW                   за 1шт]]</f>
        <v>0</v>
      </c>
      <c r="M465" s="94" t="str">
        <f>IFERROR(Таблица611[[#This Row],[Общее кол-во шт]]*Таблица611[[#This Row],[Оптовая цена USD            за 1шт]],"")</f>
        <v/>
      </c>
      <c r="N465" s="148"/>
    </row>
    <row r="466" spans="1:14" s="87" customFormat="1" ht="24" customHeight="1">
      <c r="A466" s="31" t="s">
        <v>10938</v>
      </c>
      <c r="B466" s="32">
        <v>8806334370961</v>
      </c>
      <c r="C466" s="33" t="s">
        <v>10939</v>
      </c>
      <c r="D466" s="34" t="s">
        <v>10940</v>
      </c>
      <c r="E466" s="89"/>
      <c r="F466" s="90">
        <v>0.51</v>
      </c>
      <c r="G466" s="91"/>
      <c r="H466" s="89">
        <f>Таблица611[[#This Row],[Розничная цена KRW]]*Таблица611[[#This Row],[Коэфициент стоимости]]</f>
        <v>0</v>
      </c>
      <c r="I466" s="92" t="str">
        <f>IF($H$1="","Введите курс",Таблица611[[#This Row],[Оптовая цена KRW                   за 1шт]]/$H$1)</f>
        <v>Введите курс</v>
      </c>
      <c r="J466" s="284"/>
      <c r="K466" s="93">
        <f>Таблица611[[#This Row],[Заказ коробок ]]*Таблица611[[#This Row],[Кол-во шт в коробке]]</f>
        <v>0</v>
      </c>
      <c r="L466" s="89">
        <f>Таблица611[[#This Row],[Общее кол-во шт]]*Таблица611[[#This Row],[Оптовая цена KRW                   за 1шт]]</f>
        <v>0</v>
      </c>
      <c r="M466" s="94" t="str">
        <f>IFERROR(Таблица611[[#This Row],[Общее кол-во шт]]*Таблица611[[#This Row],[Оптовая цена USD            за 1шт]],"")</f>
        <v/>
      </c>
      <c r="N466" s="148"/>
    </row>
    <row r="467" spans="1:14" s="87" customFormat="1" ht="24" customHeight="1">
      <c r="A467" s="31" t="s">
        <v>10941</v>
      </c>
      <c r="B467" s="32">
        <v>8806334370978</v>
      </c>
      <c r="C467" s="33" t="s">
        <v>10942</v>
      </c>
      <c r="D467" s="34" t="s">
        <v>10943</v>
      </c>
      <c r="E467" s="89"/>
      <c r="F467" s="90">
        <v>0.51</v>
      </c>
      <c r="G467" s="91"/>
      <c r="H467" s="89">
        <f>Таблица611[[#This Row],[Розничная цена KRW]]*Таблица611[[#This Row],[Коэфициент стоимости]]</f>
        <v>0</v>
      </c>
      <c r="I467" s="92" t="str">
        <f>IF($H$1="","Введите курс",Таблица611[[#This Row],[Оптовая цена KRW                   за 1шт]]/$H$1)</f>
        <v>Введите курс</v>
      </c>
      <c r="J467" s="284"/>
      <c r="K467" s="93">
        <f>Таблица611[[#This Row],[Заказ коробок ]]*Таблица611[[#This Row],[Кол-во шт в коробке]]</f>
        <v>0</v>
      </c>
      <c r="L467" s="89">
        <f>Таблица611[[#This Row],[Общее кол-во шт]]*Таблица611[[#This Row],[Оптовая цена KRW                   за 1шт]]</f>
        <v>0</v>
      </c>
      <c r="M467" s="94" t="str">
        <f>IFERROR(Таблица611[[#This Row],[Общее кол-во шт]]*Таблица611[[#This Row],[Оптовая цена USD            за 1шт]],"")</f>
        <v/>
      </c>
      <c r="N467" s="148"/>
    </row>
    <row r="468" spans="1:14" s="87" customFormat="1" ht="24" customHeight="1">
      <c r="A468" s="31" t="s">
        <v>10944</v>
      </c>
      <c r="B468" s="32">
        <v>8806334370886</v>
      </c>
      <c r="C468" s="33" t="s">
        <v>10945</v>
      </c>
      <c r="D468" s="34" t="s">
        <v>10946</v>
      </c>
      <c r="E468" s="89"/>
      <c r="F468" s="90">
        <v>0.51</v>
      </c>
      <c r="G468" s="91"/>
      <c r="H468" s="89">
        <f>Таблица611[[#This Row],[Розничная цена KRW]]*Таблица611[[#This Row],[Коэфициент стоимости]]</f>
        <v>0</v>
      </c>
      <c r="I468" s="92" t="str">
        <f>IF($H$1="","Введите курс",Таблица611[[#This Row],[Оптовая цена KRW                   за 1шт]]/$H$1)</f>
        <v>Введите курс</v>
      </c>
      <c r="J468" s="284"/>
      <c r="K468" s="93">
        <f>Таблица611[[#This Row],[Заказ коробок ]]*Таблица611[[#This Row],[Кол-во шт в коробке]]</f>
        <v>0</v>
      </c>
      <c r="L468" s="89">
        <f>Таблица611[[#This Row],[Общее кол-во шт]]*Таблица611[[#This Row],[Оптовая цена KRW                   за 1шт]]</f>
        <v>0</v>
      </c>
      <c r="M468" s="94" t="str">
        <f>IFERROR(Таблица611[[#This Row],[Общее кол-во шт]]*Таблица611[[#This Row],[Оптовая цена USD            за 1шт]],"")</f>
        <v/>
      </c>
      <c r="N468" s="148"/>
    </row>
    <row r="469" spans="1:14" s="87" customFormat="1" ht="24" customHeight="1">
      <c r="A469" s="31" t="s">
        <v>10947</v>
      </c>
      <c r="B469" s="32">
        <v>8806334370893</v>
      </c>
      <c r="C469" s="33" t="s">
        <v>10948</v>
      </c>
      <c r="D469" s="34" t="s">
        <v>10949</v>
      </c>
      <c r="E469" s="89"/>
      <c r="F469" s="90">
        <v>0.51</v>
      </c>
      <c r="G469" s="91"/>
      <c r="H469" s="89">
        <f>Таблица611[[#This Row],[Розничная цена KRW]]*Таблица611[[#This Row],[Коэфициент стоимости]]</f>
        <v>0</v>
      </c>
      <c r="I469" s="92" t="str">
        <f>IF($H$1="","Введите курс",Таблица611[[#This Row],[Оптовая цена KRW                   за 1шт]]/$H$1)</f>
        <v>Введите курс</v>
      </c>
      <c r="J469" s="284"/>
      <c r="K469" s="93">
        <f>Таблица611[[#This Row],[Заказ коробок ]]*Таблица611[[#This Row],[Кол-во шт в коробке]]</f>
        <v>0</v>
      </c>
      <c r="L469" s="89">
        <f>Таблица611[[#This Row],[Общее кол-во шт]]*Таблица611[[#This Row],[Оптовая цена KRW                   за 1шт]]</f>
        <v>0</v>
      </c>
      <c r="M469" s="94" t="str">
        <f>IFERROR(Таблица611[[#This Row],[Общее кол-во шт]]*Таблица611[[#This Row],[Оптовая цена USD            за 1шт]],"")</f>
        <v/>
      </c>
      <c r="N469" s="148"/>
    </row>
    <row r="470" spans="1:14" s="87" customFormat="1" ht="24" customHeight="1">
      <c r="A470" s="31" t="s">
        <v>10950</v>
      </c>
      <c r="B470" s="32">
        <v>8806334370930</v>
      </c>
      <c r="C470" s="33" t="s">
        <v>10951</v>
      </c>
      <c r="D470" s="34" t="s">
        <v>10952</v>
      </c>
      <c r="E470" s="89"/>
      <c r="F470" s="90">
        <v>0.51</v>
      </c>
      <c r="G470" s="91"/>
      <c r="H470" s="89">
        <f>Таблица611[[#This Row],[Розничная цена KRW]]*Таблица611[[#This Row],[Коэфициент стоимости]]</f>
        <v>0</v>
      </c>
      <c r="I470" s="92" t="str">
        <f>IF($H$1="","Введите курс",Таблица611[[#This Row],[Оптовая цена KRW                   за 1шт]]/$H$1)</f>
        <v>Введите курс</v>
      </c>
      <c r="J470" s="284"/>
      <c r="K470" s="93">
        <f>Таблица611[[#This Row],[Заказ коробок ]]*Таблица611[[#This Row],[Кол-во шт в коробке]]</f>
        <v>0</v>
      </c>
      <c r="L470" s="89">
        <f>Таблица611[[#This Row],[Общее кол-во шт]]*Таблица611[[#This Row],[Оптовая цена KRW                   за 1шт]]</f>
        <v>0</v>
      </c>
      <c r="M470" s="94" t="str">
        <f>IFERROR(Таблица611[[#This Row],[Общее кол-во шт]]*Таблица611[[#This Row],[Оптовая цена USD            за 1шт]],"")</f>
        <v/>
      </c>
      <c r="N470" s="148"/>
    </row>
    <row r="471" spans="1:14" s="87" customFormat="1" ht="24" customHeight="1">
      <c r="A471" s="31" t="s">
        <v>10953</v>
      </c>
      <c r="B471" s="32">
        <v>8806334371029</v>
      </c>
      <c r="C471" s="33" t="s">
        <v>10954</v>
      </c>
      <c r="D471" s="34" t="s">
        <v>10955</v>
      </c>
      <c r="E471" s="89"/>
      <c r="F471" s="90">
        <v>0.51</v>
      </c>
      <c r="G471" s="91"/>
      <c r="H471" s="89">
        <f>Таблица611[[#This Row],[Розничная цена KRW]]*Таблица611[[#This Row],[Коэфициент стоимости]]</f>
        <v>0</v>
      </c>
      <c r="I471" s="92" t="str">
        <f>IF($H$1="","Введите курс",Таблица611[[#This Row],[Оптовая цена KRW                   за 1шт]]/$H$1)</f>
        <v>Введите курс</v>
      </c>
      <c r="J471" s="284"/>
      <c r="K471" s="93">
        <f>Таблица611[[#This Row],[Заказ коробок ]]*Таблица611[[#This Row],[Кол-во шт в коробке]]</f>
        <v>0</v>
      </c>
      <c r="L471" s="89">
        <f>Таблица611[[#This Row],[Общее кол-во шт]]*Таблица611[[#This Row],[Оптовая цена KRW                   за 1шт]]</f>
        <v>0</v>
      </c>
      <c r="M471" s="94" t="str">
        <f>IFERROR(Таблица611[[#This Row],[Общее кол-во шт]]*Таблица611[[#This Row],[Оптовая цена USD            за 1шт]],"")</f>
        <v/>
      </c>
      <c r="N471" s="148"/>
    </row>
    <row r="472" spans="1:14" s="87" customFormat="1" ht="24" customHeight="1">
      <c r="A472" s="31" t="s">
        <v>10956</v>
      </c>
      <c r="B472" s="32">
        <v>8806334371012</v>
      </c>
      <c r="C472" s="33" t="s">
        <v>10957</v>
      </c>
      <c r="D472" s="34" t="s">
        <v>10958</v>
      </c>
      <c r="E472" s="89"/>
      <c r="F472" s="90">
        <v>0.51</v>
      </c>
      <c r="G472" s="91"/>
      <c r="H472" s="89">
        <f>Таблица611[[#This Row],[Розничная цена KRW]]*Таблица611[[#This Row],[Коэфициент стоимости]]</f>
        <v>0</v>
      </c>
      <c r="I472" s="92" t="str">
        <f>IF($H$1="","Введите курс",Таблица611[[#This Row],[Оптовая цена KRW                   за 1шт]]/$H$1)</f>
        <v>Введите курс</v>
      </c>
      <c r="J472" s="284"/>
      <c r="K472" s="93">
        <f>Таблица611[[#This Row],[Заказ коробок ]]*Таблица611[[#This Row],[Кол-во шт в коробке]]</f>
        <v>0</v>
      </c>
      <c r="L472" s="89">
        <f>Таблица611[[#This Row],[Общее кол-во шт]]*Таблица611[[#This Row],[Оптовая цена KRW                   за 1шт]]</f>
        <v>0</v>
      </c>
      <c r="M472" s="94" t="str">
        <f>IFERROR(Таблица611[[#This Row],[Общее кол-во шт]]*Таблица611[[#This Row],[Оптовая цена USD            за 1шт]],"")</f>
        <v/>
      </c>
      <c r="N472" s="148"/>
    </row>
    <row r="473" spans="1:14" s="87" customFormat="1" ht="24" customHeight="1">
      <c r="A473" s="31" t="s">
        <v>10959</v>
      </c>
      <c r="B473" s="32">
        <v>8806334370992</v>
      </c>
      <c r="C473" s="33" t="s">
        <v>10960</v>
      </c>
      <c r="D473" s="34" t="s">
        <v>10961</v>
      </c>
      <c r="E473" s="89"/>
      <c r="F473" s="90">
        <v>0.51</v>
      </c>
      <c r="G473" s="91"/>
      <c r="H473" s="89">
        <f>Таблица611[[#This Row],[Розничная цена KRW]]*Таблица611[[#This Row],[Коэфициент стоимости]]</f>
        <v>0</v>
      </c>
      <c r="I473" s="92" t="str">
        <f>IF($H$1="","Введите курс",Таблица611[[#This Row],[Оптовая цена KRW                   за 1шт]]/$H$1)</f>
        <v>Введите курс</v>
      </c>
      <c r="J473" s="284"/>
      <c r="K473" s="93">
        <f>Таблица611[[#This Row],[Заказ коробок ]]*Таблица611[[#This Row],[Кол-во шт в коробке]]</f>
        <v>0</v>
      </c>
      <c r="L473" s="89">
        <f>Таблица611[[#This Row],[Общее кол-во шт]]*Таблица611[[#This Row],[Оптовая цена KRW                   за 1шт]]</f>
        <v>0</v>
      </c>
      <c r="M473" s="94" t="str">
        <f>IFERROR(Таблица611[[#This Row],[Общее кол-во шт]]*Таблица611[[#This Row],[Оптовая цена USD            за 1шт]],"")</f>
        <v/>
      </c>
      <c r="N473" s="148"/>
    </row>
    <row r="474" spans="1:14" s="87" customFormat="1" ht="24" customHeight="1">
      <c r="A474" s="31" t="s">
        <v>10962</v>
      </c>
      <c r="B474" s="32">
        <v>8806334371036</v>
      </c>
      <c r="C474" s="33" t="s">
        <v>10963</v>
      </c>
      <c r="D474" s="34" t="s">
        <v>10964</v>
      </c>
      <c r="E474" s="89"/>
      <c r="F474" s="90">
        <v>0.51</v>
      </c>
      <c r="G474" s="91"/>
      <c r="H474" s="89">
        <f>Таблица611[[#This Row],[Розничная цена KRW]]*Таблица611[[#This Row],[Коэфициент стоимости]]</f>
        <v>0</v>
      </c>
      <c r="I474" s="92" t="str">
        <f>IF($H$1="","Введите курс",Таблица611[[#This Row],[Оптовая цена KRW                   за 1шт]]/$H$1)</f>
        <v>Введите курс</v>
      </c>
      <c r="J474" s="284"/>
      <c r="K474" s="93">
        <f>Таблица611[[#This Row],[Заказ коробок ]]*Таблица611[[#This Row],[Кол-во шт в коробке]]</f>
        <v>0</v>
      </c>
      <c r="L474" s="89">
        <f>Таблица611[[#This Row],[Общее кол-во шт]]*Таблица611[[#This Row],[Оптовая цена KRW                   за 1шт]]</f>
        <v>0</v>
      </c>
      <c r="M474" s="94" t="str">
        <f>IFERROR(Таблица611[[#This Row],[Общее кол-во шт]]*Таблица611[[#This Row],[Оптовая цена USD            за 1шт]],"")</f>
        <v/>
      </c>
      <c r="N474" s="148"/>
    </row>
    <row r="475" spans="1:14" s="87" customFormat="1" ht="24" customHeight="1">
      <c r="A475" s="31" t="s">
        <v>10965</v>
      </c>
      <c r="B475" s="32">
        <v>8806334371043</v>
      </c>
      <c r="C475" s="33" t="s">
        <v>10966</v>
      </c>
      <c r="D475" s="34" t="s">
        <v>10967</v>
      </c>
      <c r="E475" s="89"/>
      <c r="F475" s="90">
        <v>0.51</v>
      </c>
      <c r="G475" s="91"/>
      <c r="H475" s="89">
        <f>Таблица611[[#This Row],[Розничная цена KRW]]*Таблица611[[#This Row],[Коэфициент стоимости]]</f>
        <v>0</v>
      </c>
      <c r="I475" s="92" t="str">
        <f>IF($H$1="","Введите курс",Таблица611[[#This Row],[Оптовая цена KRW                   за 1шт]]/$H$1)</f>
        <v>Введите курс</v>
      </c>
      <c r="J475" s="284"/>
      <c r="K475" s="93">
        <f>Таблица611[[#This Row],[Заказ коробок ]]*Таблица611[[#This Row],[Кол-во шт в коробке]]</f>
        <v>0</v>
      </c>
      <c r="L475" s="89">
        <f>Таблица611[[#This Row],[Общее кол-во шт]]*Таблица611[[#This Row],[Оптовая цена KRW                   за 1шт]]</f>
        <v>0</v>
      </c>
      <c r="M475" s="94" t="str">
        <f>IFERROR(Таблица611[[#This Row],[Общее кол-во шт]]*Таблица611[[#This Row],[Оптовая цена USD            за 1шт]],"")</f>
        <v/>
      </c>
      <c r="N475" s="148"/>
    </row>
    <row r="476" spans="1:14" s="87" customFormat="1" ht="24" customHeight="1">
      <c r="A476" s="31" t="s">
        <v>10968</v>
      </c>
      <c r="B476" s="32">
        <v>8806334371005</v>
      </c>
      <c r="C476" s="33" t="s">
        <v>10969</v>
      </c>
      <c r="D476" s="34" t="s">
        <v>10970</v>
      </c>
      <c r="E476" s="89"/>
      <c r="F476" s="90">
        <v>0.51</v>
      </c>
      <c r="G476" s="91"/>
      <c r="H476" s="89">
        <f>Таблица611[[#This Row],[Розничная цена KRW]]*Таблица611[[#This Row],[Коэфициент стоимости]]</f>
        <v>0</v>
      </c>
      <c r="I476" s="92" t="str">
        <f>IF($H$1="","Введите курс",Таблица611[[#This Row],[Оптовая цена KRW                   за 1шт]]/$H$1)</f>
        <v>Введите курс</v>
      </c>
      <c r="J476" s="284"/>
      <c r="K476" s="93">
        <f>Таблица611[[#This Row],[Заказ коробок ]]*Таблица611[[#This Row],[Кол-во шт в коробке]]</f>
        <v>0</v>
      </c>
      <c r="L476" s="89">
        <f>Таблица611[[#This Row],[Общее кол-во шт]]*Таблица611[[#This Row],[Оптовая цена KRW                   за 1шт]]</f>
        <v>0</v>
      </c>
      <c r="M476" s="94" t="str">
        <f>IFERROR(Таблица611[[#This Row],[Общее кол-во шт]]*Таблица611[[#This Row],[Оптовая цена USD            за 1шт]],"")</f>
        <v/>
      </c>
      <c r="N476" s="148"/>
    </row>
    <row r="477" spans="1:14" s="87" customFormat="1" ht="24" customHeight="1">
      <c r="A477" s="31" t="s">
        <v>10971</v>
      </c>
      <c r="B477" s="32">
        <v>8806334370541</v>
      </c>
      <c r="C477" s="33" t="s">
        <v>10972</v>
      </c>
      <c r="D477" s="34" t="s">
        <v>10973</v>
      </c>
      <c r="E477" s="89">
        <v>4000</v>
      </c>
      <c r="F477" s="90">
        <v>0.51</v>
      </c>
      <c r="G477" s="91">
        <v>10</v>
      </c>
      <c r="H477" s="89">
        <f>Таблица611[[#This Row],[Розничная цена KRW]]*Таблица611[[#This Row],[Коэфициент стоимости]]</f>
        <v>2040</v>
      </c>
      <c r="I477" s="92" t="str">
        <f>IF($H$1="","Введите курс",Таблица611[[#This Row],[Оптовая цена KRW                   за 1шт]]/$H$1)</f>
        <v>Введите курс</v>
      </c>
      <c r="J477" s="284"/>
      <c r="K477" s="93">
        <f>Таблица611[[#This Row],[Заказ коробок ]]*Таблица611[[#This Row],[Кол-во шт в коробке]]</f>
        <v>0</v>
      </c>
      <c r="L477" s="89">
        <f>Таблица611[[#This Row],[Общее кол-во шт]]*Таблица611[[#This Row],[Оптовая цена KRW                   за 1шт]]</f>
        <v>0</v>
      </c>
      <c r="M477" s="94" t="str">
        <f>IFERROR(Таблица611[[#This Row],[Общее кол-во шт]]*Таблица611[[#This Row],[Оптовая цена USD            за 1шт]],"")</f>
        <v/>
      </c>
      <c r="N477" s="148"/>
    </row>
    <row r="478" spans="1:14" s="87" customFormat="1" ht="24" customHeight="1">
      <c r="A478" s="31" t="s">
        <v>10974</v>
      </c>
      <c r="B478" s="32">
        <v>8806334370558</v>
      </c>
      <c r="C478" s="33" t="s">
        <v>10975</v>
      </c>
      <c r="D478" s="34" t="s">
        <v>10976</v>
      </c>
      <c r="E478" s="89">
        <v>4000</v>
      </c>
      <c r="F478" s="90">
        <v>0.51</v>
      </c>
      <c r="G478" s="91">
        <v>10</v>
      </c>
      <c r="H478" s="89">
        <f>Таблица611[[#This Row],[Розничная цена KRW]]*Таблица611[[#This Row],[Коэфициент стоимости]]</f>
        <v>2040</v>
      </c>
      <c r="I478" s="92" t="str">
        <f>IF($H$1="","Введите курс",Таблица611[[#This Row],[Оптовая цена KRW                   за 1шт]]/$H$1)</f>
        <v>Введите курс</v>
      </c>
      <c r="J478" s="284"/>
      <c r="K478" s="93">
        <f>Таблица611[[#This Row],[Заказ коробок ]]*Таблица611[[#This Row],[Кол-во шт в коробке]]</f>
        <v>0</v>
      </c>
      <c r="L478" s="89">
        <f>Таблица611[[#This Row],[Общее кол-во шт]]*Таблица611[[#This Row],[Оптовая цена KRW                   за 1шт]]</f>
        <v>0</v>
      </c>
      <c r="M478" s="94" t="str">
        <f>IFERROR(Таблица611[[#This Row],[Общее кол-во шт]]*Таблица611[[#This Row],[Оптовая цена USD            за 1шт]],"")</f>
        <v/>
      </c>
      <c r="N478" s="148"/>
    </row>
    <row r="479" spans="1:14" s="87" customFormat="1" ht="24" customHeight="1">
      <c r="A479" s="31" t="s">
        <v>10977</v>
      </c>
      <c r="B479" s="32">
        <v>8806334370565</v>
      </c>
      <c r="C479" s="33" t="s">
        <v>10978</v>
      </c>
      <c r="D479" s="34" t="s">
        <v>10979</v>
      </c>
      <c r="E479" s="89">
        <v>4000</v>
      </c>
      <c r="F479" s="90">
        <v>0.51</v>
      </c>
      <c r="G479" s="91">
        <v>10</v>
      </c>
      <c r="H479" s="89">
        <f>Таблица611[[#This Row],[Розничная цена KRW]]*Таблица611[[#This Row],[Коэфициент стоимости]]</f>
        <v>2040</v>
      </c>
      <c r="I479" s="92" t="str">
        <f>IF($H$1="","Введите курс",Таблица611[[#This Row],[Оптовая цена KRW                   за 1шт]]/$H$1)</f>
        <v>Введите курс</v>
      </c>
      <c r="J479" s="284"/>
      <c r="K479" s="93">
        <f>Таблица611[[#This Row],[Заказ коробок ]]*Таблица611[[#This Row],[Кол-во шт в коробке]]</f>
        <v>0</v>
      </c>
      <c r="L479" s="89">
        <f>Таблица611[[#This Row],[Общее кол-во шт]]*Таблица611[[#This Row],[Оптовая цена KRW                   за 1шт]]</f>
        <v>0</v>
      </c>
      <c r="M479" s="94" t="str">
        <f>IFERROR(Таблица611[[#This Row],[Общее кол-во шт]]*Таблица611[[#This Row],[Оптовая цена USD            за 1шт]],"")</f>
        <v/>
      </c>
      <c r="N479" s="148"/>
    </row>
    <row r="480" spans="1:14" s="87" customFormat="1" ht="24" customHeight="1">
      <c r="A480" s="31" t="s">
        <v>10980</v>
      </c>
      <c r="B480" s="32">
        <v>8806334371524</v>
      </c>
      <c r="C480" s="33" t="s">
        <v>10981</v>
      </c>
      <c r="D480" s="34" t="s">
        <v>10982</v>
      </c>
      <c r="E480" s="89">
        <v>4000</v>
      </c>
      <c r="F480" s="90">
        <v>0.51</v>
      </c>
      <c r="G480" s="91">
        <v>10</v>
      </c>
      <c r="H480" s="89">
        <f>Таблица611[[#This Row],[Розничная цена KRW]]*Таблица611[[#This Row],[Коэфициент стоимости]]</f>
        <v>2040</v>
      </c>
      <c r="I480" s="92" t="str">
        <f>IF($H$1="","Введите курс",Таблица611[[#This Row],[Оптовая цена KRW                   за 1шт]]/$H$1)</f>
        <v>Введите курс</v>
      </c>
      <c r="J480" s="284"/>
      <c r="K480" s="93">
        <f>Таблица611[[#This Row],[Заказ коробок ]]*Таблица611[[#This Row],[Кол-во шт в коробке]]</f>
        <v>0</v>
      </c>
      <c r="L480" s="89">
        <f>Таблица611[[#This Row],[Общее кол-во шт]]*Таблица611[[#This Row],[Оптовая цена KRW                   за 1шт]]</f>
        <v>0</v>
      </c>
      <c r="M480" s="94" t="str">
        <f>IFERROR(Таблица611[[#This Row],[Общее кол-во шт]]*Таблица611[[#This Row],[Оптовая цена USD            за 1шт]],"")</f>
        <v/>
      </c>
      <c r="N480" s="148"/>
    </row>
    <row r="481" spans="1:14" s="87" customFormat="1" ht="24" customHeight="1">
      <c r="A481" s="31" t="s">
        <v>10983</v>
      </c>
      <c r="B481" s="32">
        <v>8806334370619</v>
      </c>
      <c r="C481" s="33" t="s">
        <v>10984</v>
      </c>
      <c r="D481" s="34" t="s">
        <v>10985</v>
      </c>
      <c r="E481" s="89">
        <v>4000</v>
      </c>
      <c r="F481" s="90">
        <v>0.51</v>
      </c>
      <c r="G481" s="91">
        <v>10</v>
      </c>
      <c r="H481" s="89">
        <f>Таблица611[[#This Row],[Розничная цена KRW]]*Таблица611[[#This Row],[Коэфициент стоимости]]</f>
        <v>2040</v>
      </c>
      <c r="I481" s="92" t="str">
        <f>IF($H$1="","Введите курс",Таблица611[[#This Row],[Оптовая цена KRW                   за 1шт]]/$H$1)</f>
        <v>Введите курс</v>
      </c>
      <c r="J481" s="284"/>
      <c r="K481" s="93">
        <f>Таблица611[[#This Row],[Заказ коробок ]]*Таблица611[[#This Row],[Кол-во шт в коробке]]</f>
        <v>0</v>
      </c>
      <c r="L481" s="89">
        <f>Таблица611[[#This Row],[Общее кол-во шт]]*Таблица611[[#This Row],[Оптовая цена KRW                   за 1шт]]</f>
        <v>0</v>
      </c>
      <c r="M481" s="94" t="str">
        <f>IFERROR(Таблица611[[#This Row],[Общее кол-во шт]]*Таблица611[[#This Row],[Оптовая цена USD            за 1шт]],"")</f>
        <v/>
      </c>
      <c r="N481" s="148"/>
    </row>
    <row r="482" spans="1:14" s="87" customFormat="1" ht="24" customHeight="1">
      <c r="A482" s="31" t="s">
        <v>10986</v>
      </c>
      <c r="B482" s="32">
        <v>8806334370626</v>
      </c>
      <c r="C482" s="33" t="s">
        <v>10987</v>
      </c>
      <c r="D482" s="34" t="s">
        <v>10988</v>
      </c>
      <c r="E482" s="89"/>
      <c r="F482" s="90">
        <v>0.51</v>
      </c>
      <c r="G482" s="91"/>
      <c r="H482" s="89">
        <f>Таблица611[[#This Row],[Розничная цена KRW]]*Таблица611[[#This Row],[Коэфициент стоимости]]</f>
        <v>0</v>
      </c>
      <c r="I482" s="92" t="str">
        <f>IF($H$1="","Введите курс",Таблица611[[#This Row],[Оптовая цена KRW                   за 1шт]]/$H$1)</f>
        <v>Введите курс</v>
      </c>
      <c r="J482" s="284"/>
      <c r="K482" s="93">
        <f>Таблица611[[#This Row],[Заказ коробок ]]*Таблица611[[#This Row],[Кол-во шт в коробке]]</f>
        <v>0</v>
      </c>
      <c r="L482" s="89">
        <f>Таблица611[[#This Row],[Общее кол-во шт]]*Таблица611[[#This Row],[Оптовая цена KRW                   за 1шт]]</f>
        <v>0</v>
      </c>
      <c r="M482" s="94" t="str">
        <f>IFERROR(Таблица611[[#This Row],[Общее кол-во шт]]*Таблица611[[#This Row],[Оптовая цена USD            за 1шт]],"")</f>
        <v/>
      </c>
      <c r="N482" s="148"/>
    </row>
    <row r="483" spans="1:14" s="87" customFormat="1" ht="24" customHeight="1">
      <c r="A483" s="31" t="s">
        <v>10989</v>
      </c>
      <c r="B483" s="32">
        <v>8806334370633</v>
      </c>
      <c r="C483" s="33" t="s">
        <v>10990</v>
      </c>
      <c r="D483" s="34" t="s">
        <v>10991</v>
      </c>
      <c r="E483" s="89"/>
      <c r="F483" s="90">
        <v>0.51</v>
      </c>
      <c r="G483" s="91"/>
      <c r="H483" s="89">
        <f>Таблица611[[#This Row],[Розничная цена KRW]]*Таблица611[[#This Row],[Коэфициент стоимости]]</f>
        <v>0</v>
      </c>
      <c r="I483" s="92" t="str">
        <f>IF($H$1="","Введите курс",Таблица611[[#This Row],[Оптовая цена KRW                   за 1шт]]/$H$1)</f>
        <v>Введите курс</v>
      </c>
      <c r="J483" s="284"/>
      <c r="K483" s="93">
        <f>Таблица611[[#This Row],[Заказ коробок ]]*Таблица611[[#This Row],[Кол-во шт в коробке]]</f>
        <v>0</v>
      </c>
      <c r="L483" s="89">
        <f>Таблица611[[#This Row],[Общее кол-во шт]]*Таблица611[[#This Row],[Оптовая цена KRW                   за 1шт]]</f>
        <v>0</v>
      </c>
      <c r="M483" s="94" t="str">
        <f>IFERROR(Таблица611[[#This Row],[Общее кол-во шт]]*Таблица611[[#This Row],[Оптовая цена USD            за 1шт]],"")</f>
        <v/>
      </c>
      <c r="N483" s="148"/>
    </row>
    <row r="484" spans="1:14" s="87" customFormat="1" ht="24" customHeight="1">
      <c r="A484" s="31" t="s">
        <v>10992</v>
      </c>
      <c r="B484" s="32">
        <v>8806334370671</v>
      </c>
      <c r="C484" s="33" t="s">
        <v>10993</v>
      </c>
      <c r="D484" s="34" t="s">
        <v>10994</v>
      </c>
      <c r="E484" s="89">
        <v>4000</v>
      </c>
      <c r="F484" s="90">
        <v>0.51</v>
      </c>
      <c r="G484" s="91">
        <v>10</v>
      </c>
      <c r="H484" s="89">
        <f>Таблица611[[#This Row],[Розничная цена KRW]]*Таблица611[[#This Row],[Коэфициент стоимости]]</f>
        <v>2040</v>
      </c>
      <c r="I484" s="92" t="str">
        <f>IF($H$1="","Введите курс",Таблица611[[#This Row],[Оптовая цена KRW                   за 1шт]]/$H$1)</f>
        <v>Введите курс</v>
      </c>
      <c r="J484" s="284"/>
      <c r="K484" s="93">
        <f>Таблица611[[#This Row],[Заказ коробок ]]*Таблица611[[#This Row],[Кол-во шт в коробке]]</f>
        <v>0</v>
      </c>
      <c r="L484" s="89">
        <f>Таблица611[[#This Row],[Общее кол-во шт]]*Таблица611[[#This Row],[Оптовая цена KRW                   за 1шт]]</f>
        <v>0</v>
      </c>
      <c r="M484" s="94" t="str">
        <f>IFERROR(Таблица611[[#This Row],[Общее кол-во шт]]*Таблица611[[#This Row],[Оптовая цена USD            за 1шт]],"")</f>
        <v/>
      </c>
      <c r="N484" s="148"/>
    </row>
    <row r="485" spans="1:14" s="87" customFormat="1" ht="24" customHeight="1">
      <c r="A485" s="31" t="s">
        <v>10995</v>
      </c>
      <c r="B485" s="32">
        <v>8806334382339</v>
      </c>
      <c r="C485" s="33" t="s">
        <v>10996</v>
      </c>
      <c r="D485" s="34" t="s">
        <v>10997</v>
      </c>
      <c r="E485" s="89">
        <v>4000</v>
      </c>
      <c r="F485" s="90">
        <v>0.51</v>
      </c>
      <c r="G485" s="91">
        <v>10</v>
      </c>
      <c r="H485" s="89">
        <f>Таблица611[[#This Row],[Розничная цена KRW]]*Таблица611[[#This Row],[Коэфициент стоимости]]</f>
        <v>2040</v>
      </c>
      <c r="I485" s="92" t="str">
        <f>IF($H$1="","Введите курс",Таблица611[[#This Row],[Оптовая цена KRW                   за 1шт]]/$H$1)</f>
        <v>Введите курс</v>
      </c>
      <c r="J485" s="284"/>
      <c r="K485" s="93">
        <f>Таблица611[[#This Row],[Заказ коробок ]]*Таблица611[[#This Row],[Кол-во шт в коробке]]</f>
        <v>0</v>
      </c>
      <c r="L485" s="89">
        <f>Таблица611[[#This Row],[Общее кол-во шт]]*Таблица611[[#This Row],[Оптовая цена KRW                   за 1шт]]</f>
        <v>0</v>
      </c>
      <c r="M485" s="94" t="str">
        <f>IFERROR(Таблица611[[#This Row],[Общее кол-во шт]]*Таблица611[[#This Row],[Оптовая цена USD            за 1шт]],"")</f>
        <v/>
      </c>
      <c r="N485" s="148"/>
    </row>
    <row r="486" spans="1:14" s="87" customFormat="1" ht="24" customHeight="1">
      <c r="A486" s="31" t="s">
        <v>10998</v>
      </c>
      <c r="B486" s="32">
        <v>8806334382346</v>
      </c>
      <c r="C486" s="33" t="s">
        <v>10999</v>
      </c>
      <c r="D486" s="34" t="s">
        <v>11000</v>
      </c>
      <c r="E486" s="89">
        <v>4000</v>
      </c>
      <c r="F486" s="90">
        <v>0.51</v>
      </c>
      <c r="G486" s="91">
        <v>10</v>
      </c>
      <c r="H486" s="89">
        <f>Таблица611[[#This Row],[Розничная цена KRW]]*Таблица611[[#This Row],[Коэфициент стоимости]]</f>
        <v>2040</v>
      </c>
      <c r="I486" s="92" t="str">
        <f>IF($H$1="","Введите курс",Таблица611[[#This Row],[Оптовая цена KRW                   за 1шт]]/$H$1)</f>
        <v>Введите курс</v>
      </c>
      <c r="J486" s="284"/>
      <c r="K486" s="93">
        <f>Таблица611[[#This Row],[Заказ коробок ]]*Таблица611[[#This Row],[Кол-во шт в коробке]]</f>
        <v>0</v>
      </c>
      <c r="L486" s="89">
        <f>Таблица611[[#This Row],[Общее кол-во шт]]*Таблица611[[#This Row],[Оптовая цена KRW                   за 1шт]]</f>
        <v>0</v>
      </c>
      <c r="M486" s="94" t="str">
        <f>IFERROR(Таблица611[[#This Row],[Общее кол-во шт]]*Таблица611[[#This Row],[Оптовая цена USD            за 1шт]],"")</f>
        <v/>
      </c>
      <c r="N486" s="148"/>
    </row>
    <row r="487" spans="1:14" s="87" customFormat="1" ht="24" customHeight="1">
      <c r="A487" s="31" t="s">
        <v>11001</v>
      </c>
      <c r="B487" s="32">
        <v>8806334371548</v>
      </c>
      <c r="C487" s="33" t="s">
        <v>11002</v>
      </c>
      <c r="D487" s="34" t="s">
        <v>11003</v>
      </c>
      <c r="E487" s="89"/>
      <c r="F487" s="90">
        <v>0.51</v>
      </c>
      <c r="G487" s="91"/>
      <c r="H487" s="89">
        <f>Таблица611[[#This Row],[Розничная цена KRW]]*Таблица611[[#This Row],[Коэфициент стоимости]]</f>
        <v>0</v>
      </c>
      <c r="I487" s="92" t="str">
        <f>IF($H$1="","Введите курс",Таблица611[[#This Row],[Оптовая цена KRW                   за 1шт]]/$H$1)</f>
        <v>Введите курс</v>
      </c>
      <c r="J487" s="284"/>
      <c r="K487" s="93">
        <f>Таблица611[[#This Row],[Заказ коробок ]]*Таблица611[[#This Row],[Кол-во шт в коробке]]</f>
        <v>0</v>
      </c>
      <c r="L487" s="89">
        <f>Таблица611[[#This Row],[Общее кол-во шт]]*Таблица611[[#This Row],[Оптовая цена KRW                   за 1шт]]</f>
        <v>0</v>
      </c>
      <c r="M487" s="94" t="str">
        <f>IFERROR(Таблица611[[#This Row],[Общее кол-во шт]]*Таблица611[[#This Row],[Оптовая цена USD            за 1шт]],"")</f>
        <v/>
      </c>
      <c r="N487" s="148"/>
    </row>
    <row r="488" spans="1:14" s="87" customFormat="1" ht="24" customHeight="1">
      <c r="A488" s="31" t="s">
        <v>11004</v>
      </c>
      <c r="B488" s="32">
        <v>8806334378615</v>
      </c>
      <c r="C488" s="33" t="s">
        <v>11005</v>
      </c>
      <c r="D488" s="34" t="s">
        <v>11006</v>
      </c>
      <c r="E488" s="89">
        <v>4000</v>
      </c>
      <c r="F488" s="90">
        <v>0.51</v>
      </c>
      <c r="G488" s="91">
        <v>10</v>
      </c>
      <c r="H488" s="89">
        <f>Таблица611[[#This Row],[Розничная цена KRW]]*Таблица611[[#This Row],[Коэфициент стоимости]]</f>
        <v>2040</v>
      </c>
      <c r="I488" s="92" t="str">
        <f>IF($H$1="","Введите курс",Таблица611[[#This Row],[Оптовая цена KRW                   за 1шт]]/$H$1)</f>
        <v>Введите курс</v>
      </c>
      <c r="J488" s="284"/>
      <c r="K488" s="93">
        <f>Таблица611[[#This Row],[Заказ коробок ]]*Таблица611[[#This Row],[Кол-во шт в коробке]]</f>
        <v>0</v>
      </c>
      <c r="L488" s="89">
        <f>Таблица611[[#This Row],[Общее кол-во шт]]*Таблица611[[#This Row],[Оптовая цена KRW                   за 1шт]]</f>
        <v>0</v>
      </c>
      <c r="M488" s="94" t="str">
        <f>IFERROR(Таблица611[[#This Row],[Общее кол-во шт]]*Таблица611[[#This Row],[Оптовая цена USD            за 1шт]],"")</f>
        <v/>
      </c>
      <c r="N488" s="148"/>
    </row>
    <row r="489" spans="1:14" s="87" customFormat="1" ht="24" customHeight="1">
      <c r="A489" s="31" t="s">
        <v>11007</v>
      </c>
      <c r="B489" s="32">
        <v>8806334378622</v>
      </c>
      <c r="C489" s="33" t="s">
        <v>11008</v>
      </c>
      <c r="D489" s="34" t="s">
        <v>11009</v>
      </c>
      <c r="E489" s="89">
        <v>4000</v>
      </c>
      <c r="F489" s="90">
        <v>0.51</v>
      </c>
      <c r="G489" s="91">
        <v>10</v>
      </c>
      <c r="H489" s="89">
        <f>Таблица611[[#This Row],[Розничная цена KRW]]*Таблица611[[#This Row],[Коэфициент стоимости]]</f>
        <v>2040</v>
      </c>
      <c r="I489" s="92" t="str">
        <f>IF($H$1="","Введите курс",Таблица611[[#This Row],[Оптовая цена KRW                   за 1шт]]/$H$1)</f>
        <v>Введите курс</v>
      </c>
      <c r="J489" s="284"/>
      <c r="K489" s="93">
        <f>Таблица611[[#This Row],[Заказ коробок ]]*Таблица611[[#This Row],[Кол-во шт в коробке]]</f>
        <v>0</v>
      </c>
      <c r="L489" s="89">
        <f>Таблица611[[#This Row],[Общее кол-во шт]]*Таблица611[[#This Row],[Оптовая цена KRW                   за 1шт]]</f>
        <v>0</v>
      </c>
      <c r="M489" s="94" t="str">
        <f>IFERROR(Таблица611[[#This Row],[Общее кол-во шт]]*Таблица611[[#This Row],[Оптовая цена USD            за 1шт]],"")</f>
        <v/>
      </c>
      <c r="N489" s="148"/>
    </row>
    <row r="490" spans="1:14" s="87" customFormat="1" ht="24" customHeight="1">
      <c r="A490" s="31" t="s">
        <v>11010</v>
      </c>
      <c r="B490" s="32">
        <v>8806334370572</v>
      </c>
      <c r="C490" s="33" t="s">
        <v>11011</v>
      </c>
      <c r="D490" s="34" t="s">
        <v>11012</v>
      </c>
      <c r="E490" s="89">
        <v>4000</v>
      </c>
      <c r="F490" s="90">
        <v>0.51</v>
      </c>
      <c r="G490" s="91">
        <v>10</v>
      </c>
      <c r="H490" s="89">
        <f>Таблица611[[#This Row],[Розничная цена KRW]]*Таблица611[[#This Row],[Коэфициент стоимости]]</f>
        <v>2040</v>
      </c>
      <c r="I490" s="92" t="str">
        <f>IF($H$1="","Введите курс",Таблица611[[#This Row],[Оптовая цена KRW                   за 1шт]]/$H$1)</f>
        <v>Введите курс</v>
      </c>
      <c r="J490" s="284"/>
      <c r="K490" s="93">
        <f>Таблица611[[#This Row],[Заказ коробок ]]*Таблица611[[#This Row],[Кол-во шт в коробке]]</f>
        <v>0</v>
      </c>
      <c r="L490" s="89">
        <f>Таблица611[[#This Row],[Общее кол-во шт]]*Таблица611[[#This Row],[Оптовая цена KRW                   за 1шт]]</f>
        <v>0</v>
      </c>
      <c r="M490" s="94" t="str">
        <f>IFERROR(Таблица611[[#This Row],[Общее кол-во шт]]*Таблица611[[#This Row],[Оптовая цена USD            за 1шт]],"")</f>
        <v/>
      </c>
      <c r="N490" s="148"/>
    </row>
    <row r="491" spans="1:14" s="87" customFormat="1" ht="24" customHeight="1">
      <c r="A491" s="31" t="s">
        <v>11013</v>
      </c>
      <c r="B491" s="32">
        <v>8806334370589</v>
      </c>
      <c r="C491" s="33" t="s">
        <v>11014</v>
      </c>
      <c r="D491" s="34" t="s">
        <v>11015</v>
      </c>
      <c r="E491" s="89">
        <v>4000</v>
      </c>
      <c r="F491" s="90">
        <v>0.51</v>
      </c>
      <c r="G491" s="91">
        <v>10</v>
      </c>
      <c r="H491" s="89">
        <f>Таблица611[[#This Row],[Розничная цена KRW]]*Таблица611[[#This Row],[Коэфициент стоимости]]</f>
        <v>2040</v>
      </c>
      <c r="I491" s="92" t="str">
        <f>IF($H$1="","Введите курс",Таблица611[[#This Row],[Оптовая цена KRW                   за 1шт]]/$H$1)</f>
        <v>Введите курс</v>
      </c>
      <c r="J491" s="284"/>
      <c r="K491" s="93">
        <f>Таблица611[[#This Row],[Заказ коробок ]]*Таблица611[[#This Row],[Кол-во шт в коробке]]</f>
        <v>0</v>
      </c>
      <c r="L491" s="89">
        <f>Таблица611[[#This Row],[Общее кол-во шт]]*Таблица611[[#This Row],[Оптовая цена KRW                   за 1шт]]</f>
        <v>0</v>
      </c>
      <c r="M491" s="94" t="str">
        <f>IFERROR(Таблица611[[#This Row],[Общее кол-во шт]]*Таблица611[[#This Row],[Оптовая цена USD            за 1шт]],"")</f>
        <v/>
      </c>
      <c r="N491" s="148"/>
    </row>
    <row r="492" spans="1:14" s="87" customFormat="1" ht="24" customHeight="1">
      <c r="A492" s="31" t="s">
        <v>11016</v>
      </c>
      <c r="B492" s="32">
        <v>8806334370596</v>
      </c>
      <c r="C492" s="33" t="s">
        <v>11017</v>
      </c>
      <c r="D492" s="34" t="s">
        <v>11018</v>
      </c>
      <c r="E492" s="89">
        <v>4000</v>
      </c>
      <c r="F492" s="90">
        <v>0.51</v>
      </c>
      <c r="G492" s="91">
        <v>10</v>
      </c>
      <c r="H492" s="89">
        <f>Таблица611[[#This Row],[Розничная цена KRW]]*Таблица611[[#This Row],[Коэфициент стоимости]]</f>
        <v>2040</v>
      </c>
      <c r="I492" s="92" t="str">
        <f>IF($H$1="","Введите курс",Таблица611[[#This Row],[Оптовая цена KRW                   за 1шт]]/$H$1)</f>
        <v>Введите курс</v>
      </c>
      <c r="J492" s="284"/>
      <c r="K492" s="93">
        <f>Таблица611[[#This Row],[Заказ коробок ]]*Таблица611[[#This Row],[Кол-во шт в коробке]]</f>
        <v>0</v>
      </c>
      <c r="L492" s="89">
        <f>Таблица611[[#This Row],[Общее кол-во шт]]*Таблица611[[#This Row],[Оптовая цена KRW                   за 1шт]]</f>
        <v>0</v>
      </c>
      <c r="M492" s="94" t="str">
        <f>IFERROR(Таблица611[[#This Row],[Общее кол-во шт]]*Таблица611[[#This Row],[Оптовая цена USD            за 1шт]],"")</f>
        <v/>
      </c>
      <c r="N492" s="148"/>
    </row>
    <row r="493" spans="1:14" s="87" customFormat="1" ht="24" customHeight="1">
      <c r="A493" s="31" t="s">
        <v>11019</v>
      </c>
      <c r="B493" s="32">
        <v>8806334371531</v>
      </c>
      <c r="C493" s="33" t="s">
        <v>11020</v>
      </c>
      <c r="D493" s="34" t="s">
        <v>11021</v>
      </c>
      <c r="E493" s="89">
        <v>4000</v>
      </c>
      <c r="F493" s="90">
        <v>0.51</v>
      </c>
      <c r="G493" s="91">
        <v>10</v>
      </c>
      <c r="H493" s="89">
        <f>Таблица611[[#This Row],[Розничная цена KRW]]*Таблица611[[#This Row],[Коэфициент стоимости]]</f>
        <v>2040</v>
      </c>
      <c r="I493" s="92" t="str">
        <f>IF($H$1="","Введите курс",Таблица611[[#This Row],[Оптовая цена KRW                   за 1шт]]/$H$1)</f>
        <v>Введите курс</v>
      </c>
      <c r="J493" s="284"/>
      <c r="K493" s="93">
        <f>Таблица611[[#This Row],[Заказ коробок ]]*Таблица611[[#This Row],[Кол-во шт в коробке]]</f>
        <v>0</v>
      </c>
      <c r="L493" s="89">
        <f>Таблица611[[#This Row],[Общее кол-во шт]]*Таблица611[[#This Row],[Оптовая цена KRW                   за 1шт]]</f>
        <v>0</v>
      </c>
      <c r="M493" s="94" t="str">
        <f>IFERROR(Таблица611[[#This Row],[Общее кол-во шт]]*Таблица611[[#This Row],[Оптовая цена USD            за 1шт]],"")</f>
        <v/>
      </c>
      <c r="N493" s="148"/>
    </row>
    <row r="494" spans="1:14" s="87" customFormat="1" ht="24" customHeight="1">
      <c r="A494" s="31" t="s">
        <v>11022</v>
      </c>
      <c r="B494" s="32">
        <v>8806334378639</v>
      </c>
      <c r="C494" s="33" t="s">
        <v>11023</v>
      </c>
      <c r="D494" s="34" t="s">
        <v>11024</v>
      </c>
      <c r="E494" s="89"/>
      <c r="F494" s="90">
        <v>0.51</v>
      </c>
      <c r="G494" s="91"/>
      <c r="H494" s="89">
        <f>Таблица611[[#This Row],[Розничная цена KRW]]*Таблица611[[#This Row],[Коэфициент стоимости]]</f>
        <v>0</v>
      </c>
      <c r="I494" s="92" t="str">
        <f>IF($H$1="","Введите курс",Таблица611[[#This Row],[Оптовая цена KRW                   за 1шт]]/$H$1)</f>
        <v>Введите курс</v>
      </c>
      <c r="J494" s="284"/>
      <c r="K494" s="93">
        <f>Таблица611[[#This Row],[Заказ коробок ]]*Таблица611[[#This Row],[Кол-во шт в коробке]]</f>
        <v>0</v>
      </c>
      <c r="L494" s="89">
        <f>Таблица611[[#This Row],[Общее кол-во шт]]*Таблица611[[#This Row],[Оптовая цена KRW                   за 1шт]]</f>
        <v>0</v>
      </c>
      <c r="M494" s="94" t="str">
        <f>IFERROR(Таблица611[[#This Row],[Общее кол-во шт]]*Таблица611[[#This Row],[Оптовая цена USD            за 1шт]],"")</f>
        <v/>
      </c>
      <c r="N494" s="148"/>
    </row>
    <row r="495" spans="1:14" ht="22.5" customHeight="1">
      <c r="A495" s="31" t="s">
        <v>11025</v>
      </c>
      <c r="B495" s="32">
        <v>8806334370657</v>
      </c>
      <c r="C495" s="33" t="s">
        <v>11026</v>
      </c>
      <c r="D495" s="34" t="s">
        <v>11027</v>
      </c>
      <c r="E495" s="89"/>
      <c r="F495" s="90">
        <v>0.51</v>
      </c>
      <c r="G495" s="91"/>
      <c r="H495" s="89">
        <f>Таблица611[[#This Row],[Розничная цена KRW]]*Таблица611[[#This Row],[Коэфициент стоимости]]</f>
        <v>0</v>
      </c>
      <c r="I495" s="92" t="str">
        <f>IF($H$1="","Введите курс",Таблица611[[#This Row],[Оптовая цена KRW                   за 1шт]]/$H$1)</f>
        <v>Введите курс</v>
      </c>
      <c r="J495" s="284"/>
      <c r="K495" s="93">
        <f>Таблица611[[#This Row],[Заказ коробок ]]*Таблица611[[#This Row],[Кол-во шт в коробке]]</f>
        <v>0</v>
      </c>
      <c r="L495" s="89">
        <f>Таблица611[[#This Row],[Общее кол-во шт]]*Таблица611[[#This Row],[Оптовая цена KRW                   за 1шт]]</f>
        <v>0</v>
      </c>
      <c r="M495" s="94" t="str">
        <f>IFERROR(Таблица611[[#This Row],[Общее кол-во шт]]*Таблица611[[#This Row],[Оптовая цена USD            за 1шт]],"")</f>
        <v/>
      </c>
      <c r="N495" s="148"/>
    </row>
    <row r="496" spans="1:14" ht="22.5" customHeight="1">
      <c r="A496" s="31" t="s">
        <v>11028</v>
      </c>
      <c r="B496" s="189">
        <v>8806334370664</v>
      </c>
      <c r="C496" s="190" t="s">
        <v>11029</v>
      </c>
      <c r="D496" s="191" t="s">
        <v>11030</v>
      </c>
      <c r="E496" s="98"/>
      <c r="F496" s="99">
        <v>0.51</v>
      </c>
      <c r="G496" s="100"/>
      <c r="H496" s="89">
        <f>Таблица611[[#This Row],[Розничная цена KRW]]*Таблица611[[#This Row],[Коэфициент стоимости]]</f>
        <v>0</v>
      </c>
      <c r="I496" s="92" t="str">
        <f>IF($H$1="","Введите курс",Таблица611[[#This Row],[Оптовая цена KRW                   за 1шт]]/$H$1)</f>
        <v>Введите курс</v>
      </c>
      <c r="J496" s="285"/>
      <c r="K496" s="101">
        <f>Таблица611[[#This Row],[Заказ коробок ]]*Таблица611[[#This Row],[Кол-во шт в коробке]]</f>
        <v>0</v>
      </c>
      <c r="L496" s="89">
        <f>Таблица611[[#This Row],[Общее кол-во шт]]*Таблица611[[#This Row],[Оптовая цена KRW                   за 1шт]]</f>
        <v>0</v>
      </c>
      <c r="M496" s="102" t="str">
        <f>IFERROR(Таблица611[[#This Row],[Общее кол-во шт]]*Таблица611[[#This Row],[Оптовая цена USD            за 1шт]],"")</f>
        <v/>
      </c>
      <c r="N496" s="192"/>
    </row>
    <row r="497" spans="1:14" ht="22.5" customHeight="1">
      <c r="A497" s="31" t="s">
        <v>11031</v>
      </c>
      <c r="B497" s="193">
        <v>8806334370602</v>
      </c>
      <c r="C497" s="194" t="s">
        <v>11032</v>
      </c>
      <c r="D497" s="195" t="s">
        <v>11033</v>
      </c>
      <c r="E497" s="196"/>
      <c r="F497" s="197">
        <v>0.51</v>
      </c>
      <c r="G497" s="198"/>
      <c r="H497" s="199">
        <f>Таблица611[[#This Row],[Розничная цена KRW]]*Таблица611[[#This Row],[Коэфициент стоимости]]</f>
        <v>0</v>
      </c>
      <c r="I497" s="200" t="str">
        <f>IF($H$1="","Введите курс",Таблица611[[#This Row],[Оптовая цена KRW                   за 1шт]]/$H$1)</f>
        <v>Введите курс</v>
      </c>
      <c r="J497" s="287"/>
      <c r="K497" s="201">
        <f>Таблица611[[#This Row],[Заказ коробок ]]*Таблица611[[#This Row],[Кол-во шт в коробке]]</f>
        <v>0</v>
      </c>
      <c r="L497" s="202">
        <f>Таблица611[[#This Row],[Общее кол-во шт]]*Таблица611[[#This Row],[Оптовая цена KRW                   за 1шт]]</f>
        <v>0</v>
      </c>
      <c r="M497" s="203" t="str">
        <f>IFERROR(Таблица611[[#This Row],[Общее кол-во шт]]*Таблица611[[#This Row],[Оптовая цена USD            за 1шт]],"")</f>
        <v/>
      </c>
      <c r="N497" s="204"/>
    </row>
    <row r="498" spans="1:14" ht="22.5" customHeight="1">
      <c r="A498" s="31" t="s">
        <v>11034</v>
      </c>
      <c r="B498" s="193">
        <v>8806334370640</v>
      </c>
      <c r="C498" s="194" t="s">
        <v>11035</v>
      </c>
      <c r="D498" s="195" t="s">
        <v>11036</v>
      </c>
      <c r="E498" s="196"/>
      <c r="F498" s="197">
        <v>0.51</v>
      </c>
      <c r="G498" s="198"/>
      <c r="H498" s="199">
        <f>Таблица611[[#This Row],[Розничная цена KRW]]*Таблица611[[#This Row],[Коэфициент стоимости]]</f>
        <v>0</v>
      </c>
      <c r="I498" s="200" t="str">
        <f>IF($H$1="","Введите курс",Таблица611[[#This Row],[Оптовая цена KRW                   за 1шт]]/$H$1)</f>
        <v>Введите курс</v>
      </c>
      <c r="J498" s="287"/>
      <c r="K498" s="201">
        <f>Таблица611[[#This Row],[Заказ коробок ]]*Таблица611[[#This Row],[Кол-во шт в коробке]]</f>
        <v>0</v>
      </c>
      <c r="L498" s="202">
        <f>Таблица611[[#This Row],[Общее кол-во шт]]*Таблица611[[#This Row],[Оптовая цена KRW                   за 1шт]]</f>
        <v>0</v>
      </c>
      <c r="M498" s="203" t="str">
        <f>IFERROR(Таблица611[[#This Row],[Общее кол-во шт]]*Таблица611[[#This Row],[Оптовая цена USD            за 1шт]],"")</f>
        <v/>
      </c>
      <c r="N498" s="204"/>
    </row>
    <row r="499" spans="1:14" ht="22.5" customHeight="1">
      <c r="A499" s="31" t="s">
        <v>11037</v>
      </c>
      <c r="B499" s="193">
        <v>8806334371517</v>
      </c>
      <c r="C499" s="194" t="s">
        <v>11038</v>
      </c>
      <c r="D499" s="195" t="s">
        <v>11039</v>
      </c>
      <c r="E499" s="196"/>
      <c r="F499" s="197">
        <v>0.51</v>
      </c>
      <c r="G499" s="198"/>
      <c r="H499" s="199">
        <f>Таблица611[[#This Row],[Розничная цена KRW]]*Таблица611[[#This Row],[Коэфициент стоимости]]</f>
        <v>0</v>
      </c>
      <c r="I499" s="200" t="str">
        <f>IF($H$1="","Введите курс",Таблица611[[#This Row],[Оптовая цена KRW                   за 1шт]]/$H$1)</f>
        <v>Введите курс</v>
      </c>
      <c r="J499" s="287"/>
      <c r="K499" s="201">
        <f>Таблица611[[#This Row],[Заказ коробок ]]*Таблица611[[#This Row],[Кол-во шт в коробке]]</f>
        <v>0</v>
      </c>
      <c r="L499" s="202">
        <f>Таблица611[[#This Row],[Общее кол-во шт]]*Таблица611[[#This Row],[Оптовая цена KRW                   за 1шт]]</f>
        <v>0</v>
      </c>
      <c r="M499" s="203" t="str">
        <f>IFERROR(Таблица611[[#This Row],[Общее кол-во шт]]*Таблица611[[#This Row],[Оптовая цена USD            за 1шт]],"")</f>
        <v/>
      </c>
      <c r="N499" s="204"/>
    </row>
    <row r="500" spans="1:14" ht="22.5" customHeight="1">
      <c r="A500" s="31" t="s">
        <v>11040</v>
      </c>
      <c r="B500" s="193">
        <v>8806334370688</v>
      </c>
      <c r="C500" s="194" t="s">
        <v>11041</v>
      </c>
      <c r="D500" s="195" t="s">
        <v>11042</v>
      </c>
      <c r="E500" s="196">
        <v>4000</v>
      </c>
      <c r="F500" s="197">
        <v>0.51</v>
      </c>
      <c r="G500" s="198">
        <v>10</v>
      </c>
      <c r="H500" s="199">
        <f>Таблица611[[#This Row],[Розничная цена KRW]]*Таблица611[[#This Row],[Коэфициент стоимости]]</f>
        <v>2040</v>
      </c>
      <c r="I500" s="200" t="str">
        <f>IF($H$1="","Введите курс",Таблица611[[#This Row],[Оптовая цена KRW                   за 1шт]]/$H$1)</f>
        <v>Введите курс</v>
      </c>
      <c r="J500" s="287"/>
      <c r="K500" s="201">
        <f>Таблица611[[#This Row],[Заказ коробок ]]*Таблица611[[#This Row],[Кол-во шт в коробке]]</f>
        <v>0</v>
      </c>
      <c r="L500" s="202">
        <f>Таблица611[[#This Row],[Общее кол-во шт]]*Таблица611[[#This Row],[Оптовая цена KRW                   за 1шт]]</f>
        <v>0</v>
      </c>
      <c r="M500" s="203" t="str">
        <f>IFERROR(Таблица611[[#This Row],[Общее кол-во шт]]*Таблица611[[#This Row],[Оптовая цена USD            за 1шт]],"")</f>
        <v/>
      </c>
      <c r="N500" s="204"/>
    </row>
    <row r="501" spans="1:14" ht="22.5" customHeight="1">
      <c r="A501" s="31" t="s">
        <v>11043</v>
      </c>
      <c r="B501" s="193">
        <v>8806334371555</v>
      </c>
      <c r="C501" s="194" t="s">
        <v>11044</v>
      </c>
      <c r="D501" s="195" t="s">
        <v>11045</v>
      </c>
      <c r="E501" s="196">
        <v>4000</v>
      </c>
      <c r="F501" s="197">
        <v>0.51</v>
      </c>
      <c r="G501" s="198">
        <v>10</v>
      </c>
      <c r="H501" s="199">
        <f>Таблица611[[#This Row],[Розничная цена KRW]]*Таблица611[[#This Row],[Коэфициент стоимости]]</f>
        <v>2040</v>
      </c>
      <c r="I501" s="200" t="str">
        <f>IF($H$1="","Введите курс",Таблица611[[#This Row],[Оптовая цена KRW                   за 1шт]]/$H$1)</f>
        <v>Введите курс</v>
      </c>
      <c r="J501" s="287"/>
      <c r="K501" s="201">
        <f>Таблица611[[#This Row],[Заказ коробок ]]*Таблица611[[#This Row],[Кол-во шт в коробке]]</f>
        <v>0</v>
      </c>
      <c r="L501" s="202">
        <f>Таблица611[[#This Row],[Общее кол-во шт]]*Таблица611[[#This Row],[Оптовая цена KRW                   за 1шт]]</f>
        <v>0</v>
      </c>
      <c r="M501" s="203" t="str">
        <f>IFERROR(Таблица611[[#This Row],[Общее кол-во шт]]*Таблица611[[#This Row],[Оптовая цена USD            за 1шт]],"")</f>
        <v/>
      </c>
      <c r="N501" s="204"/>
    </row>
    <row r="502" spans="1:14" ht="22.5" customHeight="1">
      <c r="A502" s="31" t="s">
        <v>11046</v>
      </c>
      <c r="B502" s="193">
        <v>8806334370855</v>
      </c>
      <c r="C502" s="194" t="s">
        <v>11047</v>
      </c>
      <c r="D502" s="195" t="s">
        <v>11048</v>
      </c>
      <c r="E502" s="196"/>
      <c r="F502" s="197">
        <v>0.51</v>
      </c>
      <c r="G502" s="198"/>
      <c r="H502" s="199">
        <f>Таблица611[[#This Row],[Розничная цена KRW]]*Таблица611[[#This Row],[Коэфициент стоимости]]</f>
        <v>0</v>
      </c>
      <c r="I502" s="200" t="str">
        <f>IF($H$1="","Введите курс",Таблица611[[#This Row],[Оптовая цена KRW                   за 1шт]]/$H$1)</f>
        <v>Введите курс</v>
      </c>
      <c r="J502" s="287"/>
      <c r="K502" s="201">
        <f>Таблица611[[#This Row],[Заказ коробок ]]*Таблица611[[#This Row],[Кол-во шт в коробке]]</f>
        <v>0</v>
      </c>
      <c r="L502" s="202">
        <f>Таблица611[[#This Row],[Общее кол-во шт]]*Таблица611[[#This Row],[Оптовая цена KRW                   за 1шт]]</f>
        <v>0</v>
      </c>
      <c r="M502" s="203" t="str">
        <f>IFERROR(Таблица611[[#This Row],[Общее кол-во шт]]*Таблица611[[#This Row],[Оптовая цена USD            за 1шт]],"")</f>
        <v/>
      </c>
      <c r="N502" s="204"/>
    </row>
    <row r="503" spans="1:14" ht="22.5" customHeight="1">
      <c r="A503" s="31" t="s">
        <v>11049</v>
      </c>
      <c r="B503" s="193">
        <v>8806334370763</v>
      </c>
      <c r="C503" s="194" t="s">
        <v>11050</v>
      </c>
      <c r="D503" s="195" t="s">
        <v>11051</v>
      </c>
      <c r="E503" s="196">
        <v>4000</v>
      </c>
      <c r="F503" s="197">
        <v>0.51</v>
      </c>
      <c r="G503" s="198">
        <v>10</v>
      </c>
      <c r="H503" s="199">
        <f>Таблица611[[#This Row],[Розничная цена KRW]]*Таблица611[[#This Row],[Коэфициент стоимости]]</f>
        <v>2040</v>
      </c>
      <c r="I503" s="200" t="str">
        <f>IF($H$1="","Введите курс",Таблица611[[#This Row],[Оптовая цена KRW                   за 1шт]]/$H$1)</f>
        <v>Введите курс</v>
      </c>
      <c r="J503" s="287"/>
      <c r="K503" s="201">
        <f>Таблица611[[#This Row],[Заказ коробок ]]*Таблица611[[#This Row],[Кол-во шт в коробке]]</f>
        <v>0</v>
      </c>
      <c r="L503" s="202">
        <f>Таблица611[[#This Row],[Общее кол-во шт]]*Таблица611[[#This Row],[Оптовая цена KRW                   за 1шт]]</f>
        <v>0</v>
      </c>
      <c r="M503" s="203" t="str">
        <f>IFERROR(Таблица611[[#This Row],[Общее кол-во шт]]*Таблица611[[#This Row],[Оптовая цена USD            за 1шт]],"")</f>
        <v/>
      </c>
      <c r="N503" s="204"/>
    </row>
    <row r="504" spans="1:14" ht="22.5" customHeight="1">
      <c r="A504" s="31" t="s">
        <v>11052</v>
      </c>
      <c r="B504" s="193">
        <v>8806334370770</v>
      </c>
      <c r="C504" s="194" t="s">
        <v>11053</v>
      </c>
      <c r="D504" s="195" t="s">
        <v>11054</v>
      </c>
      <c r="E504" s="196">
        <v>4000</v>
      </c>
      <c r="F504" s="197">
        <v>0.51</v>
      </c>
      <c r="G504" s="198">
        <v>10</v>
      </c>
      <c r="H504" s="199">
        <f>Таблица611[[#This Row],[Розничная цена KRW]]*Таблица611[[#This Row],[Коэфициент стоимости]]</f>
        <v>2040</v>
      </c>
      <c r="I504" s="200" t="str">
        <f>IF($H$1="","Введите курс",Таблица611[[#This Row],[Оптовая цена KRW                   за 1шт]]/$H$1)</f>
        <v>Введите курс</v>
      </c>
      <c r="J504" s="287"/>
      <c r="K504" s="201">
        <f>Таблица611[[#This Row],[Заказ коробок ]]*Таблица611[[#This Row],[Кол-во шт в коробке]]</f>
        <v>0</v>
      </c>
      <c r="L504" s="202">
        <f>Таблица611[[#This Row],[Общее кол-во шт]]*Таблица611[[#This Row],[Оптовая цена KRW                   за 1шт]]</f>
        <v>0</v>
      </c>
      <c r="M504" s="203" t="str">
        <f>IFERROR(Таблица611[[#This Row],[Общее кол-во шт]]*Таблица611[[#This Row],[Оптовая цена USD            за 1шт]],"")</f>
        <v/>
      </c>
      <c r="N504" s="204"/>
    </row>
    <row r="505" spans="1:14" ht="22.5" customHeight="1">
      <c r="A505" s="31" t="s">
        <v>11055</v>
      </c>
      <c r="B505" s="193">
        <v>8806334370787</v>
      </c>
      <c r="C505" s="194" t="s">
        <v>11056</v>
      </c>
      <c r="D505" s="195" t="s">
        <v>11057</v>
      </c>
      <c r="E505" s="196">
        <v>4000</v>
      </c>
      <c r="F505" s="197">
        <v>0.51</v>
      </c>
      <c r="G505" s="198">
        <v>10</v>
      </c>
      <c r="H505" s="199">
        <f>Таблица611[[#This Row],[Розничная цена KRW]]*Таблица611[[#This Row],[Коэфициент стоимости]]</f>
        <v>2040</v>
      </c>
      <c r="I505" s="200" t="str">
        <f>IF($H$1="","Введите курс",Таблица611[[#This Row],[Оптовая цена KRW                   за 1шт]]/$H$1)</f>
        <v>Введите курс</v>
      </c>
      <c r="J505" s="287"/>
      <c r="K505" s="201">
        <f>Таблица611[[#This Row],[Заказ коробок ]]*Таблица611[[#This Row],[Кол-во шт в коробке]]</f>
        <v>0</v>
      </c>
      <c r="L505" s="202">
        <f>Таблица611[[#This Row],[Общее кол-во шт]]*Таблица611[[#This Row],[Оптовая цена KRW                   за 1шт]]</f>
        <v>0</v>
      </c>
      <c r="M505" s="203" t="str">
        <f>IFERROR(Таблица611[[#This Row],[Общее кол-во шт]]*Таблица611[[#This Row],[Оптовая цена USD            за 1шт]],"")</f>
        <v/>
      </c>
      <c r="N505" s="204"/>
    </row>
    <row r="506" spans="1:14" ht="22.5" customHeight="1">
      <c r="A506" s="31" t="s">
        <v>11058</v>
      </c>
      <c r="B506" s="193">
        <v>8806334370824</v>
      </c>
      <c r="C506" s="194" t="s">
        <v>11059</v>
      </c>
      <c r="D506" s="195" t="s">
        <v>11060</v>
      </c>
      <c r="E506" s="196">
        <v>4000</v>
      </c>
      <c r="F506" s="197">
        <v>0.51</v>
      </c>
      <c r="G506" s="198">
        <v>10</v>
      </c>
      <c r="H506" s="199">
        <f>Таблица611[[#This Row],[Розничная цена KRW]]*Таблица611[[#This Row],[Коэфициент стоимости]]</f>
        <v>2040</v>
      </c>
      <c r="I506" s="200" t="str">
        <f>IF($H$1="","Введите курс",Таблица611[[#This Row],[Оптовая цена KRW                   за 1шт]]/$H$1)</f>
        <v>Введите курс</v>
      </c>
      <c r="J506" s="287"/>
      <c r="K506" s="201">
        <f>Таблица611[[#This Row],[Заказ коробок ]]*Таблица611[[#This Row],[Кол-во шт в коробке]]</f>
        <v>0</v>
      </c>
      <c r="L506" s="202">
        <f>Таблица611[[#This Row],[Общее кол-во шт]]*Таблица611[[#This Row],[Оптовая цена KRW                   за 1шт]]</f>
        <v>0</v>
      </c>
      <c r="M506" s="203" t="str">
        <f>IFERROR(Таблица611[[#This Row],[Общее кол-во шт]]*Таблица611[[#This Row],[Оптовая цена USD            за 1шт]],"")</f>
        <v/>
      </c>
      <c r="N506" s="204"/>
    </row>
    <row r="507" spans="1:14" ht="22.5" customHeight="1">
      <c r="A507" s="31" t="s">
        <v>11061</v>
      </c>
      <c r="B507" s="193">
        <v>8806334370831</v>
      </c>
      <c r="C507" s="194" t="s">
        <v>11062</v>
      </c>
      <c r="D507" s="195" t="s">
        <v>11063</v>
      </c>
      <c r="E507" s="196"/>
      <c r="F507" s="197">
        <v>0.51</v>
      </c>
      <c r="G507" s="198"/>
      <c r="H507" s="199">
        <f>Таблица611[[#This Row],[Розничная цена KRW]]*Таблица611[[#This Row],[Коэфициент стоимости]]</f>
        <v>0</v>
      </c>
      <c r="I507" s="200" t="str">
        <f>IF($H$1="","Введите курс",Таблица611[[#This Row],[Оптовая цена KRW                   за 1шт]]/$H$1)</f>
        <v>Введите курс</v>
      </c>
      <c r="J507" s="287"/>
      <c r="K507" s="201">
        <f>Таблица611[[#This Row],[Заказ коробок ]]*Таблица611[[#This Row],[Кол-во шт в коробке]]</f>
        <v>0</v>
      </c>
      <c r="L507" s="202">
        <f>Таблица611[[#This Row],[Общее кол-во шт]]*Таблица611[[#This Row],[Оптовая цена KRW                   за 1шт]]</f>
        <v>0</v>
      </c>
      <c r="M507" s="203" t="str">
        <f>IFERROR(Таблица611[[#This Row],[Общее кол-во шт]]*Таблица611[[#This Row],[Оптовая цена USD            за 1шт]],"")</f>
        <v/>
      </c>
      <c r="N507" s="204"/>
    </row>
    <row r="508" spans="1:14" ht="22.5" customHeight="1">
      <c r="A508" s="31" t="s">
        <v>11064</v>
      </c>
      <c r="B508" s="193">
        <v>8806334370794</v>
      </c>
      <c r="C508" s="194" t="s">
        <v>11065</v>
      </c>
      <c r="D508" s="195" t="s">
        <v>11066</v>
      </c>
      <c r="E508" s="196">
        <v>4000</v>
      </c>
      <c r="F508" s="197">
        <v>0.51</v>
      </c>
      <c r="G508" s="198">
        <v>10</v>
      </c>
      <c r="H508" s="199">
        <f>Таблица611[[#This Row],[Розничная цена KRW]]*Таблица611[[#This Row],[Коэфициент стоимости]]</f>
        <v>2040</v>
      </c>
      <c r="I508" s="200" t="str">
        <f>IF($H$1="","Введите курс",Таблица611[[#This Row],[Оптовая цена KRW                   за 1шт]]/$H$1)</f>
        <v>Введите курс</v>
      </c>
      <c r="J508" s="287"/>
      <c r="K508" s="201">
        <f>Таблица611[[#This Row],[Заказ коробок ]]*Таблица611[[#This Row],[Кол-во шт в коробке]]</f>
        <v>0</v>
      </c>
      <c r="L508" s="202">
        <f>Таблица611[[#This Row],[Общее кол-во шт]]*Таблица611[[#This Row],[Оптовая цена KRW                   за 1шт]]</f>
        <v>0</v>
      </c>
      <c r="M508" s="203" t="str">
        <f>IFERROR(Таблица611[[#This Row],[Общее кол-во шт]]*Таблица611[[#This Row],[Оптовая цена USD            за 1шт]],"")</f>
        <v/>
      </c>
      <c r="N508" s="204"/>
    </row>
    <row r="509" spans="1:14" ht="22.5" customHeight="1">
      <c r="A509" s="31" t="s">
        <v>11067</v>
      </c>
      <c r="B509" s="193">
        <v>8806334370862</v>
      </c>
      <c r="C509" s="194" t="s">
        <v>11068</v>
      </c>
      <c r="D509" s="195" t="s">
        <v>11069</v>
      </c>
      <c r="E509" s="196"/>
      <c r="F509" s="197">
        <v>0.51</v>
      </c>
      <c r="G509" s="198"/>
      <c r="H509" s="199">
        <f>Таблица611[[#This Row],[Розничная цена KRW]]*Таблица611[[#This Row],[Коэфициент стоимости]]</f>
        <v>0</v>
      </c>
      <c r="I509" s="200" t="str">
        <f>IF($H$1="","Введите курс",Таблица611[[#This Row],[Оптовая цена KRW                   за 1шт]]/$H$1)</f>
        <v>Введите курс</v>
      </c>
      <c r="J509" s="287"/>
      <c r="K509" s="201">
        <f>Таблица611[[#This Row],[Заказ коробок ]]*Таблица611[[#This Row],[Кол-во шт в коробке]]</f>
        <v>0</v>
      </c>
      <c r="L509" s="202">
        <f>Таблица611[[#This Row],[Общее кол-во шт]]*Таблица611[[#This Row],[Оптовая цена KRW                   за 1шт]]</f>
        <v>0</v>
      </c>
      <c r="M509" s="203" t="str">
        <f>IFERROR(Таблица611[[#This Row],[Общее кол-во шт]]*Таблица611[[#This Row],[Оптовая цена USD            за 1шт]],"")</f>
        <v/>
      </c>
      <c r="N509" s="204"/>
    </row>
    <row r="510" spans="1:14" ht="22.5" customHeight="1">
      <c r="A510" s="31" t="s">
        <v>11070</v>
      </c>
      <c r="B510" s="193">
        <v>8806334370817</v>
      </c>
      <c r="C510" s="194" t="s">
        <v>11071</v>
      </c>
      <c r="D510" s="195" t="s">
        <v>11072</v>
      </c>
      <c r="E510" s="196"/>
      <c r="F510" s="197">
        <v>0.51</v>
      </c>
      <c r="G510" s="198"/>
      <c r="H510" s="199">
        <f>Таблица611[[#This Row],[Розничная цена KRW]]*Таблица611[[#This Row],[Коэфициент стоимости]]</f>
        <v>0</v>
      </c>
      <c r="I510" s="200" t="str">
        <f>IF($H$1="","Введите курс",Таблица611[[#This Row],[Оптовая цена KRW                   за 1шт]]/$H$1)</f>
        <v>Введите курс</v>
      </c>
      <c r="J510" s="287"/>
      <c r="K510" s="201">
        <f>Таблица611[[#This Row],[Заказ коробок ]]*Таблица611[[#This Row],[Кол-во шт в коробке]]</f>
        <v>0</v>
      </c>
      <c r="L510" s="202">
        <f>Таблица611[[#This Row],[Общее кол-во шт]]*Таблица611[[#This Row],[Оптовая цена KRW                   за 1шт]]</f>
        <v>0</v>
      </c>
      <c r="M510" s="203" t="str">
        <f>IFERROR(Таблица611[[#This Row],[Общее кол-во шт]]*Таблица611[[#This Row],[Оптовая цена USD            за 1шт]],"")</f>
        <v/>
      </c>
      <c r="N510" s="204"/>
    </row>
    <row r="511" spans="1:14" ht="22.5" customHeight="1">
      <c r="A511" s="31" t="s">
        <v>11073</v>
      </c>
      <c r="B511" s="193">
        <v>8806334370848</v>
      </c>
      <c r="C511" s="194" t="s">
        <v>11074</v>
      </c>
      <c r="D511" s="195" t="s">
        <v>11075</v>
      </c>
      <c r="E511" s="196"/>
      <c r="F511" s="197">
        <v>0.51</v>
      </c>
      <c r="G511" s="198"/>
      <c r="H511" s="199">
        <f>Таблица611[[#This Row],[Розничная цена KRW]]*Таблица611[[#This Row],[Коэфициент стоимости]]</f>
        <v>0</v>
      </c>
      <c r="I511" s="200" t="str">
        <f>IF($H$1="","Введите курс",Таблица611[[#This Row],[Оптовая цена KRW                   за 1шт]]/$H$1)</f>
        <v>Введите курс</v>
      </c>
      <c r="J511" s="287"/>
      <c r="K511" s="201">
        <f>Таблица611[[#This Row],[Заказ коробок ]]*Таблица611[[#This Row],[Кол-во шт в коробке]]</f>
        <v>0</v>
      </c>
      <c r="L511" s="202">
        <f>Таблица611[[#This Row],[Общее кол-во шт]]*Таблица611[[#This Row],[Оптовая цена KRW                   за 1шт]]</f>
        <v>0</v>
      </c>
      <c r="M511" s="203" t="str">
        <f>IFERROR(Таблица611[[#This Row],[Общее кол-во шт]]*Таблица611[[#This Row],[Оптовая цена USD            за 1шт]],"")</f>
        <v/>
      </c>
      <c r="N511" s="204"/>
    </row>
    <row r="512" spans="1:14" ht="22.5" customHeight="1">
      <c r="A512" s="31" t="s">
        <v>11076</v>
      </c>
      <c r="B512" s="193">
        <v>8806334370800</v>
      </c>
      <c r="C512" s="194" t="s">
        <v>11077</v>
      </c>
      <c r="D512" s="195" t="s">
        <v>11078</v>
      </c>
      <c r="E512" s="196"/>
      <c r="F512" s="197">
        <v>0.51</v>
      </c>
      <c r="G512" s="198"/>
      <c r="H512" s="199">
        <f>Таблица611[[#This Row],[Розничная цена KRW]]*Таблица611[[#This Row],[Коэфициент стоимости]]</f>
        <v>0</v>
      </c>
      <c r="I512" s="200" t="str">
        <f>IF($H$1="","Введите курс",Таблица611[[#This Row],[Оптовая цена KRW                   за 1шт]]/$H$1)</f>
        <v>Введите курс</v>
      </c>
      <c r="J512" s="287"/>
      <c r="K512" s="201">
        <f>Таблица611[[#This Row],[Заказ коробок ]]*Таблица611[[#This Row],[Кол-во шт в коробке]]</f>
        <v>0</v>
      </c>
      <c r="L512" s="202">
        <f>Таблица611[[#This Row],[Общее кол-во шт]]*Таблица611[[#This Row],[Оптовая цена KRW                   за 1шт]]</f>
        <v>0</v>
      </c>
      <c r="M512" s="203" t="str">
        <f>IFERROR(Таблица611[[#This Row],[Общее кол-во шт]]*Таблица611[[#This Row],[Оптовая цена USD            за 1шт]],"")</f>
        <v/>
      </c>
      <c r="N512" s="204"/>
    </row>
    <row r="513" spans="1:14" ht="22.5" customHeight="1">
      <c r="A513" s="31" t="s">
        <v>11079</v>
      </c>
      <c r="B513" s="193">
        <v>8806334370695</v>
      </c>
      <c r="C513" s="194" t="s">
        <v>11080</v>
      </c>
      <c r="D513" s="195" t="s">
        <v>11081</v>
      </c>
      <c r="E513" s="196">
        <v>4000</v>
      </c>
      <c r="F513" s="197">
        <v>0.51</v>
      </c>
      <c r="G513" s="198">
        <v>10</v>
      </c>
      <c r="H513" s="199">
        <f>Таблица611[[#This Row],[Розничная цена KRW]]*Таблица611[[#This Row],[Коэфициент стоимости]]</f>
        <v>2040</v>
      </c>
      <c r="I513" s="200" t="str">
        <f>IF($H$1="","Введите курс",Таблица611[[#This Row],[Оптовая цена KRW                   за 1шт]]/$H$1)</f>
        <v>Введите курс</v>
      </c>
      <c r="J513" s="287"/>
      <c r="K513" s="201">
        <f>Таблица611[[#This Row],[Заказ коробок ]]*Таблица611[[#This Row],[Кол-во шт в коробке]]</f>
        <v>0</v>
      </c>
      <c r="L513" s="202">
        <f>Таблица611[[#This Row],[Общее кол-во шт]]*Таблица611[[#This Row],[Оптовая цена KRW                   за 1шт]]</f>
        <v>0</v>
      </c>
      <c r="M513" s="203" t="str">
        <f>IFERROR(Таблица611[[#This Row],[Общее кол-во шт]]*Таблица611[[#This Row],[Оптовая цена USD            за 1шт]],"")</f>
        <v/>
      </c>
      <c r="N513" s="204"/>
    </row>
    <row r="514" spans="1:14" ht="22.5" customHeight="1">
      <c r="A514" s="31" t="s">
        <v>11082</v>
      </c>
      <c r="B514" s="193">
        <v>8806334370701</v>
      </c>
      <c r="C514" s="194" t="s">
        <v>11083</v>
      </c>
      <c r="D514" s="195" t="s">
        <v>11084</v>
      </c>
      <c r="E514" s="196">
        <v>4000</v>
      </c>
      <c r="F514" s="197">
        <v>0.51</v>
      </c>
      <c r="G514" s="198">
        <v>10</v>
      </c>
      <c r="H514" s="199">
        <f>Таблица611[[#This Row],[Розничная цена KRW]]*Таблица611[[#This Row],[Коэфициент стоимости]]</f>
        <v>2040</v>
      </c>
      <c r="I514" s="200" t="str">
        <f>IF($H$1="","Введите курс",Таблица611[[#This Row],[Оптовая цена KRW                   за 1шт]]/$H$1)</f>
        <v>Введите курс</v>
      </c>
      <c r="J514" s="287"/>
      <c r="K514" s="201">
        <f>Таблица611[[#This Row],[Заказ коробок ]]*Таблица611[[#This Row],[Кол-во шт в коробке]]</f>
        <v>0</v>
      </c>
      <c r="L514" s="202">
        <f>Таблица611[[#This Row],[Общее кол-во шт]]*Таблица611[[#This Row],[Оптовая цена KRW                   за 1шт]]</f>
        <v>0</v>
      </c>
      <c r="M514" s="203" t="str">
        <f>IFERROR(Таблица611[[#This Row],[Общее кол-во шт]]*Таблица611[[#This Row],[Оптовая цена USD            за 1шт]],"")</f>
        <v/>
      </c>
      <c r="N514" s="204"/>
    </row>
    <row r="515" spans="1:14" ht="22.5" customHeight="1">
      <c r="A515" s="31" t="s">
        <v>11085</v>
      </c>
      <c r="B515" s="193">
        <v>8806334371562</v>
      </c>
      <c r="C515" s="194" t="s">
        <v>11086</v>
      </c>
      <c r="D515" s="195" t="s">
        <v>11087</v>
      </c>
      <c r="E515" s="196">
        <v>4000</v>
      </c>
      <c r="F515" s="197">
        <v>0.51</v>
      </c>
      <c r="G515" s="198">
        <v>10</v>
      </c>
      <c r="H515" s="199">
        <f>Таблица611[[#This Row],[Розничная цена KRW]]*Таблица611[[#This Row],[Коэфициент стоимости]]</f>
        <v>2040</v>
      </c>
      <c r="I515" s="200" t="str">
        <f>IF($H$1="","Введите курс",Таблица611[[#This Row],[Оптовая цена KRW                   за 1шт]]/$H$1)</f>
        <v>Введите курс</v>
      </c>
      <c r="J515" s="287"/>
      <c r="K515" s="201">
        <f>Таблица611[[#This Row],[Заказ коробок ]]*Таблица611[[#This Row],[Кол-во шт в коробке]]</f>
        <v>0</v>
      </c>
      <c r="L515" s="202">
        <f>Таблица611[[#This Row],[Общее кол-во шт]]*Таблица611[[#This Row],[Оптовая цена KRW                   за 1шт]]</f>
        <v>0</v>
      </c>
      <c r="M515" s="203" t="str">
        <f>IFERROR(Таблица611[[#This Row],[Общее кол-во шт]]*Таблица611[[#This Row],[Оптовая цена USD            за 1шт]],"")</f>
        <v/>
      </c>
      <c r="N515" s="204"/>
    </row>
    <row r="516" spans="1:14" ht="22.5" customHeight="1">
      <c r="A516" s="31" t="s">
        <v>11088</v>
      </c>
      <c r="B516" s="193">
        <v>8806334370718</v>
      </c>
      <c r="C516" s="194" t="s">
        <v>11089</v>
      </c>
      <c r="D516" s="195" t="s">
        <v>11090</v>
      </c>
      <c r="E516" s="196"/>
      <c r="F516" s="197">
        <v>0.51</v>
      </c>
      <c r="G516" s="198"/>
      <c r="H516" s="199">
        <f>Таблица611[[#This Row],[Розничная цена KRW]]*Таблица611[[#This Row],[Коэфициент стоимости]]</f>
        <v>0</v>
      </c>
      <c r="I516" s="200" t="str">
        <f>IF($H$1="","Введите курс",Таблица611[[#This Row],[Оптовая цена KRW                   за 1шт]]/$H$1)</f>
        <v>Введите курс</v>
      </c>
      <c r="J516" s="287"/>
      <c r="K516" s="201">
        <f>Таблица611[[#This Row],[Заказ коробок ]]*Таблица611[[#This Row],[Кол-во шт в коробке]]</f>
        <v>0</v>
      </c>
      <c r="L516" s="202">
        <f>Таблица611[[#This Row],[Общее кол-во шт]]*Таблица611[[#This Row],[Оптовая цена KRW                   за 1шт]]</f>
        <v>0</v>
      </c>
      <c r="M516" s="203" t="str">
        <f>IFERROR(Таблица611[[#This Row],[Общее кол-во шт]]*Таблица611[[#This Row],[Оптовая цена USD            за 1шт]],"")</f>
        <v/>
      </c>
      <c r="N516" s="204"/>
    </row>
    <row r="517" spans="1:14" ht="22.5" customHeight="1">
      <c r="A517" s="31" t="s">
        <v>11091</v>
      </c>
      <c r="B517" s="193">
        <v>8806334371579</v>
      </c>
      <c r="C517" s="194" t="s">
        <v>11092</v>
      </c>
      <c r="D517" s="195" t="s">
        <v>11093</v>
      </c>
      <c r="E517" s="196">
        <v>4000</v>
      </c>
      <c r="F517" s="197">
        <v>0.51</v>
      </c>
      <c r="G517" s="198">
        <v>10</v>
      </c>
      <c r="H517" s="199">
        <f>Таблица611[[#This Row],[Розничная цена KRW]]*Таблица611[[#This Row],[Коэфициент стоимости]]</f>
        <v>2040</v>
      </c>
      <c r="I517" s="200" t="str">
        <f>IF($H$1="","Введите курс",Таблица611[[#This Row],[Оптовая цена KRW                   за 1шт]]/$H$1)</f>
        <v>Введите курс</v>
      </c>
      <c r="J517" s="287"/>
      <c r="K517" s="201">
        <f>Таблица611[[#This Row],[Заказ коробок ]]*Таблица611[[#This Row],[Кол-во шт в коробке]]</f>
        <v>0</v>
      </c>
      <c r="L517" s="202">
        <f>Таблица611[[#This Row],[Общее кол-во шт]]*Таблица611[[#This Row],[Оптовая цена KRW                   за 1шт]]</f>
        <v>0</v>
      </c>
      <c r="M517" s="203" t="str">
        <f>IFERROR(Таблица611[[#This Row],[Общее кол-во шт]]*Таблица611[[#This Row],[Оптовая цена USD            за 1шт]],"")</f>
        <v/>
      </c>
      <c r="N517" s="204"/>
    </row>
    <row r="518" spans="1:14" ht="22.5" customHeight="1">
      <c r="A518" s="31" t="s">
        <v>11094</v>
      </c>
      <c r="B518" s="193">
        <v>8806334370732</v>
      </c>
      <c r="C518" s="194" t="s">
        <v>11095</v>
      </c>
      <c r="D518" s="195" t="s">
        <v>11096</v>
      </c>
      <c r="E518" s="196"/>
      <c r="F518" s="197">
        <v>0.51</v>
      </c>
      <c r="G518" s="198"/>
      <c r="H518" s="199">
        <f>Таблица611[[#This Row],[Розничная цена KRW]]*Таблица611[[#This Row],[Коэфициент стоимости]]</f>
        <v>0</v>
      </c>
      <c r="I518" s="200" t="str">
        <f>IF($H$1="","Введите курс",Таблица611[[#This Row],[Оптовая цена KRW                   за 1шт]]/$H$1)</f>
        <v>Введите курс</v>
      </c>
      <c r="J518" s="287"/>
      <c r="K518" s="201">
        <f>Таблица611[[#This Row],[Заказ коробок ]]*Таблица611[[#This Row],[Кол-во шт в коробке]]</f>
        <v>0</v>
      </c>
      <c r="L518" s="202">
        <f>Таблица611[[#This Row],[Общее кол-во шт]]*Таблица611[[#This Row],[Оптовая цена KRW                   за 1шт]]</f>
        <v>0</v>
      </c>
      <c r="M518" s="203" t="str">
        <f>IFERROR(Таблица611[[#This Row],[Общее кол-во шт]]*Таблица611[[#This Row],[Оптовая цена USD            за 1шт]],"")</f>
        <v/>
      </c>
      <c r="N518" s="204"/>
    </row>
    <row r="519" spans="1:14" ht="22.5" customHeight="1">
      <c r="A519" s="31" t="s">
        <v>11097</v>
      </c>
      <c r="B519" s="193">
        <v>8806334370749</v>
      </c>
      <c r="C519" s="194" t="s">
        <v>11098</v>
      </c>
      <c r="D519" s="195" t="s">
        <v>11099</v>
      </c>
      <c r="E519" s="196">
        <v>4000</v>
      </c>
      <c r="F519" s="197">
        <v>0.51</v>
      </c>
      <c r="G519" s="198">
        <v>10</v>
      </c>
      <c r="H519" s="199">
        <f>Таблица611[[#This Row],[Розничная цена KRW]]*Таблица611[[#This Row],[Коэфициент стоимости]]</f>
        <v>2040</v>
      </c>
      <c r="I519" s="200" t="str">
        <f>IF($H$1="","Введите курс",Таблица611[[#This Row],[Оптовая цена KRW                   за 1шт]]/$H$1)</f>
        <v>Введите курс</v>
      </c>
      <c r="J519" s="287"/>
      <c r="K519" s="201">
        <f>Таблица611[[#This Row],[Заказ коробок ]]*Таблица611[[#This Row],[Кол-во шт в коробке]]</f>
        <v>0</v>
      </c>
      <c r="L519" s="202">
        <f>Таблица611[[#This Row],[Общее кол-во шт]]*Таблица611[[#This Row],[Оптовая цена KRW                   за 1шт]]</f>
        <v>0</v>
      </c>
      <c r="M519" s="203" t="str">
        <f>IFERROR(Таблица611[[#This Row],[Общее кол-во шт]]*Таблица611[[#This Row],[Оптовая цена USD            за 1шт]],"")</f>
        <v/>
      </c>
      <c r="N519" s="204"/>
    </row>
    <row r="520" spans="1:14" ht="22.5" customHeight="1">
      <c r="A520" s="31" t="s">
        <v>11100</v>
      </c>
      <c r="B520" s="193">
        <v>8806334370756</v>
      </c>
      <c r="C520" s="194" t="s">
        <v>11101</v>
      </c>
      <c r="D520" s="195" t="s">
        <v>11102</v>
      </c>
      <c r="E520" s="196"/>
      <c r="F520" s="197">
        <v>0.51</v>
      </c>
      <c r="G520" s="198"/>
      <c r="H520" s="199">
        <f>Таблица611[[#This Row],[Розничная цена KRW]]*Таблица611[[#This Row],[Коэфициент стоимости]]</f>
        <v>0</v>
      </c>
      <c r="I520" s="200" t="str">
        <f>IF($H$1="","Введите курс",Таблица611[[#This Row],[Оптовая цена KRW                   за 1шт]]/$H$1)</f>
        <v>Введите курс</v>
      </c>
      <c r="J520" s="287"/>
      <c r="K520" s="201">
        <f>Таблица611[[#This Row],[Заказ коробок ]]*Таблица611[[#This Row],[Кол-во шт в коробке]]</f>
        <v>0</v>
      </c>
      <c r="L520" s="202">
        <f>Таблица611[[#This Row],[Общее кол-во шт]]*Таблица611[[#This Row],[Оптовая цена KRW                   за 1шт]]</f>
        <v>0</v>
      </c>
      <c r="M520" s="203" t="str">
        <f>IFERROR(Таблица611[[#This Row],[Общее кол-во шт]]*Таблица611[[#This Row],[Оптовая цена USD            за 1шт]],"")</f>
        <v/>
      </c>
      <c r="N520" s="204"/>
    </row>
    <row r="521" spans="1:14" ht="22.5" customHeight="1">
      <c r="A521" s="31" t="s">
        <v>11103</v>
      </c>
      <c r="B521" s="193">
        <v>8806334370725</v>
      </c>
      <c r="C521" s="194" t="s">
        <v>11104</v>
      </c>
      <c r="D521" s="195" t="s">
        <v>11105</v>
      </c>
      <c r="E521" s="196"/>
      <c r="F521" s="197">
        <v>0.51</v>
      </c>
      <c r="G521" s="198"/>
      <c r="H521" s="199">
        <f>Таблица611[[#This Row],[Розничная цена KRW]]*Таблица611[[#This Row],[Коэфициент стоимости]]</f>
        <v>0</v>
      </c>
      <c r="I521" s="200" t="str">
        <f>IF($H$1="","Введите курс",Таблица611[[#This Row],[Оптовая цена KRW                   за 1шт]]/$H$1)</f>
        <v>Введите курс</v>
      </c>
      <c r="J521" s="287"/>
      <c r="K521" s="201">
        <f>Таблица611[[#This Row],[Заказ коробок ]]*Таблица611[[#This Row],[Кол-во шт в коробке]]</f>
        <v>0</v>
      </c>
      <c r="L521" s="202">
        <f>Таблица611[[#This Row],[Общее кол-во шт]]*Таблица611[[#This Row],[Оптовая цена KRW                   за 1шт]]</f>
        <v>0</v>
      </c>
      <c r="M521" s="203" t="str">
        <f>IFERROR(Таблица611[[#This Row],[Общее кол-во шт]]*Таблица611[[#This Row],[Оптовая цена USD            за 1шт]],"")</f>
        <v/>
      </c>
      <c r="N521" s="204"/>
    </row>
    <row r="522" spans="1:14" ht="22.5" customHeight="1">
      <c r="A522" s="31" t="s">
        <v>11106</v>
      </c>
      <c r="B522" s="193">
        <v>8806334382070</v>
      </c>
      <c r="C522" s="194" t="s">
        <v>11107</v>
      </c>
      <c r="D522" s="195" t="s">
        <v>11108</v>
      </c>
      <c r="E522" s="196">
        <v>5000</v>
      </c>
      <c r="F522" s="197">
        <v>0.51</v>
      </c>
      <c r="G522" s="198">
        <v>10</v>
      </c>
      <c r="H522" s="199">
        <f>Таблица611[[#This Row],[Розничная цена KRW]]*Таблица611[[#This Row],[Коэфициент стоимости]]</f>
        <v>2550</v>
      </c>
      <c r="I522" s="200" t="str">
        <f>IF($H$1="","Введите курс",Таблица611[[#This Row],[Оптовая цена KRW                   за 1шт]]/$H$1)</f>
        <v>Введите курс</v>
      </c>
      <c r="J522" s="287"/>
      <c r="K522" s="201">
        <f>Таблица611[[#This Row],[Заказ коробок ]]*Таблица611[[#This Row],[Кол-во шт в коробке]]</f>
        <v>0</v>
      </c>
      <c r="L522" s="202">
        <f>Таблица611[[#This Row],[Общее кол-во шт]]*Таблица611[[#This Row],[Оптовая цена KRW                   за 1шт]]</f>
        <v>0</v>
      </c>
      <c r="M522" s="203" t="str">
        <f>IFERROR(Таблица611[[#This Row],[Общее кол-во шт]]*Таблица611[[#This Row],[Оптовая цена USD            за 1шт]],"")</f>
        <v/>
      </c>
      <c r="N522" s="204"/>
    </row>
    <row r="523" spans="1:14" ht="22.5" customHeight="1">
      <c r="A523" s="31" t="s">
        <v>11109</v>
      </c>
      <c r="B523" s="193">
        <v>8806334382087</v>
      </c>
      <c r="C523" s="194" t="s">
        <v>11110</v>
      </c>
      <c r="D523" s="195" t="s">
        <v>11111</v>
      </c>
      <c r="E523" s="196">
        <v>5000</v>
      </c>
      <c r="F523" s="197">
        <v>0.51</v>
      </c>
      <c r="G523" s="198">
        <v>10</v>
      </c>
      <c r="H523" s="199">
        <f>Таблица611[[#This Row],[Розничная цена KRW]]*Таблица611[[#This Row],[Коэфициент стоимости]]</f>
        <v>2550</v>
      </c>
      <c r="I523" s="200" t="str">
        <f>IF($H$1="","Введите курс",Таблица611[[#This Row],[Оптовая цена KRW                   за 1шт]]/$H$1)</f>
        <v>Введите курс</v>
      </c>
      <c r="J523" s="287"/>
      <c r="K523" s="201">
        <f>Таблица611[[#This Row],[Заказ коробок ]]*Таблица611[[#This Row],[Кол-во шт в коробке]]</f>
        <v>0</v>
      </c>
      <c r="L523" s="202">
        <f>Таблица611[[#This Row],[Общее кол-во шт]]*Таблица611[[#This Row],[Оптовая цена KRW                   за 1шт]]</f>
        <v>0</v>
      </c>
      <c r="M523" s="203" t="str">
        <f>IFERROR(Таблица611[[#This Row],[Общее кол-во шт]]*Таблица611[[#This Row],[Оптовая цена USD            за 1шт]],"")</f>
        <v/>
      </c>
      <c r="N523" s="204"/>
    </row>
    <row r="524" spans="1:14" ht="22.5" customHeight="1">
      <c r="A524" s="31" t="s">
        <v>11112</v>
      </c>
      <c r="B524" s="193">
        <v>8806334382094</v>
      </c>
      <c r="C524" s="194" t="s">
        <v>11113</v>
      </c>
      <c r="D524" s="195" t="s">
        <v>11114</v>
      </c>
      <c r="E524" s="196">
        <v>5000</v>
      </c>
      <c r="F524" s="197">
        <v>0.51</v>
      </c>
      <c r="G524" s="198">
        <v>10</v>
      </c>
      <c r="H524" s="199">
        <f>Таблица611[[#This Row],[Розничная цена KRW]]*Таблица611[[#This Row],[Коэфициент стоимости]]</f>
        <v>2550</v>
      </c>
      <c r="I524" s="200" t="str">
        <f>IF($H$1="","Введите курс",Таблица611[[#This Row],[Оптовая цена KRW                   за 1шт]]/$H$1)</f>
        <v>Введите курс</v>
      </c>
      <c r="J524" s="287"/>
      <c r="K524" s="201">
        <f>Таблица611[[#This Row],[Заказ коробок ]]*Таблица611[[#This Row],[Кол-во шт в коробке]]</f>
        <v>0</v>
      </c>
      <c r="L524" s="202">
        <f>Таблица611[[#This Row],[Общее кол-во шт]]*Таблица611[[#This Row],[Оптовая цена KRW                   за 1шт]]</f>
        <v>0</v>
      </c>
      <c r="M524" s="203" t="str">
        <f>IFERROR(Таблица611[[#This Row],[Общее кол-во шт]]*Таблица611[[#This Row],[Оптовая цена USD            за 1шт]],"")</f>
        <v/>
      </c>
      <c r="N524" s="204"/>
    </row>
    <row r="525" spans="1:14" ht="22.5" customHeight="1">
      <c r="A525" s="31" t="s">
        <v>11115</v>
      </c>
      <c r="B525" s="193">
        <v>8806334382100</v>
      </c>
      <c r="C525" s="194" t="s">
        <v>11116</v>
      </c>
      <c r="D525" s="195" t="s">
        <v>11117</v>
      </c>
      <c r="E525" s="196">
        <v>5000</v>
      </c>
      <c r="F525" s="197">
        <v>0.51</v>
      </c>
      <c r="G525" s="198">
        <v>10</v>
      </c>
      <c r="H525" s="199">
        <f>Таблица611[[#This Row],[Розничная цена KRW]]*Таблица611[[#This Row],[Коэфициент стоимости]]</f>
        <v>2550</v>
      </c>
      <c r="I525" s="200" t="str">
        <f>IF($H$1="","Введите курс",Таблица611[[#This Row],[Оптовая цена KRW                   за 1шт]]/$H$1)</f>
        <v>Введите курс</v>
      </c>
      <c r="J525" s="287"/>
      <c r="K525" s="201">
        <f>Таблица611[[#This Row],[Заказ коробок ]]*Таблица611[[#This Row],[Кол-во шт в коробке]]</f>
        <v>0</v>
      </c>
      <c r="L525" s="202">
        <f>Таблица611[[#This Row],[Общее кол-во шт]]*Таблица611[[#This Row],[Оптовая цена KRW                   за 1шт]]</f>
        <v>0</v>
      </c>
      <c r="M525" s="203" t="str">
        <f>IFERROR(Таблица611[[#This Row],[Общее кол-во шт]]*Таблица611[[#This Row],[Оптовая цена USD            за 1шт]],"")</f>
        <v/>
      </c>
      <c r="N525" s="204"/>
    </row>
    <row r="526" spans="1:14" ht="22.5" customHeight="1">
      <c r="A526" s="31" t="s">
        <v>11118</v>
      </c>
      <c r="B526" s="193">
        <v>8806334382117</v>
      </c>
      <c r="C526" s="194" t="s">
        <v>11119</v>
      </c>
      <c r="D526" s="195" t="s">
        <v>11120</v>
      </c>
      <c r="E526" s="196">
        <v>5000</v>
      </c>
      <c r="F526" s="197">
        <v>0.51</v>
      </c>
      <c r="G526" s="198">
        <v>10</v>
      </c>
      <c r="H526" s="199">
        <f>Таблица611[[#This Row],[Розничная цена KRW]]*Таблица611[[#This Row],[Коэфициент стоимости]]</f>
        <v>2550</v>
      </c>
      <c r="I526" s="200" t="str">
        <f>IF($H$1="","Введите курс",Таблица611[[#This Row],[Оптовая цена KRW                   за 1шт]]/$H$1)</f>
        <v>Введите курс</v>
      </c>
      <c r="J526" s="287"/>
      <c r="K526" s="201">
        <f>Таблица611[[#This Row],[Заказ коробок ]]*Таблица611[[#This Row],[Кол-во шт в коробке]]</f>
        <v>0</v>
      </c>
      <c r="L526" s="202">
        <f>Таблица611[[#This Row],[Общее кол-во шт]]*Таблица611[[#This Row],[Оптовая цена KRW                   за 1шт]]</f>
        <v>0</v>
      </c>
      <c r="M526" s="203" t="str">
        <f>IFERROR(Таблица611[[#This Row],[Общее кол-во шт]]*Таблица611[[#This Row],[Оптовая цена USD            за 1шт]],"")</f>
        <v/>
      </c>
      <c r="N526" s="204"/>
    </row>
    <row r="527" spans="1:14" ht="22.5" customHeight="1">
      <c r="A527" s="31" t="s">
        <v>11121</v>
      </c>
      <c r="B527" s="193">
        <v>8806334371050</v>
      </c>
      <c r="C527" s="194" t="s">
        <v>11122</v>
      </c>
      <c r="D527" s="195" t="s">
        <v>11123</v>
      </c>
      <c r="E527" s="196">
        <v>4000</v>
      </c>
      <c r="F527" s="197">
        <v>0.51</v>
      </c>
      <c r="G527" s="198">
        <v>1</v>
      </c>
      <c r="H527" s="199">
        <f>Таблица611[[#This Row],[Розничная цена KRW]]*Таблица611[[#This Row],[Коэфициент стоимости]]</f>
        <v>2040</v>
      </c>
      <c r="I527" s="200" t="str">
        <f>IF($H$1="","Введите курс",Таблица611[[#This Row],[Оптовая цена KRW                   за 1шт]]/$H$1)</f>
        <v>Введите курс</v>
      </c>
      <c r="J527" s="287"/>
      <c r="K527" s="201">
        <f>Таблица611[[#This Row],[Заказ коробок ]]*Таблица611[[#This Row],[Кол-во шт в коробке]]</f>
        <v>0</v>
      </c>
      <c r="L527" s="202">
        <f>Таблица611[[#This Row],[Общее кол-во шт]]*Таблица611[[#This Row],[Оптовая цена KRW                   за 1шт]]</f>
        <v>0</v>
      </c>
      <c r="M527" s="203" t="str">
        <f>IFERROR(Таблица611[[#This Row],[Общее кол-во шт]]*Таблица611[[#This Row],[Оптовая цена USD            за 1шт]],"")</f>
        <v/>
      </c>
      <c r="N527" s="204"/>
    </row>
    <row r="528" spans="1:14" ht="22.5" customHeight="1">
      <c r="A528" s="31" t="s">
        <v>11124</v>
      </c>
      <c r="B528" s="193">
        <v>8806334373504</v>
      </c>
      <c r="C528" s="194" t="s">
        <v>11125</v>
      </c>
      <c r="D528" s="195" t="s">
        <v>11126</v>
      </c>
      <c r="E528" s="196">
        <v>6500</v>
      </c>
      <c r="F528" s="197">
        <v>0.51</v>
      </c>
      <c r="G528" s="198">
        <v>10</v>
      </c>
      <c r="H528" s="199">
        <f>Таблица611[[#This Row],[Розничная цена KRW]]*Таблица611[[#This Row],[Коэфициент стоимости]]</f>
        <v>3315</v>
      </c>
      <c r="I528" s="200" t="str">
        <f>IF($H$1="","Введите курс",Таблица611[[#This Row],[Оптовая цена KRW                   за 1шт]]/$H$1)</f>
        <v>Введите курс</v>
      </c>
      <c r="J528" s="287"/>
      <c r="K528" s="201">
        <f>Таблица611[[#This Row],[Заказ коробок ]]*Таблица611[[#This Row],[Кол-во шт в коробке]]</f>
        <v>0</v>
      </c>
      <c r="L528" s="202">
        <f>Таблица611[[#This Row],[Общее кол-во шт]]*Таблица611[[#This Row],[Оптовая цена KRW                   за 1шт]]</f>
        <v>0</v>
      </c>
      <c r="M528" s="203" t="str">
        <f>IFERROR(Таблица611[[#This Row],[Общее кол-во шт]]*Таблица611[[#This Row],[Оптовая цена USD            за 1шт]],"")</f>
        <v/>
      </c>
      <c r="N528" s="204"/>
    </row>
    <row r="529" spans="1:14" ht="22.5" customHeight="1">
      <c r="A529" s="31" t="s">
        <v>11127</v>
      </c>
      <c r="B529" s="193">
        <v>8806334373399</v>
      </c>
      <c r="C529" s="194" t="s">
        <v>11128</v>
      </c>
      <c r="D529" s="195" t="s">
        <v>11129</v>
      </c>
      <c r="E529" s="196"/>
      <c r="F529" s="197">
        <v>0.51</v>
      </c>
      <c r="G529" s="198"/>
      <c r="H529" s="199">
        <f>Таблица611[[#This Row],[Розничная цена KRW]]*Таблица611[[#This Row],[Коэфициент стоимости]]</f>
        <v>0</v>
      </c>
      <c r="I529" s="200" t="str">
        <f>IF($H$1="","Введите курс",Таблица611[[#This Row],[Оптовая цена KRW                   за 1шт]]/$H$1)</f>
        <v>Введите курс</v>
      </c>
      <c r="J529" s="287"/>
      <c r="K529" s="201">
        <f>Таблица611[[#This Row],[Заказ коробок ]]*Таблица611[[#This Row],[Кол-во шт в коробке]]</f>
        <v>0</v>
      </c>
      <c r="L529" s="202">
        <f>Таблица611[[#This Row],[Общее кол-во шт]]*Таблица611[[#This Row],[Оптовая цена KRW                   за 1шт]]</f>
        <v>0</v>
      </c>
      <c r="M529" s="203" t="str">
        <f>IFERROR(Таблица611[[#This Row],[Общее кол-во шт]]*Таблица611[[#This Row],[Оптовая цена USD            за 1шт]],"")</f>
        <v/>
      </c>
      <c r="N529" s="204"/>
    </row>
    <row r="530" spans="1:14" ht="22.5" customHeight="1">
      <c r="A530" s="31" t="s">
        <v>11130</v>
      </c>
      <c r="B530" s="193">
        <v>8806334375836</v>
      </c>
      <c r="C530" s="194" t="s">
        <v>11131</v>
      </c>
      <c r="D530" s="195" t="s">
        <v>11132</v>
      </c>
      <c r="E530" s="196">
        <v>3900</v>
      </c>
      <c r="F530" s="197">
        <v>0.51</v>
      </c>
      <c r="G530" s="198">
        <v>12</v>
      </c>
      <c r="H530" s="199">
        <f>Таблица611[[#This Row],[Розничная цена KRW]]*Таблица611[[#This Row],[Коэфициент стоимости]]</f>
        <v>1989</v>
      </c>
      <c r="I530" s="200" t="str">
        <f>IF($H$1="","Введите курс",Таблица611[[#This Row],[Оптовая цена KRW                   за 1шт]]/$H$1)</f>
        <v>Введите курс</v>
      </c>
      <c r="J530" s="287"/>
      <c r="K530" s="201">
        <f>Таблица611[[#This Row],[Заказ коробок ]]*Таблица611[[#This Row],[Кол-во шт в коробке]]</f>
        <v>0</v>
      </c>
      <c r="L530" s="202">
        <f>Таблица611[[#This Row],[Общее кол-во шт]]*Таблица611[[#This Row],[Оптовая цена KRW                   за 1шт]]</f>
        <v>0</v>
      </c>
      <c r="M530" s="203" t="str">
        <f>IFERROR(Таблица611[[#This Row],[Общее кол-во шт]]*Таблица611[[#This Row],[Оптовая цена USD            за 1шт]],"")</f>
        <v/>
      </c>
      <c r="N530" s="204"/>
    </row>
    <row r="531" spans="1:14" ht="22.5" customHeight="1">
      <c r="A531" s="31" t="s">
        <v>11133</v>
      </c>
      <c r="B531" s="193">
        <v>8806334382872</v>
      </c>
      <c r="C531" s="194" t="s">
        <v>11134</v>
      </c>
      <c r="D531" s="195" t="s">
        <v>11135</v>
      </c>
      <c r="E531" s="196">
        <v>28000</v>
      </c>
      <c r="F531" s="197">
        <v>0.51</v>
      </c>
      <c r="G531" s="198">
        <v>9</v>
      </c>
      <c r="H531" s="199">
        <f>Таблица611[[#This Row],[Розничная цена KRW]]*Таблица611[[#This Row],[Коэфициент стоимости]]</f>
        <v>14280</v>
      </c>
      <c r="I531" s="200" t="str">
        <f>IF($H$1="","Введите курс",Таблица611[[#This Row],[Оптовая цена KRW                   за 1шт]]/$H$1)</f>
        <v>Введите курс</v>
      </c>
      <c r="J531" s="287"/>
      <c r="K531" s="201">
        <f>Таблица611[[#This Row],[Заказ коробок ]]*Таблица611[[#This Row],[Кол-во шт в коробке]]</f>
        <v>0</v>
      </c>
      <c r="L531" s="202">
        <f>Таблица611[[#This Row],[Общее кол-во шт]]*Таблица611[[#This Row],[Оптовая цена KRW                   за 1шт]]</f>
        <v>0</v>
      </c>
      <c r="M531" s="203" t="str">
        <f>IFERROR(Таблица611[[#This Row],[Общее кол-во шт]]*Таблица611[[#This Row],[Оптовая цена USD            за 1шт]],"")</f>
        <v/>
      </c>
      <c r="N531" s="204"/>
    </row>
    <row r="532" spans="1:14" ht="22.5" customHeight="1">
      <c r="A532" s="31" t="s">
        <v>11136</v>
      </c>
      <c r="B532" s="193">
        <v>8806334382889</v>
      </c>
      <c r="C532" s="194" t="s">
        <v>11137</v>
      </c>
      <c r="D532" s="195" t="s">
        <v>11138</v>
      </c>
      <c r="E532" s="196">
        <v>28000</v>
      </c>
      <c r="F532" s="197">
        <v>0.51</v>
      </c>
      <c r="G532" s="198">
        <v>9</v>
      </c>
      <c r="H532" s="199">
        <f>Таблица611[[#This Row],[Розничная цена KRW]]*Таблица611[[#This Row],[Коэфициент стоимости]]</f>
        <v>14280</v>
      </c>
      <c r="I532" s="200" t="str">
        <f>IF($H$1="","Введите курс",Таблица611[[#This Row],[Оптовая цена KRW                   за 1шт]]/$H$1)</f>
        <v>Введите курс</v>
      </c>
      <c r="J532" s="287"/>
      <c r="K532" s="201">
        <f>Таблица611[[#This Row],[Заказ коробок ]]*Таблица611[[#This Row],[Кол-во шт в коробке]]</f>
        <v>0</v>
      </c>
      <c r="L532" s="202">
        <f>Таблица611[[#This Row],[Общее кол-во шт]]*Таблица611[[#This Row],[Оптовая цена KRW                   за 1шт]]</f>
        <v>0</v>
      </c>
      <c r="M532" s="203" t="str">
        <f>IFERROR(Таблица611[[#This Row],[Общее кол-во шт]]*Таблица611[[#This Row],[Оптовая цена USD            за 1шт]],"")</f>
        <v/>
      </c>
      <c r="N532" s="204"/>
    </row>
    <row r="533" spans="1:14" ht="22.5" customHeight="1">
      <c r="A533" s="31" t="s">
        <v>11139</v>
      </c>
      <c r="B533" s="193">
        <v>8806334382896</v>
      </c>
      <c r="C533" s="194" t="s">
        <v>11140</v>
      </c>
      <c r="D533" s="195" t="s">
        <v>11141</v>
      </c>
      <c r="E533" s="196">
        <v>28000</v>
      </c>
      <c r="F533" s="197">
        <v>0.51</v>
      </c>
      <c r="G533" s="198">
        <v>9</v>
      </c>
      <c r="H533" s="199">
        <f>Таблица611[[#This Row],[Розничная цена KRW]]*Таблица611[[#This Row],[Коэфициент стоимости]]</f>
        <v>14280</v>
      </c>
      <c r="I533" s="200" t="str">
        <f>IF($H$1="","Введите курс",Таблица611[[#This Row],[Оптовая цена KRW                   за 1шт]]/$H$1)</f>
        <v>Введите курс</v>
      </c>
      <c r="J533" s="287"/>
      <c r="K533" s="201">
        <f>Таблица611[[#This Row],[Заказ коробок ]]*Таблица611[[#This Row],[Кол-во шт в коробке]]</f>
        <v>0</v>
      </c>
      <c r="L533" s="202">
        <f>Таблица611[[#This Row],[Общее кол-во шт]]*Таблица611[[#This Row],[Оптовая цена KRW                   за 1шт]]</f>
        <v>0</v>
      </c>
      <c r="M533" s="203" t="str">
        <f>IFERROR(Таблица611[[#This Row],[Общее кол-во шт]]*Таблица611[[#This Row],[Оптовая цена USD            за 1шт]],"")</f>
        <v/>
      </c>
      <c r="N533" s="204"/>
    </row>
    <row r="534" spans="1:14" ht="22.5" customHeight="1">
      <c r="A534" s="31" t="s">
        <v>11142</v>
      </c>
      <c r="B534" s="193">
        <v>8806334382902</v>
      </c>
      <c r="C534" s="194" t="s">
        <v>11143</v>
      </c>
      <c r="D534" s="195" t="s">
        <v>11144</v>
      </c>
      <c r="E534" s="196">
        <v>28000</v>
      </c>
      <c r="F534" s="197">
        <v>0.51</v>
      </c>
      <c r="G534" s="198">
        <v>9</v>
      </c>
      <c r="H534" s="199">
        <f>Таблица611[[#This Row],[Розничная цена KRW]]*Таблица611[[#This Row],[Коэфициент стоимости]]</f>
        <v>14280</v>
      </c>
      <c r="I534" s="200" t="str">
        <f>IF($H$1="","Введите курс",Таблица611[[#This Row],[Оптовая цена KRW                   за 1шт]]/$H$1)</f>
        <v>Введите курс</v>
      </c>
      <c r="J534" s="287"/>
      <c r="K534" s="201">
        <f>Таблица611[[#This Row],[Заказ коробок ]]*Таблица611[[#This Row],[Кол-во шт в коробке]]</f>
        <v>0</v>
      </c>
      <c r="L534" s="202">
        <f>Таблица611[[#This Row],[Общее кол-во шт]]*Таблица611[[#This Row],[Оптовая цена KRW                   за 1шт]]</f>
        <v>0</v>
      </c>
      <c r="M534" s="203" t="str">
        <f>IFERROR(Таблица611[[#This Row],[Общее кол-во шт]]*Таблица611[[#This Row],[Оптовая цена USD            за 1шт]],"")</f>
        <v/>
      </c>
      <c r="N534" s="204"/>
    </row>
    <row r="535" spans="1:14" ht="22.5" customHeight="1">
      <c r="A535" s="31" t="s">
        <v>11145</v>
      </c>
      <c r="B535" s="193">
        <v>8806334382919</v>
      </c>
      <c r="C535" s="194" t="s">
        <v>11146</v>
      </c>
      <c r="D535" s="195" t="s">
        <v>11147</v>
      </c>
      <c r="E535" s="196"/>
      <c r="F535" s="197">
        <v>0.51</v>
      </c>
      <c r="G535" s="198"/>
      <c r="H535" s="199">
        <f>Таблица611[[#This Row],[Розничная цена KRW]]*Таблица611[[#This Row],[Коэфициент стоимости]]</f>
        <v>0</v>
      </c>
      <c r="I535" s="200" t="str">
        <f>IF($H$1="","Введите курс",Таблица611[[#This Row],[Оптовая цена KRW                   за 1шт]]/$H$1)</f>
        <v>Введите курс</v>
      </c>
      <c r="J535" s="287"/>
      <c r="K535" s="201">
        <f>Таблица611[[#This Row],[Заказ коробок ]]*Таблица611[[#This Row],[Кол-во шт в коробке]]</f>
        <v>0</v>
      </c>
      <c r="L535" s="202">
        <f>Таблица611[[#This Row],[Общее кол-во шт]]*Таблица611[[#This Row],[Оптовая цена KRW                   за 1шт]]</f>
        <v>0</v>
      </c>
      <c r="M535" s="203" t="str">
        <f>IFERROR(Таблица611[[#This Row],[Общее кол-во шт]]*Таблица611[[#This Row],[Оптовая цена USD            за 1шт]],"")</f>
        <v/>
      </c>
      <c r="N535" s="204"/>
    </row>
    <row r="536" spans="1:14" ht="22.5" customHeight="1">
      <c r="A536" s="31" t="s">
        <v>11148</v>
      </c>
      <c r="B536" s="193">
        <v>8806334382414</v>
      </c>
      <c r="C536" s="194" t="s">
        <v>11149</v>
      </c>
      <c r="D536" s="195" t="s">
        <v>11150</v>
      </c>
      <c r="E536" s="196">
        <v>11000</v>
      </c>
      <c r="F536" s="197">
        <v>0.51</v>
      </c>
      <c r="G536" s="198">
        <v>10</v>
      </c>
      <c r="H536" s="199">
        <f>Таблица611[[#This Row],[Розничная цена KRW]]*Таблица611[[#This Row],[Коэфициент стоимости]]</f>
        <v>5610</v>
      </c>
      <c r="I536" s="200" t="str">
        <f>IF($H$1="","Введите курс",Таблица611[[#This Row],[Оптовая цена KRW                   за 1шт]]/$H$1)</f>
        <v>Введите курс</v>
      </c>
      <c r="J536" s="287"/>
      <c r="K536" s="201">
        <f>Таблица611[[#This Row],[Заказ коробок ]]*Таблица611[[#This Row],[Кол-во шт в коробке]]</f>
        <v>0</v>
      </c>
      <c r="L536" s="202">
        <f>Таблица611[[#This Row],[Общее кол-во шт]]*Таблица611[[#This Row],[Оптовая цена KRW                   за 1шт]]</f>
        <v>0</v>
      </c>
      <c r="M536" s="203" t="str">
        <f>IFERROR(Таблица611[[#This Row],[Общее кол-во шт]]*Таблица611[[#This Row],[Оптовая цена USD            за 1шт]],"")</f>
        <v/>
      </c>
      <c r="N536" s="204"/>
    </row>
    <row r="537" spans="1:14" ht="22.5" customHeight="1">
      <c r="A537" s="31" t="s">
        <v>11151</v>
      </c>
      <c r="B537" s="193">
        <v>8806334380625</v>
      </c>
      <c r="C537" s="194" t="s">
        <v>11152</v>
      </c>
      <c r="D537" s="195" t="s">
        <v>11153</v>
      </c>
      <c r="E537" s="196">
        <v>11000</v>
      </c>
      <c r="F537" s="197">
        <v>0.51</v>
      </c>
      <c r="G537" s="198">
        <v>10</v>
      </c>
      <c r="H537" s="199">
        <f>Таблица611[[#This Row],[Розничная цена KRW]]*Таблица611[[#This Row],[Коэфициент стоимости]]</f>
        <v>5610</v>
      </c>
      <c r="I537" s="200" t="str">
        <f>IF($H$1="","Введите курс",Таблица611[[#This Row],[Оптовая цена KRW                   за 1шт]]/$H$1)</f>
        <v>Введите курс</v>
      </c>
      <c r="J537" s="287"/>
      <c r="K537" s="201">
        <f>Таблица611[[#This Row],[Заказ коробок ]]*Таблица611[[#This Row],[Кол-во шт в коробке]]</f>
        <v>0</v>
      </c>
      <c r="L537" s="202">
        <f>Таблица611[[#This Row],[Общее кол-во шт]]*Таблица611[[#This Row],[Оптовая цена KRW                   за 1шт]]</f>
        <v>0</v>
      </c>
      <c r="M537" s="203" t="str">
        <f>IFERROR(Таблица611[[#This Row],[Общее кол-во шт]]*Таблица611[[#This Row],[Оптовая цена USD            за 1шт]],"")</f>
        <v/>
      </c>
      <c r="N537" s="204"/>
    </row>
    <row r="538" spans="1:14" ht="22.5" customHeight="1">
      <c r="A538" s="31" t="s">
        <v>11154</v>
      </c>
      <c r="B538" s="193">
        <v>8806334380632</v>
      </c>
      <c r="C538" s="194" t="s">
        <v>11155</v>
      </c>
      <c r="D538" s="195" t="s">
        <v>11156</v>
      </c>
      <c r="E538" s="196">
        <v>11000</v>
      </c>
      <c r="F538" s="197">
        <v>0.51</v>
      </c>
      <c r="G538" s="198">
        <v>10</v>
      </c>
      <c r="H538" s="199">
        <f>Таблица611[[#This Row],[Розничная цена KRW]]*Таблица611[[#This Row],[Коэфициент стоимости]]</f>
        <v>5610</v>
      </c>
      <c r="I538" s="200" t="str">
        <f>IF($H$1="","Введите курс",Таблица611[[#This Row],[Оптовая цена KRW                   за 1шт]]/$H$1)</f>
        <v>Введите курс</v>
      </c>
      <c r="J538" s="287"/>
      <c r="K538" s="201">
        <f>Таблица611[[#This Row],[Заказ коробок ]]*Таблица611[[#This Row],[Кол-во шт в коробке]]</f>
        <v>0</v>
      </c>
      <c r="L538" s="202">
        <f>Таблица611[[#This Row],[Общее кол-во шт]]*Таблица611[[#This Row],[Оптовая цена KRW                   за 1шт]]</f>
        <v>0</v>
      </c>
      <c r="M538" s="203" t="str">
        <f>IFERROR(Таблица611[[#This Row],[Общее кол-во шт]]*Таблица611[[#This Row],[Оптовая цена USD            за 1шт]],"")</f>
        <v/>
      </c>
      <c r="N538" s="204"/>
    </row>
    <row r="539" spans="1:14" ht="22.5" customHeight="1">
      <c r="A539" s="31" t="s">
        <v>11157</v>
      </c>
      <c r="B539" s="193">
        <v>8806334380649</v>
      </c>
      <c r="C539" s="194" t="s">
        <v>11158</v>
      </c>
      <c r="D539" s="195" t="s">
        <v>11159</v>
      </c>
      <c r="E539" s="196">
        <v>11000</v>
      </c>
      <c r="F539" s="197">
        <v>0.51</v>
      </c>
      <c r="G539" s="198">
        <v>10</v>
      </c>
      <c r="H539" s="199">
        <f>Таблица611[[#This Row],[Розничная цена KRW]]*Таблица611[[#This Row],[Коэфициент стоимости]]</f>
        <v>5610</v>
      </c>
      <c r="I539" s="200" t="str">
        <f>IF($H$1="","Введите курс",Таблица611[[#This Row],[Оптовая цена KRW                   за 1шт]]/$H$1)</f>
        <v>Введите курс</v>
      </c>
      <c r="J539" s="287"/>
      <c r="K539" s="201">
        <f>Таблица611[[#This Row],[Заказ коробок ]]*Таблица611[[#This Row],[Кол-во шт в коробке]]</f>
        <v>0</v>
      </c>
      <c r="L539" s="202">
        <f>Таблица611[[#This Row],[Общее кол-во шт]]*Таблица611[[#This Row],[Оптовая цена KRW                   за 1шт]]</f>
        <v>0</v>
      </c>
      <c r="M539" s="203" t="str">
        <f>IFERROR(Таблица611[[#This Row],[Общее кол-во шт]]*Таблица611[[#This Row],[Оптовая цена USD            за 1шт]],"")</f>
        <v/>
      </c>
      <c r="N539" s="204"/>
    </row>
    <row r="540" spans="1:14" ht="22.5" customHeight="1">
      <c r="A540" s="31" t="s">
        <v>11160</v>
      </c>
      <c r="B540" s="193">
        <v>8806334383015</v>
      </c>
      <c r="C540" s="194" t="s">
        <v>11161</v>
      </c>
      <c r="D540" s="195" t="s">
        <v>11162</v>
      </c>
      <c r="E540" s="196"/>
      <c r="F540" s="197">
        <v>0.51</v>
      </c>
      <c r="G540" s="198"/>
      <c r="H540" s="199">
        <f>Таблица611[[#This Row],[Розничная цена KRW]]*Таблица611[[#This Row],[Коэфициент стоимости]]</f>
        <v>0</v>
      </c>
      <c r="I540" s="200" t="str">
        <f>IF($H$1="","Введите курс",Таблица611[[#This Row],[Оптовая цена KRW                   за 1шт]]/$H$1)</f>
        <v>Введите курс</v>
      </c>
      <c r="J540" s="287"/>
      <c r="K540" s="201">
        <f>Таблица611[[#This Row],[Заказ коробок ]]*Таблица611[[#This Row],[Кол-во шт в коробке]]</f>
        <v>0</v>
      </c>
      <c r="L540" s="202">
        <f>Таблица611[[#This Row],[Общее кол-во шт]]*Таблица611[[#This Row],[Оптовая цена KRW                   за 1шт]]</f>
        <v>0</v>
      </c>
      <c r="M540" s="203" t="str">
        <f>IFERROR(Таблица611[[#This Row],[Общее кол-во шт]]*Таблица611[[#This Row],[Оптовая цена USD            за 1шт]],"")</f>
        <v/>
      </c>
      <c r="N540" s="204"/>
    </row>
    <row r="541" spans="1:14" ht="22.5" customHeight="1">
      <c r="A541" s="31" t="s">
        <v>11163</v>
      </c>
      <c r="B541" s="193">
        <v>8806334383022</v>
      </c>
      <c r="C541" s="194" t="s">
        <v>11164</v>
      </c>
      <c r="D541" s="195" t="s">
        <v>11165</v>
      </c>
      <c r="E541" s="196">
        <v>11000</v>
      </c>
      <c r="F541" s="197">
        <v>0.51</v>
      </c>
      <c r="G541" s="198">
        <v>1</v>
      </c>
      <c r="H541" s="199">
        <f>Таблица611[[#This Row],[Розничная цена KRW]]*Таблица611[[#This Row],[Коэфициент стоимости]]</f>
        <v>5610</v>
      </c>
      <c r="I541" s="200" t="str">
        <f>IF($H$1="","Введите курс",Таблица611[[#This Row],[Оптовая цена KRW                   за 1шт]]/$H$1)</f>
        <v>Введите курс</v>
      </c>
      <c r="J541" s="287"/>
      <c r="K541" s="201">
        <f>Таблица611[[#This Row],[Заказ коробок ]]*Таблица611[[#This Row],[Кол-во шт в коробке]]</f>
        <v>0</v>
      </c>
      <c r="L541" s="202">
        <f>Таблица611[[#This Row],[Общее кол-во шт]]*Таблица611[[#This Row],[Оптовая цена KRW                   за 1шт]]</f>
        <v>0</v>
      </c>
      <c r="M541" s="203" t="str">
        <f>IFERROR(Таблица611[[#This Row],[Общее кол-во шт]]*Таблица611[[#This Row],[Оптовая цена USD            за 1шт]],"")</f>
        <v/>
      </c>
      <c r="N541" s="204"/>
    </row>
    <row r="542" spans="1:14" ht="22.5" customHeight="1">
      <c r="A542" s="31" t="s">
        <v>11166</v>
      </c>
      <c r="B542" s="193">
        <v>8806334383039</v>
      </c>
      <c r="C542" s="194" t="s">
        <v>11167</v>
      </c>
      <c r="D542" s="195" t="s">
        <v>11168</v>
      </c>
      <c r="E542" s="196"/>
      <c r="F542" s="197">
        <v>0.51</v>
      </c>
      <c r="G542" s="198"/>
      <c r="H542" s="199">
        <f>Таблица611[[#This Row],[Розничная цена KRW]]*Таблица611[[#This Row],[Коэфициент стоимости]]</f>
        <v>0</v>
      </c>
      <c r="I542" s="200" t="str">
        <f>IF($H$1="","Введите курс",Таблица611[[#This Row],[Оптовая цена KRW                   за 1шт]]/$H$1)</f>
        <v>Введите курс</v>
      </c>
      <c r="J542" s="287"/>
      <c r="K542" s="201">
        <f>Таблица611[[#This Row],[Заказ коробок ]]*Таблица611[[#This Row],[Кол-во шт в коробке]]</f>
        <v>0</v>
      </c>
      <c r="L542" s="202">
        <f>Таблица611[[#This Row],[Общее кол-во шт]]*Таблица611[[#This Row],[Оптовая цена KRW                   за 1шт]]</f>
        <v>0</v>
      </c>
      <c r="M542" s="203" t="str">
        <f>IFERROR(Таблица611[[#This Row],[Общее кол-во шт]]*Таблица611[[#This Row],[Оптовая цена USD            за 1шт]],"")</f>
        <v/>
      </c>
      <c r="N542" s="204"/>
    </row>
    <row r="543" spans="1:14" ht="22.5" customHeight="1">
      <c r="A543" s="31" t="s">
        <v>11169</v>
      </c>
      <c r="B543" s="193">
        <v>8806334380656</v>
      </c>
      <c r="C543" s="194" t="s">
        <v>11170</v>
      </c>
      <c r="D543" s="195" t="s">
        <v>11171</v>
      </c>
      <c r="E543" s="196"/>
      <c r="F543" s="197">
        <v>0.51</v>
      </c>
      <c r="G543" s="198"/>
      <c r="H543" s="199">
        <f>Таблица611[[#This Row],[Розничная цена KRW]]*Таблица611[[#This Row],[Коэфициент стоимости]]</f>
        <v>0</v>
      </c>
      <c r="I543" s="200" t="str">
        <f>IF($H$1="","Введите курс",Таблица611[[#This Row],[Оптовая цена KRW                   за 1шт]]/$H$1)</f>
        <v>Введите курс</v>
      </c>
      <c r="J543" s="287"/>
      <c r="K543" s="201">
        <f>Таблица611[[#This Row],[Заказ коробок ]]*Таблица611[[#This Row],[Кол-во шт в коробке]]</f>
        <v>0</v>
      </c>
      <c r="L543" s="202">
        <f>Таблица611[[#This Row],[Общее кол-во шт]]*Таблица611[[#This Row],[Оптовая цена KRW                   за 1шт]]</f>
        <v>0</v>
      </c>
      <c r="M543" s="203" t="str">
        <f>IFERROR(Таблица611[[#This Row],[Общее кол-во шт]]*Таблица611[[#This Row],[Оптовая цена USD            за 1шт]],"")</f>
        <v/>
      </c>
      <c r="N543" s="204"/>
    </row>
    <row r="544" spans="1:14" ht="22.5" customHeight="1">
      <c r="A544" s="31" t="s">
        <v>11172</v>
      </c>
      <c r="B544" s="193">
        <v>8806334380663</v>
      </c>
      <c r="C544" s="194" t="s">
        <v>11173</v>
      </c>
      <c r="D544" s="195" t="s">
        <v>11174</v>
      </c>
      <c r="E544" s="196"/>
      <c r="F544" s="197">
        <v>0.51</v>
      </c>
      <c r="G544" s="198"/>
      <c r="H544" s="199">
        <f>Таблица611[[#This Row],[Розничная цена KRW]]*Таблица611[[#This Row],[Коэфициент стоимости]]</f>
        <v>0</v>
      </c>
      <c r="I544" s="200" t="str">
        <f>IF($H$1="","Введите курс",Таблица611[[#This Row],[Оптовая цена KRW                   за 1шт]]/$H$1)</f>
        <v>Введите курс</v>
      </c>
      <c r="J544" s="287"/>
      <c r="K544" s="201">
        <f>Таблица611[[#This Row],[Заказ коробок ]]*Таблица611[[#This Row],[Кол-во шт в коробке]]</f>
        <v>0</v>
      </c>
      <c r="L544" s="202">
        <f>Таблица611[[#This Row],[Общее кол-во шт]]*Таблица611[[#This Row],[Оптовая цена KRW                   за 1шт]]</f>
        <v>0</v>
      </c>
      <c r="M544" s="203" t="str">
        <f>IFERROR(Таблица611[[#This Row],[Общее кол-во шт]]*Таблица611[[#This Row],[Оптовая цена USD            за 1шт]],"")</f>
        <v/>
      </c>
      <c r="N544" s="204"/>
    </row>
    <row r="545" spans="1:14" ht="22.5" customHeight="1">
      <c r="A545" s="31" t="s">
        <v>11175</v>
      </c>
      <c r="B545" s="193">
        <v>8806334380670</v>
      </c>
      <c r="C545" s="194" t="s">
        <v>11176</v>
      </c>
      <c r="D545" s="195" t="s">
        <v>11177</v>
      </c>
      <c r="E545" s="196"/>
      <c r="F545" s="197">
        <v>0.51</v>
      </c>
      <c r="G545" s="198"/>
      <c r="H545" s="199">
        <f>Таблица611[[#This Row],[Розничная цена KRW]]*Таблица611[[#This Row],[Коэфициент стоимости]]</f>
        <v>0</v>
      </c>
      <c r="I545" s="200" t="str">
        <f>IF($H$1="","Введите курс",Таблица611[[#This Row],[Оптовая цена KRW                   за 1шт]]/$H$1)</f>
        <v>Введите курс</v>
      </c>
      <c r="J545" s="287"/>
      <c r="K545" s="201">
        <f>Таблица611[[#This Row],[Заказ коробок ]]*Таблица611[[#This Row],[Кол-во шт в коробке]]</f>
        <v>0</v>
      </c>
      <c r="L545" s="202">
        <f>Таблица611[[#This Row],[Общее кол-во шт]]*Таблица611[[#This Row],[Оптовая цена KRW                   за 1шт]]</f>
        <v>0</v>
      </c>
      <c r="M545" s="203" t="str">
        <f>IFERROR(Таблица611[[#This Row],[Общее кол-во шт]]*Таблица611[[#This Row],[Оптовая цена USD            за 1шт]],"")</f>
        <v/>
      </c>
      <c r="N545" s="204"/>
    </row>
    <row r="546" spans="1:14" ht="22.5" customHeight="1">
      <c r="A546" s="31" t="s">
        <v>11178</v>
      </c>
      <c r="B546" s="193">
        <v>8806334382421</v>
      </c>
      <c r="C546" s="194" t="s">
        <v>11179</v>
      </c>
      <c r="D546" s="195" t="s">
        <v>11180</v>
      </c>
      <c r="E546" s="196">
        <v>18000</v>
      </c>
      <c r="F546" s="197">
        <v>0.51</v>
      </c>
      <c r="G546" s="198">
        <v>10</v>
      </c>
      <c r="H546" s="199">
        <f>Таблица611[[#This Row],[Розничная цена KRW]]*Таблица611[[#This Row],[Коэфициент стоимости]]</f>
        <v>9180</v>
      </c>
      <c r="I546" s="200" t="str">
        <f>IF($H$1="","Введите курс",Таблица611[[#This Row],[Оптовая цена KRW                   за 1шт]]/$H$1)</f>
        <v>Введите курс</v>
      </c>
      <c r="J546" s="287"/>
      <c r="K546" s="201">
        <f>Таблица611[[#This Row],[Заказ коробок ]]*Таблица611[[#This Row],[Кол-во шт в коробке]]</f>
        <v>0</v>
      </c>
      <c r="L546" s="202">
        <f>Таблица611[[#This Row],[Общее кол-во шт]]*Таблица611[[#This Row],[Оптовая цена KRW                   за 1шт]]</f>
        <v>0</v>
      </c>
      <c r="M546" s="203" t="str">
        <f>IFERROR(Таблица611[[#This Row],[Общее кол-во шт]]*Таблица611[[#This Row],[Оптовая цена USD            за 1шт]],"")</f>
        <v/>
      </c>
      <c r="N546" s="204"/>
    </row>
    <row r="547" spans="1:14" ht="22.5" customHeight="1">
      <c r="A547" s="31" t="s">
        <v>11181</v>
      </c>
      <c r="B547" s="193">
        <v>8806334382384</v>
      </c>
      <c r="C547" s="194" t="s">
        <v>11182</v>
      </c>
      <c r="D547" s="195" t="s">
        <v>11183</v>
      </c>
      <c r="E547" s="196"/>
      <c r="F547" s="197">
        <v>0.51</v>
      </c>
      <c r="G547" s="198"/>
      <c r="H547" s="199">
        <f>Таблица611[[#This Row],[Розничная цена KRW]]*Таблица611[[#This Row],[Коэфициент стоимости]]</f>
        <v>0</v>
      </c>
      <c r="I547" s="200" t="str">
        <f>IF($H$1="","Введите курс",Таблица611[[#This Row],[Оптовая цена KRW                   за 1шт]]/$H$1)</f>
        <v>Введите курс</v>
      </c>
      <c r="J547" s="287"/>
      <c r="K547" s="201">
        <f>Таблица611[[#This Row],[Заказ коробок ]]*Таблица611[[#This Row],[Кол-во шт в коробке]]</f>
        <v>0</v>
      </c>
      <c r="L547" s="202">
        <f>Таблица611[[#This Row],[Общее кол-во шт]]*Таблица611[[#This Row],[Оптовая цена KRW                   за 1шт]]</f>
        <v>0</v>
      </c>
      <c r="M547" s="203" t="str">
        <f>IFERROR(Таблица611[[#This Row],[Общее кол-во шт]]*Таблица611[[#This Row],[Оптовая цена USD            за 1шт]],"")</f>
        <v/>
      </c>
      <c r="N547" s="204"/>
    </row>
    <row r="548" spans="1:14" ht="22.5" customHeight="1">
      <c r="A548" s="31" t="s">
        <v>11184</v>
      </c>
      <c r="B548" s="193">
        <v>8806334382391</v>
      </c>
      <c r="C548" s="194" t="s">
        <v>11185</v>
      </c>
      <c r="D548" s="195" t="s">
        <v>11186</v>
      </c>
      <c r="E548" s="196">
        <v>32000</v>
      </c>
      <c r="F548" s="197">
        <v>0.51</v>
      </c>
      <c r="G548" s="198">
        <v>12</v>
      </c>
      <c r="H548" s="199">
        <f>Таблица611[[#This Row],[Розничная цена KRW]]*Таблица611[[#This Row],[Коэфициент стоимости]]</f>
        <v>16320</v>
      </c>
      <c r="I548" s="200" t="str">
        <f>IF($H$1="","Введите курс",Таблица611[[#This Row],[Оптовая цена KRW                   за 1шт]]/$H$1)</f>
        <v>Введите курс</v>
      </c>
      <c r="J548" s="287"/>
      <c r="K548" s="201">
        <f>Таблица611[[#This Row],[Заказ коробок ]]*Таблица611[[#This Row],[Кол-во шт в коробке]]</f>
        <v>0</v>
      </c>
      <c r="L548" s="202">
        <f>Таблица611[[#This Row],[Общее кол-во шт]]*Таблица611[[#This Row],[Оптовая цена KRW                   за 1шт]]</f>
        <v>0</v>
      </c>
      <c r="M548" s="203" t="str">
        <f>IFERROR(Таблица611[[#This Row],[Общее кол-во шт]]*Таблица611[[#This Row],[Оптовая цена USD            за 1шт]],"")</f>
        <v/>
      </c>
      <c r="N548" s="204"/>
    </row>
    <row r="549" spans="1:14" ht="22.5" customHeight="1">
      <c r="A549" s="31" t="s">
        <v>11187</v>
      </c>
      <c r="B549" s="193">
        <v>8806334382407</v>
      </c>
      <c r="C549" s="194" t="s">
        <v>11188</v>
      </c>
      <c r="D549" s="195" t="s">
        <v>11189</v>
      </c>
      <c r="E549" s="196"/>
      <c r="F549" s="197">
        <v>0.51</v>
      </c>
      <c r="G549" s="198"/>
      <c r="H549" s="199">
        <f>Таблица611[[#This Row],[Розничная цена KRW]]*Таблица611[[#This Row],[Коэфициент стоимости]]</f>
        <v>0</v>
      </c>
      <c r="I549" s="200" t="str">
        <f>IF($H$1="","Введите курс",Таблица611[[#This Row],[Оптовая цена KRW                   за 1шт]]/$H$1)</f>
        <v>Введите курс</v>
      </c>
      <c r="J549" s="287"/>
      <c r="K549" s="201">
        <f>Таблица611[[#This Row],[Заказ коробок ]]*Таблица611[[#This Row],[Кол-во шт в коробке]]</f>
        <v>0</v>
      </c>
      <c r="L549" s="202">
        <f>Таблица611[[#This Row],[Общее кол-во шт]]*Таблица611[[#This Row],[Оптовая цена KRW                   за 1шт]]</f>
        <v>0</v>
      </c>
      <c r="M549" s="203" t="str">
        <f>IFERROR(Таблица611[[#This Row],[Общее кол-во шт]]*Таблица611[[#This Row],[Оптовая цена USD            за 1шт]],"")</f>
        <v/>
      </c>
      <c r="N549" s="204"/>
    </row>
    <row r="550" spans="1:14" ht="22.5" customHeight="1">
      <c r="A550" s="31" t="s">
        <v>11190</v>
      </c>
      <c r="B550" s="193">
        <v>8806334382438</v>
      </c>
      <c r="C550" s="194" t="s">
        <v>11191</v>
      </c>
      <c r="D550" s="195" t="s">
        <v>11192</v>
      </c>
      <c r="E550" s="196"/>
      <c r="F550" s="197">
        <v>0.51</v>
      </c>
      <c r="G550" s="198"/>
      <c r="H550" s="199">
        <f>Таблица611[[#This Row],[Розничная цена KRW]]*Таблица611[[#This Row],[Коэфициент стоимости]]</f>
        <v>0</v>
      </c>
      <c r="I550" s="200" t="str">
        <f>IF($H$1="","Введите курс",Таблица611[[#This Row],[Оптовая цена KRW                   за 1шт]]/$H$1)</f>
        <v>Введите курс</v>
      </c>
      <c r="J550" s="287"/>
      <c r="K550" s="201">
        <f>Таблица611[[#This Row],[Заказ коробок ]]*Таблица611[[#This Row],[Кол-во шт в коробке]]</f>
        <v>0</v>
      </c>
      <c r="L550" s="202">
        <f>Таблица611[[#This Row],[Общее кол-во шт]]*Таблица611[[#This Row],[Оптовая цена KRW                   за 1шт]]</f>
        <v>0</v>
      </c>
      <c r="M550" s="203" t="str">
        <f>IFERROR(Таблица611[[#This Row],[Общее кол-во шт]]*Таблица611[[#This Row],[Оптовая цена USD            за 1шт]],"")</f>
        <v/>
      </c>
      <c r="N550" s="204"/>
    </row>
    <row r="551" spans="1:14" ht="22.5" customHeight="1">
      <c r="A551" s="31" t="s">
        <v>11193</v>
      </c>
      <c r="B551" s="193">
        <v>8806334380687</v>
      </c>
      <c r="C551" s="194" t="s">
        <v>11194</v>
      </c>
      <c r="D551" s="195" t="s">
        <v>11195</v>
      </c>
      <c r="E551" s="196">
        <v>9000</v>
      </c>
      <c r="F551" s="197">
        <v>0.51</v>
      </c>
      <c r="G551" s="198">
        <v>12</v>
      </c>
      <c r="H551" s="199">
        <f>Таблица611[[#This Row],[Розничная цена KRW]]*Таблица611[[#This Row],[Коэфициент стоимости]]</f>
        <v>4590</v>
      </c>
      <c r="I551" s="200" t="str">
        <f>IF($H$1="","Введите курс",Таблица611[[#This Row],[Оптовая цена KRW                   за 1шт]]/$H$1)</f>
        <v>Введите курс</v>
      </c>
      <c r="J551" s="287"/>
      <c r="K551" s="201">
        <f>Таблица611[[#This Row],[Заказ коробок ]]*Таблица611[[#This Row],[Кол-во шт в коробке]]</f>
        <v>0</v>
      </c>
      <c r="L551" s="202">
        <f>Таблица611[[#This Row],[Общее кол-во шт]]*Таблица611[[#This Row],[Оптовая цена KRW                   за 1шт]]</f>
        <v>0</v>
      </c>
      <c r="M551" s="203" t="str">
        <f>IFERROR(Таблица611[[#This Row],[Общее кол-во шт]]*Таблица611[[#This Row],[Оптовая цена USD            за 1шт]],"")</f>
        <v/>
      </c>
      <c r="N551" s="204"/>
    </row>
    <row r="552" spans="1:14" ht="22.5" customHeight="1">
      <c r="A552" s="31" t="s">
        <v>11196</v>
      </c>
      <c r="B552" s="193">
        <v>8806334380694</v>
      </c>
      <c r="C552" s="194" t="s">
        <v>11197</v>
      </c>
      <c r="D552" s="195" t="s">
        <v>11198</v>
      </c>
      <c r="E552" s="196"/>
      <c r="F552" s="197">
        <v>0.51</v>
      </c>
      <c r="G552" s="198"/>
      <c r="H552" s="199">
        <f>Таблица611[[#This Row],[Розничная цена KRW]]*Таблица611[[#This Row],[Коэфициент стоимости]]</f>
        <v>0</v>
      </c>
      <c r="I552" s="200" t="str">
        <f>IF($H$1="","Введите курс",Таблица611[[#This Row],[Оптовая цена KRW                   за 1шт]]/$H$1)</f>
        <v>Введите курс</v>
      </c>
      <c r="J552" s="287"/>
      <c r="K552" s="201">
        <f>Таблица611[[#This Row],[Заказ коробок ]]*Таблица611[[#This Row],[Кол-во шт в коробке]]</f>
        <v>0</v>
      </c>
      <c r="L552" s="202">
        <f>Таблица611[[#This Row],[Общее кол-во шт]]*Таблица611[[#This Row],[Оптовая цена KRW                   за 1шт]]</f>
        <v>0</v>
      </c>
      <c r="M552" s="203" t="str">
        <f>IFERROR(Таблица611[[#This Row],[Общее кол-во шт]]*Таблица611[[#This Row],[Оптовая цена USD            за 1шт]],"")</f>
        <v/>
      </c>
      <c r="N552" s="204"/>
    </row>
    <row r="553" spans="1:14" ht="22.5" customHeight="1">
      <c r="A553" s="31" t="s">
        <v>11199</v>
      </c>
      <c r="B553" s="193">
        <v>8806334380700</v>
      </c>
      <c r="C553" s="194" t="s">
        <v>11200</v>
      </c>
      <c r="D553" s="195" t="s">
        <v>11201</v>
      </c>
      <c r="E553" s="196"/>
      <c r="F553" s="197">
        <v>0.51</v>
      </c>
      <c r="G553" s="198"/>
      <c r="H553" s="199">
        <f>Таблица611[[#This Row],[Розничная цена KRW]]*Таблица611[[#This Row],[Коэфициент стоимости]]</f>
        <v>0</v>
      </c>
      <c r="I553" s="200" t="str">
        <f>IF($H$1="","Введите курс",Таблица611[[#This Row],[Оптовая цена KRW                   за 1шт]]/$H$1)</f>
        <v>Введите курс</v>
      </c>
      <c r="J553" s="287"/>
      <c r="K553" s="201">
        <f>Таблица611[[#This Row],[Заказ коробок ]]*Таблица611[[#This Row],[Кол-во шт в коробке]]</f>
        <v>0</v>
      </c>
      <c r="L553" s="202">
        <f>Таблица611[[#This Row],[Общее кол-во шт]]*Таблица611[[#This Row],[Оптовая цена KRW                   за 1шт]]</f>
        <v>0</v>
      </c>
      <c r="M553" s="203" t="str">
        <f>IFERROR(Таблица611[[#This Row],[Общее кол-во шт]]*Таблица611[[#This Row],[Оптовая цена USD            за 1шт]],"")</f>
        <v/>
      </c>
      <c r="N553" s="204"/>
    </row>
    <row r="554" spans="1:14" ht="22.5" customHeight="1">
      <c r="A554" s="31" t="s">
        <v>11202</v>
      </c>
      <c r="B554" s="193">
        <v>8806334382926</v>
      </c>
      <c r="C554" s="194" t="s">
        <v>11203</v>
      </c>
      <c r="D554" s="195" t="s">
        <v>11204</v>
      </c>
      <c r="E554" s="196"/>
      <c r="F554" s="197">
        <v>0.51</v>
      </c>
      <c r="G554" s="198"/>
      <c r="H554" s="199">
        <f>Таблица611[[#This Row],[Розничная цена KRW]]*Таблица611[[#This Row],[Коэфициент стоимости]]</f>
        <v>0</v>
      </c>
      <c r="I554" s="200" t="str">
        <f>IF($H$1="","Введите курс",Таблица611[[#This Row],[Оптовая цена KRW                   за 1шт]]/$H$1)</f>
        <v>Введите курс</v>
      </c>
      <c r="J554" s="287"/>
      <c r="K554" s="201">
        <f>Таблица611[[#This Row],[Заказ коробок ]]*Таблица611[[#This Row],[Кол-во шт в коробке]]</f>
        <v>0</v>
      </c>
      <c r="L554" s="202">
        <f>Таблица611[[#This Row],[Общее кол-во шт]]*Таблица611[[#This Row],[Оптовая цена KRW                   за 1шт]]</f>
        <v>0</v>
      </c>
      <c r="M554" s="203" t="str">
        <f>IFERROR(Таблица611[[#This Row],[Общее кол-во шт]]*Таблица611[[#This Row],[Оптовая цена USD            за 1шт]],"")</f>
        <v/>
      </c>
      <c r="N554" s="204"/>
    </row>
    <row r="555" spans="1:14" ht="22.5" customHeight="1">
      <c r="A555" s="31" t="s">
        <v>11205</v>
      </c>
      <c r="B555" s="193">
        <v>8806334382933</v>
      </c>
      <c r="C555" s="194" t="s">
        <v>11206</v>
      </c>
      <c r="D555" s="195" t="s">
        <v>11207</v>
      </c>
      <c r="E555" s="196">
        <v>28000</v>
      </c>
      <c r="F555" s="197">
        <v>0.51</v>
      </c>
      <c r="G555" s="198">
        <v>9</v>
      </c>
      <c r="H555" s="199">
        <f>Таблица611[[#This Row],[Розничная цена KRW]]*Таблица611[[#This Row],[Коэфициент стоимости]]</f>
        <v>14280</v>
      </c>
      <c r="I555" s="200" t="str">
        <f>IF($H$1="","Введите курс",Таблица611[[#This Row],[Оптовая цена KRW                   за 1шт]]/$H$1)</f>
        <v>Введите курс</v>
      </c>
      <c r="J555" s="287"/>
      <c r="K555" s="201">
        <f>Таблица611[[#This Row],[Заказ коробок ]]*Таблица611[[#This Row],[Кол-во шт в коробке]]</f>
        <v>0</v>
      </c>
      <c r="L555" s="202">
        <f>Таблица611[[#This Row],[Общее кол-во шт]]*Таблица611[[#This Row],[Оптовая цена KRW                   за 1шт]]</f>
        <v>0</v>
      </c>
      <c r="M555" s="203" t="str">
        <f>IFERROR(Таблица611[[#This Row],[Общее кол-во шт]]*Таблица611[[#This Row],[Оптовая цена USD            за 1шт]],"")</f>
        <v/>
      </c>
      <c r="N555" s="204" t="s">
        <v>11208</v>
      </c>
    </row>
    <row r="556" spans="1:14" ht="22.5" customHeight="1">
      <c r="A556" s="31" t="s">
        <v>11209</v>
      </c>
      <c r="B556" s="193">
        <v>8806334382940</v>
      </c>
      <c r="C556" s="194" t="s">
        <v>11210</v>
      </c>
      <c r="D556" s="195" t="s">
        <v>11211</v>
      </c>
      <c r="E556" s="196">
        <v>28000</v>
      </c>
      <c r="F556" s="197">
        <v>0.51</v>
      </c>
      <c r="G556" s="198">
        <v>9</v>
      </c>
      <c r="H556" s="199">
        <f>Таблица611[[#This Row],[Розничная цена KRW]]*Таблица611[[#This Row],[Коэфициент стоимости]]</f>
        <v>14280</v>
      </c>
      <c r="I556" s="200" t="str">
        <f>IF($H$1="","Введите курс",Таблица611[[#This Row],[Оптовая цена KRW                   за 1шт]]/$H$1)</f>
        <v>Введите курс</v>
      </c>
      <c r="J556" s="287"/>
      <c r="K556" s="201">
        <f>Таблица611[[#This Row],[Заказ коробок ]]*Таблица611[[#This Row],[Кол-во шт в коробке]]</f>
        <v>0</v>
      </c>
      <c r="L556" s="202">
        <f>Таблица611[[#This Row],[Общее кол-во шт]]*Таблица611[[#This Row],[Оптовая цена KRW                   за 1шт]]</f>
        <v>0</v>
      </c>
      <c r="M556" s="203" t="str">
        <f>IFERROR(Таблица611[[#This Row],[Общее кол-во шт]]*Таблица611[[#This Row],[Оптовая цена USD            за 1шт]],"")</f>
        <v/>
      </c>
      <c r="N556" s="204" t="s">
        <v>11208</v>
      </c>
    </row>
    <row r="557" spans="1:14" ht="22.5" customHeight="1">
      <c r="A557" s="31" t="s">
        <v>11212</v>
      </c>
      <c r="B557" s="193">
        <v>8806334382957</v>
      </c>
      <c r="C557" s="194" t="s">
        <v>11213</v>
      </c>
      <c r="D557" s="195" t="s">
        <v>11214</v>
      </c>
      <c r="E557" s="196">
        <v>28000</v>
      </c>
      <c r="F557" s="197">
        <v>0.51</v>
      </c>
      <c r="G557" s="198">
        <v>9</v>
      </c>
      <c r="H557" s="199">
        <f>Таблица611[[#This Row],[Розничная цена KRW]]*Таблица611[[#This Row],[Коэфициент стоимости]]</f>
        <v>14280</v>
      </c>
      <c r="I557" s="200" t="str">
        <f>IF($H$1="","Введите курс",Таблица611[[#This Row],[Оптовая цена KRW                   за 1шт]]/$H$1)</f>
        <v>Введите курс</v>
      </c>
      <c r="J557" s="287"/>
      <c r="K557" s="201">
        <f>Таблица611[[#This Row],[Заказ коробок ]]*Таблица611[[#This Row],[Кол-во шт в коробке]]</f>
        <v>0</v>
      </c>
      <c r="L557" s="202">
        <f>Таблица611[[#This Row],[Общее кол-во шт]]*Таблица611[[#This Row],[Оптовая цена KRW                   за 1шт]]</f>
        <v>0</v>
      </c>
      <c r="M557" s="203" t="str">
        <f>IFERROR(Таблица611[[#This Row],[Общее кол-во шт]]*Таблица611[[#This Row],[Оптовая цена USD            за 1шт]],"")</f>
        <v/>
      </c>
      <c r="N557" s="204" t="s">
        <v>11208</v>
      </c>
    </row>
    <row r="558" spans="1:14" ht="22.5" customHeight="1">
      <c r="A558" s="31" t="s">
        <v>11215</v>
      </c>
      <c r="B558" s="193">
        <v>8806334382964</v>
      </c>
      <c r="C558" s="194" t="s">
        <v>11216</v>
      </c>
      <c r="D558" s="195" t="s">
        <v>11217</v>
      </c>
      <c r="E558" s="196"/>
      <c r="F558" s="197">
        <v>0.51</v>
      </c>
      <c r="G558" s="198"/>
      <c r="H558" s="199">
        <f>Таблица611[[#This Row],[Розничная цена KRW]]*Таблица611[[#This Row],[Коэфициент стоимости]]</f>
        <v>0</v>
      </c>
      <c r="I558" s="200" t="str">
        <f>IF($H$1="","Введите курс",Таблица611[[#This Row],[Оптовая цена KRW                   за 1шт]]/$H$1)</f>
        <v>Введите курс</v>
      </c>
      <c r="J558" s="287"/>
      <c r="K558" s="201">
        <f>Таблица611[[#This Row],[Заказ коробок ]]*Таблица611[[#This Row],[Кол-во шт в коробке]]</f>
        <v>0</v>
      </c>
      <c r="L558" s="202">
        <f>Таблица611[[#This Row],[Общее кол-во шт]]*Таблица611[[#This Row],[Оптовая цена KRW                   за 1шт]]</f>
        <v>0</v>
      </c>
      <c r="M558" s="203" t="str">
        <f>IFERROR(Таблица611[[#This Row],[Общее кол-во шт]]*Таблица611[[#This Row],[Оптовая цена USD            за 1шт]],"")</f>
        <v/>
      </c>
      <c r="N558" s="204"/>
    </row>
    <row r="559" spans="1:14" ht="22.5" customHeight="1">
      <c r="A559" s="31" t="s">
        <v>11218</v>
      </c>
      <c r="B559" s="193">
        <v>8806334382971</v>
      </c>
      <c r="C559" s="194" t="s">
        <v>11219</v>
      </c>
      <c r="D559" s="195" t="s">
        <v>11220</v>
      </c>
      <c r="E559" s="196">
        <v>23000</v>
      </c>
      <c r="F559" s="197">
        <v>0.51</v>
      </c>
      <c r="G559" s="198">
        <v>8</v>
      </c>
      <c r="H559" s="199">
        <f>Таблица611[[#This Row],[Розничная цена KRW]]*Таблица611[[#This Row],[Коэфициент стоимости]]</f>
        <v>11730</v>
      </c>
      <c r="I559" s="200" t="str">
        <f>IF($H$1="","Введите курс",Таблица611[[#This Row],[Оптовая цена KRW                   за 1шт]]/$H$1)</f>
        <v>Введите курс</v>
      </c>
      <c r="J559" s="287"/>
      <c r="K559" s="201">
        <f>Таблица611[[#This Row],[Заказ коробок ]]*Таблица611[[#This Row],[Кол-во шт в коробке]]</f>
        <v>0</v>
      </c>
      <c r="L559" s="202">
        <f>Таблица611[[#This Row],[Общее кол-во шт]]*Таблица611[[#This Row],[Оптовая цена KRW                   за 1шт]]</f>
        <v>0</v>
      </c>
      <c r="M559" s="203" t="str">
        <f>IFERROR(Таблица611[[#This Row],[Общее кол-во шт]]*Таблица611[[#This Row],[Оптовая цена USD            за 1шт]],"")</f>
        <v/>
      </c>
      <c r="N559" s="204" t="s">
        <v>11221</v>
      </c>
    </row>
    <row r="560" spans="1:14" ht="22.5" customHeight="1">
      <c r="A560" s="31" t="s">
        <v>11222</v>
      </c>
      <c r="B560" s="193">
        <v>8806334382988</v>
      </c>
      <c r="C560" s="194" t="s">
        <v>11223</v>
      </c>
      <c r="D560" s="195" t="s">
        <v>11224</v>
      </c>
      <c r="E560" s="196">
        <v>23000</v>
      </c>
      <c r="F560" s="197">
        <v>0.51</v>
      </c>
      <c r="G560" s="198">
        <v>8</v>
      </c>
      <c r="H560" s="199">
        <f>Таблица611[[#This Row],[Розничная цена KRW]]*Таблица611[[#This Row],[Коэфициент стоимости]]</f>
        <v>11730</v>
      </c>
      <c r="I560" s="200" t="str">
        <f>IF($H$1="","Введите курс",Таблица611[[#This Row],[Оптовая цена KRW                   за 1шт]]/$H$1)</f>
        <v>Введите курс</v>
      </c>
      <c r="J560" s="287"/>
      <c r="K560" s="201">
        <f>Таблица611[[#This Row],[Заказ коробок ]]*Таблица611[[#This Row],[Кол-во шт в коробке]]</f>
        <v>0</v>
      </c>
      <c r="L560" s="202">
        <f>Таблица611[[#This Row],[Общее кол-во шт]]*Таблица611[[#This Row],[Оптовая цена KRW                   за 1шт]]</f>
        <v>0</v>
      </c>
      <c r="M560" s="203" t="str">
        <f>IFERROR(Таблица611[[#This Row],[Общее кол-во шт]]*Таблица611[[#This Row],[Оптовая цена USD            за 1шт]],"")</f>
        <v/>
      </c>
      <c r="N560" s="204" t="s">
        <v>11221</v>
      </c>
    </row>
    <row r="561" spans="1:14" ht="22.5" customHeight="1">
      <c r="A561" s="31" t="s">
        <v>11225</v>
      </c>
      <c r="B561" s="193">
        <v>8806334382995</v>
      </c>
      <c r="C561" s="194" t="s">
        <v>11226</v>
      </c>
      <c r="D561" s="195" t="s">
        <v>11227</v>
      </c>
      <c r="E561" s="196"/>
      <c r="F561" s="197">
        <v>0.51</v>
      </c>
      <c r="G561" s="198"/>
      <c r="H561" s="199">
        <f>Таблица611[[#This Row],[Розничная цена KRW]]*Таблица611[[#This Row],[Коэфициент стоимости]]</f>
        <v>0</v>
      </c>
      <c r="I561" s="200" t="str">
        <f>IF($H$1="","Введите курс",Таблица611[[#This Row],[Оптовая цена KRW                   за 1шт]]/$H$1)</f>
        <v>Введите курс</v>
      </c>
      <c r="J561" s="287"/>
      <c r="K561" s="201">
        <f>Таблица611[[#This Row],[Заказ коробок ]]*Таблица611[[#This Row],[Кол-во шт в коробке]]</f>
        <v>0</v>
      </c>
      <c r="L561" s="202">
        <f>Таблица611[[#This Row],[Общее кол-во шт]]*Таблица611[[#This Row],[Оптовая цена KRW                   за 1шт]]</f>
        <v>0</v>
      </c>
      <c r="M561" s="203" t="str">
        <f>IFERROR(Таблица611[[#This Row],[Общее кол-во шт]]*Таблица611[[#This Row],[Оптовая цена USD            за 1шт]],"")</f>
        <v/>
      </c>
      <c r="N561" s="204"/>
    </row>
    <row r="562" spans="1:14" ht="22.5" customHeight="1">
      <c r="A562" s="31" t="s">
        <v>11228</v>
      </c>
      <c r="B562" s="193">
        <v>8806334383008</v>
      </c>
      <c r="C562" s="194" t="s">
        <v>11229</v>
      </c>
      <c r="D562" s="195" t="s">
        <v>11230</v>
      </c>
      <c r="E562" s="196">
        <v>23000</v>
      </c>
      <c r="F562" s="197">
        <v>0.51</v>
      </c>
      <c r="G562" s="198">
        <v>1</v>
      </c>
      <c r="H562" s="199">
        <f>Таблица611[[#This Row],[Розничная цена KRW]]*Таблица611[[#This Row],[Коэфициент стоимости]]</f>
        <v>11730</v>
      </c>
      <c r="I562" s="200" t="str">
        <f>IF($H$1="","Введите курс",Таблица611[[#This Row],[Оптовая цена KRW                   за 1шт]]/$H$1)</f>
        <v>Введите курс</v>
      </c>
      <c r="J562" s="287"/>
      <c r="K562" s="201">
        <f>Таблица611[[#This Row],[Заказ коробок ]]*Таблица611[[#This Row],[Кол-во шт в коробке]]</f>
        <v>0</v>
      </c>
      <c r="L562" s="202">
        <f>Таблица611[[#This Row],[Общее кол-во шт]]*Таблица611[[#This Row],[Оптовая цена KRW                   за 1шт]]</f>
        <v>0</v>
      </c>
      <c r="M562" s="203" t="str">
        <f>IFERROR(Таблица611[[#This Row],[Общее кол-во шт]]*Таблица611[[#This Row],[Оптовая цена USD            за 1шт]],"")</f>
        <v/>
      </c>
      <c r="N562" s="204"/>
    </row>
    <row r="563" spans="1:14" ht="22.5" customHeight="1">
      <c r="A563" s="31" t="s">
        <v>11231</v>
      </c>
      <c r="B563" s="193">
        <v>8806334380342</v>
      </c>
      <c r="C563" s="194" t="s">
        <v>11232</v>
      </c>
      <c r="D563" s="195" t="s">
        <v>11233</v>
      </c>
      <c r="E563" s="196"/>
      <c r="F563" s="197">
        <v>0.51</v>
      </c>
      <c r="G563" s="198"/>
      <c r="H563" s="199">
        <f>Таблица611[[#This Row],[Розничная цена KRW]]*Таблица611[[#This Row],[Коэфициент стоимости]]</f>
        <v>0</v>
      </c>
      <c r="I563" s="200" t="str">
        <f>IF($H$1="","Введите курс",Таблица611[[#This Row],[Оптовая цена KRW                   за 1шт]]/$H$1)</f>
        <v>Введите курс</v>
      </c>
      <c r="J563" s="287"/>
      <c r="K563" s="201">
        <f>Таблица611[[#This Row],[Заказ коробок ]]*Таблица611[[#This Row],[Кол-во шт в коробке]]</f>
        <v>0</v>
      </c>
      <c r="L563" s="202">
        <f>Таблица611[[#This Row],[Общее кол-во шт]]*Таблица611[[#This Row],[Оптовая цена KRW                   за 1шт]]</f>
        <v>0</v>
      </c>
      <c r="M563" s="203" t="str">
        <f>IFERROR(Таблица611[[#This Row],[Общее кол-во шт]]*Таблица611[[#This Row],[Оптовая цена USD            за 1шт]],"")</f>
        <v/>
      </c>
      <c r="N563" s="204"/>
    </row>
    <row r="564" spans="1:14" ht="22.5" customHeight="1">
      <c r="A564" s="31" t="s">
        <v>11234</v>
      </c>
      <c r="B564" s="193">
        <v>8806334380915</v>
      </c>
      <c r="C564" s="194" t="s">
        <v>11235</v>
      </c>
      <c r="D564" s="195" t="s">
        <v>11236</v>
      </c>
      <c r="E564" s="196"/>
      <c r="F564" s="197">
        <v>0.51</v>
      </c>
      <c r="G564" s="198"/>
      <c r="H564" s="199">
        <f>Таблица611[[#This Row],[Розничная цена KRW]]*Таблица611[[#This Row],[Коэфициент стоимости]]</f>
        <v>0</v>
      </c>
      <c r="I564" s="200" t="str">
        <f>IF($H$1="","Введите курс",Таблица611[[#This Row],[Оптовая цена KRW                   за 1шт]]/$H$1)</f>
        <v>Введите курс</v>
      </c>
      <c r="J564" s="287"/>
      <c r="K564" s="201">
        <f>Таблица611[[#This Row],[Заказ коробок ]]*Таблица611[[#This Row],[Кол-во шт в коробке]]</f>
        <v>0</v>
      </c>
      <c r="L564" s="202">
        <f>Таблица611[[#This Row],[Общее кол-во шт]]*Таблица611[[#This Row],[Оптовая цена KRW                   за 1шт]]</f>
        <v>0</v>
      </c>
      <c r="M564" s="203" t="str">
        <f>IFERROR(Таблица611[[#This Row],[Общее кол-во шт]]*Таблица611[[#This Row],[Оптовая цена USD            за 1шт]],"")</f>
        <v/>
      </c>
      <c r="N564" s="204"/>
    </row>
    <row r="565" spans="1:14" ht="22.5" customHeight="1">
      <c r="A565" s="31" t="s">
        <v>11237</v>
      </c>
      <c r="B565" s="193">
        <v>8806334380922</v>
      </c>
      <c r="C565" s="194" t="s">
        <v>11238</v>
      </c>
      <c r="D565" s="195" t="s">
        <v>11239</v>
      </c>
      <c r="E565" s="196"/>
      <c r="F565" s="197">
        <v>0.51</v>
      </c>
      <c r="G565" s="198"/>
      <c r="H565" s="199">
        <f>Таблица611[[#This Row],[Розничная цена KRW]]*Таблица611[[#This Row],[Коэфициент стоимости]]</f>
        <v>0</v>
      </c>
      <c r="I565" s="200" t="str">
        <f>IF($H$1="","Введите курс",Таблица611[[#This Row],[Оптовая цена KRW                   за 1шт]]/$H$1)</f>
        <v>Введите курс</v>
      </c>
      <c r="J565" s="287"/>
      <c r="K565" s="201">
        <f>Таблица611[[#This Row],[Заказ коробок ]]*Таблица611[[#This Row],[Кол-во шт в коробке]]</f>
        <v>0</v>
      </c>
      <c r="L565" s="202">
        <f>Таблица611[[#This Row],[Общее кол-во шт]]*Таблица611[[#This Row],[Оптовая цена KRW                   за 1шт]]</f>
        <v>0</v>
      </c>
      <c r="M565" s="203" t="str">
        <f>IFERROR(Таблица611[[#This Row],[Общее кол-во шт]]*Таблица611[[#This Row],[Оптовая цена USD            за 1шт]],"")</f>
        <v/>
      </c>
      <c r="N565" s="204"/>
    </row>
    <row r="566" spans="1:14" ht="22.5" customHeight="1">
      <c r="A566" s="31" t="s">
        <v>11240</v>
      </c>
      <c r="B566" s="193">
        <v>8806334380939</v>
      </c>
      <c r="C566" s="194" t="s">
        <v>11241</v>
      </c>
      <c r="D566" s="195" t="s">
        <v>11242</v>
      </c>
      <c r="E566" s="196"/>
      <c r="F566" s="197">
        <v>0.51</v>
      </c>
      <c r="G566" s="198"/>
      <c r="H566" s="199">
        <f>Таблица611[[#This Row],[Розничная цена KRW]]*Таблица611[[#This Row],[Коэфициент стоимости]]</f>
        <v>0</v>
      </c>
      <c r="I566" s="200" t="str">
        <f>IF($H$1="","Введите курс",Таблица611[[#This Row],[Оптовая цена KRW                   за 1шт]]/$H$1)</f>
        <v>Введите курс</v>
      </c>
      <c r="J566" s="287"/>
      <c r="K566" s="201">
        <f>Таблица611[[#This Row],[Заказ коробок ]]*Таблица611[[#This Row],[Кол-во шт в коробке]]</f>
        <v>0</v>
      </c>
      <c r="L566" s="202">
        <f>Таблица611[[#This Row],[Общее кол-во шт]]*Таблица611[[#This Row],[Оптовая цена KRW                   за 1шт]]</f>
        <v>0</v>
      </c>
      <c r="M566" s="203" t="str">
        <f>IFERROR(Таблица611[[#This Row],[Общее кол-во шт]]*Таблица611[[#This Row],[Оптовая цена USD            за 1шт]],"")</f>
        <v/>
      </c>
      <c r="N566" s="204"/>
    </row>
    <row r="567" spans="1:14" ht="22.5" customHeight="1">
      <c r="A567" s="31" t="s">
        <v>11243</v>
      </c>
      <c r="B567" s="193">
        <v>8806334380946</v>
      </c>
      <c r="C567" s="194" t="s">
        <v>11244</v>
      </c>
      <c r="D567" s="195" t="s">
        <v>11245</v>
      </c>
      <c r="E567" s="196"/>
      <c r="F567" s="197">
        <v>0.51</v>
      </c>
      <c r="G567" s="198"/>
      <c r="H567" s="199">
        <f>Таблица611[[#This Row],[Розничная цена KRW]]*Таблица611[[#This Row],[Коэфициент стоимости]]</f>
        <v>0</v>
      </c>
      <c r="I567" s="200" t="str">
        <f>IF($H$1="","Введите курс",Таблица611[[#This Row],[Оптовая цена KRW                   за 1шт]]/$H$1)</f>
        <v>Введите курс</v>
      </c>
      <c r="J567" s="287"/>
      <c r="K567" s="201">
        <f>Таблица611[[#This Row],[Заказ коробок ]]*Таблица611[[#This Row],[Кол-во шт в коробке]]</f>
        <v>0</v>
      </c>
      <c r="L567" s="202">
        <f>Таблица611[[#This Row],[Общее кол-во шт]]*Таблица611[[#This Row],[Оптовая цена KRW                   за 1шт]]</f>
        <v>0</v>
      </c>
      <c r="M567" s="203" t="str">
        <f>IFERROR(Таблица611[[#This Row],[Общее кол-во шт]]*Таблица611[[#This Row],[Оптовая цена USD            за 1шт]],"")</f>
        <v/>
      </c>
      <c r="N567" s="204"/>
    </row>
    <row r="568" spans="1:14" ht="22.5" customHeight="1">
      <c r="A568" s="31" t="s">
        <v>11246</v>
      </c>
      <c r="B568" s="193">
        <v>8806334380953</v>
      </c>
      <c r="C568" s="194" t="s">
        <v>11247</v>
      </c>
      <c r="D568" s="195" t="s">
        <v>11248</v>
      </c>
      <c r="E568" s="196"/>
      <c r="F568" s="197">
        <v>0.51</v>
      </c>
      <c r="G568" s="198"/>
      <c r="H568" s="199">
        <f>Таблица611[[#This Row],[Розничная цена KRW]]*Таблица611[[#This Row],[Коэфициент стоимости]]</f>
        <v>0</v>
      </c>
      <c r="I568" s="200" t="str">
        <f>IF($H$1="","Введите курс",Таблица611[[#This Row],[Оптовая цена KRW                   за 1шт]]/$H$1)</f>
        <v>Введите курс</v>
      </c>
      <c r="J568" s="287"/>
      <c r="K568" s="201">
        <f>Таблица611[[#This Row],[Заказ коробок ]]*Таблица611[[#This Row],[Кол-во шт в коробке]]</f>
        <v>0</v>
      </c>
      <c r="L568" s="202">
        <f>Таблица611[[#This Row],[Общее кол-во шт]]*Таблица611[[#This Row],[Оптовая цена KRW                   за 1шт]]</f>
        <v>0</v>
      </c>
      <c r="M568" s="203" t="str">
        <f>IFERROR(Таблица611[[#This Row],[Общее кол-во шт]]*Таблица611[[#This Row],[Оптовая цена USD            за 1шт]],"")</f>
        <v/>
      </c>
      <c r="N568" s="204"/>
    </row>
    <row r="569" spans="1:14" ht="22.5" customHeight="1">
      <c r="A569" s="31" t="s">
        <v>11249</v>
      </c>
      <c r="B569" s="193">
        <v>8806334375218</v>
      </c>
      <c r="C569" s="194" t="s">
        <v>11250</v>
      </c>
      <c r="D569" s="195" t="s">
        <v>11251</v>
      </c>
      <c r="E569" s="196"/>
      <c r="F569" s="197">
        <v>0.51</v>
      </c>
      <c r="G569" s="198"/>
      <c r="H569" s="199">
        <f>Таблица611[[#This Row],[Розничная цена KRW]]*Таблица611[[#This Row],[Коэфициент стоимости]]</f>
        <v>0</v>
      </c>
      <c r="I569" s="200" t="str">
        <f>IF($H$1="","Введите курс",Таблица611[[#This Row],[Оптовая цена KRW                   за 1шт]]/$H$1)</f>
        <v>Введите курс</v>
      </c>
      <c r="J569" s="287"/>
      <c r="K569" s="201">
        <f>Таблица611[[#This Row],[Заказ коробок ]]*Таблица611[[#This Row],[Кол-во шт в коробке]]</f>
        <v>0</v>
      </c>
      <c r="L569" s="202">
        <f>Таблица611[[#This Row],[Общее кол-во шт]]*Таблица611[[#This Row],[Оптовая цена KRW                   за 1шт]]</f>
        <v>0</v>
      </c>
      <c r="M569" s="203" t="str">
        <f>IFERROR(Таблица611[[#This Row],[Общее кол-во шт]]*Таблица611[[#This Row],[Оптовая цена USD            за 1шт]],"")</f>
        <v/>
      </c>
      <c r="N569" s="204"/>
    </row>
    <row r="570" spans="1:14" ht="22.5" customHeight="1">
      <c r="A570" s="31" t="s">
        <v>11252</v>
      </c>
      <c r="B570" s="193">
        <v>8806334375249</v>
      </c>
      <c r="C570" s="194" t="s">
        <v>11253</v>
      </c>
      <c r="D570" s="195" t="s">
        <v>11254</v>
      </c>
      <c r="E570" s="196"/>
      <c r="F570" s="197">
        <v>0.51</v>
      </c>
      <c r="G570" s="198"/>
      <c r="H570" s="199">
        <f>Таблица611[[#This Row],[Розничная цена KRW]]*Таблица611[[#This Row],[Коэфициент стоимости]]</f>
        <v>0</v>
      </c>
      <c r="I570" s="200" t="str">
        <f>IF($H$1="","Введите курс",Таблица611[[#This Row],[Оптовая цена KRW                   за 1шт]]/$H$1)</f>
        <v>Введите курс</v>
      </c>
      <c r="J570" s="287"/>
      <c r="K570" s="201">
        <f>Таблица611[[#This Row],[Заказ коробок ]]*Таблица611[[#This Row],[Кол-во шт в коробке]]</f>
        <v>0</v>
      </c>
      <c r="L570" s="202">
        <f>Таблица611[[#This Row],[Общее кол-во шт]]*Таблица611[[#This Row],[Оптовая цена KRW                   за 1шт]]</f>
        <v>0</v>
      </c>
      <c r="M570" s="203" t="str">
        <f>IFERROR(Таблица611[[#This Row],[Общее кол-во шт]]*Таблица611[[#This Row],[Оптовая цена USD            за 1шт]],"")</f>
        <v/>
      </c>
      <c r="N570" s="204"/>
    </row>
    <row r="571" spans="1:14" ht="22.5" customHeight="1">
      <c r="A571" s="31" t="s">
        <v>11255</v>
      </c>
      <c r="B571" s="193">
        <v>8806334372422</v>
      </c>
      <c r="C571" s="194" t="s">
        <v>11256</v>
      </c>
      <c r="D571" s="195" t="s">
        <v>11257</v>
      </c>
      <c r="E571" s="196">
        <v>5900</v>
      </c>
      <c r="F571" s="197">
        <v>0.51</v>
      </c>
      <c r="G571" s="198">
        <v>10</v>
      </c>
      <c r="H571" s="199">
        <f>Таблица611[[#This Row],[Розничная цена KRW]]*Таблица611[[#This Row],[Коэфициент стоимости]]</f>
        <v>3009</v>
      </c>
      <c r="I571" s="200" t="str">
        <f>IF($H$1="","Введите курс",Таблица611[[#This Row],[Оптовая цена KRW                   за 1шт]]/$H$1)</f>
        <v>Введите курс</v>
      </c>
      <c r="J571" s="287"/>
      <c r="K571" s="201">
        <f>Таблица611[[#This Row],[Заказ коробок ]]*Таблица611[[#This Row],[Кол-во шт в коробке]]</f>
        <v>0</v>
      </c>
      <c r="L571" s="202">
        <f>Таблица611[[#This Row],[Общее кол-во шт]]*Таблица611[[#This Row],[Оптовая цена KRW                   за 1шт]]</f>
        <v>0</v>
      </c>
      <c r="M571" s="203" t="str">
        <f>IFERROR(Таблица611[[#This Row],[Общее кол-во шт]]*Таблица611[[#This Row],[Оптовая цена USD            за 1шт]],"")</f>
        <v/>
      </c>
      <c r="N571" s="204"/>
    </row>
    <row r="572" spans="1:14" ht="22.5" customHeight="1">
      <c r="A572" s="31" t="s">
        <v>11258</v>
      </c>
      <c r="B572" s="193">
        <v>8806334376703</v>
      </c>
      <c r="C572" s="194" t="s">
        <v>11259</v>
      </c>
      <c r="D572" s="195" t="s">
        <v>11260</v>
      </c>
      <c r="E572" s="196">
        <v>9900</v>
      </c>
      <c r="F572" s="197">
        <v>0.51</v>
      </c>
      <c r="G572" s="198">
        <v>10</v>
      </c>
      <c r="H572" s="199">
        <f>Таблица611[[#This Row],[Розничная цена KRW]]*Таблица611[[#This Row],[Коэфициент стоимости]]</f>
        <v>5049</v>
      </c>
      <c r="I572" s="200" t="str">
        <f>IF($H$1="","Введите курс",Таблица611[[#This Row],[Оптовая цена KRW                   за 1шт]]/$H$1)</f>
        <v>Введите курс</v>
      </c>
      <c r="J572" s="287"/>
      <c r="K572" s="201">
        <f>Таблица611[[#This Row],[Заказ коробок ]]*Таблица611[[#This Row],[Кол-во шт в коробке]]</f>
        <v>0</v>
      </c>
      <c r="L572" s="202">
        <f>Таблица611[[#This Row],[Общее кол-во шт]]*Таблица611[[#This Row],[Оптовая цена KRW                   за 1шт]]</f>
        <v>0</v>
      </c>
      <c r="M572" s="203" t="str">
        <f>IFERROR(Таблица611[[#This Row],[Общее кол-во шт]]*Таблица611[[#This Row],[Оптовая цена USD            за 1шт]],"")</f>
        <v/>
      </c>
      <c r="N572" s="204"/>
    </row>
    <row r="573" spans="1:14" ht="22.5" customHeight="1">
      <c r="A573" s="31" t="s">
        <v>11261</v>
      </c>
      <c r="B573" s="193">
        <v>8806334376710</v>
      </c>
      <c r="C573" s="194" t="s">
        <v>11262</v>
      </c>
      <c r="D573" s="195" t="s">
        <v>11263</v>
      </c>
      <c r="E573" s="196">
        <v>9900</v>
      </c>
      <c r="F573" s="197">
        <v>0.51</v>
      </c>
      <c r="G573" s="198">
        <v>10</v>
      </c>
      <c r="H573" s="199">
        <f>Таблица611[[#This Row],[Розничная цена KRW]]*Таблица611[[#This Row],[Коэфициент стоимости]]</f>
        <v>5049</v>
      </c>
      <c r="I573" s="200" t="str">
        <f>IF($H$1="","Введите курс",Таблица611[[#This Row],[Оптовая цена KRW                   за 1шт]]/$H$1)</f>
        <v>Введите курс</v>
      </c>
      <c r="J573" s="287"/>
      <c r="K573" s="201">
        <f>Таблица611[[#This Row],[Заказ коробок ]]*Таблица611[[#This Row],[Кол-во шт в коробке]]</f>
        <v>0</v>
      </c>
      <c r="L573" s="202">
        <f>Таблица611[[#This Row],[Общее кол-во шт]]*Таблица611[[#This Row],[Оптовая цена KRW                   за 1шт]]</f>
        <v>0</v>
      </c>
      <c r="M573" s="203" t="str">
        <f>IFERROR(Таблица611[[#This Row],[Общее кол-во шт]]*Таблица611[[#This Row],[Оптовая цена USD            за 1шт]],"")</f>
        <v/>
      </c>
      <c r="N573" s="204"/>
    </row>
    <row r="574" spans="1:14" ht="22.5" customHeight="1">
      <c r="A574" s="31" t="s">
        <v>11264</v>
      </c>
      <c r="B574" s="193">
        <v>8806334376727</v>
      </c>
      <c r="C574" s="194" t="s">
        <v>11265</v>
      </c>
      <c r="D574" s="195" t="s">
        <v>11266</v>
      </c>
      <c r="E574" s="196">
        <v>9900</v>
      </c>
      <c r="F574" s="197">
        <v>0.51</v>
      </c>
      <c r="G574" s="198">
        <v>10</v>
      </c>
      <c r="H574" s="199">
        <f>Таблица611[[#This Row],[Розничная цена KRW]]*Таблица611[[#This Row],[Коэфициент стоимости]]</f>
        <v>5049</v>
      </c>
      <c r="I574" s="200" t="str">
        <f>IF($H$1="","Введите курс",Таблица611[[#This Row],[Оптовая цена KRW                   за 1шт]]/$H$1)</f>
        <v>Введите курс</v>
      </c>
      <c r="J574" s="287"/>
      <c r="K574" s="201">
        <f>Таблица611[[#This Row],[Заказ коробок ]]*Таблица611[[#This Row],[Кол-во шт в коробке]]</f>
        <v>0</v>
      </c>
      <c r="L574" s="202">
        <f>Таблица611[[#This Row],[Общее кол-во шт]]*Таблица611[[#This Row],[Оптовая цена KRW                   за 1шт]]</f>
        <v>0</v>
      </c>
      <c r="M574" s="203" t="str">
        <f>IFERROR(Таблица611[[#This Row],[Общее кол-во шт]]*Таблица611[[#This Row],[Оптовая цена USD            за 1шт]],"")</f>
        <v/>
      </c>
      <c r="N574" s="204"/>
    </row>
    <row r="575" spans="1:14" ht="22.5" customHeight="1">
      <c r="A575" s="31" t="s">
        <v>11267</v>
      </c>
      <c r="B575" s="193">
        <v>8806334372552</v>
      </c>
      <c r="C575" s="194" t="s">
        <v>11268</v>
      </c>
      <c r="D575" s="195" t="s">
        <v>11269</v>
      </c>
      <c r="E575" s="196">
        <v>5900</v>
      </c>
      <c r="F575" s="197">
        <v>0.51</v>
      </c>
      <c r="G575" s="198">
        <v>8</v>
      </c>
      <c r="H575" s="199">
        <f>Таблица611[[#This Row],[Розничная цена KRW]]*Таблица611[[#This Row],[Коэфициент стоимости]]</f>
        <v>3009</v>
      </c>
      <c r="I575" s="200" t="str">
        <f>IF($H$1="","Введите курс",Таблица611[[#This Row],[Оптовая цена KRW                   за 1шт]]/$H$1)</f>
        <v>Введите курс</v>
      </c>
      <c r="J575" s="287"/>
      <c r="K575" s="201">
        <f>Таблица611[[#This Row],[Заказ коробок ]]*Таблица611[[#This Row],[Кол-во шт в коробке]]</f>
        <v>0</v>
      </c>
      <c r="L575" s="202">
        <f>Таблица611[[#This Row],[Общее кол-во шт]]*Таблица611[[#This Row],[Оптовая цена KRW                   за 1шт]]</f>
        <v>0</v>
      </c>
      <c r="M575" s="203" t="str">
        <f>IFERROR(Таблица611[[#This Row],[Общее кол-во шт]]*Таблица611[[#This Row],[Оптовая цена USD            за 1шт]],"")</f>
        <v/>
      </c>
      <c r="N575" s="204" t="s">
        <v>11221</v>
      </c>
    </row>
    <row r="576" spans="1:14" ht="22.5" customHeight="1">
      <c r="A576" s="31" t="s">
        <v>11270</v>
      </c>
      <c r="B576" s="193">
        <v>8806334372569</v>
      </c>
      <c r="C576" s="194" t="s">
        <v>11271</v>
      </c>
      <c r="D576" s="195" t="s">
        <v>11272</v>
      </c>
      <c r="E576" s="196"/>
      <c r="F576" s="197">
        <v>0.51</v>
      </c>
      <c r="G576" s="198"/>
      <c r="H576" s="199">
        <f>Таблица611[[#This Row],[Розничная цена KRW]]*Таблица611[[#This Row],[Коэфициент стоимости]]</f>
        <v>0</v>
      </c>
      <c r="I576" s="200" t="str">
        <f>IF($H$1="","Введите курс",Таблица611[[#This Row],[Оптовая цена KRW                   за 1шт]]/$H$1)</f>
        <v>Введите курс</v>
      </c>
      <c r="J576" s="287"/>
      <c r="K576" s="201">
        <f>Таблица611[[#This Row],[Заказ коробок ]]*Таблица611[[#This Row],[Кол-во шт в коробке]]</f>
        <v>0</v>
      </c>
      <c r="L576" s="202">
        <f>Таблица611[[#This Row],[Общее кол-во шт]]*Таблица611[[#This Row],[Оптовая цена KRW                   за 1шт]]</f>
        <v>0</v>
      </c>
      <c r="M576" s="203" t="str">
        <f>IFERROR(Таблица611[[#This Row],[Общее кол-во шт]]*Таблица611[[#This Row],[Оптовая цена USD            за 1шт]],"")</f>
        <v/>
      </c>
      <c r="N576" s="204"/>
    </row>
    <row r="577" spans="1:14" ht="22.5" customHeight="1">
      <c r="A577" s="31" t="s">
        <v>11273</v>
      </c>
      <c r="B577" s="193">
        <v>8806334372576</v>
      </c>
      <c r="C577" s="194" t="s">
        <v>11274</v>
      </c>
      <c r="D577" s="195" t="s">
        <v>11275</v>
      </c>
      <c r="E577" s="196"/>
      <c r="F577" s="197">
        <v>0.51</v>
      </c>
      <c r="G577" s="198"/>
      <c r="H577" s="199">
        <f>Таблица611[[#This Row],[Розничная цена KRW]]*Таблица611[[#This Row],[Коэфициент стоимости]]</f>
        <v>0</v>
      </c>
      <c r="I577" s="200" t="str">
        <f>IF($H$1="","Введите курс",Таблица611[[#This Row],[Оптовая цена KRW                   за 1шт]]/$H$1)</f>
        <v>Введите курс</v>
      </c>
      <c r="J577" s="287"/>
      <c r="K577" s="201">
        <f>Таблица611[[#This Row],[Заказ коробок ]]*Таблица611[[#This Row],[Кол-во шт в коробке]]</f>
        <v>0</v>
      </c>
      <c r="L577" s="202">
        <f>Таблица611[[#This Row],[Общее кол-во шт]]*Таблица611[[#This Row],[Оптовая цена KRW                   за 1шт]]</f>
        <v>0</v>
      </c>
      <c r="M577" s="203" t="str">
        <f>IFERROR(Таблица611[[#This Row],[Общее кол-во шт]]*Таблица611[[#This Row],[Оптовая цена USD            за 1шт]],"")</f>
        <v/>
      </c>
      <c r="N577" s="204"/>
    </row>
    <row r="578" spans="1:14" ht="22.5" customHeight="1">
      <c r="A578" s="31" t="s">
        <v>11276</v>
      </c>
      <c r="B578" s="193">
        <v>8806334372545</v>
      </c>
      <c r="C578" s="194" t="s">
        <v>11277</v>
      </c>
      <c r="D578" s="195" t="s">
        <v>11278</v>
      </c>
      <c r="E578" s="196"/>
      <c r="F578" s="197">
        <v>0.51</v>
      </c>
      <c r="G578" s="198"/>
      <c r="H578" s="199">
        <f>Таблица611[[#This Row],[Розничная цена KRW]]*Таблица611[[#This Row],[Коэфициент стоимости]]</f>
        <v>0</v>
      </c>
      <c r="I578" s="200" t="str">
        <f>IF($H$1="","Введите курс",Таблица611[[#This Row],[Оптовая цена KRW                   за 1шт]]/$H$1)</f>
        <v>Введите курс</v>
      </c>
      <c r="J578" s="287"/>
      <c r="K578" s="201">
        <f>Таблица611[[#This Row],[Заказ коробок ]]*Таблица611[[#This Row],[Кол-во шт в коробке]]</f>
        <v>0</v>
      </c>
      <c r="L578" s="202">
        <f>Таблица611[[#This Row],[Общее кол-во шт]]*Таблица611[[#This Row],[Оптовая цена KRW                   за 1шт]]</f>
        <v>0</v>
      </c>
      <c r="M578" s="203" t="str">
        <f>IFERROR(Таблица611[[#This Row],[Общее кол-во шт]]*Таблица611[[#This Row],[Оптовая цена USD            за 1шт]],"")</f>
        <v/>
      </c>
      <c r="N578" s="204"/>
    </row>
    <row r="579" spans="1:14" ht="22.5" customHeight="1">
      <c r="A579" s="31" t="s">
        <v>11279</v>
      </c>
      <c r="B579" s="193">
        <v>8806334372521</v>
      </c>
      <c r="C579" s="194" t="s">
        <v>11280</v>
      </c>
      <c r="D579" s="195" t="s">
        <v>11281</v>
      </c>
      <c r="E579" s="196">
        <v>5900</v>
      </c>
      <c r="F579" s="197">
        <v>0.51</v>
      </c>
      <c r="G579" s="198">
        <v>8</v>
      </c>
      <c r="H579" s="199">
        <f>Таблица611[[#This Row],[Розничная цена KRW]]*Таблица611[[#This Row],[Коэфициент стоимости]]</f>
        <v>3009</v>
      </c>
      <c r="I579" s="200" t="str">
        <f>IF($H$1="","Введите курс",Таблица611[[#This Row],[Оптовая цена KRW                   за 1шт]]/$H$1)</f>
        <v>Введите курс</v>
      </c>
      <c r="J579" s="287"/>
      <c r="K579" s="201">
        <f>Таблица611[[#This Row],[Заказ коробок ]]*Таблица611[[#This Row],[Кол-во шт в коробке]]</f>
        <v>0</v>
      </c>
      <c r="L579" s="202">
        <f>Таблица611[[#This Row],[Общее кол-во шт]]*Таблица611[[#This Row],[Оптовая цена KRW                   за 1шт]]</f>
        <v>0</v>
      </c>
      <c r="M579" s="203" t="str">
        <f>IFERROR(Таблица611[[#This Row],[Общее кол-во шт]]*Таблица611[[#This Row],[Оптовая цена USD            за 1шт]],"")</f>
        <v/>
      </c>
      <c r="N579" s="204"/>
    </row>
    <row r="580" spans="1:14" ht="22.5" customHeight="1">
      <c r="A580" s="31" t="s">
        <v>11282</v>
      </c>
      <c r="B580" s="193">
        <v>8806334372538</v>
      </c>
      <c r="C580" s="194" t="s">
        <v>11283</v>
      </c>
      <c r="D580" s="195" t="s">
        <v>11284</v>
      </c>
      <c r="E580" s="196"/>
      <c r="F580" s="197">
        <v>0.51</v>
      </c>
      <c r="G580" s="198"/>
      <c r="H580" s="199">
        <f>Таблица611[[#This Row],[Розничная цена KRW]]*Таблица611[[#This Row],[Коэфициент стоимости]]</f>
        <v>0</v>
      </c>
      <c r="I580" s="200" t="str">
        <f>IF($H$1="","Введите курс",Таблица611[[#This Row],[Оптовая цена KRW                   за 1шт]]/$H$1)</f>
        <v>Введите курс</v>
      </c>
      <c r="J580" s="287"/>
      <c r="K580" s="201">
        <f>Таблица611[[#This Row],[Заказ коробок ]]*Таблица611[[#This Row],[Кол-во шт в коробке]]</f>
        <v>0</v>
      </c>
      <c r="L580" s="202">
        <f>Таблица611[[#This Row],[Общее кол-во шт]]*Таблица611[[#This Row],[Оптовая цена KRW                   за 1шт]]</f>
        <v>0</v>
      </c>
      <c r="M580" s="203" t="str">
        <f>IFERROR(Таблица611[[#This Row],[Общее кол-во шт]]*Таблица611[[#This Row],[Оптовая цена USD            за 1шт]],"")</f>
        <v/>
      </c>
      <c r="N580" s="204"/>
    </row>
    <row r="581" spans="1:14" ht="22.5" customHeight="1">
      <c r="A581" s="31" t="s">
        <v>11285</v>
      </c>
      <c r="B581" s="193">
        <v>8806334377830</v>
      </c>
      <c r="C581" s="194" t="s">
        <v>11286</v>
      </c>
      <c r="D581" s="195" t="s">
        <v>11287</v>
      </c>
      <c r="E581" s="196">
        <v>5900</v>
      </c>
      <c r="F581" s="197">
        <v>0.51</v>
      </c>
      <c r="G581" s="198">
        <v>10</v>
      </c>
      <c r="H581" s="199">
        <f>Таблица611[[#This Row],[Розничная цена KRW]]*Таблица611[[#This Row],[Коэфициент стоимости]]</f>
        <v>3009</v>
      </c>
      <c r="I581" s="200" t="str">
        <f>IF($H$1="","Введите курс",Таблица611[[#This Row],[Оптовая цена KRW                   за 1шт]]/$H$1)</f>
        <v>Введите курс</v>
      </c>
      <c r="J581" s="287"/>
      <c r="K581" s="201">
        <f>Таблица611[[#This Row],[Заказ коробок ]]*Таблица611[[#This Row],[Кол-во шт в коробке]]</f>
        <v>0</v>
      </c>
      <c r="L581" s="202">
        <f>Таблица611[[#This Row],[Общее кол-во шт]]*Таблица611[[#This Row],[Оптовая цена KRW                   за 1шт]]</f>
        <v>0</v>
      </c>
      <c r="M581" s="203" t="str">
        <f>IFERROR(Таблица611[[#This Row],[Общее кол-во шт]]*Таблица611[[#This Row],[Оптовая цена USD            за 1шт]],"")</f>
        <v/>
      </c>
      <c r="N581" s="204" t="s">
        <v>11288</v>
      </c>
    </row>
    <row r="582" spans="1:14" ht="22.5" customHeight="1">
      <c r="A582" s="31" t="s">
        <v>11289</v>
      </c>
      <c r="B582" s="193">
        <v>8806334372439</v>
      </c>
      <c r="C582" s="194" t="s">
        <v>11290</v>
      </c>
      <c r="D582" s="195" t="s">
        <v>11291</v>
      </c>
      <c r="E582" s="196">
        <v>3900</v>
      </c>
      <c r="F582" s="197">
        <v>0.51</v>
      </c>
      <c r="G582" s="198">
        <v>8</v>
      </c>
      <c r="H582" s="199">
        <f>Таблица611[[#This Row],[Розничная цена KRW]]*Таблица611[[#This Row],[Коэфициент стоимости]]</f>
        <v>1989</v>
      </c>
      <c r="I582" s="200" t="str">
        <f>IF($H$1="","Введите курс",Таблица611[[#This Row],[Оптовая цена KRW                   за 1шт]]/$H$1)</f>
        <v>Введите курс</v>
      </c>
      <c r="J582" s="287"/>
      <c r="K582" s="201">
        <f>Таблица611[[#This Row],[Заказ коробок ]]*Таблица611[[#This Row],[Кол-во шт в коробке]]</f>
        <v>0</v>
      </c>
      <c r="L582" s="202">
        <f>Таблица611[[#This Row],[Общее кол-во шт]]*Таблица611[[#This Row],[Оптовая цена KRW                   за 1шт]]</f>
        <v>0</v>
      </c>
      <c r="M582" s="203" t="str">
        <f>IFERROR(Таблица611[[#This Row],[Общее кол-во шт]]*Таблица611[[#This Row],[Оптовая цена USD            за 1шт]],"")</f>
        <v/>
      </c>
      <c r="N582" s="204"/>
    </row>
    <row r="583" spans="1:14" ht="22.5" customHeight="1">
      <c r="A583" s="31" t="s">
        <v>11292</v>
      </c>
      <c r="B583" s="193">
        <v>8806334372446</v>
      </c>
      <c r="C583" s="194" t="s">
        <v>11293</v>
      </c>
      <c r="D583" s="195" t="s">
        <v>11294</v>
      </c>
      <c r="E583" s="196">
        <v>3900</v>
      </c>
      <c r="F583" s="197">
        <v>0.51</v>
      </c>
      <c r="G583" s="198">
        <v>8</v>
      </c>
      <c r="H583" s="199">
        <f>Таблица611[[#This Row],[Розничная цена KRW]]*Таблица611[[#This Row],[Коэфициент стоимости]]</f>
        <v>1989</v>
      </c>
      <c r="I583" s="200" t="str">
        <f>IF($H$1="","Введите курс",Таблица611[[#This Row],[Оптовая цена KRW                   за 1шт]]/$H$1)</f>
        <v>Введите курс</v>
      </c>
      <c r="J583" s="287"/>
      <c r="K583" s="201">
        <f>Таблица611[[#This Row],[Заказ коробок ]]*Таблица611[[#This Row],[Кол-во шт в коробке]]</f>
        <v>0</v>
      </c>
      <c r="L583" s="202">
        <f>Таблица611[[#This Row],[Общее кол-во шт]]*Таблица611[[#This Row],[Оптовая цена KRW                   за 1шт]]</f>
        <v>0</v>
      </c>
      <c r="M583" s="203" t="str">
        <f>IFERROR(Таблица611[[#This Row],[Общее кол-во шт]]*Таблица611[[#This Row],[Оптовая цена USD            за 1шт]],"")</f>
        <v/>
      </c>
      <c r="N583" s="204"/>
    </row>
    <row r="584" spans="1:14" ht="22.5" customHeight="1">
      <c r="A584" s="31" t="s">
        <v>11295</v>
      </c>
      <c r="B584" s="193">
        <v>8806334372453</v>
      </c>
      <c r="C584" s="194" t="s">
        <v>11296</v>
      </c>
      <c r="D584" s="195" t="s">
        <v>11297</v>
      </c>
      <c r="E584" s="196">
        <v>3900</v>
      </c>
      <c r="F584" s="197">
        <v>0.51</v>
      </c>
      <c r="G584" s="198">
        <v>8</v>
      </c>
      <c r="H584" s="199">
        <f>Таблица611[[#This Row],[Розничная цена KRW]]*Таблица611[[#This Row],[Коэфициент стоимости]]</f>
        <v>1989</v>
      </c>
      <c r="I584" s="200" t="str">
        <f>IF($H$1="","Введите курс",Таблица611[[#This Row],[Оптовая цена KRW                   за 1шт]]/$H$1)</f>
        <v>Введите курс</v>
      </c>
      <c r="J584" s="287"/>
      <c r="K584" s="201">
        <f>Таблица611[[#This Row],[Заказ коробок ]]*Таблица611[[#This Row],[Кол-во шт в коробке]]</f>
        <v>0</v>
      </c>
      <c r="L584" s="202">
        <f>Таблица611[[#This Row],[Общее кол-во шт]]*Таблица611[[#This Row],[Оптовая цена KRW                   за 1шт]]</f>
        <v>0</v>
      </c>
      <c r="M584" s="203" t="str">
        <f>IFERROR(Таблица611[[#This Row],[Общее кол-во шт]]*Таблица611[[#This Row],[Оптовая цена USD            за 1шт]],"")</f>
        <v/>
      </c>
      <c r="N584" s="204"/>
    </row>
    <row r="585" spans="1:14" ht="22.5" customHeight="1">
      <c r="A585" s="31" t="s">
        <v>11298</v>
      </c>
      <c r="B585" s="193">
        <v>8806334377823</v>
      </c>
      <c r="C585" s="194" t="s">
        <v>11299</v>
      </c>
      <c r="D585" s="195" t="s">
        <v>11300</v>
      </c>
      <c r="E585" s="196"/>
      <c r="F585" s="197">
        <v>0.51</v>
      </c>
      <c r="G585" s="198"/>
      <c r="H585" s="199">
        <f>Таблица611[[#This Row],[Розничная цена KRW]]*Таблица611[[#This Row],[Коэфициент стоимости]]</f>
        <v>0</v>
      </c>
      <c r="I585" s="200" t="str">
        <f>IF($H$1="","Введите курс",Таблица611[[#This Row],[Оптовая цена KRW                   за 1шт]]/$H$1)</f>
        <v>Введите курс</v>
      </c>
      <c r="J585" s="287"/>
      <c r="K585" s="201">
        <f>Таблица611[[#This Row],[Заказ коробок ]]*Таблица611[[#This Row],[Кол-во шт в коробке]]</f>
        <v>0</v>
      </c>
      <c r="L585" s="202">
        <f>Таблица611[[#This Row],[Общее кол-во шт]]*Таблица611[[#This Row],[Оптовая цена KRW                   за 1шт]]</f>
        <v>0</v>
      </c>
      <c r="M585" s="203" t="str">
        <f>IFERROR(Таблица611[[#This Row],[Общее кол-во шт]]*Таблица611[[#This Row],[Оптовая цена USD            за 1шт]],"")</f>
        <v/>
      </c>
      <c r="N585" s="204"/>
    </row>
    <row r="586" spans="1:14" ht="22.5" customHeight="1">
      <c r="A586" s="31" t="s">
        <v>11301</v>
      </c>
      <c r="B586" s="193">
        <v>8806334376215</v>
      </c>
      <c r="C586" s="194" t="s">
        <v>11302</v>
      </c>
      <c r="D586" s="195" t="s">
        <v>11303</v>
      </c>
      <c r="E586" s="196">
        <v>4900</v>
      </c>
      <c r="F586" s="197">
        <v>0.51</v>
      </c>
      <c r="G586" s="198">
        <v>8</v>
      </c>
      <c r="H586" s="199">
        <f>Таблица611[[#This Row],[Розничная цена KRW]]*Таблица611[[#This Row],[Коэфициент стоимости]]</f>
        <v>2499</v>
      </c>
      <c r="I586" s="200" t="str">
        <f>IF($H$1="","Введите курс",Таблица611[[#This Row],[Оптовая цена KRW                   за 1шт]]/$H$1)</f>
        <v>Введите курс</v>
      </c>
      <c r="J586" s="287"/>
      <c r="K586" s="201">
        <f>Таблица611[[#This Row],[Заказ коробок ]]*Таблица611[[#This Row],[Кол-во шт в коробке]]</f>
        <v>0</v>
      </c>
      <c r="L586" s="202">
        <f>Таблица611[[#This Row],[Общее кол-во шт]]*Таблица611[[#This Row],[Оптовая цена KRW                   за 1шт]]</f>
        <v>0</v>
      </c>
      <c r="M586" s="203" t="str">
        <f>IFERROR(Таблица611[[#This Row],[Общее кол-во шт]]*Таблица611[[#This Row],[Оптовая цена USD            за 1шт]],"")</f>
        <v/>
      </c>
      <c r="N586" s="204"/>
    </row>
    <row r="587" spans="1:14" ht="22.5" customHeight="1">
      <c r="A587" s="31" t="s">
        <v>11304</v>
      </c>
      <c r="B587" s="193">
        <v>8806334376239</v>
      </c>
      <c r="C587" s="194" t="s">
        <v>11305</v>
      </c>
      <c r="D587" s="195" t="s">
        <v>11306</v>
      </c>
      <c r="E587" s="196">
        <v>4900</v>
      </c>
      <c r="F587" s="197">
        <v>0.51</v>
      </c>
      <c r="G587" s="198">
        <v>8</v>
      </c>
      <c r="H587" s="199">
        <f>Таблица611[[#This Row],[Розничная цена KRW]]*Таблица611[[#This Row],[Коэфициент стоимости]]</f>
        <v>2499</v>
      </c>
      <c r="I587" s="200" t="str">
        <f>IF($H$1="","Введите курс",Таблица611[[#This Row],[Оптовая цена KRW                   за 1шт]]/$H$1)</f>
        <v>Введите курс</v>
      </c>
      <c r="J587" s="287"/>
      <c r="K587" s="201">
        <f>Таблица611[[#This Row],[Заказ коробок ]]*Таблица611[[#This Row],[Кол-во шт в коробке]]</f>
        <v>0</v>
      </c>
      <c r="L587" s="202">
        <f>Таблица611[[#This Row],[Общее кол-во шт]]*Таблица611[[#This Row],[Оптовая цена KRW                   за 1шт]]</f>
        <v>0</v>
      </c>
      <c r="M587" s="203" t="str">
        <f>IFERROR(Таблица611[[#This Row],[Общее кол-во шт]]*Таблица611[[#This Row],[Оптовая цена USD            за 1шт]],"")</f>
        <v/>
      </c>
      <c r="N587" s="204"/>
    </row>
    <row r="588" spans="1:14" ht="22.5" customHeight="1">
      <c r="A588" s="31" t="s">
        <v>11307</v>
      </c>
      <c r="B588" s="193">
        <v>8806334376222</v>
      </c>
      <c r="C588" s="194" t="s">
        <v>11308</v>
      </c>
      <c r="D588" s="195" t="s">
        <v>11309</v>
      </c>
      <c r="E588" s="196"/>
      <c r="F588" s="197">
        <v>0.51</v>
      </c>
      <c r="G588" s="198"/>
      <c r="H588" s="199">
        <f>Таблица611[[#This Row],[Розничная цена KRW]]*Таблица611[[#This Row],[Коэфициент стоимости]]</f>
        <v>0</v>
      </c>
      <c r="I588" s="200" t="str">
        <f>IF($H$1="","Введите курс",Таблица611[[#This Row],[Оптовая цена KRW                   за 1шт]]/$H$1)</f>
        <v>Введите курс</v>
      </c>
      <c r="J588" s="287"/>
      <c r="K588" s="201">
        <f>Таблица611[[#This Row],[Заказ коробок ]]*Таблица611[[#This Row],[Кол-во шт в коробке]]</f>
        <v>0</v>
      </c>
      <c r="L588" s="202">
        <f>Таблица611[[#This Row],[Общее кол-во шт]]*Таблица611[[#This Row],[Оптовая цена KRW                   за 1шт]]</f>
        <v>0</v>
      </c>
      <c r="M588" s="203" t="str">
        <f>IFERROR(Таблица611[[#This Row],[Общее кол-во шт]]*Таблица611[[#This Row],[Оптовая цена USD            за 1шт]],"")</f>
        <v/>
      </c>
      <c r="N588" s="204"/>
    </row>
    <row r="589" spans="1:14" ht="22.5" customHeight="1">
      <c r="A589" s="31" t="s">
        <v>11310</v>
      </c>
      <c r="B589" s="193">
        <v>8806334376246</v>
      </c>
      <c r="C589" s="194" t="s">
        <v>11311</v>
      </c>
      <c r="D589" s="195" t="s">
        <v>11312</v>
      </c>
      <c r="E589" s="196"/>
      <c r="F589" s="197">
        <v>0.51</v>
      </c>
      <c r="G589" s="198"/>
      <c r="H589" s="199">
        <f>Таблица611[[#This Row],[Розничная цена KRW]]*Таблица611[[#This Row],[Коэфициент стоимости]]</f>
        <v>0</v>
      </c>
      <c r="I589" s="200" t="str">
        <f>IF($H$1="","Введите курс",Таблица611[[#This Row],[Оптовая цена KRW                   за 1шт]]/$H$1)</f>
        <v>Введите курс</v>
      </c>
      <c r="J589" s="287"/>
      <c r="K589" s="201">
        <f>Таблица611[[#This Row],[Заказ коробок ]]*Таблица611[[#This Row],[Кол-во шт в коробке]]</f>
        <v>0</v>
      </c>
      <c r="L589" s="202">
        <f>Таблица611[[#This Row],[Общее кол-во шт]]*Таблица611[[#This Row],[Оптовая цена KRW                   за 1шт]]</f>
        <v>0</v>
      </c>
      <c r="M589" s="203" t="str">
        <f>IFERROR(Таблица611[[#This Row],[Общее кол-во шт]]*Таблица611[[#This Row],[Оптовая цена USD            за 1шт]],"")</f>
        <v/>
      </c>
      <c r="N589" s="204"/>
    </row>
    <row r="590" spans="1:14" ht="22.5" customHeight="1">
      <c r="A590" s="31" t="s">
        <v>11313</v>
      </c>
      <c r="B590" s="193">
        <v>8806334372491</v>
      </c>
      <c r="C590" s="194" t="s">
        <v>11314</v>
      </c>
      <c r="D590" s="195" t="s">
        <v>11315</v>
      </c>
      <c r="E590" s="196">
        <v>4900</v>
      </c>
      <c r="F590" s="197">
        <v>0.51</v>
      </c>
      <c r="G590" s="198">
        <v>10</v>
      </c>
      <c r="H590" s="199">
        <f>Таблица611[[#This Row],[Розничная цена KRW]]*Таблица611[[#This Row],[Коэфициент стоимости]]</f>
        <v>2499</v>
      </c>
      <c r="I590" s="200" t="str">
        <f>IF($H$1="","Введите курс",Таблица611[[#This Row],[Оптовая цена KRW                   за 1шт]]/$H$1)</f>
        <v>Введите курс</v>
      </c>
      <c r="J590" s="287"/>
      <c r="K590" s="201">
        <f>Таблица611[[#This Row],[Заказ коробок ]]*Таблица611[[#This Row],[Кол-во шт в коробке]]</f>
        <v>0</v>
      </c>
      <c r="L590" s="202">
        <f>Таблица611[[#This Row],[Общее кол-во шт]]*Таблица611[[#This Row],[Оптовая цена KRW                   за 1шт]]</f>
        <v>0</v>
      </c>
      <c r="M590" s="203" t="str">
        <f>IFERROR(Таблица611[[#This Row],[Общее кол-во шт]]*Таблица611[[#This Row],[Оптовая цена USD            за 1шт]],"")</f>
        <v/>
      </c>
      <c r="N590" s="204"/>
    </row>
    <row r="591" spans="1:14" ht="22.5" customHeight="1">
      <c r="A591" s="31" t="s">
        <v>11316</v>
      </c>
      <c r="B591" s="193">
        <v>8806334372477</v>
      </c>
      <c r="C591" s="194" t="s">
        <v>11317</v>
      </c>
      <c r="D591" s="195" t="s">
        <v>11318</v>
      </c>
      <c r="E591" s="196">
        <v>4900</v>
      </c>
      <c r="F591" s="197">
        <v>0.51</v>
      </c>
      <c r="G591" s="198">
        <v>10</v>
      </c>
      <c r="H591" s="199">
        <f>Таблица611[[#This Row],[Розничная цена KRW]]*Таблица611[[#This Row],[Коэфициент стоимости]]</f>
        <v>2499</v>
      </c>
      <c r="I591" s="200" t="str">
        <f>IF($H$1="","Введите курс",Таблица611[[#This Row],[Оптовая цена KRW                   за 1шт]]/$H$1)</f>
        <v>Введите курс</v>
      </c>
      <c r="J591" s="287"/>
      <c r="K591" s="201">
        <f>Таблица611[[#This Row],[Заказ коробок ]]*Таблица611[[#This Row],[Кол-во шт в коробке]]</f>
        <v>0</v>
      </c>
      <c r="L591" s="202">
        <f>Таблица611[[#This Row],[Общее кол-во шт]]*Таблица611[[#This Row],[Оптовая цена KRW                   за 1шт]]</f>
        <v>0</v>
      </c>
      <c r="M591" s="203" t="str">
        <f>IFERROR(Таблица611[[#This Row],[Общее кол-во шт]]*Таблица611[[#This Row],[Оптовая цена USD            за 1шт]],"")</f>
        <v/>
      </c>
      <c r="N591" s="204"/>
    </row>
    <row r="592" spans="1:14" ht="22.5" customHeight="1">
      <c r="A592" s="31" t="s">
        <v>11319</v>
      </c>
      <c r="B592" s="193">
        <v>8806334372514</v>
      </c>
      <c r="C592" s="194" t="s">
        <v>11320</v>
      </c>
      <c r="D592" s="195" t="s">
        <v>11321</v>
      </c>
      <c r="E592" s="196">
        <v>4900</v>
      </c>
      <c r="F592" s="197">
        <v>0.51</v>
      </c>
      <c r="G592" s="198">
        <v>10</v>
      </c>
      <c r="H592" s="199">
        <f>Таблица611[[#This Row],[Розничная цена KRW]]*Таблица611[[#This Row],[Коэфициент стоимости]]</f>
        <v>2499</v>
      </c>
      <c r="I592" s="200" t="str">
        <f>IF($H$1="","Введите курс",Таблица611[[#This Row],[Оптовая цена KRW                   за 1шт]]/$H$1)</f>
        <v>Введите курс</v>
      </c>
      <c r="J592" s="287"/>
      <c r="K592" s="201">
        <f>Таблица611[[#This Row],[Заказ коробок ]]*Таблица611[[#This Row],[Кол-во шт в коробке]]</f>
        <v>0</v>
      </c>
      <c r="L592" s="202">
        <f>Таблица611[[#This Row],[Общее кол-во шт]]*Таблица611[[#This Row],[Оптовая цена KRW                   за 1шт]]</f>
        <v>0</v>
      </c>
      <c r="M592" s="203" t="str">
        <f>IFERROR(Таблица611[[#This Row],[Общее кол-во шт]]*Таблица611[[#This Row],[Оптовая цена USD            за 1шт]],"")</f>
        <v/>
      </c>
      <c r="N592" s="204"/>
    </row>
    <row r="593" spans="1:14" ht="22.5" customHeight="1">
      <c r="A593" s="31" t="s">
        <v>11322</v>
      </c>
      <c r="B593" s="193">
        <v>8806334372484</v>
      </c>
      <c r="C593" s="194" t="s">
        <v>11323</v>
      </c>
      <c r="D593" s="195" t="s">
        <v>11324</v>
      </c>
      <c r="E593" s="196">
        <v>4900</v>
      </c>
      <c r="F593" s="197">
        <v>0.51</v>
      </c>
      <c r="G593" s="198">
        <v>10</v>
      </c>
      <c r="H593" s="199">
        <f>Таблица611[[#This Row],[Розничная цена KRW]]*Таблица611[[#This Row],[Коэфициент стоимости]]</f>
        <v>2499</v>
      </c>
      <c r="I593" s="200" t="str">
        <f>IF($H$1="","Введите курс",Таблица611[[#This Row],[Оптовая цена KRW                   за 1шт]]/$H$1)</f>
        <v>Введите курс</v>
      </c>
      <c r="J593" s="287"/>
      <c r="K593" s="201">
        <f>Таблица611[[#This Row],[Заказ коробок ]]*Таблица611[[#This Row],[Кол-во шт в коробке]]</f>
        <v>0</v>
      </c>
      <c r="L593" s="202">
        <f>Таблица611[[#This Row],[Общее кол-во шт]]*Таблица611[[#This Row],[Оптовая цена KRW                   за 1шт]]</f>
        <v>0</v>
      </c>
      <c r="M593" s="203" t="str">
        <f>IFERROR(Таблица611[[#This Row],[Общее кол-во шт]]*Таблица611[[#This Row],[Оптовая цена USD            за 1шт]],"")</f>
        <v/>
      </c>
      <c r="N593" s="204"/>
    </row>
    <row r="594" spans="1:14" ht="22.5" customHeight="1">
      <c r="A594" s="31" t="s">
        <v>11325</v>
      </c>
      <c r="B594" s="193">
        <v>8806334372507</v>
      </c>
      <c r="C594" s="194" t="s">
        <v>11326</v>
      </c>
      <c r="D594" s="195" t="s">
        <v>11327</v>
      </c>
      <c r="E594" s="196">
        <v>4900</v>
      </c>
      <c r="F594" s="197">
        <v>0.51</v>
      </c>
      <c r="G594" s="198">
        <v>10</v>
      </c>
      <c r="H594" s="199">
        <f>Таблица611[[#This Row],[Розничная цена KRW]]*Таблица611[[#This Row],[Коэфициент стоимости]]</f>
        <v>2499</v>
      </c>
      <c r="I594" s="200" t="str">
        <f>IF($H$1="","Введите курс",Таблица611[[#This Row],[Оптовая цена KRW                   за 1шт]]/$H$1)</f>
        <v>Введите курс</v>
      </c>
      <c r="J594" s="287"/>
      <c r="K594" s="201">
        <f>Таблица611[[#This Row],[Заказ коробок ]]*Таблица611[[#This Row],[Кол-во шт в коробке]]</f>
        <v>0</v>
      </c>
      <c r="L594" s="202">
        <f>Таблица611[[#This Row],[Общее кол-во шт]]*Таблица611[[#This Row],[Оптовая цена KRW                   за 1шт]]</f>
        <v>0</v>
      </c>
      <c r="M594" s="203" t="str">
        <f>IFERROR(Таблица611[[#This Row],[Общее кол-во шт]]*Таблица611[[#This Row],[Оптовая цена USD            за 1шт]],"")</f>
        <v/>
      </c>
      <c r="N594" s="204"/>
    </row>
    <row r="595" spans="1:14" ht="22.5" customHeight="1">
      <c r="A595" s="31" t="s">
        <v>11328</v>
      </c>
      <c r="B595" s="193">
        <v>8806334372460</v>
      </c>
      <c r="C595" s="194" t="s">
        <v>11329</v>
      </c>
      <c r="D595" s="195" t="s">
        <v>11330</v>
      </c>
      <c r="E595" s="196">
        <v>4900</v>
      </c>
      <c r="F595" s="197">
        <v>0.51</v>
      </c>
      <c r="G595" s="198">
        <v>10</v>
      </c>
      <c r="H595" s="199">
        <f>Таблица611[[#This Row],[Розничная цена KRW]]*Таблица611[[#This Row],[Коэфициент стоимости]]</f>
        <v>2499</v>
      </c>
      <c r="I595" s="200" t="str">
        <f>IF($H$1="","Введите курс",Таблица611[[#This Row],[Оптовая цена KRW                   за 1шт]]/$H$1)</f>
        <v>Введите курс</v>
      </c>
      <c r="J595" s="287"/>
      <c r="K595" s="201">
        <f>Таблица611[[#This Row],[Заказ коробок ]]*Таблица611[[#This Row],[Кол-во шт в коробке]]</f>
        <v>0</v>
      </c>
      <c r="L595" s="202">
        <f>Таблица611[[#This Row],[Общее кол-во шт]]*Таблица611[[#This Row],[Оптовая цена KRW                   за 1шт]]</f>
        <v>0</v>
      </c>
      <c r="M595" s="203" t="str">
        <f>IFERROR(Таблица611[[#This Row],[Общее кол-во шт]]*Таблица611[[#This Row],[Оптовая цена USD            за 1шт]],"")</f>
        <v/>
      </c>
      <c r="N595" s="204"/>
    </row>
    <row r="596" spans="1:14" ht="22.5" customHeight="1">
      <c r="A596" s="31" t="s">
        <v>11331</v>
      </c>
      <c r="B596" s="193">
        <v>8806334377816</v>
      </c>
      <c r="C596" s="194" t="s">
        <v>11332</v>
      </c>
      <c r="D596" s="195" t="s">
        <v>11333</v>
      </c>
      <c r="E596" s="196">
        <v>6900</v>
      </c>
      <c r="F596" s="197">
        <v>0.51</v>
      </c>
      <c r="G596" s="198">
        <v>10</v>
      </c>
      <c r="H596" s="199">
        <f>Таблица611[[#This Row],[Розничная цена KRW]]*Таблица611[[#This Row],[Коэфициент стоимости]]</f>
        <v>3519</v>
      </c>
      <c r="I596" s="200" t="str">
        <f>IF($H$1="","Введите курс",Таблица611[[#This Row],[Оптовая цена KRW                   за 1шт]]/$H$1)</f>
        <v>Введите курс</v>
      </c>
      <c r="J596" s="287"/>
      <c r="K596" s="201">
        <f>Таблица611[[#This Row],[Заказ коробок ]]*Таблица611[[#This Row],[Кол-во шт в коробке]]</f>
        <v>0</v>
      </c>
      <c r="L596" s="202">
        <f>Таблица611[[#This Row],[Общее кол-во шт]]*Таблица611[[#This Row],[Оптовая цена KRW                   за 1шт]]</f>
        <v>0</v>
      </c>
      <c r="M596" s="203" t="str">
        <f>IFERROR(Таблица611[[#This Row],[Общее кол-во шт]]*Таблица611[[#This Row],[Оптовая цена USD            за 1шт]],"")</f>
        <v/>
      </c>
      <c r="N596" s="204" t="s">
        <v>11288</v>
      </c>
    </row>
    <row r="597" spans="1:14" ht="22.5" customHeight="1">
      <c r="A597" s="31" t="s">
        <v>11334</v>
      </c>
      <c r="B597" s="193">
        <v>8806334372682</v>
      </c>
      <c r="C597" s="194" t="s">
        <v>11335</v>
      </c>
      <c r="D597" s="195" t="s">
        <v>11336</v>
      </c>
      <c r="E597" s="196"/>
      <c r="F597" s="197">
        <v>0.51</v>
      </c>
      <c r="G597" s="198"/>
      <c r="H597" s="199">
        <f>Таблица611[[#This Row],[Розничная цена KRW]]*Таблица611[[#This Row],[Коэфициент стоимости]]</f>
        <v>0</v>
      </c>
      <c r="I597" s="200" t="str">
        <f>IF($H$1="","Введите курс",Таблица611[[#This Row],[Оптовая цена KRW                   за 1шт]]/$H$1)</f>
        <v>Введите курс</v>
      </c>
      <c r="J597" s="287"/>
      <c r="K597" s="201">
        <f>Таблица611[[#This Row],[Заказ коробок ]]*Таблица611[[#This Row],[Кол-во шт в коробке]]</f>
        <v>0</v>
      </c>
      <c r="L597" s="202">
        <f>Таблица611[[#This Row],[Общее кол-во шт]]*Таблица611[[#This Row],[Оптовая цена KRW                   за 1шт]]</f>
        <v>0</v>
      </c>
      <c r="M597" s="203" t="str">
        <f>IFERROR(Таблица611[[#This Row],[Общее кол-во шт]]*Таблица611[[#This Row],[Оптовая цена USD            за 1шт]],"")</f>
        <v/>
      </c>
      <c r="N597" s="204"/>
    </row>
    <row r="598" spans="1:14" ht="22.5" customHeight="1">
      <c r="A598" s="31" t="s">
        <v>11337</v>
      </c>
      <c r="B598" s="193">
        <v>8806334372699</v>
      </c>
      <c r="C598" s="194" t="s">
        <v>11338</v>
      </c>
      <c r="D598" s="195" t="s">
        <v>11339</v>
      </c>
      <c r="E598" s="196">
        <v>5900</v>
      </c>
      <c r="F598" s="197">
        <v>0.51</v>
      </c>
      <c r="G598" s="198">
        <v>8</v>
      </c>
      <c r="H598" s="199">
        <f>Таблица611[[#This Row],[Розничная цена KRW]]*Таблица611[[#This Row],[Коэфициент стоимости]]</f>
        <v>3009</v>
      </c>
      <c r="I598" s="200" t="str">
        <f>IF($H$1="","Введите курс",Таблица611[[#This Row],[Оптовая цена KRW                   за 1шт]]/$H$1)</f>
        <v>Введите курс</v>
      </c>
      <c r="J598" s="287"/>
      <c r="K598" s="201">
        <f>Таблица611[[#This Row],[Заказ коробок ]]*Таблица611[[#This Row],[Кол-во шт в коробке]]</f>
        <v>0</v>
      </c>
      <c r="L598" s="202">
        <f>Таблица611[[#This Row],[Общее кол-во шт]]*Таблица611[[#This Row],[Оптовая цена KRW                   за 1шт]]</f>
        <v>0</v>
      </c>
      <c r="M598" s="203" t="str">
        <f>IFERROR(Таблица611[[#This Row],[Общее кол-во шт]]*Таблица611[[#This Row],[Оптовая цена USD            за 1шт]],"")</f>
        <v/>
      </c>
      <c r="N598" s="204"/>
    </row>
    <row r="599" spans="1:14" ht="22.5" customHeight="1">
      <c r="A599" s="31" t="s">
        <v>11340</v>
      </c>
      <c r="B599" s="193"/>
      <c r="C599" s="194" t="s">
        <v>11341</v>
      </c>
      <c r="D599" s="195" t="s">
        <v>11342</v>
      </c>
      <c r="E599" s="196"/>
      <c r="F599" s="197">
        <v>0.51</v>
      </c>
      <c r="G599" s="198"/>
      <c r="H599" s="199">
        <f>Таблица611[[#This Row],[Розничная цена KRW]]*Таблица611[[#This Row],[Коэфициент стоимости]]</f>
        <v>0</v>
      </c>
      <c r="I599" s="200" t="str">
        <f>IF($H$1="","Введите курс",Таблица611[[#This Row],[Оптовая цена KRW                   за 1шт]]/$H$1)</f>
        <v>Введите курс</v>
      </c>
      <c r="J599" s="287"/>
      <c r="K599" s="201">
        <f>Таблица611[[#This Row],[Заказ коробок ]]*Таблица611[[#This Row],[Кол-во шт в коробке]]</f>
        <v>0</v>
      </c>
      <c r="L599" s="202">
        <f>Таблица611[[#This Row],[Общее кол-во шт]]*Таблица611[[#This Row],[Оптовая цена KRW                   за 1шт]]</f>
        <v>0</v>
      </c>
      <c r="M599" s="203" t="str">
        <f>IFERROR(Таблица611[[#This Row],[Общее кол-во шт]]*Таблица611[[#This Row],[Оптовая цена USD            за 1шт]],"")</f>
        <v/>
      </c>
      <c r="N599" s="204"/>
    </row>
    <row r="600" spans="1:14" ht="22.5" customHeight="1">
      <c r="A600" s="31" t="s">
        <v>11343</v>
      </c>
      <c r="B600" s="193">
        <v>8806334384296</v>
      </c>
      <c r="C600" s="194" t="s">
        <v>11344</v>
      </c>
      <c r="D600" s="195" t="s">
        <v>11345</v>
      </c>
      <c r="E600" s="196"/>
      <c r="F600" s="197">
        <v>0.51</v>
      </c>
      <c r="G600" s="198"/>
      <c r="H600" s="199">
        <f>Таблица611[[#This Row],[Розничная цена KRW]]*Таблица611[[#This Row],[Коэфициент стоимости]]</f>
        <v>0</v>
      </c>
      <c r="I600" s="200" t="str">
        <f>IF($H$1="","Введите курс",Таблица611[[#This Row],[Оптовая цена KRW                   за 1шт]]/$H$1)</f>
        <v>Введите курс</v>
      </c>
      <c r="J600" s="287"/>
      <c r="K600" s="201">
        <f>Таблица611[[#This Row],[Заказ коробок ]]*Таблица611[[#This Row],[Кол-во шт в коробке]]</f>
        <v>0</v>
      </c>
      <c r="L600" s="202">
        <f>Таблица611[[#This Row],[Общее кол-во шт]]*Таблица611[[#This Row],[Оптовая цена KRW                   за 1шт]]</f>
        <v>0</v>
      </c>
      <c r="M600" s="203" t="str">
        <f>IFERROR(Таблица611[[#This Row],[Общее кол-во шт]]*Таблица611[[#This Row],[Оптовая цена USD            за 1шт]],"")</f>
        <v/>
      </c>
      <c r="N600" s="204"/>
    </row>
    <row r="601" spans="1:14" ht="22.5" customHeight="1">
      <c r="A601" s="31" t="s">
        <v>11346</v>
      </c>
      <c r="B601" s="193">
        <v>8806334384302</v>
      </c>
      <c r="C601" s="194" t="s">
        <v>11347</v>
      </c>
      <c r="D601" s="195" t="s">
        <v>11348</v>
      </c>
      <c r="E601" s="196"/>
      <c r="F601" s="197">
        <v>0.51</v>
      </c>
      <c r="G601" s="198"/>
      <c r="H601" s="199">
        <f>Таблица611[[#This Row],[Розничная цена KRW]]*Таблица611[[#This Row],[Коэфициент стоимости]]</f>
        <v>0</v>
      </c>
      <c r="I601" s="200" t="str">
        <f>IF($H$1="","Введите курс",Таблица611[[#This Row],[Оптовая цена KRW                   за 1шт]]/$H$1)</f>
        <v>Введите курс</v>
      </c>
      <c r="J601" s="287"/>
      <c r="K601" s="201">
        <f>Таблица611[[#This Row],[Заказ коробок ]]*Таблица611[[#This Row],[Кол-во шт в коробке]]</f>
        <v>0</v>
      </c>
      <c r="L601" s="202">
        <f>Таблица611[[#This Row],[Общее кол-во шт]]*Таблица611[[#This Row],[Оптовая цена KRW                   за 1шт]]</f>
        <v>0</v>
      </c>
      <c r="M601" s="203" t="str">
        <f>IFERROR(Таблица611[[#This Row],[Общее кол-во шт]]*Таблица611[[#This Row],[Оптовая цена USD            за 1шт]],"")</f>
        <v/>
      </c>
      <c r="N601" s="204"/>
    </row>
    <row r="602" spans="1:14" ht="22.5" customHeight="1">
      <c r="A602" s="31" t="s">
        <v>11349</v>
      </c>
      <c r="B602" s="193">
        <v>8806334384340</v>
      </c>
      <c r="C602" s="194" t="s">
        <v>11350</v>
      </c>
      <c r="D602" s="195" t="s">
        <v>11351</v>
      </c>
      <c r="E602" s="196"/>
      <c r="F602" s="197">
        <v>0.51</v>
      </c>
      <c r="G602" s="198"/>
      <c r="H602" s="199">
        <f>Таблица611[[#This Row],[Розничная цена KRW]]*Таблица611[[#This Row],[Коэфициент стоимости]]</f>
        <v>0</v>
      </c>
      <c r="I602" s="200" t="str">
        <f>IF($H$1="","Введите курс",Таблица611[[#This Row],[Оптовая цена KRW                   за 1шт]]/$H$1)</f>
        <v>Введите курс</v>
      </c>
      <c r="J602" s="287"/>
      <c r="K602" s="201">
        <f>Таблица611[[#This Row],[Заказ коробок ]]*Таблица611[[#This Row],[Кол-во шт в коробке]]</f>
        <v>0</v>
      </c>
      <c r="L602" s="202">
        <f>Таблица611[[#This Row],[Общее кол-во шт]]*Таблица611[[#This Row],[Оптовая цена KRW                   за 1шт]]</f>
        <v>0</v>
      </c>
      <c r="M602" s="203" t="str">
        <f>IFERROR(Таблица611[[#This Row],[Общее кол-во шт]]*Таблица611[[#This Row],[Оптовая цена USD            за 1шт]],"")</f>
        <v/>
      </c>
      <c r="N602" s="204"/>
    </row>
    <row r="603" spans="1:14" ht="22.5" customHeight="1">
      <c r="A603" s="31" t="s">
        <v>11352</v>
      </c>
      <c r="B603" s="193">
        <v>8806334384340</v>
      </c>
      <c r="C603" s="194" t="s">
        <v>11353</v>
      </c>
      <c r="D603" s="195" t="s">
        <v>11354</v>
      </c>
      <c r="E603" s="196"/>
      <c r="F603" s="197">
        <v>0.51</v>
      </c>
      <c r="G603" s="198"/>
      <c r="H603" s="199">
        <f>Таблица611[[#This Row],[Розничная цена KRW]]*Таблица611[[#This Row],[Коэфициент стоимости]]</f>
        <v>0</v>
      </c>
      <c r="I603" s="200" t="str">
        <f>IF($H$1="","Введите курс",Таблица611[[#This Row],[Оптовая цена KRW                   за 1шт]]/$H$1)</f>
        <v>Введите курс</v>
      </c>
      <c r="J603" s="287"/>
      <c r="K603" s="201">
        <f>Таблица611[[#This Row],[Заказ коробок ]]*Таблица611[[#This Row],[Кол-во шт в коробке]]</f>
        <v>0</v>
      </c>
      <c r="L603" s="202">
        <f>Таблица611[[#This Row],[Общее кол-во шт]]*Таблица611[[#This Row],[Оптовая цена KRW                   за 1шт]]</f>
        <v>0</v>
      </c>
      <c r="M603" s="203" t="str">
        <f>IFERROR(Таблица611[[#This Row],[Общее кол-во шт]]*Таблица611[[#This Row],[Оптовая цена USD            за 1шт]],"")</f>
        <v/>
      </c>
      <c r="N603" s="204"/>
    </row>
    <row r="604" spans="1:14" ht="22.5" customHeight="1">
      <c r="A604" s="31" t="s">
        <v>11355</v>
      </c>
      <c r="B604" s="193">
        <v>8806334384357</v>
      </c>
      <c r="C604" s="194" t="s">
        <v>11356</v>
      </c>
      <c r="D604" s="195" t="s">
        <v>11357</v>
      </c>
      <c r="E604" s="196"/>
      <c r="F604" s="197">
        <v>0.51</v>
      </c>
      <c r="G604" s="198"/>
      <c r="H604" s="199">
        <f>Таблица611[[#This Row],[Розничная цена KRW]]*Таблица611[[#This Row],[Коэфициент стоимости]]</f>
        <v>0</v>
      </c>
      <c r="I604" s="200" t="str">
        <f>IF($H$1="","Введите курс",Таблица611[[#This Row],[Оптовая цена KRW                   за 1шт]]/$H$1)</f>
        <v>Введите курс</v>
      </c>
      <c r="J604" s="287"/>
      <c r="K604" s="201">
        <f>Таблица611[[#This Row],[Заказ коробок ]]*Таблица611[[#This Row],[Кол-во шт в коробке]]</f>
        <v>0</v>
      </c>
      <c r="L604" s="202">
        <f>Таблица611[[#This Row],[Общее кол-во шт]]*Таблица611[[#This Row],[Оптовая цена KRW                   за 1шт]]</f>
        <v>0</v>
      </c>
      <c r="M604" s="203" t="str">
        <f>IFERROR(Таблица611[[#This Row],[Общее кол-во шт]]*Таблица611[[#This Row],[Оптовая цена USD            за 1шт]],"")</f>
        <v/>
      </c>
      <c r="N604" s="204"/>
    </row>
    <row r="605" spans="1:14" ht="22.5" customHeight="1">
      <c r="A605" s="31" t="s">
        <v>11358</v>
      </c>
      <c r="B605" s="193">
        <v>8806334384364</v>
      </c>
      <c r="C605" s="194" t="s">
        <v>11359</v>
      </c>
      <c r="D605" s="195" t="s">
        <v>11360</v>
      </c>
      <c r="E605" s="196"/>
      <c r="F605" s="197">
        <v>0.51</v>
      </c>
      <c r="G605" s="198"/>
      <c r="H605" s="199">
        <f>Таблица611[[#This Row],[Розничная цена KRW]]*Таблица611[[#This Row],[Коэфициент стоимости]]</f>
        <v>0</v>
      </c>
      <c r="I605" s="200" t="str">
        <f>IF($H$1="","Введите курс",Таблица611[[#This Row],[Оптовая цена KRW                   за 1шт]]/$H$1)</f>
        <v>Введите курс</v>
      </c>
      <c r="J605" s="287"/>
      <c r="K605" s="201">
        <f>Таблица611[[#This Row],[Заказ коробок ]]*Таблица611[[#This Row],[Кол-во шт в коробке]]</f>
        <v>0</v>
      </c>
      <c r="L605" s="202">
        <f>Таблица611[[#This Row],[Общее кол-во шт]]*Таблица611[[#This Row],[Оптовая цена KRW                   за 1шт]]</f>
        <v>0</v>
      </c>
      <c r="M605" s="203" t="str">
        <f>IFERROR(Таблица611[[#This Row],[Общее кол-во шт]]*Таблица611[[#This Row],[Оптовая цена USD            за 1шт]],"")</f>
        <v/>
      </c>
      <c r="N605" s="204"/>
    </row>
    <row r="606" spans="1:14" ht="22.5" customHeight="1">
      <c r="A606" s="31" t="s">
        <v>11361</v>
      </c>
      <c r="B606" s="193">
        <v>8806334384326</v>
      </c>
      <c r="C606" s="194" t="s">
        <v>11362</v>
      </c>
      <c r="D606" s="195" t="s">
        <v>11363</v>
      </c>
      <c r="E606" s="196">
        <v>30000</v>
      </c>
      <c r="F606" s="197">
        <v>0.51</v>
      </c>
      <c r="G606" s="198">
        <v>8</v>
      </c>
      <c r="H606" s="199">
        <f>Таблица611[[#This Row],[Розничная цена KRW]]*Таблица611[[#This Row],[Коэфициент стоимости]]</f>
        <v>15300</v>
      </c>
      <c r="I606" s="200" t="str">
        <f>IF($H$1="","Введите курс",Таблица611[[#This Row],[Оптовая цена KRW                   за 1шт]]/$H$1)</f>
        <v>Введите курс</v>
      </c>
      <c r="J606" s="287"/>
      <c r="K606" s="201">
        <f>Таблица611[[#This Row],[Заказ коробок ]]*Таблица611[[#This Row],[Кол-во шт в коробке]]</f>
        <v>0</v>
      </c>
      <c r="L606" s="202">
        <f>Таблица611[[#This Row],[Общее кол-во шт]]*Таблица611[[#This Row],[Оптовая цена KRW                   за 1шт]]</f>
        <v>0</v>
      </c>
      <c r="M606" s="203" t="str">
        <f>IFERROR(Таблица611[[#This Row],[Общее кол-во шт]]*Таблица611[[#This Row],[Оптовая цена USD            за 1шт]],"")</f>
        <v/>
      </c>
      <c r="N606" s="204"/>
    </row>
    <row r="607" spans="1:14" ht="22.5" customHeight="1">
      <c r="A607" s="31" t="s">
        <v>11364</v>
      </c>
      <c r="B607" s="193">
        <v>8806334384333</v>
      </c>
      <c r="C607" s="194" t="s">
        <v>11365</v>
      </c>
      <c r="D607" s="195" t="s">
        <v>11366</v>
      </c>
      <c r="E607" s="196">
        <v>30000</v>
      </c>
      <c r="F607" s="197">
        <v>0.51</v>
      </c>
      <c r="G607" s="198">
        <v>8</v>
      </c>
      <c r="H607" s="199">
        <f>Таблица611[[#This Row],[Розничная цена KRW]]*Таблица611[[#This Row],[Коэфициент стоимости]]</f>
        <v>15300</v>
      </c>
      <c r="I607" s="200" t="str">
        <f>IF($H$1="","Введите курс",Таблица611[[#This Row],[Оптовая цена KRW                   за 1шт]]/$H$1)</f>
        <v>Введите курс</v>
      </c>
      <c r="J607" s="287"/>
      <c r="K607" s="201">
        <f>Таблица611[[#This Row],[Заказ коробок ]]*Таблица611[[#This Row],[Кол-во шт в коробке]]</f>
        <v>0</v>
      </c>
      <c r="L607" s="202">
        <f>Таблица611[[#This Row],[Общее кол-во шт]]*Таблица611[[#This Row],[Оптовая цена KRW                   за 1шт]]</f>
        <v>0</v>
      </c>
      <c r="M607" s="203" t="str">
        <f>IFERROR(Таблица611[[#This Row],[Общее кол-во шт]]*Таблица611[[#This Row],[Оптовая цена USD            за 1шт]],"")</f>
        <v/>
      </c>
      <c r="N607" s="204"/>
    </row>
    <row r="608" spans="1:14" ht="22.5" customHeight="1">
      <c r="A608" s="31" t="s">
        <v>11367</v>
      </c>
      <c r="B608" s="193">
        <v>8806334384210</v>
      </c>
      <c r="C608" s="194" t="s">
        <v>11368</v>
      </c>
      <c r="D608" s="195" t="s">
        <v>11369</v>
      </c>
      <c r="E608" s="196">
        <v>11000</v>
      </c>
      <c r="F608" s="197">
        <v>0.51</v>
      </c>
      <c r="G608" s="198">
        <v>10</v>
      </c>
      <c r="H608" s="199">
        <f>Таблица611[[#This Row],[Розничная цена KRW]]*Таблица611[[#This Row],[Коэфициент стоимости]]</f>
        <v>5610</v>
      </c>
      <c r="I608" s="200" t="str">
        <f>IF($H$1="","Введите курс",Таблица611[[#This Row],[Оптовая цена KRW                   за 1шт]]/$H$1)</f>
        <v>Введите курс</v>
      </c>
      <c r="J608" s="287"/>
      <c r="K608" s="201">
        <f>Таблица611[[#This Row],[Заказ коробок ]]*Таблица611[[#This Row],[Кол-во шт в коробке]]</f>
        <v>0</v>
      </c>
      <c r="L608" s="202">
        <f>Таблица611[[#This Row],[Общее кол-во шт]]*Таблица611[[#This Row],[Оптовая цена KRW                   за 1шт]]</f>
        <v>0</v>
      </c>
      <c r="M608" s="203" t="str">
        <f>IFERROR(Таблица611[[#This Row],[Общее кол-во шт]]*Таблица611[[#This Row],[Оптовая цена USD            за 1шт]],"")</f>
        <v/>
      </c>
      <c r="N608" s="204"/>
    </row>
    <row r="609" spans="1:14" ht="22.5" customHeight="1">
      <c r="A609" s="31" t="s">
        <v>11370</v>
      </c>
      <c r="B609" s="193">
        <v>8806334384227</v>
      </c>
      <c r="C609" s="194" t="s">
        <v>11371</v>
      </c>
      <c r="D609" s="195" t="s">
        <v>11372</v>
      </c>
      <c r="E609" s="196">
        <v>11000</v>
      </c>
      <c r="F609" s="197">
        <v>0.51</v>
      </c>
      <c r="G609" s="198">
        <v>10</v>
      </c>
      <c r="H609" s="199">
        <f>Таблица611[[#This Row],[Розничная цена KRW]]*Таблица611[[#This Row],[Коэфициент стоимости]]</f>
        <v>5610</v>
      </c>
      <c r="I609" s="200" t="str">
        <f>IF($H$1="","Введите курс",Таблица611[[#This Row],[Оптовая цена KRW                   за 1шт]]/$H$1)</f>
        <v>Введите курс</v>
      </c>
      <c r="J609" s="287"/>
      <c r="K609" s="201">
        <f>Таблица611[[#This Row],[Заказ коробок ]]*Таблица611[[#This Row],[Кол-во шт в коробке]]</f>
        <v>0</v>
      </c>
      <c r="L609" s="202">
        <f>Таблица611[[#This Row],[Общее кол-во шт]]*Таблица611[[#This Row],[Оптовая цена KRW                   за 1шт]]</f>
        <v>0</v>
      </c>
      <c r="M609" s="203" t="str">
        <f>IFERROR(Таблица611[[#This Row],[Общее кол-во шт]]*Таблица611[[#This Row],[Оптовая цена USD            за 1шт]],"")</f>
        <v/>
      </c>
      <c r="N609" s="204"/>
    </row>
    <row r="610" spans="1:14" ht="22.5" customHeight="1">
      <c r="A610" s="31" t="s">
        <v>11373</v>
      </c>
      <c r="B610" s="193">
        <v>8806334384234</v>
      </c>
      <c r="C610" s="194" t="s">
        <v>11374</v>
      </c>
      <c r="D610" s="195" t="s">
        <v>11375</v>
      </c>
      <c r="E610" s="196">
        <v>11000</v>
      </c>
      <c r="F610" s="197">
        <v>0.51</v>
      </c>
      <c r="G610" s="198">
        <v>10</v>
      </c>
      <c r="H610" s="199">
        <f>Таблица611[[#This Row],[Розничная цена KRW]]*Таблица611[[#This Row],[Коэфициент стоимости]]</f>
        <v>5610</v>
      </c>
      <c r="I610" s="200" t="str">
        <f>IF($H$1="","Введите курс",Таблица611[[#This Row],[Оптовая цена KRW                   за 1шт]]/$H$1)</f>
        <v>Введите курс</v>
      </c>
      <c r="J610" s="287"/>
      <c r="K610" s="201">
        <f>Таблица611[[#This Row],[Заказ коробок ]]*Таблица611[[#This Row],[Кол-во шт в коробке]]</f>
        <v>0</v>
      </c>
      <c r="L610" s="202">
        <f>Таблица611[[#This Row],[Общее кол-во шт]]*Таблица611[[#This Row],[Оптовая цена KRW                   за 1шт]]</f>
        <v>0</v>
      </c>
      <c r="M610" s="203" t="str">
        <f>IFERROR(Таблица611[[#This Row],[Общее кол-во шт]]*Таблица611[[#This Row],[Оптовая цена USD            за 1шт]],"")</f>
        <v/>
      </c>
      <c r="N610" s="204"/>
    </row>
    <row r="611" spans="1:14" ht="22.5" customHeight="1">
      <c r="A611" s="31" t="s">
        <v>11376</v>
      </c>
      <c r="B611" s="193">
        <v>8806334384241</v>
      </c>
      <c r="C611" s="194" t="s">
        <v>11377</v>
      </c>
      <c r="D611" s="195" t="s">
        <v>11378</v>
      </c>
      <c r="E611" s="196">
        <v>11000</v>
      </c>
      <c r="F611" s="197">
        <v>0.51</v>
      </c>
      <c r="G611" s="198">
        <v>10</v>
      </c>
      <c r="H611" s="199">
        <f>Таблица611[[#This Row],[Розничная цена KRW]]*Таблица611[[#This Row],[Коэфициент стоимости]]</f>
        <v>5610</v>
      </c>
      <c r="I611" s="200" t="str">
        <f>IF($H$1="","Введите курс",Таблица611[[#This Row],[Оптовая цена KRW                   за 1шт]]/$H$1)</f>
        <v>Введите курс</v>
      </c>
      <c r="J611" s="287"/>
      <c r="K611" s="201">
        <f>Таблица611[[#This Row],[Заказ коробок ]]*Таблица611[[#This Row],[Кол-во шт в коробке]]</f>
        <v>0</v>
      </c>
      <c r="L611" s="202">
        <f>Таблица611[[#This Row],[Общее кол-во шт]]*Таблица611[[#This Row],[Оптовая цена KRW                   за 1шт]]</f>
        <v>0</v>
      </c>
      <c r="M611" s="203" t="str">
        <f>IFERROR(Таблица611[[#This Row],[Общее кол-во шт]]*Таблица611[[#This Row],[Оптовая цена USD            за 1шт]],"")</f>
        <v/>
      </c>
      <c r="N611" s="204"/>
    </row>
    <row r="612" spans="1:14" ht="22.5" customHeight="1">
      <c r="A612" s="31" t="s">
        <v>11379</v>
      </c>
      <c r="B612" s="193">
        <v>8806334384258</v>
      </c>
      <c r="C612" s="194" t="s">
        <v>11380</v>
      </c>
      <c r="D612" s="195" t="s">
        <v>11381</v>
      </c>
      <c r="E612" s="196">
        <v>11000</v>
      </c>
      <c r="F612" s="197">
        <v>0.51</v>
      </c>
      <c r="G612" s="198">
        <v>10</v>
      </c>
      <c r="H612" s="199">
        <f>Таблица611[[#This Row],[Розничная цена KRW]]*Таблица611[[#This Row],[Коэфициент стоимости]]</f>
        <v>5610</v>
      </c>
      <c r="I612" s="200" t="str">
        <f>IF($H$1="","Введите курс",Таблица611[[#This Row],[Оптовая цена KRW                   за 1шт]]/$H$1)</f>
        <v>Введите курс</v>
      </c>
      <c r="J612" s="287"/>
      <c r="K612" s="201">
        <f>Таблица611[[#This Row],[Заказ коробок ]]*Таблица611[[#This Row],[Кол-во шт в коробке]]</f>
        <v>0</v>
      </c>
      <c r="L612" s="202">
        <f>Таблица611[[#This Row],[Общее кол-во шт]]*Таблица611[[#This Row],[Оптовая цена KRW                   за 1шт]]</f>
        <v>0</v>
      </c>
      <c r="M612" s="203" t="str">
        <f>IFERROR(Таблица611[[#This Row],[Общее кол-во шт]]*Таблица611[[#This Row],[Оптовая цена USD            за 1шт]],"")</f>
        <v/>
      </c>
      <c r="N612" s="204"/>
    </row>
    <row r="613" spans="1:14" ht="22.5" customHeight="1">
      <c r="A613" s="31" t="s">
        <v>11382</v>
      </c>
      <c r="B613" s="193">
        <v>8806334384265</v>
      </c>
      <c r="C613" s="194" t="s">
        <v>11383</v>
      </c>
      <c r="D613" s="195" t="s">
        <v>11384</v>
      </c>
      <c r="E613" s="196">
        <v>11000</v>
      </c>
      <c r="F613" s="197">
        <v>0.51</v>
      </c>
      <c r="G613" s="198">
        <v>10</v>
      </c>
      <c r="H613" s="199">
        <f>Таблица611[[#This Row],[Розничная цена KRW]]*Таблица611[[#This Row],[Коэфициент стоимости]]</f>
        <v>5610</v>
      </c>
      <c r="I613" s="200" t="str">
        <f>IF($H$1="","Введите курс",Таблица611[[#This Row],[Оптовая цена KRW                   за 1шт]]/$H$1)</f>
        <v>Введите курс</v>
      </c>
      <c r="J613" s="287"/>
      <c r="K613" s="201">
        <f>Таблица611[[#This Row],[Заказ коробок ]]*Таблица611[[#This Row],[Кол-во шт в коробке]]</f>
        <v>0</v>
      </c>
      <c r="L613" s="202">
        <f>Таблица611[[#This Row],[Общее кол-во шт]]*Таблица611[[#This Row],[Оптовая цена KRW                   за 1шт]]</f>
        <v>0</v>
      </c>
      <c r="M613" s="203" t="str">
        <f>IFERROR(Таблица611[[#This Row],[Общее кол-во шт]]*Таблица611[[#This Row],[Оптовая цена USD            за 1шт]],"")</f>
        <v/>
      </c>
      <c r="N613" s="204"/>
    </row>
    <row r="614" spans="1:14" ht="22.5" customHeight="1">
      <c r="A614" s="31" t="s">
        <v>11385</v>
      </c>
      <c r="B614" s="193">
        <v>8806334384272</v>
      </c>
      <c r="C614" s="194" t="s">
        <v>11386</v>
      </c>
      <c r="D614" s="195" t="s">
        <v>11387</v>
      </c>
      <c r="E614" s="196">
        <v>11000</v>
      </c>
      <c r="F614" s="197">
        <v>0.51</v>
      </c>
      <c r="G614" s="198">
        <v>10</v>
      </c>
      <c r="H614" s="199">
        <f>Таблица611[[#This Row],[Розничная цена KRW]]*Таблица611[[#This Row],[Коэфициент стоимости]]</f>
        <v>5610</v>
      </c>
      <c r="I614" s="200" t="str">
        <f>IF($H$1="","Введите курс",Таблица611[[#This Row],[Оптовая цена KRW                   за 1шт]]/$H$1)</f>
        <v>Введите курс</v>
      </c>
      <c r="J614" s="287"/>
      <c r="K614" s="201">
        <f>Таблица611[[#This Row],[Заказ коробок ]]*Таблица611[[#This Row],[Кол-во шт в коробке]]</f>
        <v>0</v>
      </c>
      <c r="L614" s="202">
        <f>Таблица611[[#This Row],[Общее кол-во шт]]*Таблица611[[#This Row],[Оптовая цена KRW                   за 1шт]]</f>
        <v>0</v>
      </c>
      <c r="M614" s="203" t="str">
        <f>IFERROR(Таблица611[[#This Row],[Общее кол-во шт]]*Таблица611[[#This Row],[Оптовая цена USD            за 1шт]],"")</f>
        <v/>
      </c>
      <c r="N614" s="204"/>
    </row>
    <row r="615" spans="1:14" ht="22.5" customHeight="1">
      <c r="A615" s="31" t="s">
        <v>11388</v>
      </c>
      <c r="B615" s="193">
        <v>8806334384487</v>
      </c>
      <c r="C615" s="194" t="s">
        <v>11389</v>
      </c>
      <c r="D615" s="195" t="s">
        <v>11390</v>
      </c>
      <c r="E615" s="196">
        <v>23000</v>
      </c>
      <c r="F615" s="197">
        <v>0.51</v>
      </c>
      <c r="G615" s="198">
        <v>10</v>
      </c>
      <c r="H615" s="199">
        <f>Таблица611[[#This Row],[Розничная цена KRW]]*Таблица611[[#This Row],[Коэфициент стоимости]]</f>
        <v>11730</v>
      </c>
      <c r="I615" s="200" t="str">
        <f>IF($H$1="","Введите курс",Таблица611[[#This Row],[Оптовая цена KRW                   за 1шт]]/$H$1)</f>
        <v>Введите курс</v>
      </c>
      <c r="J615" s="287"/>
      <c r="K615" s="201">
        <f>Таблица611[[#This Row],[Заказ коробок ]]*Таблица611[[#This Row],[Кол-во шт в коробке]]</f>
        <v>0</v>
      </c>
      <c r="L615" s="202">
        <f>Таблица611[[#This Row],[Общее кол-во шт]]*Таблица611[[#This Row],[Оптовая цена KRW                   за 1шт]]</f>
        <v>0</v>
      </c>
      <c r="M615" s="203" t="str">
        <f>IFERROR(Таблица611[[#This Row],[Общее кол-во шт]]*Таблица611[[#This Row],[Оптовая цена USD            за 1шт]],"")</f>
        <v/>
      </c>
      <c r="N615" s="204"/>
    </row>
    <row r="616" spans="1:14" ht="22.5" customHeight="1">
      <c r="A616" s="31" t="s">
        <v>11391</v>
      </c>
      <c r="B616" s="193">
        <v>8806334384494</v>
      </c>
      <c r="C616" s="194" t="s">
        <v>11392</v>
      </c>
      <c r="D616" s="195" t="s">
        <v>11393</v>
      </c>
      <c r="E616" s="196">
        <v>23000</v>
      </c>
      <c r="F616" s="197">
        <v>0.51</v>
      </c>
      <c r="G616" s="198">
        <v>10</v>
      </c>
      <c r="H616" s="199">
        <f>Таблица611[[#This Row],[Розничная цена KRW]]*Таблица611[[#This Row],[Коэфициент стоимости]]</f>
        <v>11730</v>
      </c>
      <c r="I616" s="200" t="str">
        <f>IF($H$1="","Введите курс",Таблица611[[#This Row],[Оптовая цена KRW                   за 1шт]]/$H$1)</f>
        <v>Введите курс</v>
      </c>
      <c r="J616" s="287"/>
      <c r="K616" s="201">
        <f>Таблица611[[#This Row],[Заказ коробок ]]*Таблица611[[#This Row],[Кол-во шт в коробке]]</f>
        <v>0</v>
      </c>
      <c r="L616" s="202">
        <f>Таблица611[[#This Row],[Общее кол-во шт]]*Таблица611[[#This Row],[Оптовая цена KRW                   за 1шт]]</f>
        <v>0</v>
      </c>
      <c r="M616" s="203" t="str">
        <f>IFERROR(Таблица611[[#This Row],[Общее кол-во шт]]*Таблица611[[#This Row],[Оптовая цена USD            за 1шт]],"")</f>
        <v/>
      </c>
      <c r="N616" s="204"/>
    </row>
    <row r="617" spans="1:14" ht="22.5" customHeight="1">
      <c r="A617" s="31" t="s">
        <v>11394</v>
      </c>
      <c r="B617" s="193">
        <v>8806334384500</v>
      </c>
      <c r="C617" s="194" t="s">
        <v>11395</v>
      </c>
      <c r="D617" s="195" t="s">
        <v>11396</v>
      </c>
      <c r="E617" s="196">
        <v>23000</v>
      </c>
      <c r="F617" s="197">
        <v>0.51</v>
      </c>
      <c r="G617" s="198">
        <v>10</v>
      </c>
      <c r="H617" s="199">
        <f>Таблица611[[#This Row],[Розничная цена KRW]]*Таблица611[[#This Row],[Коэфициент стоимости]]</f>
        <v>11730</v>
      </c>
      <c r="I617" s="200" t="str">
        <f>IF($H$1="","Введите курс",Таблица611[[#This Row],[Оптовая цена KRW                   за 1шт]]/$H$1)</f>
        <v>Введите курс</v>
      </c>
      <c r="J617" s="287"/>
      <c r="K617" s="201">
        <f>Таблица611[[#This Row],[Заказ коробок ]]*Таблица611[[#This Row],[Кол-во шт в коробке]]</f>
        <v>0</v>
      </c>
      <c r="L617" s="202">
        <f>Таблица611[[#This Row],[Общее кол-во шт]]*Таблица611[[#This Row],[Оптовая цена KRW                   за 1шт]]</f>
        <v>0</v>
      </c>
      <c r="M617" s="203" t="str">
        <f>IFERROR(Таблица611[[#This Row],[Общее кол-во шт]]*Таблица611[[#This Row],[Оптовая цена USD            за 1шт]],"")</f>
        <v/>
      </c>
      <c r="N617" s="204"/>
    </row>
    <row r="618" spans="1:14" ht="22.5" customHeight="1">
      <c r="A618" s="31" t="s">
        <v>11397</v>
      </c>
      <c r="B618" s="193">
        <v>8806334384586</v>
      </c>
      <c r="C618" s="194" t="s">
        <v>11398</v>
      </c>
      <c r="D618" s="195" t="s">
        <v>11399</v>
      </c>
      <c r="E618" s="196">
        <v>30000</v>
      </c>
      <c r="F618" s="197">
        <v>0.51</v>
      </c>
      <c r="G618" s="198">
        <v>6</v>
      </c>
      <c r="H618" s="199">
        <f>Таблица611[[#This Row],[Розничная цена KRW]]*Таблица611[[#This Row],[Коэфициент стоимости]]</f>
        <v>15300</v>
      </c>
      <c r="I618" s="200" t="str">
        <f>IF($H$1="","Введите курс",Таблица611[[#This Row],[Оптовая цена KRW                   за 1шт]]/$H$1)</f>
        <v>Введите курс</v>
      </c>
      <c r="J618" s="287"/>
      <c r="K618" s="201">
        <f>Таблица611[[#This Row],[Заказ коробок ]]*Таблица611[[#This Row],[Кол-во шт в коробке]]</f>
        <v>0</v>
      </c>
      <c r="L618" s="202">
        <f>Таблица611[[#This Row],[Общее кол-во шт]]*Таблица611[[#This Row],[Оптовая цена KRW                   за 1шт]]</f>
        <v>0</v>
      </c>
      <c r="M618" s="203" t="str">
        <f>IFERROR(Таблица611[[#This Row],[Общее кол-во шт]]*Таблица611[[#This Row],[Оптовая цена USD            за 1шт]],"")</f>
        <v/>
      </c>
      <c r="N618" s="204"/>
    </row>
    <row r="619" spans="1:14" ht="22.5" customHeight="1">
      <c r="A619" s="31" t="s">
        <v>11400</v>
      </c>
      <c r="B619" s="193">
        <v>8806334384593</v>
      </c>
      <c r="C619" s="194" t="s">
        <v>11401</v>
      </c>
      <c r="D619" s="195" t="s">
        <v>11402</v>
      </c>
      <c r="E619" s="196">
        <v>30000</v>
      </c>
      <c r="F619" s="197">
        <v>0.51</v>
      </c>
      <c r="G619" s="198">
        <v>6</v>
      </c>
      <c r="H619" s="199">
        <f>Таблица611[[#This Row],[Розничная цена KRW]]*Таблица611[[#This Row],[Коэфициент стоимости]]</f>
        <v>15300</v>
      </c>
      <c r="I619" s="200" t="str">
        <f>IF($H$1="","Введите курс",Таблица611[[#This Row],[Оптовая цена KRW                   за 1шт]]/$H$1)</f>
        <v>Введите курс</v>
      </c>
      <c r="J619" s="287"/>
      <c r="K619" s="201">
        <f>Таблица611[[#This Row],[Заказ коробок ]]*Таблица611[[#This Row],[Кол-во шт в коробке]]</f>
        <v>0</v>
      </c>
      <c r="L619" s="202">
        <f>Таблица611[[#This Row],[Общее кол-во шт]]*Таблица611[[#This Row],[Оптовая цена KRW                   за 1шт]]</f>
        <v>0</v>
      </c>
      <c r="M619" s="203" t="str">
        <f>IFERROR(Таблица611[[#This Row],[Общее кол-во шт]]*Таблица611[[#This Row],[Оптовая цена USD            за 1шт]],"")</f>
        <v/>
      </c>
      <c r="N619" s="204"/>
    </row>
    <row r="620" spans="1:14" ht="22.5" customHeight="1">
      <c r="A620" s="31" t="s">
        <v>11403</v>
      </c>
      <c r="B620" s="193">
        <v>8806334384807</v>
      </c>
      <c r="C620" s="194" t="s">
        <v>11404</v>
      </c>
      <c r="D620" s="195" t="s">
        <v>11405</v>
      </c>
      <c r="E620" s="196"/>
      <c r="F620" s="197">
        <v>0.51</v>
      </c>
      <c r="G620" s="198"/>
      <c r="H620" s="199">
        <f>Таблица611[[#This Row],[Розничная цена KRW]]*Таблица611[[#This Row],[Коэфициент стоимости]]</f>
        <v>0</v>
      </c>
      <c r="I620" s="200" t="str">
        <f>IF($H$1="","Введите курс",Таблица611[[#This Row],[Оптовая цена KRW                   за 1шт]]/$H$1)</f>
        <v>Введите курс</v>
      </c>
      <c r="J620" s="287"/>
      <c r="K620" s="201">
        <f>Таблица611[[#This Row],[Заказ коробок ]]*Таблица611[[#This Row],[Кол-во шт в коробке]]</f>
        <v>0</v>
      </c>
      <c r="L620" s="202">
        <f>Таблица611[[#This Row],[Общее кол-во шт]]*Таблица611[[#This Row],[Оптовая цена KRW                   за 1шт]]</f>
        <v>0</v>
      </c>
      <c r="M620" s="203" t="str">
        <f>IFERROR(Таблица611[[#This Row],[Общее кол-во шт]]*Таблица611[[#This Row],[Оптовая цена USD            за 1шт]],"")</f>
        <v/>
      </c>
      <c r="N620" s="204"/>
    </row>
    <row r="621" spans="1:14" ht="22.5" customHeight="1">
      <c r="A621" s="31" t="s">
        <v>11406</v>
      </c>
      <c r="B621" s="193">
        <v>8806334384814</v>
      </c>
      <c r="C621" s="194" t="s">
        <v>11407</v>
      </c>
      <c r="D621" s="195" t="s">
        <v>11408</v>
      </c>
      <c r="E621" s="196"/>
      <c r="F621" s="197">
        <v>0.51</v>
      </c>
      <c r="G621" s="198"/>
      <c r="H621" s="199">
        <f>Таблица611[[#This Row],[Розничная цена KRW]]*Таблица611[[#This Row],[Коэфициент стоимости]]</f>
        <v>0</v>
      </c>
      <c r="I621" s="200" t="str">
        <f>IF($H$1="","Введите курс",Таблица611[[#This Row],[Оптовая цена KRW                   за 1шт]]/$H$1)</f>
        <v>Введите курс</v>
      </c>
      <c r="J621" s="287"/>
      <c r="K621" s="201">
        <f>Таблица611[[#This Row],[Заказ коробок ]]*Таблица611[[#This Row],[Кол-во шт в коробке]]</f>
        <v>0</v>
      </c>
      <c r="L621" s="202">
        <f>Таблица611[[#This Row],[Общее кол-во шт]]*Таблица611[[#This Row],[Оптовая цена KRW                   за 1шт]]</f>
        <v>0</v>
      </c>
      <c r="M621" s="203" t="str">
        <f>IFERROR(Таблица611[[#This Row],[Общее кол-во шт]]*Таблица611[[#This Row],[Оптовая цена USD            за 1шт]],"")</f>
        <v/>
      </c>
      <c r="N621" s="204"/>
    </row>
    <row r="622" spans="1:14" ht="22.5" customHeight="1">
      <c r="A622" s="31" t="s">
        <v>11409</v>
      </c>
      <c r="B622" s="193">
        <v>8806334384821</v>
      </c>
      <c r="C622" s="194" t="s">
        <v>11410</v>
      </c>
      <c r="D622" s="195" t="s">
        <v>11411</v>
      </c>
      <c r="E622" s="196"/>
      <c r="F622" s="197">
        <v>0.51</v>
      </c>
      <c r="G622" s="198"/>
      <c r="H622" s="199">
        <f>Таблица611[[#This Row],[Розничная цена KRW]]*Таблица611[[#This Row],[Коэфициент стоимости]]</f>
        <v>0</v>
      </c>
      <c r="I622" s="200" t="str">
        <f>IF($H$1="","Введите курс",Таблица611[[#This Row],[Оптовая цена KRW                   за 1шт]]/$H$1)</f>
        <v>Введите курс</v>
      </c>
      <c r="J622" s="287"/>
      <c r="K622" s="201">
        <f>Таблица611[[#This Row],[Заказ коробок ]]*Таблица611[[#This Row],[Кол-во шт в коробке]]</f>
        <v>0</v>
      </c>
      <c r="L622" s="202">
        <f>Таблица611[[#This Row],[Общее кол-во шт]]*Таблица611[[#This Row],[Оптовая цена KRW                   за 1шт]]</f>
        <v>0</v>
      </c>
      <c r="M622" s="203" t="str">
        <f>IFERROR(Таблица611[[#This Row],[Общее кол-во шт]]*Таблица611[[#This Row],[Оптовая цена USD            за 1шт]],"")</f>
        <v/>
      </c>
      <c r="N622" s="204"/>
    </row>
    <row r="623" spans="1:14" ht="22.5" customHeight="1">
      <c r="A623" s="31" t="s">
        <v>11412</v>
      </c>
      <c r="B623" s="193">
        <v>8806334384531</v>
      </c>
      <c r="C623" s="194" t="s">
        <v>11413</v>
      </c>
      <c r="D623" s="195" t="s">
        <v>11414</v>
      </c>
      <c r="E623" s="196"/>
      <c r="F623" s="197">
        <v>0.51</v>
      </c>
      <c r="G623" s="198"/>
      <c r="H623" s="199">
        <f>Таблица611[[#This Row],[Розничная цена KRW]]*Таблица611[[#This Row],[Коэфициент стоимости]]</f>
        <v>0</v>
      </c>
      <c r="I623" s="200" t="str">
        <f>IF($H$1="","Введите курс",Таблица611[[#This Row],[Оптовая цена KRW                   за 1шт]]/$H$1)</f>
        <v>Введите курс</v>
      </c>
      <c r="J623" s="287"/>
      <c r="K623" s="201">
        <f>Таблица611[[#This Row],[Заказ коробок ]]*Таблица611[[#This Row],[Кол-во шт в коробке]]</f>
        <v>0</v>
      </c>
      <c r="L623" s="202">
        <f>Таблица611[[#This Row],[Общее кол-во шт]]*Таблица611[[#This Row],[Оптовая цена KRW                   за 1шт]]</f>
        <v>0</v>
      </c>
      <c r="M623" s="203" t="str">
        <f>IFERROR(Таблица611[[#This Row],[Общее кол-во шт]]*Таблица611[[#This Row],[Оптовая цена USD            за 1шт]],"")</f>
        <v/>
      </c>
      <c r="N623" s="204"/>
    </row>
    <row r="624" spans="1:14" ht="22.5" customHeight="1">
      <c r="A624" s="31" t="s">
        <v>11415</v>
      </c>
      <c r="B624" s="193">
        <v>8806334384548</v>
      </c>
      <c r="C624" s="194" t="s">
        <v>11416</v>
      </c>
      <c r="D624" s="195" t="s">
        <v>11417</v>
      </c>
      <c r="E624" s="196"/>
      <c r="F624" s="197">
        <v>0.51</v>
      </c>
      <c r="G624" s="198"/>
      <c r="H624" s="199">
        <f>Таблица611[[#This Row],[Розничная цена KRW]]*Таблица611[[#This Row],[Коэфициент стоимости]]</f>
        <v>0</v>
      </c>
      <c r="I624" s="200" t="str">
        <f>IF($H$1="","Введите курс",Таблица611[[#This Row],[Оптовая цена KRW                   за 1шт]]/$H$1)</f>
        <v>Введите курс</v>
      </c>
      <c r="J624" s="287"/>
      <c r="K624" s="201">
        <f>Таблица611[[#This Row],[Заказ коробок ]]*Таблица611[[#This Row],[Кол-во шт в коробке]]</f>
        <v>0</v>
      </c>
      <c r="L624" s="202">
        <f>Таблица611[[#This Row],[Общее кол-во шт]]*Таблица611[[#This Row],[Оптовая цена KRW                   за 1шт]]</f>
        <v>0</v>
      </c>
      <c r="M624" s="203" t="str">
        <f>IFERROR(Таблица611[[#This Row],[Общее кол-во шт]]*Таблица611[[#This Row],[Оптовая цена USD            за 1шт]],"")</f>
        <v/>
      </c>
      <c r="N624" s="204"/>
    </row>
    <row r="625" spans="1:14" ht="22.5" customHeight="1">
      <c r="A625" s="31" t="s">
        <v>11418</v>
      </c>
      <c r="B625" s="193">
        <v>8806334384555</v>
      </c>
      <c r="C625" s="194" t="s">
        <v>11419</v>
      </c>
      <c r="D625" s="195" t="s">
        <v>11420</v>
      </c>
      <c r="E625" s="196"/>
      <c r="F625" s="197">
        <v>0.51</v>
      </c>
      <c r="G625" s="198"/>
      <c r="H625" s="199">
        <f>Таблица611[[#This Row],[Розничная цена KRW]]*Таблица611[[#This Row],[Коэфициент стоимости]]</f>
        <v>0</v>
      </c>
      <c r="I625" s="200" t="str">
        <f>IF($H$1="","Введите курс",Таблица611[[#This Row],[Оптовая цена KRW                   за 1шт]]/$H$1)</f>
        <v>Введите курс</v>
      </c>
      <c r="J625" s="287"/>
      <c r="K625" s="201">
        <f>Таблица611[[#This Row],[Заказ коробок ]]*Таблица611[[#This Row],[Кол-во шт в коробке]]</f>
        <v>0</v>
      </c>
      <c r="L625" s="202">
        <f>Таблица611[[#This Row],[Общее кол-во шт]]*Таблица611[[#This Row],[Оптовая цена KRW                   за 1шт]]</f>
        <v>0</v>
      </c>
      <c r="M625" s="203" t="str">
        <f>IFERROR(Таблица611[[#This Row],[Общее кол-во шт]]*Таблица611[[#This Row],[Оптовая цена USD            за 1шт]],"")</f>
        <v/>
      </c>
      <c r="N625" s="204"/>
    </row>
    <row r="626" spans="1:14" ht="22.5" customHeight="1">
      <c r="A626" s="31" t="s">
        <v>11421</v>
      </c>
      <c r="B626" s="193">
        <v>8806334384562</v>
      </c>
      <c r="C626" s="194" t="s">
        <v>11422</v>
      </c>
      <c r="D626" s="195" t="s">
        <v>11423</v>
      </c>
      <c r="E626" s="196"/>
      <c r="F626" s="197">
        <v>0.51</v>
      </c>
      <c r="G626" s="198"/>
      <c r="H626" s="199">
        <f>Таблица611[[#This Row],[Розничная цена KRW]]*Таблица611[[#This Row],[Коэфициент стоимости]]</f>
        <v>0</v>
      </c>
      <c r="I626" s="200" t="str">
        <f>IF($H$1="","Введите курс",Таблица611[[#This Row],[Оптовая цена KRW                   за 1шт]]/$H$1)</f>
        <v>Введите курс</v>
      </c>
      <c r="J626" s="287"/>
      <c r="K626" s="201">
        <f>Таблица611[[#This Row],[Заказ коробок ]]*Таблица611[[#This Row],[Кол-во шт в коробке]]</f>
        <v>0</v>
      </c>
      <c r="L626" s="202">
        <f>Таблица611[[#This Row],[Общее кол-во шт]]*Таблица611[[#This Row],[Оптовая цена KRW                   за 1шт]]</f>
        <v>0</v>
      </c>
      <c r="M626" s="203" t="str">
        <f>IFERROR(Таблица611[[#This Row],[Общее кол-во шт]]*Таблица611[[#This Row],[Оптовая цена USD            за 1шт]],"")</f>
        <v/>
      </c>
      <c r="N626" s="204"/>
    </row>
    <row r="627" spans="1:14" ht="22.5" customHeight="1">
      <c r="A627" s="31" t="s">
        <v>11424</v>
      </c>
      <c r="B627" s="193">
        <v>8806334384449</v>
      </c>
      <c r="C627" s="194" t="s">
        <v>11425</v>
      </c>
      <c r="D627" s="195" t="s">
        <v>11426</v>
      </c>
      <c r="E627" s="196">
        <v>8000</v>
      </c>
      <c r="F627" s="197">
        <v>0.51</v>
      </c>
      <c r="G627" s="198">
        <v>10</v>
      </c>
      <c r="H627" s="199">
        <f>Таблица611[[#This Row],[Розничная цена KRW]]*Таблица611[[#This Row],[Коэфициент стоимости]]</f>
        <v>4080</v>
      </c>
      <c r="I627" s="200" t="str">
        <f>IF($H$1="","Введите курс",Таблица611[[#This Row],[Оптовая цена KRW                   за 1шт]]/$H$1)</f>
        <v>Введите курс</v>
      </c>
      <c r="J627" s="287"/>
      <c r="K627" s="201">
        <f>Таблица611[[#This Row],[Заказ коробок ]]*Таблица611[[#This Row],[Кол-во шт в коробке]]</f>
        <v>0</v>
      </c>
      <c r="L627" s="202">
        <f>Таблица611[[#This Row],[Общее кол-во шт]]*Таблица611[[#This Row],[Оптовая цена KRW                   за 1шт]]</f>
        <v>0</v>
      </c>
      <c r="M627" s="203" t="str">
        <f>IFERROR(Таблица611[[#This Row],[Общее кол-во шт]]*Таблица611[[#This Row],[Оптовая цена USD            за 1шт]],"")</f>
        <v/>
      </c>
      <c r="N627" s="204"/>
    </row>
    <row r="628" spans="1:14" ht="22.5" customHeight="1">
      <c r="A628" s="31" t="s">
        <v>11427</v>
      </c>
      <c r="B628" s="193">
        <v>8806334385163</v>
      </c>
      <c r="C628" s="194" t="s">
        <v>11428</v>
      </c>
      <c r="D628" s="195" t="s">
        <v>11429</v>
      </c>
      <c r="E628" s="196"/>
      <c r="F628" s="197">
        <v>0.51</v>
      </c>
      <c r="G628" s="198"/>
      <c r="H628" s="199">
        <f>Таблица611[[#This Row],[Розничная цена KRW]]*Таблица611[[#This Row],[Коэфициент стоимости]]</f>
        <v>0</v>
      </c>
      <c r="I628" s="200" t="str">
        <f>IF($H$1="","Введите курс",Таблица611[[#This Row],[Оптовая цена KRW                   за 1шт]]/$H$1)</f>
        <v>Введите курс</v>
      </c>
      <c r="J628" s="287"/>
      <c r="K628" s="201">
        <f>Таблица611[[#This Row],[Заказ коробок ]]*Таблица611[[#This Row],[Кол-во шт в коробке]]</f>
        <v>0</v>
      </c>
      <c r="L628" s="202">
        <f>Таблица611[[#This Row],[Общее кол-во шт]]*Таблица611[[#This Row],[Оптовая цена KRW                   за 1шт]]</f>
        <v>0</v>
      </c>
      <c r="M628" s="203" t="str">
        <f>IFERROR(Таблица611[[#This Row],[Общее кол-во шт]]*Таблица611[[#This Row],[Оптовая цена USD            за 1шт]],"")</f>
        <v/>
      </c>
      <c r="N628" s="204"/>
    </row>
    <row r="629" spans="1:14" ht="22.5" customHeight="1">
      <c r="A629" s="31" t="s">
        <v>11430</v>
      </c>
      <c r="B629" s="193">
        <v>8806334385170</v>
      </c>
      <c r="C629" s="194" t="s">
        <v>11431</v>
      </c>
      <c r="D629" s="195" t="s">
        <v>11432</v>
      </c>
      <c r="E629" s="196"/>
      <c r="F629" s="197">
        <v>0.51</v>
      </c>
      <c r="G629" s="198"/>
      <c r="H629" s="199">
        <f>Таблица611[[#This Row],[Розничная цена KRW]]*Таблица611[[#This Row],[Коэфициент стоимости]]</f>
        <v>0</v>
      </c>
      <c r="I629" s="200" t="str">
        <f>IF($H$1="","Введите курс",Таблица611[[#This Row],[Оптовая цена KRW                   за 1шт]]/$H$1)</f>
        <v>Введите курс</v>
      </c>
      <c r="J629" s="287"/>
      <c r="K629" s="201">
        <f>Таблица611[[#This Row],[Заказ коробок ]]*Таблица611[[#This Row],[Кол-во шт в коробке]]</f>
        <v>0</v>
      </c>
      <c r="L629" s="202">
        <f>Таблица611[[#This Row],[Общее кол-во шт]]*Таблица611[[#This Row],[Оптовая цена KRW                   за 1шт]]</f>
        <v>0</v>
      </c>
      <c r="M629" s="203" t="str">
        <f>IFERROR(Таблица611[[#This Row],[Общее кол-во шт]]*Таблица611[[#This Row],[Оптовая цена USD            за 1шт]],"")</f>
        <v/>
      </c>
      <c r="N629" s="204"/>
    </row>
    <row r="630" spans="1:14" ht="22.5" customHeight="1">
      <c r="A630" s="31" t="s">
        <v>11433</v>
      </c>
      <c r="B630" s="193">
        <v>8806334385187</v>
      </c>
      <c r="C630" s="194" t="s">
        <v>11434</v>
      </c>
      <c r="D630" s="195" t="s">
        <v>11435</v>
      </c>
      <c r="E630" s="196"/>
      <c r="F630" s="197">
        <v>0.51</v>
      </c>
      <c r="G630" s="198"/>
      <c r="H630" s="199">
        <f>Таблица611[[#This Row],[Розничная цена KRW]]*Таблица611[[#This Row],[Коэфициент стоимости]]</f>
        <v>0</v>
      </c>
      <c r="I630" s="200" t="str">
        <f>IF($H$1="","Введите курс",Таблица611[[#This Row],[Оптовая цена KRW                   за 1шт]]/$H$1)</f>
        <v>Введите курс</v>
      </c>
      <c r="J630" s="287"/>
      <c r="K630" s="201">
        <f>Таблица611[[#This Row],[Заказ коробок ]]*Таблица611[[#This Row],[Кол-во шт в коробке]]</f>
        <v>0</v>
      </c>
      <c r="L630" s="202">
        <f>Таблица611[[#This Row],[Общее кол-во шт]]*Таблица611[[#This Row],[Оптовая цена KRW                   за 1шт]]</f>
        <v>0</v>
      </c>
      <c r="M630" s="203" t="str">
        <f>IFERROR(Таблица611[[#This Row],[Общее кол-во шт]]*Таблица611[[#This Row],[Оптовая цена USD            за 1шт]],"")</f>
        <v/>
      </c>
      <c r="N630" s="204"/>
    </row>
    <row r="631" spans="1:14" ht="22.5" customHeight="1">
      <c r="A631" s="31" t="s">
        <v>11436</v>
      </c>
      <c r="B631" s="193">
        <v>8806334385194</v>
      </c>
      <c r="C631" s="194" t="s">
        <v>11437</v>
      </c>
      <c r="D631" s="195" t="s">
        <v>11438</v>
      </c>
      <c r="E631" s="196"/>
      <c r="F631" s="197">
        <v>0.51</v>
      </c>
      <c r="G631" s="198"/>
      <c r="H631" s="199">
        <f>Таблица611[[#This Row],[Розничная цена KRW]]*Таблица611[[#This Row],[Коэфициент стоимости]]</f>
        <v>0</v>
      </c>
      <c r="I631" s="200" t="str">
        <f>IF($H$1="","Введите курс",Таблица611[[#This Row],[Оптовая цена KRW                   за 1шт]]/$H$1)</f>
        <v>Введите курс</v>
      </c>
      <c r="J631" s="287"/>
      <c r="K631" s="201">
        <f>Таблица611[[#This Row],[Заказ коробок ]]*Таблица611[[#This Row],[Кол-во шт в коробке]]</f>
        <v>0</v>
      </c>
      <c r="L631" s="202">
        <f>Таблица611[[#This Row],[Общее кол-во шт]]*Таблица611[[#This Row],[Оптовая цена KRW                   за 1шт]]</f>
        <v>0</v>
      </c>
      <c r="M631" s="203" t="str">
        <f>IFERROR(Таблица611[[#This Row],[Общее кол-во шт]]*Таблица611[[#This Row],[Оптовая цена USD            за 1шт]],"")</f>
        <v/>
      </c>
      <c r="N631" s="204"/>
    </row>
    <row r="632" spans="1:14" ht="22.5" customHeight="1">
      <c r="A632" s="31" t="s">
        <v>11439</v>
      </c>
      <c r="B632" s="193">
        <v>8806334385200</v>
      </c>
      <c r="C632" s="194" t="s">
        <v>11440</v>
      </c>
      <c r="D632" s="195" t="s">
        <v>11441</v>
      </c>
      <c r="E632" s="196"/>
      <c r="F632" s="197">
        <v>0.51</v>
      </c>
      <c r="G632" s="198"/>
      <c r="H632" s="199">
        <f>Таблица611[[#This Row],[Розничная цена KRW]]*Таблица611[[#This Row],[Коэфициент стоимости]]</f>
        <v>0</v>
      </c>
      <c r="I632" s="200" t="str">
        <f>IF($H$1="","Введите курс",Таблица611[[#This Row],[Оптовая цена KRW                   за 1шт]]/$H$1)</f>
        <v>Введите курс</v>
      </c>
      <c r="J632" s="287"/>
      <c r="K632" s="201">
        <f>Таблица611[[#This Row],[Заказ коробок ]]*Таблица611[[#This Row],[Кол-во шт в коробке]]</f>
        <v>0</v>
      </c>
      <c r="L632" s="202">
        <f>Таблица611[[#This Row],[Общее кол-во шт]]*Таблица611[[#This Row],[Оптовая цена KRW                   за 1шт]]</f>
        <v>0</v>
      </c>
      <c r="M632" s="203" t="str">
        <f>IFERROR(Таблица611[[#This Row],[Общее кол-во шт]]*Таблица611[[#This Row],[Оптовая цена USD            за 1шт]],"")</f>
        <v/>
      </c>
      <c r="N632" s="204"/>
    </row>
    <row r="633" spans="1:14" ht="22.5" customHeight="1">
      <c r="A633" s="31" t="s">
        <v>11442</v>
      </c>
      <c r="B633" s="193">
        <v>8806334385217</v>
      </c>
      <c r="C633" s="194" t="s">
        <v>11443</v>
      </c>
      <c r="D633" s="195" t="s">
        <v>11444</v>
      </c>
      <c r="E633" s="196"/>
      <c r="F633" s="197">
        <v>0.51</v>
      </c>
      <c r="G633" s="198"/>
      <c r="H633" s="199">
        <f>Таблица611[[#This Row],[Розничная цена KRW]]*Таблица611[[#This Row],[Коэфициент стоимости]]</f>
        <v>0</v>
      </c>
      <c r="I633" s="200" t="str">
        <f>IF($H$1="","Введите курс",Таблица611[[#This Row],[Оптовая цена KRW                   за 1шт]]/$H$1)</f>
        <v>Введите курс</v>
      </c>
      <c r="J633" s="287"/>
      <c r="K633" s="201">
        <f>Таблица611[[#This Row],[Заказ коробок ]]*Таблица611[[#This Row],[Кол-во шт в коробке]]</f>
        <v>0</v>
      </c>
      <c r="L633" s="202">
        <f>Таблица611[[#This Row],[Общее кол-во шт]]*Таблица611[[#This Row],[Оптовая цена KRW                   за 1шт]]</f>
        <v>0</v>
      </c>
      <c r="M633" s="203" t="str">
        <f>IFERROR(Таблица611[[#This Row],[Общее кол-во шт]]*Таблица611[[#This Row],[Оптовая цена USD            за 1шт]],"")</f>
        <v/>
      </c>
      <c r="N633" s="204"/>
    </row>
    <row r="634" spans="1:14" ht="22.5" customHeight="1">
      <c r="A634" s="31" t="s">
        <v>11445</v>
      </c>
      <c r="B634" s="193">
        <v>8806334385224</v>
      </c>
      <c r="C634" s="194" t="s">
        <v>11446</v>
      </c>
      <c r="D634" s="195" t="s">
        <v>11447</v>
      </c>
      <c r="E634" s="196">
        <v>30000</v>
      </c>
      <c r="F634" s="197">
        <v>0.51</v>
      </c>
      <c r="G634" s="198">
        <v>6</v>
      </c>
      <c r="H634" s="199">
        <f>Таблица611[[#This Row],[Розничная цена KRW]]*Таблица611[[#This Row],[Коэфициент стоимости]]</f>
        <v>15300</v>
      </c>
      <c r="I634" s="200" t="str">
        <f>IF($H$1="","Введите курс",Таблица611[[#This Row],[Оптовая цена KRW                   за 1шт]]/$H$1)</f>
        <v>Введите курс</v>
      </c>
      <c r="J634" s="287"/>
      <c r="K634" s="201">
        <f>Таблица611[[#This Row],[Заказ коробок ]]*Таблица611[[#This Row],[Кол-во шт в коробке]]</f>
        <v>0</v>
      </c>
      <c r="L634" s="202">
        <f>Таблица611[[#This Row],[Общее кол-во шт]]*Таблица611[[#This Row],[Оптовая цена KRW                   за 1шт]]</f>
        <v>0</v>
      </c>
      <c r="M634" s="203" t="str">
        <f>IFERROR(Таблица611[[#This Row],[Общее кол-во шт]]*Таблица611[[#This Row],[Оптовая цена USD            за 1шт]],"")</f>
        <v/>
      </c>
      <c r="N634" s="204"/>
    </row>
    <row r="635" spans="1:14" ht="22.5" customHeight="1">
      <c r="A635" s="31" t="s">
        <v>11448</v>
      </c>
      <c r="B635" s="193">
        <v>8806334384869</v>
      </c>
      <c r="C635" s="194" t="s">
        <v>11449</v>
      </c>
      <c r="D635" s="195" t="s">
        <v>11450</v>
      </c>
      <c r="E635" s="196">
        <v>22000</v>
      </c>
      <c r="F635" s="197">
        <v>0.51</v>
      </c>
      <c r="G635" s="198">
        <v>8</v>
      </c>
      <c r="H635" s="199">
        <f>Таблица611[[#This Row],[Розничная цена KRW]]*Таблица611[[#This Row],[Коэфициент стоимости]]</f>
        <v>11220</v>
      </c>
      <c r="I635" s="200" t="str">
        <f>IF($H$1="","Введите курс",Таблица611[[#This Row],[Оптовая цена KRW                   за 1шт]]/$H$1)</f>
        <v>Введите курс</v>
      </c>
      <c r="J635" s="287"/>
      <c r="K635" s="201">
        <f>Таблица611[[#This Row],[Заказ коробок ]]*Таблица611[[#This Row],[Кол-во шт в коробке]]</f>
        <v>0</v>
      </c>
      <c r="L635" s="202">
        <f>Таблица611[[#This Row],[Общее кол-во шт]]*Таблица611[[#This Row],[Оптовая цена KRW                   за 1шт]]</f>
        <v>0</v>
      </c>
      <c r="M635" s="203" t="str">
        <f>IFERROR(Таблица611[[#This Row],[Общее кол-во шт]]*Таблица611[[#This Row],[Оптовая цена USD            за 1шт]],"")</f>
        <v/>
      </c>
      <c r="N635" s="204"/>
    </row>
    <row r="636" spans="1:14" ht="22.5" customHeight="1">
      <c r="A636" s="31" t="s">
        <v>11451</v>
      </c>
      <c r="B636" s="193">
        <v>8806334384876</v>
      </c>
      <c r="C636" s="194" t="s">
        <v>11452</v>
      </c>
      <c r="D636" s="195" t="s">
        <v>11453</v>
      </c>
      <c r="E636" s="196">
        <v>22000</v>
      </c>
      <c r="F636" s="197">
        <v>0.51</v>
      </c>
      <c r="G636" s="198">
        <v>8</v>
      </c>
      <c r="H636" s="199">
        <f>Таблица611[[#This Row],[Розничная цена KRW]]*Таблица611[[#This Row],[Коэфициент стоимости]]</f>
        <v>11220</v>
      </c>
      <c r="I636" s="200" t="str">
        <f>IF($H$1="","Введите курс",Таблица611[[#This Row],[Оптовая цена KRW                   за 1шт]]/$H$1)</f>
        <v>Введите курс</v>
      </c>
      <c r="J636" s="287"/>
      <c r="K636" s="201">
        <f>Таблица611[[#This Row],[Заказ коробок ]]*Таблица611[[#This Row],[Кол-во шт в коробке]]</f>
        <v>0</v>
      </c>
      <c r="L636" s="202">
        <f>Таблица611[[#This Row],[Общее кол-во шт]]*Таблица611[[#This Row],[Оптовая цена KRW                   за 1шт]]</f>
        <v>0</v>
      </c>
      <c r="M636" s="203" t="str">
        <f>IFERROR(Таблица611[[#This Row],[Общее кол-во шт]]*Таблица611[[#This Row],[Оптовая цена USD            за 1шт]],"")</f>
        <v/>
      </c>
      <c r="N636" s="204"/>
    </row>
    <row r="637" spans="1:14" ht="22.5" customHeight="1">
      <c r="A637" s="31" t="s">
        <v>11454</v>
      </c>
      <c r="B637" s="193">
        <v>8806334384883</v>
      </c>
      <c r="C637" s="194" t="s">
        <v>11455</v>
      </c>
      <c r="D637" s="195" t="s">
        <v>11456</v>
      </c>
      <c r="E637" s="196">
        <v>22000</v>
      </c>
      <c r="F637" s="197">
        <v>0.51</v>
      </c>
      <c r="G637" s="198">
        <v>8</v>
      </c>
      <c r="H637" s="199">
        <f>Таблица611[[#This Row],[Розничная цена KRW]]*Таблица611[[#This Row],[Коэфициент стоимости]]</f>
        <v>11220</v>
      </c>
      <c r="I637" s="200" t="str">
        <f>IF($H$1="","Введите курс",Таблица611[[#This Row],[Оптовая цена KRW                   за 1шт]]/$H$1)</f>
        <v>Введите курс</v>
      </c>
      <c r="J637" s="287"/>
      <c r="K637" s="201">
        <f>Таблица611[[#This Row],[Заказ коробок ]]*Таблица611[[#This Row],[Кол-во шт в коробке]]</f>
        <v>0</v>
      </c>
      <c r="L637" s="202">
        <f>Таблица611[[#This Row],[Общее кол-во шт]]*Таблица611[[#This Row],[Оптовая цена KRW                   за 1шт]]</f>
        <v>0</v>
      </c>
      <c r="M637" s="203" t="str">
        <f>IFERROR(Таблица611[[#This Row],[Общее кол-во шт]]*Таблица611[[#This Row],[Оптовая цена USD            за 1шт]],"")</f>
        <v/>
      </c>
      <c r="N637" s="204"/>
    </row>
    <row r="638" spans="1:14" ht="22.5" customHeight="1">
      <c r="A638" s="31" t="s">
        <v>11457</v>
      </c>
      <c r="B638" s="193">
        <v>8806334384906</v>
      </c>
      <c r="C638" s="194" t="s">
        <v>11458</v>
      </c>
      <c r="D638" s="195" t="s">
        <v>11459</v>
      </c>
      <c r="E638" s="196"/>
      <c r="F638" s="197">
        <v>0.51</v>
      </c>
      <c r="G638" s="198"/>
      <c r="H638" s="199">
        <f>Таблица611[[#This Row],[Розничная цена KRW]]*Таблица611[[#This Row],[Коэфициент стоимости]]</f>
        <v>0</v>
      </c>
      <c r="I638" s="200" t="str">
        <f>IF($H$1="","Введите курс",Таблица611[[#This Row],[Оптовая цена KRW                   за 1шт]]/$H$1)</f>
        <v>Введите курс</v>
      </c>
      <c r="J638" s="287"/>
      <c r="K638" s="201">
        <f>Таблица611[[#This Row],[Заказ коробок ]]*Таблица611[[#This Row],[Кол-во шт в коробке]]</f>
        <v>0</v>
      </c>
      <c r="L638" s="202">
        <f>Таблица611[[#This Row],[Общее кол-во шт]]*Таблица611[[#This Row],[Оптовая цена KRW                   за 1шт]]</f>
        <v>0</v>
      </c>
      <c r="M638" s="203" t="str">
        <f>IFERROR(Таблица611[[#This Row],[Общее кол-во шт]]*Таблица611[[#This Row],[Оптовая цена USD            за 1шт]],"")</f>
        <v/>
      </c>
      <c r="N638" s="204"/>
    </row>
    <row r="639" spans="1:14" ht="22.5" customHeight="1">
      <c r="A639" s="31" t="s">
        <v>11460</v>
      </c>
      <c r="B639" s="193">
        <v>8806334384913</v>
      </c>
      <c r="C639" s="194" t="s">
        <v>11461</v>
      </c>
      <c r="D639" s="195" t="s">
        <v>11462</v>
      </c>
      <c r="E639" s="196">
        <v>16000</v>
      </c>
      <c r="F639" s="197">
        <v>0.51</v>
      </c>
      <c r="G639" s="198">
        <v>8</v>
      </c>
      <c r="H639" s="199">
        <f>Таблица611[[#This Row],[Розничная цена KRW]]*Таблица611[[#This Row],[Коэфициент стоимости]]</f>
        <v>8160</v>
      </c>
      <c r="I639" s="200" t="str">
        <f>IF($H$1="","Введите курс",Таблица611[[#This Row],[Оптовая цена KRW                   за 1шт]]/$H$1)</f>
        <v>Введите курс</v>
      </c>
      <c r="J639" s="287"/>
      <c r="K639" s="201">
        <f>Таблица611[[#This Row],[Заказ коробок ]]*Таблица611[[#This Row],[Кол-во шт в коробке]]</f>
        <v>0</v>
      </c>
      <c r="L639" s="202">
        <f>Таблица611[[#This Row],[Общее кол-во шт]]*Таблица611[[#This Row],[Оптовая цена KRW                   за 1шт]]</f>
        <v>0</v>
      </c>
      <c r="M639" s="203" t="str">
        <f>IFERROR(Таблица611[[#This Row],[Общее кол-во шт]]*Таблица611[[#This Row],[Оптовая цена USD            за 1шт]],"")</f>
        <v/>
      </c>
      <c r="N639" s="204"/>
    </row>
    <row r="640" spans="1:14" ht="22.5" customHeight="1">
      <c r="A640" s="31" t="s">
        <v>11463</v>
      </c>
      <c r="B640" s="193">
        <v>8806334386740</v>
      </c>
      <c r="C640" s="194" t="s">
        <v>11464</v>
      </c>
      <c r="D640" s="195" t="s">
        <v>11465</v>
      </c>
      <c r="E640" s="196">
        <v>26000</v>
      </c>
      <c r="F640" s="197">
        <v>0.51</v>
      </c>
      <c r="G640" s="198">
        <v>1</v>
      </c>
      <c r="H640" s="199">
        <f>Таблица611[[#This Row],[Розничная цена KRW]]*Таблица611[[#This Row],[Коэфициент стоимости]]</f>
        <v>13260</v>
      </c>
      <c r="I640" s="200" t="str">
        <f>IF($H$1="","Введите курс",Таблица611[[#This Row],[Оптовая цена KRW                   за 1шт]]/$H$1)</f>
        <v>Введите курс</v>
      </c>
      <c r="J640" s="287"/>
      <c r="K640" s="201">
        <f>Таблица611[[#This Row],[Заказ коробок ]]*Таблица611[[#This Row],[Кол-во шт в коробке]]</f>
        <v>0</v>
      </c>
      <c r="L640" s="202">
        <f>Таблица611[[#This Row],[Общее кол-во шт]]*Таблица611[[#This Row],[Оптовая цена KRW                   за 1шт]]</f>
        <v>0</v>
      </c>
      <c r="M640" s="203" t="str">
        <f>IFERROR(Таблица611[[#This Row],[Общее кол-во шт]]*Таблица611[[#This Row],[Оптовая цена USD            за 1шт]],"")</f>
        <v/>
      </c>
      <c r="N640" s="204"/>
    </row>
    <row r="641" spans="1:14" ht="22.5" customHeight="1">
      <c r="A641" s="31" t="s">
        <v>11466</v>
      </c>
      <c r="B641" s="193">
        <v>8806334373207</v>
      </c>
      <c r="C641" s="194" t="s">
        <v>11467</v>
      </c>
      <c r="D641" s="195" t="s">
        <v>11468</v>
      </c>
      <c r="E641" s="196">
        <v>7900</v>
      </c>
      <c r="F641" s="197">
        <v>0.51</v>
      </c>
      <c r="G641" s="198">
        <v>1</v>
      </c>
      <c r="H641" s="199">
        <f>Таблица611[[#This Row],[Розничная цена KRW]]*Таблица611[[#This Row],[Коэфициент стоимости]]</f>
        <v>4029</v>
      </c>
      <c r="I641" s="200" t="str">
        <f>IF($H$1="","Введите курс",Таблица611[[#This Row],[Оптовая цена KRW                   за 1шт]]/$H$1)</f>
        <v>Введите курс</v>
      </c>
      <c r="J641" s="287"/>
      <c r="K641" s="201">
        <f>Таблица611[[#This Row],[Заказ коробок ]]*Таблица611[[#This Row],[Кол-во шт в коробке]]</f>
        <v>0</v>
      </c>
      <c r="L641" s="202">
        <f>Таблица611[[#This Row],[Общее кол-во шт]]*Таблица611[[#This Row],[Оптовая цена KRW                   за 1шт]]</f>
        <v>0</v>
      </c>
      <c r="M641" s="203" t="str">
        <f>IFERROR(Таблица611[[#This Row],[Общее кол-во шт]]*Таблица611[[#This Row],[Оптовая цена USD            за 1шт]],"")</f>
        <v/>
      </c>
      <c r="N641" s="204"/>
    </row>
    <row r="642" spans="1:14" ht="22.5" customHeight="1">
      <c r="A642" s="31" t="s">
        <v>11469</v>
      </c>
      <c r="B642" s="193">
        <v>8806334363741</v>
      </c>
      <c r="C642" s="194" t="s">
        <v>11470</v>
      </c>
      <c r="D642" s="195" t="s">
        <v>11471</v>
      </c>
      <c r="E642" s="196">
        <v>19000</v>
      </c>
      <c r="F642" s="197">
        <v>0.51</v>
      </c>
      <c r="G642" s="198">
        <v>6</v>
      </c>
      <c r="H642" s="199">
        <f>Таблица611[[#This Row],[Розничная цена KRW]]*Таблица611[[#This Row],[Коэфициент стоимости]]</f>
        <v>9690</v>
      </c>
      <c r="I642" s="200" t="str">
        <f>IF($H$1="","Введите курс",Таблица611[[#This Row],[Оптовая цена KRW                   за 1шт]]/$H$1)</f>
        <v>Введите курс</v>
      </c>
      <c r="J642" s="287"/>
      <c r="K642" s="201">
        <f>Таблица611[[#This Row],[Заказ коробок ]]*Таблица611[[#This Row],[Кол-во шт в коробке]]</f>
        <v>0</v>
      </c>
      <c r="L642" s="202">
        <f>Таблица611[[#This Row],[Общее кол-во шт]]*Таблица611[[#This Row],[Оптовая цена KRW                   за 1шт]]</f>
        <v>0</v>
      </c>
      <c r="M642" s="203" t="str">
        <f>IFERROR(Таблица611[[#This Row],[Общее кол-во шт]]*Таблица611[[#This Row],[Оптовая цена USD            за 1шт]],"")</f>
        <v/>
      </c>
      <c r="N642" s="204"/>
    </row>
    <row r="643" spans="1:14" ht="22.5" customHeight="1">
      <c r="A643" s="31" t="s">
        <v>11472</v>
      </c>
      <c r="B643" s="193">
        <v>8806334384944</v>
      </c>
      <c r="C643" s="194" t="s">
        <v>11473</v>
      </c>
      <c r="D643" s="195" t="s">
        <v>11474</v>
      </c>
      <c r="E643" s="196">
        <v>19000</v>
      </c>
      <c r="F643" s="197">
        <v>0.51</v>
      </c>
      <c r="G643" s="198">
        <v>6</v>
      </c>
      <c r="H643" s="199">
        <f>Таблица611[[#This Row],[Розничная цена KRW]]*Таблица611[[#This Row],[Коэфициент стоимости]]</f>
        <v>9690</v>
      </c>
      <c r="I643" s="200" t="str">
        <f>IF($H$1="","Введите курс",Таблица611[[#This Row],[Оптовая цена KRW                   за 1шт]]/$H$1)</f>
        <v>Введите курс</v>
      </c>
      <c r="J643" s="287"/>
      <c r="K643" s="201">
        <f>Таблица611[[#This Row],[Заказ коробок ]]*Таблица611[[#This Row],[Кол-во шт в коробке]]</f>
        <v>0</v>
      </c>
      <c r="L643" s="202">
        <f>Таблица611[[#This Row],[Общее кол-во шт]]*Таблица611[[#This Row],[Оптовая цена KRW                   за 1шт]]</f>
        <v>0</v>
      </c>
      <c r="M643" s="203" t="str">
        <f>IFERROR(Таблица611[[#This Row],[Общее кол-во шт]]*Таблица611[[#This Row],[Оптовая цена USD            за 1шт]],"")</f>
        <v/>
      </c>
      <c r="N643" s="204"/>
    </row>
    <row r="644" spans="1:14" ht="22.5" customHeight="1">
      <c r="A644" s="31" t="s">
        <v>11475</v>
      </c>
      <c r="B644" s="193">
        <v>8806334388850</v>
      </c>
      <c r="C644" s="194" t="s">
        <v>11476</v>
      </c>
      <c r="D644" s="195" t="s">
        <v>11477</v>
      </c>
      <c r="E644" s="196">
        <v>14000</v>
      </c>
      <c r="F644" s="197">
        <v>0.51</v>
      </c>
      <c r="G644" s="198">
        <v>10</v>
      </c>
      <c r="H644" s="199">
        <f>Таблица611[[#This Row],[Розничная цена KRW]]*Таблица611[[#This Row],[Коэфициент стоимости]]</f>
        <v>7140</v>
      </c>
      <c r="I644" s="200" t="str">
        <f>IF($H$1="","Введите курс",Таблица611[[#This Row],[Оптовая цена KRW                   за 1шт]]/$H$1)</f>
        <v>Введите курс</v>
      </c>
      <c r="J644" s="287"/>
      <c r="K644" s="201">
        <f>Таблица611[[#This Row],[Заказ коробок ]]*Таблица611[[#This Row],[Кол-во шт в коробке]]</f>
        <v>0</v>
      </c>
      <c r="L644" s="202">
        <f>Таблица611[[#This Row],[Общее кол-во шт]]*Таблица611[[#This Row],[Оптовая цена KRW                   за 1шт]]</f>
        <v>0</v>
      </c>
      <c r="M644" s="203" t="str">
        <f>IFERROR(Таблица611[[#This Row],[Общее кол-во шт]]*Таблица611[[#This Row],[Оптовая цена USD            за 1шт]],"")</f>
        <v/>
      </c>
      <c r="N644" s="204"/>
    </row>
    <row r="645" spans="1:14" ht="22.5" customHeight="1">
      <c r="A645" s="31" t="s">
        <v>11478</v>
      </c>
      <c r="B645" s="193">
        <v>8806334387051</v>
      </c>
      <c r="C645" s="194" t="s">
        <v>11479</v>
      </c>
      <c r="D645" s="195" t="s">
        <v>11480</v>
      </c>
      <c r="E645" s="196">
        <v>16000</v>
      </c>
      <c r="F645" s="197">
        <v>0.51</v>
      </c>
      <c r="G645" s="198">
        <v>1</v>
      </c>
      <c r="H645" s="199">
        <f>Таблица611[[#This Row],[Розничная цена KRW]]*Таблица611[[#This Row],[Коэфициент стоимости]]</f>
        <v>8160</v>
      </c>
      <c r="I645" s="200" t="str">
        <f>IF($H$1="","Введите курс",Таблица611[[#This Row],[Оптовая цена KRW                   за 1шт]]/$H$1)</f>
        <v>Введите курс</v>
      </c>
      <c r="J645" s="287"/>
      <c r="K645" s="201">
        <f>Таблица611[[#This Row],[Заказ коробок ]]*Таблица611[[#This Row],[Кол-во шт в коробке]]</f>
        <v>0</v>
      </c>
      <c r="L645" s="202">
        <f>Таблица611[[#This Row],[Общее кол-во шт]]*Таблица611[[#This Row],[Оптовая цена KRW                   за 1шт]]</f>
        <v>0</v>
      </c>
      <c r="M645" s="203" t="str">
        <f>IFERROR(Таблица611[[#This Row],[Общее кол-во шт]]*Таблица611[[#This Row],[Оптовая цена USD            за 1шт]],"")</f>
        <v/>
      </c>
      <c r="N645" s="204"/>
    </row>
    <row r="646" spans="1:14" ht="22.5" customHeight="1">
      <c r="A646" s="31" t="s">
        <v>11481</v>
      </c>
      <c r="B646" s="193">
        <v>8806334387259</v>
      </c>
      <c r="C646" s="194" t="s">
        <v>11482</v>
      </c>
      <c r="D646" s="195" t="s">
        <v>11483</v>
      </c>
      <c r="E646" s="196">
        <v>45000</v>
      </c>
      <c r="F646" s="197">
        <v>0.51</v>
      </c>
      <c r="G646" s="198">
        <v>1</v>
      </c>
      <c r="H646" s="199">
        <f>Таблица611[[#This Row],[Розничная цена KRW]]*Таблица611[[#This Row],[Коэфициент стоимости]]</f>
        <v>22950</v>
      </c>
      <c r="I646" s="200" t="str">
        <f>IF($H$1="","Введите курс",Таблица611[[#This Row],[Оптовая цена KRW                   за 1шт]]/$H$1)</f>
        <v>Введите курс</v>
      </c>
      <c r="J646" s="287"/>
      <c r="K646" s="201">
        <f>Таблица611[[#This Row],[Заказ коробок ]]*Таблица611[[#This Row],[Кол-во шт в коробке]]</f>
        <v>0</v>
      </c>
      <c r="L646" s="202">
        <f>Таблица611[[#This Row],[Общее кол-во шт]]*Таблица611[[#This Row],[Оптовая цена KRW                   за 1шт]]</f>
        <v>0</v>
      </c>
      <c r="M646" s="203" t="str">
        <f>IFERROR(Таблица611[[#This Row],[Общее кол-во шт]]*Таблица611[[#This Row],[Оптовая цена USD            за 1шт]],"")</f>
        <v/>
      </c>
      <c r="N646" s="204"/>
    </row>
    <row r="647" spans="1:14" ht="22.5" customHeight="1">
      <c r="A647" s="31" t="s">
        <v>11484</v>
      </c>
      <c r="B647" s="193">
        <v>8806334379261</v>
      </c>
      <c r="C647" s="194" t="s">
        <v>11485</v>
      </c>
      <c r="D647" s="195" t="s">
        <v>11486</v>
      </c>
      <c r="E647" s="196">
        <v>26000</v>
      </c>
      <c r="F647" s="197">
        <v>0.51</v>
      </c>
      <c r="G647" s="198">
        <v>6</v>
      </c>
      <c r="H647" s="199">
        <f>Таблица611[[#This Row],[Розничная цена KRW]]*Таблица611[[#This Row],[Коэфициент стоимости]]</f>
        <v>13260</v>
      </c>
      <c r="I647" s="200" t="str">
        <f>IF($H$1="","Введите курс",Таблица611[[#This Row],[Оптовая цена KRW                   за 1шт]]/$H$1)</f>
        <v>Введите курс</v>
      </c>
      <c r="J647" s="287"/>
      <c r="K647" s="201">
        <f>Таблица611[[#This Row],[Заказ коробок ]]*Таблица611[[#This Row],[Кол-во шт в коробке]]</f>
        <v>0</v>
      </c>
      <c r="L647" s="202">
        <f>Таблица611[[#This Row],[Общее кол-во шт]]*Таблица611[[#This Row],[Оптовая цена KRW                   за 1шт]]</f>
        <v>0</v>
      </c>
      <c r="M647" s="203" t="str">
        <f>IFERROR(Таблица611[[#This Row],[Общее кол-во шт]]*Таблица611[[#This Row],[Оптовая цена USD            за 1шт]],"")</f>
        <v/>
      </c>
      <c r="N647" s="204"/>
    </row>
    <row r="648" spans="1:14" ht="22.5" customHeight="1">
      <c r="A648" s="31" t="s">
        <v>11487</v>
      </c>
      <c r="B648" s="193">
        <v>8806334385675</v>
      </c>
      <c r="C648" s="194" t="s">
        <v>11488</v>
      </c>
      <c r="D648" s="195" t="s">
        <v>11489</v>
      </c>
      <c r="E648" s="196">
        <v>14000</v>
      </c>
      <c r="F648" s="197">
        <v>0.51</v>
      </c>
      <c r="G648" s="198">
        <v>8</v>
      </c>
      <c r="H648" s="199">
        <f>Таблица611[[#This Row],[Розничная цена KRW]]*Таблица611[[#This Row],[Коэфициент стоимости]]</f>
        <v>7140</v>
      </c>
      <c r="I648" s="200" t="str">
        <f>IF($H$1="","Введите курс",Таблица611[[#This Row],[Оптовая цена KRW                   за 1шт]]/$H$1)</f>
        <v>Введите курс</v>
      </c>
      <c r="J648" s="287"/>
      <c r="K648" s="201">
        <f>Таблица611[[#This Row],[Заказ коробок ]]*Таблица611[[#This Row],[Кол-во шт в коробке]]</f>
        <v>0</v>
      </c>
      <c r="L648" s="202">
        <f>Таблица611[[#This Row],[Общее кол-во шт]]*Таблица611[[#This Row],[Оптовая цена KRW                   за 1шт]]</f>
        <v>0</v>
      </c>
      <c r="M648" s="203" t="str">
        <f>IFERROR(Таблица611[[#This Row],[Общее кол-во шт]]*Таблица611[[#This Row],[Оптовая цена USD            за 1шт]],"")</f>
        <v/>
      </c>
      <c r="N648" s="204"/>
    </row>
    <row r="649" spans="1:14" ht="22.5" customHeight="1">
      <c r="A649" s="31" t="s">
        <v>11490</v>
      </c>
      <c r="B649" s="193">
        <v>8806334387853</v>
      </c>
      <c r="C649" s="194" t="s">
        <v>11491</v>
      </c>
      <c r="D649" s="195" t="s">
        <v>11492</v>
      </c>
      <c r="E649" s="196">
        <v>16000</v>
      </c>
      <c r="F649" s="197">
        <v>0.51</v>
      </c>
      <c r="G649" s="198">
        <v>4</v>
      </c>
      <c r="H649" s="199">
        <f>Таблица611[[#This Row],[Розничная цена KRW]]*Таблица611[[#This Row],[Коэфициент стоимости]]</f>
        <v>8160</v>
      </c>
      <c r="I649" s="200" t="str">
        <f>IF($H$1="","Введите курс",Таблица611[[#This Row],[Оптовая цена KRW                   за 1шт]]/$H$1)</f>
        <v>Введите курс</v>
      </c>
      <c r="J649" s="287"/>
      <c r="K649" s="201">
        <f>Таблица611[[#This Row],[Заказ коробок ]]*Таблица611[[#This Row],[Кол-во шт в коробке]]</f>
        <v>0</v>
      </c>
      <c r="L649" s="202">
        <f>Таблица611[[#This Row],[Общее кол-во шт]]*Таблица611[[#This Row],[Оптовая цена KRW                   за 1шт]]</f>
        <v>0</v>
      </c>
      <c r="M649" s="203" t="str">
        <f>IFERROR(Таблица611[[#This Row],[Общее кол-во шт]]*Таблица611[[#This Row],[Оптовая цена USD            за 1шт]],"")</f>
        <v/>
      </c>
      <c r="N649" s="204"/>
    </row>
    <row r="650" spans="1:14" ht="22.5" customHeight="1">
      <c r="A650" s="31" t="s">
        <v>11493</v>
      </c>
      <c r="B650" s="193">
        <v>8806334387860</v>
      </c>
      <c r="C650" s="194" t="s">
        <v>11494</v>
      </c>
      <c r="D650" s="195" t="s">
        <v>11495</v>
      </c>
      <c r="E650" s="196">
        <v>16000</v>
      </c>
      <c r="F650" s="197">
        <v>0.51</v>
      </c>
      <c r="G650" s="198">
        <v>4</v>
      </c>
      <c r="H650" s="199">
        <f>Таблица611[[#This Row],[Розничная цена KRW]]*Таблица611[[#This Row],[Коэфициент стоимости]]</f>
        <v>8160</v>
      </c>
      <c r="I650" s="200" t="str">
        <f>IF($H$1="","Введите курс",Таблица611[[#This Row],[Оптовая цена KRW                   за 1шт]]/$H$1)</f>
        <v>Введите курс</v>
      </c>
      <c r="J650" s="287"/>
      <c r="K650" s="201">
        <f>Таблица611[[#This Row],[Заказ коробок ]]*Таблица611[[#This Row],[Кол-во шт в коробке]]</f>
        <v>0</v>
      </c>
      <c r="L650" s="202">
        <f>Таблица611[[#This Row],[Общее кол-во шт]]*Таблица611[[#This Row],[Оптовая цена KRW                   за 1шт]]</f>
        <v>0</v>
      </c>
      <c r="M650" s="203" t="str">
        <f>IFERROR(Таблица611[[#This Row],[Общее кол-во шт]]*Таблица611[[#This Row],[Оптовая цена USD            за 1шт]],"")</f>
        <v/>
      </c>
      <c r="N650" s="204"/>
    </row>
    <row r="651" spans="1:14" ht="22.5" customHeight="1">
      <c r="A651" s="31" t="s">
        <v>11496</v>
      </c>
      <c r="B651" s="193">
        <v>8806334350420</v>
      </c>
      <c r="C651" s="194" t="s">
        <v>11497</v>
      </c>
      <c r="D651" s="195" t="s">
        <v>11498</v>
      </c>
      <c r="E651" s="196">
        <v>1500</v>
      </c>
      <c r="F651" s="197">
        <v>0.51</v>
      </c>
      <c r="G651" s="198">
        <v>20</v>
      </c>
      <c r="H651" s="199">
        <f>Таблица611[[#This Row],[Розничная цена KRW]]*Таблица611[[#This Row],[Коэфициент стоимости]]</f>
        <v>765</v>
      </c>
      <c r="I651" s="200" t="str">
        <f>IF($H$1="","Введите курс",Таблица611[[#This Row],[Оптовая цена KRW                   за 1шт]]/$H$1)</f>
        <v>Введите курс</v>
      </c>
      <c r="J651" s="287"/>
      <c r="K651" s="201">
        <f>Таблица611[[#This Row],[Заказ коробок ]]*Таблица611[[#This Row],[Кол-во шт в коробке]]</f>
        <v>0</v>
      </c>
      <c r="L651" s="202">
        <f>Таблица611[[#This Row],[Общее кол-во шт]]*Таблица611[[#This Row],[Оптовая цена KRW                   за 1шт]]</f>
        <v>0</v>
      </c>
      <c r="M651" s="203" t="str">
        <f>IFERROR(Таблица611[[#This Row],[Общее кол-во шт]]*Таблица611[[#This Row],[Оптовая цена USD            за 1шт]],"")</f>
        <v/>
      </c>
      <c r="N651" s="204"/>
    </row>
    <row r="652" spans="1:14" ht="22.5" customHeight="1">
      <c r="A652" s="31" t="s">
        <v>11499</v>
      </c>
      <c r="B652" s="193">
        <v>8806334350437</v>
      </c>
      <c r="C652" s="194" t="s">
        <v>11500</v>
      </c>
      <c r="D652" s="195" t="s">
        <v>11501</v>
      </c>
      <c r="E652" s="196">
        <v>1500</v>
      </c>
      <c r="F652" s="197">
        <v>0.51</v>
      </c>
      <c r="G652" s="198">
        <v>20</v>
      </c>
      <c r="H652" s="199">
        <f>Таблица611[[#This Row],[Розничная цена KRW]]*Таблица611[[#This Row],[Коэфициент стоимости]]</f>
        <v>765</v>
      </c>
      <c r="I652" s="200" t="str">
        <f>IF($H$1="","Введите курс",Таблица611[[#This Row],[Оптовая цена KRW                   за 1шт]]/$H$1)</f>
        <v>Введите курс</v>
      </c>
      <c r="J652" s="287"/>
      <c r="K652" s="201">
        <f>Таблица611[[#This Row],[Заказ коробок ]]*Таблица611[[#This Row],[Кол-во шт в коробке]]</f>
        <v>0</v>
      </c>
      <c r="L652" s="202">
        <f>Таблица611[[#This Row],[Общее кол-во шт]]*Таблица611[[#This Row],[Оптовая цена KRW                   за 1шт]]</f>
        <v>0</v>
      </c>
      <c r="M652" s="203" t="str">
        <f>IFERROR(Таблица611[[#This Row],[Общее кол-во шт]]*Таблица611[[#This Row],[Оптовая цена USD            за 1шт]],"")</f>
        <v/>
      </c>
      <c r="N652" s="204"/>
    </row>
    <row r="653" spans="1:14" ht="22.5" customHeight="1">
      <c r="A653" s="31" t="s">
        <v>11502</v>
      </c>
      <c r="B653" s="193">
        <v>8806334350444</v>
      </c>
      <c r="C653" s="194" t="s">
        <v>11503</v>
      </c>
      <c r="D653" s="195" t="s">
        <v>11504</v>
      </c>
      <c r="E653" s="196">
        <v>1500</v>
      </c>
      <c r="F653" s="197">
        <v>0.51</v>
      </c>
      <c r="G653" s="198">
        <v>20</v>
      </c>
      <c r="H653" s="199">
        <f>Таблица611[[#This Row],[Розничная цена KRW]]*Таблица611[[#This Row],[Коэфициент стоимости]]</f>
        <v>765</v>
      </c>
      <c r="I653" s="200" t="str">
        <f>IF($H$1="","Введите курс",Таблица611[[#This Row],[Оптовая цена KRW                   за 1шт]]/$H$1)</f>
        <v>Введите курс</v>
      </c>
      <c r="J653" s="287"/>
      <c r="K653" s="201">
        <f>Таблица611[[#This Row],[Заказ коробок ]]*Таблица611[[#This Row],[Кол-во шт в коробке]]</f>
        <v>0</v>
      </c>
      <c r="L653" s="202">
        <f>Таблица611[[#This Row],[Общее кол-во шт]]*Таблица611[[#This Row],[Оптовая цена KRW                   за 1шт]]</f>
        <v>0</v>
      </c>
      <c r="M653" s="203" t="str">
        <f>IFERROR(Таблица611[[#This Row],[Общее кол-во шт]]*Таблица611[[#This Row],[Оптовая цена USD            за 1шт]],"")</f>
        <v/>
      </c>
      <c r="N653" s="204"/>
    </row>
    <row r="654" spans="1:14" ht="22.5" customHeight="1">
      <c r="A654" s="31" t="s">
        <v>11505</v>
      </c>
      <c r="B654" s="193">
        <v>8806334350451</v>
      </c>
      <c r="C654" s="194" t="s">
        <v>11506</v>
      </c>
      <c r="D654" s="195" t="s">
        <v>11507</v>
      </c>
      <c r="E654" s="196">
        <v>1500</v>
      </c>
      <c r="F654" s="197">
        <v>0.51</v>
      </c>
      <c r="G654" s="198">
        <v>20</v>
      </c>
      <c r="H654" s="199">
        <f>Таблица611[[#This Row],[Розничная цена KRW]]*Таблица611[[#This Row],[Коэфициент стоимости]]</f>
        <v>765</v>
      </c>
      <c r="I654" s="200" t="str">
        <f>IF($H$1="","Введите курс",Таблица611[[#This Row],[Оптовая цена KRW                   за 1шт]]/$H$1)</f>
        <v>Введите курс</v>
      </c>
      <c r="J654" s="287"/>
      <c r="K654" s="201">
        <f>Таблица611[[#This Row],[Заказ коробок ]]*Таблица611[[#This Row],[Кол-во шт в коробке]]</f>
        <v>0</v>
      </c>
      <c r="L654" s="202">
        <f>Таблица611[[#This Row],[Общее кол-во шт]]*Таблица611[[#This Row],[Оптовая цена KRW                   за 1шт]]</f>
        <v>0</v>
      </c>
      <c r="M654" s="203" t="str">
        <f>IFERROR(Таблица611[[#This Row],[Общее кол-во шт]]*Таблица611[[#This Row],[Оптовая цена USD            за 1шт]],"")</f>
        <v/>
      </c>
      <c r="N654" s="204"/>
    </row>
    <row r="655" spans="1:14" ht="22.5" customHeight="1">
      <c r="A655" s="31" t="s">
        <v>11508</v>
      </c>
      <c r="B655" s="193">
        <v>8806334350468</v>
      </c>
      <c r="C655" s="194" t="s">
        <v>11509</v>
      </c>
      <c r="D655" s="195" t="s">
        <v>11510</v>
      </c>
      <c r="E655" s="196">
        <v>1500</v>
      </c>
      <c r="F655" s="197">
        <v>0.51</v>
      </c>
      <c r="G655" s="198">
        <v>20</v>
      </c>
      <c r="H655" s="199">
        <f>Таблица611[[#This Row],[Розничная цена KRW]]*Таблица611[[#This Row],[Коэфициент стоимости]]</f>
        <v>765</v>
      </c>
      <c r="I655" s="200" t="str">
        <f>IF($H$1="","Введите курс",Таблица611[[#This Row],[Оптовая цена KRW                   за 1шт]]/$H$1)</f>
        <v>Введите курс</v>
      </c>
      <c r="J655" s="287"/>
      <c r="K655" s="201">
        <f>Таблица611[[#This Row],[Заказ коробок ]]*Таблица611[[#This Row],[Кол-во шт в коробке]]</f>
        <v>0</v>
      </c>
      <c r="L655" s="202">
        <f>Таблица611[[#This Row],[Общее кол-во шт]]*Таблица611[[#This Row],[Оптовая цена KRW                   за 1шт]]</f>
        <v>0</v>
      </c>
      <c r="M655" s="203" t="str">
        <f>IFERROR(Таблица611[[#This Row],[Общее кол-во шт]]*Таблица611[[#This Row],[Оптовая цена USD            за 1шт]],"")</f>
        <v/>
      </c>
      <c r="N655" s="204"/>
    </row>
    <row r="656" spans="1:14" ht="22.5" customHeight="1">
      <c r="A656" s="31" t="s">
        <v>11511</v>
      </c>
      <c r="B656" s="193">
        <v>8806334350475</v>
      </c>
      <c r="C656" s="194" t="s">
        <v>11512</v>
      </c>
      <c r="D656" s="195" t="s">
        <v>11513</v>
      </c>
      <c r="E656" s="196">
        <v>1500</v>
      </c>
      <c r="F656" s="197">
        <v>0.51</v>
      </c>
      <c r="G656" s="198">
        <v>20</v>
      </c>
      <c r="H656" s="199">
        <f>Таблица611[[#This Row],[Розничная цена KRW]]*Таблица611[[#This Row],[Коэфициент стоимости]]</f>
        <v>765</v>
      </c>
      <c r="I656" s="200" t="str">
        <f>IF($H$1="","Введите курс",Таблица611[[#This Row],[Оптовая цена KRW                   за 1шт]]/$H$1)</f>
        <v>Введите курс</v>
      </c>
      <c r="J656" s="287"/>
      <c r="K656" s="201">
        <f>Таблица611[[#This Row],[Заказ коробок ]]*Таблица611[[#This Row],[Кол-во шт в коробке]]</f>
        <v>0</v>
      </c>
      <c r="L656" s="202">
        <f>Таблица611[[#This Row],[Общее кол-во шт]]*Таблица611[[#This Row],[Оптовая цена KRW                   за 1шт]]</f>
        <v>0</v>
      </c>
      <c r="M656" s="203" t="str">
        <f>IFERROR(Таблица611[[#This Row],[Общее кол-во шт]]*Таблица611[[#This Row],[Оптовая цена USD            за 1шт]],"")</f>
        <v/>
      </c>
      <c r="N656" s="204"/>
    </row>
    <row r="657" spans="1:14" ht="22.5" customHeight="1">
      <c r="A657" s="31" t="s">
        <v>11514</v>
      </c>
      <c r="B657" s="193">
        <v>8806334364410</v>
      </c>
      <c r="C657" s="194" t="s">
        <v>11515</v>
      </c>
      <c r="D657" s="195" t="s">
        <v>11516</v>
      </c>
      <c r="E657" s="196">
        <v>4500</v>
      </c>
      <c r="F657" s="197">
        <v>0.51</v>
      </c>
      <c r="G657" s="198">
        <v>20</v>
      </c>
      <c r="H657" s="199">
        <f>Таблица611[[#This Row],[Розничная цена KRW]]*Таблица611[[#This Row],[Коэфициент стоимости]]</f>
        <v>2295</v>
      </c>
      <c r="I657" s="200" t="str">
        <f>IF($H$1="","Введите курс",Таблица611[[#This Row],[Оптовая цена KRW                   за 1шт]]/$H$1)</f>
        <v>Введите курс</v>
      </c>
      <c r="J657" s="287"/>
      <c r="K657" s="201">
        <f>Таблица611[[#This Row],[Заказ коробок ]]*Таблица611[[#This Row],[Кол-во шт в коробке]]</f>
        <v>0</v>
      </c>
      <c r="L657" s="202">
        <f>Таблица611[[#This Row],[Общее кол-во шт]]*Таблица611[[#This Row],[Оптовая цена KRW                   за 1шт]]</f>
        <v>0</v>
      </c>
      <c r="M657" s="203" t="str">
        <f>IFERROR(Таблица611[[#This Row],[Общее кол-во шт]]*Таблица611[[#This Row],[Оптовая цена USD            за 1шт]],"")</f>
        <v/>
      </c>
      <c r="N657" s="204"/>
    </row>
    <row r="658" spans="1:14" ht="22.5" customHeight="1">
      <c r="A658" s="31" t="s">
        <v>11517</v>
      </c>
      <c r="B658" s="193">
        <v>8806334383268</v>
      </c>
      <c r="C658" s="194" t="s">
        <v>11518</v>
      </c>
      <c r="D658" s="195" t="s">
        <v>11519</v>
      </c>
      <c r="E658" s="196">
        <v>58000</v>
      </c>
      <c r="F658" s="197">
        <v>0.51</v>
      </c>
      <c r="G658" s="198">
        <v>6</v>
      </c>
      <c r="H658" s="199">
        <f>Таблица611[[#This Row],[Розничная цена KRW]]*Таблица611[[#This Row],[Коэфициент стоимости]]</f>
        <v>29580</v>
      </c>
      <c r="I658" s="200" t="str">
        <f>IF($H$1="","Введите курс",Таблица611[[#This Row],[Оптовая цена KRW                   за 1шт]]/$H$1)</f>
        <v>Введите курс</v>
      </c>
      <c r="J658" s="287"/>
      <c r="K658" s="201">
        <f>Таблица611[[#This Row],[Заказ коробок ]]*Таблица611[[#This Row],[Кол-во шт в коробке]]</f>
        <v>0</v>
      </c>
      <c r="L658" s="202">
        <f>Таблица611[[#This Row],[Общее кол-во шт]]*Таблица611[[#This Row],[Оптовая цена KRW                   за 1шт]]</f>
        <v>0</v>
      </c>
      <c r="M658" s="203" t="str">
        <f>IFERROR(Таблица611[[#This Row],[Общее кол-во шт]]*Таблица611[[#This Row],[Оптовая цена USD            за 1шт]],"")</f>
        <v/>
      </c>
      <c r="N658" s="204"/>
    </row>
    <row r="659" spans="1:14" ht="22.5" customHeight="1">
      <c r="A659" s="31" t="s">
        <v>11520</v>
      </c>
      <c r="B659" s="193">
        <v>8806334383275</v>
      </c>
      <c r="C659" s="194" t="s">
        <v>11521</v>
      </c>
      <c r="D659" s="195" t="s">
        <v>11522</v>
      </c>
      <c r="E659" s="196">
        <v>60000</v>
      </c>
      <c r="F659" s="197">
        <v>0.51</v>
      </c>
      <c r="G659" s="198">
        <v>6</v>
      </c>
      <c r="H659" s="199">
        <f>Таблица611[[#This Row],[Розничная цена KRW]]*Таблица611[[#This Row],[Коэфициент стоимости]]</f>
        <v>30600</v>
      </c>
      <c r="I659" s="200" t="str">
        <f>IF($H$1="","Введите курс",Таблица611[[#This Row],[Оптовая цена KRW                   за 1шт]]/$H$1)</f>
        <v>Введите курс</v>
      </c>
      <c r="J659" s="287"/>
      <c r="K659" s="201">
        <f>Таблица611[[#This Row],[Заказ коробок ]]*Таблица611[[#This Row],[Кол-во шт в коробке]]</f>
        <v>0</v>
      </c>
      <c r="L659" s="202">
        <f>Таблица611[[#This Row],[Общее кол-во шт]]*Таблица611[[#This Row],[Оптовая цена KRW                   за 1шт]]</f>
        <v>0</v>
      </c>
      <c r="M659" s="203" t="str">
        <f>IFERROR(Таблица611[[#This Row],[Общее кол-во шт]]*Таблица611[[#This Row],[Оптовая цена USD            за 1шт]],"")</f>
        <v/>
      </c>
      <c r="N659" s="204"/>
    </row>
    <row r="660" spans="1:14" ht="22.5" customHeight="1">
      <c r="A660" s="31" t="s">
        <v>11523</v>
      </c>
      <c r="B660" s="193">
        <v>8806334383282</v>
      </c>
      <c r="C660" s="194" t="s">
        <v>11524</v>
      </c>
      <c r="D660" s="195" t="s">
        <v>11525</v>
      </c>
      <c r="E660" s="196">
        <v>89000</v>
      </c>
      <c r="F660" s="197">
        <v>0.51</v>
      </c>
      <c r="G660" s="198">
        <v>6</v>
      </c>
      <c r="H660" s="199">
        <f>Таблица611[[#This Row],[Розничная цена KRW]]*Таблица611[[#This Row],[Коэфициент стоимости]]</f>
        <v>45390</v>
      </c>
      <c r="I660" s="200" t="str">
        <f>IF($H$1="","Введите курс",Таблица611[[#This Row],[Оптовая цена KRW                   за 1шт]]/$H$1)</f>
        <v>Введите курс</v>
      </c>
      <c r="J660" s="287"/>
      <c r="K660" s="201">
        <f>Таблица611[[#This Row],[Заказ коробок ]]*Таблица611[[#This Row],[Кол-во шт в коробке]]</f>
        <v>0</v>
      </c>
      <c r="L660" s="202">
        <f>Таблица611[[#This Row],[Общее кол-во шт]]*Таблица611[[#This Row],[Оптовая цена KRW                   за 1шт]]</f>
        <v>0</v>
      </c>
      <c r="M660" s="203" t="str">
        <f>IFERROR(Таблица611[[#This Row],[Общее кол-во шт]]*Таблица611[[#This Row],[Оптовая цена USD            за 1шт]],"")</f>
        <v/>
      </c>
      <c r="N660" s="204"/>
    </row>
    <row r="661" spans="1:14" ht="22.5" customHeight="1">
      <c r="A661" s="31" t="s">
        <v>11526</v>
      </c>
      <c r="B661" s="193">
        <v>8806334374884</v>
      </c>
      <c r="C661" s="194" t="s">
        <v>11527</v>
      </c>
      <c r="D661" s="195" t="s">
        <v>11528</v>
      </c>
      <c r="E661" s="196">
        <v>5900</v>
      </c>
      <c r="F661" s="197">
        <v>0.51</v>
      </c>
      <c r="G661" s="198">
        <v>12</v>
      </c>
      <c r="H661" s="199">
        <f>Таблица611[[#This Row],[Розничная цена KRW]]*Таблица611[[#This Row],[Коэфициент стоимости]]</f>
        <v>3009</v>
      </c>
      <c r="I661" s="200" t="str">
        <f>IF($H$1="","Введите курс",Таблица611[[#This Row],[Оптовая цена KRW                   за 1шт]]/$H$1)</f>
        <v>Введите курс</v>
      </c>
      <c r="J661" s="287"/>
      <c r="K661" s="201">
        <f>Таблица611[[#This Row],[Заказ коробок ]]*Таблица611[[#This Row],[Кол-во шт в коробке]]</f>
        <v>0</v>
      </c>
      <c r="L661" s="202">
        <f>Таблица611[[#This Row],[Общее кол-во шт]]*Таблица611[[#This Row],[Оптовая цена KRW                   за 1шт]]</f>
        <v>0</v>
      </c>
      <c r="M661" s="203" t="str">
        <f>IFERROR(Таблица611[[#This Row],[Общее кол-во шт]]*Таблица611[[#This Row],[Оптовая цена USD            за 1шт]],"")</f>
        <v/>
      </c>
      <c r="N661" s="204"/>
    </row>
    <row r="662" spans="1:14" ht="22.5" customHeight="1">
      <c r="A662" s="31" t="s">
        <v>11529</v>
      </c>
      <c r="B662" s="193">
        <v>8806334374891</v>
      </c>
      <c r="C662" s="194" t="s">
        <v>11530</v>
      </c>
      <c r="D662" s="195" t="s">
        <v>11531</v>
      </c>
      <c r="E662" s="196">
        <v>5900</v>
      </c>
      <c r="F662" s="197">
        <v>0.51</v>
      </c>
      <c r="G662" s="198">
        <v>12</v>
      </c>
      <c r="H662" s="199">
        <f>Таблица611[[#This Row],[Розничная цена KRW]]*Таблица611[[#This Row],[Коэфициент стоимости]]</f>
        <v>3009</v>
      </c>
      <c r="I662" s="200" t="str">
        <f>IF($H$1="","Введите курс",Таблица611[[#This Row],[Оптовая цена KRW                   за 1шт]]/$H$1)</f>
        <v>Введите курс</v>
      </c>
      <c r="J662" s="287"/>
      <c r="K662" s="201">
        <f>Таблица611[[#This Row],[Заказ коробок ]]*Таблица611[[#This Row],[Кол-во шт в коробке]]</f>
        <v>0</v>
      </c>
      <c r="L662" s="202">
        <f>Таблица611[[#This Row],[Общее кол-во шт]]*Таблица611[[#This Row],[Оптовая цена KRW                   за 1шт]]</f>
        <v>0</v>
      </c>
      <c r="M662" s="203" t="str">
        <f>IFERROR(Таблица611[[#This Row],[Общее кол-во шт]]*Таблица611[[#This Row],[Оптовая цена USD            за 1шт]],"")</f>
        <v/>
      </c>
      <c r="N662" s="204"/>
    </row>
    <row r="663" spans="1:14" ht="22.5" customHeight="1">
      <c r="A663" s="31" t="s">
        <v>11532</v>
      </c>
      <c r="B663" s="193">
        <v>8806334374921</v>
      </c>
      <c r="C663" s="194" t="s">
        <v>11533</v>
      </c>
      <c r="D663" s="195" t="s">
        <v>11534</v>
      </c>
      <c r="E663" s="196">
        <v>5900</v>
      </c>
      <c r="F663" s="197">
        <v>0.51</v>
      </c>
      <c r="G663" s="198">
        <v>12</v>
      </c>
      <c r="H663" s="199">
        <f>Таблица611[[#This Row],[Розничная цена KRW]]*Таблица611[[#This Row],[Коэфициент стоимости]]</f>
        <v>3009</v>
      </c>
      <c r="I663" s="200" t="str">
        <f>IF($H$1="","Введите курс",Таблица611[[#This Row],[Оптовая цена KRW                   за 1шт]]/$H$1)</f>
        <v>Введите курс</v>
      </c>
      <c r="J663" s="287"/>
      <c r="K663" s="201">
        <f>Таблица611[[#This Row],[Заказ коробок ]]*Таблица611[[#This Row],[Кол-во шт в коробке]]</f>
        <v>0</v>
      </c>
      <c r="L663" s="202">
        <f>Таблица611[[#This Row],[Общее кол-во шт]]*Таблица611[[#This Row],[Оптовая цена KRW                   за 1шт]]</f>
        <v>0</v>
      </c>
      <c r="M663" s="203" t="str">
        <f>IFERROR(Таблица611[[#This Row],[Общее кол-во шт]]*Таблица611[[#This Row],[Оптовая цена USD            за 1шт]],"")</f>
        <v/>
      </c>
      <c r="N663" s="204"/>
    </row>
    <row r="664" spans="1:14" ht="22.5" customHeight="1">
      <c r="A664" s="31" t="s">
        <v>11535</v>
      </c>
      <c r="B664" s="193">
        <v>8806334374938</v>
      </c>
      <c r="C664" s="194" t="s">
        <v>11536</v>
      </c>
      <c r="D664" s="195" t="s">
        <v>11537</v>
      </c>
      <c r="E664" s="196">
        <v>5900</v>
      </c>
      <c r="F664" s="197">
        <v>0.51</v>
      </c>
      <c r="G664" s="198">
        <v>12</v>
      </c>
      <c r="H664" s="199">
        <f>Таблица611[[#This Row],[Розничная цена KRW]]*Таблица611[[#This Row],[Коэфициент стоимости]]</f>
        <v>3009</v>
      </c>
      <c r="I664" s="200" t="str">
        <f>IF($H$1="","Введите курс",Таблица611[[#This Row],[Оптовая цена KRW                   за 1шт]]/$H$1)</f>
        <v>Введите курс</v>
      </c>
      <c r="J664" s="287"/>
      <c r="K664" s="201">
        <f>Таблица611[[#This Row],[Заказ коробок ]]*Таблица611[[#This Row],[Кол-во шт в коробке]]</f>
        <v>0</v>
      </c>
      <c r="L664" s="202">
        <f>Таблица611[[#This Row],[Общее кол-во шт]]*Таблица611[[#This Row],[Оптовая цена KRW                   за 1шт]]</f>
        <v>0</v>
      </c>
      <c r="M664" s="203" t="str">
        <f>IFERROR(Таблица611[[#This Row],[Общее кол-во шт]]*Таблица611[[#This Row],[Оптовая цена USD            за 1шт]],"")</f>
        <v/>
      </c>
      <c r="N664" s="204"/>
    </row>
    <row r="665" spans="1:14" ht="22.5" customHeight="1">
      <c r="A665" s="31" t="s">
        <v>11538</v>
      </c>
      <c r="B665" s="193">
        <v>8806334381653</v>
      </c>
      <c r="C665" s="194" t="s">
        <v>11539</v>
      </c>
      <c r="D665" s="195" t="s">
        <v>11540</v>
      </c>
      <c r="E665" s="196">
        <v>23000</v>
      </c>
      <c r="F665" s="197">
        <v>0.51</v>
      </c>
      <c r="G665" s="198">
        <v>1</v>
      </c>
      <c r="H665" s="199">
        <f>Таблица611[[#This Row],[Розничная цена KRW]]*Таблица611[[#This Row],[Коэфициент стоимости]]</f>
        <v>11730</v>
      </c>
      <c r="I665" s="200" t="str">
        <f>IF($H$1="","Введите курс",Таблица611[[#This Row],[Оптовая цена KRW                   за 1шт]]/$H$1)</f>
        <v>Введите курс</v>
      </c>
      <c r="J665" s="287"/>
      <c r="K665" s="201">
        <f>Таблица611[[#This Row],[Заказ коробок ]]*Таблица611[[#This Row],[Кол-во шт в коробке]]</f>
        <v>0</v>
      </c>
      <c r="L665" s="202">
        <f>Таблица611[[#This Row],[Общее кол-во шт]]*Таблица611[[#This Row],[Оптовая цена KRW                   за 1шт]]</f>
        <v>0</v>
      </c>
      <c r="M665" s="203" t="str">
        <f>IFERROR(Таблица611[[#This Row],[Общее кол-во шт]]*Таблица611[[#This Row],[Оптовая цена USD            за 1шт]],"")</f>
        <v/>
      </c>
      <c r="N665" s="204"/>
    </row>
    <row r="666" spans="1:14" ht="22.5" customHeight="1">
      <c r="A666" s="31" t="s">
        <v>11541</v>
      </c>
      <c r="B666" s="193">
        <v>8806334381660</v>
      </c>
      <c r="C666" s="194" t="s">
        <v>11542</v>
      </c>
      <c r="D666" s="195" t="s">
        <v>11543</v>
      </c>
      <c r="E666" s="196">
        <v>23000</v>
      </c>
      <c r="F666" s="197">
        <v>0.51</v>
      </c>
      <c r="G666" s="198">
        <v>1</v>
      </c>
      <c r="H666" s="199">
        <f>Таблица611[[#This Row],[Розничная цена KRW]]*Таблица611[[#This Row],[Коэфициент стоимости]]</f>
        <v>11730</v>
      </c>
      <c r="I666" s="200" t="str">
        <f>IF($H$1="","Введите курс",Таблица611[[#This Row],[Оптовая цена KRW                   за 1шт]]/$H$1)</f>
        <v>Введите курс</v>
      </c>
      <c r="J666" s="287"/>
      <c r="K666" s="201">
        <f>Таблица611[[#This Row],[Заказ коробок ]]*Таблица611[[#This Row],[Кол-во шт в коробке]]</f>
        <v>0</v>
      </c>
      <c r="L666" s="202">
        <f>Таблица611[[#This Row],[Общее кол-во шт]]*Таблица611[[#This Row],[Оптовая цена KRW                   за 1шт]]</f>
        <v>0</v>
      </c>
      <c r="M666" s="203" t="str">
        <f>IFERROR(Таблица611[[#This Row],[Общее кол-во шт]]*Таблица611[[#This Row],[Оптовая цена USD            за 1шт]],"")</f>
        <v/>
      </c>
      <c r="N666" s="204"/>
    </row>
    <row r="667" spans="1:14" ht="22.5" customHeight="1">
      <c r="A667" s="31" t="s">
        <v>11544</v>
      </c>
      <c r="B667" s="193">
        <v>8806334381677</v>
      </c>
      <c r="C667" s="194" t="s">
        <v>11545</v>
      </c>
      <c r="D667" s="195" t="s">
        <v>11546</v>
      </c>
      <c r="E667" s="196">
        <v>23000</v>
      </c>
      <c r="F667" s="197">
        <v>0.51</v>
      </c>
      <c r="G667" s="198">
        <v>1</v>
      </c>
      <c r="H667" s="199">
        <f>Таблица611[[#This Row],[Розничная цена KRW]]*Таблица611[[#This Row],[Коэфициент стоимости]]</f>
        <v>11730</v>
      </c>
      <c r="I667" s="200" t="str">
        <f>IF($H$1="","Введите курс",Таблица611[[#This Row],[Оптовая цена KRW                   за 1шт]]/$H$1)</f>
        <v>Введите курс</v>
      </c>
      <c r="J667" s="287"/>
      <c r="K667" s="201">
        <f>Таблица611[[#This Row],[Заказ коробок ]]*Таблица611[[#This Row],[Кол-во шт в коробке]]</f>
        <v>0</v>
      </c>
      <c r="L667" s="202">
        <f>Таблица611[[#This Row],[Общее кол-во шт]]*Таблица611[[#This Row],[Оптовая цена KRW                   за 1шт]]</f>
        <v>0</v>
      </c>
      <c r="M667" s="203" t="str">
        <f>IFERROR(Таблица611[[#This Row],[Общее кол-во шт]]*Таблица611[[#This Row],[Оптовая цена USD            за 1шт]],"")</f>
        <v/>
      </c>
      <c r="N667" s="204"/>
    </row>
    <row r="668" spans="1:14" ht="22.5" customHeight="1">
      <c r="A668" s="31" t="s">
        <v>11547</v>
      </c>
      <c r="B668" s="193">
        <v>8806334381684</v>
      </c>
      <c r="C668" s="194" t="s">
        <v>11548</v>
      </c>
      <c r="D668" s="195" t="s">
        <v>11549</v>
      </c>
      <c r="E668" s="196">
        <v>23000</v>
      </c>
      <c r="F668" s="197">
        <v>0.51</v>
      </c>
      <c r="G668" s="198">
        <v>1</v>
      </c>
      <c r="H668" s="199">
        <f>Таблица611[[#This Row],[Розничная цена KRW]]*Таблица611[[#This Row],[Коэфициент стоимости]]</f>
        <v>11730</v>
      </c>
      <c r="I668" s="200" t="str">
        <f>IF($H$1="","Введите курс",Таблица611[[#This Row],[Оптовая цена KRW                   за 1шт]]/$H$1)</f>
        <v>Введите курс</v>
      </c>
      <c r="J668" s="287"/>
      <c r="K668" s="201">
        <f>Таблица611[[#This Row],[Заказ коробок ]]*Таблица611[[#This Row],[Кол-во шт в коробке]]</f>
        <v>0</v>
      </c>
      <c r="L668" s="202">
        <f>Таблица611[[#This Row],[Общее кол-во шт]]*Таблица611[[#This Row],[Оптовая цена KRW                   за 1шт]]</f>
        <v>0</v>
      </c>
      <c r="M668" s="203" t="str">
        <f>IFERROR(Таблица611[[#This Row],[Общее кол-во шт]]*Таблица611[[#This Row],[Оптовая цена USD            за 1шт]],"")</f>
        <v/>
      </c>
      <c r="N668" s="204"/>
    </row>
    <row r="669" spans="1:14" ht="22.5" customHeight="1">
      <c r="A669" s="31" t="s">
        <v>11550</v>
      </c>
      <c r="B669" s="193">
        <v>8806334381691</v>
      </c>
      <c r="C669" s="194" t="s">
        <v>11551</v>
      </c>
      <c r="D669" s="195" t="s">
        <v>11552</v>
      </c>
      <c r="E669" s="196">
        <v>23000</v>
      </c>
      <c r="F669" s="197">
        <v>0.51</v>
      </c>
      <c r="G669" s="198">
        <v>1</v>
      </c>
      <c r="H669" s="199">
        <f>Таблица611[[#This Row],[Розничная цена KRW]]*Таблица611[[#This Row],[Коэфициент стоимости]]</f>
        <v>11730</v>
      </c>
      <c r="I669" s="200" t="str">
        <f>IF($H$1="","Введите курс",Таблица611[[#This Row],[Оптовая цена KRW                   за 1шт]]/$H$1)</f>
        <v>Введите курс</v>
      </c>
      <c r="J669" s="287"/>
      <c r="K669" s="201">
        <f>Таблица611[[#This Row],[Заказ коробок ]]*Таблица611[[#This Row],[Кол-во шт в коробке]]</f>
        <v>0</v>
      </c>
      <c r="L669" s="202">
        <f>Таблица611[[#This Row],[Общее кол-во шт]]*Таблица611[[#This Row],[Оптовая цена KRW                   за 1шт]]</f>
        <v>0</v>
      </c>
      <c r="M669" s="203" t="str">
        <f>IFERROR(Таблица611[[#This Row],[Общее кол-во шт]]*Таблица611[[#This Row],[Оптовая цена USD            за 1шт]],"")</f>
        <v/>
      </c>
      <c r="N669" s="204"/>
    </row>
    <row r="670" spans="1:14" ht="22.5" customHeight="1">
      <c r="A670" s="31" t="s">
        <v>11553</v>
      </c>
      <c r="B670" s="193">
        <v>8806334384081</v>
      </c>
      <c r="C670" s="194" t="s">
        <v>11554</v>
      </c>
      <c r="D670" s="195" t="s">
        <v>11555</v>
      </c>
      <c r="E670" s="196">
        <v>19000</v>
      </c>
      <c r="F670" s="197">
        <v>0.51</v>
      </c>
      <c r="G670" s="198">
        <v>8</v>
      </c>
      <c r="H670" s="199">
        <f>Таблица611[[#This Row],[Розничная цена KRW]]*Таблица611[[#This Row],[Коэфициент стоимости]]</f>
        <v>9690</v>
      </c>
      <c r="I670" s="200" t="str">
        <f>IF($H$1="","Введите курс",Таблица611[[#This Row],[Оптовая цена KRW                   за 1шт]]/$H$1)</f>
        <v>Введите курс</v>
      </c>
      <c r="J670" s="287"/>
      <c r="K670" s="201">
        <f>Таблица611[[#This Row],[Заказ коробок ]]*Таблица611[[#This Row],[Кол-во шт в коробке]]</f>
        <v>0</v>
      </c>
      <c r="L670" s="202">
        <f>Таблица611[[#This Row],[Общее кол-во шт]]*Таблица611[[#This Row],[Оптовая цена KRW                   за 1шт]]</f>
        <v>0</v>
      </c>
      <c r="M670" s="203" t="str">
        <f>IFERROR(Таблица611[[#This Row],[Общее кол-во шт]]*Таблица611[[#This Row],[Оптовая цена USD            за 1шт]],"")</f>
        <v/>
      </c>
      <c r="N670" s="204"/>
    </row>
    <row r="671" spans="1:14" ht="22.5" customHeight="1">
      <c r="A671" s="31" t="s">
        <v>11556</v>
      </c>
      <c r="B671" s="193">
        <v>8806334382667</v>
      </c>
      <c r="C671" s="194" t="s">
        <v>11557</v>
      </c>
      <c r="D671" s="195" t="s">
        <v>11558</v>
      </c>
      <c r="E671" s="196">
        <v>6500</v>
      </c>
      <c r="F671" s="197">
        <v>0.51</v>
      </c>
      <c r="G671" s="198">
        <v>8</v>
      </c>
      <c r="H671" s="199">
        <f>Таблица611[[#This Row],[Розничная цена KRW]]*Таблица611[[#This Row],[Коэфициент стоимости]]</f>
        <v>3315</v>
      </c>
      <c r="I671" s="200" t="str">
        <f>IF($H$1="","Введите курс",Таблица611[[#This Row],[Оптовая цена KRW                   за 1шт]]/$H$1)</f>
        <v>Введите курс</v>
      </c>
      <c r="J671" s="287"/>
      <c r="K671" s="201">
        <f>Таблица611[[#This Row],[Заказ коробок ]]*Таблица611[[#This Row],[Кол-во шт в коробке]]</f>
        <v>0</v>
      </c>
      <c r="L671" s="202">
        <f>Таблица611[[#This Row],[Общее кол-во шт]]*Таблица611[[#This Row],[Оптовая цена KRW                   за 1шт]]</f>
        <v>0</v>
      </c>
      <c r="M671" s="203" t="str">
        <f>IFERROR(Таблица611[[#This Row],[Общее кол-во шт]]*Таблица611[[#This Row],[Оптовая цена USD            за 1шт]],"")</f>
        <v/>
      </c>
      <c r="N671" s="204"/>
    </row>
    <row r="672" spans="1:14" ht="22.5" customHeight="1">
      <c r="A672" s="31" t="s">
        <v>11559</v>
      </c>
      <c r="B672" s="193">
        <v>8806334382681</v>
      </c>
      <c r="C672" s="194" t="s">
        <v>11560</v>
      </c>
      <c r="D672" s="195" t="s">
        <v>11561</v>
      </c>
      <c r="E672" s="196">
        <v>6500</v>
      </c>
      <c r="F672" s="197">
        <v>0.51</v>
      </c>
      <c r="G672" s="198">
        <v>1</v>
      </c>
      <c r="H672" s="199">
        <f>Таблица611[[#This Row],[Розничная цена KRW]]*Таблица611[[#This Row],[Коэфициент стоимости]]</f>
        <v>3315</v>
      </c>
      <c r="I672" s="200" t="str">
        <f>IF($H$1="","Введите курс",Таблица611[[#This Row],[Оптовая цена KRW                   за 1шт]]/$H$1)</f>
        <v>Введите курс</v>
      </c>
      <c r="J672" s="287"/>
      <c r="K672" s="201">
        <f>Таблица611[[#This Row],[Заказ коробок ]]*Таблица611[[#This Row],[Кол-во шт в коробке]]</f>
        <v>0</v>
      </c>
      <c r="L672" s="202">
        <f>Таблица611[[#This Row],[Общее кол-во шт]]*Таблица611[[#This Row],[Оптовая цена KRW                   за 1шт]]</f>
        <v>0</v>
      </c>
      <c r="M672" s="203" t="str">
        <f>IFERROR(Таблица611[[#This Row],[Общее кол-во шт]]*Таблица611[[#This Row],[Оптовая цена USD            за 1шт]],"")</f>
        <v/>
      </c>
      <c r="N672" s="204"/>
    </row>
    <row r="673" spans="1:14" ht="22.5" customHeight="1">
      <c r="A673" s="31" t="s">
        <v>11562</v>
      </c>
      <c r="B673" s="193">
        <v>8806334387464</v>
      </c>
      <c r="C673" s="194" t="s">
        <v>11563</v>
      </c>
      <c r="D673" s="195" t="s">
        <v>11564</v>
      </c>
      <c r="E673" s="196">
        <v>23000</v>
      </c>
      <c r="F673" s="197">
        <v>0.51</v>
      </c>
      <c r="G673" s="198">
        <v>1</v>
      </c>
      <c r="H673" s="199">
        <f>Таблица611[[#This Row],[Розничная цена KRW]]*Таблица611[[#This Row],[Коэфициент стоимости]]</f>
        <v>11730</v>
      </c>
      <c r="I673" s="200" t="str">
        <f>IF($H$1="","Введите курс",Таблица611[[#This Row],[Оптовая цена KRW                   за 1шт]]/$H$1)</f>
        <v>Введите курс</v>
      </c>
      <c r="J673" s="287"/>
      <c r="K673" s="201">
        <f>Таблица611[[#This Row],[Заказ коробок ]]*Таблица611[[#This Row],[Кол-во шт в коробке]]</f>
        <v>0</v>
      </c>
      <c r="L673" s="202">
        <f>Таблица611[[#This Row],[Общее кол-во шт]]*Таблица611[[#This Row],[Оптовая цена KRW                   за 1шт]]</f>
        <v>0</v>
      </c>
      <c r="M673" s="203" t="str">
        <f>IFERROR(Таблица611[[#This Row],[Общее кол-во шт]]*Таблица611[[#This Row],[Оптовая цена USD            за 1шт]],"")</f>
        <v/>
      </c>
      <c r="N673" s="204"/>
    </row>
    <row r="674" spans="1:14" ht="22.5" customHeight="1">
      <c r="A674" s="31" t="s">
        <v>11565</v>
      </c>
      <c r="B674" s="193">
        <v>8806334388546</v>
      </c>
      <c r="C674" s="194" t="s">
        <v>11566</v>
      </c>
      <c r="D674" s="195" t="s">
        <v>11567</v>
      </c>
      <c r="E674" s="196">
        <v>6500</v>
      </c>
      <c r="F674" s="197">
        <v>0.51</v>
      </c>
      <c r="G674" s="198">
        <v>8</v>
      </c>
      <c r="H674" s="199">
        <f>Таблица611[[#This Row],[Розничная цена KRW]]*Таблица611[[#This Row],[Коэфициент стоимости]]</f>
        <v>3315</v>
      </c>
      <c r="I674" s="200" t="str">
        <f>IF($H$1="","Введите курс",Таблица611[[#This Row],[Оптовая цена KRW                   за 1шт]]/$H$1)</f>
        <v>Введите курс</v>
      </c>
      <c r="J674" s="287"/>
      <c r="K674" s="201">
        <f>Таблица611[[#This Row],[Заказ коробок ]]*Таблица611[[#This Row],[Кол-во шт в коробке]]</f>
        <v>0</v>
      </c>
      <c r="L674" s="202">
        <f>Таблица611[[#This Row],[Общее кол-во шт]]*Таблица611[[#This Row],[Оптовая цена KRW                   за 1шт]]</f>
        <v>0</v>
      </c>
      <c r="M674" s="203" t="str">
        <f>IFERROR(Таблица611[[#This Row],[Общее кол-во шт]]*Таблица611[[#This Row],[Оптовая цена USD            за 1шт]],"")</f>
        <v/>
      </c>
      <c r="N674" s="204"/>
    </row>
    <row r="675" spans="1:14" ht="22.5" customHeight="1">
      <c r="A675" s="31" t="s">
        <v>11568</v>
      </c>
      <c r="B675" s="193">
        <v>8806334388553</v>
      </c>
      <c r="C675" s="194" t="s">
        <v>11569</v>
      </c>
      <c r="D675" s="195" t="s">
        <v>11570</v>
      </c>
      <c r="E675" s="196">
        <v>6500</v>
      </c>
      <c r="F675" s="197">
        <v>0.51</v>
      </c>
      <c r="G675" s="198">
        <v>8</v>
      </c>
      <c r="H675" s="199">
        <f>Таблица611[[#This Row],[Розничная цена KRW]]*Таблица611[[#This Row],[Коэфициент стоимости]]</f>
        <v>3315</v>
      </c>
      <c r="I675" s="200" t="str">
        <f>IF($H$1="","Введите курс",Таблица611[[#This Row],[Оптовая цена KRW                   за 1шт]]/$H$1)</f>
        <v>Введите курс</v>
      </c>
      <c r="J675" s="287"/>
      <c r="K675" s="201">
        <f>Таблица611[[#This Row],[Заказ коробок ]]*Таблица611[[#This Row],[Кол-во шт в коробке]]</f>
        <v>0</v>
      </c>
      <c r="L675" s="202">
        <f>Таблица611[[#This Row],[Общее кол-во шт]]*Таблица611[[#This Row],[Оптовая цена KRW                   за 1шт]]</f>
        <v>0</v>
      </c>
      <c r="M675" s="203" t="str">
        <f>IFERROR(Таблица611[[#This Row],[Общее кол-во шт]]*Таблица611[[#This Row],[Оптовая цена USD            за 1шт]],"")</f>
        <v/>
      </c>
      <c r="N675" s="204"/>
    </row>
    <row r="676" spans="1:14" ht="22.5" customHeight="1">
      <c r="A676" s="31" t="s">
        <v>11571</v>
      </c>
      <c r="B676" s="193">
        <v>8806334388539</v>
      </c>
      <c r="C676" s="194" t="s">
        <v>11572</v>
      </c>
      <c r="D676" s="195" t="s">
        <v>11573</v>
      </c>
      <c r="E676" s="196">
        <v>16000</v>
      </c>
      <c r="F676" s="197">
        <v>0.51</v>
      </c>
      <c r="G676" s="198">
        <v>6</v>
      </c>
      <c r="H676" s="199">
        <f>Таблица611[[#This Row],[Розничная цена KRW]]*Таблица611[[#This Row],[Коэфициент стоимости]]</f>
        <v>8160</v>
      </c>
      <c r="I676" s="200" t="str">
        <f>IF($H$1="","Введите курс",Таблица611[[#This Row],[Оптовая цена KRW                   за 1шт]]/$H$1)</f>
        <v>Введите курс</v>
      </c>
      <c r="J676" s="287"/>
      <c r="K676" s="201">
        <f>Таблица611[[#This Row],[Заказ коробок ]]*Таблица611[[#This Row],[Кол-во шт в коробке]]</f>
        <v>0</v>
      </c>
      <c r="L676" s="202">
        <f>Таблица611[[#This Row],[Общее кол-во шт]]*Таблица611[[#This Row],[Оптовая цена KRW                   за 1шт]]</f>
        <v>0</v>
      </c>
      <c r="M676" s="203" t="str">
        <f>IFERROR(Таблица611[[#This Row],[Общее кол-во шт]]*Таблица611[[#This Row],[Оптовая цена USD            за 1шт]],"")</f>
        <v/>
      </c>
      <c r="N676" s="204"/>
    </row>
    <row r="677" spans="1:14" ht="22.5" customHeight="1">
      <c r="A677" s="31" t="s">
        <v>11574</v>
      </c>
      <c r="B677" s="193">
        <v>8806334383916</v>
      </c>
      <c r="C677" s="194" t="s">
        <v>11575</v>
      </c>
      <c r="D677" s="195" t="s">
        <v>11576</v>
      </c>
      <c r="E677" s="196">
        <v>16000</v>
      </c>
      <c r="F677" s="197">
        <v>0.51</v>
      </c>
      <c r="G677" s="198">
        <v>12</v>
      </c>
      <c r="H677" s="199">
        <f>Таблица611[[#This Row],[Розничная цена KRW]]*Таблица611[[#This Row],[Коэфициент стоимости]]</f>
        <v>8160</v>
      </c>
      <c r="I677" s="200" t="str">
        <f>IF($H$1="","Введите курс",Таблица611[[#This Row],[Оптовая цена KRW                   за 1шт]]/$H$1)</f>
        <v>Введите курс</v>
      </c>
      <c r="J677" s="287"/>
      <c r="K677" s="201">
        <f>Таблица611[[#This Row],[Заказ коробок ]]*Таблица611[[#This Row],[Кол-во шт в коробке]]</f>
        <v>0</v>
      </c>
      <c r="L677" s="202">
        <f>Таблица611[[#This Row],[Общее кол-во шт]]*Таблица611[[#This Row],[Оптовая цена KRW                   за 1шт]]</f>
        <v>0</v>
      </c>
      <c r="M677" s="203" t="str">
        <f>IFERROR(Таблица611[[#This Row],[Общее кол-во шт]]*Таблица611[[#This Row],[Оптовая цена USD            за 1шт]],"")</f>
        <v/>
      </c>
      <c r="N677" s="204"/>
    </row>
    <row r="678" spans="1:14" ht="22.5" customHeight="1">
      <c r="A678" s="31" t="s">
        <v>11577</v>
      </c>
      <c r="B678" s="193">
        <v>8806334383923</v>
      </c>
      <c r="C678" s="194" t="s">
        <v>11578</v>
      </c>
      <c r="D678" s="195" t="s">
        <v>11579</v>
      </c>
      <c r="E678" s="196">
        <v>16000</v>
      </c>
      <c r="F678" s="197">
        <v>0.51</v>
      </c>
      <c r="G678" s="198">
        <v>12</v>
      </c>
      <c r="H678" s="199">
        <f>Таблица611[[#This Row],[Розничная цена KRW]]*Таблица611[[#This Row],[Коэфициент стоимости]]</f>
        <v>8160</v>
      </c>
      <c r="I678" s="200" t="str">
        <f>IF($H$1="","Введите курс",Таблица611[[#This Row],[Оптовая цена KRW                   за 1шт]]/$H$1)</f>
        <v>Введите курс</v>
      </c>
      <c r="J678" s="287"/>
      <c r="K678" s="201">
        <f>Таблица611[[#This Row],[Заказ коробок ]]*Таблица611[[#This Row],[Кол-во шт в коробке]]</f>
        <v>0</v>
      </c>
      <c r="L678" s="202">
        <f>Таблица611[[#This Row],[Общее кол-во шт]]*Таблица611[[#This Row],[Оптовая цена KRW                   за 1шт]]</f>
        <v>0</v>
      </c>
      <c r="M678" s="203" t="str">
        <f>IFERROR(Таблица611[[#This Row],[Общее кол-во шт]]*Таблица611[[#This Row],[Оптовая цена USD            за 1шт]],"")</f>
        <v/>
      </c>
      <c r="N678" s="204"/>
    </row>
    <row r="679" spans="1:14" ht="22.5" customHeight="1">
      <c r="A679" s="31" t="s">
        <v>11580</v>
      </c>
      <c r="B679" s="193">
        <v>8806334388560</v>
      </c>
      <c r="C679" s="194" t="s">
        <v>11581</v>
      </c>
      <c r="D679" s="195" t="s">
        <v>11582</v>
      </c>
      <c r="E679" s="196">
        <v>16000</v>
      </c>
      <c r="F679" s="197">
        <v>0.51</v>
      </c>
      <c r="G679" s="198">
        <v>12</v>
      </c>
      <c r="H679" s="199">
        <f>Таблица611[[#This Row],[Розничная цена KRW]]*Таблица611[[#This Row],[Коэфициент стоимости]]</f>
        <v>8160</v>
      </c>
      <c r="I679" s="200" t="str">
        <f>IF($H$1="","Введите курс",Таблица611[[#This Row],[Оптовая цена KRW                   за 1шт]]/$H$1)</f>
        <v>Введите курс</v>
      </c>
      <c r="J679" s="287"/>
      <c r="K679" s="201">
        <f>Таблица611[[#This Row],[Заказ коробок ]]*Таблица611[[#This Row],[Кол-во шт в коробке]]</f>
        <v>0</v>
      </c>
      <c r="L679" s="202">
        <f>Таблица611[[#This Row],[Общее кол-во шт]]*Таблица611[[#This Row],[Оптовая цена KRW                   за 1шт]]</f>
        <v>0</v>
      </c>
      <c r="M679" s="203" t="str">
        <f>IFERROR(Таблица611[[#This Row],[Общее кол-во шт]]*Таблица611[[#This Row],[Оптовая цена USD            за 1шт]],"")</f>
        <v/>
      </c>
      <c r="N679" s="204"/>
    </row>
    <row r="680" spans="1:14" ht="22.5" customHeight="1">
      <c r="A680" s="31" t="s">
        <v>11583</v>
      </c>
      <c r="B680" s="193">
        <v>8806334389062</v>
      </c>
      <c r="C680" s="194" t="s">
        <v>11584</v>
      </c>
      <c r="D680" s="195" t="s">
        <v>11585</v>
      </c>
      <c r="E680" s="196">
        <v>16000</v>
      </c>
      <c r="F680" s="197">
        <v>0.51</v>
      </c>
      <c r="G680" s="198">
        <v>12</v>
      </c>
      <c r="H680" s="199">
        <f>Таблица611[[#This Row],[Розничная цена KRW]]*Таблица611[[#This Row],[Коэфициент стоимости]]</f>
        <v>8160</v>
      </c>
      <c r="I680" s="200" t="str">
        <f>IF($H$1="","Введите курс",Таблица611[[#This Row],[Оптовая цена KRW                   за 1шт]]/$H$1)</f>
        <v>Введите курс</v>
      </c>
      <c r="J680" s="287"/>
      <c r="K680" s="201">
        <f>Таблица611[[#This Row],[Заказ коробок ]]*Таблица611[[#This Row],[Кол-во шт в коробке]]</f>
        <v>0</v>
      </c>
      <c r="L680" s="202">
        <f>Таблица611[[#This Row],[Общее кол-во шт]]*Таблица611[[#This Row],[Оптовая цена KRW                   за 1шт]]</f>
        <v>0</v>
      </c>
      <c r="M680" s="203" t="str">
        <f>IFERROR(Таблица611[[#This Row],[Общее кол-во шт]]*Таблица611[[#This Row],[Оптовая цена USD            за 1шт]],"")</f>
        <v/>
      </c>
      <c r="N680" s="204"/>
    </row>
    <row r="681" spans="1:14" ht="22.5" customHeight="1">
      <c r="A681" s="31" t="s">
        <v>11586</v>
      </c>
      <c r="B681" s="193">
        <v>8806334382711</v>
      </c>
      <c r="C681" s="194" t="s">
        <v>11587</v>
      </c>
      <c r="D681" s="195" t="s">
        <v>11588</v>
      </c>
      <c r="E681" s="196">
        <v>6500</v>
      </c>
      <c r="F681" s="197">
        <v>0.51</v>
      </c>
      <c r="G681" s="198">
        <v>8</v>
      </c>
      <c r="H681" s="199">
        <f>Таблица611[[#This Row],[Розничная цена KRW]]*Таблица611[[#This Row],[Коэфициент стоимости]]</f>
        <v>3315</v>
      </c>
      <c r="I681" s="200" t="str">
        <f>IF($H$1="","Введите курс",Таблица611[[#This Row],[Оптовая цена KRW                   за 1шт]]/$H$1)</f>
        <v>Введите курс</v>
      </c>
      <c r="J681" s="287"/>
      <c r="K681" s="201">
        <f>Таблица611[[#This Row],[Заказ коробок ]]*Таблица611[[#This Row],[Кол-во шт в коробке]]</f>
        <v>0</v>
      </c>
      <c r="L681" s="202">
        <f>Таблица611[[#This Row],[Общее кол-во шт]]*Таблица611[[#This Row],[Оптовая цена KRW                   за 1шт]]</f>
        <v>0</v>
      </c>
      <c r="M681" s="203" t="str">
        <f>IFERROR(Таблица611[[#This Row],[Общее кол-во шт]]*Таблица611[[#This Row],[Оптовая цена USD            за 1шт]],"")</f>
        <v/>
      </c>
      <c r="N681" s="204"/>
    </row>
    <row r="682" spans="1:14" ht="22.5" customHeight="1">
      <c r="A682" s="31" t="s">
        <v>11589</v>
      </c>
      <c r="B682" s="193">
        <v>8806334382728</v>
      </c>
      <c r="C682" s="194" t="s">
        <v>11590</v>
      </c>
      <c r="D682" s="195" t="s">
        <v>11591</v>
      </c>
      <c r="E682" s="196">
        <v>6500</v>
      </c>
      <c r="F682" s="197">
        <v>0.51</v>
      </c>
      <c r="G682" s="198">
        <v>1</v>
      </c>
      <c r="H682" s="199">
        <f>Таблица611[[#This Row],[Розничная цена KRW]]*Таблица611[[#This Row],[Коэфициент стоимости]]</f>
        <v>3315</v>
      </c>
      <c r="I682" s="200" t="str">
        <f>IF($H$1="","Введите курс",Таблица611[[#This Row],[Оптовая цена KRW                   за 1шт]]/$H$1)</f>
        <v>Введите курс</v>
      </c>
      <c r="J682" s="287"/>
      <c r="K682" s="201">
        <f>Таблица611[[#This Row],[Заказ коробок ]]*Таблица611[[#This Row],[Кол-во шт в коробке]]</f>
        <v>0</v>
      </c>
      <c r="L682" s="202">
        <f>Таблица611[[#This Row],[Общее кол-во шт]]*Таблица611[[#This Row],[Оптовая цена KRW                   за 1шт]]</f>
        <v>0</v>
      </c>
      <c r="M682" s="203" t="str">
        <f>IFERROR(Таблица611[[#This Row],[Общее кол-во шт]]*Таблица611[[#This Row],[Оптовая цена USD            за 1шт]],"")</f>
        <v/>
      </c>
      <c r="N682" s="204"/>
    </row>
    <row r="683" spans="1:14" ht="22.5" customHeight="1">
      <c r="A683" s="31" t="s">
        <v>11592</v>
      </c>
      <c r="B683" s="193">
        <v>8806334385040</v>
      </c>
      <c r="C683" s="194" t="s">
        <v>11593</v>
      </c>
      <c r="D683" s="195" t="s">
        <v>11594</v>
      </c>
      <c r="E683" s="196">
        <v>12000</v>
      </c>
      <c r="F683" s="197">
        <v>0.51</v>
      </c>
      <c r="G683" s="198">
        <v>6</v>
      </c>
      <c r="H683" s="199">
        <f>Таблица611[[#This Row],[Розничная цена KRW]]*Таблица611[[#This Row],[Коэфициент стоимости]]</f>
        <v>6120</v>
      </c>
      <c r="I683" s="200" t="str">
        <f>IF($H$1="","Введите курс",Таблица611[[#This Row],[Оптовая цена KRW                   за 1шт]]/$H$1)</f>
        <v>Введите курс</v>
      </c>
      <c r="J683" s="287"/>
      <c r="K683" s="201">
        <f>Таблица611[[#This Row],[Заказ коробок ]]*Таблица611[[#This Row],[Кол-во шт в коробке]]</f>
        <v>0</v>
      </c>
      <c r="L683" s="202">
        <f>Таблица611[[#This Row],[Общее кол-во шт]]*Таблица611[[#This Row],[Оптовая цена KRW                   за 1шт]]</f>
        <v>0</v>
      </c>
      <c r="M683" s="203" t="str">
        <f>IFERROR(Таблица611[[#This Row],[Общее кол-во шт]]*Таблица611[[#This Row],[Оптовая цена USD            за 1шт]],"")</f>
        <v/>
      </c>
      <c r="N683" s="204"/>
    </row>
    <row r="684" spans="1:14" ht="22.5" customHeight="1">
      <c r="A684" s="31" t="s">
        <v>11595</v>
      </c>
      <c r="B684" s="193">
        <v>8806334385057</v>
      </c>
      <c r="C684" s="194" t="s">
        <v>11596</v>
      </c>
      <c r="D684" s="195" t="s">
        <v>11597</v>
      </c>
      <c r="E684" s="196">
        <v>12000</v>
      </c>
      <c r="F684" s="197">
        <v>0.51</v>
      </c>
      <c r="G684" s="198">
        <v>6</v>
      </c>
      <c r="H684" s="199">
        <f>Таблица611[[#This Row],[Розничная цена KRW]]*Таблица611[[#This Row],[Коэфициент стоимости]]</f>
        <v>6120</v>
      </c>
      <c r="I684" s="200" t="str">
        <f>IF($H$1="","Введите курс",Таблица611[[#This Row],[Оптовая цена KRW                   за 1шт]]/$H$1)</f>
        <v>Введите курс</v>
      </c>
      <c r="J684" s="287"/>
      <c r="K684" s="201">
        <f>Таблица611[[#This Row],[Заказ коробок ]]*Таблица611[[#This Row],[Кол-во шт в коробке]]</f>
        <v>0</v>
      </c>
      <c r="L684" s="202">
        <f>Таблица611[[#This Row],[Общее кол-во шт]]*Таблица611[[#This Row],[Оптовая цена KRW                   за 1шт]]</f>
        <v>0</v>
      </c>
      <c r="M684" s="203" t="str">
        <f>IFERROR(Таблица611[[#This Row],[Общее кол-во шт]]*Таблица611[[#This Row],[Оптовая цена USD            за 1шт]],"")</f>
        <v/>
      </c>
      <c r="N684" s="204"/>
    </row>
    <row r="685" spans="1:14" ht="22.5" customHeight="1">
      <c r="A685" s="31" t="s">
        <v>11598</v>
      </c>
      <c r="B685" s="193">
        <v>8806334385064</v>
      </c>
      <c r="C685" s="194" t="s">
        <v>11599</v>
      </c>
      <c r="D685" s="195" t="s">
        <v>11600</v>
      </c>
      <c r="E685" s="196">
        <v>12000</v>
      </c>
      <c r="F685" s="197">
        <v>0.51</v>
      </c>
      <c r="G685" s="198">
        <v>6</v>
      </c>
      <c r="H685" s="199">
        <f>Таблица611[[#This Row],[Розничная цена KRW]]*Таблица611[[#This Row],[Коэфициент стоимости]]</f>
        <v>6120</v>
      </c>
      <c r="I685" s="200" t="str">
        <f>IF($H$1="","Введите курс",Таблица611[[#This Row],[Оптовая цена KRW                   за 1шт]]/$H$1)</f>
        <v>Введите курс</v>
      </c>
      <c r="J685" s="287"/>
      <c r="K685" s="201">
        <f>Таблица611[[#This Row],[Заказ коробок ]]*Таблица611[[#This Row],[Кол-во шт в коробке]]</f>
        <v>0</v>
      </c>
      <c r="L685" s="202">
        <f>Таблица611[[#This Row],[Общее кол-во шт]]*Таблица611[[#This Row],[Оптовая цена KRW                   за 1шт]]</f>
        <v>0</v>
      </c>
      <c r="M685" s="203" t="str">
        <f>IFERROR(Таблица611[[#This Row],[Общее кол-во шт]]*Таблица611[[#This Row],[Оптовая цена USD            за 1шт]],"")</f>
        <v/>
      </c>
      <c r="N685" s="204"/>
    </row>
    <row r="686" spans="1:14" ht="22.5" customHeight="1">
      <c r="A686" s="31" t="s">
        <v>11601</v>
      </c>
      <c r="B686" s="193">
        <v>8806334388034</v>
      </c>
      <c r="C686" s="194" t="s">
        <v>11602</v>
      </c>
      <c r="D686" s="195" t="s">
        <v>11603</v>
      </c>
      <c r="E686" s="196">
        <v>16000</v>
      </c>
      <c r="F686" s="197">
        <v>0.51</v>
      </c>
      <c r="G686" s="198">
        <v>6</v>
      </c>
      <c r="H686" s="199">
        <f>Таблица611[[#This Row],[Розничная цена KRW]]*Таблица611[[#This Row],[Коэфициент стоимости]]</f>
        <v>8160</v>
      </c>
      <c r="I686" s="200" t="str">
        <f>IF($H$1="","Введите курс",Таблица611[[#This Row],[Оптовая цена KRW                   за 1шт]]/$H$1)</f>
        <v>Введите курс</v>
      </c>
      <c r="J686" s="287"/>
      <c r="K686" s="201">
        <f>Таблица611[[#This Row],[Заказ коробок ]]*Таблица611[[#This Row],[Кол-во шт в коробке]]</f>
        <v>0</v>
      </c>
      <c r="L686" s="202">
        <f>Таблица611[[#This Row],[Общее кол-во шт]]*Таблица611[[#This Row],[Оптовая цена KRW                   за 1шт]]</f>
        <v>0</v>
      </c>
      <c r="M686" s="203" t="str">
        <f>IFERROR(Таблица611[[#This Row],[Общее кол-во шт]]*Таблица611[[#This Row],[Оптовая цена USD            за 1шт]],"")</f>
        <v/>
      </c>
      <c r="N686" s="204"/>
    </row>
    <row r="687" spans="1:14" ht="22.5" customHeight="1">
      <c r="A687" s="31" t="s">
        <v>11604</v>
      </c>
      <c r="B687" s="193">
        <v>8806334388058</v>
      </c>
      <c r="C687" s="194" t="s">
        <v>11605</v>
      </c>
      <c r="D687" s="195" t="s">
        <v>11606</v>
      </c>
      <c r="E687" s="196">
        <v>16000</v>
      </c>
      <c r="F687" s="197">
        <v>0.51</v>
      </c>
      <c r="G687" s="198">
        <v>8</v>
      </c>
      <c r="H687" s="199">
        <f>Таблица611[[#This Row],[Розничная цена KRW]]*Таблица611[[#This Row],[Коэфициент стоимости]]</f>
        <v>8160</v>
      </c>
      <c r="I687" s="200" t="str">
        <f>IF($H$1="","Введите курс",Таблица611[[#This Row],[Оптовая цена KRW                   за 1шт]]/$H$1)</f>
        <v>Введите курс</v>
      </c>
      <c r="J687" s="287"/>
      <c r="K687" s="201">
        <f>Таблица611[[#This Row],[Заказ коробок ]]*Таблица611[[#This Row],[Кол-во шт в коробке]]</f>
        <v>0</v>
      </c>
      <c r="L687" s="202">
        <f>Таблица611[[#This Row],[Общее кол-во шт]]*Таблица611[[#This Row],[Оптовая цена KRW                   за 1шт]]</f>
        <v>0</v>
      </c>
      <c r="M687" s="203" t="str">
        <f>IFERROR(Таблица611[[#This Row],[Общее кол-во шт]]*Таблица611[[#This Row],[Оптовая цена USD            за 1шт]],"")</f>
        <v/>
      </c>
      <c r="N687" s="204"/>
    </row>
    <row r="688" spans="1:14" ht="22.5" customHeight="1">
      <c r="A688" s="31" t="s">
        <v>11607</v>
      </c>
      <c r="B688" s="193">
        <v>8806334384951</v>
      </c>
      <c r="C688" s="194" t="s">
        <v>11608</v>
      </c>
      <c r="D688" s="195" t="s">
        <v>11609</v>
      </c>
      <c r="E688" s="196">
        <v>11000</v>
      </c>
      <c r="F688" s="197">
        <v>0.51</v>
      </c>
      <c r="G688" s="198">
        <v>10</v>
      </c>
      <c r="H688" s="199">
        <f>Таблица611[[#This Row],[Розничная цена KRW]]*Таблица611[[#This Row],[Коэфициент стоимости]]</f>
        <v>5610</v>
      </c>
      <c r="I688" s="200" t="str">
        <f>IF($H$1="","Введите курс",Таблица611[[#This Row],[Оптовая цена KRW                   за 1шт]]/$H$1)</f>
        <v>Введите курс</v>
      </c>
      <c r="J688" s="287"/>
      <c r="K688" s="201">
        <f>Таблица611[[#This Row],[Заказ коробок ]]*Таблица611[[#This Row],[Кол-во шт в коробке]]</f>
        <v>0</v>
      </c>
      <c r="L688" s="202">
        <f>Таблица611[[#This Row],[Общее кол-во шт]]*Таблица611[[#This Row],[Оптовая цена KRW                   за 1шт]]</f>
        <v>0</v>
      </c>
      <c r="M688" s="203" t="str">
        <f>IFERROR(Таблица611[[#This Row],[Общее кол-во шт]]*Таблица611[[#This Row],[Оптовая цена USD            за 1шт]],"")</f>
        <v/>
      </c>
      <c r="N688" s="204"/>
    </row>
    <row r="689" spans="1:14" ht="22.5" customHeight="1">
      <c r="A689" s="31" t="s">
        <v>11610</v>
      </c>
      <c r="B689" s="193">
        <v>8806334384968</v>
      </c>
      <c r="C689" s="194" t="s">
        <v>11611</v>
      </c>
      <c r="D689" s="195" t="s">
        <v>11612</v>
      </c>
      <c r="E689" s="196">
        <v>11000</v>
      </c>
      <c r="F689" s="197">
        <v>0.51</v>
      </c>
      <c r="G689" s="198">
        <v>10</v>
      </c>
      <c r="H689" s="199">
        <f>Таблица611[[#This Row],[Розничная цена KRW]]*Таблица611[[#This Row],[Коэфициент стоимости]]</f>
        <v>5610</v>
      </c>
      <c r="I689" s="200" t="str">
        <f>IF($H$1="","Введите курс",Таблица611[[#This Row],[Оптовая цена KRW                   за 1шт]]/$H$1)</f>
        <v>Введите курс</v>
      </c>
      <c r="J689" s="287"/>
      <c r="K689" s="201">
        <f>Таблица611[[#This Row],[Заказ коробок ]]*Таблица611[[#This Row],[Кол-во шт в коробке]]</f>
        <v>0</v>
      </c>
      <c r="L689" s="202">
        <f>Таблица611[[#This Row],[Общее кол-во шт]]*Таблица611[[#This Row],[Оптовая цена KRW                   за 1шт]]</f>
        <v>0</v>
      </c>
      <c r="M689" s="203" t="str">
        <f>IFERROR(Таблица611[[#This Row],[Общее кол-во шт]]*Таблица611[[#This Row],[Оптовая цена USD            за 1шт]],"")</f>
        <v/>
      </c>
      <c r="N689" s="204"/>
    </row>
    <row r="690" spans="1:14" ht="22.5" customHeight="1">
      <c r="A690" s="31" t="s">
        <v>11613</v>
      </c>
      <c r="B690" s="193">
        <v>8806334384975</v>
      </c>
      <c r="C690" s="194" t="s">
        <v>11614</v>
      </c>
      <c r="D690" s="195" t="s">
        <v>11615</v>
      </c>
      <c r="E690" s="196">
        <v>11000</v>
      </c>
      <c r="F690" s="197">
        <v>0.51</v>
      </c>
      <c r="G690" s="198">
        <v>10</v>
      </c>
      <c r="H690" s="199">
        <f>Таблица611[[#This Row],[Розничная цена KRW]]*Таблица611[[#This Row],[Коэфициент стоимости]]</f>
        <v>5610</v>
      </c>
      <c r="I690" s="200" t="str">
        <f>IF($H$1="","Введите курс",Таблица611[[#This Row],[Оптовая цена KRW                   за 1шт]]/$H$1)</f>
        <v>Введите курс</v>
      </c>
      <c r="J690" s="287"/>
      <c r="K690" s="201">
        <f>Таблица611[[#This Row],[Заказ коробок ]]*Таблица611[[#This Row],[Кол-во шт в коробке]]</f>
        <v>0</v>
      </c>
      <c r="L690" s="202">
        <f>Таблица611[[#This Row],[Общее кол-во шт]]*Таблица611[[#This Row],[Оптовая цена KRW                   за 1шт]]</f>
        <v>0</v>
      </c>
      <c r="M690" s="203" t="str">
        <f>IFERROR(Таблица611[[#This Row],[Общее кол-во шт]]*Таблица611[[#This Row],[Оптовая цена USD            за 1шт]],"")</f>
        <v/>
      </c>
      <c r="N690" s="204"/>
    </row>
    <row r="691" spans="1:14" ht="22.5" customHeight="1">
      <c r="A691" s="31" t="s">
        <v>11616</v>
      </c>
      <c r="B691" s="193">
        <v>8806334385460</v>
      </c>
      <c r="C691" s="194" t="s">
        <v>11617</v>
      </c>
      <c r="D691" s="195" t="s">
        <v>11618</v>
      </c>
      <c r="E691" s="196">
        <v>11000</v>
      </c>
      <c r="F691" s="197">
        <v>0.51</v>
      </c>
      <c r="G691" s="198">
        <v>10</v>
      </c>
      <c r="H691" s="199">
        <f>Таблица611[[#This Row],[Розничная цена KRW]]*Таблица611[[#This Row],[Коэфициент стоимости]]</f>
        <v>5610</v>
      </c>
      <c r="I691" s="200" t="str">
        <f>IF($H$1="","Введите курс",Таблица611[[#This Row],[Оптовая цена KRW                   за 1шт]]/$H$1)</f>
        <v>Введите курс</v>
      </c>
      <c r="J691" s="287"/>
      <c r="K691" s="201">
        <f>Таблица611[[#This Row],[Заказ коробок ]]*Таблица611[[#This Row],[Кол-во шт в коробке]]</f>
        <v>0</v>
      </c>
      <c r="L691" s="202">
        <f>Таблица611[[#This Row],[Общее кол-во шт]]*Таблица611[[#This Row],[Оптовая цена KRW                   за 1шт]]</f>
        <v>0</v>
      </c>
      <c r="M691" s="203" t="str">
        <f>IFERROR(Таблица611[[#This Row],[Общее кол-во шт]]*Таблица611[[#This Row],[Оптовая цена USD            за 1шт]],"")</f>
        <v/>
      </c>
      <c r="N691" s="204"/>
    </row>
    <row r="692" spans="1:14" ht="22.5" customHeight="1">
      <c r="A692" s="31" t="s">
        <v>11619</v>
      </c>
      <c r="B692" s="193">
        <v>8806334385088</v>
      </c>
      <c r="C692" s="194" t="s">
        <v>11620</v>
      </c>
      <c r="D692" s="195" t="s">
        <v>11621</v>
      </c>
      <c r="E692" s="196">
        <v>12000</v>
      </c>
      <c r="F692" s="197">
        <v>0.51</v>
      </c>
      <c r="G692" s="198">
        <v>8</v>
      </c>
      <c r="H692" s="199">
        <f>Таблица611[[#This Row],[Розничная цена KRW]]*Таблица611[[#This Row],[Коэфициент стоимости]]</f>
        <v>6120</v>
      </c>
      <c r="I692" s="200" t="str">
        <f>IF($H$1="","Введите курс",Таблица611[[#This Row],[Оптовая цена KRW                   за 1шт]]/$H$1)</f>
        <v>Введите курс</v>
      </c>
      <c r="J692" s="287"/>
      <c r="K692" s="201">
        <f>Таблица611[[#This Row],[Заказ коробок ]]*Таблица611[[#This Row],[Кол-во шт в коробке]]</f>
        <v>0</v>
      </c>
      <c r="L692" s="202">
        <f>Таблица611[[#This Row],[Общее кол-во шт]]*Таблица611[[#This Row],[Оптовая цена KRW                   за 1шт]]</f>
        <v>0</v>
      </c>
      <c r="M692" s="203" t="str">
        <f>IFERROR(Таблица611[[#This Row],[Общее кол-во шт]]*Таблица611[[#This Row],[Оптовая цена USD            за 1шт]],"")</f>
        <v/>
      </c>
      <c r="N692" s="204"/>
    </row>
    <row r="693" spans="1:14" ht="22.5" customHeight="1">
      <c r="A693" s="31" t="s">
        <v>11622</v>
      </c>
      <c r="B693" s="193">
        <v>8806334385095</v>
      </c>
      <c r="C693" s="194" t="s">
        <v>11623</v>
      </c>
      <c r="D693" s="195" t="s">
        <v>11624</v>
      </c>
      <c r="E693" s="196">
        <v>12000</v>
      </c>
      <c r="F693" s="197">
        <v>0.51</v>
      </c>
      <c r="G693" s="198">
        <v>8</v>
      </c>
      <c r="H693" s="199">
        <f>Таблица611[[#This Row],[Розничная цена KRW]]*Таблица611[[#This Row],[Коэфициент стоимости]]</f>
        <v>6120</v>
      </c>
      <c r="I693" s="200" t="str">
        <f>IF($H$1="","Введите курс",Таблица611[[#This Row],[Оптовая цена KRW                   за 1шт]]/$H$1)</f>
        <v>Введите курс</v>
      </c>
      <c r="J693" s="287"/>
      <c r="K693" s="201">
        <f>Таблица611[[#This Row],[Заказ коробок ]]*Таблица611[[#This Row],[Кол-во шт в коробке]]</f>
        <v>0</v>
      </c>
      <c r="L693" s="202">
        <f>Таблица611[[#This Row],[Общее кол-во шт]]*Таблица611[[#This Row],[Оптовая цена KRW                   за 1шт]]</f>
        <v>0</v>
      </c>
      <c r="M693" s="203" t="str">
        <f>IFERROR(Таблица611[[#This Row],[Общее кол-во шт]]*Таблица611[[#This Row],[Оптовая цена USD            за 1шт]],"")</f>
        <v/>
      </c>
      <c r="N693" s="204"/>
    </row>
    <row r="694" spans="1:14" ht="22.5" customHeight="1">
      <c r="A694" s="31" t="s">
        <v>11625</v>
      </c>
      <c r="B694" s="193">
        <v>8806334385101</v>
      </c>
      <c r="C694" s="194" t="s">
        <v>11626</v>
      </c>
      <c r="D694" s="195" t="s">
        <v>11627</v>
      </c>
      <c r="E694" s="196">
        <v>12000</v>
      </c>
      <c r="F694" s="197">
        <v>0.51</v>
      </c>
      <c r="G694" s="198">
        <v>8</v>
      </c>
      <c r="H694" s="199">
        <f>Таблица611[[#This Row],[Розничная цена KRW]]*Таблица611[[#This Row],[Коэфициент стоимости]]</f>
        <v>6120</v>
      </c>
      <c r="I694" s="200" t="str">
        <f>IF($H$1="","Введите курс",Таблица611[[#This Row],[Оптовая цена KRW                   за 1шт]]/$H$1)</f>
        <v>Введите курс</v>
      </c>
      <c r="J694" s="287"/>
      <c r="K694" s="201">
        <f>Таблица611[[#This Row],[Заказ коробок ]]*Таблица611[[#This Row],[Кол-во шт в коробке]]</f>
        <v>0</v>
      </c>
      <c r="L694" s="202">
        <f>Таблица611[[#This Row],[Общее кол-во шт]]*Таблица611[[#This Row],[Оптовая цена KRW                   за 1шт]]</f>
        <v>0</v>
      </c>
      <c r="M694" s="203" t="str">
        <f>IFERROR(Таблица611[[#This Row],[Общее кол-во шт]]*Таблица611[[#This Row],[Оптовая цена USD            за 1шт]],"")</f>
        <v/>
      </c>
      <c r="N694" s="204"/>
    </row>
    <row r="695" spans="1:14" ht="22.5" customHeight="1">
      <c r="A695" s="31" t="s">
        <v>11628</v>
      </c>
      <c r="B695" s="193">
        <v>8806334385118</v>
      </c>
      <c r="C695" s="194" t="s">
        <v>11629</v>
      </c>
      <c r="D695" s="195" t="s">
        <v>11630</v>
      </c>
      <c r="E695" s="196">
        <v>12000</v>
      </c>
      <c r="F695" s="197">
        <v>0.51</v>
      </c>
      <c r="G695" s="198">
        <v>8</v>
      </c>
      <c r="H695" s="199">
        <f>Таблица611[[#This Row],[Розничная цена KRW]]*Таблица611[[#This Row],[Коэфициент стоимости]]</f>
        <v>6120</v>
      </c>
      <c r="I695" s="200" t="str">
        <f>IF($H$1="","Введите курс",Таблица611[[#This Row],[Оптовая цена KRW                   за 1шт]]/$H$1)</f>
        <v>Введите курс</v>
      </c>
      <c r="J695" s="287"/>
      <c r="K695" s="201">
        <f>Таблица611[[#This Row],[Заказ коробок ]]*Таблица611[[#This Row],[Кол-во шт в коробке]]</f>
        <v>0</v>
      </c>
      <c r="L695" s="202">
        <f>Таблица611[[#This Row],[Общее кол-во шт]]*Таблица611[[#This Row],[Оптовая цена KRW                   за 1шт]]</f>
        <v>0</v>
      </c>
      <c r="M695" s="203" t="str">
        <f>IFERROR(Таблица611[[#This Row],[Общее кол-во шт]]*Таблица611[[#This Row],[Оптовая цена USD            за 1шт]],"")</f>
        <v/>
      </c>
      <c r="N695" s="204"/>
    </row>
    <row r="696" spans="1:14" ht="22.5" customHeight="1">
      <c r="A696" s="31" t="s">
        <v>11631</v>
      </c>
      <c r="B696" s="193">
        <v>8806334385682</v>
      </c>
      <c r="C696" s="194" t="s">
        <v>11632</v>
      </c>
      <c r="D696" s="195" t="s">
        <v>11633</v>
      </c>
      <c r="E696" s="196">
        <v>12000</v>
      </c>
      <c r="F696" s="197">
        <v>0.51</v>
      </c>
      <c r="G696" s="198">
        <v>8</v>
      </c>
      <c r="H696" s="199">
        <f>Таблица611[[#This Row],[Розничная цена KRW]]*Таблица611[[#This Row],[Коэфициент стоимости]]</f>
        <v>6120</v>
      </c>
      <c r="I696" s="200" t="str">
        <f>IF($H$1="","Введите курс",Таблица611[[#This Row],[Оптовая цена KRW                   за 1шт]]/$H$1)</f>
        <v>Введите курс</v>
      </c>
      <c r="J696" s="287"/>
      <c r="K696" s="201">
        <f>Таблица611[[#This Row],[Заказ коробок ]]*Таблица611[[#This Row],[Кол-во шт в коробке]]</f>
        <v>0</v>
      </c>
      <c r="L696" s="202">
        <f>Таблица611[[#This Row],[Общее кол-во шт]]*Таблица611[[#This Row],[Оптовая цена KRW                   за 1шт]]</f>
        <v>0</v>
      </c>
      <c r="M696" s="203" t="str">
        <f>IFERROR(Таблица611[[#This Row],[Общее кол-во шт]]*Таблица611[[#This Row],[Оптовая цена USD            за 1шт]],"")</f>
        <v/>
      </c>
      <c r="N696" s="204"/>
    </row>
    <row r="697" spans="1:14" ht="22.5" customHeight="1">
      <c r="A697" s="31" t="s">
        <v>11634</v>
      </c>
      <c r="B697" s="193">
        <v>8806334385866</v>
      </c>
      <c r="C697" s="194" t="s">
        <v>11635</v>
      </c>
      <c r="D697" s="195" t="s">
        <v>11636</v>
      </c>
      <c r="E697" s="196">
        <v>12000</v>
      </c>
      <c r="F697" s="197">
        <v>0.51</v>
      </c>
      <c r="G697" s="198">
        <v>12</v>
      </c>
      <c r="H697" s="199">
        <f>Таблица611[[#This Row],[Розничная цена KRW]]*Таблица611[[#This Row],[Коэфициент стоимости]]</f>
        <v>6120</v>
      </c>
      <c r="I697" s="200" t="str">
        <f>IF($H$1="","Введите курс",Таблица611[[#This Row],[Оптовая цена KRW                   за 1шт]]/$H$1)</f>
        <v>Введите курс</v>
      </c>
      <c r="J697" s="287"/>
      <c r="K697" s="201">
        <f>Таблица611[[#This Row],[Заказ коробок ]]*Таблица611[[#This Row],[Кол-во шт в коробке]]</f>
        <v>0</v>
      </c>
      <c r="L697" s="202">
        <f>Таблица611[[#This Row],[Общее кол-во шт]]*Таблица611[[#This Row],[Оптовая цена KRW                   за 1шт]]</f>
        <v>0</v>
      </c>
      <c r="M697" s="203" t="str">
        <f>IFERROR(Таблица611[[#This Row],[Общее кол-во шт]]*Таблица611[[#This Row],[Оптовая цена USD            за 1шт]],"")</f>
        <v/>
      </c>
      <c r="N697" s="204"/>
    </row>
    <row r="698" spans="1:14" ht="22.5" customHeight="1">
      <c r="A698" s="31" t="s">
        <v>11637</v>
      </c>
      <c r="B698" s="193">
        <v>8806334385873</v>
      </c>
      <c r="C698" s="194" t="s">
        <v>11638</v>
      </c>
      <c r="D698" s="195" t="s">
        <v>11639</v>
      </c>
      <c r="E698" s="196">
        <v>12000</v>
      </c>
      <c r="F698" s="197">
        <v>0.51</v>
      </c>
      <c r="G698" s="198">
        <v>12</v>
      </c>
      <c r="H698" s="199">
        <f>Таблица611[[#This Row],[Розничная цена KRW]]*Таблица611[[#This Row],[Коэфициент стоимости]]</f>
        <v>6120</v>
      </c>
      <c r="I698" s="200" t="str">
        <f>IF($H$1="","Введите курс",Таблица611[[#This Row],[Оптовая цена KRW                   за 1шт]]/$H$1)</f>
        <v>Введите курс</v>
      </c>
      <c r="J698" s="287"/>
      <c r="K698" s="201">
        <f>Таблица611[[#This Row],[Заказ коробок ]]*Таблица611[[#This Row],[Кол-во шт в коробке]]</f>
        <v>0</v>
      </c>
      <c r="L698" s="202">
        <f>Таблица611[[#This Row],[Общее кол-во шт]]*Таблица611[[#This Row],[Оптовая цена KRW                   за 1шт]]</f>
        <v>0</v>
      </c>
      <c r="M698" s="203" t="str">
        <f>IFERROR(Таблица611[[#This Row],[Общее кол-во шт]]*Таблица611[[#This Row],[Оптовая цена USD            за 1шт]],"")</f>
        <v/>
      </c>
      <c r="N698" s="204"/>
    </row>
    <row r="699" spans="1:14" ht="22.5" customHeight="1">
      <c r="A699" s="31" t="s">
        <v>11640</v>
      </c>
      <c r="B699" s="193">
        <v>8806334385880</v>
      </c>
      <c r="C699" s="194" t="s">
        <v>11641</v>
      </c>
      <c r="D699" s="195" t="s">
        <v>11642</v>
      </c>
      <c r="E699" s="196">
        <v>12000</v>
      </c>
      <c r="F699" s="197">
        <v>0.51</v>
      </c>
      <c r="G699" s="198">
        <v>12</v>
      </c>
      <c r="H699" s="199">
        <f>Таблица611[[#This Row],[Розничная цена KRW]]*Таблица611[[#This Row],[Коэфициент стоимости]]</f>
        <v>6120</v>
      </c>
      <c r="I699" s="200" t="str">
        <f>IF($H$1="","Введите курс",Таблица611[[#This Row],[Оптовая цена KRW                   за 1шт]]/$H$1)</f>
        <v>Введите курс</v>
      </c>
      <c r="J699" s="287"/>
      <c r="K699" s="201">
        <f>Таблица611[[#This Row],[Заказ коробок ]]*Таблица611[[#This Row],[Кол-во шт в коробке]]</f>
        <v>0</v>
      </c>
      <c r="L699" s="202">
        <f>Таблица611[[#This Row],[Общее кол-во шт]]*Таблица611[[#This Row],[Оптовая цена KRW                   за 1шт]]</f>
        <v>0</v>
      </c>
      <c r="M699" s="203" t="str">
        <f>IFERROR(Таблица611[[#This Row],[Общее кол-во шт]]*Таблица611[[#This Row],[Оптовая цена USD            за 1шт]],"")</f>
        <v/>
      </c>
      <c r="N699" s="204"/>
    </row>
    <row r="700" spans="1:14" ht="22.5" customHeight="1">
      <c r="A700" s="31" t="s">
        <v>11643</v>
      </c>
      <c r="B700" s="193">
        <v>8806334385897</v>
      </c>
      <c r="C700" s="194" t="s">
        <v>11644</v>
      </c>
      <c r="D700" s="195" t="s">
        <v>11645</v>
      </c>
      <c r="E700" s="196">
        <v>12000</v>
      </c>
      <c r="F700" s="197">
        <v>0.51</v>
      </c>
      <c r="G700" s="198">
        <v>12</v>
      </c>
      <c r="H700" s="199">
        <f>Таблица611[[#This Row],[Розничная цена KRW]]*Таблица611[[#This Row],[Коэфициент стоимости]]</f>
        <v>6120</v>
      </c>
      <c r="I700" s="200" t="str">
        <f>IF($H$1="","Введите курс",Таблица611[[#This Row],[Оптовая цена KRW                   за 1шт]]/$H$1)</f>
        <v>Введите курс</v>
      </c>
      <c r="J700" s="287"/>
      <c r="K700" s="201">
        <f>Таблица611[[#This Row],[Заказ коробок ]]*Таблица611[[#This Row],[Кол-во шт в коробке]]</f>
        <v>0</v>
      </c>
      <c r="L700" s="202">
        <f>Таблица611[[#This Row],[Общее кол-во шт]]*Таблица611[[#This Row],[Оптовая цена KRW                   за 1шт]]</f>
        <v>0</v>
      </c>
      <c r="M700" s="203" t="str">
        <f>IFERROR(Таблица611[[#This Row],[Общее кол-во шт]]*Таблица611[[#This Row],[Оптовая цена USD            за 1шт]],"")</f>
        <v/>
      </c>
      <c r="N700" s="204"/>
    </row>
    <row r="701" spans="1:14" ht="22.5" customHeight="1">
      <c r="A701" s="31" t="s">
        <v>11646</v>
      </c>
      <c r="B701" s="193">
        <v>8806334377441</v>
      </c>
      <c r="C701" s="194" t="s">
        <v>11647</v>
      </c>
      <c r="D701" s="195" t="s">
        <v>11648</v>
      </c>
      <c r="E701" s="196">
        <v>6000</v>
      </c>
      <c r="F701" s="197">
        <v>0.51</v>
      </c>
      <c r="G701" s="198">
        <v>10</v>
      </c>
      <c r="H701" s="199">
        <f>Таблица611[[#This Row],[Розничная цена KRW]]*Таблица611[[#This Row],[Коэфициент стоимости]]</f>
        <v>3060</v>
      </c>
      <c r="I701" s="200" t="str">
        <f>IF($H$1="","Введите курс",Таблица611[[#This Row],[Оптовая цена KRW                   за 1шт]]/$H$1)</f>
        <v>Введите курс</v>
      </c>
      <c r="J701" s="287"/>
      <c r="K701" s="201">
        <f>Таблица611[[#This Row],[Заказ коробок ]]*Таблица611[[#This Row],[Кол-во шт в коробке]]</f>
        <v>0</v>
      </c>
      <c r="L701" s="202">
        <f>Таблица611[[#This Row],[Общее кол-во шт]]*Таблица611[[#This Row],[Оптовая цена KRW                   за 1шт]]</f>
        <v>0</v>
      </c>
      <c r="M701" s="203" t="str">
        <f>IFERROR(Таблица611[[#This Row],[Общее кол-во шт]]*Таблица611[[#This Row],[Оптовая цена USD            за 1шт]],"")</f>
        <v/>
      </c>
      <c r="N701" s="204"/>
    </row>
    <row r="702" spans="1:14" ht="22.5" customHeight="1">
      <c r="A702" s="31" t="s">
        <v>11649</v>
      </c>
      <c r="B702" s="193">
        <v>8806334377458</v>
      </c>
      <c r="C702" s="194" t="s">
        <v>11650</v>
      </c>
      <c r="D702" s="195" t="s">
        <v>11651</v>
      </c>
      <c r="E702" s="196">
        <v>6000</v>
      </c>
      <c r="F702" s="197">
        <v>0.51</v>
      </c>
      <c r="G702" s="198">
        <v>10</v>
      </c>
      <c r="H702" s="199">
        <f>Таблица611[[#This Row],[Розничная цена KRW]]*Таблица611[[#This Row],[Коэфициент стоимости]]</f>
        <v>3060</v>
      </c>
      <c r="I702" s="200" t="str">
        <f>IF($H$1="","Введите курс",Таблица611[[#This Row],[Оптовая цена KRW                   за 1шт]]/$H$1)</f>
        <v>Введите курс</v>
      </c>
      <c r="J702" s="287"/>
      <c r="K702" s="201">
        <f>Таблица611[[#This Row],[Заказ коробок ]]*Таблица611[[#This Row],[Кол-во шт в коробке]]</f>
        <v>0</v>
      </c>
      <c r="L702" s="202">
        <f>Таблица611[[#This Row],[Общее кол-во шт]]*Таблица611[[#This Row],[Оптовая цена KRW                   за 1шт]]</f>
        <v>0</v>
      </c>
      <c r="M702" s="203" t="str">
        <f>IFERROR(Таблица611[[#This Row],[Общее кол-во шт]]*Таблица611[[#This Row],[Оптовая цена USD            за 1шт]],"")</f>
        <v/>
      </c>
      <c r="N702" s="204"/>
    </row>
    <row r="703" spans="1:14" ht="22.5" customHeight="1">
      <c r="A703" s="31" t="s">
        <v>11652</v>
      </c>
      <c r="B703" s="193">
        <v>8806334377465</v>
      </c>
      <c r="C703" s="194" t="s">
        <v>11653</v>
      </c>
      <c r="D703" s="195" t="s">
        <v>11654</v>
      </c>
      <c r="E703" s="196">
        <v>6000</v>
      </c>
      <c r="F703" s="197">
        <v>0.51</v>
      </c>
      <c r="G703" s="198">
        <v>10</v>
      </c>
      <c r="H703" s="199">
        <f>Таблица611[[#This Row],[Розничная цена KRW]]*Таблица611[[#This Row],[Коэфициент стоимости]]</f>
        <v>3060</v>
      </c>
      <c r="I703" s="200" t="str">
        <f>IF($H$1="","Введите курс",Таблица611[[#This Row],[Оптовая цена KRW                   за 1шт]]/$H$1)</f>
        <v>Введите курс</v>
      </c>
      <c r="J703" s="287"/>
      <c r="K703" s="201">
        <f>Таблица611[[#This Row],[Заказ коробок ]]*Таблица611[[#This Row],[Кол-во шт в коробке]]</f>
        <v>0</v>
      </c>
      <c r="L703" s="202">
        <f>Таблица611[[#This Row],[Общее кол-во шт]]*Таблица611[[#This Row],[Оптовая цена KRW                   за 1шт]]</f>
        <v>0</v>
      </c>
      <c r="M703" s="203" t="str">
        <f>IFERROR(Таблица611[[#This Row],[Общее кол-во шт]]*Таблица611[[#This Row],[Оптовая цена USD            за 1шт]],"")</f>
        <v/>
      </c>
      <c r="N703" s="204"/>
    </row>
    <row r="704" spans="1:14" ht="22.5" customHeight="1">
      <c r="A704" s="31" t="s">
        <v>11655</v>
      </c>
      <c r="B704" s="193">
        <v>8806334377472</v>
      </c>
      <c r="C704" s="194" t="s">
        <v>11656</v>
      </c>
      <c r="D704" s="195" t="s">
        <v>11657</v>
      </c>
      <c r="E704" s="196">
        <v>6000</v>
      </c>
      <c r="F704" s="197">
        <v>0.51</v>
      </c>
      <c r="G704" s="198">
        <v>10</v>
      </c>
      <c r="H704" s="199">
        <f>Таблица611[[#This Row],[Розничная цена KRW]]*Таблица611[[#This Row],[Коэфициент стоимости]]</f>
        <v>3060</v>
      </c>
      <c r="I704" s="200" t="str">
        <f>IF($H$1="","Введите курс",Таблица611[[#This Row],[Оптовая цена KRW                   за 1шт]]/$H$1)</f>
        <v>Введите курс</v>
      </c>
      <c r="J704" s="287"/>
      <c r="K704" s="201">
        <f>Таблица611[[#This Row],[Заказ коробок ]]*Таблица611[[#This Row],[Кол-во шт в коробке]]</f>
        <v>0</v>
      </c>
      <c r="L704" s="202">
        <f>Таблица611[[#This Row],[Общее кол-во шт]]*Таблица611[[#This Row],[Оптовая цена KRW                   за 1шт]]</f>
        <v>0</v>
      </c>
      <c r="M704" s="203" t="str">
        <f>IFERROR(Таблица611[[#This Row],[Общее кол-во шт]]*Таблица611[[#This Row],[Оптовая цена USD            за 1шт]],"")</f>
        <v/>
      </c>
      <c r="N704" s="204"/>
    </row>
    <row r="705" spans="1:14" ht="22.5" customHeight="1">
      <c r="A705" s="31" t="s">
        <v>11658</v>
      </c>
      <c r="B705" s="193">
        <v>8806334377489</v>
      </c>
      <c r="C705" s="194" t="s">
        <v>11659</v>
      </c>
      <c r="D705" s="195" t="s">
        <v>11660</v>
      </c>
      <c r="E705" s="196">
        <v>6000</v>
      </c>
      <c r="F705" s="197">
        <v>0.51</v>
      </c>
      <c r="G705" s="198">
        <v>10</v>
      </c>
      <c r="H705" s="199">
        <f>Таблица611[[#This Row],[Розничная цена KRW]]*Таблица611[[#This Row],[Коэфициент стоимости]]</f>
        <v>3060</v>
      </c>
      <c r="I705" s="200" t="str">
        <f>IF($H$1="","Введите курс",Таблица611[[#This Row],[Оптовая цена KRW                   за 1шт]]/$H$1)</f>
        <v>Введите курс</v>
      </c>
      <c r="J705" s="287"/>
      <c r="K705" s="201">
        <f>Таблица611[[#This Row],[Заказ коробок ]]*Таблица611[[#This Row],[Кол-во шт в коробке]]</f>
        <v>0</v>
      </c>
      <c r="L705" s="202">
        <f>Таблица611[[#This Row],[Общее кол-во шт]]*Таблица611[[#This Row],[Оптовая цена KRW                   за 1шт]]</f>
        <v>0</v>
      </c>
      <c r="M705" s="203" t="str">
        <f>IFERROR(Таблица611[[#This Row],[Общее кол-во шт]]*Таблица611[[#This Row],[Оптовая цена USD            за 1шт]],"")</f>
        <v/>
      </c>
      <c r="N705" s="204"/>
    </row>
    <row r="706" spans="1:14" ht="22.5" customHeight="1">
      <c r="A706" s="31" t="s">
        <v>11661</v>
      </c>
      <c r="B706" s="193">
        <v>8806334377496</v>
      </c>
      <c r="C706" s="194" t="s">
        <v>11662</v>
      </c>
      <c r="D706" s="195" t="s">
        <v>11663</v>
      </c>
      <c r="E706" s="196">
        <v>6000</v>
      </c>
      <c r="F706" s="197">
        <v>0.51</v>
      </c>
      <c r="G706" s="198">
        <v>10</v>
      </c>
      <c r="H706" s="199">
        <f>Таблица611[[#This Row],[Розничная цена KRW]]*Таблица611[[#This Row],[Коэфициент стоимости]]</f>
        <v>3060</v>
      </c>
      <c r="I706" s="200" t="str">
        <f>IF($H$1="","Введите курс",Таблица611[[#This Row],[Оптовая цена KRW                   за 1шт]]/$H$1)</f>
        <v>Введите курс</v>
      </c>
      <c r="J706" s="287"/>
      <c r="K706" s="201">
        <f>Таблица611[[#This Row],[Заказ коробок ]]*Таблица611[[#This Row],[Кол-во шт в коробке]]</f>
        <v>0</v>
      </c>
      <c r="L706" s="202">
        <f>Таблица611[[#This Row],[Общее кол-во шт]]*Таблица611[[#This Row],[Оптовая цена KRW                   за 1шт]]</f>
        <v>0</v>
      </c>
      <c r="M706" s="203" t="str">
        <f>IFERROR(Таблица611[[#This Row],[Общее кол-во шт]]*Таблица611[[#This Row],[Оптовая цена USD            за 1шт]],"")</f>
        <v/>
      </c>
      <c r="N706" s="204"/>
    </row>
    <row r="707" spans="1:14" ht="22.5" customHeight="1">
      <c r="A707" s="31" t="s">
        <v>11664</v>
      </c>
      <c r="B707" s="193">
        <v>8806334377502</v>
      </c>
      <c r="C707" s="194" t="s">
        <v>11665</v>
      </c>
      <c r="D707" s="195" t="s">
        <v>11666</v>
      </c>
      <c r="E707" s="196">
        <v>6000</v>
      </c>
      <c r="F707" s="197">
        <v>0.51</v>
      </c>
      <c r="G707" s="198">
        <v>10</v>
      </c>
      <c r="H707" s="199">
        <f>Таблица611[[#This Row],[Розничная цена KRW]]*Таблица611[[#This Row],[Коэфициент стоимости]]</f>
        <v>3060</v>
      </c>
      <c r="I707" s="200" t="str">
        <f>IF($H$1="","Введите курс",Таблица611[[#This Row],[Оптовая цена KRW                   за 1шт]]/$H$1)</f>
        <v>Введите курс</v>
      </c>
      <c r="J707" s="287"/>
      <c r="K707" s="201">
        <f>Таблица611[[#This Row],[Заказ коробок ]]*Таблица611[[#This Row],[Кол-во шт в коробке]]</f>
        <v>0</v>
      </c>
      <c r="L707" s="202">
        <f>Таблица611[[#This Row],[Общее кол-во шт]]*Таблица611[[#This Row],[Оптовая цена KRW                   за 1шт]]</f>
        <v>0</v>
      </c>
      <c r="M707" s="203" t="str">
        <f>IFERROR(Таблица611[[#This Row],[Общее кол-во шт]]*Таблица611[[#This Row],[Оптовая цена USD            за 1шт]],"")</f>
        <v/>
      </c>
      <c r="N707" s="204"/>
    </row>
    <row r="708" spans="1:14" ht="22.5" customHeight="1">
      <c r="A708" s="31" t="s">
        <v>11667</v>
      </c>
      <c r="B708" s="193">
        <v>8806334377519</v>
      </c>
      <c r="C708" s="194" t="s">
        <v>11668</v>
      </c>
      <c r="D708" s="195" t="s">
        <v>11669</v>
      </c>
      <c r="E708" s="196">
        <v>6000</v>
      </c>
      <c r="F708" s="197">
        <v>0.51</v>
      </c>
      <c r="G708" s="198">
        <v>10</v>
      </c>
      <c r="H708" s="199">
        <f>Таблица611[[#This Row],[Розничная цена KRW]]*Таблица611[[#This Row],[Коэфициент стоимости]]</f>
        <v>3060</v>
      </c>
      <c r="I708" s="200" t="str">
        <f>IF($H$1="","Введите курс",Таблица611[[#This Row],[Оптовая цена KRW                   за 1шт]]/$H$1)</f>
        <v>Введите курс</v>
      </c>
      <c r="J708" s="287"/>
      <c r="K708" s="201">
        <f>Таблица611[[#This Row],[Заказ коробок ]]*Таблица611[[#This Row],[Кол-во шт в коробке]]</f>
        <v>0</v>
      </c>
      <c r="L708" s="202">
        <f>Таблица611[[#This Row],[Общее кол-во шт]]*Таблица611[[#This Row],[Оптовая цена KRW                   за 1шт]]</f>
        <v>0</v>
      </c>
      <c r="M708" s="203" t="str">
        <f>IFERROR(Таблица611[[#This Row],[Общее кол-во шт]]*Таблица611[[#This Row],[Оптовая цена USD            за 1шт]],"")</f>
        <v/>
      </c>
      <c r="N708" s="204"/>
    </row>
    <row r="709" spans="1:14" ht="22.5" customHeight="1">
      <c r="A709" s="31" t="s">
        <v>11670</v>
      </c>
      <c r="B709" s="193">
        <v>8806334377526</v>
      </c>
      <c r="C709" s="194" t="s">
        <v>11671</v>
      </c>
      <c r="D709" s="195" t="s">
        <v>11672</v>
      </c>
      <c r="E709" s="196">
        <v>6000</v>
      </c>
      <c r="F709" s="197">
        <v>0.51</v>
      </c>
      <c r="G709" s="198">
        <v>10</v>
      </c>
      <c r="H709" s="199">
        <f>Таблица611[[#This Row],[Розничная цена KRW]]*Таблица611[[#This Row],[Коэфициент стоимости]]</f>
        <v>3060</v>
      </c>
      <c r="I709" s="200" t="str">
        <f>IF($H$1="","Введите курс",Таблица611[[#This Row],[Оптовая цена KRW                   за 1шт]]/$H$1)</f>
        <v>Введите курс</v>
      </c>
      <c r="J709" s="287"/>
      <c r="K709" s="201">
        <f>Таблица611[[#This Row],[Заказ коробок ]]*Таблица611[[#This Row],[Кол-во шт в коробке]]</f>
        <v>0</v>
      </c>
      <c r="L709" s="202">
        <f>Таблица611[[#This Row],[Общее кол-во шт]]*Таблица611[[#This Row],[Оптовая цена KRW                   за 1шт]]</f>
        <v>0</v>
      </c>
      <c r="M709" s="203" t="str">
        <f>IFERROR(Таблица611[[#This Row],[Общее кол-во шт]]*Таблица611[[#This Row],[Оптовая цена USD            за 1шт]],"")</f>
        <v/>
      </c>
      <c r="N709" s="204"/>
    </row>
    <row r="710" spans="1:14" ht="22.5" customHeight="1">
      <c r="A710" s="31" t="s">
        <v>11673</v>
      </c>
      <c r="B710" s="193">
        <v>8806334385569</v>
      </c>
      <c r="C710" s="194" t="s">
        <v>11674</v>
      </c>
      <c r="D710" s="195" t="s">
        <v>11675</v>
      </c>
      <c r="E710" s="196">
        <v>10000</v>
      </c>
      <c r="F710" s="197">
        <v>0.51</v>
      </c>
      <c r="G710" s="198">
        <v>10</v>
      </c>
      <c r="H710" s="199">
        <f>Таблица611[[#This Row],[Розничная цена KRW]]*Таблица611[[#This Row],[Коэфициент стоимости]]</f>
        <v>5100</v>
      </c>
      <c r="I710" s="200" t="str">
        <f>IF($H$1="","Введите курс",Таблица611[[#This Row],[Оптовая цена KRW                   за 1шт]]/$H$1)</f>
        <v>Введите курс</v>
      </c>
      <c r="J710" s="287"/>
      <c r="K710" s="201">
        <f>Таблица611[[#This Row],[Заказ коробок ]]*Таблица611[[#This Row],[Кол-во шт в коробке]]</f>
        <v>0</v>
      </c>
      <c r="L710" s="202">
        <f>Таблица611[[#This Row],[Общее кол-во шт]]*Таблица611[[#This Row],[Оптовая цена KRW                   за 1шт]]</f>
        <v>0</v>
      </c>
      <c r="M710" s="203" t="str">
        <f>IFERROR(Таблица611[[#This Row],[Общее кол-во шт]]*Таблица611[[#This Row],[Оптовая цена USD            за 1шт]],"")</f>
        <v/>
      </c>
      <c r="N710" s="204"/>
    </row>
    <row r="711" spans="1:14" ht="22.5" customHeight="1">
      <c r="A711" s="31" t="s">
        <v>11676</v>
      </c>
      <c r="B711" s="193">
        <v>8806334385576</v>
      </c>
      <c r="C711" s="194" t="s">
        <v>11677</v>
      </c>
      <c r="D711" s="195" t="s">
        <v>11678</v>
      </c>
      <c r="E711" s="196">
        <v>10000</v>
      </c>
      <c r="F711" s="197">
        <v>0.51</v>
      </c>
      <c r="G711" s="198">
        <v>10</v>
      </c>
      <c r="H711" s="199">
        <f>Таблица611[[#This Row],[Розничная цена KRW]]*Таблица611[[#This Row],[Коэфициент стоимости]]</f>
        <v>5100</v>
      </c>
      <c r="I711" s="200" t="str">
        <f>IF($H$1="","Введите курс",Таблица611[[#This Row],[Оптовая цена KRW                   за 1шт]]/$H$1)</f>
        <v>Введите курс</v>
      </c>
      <c r="J711" s="287"/>
      <c r="K711" s="201">
        <f>Таблица611[[#This Row],[Заказ коробок ]]*Таблица611[[#This Row],[Кол-во шт в коробке]]</f>
        <v>0</v>
      </c>
      <c r="L711" s="202">
        <f>Таблица611[[#This Row],[Общее кол-во шт]]*Таблица611[[#This Row],[Оптовая цена KRW                   за 1шт]]</f>
        <v>0</v>
      </c>
      <c r="M711" s="203" t="str">
        <f>IFERROR(Таблица611[[#This Row],[Общее кол-во шт]]*Таблица611[[#This Row],[Оптовая цена USD            за 1шт]],"")</f>
        <v/>
      </c>
      <c r="N711" s="204"/>
    </row>
    <row r="712" spans="1:14" ht="22.5" customHeight="1">
      <c r="A712" s="31" t="s">
        <v>11679</v>
      </c>
      <c r="B712" s="193">
        <v>8806334384760</v>
      </c>
      <c r="C712" s="194" t="s">
        <v>11680</v>
      </c>
      <c r="D712" s="195" t="s">
        <v>11681</v>
      </c>
      <c r="E712" s="196">
        <v>32000</v>
      </c>
      <c r="F712" s="197">
        <v>0.51</v>
      </c>
      <c r="G712" s="198">
        <v>6</v>
      </c>
      <c r="H712" s="199">
        <f>Таблица611[[#This Row],[Розничная цена KRW]]*Таблица611[[#This Row],[Коэфициент стоимости]]</f>
        <v>16320</v>
      </c>
      <c r="I712" s="200" t="str">
        <f>IF($H$1="","Введите курс",Таблица611[[#This Row],[Оптовая цена KRW                   за 1шт]]/$H$1)</f>
        <v>Введите курс</v>
      </c>
      <c r="J712" s="287"/>
      <c r="K712" s="201">
        <f>Таблица611[[#This Row],[Заказ коробок ]]*Таблица611[[#This Row],[Кол-во шт в коробке]]</f>
        <v>0</v>
      </c>
      <c r="L712" s="202">
        <f>Таблица611[[#This Row],[Общее кол-во шт]]*Таблица611[[#This Row],[Оптовая цена KRW                   за 1шт]]</f>
        <v>0</v>
      </c>
      <c r="M712" s="203" t="str">
        <f>IFERROR(Таблица611[[#This Row],[Общее кол-во шт]]*Таблица611[[#This Row],[Оптовая цена USD            за 1шт]],"")</f>
        <v/>
      </c>
      <c r="N712" s="204"/>
    </row>
    <row r="713" spans="1:14" ht="22.5" customHeight="1">
      <c r="A713" s="31" t="s">
        <v>11682</v>
      </c>
      <c r="B713" s="193">
        <v>8806334388812</v>
      </c>
      <c r="C713" s="194" t="s">
        <v>11683</v>
      </c>
      <c r="D713" s="195" t="s">
        <v>11684</v>
      </c>
      <c r="E713" s="196">
        <v>28000</v>
      </c>
      <c r="F713" s="197">
        <v>0.51</v>
      </c>
      <c r="G713" s="198">
        <v>1</v>
      </c>
      <c r="H713" s="199">
        <f>Таблица611[[#This Row],[Розничная цена KRW]]*Таблица611[[#This Row],[Коэфициент стоимости]]</f>
        <v>14280</v>
      </c>
      <c r="I713" s="200" t="str">
        <f>IF($H$1="","Введите курс",Таблица611[[#This Row],[Оптовая цена KRW                   за 1шт]]/$H$1)</f>
        <v>Введите курс</v>
      </c>
      <c r="J713" s="287"/>
      <c r="K713" s="201">
        <f>Таблица611[[#This Row],[Заказ коробок ]]*Таблица611[[#This Row],[Кол-во шт в коробке]]</f>
        <v>0</v>
      </c>
      <c r="L713" s="202">
        <f>Таблица611[[#This Row],[Общее кол-во шт]]*Таблица611[[#This Row],[Оптовая цена KRW                   за 1шт]]</f>
        <v>0</v>
      </c>
      <c r="M713" s="203" t="str">
        <f>IFERROR(Таблица611[[#This Row],[Общее кол-во шт]]*Таблица611[[#This Row],[Оптовая цена USD            за 1шт]],"")</f>
        <v/>
      </c>
      <c r="N713" s="204"/>
    </row>
    <row r="714" spans="1:14" ht="22.5" customHeight="1">
      <c r="A714" s="31" t="s">
        <v>11685</v>
      </c>
      <c r="B714" s="193">
        <v>8806334377311</v>
      </c>
      <c r="C714" s="194" t="s">
        <v>11686</v>
      </c>
      <c r="D714" s="195" t="s">
        <v>11687</v>
      </c>
      <c r="E714" s="196">
        <v>15000</v>
      </c>
      <c r="F714" s="197">
        <v>0.51</v>
      </c>
      <c r="G714" s="198">
        <v>6</v>
      </c>
      <c r="H714" s="199">
        <f>Таблица611[[#This Row],[Розничная цена KRW]]*Таблица611[[#This Row],[Коэфициент стоимости]]</f>
        <v>7650</v>
      </c>
      <c r="I714" s="200" t="str">
        <f>IF($H$1="","Введите курс",Таблица611[[#This Row],[Оптовая цена KRW                   за 1шт]]/$H$1)</f>
        <v>Введите курс</v>
      </c>
      <c r="J714" s="287"/>
      <c r="K714" s="201">
        <f>Таблица611[[#This Row],[Заказ коробок ]]*Таблица611[[#This Row],[Кол-во шт в коробке]]</f>
        <v>0</v>
      </c>
      <c r="L714" s="202">
        <f>Таблица611[[#This Row],[Общее кол-во шт]]*Таблица611[[#This Row],[Оптовая цена KRW                   за 1шт]]</f>
        <v>0</v>
      </c>
      <c r="M714" s="203" t="str">
        <f>IFERROR(Таблица611[[#This Row],[Общее кол-во шт]]*Таблица611[[#This Row],[Оптовая цена USD            за 1шт]],"")</f>
        <v/>
      </c>
      <c r="N714" s="204"/>
    </row>
    <row r="715" spans="1:14" ht="22.5" customHeight="1">
      <c r="A715" s="31" t="s">
        <v>11688</v>
      </c>
      <c r="B715" s="193">
        <v>8806334376253</v>
      </c>
      <c r="C715" s="194" t="s">
        <v>11689</v>
      </c>
      <c r="D715" s="195" t="s">
        <v>11690</v>
      </c>
      <c r="E715" s="196">
        <v>2000</v>
      </c>
      <c r="F715" s="197">
        <v>0.51</v>
      </c>
      <c r="G715" s="198">
        <v>10</v>
      </c>
      <c r="H715" s="199">
        <f>Таблица611[[#This Row],[Розничная цена KRW]]*Таблица611[[#This Row],[Коэфициент стоимости]]</f>
        <v>1020</v>
      </c>
      <c r="I715" s="200" t="str">
        <f>IF($H$1="","Введите курс",Таблица611[[#This Row],[Оптовая цена KRW                   за 1шт]]/$H$1)</f>
        <v>Введите курс</v>
      </c>
      <c r="J715" s="287"/>
      <c r="K715" s="201">
        <f>Таблица611[[#This Row],[Заказ коробок ]]*Таблица611[[#This Row],[Кол-во шт в коробке]]</f>
        <v>0</v>
      </c>
      <c r="L715" s="202">
        <f>Таблица611[[#This Row],[Общее кол-во шт]]*Таблица611[[#This Row],[Оптовая цена KRW                   за 1шт]]</f>
        <v>0</v>
      </c>
      <c r="M715" s="203" t="str">
        <f>IFERROR(Таблица611[[#This Row],[Общее кол-во шт]]*Таблица611[[#This Row],[Оптовая цена USD            за 1шт]],"")</f>
        <v/>
      </c>
      <c r="N715" s="204"/>
    </row>
    <row r="716" spans="1:14" ht="22.5" customHeight="1">
      <c r="A716" s="31" t="s">
        <v>11691</v>
      </c>
      <c r="B716" s="193">
        <v>8806334376260</v>
      </c>
      <c r="C716" s="194" t="s">
        <v>11692</v>
      </c>
      <c r="D716" s="195" t="s">
        <v>11693</v>
      </c>
      <c r="E716" s="196">
        <v>1500</v>
      </c>
      <c r="F716" s="197">
        <v>0.51</v>
      </c>
      <c r="G716" s="198">
        <v>10</v>
      </c>
      <c r="H716" s="199">
        <f>Таблица611[[#This Row],[Розничная цена KRW]]*Таблица611[[#This Row],[Коэфициент стоимости]]</f>
        <v>765</v>
      </c>
      <c r="I716" s="200" t="str">
        <f>IF($H$1="","Введите курс",Таблица611[[#This Row],[Оптовая цена KRW                   за 1шт]]/$H$1)</f>
        <v>Введите курс</v>
      </c>
      <c r="J716" s="287"/>
      <c r="K716" s="201">
        <f>Таблица611[[#This Row],[Заказ коробок ]]*Таблица611[[#This Row],[Кол-во шт в коробке]]</f>
        <v>0</v>
      </c>
      <c r="L716" s="202">
        <f>Таблица611[[#This Row],[Общее кол-во шт]]*Таблица611[[#This Row],[Оптовая цена KRW                   за 1шт]]</f>
        <v>0</v>
      </c>
      <c r="M716" s="203" t="str">
        <f>IFERROR(Таблица611[[#This Row],[Общее кол-во шт]]*Таблица611[[#This Row],[Оптовая цена USD            за 1шт]],"")</f>
        <v/>
      </c>
      <c r="N716" s="204"/>
    </row>
    <row r="717" spans="1:14" ht="22.5" customHeight="1">
      <c r="A717" s="31" t="s">
        <v>11694</v>
      </c>
      <c r="B717" s="193">
        <v>8806334375447</v>
      </c>
      <c r="C717" s="194" t="s">
        <v>11695</v>
      </c>
      <c r="D717" s="195" t="s">
        <v>11696</v>
      </c>
      <c r="E717" s="196">
        <v>3500</v>
      </c>
      <c r="F717" s="197">
        <v>0.51</v>
      </c>
      <c r="G717" s="198">
        <v>10</v>
      </c>
      <c r="H717" s="199">
        <f>Таблица611[[#This Row],[Розничная цена KRW]]*Таблица611[[#This Row],[Коэфициент стоимости]]</f>
        <v>1785</v>
      </c>
      <c r="I717" s="200" t="str">
        <f>IF($H$1="","Введите курс",Таблица611[[#This Row],[Оптовая цена KRW                   за 1шт]]/$H$1)</f>
        <v>Введите курс</v>
      </c>
      <c r="J717" s="287"/>
      <c r="K717" s="201">
        <f>Таблица611[[#This Row],[Заказ коробок ]]*Таблица611[[#This Row],[Кол-во шт в коробке]]</f>
        <v>0</v>
      </c>
      <c r="L717" s="202">
        <f>Таблица611[[#This Row],[Общее кол-во шт]]*Таблица611[[#This Row],[Оптовая цена KRW                   за 1шт]]</f>
        <v>0</v>
      </c>
      <c r="M717" s="203" t="str">
        <f>IFERROR(Таблица611[[#This Row],[Общее кол-во шт]]*Таблица611[[#This Row],[Оптовая цена USD            за 1шт]],"")</f>
        <v/>
      </c>
      <c r="N717" s="204"/>
    </row>
    <row r="718" spans="1:14" ht="22.5" customHeight="1">
      <c r="A718" s="31" t="s">
        <v>11697</v>
      </c>
      <c r="B718" s="193">
        <v>8806334375461</v>
      </c>
      <c r="C718" s="194" t="s">
        <v>11698</v>
      </c>
      <c r="D718" s="195" t="s">
        <v>11699</v>
      </c>
      <c r="E718" s="196">
        <v>1500</v>
      </c>
      <c r="F718" s="197">
        <v>0.51</v>
      </c>
      <c r="G718" s="198">
        <v>20</v>
      </c>
      <c r="H718" s="199">
        <f>Таблица611[[#This Row],[Розничная цена KRW]]*Таблица611[[#This Row],[Коэфициент стоимости]]</f>
        <v>765</v>
      </c>
      <c r="I718" s="200" t="str">
        <f>IF($H$1="","Введите курс",Таблица611[[#This Row],[Оптовая цена KRW                   за 1шт]]/$H$1)</f>
        <v>Введите курс</v>
      </c>
      <c r="J718" s="287"/>
      <c r="K718" s="201">
        <f>Таблица611[[#This Row],[Заказ коробок ]]*Таблица611[[#This Row],[Кол-во шт в коробке]]</f>
        <v>0</v>
      </c>
      <c r="L718" s="202">
        <f>Таблица611[[#This Row],[Общее кол-во шт]]*Таблица611[[#This Row],[Оптовая цена KRW                   за 1шт]]</f>
        <v>0</v>
      </c>
      <c r="M718" s="203" t="str">
        <f>IFERROR(Таблица611[[#This Row],[Общее кол-во шт]]*Таблица611[[#This Row],[Оптовая цена USD            за 1шт]],"")</f>
        <v/>
      </c>
      <c r="N718" s="204"/>
    </row>
    <row r="719" spans="1:14" ht="22.5" customHeight="1">
      <c r="A719" s="31" t="s">
        <v>11700</v>
      </c>
      <c r="B719" s="193">
        <v>8806334375478</v>
      </c>
      <c r="C719" s="194" t="s">
        <v>11701</v>
      </c>
      <c r="D719" s="195" t="s">
        <v>11702</v>
      </c>
      <c r="E719" s="196">
        <v>1500</v>
      </c>
      <c r="F719" s="197">
        <v>0.51</v>
      </c>
      <c r="G719" s="198">
        <v>20</v>
      </c>
      <c r="H719" s="199">
        <f>Таблица611[[#This Row],[Розничная цена KRW]]*Таблица611[[#This Row],[Коэфициент стоимости]]</f>
        <v>765</v>
      </c>
      <c r="I719" s="200" t="str">
        <f>IF($H$1="","Введите курс",Таблица611[[#This Row],[Оптовая цена KRW                   за 1шт]]/$H$1)</f>
        <v>Введите курс</v>
      </c>
      <c r="J719" s="287"/>
      <c r="K719" s="201">
        <f>Таблица611[[#This Row],[Заказ коробок ]]*Таблица611[[#This Row],[Кол-во шт в коробке]]</f>
        <v>0</v>
      </c>
      <c r="L719" s="202">
        <f>Таблица611[[#This Row],[Общее кол-во шт]]*Таблица611[[#This Row],[Оптовая цена KRW                   за 1шт]]</f>
        <v>0</v>
      </c>
      <c r="M719" s="203" t="str">
        <f>IFERROR(Таблица611[[#This Row],[Общее кол-во шт]]*Таблица611[[#This Row],[Оптовая цена USD            за 1шт]],"")</f>
        <v/>
      </c>
      <c r="N719" s="204"/>
    </row>
    <row r="720" spans="1:14" ht="22.5" customHeight="1">
      <c r="A720" s="31" t="s">
        <v>11703</v>
      </c>
      <c r="B720" s="193">
        <v>8806334375485</v>
      </c>
      <c r="C720" s="194" t="s">
        <v>11704</v>
      </c>
      <c r="D720" s="195" t="s">
        <v>11705</v>
      </c>
      <c r="E720" s="196">
        <v>2500</v>
      </c>
      <c r="F720" s="197">
        <v>0.51</v>
      </c>
      <c r="G720" s="198">
        <v>10</v>
      </c>
      <c r="H720" s="199">
        <f>Таблица611[[#This Row],[Розничная цена KRW]]*Таблица611[[#This Row],[Коэфициент стоимости]]</f>
        <v>1275</v>
      </c>
      <c r="I720" s="200" t="str">
        <f>IF($H$1="","Введите курс",Таблица611[[#This Row],[Оптовая цена KRW                   за 1шт]]/$H$1)</f>
        <v>Введите курс</v>
      </c>
      <c r="J720" s="287"/>
      <c r="K720" s="201">
        <f>Таблица611[[#This Row],[Заказ коробок ]]*Таблица611[[#This Row],[Кол-во шт в коробке]]</f>
        <v>0</v>
      </c>
      <c r="L720" s="202">
        <f>Таблица611[[#This Row],[Общее кол-во шт]]*Таблица611[[#This Row],[Оптовая цена KRW                   за 1шт]]</f>
        <v>0</v>
      </c>
      <c r="M720" s="203" t="str">
        <f>IFERROR(Таблица611[[#This Row],[Общее кол-во шт]]*Таблица611[[#This Row],[Оптовая цена USD            за 1шт]],"")</f>
        <v/>
      </c>
      <c r="N720" s="204"/>
    </row>
    <row r="721" spans="1:14" ht="22.5" customHeight="1">
      <c r="A721" s="31" t="s">
        <v>11706</v>
      </c>
      <c r="B721" s="193">
        <v>8806334375096</v>
      </c>
      <c r="C721" s="194" t="s">
        <v>11707</v>
      </c>
      <c r="D721" s="195" t="s">
        <v>11708</v>
      </c>
      <c r="E721" s="196">
        <v>4000</v>
      </c>
      <c r="F721" s="197">
        <v>0.51</v>
      </c>
      <c r="G721" s="198">
        <v>10</v>
      </c>
      <c r="H721" s="199">
        <f>Таблица611[[#This Row],[Розничная цена KRW]]*Таблица611[[#This Row],[Коэфициент стоимости]]</f>
        <v>2040</v>
      </c>
      <c r="I721" s="200" t="str">
        <f>IF($H$1="","Введите курс",Таблица611[[#This Row],[Оптовая цена KRW                   за 1шт]]/$H$1)</f>
        <v>Введите курс</v>
      </c>
      <c r="J721" s="287"/>
      <c r="K721" s="201">
        <f>Таблица611[[#This Row],[Заказ коробок ]]*Таблица611[[#This Row],[Кол-во шт в коробке]]</f>
        <v>0</v>
      </c>
      <c r="L721" s="202">
        <f>Таблица611[[#This Row],[Общее кол-во шт]]*Таблица611[[#This Row],[Оптовая цена KRW                   за 1шт]]</f>
        <v>0</v>
      </c>
      <c r="M721" s="203" t="str">
        <f>IFERROR(Таблица611[[#This Row],[Общее кол-во шт]]*Таблица611[[#This Row],[Оптовая цена USD            за 1шт]],"")</f>
        <v/>
      </c>
      <c r="N721" s="204"/>
    </row>
    <row r="722" spans="1:14" ht="22.5" customHeight="1">
      <c r="A722" s="31" t="s">
        <v>11709</v>
      </c>
      <c r="B722" s="193">
        <v>8806334375102</v>
      </c>
      <c r="C722" s="194" t="s">
        <v>11710</v>
      </c>
      <c r="D722" s="195" t="s">
        <v>11711</v>
      </c>
      <c r="E722" s="196">
        <v>2500</v>
      </c>
      <c r="F722" s="197">
        <v>0.51</v>
      </c>
      <c r="G722" s="198">
        <v>20</v>
      </c>
      <c r="H722" s="199">
        <f>Таблица611[[#This Row],[Розничная цена KRW]]*Таблица611[[#This Row],[Коэфициент стоимости]]</f>
        <v>1275</v>
      </c>
      <c r="I722" s="200" t="str">
        <f>IF($H$1="","Введите курс",Таблица611[[#This Row],[Оптовая цена KRW                   за 1шт]]/$H$1)</f>
        <v>Введите курс</v>
      </c>
      <c r="J722" s="287"/>
      <c r="K722" s="201">
        <f>Таблица611[[#This Row],[Заказ коробок ]]*Таблица611[[#This Row],[Кол-во шт в коробке]]</f>
        <v>0</v>
      </c>
      <c r="L722" s="202">
        <f>Таблица611[[#This Row],[Общее кол-во шт]]*Таблица611[[#This Row],[Оптовая цена KRW                   за 1шт]]</f>
        <v>0</v>
      </c>
      <c r="M722" s="203" t="str">
        <f>IFERROR(Таблица611[[#This Row],[Общее кол-во шт]]*Таблица611[[#This Row],[Оптовая цена USD            за 1шт]],"")</f>
        <v/>
      </c>
      <c r="N722" s="204"/>
    </row>
    <row r="723" spans="1:14" ht="22.5" customHeight="1">
      <c r="A723" s="31" t="s">
        <v>11712</v>
      </c>
      <c r="B723" s="193">
        <v>8806334375119</v>
      </c>
      <c r="C723" s="194" t="s">
        <v>11713</v>
      </c>
      <c r="D723" s="195" t="s">
        <v>11714</v>
      </c>
      <c r="E723" s="196">
        <v>3000</v>
      </c>
      <c r="F723" s="197">
        <v>0.51</v>
      </c>
      <c r="G723" s="198">
        <v>20</v>
      </c>
      <c r="H723" s="199">
        <f>Таблица611[[#This Row],[Розничная цена KRW]]*Таблица611[[#This Row],[Коэфициент стоимости]]</f>
        <v>1530</v>
      </c>
      <c r="I723" s="200" t="str">
        <f>IF($H$1="","Введите курс",Таблица611[[#This Row],[Оптовая цена KRW                   за 1шт]]/$H$1)</f>
        <v>Введите курс</v>
      </c>
      <c r="J723" s="287"/>
      <c r="K723" s="201">
        <f>Таблица611[[#This Row],[Заказ коробок ]]*Таблица611[[#This Row],[Кол-во шт в коробке]]</f>
        <v>0</v>
      </c>
      <c r="L723" s="202">
        <f>Таблица611[[#This Row],[Общее кол-во шт]]*Таблица611[[#This Row],[Оптовая цена KRW                   за 1шт]]</f>
        <v>0</v>
      </c>
      <c r="M723" s="203" t="str">
        <f>IFERROR(Таблица611[[#This Row],[Общее кол-во шт]]*Таблица611[[#This Row],[Оптовая цена USD            за 1шт]],"")</f>
        <v/>
      </c>
      <c r="N723" s="204"/>
    </row>
    <row r="724" spans="1:14" ht="22.5" customHeight="1">
      <c r="A724" s="31" t="s">
        <v>11715</v>
      </c>
      <c r="B724" s="193">
        <v>8806334375126</v>
      </c>
      <c r="C724" s="194" t="s">
        <v>11716</v>
      </c>
      <c r="D724" s="195" t="s">
        <v>11717</v>
      </c>
      <c r="E724" s="196">
        <v>3500</v>
      </c>
      <c r="F724" s="197">
        <v>0.51</v>
      </c>
      <c r="G724" s="198">
        <v>10</v>
      </c>
      <c r="H724" s="199">
        <f>Таблица611[[#This Row],[Розничная цена KRW]]*Таблица611[[#This Row],[Коэфициент стоимости]]</f>
        <v>1785</v>
      </c>
      <c r="I724" s="200" t="str">
        <f>IF($H$1="","Введите курс",Таблица611[[#This Row],[Оптовая цена KRW                   за 1шт]]/$H$1)</f>
        <v>Введите курс</v>
      </c>
      <c r="J724" s="287"/>
      <c r="K724" s="201">
        <f>Таблица611[[#This Row],[Заказ коробок ]]*Таблица611[[#This Row],[Кол-во шт в коробке]]</f>
        <v>0</v>
      </c>
      <c r="L724" s="202">
        <f>Таблица611[[#This Row],[Общее кол-во шт]]*Таблица611[[#This Row],[Оптовая цена KRW                   за 1шт]]</f>
        <v>0</v>
      </c>
      <c r="M724" s="203" t="str">
        <f>IFERROR(Таблица611[[#This Row],[Общее кол-во шт]]*Таблица611[[#This Row],[Оптовая цена USD            за 1шт]],"")</f>
        <v/>
      </c>
      <c r="N724" s="204"/>
    </row>
    <row r="725" spans="1:14" ht="22.5" customHeight="1">
      <c r="A725" s="31" t="s">
        <v>11718</v>
      </c>
      <c r="B725" s="193">
        <v>8806334375133</v>
      </c>
      <c r="C725" s="194" t="s">
        <v>11719</v>
      </c>
      <c r="D725" s="195" t="s">
        <v>11720</v>
      </c>
      <c r="E725" s="196">
        <v>3500</v>
      </c>
      <c r="F725" s="197">
        <v>0.51</v>
      </c>
      <c r="G725" s="198">
        <v>10</v>
      </c>
      <c r="H725" s="199">
        <f>Таблица611[[#This Row],[Розничная цена KRW]]*Таблица611[[#This Row],[Коэфициент стоимости]]</f>
        <v>1785</v>
      </c>
      <c r="I725" s="200" t="str">
        <f>IF($H$1="","Введите курс",Таблица611[[#This Row],[Оптовая цена KRW                   за 1шт]]/$H$1)</f>
        <v>Введите курс</v>
      </c>
      <c r="J725" s="287"/>
      <c r="K725" s="201">
        <f>Таблица611[[#This Row],[Заказ коробок ]]*Таблица611[[#This Row],[Кол-во шт в коробке]]</f>
        <v>0</v>
      </c>
      <c r="L725" s="202">
        <f>Таблица611[[#This Row],[Общее кол-во шт]]*Таблица611[[#This Row],[Оптовая цена KRW                   за 1шт]]</f>
        <v>0</v>
      </c>
      <c r="M725" s="203" t="str">
        <f>IFERROR(Таблица611[[#This Row],[Общее кол-во шт]]*Таблица611[[#This Row],[Оптовая цена USD            за 1шт]],"")</f>
        <v/>
      </c>
      <c r="N725" s="204"/>
    </row>
    <row r="726" spans="1:14" ht="22.5" customHeight="1">
      <c r="A726" s="31" t="s">
        <v>11721</v>
      </c>
      <c r="B726" s="193">
        <v>8806334375140</v>
      </c>
      <c r="C726" s="194" t="s">
        <v>11722</v>
      </c>
      <c r="D726" s="195" t="s">
        <v>11723</v>
      </c>
      <c r="E726" s="196">
        <v>2000</v>
      </c>
      <c r="F726" s="197">
        <v>0.51</v>
      </c>
      <c r="G726" s="198">
        <v>10</v>
      </c>
      <c r="H726" s="199">
        <f>Таблица611[[#This Row],[Розничная цена KRW]]*Таблица611[[#This Row],[Коэфициент стоимости]]</f>
        <v>1020</v>
      </c>
      <c r="I726" s="200" t="str">
        <f>IF($H$1="","Введите курс",Таблица611[[#This Row],[Оптовая цена KRW                   за 1шт]]/$H$1)</f>
        <v>Введите курс</v>
      </c>
      <c r="J726" s="287"/>
      <c r="K726" s="201">
        <f>Таблица611[[#This Row],[Заказ коробок ]]*Таблица611[[#This Row],[Кол-во шт в коробке]]</f>
        <v>0</v>
      </c>
      <c r="L726" s="202">
        <f>Таблица611[[#This Row],[Общее кол-во шт]]*Таблица611[[#This Row],[Оптовая цена KRW                   за 1шт]]</f>
        <v>0</v>
      </c>
      <c r="M726" s="203" t="str">
        <f>IFERROR(Таблица611[[#This Row],[Общее кол-во шт]]*Таблица611[[#This Row],[Оптовая цена USD            за 1шт]],"")</f>
        <v/>
      </c>
      <c r="N726" s="204"/>
    </row>
    <row r="727" spans="1:14" ht="22.5" customHeight="1">
      <c r="A727" s="31" t="s">
        <v>11724</v>
      </c>
      <c r="B727" s="193">
        <v>8806334375164</v>
      </c>
      <c r="C727" s="194" t="s">
        <v>11725</v>
      </c>
      <c r="D727" s="195" t="s">
        <v>11726</v>
      </c>
      <c r="E727" s="196">
        <v>1000</v>
      </c>
      <c r="F727" s="197">
        <v>0.51</v>
      </c>
      <c r="G727" s="198">
        <v>10</v>
      </c>
      <c r="H727" s="199">
        <f>Таблица611[[#This Row],[Розничная цена KRW]]*Таблица611[[#This Row],[Коэфициент стоимости]]</f>
        <v>510</v>
      </c>
      <c r="I727" s="200" t="str">
        <f>IF($H$1="","Введите курс",Таблица611[[#This Row],[Оптовая цена KRW                   за 1шт]]/$H$1)</f>
        <v>Введите курс</v>
      </c>
      <c r="J727" s="287"/>
      <c r="K727" s="201">
        <f>Таблица611[[#This Row],[Заказ коробок ]]*Таблица611[[#This Row],[Кол-во шт в коробке]]</f>
        <v>0</v>
      </c>
      <c r="L727" s="202">
        <f>Таблица611[[#This Row],[Общее кол-во шт]]*Таблица611[[#This Row],[Оптовая цена KRW                   за 1шт]]</f>
        <v>0</v>
      </c>
      <c r="M727" s="203" t="str">
        <f>IFERROR(Таблица611[[#This Row],[Общее кол-во шт]]*Таблица611[[#This Row],[Оптовая цена USD            за 1шт]],"")</f>
        <v/>
      </c>
      <c r="N727" s="204"/>
    </row>
    <row r="728" spans="1:14" ht="22.5" customHeight="1">
      <c r="A728" s="31" t="s">
        <v>11727</v>
      </c>
      <c r="B728" s="193">
        <v>8806334375171</v>
      </c>
      <c r="C728" s="194" t="s">
        <v>11728</v>
      </c>
      <c r="D728" s="195" t="s">
        <v>11729</v>
      </c>
      <c r="E728" s="196">
        <v>3000</v>
      </c>
      <c r="F728" s="197">
        <v>0.51</v>
      </c>
      <c r="G728" s="198">
        <v>10</v>
      </c>
      <c r="H728" s="199">
        <f>Таблица611[[#This Row],[Розничная цена KRW]]*Таблица611[[#This Row],[Коэфициент стоимости]]</f>
        <v>1530</v>
      </c>
      <c r="I728" s="200" t="str">
        <f>IF($H$1="","Введите курс",Таблица611[[#This Row],[Оптовая цена KRW                   за 1шт]]/$H$1)</f>
        <v>Введите курс</v>
      </c>
      <c r="J728" s="287"/>
      <c r="K728" s="201">
        <f>Таблица611[[#This Row],[Заказ коробок ]]*Таблица611[[#This Row],[Кол-во шт в коробке]]</f>
        <v>0</v>
      </c>
      <c r="L728" s="202">
        <f>Таблица611[[#This Row],[Общее кол-во шт]]*Таблица611[[#This Row],[Оптовая цена KRW                   за 1шт]]</f>
        <v>0</v>
      </c>
      <c r="M728" s="203" t="str">
        <f>IFERROR(Таблица611[[#This Row],[Общее кол-во шт]]*Таблица611[[#This Row],[Оптовая цена USD            за 1шт]],"")</f>
        <v/>
      </c>
      <c r="N728" s="204"/>
    </row>
    <row r="729" spans="1:14" ht="22.5" customHeight="1">
      <c r="A729" s="31" t="s">
        <v>11730</v>
      </c>
      <c r="B729" s="193">
        <v>8806334375188</v>
      </c>
      <c r="C729" s="194" t="s">
        <v>11731</v>
      </c>
      <c r="D729" s="195" t="s">
        <v>11732</v>
      </c>
      <c r="E729" s="196">
        <v>8000</v>
      </c>
      <c r="F729" s="197">
        <v>0.51</v>
      </c>
      <c r="G729" s="198">
        <v>10</v>
      </c>
      <c r="H729" s="199">
        <f>Таблица611[[#This Row],[Розничная цена KRW]]*Таблица611[[#This Row],[Коэфициент стоимости]]</f>
        <v>4080</v>
      </c>
      <c r="I729" s="200" t="str">
        <f>IF($H$1="","Введите курс",Таблица611[[#This Row],[Оптовая цена KRW                   за 1шт]]/$H$1)</f>
        <v>Введите курс</v>
      </c>
      <c r="J729" s="287"/>
      <c r="K729" s="201">
        <f>Таблица611[[#This Row],[Заказ коробок ]]*Таблица611[[#This Row],[Кол-во шт в коробке]]</f>
        <v>0</v>
      </c>
      <c r="L729" s="202">
        <f>Таблица611[[#This Row],[Общее кол-во шт]]*Таблица611[[#This Row],[Оптовая цена KRW                   за 1шт]]</f>
        <v>0</v>
      </c>
      <c r="M729" s="203" t="str">
        <f>IFERROR(Таблица611[[#This Row],[Общее кол-во шт]]*Таблица611[[#This Row],[Оптовая цена USD            за 1шт]],"")</f>
        <v/>
      </c>
      <c r="N729" s="204"/>
    </row>
    <row r="730" spans="1:14" ht="22.5" customHeight="1">
      <c r="A730" s="31" t="s">
        <v>11733</v>
      </c>
      <c r="B730" s="193">
        <v>8806334375195</v>
      </c>
      <c r="C730" s="194" t="s">
        <v>11734</v>
      </c>
      <c r="D730" s="195" t="s">
        <v>11735</v>
      </c>
      <c r="E730" s="196">
        <v>6000</v>
      </c>
      <c r="F730" s="197">
        <v>0.51</v>
      </c>
      <c r="G730" s="198">
        <v>10</v>
      </c>
      <c r="H730" s="199">
        <f>Таблица611[[#This Row],[Розничная цена KRW]]*Таблица611[[#This Row],[Коэфициент стоимости]]</f>
        <v>3060</v>
      </c>
      <c r="I730" s="200" t="str">
        <f>IF($H$1="","Введите курс",Таблица611[[#This Row],[Оптовая цена KRW                   за 1шт]]/$H$1)</f>
        <v>Введите курс</v>
      </c>
      <c r="J730" s="287"/>
      <c r="K730" s="201">
        <f>Таблица611[[#This Row],[Заказ коробок ]]*Таблица611[[#This Row],[Кол-во шт в коробке]]</f>
        <v>0</v>
      </c>
      <c r="L730" s="202">
        <f>Таблица611[[#This Row],[Общее кол-во шт]]*Таблица611[[#This Row],[Оптовая цена KRW                   за 1шт]]</f>
        <v>0</v>
      </c>
      <c r="M730" s="203" t="str">
        <f>IFERROR(Таблица611[[#This Row],[Общее кол-во шт]]*Таблица611[[#This Row],[Оптовая цена USD            за 1шт]],"")</f>
        <v/>
      </c>
      <c r="N730" s="204"/>
    </row>
    <row r="731" spans="1:14" ht="22.5" customHeight="1">
      <c r="A731" s="31" t="s">
        <v>11736</v>
      </c>
      <c r="B731" s="193">
        <v>8806334375225</v>
      </c>
      <c r="C731" s="194" t="s">
        <v>11737</v>
      </c>
      <c r="D731" s="195" t="s">
        <v>11738</v>
      </c>
      <c r="E731" s="196">
        <v>3000</v>
      </c>
      <c r="F731" s="197">
        <v>0.51</v>
      </c>
      <c r="G731" s="198">
        <v>10</v>
      </c>
      <c r="H731" s="199">
        <f>Таблица611[[#This Row],[Розничная цена KRW]]*Таблица611[[#This Row],[Коэфициент стоимости]]</f>
        <v>1530</v>
      </c>
      <c r="I731" s="200" t="str">
        <f>IF($H$1="","Введите курс",Таблица611[[#This Row],[Оптовая цена KRW                   за 1шт]]/$H$1)</f>
        <v>Введите курс</v>
      </c>
      <c r="J731" s="287"/>
      <c r="K731" s="201">
        <f>Таблица611[[#This Row],[Заказ коробок ]]*Таблица611[[#This Row],[Кол-во шт в коробке]]</f>
        <v>0</v>
      </c>
      <c r="L731" s="202">
        <f>Таблица611[[#This Row],[Общее кол-во шт]]*Таблица611[[#This Row],[Оптовая цена KRW                   за 1шт]]</f>
        <v>0</v>
      </c>
      <c r="M731" s="203" t="str">
        <f>IFERROR(Таблица611[[#This Row],[Общее кол-во шт]]*Таблица611[[#This Row],[Оптовая цена USD            за 1шт]],"")</f>
        <v/>
      </c>
      <c r="N731" s="204"/>
    </row>
    <row r="732" spans="1:14" ht="22.5" customHeight="1">
      <c r="A732" s="31" t="s">
        <v>11739</v>
      </c>
      <c r="B732" s="193">
        <v>8806334375256</v>
      </c>
      <c r="C732" s="194" t="s">
        <v>11740</v>
      </c>
      <c r="D732" s="195" t="s">
        <v>11741</v>
      </c>
      <c r="E732" s="196">
        <v>3500</v>
      </c>
      <c r="F732" s="197">
        <v>0.51</v>
      </c>
      <c r="G732" s="198">
        <v>10</v>
      </c>
      <c r="H732" s="199">
        <f>Таблица611[[#This Row],[Розничная цена KRW]]*Таблица611[[#This Row],[Коэфициент стоимости]]</f>
        <v>1785</v>
      </c>
      <c r="I732" s="200" t="str">
        <f>IF($H$1="","Введите курс",Таблица611[[#This Row],[Оптовая цена KRW                   за 1шт]]/$H$1)</f>
        <v>Введите курс</v>
      </c>
      <c r="J732" s="287"/>
      <c r="K732" s="201">
        <f>Таблица611[[#This Row],[Заказ коробок ]]*Таблица611[[#This Row],[Кол-во шт в коробке]]</f>
        <v>0</v>
      </c>
      <c r="L732" s="202">
        <f>Таблица611[[#This Row],[Общее кол-во шт]]*Таблица611[[#This Row],[Оптовая цена KRW                   за 1шт]]</f>
        <v>0</v>
      </c>
      <c r="M732" s="203" t="str">
        <f>IFERROR(Таблица611[[#This Row],[Общее кол-во шт]]*Таблица611[[#This Row],[Оптовая цена USD            за 1шт]],"")</f>
        <v/>
      </c>
      <c r="N732" s="204"/>
    </row>
    <row r="733" spans="1:14" ht="22.5" customHeight="1">
      <c r="A733" s="31" t="s">
        <v>11742</v>
      </c>
      <c r="B733" s="193">
        <v>8806334376109</v>
      </c>
      <c r="C733" s="194" t="s">
        <v>11743</v>
      </c>
      <c r="D733" s="195" t="s">
        <v>11744</v>
      </c>
      <c r="E733" s="196">
        <v>2000</v>
      </c>
      <c r="F733" s="197">
        <v>0.51</v>
      </c>
      <c r="G733" s="198">
        <v>10</v>
      </c>
      <c r="H733" s="199">
        <f>Таблица611[[#This Row],[Розничная цена KRW]]*Таблица611[[#This Row],[Коэфициент стоимости]]</f>
        <v>1020</v>
      </c>
      <c r="I733" s="200" t="str">
        <f>IF($H$1="","Введите курс",Таблица611[[#This Row],[Оптовая цена KRW                   за 1шт]]/$H$1)</f>
        <v>Введите курс</v>
      </c>
      <c r="J733" s="287"/>
      <c r="K733" s="201">
        <f>Таблица611[[#This Row],[Заказ коробок ]]*Таблица611[[#This Row],[Кол-во шт в коробке]]</f>
        <v>0</v>
      </c>
      <c r="L733" s="202">
        <f>Таблица611[[#This Row],[Общее кол-во шт]]*Таблица611[[#This Row],[Оптовая цена KRW                   за 1шт]]</f>
        <v>0</v>
      </c>
      <c r="M733" s="203" t="str">
        <f>IFERROR(Таблица611[[#This Row],[Общее кол-во шт]]*Таблица611[[#This Row],[Оптовая цена USD            за 1шт]],"")</f>
        <v/>
      </c>
      <c r="N733" s="204"/>
    </row>
    <row r="734" spans="1:14" ht="22.5" customHeight="1">
      <c r="A734" s="31" t="s">
        <v>11745</v>
      </c>
      <c r="B734" s="193">
        <v>8806334375492</v>
      </c>
      <c r="C734" s="194" t="s">
        <v>11746</v>
      </c>
      <c r="D734" s="195" t="s">
        <v>11747</v>
      </c>
      <c r="E734" s="196">
        <v>3000</v>
      </c>
      <c r="F734" s="197">
        <v>0.51</v>
      </c>
      <c r="G734" s="198">
        <v>20</v>
      </c>
      <c r="H734" s="199">
        <f>Таблица611[[#This Row],[Розничная цена KRW]]*Таблица611[[#This Row],[Коэфициент стоимости]]</f>
        <v>1530</v>
      </c>
      <c r="I734" s="200" t="str">
        <f>IF($H$1="","Введите курс",Таблица611[[#This Row],[Оптовая цена KRW                   за 1шт]]/$H$1)</f>
        <v>Введите курс</v>
      </c>
      <c r="J734" s="287"/>
      <c r="K734" s="201">
        <f>Таблица611[[#This Row],[Заказ коробок ]]*Таблица611[[#This Row],[Кол-во шт в коробке]]</f>
        <v>0</v>
      </c>
      <c r="L734" s="202">
        <f>Таблица611[[#This Row],[Общее кол-во шт]]*Таблица611[[#This Row],[Оптовая цена KRW                   за 1шт]]</f>
        <v>0</v>
      </c>
      <c r="M734" s="203" t="str">
        <f>IFERROR(Таблица611[[#This Row],[Общее кол-во шт]]*Таблица611[[#This Row],[Оптовая цена USD            за 1шт]],"")</f>
        <v/>
      </c>
      <c r="N734" s="204"/>
    </row>
    <row r="735" spans="1:14" ht="22.5" customHeight="1">
      <c r="A735" s="31" t="s">
        <v>11748</v>
      </c>
      <c r="B735" s="193">
        <v>8806334375508</v>
      </c>
      <c r="C735" s="194" t="s">
        <v>11749</v>
      </c>
      <c r="D735" s="195" t="s">
        <v>11750</v>
      </c>
      <c r="E735" s="196">
        <v>3000</v>
      </c>
      <c r="F735" s="197">
        <v>0.51</v>
      </c>
      <c r="G735" s="198">
        <v>20</v>
      </c>
      <c r="H735" s="199">
        <f>Таблица611[[#This Row],[Розничная цена KRW]]*Таблица611[[#This Row],[Коэфициент стоимости]]</f>
        <v>1530</v>
      </c>
      <c r="I735" s="200" t="str">
        <f>IF($H$1="","Введите курс",Таблица611[[#This Row],[Оптовая цена KRW                   за 1шт]]/$H$1)</f>
        <v>Введите курс</v>
      </c>
      <c r="J735" s="287"/>
      <c r="K735" s="201">
        <f>Таблица611[[#This Row],[Заказ коробок ]]*Таблица611[[#This Row],[Кол-во шт в коробке]]</f>
        <v>0</v>
      </c>
      <c r="L735" s="202">
        <f>Таблица611[[#This Row],[Общее кол-во шт]]*Таблица611[[#This Row],[Оптовая цена KRW                   за 1шт]]</f>
        <v>0</v>
      </c>
      <c r="M735" s="203" t="str">
        <f>IFERROR(Таблица611[[#This Row],[Общее кол-во шт]]*Таблица611[[#This Row],[Оптовая цена USD            за 1шт]],"")</f>
        <v/>
      </c>
      <c r="N735" s="204"/>
    </row>
    <row r="736" spans="1:14" ht="22.5" customHeight="1">
      <c r="A736" s="31" t="s">
        <v>11751</v>
      </c>
      <c r="B736" s="193">
        <v>8806334375522</v>
      </c>
      <c r="C736" s="194" t="s">
        <v>11752</v>
      </c>
      <c r="D736" s="195" t="s">
        <v>11753</v>
      </c>
      <c r="E736" s="196">
        <v>2000</v>
      </c>
      <c r="F736" s="197">
        <v>0.51</v>
      </c>
      <c r="G736" s="198">
        <v>20</v>
      </c>
      <c r="H736" s="199">
        <f>Таблица611[[#This Row],[Розничная цена KRW]]*Таблица611[[#This Row],[Коэфициент стоимости]]</f>
        <v>1020</v>
      </c>
      <c r="I736" s="200" t="str">
        <f>IF($H$1="","Введите курс",Таблица611[[#This Row],[Оптовая цена KRW                   за 1шт]]/$H$1)</f>
        <v>Введите курс</v>
      </c>
      <c r="J736" s="287"/>
      <c r="K736" s="201">
        <f>Таблица611[[#This Row],[Заказ коробок ]]*Таблица611[[#This Row],[Кол-во шт в коробке]]</f>
        <v>0</v>
      </c>
      <c r="L736" s="202">
        <f>Таблица611[[#This Row],[Общее кол-во шт]]*Таблица611[[#This Row],[Оптовая цена KRW                   за 1шт]]</f>
        <v>0</v>
      </c>
      <c r="M736" s="203" t="str">
        <f>IFERROR(Таблица611[[#This Row],[Общее кол-во шт]]*Таблица611[[#This Row],[Оптовая цена USD            за 1шт]],"")</f>
        <v/>
      </c>
      <c r="N736" s="204"/>
    </row>
    <row r="737" spans="1:14" ht="22.5" customHeight="1">
      <c r="A737" s="31" t="s">
        <v>11754</v>
      </c>
      <c r="B737" s="193">
        <v>8806334375546</v>
      </c>
      <c r="C737" s="194" t="s">
        <v>11755</v>
      </c>
      <c r="D737" s="195" t="s">
        <v>11756</v>
      </c>
      <c r="E737" s="196">
        <v>1500</v>
      </c>
      <c r="F737" s="197">
        <v>0.51</v>
      </c>
      <c r="G737" s="198">
        <v>20</v>
      </c>
      <c r="H737" s="199">
        <f>Таблица611[[#This Row],[Розничная цена KRW]]*Таблица611[[#This Row],[Коэфициент стоимости]]</f>
        <v>765</v>
      </c>
      <c r="I737" s="200" t="str">
        <f>IF($H$1="","Введите курс",Таблица611[[#This Row],[Оптовая цена KRW                   за 1шт]]/$H$1)</f>
        <v>Введите курс</v>
      </c>
      <c r="J737" s="287"/>
      <c r="K737" s="201">
        <f>Таблица611[[#This Row],[Заказ коробок ]]*Таблица611[[#This Row],[Кол-во шт в коробке]]</f>
        <v>0</v>
      </c>
      <c r="L737" s="202">
        <f>Таблица611[[#This Row],[Общее кол-во шт]]*Таблица611[[#This Row],[Оптовая цена KRW                   за 1шт]]</f>
        <v>0</v>
      </c>
      <c r="M737" s="203" t="str">
        <f>IFERROR(Таблица611[[#This Row],[Общее кол-во шт]]*Таблица611[[#This Row],[Оптовая цена USD            за 1шт]],"")</f>
        <v/>
      </c>
      <c r="N737" s="204"/>
    </row>
    <row r="738" spans="1:14" ht="22.5" customHeight="1">
      <c r="A738" s="31" t="s">
        <v>11757</v>
      </c>
      <c r="B738" s="193">
        <v>8806334375560</v>
      </c>
      <c r="C738" s="194" t="s">
        <v>11758</v>
      </c>
      <c r="D738" s="195" t="s">
        <v>11759</v>
      </c>
      <c r="E738" s="196">
        <v>2500</v>
      </c>
      <c r="F738" s="197">
        <v>0.51</v>
      </c>
      <c r="G738" s="198">
        <v>10</v>
      </c>
      <c r="H738" s="199">
        <f>Таблица611[[#This Row],[Розничная цена KRW]]*Таблица611[[#This Row],[Коэфициент стоимости]]</f>
        <v>1275</v>
      </c>
      <c r="I738" s="200" t="str">
        <f>IF($H$1="","Введите курс",Таблица611[[#This Row],[Оптовая цена KRW                   за 1шт]]/$H$1)</f>
        <v>Введите курс</v>
      </c>
      <c r="J738" s="287"/>
      <c r="K738" s="201">
        <f>Таблица611[[#This Row],[Заказ коробок ]]*Таблица611[[#This Row],[Кол-во шт в коробке]]</f>
        <v>0</v>
      </c>
      <c r="L738" s="202">
        <f>Таблица611[[#This Row],[Общее кол-во шт]]*Таблица611[[#This Row],[Оптовая цена KRW                   за 1шт]]</f>
        <v>0</v>
      </c>
      <c r="M738" s="203" t="str">
        <f>IFERROR(Таблица611[[#This Row],[Общее кол-во шт]]*Таблица611[[#This Row],[Оптовая цена USD            за 1шт]],"")</f>
        <v/>
      </c>
      <c r="N738" s="204"/>
    </row>
    <row r="739" spans="1:14" ht="22.5" customHeight="1">
      <c r="A739" s="31" t="s">
        <v>11760</v>
      </c>
      <c r="B739" s="193">
        <v>8806334375591</v>
      </c>
      <c r="C739" s="194" t="s">
        <v>11761</v>
      </c>
      <c r="D739" s="195" t="s">
        <v>11762</v>
      </c>
      <c r="E739" s="196">
        <v>3500</v>
      </c>
      <c r="F739" s="197">
        <v>0.51</v>
      </c>
      <c r="G739" s="198">
        <v>10</v>
      </c>
      <c r="H739" s="199">
        <f>Таблица611[[#This Row],[Розничная цена KRW]]*Таблица611[[#This Row],[Коэфициент стоимости]]</f>
        <v>1785</v>
      </c>
      <c r="I739" s="200" t="str">
        <f>IF($H$1="","Введите курс",Таблица611[[#This Row],[Оптовая цена KRW                   за 1шт]]/$H$1)</f>
        <v>Введите курс</v>
      </c>
      <c r="J739" s="287"/>
      <c r="K739" s="201">
        <f>Таблица611[[#This Row],[Заказ коробок ]]*Таблица611[[#This Row],[Кол-во шт в коробке]]</f>
        <v>0</v>
      </c>
      <c r="L739" s="202">
        <f>Таблица611[[#This Row],[Общее кол-во шт]]*Таблица611[[#This Row],[Оптовая цена KRW                   за 1шт]]</f>
        <v>0</v>
      </c>
      <c r="M739" s="203" t="str">
        <f>IFERROR(Таблица611[[#This Row],[Общее кол-во шт]]*Таблица611[[#This Row],[Оптовая цена USD            за 1шт]],"")</f>
        <v/>
      </c>
      <c r="N739" s="204"/>
    </row>
    <row r="740" spans="1:14" ht="22.5" customHeight="1">
      <c r="A740" s="31" t="s">
        <v>11763</v>
      </c>
      <c r="B740" s="193">
        <v>8806334376321</v>
      </c>
      <c r="C740" s="194" t="s">
        <v>11764</v>
      </c>
      <c r="D740" s="195" t="s">
        <v>11765</v>
      </c>
      <c r="E740" s="196">
        <v>1500</v>
      </c>
      <c r="F740" s="197">
        <v>0.51</v>
      </c>
      <c r="G740" s="198">
        <v>10</v>
      </c>
      <c r="H740" s="199">
        <f>Таблица611[[#This Row],[Розничная цена KRW]]*Таблица611[[#This Row],[Коэфициент стоимости]]</f>
        <v>765</v>
      </c>
      <c r="I740" s="200" t="str">
        <f>IF($H$1="","Введите курс",Таблица611[[#This Row],[Оптовая цена KRW                   за 1шт]]/$H$1)</f>
        <v>Введите курс</v>
      </c>
      <c r="J740" s="287"/>
      <c r="K740" s="201">
        <f>Таблица611[[#This Row],[Заказ коробок ]]*Таблица611[[#This Row],[Кол-во шт в коробке]]</f>
        <v>0</v>
      </c>
      <c r="L740" s="202">
        <f>Таблица611[[#This Row],[Общее кол-во шт]]*Таблица611[[#This Row],[Оптовая цена KRW                   за 1шт]]</f>
        <v>0</v>
      </c>
      <c r="M740" s="203" t="str">
        <f>IFERROR(Таблица611[[#This Row],[Общее кол-во шт]]*Таблица611[[#This Row],[Оптовая цена USD            за 1шт]],"")</f>
        <v/>
      </c>
      <c r="N740" s="204"/>
    </row>
    <row r="741" spans="1:14" ht="22.5" customHeight="1">
      <c r="A741" s="31" t="s">
        <v>11766</v>
      </c>
      <c r="B741" s="193">
        <v>8806334376345</v>
      </c>
      <c r="C741" s="194" t="s">
        <v>11767</v>
      </c>
      <c r="D741" s="195" t="s">
        <v>11768</v>
      </c>
      <c r="E741" s="196">
        <v>2000</v>
      </c>
      <c r="F741" s="197">
        <v>0.51</v>
      </c>
      <c r="G741" s="198">
        <v>10</v>
      </c>
      <c r="H741" s="199">
        <f>Таблица611[[#This Row],[Розничная цена KRW]]*Таблица611[[#This Row],[Коэфициент стоимости]]</f>
        <v>1020</v>
      </c>
      <c r="I741" s="200" t="str">
        <f>IF($H$1="","Введите курс",Таблица611[[#This Row],[Оптовая цена KRW                   за 1шт]]/$H$1)</f>
        <v>Введите курс</v>
      </c>
      <c r="J741" s="287"/>
      <c r="K741" s="201">
        <f>Таблица611[[#This Row],[Заказ коробок ]]*Таблица611[[#This Row],[Кол-во шт в коробке]]</f>
        <v>0</v>
      </c>
      <c r="L741" s="202">
        <f>Таблица611[[#This Row],[Общее кол-во шт]]*Таблица611[[#This Row],[Оптовая цена KRW                   за 1шт]]</f>
        <v>0</v>
      </c>
      <c r="M741" s="203" t="str">
        <f>IFERROR(Таблица611[[#This Row],[Общее кол-во шт]]*Таблица611[[#This Row],[Оптовая цена USD            за 1шт]],"")</f>
        <v/>
      </c>
      <c r="N741" s="204"/>
    </row>
    <row r="742" spans="1:14" ht="22.5" customHeight="1">
      <c r="A742" s="31" t="s">
        <v>11769</v>
      </c>
      <c r="B742" s="193">
        <v>8806334376352</v>
      </c>
      <c r="C742" s="194" t="s">
        <v>11770</v>
      </c>
      <c r="D742" s="195" t="s">
        <v>11771</v>
      </c>
      <c r="E742" s="196">
        <v>1000</v>
      </c>
      <c r="F742" s="197">
        <v>0.51</v>
      </c>
      <c r="G742" s="198">
        <v>10</v>
      </c>
      <c r="H742" s="199">
        <f>Таблица611[[#This Row],[Розничная цена KRW]]*Таблица611[[#This Row],[Коэфициент стоимости]]</f>
        <v>510</v>
      </c>
      <c r="I742" s="200" t="str">
        <f>IF($H$1="","Введите курс",Таблица611[[#This Row],[Оптовая цена KRW                   за 1шт]]/$H$1)</f>
        <v>Введите курс</v>
      </c>
      <c r="J742" s="287"/>
      <c r="K742" s="201">
        <f>Таблица611[[#This Row],[Заказ коробок ]]*Таблица611[[#This Row],[Кол-во шт в коробке]]</f>
        <v>0</v>
      </c>
      <c r="L742" s="202">
        <f>Таблица611[[#This Row],[Общее кол-во шт]]*Таблица611[[#This Row],[Оптовая цена KRW                   за 1шт]]</f>
        <v>0</v>
      </c>
      <c r="M742" s="203" t="str">
        <f>IFERROR(Таблица611[[#This Row],[Общее кол-во шт]]*Таблица611[[#This Row],[Оптовая цена USD            за 1шт]],"")</f>
        <v/>
      </c>
      <c r="N742" s="204"/>
    </row>
    <row r="743" spans="1:14" ht="22.5" customHeight="1">
      <c r="A743" s="31" t="s">
        <v>11772</v>
      </c>
      <c r="B743" s="193">
        <v>8806334376369</v>
      </c>
      <c r="C743" s="194" t="s">
        <v>11773</v>
      </c>
      <c r="D743" s="195" t="s">
        <v>11774</v>
      </c>
      <c r="E743" s="196">
        <v>2500</v>
      </c>
      <c r="F743" s="197">
        <v>0.51</v>
      </c>
      <c r="G743" s="198">
        <v>10</v>
      </c>
      <c r="H743" s="199">
        <f>Таблица611[[#This Row],[Розничная цена KRW]]*Таблица611[[#This Row],[Коэфициент стоимости]]</f>
        <v>1275</v>
      </c>
      <c r="I743" s="200" t="str">
        <f>IF($H$1="","Введите курс",Таблица611[[#This Row],[Оптовая цена KRW                   за 1шт]]/$H$1)</f>
        <v>Введите курс</v>
      </c>
      <c r="J743" s="287"/>
      <c r="K743" s="201">
        <f>Таблица611[[#This Row],[Заказ коробок ]]*Таблица611[[#This Row],[Кол-во шт в коробке]]</f>
        <v>0</v>
      </c>
      <c r="L743" s="202">
        <f>Таблица611[[#This Row],[Общее кол-во шт]]*Таблица611[[#This Row],[Оптовая цена KRW                   за 1шт]]</f>
        <v>0</v>
      </c>
      <c r="M743" s="203" t="str">
        <f>IFERROR(Таблица611[[#This Row],[Общее кол-во шт]]*Таблица611[[#This Row],[Оптовая цена USD            за 1шт]],"")</f>
        <v/>
      </c>
      <c r="N743" s="204"/>
    </row>
    <row r="744" spans="1:14" ht="22.5" customHeight="1">
      <c r="A744" s="31" t="s">
        <v>11775</v>
      </c>
      <c r="B744" s="193">
        <v>8806334376376</v>
      </c>
      <c r="C744" s="194" t="s">
        <v>11776</v>
      </c>
      <c r="D744" s="195" t="s">
        <v>11777</v>
      </c>
      <c r="E744" s="196">
        <v>2000</v>
      </c>
      <c r="F744" s="197">
        <v>0.51</v>
      </c>
      <c r="G744" s="198">
        <v>10</v>
      </c>
      <c r="H744" s="199">
        <f>Таблица611[[#This Row],[Розничная цена KRW]]*Таблица611[[#This Row],[Коэфициент стоимости]]</f>
        <v>1020</v>
      </c>
      <c r="I744" s="200" t="str">
        <f>IF($H$1="","Введите курс",Таблица611[[#This Row],[Оптовая цена KRW                   за 1шт]]/$H$1)</f>
        <v>Введите курс</v>
      </c>
      <c r="J744" s="287"/>
      <c r="K744" s="201">
        <f>Таблица611[[#This Row],[Заказ коробок ]]*Таблица611[[#This Row],[Кол-во шт в коробке]]</f>
        <v>0</v>
      </c>
      <c r="L744" s="202">
        <f>Таблица611[[#This Row],[Общее кол-во шт]]*Таблица611[[#This Row],[Оптовая цена KRW                   за 1шт]]</f>
        <v>0</v>
      </c>
      <c r="M744" s="203" t="str">
        <f>IFERROR(Таблица611[[#This Row],[Общее кол-во шт]]*Таблица611[[#This Row],[Оптовая цена USD            за 1шт]],"")</f>
        <v/>
      </c>
      <c r="N744" s="204"/>
    </row>
    <row r="745" spans="1:14" ht="22.5" customHeight="1">
      <c r="A745" s="31" t="s">
        <v>11778</v>
      </c>
      <c r="B745" s="193">
        <v>8806334376383</v>
      </c>
      <c r="C745" s="194" t="s">
        <v>11779</v>
      </c>
      <c r="D745" s="195" t="s">
        <v>11780</v>
      </c>
      <c r="E745" s="196">
        <v>1500</v>
      </c>
      <c r="F745" s="197">
        <v>0.51</v>
      </c>
      <c r="G745" s="198">
        <v>10</v>
      </c>
      <c r="H745" s="199">
        <f>Таблица611[[#This Row],[Розничная цена KRW]]*Таблица611[[#This Row],[Коэфициент стоимости]]</f>
        <v>765</v>
      </c>
      <c r="I745" s="200" t="str">
        <f>IF($H$1="","Введите курс",Таблица611[[#This Row],[Оптовая цена KRW                   за 1шт]]/$H$1)</f>
        <v>Введите курс</v>
      </c>
      <c r="J745" s="287"/>
      <c r="K745" s="201">
        <f>Таблица611[[#This Row],[Заказ коробок ]]*Таблица611[[#This Row],[Кол-во шт в коробке]]</f>
        <v>0</v>
      </c>
      <c r="L745" s="202">
        <f>Таблица611[[#This Row],[Общее кол-во шт]]*Таблица611[[#This Row],[Оптовая цена KRW                   за 1шт]]</f>
        <v>0</v>
      </c>
      <c r="M745" s="203" t="str">
        <f>IFERROR(Таблица611[[#This Row],[Общее кол-во шт]]*Таблица611[[#This Row],[Оптовая цена USD            за 1шт]],"")</f>
        <v/>
      </c>
      <c r="N745" s="204"/>
    </row>
    <row r="746" spans="1:14" ht="22.5" customHeight="1">
      <c r="A746" s="31" t="s">
        <v>11781</v>
      </c>
      <c r="B746" s="193">
        <v>8806334376390</v>
      </c>
      <c r="C746" s="194" t="s">
        <v>11782</v>
      </c>
      <c r="D746" s="195" t="s">
        <v>11780</v>
      </c>
      <c r="E746" s="196">
        <v>1500</v>
      </c>
      <c r="F746" s="197">
        <v>0.51</v>
      </c>
      <c r="G746" s="198">
        <v>10</v>
      </c>
      <c r="H746" s="199">
        <f>Таблица611[[#This Row],[Розничная цена KRW]]*Таблица611[[#This Row],[Коэфициент стоимости]]</f>
        <v>765</v>
      </c>
      <c r="I746" s="200" t="str">
        <f>IF($H$1="","Введите курс",Таблица611[[#This Row],[Оптовая цена KRW                   за 1шт]]/$H$1)</f>
        <v>Введите курс</v>
      </c>
      <c r="J746" s="287"/>
      <c r="K746" s="201">
        <f>Таблица611[[#This Row],[Заказ коробок ]]*Таблица611[[#This Row],[Кол-во шт в коробке]]</f>
        <v>0</v>
      </c>
      <c r="L746" s="202">
        <f>Таблица611[[#This Row],[Общее кол-во шт]]*Таблица611[[#This Row],[Оптовая цена KRW                   за 1шт]]</f>
        <v>0</v>
      </c>
      <c r="M746" s="203" t="str">
        <f>IFERROR(Таблица611[[#This Row],[Общее кол-во шт]]*Таблица611[[#This Row],[Оптовая цена USD            за 1шт]],"")</f>
        <v/>
      </c>
      <c r="N746" s="204"/>
    </row>
    <row r="747" spans="1:14" ht="22.5" customHeight="1">
      <c r="A747" s="31" t="s">
        <v>11783</v>
      </c>
      <c r="B747" s="193">
        <v>8806334376116</v>
      </c>
      <c r="C747" s="194" t="s">
        <v>11784</v>
      </c>
      <c r="D747" s="195" t="s">
        <v>11785</v>
      </c>
      <c r="E747" s="196">
        <v>1000</v>
      </c>
      <c r="F747" s="197">
        <v>0.51</v>
      </c>
      <c r="G747" s="198">
        <v>1</v>
      </c>
      <c r="H747" s="199">
        <f>Таблица611[[#This Row],[Розничная цена KRW]]*Таблица611[[#This Row],[Коэфициент стоимости]]</f>
        <v>510</v>
      </c>
      <c r="I747" s="200" t="str">
        <f>IF($H$1="","Введите курс",Таблица611[[#This Row],[Оптовая цена KRW                   за 1шт]]/$H$1)</f>
        <v>Введите курс</v>
      </c>
      <c r="J747" s="287"/>
      <c r="K747" s="201">
        <f>Таблица611[[#This Row],[Заказ коробок ]]*Таблица611[[#This Row],[Кол-во шт в коробке]]</f>
        <v>0</v>
      </c>
      <c r="L747" s="202">
        <f>Таблица611[[#This Row],[Общее кол-во шт]]*Таблица611[[#This Row],[Оптовая цена KRW                   за 1шт]]</f>
        <v>0</v>
      </c>
      <c r="M747" s="203" t="str">
        <f>IFERROR(Таблица611[[#This Row],[Общее кол-во шт]]*Таблица611[[#This Row],[Оптовая цена USD            за 1шт]],"")</f>
        <v/>
      </c>
      <c r="N747" s="204"/>
    </row>
    <row r="748" spans="1:14" ht="22.5" customHeight="1">
      <c r="A748" s="31" t="s">
        <v>11786</v>
      </c>
      <c r="B748" s="193">
        <v>8806334380908</v>
      </c>
      <c r="C748" s="194" t="s">
        <v>11787</v>
      </c>
      <c r="D748" s="195" t="s">
        <v>11788</v>
      </c>
      <c r="E748" s="196">
        <v>4500</v>
      </c>
      <c r="F748" s="197">
        <v>0.51</v>
      </c>
      <c r="G748" s="198">
        <v>1</v>
      </c>
      <c r="H748" s="199">
        <f>Таблица611[[#This Row],[Розничная цена KRW]]*Таблица611[[#This Row],[Коэфициент стоимости]]</f>
        <v>2295</v>
      </c>
      <c r="I748" s="200" t="str">
        <f>IF($H$1="","Введите курс",Таблица611[[#This Row],[Оптовая цена KRW                   за 1шт]]/$H$1)</f>
        <v>Введите курс</v>
      </c>
      <c r="J748" s="287"/>
      <c r="K748" s="201">
        <f>Таблица611[[#This Row],[Заказ коробок ]]*Таблица611[[#This Row],[Кол-во шт в коробке]]</f>
        <v>0</v>
      </c>
      <c r="L748" s="202">
        <f>Таблица611[[#This Row],[Общее кол-во шт]]*Таблица611[[#This Row],[Оптовая цена KRW                   за 1шт]]</f>
        <v>0</v>
      </c>
      <c r="M748" s="203" t="str">
        <f>IFERROR(Таблица611[[#This Row],[Общее кол-во шт]]*Таблица611[[#This Row],[Оптовая цена USD            за 1шт]],"")</f>
        <v/>
      </c>
      <c r="N748" s="204"/>
    </row>
    <row r="749" spans="1:14" ht="22.5" customHeight="1">
      <c r="A749" s="31" t="s">
        <v>11789</v>
      </c>
      <c r="B749" s="193">
        <v>8806334381073</v>
      </c>
      <c r="C749" s="194" t="s">
        <v>11790</v>
      </c>
      <c r="D749" s="195" t="s">
        <v>11791</v>
      </c>
      <c r="E749" s="196">
        <v>1000</v>
      </c>
      <c r="F749" s="197">
        <v>0.51</v>
      </c>
      <c r="G749" s="198">
        <v>1</v>
      </c>
      <c r="H749" s="199">
        <f>Таблица611[[#This Row],[Розничная цена KRW]]*Таблица611[[#This Row],[Коэфициент стоимости]]</f>
        <v>510</v>
      </c>
      <c r="I749" s="200" t="str">
        <f>IF($H$1="","Введите курс",Таблица611[[#This Row],[Оптовая цена KRW                   за 1шт]]/$H$1)</f>
        <v>Введите курс</v>
      </c>
      <c r="J749" s="287"/>
      <c r="K749" s="201">
        <f>Таблица611[[#This Row],[Заказ коробок ]]*Таблица611[[#This Row],[Кол-во шт в коробке]]</f>
        <v>0</v>
      </c>
      <c r="L749" s="202">
        <f>Таблица611[[#This Row],[Общее кол-во шт]]*Таблица611[[#This Row],[Оптовая цена KRW                   за 1шт]]</f>
        <v>0</v>
      </c>
      <c r="M749" s="203" t="str">
        <f>IFERROR(Таблица611[[#This Row],[Общее кол-во шт]]*Таблица611[[#This Row],[Оптовая цена USD            за 1шт]],"")</f>
        <v/>
      </c>
      <c r="N749" s="204"/>
    </row>
    <row r="750" spans="1:14" ht="22.5" customHeight="1">
      <c r="A750" s="31" t="s">
        <v>11792</v>
      </c>
      <c r="B750" s="193">
        <v>8806334370336</v>
      </c>
      <c r="C750" s="194" t="s">
        <v>11793</v>
      </c>
      <c r="D750" s="195" t="s">
        <v>11794</v>
      </c>
      <c r="E750" s="196">
        <v>3000</v>
      </c>
      <c r="F750" s="197">
        <v>0.51</v>
      </c>
      <c r="G750" s="198">
        <v>10</v>
      </c>
      <c r="H750" s="199">
        <f>Таблица611[[#This Row],[Розничная цена KRW]]*Таблица611[[#This Row],[Коэфициент стоимости]]</f>
        <v>1530</v>
      </c>
      <c r="I750" s="200" t="str">
        <f>IF($H$1="","Введите курс",Таблица611[[#This Row],[Оптовая цена KRW                   за 1шт]]/$H$1)</f>
        <v>Введите курс</v>
      </c>
      <c r="J750" s="287"/>
      <c r="K750" s="201">
        <f>Таблица611[[#This Row],[Заказ коробок ]]*Таблица611[[#This Row],[Кол-во шт в коробке]]</f>
        <v>0</v>
      </c>
      <c r="L750" s="202">
        <f>Таблица611[[#This Row],[Общее кол-во шт]]*Таблица611[[#This Row],[Оптовая цена KRW                   за 1шт]]</f>
        <v>0</v>
      </c>
      <c r="M750" s="203" t="str">
        <f>IFERROR(Таблица611[[#This Row],[Общее кол-во шт]]*Таблица611[[#This Row],[Оптовая цена USD            за 1шт]],"")</f>
        <v/>
      </c>
      <c r="N750" s="204"/>
    </row>
    <row r="751" spans="1:14" ht="22.5" customHeight="1">
      <c r="A751" s="31" t="s">
        <v>11795</v>
      </c>
      <c r="B751" s="193">
        <v>8806334369965</v>
      </c>
      <c r="C751" s="194" t="s">
        <v>11796</v>
      </c>
      <c r="D751" s="195" t="s">
        <v>11797</v>
      </c>
      <c r="E751" s="196">
        <v>2000</v>
      </c>
      <c r="F751" s="197">
        <v>0.51</v>
      </c>
      <c r="G751" s="198">
        <v>10</v>
      </c>
      <c r="H751" s="199">
        <f>Таблица611[[#This Row],[Розничная цена KRW]]*Таблица611[[#This Row],[Коэфициент стоимости]]</f>
        <v>1020</v>
      </c>
      <c r="I751" s="200" t="str">
        <f>IF($H$1="","Введите курс",Таблица611[[#This Row],[Оптовая цена KRW                   за 1шт]]/$H$1)</f>
        <v>Введите курс</v>
      </c>
      <c r="J751" s="287"/>
      <c r="K751" s="201">
        <f>Таблица611[[#This Row],[Заказ коробок ]]*Таблица611[[#This Row],[Кол-во шт в коробке]]</f>
        <v>0</v>
      </c>
      <c r="L751" s="202">
        <f>Таблица611[[#This Row],[Общее кол-во шт]]*Таблица611[[#This Row],[Оптовая цена KRW                   за 1шт]]</f>
        <v>0</v>
      </c>
      <c r="M751" s="203" t="str">
        <f>IFERROR(Таблица611[[#This Row],[Общее кол-во шт]]*Таблица611[[#This Row],[Оптовая цена USD            за 1шт]],"")</f>
        <v/>
      </c>
      <c r="N751" s="204"/>
    </row>
    <row r="752" spans="1:14" ht="22.5" customHeight="1">
      <c r="A752" s="31" t="s">
        <v>11798</v>
      </c>
      <c r="B752" s="193">
        <v>8806334369972</v>
      </c>
      <c r="C752" s="194" t="s">
        <v>11799</v>
      </c>
      <c r="D752" s="195" t="s">
        <v>11800</v>
      </c>
      <c r="E752" s="196">
        <v>2000</v>
      </c>
      <c r="F752" s="197">
        <v>0.51</v>
      </c>
      <c r="G752" s="198">
        <v>10</v>
      </c>
      <c r="H752" s="199">
        <f>Таблица611[[#This Row],[Розничная цена KRW]]*Таблица611[[#This Row],[Коэфициент стоимости]]</f>
        <v>1020</v>
      </c>
      <c r="I752" s="200" t="str">
        <f>IF($H$1="","Введите курс",Таблица611[[#This Row],[Оптовая цена KRW                   за 1шт]]/$H$1)</f>
        <v>Введите курс</v>
      </c>
      <c r="J752" s="287"/>
      <c r="K752" s="201">
        <f>Таблица611[[#This Row],[Заказ коробок ]]*Таблица611[[#This Row],[Кол-во шт в коробке]]</f>
        <v>0</v>
      </c>
      <c r="L752" s="202">
        <f>Таблица611[[#This Row],[Общее кол-во шт]]*Таблица611[[#This Row],[Оптовая цена KRW                   за 1шт]]</f>
        <v>0</v>
      </c>
      <c r="M752" s="203" t="str">
        <f>IFERROR(Таблица611[[#This Row],[Общее кол-во шт]]*Таблица611[[#This Row],[Оптовая цена USD            за 1шт]],"")</f>
        <v/>
      </c>
      <c r="N752" s="204"/>
    </row>
    <row r="753" spans="1:14" ht="22.5" customHeight="1">
      <c r="A753" s="31" t="s">
        <v>11801</v>
      </c>
      <c r="B753" s="193">
        <v>8806334369989</v>
      </c>
      <c r="C753" s="194" t="s">
        <v>11802</v>
      </c>
      <c r="D753" s="195" t="s">
        <v>11803</v>
      </c>
      <c r="E753" s="196">
        <v>2000</v>
      </c>
      <c r="F753" s="197">
        <v>0.51</v>
      </c>
      <c r="G753" s="198">
        <v>10</v>
      </c>
      <c r="H753" s="199">
        <f>Таблица611[[#This Row],[Розничная цена KRW]]*Таблица611[[#This Row],[Коэфициент стоимости]]</f>
        <v>1020</v>
      </c>
      <c r="I753" s="200" t="str">
        <f>IF($H$1="","Введите курс",Таблица611[[#This Row],[Оптовая цена KRW                   за 1шт]]/$H$1)</f>
        <v>Введите курс</v>
      </c>
      <c r="J753" s="287"/>
      <c r="K753" s="201">
        <f>Таблица611[[#This Row],[Заказ коробок ]]*Таблица611[[#This Row],[Кол-во шт в коробке]]</f>
        <v>0</v>
      </c>
      <c r="L753" s="202">
        <f>Таблица611[[#This Row],[Общее кол-во шт]]*Таблица611[[#This Row],[Оптовая цена KRW                   за 1шт]]</f>
        <v>0</v>
      </c>
      <c r="M753" s="203" t="str">
        <f>IFERROR(Таблица611[[#This Row],[Общее кол-во шт]]*Таблица611[[#This Row],[Оптовая цена USD            за 1шт]],"")</f>
        <v/>
      </c>
      <c r="N753" s="204"/>
    </row>
    <row r="754" spans="1:14" ht="22.5" customHeight="1">
      <c r="A754" s="31" t="s">
        <v>11804</v>
      </c>
      <c r="B754" s="193">
        <v>8806334369996</v>
      </c>
      <c r="C754" s="194" t="s">
        <v>11805</v>
      </c>
      <c r="D754" s="195" t="s">
        <v>11806</v>
      </c>
      <c r="E754" s="196">
        <v>2000</v>
      </c>
      <c r="F754" s="197">
        <v>0.51</v>
      </c>
      <c r="G754" s="198">
        <v>10</v>
      </c>
      <c r="H754" s="199">
        <f>Таблица611[[#This Row],[Розничная цена KRW]]*Таблица611[[#This Row],[Коэфициент стоимости]]</f>
        <v>1020</v>
      </c>
      <c r="I754" s="200" t="str">
        <f>IF($H$1="","Введите курс",Таблица611[[#This Row],[Оптовая цена KRW                   за 1шт]]/$H$1)</f>
        <v>Введите курс</v>
      </c>
      <c r="J754" s="287"/>
      <c r="K754" s="201">
        <f>Таблица611[[#This Row],[Заказ коробок ]]*Таблица611[[#This Row],[Кол-во шт в коробке]]</f>
        <v>0</v>
      </c>
      <c r="L754" s="202">
        <f>Таблица611[[#This Row],[Общее кол-во шт]]*Таблица611[[#This Row],[Оптовая цена KRW                   за 1шт]]</f>
        <v>0</v>
      </c>
      <c r="M754" s="203" t="str">
        <f>IFERROR(Таблица611[[#This Row],[Общее кол-во шт]]*Таблица611[[#This Row],[Оптовая цена USD            за 1шт]],"")</f>
        <v/>
      </c>
      <c r="N754" s="204"/>
    </row>
    <row r="755" spans="1:14" ht="22.5" customHeight="1">
      <c r="A755" s="31" t="s">
        <v>11807</v>
      </c>
      <c r="B755" s="193">
        <v>8806334370008</v>
      </c>
      <c r="C755" s="194" t="s">
        <v>11808</v>
      </c>
      <c r="D755" s="195" t="s">
        <v>11809</v>
      </c>
      <c r="E755" s="196">
        <v>2000</v>
      </c>
      <c r="F755" s="197">
        <v>0.51</v>
      </c>
      <c r="G755" s="198">
        <v>10</v>
      </c>
      <c r="H755" s="199">
        <f>Таблица611[[#This Row],[Розничная цена KRW]]*Таблица611[[#This Row],[Коэфициент стоимости]]</f>
        <v>1020</v>
      </c>
      <c r="I755" s="200" t="str">
        <f>IF($H$1="","Введите курс",Таблица611[[#This Row],[Оптовая цена KRW                   за 1шт]]/$H$1)</f>
        <v>Введите курс</v>
      </c>
      <c r="J755" s="287"/>
      <c r="K755" s="201">
        <f>Таблица611[[#This Row],[Заказ коробок ]]*Таблица611[[#This Row],[Кол-во шт в коробке]]</f>
        <v>0</v>
      </c>
      <c r="L755" s="202">
        <f>Таблица611[[#This Row],[Общее кол-во шт]]*Таблица611[[#This Row],[Оптовая цена KRW                   за 1шт]]</f>
        <v>0</v>
      </c>
      <c r="M755" s="203" t="str">
        <f>IFERROR(Таблица611[[#This Row],[Общее кол-во шт]]*Таблица611[[#This Row],[Оптовая цена USD            за 1шт]],"")</f>
        <v/>
      </c>
      <c r="N755" s="204"/>
    </row>
    <row r="756" spans="1:14" ht="22.5" customHeight="1">
      <c r="A756" s="31" t="s">
        <v>11810</v>
      </c>
      <c r="B756" s="193">
        <v>8806334370268</v>
      </c>
      <c r="C756" s="194" t="s">
        <v>11811</v>
      </c>
      <c r="D756" s="195" t="s">
        <v>11812</v>
      </c>
      <c r="E756" s="196">
        <v>2000</v>
      </c>
      <c r="F756" s="197">
        <v>0.51</v>
      </c>
      <c r="G756" s="198">
        <v>10</v>
      </c>
      <c r="H756" s="199">
        <f>Таблица611[[#This Row],[Розничная цена KRW]]*Таблица611[[#This Row],[Коэфициент стоимости]]</f>
        <v>1020</v>
      </c>
      <c r="I756" s="200" t="str">
        <f>IF($H$1="","Введите курс",Таблица611[[#This Row],[Оптовая цена KRW                   за 1шт]]/$H$1)</f>
        <v>Введите курс</v>
      </c>
      <c r="J756" s="287"/>
      <c r="K756" s="201">
        <f>Таблица611[[#This Row],[Заказ коробок ]]*Таблица611[[#This Row],[Кол-во шт в коробке]]</f>
        <v>0</v>
      </c>
      <c r="L756" s="202">
        <f>Таблица611[[#This Row],[Общее кол-во шт]]*Таблица611[[#This Row],[Оптовая цена KRW                   за 1шт]]</f>
        <v>0</v>
      </c>
      <c r="M756" s="203" t="str">
        <f>IFERROR(Таблица611[[#This Row],[Общее кол-во шт]]*Таблица611[[#This Row],[Оптовая цена USD            за 1шт]],"")</f>
        <v/>
      </c>
      <c r="N756" s="204"/>
    </row>
    <row r="757" spans="1:14" ht="22.5" customHeight="1">
      <c r="A757" s="31" t="s">
        <v>11813</v>
      </c>
      <c r="B757" s="193">
        <v>8806334370282</v>
      </c>
      <c r="C757" s="194" t="s">
        <v>11814</v>
      </c>
      <c r="D757" s="195" t="s">
        <v>11815</v>
      </c>
      <c r="E757" s="196">
        <v>2000</v>
      </c>
      <c r="F757" s="197">
        <v>0.51</v>
      </c>
      <c r="G757" s="198">
        <v>10</v>
      </c>
      <c r="H757" s="199">
        <f>Таблица611[[#This Row],[Розничная цена KRW]]*Таблица611[[#This Row],[Коэфициент стоимости]]</f>
        <v>1020</v>
      </c>
      <c r="I757" s="200" t="str">
        <f>IF($H$1="","Введите курс",Таблица611[[#This Row],[Оптовая цена KRW                   за 1шт]]/$H$1)</f>
        <v>Введите курс</v>
      </c>
      <c r="J757" s="287"/>
      <c r="K757" s="201">
        <f>Таблица611[[#This Row],[Заказ коробок ]]*Таблица611[[#This Row],[Кол-во шт в коробке]]</f>
        <v>0</v>
      </c>
      <c r="L757" s="202">
        <f>Таблица611[[#This Row],[Общее кол-во шт]]*Таблица611[[#This Row],[Оптовая цена KRW                   за 1шт]]</f>
        <v>0</v>
      </c>
      <c r="M757" s="203" t="str">
        <f>IFERROR(Таблица611[[#This Row],[Общее кол-во шт]]*Таблица611[[#This Row],[Оптовая цена USD            за 1шт]],"")</f>
        <v/>
      </c>
      <c r="N757" s="204"/>
    </row>
    <row r="758" spans="1:14" ht="22.5" customHeight="1">
      <c r="A758" s="31" t="s">
        <v>11816</v>
      </c>
      <c r="B758" s="193">
        <v>8806334370299</v>
      </c>
      <c r="C758" s="194" t="s">
        <v>11817</v>
      </c>
      <c r="D758" s="195" t="s">
        <v>11818</v>
      </c>
      <c r="E758" s="196">
        <v>3000</v>
      </c>
      <c r="F758" s="197">
        <v>0.51</v>
      </c>
      <c r="G758" s="198">
        <v>10</v>
      </c>
      <c r="H758" s="199">
        <f>Таблица611[[#This Row],[Розничная цена KRW]]*Таблица611[[#This Row],[Коэфициент стоимости]]</f>
        <v>1530</v>
      </c>
      <c r="I758" s="200" t="str">
        <f>IF($H$1="","Введите курс",Таблица611[[#This Row],[Оптовая цена KRW                   за 1шт]]/$H$1)</f>
        <v>Введите курс</v>
      </c>
      <c r="J758" s="287"/>
      <c r="K758" s="201">
        <f>Таблица611[[#This Row],[Заказ коробок ]]*Таблица611[[#This Row],[Кол-во шт в коробке]]</f>
        <v>0</v>
      </c>
      <c r="L758" s="202">
        <f>Таблица611[[#This Row],[Общее кол-во шт]]*Таблица611[[#This Row],[Оптовая цена KRW                   за 1шт]]</f>
        <v>0</v>
      </c>
      <c r="M758" s="203" t="str">
        <f>IFERROR(Таблица611[[#This Row],[Общее кол-во шт]]*Таблица611[[#This Row],[Оптовая цена USD            за 1шт]],"")</f>
        <v/>
      </c>
      <c r="N758" s="204"/>
    </row>
    <row r="759" spans="1:14" ht="22.5" customHeight="1">
      <c r="A759" s="31" t="s">
        <v>11819</v>
      </c>
      <c r="B759" s="193">
        <v>8806334370138</v>
      </c>
      <c r="C759" s="194" t="s">
        <v>11820</v>
      </c>
      <c r="D759" s="195" t="s">
        <v>11821</v>
      </c>
      <c r="E759" s="196">
        <v>2000</v>
      </c>
      <c r="F759" s="197">
        <v>0.51</v>
      </c>
      <c r="G759" s="198">
        <v>10</v>
      </c>
      <c r="H759" s="199">
        <f>Таблица611[[#This Row],[Розничная цена KRW]]*Таблица611[[#This Row],[Коэфициент стоимости]]</f>
        <v>1020</v>
      </c>
      <c r="I759" s="200" t="str">
        <f>IF($H$1="","Введите курс",Таблица611[[#This Row],[Оптовая цена KRW                   за 1шт]]/$H$1)</f>
        <v>Введите курс</v>
      </c>
      <c r="J759" s="287"/>
      <c r="K759" s="201">
        <f>Таблица611[[#This Row],[Заказ коробок ]]*Таблица611[[#This Row],[Кол-во шт в коробке]]</f>
        <v>0</v>
      </c>
      <c r="L759" s="202">
        <f>Таблица611[[#This Row],[Общее кол-во шт]]*Таблица611[[#This Row],[Оптовая цена KRW                   за 1шт]]</f>
        <v>0</v>
      </c>
      <c r="M759" s="203" t="str">
        <f>IFERROR(Таблица611[[#This Row],[Общее кол-во шт]]*Таблица611[[#This Row],[Оптовая цена USD            за 1шт]],"")</f>
        <v/>
      </c>
      <c r="N759" s="204"/>
    </row>
    <row r="760" spans="1:14" ht="22.5" customHeight="1">
      <c r="A760" s="31" t="s">
        <v>11822</v>
      </c>
      <c r="B760" s="193">
        <v>8806334370145</v>
      </c>
      <c r="C760" s="194" t="s">
        <v>11823</v>
      </c>
      <c r="D760" s="195" t="s">
        <v>11824</v>
      </c>
      <c r="E760" s="196">
        <v>2000</v>
      </c>
      <c r="F760" s="197">
        <v>0.51</v>
      </c>
      <c r="G760" s="198">
        <v>10</v>
      </c>
      <c r="H760" s="199">
        <f>Таблица611[[#This Row],[Розничная цена KRW]]*Таблица611[[#This Row],[Коэфициент стоимости]]</f>
        <v>1020</v>
      </c>
      <c r="I760" s="200" t="str">
        <f>IF($H$1="","Введите курс",Таблица611[[#This Row],[Оптовая цена KRW                   за 1шт]]/$H$1)</f>
        <v>Введите курс</v>
      </c>
      <c r="J760" s="287"/>
      <c r="K760" s="201">
        <f>Таблица611[[#This Row],[Заказ коробок ]]*Таблица611[[#This Row],[Кол-во шт в коробке]]</f>
        <v>0</v>
      </c>
      <c r="L760" s="202">
        <f>Таблица611[[#This Row],[Общее кол-во шт]]*Таблица611[[#This Row],[Оптовая цена KRW                   за 1шт]]</f>
        <v>0</v>
      </c>
      <c r="M760" s="203" t="str">
        <f>IFERROR(Таблица611[[#This Row],[Общее кол-во шт]]*Таблица611[[#This Row],[Оптовая цена USD            за 1шт]],"")</f>
        <v/>
      </c>
      <c r="N760" s="204"/>
    </row>
    <row r="761" spans="1:14" ht="22.5" customHeight="1">
      <c r="A761" s="31" t="s">
        <v>11825</v>
      </c>
      <c r="B761" s="193">
        <v>8806334370152</v>
      </c>
      <c r="C761" s="194" t="s">
        <v>11826</v>
      </c>
      <c r="D761" s="195" t="s">
        <v>11827</v>
      </c>
      <c r="E761" s="196">
        <v>2000</v>
      </c>
      <c r="F761" s="197">
        <v>0.51</v>
      </c>
      <c r="G761" s="198">
        <v>10</v>
      </c>
      <c r="H761" s="199">
        <f>Таблица611[[#This Row],[Розничная цена KRW]]*Таблица611[[#This Row],[Коэфициент стоимости]]</f>
        <v>1020</v>
      </c>
      <c r="I761" s="200" t="str">
        <f>IF($H$1="","Введите курс",Таблица611[[#This Row],[Оптовая цена KRW                   за 1шт]]/$H$1)</f>
        <v>Введите курс</v>
      </c>
      <c r="J761" s="287"/>
      <c r="K761" s="201">
        <f>Таблица611[[#This Row],[Заказ коробок ]]*Таблица611[[#This Row],[Кол-во шт в коробке]]</f>
        <v>0</v>
      </c>
      <c r="L761" s="202">
        <f>Таблица611[[#This Row],[Общее кол-во шт]]*Таблица611[[#This Row],[Оптовая цена KRW                   за 1шт]]</f>
        <v>0</v>
      </c>
      <c r="M761" s="203" t="str">
        <f>IFERROR(Таблица611[[#This Row],[Общее кол-во шт]]*Таблица611[[#This Row],[Оптовая цена USD            за 1шт]],"")</f>
        <v/>
      </c>
      <c r="N761" s="204"/>
    </row>
    <row r="762" spans="1:14" ht="22.5" customHeight="1">
      <c r="A762" s="31" t="s">
        <v>11828</v>
      </c>
      <c r="B762" s="193">
        <v>8806334370176</v>
      </c>
      <c r="C762" s="194" t="s">
        <v>11829</v>
      </c>
      <c r="D762" s="195" t="s">
        <v>11830</v>
      </c>
      <c r="E762" s="196">
        <v>2000</v>
      </c>
      <c r="F762" s="197">
        <v>0.51</v>
      </c>
      <c r="G762" s="198">
        <v>10</v>
      </c>
      <c r="H762" s="199">
        <f>Таблица611[[#This Row],[Розничная цена KRW]]*Таблица611[[#This Row],[Коэфициент стоимости]]</f>
        <v>1020</v>
      </c>
      <c r="I762" s="200" t="str">
        <f>IF($H$1="","Введите курс",Таблица611[[#This Row],[Оптовая цена KRW                   за 1шт]]/$H$1)</f>
        <v>Введите курс</v>
      </c>
      <c r="J762" s="287"/>
      <c r="K762" s="201">
        <f>Таблица611[[#This Row],[Заказ коробок ]]*Таблица611[[#This Row],[Кол-во шт в коробке]]</f>
        <v>0</v>
      </c>
      <c r="L762" s="202">
        <f>Таблица611[[#This Row],[Общее кол-во шт]]*Таблица611[[#This Row],[Оптовая цена KRW                   за 1шт]]</f>
        <v>0</v>
      </c>
      <c r="M762" s="203" t="str">
        <f>IFERROR(Таблица611[[#This Row],[Общее кол-во шт]]*Таблица611[[#This Row],[Оптовая цена USD            за 1шт]],"")</f>
        <v/>
      </c>
      <c r="N762" s="204"/>
    </row>
    <row r="763" spans="1:14" ht="22.5" customHeight="1">
      <c r="A763" s="31" t="s">
        <v>11831</v>
      </c>
      <c r="B763" s="193">
        <v>8806334370190</v>
      </c>
      <c r="C763" s="194" t="s">
        <v>11832</v>
      </c>
      <c r="D763" s="195" t="s">
        <v>11833</v>
      </c>
      <c r="E763" s="196">
        <v>2000</v>
      </c>
      <c r="F763" s="197">
        <v>0.51</v>
      </c>
      <c r="G763" s="198">
        <v>10</v>
      </c>
      <c r="H763" s="199">
        <f>Таблица611[[#This Row],[Розничная цена KRW]]*Таблица611[[#This Row],[Коэфициент стоимости]]</f>
        <v>1020</v>
      </c>
      <c r="I763" s="200" t="str">
        <f>IF($H$1="","Введите курс",Таблица611[[#This Row],[Оптовая цена KRW                   за 1шт]]/$H$1)</f>
        <v>Введите курс</v>
      </c>
      <c r="J763" s="287"/>
      <c r="K763" s="201">
        <f>Таблица611[[#This Row],[Заказ коробок ]]*Таблица611[[#This Row],[Кол-во шт в коробке]]</f>
        <v>0</v>
      </c>
      <c r="L763" s="202">
        <f>Таблица611[[#This Row],[Общее кол-во шт]]*Таблица611[[#This Row],[Оптовая цена KRW                   за 1шт]]</f>
        <v>0</v>
      </c>
      <c r="M763" s="203" t="str">
        <f>IFERROR(Таблица611[[#This Row],[Общее кол-во шт]]*Таблица611[[#This Row],[Оптовая цена USD            за 1шт]],"")</f>
        <v/>
      </c>
      <c r="N763" s="204"/>
    </row>
    <row r="764" spans="1:14" ht="22.5" customHeight="1">
      <c r="A764" s="31" t="s">
        <v>11834</v>
      </c>
      <c r="B764" s="193">
        <v>8806334370107</v>
      </c>
      <c r="C764" s="194" t="s">
        <v>11835</v>
      </c>
      <c r="D764" s="195" t="s">
        <v>11836</v>
      </c>
      <c r="E764" s="196">
        <v>3000</v>
      </c>
      <c r="F764" s="197">
        <v>0.51</v>
      </c>
      <c r="G764" s="198">
        <v>10</v>
      </c>
      <c r="H764" s="199">
        <f>Таблица611[[#This Row],[Розничная цена KRW]]*Таблица611[[#This Row],[Коэфициент стоимости]]</f>
        <v>1530</v>
      </c>
      <c r="I764" s="200" t="str">
        <f>IF($H$1="","Введите курс",Таблица611[[#This Row],[Оптовая цена KRW                   за 1шт]]/$H$1)</f>
        <v>Введите курс</v>
      </c>
      <c r="J764" s="287"/>
      <c r="K764" s="201">
        <f>Таблица611[[#This Row],[Заказ коробок ]]*Таблица611[[#This Row],[Кол-во шт в коробке]]</f>
        <v>0</v>
      </c>
      <c r="L764" s="202">
        <f>Таблица611[[#This Row],[Общее кол-во шт]]*Таблица611[[#This Row],[Оптовая цена KRW                   за 1шт]]</f>
        <v>0</v>
      </c>
      <c r="M764" s="203" t="str">
        <f>IFERROR(Таблица611[[#This Row],[Общее кол-во шт]]*Таблица611[[#This Row],[Оптовая цена USD            за 1шт]],"")</f>
        <v/>
      </c>
      <c r="N764" s="204"/>
    </row>
    <row r="765" spans="1:14" ht="22.5" customHeight="1">
      <c r="A765" s="31" t="s">
        <v>11837</v>
      </c>
      <c r="B765" s="193">
        <v>8806334370114</v>
      </c>
      <c r="C765" s="194" t="s">
        <v>11838</v>
      </c>
      <c r="D765" s="195" t="s">
        <v>11839</v>
      </c>
      <c r="E765" s="196">
        <v>3000</v>
      </c>
      <c r="F765" s="197">
        <v>0.51</v>
      </c>
      <c r="G765" s="198">
        <v>10</v>
      </c>
      <c r="H765" s="199">
        <f>Таблица611[[#This Row],[Розничная цена KRW]]*Таблица611[[#This Row],[Коэфициент стоимости]]</f>
        <v>1530</v>
      </c>
      <c r="I765" s="200" t="str">
        <f>IF($H$1="","Введите курс",Таблица611[[#This Row],[Оптовая цена KRW                   за 1шт]]/$H$1)</f>
        <v>Введите курс</v>
      </c>
      <c r="J765" s="287"/>
      <c r="K765" s="201">
        <f>Таблица611[[#This Row],[Заказ коробок ]]*Таблица611[[#This Row],[Кол-во шт в коробке]]</f>
        <v>0</v>
      </c>
      <c r="L765" s="202">
        <f>Таблица611[[#This Row],[Общее кол-во шт]]*Таблица611[[#This Row],[Оптовая цена KRW                   за 1шт]]</f>
        <v>0</v>
      </c>
      <c r="M765" s="203" t="str">
        <f>IFERROR(Таблица611[[#This Row],[Общее кол-во шт]]*Таблица611[[#This Row],[Оптовая цена USD            за 1шт]],"")</f>
        <v/>
      </c>
      <c r="N765" s="204"/>
    </row>
    <row r="766" spans="1:14" ht="22.5" customHeight="1">
      <c r="A766" s="31" t="s">
        <v>11840</v>
      </c>
      <c r="B766" s="193">
        <v>8806334371654</v>
      </c>
      <c r="C766" s="194" t="s">
        <v>11841</v>
      </c>
      <c r="D766" s="195" t="s">
        <v>11842</v>
      </c>
      <c r="E766" s="196">
        <v>3000</v>
      </c>
      <c r="F766" s="197">
        <v>0.51</v>
      </c>
      <c r="G766" s="198">
        <v>10</v>
      </c>
      <c r="H766" s="199">
        <f>Таблица611[[#This Row],[Розничная цена KRW]]*Таблица611[[#This Row],[Коэфициент стоимости]]</f>
        <v>1530</v>
      </c>
      <c r="I766" s="200" t="str">
        <f>IF($H$1="","Введите курс",Таблица611[[#This Row],[Оптовая цена KRW                   за 1шт]]/$H$1)</f>
        <v>Введите курс</v>
      </c>
      <c r="J766" s="287"/>
      <c r="K766" s="201">
        <f>Таблица611[[#This Row],[Заказ коробок ]]*Таблица611[[#This Row],[Кол-во шт в коробке]]</f>
        <v>0</v>
      </c>
      <c r="L766" s="202">
        <f>Таблица611[[#This Row],[Общее кол-во шт]]*Таблица611[[#This Row],[Оптовая цена KRW                   за 1шт]]</f>
        <v>0</v>
      </c>
      <c r="M766" s="203" t="str">
        <f>IFERROR(Таблица611[[#This Row],[Общее кол-во шт]]*Таблица611[[#This Row],[Оптовая цена USD            за 1шт]],"")</f>
        <v/>
      </c>
      <c r="N766" s="204"/>
    </row>
    <row r="767" spans="1:14" ht="22.5" customHeight="1">
      <c r="A767" s="31" t="s">
        <v>11843</v>
      </c>
      <c r="B767" s="193">
        <v>8806334370039</v>
      </c>
      <c r="C767" s="194" t="s">
        <v>11844</v>
      </c>
      <c r="D767" s="195" t="s">
        <v>11845</v>
      </c>
      <c r="E767" s="196">
        <v>2000</v>
      </c>
      <c r="F767" s="197">
        <v>0.51</v>
      </c>
      <c r="G767" s="198">
        <v>10</v>
      </c>
      <c r="H767" s="199">
        <f>Таблица611[[#This Row],[Розничная цена KRW]]*Таблица611[[#This Row],[Коэфициент стоимости]]</f>
        <v>1020</v>
      </c>
      <c r="I767" s="200" t="str">
        <f>IF($H$1="","Введите курс",Таблица611[[#This Row],[Оптовая цена KRW                   за 1шт]]/$H$1)</f>
        <v>Введите курс</v>
      </c>
      <c r="J767" s="287"/>
      <c r="K767" s="201">
        <f>Таблица611[[#This Row],[Заказ коробок ]]*Таблица611[[#This Row],[Кол-во шт в коробке]]</f>
        <v>0</v>
      </c>
      <c r="L767" s="202">
        <f>Таблица611[[#This Row],[Общее кол-во шт]]*Таблица611[[#This Row],[Оптовая цена KRW                   за 1шт]]</f>
        <v>0</v>
      </c>
      <c r="M767" s="203" t="str">
        <f>IFERROR(Таблица611[[#This Row],[Общее кол-во шт]]*Таблица611[[#This Row],[Оптовая цена USD            за 1шт]],"")</f>
        <v/>
      </c>
      <c r="N767" s="204"/>
    </row>
    <row r="768" spans="1:14" ht="22.5" customHeight="1">
      <c r="A768" s="31" t="s">
        <v>11846</v>
      </c>
      <c r="B768" s="193">
        <v>8806334370046</v>
      </c>
      <c r="C768" s="194" t="s">
        <v>11847</v>
      </c>
      <c r="D768" s="195" t="s">
        <v>11848</v>
      </c>
      <c r="E768" s="196">
        <v>2000</v>
      </c>
      <c r="F768" s="197">
        <v>0.51</v>
      </c>
      <c r="G768" s="198">
        <v>10</v>
      </c>
      <c r="H768" s="199">
        <f>Таблица611[[#This Row],[Розничная цена KRW]]*Таблица611[[#This Row],[Коэфициент стоимости]]</f>
        <v>1020</v>
      </c>
      <c r="I768" s="200" t="str">
        <f>IF($H$1="","Введите курс",Таблица611[[#This Row],[Оптовая цена KRW                   за 1шт]]/$H$1)</f>
        <v>Введите курс</v>
      </c>
      <c r="J768" s="287"/>
      <c r="K768" s="201">
        <f>Таблица611[[#This Row],[Заказ коробок ]]*Таблица611[[#This Row],[Кол-во шт в коробке]]</f>
        <v>0</v>
      </c>
      <c r="L768" s="202">
        <f>Таблица611[[#This Row],[Общее кол-во шт]]*Таблица611[[#This Row],[Оптовая цена KRW                   за 1шт]]</f>
        <v>0</v>
      </c>
      <c r="M768" s="203" t="str">
        <f>IFERROR(Таблица611[[#This Row],[Общее кол-во шт]]*Таблица611[[#This Row],[Оптовая цена USD            за 1шт]],"")</f>
        <v/>
      </c>
      <c r="N768" s="204"/>
    </row>
    <row r="769" spans="1:14" ht="22.5" customHeight="1">
      <c r="A769" s="31" t="s">
        <v>11849</v>
      </c>
      <c r="B769" s="193">
        <v>8806334370213</v>
      </c>
      <c r="C769" s="194" t="s">
        <v>11850</v>
      </c>
      <c r="D769" s="195" t="s">
        <v>11851</v>
      </c>
      <c r="E769" s="196">
        <v>2000</v>
      </c>
      <c r="F769" s="197">
        <v>0.51</v>
      </c>
      <c r="G769" s="198">
        <v>10</v>
      </c>
      <c r="H769" s="199">
        <f>Таблица611[[#This Row],[Розничная цена KRW]]*Таблица611[[#This Row],[Коэфициент стоимости]]</f>
        <v>1020</v>
      </c>
      <c r="I769" s="200" t="str">
        <f>IF($H$1="","Введите курс",Таблица611[[#This Row],[Оптовая цена KRW                   за 1шт]]/$H$1)</f>
        <v>Введите курс</v>
      </c>
      <c r="J769" s="287"/>
      <c r="K769" s="201">
        <f>Таблица611[[#This Row],[Заказ коробок ]]*Таблица611[[#This Row],[Кол-во шт в коробке]]</f>
        <v>0</v>
      </c>
      <c r="L769" s="202">
        <f>Таблица611[[#This Row],[Общее кол-во шт]]*Таблица611[[#This Row],[Оптовая цена KRW                   за 1шт]]</f>
        <v>0</v>
      </c>
      <c r="M769" s="203" t="str">
        <f>IFERROR(Таблица611[[#This Row],[Общее кол-во шт]]*Таблица611[[#This Row],[Оптовая цена USD            за 1шт]],"")</f>
        <v/>
      </c>
      <c r="N769" s="204"/>
    </row>
    <row r="770" spans="1:14" ht="22.5" customHeight="1">
      <c r="A770" s="31" t="s">
        <v>11852</v>
      </c>
      <c r="B770" s="193">
        <v>8806334370220</v>
      </c>
      <c r="C770" s="194" t="s">
        <v>11853</v>
      </c>
      <c r="D770" s="195" t="s">
        <v>11854</v>
      </c>
      <c r="E770" s="196">
        <v>2000</v>
      </c>
      <c r="F770" s="197">
        <v>0.51</v>
      </c>
      <c r="G770" s="198">
        <v>10</v>
      </c>
      <c r="H770" s="199">
        <f>Таблица611[[#This Row],[Розничная цена KRW]]*Таблица611[[#This Row],[Коэфициент стоимости]]</f>
        <v>1020</v>
      </c>
      <c r="I770" s="200" t="str">
        <f>IF($H$1="","Введите курс",Таблица611[[#This Row],[Оптовая цена KRW                   за 1шт]]/$H$1)</f>
        <v>Введите курс</v>
      </c>
      <c r="J770" s="287"/>
      <c r="K770" s="201">
        <f>Таблица611[[#This Row],[Заказ коробок ]]*Таблица611[[#This Row],[Кол-во шт в коробке]]</f>
        <v>0</v>
      </c>
      <c r="L770" s="202">
        <f>Таблица611[[#This Row],[Общее кол-во шт]]*Таблица611[[#This Row],[Оптовая цена KRW                   за 1шт]]</f>
        <v>0</v>
      </c>
      <c r="M770" s="203" t="str">
        <f>IFERROR(Таблица611[[#This Row],[Общее кол-во шт]]*Таблица611[[#This Row],[Оптовая цена USD            за 1шт]],"")</f>
        <v/>
      </c>
      <c r="N770" s="204"/>
    </row>
    <row r="771" spans="1:14" ht="22.5" customHeight="1">
      <c r="A771" s="31" t="s">
        <v>11855</v>
      </c>
      <c r="B771" s="193">
        <v>8806334370237</v>
      </c>
      <c r="C771" s="194" t="s">
        <v>11856</v>
      </c>
      <c r="D771" s="195" t="s">
        <v>11857</v>
      </c>
      <c r="E771" s="196">
        <v>2000</v>
      </c>
      <c r="F771" s="197">
        <v>0.51</v>
      </c>
      <c r="G771" s="198">
        <v>10</v>
      </c>
      <c r="H771" s="199">
        <f>Таблица611[[#This Row],[Розничная цена KRW]]*Таблица611[[#This Row],[Коэфициент стоимости]]</f>
        <v>1020</v>
      </c>
      <c r="I771" s="200" t="str">
        <f>IF($H$1="","Введите курс",Таблица611[[#This Row],[Оптовая цена KRW                   за 1шт]]/$H$1)</f>
        <v>Введите курс</v>
      </c>
      <c r="J771" s="287"/>
      <c r="K771" s="201">
        <f>Таблица611[[#This Row],[Заказ коробок ]]*Таблица611[[#This Row],[Кол-во шт в коробке]]</f>
        <v>0</v>
      </c>
      <c r="L771" s="202">
        <f>Таблица611[[#This Row],[Общее кол-во шт]]*Таблица611[[#This Row],[Оптовая цена KRW                   за 1шт]]</f>
        <v>0</v>
      </c>
      <c r="M771" s="203" t="str">
        <f>IFERROR(Таблица611[[#This Row],[Общее кол-во шт]]*Таблица611[[#This Row],[Оптовая цена USD            за 1шт]],"")</f>
        <v/>
      </c>
      <c r="N771" s="204"/>
    </row>
    <row r="772" spans="1:14" ht="22.5" customHeight="1">
      <c r="A772" s="31" t="s">
        <v>11858</v>
      </c>
      <c r="B772" s="193">
        <v>8806334370244</v>
      </c>
      <c r="C772" s="194" t="s">
        <v>11859</v>
      </c>
      <c r="D772" s="195" t="s">
        <v>11860</v>
      </c>
      <c r="E772" s="196">
        <v>2000</v>
      </c>
      <c r="F772" s="197">
        <v>0.51</v>
      </c>
      <c r="G772" s="198">
        <v>10</v>
      </c>
      <c r="H772" s="199">
        <f>Таблица611[[#This Row],[Розничная цена KRW]]*Таблица611[[#This Row],[Коэфициент стоимости]]</f>
        <v>1020</v>
      </c>
      <c r="I772" s="200" t="str">
        <f>IF($H$1="","Введите курс",Таблица611[[#This Row],[Оптовая цена KRW                   за 1шт]]/$H$1)</f>
        <v>Введите курс</v>
      </c>
      <c r="J772" s="287"/>
      <c r="K772" s="201">
        <f>Таблица611[[#This Row],[Заказ коробок ]]*Таблица611[[#This Row],[Кол-во шт в коробке]]</f>
        <v>0</v>
      </c>
      <c r="L772" s="202">
        <f>Таблица611[[#This Row],[Общее кол-во шт]]*Таблица611[[#This Row],[Оптовая цена KRW                   за 1шт]]</f>
        <v>0</v>
      </c>
      <c r="M772" s="203" t="str">
        <f>IFERROR(Таблица611[[#This Row],[Общее кол-во шт]]*Таблица611[[#This Row],[Оптовая цена USD            за 1шт]],"")</f>
        <v/>
      </c>
      <c r="N772" s="204"/>
    </row>
    <row r="773" spans="1:14" ht="22.5" customHeight="1">
      <c r="A773" s="31" t="s">
        <v>11861</v>
      </c>
      <c r="B773" s="193">
        <v>8806334371661</v>
      </c>
      <c r="C773" s="194" t="s">
        <v>11862</v>
      </c>
      <c r="D773" s="195" t="s">
        <v>11863</v>
      </c>
      <c r="E773" s="196">
        <v>3000</v>
      </c>
      <c r="F773" s="197">
        <v>0.51</v>
      </c>
      <c r="G773" s="198">
        <v>10</v>
      </c>
      <c r="H773" s="199">
        <f>Таблица611[[#This Row],[Розничная цена KRW]]*Таблица611[[#This Row],[Коэфициент стоимости]]</f>
        <v>1530</v>
      </c>
      <c r="I773" s="200" t="str">
        <f>IF($H$1="","Введите курс",Таблица611[[#This Row],[Оптовая цена KRW                   за 1шт]]/$H$1)</f>
        <v>Введите курс</v>
      </c>
      <c r="J773" s="287"/>
      <c r="K773" s="201">
        <f>Таблица611[[#This Row],[Заказ коробок ]]*Таблица611[[#This Row],[Кол-во шт в коробке]]</f>
        <v>0</v>
      </c>
      <c r="L773" s="202">
        <f>Таблица611[[#This Row],[Общее кол-во шт]]*Таблица611[[#This Row],[Оптовая цена KRW                   за 1шт]]</f>
        <v>0</v>
      </c>
      <c r="M773" s="203" t="str">
        <f>IFERROR(Таблица611[[#This Row],[Общее кол-во шт]]*Таблица611[[#This Row],[Оптовая цена USD            за 1шт]],"")</f>
        <v/>
      </c>
      <c r="N773" s="204"/>
    </row>
    <row r="774" spans="1:14" ht="22.5" customHeight="1">
      <c r="A774" s="31" t="s">
        <v>11864</v>
      </c>
      <c r="B774" s="193">
        <v>8806334388744</v>
      </c>
      <c r="C774" s="194" t="s">
        <v>11865</v>
      </c>
      <c r="D774" s="195" t="s">
        <v>11866</v>
      </c>
      <c r="E774" s="196">
        <v>11000</v>
      </c>
      <c r="F774" s="197">
        <v>0.51</v>
      </c>
      <c r="G774" s="198">
        <v>1</v>
      </c>
      <c r="H774" s="199">
        <f>Таблица611[[#This Row],[Розничная цена KRW]]*Таблица611[[#This Row],[Коэфициент стоимости]]</f>
        <v>5610</v>
      </c>
      <c r="I774" s="200" t="str">
        <f>IF($H$1="","Введите курс",Таблица611[[#This Row],[Оптовая цена KRW                   за 1шт]]/$H$1)</f>
        <v>Введите курс</v>
      </c>
      <c r="J774" s="287"/>
      <c r="K774" s="201">
        <f>Таблица611[[#This Row],[Заказ коробок ]]*Таблица611[[#This Row],[Кол-во шт в коробке]]</f>
        <v>0</v>
      </c>
      <c r="L774" s="202">
        <f>Таблица611[[#This Row],[Общее кол-во шт]]*Таблица611[[#This Row],[Оптовая цена KRW                   за 1шт]]</f>
        <v>0</v>
      </c>
      <c r="M774" s="203" t="str">
        <f>IFERROR(Таблица611[[#This Row],[Общее кол-во шт]]*Таблица611[[#This Row],[Оптовая цена USD            за 1шт]],"")</f>
        <v/>
      </c>
      <c r="N774" s="204"/>
    </row>
    <row r="775" spans="1:14" ht="22.5" customHeight="1">
      <c r="A775" s="31" t="s">
        <v>11867</v>
      </c>
      <c r="B775" s="193">
        <v>8806334388751</v>
      </c>
      <c r="C775" s="194" t="s">
        <v>11868</v>
      </c>
      <c r="D775" s="195" t="s">
        <v>11869</v>
      </c>
      <c r="E775" s="196">
        <v>11000</v>
      </c>
      <c r="F775" s="197">
        <v>0.51</v>
      </c>
      <c r="G775" s="198">
        <v>1</v>
      </c>
      <c r="H775" s="199">
        <f>Таблица611[[#This Row],[Розничная цена KRW]]*Таблица611[[#This Row],[Коэфициент стоимости]]</f>
        <v>5610</v>
      </c>
      <c r="I775" s="200" t="str">
        <f>IF($H$1="","Введите курс",Таблица611[[#This Row],[Оптовая цена KRW                   за 1шт]]/$H$1)</f>
        <v>Введите курс</v>
      </c>
      <c r="J775" s="287"/>
      <c r="K775" s="201">
        <f>Таблица611[[#This Row],[Заказ коробок ]]*Таблица611[[#This Row],[Кол-во шт в коробке]]</f>
        <v>0</v>
      </c>
      <c r="L775" s="202">
        <f>Таблица611[[#This Row],[Общее кол-во шт]]*Таблица611[[#This Row],[Оптовая цена KRW                   за 1шт]]</f>
        <v>0</v>
      </c>
      <c r="M775" s="203" t="str">
        <f>IFERROR(Таблица611[[#This Row],[Общее кол-во шт]]*Таблица611[[#This Row],[Оптовая цена USD            за 1шт]],"")</f>
        <v/>
      </c>
      <c r="N775" s="204"/>
    </row>
    <row r="776" spans="1:14" ht="22.5" customHeight="1">
      <c r="A776" s="31" t="s">
        <v>11870</v>
      </c>
      <c r="B776" s="193">
        <v>8806334388768</v>
      </c>
      <c r="C776" s="194" t="s">
        <v>11871</v>
      </c>
      <c r="D776" s="195" t="s">
        <v>11872</v>
      </c>
      <c r="E776" s="196">
        <v>11000</v>
      </c>
      <c r="F776" s="197">
        <v>0.51</v>
      </c>
      <c r="G776" s="198">
        <v>1</v>
      </c>
      <c r="H776" s="199">
        <f>Таблица611[[#This Row],[Розничная цена KRW]]*Таблица611[[#This Row],[Коэфициент стоимости]]</f>
        <v>5610</v>
      </c>
      <c r="I776" s="200" t="str">
        <f>IF($H$1="","Введите курс",Таблица611[[#This Row],[Оптовая цена KRW                   за 1шт]]/$H$1)</f>
        <v>Введите курс</v>
      </c>
      <c r="J776" s="287"/>
      <c r="K776" s="201">
        <f>Таблица611[[#This Row],[Заказ коробок ]]*Таблица611[[#This Row],[Кол-во шт в коробке]]</f>
        <v>0</v>
      </c>
      <c r="L776" s="202">
        <f>Таблица611[[#This Row],[Общее кол-во шт]]*Таблица611[[#This Row],[Оптовая цена KRW                   за 1шт]]</f>
        <v>0</v>
      </c>
      <c r="M776" s="203" t="str">
        <f>IFERROR(Таблица611[[#This Row],[Общее кол-во шт]]*Таблица611[[#This Row],[Оптовая цена USD            за 1шт]],"")</f>
        <v/>
      </c>
      <c r="N776" s="204"/>
    </row>
    <row r="777" spans="1:14" ht="22.5" customHeight="1">
      <c r="A777" s="31" t="s">
        <v>11873</v>
      </c>
      <c r="B777" s="193">
        <v>8806334388775</v>
      </c>
      <c r="C777" s="194" t="s">
        <v>11874</v>
      </c>
      <c r="D777" s="195" t="s">
        <v>11875</v>
      </c>
      <c r="E777" s="196">
        <v>11000</v>
      </c>
      <c r="F777" s="197">
        <v>0.51</v>
      </c>
      <c r="G777" s="198">
        <v>1</v>
      </c>
      <c r="H777" s="199">
        <f>Таблица611[[#This Row],[Розничная цена KRW]]*Таблица611[[#This Row],[Коэфициент стоимости]]</f>
        <v>5610</v>
      </c>
      <c r="I777" s="200" t="str">
        <f>IF($H$1="","Введите курс",Таблица611[[#This Row],[Оптовая цена KRW                   за 1шт]]/$H$1)</f>
        <v>Введите курс</v>
      </c>
      <c r="J777" s="287"/>
      <c r="K777" s="201">
        <f>Таблица611[[#This Row],[Заказ коробок ]]*Таблица611[[#This Row],[Кол-во шт в коробке]]</f>
        <v>0</v>
      </c>
      <c r="L777" s="202">
        <f>Таблица611[[#This Row],[Общее кол-во шт]]*Таблица611[[#This Row],[Оптовая цена KRW                   за 1шт]]</f>
        <v>0</v>
      </c>
      <c r="M777" s="203" t="str">
        <f>IFERROR(Таблица611[[#This Row],[Общее кол-во шт]]*Таблица611[[#This Row],[Оптовая цена USD            за 1шт]],"")</f>
        <v/>
      </c>
      <c r="N777" s="204"/>
    </row>
    <row r="778" spans="1:14" ht="22.5" customHeight="1">
      <c r="A778" s="31" t="s">
        <v>11876</v>
      </c>
      <c r="B778" s="193">
        <v>8806334386221</v>
      </c>
      <c r="C778" s="194" t="s">
        <v>11877</v>
      </c>
      <c r="D778" s="195" t="s">
        <v>11878</v>
      </c>
      <c r="E778" s="196">
        <v>9500</v>
      </c>
      <c r="F778" s="197">
        <v>0.51</v>
      </c>
      <c r="G778" s="198">
        <v>10</v>
      </c>
      <c r="H778" s="199">
        <f>Таблица611[[#This Row],[Розничная цена KRW]]*Таблица611[[#This Row],[Коэфициент стоимости]]</f>
        <v>4845</v>
      </c>
      <c r="I778" s="200" t="str">
        <f>IF($H$1="","Введите курс",Таблица611[[#This Row],[Оптовая цена KRW                   за 1шт]]/$H$1)</f>
        <v>Введите курс</v>
      </c>
      <c r="J778" s="287"/>
      <c r="K778" s="201">
        <f>Таблица611[[#This Row],[Заказ коробок ]]*Таблица611[[#This Row],[Кол-во шт в коробке]]</f>
        <v>0</v>
      </c>
      <c r="L778" s="202">
        <f>Таблица611[[#This Row],[Общее кол-во шт]]*Таблица611[[#This Row],[Оптовая цена KRW                   за 1шт]]</f>
        <v>0</v>
      </c>
      <c r="M778" s="203" t="str">
        <f>IFERROR(Таблица611[[#This Row],[Общее кол-во шт]]*Таблица611[[#This Row],[Оптовая цена USD            за 1шт]],"")</f>
        <v/>
      </c>
      <c r="N778" s="204"/>
    </row>
    <row r="779" spans="1:14" ht="22.5" customHeight="1">
      <c r="A779" s="31" t="s">
        <v>11879</v>
      </c>
      <c r="B779" s="193">
        <v>8806334386238</v>
      </c>
      <c r="C779" s="194" t="s">
        <v>11880</v>
      </c>
      <c r="D779" s="195" t="s">
        <v>11881</v>
      </c>
      <c r="E779" s="196">
        <v>9500</v>
      </c>
      <c r="F779" s="197">
        <v>0.51</v>
      </c>
      <c r="G779" s="198">
        <v>10</v>
      </c>
      <c r="H779" s="199">
        <f>Таблица611[[#This Row],[Розничная цена KRW]]*Таблица611[[#This Row],[Коэфициент стоимости]]</f>
        <v>4845</v>
      </c>
      <c r="I779" s="200" t="str">
        <f>IF($H$1="","Введите курс",Таблица611[[#This Row],[Оптовая цена KRW                   за 1шт]]/$H$1)</f>
        <v>Введите курс</v>
      </c>
      <c r="J779" s="287"/>
      <c r="K779" s="201">
        <f>Таблица611[[#This Row],[Заказ коробок ]]*Таблица611[[#This Row],[Кол-во шт в коробке]]</f>
        <v>0</v>
      </c>
      <c r="L779" s="202">
        <f>Таблица611[[#This Row],[Общее кол-во шт]]*Таблица611[[#This Row],[Оптовая цена KRW                   за 1шт]]</f>
        <v>0</v>
      </c>
      <c r="M779" s="203" t="str">
        <f>IFERROR(Таблица611[[#This Row],[Общее кол-во шт]]*Таблица611[[#This Row],[Оптовая цена USD            за 1шт]],"")</f>
        <v/>
      </c>
      <c r="N779" s="204"/>
    </row>
    <row r="780" spans="1:14" ht="22.5" customHeight="1">
      <c r="A780" s="31" t="s">
        <v>11882</v>
      </c>
      <c r="B780" s="193">
        <v>8806334388829</v>
      </c>
      <c r="C780" s="194" t="s">
        <v>11883</v>
      </c>
      <c r="D780" s="195" t="s">
        <v>11884</v>
      </c>
      <c r="E780" s="196">
        <v>23000</v>
      </c>
      <c r="F780" s="197">
        <v>0.51</v>
      </c>
      <c r="G780" s="198">
        <v>1</v>
      </c>
      <c r="H780" s="199">
        <f>Таблица611[[#This Row],[Розничная цена KRW]]*Таблица611[[#This Row],[Коэфициент стоимости]]</f>
        <v>11730</v>
      </c>
      <c r="I780" s="200" t="str">
        <f>IF($H$1="","Введите курс",Таблица611[[#This Row],[Оптовая цена KRW                   за 1шт]]/$H$1)</f>
        <v>Введите курс</v>
      </c>
      <c r="J780" s="287"/>
      <c r="K780" s="201">
        <f>Таблица611[[#This Row],[Заказ коробок ]]*Таблица611[[#This Row],[Кол-во шт в коробке]]</f>
        <v>0</v>
      </c>
      <c r="L780" s="202">
        <f>Таблица611[[#This Row],[Общее кол-во шт]]*Таблица611[[#This Row],[Оптовая цена KRW                   за 1шт]]</f>
        <v>0</v>
      </c>
      <c r="M780" s="203" t="str">
        <f>IFERROR(Таблица611[[#This Row],[Общее кол-во шт]]*Таблица611[[#This Row],[Оптовая цена USD            за 1шт]],"")</f>
        <v/>
      </c>
      <c r="N780" s="204"/>
    </row>
    <row r="781" spans="1:14" ht="22.5" customHeight="1">
      <c r="A781" s="31" t="s">
        <v>11885</v>
      </c>
      <c r="B781" s="193">
        <v>8806334378929</v>
      </c>
      <c r="C781" s="194" t="s">
        <v>11886</v>
      </c>
      <c r="D781" s="195" t="s">
        <v>11887</v>
      </c>
      <c r="E781" s="196">
        <v>3500</v>
      </c>
      <c r="F781" s="197">
        <v>0.51</v>
      </c>
      <c r="G781" s="198">
        <v>10</v>
      </c>
      <c r="H781" s="199">
        <f>Таблица611[[#This Row],[Розничная цена KRW]]*Таблица611[[#This Row],[Коэфициент стоимости]]</f>
        <v>1785</v>
      </c>
      <c r="I781" s="200" t="str">
        <f>IF($H$1="","Введите курс",Таблица611[[#This Row],[Оптовая цена KRW                   за 1шт]]/$H$1)</f>
        <v>Введите курс</v>
      </c>
      <c r="J781" s="287"/>
      <c r="K781" s="201">
        <f>Таблица611[[#This Row],[Заказ коробок ]]*Таблица611[[#This Row],[Кол-во шт в коробке]]</f>
        <v>0</v>
      </c>
      <c r="L781" s="202">
        <f>Таблица611[[#This Row],[Общее кол-во шт]]*Таблица611[[#This Row],[Оптовая цена KRW                   за 1шт]]</f>
        <v>0</v>
      </c>
      <c r="M781" s="203" t="str">
        <f>IFERROR(Таблица611[[#This Row],[Общее кол-во шт]]*Таблица611[[#This Row],[Оптовая цена USD            за 1шт]],"")</f>
        <v/>
      </c>
      <c r="N781" s="204"/>
    </row>
    <row r="782" spans="1:14" ht="22.5" customHeight="1">
      <c r="A782" s="31" t="s">
        <v>11888</v>
      </c>
      <c r="B782" s="193">
        <v>8806334378936</v>
      </c>
      <c r="C782" s="194" t="s">
        <v>11889</v>
      </c>
      <c r="D782" s="195" t="s">
        <v>11890</v>
      </c>
      <c r="E782" s="196">
        <v>3500</v>
      </c>
      <c r="F782" s="197">
        <v>0.51</v>
      </c>
      <c r="G782" s="198">
        <v>10</v>
      </c>
      <c r="H782" s="199">
        <f>Таблица611[[#This Row],[Розничная цена KRW]]*Таблица611[[#This Row],[Коэфициент стоимости]]</f>
        <v>1785</v>
      </c>
      <c r="I782" s="200" t="str">
        <f>IF($H$1="","Введите курс",Таблица611[[#This Row],[Оптовая цена KRW                   за 1шт]]/$H$1)</f>
        <v>Введите курс</v>
      </c>
      <c r="J782" s="287"/>
      <c r="K782" s="201">
        <f>Таблица611[[#This Row],[Заказ коробок ]]*Таблица611[[#This Row],[Кол-во шт в коробке]]</f>
        <v>0</v>
      </c>
      <c r="L782" s="202">
        <f>Таблица611[[#This Row],[Общее кол-во шт]]*Таблица611[[#This Row],[Оптовая цена KRW                   за 1шт]]</f>
        <v>0</v>
      </c>
      <c r="M782" s="203" t="str">
        <f>IFERROR(Таблица611[[#This Row],[Общее кол-во шт]]*Таблица611[[#This Row],[Оптовая цена USD            за 1шт]],"")</f>
        <v/>
      </c>
      <c r="N782" s="204"/>
    </row>
    <row r="783" spans="1:14" ht="22.5" customHeight="1">
      <c r="A783" s="31" t="s">
        <v>11891</v>
      </c>
      <c r="B783" s="193">
        <v>8806334378943</v>
      </c>
      <c r="C783" s="194" t="s">
        <v>11892</v>
      </c>
      <c r="D783" s="195" t="s">
        <v>11893</v>
      </c>
      <c r="E783" s="196">
        <v>3500</v>
      </c>
      <c r="F783" s="197">
        <v>0.51</v>
      </c>
      <c r="G783" s="198">
        <v>10</v>
      </c>
      <c r="H783" s="199">
        <f>Таблица611[[#This Row],[Розничная цена KRW]]*Таблица611[[#This Row],[Коэфициент стоимости]]</f>
        <v>1785</v>
      </c>
      <c r="I783" s="200" t="str">
        <f>IF($H$1="","Введите курс",Таблица611[[#This Row],[Оптовая цена KRW                   за 1шт]]/$H$1)</f>
        <v>Введите курс</v>
      </c>
      <c r="J783" s="287"/>
      <c r="K783" s="201">
        <f>Таблица611[[#This Row],[Заказ коробок ]]*Таблица611[[#This Row],[Кол-во шт в коробке]]</f>
        <v>0</v>
      </c>
      <c r="L783" s="202">
        <f>Таблица611[[#This Row],[Общее кол-во шт]]*Таблица611[[#This Row],[Оптовая цена KRW                   за 1шт]]</f>
        <v>0</v>
      </c>
      <c r="M783" s="203" t="str">
        <f>IFERROR(Таблица611[[#This Row],[Общее кол-во шт]]*Таблица611[[#This Row],[Оптовая цена USD            за 1шт]],"")</f>
        <v/>
      </c>
      <c r="N783" s="204"/>
    </row>
    <row r="784" spans="1:14" ht="22.5" customHeight="1">
      <c r="A784" s="31" t="s">
        <v>11894</v>
      </c>
      <c r="B784" s="193">
        <v>8806334379018</v>
      </c>
      <c r="C784" s="194" t="s">
        <v>11895</v>
      </c>
      <c r="D784" s="195" t="s">
        <v>11896</v>
      </c>
      <c r="E784" s="196">
        <v>2000</v>
      </c>
      <c r="F784" s="197">
        <v>0.51</v>
      </c>
      <c r="G784" s="198">
        <v>1</v>
      </c>
      <c r="H784" s="199">
        <f>Таблица611[[#This Row],[Розничная цена KRW]]*Таблица611[[#This Row],[Коэфициент стоимости]]</f>
        <v>1020</v>
      </c>
      <c r="I784" s="200" t="str">
        <f>IF($H$1="","Введите курс",Таблица611[[#This Row],[Оптовая цена KRW                   за 1шт]]/$H$1)</f>
        <v>Введите курс</v>
      </c>
      <c r="J784" s="287"/>
      <c r="K784" s="201">
        <f>Таблица611[[#This Row],[Заказ коробок ]]*Таблица611[[#This Row],[Кол-во шт в коробке]]</f>
        <v>0</v>
      </c>
      <c r="L784" s="202">
        <f>Таблица611[[#This Row],[Общее кол-во шт]]*Таблица611[[#This Row],[Оптовая цена KRW                   за 1шт]]</f>
        <v>0</v>
      </c>
      <c r="M784" s="203" t="str">
        <f>IFERROR(Таблица611[[#This Row],[Общее кол-во шт]]*Таблица611[[#This Row],[Оптовая цена USD            за 1шт]],"")</f>
        <v/>
      </c>
      <c r="N784" s="204"/>
    </row>
    <row r="785" spans="1:14" ht="22.5" customHeight="1">
      <c r="A785" s="31" t="s">
        <v>11897</v>
      </c>
      <c r="B785" s="193">
        <v>8806334383312</v>
      </c>
      <c r="C785" s="194" t="s">
        <v>11898</v>
      </c>
      <c r="D785" s="195" t="s">
        <v>11899</v>
      </c>
      <c r="E785" s="196">
        <v>1500</v>
      </c>
      <c r="F785" s="197">
        <v>0.51</v>
      </c>
      <c r="G785" s="198">
        <v>10</v>
      </c>
      <c r="H785" s="199">
        <f>Таблица611[[#This Row],[Розничная цена KRW]]*Таблица611[[#This Row],[Коэфициент стоимости]]</f>
        <v>765</v>
      </c>
      <c r="I785" s="200" t="str">
        <f>IF($H$1="","Введите курс",Таблица611[[#This Row],[Оптовая цена KRW                   за 1шт]]/$H$1)</f>
        <v>Введите курс</v>
      </c>
      <c r="J785" s="287"/>
      <c r="K785" s="201">
        <f>Таблица611[[#This Row],[Заказ коробок ]]*Таблица611[[#This Row],[Кол-во шт в коробке]]</f>
        <v>0</v>
      </c>
      <c r="L785" s="202">
        <f>Таблица611[[#This Row],[Общее кол-во шт]]*Таблица611[[#This Row],[Оптовая цена KRW                   за 1шт]]</f>
        <v>0</v>
      </c>
      <c r="M785" s="203" t="str">
        <f>IFERROR(Таблица611[[#This Row],[Общее кол-во шт]]*Таблица611[[#This Row],[Оптовая цена USD            за 1шт]],"")</f>
        <v/>
      </c>
      <c r="N785" s="204"/>
    </row>
    <row r="786" spans="1:14" ht="22.5" customHeight="1">
      <c r="A786" s="31" t="s">
        <v>11900</v>
      </c>
      <c r="B786" s="193">
        <v>8806334383329</v>
      </c>
      <c r="C786" s="194" t="s">
        <v>11901</v>
      </c>
      <c r="D786" s="195" t="s">
        <v>11902</v>
      </c>
      <c r="E786" s="196">
        <v>2000</v>
      </c>
      <c r="F786" s="197">
        <v>0.51</v>
      </c>
      <c r="G786" s="198">
        <v>10</v>
      </c>
      <c r="H786" s="199">
        <f>Таблица611[[#This Row],[Розничная цена KRW]]*Таблица611[[#This Row],[Коэфициент стоимости]]</f>
        <v>1020</v>
      </c>
      <c r="I786" s="200" t="str">
        <f>IF($H$1="","Введите курс",Таблица611[[#This Row],[Оптовая цена KRW                   за 1шт]]/$H$1)</f>
        <v>Введите курс</v>
      </c>
      <c r="J786" s="287"/>
      <c r="K786" s="201">
        <f>Таблица611[[#This Row],[Заказ коробок ]]*Таблица611[[#This Row],[Кол-во шт в коробке]]</f>
        <v>0</v>
      </c>
      <c r="L786" s="202">
        <f>Таблица611[[#This Row],[Общее кол-во шт]]*Таблица611[[#This Row],[Оптовая цена KRW                   за 1шт]]</f>
        <v>0</v>
      </c>
      <c r="M786" s="203" t="str">
        <f>IFERROR(Таблица611[[#This Row],[Общее кол-во шт]]*Таблица611[[#This Row],[Оптовая цена USD            за 1шт]],"")</f>
        <v/>
      </c>
      <c r="N786" s="204"/>
    </row>
    <row r="787" spans="1:14" ht="22.5" customHeight="1">
      <c r="A787" s="31" t="s">
        <v>11903</v>
      </c>
      <c r="B787" s="193">
        <v>8806334383336</v>
      </c>
      <c r="C787" s="194" t="s">
        <v>11904</v>
      </c>
      <c r="D787" s="195" t="s">
        <v>11905</v>
      </c>
      <c r="E787" s="196">
        <v>2500</v>
      </c>
      <c r="F787" s="197">
        <v>0.51</v>
      </c>
      <c r="G787" s="198">
        <v>10</v>
      </c>
      <c r="H787" s="199">
        <f>Таблица611[[#This Row],[Розничная цена KRW]]*Таблица611[[#This Row],[Коэфициент стоимости]]</f>
        <v>1275</v>
      </c>
      <c r="I787" s="200" t="str">
        <f>IF($H$1="","Введите курс",Таблица611[[#This Row],[Оптовая цена KRW                   за 1шт]]/$H$1)</f>
        <v>Введите курс</v>
      </c>
      <c r="J787" s="287"/>
      <c r="K787" s="201">
        <f>Таблица611[[#This Row],[Заказ коробок ]]*Таблица611[[#This Row],[Кол-во шт в коробке]]</f>
        <v>0</v>
      </c>
      <c r="L787" s="202">
        <f>Таблица611[[#This Row],[Общее кол-во шт]]*Таблица611[[#This Row],[Оптовая цена KRW                   за 1шт]]</f>
        <v>0</v>
      </c>
      <c r="M787" s="203" t="str">
        <f>IFERROR(Таблица611[[#This Row],[Общее кол-во шт]]*Таблица611[[#This Row],[Оптовая цена USD            за 1шт]],"")</f>
        <v/>
      </c>
      <c r="N787" s="204"/>
    </row>
    <row r="788" spans="1:14" ht="22.5" customHeight="1">
      <c r="A788" s="31" t="s">
        <v>11906</v>
      </c>
      <c r="B788" s="193">
        <v>8806334383343</v>
      </c>
      <c r="C788" s="194" t="s">
        <v>11907</v>
      </c>
      <c r="D788" s="195" t="s">
        <v>11908</v>
      </c>
      <c r="E788" s="196">
        <v>2000</v>
      </c>
      <c r="F788" s="197">
        <v>0.51</v>
      </c>
      <c r="G788" s="198">
        <v>10</v>
      </c>
      <c r="H788" s="199">
        <f>Таблица611[[#This Row],[Розничная цена KRW]]*Таблица611[[#This Row],[Коэфициент стоимости]]</f>
        <v>1020</v>
      </c>
      <c r="I788" s="200" t="str">
        <f>IF($H$1="","Введите курс",Таблица611[[#This Row],[Оптовая цена KRW                   за 1шт]]/$H$1)</f>
        <v>Введите курс</v>
      </c>
      <c r="J788" s="287"/>
      <c r="K788" s="201">
        <f>Таблица611[[#This Row],[Заказ коробок ]]*Таблица611[[#This Row],[Кол-во шт в коробке]]</f>
        <v>0</v>
      </c>
      <c r="L788" s="202">
        <f>Таблица611[[#This Row],[Общее кол-во шт]]*Таблица611[[#This Row],[Оптовая цена KRW                   за 1шт]]</f>
        <v>0</v>
      </c>
      <c r="M788" s="203" t="str">
        <f>IFERROR(Таблица611[[#This Row],[Общее кол-во шт]]*Таблица611[[#This Row],[Оптовая цена USD            за 1шт]],"")</f>
        <v/>
      </c>
      <c r="N788" s="204"/>
    </row>
    <row r="789" spans="1:14" ht="22.5" customHeight="1">
      <c r="A789" s="31" t="s">
        <v>11909</v>
      </c>
      <c r="B789" s="193">
        <v>8806334384524</v>
      </c>
      <c r="C789" s="194" t="s">
        <v>11910</v>
      </c>
      <c r="D789" s="195" t="s">
        <v>11911</v>
      </c>
      <c r="E789" s="196">
        <v>4900</v>
      </c>
      <c r="F789" s="197">
        <v>0.51</v>
      </c>
      <c r="G789" s="198">
        <v>8</v>
      </c>
      <c r="H789" s="199">
        <f>Таблица611[[#This Row],[Розничная цена KRW]]*Таблица611[[#This Row],[Коэфициент стоимости]]</f>
        <v>2499</v>
      </c>
      <c r="I789" s="200" t="str">
        <f>IF($H$1="","Введите курс",Таблица611[[#This Row],[Оптовая цена KRW                   за 1шт]]/$H$1)</f>
        <v>Введите курс</v>
      </c>
      <c r="J789" s="287"/>
      <c r="K789" s="201">
        <f>Таблица611[[#This Row],[Заказ коробок ]]*Таблица611[[#This Row],[Кол-во шт в коробке]]</f>
        <v>0</v>
      </c>
      <c r="L789" s="202">
        <f>Таблица611[[#This Row],[Общее кол-во шт]]*Таблица611[[#This Row],[Оптовая цена KRW                   за 1шт]]</f>
        <v>0</v>
      </c>
      <c r="M789" s="203" t="str">
        <f>IFERROR(Таблица611[[#This Row],[Общее кол-во шт]]*Таблица611[[#This Row],[Оптовая цена USD            за 1шт]],"")</f>
        <v/>
      </c>
      <c r="N789" s="204"/>
    </row>
    <row r="790" spans="1:14" ht="22.5" customHeight="1">
      <c r="A790" s="31" t="s">
        <v>11912</v>
      </c>
      <c r="B790" s="193"/>
      <c r="C790" s="194" t="s">
        <v>11913</v>
      </c>
      <c r="D790" s="195" t="s">
        <v>11914</v>
      </c>
      <c r="E790" s="196">
        <v>10900</v>
      </c>
      <c r="F790" s="197">
        <v>0.51</v>
      </c>
      <c r="G790" s="198">
        <v>10</v>
      </c>
      <c r="H790" s="199">
        <f>Таблица611[[#This Row],[Розничная цена KRW]]*Таблица611[[#This Row],[Коэфициент стоимости]]</f>
        <v>5559</v>
      </c>
      <c r="I790" s="200" t="str">
        <f>IF($H$1="","Введите курс",Таблица611[[#This Row],[Оптовая цена KRW                   за 1шт]]/$H$1)</f>
        <v>Введите курс</v>
      </c>
      <c r="J790" s="287"/>
      <c r="K790" s="201">
        <f>Таблица611[[#This Row],[Заказ коробок ]]*Таблица611[[#This Row],[Кол-во шт в коробке]]</f>
        <v>0</v>
      </c>
      <c r="L790" s="202">
        <f>Таблица611[[#This Row],[Общее кол-во шт]]*Таблица611[[#This Row],[Оптовая цена KRW                   за 1шт]]</f>
        <v>0</v>
      </c>
      <c r="M790" s="203" t="str">
        <f>IFERROR(Таблица611[[#This Row],[Общее кол-во шт]]*Таблица611[[#This Row],[Оптовая цена USD            за 1шт]],"")</f>
        <v/>
      </c>
      <c r="N790" s="204"/>
    </row>
    <row r="791" spans="1:14" ht="22.5" customHeight="1">
      <c r="A791" s="31" t="s">
        <v>11915</v>
      </c>
      <c r="B791" s="193"/>
      <c r="C791" s="194" t="s">
        <v>11916</v>
      </c>
      <c r="D791" s="195" t="s">
        <v>11917</v>
      </c>
      <c r="E791" s="196">
        <v>10900</v>
      </c>
      <c r="F791" s="197">
        <v>0.51</v>
      </c>
      <c r="G791" s="198">
        <v>10</v>
      </c>
      <c r="H791" s="199">
        <f>Таблица611[[#This Row],[Розничная цена KRW]]*Таблица611[[#This Row],[Коэфициент стоимости]]</f>
        <v>5559</v>
      </c>
      <c r="I791" s="200" t="str">
        <f>IF($H$1="","Введите курс",Таблица611[[#This Row],[Оптовая цена KRW                   за 1шт]]/$H$1)</f>
        <v>Введите курс</v>
      </c>
      <c r="J791" s="287"/>
      <c r="K791" s="201">
        <f>Таблица611[[#This Row],[Заказ коробок ]]*Таблица611[[#This Row],[Кол-во шт в коробке]]</f>
        <v>0</v>
      </c>
      <c r="L791" s="202">
        <f>Таблица611[[#This Row],[Общее кол-во шт]]*Таблица611[[#This Row],[Оптовая цена KRW                   за 1шт]]</f>
        <v>0</v>
      </c>
      <c r="M791" s="203" t="str">
        <f>IFERROR(Таблица611[[#This Row],[Общее кол-во шт]]*Таблица611[[#This Row],[Оптовая цена USD            за 1шт]],"")</f>
        <v/>
      </c>
      <c r="N791" s="204"/>
    </row>
    <row r="792" spans="1:14" ht="22.5" customHeight="1">
      <c r="A792" s="31" t="s">
        <v>11918</v>
      </c>
      <c r="B792" s="193"/>
      <c r="C792" s="194" t="s">
        <v>11919</v>
      </c>
      <c r="D792" s="195" t="s">
        <v>11920</v>
      </c>
      <c r="E792" s="196">
        <v>10900</v>
      </c>
      <c r="F792" s="197">
        <v>0.51</v>
      </c>
      <c r="G792" s="198">
        <v>10</v>
      </c>
      <c r="H792" s="199">
        <f>Таблица611[[#This Row],[Розничная цена KRW]]*Таблица611[[#This Row],[Коэфициент стоимости]]</f>
        <v>5559</v>
      </c>
      <c r="I792" s="200" t="str">
        <f>IF($H$1="","Введите курс",Таблица611[[#This Row],[Оптовая цена KRW                   за 1шт]]/$H$1)</f>
        <v>Введите курс</v>
      </c>
      <c r="J792" s="287"/>
      <c r="K792" s="201">
        <f>Таблица611[[#This Row],[Заказ коробок ]]*Таблица611[[#This Row],[Кол-во шт в коробке]]</f>
        <v>0</v>
      </c>
      <c r="L792" s="202">
        <f>Таблица611[[#This Row],[Общее кол-во шт]]*Таблица611[[#This Row],[Оптовая цена KRW                   за 1шт]]</f>
        <v>0</v>
      </c>
      <c r="M792" s="203" t="str">
        <f>IFERROR(Таблица611[[#This Row],[Общее кол-во шт]]*Таблица611[[#This Row],[Оптовая цена USD            за 1шт]],"")</f>
        <v/>
      </c>
      <c r="N792" s="204"/>
    </row>
    <row r="793" spans="1:14" ht="22.5" customHeight="1">
      <c r="A793" s="31" t="s">
        <v>11921</v>
      </c>
      <c r="B793" s="193">
        <v>8806334384753</v>
      </c>
      <c r="C793" s="194" t="s">
        <v>11922</v>
      </c>
      <c r="D793" s="195" t="s">
        <v>11923</v>
      </c>
      <c r="E793" s="196">
        <v>27000</v>
      </c>
      <c r="F793" s="197">
        <v>0.51</v>
      </c>
      <c r="G793" s="198">
        <v>6</v>
      </c>
      <c r="H793" s="199">
        <f>Таблица611[[#This Row],[Розничная цена KRW]]*Таблица611[[#This Row],[Коэфициент стоимости]]</f>
        <v>13770</v>
      </c>
      <c r="I793" s="200" t="str">
        <f>IF($H$1="","Введите курс",Таблица611[[#This Row],[Оптовая цена KRW                   за 1шт]]/$H$1)</f>
        <v>Введите курс</v>
      </c>
      <c r="J793" s="287"/>
      <c r="K793" s="201">
        <f>Таблица611[[#This Row],[Заказ коробок ]]*Таблица611[[#This Row],[Кол-во шт в коробке]]</f>
        <v>0</v>
      </c>
      <c r="L793" s="202">
        <f>Таблица611[[#This Row],[Общее кол-во шт]]*Таблица611[[#This Row],[Оптовая цена KRW                   за 1шт]]</f>
        <v>0</v>
      </c>
      <c r="M793" s="203" t="str">
        <f>IFERROR(Таблица611[[#This Row],[Общее кол-во шт]]*Таблица611[[#This Row],[Оптовая цена USD            за 1шт]],"")</f>
        <v/>
      </c>
      <c r="N793" s="204"/>
    </row>
    <row r="794" spans="1:14" ht="22.5" customHeight="1">
      <c r="A794" s="31" t="s">
        <v>11924</v>
      </c>
      <c r="B794" s="193">
        <v>8806334386191</v>
      </c>
      <c r="C794" s="194" t="s">
        <v>11925</v>
      </c>
      <c r="D794" s="195" t="s">
        <v>11926</v>
      </c>
      <c r="E794" s="196">
        <v>9500</v>
      </c>
      <c r="F794" s="197">
        <v>0.51</v>
      </c>
      <c r="G794" s="198">
        <v>10</v>
      </c>
      <c r="H794" s="199">
        <f>Таблица611[[#This Row],[Розничная цена KRW]]*Таблица611[[#This Row],[Коэфициент стоимости]]</f>
        <v>4845</v>
      </c>
      <c r="I794" s="200" t="str">
        <f>IF($H$1="","Введите курс",Таблица611[[#This Row],[Оптовая цена KRW                   за 1шт]]/$H$1)</f>
        <v>Введите курс</v>
      </c>
      <c r="J794" s="287"/>
      <c r="K794" s="201">
        <f>Таблица611[[#This Row],[Заказ коробок ]]*Таблица611[[#This Row],[Кол-во шт в коробке]]</f>
        <v>0</v>
      </c>
      <c r="L794" s="202">
        <f>Таблица611[[#This Row],[Общее кол-во шт]]*Таблица611[[#This Row],[Оптовая цена KRW                   за 1шт]]</f>
        <v>0</v>
      </c>
      <c r="M794" s="203" t="str">
        <f>IFERROR(Таблица611[[#This Row],[Общее кол-во шт]]*Таблица611[[#This Row],[Оптовая цена USD            за 1шт]],"")</f>
        <v/>
      </c>
      <c r="N794" s="204"/>
    </row>
    <row r="795" spans="1:14" ht="22.5" customHeight="1">
      <c r="A795" s="31" t="s">
        <v>11927</v>
      </c>
      <c r="B795" s="193">
        <v>8806334386207</v>
      </c>
      <c r="C795" s="194" t="s">
        <v>11928</v>
      </c>
      <c r="D795" s="195" t="s">
        <v>11929</v>
      </c>
      <c r="E795" s="196">
        <v>9500</v>
      </c>
      <c r="F795" s="197">
        <v>0.51</v>
      </c>
      <c r="G795" s="198">
        <v>10</v>
      </c>
      <c r="H795" s="199">
        <f>Таблица611[[#This Row],[Розничная цена KRW]]*Таблица611[[#This Row],[Коэфициент стоимости]]</f>
        <v>4845</v>
      </c>
      <c r="I795" s="200" t="str">
        <f>IF($H$1="","Введите курс",Таблица611[[#This Row],[Оптовая цена KRW                   за 1шт]]/$H$1)</f>
        <v>Введите курс</v>
      </c>
      <c r="J795" s="287"/>
      <c r="K795" s="201">
        <f>Таблица611[[#This Row],[Заказ коробок ]]*Таблица611[[#This Row],[Кол-во шт в коробке]]</f>
        <v>0</v>
      </c>
      <c r="L795" s="202">
        <f>Таблица611[[#This Row],[Общее кол-во шт]]*Таблица611[[#This Row],[Оптовая цена KRW                   за 1шт]]</f>
        <v>0</v>
      </c>
      <c r="M795" s="203" t="str">
        <f>IFERROR(Таблица611[[#This Row],[Общее кол-во шт]]*Таблица611[[#This Row],[Оптовая цена USD            за 1шт]],"")</f>
        <v/>
      </c>
      <c r="N795" s="204"/>
    </row>
    <row r="796" spans="1:14" ht="22.5" customHeight="1">
      <c r="A796" s="31" t="s">
        <v>11930</v>
      </c>
      <c r="B796" s="193">
        <v>8806334387778</v>
      </c>
      <c r="C796" s="194" t="s">
        <v>11931</v>
      </c>
      <c r="D796" s="195" t="s">
        <v>11932</v>
      </c>
      <c r="E796" s="196">
        <v>16000</v>
      </c>
      <c r="F796" s="197">
        <v>0.51</v>
      </c>
      <c r="G796" s="198">
        <v>6</v>
      </c>
      <c r="H796" s="199">
        <f>Таблица611[[#This Row],[Розничная цена KRW]]*Таблица611[[#This Row],[Коэфициент стоимости]]</f>
        <v>8160</v>
      </c>
      <c r="I796" s="200" t="str">
        <f>IF($H$1="","Введите курс",Таблица611[[#This Row],[Оптовая цена KRW                   за 1шт]]/$H$1)</f>
        <v>Введите курс</v>
      </c>
      <c r="J796" s="287"/>
      <c r="K796" s="201">
        <f>Таблица611[[#This Row],[Заказ коробок ]]*Таблица611[[#This Row],[Кол-во шт в коробке]]</f>
        <v>0</v>
      </c>
      <c r="L796" s="202">
        <f>Таблица611[[#This Row],[Общее кол-во шт]]*Таблица611[[#This Row],[Оптовая цена KRW                   за 1шт]]</f>
        <v>0</v>
      </c>
      <c r="M796" s="203" t="str">
        <f>IFERROR(Таблица611[[#This Row],[Общее кол-во шт]]*Таблица611[[#This Row],[Оптовая цена USD            за 1шт]],"")</f>
        <v/>
      </c>
      <c r="N796" s="204"/>
    </row>
    <row r="797" spans="1:14" ht="22.5" customHeight="1">
      <c r="A797" s="31" t="s">
        <v>11933</v>
      </c>
      <c r="B797" s="193">
        <v>8806334387785</v>
      </c>
      <c r="C797" s="194" t="s">
        <v>11934</v>
      </c>
      <c r="D797" s="195" t="s">
        <v>11935</v>
      </c>
      <c r="E797" s="196">
        <v>16000</v>
      </c>
      <c r="F797" s="197">
        <v>0.51</v>
      </c>
      <c r="G797" s="198">
        <v>6</v>
      </c>
      <c r="H797" s="199">
        <f>Таблица611[[#This Row],[Розничная цена KRW]]*Таблица611[[#This Row],[Коэфициент стоимости]]</f>
        <v>8160</v>
      </c>
      <c r="I797" s="200" t="str">
        <f>IF($H$1="","Введите курс",Таблица611[[#This Row],[Оптовая цена KRW                   за 1шт]]/$H$1)</f>
        <v>Введите курс</v>
      </c>
      <c r="J797" s="287"/>
      <c r="K797" s="201">
        <f>Таблица611[[#This Row],[Заказ коробок ]]*Таблица611[[#This Row],[Кол-во шт в коробке]]</f>
        <v>0</v>
      </c>
      <c r="L797" s="202">
        <f>Таблица611[[#This Row],[Общее кол-во шт]]*Таблица611[[#This Row],[Оптовая цена KRW                   за 1шт]]</f>
        <v>0</v>
      </c>
      <c r="M797" s="203" t="str">
        <f>IFERROR(Таблица611[[#This Row],[Общее кол-во шт]]*Таблица611[[#This Row],[Оптовая цена USD            за 1шт]],"")</f>
        <v/>
      </c>
      <c r="N797" s="204"/>
    </row>
    <row r="798" spans="1:14" ht="22.5" customHeight="1">
      <c r="A798" s="31" t="s">
        <v>11936</v>
      </c>
      <c r="B798" s="193">
        <v>8806334387792</v>
      </c>
      <c r="C798" s="194" t="s">
        <v>11937</v>
      </c>
      <c r="D798" s="195" t="s">
        <v>11938</v>
      </c>
      <c r="E798" s="196">
        <v>16000</v>
      </c>
      <c r="F798" s="197">
        <v>0.51</v>
      </c>
      <c r="G798" s="198">
        <v>6</v>
      </c>
      <c r="H798" s="199">
        <f>Таблица611[[#This Row],[Розничная цена KRW]]*Таблица611[[#This Row],[Коэфициент стоимости]]</f>
        <v>8160</v>
      </c>
      <c r="I798" s="200" t="str">
        <f>IF($H$1="","Введите курс",Таблица611[[#This Row],[Оптовая цена KRW                   за 1шт]]/$H$1)</f>
        <v>Введите курс</v>
      </c>
      <c r="J798" s="287"/>
      <c r="K798" s="201">
        <f>Таблица611[[#This Row],[Заказ коробок ]]*Таблица611[[#This Row],[Кол-во шт в коробке]]</f>
        <v>0</v>
      </c>
      <c r="L798" s="202">
        <f>Таблица611[[#This Row],[Общее кол-во шт]]*Таблица611[[#This Row],[Оптовая цена KRW                   за 1шт]]</f>
        <v>0</v>
      </c>
      <c r="M798" s="203" t="str">
        <f>IFERROR(Таблица611[[#This Row],[Общее кол-во шт]]*Таблица611[[#This Row],[Оптовая цена USD            за 1шт]],"")</f>
        <v/>
      </c>
      <c r="N798" s="204"/>
    </row>
    <row r="799" spans="1:14" ht="22.5" customHeight="1">
      <c r="A799" s="31" t="s">
        <v>11939</v>
      </c>
      <c r="B799" s="193">
        <v>8806334387808</v>
      </c>
      <c r="C799" s="194" t="s">
        <v>11940</v>
      </c>
      <c r="D799" s="195" t="s">
        <v>11941</v>
      </c>
      <c r="E799" s="196">
        <v>16000</v>
      </c>
      <c r="F799" s="197">
        <v>0.51</v>
      </c>
      <c r="G799" s="198">
        <v>6</v>
      </c>
      <c r="H799" s="199">
        <f>Таблица611[[#This Row],[Розничная цена KRW]]*Таблица611[[#This Row],[Коэфициент стоимости]]</f>
        <v>8160</v>
      </c>
      <c r="I799" s="200" t="str">
        <f>IF($H$1="","Введите курс",Таблица611[[#This Row],[Оптовая цена KRW                   за 1шт]]/$H$1)</f>
        <v>Введите курс</v>
      </c>
      <c r="J799" s="287"/>
      <c r="K799" s="201">
        <f>Таблица611[[#This Row],[Заказ коробок ]]*Таблица611[[#This Row],[Кол-во шт в коробке]]</f>
        <v>0</v>
      </c>
      <c r="L799" s="202">
        <f>Таблица611[[#This Row],[Общее кол-во шт]]*Таблица611[[#This Row],[Оптовая цена KRW                   за 1шт]]</f>
        <v>0</v>
      </c>
      <c r="M799" s="203" t="str">
        <f>IFERROR(Таблица611[[#This Row],[Общее кол-во шт]]*Таблица611[[#This Row],[Оптовая цена USD            за 1шт]],"")</f>
        <v/>
      </c>
      <c r="N799" s="204"/>
    </row>
    <row r="800" spans="1:14" ht="22.5" customHeight="1">
      <c r="A800" s="31" t="s">
        <v>11942</v>
      </c>
      <c r="B800" s="193">
        <v>8806334385583</v>
      </c>
      <c r="C800" s="194" t="s">
        <v>11943</v>
      </c>
      <c r="D800" s="195" t="s">
        <v>11944</v>
      </c>
      <c r="E800" s="196">
        <v>23000</v>
      </c>
      <c r="F800" s="197">
        <v>0.51</v>
      </c>
      <c r="G800" s="198">
        <v>6</v>
      </c>
      <c r="H800" s="199">
        <f>Таблица611[[#This Row],[Розничная цена KRW]]*Таблица611[[#This Row],[Коэфициент стоимости]]</f>
        <v>11730</v>
      </c>
      <c r="I800" s="200" t="str">
        <f>IF($H$1="","Введите курс",Таблица611[[#This Row],[Оптовая цена KRW                   за 1шт]]/$H$1)</f>
        <v>Введите курс</v>
      </c>
      <c r="J800" s="287"/>
      <c r="K800" s="201">
        <f>Таблица611[[#This Row],[Заказ коробок ]]*Таблица611[[#This Row],[Кол-во шт в коробке]]</f>
        <v>0</v>
      </c>
      <c r="L800" s="202">
        <f>Таблица611[[#This Row],[Общее кол-во шт]]*Таблица611[[#This Row],[Оптовая цена KRW                   за 1шт]]</f>
        <v>0</v>
      </c>
      <c r="M800" s="203" t="str">
        <f>IFERROR(Таблица611[[#This Row],[Общее кол-во шт]]*Таблица611[[#This Row],[Оптовая цена USD            за 1шт]],"")</f>
        <v/>
      </c>
      <c r="N800" s="204"/>
    </row>
    <row r="801" spans="1:14" ht="22.5" customHeight="1">
      <c r="A801" s="31" t="s">
        <v>11945</v>
      </c>
      <c r="B801" s="193">
        <v>8806334385590</v>
      </c>
      <c r="C801" s="194" t="s">
        <v>11946</v>
      </c>
      <c r="D801" s="195" t="s">
        <v>11947</v>
      </c>
      <c r="E801" s="196">
        <v>23000</v>
      </c>
      <c r="F801" s="197">
        <v>0.51</v>
      </c>
      <c r="G801" s="198">
        <v>6</v>
      </c>
      <c r="H801" s="199">
        <f>Таблица611[[#This Row],[Розничная цена KRW]]*Таблица611[[#This Row],[Коэфициент стоимости]]</f>
        <v>11730</v>
      </c>
      <c r="I801" s="200" t="str">
        <f>IF($H$1="","Введите курс",Таблица611[[#This Row],[Оптовая цена KRW                   за 1шт]]/$H$1)</f>
        <v>Введите курс</v>
      </c>
      <c r="J801" s="287"/>
      <c r="K801" s="201">
        <f>Таблица611[[#This Row],[Заказ коробок ]]*Таблица611[[#This Row],[Кол-во шт в коробке]]</f>
        <v>0</v>
      </c>
      <c r="L801" s="202">
        <f>Таблица611[[#This Row],[Общее кол-во шт]]*Таблица611[[#This Row],[Оптовая цена KRW                   за 1шт]]</f>
        <v>0</v>
      </c>
      <c r="M801" s="203" t="str">
        <f>IFERROR(Таблица611[[#This Row],[Общее кол-во шт]]*Таблица611[[#This Row],[Оптовая цена USD            за 1шт]],"")</f>
        <v/>
      </c>
      <c r="N801" s="204"/>
    </row>
    <row r="802" spans="1:14" ht="22.5" customHeight="1">
      <c r="A802" s="31" t="s">
        <v>11948</v>
      </c>
      <c r="B802" s="193">
        <v>8806334385606</v>
      </c>
      <c r="C802" s="194" t="s">
        <v>11949</v>
      </c>
      <c r="D802" s="195" t="s">
        <v>11950</v>
      </c>
      <c r="E802" s="196">
        <v>23000</v>
      </c>
      <c r="F802" s="197">
        <v>0.51</v>
      </c>
      <c r="G802" s="198">
        <v>6</v>
      </c>
      <c r="H802" s="199">
        <f>Таблица611[[#This Row],[Розничная цена KRW]]*Таблица611[[#This Row],[Коэфициент стоимости]]</f>
        <v>11730</v>
      </c>
      <c r="I802" s="200" t="str">
        <f>IF($H$1="","Введите курс",Таблица611[[#This Row],[Оптовая цена KRW                   за 1шт]]/$H$1)</f>
        <v>Введите курс</v>
      </c>
      <c r="J802" s="287"/>
      <c r="K802" s="201">
        <f>Таблица611[[#This Row],[Заказ коробок ]]*Таблица611[[#This Row],[Кол-во шт в коробке]]</f>
        <v>0</v>
      </c>
      <c r="L802" s="202">
        <f>Таблица611[[#This Row],[Общее кол-во шт]]*Таблица611[[#This Row],[Оптовая цена KRW                   за 1шт]]</f>
        <v>0</v>
      </c>
      <c r="M802" s="203" t="str">
        <f>IFERROR(Таблица611[[#This Row],[Общее кол-во шт]]*Таблица611[[#This Row],[Оптовая цена USD            за 1шт]],"")</f>
        <v/>
      </c>
      <c r="N802" s="204"/>
    </row>
    <row r="803" spans="1:14" ht="22.5" customHeight="1">
      <c r="A803" s="31" t="s">
        <v>11951</v>
      </c>
      <c r="B803" s="193">
        <v>8806334385613</v>
      </c>
      <c r="C803" s="194" t="s">
        <v>11952</v>
      </c>
      <c r="D803" s="195" t="s">
        <v>11953</v>
      </c>
      <c r="E803" s="196">
        <v>23000</v>
      </c>
      <c r="F803" s="197">
        <v>0.51</v>
      </c>
      <c r="G803" s="198">
        <v>6</v>
      </c>
      <c r="H803" s="199">
        <f>Таблица611[[#This Row],[Розничная цена KRW]]*Таблица611[[#This Row],[Коэфициент стоимости]]</f>
        <v>11730</v>
      </c>
      <c r="I803" s="200" t="str">
        <f>IF($H$1="","Введите курс",Таблица611[[#This Row],[Оптовая цена KRW                   за 1шт]]/$H$1)</f>
        <v>Введите курс</v>
      </c>
      <c r="J803" s="287"/>
      <c r="K803" s="201">
        <f>Таблица611[[#This Row],[Заказ коробок ]]*Таблица611[[#This Row],[Кол-во шт в коробке]]</f>
        <v>0</v>
      </c>
      <c r="L803" s="202">
        <f>Таблица611[[#This Row],[Общее кол-во шт]]*Таблица611[[#This Row],[Оптовая цена KRW                   за 1шт]]</f>
        <v>0</v>
      </c>
      <c r="M803" s="203" t="str">
        <f>IFERROR(Таблица611[[#This Row],[Общее кол-во шт]]*Таблица611[[#This Row],[Оптовая цена USD            за 1шт]],"")</f>
        <v/>
      </c>
      <c r="N803" s="204"/>
    </row>
    <row r="804" spans="1:14" ht="22.5" customHeight="1">
      <c r="A804" s="31" t="s">
        <v>11954</v>
      </c>
      <c r="B804" s="193">
        <v>8806334385620</v>
      </c>
      <c r="C804" s="194" t="s">
        <v>11955</v>
      </c>
      <c r="D804" s="195" t="s">
        <v>11956</v>
      </c>
      <c r="E804" s="196">
        <v>23000</v>
      </c>
      <c r="F804" s="197">
        <v>0.51</v>
      </c>
      <c r="G804" s="198">
        <v>6</v>
      </c>
      <c r="H804" s="199">
        <f>Таблица611[[#This Row],[Розничная цена KRW]]*Таблица611[[#This Row],[Коэфициент стоимости]]</f>
        <v>11730</v>
      </c>
      <c r="I804" s="200" t="str">
        <f>IF($H$1="","Введите курс",Таблица611[[#This Row],[Оптовая цена KRW                   за 1шт]]/$H$1)</f>
        <v>Введите курс</v>
      </c>
      <c r="J804" s="287"/>
      <c r="K804" s="201">
        <f>Таблица611[[#This Row],[Заказ коробок ]]*Таблица611[[#This Row],[Кол-во шт в коробке]]</f>
        <v>0</v>
      </c>
      <c r="L804" s="202">
        <f>Таблица611[[#This Row],[Общее кол-во шт]]*Таблица611[[#This Row],[Оптовая цена KRW                   за 1шт]]</f>
        <v>0</v>
      </c>
      <c r="M804" s="203" t="str">
        <f>IFERROR(Таблица611[[#This Row],[Общее кол-во шт]]*Таблица611[[#This Row],[Оптовая цена USD            за 1шт]],"")</f>
        <v/>
      </c>
      <c r="N804" s="204"/>
    </row>
    <row r="805" spans="1:14" ht="22.5" customHeight="1">
      <c r="A805" s="31" t="s">
        <v>11957</v>
      </c>
      <c r="B805" s="193">
        <v>8806334388218</v>
      </c>
      <c r="C805" s="194" t="s">
        <v>11958</v>
      </c>
      <c r="D805" s="195" t="s">
        <v>11959</v>
      </c>
      <c r="E805" s="196">
        <v>28000</v>
      </c>
      <c r="F805" s="197">
        <v>0.51</v>
      </c>
      <c r="G805" s="198">
        <v>6</v>
      </c>
      <c r="H805" s="199">
        <f>Таблица611[[#This Row],[Розничная цена KRW]]*Таблица611[[#This Row],[Коэфициент стоимости]]</f>
        <v>14280</v>
      </c>
      <c r="I805" s="200" t="str">
        <f>IF($H$1="","Введите курс",Таблица611[[#This Row],[Оптовая цена KRW                   за 1шт]]/$H$1)</f>
        <v>Введите курс</v>
      </c>
      <c r="J805" s="287"/>
      <c r="K805" s="201">
        <f>Таблица611[[#This Row],[Заказ коробок ]]*Таблица611[[#This Row],[Кол-во шт в коробке]]</f>
        <v>0</v>
      </c>
      <c r="L805" s="202">
        <f>Таблица611[[#This Row],[Общее кол-во шт]]*Таблица611[[#This Row],[Оптовая цена KRW                   за 1шт]]</f>
        <v>0</v>
      </c>
      <c r="M805" s="203" t="str">
        <f>IFERROR(Таблица611[[#This Row],[Общее кол-во шт]]*Таблица611[[#This Row],[Оптовая цена USD            за 1шт]],"")</f>
        <v/>
      </c>
      <c r="N805" s="204"/>
    </row>
    <row r="806" spans="1:14" ht="22.5" customHeight="1">
      <c r="A806" s="31" t="s">
        <v>11960</v>
      </c>
      <c r="B806" s="193">
        <v>8806334388225</v>
      </c>
      <c r="C806" s="194" t="s">
        <v>11961</v>
      </c>
      <c r="D806" s="195" t="s">
        <v>11962</v>
      </c>
      <c r="E806" s="196">
        <v>28000</v>
      </c>
      <c r="F806" s="197">
        <v>0.51</v>
      </c>
      <c r="G806" s="198">
        <v>6</v>
      </c>
      <c r="H806" s="199">
        <f>Таблица611[[#This Row],[Розничная цена KRW]]*Таблица611[[#This Row],[Коэфициент стоимости]]</f>
        <v>14280</v>
      </c>
      <c r="I806" s="200" t="str">
        <f>IF($H$1="","Введите курс",Таблица611[[#This Row],[Оптовая цена KRW                   за 1шт]]/$H$1)</f>
        <v>Введите курс</v>
      </c>
      <c r="J806" s="287"/>
      <c r="K806" s="201">
        <f>Таблица611[[#This Row],[Заказ коробок ]]*Таблица611[[#This Row],[Кол-во шт в коробке]]</f>
        <v>0</v>
      </c>
      <c r="L806" s="202">
        <f>Таблица611[[#This Row],[Общее кол-во шт]]*Таблица611[[#This Row],[Оптовая цена KRW                   за 1шт]]</f>
        <v>0</v>
      </c>
      <c r="M806" s="203" t="str">
        <f>IFERROR(Таблица611[[#This Row],[Общее кол-во шт]]*Таблица611[[#This Row],[Оптовая цена USD            за 1шт]],"")</f>
        <v/>
      </c>
      <c r="N806" s="204"/>
    </row>
    <row r="807" spans="1:14" ht="22.5" customHeight="1">
      <c r="A807" s="31" t="s">
        <v>11963</v>
      </c>
      <c r="B807" s="193">
        <v>8806334368128</v>
      </c>
      <c r="C807" s="194" t="s">
        <v>11964</v>
      </c>
      <c r="D807" s="195" t="s">
        <v>11965</v>
      </c>
      <c r="E807" s="196">
        <v>1200</v>
      </c>
      <c r="F807" s="197">
        <v>0.51</v>
      </c>
      <c r="G807" s="198">
        <v>20</v>
      </c>
      <c r="H807" s="199">
        <f>Таблица611[[#This Row],[Розничная цена KRW]]*Таблица611[[#This Row],[Коэфициент стоимости]]</f>
        <v>612</v>
      </c>
      <c r="I807" s="200" t="str">
        <f>IF($H$1="","Введите курс",Таблица611[[#This Row],[Оптовая цена KRW                   за 1шт]]/$H$1)</f>
        <v>Введите курс</v>
      </c>
      <c r="J807" s="287"/>
      <c r="K807" s="201">
        <f>Таблица611[[#This Row],[Заказ коробок ]]*Таблица611[[#This Row],[Кол-во шт в коробке]]</f>
        <v>0</v>
      </c>
      <c r="L807" s="202">
        <f>Таблица611[[#This Row],[Общее кол-во шт]]*Таблица611[[#This Row],[Оптовая цена KRW                   за 1шт]]</f>
        <v>0</v>
      </c>
      <c r="M807" s="203" t="str">
        <f>IFERROR(Таблица611[[#This Row],[Общее кол-во шт]]*Таблица611[[#This Row],[Оптовая цена USD            за 1шт]],"")</f>
        <v/>
      </c>
      <c r="N807" s="204"/>
    </row>
    <row r="808" spans="1:14" ht="22.5" customHeight="1">
      <c r="A808" s="31" t="s">
        <v>11966</v>
      </c>
      <c r="B808" s="193">
        <v>8806334368142</v>
      </c>
      <c r="C808" s="194" t="s">
        <v>11967</v>
      </c>
      <c r="D808" s="195" t="s">
        <v>11968</v>
      </c>
      <c r="E808" s="196">
        <v>1200</v>
      </c>
      <c r="F808" s="197">
        <v>0.51</v>
      </c>
      <c r="G808" s="198">
        <v>20</v>
      </c>
      <c r="H808" s="199">
        <f>Таблица611[[#This Row],[Розничная цена KRW]]*Таблица611[[#This Row],[Коэфициент стоимости]]</f>
        <v>612</v>
      </c>
      <c r="I808" s="200" t="str">
        <f>IF($H$1="","Введите курс",Таблица611[[#This Row],[Оптовая цена KRW                   за 1шт]]/$H$1)</f>
        <v>Введите курс</v>
      </c>
      <c r="J808" s="287"/>
      <c r="K808" s="201">
        <f>Таблица611[[#This Row],[Заказ коробок ]]*Таблица611[[#This Row],[Кол-во шт в коробке]]</f>
        <v>0</v>
      </c>
      <c r="L808" s="202">
        <f>Таблица611[[#This Row],[Общее кол-во шт]]*Таблица611[[#This Row],[Оптовая цена KRW                   за 1шт]]</f>
        <v>0</v>
      </c>
      <c r="M808" s="203" t="str">
        <f>IFERROR(Таблица611[[#This Row],[Общее кол-во шт]]*Таблица611[[#This Row],[Оптовая цена USD            за 1шт]],"")</f>
        <v/>
      </c>
      <c r="N808" s="204"/>
    </row>
    <row r="809" spans="1:14" ht="22.5" customHeight="1">
      <c r="A809" s="31" t="s">
        <v>11969</v>
      </c>
      <c r="B809" s="193">
        <v>8806334368081</v>
      </c>
      <c r="C809" s="194" t="s">
        <v>11970</v>
      </c>
      <c r="D809" s="195" t="s">
        <v>11971</v>
      </c>
      <c r="E809" s="196">
        <v>1200</v>
      </c>
      <c r="F809" s="197">
        <v>0.51</v>
      </c>
      <c r="G809" s="198">
        <v>20</v>
      </c>
      <c r="H809" s="199">
        <f>Таблица611[[#This Row],[Розничная цена KRW]]*Таблица611[[#This Row],[Коэфициент стоимости]]</f>
        <v>612</v>
      </c>
      <c r="I809" s="200" t="str">
        <f>IF($H$1="","Введите курс",Таблица611[[#This Row],[Оптовая цена KRW                   за 1шт]]/$H$1)</f>
        <v>Введите курс</v>
      </c>
      <c r="J809" s="287"/>
      <c r="K809" s="201">
        <f>Таблица611[[#This Row],[Заказ коробок ]]*Таблица611[[#This Row],[Кол-во шт в коробке]]</f>
        <v>0</v>
      </c>
      <c r="L809" s="202">
        <f>Таблица611[[#This Row],[Общее кол-во шт]]*Таблица611[[#This Row],[Оптовая цена KRW                   за 1шт]]</f>
        <v>0</v>
      </c>
      <c r="M809" s="203" t="str">
        <f>IFERROR(Таблица611[[#This Row],[Общее кол-во шт]]*Таблица611[[#This Row],[Оптовая цена USD            за 1шт]],"")</f>
        <v/>
      </c>
      <c r="N809" s="204"/>
    </row>
    <row r="810" spans="1:14" ht="22.5" customHeight="1">
      <c r="A810" s="31" t="s">
        <v>11972</v>
      </c>
      <c r="B810" s="193">
        <v>8806334368173</v>
      </c>
      <c r="C810" s="194" t="s">
        <v>11973</v>
      </c>
      <c r="D810" s="195" t="s">
        <v>11974</v>
      </c>
      <c r="E810" s="196">
        <v>1200</v>
      </c>
      <c r="F810" s="197">
        <v>0.51</v>
      </c>
      <c r="G810" s="198">
        <v>20</v>
      </c>
      <c r="H810" s="199">
        <f>Таблица611[[#This Row],[Розничная цена KRW]]*Таблица611[[#This Row],[Коэфициент стоимости]]</f>
        <v>612</v>
      </c>
      <c r="I810" s="200" t="str">
        <f>IF($H$1="","Введите курс",Таблица611[[#This Row],[Оптовая цена KRW                   за 1шт]]/$H$1)</f>
        <v>Введите курс</v>
      </c>
      <c r="J810" s="287"/>
      <c r="K810" s="201">
        <f>Таблица611[[#This Row],[Заказ коробок ]]*Таблица611[[#This Row],[Кол-во шт в коробке]]</f>
        <v>0</v>
      </c>
      <c r="L810" s="202">
        <f>Таблица611[[#This Row],[Общее кол-во шт]]*Таблица611[[#This Row],[Оптовая цена KRW                   за 1шт]]</f>
        <v>0</v>
      </c>
      <c r="M810" s="203" t="str">
        <f>IFERROR(Таблица611[[#This Row],[Общее кол-во шт]]*Таблица611[[#This Row],[Оптовая цена USD            за 1шт]],"")</f>
        <v/>
      </c>
      <c r="N810" s="204"/>
    </row>
    <row r="811" spans="1:14" ht="22.5" customHeight="1">
      <c r="A811" s="31" t="s">
        <v>11975</v>
      </c>
      <c r="B811" s="193">
        <v>8806334368104</v>
      </c>
      <c r="C811" s="194" t="s">
        <v>11976</v>
      </c>
      <c r="D811" s="195" t="s">
        <v>11977</v>
      </c>
      <c r="E811" s="196">
        <v>1200</v>
      </c>
      <c r="F811" s="197">
        <v>0.51</v>
      </c>
      <c r="G811" s="198">
        <v>20</v>
      </c>
      <c r="H811" s="199">
        <f>Таблица611[[#This Row],[Розничная цена KRW]]*Таблица611[[#This Row],[Коэфициент стоимости]]</f>
        <v>612</v>
      </c>
      <c r="I811" s="200" t="str">
        <f>IF($H$1="","Введите курс",Таблица611[[#This Row],[Оптовая цена KRW                   за 1шт]]/$H$1)</f>
        <v>Введите курс</v>
      </c>
      <c r="J811" s="287"/>
      <c r="K811" s="201">
        <f>Таблица611[[#This Row],[Заказ коробок ]]*Таблица611[[#This Row],[Кол-во шт в коробке]]</f>
        <v>0</v>
      </c>
      <c r="L811" s="202">
        <f>Таблица611[[#This Row],[Общее кол-во шт]]*Таблица611[[#This Row],[Оптовая цена KRW                   за 1шт]]</f>
        <v>0</v>
      </c>
      <c r="M811" s="203" t="str">
        <f>IFERROR(Таблица611[[#This Row],[Общее кол-во шт]]*Таблица611[[#This Row],[Оптовая цена USD            за 1шт]],"")</f>
        <v/>
      </c>
      <c r="N811" s="204"/>
    </row>
    <row r="812" spans="1:14" ht="22.5" customHeight="1">
      <c r="A812" s="31" t="s">
        <v>11978</v>
      </c>
      <c r="B812" s="193">
        <v>8806334368166</v>
      </c>
      <c r="C812" s="194" t="s">
        <v>11979</v>
      </c>
      <c r="D812" s="195" t="s">
        <v>11980</v>
      </c>
      <c r="E812" s="196">
        <v>1200</v>
      </c>
      <c r="F812" s="197">
        <v>0.51</v>
      </c>
      <c r="G812" s="198">
        <v>20</v>
      </c>
      <c r="H812" s="199">
        <f>Таблица611[[#This Row],[Розничная цена KRW]]*Таблица611[[#This Row],[Коэфициент стоимости]]</f>
        <v>612</v>
      </c>
      <c r="I812" s="200" t="str">
        <f>IF($H$1="","Введите курс",Таблица611[[#This Row],[Оптовая цена KRW                   за 1шт]]/$H$1)</f>
        <v>Введите курс</v>
      </c>
      <c r="J812" s="287"/>
      <c r="K812" s="201">
        <f>Таблица611[[#This Row],[Заказ коробок ]]*Таблица611[[#This Row],[Кол-во шт в коробке]]</f>
        <v>0</v>
      </c>
      <c r="L812" s="202">
        <f>Таблица611[[#This Row],[Общее кол-во шт]]*Таблица611[[#This Row],[Оптовая цена KRW                   за 1шт]]</f>
        <v>0</v>
      </c>
      <c r="M812" s="203" t="str">
        <f>IFERROR(Таблица611[[#This Row],[Общее кол-во шт]]*Таблица611[[#This Row],[Оптовая цена USD            за 1шт]],"")</f>
        <v/>
      </c>
      <c r="N812" s="204"/>
    </row>
    <row r="813" spans="1:14" ht="22.5" customHeight="1">
      <c r="A813" s="31" t="s">
        <v>11981</v>
      </c>
      <c r="B813" s="193">
        <v>8806334368098</v>
      </c>
      <c r="C813" s="194" t="s">
        <v>11982</v>
      </c>
      <c r="D813" s="195" t="s">
        <v>11983</v>
      </c>
      <c r="E813" s="196">
        <v>1200</v>
      </c>
      <c r="F813" s="197">
        <v>0.51</v>
      </c>
      <c r="G813" s="198">
        <v>20</v>
      </c>
      <c r="H813" s="199">
        <f>Таблица611[[#This Row],[Розничная цена KRW]]*Таблица611[[#This Row],[Коэфициент стоимости]]</f>
        <v>612</v>
      </c>
      <c r="I813" s="200" t="str">
        <f>IF($H$1="","Введите курс",Таблица611[[#This Row],[Оптовая цена KRW                   за 1шт]]/$H$1)</f>
        <v>Введите курс</v>
      </c>
      <c r="J813" s="287"/>
      <c r="K813" s="201">
        <f>Таблица611[[#This Row],[Заказ коробок ]]*Таблица611[[#This Row],[Кол-во шт в коробке]]</f>
        <v>0</v>
      </c>
      <c r="L813" s="202">
        <f>Таблица611[[#This Row],[Общее кол-во шт]]*Таблица611[[#This Row],[Оптовая цена KRW                   за 1шт]]</f>
        <v>0</v>
      </c>
      <c r="M813" s="203" t="str">
        <f>IFERROR(Таблица611[[#This Row],[Общее кол-во шт]]*Таблица611[[#This Row],[Оптовая цена USD            за 1шт]],"")</f>
        <v/>
      </c>
      <c r="N813" s="204"/>
    </row>
    <row r="814" spans="1:14" ht="22.5" customHeight="1">
      <c r="A814" s="31" t="s">
        <v>11984</v>
      </c>
      <c r="B814" s="193">
        <v>8806334368111</v>
      </c>
      <c r="C814" s="194" t="s">
        <v>11985</v>
      </c>
      <c r="D814" s="195" t="s">
        <v>11986</v>
      </c>
      <c r="E814" s="196">
        <v>1200</v>
      </c>
      <c r="F814" s="197">
        <v>0.51</v>
      </c>
      <c r="G814" s="198">
        <v>20</v>
      </c>
      <c r="H814" s="199">
        <f>Таблица611[[#This Row],[Розничная цена KRW]]*Таблица611[[#This Row],[Коэфициент стоимости]]</f>
        <v>612</v>
      </c>
      <c r="I814" s="200" t="str">
        <f>IF($H$1="","Введите курс",Таблица611[[#This Row],[Оптовая цена KRW                   за 1шт]]/$H$1)</f>
        <v>Введите курс</v>
      </c>
      <c r="J814" s="287"/>
      <c r="K814" s="201">
        <f>Таблица611[[#This Row],[Заказ коробок ]]*Таблица611[[#This Row],[Кол-во шт в коробке]]</f>
        <v>0</v>
      </c>
      <c r="L814" s="202">
        <f>Таблица611[[#This Row],[Общее кол-во шт]]*Таблица611[[#This Row],[Оптовая цена KRW                   за 1шт]]</f>
        <v>0</v>
      </c>
      <c r="M814" s="203" t="str">
        <f>IFERROR(Таблица611[[#This Row],[Общее кол-во шт]]*Таблица611[[#This Row],[Оптовая цена USD            за 1шт]],"")</f>
        <v/>
      </c>
      <c r="N814" s="204"/>
    </row>
    <row r="815" spans="1:14" ht="22.5" customHeight="1">
      <c r="A815" s="31" t="s">
        <v>11987</v>
      </c>
      <c r="B815" s="193">
        <v>8806334378752</v>
      </c>
      <c r="C815" s="194" t="s">
        <v>11988</v>
      </c>
      <c r="D815" s="195" t="s">
        <v>11989</v>
      </c>
      <c r="E815" s="196">
        <v>1200</v>
      </c>
      <c r="F815" s="197">
        <v>0.51</v>
      </c>
      <c r="G815" s="198">
        <v>20</v>
      </c>
      <c r="H815" s="199">
        <f>Таблица611[[#This Row],[Розничная цена KRW]]*Таблица611[[#This Row],[Коэфициент стоимости]]</f>
        <v>612</v>
      </c>
      <c r="I815" s="200" t="str">
        <f>IF($H$1="","Введите курс",Таблица611[[#This Row],[Оптовая цена KRW                   за 1шт]]/$H$1)</f>
        <v>Введите курс</v>
      </c>
      <c r="J815" s="287"/>
      <c r="K815" s="201">
        <f>Таблица611[[#This Row],[Заказ коробок ]]*Таблица611[[#This Row],[Кол-во шт в коробке]]</f>
        <v>0</v>
      </c>
      <c r="L815" s="202">
        <f>Таблица611[[#This Row],[Общее кол-во шт]]*Таблица611[[#This Row],[Оптовая цена KRW                   за 1шт]]</f>
        <v>0</v>
      </c>
      <c r="M815" s="203" t="str">
        <f>IFERROR(Таблица611[[#This Row],[Общее кол-во шт]]*Таблица611[[#This Row],[Оптовая цена USD            за 1шт]],"")</f>
        <v/>
      </c>
      <c r="N815" s="204"/>
    </row>
    <row r="816" spans="1:14" ht="22.5" customHeight="1">
      <c r="A816" s="31" t="s">
        <v>11990</v>
      </c>
      <c r="B816" s="193">
        <v>8806334368159</v>
      </c>
      <c r="C816" s="194" t="s">
        <v>11991</v>
      </c>
      <c r="D816" s="195" t="s">
        <v>11992</v>
      </c>
      <c r="E816" s="196">
        <v>1200</v>
      </c>
      <c r="F816" s="197">
        <v>0.51</v>
      </c>
      <c r="G816" s="198">
        <v>20</v>
      </c>
      <c r="H816" s="199">
        <f>Таблица611[[#This Row],[Розничная цена KRW]]*Таблица611[[#This Row],[Коэфициент стоимости]]</f>
        <v>612</v>
      </c>
      <c r="I816" s="200" t="str">
        <f>IF($H$1="","Введите курс",Таблица611[[#This Row],[Оптовая цена KRW                   за 1шт]]/$H$1)</f>
        <v>Введите курс</v>
      </c>
      <c r="J816" s="287"/>
      <c r="K816" s="201">
        <f>Таблица611[[#This Row],[Заказ коробок ]]*Таблица611[[#This Row],[Кол-во шт в коробке]]</f>
        <v>0</v>
      </c>
      <c r="L816" s="202">
        <f>Таблица611[[#This Row],[Общее кол-во шт]]*Таблица611[[#This Row],[Оптовая цена KRW                   за 1шт]]</f>
        <v>0</v>
      </c>
      <c r="M816" s="203" t="str">
        <f>IFERROR(Таблица611[[#This Row],[Общее кол-во шт]]*Таблица611[[#This Row],[Оптовая цена USD            за 1шт]],"")</f>
        <v/>
      </c>
      <c r="N816" s="204"/>
    </row>
    <row r="817" spans="1:14" ht="22.5" customHeight="1">
      <c r="A817" s="31" t="s">
        <v>11993</v>
      </c>
      <c r="B817" s="193">
        <v>8806334368135</v>
      </c>
      <c r="C817" s="194" t="s">
        <v>11994</v>
      </c>
      <c r="D817" s="195" t="s">
        <v>11995</v>
      </c>
      <c r="E817" s="196">
        <v>1200</v>
      </c>
      <c r="F817" s="197">
        <v>0.51</v>
      </c>
      <c r="G817" s="198">
        <v>20</v>
      </c>
      <c r="H817" s="199">
        <f>Таблица611[[#This Row],[Розничная цена KRW]]*Таблица611[[#This Row],[Коэфициент стоимости]]</f>
        <v>612</v>
      </c>
      <c r="I817" s="200" t="str">
        <f>IF($H$1="","Введите курс",Таблица611[[#This Row],[Оптовая цена KRW                   за 1шт]]/$H$1)</f>
        <v>Введите курс</v>
      </c>
      <c r="J817" s="287"/>
      <c r="K817" s="201">
        <f>Таблица611[[#This Row],[Заказ коробок ]]*Таблица611[[#This Row],[Кол-во шт в коробке]]</f>
        <v>0</v>
      </c>
      <c r="L817" s="202">
        <f>Таблица611[[#This Row],[Общее кол-во шт]]*Таблица611[[#This Row],[Оптовая цена KRW                   за 1шт]]</f>
        <v>0</v>
      </c>
      <c r="M817" s="203" t="str">
        <f>IFERROR(Таблица611[[#This Row],[Общее кол-во шт]]*Таблица611[[#This Row],[Оптовая цена USD            за 1шт]],"")</f>
        <v/>
      </c>
      <c r="N817" s="204"/>
    </row>
    <row r="818" spans="1:14" ht="22.5" customHeight="1">
      <c r="A818" s="31" t="s">
        <v>11996</v>
      </c>
      <c r="B818" s="193">
        <v>8806334382827</v>
      </c>
      <c r="C818" s="194" t="s">
        <v>11997</v>
      </c>
      <c r="D818" s="195" t="s">
        <v>11998</v>
      </c>
      <c r="E818" s="196">
        <v>1200</v>
      </c>
      <c r="F818" s="197">
        <v>0.51</v>
      </c>
      <c r="G818" s="198">
        <v>20</v>
      </c>
      <c r="H818" s="199">
        <f>Таблица611[[#This Row],[Розничная цена KRW]]*Таблица611[[#This Row],[Коэфициент стоимости]]</f>
        <v>612</v>
      </c>
      <c r="I818" s="200" t="str">
        <f>IF($H$1="","Введите курс",Таблица611[[#This Row],[Оптовая цена KRW                   за 1шт]]/$H$1)</f>
        <v>Введите курс</v>
      </c>
      <c r="J818" s="287"/>
      <c r="K818" s="201">
        <f>Таблица611[[#This Row],[Заказ коробок ]]*Таблица611[[#This Row],[Кол-во шт в коробке]]</f>
        <v>0</v>
      </c>
      <c r="L818" s="202">
        <f>Таблица611[[#This Row],[Общее кол-во шт]]*Таблица611[[#This Row],[Оптовая цена KRW                   за 1шт]]</f>
        <v>0</v>
      </c>
      <c r="M818" s="203" t="str">
        <f>IFERROR(Таблица611[[#This Row],[Общее кол-во шт]]*Таблица611[[#This Row],[Оптовая цена USD            за 1шт]],"")</f>
        <v/>
      </c>
      <c r="N818" s="204"/>
    </row>
    <row r="819" spans="1:14" ht="22.5" customHeight="1">
      <c r="A819" s="31" t="s">
        <v>11999</v>
      </c>
      <c r="B819" s="193">
        <v>8806334387334</v>
      </c>
      <c r="C819" s="194" t="s">
        <v>12000</v>
      </c>
      <c r="D819" s="195" t="s">
        <v>12001</v>
      </c>
      <c r="E819" s="196">
        <v>9900</v>
      </c>
      <c r="F819" s="197">
        <v>0.51</v>
      </c>
      <c r="G819" s="198">
        <v>5</v>
      </c>
      <c r="H819" s="199">
        <f>Таблица611[[#This Row],[Розничная цена KRW]]*Таблица611[[#This Row],[Коэфициент стоимости]]</f>
        <v>5049</v>
      </c>
      <c r="I819" s="200" t="str">
        <f>IF($H$1="","Введите курс",Таблица611[[#This Row],[Оптовая цена KRW                   за 1шт]]/$H$1)</f>
        <v>Введите курс</v>
      </c>
      <c r="J819" s="287"/>
      <c r="K819" s="201">
        <f>Таблица611[[#This Row],[Заказ коробок ]]*Таблица611[[#This Row],[Кол-во шт в коробке]]</f>
        <v>0</v>
      </c>
      <c r="L819" s="202">
        <f>Таблица611[[#This Row],[Общее кол-во шт]]*Таблица611[[#This Row],[Оптовая цена KRW                   за 1шт]]</f>
        <v>0</v>
      </c>
      <c r="M819" s="203" t="str">
        <f>IFERROR(Таблица611[[#This Row],[Общее кол-во шт]]*Таблица611[[#This Row],[Оптовая цена USD            за 1шт]],"")</f>
        <v/>
      </c>
      <c r="N819" s="204"/>
    </row>
    <row r="820" spans="1:14" ht="22.5" customHeight="1">
      <c r="A820" s="31" t="s">
        <v>12002</v>
      </c>
      <c r="B820" s="193">
        <v>8806334385705</v>
      </c>
      <c r="C820" s="194" t="s">
        <v>12003</v>
      </c>
      <c r="D820" s="195" t="s">
        <v>12004</v>
      </c>
      <c r="E820" s="196">
        <v>28000</v>
      </c>
      <c r="F820" s="197">
        <v>0.51</v>
      </c>
      <c r="G820" s="198">
        <v>6</v>
      </c>
      <c r="H820" s="199">
        <f>Таблица611[[#This Row],[Розничная цена KRW]]*Таблица611[[#This Row],[Коэфициент стоимости]]</f>
        <v>14280</v>
      </c>
      <c r="I820" s="200" t="str">
        <f>IF($H$1="","Введите курс",Таблица611[[#This Row],[Оптовая цена KRW                   за 1шт]]/$H$1)</f>
        <v>Введите курс</v>
      </c>
      <c r="J820" s="287"/>
      <c r="K820" s="201">
        <f>Таблица611[[#This Row],[Заказ коробок ]]*Таблица611[[#This Row],[Кол-во шт в коробке]]</f>
        <v>0</v>
      </c>
      <c r="L820" s="202">
        <f>Таблица611[[#This Row],[Общее кол-во шт]]*Таблица611[[#This Row],[Оптовая цена KRW                   за 1шт]]</f>
        <v>0</v>
      </c>
      <c r="M820" s="203" t="str">
        <f>IFERROR(Таблица611[[#This Row],[Общее кол-во шт]]*Таблица611[[#This Row],[Оптовая цена USD            за 1шт]],"")</f>
        <v/>
      </c>
      <c r="N820" s="204"/>
    </row>
    <row r="821" spans="1:14" ht="22.5" customHeight="1">
      <c r="A821" s="31" t="s">
        <v>12005</v>
      </c>
      <c r="B821" s="193">
        <v>8806334386733</v>
      </c>
      <c r="C821" s="194" t="s">
        <v>12006</v>
      </c>
      <c r="D821" s="195" t="s">
        <v>12007</v>
      </c>
      <c r="E821" s="196">
        <v>28000</v>
      </c>
      <c r="F821" s="197">
        <v>0.51</v>
      </c>
      <c r="G821" s="198">
        <v>1</v>
      </c>
      <c r="H821" s="199">
        <f>Таблица611[[#This Row],[Розничная цена KRW]]*Таблица611[[#This Row],[Коэфициент стоимости]]</f>
        <v>14280</v>
      </c>
      <c r="I821" s="200" t="str">
        <f>IF($H$1="","Введите курс",Таблица611[[#This Row],[Оптовая цена KRW                   за 1шт]]/$H$1)</f>
        <v>Введите курс</v>
      </c>
      <c r="J821" s="287"/>
      <c r="K821" s="201">
        <f>Таблица611[[#This Row],[Заказ коробок ]]*Таблица611[[#This Row],[Кол-во шт в коробке]]</f>
        <v>0</v>
      </c>
      <c r="L821" s="202">
        <f>Таблица611[[#This Row],[Общее кол-во шт]]*Таблица611[[#This Row],[Оптовая цена KRW                   за 1шт]]</f>
        <v>0</v>
      </c>
      <c r="M821" s="203" t="str">
        <f>IFERROR(Таблица611[[#This Row],[Общее кол-во шт]]*Таблица611[[#This Row],[Оптовая цена USD            за 1шт]],"")</f>
        <v/>
      </c>
      <c r="N821" s="204"/>
    </row>
    <row r="822" spans="1:14" ht="22.5" customHeight="1">
      <c r="A822" s="31" t="s">
        <v>12008</v>
      </c>
      <c r="B822" s="193">
        <v>8806334385910</v>
      </c>
      <c r="C822" s="194" t="s">
        <v>12009</v>
      </c>
      <c r="D822" s="195" t="s">
        <v>12010</v>
      </c>
      <c r="E822" s="196">
        <v>10000</v>
      </c>
      <c r="F822" s="197">
        <v>0.51</v>
      </c>
      <c r="G822" s="198">
        <v>1</v>
      </c>
      <c r="H822" s="199">
        <f>Таблица611[[#This Row],[Розничная цена KRW]]*Таблица611[[#This Row],[Коэфициент стоимости]]</f>
        <v>5100</v>
      </c>
      <c r="I822" s="200" t="str">
        <f>IF($H$1="","Введите курс",Таблица611[[#This Row],[Оптовая цена KRW                   за 1шт]]/$H$1)</f>
        <v>Введите курс</v>
      </c>
      <c r="J822" s="287"/>
      <c r="K822" s="201">
        <f>Таблица611[[#This Row],[Заказ коробок ]]*Таблица611[[#This Row],[Кол-во шт в коробке]]</f>
        <v>0</v>
      </c>
      <c r="L822" s="202">
        <f>Таблица611[[#This Row],[Общее кол-во шт]]*Таблица611[[#This Row],[Оптовая цена KRW                   за 1шт]]</f>
        <v>0</v>
      </c>
      <c r="M822" s="203" t="str">
        <f>IFERROR(Таблица611[[#This Row],[Общее кол-во шт]]*Таблица611[[#This Row],[Оптовая цена USD            за 1шт]],"")</f>
        <v/>
      </c>
      <c r="N822" s="204"/>
    </row>
    <row r="823" spans="1:14" ht="22.5" customHeight="1">
      <c r="A823" s="31" t="s">
        <v>12011</v>
      </c>
      <c r="B823" s="193">
        <v>8806334385927</v>
      </c>
      <c r="C823" s="194" t="s">
        <v>12012</v>
      </c>
      <c r="D823" s="195" t="s">
        <v>12013</v>
      </c>
      <c r="E823" s="196">
        <v>10000</v>
      </c>
      <c r="F823" s="197">
        <v>0.51</v>
      </c>
      <c r="G823" s="198">
        <v>1</v>
      </c>
      <c r="H823" s="199">
        <f>Таблица611[[#This Row],[Розничная цена KRW]]*Таблица611[[#This Row],[Коэфициент стоимости]]</f>
        <v>5100</v>
      </c>
      <c r="I823" s="200" t="str">
        <f>IF($H$1="","Введите курс",Таблица611[[#This Row],[Оптовая цена KRW                   за 1шт]]/$H$1)</f>
        <v>Введите курс</v>
      </c>
      <c r="J823" s="287"/>
      <c r="K823" s="201">
        <f>Таблица611[[#This Row],[Заказ коробок ]]*Таблица611[[#This Row],[Кол-во шт в коробке]]</f>
        <v>0</v>
      </c>
      <c r="L823" s="202">
        <f>Таблица611[[#This Row],[Общее кол-во шт]]*Таблица611[[#This Row],[Оптовая цена KRW                   за 1шт]]</f>
        <v>0</v>
      </c>
      <c r="M823" s="203" t="str">
        <f>IFERROR(Таблица611[[#This Row],[Общее кол-во шт]]*Таблица611[[#This Row],[Оптовая цена USD            за 1шт]],"")</f>
        <v/>
      </c>
      <c r="N823" s="204"/>
    </row>
    <row r="824" spans="1:14" ht="22.5" customHeight="1">
      <c r="A824" s="31" t="s">
        <v>12014</v>
      </c>
      <c r="B824" s="193">
        <v>8806334385934</v>
      </c>
      <c r="C824" s="194" t="s">
        <v>12015</v>
      </c>
      <c r="D824" s="195" t="s">
        <v>12016</v>
      </c>
      <c r="E824" s="196">
        <v>10000</v>
      </c>
      <c r="F824" s="197">
        <v>0.51</v>
      </c>
      <c r="G824" s="198">
        <v>1</v>
      </c>
      <c r="H824" s="199">
        <f>Таблица611[[#This Row],[Розничная цена KRW]]*Таблица611[[#This Row],[Коэфициент стоимости]]</f>
        <v>5100</v>
      </c>
      <c r="I824" s="200" t="str">
        <f>IF($H$1="","Введите курс",Таблица611[[#This Row],[Оптовая цена KRW                   за 1шт]]/$H$1)</f>
        <v>Введите курс</v>
      </c>
      <c r="J824" s="287"/>
      <c r="K824" s="201">
        <f>Таблица611[[#This Row],[Заказ коробок ]]*Таблица611[[#This Row],[Кол-во шт в коробке]]</f>
        <v>0</v>
      </c>
      <c r="L824" s="202">
        <f>Таблица611[[#This Row],[Общее кол-во шт]]*Таблица611[[#This Row],[Оптовая цена KRW                   за 1шт]]</f>
        <v>0</v>
      </c>
      <c r="M824" s="203" t="str">
        <f>IFERROR(Таблица611[[#This Row],[Общее кол-во шт]]*Таблица611[[#This Row],[Оптовая цена USD            за 1шт]],"")</f>
        <v/>
      </c>
      <c r="N824" s="204"/>
    </row>
    <row r="825" spans="1:14" ht="22.5" customHeight="1">
      <c r="A825" s="31" t="s">
        <v>12017</v>
      </c>
      <c r="B825" s="193">
        <v>8806334385941</v>
      </c>
      <c r="C825" s="194" t="s">
        <v>12018</v>
      </c>
      <c r="D825" s="195" t="s">
        <v>12019</v>
      </c>
      <c r="E825" s="196">
        <v>10000</v>
      </c>
      <c r="F825" s="197">
        <v>0.51</v>
      </c>
      <c r="G825" s="198">
        <v>1</v>
      </c>
      <c r="H825" s="199">
        <f>Таблица611[[#This Row],[Розничная цена KRW]]*Таблица611[[#This Row],[Коэфициент стоимости]]</f>
        <v>5100</v>
      </c>
      <c r="I825" s="200" t="str">
        <f>IF($H$1="","Введите курс",Таблица611[[#This Row],[Оптовая цена KRW                   за 1шт]]/$H$1)</f>
        <v>Введите курс</v>
      </c>
      <c r="J825" s="287"/>
      <c r="K825" s="201">
        <f>Таблица611[[#This Row],[Заказ коробок ]]*Таблица611[[#This Row],[Кол-во шт в коробке]]</f>
        <v>0</v>
      </c>
      <c r="L825" s="202">
        <f>Таблица611[[#This Row],[Общее кол-во шт]]*Таблица611[[#This Row],[Оптовая цена KRW                   за 1шт]]</f>
        <v>0</v>
      </c>
      <c r="M825" s="203" t="str">
        <f>IFERROR(Таблица611[[#This Row],[Общее кол-во шт]]*Таблица611[[#This Row],[Оптовая цена USD            за 1шт]],"")</f>
        <v/>
      </c>
      <c r="N825" s="204"/>
    </row>
    <row r="826" spans="1:14" ht="22.5" customHeight="1">
      <c r="A826" s="31" t="s">
        <v>12020</v>
      </c>
      <c r="B826" s="193">
        <v>8806334385958</v>
      </c>
      <c r="C826" s="194" t="s">
        <v>12021</v>
      </c>
      <c r="D826" s="195" t="s">
        <v>12022</v>
      </c>
      <c r="E826" s="196">
        <v>10000</v>
      </c>
      <c r="F826" s="197">
        <v>0.51</v>
      </c>
      <c r="G826" s="198">
        <v>1</v>
      </c>
      <c r="H826" s="199">
        <f>Таблица611[[#This Row],[Розничная цена KRW]]*Таблица611[[#This Row],[Коэфициент стоимости]]</f>
        <v>5100</v>
      </c>
      <c r="I826" s="200" t="str">
        <f>IF($H$1="","Введите курс",Таблица611[[#This Row],[Оптовая цена KRW                   за 1шт]]/$H$1)</f>
        <v>Введите курс</v>
      </c>
      <c r="J826" s="287"/>
      <c r="K826" s="201">
        <f>Таблица611[[#This Row],[Заказ коробок ]]*Таблица611[[#This Row],[Кол-во шт в коробке]]</f>
        <v>0</v>
      </c>
      <c r="L826" s="202">
        <f>Таблица611[[#This Row],[Общее кол-во шт]]*Таблица611[[#This Row],[Оптовая цена KRW                   за 1шт]]</f>
        <v>0</v>
      </c>
      <c r="M826" s="203" t="str">
        <f>IFERROR(Таблица611[[#This Row],[Общее кол-во шт]]*Таблица611[[#This Row],[Оптовая цена USD            за 1шт]],"")</f>
        <v/>
      </c>
      <c r="N826" s="204"/>
    </row>
    <row r="827" spans="1:14" ht="22.5" customHeight="1">
      <c r="A827" s="31" t="s">
        <v>12023</v>
      </c>
      <c r="B827" s="193">
        <v>8806334386344</v>
      </c>
      <c r="C827" s="194" t="s">
        <v>12024</v>
      </c>
      <c r="D827" s="195" t="s">
        <v>12025</v>
      </c>
      <c r="E827" s="196">
        <v>23000</v>
      </c>
      <c r="F827" s="197">
        <v>0.51</v>
      </c>
      <c r="G827" s="198">
        <v>1</v>
      </c>
      <c r="H827" s="199">
        <f>Таблица611[[#This Row],[Розничная цена KRW]]*Таблица611[[#This Row],[Коэфициент стоимости]]</f>
        <v>11730</v>
      </c>
      <c r="I827" s="200" t="str">
        <f>IF($H$1="","Введите курс",Таблица611[[#This Row],[Оптовая цена KRW                   за 1шт]]/$H$1)</f>
        <v>Введите курс</v>
      </c>
      <c r="J827" s="287"/>
      <c r="K827" s="201">
        <f>Таблица611[[#This Row],[Заказ коробок ]]*Таблица611[[#This Row],[Кол-во шт в коробке]]</f>
        <v>0</v>
      </c>
      <c r="L827" s="202">
        <f>Таблица611[[#This Row],[Общее кол-во шт]]*Таблица611[[#This Row],[Оптовая цена KRW                   за 1шт]]</f>
        <v>0</v>
      </c>
      <c r="M827" s="203" t="str">
        <f>IFERROR(Таблица611[[#This Row],[Общее кол-во шт]]*Таблица611[[#This Row],[Оптовая цена USD            за 1шт]],"")</f>
        <v/>
      </c>
      <c r="N827" s="204"/>
    </row>
    <row r="828" spans="1:14" ht="22.5" customHeight="1">
      <c r="A828" s="31" t="s">
        <v>12026</v>
      </c>
      <c r="B828" s="193">
        <v>8806334387211</v>
      </c>
      <c r="C828" s="194" t="s">
        <v>12027</v>
      </c>
      <c r="D828" s="195" t="s">
        <v>12028</v>
      </c>
      <c r="E828" s="196">
        <v>23000</v>
      </c>
      <c r="F828" s="197">
        <v>0.51</v>
      </c>
      <c r="G828" s="198">
        <v>1</v>
      </c>
      <c r="H828" s="199">
        <f>Таблица611[[#This Row],[Розничная цена KRW]]*Таблица611[[#This Row],[Коэфициент стоимости]]</f>
        <v>11730</v>
      </c>
      <c r="I828" s="200" t="str">
        <f>IF($H$1="","Введите курс",Таблица611[[#This Row],[Оптовая цена KRW                   за 1шт]]/$H$1)</f>
        <v>Введите курс</v>
      </c>
      <c r="J828" s="287"/>
      <c r="K828" s="201">
        <f>Таблица611[[#This Row],[Заказ коробок ]]*Таблица611[[#This Row],[Кол-во шт в коробке]]</f>
        <v>0</v>
      </c>
      <c r="L828" s="202">
        <f>Таблица611[[#This Row],[Общее кол-во шт]]*Таблица611[[#This Row],[Оптовая цена KRW                   за 1шт]]</f>
        <v>0</v>
      </c>
      <c r="M828" s="203" t="str">
        <f>IFERROR(Таблица611[[#This Row],[Общее кол-во шт]]*Таблица611[[#This Row],[Оптовая цена USD            за 1шт]],"")</f>
        <v/>
      </c>
      <c r="N828" s="204"/>
    </row>
    <row r="829" spans="1:14" ht="22.5" customHeight="1">
      <c r="A829" s="31" t="s">
        <v>12029</v>
      </c>
      <c r="B829" s="193">
        <v>8806334386771</v>
      </c>
      <c r="C829" s="194" t="s">
        <v>12030</v>
      </c>
      <c r="D829" s="195" t="s">
        <v>12031</v>
      </c>
      <c r="E829" s="196">
        <v>11000</v>
      </c>
      <c r="F829" s="197">
        <v>0.51</v>
      </c>
      <c r="G829" s="198">
        <v>12</v>
      </c>
      <c r="H829" s="199">
        <f>Таблица611[[#This Row],[Розничная цена KRW]]*Таблица611[[#This Row],[Коэфициент стоимости]]</f>
        <v>5610</v>
      </c>
      <c r="I829" s="200" t="str">
        <f>IF($H$1="","Введите курс",Таблица611[[#This Row],[Оптовая цена KRW                   за 1шт]]/$H$1)</f>
        <v>Введите курс</v>
      </c>
      <c r="J829" s="287"/>
      <c r="K829" s="201">
        <f>Таблица611[[#This Row],[Заказ коробок ]]*Таблица611[[#This Row],[Кол-во шт в коробке]]</f>
        <v>0</v>
      </c>
      <c r="L829" s="202">
        <f>Таблица611[[#This Row],[Общее кол-во шт]]*Таблица611[[#This Row],[Оптовая цена KRW                   за 1шт]]</f>
        <v>0</v>
      </c>
      <c r="M829" s="203" t="str">
        <f>IFERROR(Таблица611[[#This Row],[Общее кол-во шт]]*Таблица611[[#This Row],[Оптовая цена USD            за 1шт]],"")</f>
        <v/>
      </c>
      <c r="N829" s="204"/>
    </row>
    <row r="830" spans="1:14" ht="22.5" customHeight="1">
      <c r="A830" s="31" t="s">
        <v>12032</v>
      </c>
      <c r="B830" s="193">
        <v>8806334386788</v>
      </c>
      <c r="C830" s="194" t="s">
        <v>12033</v>
      </c>
      <c r="D830" s="195" t="s">
        <v>12034</v>
      </c>
      <c r="E830" s="196">
        <v>11000</v>
      </c>
      <c r="F830" s="197">
        <v>0.51</v>
      </c>
      <c r="G830" s="198">
        <v>12</v>
      </c>
      <c r="H830" s="199">
        <f>Таблица611[[#This Row],[Розничная цена KRW]]*Таблица611[[#This Row],[Коэфициент стоимости]]</f>
        <v>5610</v>
      </c>
      <c r="I830" s="200" t="str">
        <f>IF($H$1="","Введите курс",Таблица611[[#This Row],[Оптовая цена KRW                   за 1шт]]/$H$1)</f>
        <v>Введите курс</v>
      </c>
      <c r="J830" s="287"/>
      <c r="K830" s="201">
        <f>Таблица611[[#This Row],[Заказ коробок ]]*Таблица611[[#This Row],[Кол-во шт в коробке]]</f>
        <v>0</v>
      </c>
      <c r="L830" s="202">
        <f>Таблица611[[#This Row],[Общее кол-во шт]]*Таблица611[[#This Row],[Оптовая цена KRW                   за 1шт]]</f>
        <v>0</v>
      </c>
      <c r="M830" s="203" t="str">
        <f>IFERROR(Таблица611[[#This Row],[Общее кол-во шт]]*Таблица611[[#This Row],[Оптовая цена USD            за 1шт]],"")</f>
        <v/>
      </c>
      <c r="N830" s="204"/>
    </row>
    <row r="831" spans="1:14" ht="22.5" customHeight="1">
      <c r="A831" s="31" t="s">
        <v>12035</v>
      </c>
      <c r="B831" s="193">
        <v>8806334386795</v>
      </c>
      <c r="C831" s="194" t="s">
        <v>12036</v>
      </c>
      <c r="D831" s="195" t="s">
        <v>12037</v>
      </c>
      <c r="E831" s="196">
        <v>11000</v>
      </c>
      <c r="F831" s="197">
        <v>0.51</v>
      </c>
      <c r="G831" s="198">
        <v>12</v>
      </c>
      <c r="H831" s="199">
        <f>Таблица611[[#This Row],[Розничная цена KRW]]*Таблица611[[#This Row],[Коэфициент стоимости]]</f>
        <v>5610</v>
      </c>
      <c r="I831" s="200" t="str">
        <f>IF($H$1="","Введите курс",Таблица611[[#This Row],[Оптовая цена KRW                   за 1шт]]/$H$1)</f>
        <v>Введите курс</v>
      </c>
      <c r="J831" s="287"/>
      <c r="K831" s="201">
        <f>Таблица611[[#This Row],[Заказ коробок ]]*Таблица611[[#This Row],[Кол-во шт в коробке]]</f>
        <v>0</v>
      </c>
      <c r="L831" s="202">
        <f>Таблица611[[#This Row],[Общее кол-во шт]]*Таблица611[[#This Row],[Оптовая цена KRW                   за 1шт]]</f>
        <v>0</v>
      </c>
      <c r="M831" s="203" t="str">
        <f>IFERROR(Таблица611[[#This Row],[Общее кол-во шт]]*Таблица611[[#This Row],[Оптовая цена USD            за 1шт]],"")</f>
        <v/>
      </c>
      <c r="N831" s="204"/>
    </row>
    <row r="832" spans="1:14" ht="22.5" customHeight="1">
      <c r="A832" s="31" t="s">
        <v>12038</v>
      </c>
      <c r="B832" s="193">
        <v>8806334386801</v>
      </c>
      <c r="C832" s="194" t="s">
        <v>12039</v>
      </c>
      <c r="D832" s="195" t="s">
        <v>12040</v>
      </c>
      <c r="E832" s="196">
        <v>11000</v>
      </c>
      <c r="F832" s="197">
        <v>0.51</v>
      </c>
      <c r="G832" s="198">
        <v>12</v>
      </c>
      <c r="H832" s="199">
        <f>Таблица611[[#This Row],[Розничная цена KRW]]*Таблица611[[#This Row],[Коэфициент стоимости]]</f>
        <v>5610</v>
      </c>
      <c r="I832" s="200" t="str">
        <f>IF($H$1="","Введите курс",Таблица611[[#This Row],[Оптовая цена KRW                   за 1шт]]/$H$1)</f>
        <v>Введите курс</v>
      </c>
      <c r="J832" s="287"/>
      <c r="K832" s="201">
        <f>Таблица611[[#This Row],[Заказ коробок ]]*Таблица611[[#This Row],[Кол-во шт в коробке]]</f>
        <v>0</v>
      </c>
      <c r="L832" s="202">
        <f>Таблица611[[#This Row],[Общее кол-во шт]]*Таблица611[[#This Row],[Оптовая цена KRW                   за 1шт]]</f>
        <v>0</v>
      </c>
      <c r="M832" s="203" t="str">
        <f>IFERROR(Таблица611[[#This Row],[Общее кол-во шт]]*Таблица611[[#This Row],[Оптовая цена USD            за 1шт]],"")</f>
        <v/>
      </c>
      <c r="N832" s="204"/>
    </row>
    <row r="833" spans="1:14" ht="22.5" customHeight="1">
      <c r="A833" s="31" t="s">
        <v>12041</v>
      </c>
      <c r="B833" s="193">
        <v>8806334386818</v>
      </c>
      <c r="C833" s="194" t="s">
        <v>12042</v>
      </c>
      <c r="D833" s="195" t="s">
        <v>12043</v>
      </c>
      <c r="E833" s="196">
        <v>11000</v>
      </c>
      <c r="F833" s="197">
        <v>0.51</v>
      </c>
      <c r="G833" s="198">
        <v>12</v>
      </c>
      <c r="H833" s="199">
        <f>Таблица611[[#This Row],[Розничная цена KRW]]*Таблица611[[#This Row],[Коэфициент стоимости]]</f>
        <v>5610</v>
      </c>
      <c r="I833" s="200" t="str">
        <f>IF($H$1="","Введите курс",Таблица611[[#This Row],[Оптовая цена KRW                   за 1шт]]/$H$1)</f>
        <v>Введите курс</v>
      </c>
      <c r="J833" s="287"/>
      <c r="K833" s="201">
        <f>Таблица611[[#This Row],[Заказ коробок ]]*Таблица611[[#This Row],[Кол-во шт в коробке]]</f>
        <v>0</v>
      </c>
      <c r="L833" s="202">
        <f>Таблица611[[#This Row],[Общее кол-во шт]]*Таблица611[[#This Row],[Оптовая цена KRW                   за 1шт]]</f>
        <v>0</v>
      </c>
      <c r="M833" s="203" t="str">
        <f>IFERROR(Таблица611[[#This Row],[Общее кол-во шт]]*Таблица611[[#This Row],[Оптовая цена USD            за 1шт]],"")</f>
        <v/>
      </c>
      <c r="N833" s="204"/>
    </row>
    <row r="834" spans="1:14" ht="22.5" customHeight="1">
      <c r="A834" s="31" t="s">
        <v>12044</v>
      </c>
      <c r="B834" s="193">
        <v>8806334388232</v>
      </c>
      <c r="C834" s="194" t="s">
        <v>12045</v>
      </c>
      <c r="D834" s="195" t="s">
        <v>12046</v>
      </c>
      <c r="E834" s="196">
        <v>11000</v>
      </c>
      <c r="F834" s="197">
        <v>0.51</v>
      </c>
      <c r="G834" s="198">
        <v>1</v>
      </c>
      <c r="H834" s="199">
        <f>Таблица611[[#This Row],[Розничная цена KRW]]*Таблица611[[#This Row],[Коэфициент стоимости]]</f>
        <v>5610</v>
      </c>
      <c r="I834" s="200" t="str">
        <f>IF($H$1="","Введите курс",Таблица611[[#This Row],[Оптовая цена KRW                   за 1шт]]/$H$1)</f>
        <v>Введите курс</v>
      </c>
      <c r="J834" s="287"/>
      <c r="K834" s="201">
        <f>Таблица611[[#This Row],[Заказ коробок ]]*Таблица611[[#This Row],[Кол-во шт в коробке]]</f>
        <v>0</v>
      </c>
      <c r="L834" s="202">
        <f>Таблица611[[#This Row],[Общее кол-во шт]]*Таблица611[[#This Row],[Оптовая цена KRW                   за 1шт]]</f>
        <v>0</v>
      </c>
      <c r="M834" s="203" t="str">
        <f>IFERROR(Таблица611[[#This Row],[Общее кол-во шт]]*Таблица611[[#This Row],[Оптовая цена USD            за 1шт]],"")</f>
        <v/>
      </c>
      <c r="N834" s="204"/>
    </row>
    <row r="835" spans="1:14" ht="22.5" customHeight="1">
      <c r="A835" s="31" t="s">
        <v>12047</v>
      </c>
      <c r="B835" s="193">
        <v>8806334388249</v>
      </c>
      <c r="C835" s="194" t="s">
        <v>12048</v>
      </c>
      <c r="D835" s="195" t="s">
        <v>12049</v>
      </c>
      <c r="E835" s="196">
        <v>11000</v>
      </c>
      <c r="F835" s="197">
        <v>0.51</v>
      </c>
      <c r="G835" s="198">
        <v>1</v>
      </c>
      <c r="H835" s="199">
        <f>Таблица611[[#This Row],[Розничная цена KRW]]*Таблица611[[#This Row],[Коэфициент стоимости]]</f>
        <v>5610</v>
      </c>
      <c r="I835" s="200" t="str">
        <f>IF($H$1="","Введите курс",Таблица611[[#This Row],[Оптовая цена KRW                   за 1шт]]/$H$1)</f>
        <v>Введите курс</v>
      </c>
      <c r="J835" s="287"/>
      <c r="K835" s="201">
        <f>Таблица611[[#This Row],[Заказ коробок ]]*Таблица611[[#This Row],[Кол-во шт в коробке]]</f>
        <v>0</v>
      </c>
      <c r="L835" s="202">
        <f>Таблица611[[#This Row],[Общее кол-во шт]]*Таблица611[[#This Row],[Оптовая цена KRW                   за 1шт]]</f>
        <v>0</v>
      </c>
      <c r="M835" s="203" t="str">
        <f>IFERROR(Таблица611[[#This Row],[Общее кол-во шт]]*Таблица611[[#This Row],[Оптовая цена USD            за 1шт]],"")</f>
        <v/>
      </c>
      <c r="N835" s="204"/>
    </row>
    <row r="836" spans="1:14" ht="22.5" customHeight="1">
      <c r="A836" s="31" t="s">
        <v>12050</v>
      </c>
      <c r="B836" s="193">
        <v>8806334388515</v>
      </c>
      <c r="C836" s="194" t="s">
        <v>12051</v>
      </c>
      <c r="D836" s="195" t="s">
        <v>12052</v>
      </c>
      <c r="E836" s="196">
        <v>16000</v>
      </c>
      <c r="F836" s="197">
        <v>0.51</v>
      </c>
      <c r="G836" s="198">
        <v>6</v>
      </c>
      <c r="H836" s="199">
        <f>Таблица611[[#This Row],[Розничная цена KRW]]*Таблица611[[#This Row],[Коэфициент стоимости]]</f>
        <v>8160</v>
      </c>
      <c r="I836" s="200" t="str">
        <f>IF($H$1="","Введите курс",Таблица611[[#This Row],[Оптовая цена KRW                   за 1шт]]/$H$1)</f>
        <v>Введите курс</v>
      </c>
      <c r="J836" s="287"/>
      <c r="K836" s="201">
        <f>Таблица611[[#This Row],[Заказ коробок ]]*Таблица611[[#This Row],[Кол-во шт в коробке]]</f>
        <v>0</v>
      </c>
      <c r="L836" s="202">
        <f>Таблица611[[#This Row],[Общее кол-во шт]]*Таблица611[[#This Row],[Оптовая цена KRW                   за 1шт]]</f>
        <v>0</v>
      </c>
      <c r="M836" s="203" t="str">
        <f>IFERROR(Таблица611[[#This Row],[Общее кол-во шт]]*Таблица611[[#This Row],[Оптовая цена USD            за 1шт]],"")</f>
        <v/>
      </c>
      <c r="N836" s="204"/>
    </row>
    <row r="837" spans="1:14" ht="22.5" customHeight="1">
      <c r="A837" s="31" t="s">
        <v>12053</v>
      </c>
      <c r="B837" s="193">
        <v>8806334388522</v>
      </c>
      <c r="C837" s="194" t="s">
        <v>12054</v>
      </c>
      <c r="D837" s="195" t="s">
        <v>12055</v>
      </c>
      <c r="E837" s="196">
        <v>16000</v>
      </c>
      <c r="F837" s="197">
        <v>0.51</v>
      </c>
      <c r="G837" s="198">
        <v>6</v>
      </c>
      <c r="H837" s="199">
        <f>Таблица611[[#This Row],[Розничная цена KRW]]*Таблица611[[#This Row],[Коэфициент стоимости]]</f>
        <v>8160</v>
      </c>
      <c r="I837" s="200" t="str">
        <f>IF($H$1="","Введите курс",Таблица611[[#This Row],[Оптовая цена KRW                   за 1шт]]/$H$1)</f>
        <v>Введите курс</v>
      </c>
      <c r="J837" s="287"/>
      <c r="K837" s="201">
        <f>Таблица611[[#This Row],[Заказ коробок ]]*Таблица611[[#This Row],[Кол-во шт в коробке]]</f>
        <v>0</v>
      </c>
      <c r="L837" s="202">
        <f>Таблица611[[#This Row],[Общее кол-во шт]]*Таблица611[[#This Row],[Оптовая цена KRW                   за 1шт]]</f>
        <v>0</v>
      </c>
      <c r="M837" s="203" t="str">
        <f>IFERROR(Таблица611[[#This Row],[Общее кол-во шт]]*Таблица611[[#This Row],[Оптовая цена USD            за 1шт]],"")</f>
        <v/>
      </c>
      <c r="N837" s="204"/>
    </row>
    <row r="838" spans="1:14" ht="22.5" customHeight="1">
      <c r="A838" s="31" t="s">
        <v>12056</v>
      </c>
      <c r="B838" s="193">
        <v>8806334387105</v>
      </c>
      <c r="C838" s="194" t="s">
        <v>12057</v>
      </c>
      <c r="D838" s="195" t="s">
        <v>12058</v>
      </c>
      <c r="E838" s="196">
        <v>20000</v>
      </c>
      <c r="F838" s="197">
        <v>0.51</v>
      </c>
      <c r="G838" s="198">
        <v>10</v>
      </c>
      <c r="H838" s="199">
        <f>Таблица611[[#This Row],[Розничная цена KRW]]*Таблица611[[#This Row],[Коэфициент стоимости]]</f>
        <v>10200</v>
      </c>
      <c r="I838" s="200" t="str">
        <f>IF($H$1="","Введите курс",Таблица611[[#This Row],[Оптовая цена KRW                   за 1шт]]/$H$1)</f>
        <v>Введите курс</v>
      </c>
      <c r="J838" s="287"/>
      <c r="K838" s="201">
        <f>Таблица611[[#This Row],[Заказ коробок ]]*Таблица611[[#This Row],[Кол-во шт в коробке]]</f>
        <v>0</v>
      </c>
      <c r="L838" s="202">
        <f>Таблица611[[#This Row],[Общее кол-во шт]]*Таблица611[[#This Row],[Оптовая цена KRW                   за 1шт]]</f>
        <v>0</v>
      </c>
      <c r="M838" s="203" t="str">
        <f>IFERROR(Таблица611[[#This Row],[Общее кол-во шт]]*Таблица611[[#This Row],[Оптовая цена USD            за 1шт]],"")</f>
        <v/>
      </c>
      <c r="N838" s="204"/>
    </row>
    <row r="839" spans="1:14" ht="22.5" customHeight="1">
      <c r="A839" s="31" t="s">
        <v>12059</v>
      </c>
      <c r="B839" s="193">
        <v>8806334387112</v>
      </c>
      <c r="C839" s="194" t="s">
        <v>12060</v>
      </c>
      <c r="D839" s="195" t="s">
        <v>12061</v>
      </c>
      <c r="E839" s="196">
        <v>25000</v>
      </c>
      <c r="F839" s="197">
        <v>0.51</v>
      </c>
      <c r="G839" s="198">
        <v>8</v>
      </c>
      <c r="H839" s="199">
        <f>Таблица611[[#This Row],[Розничная цена KRW]]*Таблица611[[#This Row],[Коэфициент стоимости]]</f>
        <v>12750</v>
      </c>
      <c r="I839" s="200" t="str">
        <f>IF($H$1="","Введите курс",Таблица611[[#This Row],[Оптовая цена KRW                   за 1шт]]/$H$1)</f>
        <v>Введите курс</v>
      </c>
      <c r="J839" s="287"/>
      <c r="K839" s="201">
        <f>Таблица611[[#This Row],[Заказ коробок ]]*Таблица611[[#This Row],[Кол-во шт в коробке]]</f>
        <v>0</v>
      </c>
      <c r="L839" s="202">
        <f>Таблица611[[#This Row],[Общее кол-во шт]]*Таблица611[[#This Row],[Оптовая цена KRW                   за 1шт]]</f>
        <v>0</v>
      </c>
      <c r="M839" s="203" t="str">
        <f>IFERROR(Таблица611[[#This Row],[Общее кол-во шт]]*Таблица611[[#This Row],[Оптовая цена USD            за 1шт]],"")</f>
        <v/>
      </c>
      <c r="N839" s="204"/>
    </row>
    <row r="840" spans="1:14" ht="22.5" customHeight="1">
      <c r="A840" s="31" t="s">
        <v>12062</v>
      </c>
      <c r="B840" s="193">
        <v>8806334387143</v>
      </c>
      <c r="C840" s="194" t="s">
        <v>12063</v>
      </c>
      <c r="D840" s="195" t="s">
        <v>12064</v>
      </c>
      <c r="E840" s="196">
        <v>28000</v>
      </c>
      <c r="F840" s="197">
        <v>0.51</v>
      </c>
      <c r="G840" s="198">
        <v>6</v>
      </c>
      <c r="H840" s="199">
        <f>Таблица611[[#This Row],[Розничная цена KRW]]*Таблица611[[#This Row],[Коэфициент стоимости]]</f>
        <v>14280</v>
      </c>
      <c r="I840" s="200" t="str">
        <f>IF($H$1="","Введите курс",Таблица611[[#This Row],[Оптовая цена KRW                   за 1шт]]/$H$1)</f>
        <v>Введите курс</v>
      </c>
      <c r="J840" s="287"/>
      <c r="K840" s="201">
        <f>Таблица611[[#This Row],[Заказ коробок ]]*Таблица611[[#This Row],[Кол-во шт в коробке]]</f>
        <v>0</v>
      </c>
      <c r="L840" s="202">
        <f>Таблица611[[#This Row],[Общее кол-во шт]]*Таблица611[[#This Row],[Оптовая цена KRW                   за 1шт]]</f>
        <v>0</v>
      </c>
      <c r="M840" s="203" t="str">
        <f>IFERROR(Таблица611[[#This Row],[Общее кол-во шт]]*Таблица611[[#This Row],[Оптовая цена USD            за 1шт]],"")</f>
        <v/>
      </c>
      <c r="N840" s="204"/>
    </row>
    <row r="841" spans="1:14" ht="22.5" customHeight="1">
      <c r="A841" s="31" t="s">
        <v>12065</v>
      </c>
      <c r="B841" s="193">
        <v>8806334388195</v>
      </c>
      <c r="C841" s="194" t="s">
        <v>12066</v>
      </c>
      <c r="D841" s="195" t="s">
        <v>12067</v>
      </c>
      <c r="E841" s="196">
        <v>28000</v>
      </c>
      <c r="F841" s="197">
        <v>0.51</v>
      </c>
      <c r="G841" s="198">
        <v>1</v>
      </c>
      <c r="H841" s="199">
        <f>Таблица611[[#This Row],[Розничная цена KRW]]*Таблица611[[#This Row],[Коэфициент стоимости]]</f>
        <v>14280</v>
      </c>
      <c r="I841" s="200" t="str">
        <f>IF($H$1="","Введите курс",Таблица611[[#This Row],[Оптовая цена KRW                   за 1шт]]/$H$1)</f>
        <v>Введите курс</v>
      </c>
      <c r="J841" s="287"/>
      <c r="K841" s="201">
        <f>Таблица611[[#This Row],[Заказ коробок ]]*Таблица611[[#This Row],[Кол-во шт в коробке]]</f>
        <v>0</v>
      </c>
      <c r="L841" s="202">
        <f>Таблица611[[#This Row],[Общее кол-во шт]]*Таблица611[[#This Row],[Оптовая цена KRW                   за 1шт]]</f>
        <v>0</v>
      </c>
      <c r="M841" s="203" t="str">
        <f>IFERROR(Таблица611[[#This Row],[Общее кол-во шт]]*Таблица611[[#This Row],[Оптовая цена USD            за 1шт]],"")</f>
        <v/>
      </c>
      <c r="N841" s="204"/>
    </row>
    <row r="842" spans="1:14" ht="22.5" customHeight="1">
      <c r="A842" s="31" t="s">
        <v>12068</v>
      </c>
      <c r="B842" s="193">
        <v>8806334388447</v>
      </c>
      <c r="C842" s="194" t="s">
        <v>12069</v>
      </c>
      <c r="D842" s="195" t="s">
        <v>12070</v>
      </c>
      <c r="E842" s="196">
        <v>56000</v>
      </c>
      <c r="F842" s="197">
        <v>0.51</v>
      </c>
      <c r="G842" s="198">
        <v>1</v>
      </c>
      <c r="H842" s="199">
        <f>Таблица611[[#This Row],[Розничная цена KRW]]*Таблица611[[#This Row],[Коэфициент стоимости]]</f>
        <v>28560</v>
      </c>
      <c r="I842" s="200" t="str">
        <f>IF($H$1="","Введите курс",Таблица611[[#This Row],[Оптовая цена KRW                   за 1шт]]/$H$1)</f>
        <v>Введите курс</v>
      </c>
      <c r="J842" s="287"/>
      <c r="K842" s="201">
        <f>Таблица611[[#This Row],[Заказ коробок ]]*Таблица611[[#This Row],[Кол-во шт в коробке]]</f>
        <v>0</v>
      </c>
      <c r="L842" s="202">
        <f>Таблица611[[#This Row],[Общее кол-во шт]]*Таблица611[[#This Row],[Оптовая цена KRW                   за 1шт]]</f>
        <v>0</v>
      </c>
      <c r="M842" s="203" t="str">
        <f>IFERROR(Таблица611[[#This Row],[Общее кол-во шт]]*Таблица611[[#This Row],[Оптовая цена USD            за 1шт]],"")</f>
        <v/>
      </c>
      <c r="N842" s="204"/>
    </row>
    <row r="843" spans="1:14" ht="22.5" customHeight="1">
      <c r="A843" s="31" t="s">
        <v>12071</v>
      </c>
      <c r="B843" s="193">
        <v>8806334388003</v>
      </c>
      <c r="C843" s="194" t="s">
        <v>12072</v>
      </c>
      <c r="D843" s="195" t="s">
        <v>12073</v>
      </c>
      <c r="E843" s="196">
        <v>35000</v>
      </c>
      <c r="F843" s="197">
        <v>0.51</v>
      </c>
      <c r="G843" s="198">
        <v>1</v>
      </c>
      <c r="H843" s="199">
        <f>Таблица611[[#This Row],[Розничная цена KRW]]*Таблица611[[#This Row],[Коэфициент стоимости]]</f>
        <v>17850</v>
      </c>
      <c r="I843" s="200" t="str">
        <f>IF($H$1="","Введите курс",Таблица611[[#This Row],[Оптовая цена KRW                   за 1шт]]/$H$1)</f>
        <v>Введите курс</v>
      </c>
      <c r="J843" s="287"/>
      <c r="K843" s="201">
        <f>Таблица611[[#This Row],[Заказ коробок ]]*Таблица611[[#This Row],[Кол-во шт в коробке]]</f>
        <v>0</v>
      </c>
      <c r="L843" s="202">
        <f>Таблица611[[#This Row],[Общее кол-во шт]]*Таблица611[[#This Row],[Оптовая цена KRW                   за 1шт]]</f>
        <v>0</v>
      </c>
      <c r="M843" s="203" t="str">
        <f>IFERROR(Таблица611[[#This Row],[Общее кол-во шт]]*Таблица611[[#This Row],[Оптовая цена USD            за 1шт]],"")</f>
        <v/>
      </c>
      <c r="N843" s="204"/>
    </row>
    <row r="844" spans="1:14" ht="22.5" customHeight="1">
      <c r="A844" s="31" t="s">
        <v>12074</v>
      </c>
      <c r="B844" s="193">
        <v>8806334388119</v>
      </c>
      <c r="C844" s="194" t="s">
        <v>12075</v>
      </c>
      <c r="D844" s="195" t="s">
        <v>12076</v>
      </c>
      <c r="E844" s="196">
        <v>18000</v>
      </c>
      <c r="F844" s="197">
        <v>0.51</v>
      </c>
      <c r="G844" s="198">
        <v>1</v>
      </c>
      <c r="H844" s="199">
        <f>Таблица611[[#This Row],[Розничная цена KRW]]*Таблица611[[#This Row],[Коэфициент стоимости]]</f>
        <v>9180</v>
      </c>
      <c r="I844" s="200" t="str">
        <f>IF($H$1="","Введите курс",Таблица611[[#This Row],[Оптовая цена KRW                   за 1шт]]/$H$1)</f>
        <v>Введите курс</v>
      </c>
      <c r="J844" s="287"/>
      <c r="K844" s="201">
        <f>Таблица611[[#This Row],[Заказ коробок ]]*Таблица611[[#This Row],[Кол-во шт в коробке]]</f>
        <v>0</v>
      </c>
      <c r="L844" s="202">
        <f>Таблица611[[#This Row],[Общее кол-во шт]]*Таблица611[[#This Row],[Оптовая цена KRW                   за 1шт]]</f>
        <v>0</v>
      </c>
      <c r="M844" s="203" t="str">
        <f>IFERROR(Таблица611[[#This Row],[Общее кол-во шт]]*Таблица611[[#This Row],[Оптовая цена USD            за 1шт]],"")</f>
        <v/>
      </c>
      <c r="N844" s="204"/>
    </row>
    <row r="845" spans="1:14" ht="22.5" customHeight="1">
      <c r="A845" s="31" t="s">
        <v>12077</v>
      </c>
      <c r="B845" s="193">
        <v>8806334388126</v>
      </c>
      <c r="C845" s="194" t="s">
        <v>12078</v>
      </c>
      <c r="D845" s="195" t="s">
        <v>12079</v>
      </c>
      <c r="E845" s="196">
        <v>18000</v>
      </c>
      <c r="F845" s="197">
        <v>0.51</v>
      </c>
      <c r="G845" s="198">
        <v>1</v>
      </c>
      <c r="H845" s="199">
        <f>Таблица611[[#This Row],[Розничная цена KRW]]*Таблица611[[#This Row],[Коэфициент стоимости]]</f>
        <v>9180</v>
      </c>
      <c r="I845" s="200" t="str">
        <f>IF($H$1="","Введите курс",Таблица611[[#This Row],[Оптовая цена KRW                   за 1шт]]/$H$1)</f>
        <v>Введите курс</v>
      </c>
      <c r="J845" s="287"/>
      <c r="K845" s="201">
        <f>Таблица611[[#This Row],[Заказ коробок ]]*Таблица611[[#This Row],[Кол-во шт в коробке]]</f>
        <v>0</v>
      </c>
      <c r="L845" s="202">
        <f>Таблица611[[#This Row],[Общее кол-во шт]]*Таблица611[[#This Row],[Оптовая цена KRW                   за 1шт]]</f>
        <v>0</v>
      </c>
      <c r="M845" s="203" t="str">
        <f>IFERROR(Таблица611[[#This Row],[Общее кол-во шт]]*Таблица611[[#This Row],[Оптовая цена USD            за 1шт]],"")</f>
        <v/>
      </c>
      <c r="N845" s="204"/>
    </row>
    <row r="846" spans="1:14" ht="22.5" customHeight="1">
      <c r="A846" s="31" t="s">
        <v>12080</v>
      </c>
      <c r="B846" s="193">
        <v>8806334388133</v>
      </c>
      <c r="C846" s="194" t="s">
        <v>12081</v>
      </c>
      <c r="D846" s="195" t="s">
        <v>12082</v>
      </c>
      <c r="E846" s="196">
        <v>18000</v>
      </c>
      <c r="F846" s="197">
        <v>0.51</v>
      </c>
      <c r="G846" s="198">
        <v>1</v>
      </c>
      <c r="H846" s="199">
        <f>Таблица611[[#This Row],[Розничная цена KRW]]*Таблица611[[#This Row],[Коэфициент стоимости]]</f>
        <v>9180</v>
      </c>
      <c r="I846" s="200" t="str">
        <f>IF($H$1="","Введите курс",Таблица611[[#This Row],[Оптовая цена KRW                   за 1шт]]/$H$1)</f>
        <v>Введите курс</v>
      </c>
      <c r="J846" s="287"/>
      <c r="K846" s="201">
        <f>Таблица611[[#This Row],[Заказ коробок ]]*Таблица611[[#This Row],[Кол-во шт в коробке]]</f>
        <v>0</v>
      </c>
      <c r="L846" s="202">
        <f>Таблица611[[#This Row],[Общее кол-во шт]]*Таблица611[[#This Row],[Оптовая цена KRW                   за 1шт]]</f>
        <v>0</v>
      </c>
      <c r="M846" s="203" t="str">
        <f>IFERROR(Таблица611[[#This Row],[Общее кол-во шт]]*Таблица611[[#This Row],[Оптовая цена USD            за 1шт]],"")</f>
        <v/>
      </c>
      <c r="N846" s="204"/>
    </row>
    <row r="847" spans="1:14" ht="22.5" customHeight="1">
      <c r="A847" s="31" t="s">
        <v>12083</v>
      </c>
      <c r="B847" s="193">
        <v>8806334388430</v>
      </c>
      <c r="C847" s="194" t="s">
        <v>12084</v>
      </c>
      <c r="D847" s="195" t="s">
        <v>12085</v>
      </c>
      <c r="E847" s="196">
        <v>25000</v>
      </c>
      <c r="F847" s="197">
        <v>0.51</v>
      </c>
      <c r="G847" s="198">
        <v>8</v>
      </c>
      <c r="H847" s="199">
        <f>Таблица611[[#This Row],[Розничная цена KRW]]*Таблица611[[#This Row],[Коэфициент стоимости]]</f>
        <v>12750</v>
      </c>
      <c r="I847" s="200" t="str">
        <f>IF($H$1="","Введите курс",Таблица611[[#This Row],[Оптовая цена KRW                   за 1шт]]/$H$1)</f>
        <v>Введите курс</v>
      </c>
      <c r="J847" s="287"/>
      <c r="K847" s="201">
        <f>Таблица611[[#This Row],[Заказ коробок ]]*Таблица611[[#This Row],[Кол-во шт в коробке]]</f>
        <v>0</v>
      </c>
      <c r="L847" s="202">
        <f>Таблица611[[#This Row],[Общее кол-во шт]]*Таблица611[[#This Row],[Оптовая цена KRW                   за 1шт]]</f>
        <v>0</v>
      </c>
      <c r="M847" s="203" t="str">
        <f>IFERROR(Таблица611[[#This Row],[Общее кол-во шт]]*Таблица611[[#This Row],[Оптовая цена USD            за 1шт]],"")</f>
        <v/>
      </c>
      <c r="N847" s="204"/>
    </row>
    <row r="848" spans="1:14" ht="22.5" customHeight="1">
      <c r="A848" s="31" t="s">
        <v>12086</v>
      </c>
      <c r="B848" s="193">
        <v>8806334388461</v>
      </c>
      <c r="C848" s="194" t="s">
        <v>12087</v>
      </c>
      <c r="D848" s="195" t="s">
        <v>12088</v>
      </c>
      <c r="E848" s="196">
        <v>12000</v>
      </c>
      <c r="F848" s="197">
        <v>0.51</v>
      </c>
      <c r="G848" s="198">
        <v>12</v>
      </c>
      <c r="H848" s="199">
        <f>Таблица611[[#This Row],[Розничная цена KRW]]*Таблица611[[#This Row],[Коэфициент стоимости]]</f>
        <v>6120</v>
      </c>
      <c r="I848" s="200" t="str">
        <f>IF($H$1="","Введите курс",Таблица611[[#This Row],[Оптовая цена KRW                   за 1шт]]/$H$1)</f>
        <v>Введите курс</v>
      </c>
      <c r="J848" s="287"/>
      <c r="K848" s="201">
        <f>Таблица611[[#This Row],[Заказ коробок ]]*Таблица611[[#This Row],[Кол-во шт в коробке]]</f>
        <v>0</v>
      </c>
      <c r="L848" s="202">
        <f>Таблица611[[#This Row],[Общее кол-во шт]]*Таблица611[[#This Row],[Оптовая цена KRW                   за 1шт]]</f>
        <v>0</v>
      </c>
      <c r="M848" s="203" t="str">
        <f>IFERROR(Таблица611[[#This Row],[Общее кол-во шт]]*Таблица611[[#This Row],[Оптовая цена USD            за 1шт]],"")</f>
        <v/>
      </c>
      <c r="N848" s="204"/>
    </row>
    <row r="849" spans="1:14" ht="22.5" customHeight="1">
      <c r="A849" s="31" t="s">
        <v>12089</v>
      </c>
      <c r="B849" s="193">
        <v>8806334388478</v>
      </c>
      <c r="C849" s="194" t="s">
        <v>12090</v>
      </c>
      <c r="D849" s="195" t="s">
        <v>12091</v>
      </c>
      <c r="E849" s="196">
        <v>12000</v>
      </c>
      <c r="F849" s="197">
        <v>0.51</v>
      </c>
      <c r="G849" s="198">
        <v>12</v>
      </c>
      <c r="H849" s="199">
        <f>Таблица611[[#This Row],[Розничная цена KRW]]*Таблица611[[#This Row],[Коэфициент стоимости]]</f>
        <v>6120</v>
      </c>
      <c r="I849" s="200" t="str">
        <f>IF($H$1="","Введите курс",Таблица611[[#This Row],[Оптовая цена KRW                   за 1шт]]/$H$1)</f>
        <v>Введите курс</v>
      </c>
      <c r="J849" s="287"/>
      <c r="K849" s="201">
        <f>Таблица611[[#This Row],[Заказ коробок ]]*Таблица611[[#This Row],[Кол-во шт в коробке]]</f>
        <v>0</v>
      </c>
      <c r="L849" s="202">
        <f>Таблица611[[#This Row],[Общее кол-во шт]]*Таблица611[[#This Row],[Оптовая цена KRW                   за 1шт]]</f>
        <v>0</v>
      </c>
      <c r="M849" s="203" t="str">
        <f>IFERROR(Таблица611[[#This Row],[Общее кол-во шт]]*Таблица611[[#This Row],[Оптовая цена USD            за 1шт]],"")</f>
        <v/>
      </c>
      <c r="N849" s="204"/>
    </row>
    <row r="850" spans="1:14" ht="22.5" customHeight="1">
      <c r="A850" s="31" t="s">
        <v>12092</v>
      </c>
      <c r="B850" s="193">
        <v>8806334388485</v>
      </c>
      <c r="C850" s="194" t="s">
        <v>12093</v>
      </c>
      <c r="D850" s="195" t="s">
        <v>12094</v>
      </c>
      <c r="E850" s="196">
        <v>12000</v>
      </c>
      <c r="F850" s="197">
        <v>0.51</v>
      </c>
      <c r="G850" s="198">
        <v>12</v>
      </c>
      <c r="H850" s="199">
        <f>Таблица611[[#This Row],[Розничная цена KRW]]*Таблица611[[#This Row],[Коэфициент стоимости]]</f>
        <v>6120</v>
      </c>
      <c r="I850" s="200" t="str">
        <f>IF($H$1="","Введите курс",Таблица611[[#This Row],[Оптовая цена KRW                   за 1шт]]/$H$1)</f>
        <v>Введите курс</v>
      </c>
      <c r="J850" s="287"/>
      <c r="K850" s="201">
        <f>Таблица611[[#This Row],[Заказ коробок ]]*Таблица611[[#This Row],[Кол-во шт в коробке]]</f>
        <v>0</v>
      </c>
      <c r="L850" s="202">
        <f>Таблица611[[#This Row],[Общее кол-во шт]]*Таблица611[[#This Row],[Оптовая цена KRW                   за 1шт]]</f>
        <v>0</v>
      </c>
      <c r="M850" s="203" t="str">
        <f>IFERROR(Таблица611[[#This Row],[Общее кол-во шт]]*Таблица611[[#This Row],[Оптовая цена USD            за 1шт]],"")</f>
        <v/>
      </c>
      <c r="N850" s="204"/>
    </row>
    <row r="851" spans="1:14" ht="22.5" customHeight="1">
      <c r="A851" s="31" t="s">
        <v>12095</v>
      </c>
      <c r="B851" s="193">
        <v>8806334388492</v>
      </c>
      <c r="C851" s="194" t="s">
        <v>12096</v>
      </c>
      <c r="D851" s="195" t="s">
        <v>12097</v>
      </c>
      <c r="E851" s="196">
        <v>12000</v>
      </c>
      <c r="F851" s="197">
        <v>0.51</v>
      </c>
      <c r="G851" s="198">
        <v>12</v>
      </c>
      <c r="H851" s="199">
        <f>Таблица611[[#This Row],[Розничная цена KRW]]*Таблица611[[#This Row],[Коэфициент стоимости]]</f>
        <v>6120</v>
      </c>
      <c r="I851" s="200" t="str">
        <f>IF($H$1="","Введите курс",Таблица611[[#This Row],[Оптовая цена KRW                   за 1шт]]/$H$1)</f>
        <v>Введите курс</v>
      </c>
      <c r="J851" s="287"/>
      <c r="K851" s="201">
        <f>Таблица611[[#This Row],[Заказ коробок ]]*Таблица611[[#This Row],[Кол-во шт в коробке]]</f>
        <v>0</v>
      </c>
      <c r="L851" s="202">
        <f>Таблица611[[#This Row],[Общее кол-во шт]]*Таблица611[[#This Row],[Оптовая цена KRW                   за 1шт]]</f>
        <v>0</v>
      </c>
      <c r="M851" s="203" t="str">
        <f>IFERROR(Таблица611[[#This Row],[Общее кол-во шт]]*Таблица611[[#This Row],[Оптовая цена USD            за 1шт]],"")</f>
        <v/>
      </c>
      <c r="N851" s="204"/>
    </row>
    <row r="852" spans="1:14" ht="22.5" customHeight="1">
      <c r="A852" s="31" t="s">
        <v>12098</v>
      </c>
      <c r="B852" s="193">
        <v>8806334388508</v>
      </c>
      <c r="C852" s="194" t="s">
        <v>12099</v>
      </c>
      <c r="D852" s="195" t="s">
        <v>12100</v>
      </c>
      <c r="E852" s="196">
        <v>12000</v>
      </c>
      <c r="F852" s="197">
        <v>0.51</v>
      </c>
      <c r="G852" s="198">
        <v>12</v>
      </c>
      <c r="H852" s="199">
        <f>Таблица611[[#This Row],[Розничная цена KRW]]*Таблица611[[#This Row],[Коэфициент стоимости]]</f>
        <v>6120</v>
      </c>
      <c r="I852" s="200" t="str">
        <f>IF($H$1="","Введите курс",Таблица611[[#This Row],[Оптовая цена KRW                   за 1шт]]/$H$1)</f>
        <v>Введите курс</v>
      </c>
      <c r="J852" s="287"/>
      <c r="K852" s="201">
        <f>Таблица611[[#This Row],[Заказ коробок ]]*Таблица611[[#This Row],[Кол-во шт в коробке]]</f>
        <v>0</v>
      </c>
      <c r="L852" s="202">
        <f>Таблица611[[#This Row],[Общее кол-во шт]]*Таблица611[[#This Row],[Оптовая цена KRW                   за 1шт]]</f>
        <v>0</v>
      </c>
      <c r="M852" s="203" t="str">
        <f>IFERROR(Таблица611[[#This Row],[Общее кол-во шт]]*Таблица611[[#This Row],[Оптовая цена USD            за 1шт]],"")</f>
        <v/>
      </c>
      <c r="N852" s="204"/>
    </row>
    <row r="853" spans="1:14" ht="22.5" customHeight="1">
      <c r="A853" s="31" t="s">
        <v>12101</v>
      </c>
      <c r="B853" s="193">
        <v>8806334388911</v>
      </c>
      <c r="C853" s="194" t="s">
        <v>12102</v>
      </c>
      <c r="D853" s="195" t="s">
        <v>12103</v>
      </c>
      <c r="E853" s="196">
        <v>10000</v>
      </c>
      <c r="F853" s="197">
        <v>0.51</v>
      </c>
      <c r="G853" s="198">
        <v>8</v>
      </c>
      <c r="H853" s="199">
        <f>Таблица611[[#This Row],[Розничная цена KRW]]*Таблица611[[#This Row],[Коэфициент стоимости]]</f>
        <v>5100</v>
      </c>
      <c r="I853" s="200" t="str">
        <f>IF($H$1="","Введите курс",Таблица611[[#This Row],[Оптовая цена KRW                   за 1шт]]/$H$1)</f>
        <v>Введите курс</v>
      </c>
      <c r="J853" s="287"/>
      <c r="K853" s="201">
        <f>Таблица611[[#This Row],[Заказ коробок ]]*Таблица611[[#This Row],[Кол-во шт в коробке]]</f>
        <v>0</v>
      </c>
      <c r="L853" s="202">
        <f>Таблица611[[#This Row],[Общее кол-во шт]]*Таблица611[[#This Row],[Оптовая цена KRW                   за 1шт]]</f>
        <v>0</v>
      </c>
      <c r="M853" s="203" t="str">
        <f>IFERROR(Таблица611[[#This Row],[Общее кол-во шт]]*Таблица611[[#This Row],[Оптовая цена USD            за 1шт]],"")</f>
        <v/>
      </c>
      <c r="N853" s="204"/>
    </row>
    <row r="854" spans="1:14" ht="22.5" customHeight="1">
      <c r="A854" s="31" t="s">
        <v>12104</v>
      </c>
      <c r="B854" s="193">
        <v>8806334388928</v>
      </c>
      <c r="C854" s="194" t="s">
        <v>12105</v>
      </c>
      <c r="D854" s="195" t="s">
        <v>12106</v>
      </c>
      <c r="E854" s="196">
        <v>10000</v>
      </c>
      <c r="F854" s="197">
        <v>0.51</v>
      </c>
      <c r="G854" s="198">
        <v>8</v>
      </c>
      <c r="H854" s="199">
        <f>Таблица611[[#This Row],[Розничная цена KRW]]*Таблица611[[#This Row],[Коэфициент стоимости]]</f>
        <v>5100</v>
      </c>
      <c r="I854" s="200" t="str">
        <f>IF($H$1="","Введите курс",Таблица611[[#This Row],[Оптовая цена KRW                   за 1шт]]/$H$1)</f>
        <v>Введите курс</v>
      </c>
      <c r="J854" s="287"/>
      <c r="K854" s="201">
        <f>Таблица611[[#This Row],[Заказ коробок ]]*Таблица611[[#This Row],[Кол-во шт в коробке]]</f>
        <v>0</v>
      </c>
      <c r="L854" s="202">
        <f>Таблица611[[#This Row],[Общее кол-во шт]]*Таблица611[[#This Row],[Оптовая цена KRW                   за 1шт]]</f>
        <v>0</v>
      </c>
      <c r="M854" s="203" t="str">
        <f>IFERROR(Таблица611[[#This Row],[Общее кол-во шт]]*Таблица611[[#This Row],[Оптовая цена USD            за 1шт]],"")</f>
        <v/>
      </c>
      <c r="N854" s="204"/>
    </row>
    <row r="855" spans="1:14" ht="22.5" customHeight="1">
      <c r="A855" s="31" t="s">
        <v>12107</v>
      </c>
      <c r="B855" s="193">
        <v>8806334388935</v>
      </c>
      <c r="C855" s="194" t="s">
        <v>12108</v>
      </c>
      <c r="D855" s="195" t="s">
        <v>12109</v>
      </c>
      <c r="E855" s="196">
        <v>10000</v>
      </c>
      <c r="F855" s="197">
        <v>0.51</v>
      </c>
      <c r="G855" s="198">
        <v>8</v>
      </c>
      <c r="H855" s="199">
        <f>Таблица611[[#This Row],[Розничная цена KRW]]*Таблица611[[#This Row],[Коэфициент стоимости]]</f>
        <v>5100</v>
      </c>
      <c r="I855" s="200" t="str">
        <f>IF($H$1="","Введите курс",Таблица611[[#This Row],[Оптовая цена KRW                   за 1шт]]/$H$1)</f>
        <v>Введите курс</v>
      </c>
      <c r="J855" s="287"/>
      <c r="K855" s="201">
        <f>Таблица611[[#This Row],[Заказ коробок ]]*Таблица611[[#This Row],[Кол-во шт в коробке]]</f>
        <v>0</v>
      </c>
      <c r="L855" s="202">
        <f>Таблица611[[#This Row],[Общее кол-во шт]]*Таблица611[[#This Row],[Оптовая цена KRW                   за 1шт]]</f>
        <v>0</v>
      </c>
      <c r="M855" s="203" t="str">
        <f>IFERROR(Таблица611[[#This Row],[Общее кол-во шт]]*Таблица611[[#This Row],[Оптовая цена USD            за 1шт]],"")</f>
        <v/>
      </c>
      <c r="N855" s="204"/>
    </row>
    <row r="856" spans="1:14" ht="22.5" customHeight="1">
      <c r="A856" s="31" t="s">
        <v>12110</v>
      </c>
      <c r="B856" s="193">
        <v>8806334388942</v>
      </c>
      <c r="C856" s="194" t="s">
        <v>12111</v>
      </c>
      <c r="D856" s="195" t="s">
        <v>12112</v>
      </c>
      <c r="E856" s="196">
        <v>10000</v>
      </c>
      <c r="F856" s="197">
        <v>0.51</v>
      </c>
      <c r="G856" s="198">
        <v>8</v>
      </c>
      <c r="H856" s="199">
        <f>Таблица611[[#This Row],[Розничная цена KRW]]*Таблица611[[#This Row],[Коэфициент стоимости]]</f>
        <v>5100</v>
      </c>
      <c r="I856" s="200" t="str">
        <f>IF($H$1="","Введите курс",Таблица611[[#This Row],[Оптовая цена KRW                   за 1шт]]/$H$1)</f>
        <v>Введите курс</v>
      </c>
      <c r="J856" s="287"/>
      <c r="K856" s="201">
        <f>Таблица611[[#This Row],[Заказ коробок ]]*Таблица611[[#This Row],[Кол-во шт в коробке]]</f>
        <v>0</v>
      </c>
      <c r="L856" s="202">
        <f>Таблица611[[#This Row],[Общее кол-во шт]]*Таблица611[[#This Row],[Оптовая цена KRW                   за 1шт]]</f>
        <v>0</v>
      </c>
      <c r="M856" s="203" t="str">
        <f>IFERROR(Таблица611[[#This Row],[Общее кол-во шт]]*Таблица611[[#This Row],[Оптовая цена USD            за 1шт]],"")</f>
        <v/>
      </c>
      <c r="N856" s="204"/>
    </row>
    <row r="857" spans="1:14" ht="22.5" customHeight="1">
      <c r="A857" s="31" t="s">
        <v>12113</v>
      </c>
      <c r="B857" s="193">
        <v>8806334389079</v>
      </c>
      <c r="C857" s="194" t="s">
        <v>12114</v>
      </c>
      <c r="D857" s="195" t="s">
        <v>12115</v>
      </c>
      <c r="E857" s="196">
        <v>10000</v>
      </c>
      <c r="F857" s="197">
        <v>0.51</v>
      </c>
      <c r="G857" s="198">
        <v>8</v>
      </c>
      <c r="H857" s="199">
        <f>Таблица611[[#This Row],[Розничная цена KRW]]*Таблица611[[#This Row],[Коэфициент стоимости]]</f>
        <v>5100</v>
      </c>
      <c r="I857" s="200" t="str">
        <f>IF($H$1="","Введите курс",Таблица611[[#This Row],[Оптовая цена KRW                   за 1шт]]/$H$1)</f>
        <v>Введите курс</v>
      </c>
      <c r="J857" s="287"/>
      <c r="K857" s="201">
        <f>Таблица611[[#This Row],[Заказ коробок ]]*Таблица611[[#This Row],[Кол-во шт в коробке]]</f>
        <v>0</v>
      </c>
      <c r="L857" s="202">
        <f>Таблица611[[#This Row],[Общее кол-во шт]]*Таблица611[[#This Row],[Оптовая цена KRW                   за 1шт]]</f>
        <v>0</v>
      </c>
      <c r="M857" s="203" t="str">
        <f>IFERROR(Таблица611[[#This Row],[Общее кол-во шт]]*Таблица611[[#This Row],[Оптовая цена USD            за 1шт]],"")</f>
        <v/>
      </c>
      <c r="N857" s="204"/>
    </row>
    <row r="858" spans="1:14" ht="22.5" customHeight="1">
      <c r="A858" s="31" t="s">
        <v>12116</v>
      </c>
      <c r="B858" s="193">
        <v>8806334388973</v>
      </c>
      <c r="C858" s="194" t="s">
        <v>12117</v>
      </c>
      <c r="D858" s="195" t="s">
        <v>12118</v>
      </c>
      <c r="E858" s="196">
        <v>10500</v>
      </c>
      <c r="F858" s="197">
        <v>0.51</v>
      </c>
      <c r="G858" s="198">
        <v>12</v>
      </c>
      <c r="H858" s="199">
        <f>Таблица611[[#This Row],[Розничная цена KRW]]*Таблица611[[#This Row],[Коэфициент стоимости]]</f>
        <v>5355</v>
      </c>
      <c r="I858" s="200" t="str">
        <f>IF($H$1="","Введите курс",Таблица611[[#This Row],[Оптовая цена KRW                   за 1шт]]/$H$1)</f>
        <v>Введите курс</v>
      </c>
      <c r="J858" s="287"/>
      <c r="K858" s="201">
        <f>Таблица611[[#This Row],[Заказ коробок ]]*Таблица611[[#This Row],[Кол-во шт в коробке]]</f>
        <v>0</v>
      </c>
      <c r="L858" s="202">
        <f>Таблица611[[#This Row],[Общее кол-во шт]]*Таблица611[[#This Row],[Оптовая цена KRW                   за 1шт]]</f>
        <v>0</v>
      </c>
      <c r="M858" s="203" t="str">
        <f>IFERROR(Таблица611[[#This Row],[Общее кол-во шт]]*Таблица611[[#This Row],[Оптовая цена USD            за 1шт]],"")</f>
        <v/>
      </c>
      <c r="N858" s="204"/>
    </row>
    <row r="859" spans="1:14" ht="22.5" customHeight="1">
      <c r="A859" s="31" t="s">
        <v>12119</v>
      </c>
      <c r="B859" s="193">
        <v>8806334388980</v>
      </c>
      <c r="C859" s="194" t="s">
        <v>12120</v>
      </c>
      <c r="D859" s="195" t="s">
        <v>12121</v>
      </c>
      <c r="E859" s="196">
        <v>10500</v>
      </c>
      <c r="F859" s="197">
        <v>0.51</v>
      </c>
      <c r="G859" s="198">
        <v>12</v>
      </c>
      <c r="H859" s="199">
        <f>Таблица611[[#This Row],[Розничная цена KRW]]*Таблица611[[#This Row],[Коэфициент стоимости]]</f>
        <v>5355</v>
      </c>
      <c r="I859" s="200" t="str">
        <f>IF($H$1="","Введите курс",Таблица611[[#This Row],[Оптовая цена KRW                   за 1шт]]/$H$1)</f>
        <v>Введите курс</v>
      </c>
      <c r="J859" s="287"/>
      <c r="K859" s="201">
        <f>Таблица611[[#This Row],[Заказ коробок ]]*Таблица611[[#This Row],[Кол-во шт в коробке]]</f>
        <v>0</v>
      </c>
      <c r="L859" s="202">
        <f>Таблица611[[#This Row],[Общее кол-во шт]]*Таблица611[[#This Row],[Оптовая цена KRW                   за 1шт]]</f>
        <v>0</v>
      </c>
      <c r="M859" s="203" t="str">
        <f>IFERROR(Таблица611[[#This Row],[Общее кол-во шт]]*Таблица611[[#This Row],[Оптовая цена USD            за 1шт]],"")</f>
        <v/>
      </c>
      <c r="N859" s="204"/>
    </row>
    <row r="860" spans="1:14" ht="22.5" customHeight="1">
      <c r="A860" s="31" t="s">
        <v>12122</v>
      </c>
      <c r="B860" s="193">
        <v>8806334388997</v>
      </c>
      <c r="C860" s="194" t="s">
        <v>12123</v>
      </c>
      <c r="D860" s="195" t="s">
        <v>12124</v>
      </c>
      <c r="E860" s="196">
        <v>10500</v>
      </c>
      <c r="F860" s="197">
        <v>0.51</v>
      </c>
      <c r="G860" s="198">
        <v>12</v>
      </c>
      <c r="H860" s="199">
        <f>Таблица611[[#This Row],[Розничная цена KRW]]*Таблица611[[#This Row],[Коэфициент стоимости]]</f>
        <v>5355</v>
      </c>
      <c r="I860" s="200" t="str">
        <f>IF($H$1="","Введите курс",Таблица611[[#This Row],[Оптовая цена KRW                   за 1шт]]/$H$1)</f>
        <v>Введите курс</v>
      </c>
      <c r="J860" s="287"/>
      <c r="K860" s="201">
        <f>Таблица611[[#This Row],[Заказ коробок ]]*Таблица611[[#This Row],[Кол-во шт в коробке]]</f>
        <v>0</v>
      </c>
      <c r="L860" s="202">
        <f>Таблица611[[#This Row],[Общее кол-во шт]]*Таблица611[[#This Row],[Оптовая цена KRW                   за 1шт]]</f>
        <v>0</v>
      </c>
      <c r="M860" s="203" t="str">
        <f>IFERROR(Таблица611[[#This Row],[Общее кол-во шт]]*Таблица611[[#This Row],[Оптовая цена USD            за 1шт]],"")</f>
        <v/>
      </c>
      <c r="N860" s="204"/>
    </row>
    <row r="861" spans="1:14" ht="22.5" customHeight="1">
      <c r="A861" s="31" t="s">
        <v>12125</v>
      </c>
      <c r="B861" s="193">
        <v>8806334389000</v>
      </c>
      <c r="C861" s="194" t="s">
        <v>12126</v>
      </c>
      <c r="D861" s="195" t="s">
        <v>12127</v>
      </c>
      <c r="E861" s="196">
        <v>10500</v>
      </c>
      <c r="F861" s="197">
        <v>0.51</v>
      </c>
      <c r="G861" s="198">
        <v>12</v>
      </c>
      <c r="H861" s="199">
        <f>Таблица611[[#This Row],[Розничная цена KRW]]*Таблица611[[#This Row],[Коэфициент стоимости]]</f>
        <v>5355</v>
      </c>
      <c r="I861" s="200" t="str">
        <f>IF($H$1="","Введите курс",Таблица611[[#This Row],[Оптовая цена KRW                   за 1шт]]/$H$1)</f>
        <v>Введите курс</v>
      </c>
      <c r="J861" s="287"/>
      <c r="K861" s="201">
        <f>Таблица611[[#This Row],[Заказ коробок ]]*Таблица611[[#This Row],[Кол-во шт в коробке]]</f>
        <v>0</v>
      </c>
      <c r="L861" s="202">
        <f>Таблица611[[#This Row],[Общее кол-во шт]]*Таблица611[[#This Row],[Оптовая цена KRW                   за 1шт]]</f>
        <v>0</v>
      </c>
      <c r="M861" s="203" t="str">
        <f>IFERROR(Таблица611[[#This Row],[Общее кол-во шт]]*Таблица611[[#This Row],[Оптовая цена USD            за 1шт]],"")</f>
        <v/>
      </c>
      <c r="N861" s="204"/>
    </row>
    <row r="862" spans="1:14" ht="22.5" customHeight="1">
      <c r="A862" s="31" t="s">
        <v>12128</v>
      </c>
      <c r="B862" s="193">
        <v>8806334389017</v>
      </c>
      <c r="C862" s="194" t="s">
        <v>12129</v>
      </c>
      <c r="D862" s="195" t="s">
        <v>12130</v>
      </c>
      <c r="E862" s="196">
        <v>10500</v>
      </c>
      <c r="F862" s="197">
        <v>0.51</v>
      </c>
      <c r="G862" s="198">
        <v>12</v>
      </c>
      <c r="H862" s="199">
        <f>Таблица611[[#This Row],[Розничная цена KRW]]*Таблица611[[#This Row],[Коэфициент стоимости]]</f>
        <v>5355</v>
      </c>
      <c r="I862" s="200" t="str">
        <f>IF($H$1="","Введите курс",Таблица611[[#This Row],[Оптовая цена KRW                   за 1шт]]/$H$1)</f>
        <v>Введите курс</v>
      </c>
      <c r="J862" s="287"/>
      <c r="K862" s="201">
        <f>Таблица611[[#This Row],[Заказ коробок ]]*Таблица611[[#This Row],[Кол-во шт в коробке]]</f>
        <v>0</v>
      </c>
      <c r="L862" s="202">
        <f>Таблица611[[#This Row],[Общее кол-во шт]]*Таблица611[[#This Row],[Оптовая цена KRW                   за 1шт]]</f>
        <v>0</v>
      </c>
      <c r="M862" s="203" t="str">
        <f>IFERROR(Таблица611[[#This Row],[Общее кол-во шт]]*Таблица611[[#This Row],[Оптовая цена USD            за 1шт]],"")</f>
        <v/>
      </c>
      <c r="N862" s="204"/>
    </row>
    <row r="863" spans="1:14" ht="22.5" customHeight="1">
      <c r="A863" s="31" t="s">
        <v>12131</v>
      </c>
      <c r="B863" s="193">
        <v>8806334389024</v>
      </c>
      <c r="C863" s="194" t="s">
        <v>12132</v>
      </c>
      <c r="D863" s="195" t="s">
        <v>12133</v>
      </c>
      <c r="E863" s="196">
        <v>10500</v>
      </c>
      <c r="F863" s="197">
        <v>0.51</v>
      </c>
      <c r="G863" s="198">
        <v>12</v>
      </c>
      <c r="H863" s="199">
        <f>Таблица611[[#This Row],[Розничная цена KRW]]*Таблица611[[#This Row],[Коэфициент стоимости]]</f>
        <v>5355</v>
      </c>
      <c r="I863" s="200" t="str">
        <f>IF($H$1="","Введите курс",Таблица611[[#This Row],[Оптовая цена KRW                   за 1шт]]/$H$1)</f>
        <v>Введите курс</v>
      </c>
      <c r="J863" s="287"/>
      <c r="K863" s="201">
        <f>Таблица611[[#This Row],[Заказ коробок ]]*Таблица611[[#This Row],[Кол-во шт в коробке]]</f>
        <v>0</v>
      </c>
      <c r="L863" s="202">
        <f>Таблица611[[#This Row],[Общее кол-во шт]]*Таблица611[[#This Row],[Оптовая цена KRW                   за 1шт]]</f>
        <v>0</v>
      </c>
      <c r="M863" s="203" t="str">
        <f>IFERROR(Таблица611[[#This Row],[Общее кол-во шт]]*Таблица611[[#This Row],[Оптовая цена USD            за 1шт]],"")</f>
        <v/>
      </c>
      <c r="N863" s="204"/>
    </row>
    <row r="864" spans="1:14" ht="22.5" customHeight="1">
      <c r="A864" s="205"/>
    </row>
    <row r="865" spans="1:1" ht="22.5" customHeight="1">
      <c r="A865" s="205"/>
    </row>
    <row r="866" spans="1:1" ht="22.5" customHeight="1">
      <c r="A866" s="205"/>
    </row>
    <row r="867" spans="1:1" ht="22.5" customHeight="1">
      <c r="A867" s="205"/>
    </row>
    <row r="868" spans="1:1" ht="22.5" customHeight="1">
      <c r="A868" s="205"/>
    </row>
    <row r="869" spans="1:1" ht="22.5" customHeight="1">
      <c r="A869" s="205"/>
    </row>
    <row r="870" spans="1:1" ht="22.5" customHeight="1">
      <c r="A870" s="205"/>
    </row>
    <row r="871" spans="1:1" ht="22.5" customHeight="1">
      <c r="A871" s="205"/>
    </row>
    <row r="872" spans="1:1" ht="22.5" customHeight="1">
      <c r="A872" s="205"/>
    </row>
    <row r="873" spans="1:1" ht="22.5" customHeight="1">
      <c r="A873" s="205"/>
    </row>
    <row r="874" spans="1:1" ht="22.5" customHeight="1">
      <c r="A874" s="205"/>
    </row>
    <row r="875" spans="1:1" ht="22.5" customHeight="1">
      <c r="A875" s="205"/>
    </row>
    <row r="876" spans="1:1" ht="22.5" customHeight="1">
      <c r="A876" s="205"/>
    </row>
    <row r="877" spans="1:1" ht="22.5" customHeight="1">
      <c r="A877" s="205"/>
    </row>
    <row r="878" spans="1:1" ht="22.5" customHeight="1">
      <c r="A878" s="205"/>
    </row>
    <row r="879" spans="1:1" ht="22.5" customHeight="1">
      <c r="A879" s="205"/>
    </row>
    <row r="880" spans="1:1" ht="22.5" customHeight="1">
      <c r="A880" s="205"/>
    </row>
    <row r="881" spans="1:1" ht="22.5" customHeight="1">
      <c r="A881" s="205"/>
    </row>
    <row r="882" spans="1:1" ht="22.5" customHeight="1">
      <c r="A882" s="205"/>
    </row>
    <row r="883" spans="1:1" ht="22.5" customHeight="1">
      <c r="A883" s="205"/>
    </row>
    <row r="884" spans="1:1" ht="22.5" customHeight="1">
      <c r="A884" s="205"/>
    </row>
    <row r="885" spans="1:1" ht="22.5" customHeight="1">
      <c r="A885" s="205"/>
    </row>
    <row r="886" spans="1:1" ht="22.5" customHeight="1">
      <c r="A886" s="205"/>
    </row>
    <row r="887" spans="1:1" ht="22.5" customHeight="1">
      <c r="A887" s="205"/>
    </row>
    <row r="888" spans="1:1" ht="22.5" customHeight="1">
      <c r="A888" s="205"/>
    </row>
    <row r="889" spans="1:1" ht="22.5" customHeight="1">
      <c r="A889" s="205"/>
    </row>
    <row r="890" spans="1:1" ht="22.5" customHeight="1">
      <c r="A890" s="205"/>
    </row>
    <row r="891" spans="1:1" ht="22.5" customHeight="1">
      <c r="A891" s="205"/>
    </row>
    <row r="892" spans="1:1" ht="22.5" customHeight="1">
      <c r="A892" s="205"/>
    </row>
    <row r="893" spans="1:1" ht="22.5" customHeight="1">
      <c r="A893" s="205"/>
    </row>
    <row r="894" spans="1:1" ht="22.5" customHeight="1">
      <c r="A894" s="205"/>
    </row>
    <row r="895" spans="1:1" ht="22.5" customHeight="1">
      <c r="A895" s="205"/>
    </row>
    <row r="896" spans="1:1" ht="22.5" customHeight="1">
      <c r="A896" s="205"/>
    </row>
    <row r="897" spans="1:1" ht="22.5" customHeight="1">
      <c r="A897" s="205"/>
    </row>
    <row r="898" spans="1:1" ht="22.5" customHeight="1">
      <c r="A898" s="205"/>
    </row>
    <row r="899" spans="1:1" ht="22.5" customHeight="1">
      <c r="A899" s="205"/>
    </row>
    <row r="900" spans="1:1" ht="22.5" customHeight="1">
      <c r="A900" s="205"/>
    </row>
    <row r="901" spans="1:1" ht="22.5" customHeight="1">
      <c r="A901" s="205"/>
    </row>
    <row r="902" spans="1:1" ht="22.5" customHeight="1">
      <c r="A902" s="205"/>
    </row>
    <row r="903" spans="1:1" ht="22.5" customHeight="1">
      <c r="A903" s="205"/>
    </row>
    <row r="904" spans="1:1" ht="22.5" customHeight="1">
      <c r="A904" s="205"/>
    </row>
    <row r="905" spans="1:1" ht="22.5" customHeight="1">
      <c r="A905" s="205"/>
    </row>
    <row r="906" spans="1:1" ht="22.5" customHeight="1">
      <c r="A906" s="205"/>
    </row>
    <row r="907" spans="1:1" ht="22.5" customHeight="1">
      <c r="A907" s="205"/>
    </row>
    <row r="908" spans="1:1" ht="22.5" customHeight="1">
      <c r="A908" s="205"/>
    </row>
    <row r="909" spans="1:1" ht="22.5" customHeight="1">
      <c r="A909" s="205"/>
    </row>
    <row r="910" spans="1:1" ht="22.5" customHeight="1">
      <c r="A910" s="205"/>
    </row>
    <row r="911" spans="1:1" ht="22.5" customHeight="1">
      <c r="A911" s="205"/>
    </row>
    <row r="912" spans="1:1" ht="22.5" customHeight="1">
      <c r="A912" s="205"/>
    </row>
    <row r="913" spans="1:1" ht="22.5" customHeight="1">
      <c r="A913" s="205"/>
    </row>
    <row r="914" spans="1:1" ht="22.5" customHeight="1">
      <c r="A914" s="205"/>
    </row>
    <row r="915" spans="1:1" ht="22.5" customHeight="1">
      <c r="A915" s="205"/>
    </row>
    <row r="916" spans="1:1" ht="22.5" customHeight="1">
      <c r="A916" s="205"/>
    </row>
    <row r="917" spans="1:1" ht="22.5" customHeight="1">
      <c r="A917" s="205"/>
    </row>
    <row r="918" spans="1:1" ht="22.5" customHeight="1">
      <c r="A918" s="205"/>
    </row>
    <row r="919" spans="1:1" ht="22.5" customHeight="1">
      <c r="A919" s="205"/>
    </row>
    <row r="920" spans="1:1" ht="22.5" customHeight="1">
      <c r="A920" s="205"/>
    </row>
    <row r="921" spans="1:1" ht="22.5" customHeight="1">
      <c r="A921" s="205"/>
    </row>
    <row r="922" spans="1:1" ht="22.5" customHeight="1">
      <c r="A922" s="205"/>
    </row>
    <row r="923" spans="1:1" ht="22.5" customHeight="1">
      <c r="A923" s="205"/>
    </row>
    <row r="924" spans="1:1" ht="22.5" customHeight="1">
      <c r="A924" s="205"/>
    </row>
    <row r="925" spans="1:1" ht="22.5" customHeight="1">
      <c r="A925" s="205"/>
    </row>
    <row r="926" spans="1:1" ht="22.5" customHeight="1">
      <c r="A926" s="205"/>
    </row>
    <row r="927" spans="1:1" ht="22.5" customHeight="1">
      <c r="A927" s="205"/>
    </row>
    <row r="928" spans="1:1" ht="22.5" customHeight="1">
      <c r="A928" s="205"/>
    </row>
    <row r="929" spans="1:1" ht="22.5" customHeight="1">
      <c r="A929" s="205"/>
    </row>
    <row r="930" spans="1:1" ht="22.5" customHeight="1">
      <c r="A930" s="205"/>
    </row>
    <row r="931" spans="1:1" ht="22.5" customHeight="1">
      <c r="A931" s="205"/>
    </row>
    <row r="932" spans="1:1" ht="22.5" customHeight="1">
      <c r="A932" s="205"/>
    </row>
    <row r="933" spans="1:1" ht="22.5" customHeight="1">
      <c r="A933" s="205"/>
    </row>
    <row r="934" spans="1:1" ht="22.5" customHeight="1">
      <c r="A934" s="205"/>
    </row>
    <row r="935" spans="1:1" ht="22.5" customHeight="1">
      <c r="A935" s="205"/>
    </row>
    <row r="936" spans="1:1" ht="22.5" customHeight="1">
      <c r="A936" s="205"/>
    </row>
    <row r="937" spans="1:1" ht="22.5" customHeight="1">
      <c r="A937" s="205"/>
    </row>
    <row r="938" spans="1:1" ht="22.5" customHeight="1">
      <c r="A938" s="205"/>
    </row>
    <row r="939" spans="1:1" ht="22.5" customHeight="1">
      <c r="A939" s="205"/>
    </row>
    <row r="940" spans="1:1" ht="22.5" customHeight="1">
      <c r="A940" s="205"/>
    </row>
    <row r="941" spans="1:1" ht="22.5" customHeight="1">
      <c r="A941" s="205"/>
    </row>
    <row r="942" spans="1:1" ht="22.5" customHeight="1">
      <c r="A942" s="205"/>
    </row>
    <row r="943" spans="1:1" ht="22.5" customHeight="1">
      <c r="A943" s="205"/>
    </row>
    <row r="944" spans="1:1" ht="22.5" customHeight="1">
      <c r="A944" s="205"/>
    </row>
    <row r="945" spans="1:1" ht="22.5" customHeight="1">
      <c r="A945" s="205"/>
    </row>
    <row r="946" spans="1:1" ht="22.5" customHeight="1">
      <c r="A946" s="205"/>
    </row>
    <row r="947" spans="1:1" ht="22.5" customHeight="1">
      <c r="A947" s="205"/>
    </row>
    <row r="948" spans="1:1" ht="22.5" customHeight="1">
      <c r="A948" s="205"/>
    </row>
    <row r="949" spans="1:1" ht="22.5" customHeight="1">
      <c r="A949" s="205"/>
    </row>
    <row r="950" spans="1:1" ht="22.5" customHeight="1">
      <c r="A950" s="205"/>
    </row>
    <row r="951" spans="1:1" ht="22.5" customHeight="1">
      <c r="A951" s="205"/>
    </row>
    <row r="952" spans="1:1" ht="22.5" customHeight="1">
      <c r="A952" s="205"/>
    </row>
    <row r="953" spans="1:1" ht="22.5" customHeight="1">
      <c r="A953" s="205"/>
    </row>
    <row r="954" spans="1:1" ht="22.5" customHeight="1">
      <c r="A954" s="205"/>
    </row>
    <row r="955" spans="1:1" ht="22.5" customHeight="1">
      <c r="A955" s="205"/>
    </row>
    <row r="956" spans="1:1" ht="22.5" customHeight="1">
      <c r="A956" s="205"/>
    </row>
    <row r="957" spans="1:1" ht="22.5" customHeight="1">
      <c r="A957" s="205"/>
    </row>
    <row r="958" spans="1:1" ht="22.5" customHeight="1">
      <c r="A958" s="205"/>
    </row>
    <row r="959" spans="1:1" ht="22.5" customHeight="1">
      <c r="A959" s="205"/>
    </row>
    <row r="960" spans="1:1" ht="22.5" customHeight="1">
      <c r="A960" s="205"/>
    </row>
    <row r="961" spans="1:1" ht="22.5" customHeight="1">
      <c r="A961" s="205"/>
    </row>
    <row r="962" spans="1:1" ht="22.5" customHeight="1">
      <c r="A962" s="205"/>
    </row>
    <row r="963" spans="1:1" ht="22.5" customHeight="1">
      <c r="A963" s="205"/>
    </row>
    <row r="964" spans="1:1" ht="22.5" customHeight="1">
      <c r="A964" s="205"/>
    </row>
    <row r="965" spans="1:1" ht="22.5" customHeight="1">
      <c r="A965" s="205"/>
    </row>
    <row r="966" spans="1:1" ht="22.5" customHeight="1">
      <c r="A966" s="205"/>
    </row>
    <row r="967" spans="1:1" ht="22.5" customHeight="1">
      <c r="A967" s="205"/>
    </row>
    <row r="968" spans="1:1" ht="22.5" customHeight="1">
      <c r="A968" s="205"/>
    </row>
    <row r="969" spans="1:1" ht="22.5" customHeight="1">
      <c r="A969" s="205"/>
    </row>
    <row r="970" spans="1:1" ht="22.5" customHeight="1">
      <c r="A970" s="205"/>
    </row>
    <row r="971" spans="1:1" ht="22.5" customHeight="1">
      <c r="A971" s="205"/>
    </row>
    <row r="972" spans="1:1" ht="22.5" customHeight="1">
      <c r="A972" s="205"/>
    </row>
    <row r="973" spans="1:1" ht="22.5" customHeight="1">
      <c r="A973" s="205"/>
    </row>
    <row r="974" spans="1:1" ht="22.5" customHeight="1">
      <c r="A974" s="205"/>
    </row>
    <row r="975" spans="1:1" ht="22.5" customHeight="1">
      <c r="A975" s="205"/>
    </row>
    <row r="976" spans="1:1" ht="22.5" customHeight="1">
      <c r="A976" s="205"/>
    </row>
    <row r="977" spans="1:1" ht="22.5" customHeight="1">
      <c r="A977" s="205"/>
    </row>
    <row r="978" spans="1:1" ht="22.5" customHeight="1">
      <c r="A978" s="205"/>
    </row>
    <row r="979" spans="1:1" ht="22.5" customHeight="1">
      <c r="A979" s="205"/>
    </row>
    <row r="980" spans="1:1" ht="22.5" customHeight="1">
      <c r="A980" s="205"/>
    </row>
    <row r="981" spans="1:1" ht="22.5" customHeight="1">
      <c r="A981" s="205"/>
    </row>
    <row r="982" spans="1:1" ht="22.5" customHeight="1">
      <c r="A982" s="205"/>
    </row>
    <row r="983" spans="1:1" ht="22.5" customHeight="1">
      <c r="A983" s="205"/>
    </row>
    <row r="984" spans="1:1" ht="22.5" customHeight="1">
      <c r="A984" s="205"/>
    </row>
    <row r="985" spans="1:1" ht="22.5" customHeight="1">
      <c r="A985" s="205"/>
    </row>
    <row r="986" spans="1:1" ht="22.5" customHeight="1">
      <c r="A986" s="205"/>
    </row>
    <row r="987" spans="1:1" ht="22.5" customHeight="1">
      <c r="A987" s="205"/>
    </row>
    <row r="988" spans="1:1" ht="22.5" customHeight="1">
      <c r="A988" s="205"/>
    </row>
    <row r="989" spans="1:1" ht="22.5" customHeight="1">
      <c r="A989" s="205"/>
    </row>
    <row r="990" spans="1:1" ht="22.5" customHeight="1">
      <c r="A990" s="205"/>
    </row>
    <row r="991" spans="1:1" ht="22.5" customHeight="1">
      <c r="A991" s="205"/>
    </row>
    <row r="992" spans="1:1" ht="22.5" customHeight="1">
      <c r="A992" s="205"/>
    </row>
    <row r="993" spans="1:1" ht="22.5" customHeight="1">
      <c r="A993" s="205"/>
    </row>
    <row r="994" spans="1:1" ht="22.5" customHeight="1">
      <c r="A994" s="205"/>
    </row>
    <row r="995" spans="1:1" ht="22.5" customHeight="1">
      <c r="A995" s="205"/>
    </row>
    <row r="996" spans="1:1" ht="22.5" customHeight="1">
      <c r="A996" s="205"/>
    </row>
    <row r="997" spans="1:1" ht="22.5" customHeight="1">
      <c r="A997" s="205"/>
    </row>
    <row r="998" spans="1:1" ht="22.5" customHeight="1">
      <c r="A998" s="205"/>
    </row>
    <row r="999" spans="1:1" ht="22.5" customHeight="1">
      <c r="A999" s="205"/>
    </row>
    <row r="1000" spans="1:1" ht="22.5" customHeight="1">
      <c r="A1000" s="205"/>
    </row>
    <row r="1001" spans="1:1" ht="22.5" customHeight="1">
      <c r="A1001" s="205"/>
    </row>
    <row r="1002" spans="1:1" ht="22.5" customHeight="1">
      <c r="A1002" s="205"/>
    </row>
    <row r="1003" spans="1:1" ht="22.5" customHeight="1">
      <c r="A1003" s="205"/>
    </row>
    <row r="1004" spans="1:1" ht="22.5" customHeight="1">
      <c r="A1004" s="205"/>
    </row>
    <row r="1005" spans="1:1" ht="22.5" customHeight="1">
      <c r="A1005" s="205"/>
    </row>
    <row r="1006" spans="1:1" ht="22.5" customHeight="1">
      <c r="A1006" s="205"/>
    </row>
    <row r="1007" spans="1:1" ht="22.5" customHeight="1">
      <c r="A1007" s="205"/>
    </row>
    <row r="1008" spans="1:1" ht="22.5" customHeight="1">
      <c r="A1008" s="205"/>
    </row>
    <row r="1009" spans="1:1" ht="22.5" customHeight="1">
      <c r="A1009" s="205"/>
    </row>
    <row r="1010" spans="1:1" ht="22.5" customHeight="1">
      <c r="A1010" s="205"/>
    </row>
    <row r="1011" spans="1:1" ht="22.5" customHeight="1">
      <c r="A1011" s="205"/>
    </row>
    <row r="1012" spans="1:1" ht="22.5" customHeight="1">
      <c r="A1012" s="205"/>
    </row>
    <row r="1013" spans="1:1" ht="22.5" customHeight="1">
      <c r="A1013" s="205"/>
    </row>
    <row r="1014" spans="1:1" ht="22.5" customHeight="1">
      <c r="A1014" s="205"/>
    </row>
    <row r="1015" spans="1:1" ht="22.5" customHeight="1">
      <c r="A1015" s="205"/>
    </row>
    <row r="1016" spans="1:1" ht="22.5" customHeight="1">
      <c r="A1016" s="205"/>
    </row>
    <row r="1017" spans="1:1" ht="22.5" customHeight="1">
      <c r="A1017" s="205"/>
    </row>
    <row r="1018" spans="1:1" ht="22.5" customHeight="1">
      <c r="A1018" s="205"/>
    </row>
    <row r="1019" spans="1:1" ht="22.5" customHeight="1">
      <c r="A1019" s="205"/>
    </row>
    <row r="1020" spans="1:1" ht="22.5" customHeight="1">
      <c r="A1020" s="205"/>
    </row>
    <row r="1021" spans="1:1" ht="22.5" customHeight="1">
      <c r="A1021" s="205"/>
    </row>
    <row r="1022" spans="1:1" ht="22.5" customHeight="1">
      <c r="A1022" s="205"/>
    </row>
    <row r="1023" spans="1:1" ht="22.5" customHeight="1">
      <c r="A1023" s="205"/>
    </row>
    <row r="1024" spans="1:1" ht="22.5" customHeight="1">
      <c r="A1024" s="205"/>
    </row>
    <row r="1025" spans="1:1" ht="22.5" customHeight="1">
      <c r="A1025" s="205"/>
    </row>
    <row r="1026" spans="1:1" ht="22.5" customHeight="1">
      <c r="A1026" s="205"/>
    </row>
    <row r="1027" spans="1:1" ht="22.5" customHeight="1">
      <c r="A1027" s="205"/>
    </row>
    <row r="1028" spans="1:1" ht="22.5" customHeight="1">
      <c r="A1028" s="205"/>
    </row>
    <row r="1029" spans="1:1" ht="22.5" customHeight="1">
      <c r="A1029" s="205"/>
    </row>
    <row r="1030" spans="1:1" ht="22.5" customHeight="1">
      <c r="A1030" s="205"/>
    </row>
    <row r="1031" spans="1:1" ht="22.5" customHeight="1">
      <c r="A1031" s="205"/>
    </row>
    <row r="1032" spans="1:1" ht="22.5" customHeight="1">
      <c r="A1032" s="205"/>
    </row>
    <row r="1033" spans="1:1" ht="22.5" customHeight="1">
      <c r="A1033" s="205"/>
    </row>
    <row r="1034" spans="1:1" ht="22.5" customHeight="1">
      <c r="A1034" s="205"/>
    </row>
    <row r="1035" spans="1:1" ht="22.5" customHeight="1">
      <c r="A1035" s="205"/>
    </row>
    <row r="1036" spans="1:1" ht="22.5" customHeight="1">
      <c r="A1036" s="205"/>
    </row>
    <row r="1037" spans="1:1" ht="22.5" customHeight="1">
      <c r="A1037" s="205"/>
    </row>
    <row r="1038" spans="1:1" ht="22.5" customHeight="1">
      <c r="A1038" s="205"/>
    </row>
    <row r="1039" spans="1:1" ht="22.5" customHeight="1">
      <c r="A1039" s="205"/>
    </row>
    <row r="1040" spans="1:1" ht="22.5" customHeight="1">
      <c r="A1040" s="205"/>
    </row>
    <row r="1041" spans="1:1" ht="22.5" customHeight="1">
      <c r="A1041" s="205"/>
    </row>
    <row r="1042" spans="1:1" ht="22.5" customHeight="1">
      <c r="A1042" s="205"/>
    </row>
    <row r="1043" spans="1:1" ht="22.5" customHeight="1">
      <c r="A1043" s="205"/>
    </row>
    <row r="1044" spans="1:1" ht="22.5" customHeight="1">
      <c r="A1044" s="205"/>
    </row>
    <row r="1045" spans="1:1" ht="22.5" customHeight="1">
      <c r="A1045" s="205"/>
    </row>
    <row r="1046" spans="1:1" ht="22.5" customHeight="1">
      <c r="A1046" s="205"/>
    </row>
    <row r="1047" spans="1:1" ht="22.5" customHeight="1">
      <c r="A1047" s="205"/>
    </row>
    <row r="1048" spans="1:1" ht="22.5" customHeight="1">
      <c r="A1048" s="205"/>
    </row>
    <row r="1049" spans="1:1" ht="22.5" customHeight="1">
      <c r="A1049" s="205"/>
    </row>
    <row r="1050" spans="1:1" ht="22.5" customHeight="1">
      <c r="A1050" s="205"/>
    </row>
    <row r="1051" spans="1:1" ht="22.5" customHeight="1">
      <c r="A1051" s="205"/>
    </row>
    <row r="1052" spans="1:1" ht="22.5" customHeight="1">
      <c r="A1052" s="205"/>
    </row>
    <row r="1053" spans="1:1" ht="22.5" customHeight="1">
      <c r="A1053" s="205"/>
    </row>
    <row r="1054" spans="1:1" ht="22.5" customHeight="1">
      <c r="A1054" s="205"/>
    </row>
    <row r="1055" spans="1:1" ht="22.5" customHeight="1">
      <c r="A1055" s="205"/>
    </row>
    <row r="1056" spans="1:1" ht="22.5" customHeight="1">
      <c r="A1056" s="205"/>
    </row>
    <row r="1057" spans="1:1" ht="22.5" customHeight="1">
      <c r="A1057" s="205"/>
    </row>
    <row r="1058" spans="1:1" ht="22.5" customHeight="1">
      <c r="A1058" s="205"/>
    </row>
    <row r="1059" spans="1:1" ht="22.5" customHeight="1">
      <c r="A1059" s="205"/>
    </row>
    <row r="1060" spans="1:1" ht="22.5" customHeight="1">
      <c r="A1060" s="205"/>
    </row>
    <row r="1061" spans="1:1" ht="22.5" customHeight="1">
      <c r="A1061" s="205"/>
    </row>
    <row r="1062" spans="1:1" ht="22.5" customHeight="1">
      <c r="A1062" s="205"/>
    </row>
    <row r="1063" spans="1:1" ht="22.5" customHeight="1">
      <c r="A1063" s="205"/>
    </row>
    <row r="1064" spans="1:1" ht="22.5" customHeight="1">
      <c r="A1064" s="205"/>
    </row>
    <row r="1065" spans="1:1" ht="22.5" customHeight="1">
      <c r="A1065" s="205"/>
    </row>
    <row r="1066" spans="1:1" ht="22.5" customHeight="1">
      <c r="A1066" s="205"/>
    </row>
    <row r="1067" spans="1:1" ht="22.5" customHeight="1">
      <c r="A1067" s="205"/>
    </row>
    <row r="1068" spans="1:1" ht="22.5" customHeight="1">
      <c r="A1068" s="205"/>
    </row>
    <row r="1069" spans="1:1" ht="22.5" customHeight="1">
      <c r="A1069" s="205"/>
    </row>
    <row r="1070" spans="1:1" ht="22.5" customHeight="1">
      <c r="A1070" s="205"/>
    </row>
    <row r="1071" spans="1:1" ht="22.5" customHeight="1">
      <c r="A1071" s="205"/>
    </row>
    <row r="1072" spans="1:1" ht="22.5" customHeight="1">
      <c r="A1072" s="205"/>
    </row>
    <row r="1073" spans="1:1" ht="22.5" customHeight="1">
      <c r="A1073" s="205"/>
    </row>
    <row r="1074" spans="1:1" ht="22.5" customHeight="1">
      <c r="A1074" s="205"/>
    </row>
    <row r="1075" spans="1:1" ht="22.5" customHeight="1">
      <c r="A1075" s="205"/>
    </row>
    <row r="1076" spans="1:1" ht="22.5" customHeight="1">
      <c r="A1076" s="205"/>
    </row>
    <row r="1077" spans="1:1" ht="22.5" customHeight="1">
      <c r="A1077" s="205"/>
    </row>
    <row r="1078" spans="1:1" ht="22.5" customHeight="1">
      <c r="A1078" s="205"/>
    </row>
    <row r="1079" spans="1:1" ht="22.5" customHeight="1">
      <c r="A1079" s="205"/>
    </row>
    <row r="1080" spans="1:1" ht="22.5" customHeight="1">
      <c r="A1080" s="205"/>
    </row>
    <row r="1081" spans="1:1" ht="22.5" customHeight="1">
      <c r="A1081" s="205"/>
    </row>
    <row r="1082" spans="1:1" ht="22.5" customHeight="1">
      <c r="A1082" s="205"/>
    </row>
    <row r="1083" spans="1:1" ht="22.5" customHeight="1">
      <c r="A1083" s="205"/>
    </row>
    <row r="1084" spans="1:1" ht="22.5" customHeight="1">
      <c r="A1084" s="205"/>
    </row>
    <row r="1085" spans="1:1" ht="22.5" customHeight="1">
      <c r="A1085" s="205"/>
    </row>
    <row r="1086" spans="1:1" ht="22.5" customHeight="1">
      <c r="A1086" s="205"/>
    </row>
    <row r="1087" spans="1:1" ht="22.5" customHeight="1">
      <c r="A1087" s="205"/>
    </row>
    <row r="1088" spans="1:1" ht="22.5" customHeight="1">
      <c r="A1088" s="205"/>
    </row>
    <row r="1089" spans="1:1" ht="22.5" customHeight="1">
      <c r="A1089" s="205"/>
    </row>
    <row r="1090" spans="1:1" ht="22.5" customHeight="1">
      <c r="A1090" s="205"/>
    </row>
    <row r="1091" spans="1:1" ht="22.5" customHeight="1">
      <c r="A1091" s="205"/>
    </row>
    <row r="1092" spans="1:1" ht="22.5" customHeight="1">
      <c r="A1092" s="205"/>
    </row>
    <row r="1093" spans="1:1" ht="22.5" customHeight="1">
      <c r="A1093" s="205"/>
    </row>
    <row r="1094" spans="1:1" ht="22.5" customHeight="1">
      <c r="A1094" s="205"/>
    </row>
    <row r="1095" spans="1:1" ht="22.5" customHeight="1">
      <c r="A1095" s="205"/>
    </row>
    <row r="1096" spans="1:1" ht="22.5" customHeight="1">
      <c r="A1096" s="205"/>
    </row>
    <row r="1097" spans="1:1" ht="22.5" customHeight="1">
      <c r="A1097" s="205"/>
    </row>
    <row r="1098" spans="1:1" ht="22.5" customHeight="1">
      <c r="A1098" s="205"/>
    </row>
    <row r="1099" spans="1:1" ht="22.5" customHeight="1">
      <c r="A1099" s="205"/>
    </row>
    <row r="1100" spans="1:1" ht="22.5" customHeight="1">
      <c r="A1100" s="205"/>
    </row>
    <row r="1101" spans="1:1" ht="22.5" customHeight="1">
      <c r="A1101" s="205"/>
    </row>
    <row r="1102" spans="1:1" ht="22.5" customHeight="1">
      <c r="A1102" s="205"/>
    </row>
    <row r="1103" spans="1:1" ht="22.5" customHeight="1">
      <c r="A1103" s="205"/>
    </row>
    <row r="1104" spans="1:1" ht="22.5" customHeight="1">
      <c r="A1104" s="205"/>
    </row>
    <row r="1105" spans="1:1" ht="22.5" customHeight="1">
      <c r="A1105" s="205"/>
    </row>
    <row r="1106" spans="1:1" ht="22.5" customHeight="1">
      <c r="A1106" s="205"/>
    </row>
    <row r="1107" spans="1:1" ht="22.5" customHeight="1">
      <c r="A1107" s="205"/>
    </row>
    <row r="1108" spans="1:1" ht="22.5" customHeight="1">
      <c r="A1108" s="205"/>
    </row>
    <row r="1109" spans="1:1" ht="22.5" customHeight="1">
      <c r="A1109" s="205"/>
    </row>
    <row r="1110" spans="1:1" ht="22.5" customHeight="1">
      <c r="A1110" s="205"/>
    </row>
    <row r="1111" spans="1:1" ht="22.5" customHeight="1">
      <c r="A1111" s="205"/>
    </row>
    <row r="1112" spans="1:1" ht="22.5" customHeight="1">
      <c r="A1112" s="205"/>
    </row>
    <row r="1113" spans="1:1" ht="22.5" customHeight="1">
      <c r="A1113" s="205"/>
    </row>
    <row r="1114" spans="1:1" ht="22.5" customHeight="1">
      <c r="A1114" s="205"/>
    </row>
    <row r="1115" spans="1:1" ht="22.5" customHeight="1">
      <c r="A1115" s="205"/>
    </row>
    <row r="1116" spans="1:1" ht="22.5" customHeight="1">
      <c r="A1116" s="205"/>
    </row>
    <row r="1117" spans="1:1" ht="22.5" customHeight="1">
      <c r="A1117" s="205"/>
    </row>
    <row r="1118" spans="1:1" ht="22.5" customHeight="1">
      <c r="A1118" s="205"/>
    </row>
    <row r="1119" spans="1:1" ht="22.5" customHeight="1">
      <c r="A1119" s="205"/>
    </row>
    <row r="1120" spans="1:1" ht="22.5" customHeight="1">
      <c r="A1120" s="205"/>
    </row>
    <row r="1121" spans="1:1" ht="22.5" customHeight="1">
      <c r="A1121" s="205"/>
    </row>
    <row r="1122" spans="1:1" ht="22.5" customHeight="1">
      <c r="A1122" s="205"/>
    </row>
    <row r="1123" spans="1:1" ht="22.5" customHeight="1">
      <c r="A1123" s="205"/>
    </row>
    <row r="1124" spans="1:1" ht="22.5" customHeight="1">
      <c r="A1124" s="205"/>
    </row>
    <row r="1125" spans="1:1" ht="22.5" customHeight="1">
      <c r="A1125" s="205"/>
    </row>
    <row r="1126" spans="1:1" ht="22.5" customHeight="1">
      <c r="A1126" s="205"/>
    </row>
    <row r="1127" spans="1:1" ht="22.5" customHeight="1">
      <c r="A1127" s="205"/>
    </row>
    <row r="1128" spans="1:1" ht="22.5" customHeight="1">
      <c r="A1128" s="205"/>
    </row>
    <row r="1129" spans="1:1" ht="22.5" customHeight="1">
      <c r="A1129" s="205"/>
    </row>
    <row r="1130" spans="1:1" ht="22.5" customHeight="1">
      <c r="A1130" s="205"/>
    </row>
    <row r="1131" spans="1:1" ht="22.5" customHeight="1">
      <c r="A1131" s="205"/>
    </row>
    <row r="1132" spans="1:1" ht="22.5" customHeight="1">
      <c r="A1132" s="205"/>
    </row>
    <row r="1133" spans="1:1" ht="22.5" customHeight="1">
      <c r="A1133" s="205"/>
    </row>
    <row r="1134" spans="1:1" ht="22.5" customHeight="1">
      <c r="A1134" s="205"/>
    </row>
    <row r="1135" spans="1:1" ht="22.5" customHeight="1">
      <c r="A1135" s="205"/>
    </row>
    <row r="1136" spans="1:1" ht="22.5" customHeight="1">
      <c r="A1136" s="205"/>
    </row>
    <row r="1137" spans="1:1" ht="22.5" customHeight="1">
      <c r="A1137" s="205"/>
    </row>
    <row r="1138" spans="1:1" ht="22.5" customHeight="1">
      <c r="A1138" s="205"/>
    </row>
    <row r="1139" spans="1:1" ht="22.5" customHeight="1">
      <c r="A1139" s="205"/>
    </row>
    <row r="1140" spans="1:1" ht="22.5" customHeight="1">
      <c r="A1140" s="205"/>
    </row>
    <row r="1141" spans="1:1" ht="22.5" customHeight="1">
      <c r="A1141" s="205"/>
    </row>
    <row r="1142" spans="1:1" ht="22.5" customHeight="1">
      <c r="A1142" s="205"/>
    </row>
    <row r="1143" spans="1:1" ht="22.5" customHeight="1">
      <c r="A1143" s="205"/>
    </row>
    <row r="1144" spans="1:1" ht="22.5" customHeight="1">
      <c r="A1144" s="205"/>
    </row>
    <row r="1145" spans="1:1" ht="22.5" customHeight="1">
      <c r="A1145" s="205"/>
    </row>
    <row r="1146" spans="1:1" ht="22.5" customHeight="1">
      <c r="A1146" s="205"/>
    </row>
    <row r="1147" spans="1:1" ht="22.5" customHeight="1">
      <c r="A1147" s="205"/>
    </row>
    <row r="1148" spans="1:1" ht="22.5" customHeight="1">
      <c r="A1148" s="205"/>
    </row>
    <row r="1149" spans="1:1" ht="22.5" customHeight="1">
      <c r="A1149" s="205"/>
    </row>
    <row r="1150" spans="1:1" ht="22.5" customHeight="1">
      <c r="A1150" s="205"/>
    </row>
    <row r="1151" spans="1:1" ht="22.5" customHeight="1">
      <c r="A1151" s="205"/>
    </row>
    <row r="1152" spans="1:1" ht="22.5" customHeight="1">
      <c r="A1152" s="205"/>
    </row>
    <row r="1153" spans="1:1" ht="22.5" customHeight="1">
      <c r="A1153" s="205"/>
    </row>
    <row r="1154" spans="1:1" ht="22.5" customHeight="1">
      <c r="A1154" s="205"/>
    </row>
    <row r="1155" spans="1:1" ht="22.5" customHeight="1">
      <c r="A1155" s="205"/>
    </row>
    <row r="1156" spans="1:1" ht="22.5" customHeight="1">
      <c r="A1156" s="205"/>
    </row>
    <row r="1157" spans="1:1" ht="22.5" customHeight="1">
      <c r="A1157" s="205"/>
    </row>
    <row r="1158" spans="1:1" ht="22.5" customHeight="1">
      <c r="A1158" s="205"/>
    </row>
    <row r="1159" spans="1:1" ht="22.5" customHeight="1">
      <c r="A1159" s="205"/>
    </row>
    <row r="1160" spans="1:1" ht="22.5" customHeight="1">
      <c r="A1160" s="205"/>
    </row>
    <row r="1161" spans="1:1" ht="22.5" customHeight="1">
      <c r="A1161" s="205"/>
    </row>
    <row r="1162" spans="1:1" ht="22.5" customHeight="1">
      <c r="A1162" s="205"/>
    </row>
    <row r="1163" spans="1:1" ht="22.5" customHeight="1">
      <c r="A1163" s="205"/>
    </row>
    <row r="1164" spans="1:1" ht="22.5" customHeight="1">
      <c r="A1164" s="205"/>
    </row>
    <row r="1165" spans="1:1" ht="22.5" customHeight="1">
      <c r="A1165" s="205"/>
    </row>
    <row r="1166" spans="1:1" ht="22.5" customHeight="1">
      <c r="A1166" s="205"/>
    </row>
    <row r="1167" spans="1:1" ht="22.5" customHeight="1">
      <c r="A1167" s="205"/>
    </row>
    <row r="1168" spans="1:1" ht="22.5" customHeight="1">
      <c r="A1168" s="205"/>
    </row>
    <row r="1169" spans="1:1" ht="22.5" customHeight="1">
      <c r="A1169" s="205"/>
    </row>
    <row r="1170" spans="1:1" ht="22.5" customHeight="1">
      <c r="A1170" s="205"/>
    </row>
    <row r="1171" spans="1:1" ht="22.5" customHeight="1">
      <c r="A1171" s="205"/>
    </row>
    <row r="1172" spans="1:1" ht="22.5" customHeight="1">
      <c r="A1172" s="205"/>
    </row>
    <row r="1173" spans="1:1" ht="22.5" customHeight="1">
      <c r="A1173" s="205"/>
    </row>
    <row r="1174" spans="1:1" ht="22.5" customHeight="1">
      <c r="A1174" s="205"/>
    </row>
    <row r="1175" spans="1:1" ht="22.5" customHeight="1">
      <c r="A1175" s="205"/>
    </row>
    <row r="1176" spans="1:1" ht="22.5" customHeight="1">
      <c r="A1176" s="205"/>
    </row>
    <row r="1177" spans="1:1" ht="22.5" customHeight="1">
      <c r="A1177" s="205"/>
    </row>
    <row r="1178" spans="1:1" ht="22.5" customHeight="1">
      <c r="A1178" s="205"/>
    </row>
    <row r="1179" spans="1:1" ht="22.5" customHeight="1">
      <c r="A1179" s="205"/>
    </row>
    <row r="1180" spans="1:1" ht="22.5" customHeight="1">
      <c r="A1180" s="205"/>
    </row>
    <row r="1181" spans="1:1" ht="22.5" customHeight="1">
      <c r="A1181" s="205"/>
    </row>
    <row r="1182" spans="1:1" ht="22.5" customHeight="1">
      <c r="A1182" s="205"/>
    </row>
    <row r="1183" spans="1:1" ht="22.5" customHeight="1">
      <c r="A1183" s="205"/>
    </row>
    <row r="1184" spans="1:1" ht="22.5" customHeight="1">
      <c r="A1184" s="205"/>
    </row>
    <row r="1185" spans="1:1" ht="22.5" customHeight="1">
      <c r="A1185" s="205"/>
    </row>
    <row r="1186" spans="1:1" ht="22.5" customHeight="1">
      <c r="A1186" s="205"/>
    </row>
    <row r="1187" spans="1:1" ht="22.5" customHeight="1">
      <c r="A1187" s="205"/>
    </row>
    <row r="1188" spans="1:1" ht="22.5" customHeight="1">
      <c r="A1188" s="205"/>
    </row>
    <row r="1189" spans="1:1" ht="22.5" customHeight="1">
      <c r="A1189" s="205"/>
    </row>
    <row r="1190" spans="1:1" ht="22.5" customHeight="1">
      <c r="A1190" s="205"/>
    </row>
    <row r="1191" spans="1:1" ht="22.5" customHeight="1">
      <c r="A1191" s="205"/>
    </row>
    <row r="1192" spans="1:1" ht="22.5" customHeight="1">
      <c r="A1192" s="205"/>
    </row>
    <row r="1193" spans="1:1" ht="22.5" customHeight="1">
      <c r="A1193" s="205"/>
    </row>
    <row r="1194" spans="1:1" ht="22.5" customHeight="1">
      <c r="A1194" s="205"/>
    </row>
    <row r="1195" spans="1:1" ht="22.5" customHeight="1">
      <c r="A1195" s="205"/>
    </row>
    <row r="1196" spans="1:1" ht="22.5" customHeight="1">
      <c r="A1196" s="205"/>
    </row>
    <row r="1197" spans="1:1" ht="22.5" customHeight="1">
      <c r="A1197" s="205"/>
    </row>
    <row r="1198" spans="1:1" ht="22.5" customHeight="1">
      <c r="A1198" s="205"/>
    </row>
    <row r="1199" spans="1:1" ht="22.5" customHeight="1">
      <c r="A1199" s="205"/>
    </row>
    <row r="1200" spans="1:1" ht="22.5" customHeight="1">
      <c r="A1200" s="205"/>
    </row>
    <row r="1201" spans="1:1" ht="22.5" customHeight="1">
      <c r="A1201" s="205"/>
    </row>
    <row r="1202" spans="1:1" ht="22.5" customHeight="1">
      <c r="A1202" s="205"/>
    </row>
    <row r="1203" spans="1:1" ht="22.5" customHeight="1">
      <c r="A1203" s="205"/>
    </row>
    <row r="1204" spans="1:1" ht="22.5" customHeight="1">
      <c r="A1204" s="205"/>
    </row>
    <row r="1205" spans="1:1" ht="22.5" customHeight="1">
      <c r="A1205" s="205"/>
    </row>
    <row r="1206" spans="1:1" ht="22.5" customHeight="1">
      <c r="A1206" s="205"/>
    </row>
    <row r="1207" spans="1:1" ht="22.5" customHeight="1">
      <c r="A1207" s="205"/>
    </row>
    <row r="1208" spans="1:1" ht="22.5" customHeight="1">
      <c r="A1208" s="205"/>
    </row>
    <row r="1209" spans="1:1" ht="22.5" customHeight="1">
      <c r="A1209" s="205"/>
    </row>
    <row r="1210" spans="1:1" ht="22.5" customHeight="1">
      <c r="A1210" s="205"/>
    </row>
    <row r="1211" spans="1:1" ht="22.5" customHeight="1">
      <c r="A1211" s="205"/>
    </row>
    <row r="1212" spans="1:1" ht="22.5" customHeight="1">
      <c r="A1212" s="205"/>
    </row>
    <row r="1213" spans="1:1" ht="22.5" customHeight="1">
      <c r="A1213" s="205"/>
    </row>
    <row r="1214" spans="1:1" ht="22.5" customHeight="1">
      <c r="A1214" s="205"/>
    </row>
    <row r="1215" spans="1:1" ht="22.5" customHeight="1">
      <c r="A1215" s="205"/>
    </row>
    <row r="1216" spans="1:1" ht="22.5" customHeight="1">
      <c r="A1216" s="205"/>
    </row>
    <row r="1217" spans="1:1" ht="22.5" customHeight="1">
      <c r="A1217" s="205"/>
    </row>
    <row r="1218" spans="1:1" ht="22.5" customHeight="1">
      <c r="A1218" s="205"/>
    </row>
    <row r="1219" spans="1:1" ht="22.5" customHeight="1">
      <c r="A1219" s="205"/>
    </row>
    <row r="1220" spans="1:1" ht="22.5" customHeight="1">
      <c r="A1220" s="205"/>
    </row>
    <row r="1221" spans="1:1" ht="22.5" customHeight="1">
      <c r="A1221" s="205"/>
    </row>
    <row r="1222" spans="1:1" ht="22.5" customHeight="1">
      <c r="A1222" s="205"/>
    </row>
    <row r="1223" spans="1:1" ht="22.5" customHeight="1">
      <c r="A1223" s="205"/>
    </row>
    <row r="1224" spans="1:1" ht="22.5" customHeight="1">
      <c r="A1224" s="205"/>
    </row>
    <row r="1225" spans="1:1" ht="22.5" customHeight="1">
      <c r="A1225" s="205"/>
    </row>
    <row r="1226" spans="1:1" ht="22.5" customHeight="1">
      <c r="A1226" s="205"/>
    </row>
    <row r="1227" spans="1:1" ht="22.5" customHeight="1">
      <c r="A1227" s="205"/>
    </row>
    <row r="1228" spans="1:1" ht="22.5" customHeight="1">
      <c r="A1228" s="205"/>
    </row>
    <row r="1229" spans="1:1" ht="22.5" customHeight="1">
      <c r="A1229" s="205"/>
    </row>
    <row r="1230" spans="1:1" ht="22.5" customHeight="1">
      <c r="A1230" s="205"/>
    </row>
    <row r="1231" spans="1:1" ht="22.5" customHeight="1">
      <c r="A1231" s="205"/>
    </row>
    <row r="1232" spans="1:1" ht="22.5" customHeight="1">
      <c r="A1232" s="205"/>
    </row>
    <row r="1233" spans="1:1" ht="22.5" customHeight="1">
      <c r="A1233" s="205"/>
    </row>
    <row r="1234" spans="1:1" ht="22.5" customHeight="1">
      <c r="A1234" s="205"/>
    </row>
    <row r="1235" spans="1:1" ht="22.5" customHeight="1">
      <c r="A1235" s="205"/>
    </row>
    <row r="1236" spans="1:1" ht="22.5" customHeight="1">
      <c r="A1236" s="205"/>
    </row>
    <row r="1237" spans="1:1" ht="22.5" customHeight="1">
      <c r="A1237" s="205"/>
    </row>
    <row r="1238" spans="1:1" ht="22.5" customHeight="1">
      <c r="A1238" s="205"/>
    </row>
    <row r="1239" spans="1:1" ht="22.5" customHeight="1">
      <c r="A1239" s="205"/>
    </row>
    <row r="1240" spans="1:1" ht="22.5" customHeight="1">
      <c r="A1240" s="205"/>
    </row>
    <row r="1241" spans="1:1" ht="22.5" customHeight="1">
      <c r="A1241" s="205"/>
    </row>
    <row r="1242" spans="1:1" ht="22.5" customHeight="1">
      <c r="A1242" s="205"/>
    </row>
    <row r="1243" spans="1:1" ht="22.5" customHeight="1">
      <c r="A1243" s="205"/>
    </row>
    <row r="1244" spans="1:1" ht="22.5" customHeight="1">
      <c r="A1244" s="205"/>
    </row>
    <row r="1245" spans="1:1" ht="22.5" customHeight="1">
      <c r="A1245" s="205"/>
    </row>
    <row r="1246" spans="1:1" ht="22.5" customHeight="1">
      <c r="A1246" s="205"/>
    </row>
    <row r="1247" spans="1:1" ht="22.5" customHeight="1">
      <c r="A1247" s="205"/>
    </row>
    <row r="1248" spans="1:1" ht="22.5" customHeight="1">
      <c r="A1248" s="205"/>
    </row>
    <row r="1249" spans="1:1" ht="22.5" customHeight="1">
      <c r="A1249" s="205"/>
    </row>
    <row r="1250" spans="1:1" ht="22.5" customHeight="1">
      <c r="A1250" s="205"/>
    </row>
    <row r="1251" spans="1:1" ht="22.5" customHeight="1">
      <c r="A1251" s="205"/>
    </row>
    <row r="1252" spans="1:1" ht="22.5" customHeight="1">
      <c r="A1252" s="205"/>
    </row>
    <row r="1253" spans="1:1" ht="22.5" customHeight="1">
      <c r="A1253" s="205"/>
    </row>
    <row r="1254" spans="1:1" ht="22.5" customHeight="1">
      <c r="A1254" s="205"/>
    </row>
    <row r="1255" spans="1:1" ht="22.5" customHeight="1">
      <c r="A1255" s="205"/>
    </row>
    <row r="1256" spans="1:1" ht="22.5" customHeight="1">
      <c r="A1256" s="205"/>
    </row>
    <row r="1257" spans="1:1" ht="22.5" customHeight="1">
      <c r="A1257" s="205"/>
    </row>
    <row r="1258" spans="1:1" ht="22.5" customHeight="1">
      <c r="A1258" s="205"/>
    </row>
    <row r="1259" spans="1:1" ht="22.5" customHeight="1">
      <c r="A1259" s="205"/>
    </row>
    <row r="1260" spans="1:1" ht="22.5" customHeight="1">
      <c r="A1260" s="205"/>
    </row>
    <row r="1261" spans="1:1" ht="22.5" customHeight="1">
      <c r="A1261" s="205"/>
    </row>
    <row r="1262" spans="1:1" ht="22.5" customHeight="1">
      <c r="A1262" s="205"/>
    </row>
    <row r="1263" spans="1:1" ht="22.5" customHeight="1">
      <c r="A1263" s="205"/>
    </row>
    <row r="1264" spans="1:1" ht="22.5" customHeight="1">
      <c r="A1264" s="205"/>
    </row>
    <row r="1265" spans="1:1" ht="22.5" customHeight="1">
      <c r="A1265" s="205"/>
    </row>
    <row r="1266" spans="1:1" ht="22.5" customHeight="1">
      <c r="A1266" s="205"/>
    </row>
    <row r="1267" spans="1:1" ht="22.5" customHeight="1">
      <c r="A1267" s="205"/>
    </row>
    <row r="1268" spans="1:1" ht="22.5" customHeight="1">
      <c r="A1268" s="205"/>
    </row>
    <row r="1269" spans="1:1" ht="22.5" customHeight="1">
      <c r="A1269" s="205"/>
    </row>
    <row r="1270" spans="1:1" ht="22.5" customHeight="1">
      <c r="A1270" s="205"/>
    </row>
    <row r="1271" spans="1:1" ht="22.5" customHeight="1">
      <c r="A1271" s="205"/>
    </row>
    <row r="1272" spans="1:1" ht="22.5" customHeight="1">
      <c r="A1272" s="205"/>
    </row>
    <row r="1273" spans="1:1" ht="22.5" customHeight="1">
      <c r="A1273" s="205"/>
    </row>
    <row r="1274" spans="1:1" ht="22.5" customHeight="1">
      <c r="A1274" s="205"/>
    </row>
    <row r="1275" spans="1:1" ht="22.5" customHeight="1">
      <c r="A1275" s="205"/>
    </row>
    <row r="1276" spans="1:1" ht="22.5" customHeight="1">
      <c r="A1276" s="205"/>
    </row>
    <row r="1277" spans="1:1" ht="22.5" customHeight="1">
      <c r="A1277" s="205"/>
    </row>
    <row r="1278" spans="1:1" ht="22.5" customHeight="1">
      <c r="A1278" s="205"/>
    </row>
    <row r="1279" spans="1:1" ht="22.5" customHeight="1">
      <c r="A1279" s="205"/>
    </row>
    <row r="1280" spans="1:1" ht="22.5" customHeight="1">
      <c r="A1280" s="205"/>
    </row>
    <row r="1281" spans="1:1" ht="22.5" customHeight="1">
      <c r="A1281" s="205"/>
    </row>
    <row r="1282" spans="1:1" ht="22.5" customHeight="1">
      <c r="A1282" s="205"/>
    </row>
    <row r="1283" spans="1:1" ht="22.5" customHeight="1">
      <c r="A1283" s="205"/>
    </row>
    <row r="1284" spans="1:1" ht="22.5" customHeight="1">
      <c r="A1284" s="205"/>
    </row>
    <row r="1285" spans="1:1" ht="22.5" customHeight="1">
      <c r="A1285" s="205"/>
    </row>
    <row r="1286" spans="1:1" ht="22.5" customHeight="1">
      <c r="A1286" s="205"/>
    </row>
    <row r="1287" spans="1:1" ht="22.5" customHeight="1">
      <c r="A1287" s="205"/>
    </row>
    <row r="1288" spans="1:1" ht="22.5" customHeight="1">
      <c r="A1288" s="205"/>
    </row>
    <row r="1289" spans="1:1" ht="22.5" customHeight="1">
      <c r="A1289" s="205"/>
    </row>
    <row r="1290" spans="1:1" ht="22.5" customHeight="1">
      <c r="A1290" s="205"/>
    </row>
    <row r="1291" spans="1:1" ht="22.5" customHeight="1">
      <c r="A1291" s="205"/>
    </row>
    <row r="1292" spans="1:1" ht="22.5" customHeight="1">
      <c r="A1292" s="205"/>
    </row>
    <row r="1293" spans="1:1" ht="22.5" customHeight="1">
      <c r="A1293" s="205"/>
    </row>
    <row r="1294" spans="1:1" ht="22.5" customHeight="1">
      <c r="A1294" s="205"/>
    </row>
    <row r="1295" spans="1:1" ht="22.5" customHeight="1">
      <c r="A1295" s="205"/>
    </row>
    <row r="1296" spans="1:1" ht="22.5" customHeight="1">
      <c r="A1296" s="205"/>
    </row>
    <row r="1297" spans="1:1" ht="22.5" customHeight="1">
      <c r="A1297" s="205"/>
    </row>
    <row r="1298" spans="1:1" ht="22.5" customHeight="1">
      <c r="A1298" s="205"/>
    </row>
    <row r="1299" spans="1:1" ht="22.5" customHeight="1">
      <c r="A1299" s="205"/>
    </row>
    <row r="1300" spans="1:1" ht="22.5" customHeight="1">
      <c r="A1300" s="205"/>
    </row>
    <row r="1301" spans="1:1" ht="22.5" customHeight="1">
      <c r="A1301" s="205"/>
    </row>
    <row r="1302" spans="1:1" ht="22.5" customHeight="1">
      <c r="A1302" s="205"/>
    </row>
    <row r="1303" spans="1:1" ht="22.5" customHeight="1">
      <c r="A1303" s="205"/>
    </row>
    <row r="1304" spans="1:1" ht="22.5" customHeight="1">
      <c r="A1304" s="205"/>
    </row>
    <row r="1305" spans="1:1" ht="22.5" customHeight="1">
      <c r="A1305" s="205"/>
    </row>
    <row r="1306" spans="1:1" ht="22.5" customHeight="1">
      <c r="A1306" s="205"/>
    </row>
    <row r="1307" spans="1:1" ht="22.5" customHeight="1">
      <c r="A1307" s="205"/>
    </row>
    <row r="1308" spans="1:1" ht="22.5" customHeight="1">
      <c r="A1308" s="205"/>
    </row>
    <row r="1309" spans="1:1" ht="22.5" customHeight="1">
      <c r="A1309" s="205"/>
    </row>
    <row r="1310" spans="1:1" ht="22.5" customHeight="1">
      <c r="A1310" s="205"/>
    </row>
    <row r="1311" spans="1:1" ht="22.5" customHeight="1">
      <c r="A1311" s="205"/>
    </row>
    <row r="1312" spans="1:1" ht="22.5" customHeight="1">
      <c r="A1312" s="205"/>
    </row>
    <row r="1313" spans="1:1" ht="22.5" customHeight="1">
      <c r="A1313" s="205"/>
    </row>
    <row r="1314" spans="1:1" ht="22.5" customHeight="1">
      <c r="A1314" s="205"/>
    </row>
    <row r="1315" spans="1:1" ht="22.5" customHeight="1">
      <c r="A1315" s="205"/>
    </row>
    <row r="1316" spans="1:1" ht="22.5" customHeight="1">
      <c r="A1316" s="205"/>
    </row>
    <row r="1317" spans="1:1" ht="22.5" customHeight="1">
      <c r="A1317" s="205"/>
    </row>
    <row r="1318" spans="1:1" ht="22.5" customHeight="1">
      <c r="A1318" s="205"/>
    </row>
    <row r="1319" spans="1:1" ht="22.5" customHeight="1">
      <c r="A1319" s="205"/>
    </row>
    <row r="1320" spans="1:1" ht="22.5" customHeight="1">
      <c r="A1320" s="205"/>
    </row>
    <row r="1321" spans="1:1" ht="22.5" customHeight="1">
      <c r="A1321" s="205"/>
    </row>
    <row r="1322" spans="1:1" ht="22.5" customHeight="1">
      <c r="A1322" s="205"/>
    </row>
    <row r="1323" spans="1:1" ht="22.5" customHeight="1">
      <c r="A1323" s="205"/>
    </row>
    <row r="1324" spans="1:1" ht="22.5" customHeight="1">
      <c r="A1324" s="205"/>
    </row>
    <row r="1325" spans="1:1" ht="22.5" customHeight="1">
      <c r="A1325" s="205"/>
    </row>
    <row r="1326" spans="1:1" ht="22.5" customHeight="1">
      <c r="A1326" s="205"/>
    </row>
    <row r="1327" spans="1:1" ht="22.5" customHeight="1">
      <c r="A1327" s="205"/>
    </row>
    <row r="1328" spans="1:1" ht="22.5" customHeight="1">
      <c r="A1328" s="205"/>
    </row>
    <row r="1329" spans="1:1" ht="22.5" customHeight="1">
      <c r="A1329" s="205"/>
    </row>
    <row r="1330" spans="1:1" ht="22.5" customHeight="1">
      <c r="A1330" s="205"/>
    </row>
    <row r="1331" spans="1:1" ht="22.5" customHeight="1">
      <c r="A1331" s="205"/>
    </row>
    <row r="1332" spans="1:1" ht="22.5" customHeight="1">
      <c r="A1332" s="205"/>
    </row>
    <row r="1333" spans="1:1" ht="22.5" customHeight="1">
      <c r="A1333" s="205"/>
    </row>
    <row r="1334" spans="1:1" ht="22.5" customHeight="1">
      <c r="A1334" s="205"/>
    </row>
    <row r="1335" spans="1:1" ht="22.5" customHeight="1">
      <c r="A1335" s="205"/>
    </row>
    <row r="1336" spans="1:1" ht="22.5" customHeight="1">
      <c r="A1336" s="205"/>
    </row>
    <row r="1337" spans="1:1" ht="22.5" customHeight="1">
      <c r="A1337" s="205"/>
    </row>
    <row r="1338" spans="1:1" ht="22.5" customHeight="1">
      <c r="A1338" s="205"/>
    </row>
    <row r="1339" spans="1:1" ht="22.5" customHeight="1">
      <c r="A1339" s="205"/>
    </row>
    <row r="1340" spans="1:1" ht="22.5" customHeight="1">
      <c r="A1340" s="205"/>
    </row>
    <row r="1341" spans="1:1" ht="22.5" customHeight="1">
      <c r="A1341" s="205"/>
    </row>
    <row r="1342" spans="1:1" ht="22.5" customHeight="1">
      <c r="A1342" s="205"/>
    </row>
    <row r="1343" spans="1:1" ht="22.5" customHeight="1">
      <c r="A1343" s="205"/>
    </row>
    <row r="1344" spans="1:1" ht="22.5" customHeight="1">
      <c r="A1344" s="205"/>
    </row>
    <row r="1345" spans="1:1" ht="22.5" customHeight="1">
      <c r="A1345" s="205"/>
    </row>
    <row r="1346" spans="1:1" ht="22.5" customHeight="1">
      <c r="A1346" s="205"/>
    </row>
    <row r="1347" spans="1:1" ht="22.5" customHeight="1">
      <c r="A1347" s="205"/>
    </row>
    <row r="1348" spans="1:1" ht="22.5" customHeight="1">
      <c r="A1348" s="205"/>
    </row>
    <row r="1349" spans="1:1" ht="22.5" customHeight="1">
      <c r="A1349" s="205"/>
    </row>
    <row r="1350" spans="1:1" ht="22.5" customHeight="1">
      <c r="A1350" s="205"/>
    </row>
    <row r="1351" spans="1:1" ht="22.5" customHeight="1">
      <c r="A1351" s="205"/>
    </row>
    <row r="1352" spans="1:1" ht="22.5" customHeight="1">
      <c r="A1352" s="205"/>
    </row>
    <row r="1353" spans="1:1" ht="22.5" customHeight="1">
      <c r="A1353" s="205"/>
    </row>
    <row r="1354" spans="1:1" ht="22.5" customHeight="1">
      <c r="A1354" s="205"/>
    </row>
    <row r="1355" spans="1:1" ht="22.5" customHeight="1">
      <c r="A1355" s="205"/>
    </row>
    <row r="1356" spans="1:1" ht="22.5" customHeight="1">
      <c r="A1356" s="205"/>
    </row>
    <row r="1357" spans="1:1" ht="22.5" customHeight="1">
      <c r="A1357" s="205"/>
    </row>
    <row r="1358" spans="1:1" ht="22.5" customHeight="1">
      <c r="A1358" s="205"/>
    </row>
    <row r="1359" spans="1:1" ht="22.5" customHeight="1">
      <c r="A1359" s="205"/>
    </row>
    <row r="1360" spans="1:1" ht="22.5" customHeight="1">
      <c r="A1360" s="205"/>
    </row>
    <row r="1361" spans="1:1" ht="22.5" customHeight="1">
      <c r="A1361" s="205"/>
    </row>
    <row r="1362" spans="1:1" ht="22.5" customHeight="1">
      <c r="A1362" s="205"/>
    </row>
    <row r="1363" spans="1:1" ht="22.5" customHeight="1">
      <c r="A1363" s="205"/>
    </row>
    <row r="1364" spans="1:1" ht="22.5" customHeight="1">
      <c r="A1364" s="205"/>
    </row>
    <row r="1365" spans="1:1" ht="22.5" customHeight="1">
      <c r="A1365" s="205"/>
    </row>
    <row r="1366" spans="1:1" ht="22.5" customHeight="1">
      <c r="A1366" s="205"/>
    </row>
    <row r="1367" spans="1:1" ht="22.5" customHeight="1">
      <c r="A1367" s="205"/>
    </row>
    <row r="1368" spans="1:1" ht="22.5" customHeight="1">
      <c r="A1368" s="205"/>
    </row>
    <row r="1369" spans="1:1" ht="22.5" customHeight="1">
      <c r="A1369" s="205"/>
    </row>
    <row r="1370" spans="1:1" ht="22.5" customHeight="1">
      <c r="A1370" s="205"/>
    </row>
    <row r="1371" spans="1:1" ht="22.5" customHeight="1">
      <c r="A1371" s="205"/>
    </row>
    <row r="1372" spans="1:1" ht="22.5" customHeight="1">
      <c r="A1372" s="205"/>
    </row>
    <row r="1373" spans="1:1" ht="22.5" customHeight="1">
      <c r="A1373" s="205"/>
    </row>
    <row r="1374" spans="1:1" ht="22.5" customHeight="1">
      <c r="A1374" s="205"/>
    </row>
    <row r="1375" spans="1:1" ht="22.5" customHeight="1">
      <c r="A1375" s="205"/>
    </row>
    <row r="1376" spans="1:1" ht="22.5" customHeight="1">
      <c r="A1376" s="205"/>
    </row>
    <row r="1377" spans="1:1" ht="22.5" customHeight="1">
      <c r="A1377" s="205"/>
    </row>
    <row r="1378" spans="1:1" ht="22.5" customHeight="1">
      <c r="A1378" s="205"/>
    </row>
    <row r="1379" spans="1:1" ht="22.5" customHeight="1">
      <c r="A1379" s="205"/>
    </row>
    <row r="1380" spans="1:1" ht="22.5" customHeight="1">
      <c r="A1380" s="205"/>
    </row>
    <row r="1381" spans="1:1" ht="22.5" customHeight="1">
      <c r="A1381" s="205"/>
    </row>
    <row r="1382" spans="1:1" ht="22.5" customHeight="1">
      <c r="A1382" s="205"/>
    </row>
    <row r="1383" spans="1:1" ht="22.5" customHeight="1">
      <c r="A1383" s="205"/>
    </row>
    <row r="1384" spans="1:1" ht="22.5" customHeight="1">
      <c r="A1384" s="205"/>
    </row>
    <row r="1385" spans="1:1" ht="22.5" customHeight="1">
      <c r="A1385" s="205"/>
    </row>
    <row r="1386" spans="1:1" ht="22.5" customHeight="1">
      <c r="A1386" s="205"/>
    </row>
    <row r="1387" spans="1:1" ht="22.5" customHeight="1">
      <c r="A1387" s="205"/>
    </row>
    <row r="1388" spans="1:1" ht="22.5" customHeight="1">
      <c r="A1388" s="205"/>
    </row>
    <row r="1389" spans="1:1" ht="22.5" customHeight="1">
      <c r="A1389" s="205"/>
    </row>
    <row r="1390" spans="1:1" ht="22.5" customHeight="1">
      <c r="A1390" s="205"/>
    </row>
    <row r="1391" spans="1:1" ht="22.5" customHeight="1">
      <c r="A1391" s="205"/>
    </row>
    <row r="1392" spans="1:1" ht="22.5" customHeight="1">
      <c r="A1392" s="205"/>
    </row>
    <row r="1393" spans="1:1" ht="22.5" customHeight="1">
      <c r="A1393" s="205"/>
    </row>
    <row r="1394" spans="1:1" ht="22.5" customHeight="1">
      <c r="A1394" s="205"/>
    </row>
    <row r="1395" spans="1:1" ht="22.5" customHeight="1">
      <c r="A1395" s="205"/>
    </row>
    <row r="1396" spans="1:1" ht="22.5" customHeight="1">
      <c r="A1396" s="205"/>
    </row>
    <row r="1397" spans="1:1" ht="22.5" customHeight="1">
      <c r="A1397" s="205"/>
    </row>
    <row r="1398" spans="1:1" ht="22.5" customHeight="1">
      <c r="A1398" s="205"/>
    </row>
    <row r="1399" spans="1:1" ht="22.5" customHeight="1">
      <c r="A1399" s="205"/>
    </row>
    <row r="1400" spans="1:1" ht="22.5" customHeight="1">
      <c r="A1400" s="205"/>
    </row>
    <row r="1401" spans="1:1" ht="22.5" customHeight="1">
      <c r="A1401" s="205"/>
    </row>
    <row r="1402" spans="1:1" ht="22.5" customHeight="1">
      <c r="A1402" s="205"/>
    </row>
    <row r="1403" spans="1:1" ht="22.5" customHeight="1">
      <c r="A1403" s="205"/>
    </row>
    <row r="1404" spans="1:1" ht="22.5" customHeight="1">
      <c r="A1404" s="205"/>
    </row>
    <row r="1405" spans="1:1" ht="22.5" customHeight="1">
      <c r="A1405" s="205"/>
    </row>
    <row r="1406" spans="1:1" ht="22.5" customHeight="1">
      <c r="A1406" s="205"/>
    </row>
    <row r="1407" spans="1:1" ht="22.5" customHeight="1">
      <c r="A1407" s="205"/>
    </row>
    <row r="1408" spans="1:1" ht="22.5" customHeight="1">
      <c r="A1408" s="205"/>
    </row>
    <row r="1409" spans="1:1" ht="22.5" customHeight="1">
      <c r="A1409" s="205"/>
    </row>
    <row r="1410" spans="1:1" ht="22.5" customHeight="1">
      <c r="A1410" s="205"/>
    </row>
    <row r="1411" spans="1:1" ht="22.5" customHeight="1">
      <c r="A1411" s="205"/>
    </row>
    <row r="1412" spans="1:1" ht="22.5" customHeight="1">
      <c r="A1412" s="205"/>
    </row>
    <row r="1413" spans="1:1" ht="22.5" customHeight="1">
      <c r="A1413" s="205"/>
    </row>
    <row r="1414" spans="1:1" ht="22.5" customHeight="1">
      <c r="A1414" s="205"/>
    </row>
    <row r="1415" spans="1:1" ht="22.5" customHeight="1">
      <c r="A1415" s="205"/>
    </row>
    <row r="1416" spans="1:1" ht="22.5" customHeight="1">
      <c r="A1416" s="205"/>
    </row>
    <row r="1417" spans="1:1" ht="22.5" customHeight="1">
      <c r="A1417" s="205"/>
    </row>
    <row r="1418" spans="1:1" ht="22.5" customHeight="1">
      <c r="A1418" s="205"/>
    </row>
    <row r="1419" spans="1:1" ht="22.5" customHeight="1">
      <c r="A1419" s="205"/>
    </row>
    <row r="1420" spans="1:1" ht="22.5" customHeight="1">
      <c r="A1420" s="205"/>
    </row>
    <row r="1421" spans="1:1" ht="22.5" customHeight="1">
      <c r="A1421" s="205"/>
    </row>
    <row r="1422" spans="1:1" ht="22.5" customHeight="1">
      <c r="A1422" s="205"/>
    </row>
    <row r="1423" spans="1:1" ht="22.5" customHeight="1">
      <c r="A1423" s="205"/>
    </row>
    <row r="1424" spans="1:1" ht="22.5" customHeight="1">
      <c r="A1424" s="205"/>
    </row>
    <row r="1425" spans="1:1" ht="22.5" customHeight="1">
      <c r="A1425" s="205"/>
    </row>
    <row r="1426" spans="1:1" ht="22.5" customHeight="1">
      <c r="A1426" s="205"/>
    </row>
    <row r="1427" spans="1:1" ht="22.5" customHeight="1">
      <c r="A1427" s="205"/>
    </row>
    <row r="1428" spans="1:1" ht="22.5" customHeight="1">
      <c r="A1428" s="205"/>
    </row>
    <row r="1429" spans="1:1" ht="22.5" customHeight="1">
      <c r="A1429" s="205"/>
    </row>
    <row r="1430" spans="1:1" ht="22.5" customHeight="1">
      <c r="A1430" s="205"/>
    </row>
    <row r="1431" spans="1:1" ht="22.5" customHeight="1">
      <c r="A1431" s="205"/>
    </row>
    <row r="1432" spans="1:1" ht="22.5" customHeight="1">
      <c r="A1432" s="205"/>
    </row>
    <row r="1433" spans="1:1" ht="22.5" customHeight="1">
      <c r="A1433" s="205"/>
    </row>
    <row r="1434" spans="1:1" ht="22.5" customHeight="1">
      <c r="A1434" s="205"/>
    </row>
    <row r="1435" spans="1:1" ht="22.5" customHeight="1">
      <c r="A1435" s="205"/>
    </row>
    <row r="1436" spans="1:1" ht="22.5" customHeight="1">
      <c r="A1436" s="205"/>
    </row>
    <row r="1437" spans="1:1" ht="22.5" customHeight="1">
      <c r="A1437" s="205"/>
    </row>
    <row r="1438" spans="1:1" ht="22.5" customHeight="1">
      <c r="A1438" s="205"/>
    </row>
    <row r="1439" spans="1:1" ht="22.5" customHeight="1">
      <c r="A1439" s="205"/>
    </row>
    <row r="1440" spans="1:1" ht="22.5" customHeight="1">
      <c r="A1440" s="205"/>
    </row>
    <row r="1441" spans="1:1" ht="22.5" customHeight="1">
      <c r="A1441" s="205"/>
    </row>
    <row r="1442" spans="1:1" ht="22.5" customHeight="1">
      <c r="A1442" s="205"/>
    </row>
    <row r="1443" spans="1:1" ht="22.5" customHeight="1">
      <c r="A1443" s="205"/>
    </row>
    <row r="1444" spans="1:1" ht="22.5" customHeight="1">
      <c r="A1444" s="205"/>
    </row>
    <row r="1445" spans="1:1" ht="22.5" customHeight="1">
      <c r="A1445" s="205"/>
    </row>
    <row r="1446" spans="1:1" ht="22.5" customHeight="1">
      <c r="A1446" s="205"/>
    </row>
    <row r="1447" spans="1:1" ht="22.5" customHeight="1">
      <c r="A1447" s="205"/>
    </row>
    <row r="1448" spans="1:1" ht="22.5" customHeight="1">
      <c r="A1448" s="205"/>
    </row>
    <row r="1449" spans="1:1" ht="22.5" customHeight="1">
      <c r="A1449" s="205"/>
    </row>
    <row r="1450" spans="1:1" ht="22.5" customHeight="1">
      <c r="A1450" s="205"/>
    </row>
    <row r="1451" spans="1:1" ht="22.5" customHeight="1">
      <c r="A1451" s="205"/>
    </row>
    <row r="1452" spans="1:1" ht="22.5" customHeight="1">
      <c r="A1452" s="205"/>
    </row>
    <row r="1453" spans="1:1" ht="22.5" customHeight="1">
      <c r="A1453" s="205"/>
    </row>
    <row r="1454" spans="1:1" ht="22.5" customHeight="1">
      <c r="A1454" s="205"/>
    </row>
    <row r="1455" spans="1:1" ht="22.5" customHeight="1">
      <c r="A1455" s="205"/>
    </row>
    <row r="1456" spans="1:1" ht="22.5" customHeight="1">
      <c r="A1456" s="205"/>
    </row>
    <row r="1457" spans="1:1" ht="22.5" customHeight="1">
      <c r="A1457" s="205"/>
    </row>
    <row r="1458" spans="1:1" ht="22.5" customHeight="1">
      <c r="A1458" s="205"/>
    </row>
    <row r="1459" spans="1:1" ht="22.5" customHeight="1">
      <c r="A1459" s="205"/>
    </row>
    <row r="1460" spans="1:1" ht="22.5" customHeight="1">
      <c r="A1460" s="205"/>
    </row>
    <row r="1461" spans="1:1" ht="22.5" customHeight="1">
      <c r="A1461" s="205"/>
    </row>
    <row r="1462" spans="1:1" ht="22.5" customHeight="1">
      <c r="A1462" s="205"/>
    </row>
    <row r="1463" spans="1:1" ht="22.5" customHeight="1">
      <c r="A1463" s="205"/>
    </row>
    <row r="1464" spans="1:1" ht="22.5" customHeight="1">
      <c r="A1464" s="205"/>
    </row>
    <row r="1465" spans="1:1" ht="22.5" customHeight="1">
      <c r="A1465" s="205"/>
    </row>
    <row r="1466" spans="1:1" ht="22.5" customHeight="1">
      <c r="A1466" s="205"/>
    </row>
    <row r="1467" spans="1:1" ht="22.5" customHeight="1">
      <c r="A1467" s="205"/>
    </row>
    <row r="1468" spans="1:1" ht="22.5" customHeight="1">
      <c r="A1468" s="205"/>
    </row>
    <row r="1469" spans="1:1" ht="22.5" customHeight="1">
      <c r="A1469" s="205"/>
    </row>
    <row r="1470" spans="1:1" ht="22.5" customHeight="1">
      <c r="A1470" s="205"/>
    </row>
    <row r="1471" spans="1:1" ht="22.5" customHeight="1">
      <c r="A1471" s="205"/>
    </row>
    <row r="1472" spans="1:1" ht="22.5" customHeight="1">
      <c r="A1472" s="205"/>
    </row>
    <row r="1473" spans="1:1" ht="22.5" customHeight="1">
      <c r="A1473" s="205"/>
    </row>
    <row r="1474" spans="1:1" ht="22.5" customHeight="1">
      <c r="A1474" s="205"/>
    </row>
    <row r="1475" spans="1:1" ht="22.5" customHeight="1">
      <c r="A1475" s="205"/>
    </row>
    <row r="1476" spans="1:1" ht="22.5" customHeight="1">
      <c r="A1476" s="205"/>
    </row>
    <row r="1477" spans="1:1" ht="22.5" customHeight="1">
      <c r="A1477" s="205"/>
    </row>
    <row r="1478" spans="1:1" ht="22.5" customHeight="1">
      <c r="A1478" s="205"/>
    </row>
    <row r="1479" spans="1:1" ht="22.5" customHeight="1">
      <c r="A1479" s="205"/>
    </row>
    <row r="1480" spans="1:1" ht="22.5" customHeight="1">
      <c r="A1480" s="205"/>
    </row>
    <row r="1481" spans="1:1" ht="22.5" customHeight="1">
      <c r="A1481" s="205"/>
    </row>
    <row r="1482" spans="1:1" ht="22.5" customHeight="1">
      <c r="A1482" s="205"/>
    </row>
    <row r="1483" spans="1:1" ht="22.5" customHeight="1">
      <c r="A1483" s="205"/>
    </row>
    <row r="1484" spans="1:1" ht="22.5" customHeight="1">
      <c r="A1484" s="205"/>
    </row>
    <row r="1485" spans="1:1" ht="22.5" customHeight="1">
      <c r="A1485" s="205"/>
    </row>
    <row r="1486" spans="1:1" ht="22.5" customHeight="1">
      <c r="A1486" s="205"/>
    </row>
    <row r="1487" spans="1:1" ht="22.5" customHeight="1">
      <c r="A1487" s="205"/>
    </row>
    <row r="1488" spans="1:1" ht="22.5" customHeight="1">
      <c r="A1488" s="205"/>
    </row>
    <row r="1489" spans="1:1" ht="22.5" customHeight="1">
      <c r="A1489" s="205"/>
    </row>
    <row r="1490" spans="1:1" ht="22.5" customHeight="1">
      <c r="A1490" s="205"/>
    </row>
    <row r="1491" spans="1:1" ht="22.5" customHeight="1">
      <c r="A1491" s="205"/>
    </row>
    <row r="1492" spans="1:1" ht="22.5" customHeight="1">
      <c r="A1492" s="205"/>
    </row>
    <row r="1493" spans="1:1" ht="22.5" customHeight="1">
      <c r="A1493" s="205"/>
    </row>
    <row r="1494" spans="1:1" ht="22.5" customHeight="1">
      <c r="A1494" s="205"/>
    </row>
    <row r="1495" spans="1:1" ht="22.5" customHeight="1">
      <c r="A1495" s="205"/>
    </row>
    <row r="1496" spans="1:1" ht="22.5" customHeight="1">
      <c r="A1496" s="205"/>
    </row>
    <row r="1497" spans="1:1" ht="22.5" customHeight="1">
      <c r="A1497" s="205"/>
    </row>
    <row r="1498" spans="1:1" ht="22.5" customHeight="1">
      <c r="A1498" s="205"/>
    </row>
    <row r="1499" spans="1:1" ht="22.5" customHeight="1">
      <c r="A1499" s="205"/>
    </row>
    <row r="1500" spans="1:1" ht="22.5" customHeight="1">
      <c r="A1500" s="205"/>
    </row>
    <row r="1501" spans="1:1" ht="22.5" customHeight="1">
      <c r="A1501" s="205"/>
    </row>
    <row r="1502" spans="1:1" ht="22.5" customHeight="1">
      <c r="A1502" s="205"/>
    </row>
    <row r="1503" spans="1:1" ht="22.5" customHeight="1">
      <c r="A1503" s="205"/>
    </row>
    <row r="1504" spans="1:1" ht="22.5" customHeight="1">
      <c r="A1504" s="205"/>
    </row>
    <row r="1505" spans="1:1" ht="22.5" customHeight="1">
      <c r="A1505" s="205"/>
    </row>
    <row r="1506" spans="1:1" ht="22.5" customHeight="1">
      <c r="A1506" s="205"/>
    </row>
    <row r="1507" spans="1:1" ht="22.5" customHeight="1">
      <c r="A1507" s="205"/>
    </row>
    <row r="1508" spans="1:1" ht="22.5" customHeight="1">
      <c r="A1508" s="205"/>
    </row>
    <row r="1509" spans="1:1" ht="22.5" customHeight="1">
      <c r="A1509" s="205"/>
    </row>
    <row r="1510" spans="1:1" ht="22.5" customHeight="1">
      <c r="A1510" s="205"/>
    </row>
    <row r="1511" spans="1:1" ht="22.5" customHeight="1">
      <c r="A1511" s="205"/>
    </row>
    <row r="1512" spans="1:1" ht="22.5" customHeight="1">
      <c r="A1512" s="205"/>
    </row>
    <row r="1513" spans="1:1" ht="22.5" customHeight="1">
      <c r="A1513" s="205"/>
    </row>
    <row r="1514" spans="1:1" ht="22.5" customHeight="1">
      <c r="A1514" s="205"/>
    </row>
    <row r="1515" spans="1:1" ht="22.5" customHeight="1">
      <c r="A1515" s="205"/>
    </row>
    <row r="1516" spans="1:1" ht="22.5" customHeight="1">
      <c r="A1516" s="205"/>
    </row>
    <row r="1517" spans="1:1" ht="22.5" customHeight="1">
      <c r="A1517" s="205"/>
    </row>
    <row r="1518" spans="1:1" ht="22.5" customHeight="1">
      <c r="A1518" s="205"/>
    </row>
    <row r="1519" spans="1:1" ht="22.5" customHeight="1">
      <c r="A1519" s="205"/>
    </row>
    <row r="1520" spans="1:1" ht="22.5" customHeight="1">
      <c r="A1520" s="205"/>
    </row>
    <row r="1521" spans="1:1" ht="22.5" customHeight="1">
      <c r="A1521" s="205"/>
    </row>
    <row r="1522" spans="1:1" ht="22.5" customHeight="1">
      <c r="A1522" s="205"/>
    </row>
    <row r="1523" spans="1:1" ht="22.5" customHeight="1">
      <c r="A1523" s="205"/>
    </row>
    <row r="1524" spans="1:1" ht="22.5" customHeight="1">
      <c r="A1524" s="205"/>
    </row>
    <row r="1525" spans="1:1" ht="22.5" customHeight="1">
      <c r="A1525" s="205"/>
    </row>
    <row r="1526" spans="1:1" ht="22.5" customHeight="1">
      <c r="A1526" s="205"/>
    </row>
    <row r="1527" spans="1:1" ht="22.5" customHeight="1">
      <c r="A1527" s="205"/>
    </row>
    <row r="1528" spans="1:1" ht="22.5" customHeight="1">
      <c r="A1528" s="205"/>
    </row>
    <row r="1529" spans="1:1" ht="22.5" customHeight="1">
      <c r="A1529" s="205"/>
    </row>
    <row r="1530" spans="1:1" ht="22.5" customHeight="1">
      <c r="A1530" s="205"/>
    </row>
    <row r="1531" spans="1:1" ht="22.5" customHeight="1">
      <c r="A1531" s="205"/>
    </row>
    <row r="1532" spans="1:1" ht="22.5" customHeight="1">
      <c r="A1532" s="205"/>
    </row>
    <row r="1533" spans="1:1" ht="22.5" customHeight="1">
      <c r="A1533" s="205"/>
    </row>
    <row r="1534" spans="1:1" ht="22.5" customHeight="1">
      <c r="A1534" s="205"/>
    </row>
    <row r="1535" spans="1:1" ht="22.5" customHeight="1">
      <c r="A1535" s="205"/>
    </row>
    <row r="1536" spans="1:1" ht="22.5" customHeight="1">
      <c r="A1536" s="205"/>
    </row>
    <row r="1537" spans="1:1" ht="22.5" customHeight="1">
      <c r="A1537" s="205"/>
    </row>
    <row r="1538" spans="1:1" ht="22.5" customHeight="1">
      <c r="A1538" s="205"/>
    </row>
    <row r="1539" spans="1:1" ht="22.5" customHeight="1">
      <c r="A1539" s="205"/>
    </row>
    <row r="1540" spans="1:1" ht="22.5" customHeight="1">
      <c r="A1540" s="205"/>
    </row>
    <row r="1541" spans="1:1" ht="22.5" customHeight="1">
      <c r="A1541" s="205"/>
    </row>
    <row r="1542" spans="1:1" ht="22.5" customHeight="1">
      <c r="A1542" s="205"/>
    </row>
    <row r="1543" spans="1:1" ht="22.5" customHeight="1">
      <c r="A1543" s="205"/>
    </row>
    <row r="1544" spans="1:1" ht="22.5" customHeight="1">
      <c r="A1544" s="205"/>
    </row>
    <row r="1545" spans="1:1" ht="22.5" customHeight="1">
      <c r="A1545" s="205"/>
    </row>
    <row r="1546" spans="1:1" ht="22.5" customHeight="1">
      <c r="A1546" s="205"/>
    </row>
    <row r="1547" spans="1:1" ht="22.5" customHeight="1">
      <c r="A1547" s="205"/>
    </row>
    <row r="1548" spans="1:1" ht="22.5" customHeight="1">
      <c r="A1548" s="205"/>
    </row>
    <row r="1549" spans="1:1" ht="22.5" customHeight="1">
      <c r="A1549" s="205"/>
    </row>
    <row r="1550" spans="1:1" ht="22.5" customHeight="1">
      <c r="A1550" s="205"/>
    </row>
    <row r="1551" spans="1:1" ht="22.5" customHeight="1">
      <c r="A1551" s="205"/>
    </row>
    <row r="1552" spans="1:1" ht="22.5" customHeight="1">
      <c r="A1552" s="205"/>
    </row>
    <row r="1553" spans="1:1" ht="22.5" customHeight="1">
      <c r="A1553" s="205"/>
    </row>
    <row r="1554" spans="1:1" ht="22.5" customHeight="1">
      <c r="A1554" s="205"/>
    </row>
    <row r="1555" spans="1:1" ht="22.5" customHeight="1">
      <c r="A1555" s="205"/>
    </row>
    <row r="1556" spans="1:1" ht="22.5" customHeight="1">
      <c r="A1556" s="205"/>
    </row>
    <row r="1557" spans="1:1" ht="22.5" customHeight="1">
      <c r="A1557" s="205"/>
    </row>
    <row r="1558" spans="1:1" ht="22.5" customHeight="1">
      <c r="A1558" s="205"/>
    </row>
    <row r="1559" spans="1:1" ht="22.5" customHeight="1">
      <c r="A1559" s="205"/>
    </row>
    <row r="1560" spans="1:1" ht="22.5" customHeight="1">
      <c r="A1560" s="205"/>
    </row>
    <row r="1561" spans="1:1" ht="22.5" customHeight="1">
      <c r="A1561" s="205"/>
    </row>
    <row r="1562" spans="1:1" ht="22.5" customHeight="1">
      <c r="A1562" s="205"/>
    </row>
    <row r="1563" spans="1:1" ht="22.5" customHeight="1">
      <c r="A1563" s="205"/>
    </row>
    <row r="1564" spans="1:1" ht="22.5" customHeight="1">
      <c r="A1564" s="205"/>
    </row>
  </sheetData>
  <sheetProtection algorithmName="SHA-512" hashValue="T8wflw9zXkSd9FwOvX5XMOe0Djw7ZBckcNwzcNRyFDCa+EobMUNNDFmExRV8RIEMAHfm9q3NRmVh4TOvhyw4lQ==" saltValue="R1gzAn2XhmMQKJeGorWZ2A==" spinCount="100000" sheet="1" autoFilter="0" pivotTables="0"/>
  <mergeCells count="2">
    <mergeCell ref="A1:D1"/>
    <mergeCell ref="E1:F1"/>
  </mergeCells>
  <conditionalFormatting sqref="A1565:A1048576">
    <cfRule type="duplicateValues" dxfId="513" priority="13"/>
  </conditionalFormatting>
  <conditionalFormatting sqref="A1565:A1048576">
    <cfRule type="duplicateValues" dxfId="512" priority="14"/>
  </conditionalFormatting>
  <conditionalFormatting sqref="A1565:A1048576">
    <cfRule type="duplicateValues" dxfId="511" priority="15"/>
    <cfRule type="duplicateValues" dxfId="510" priority="16"/>
    <cfRule type="duplicateValues" dxfId="509" priority="17"/>
  </conditionalFormatting>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A819 A821 A823 A825 A827 A829 A831 A833 A835 A837 A839 A841 A843 A845 A847 A849 A851 A853 A855 A857 A859 A861 A863">
    <cfRule type="duplicateValues" dxfId="508" priority="5"/>
  </conditionalFormatting>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A819 A821 A823 A825 A827 A829 A831 A833 A835 A837 A839 A841 A843 A845 A847 A849 A851 A853 A855 A857 A859 A861 A863">
    <cfRule type="duplicateValues" dxfId="507" priority="6"/>
    <cfRule type="duplicateValues" dxfId="506" priority="7"/>
    <cfRule type="duplicateValues" dxfId="505" priority="8"/>
  </conditionalFormatting>
  <conditionalFormatting sqref="A3:A863">
    <cfRule type="duplicateValues" dxfId="504" priority="9"/>
  </conditionalFormatting>
  <conditionalFormatting sqref="A3:A863">
    <cfRule type="duplicateValues" dxfId="503" priority="10"/>
    <cfRule type="duplicateValues" dxfId="502" priority="11"/>
    <cfRule type="duplicateValues" dxfId="501" priority="12"/>
  </conditionalFormatting>
  <conditionalFormatting sqref="A864:A1048576">
    <cfRule type="duplicateValues" dxfId="500" priority="18"/>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A863">
    <cfRule type="duplicateValues" dxfId="499" priority="1"/>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A863">
    <cfRule type="duplicateValues" dxfId="498" priority="2"/>
    <cfRule type="duplicateValues" dxfId="497" priority="3"/>
    <cfRule type="duplicateValues" dxfId="496" priority="4"/>
  </conditionalFormatting>
  <hyperlinks>
    <hyperlink ref="G1" r:id="rId1" display="Узнать курс $ к KRW" xr:uid="{00000000-0004-0000-0900-000000000000}"/>
    <hyperlink ref="N1" location="Главная!A1" display="Вернуться на Главную" xr:uid="{00000000-0004-0000-0900-000001000000}"/>
  </hyperlinks>
  <pageMargins left="0.7" right="0.7" top="0.75" bottom="0.75" header="0.3" footer="0.3"/>
  <pageSetup paperSize="9" scale="28" fitToHeight="0"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D11ED-117B-43D6-8D69-706605B14F1F}">
  <sheetPr>
    <pageSetUpPr fitToPage="1"/>
  </sheetPr>
  <dimension ref="A1:N722"/>
  <sheetViews>
    <sheetView zoomScale="85" zoomScaleNormal="85" zoomScaleSheetLayoutView="75" workbookViewId="0">
      <pane ySplit="2" topLeftCell="A3" activePane="bottomLeft" state="frozen"/>
      <selection pane="bottomLeft" activeCell="J3" sqref="J3"/>
    </sheetView>
  </sheetViews>
  <sheetFormatPr defaultColWidth="9" defaultRowHeight="22.5" customHeight="1"/>
  <cols>
    <col min="1" max="1" width="13.7109375" style="61" customWidth="1"/>
    <col min="2" max="2" width="15.7109375" style="59" customWidth="1"/>
    <col min="3" max="3" width="67.7109375" style="60" hidden="1" customWidth="1"/>
    <col min="4" max="4" width="70.7109375" style="61" customWidth="1"/>
    <col min="5" max="5" width="15.28515625" style="107" customWidth="1"/>
    <col min="6" max="6" width="13.42578125" style="108" customWidth="1"/>
    <col min="7" max="7" width="14.140625" style="104" customWidth="1"/>
    <col min="8" max="8" width="14.7109375" style="320" customWidth="1"/>
    <col min="9" max="9" width="14.7109375" style="321" customWidth="1"/>
    <col min="10" max="10" width="16.28515625" style="67" customWidth="1"/>
    <col min="11" max="11" width="16.42578125" style="113" customWidth="1"/>
    <col min="12" max="13" width="19.7109375" style="114" customWidth="1"/>
    <col min="14" max="14" width="30.7109375" style="61" customWidth="1"/>
    <col min="15" max="16384" width="9" style="306"/>
  </cols>
  <sheetData>
    <row r="1" spans="1:14" s="304" customFormat="1" ht="64.150000000000006" customHeight="1">
      <c r="A1" s="484" t="s">
        <v>12134</v>
      </c>
      <c r="B1" s="484"/>
      <c r="C1" s="484"/>
      <c r="D1" s="484"/>
      <c r="E1" s="489" t="s">
        <v>26197</v>
      </c>
      <c r="F1" s="490"/>
      <c r="G1" s="296" t="s">
        <v>27286</v>
      </c>
      <c r="H1" s="299"/>
      <c r="I1" s="10" t="s">
        <v>5</v>
      </c>
      <c r="J1" s="335">
        <f>SUM(J3:J722)</f>
        <v>0</v>
      </c>
      <c r="K1" s="336">
        <f>SUM(K3:K722)</f>
        <v>0</v>
      </c>
      <c r="L1" s="337">
        <f>SUM(L3:L722)</f>
        <v>0</v>
      </c>
      <c r="M1" s="338">
        <f>SUM(M3:M722)</f>
        <v>0</v>
      </c>
      <c r="N1" s="273" t="s">
        <v>26186</v>
      </c>
    </row>
    <row r="2" spans="1:14" ht="50.1" customHeight="1">
      <c r="A2" s="17" t="s">
        <v>8</v>
      </c>
      <c r="B2" s="18" t="s">
        <v>1634</v>
      </c>
      <c r="C2" s="305" t="s">
        <v>10</v>
      </c>
      <c r="D2" s="20" t="s">
        <v>11</v>
      </c>
      <c r="E2" s="80" t="s">
        <v>18</v>
      </c>
      <c r="F2" s="81" t="s">
        <v>19</v>
      </c>
      <c r="G2" s="23" t="s">
        <v>6</v>
      </c>
      <c r="H2" s="83" t="s">
        <v>33140</v>
      </c>
      <c r="I2" s="84" t="s">
        <v>33141</v>
      </c>
      <c r="J2" s="26" t="s">
        <v>20</v>
      </c>
      <c r="K2" s="27" t="s">
        <v>12</v>
      </c>
      <c r="L2" s="28" t="s">
        <v>21</v>
      </c>
      <c r="M2" s="28" t="s">
        <v>22</v>
      </c>
      <c r="N2" s="29" t="s">
        <v>23</v>
      </c>
    </row>
    <row r="3" spans="1:14" ht="24" customHeight="1">
      <c r="A3" s="307" t="s">
        <v>12135</v>
      </c>
      <c r="B3" s="32">
        <v>8809707275924</v>
      </c>
      <c r="C3" s="308" t="s">
        <v>12136</v>
      </c>
      <c r="D3" s="309" t="s">
        <v>12137</v>
      </c>
      <c r="E3" s="38">
        <v>12000</v>
      </c>
      <c r="F3" s="206">
        <v>0.59</v>
      </c>
      <c r="G3" s="310">
        <v>6</v>
      </c>
      <c r="H3" s="38">
        <f>Таблица624[[#This Row],[Розничная цена KRW]]*Таблица624[[#This Row],[Коэфициент стоимости]]</f>
        <v>7080</v>
      </c>
      <c r="I3" s="39" t="str">
        <f>IF($H$1="","Введите курс",Таблица624[[#This Row],[Оптовая цена KRW                за 1шт]]/$H$1)</f>
        <v>Введите курс</v>
      </c>
      <c r="J3" s="311"/>
      <c r="K3" s="40">
        <f>Таблица624[[#This Row],[Заказ коробок ]]*Таблица624[[#This Row],[Кол-во шт в коробке]]</f>
        <v>0</v>
      </c>
      <c r="L3" s="38">
        <f>Таблица624[[#This Row],[Общее кол-во шт]]*Таблица624[[#This Row],[Оптовая цена KRW                за 1шт]]</f>
        <v>0</v>
      </c>
      <c r="M3" s="41" t="str">
        <f>IFERROR(Таблица624[[#This Row],[Общее кол-во шт]]*Таблица624[[#This Row],[Оптовая цена USD                 за 1шт]],"")</f>
        <v/>
      </c>
      <c r="N3" s="339"/>
    </row>
    <row r="4" spans="1:14" ht="22.5" customHeight="1">
      <c r="A4" s="307" t="s">
        <v>12138</v>
      </c>
      <c r="B4" s="313">
        <v>8809707275931</v>
      </c>
      <c r="C4" s="314" t="s">
        <v>12139</v>
      </c>
      <c r="D4" s="315" t="s">
        <v>12140</v>
      </c>
      <c r="E4" s="43">
        <v>12000</v>
      </c>
      <c r="F4" s="207">
        <v>0.59</v>
      </c>
      <c r="G4" s="316">
        <v>6</v>
      </c>
      <c r="H4" s="317">
        <f>Таблица624[[#This Row],[Розничная цена KRW]]*Таблица624[[#This Row],[Коэфициент стоимости]]</f>
        <v>7080</v>
      </c>
      <c r="I4" s="210" t="str">
        <f>IF($H$1="","Введите курс",Таблица624[[#This Row],[Оптовая цена KRW                за 1шт]]/$H$1)</f>
        <v>Введите курс</v>
      </c>
      <c r="J4" s="318"/>
      <c r="K4" s="211">
        <f>Таблица624[[#This Row],[Заказ коробок ]]*Таблица624[[#This Row],[Кол-во шт в коробке]]</f>
        <v>0</v>
      </c>
      <c r="L4" s="212">
        <f>Таблица624[[#This Row],[Общее кол-во шт]]*Таблица624[[#This Row],[Оптовая цена KRW                за 1шт]]</f>
        <v>0</v>
      </c>
      <c r="M4" s="213" t="str">
        <f>IFERROR(Таблица624[[#This Row],[Общее кол-во шт]]*Таблица624[[#This Row],[Оптовая цена USD                 за 1шт]],"")</f>
        <v/>
      </c>
      <c r="N4" s="340"/>
    </row>
    <row r="5" spans="1:14" ht="22.5" customHeight="1">
      <c r="A5" s="307" t="s">
        <v>12141</v>
      </c>
      <c r="B5" s="313">
        <v>8809707277317</v>
      </c>
      <c r="C5" s="314" t="s">
        <v>12142</v>
      </c>
      <c r="D5" s="315" t="s">
        <v>12143</v>
      </c>
      <c r="E5" s="43">
        <v>4000</v>
      </c>
      <c r="F5" s="207">
        <v>0.59</v>
      </c>
      <c r="G5" s="316">
        <v>6</v>
      </c>
      <c r="H5" s="317">
        <f>Таблица624[[#This Row],[Розничная цена KRW]]*Таблица624[[#This Row],[Коэфициент стоимости]]</f>
        <v>2360</v>
      </c>
      <c r="I5" s="210" t="str">
        <f>IF($H$1="","Введите курс",Таблица624[[#This Row],[Оптовая цена KRW                за 1шт]]/$H$1)</f>
        <v>Введите курс</v>
      </c>
      <c r="J5" s="318"/>
      <c r="K5" s="211">
        <f>Таблица624[[#This Row],[Заказ коробок ]]*Таблица624[[#This Row],[Кол-во шт в коробке]]</f>
        <v>0</v>
      </c>
      <c r="L5" s="212">
        <f>Таблица624[[#This Row],[Общее кол-во шт]]*Таблица624[[#This Row],[Оптовая цена KRW                за 1шт]]</f>
        <v>0</v>
      </c>
      <c r="M5" s="213" t="str">
        <f>IFERROR(Таблица624[[#This Row],[Общее кол-во шт]]*Таблица624[[#This Row],[Оптовая цена USD                 за 1шт]],"")</f>
        <v/>
      </c>
      <c r="N5" s="340"/>
    </row>
    <row r="6" spans="1:14" ht="22.5" customHeight="1">
      <c r="A6" s="307" t="s">
        <v>12144</v>
      </c>
      <c r="B6" s="313">
        <v>8809707274682</v>
      </c>
      <c r="C6" s="314" t="s">
        <v>12145</v>
      </c>
      <c r="D6" s="315" t="s">
        <v>12146</v>
      </c>
      <c r="E6" s="43">
        <v>3000</v>
      </c>
      <c r="F6" s="207">
        <v>0.59</v>
      </c>
      <c r="G6" s="316">
        <v>6</v>
      </c>
      <c r="H6" s="317">
        <f>Таблица624[[#This Row],[Розничная цена KRW]]*Таблица624[[#This Row],[Коэфициент стоимости]]</f>
        <v>1770</v>
      </c>
      <c r="I6" s="210" t="str">
        <f>IF($H$1="","Введите курс",Таблица624[[#This Row],[Оптовая цена KRW                за 1шт]]/$H$1)</f>
        <v>Введите курс</v>
      </c>
      <c r="J6" s="318"/>
      <c r="K6" s="211">
        <f>Таблица624[[#This Row],[Заказ коробок ]]*Таблица624[[#This Row],[Кол-во шт в коробке]]</f>
        <v>0</v>
      </c>
      <c r="L6" s="212">
        <f>Таблица624[[#This Row],[Общее кол-во шт]]*Таблица624[[#This Row],[Оптовая цена KRW                за 1шт]]</f>
        <v>0</v>
      </c>
      <c r="M6" s="213" t="str">
        <f>IFERROR(Таблица624[[#This Row],[Общее кол-во шт]]*Таблица624[[#This Row],[Оптовая цена USD                 за 1шт]],"")</f>
        <v/>
      </c>
      <c r="N6" s="340"/>
    </row>
    <row r="7" spans="1:14" ht="22.5" customHeight="1">
      <c r="A7" s="307" t="s">
        <v>12147</v>
      </c>
      <c r="B7" s="313">
        <v>8809707278772</v>
      </c>
      <c r="C7" s="314" t="s">
        <v>12148</v>
      </c>
      <c r="D7" s="315" t="s">
        <v>12149</v>
      </c>
      <c r="E7" s="43">
        <v>1500</v>
      </c>
      <c r="F7" s="207">
        <v>0.59</v>
      </c>
      <c r="G7" s="316">
        <v>6</v>
      </c>
      <c r="H7" s="317">
        <f>Таблица624[[#This Row],[Розничная цена KRW]]*Таблица624[[#This Row],[Коэфициент стоимости]]</f>
        <v>885</v>
      </c>
      <c r="I7" s="210" t="str">
        <f>IF($H$1="","Введите курс",Таблица624[[#This Row],[Оптовая цена KRW                за 1шт]]/$H$1)</f>
        <v>Введите курс</v>
      </c>
      <c r="J7" s="318"/>
      <c r="K7" s="211">
        <f>Таблица624[[#This Row],[Заказ коробок ]]*Таблица624[[#This Row],[Кол-во шт в коробке]]</f>
        <v>0</v>
      </c>
      <c r="L7" s="212">
        <f>Таблица624[[#This Row],[Общее кол-во шт]]*Таблица624[[#This Row],[Оптовая цена KRW                за 1шт]]</f>
        <v>0</v>
      </c>
      <c r="M7" s="213" t="str">
        <f>IFERROR(Таблица624[[#This Row],[Общее кол-во шт]]*Таблица624[[#This Row],[Оптовая цена USD                 за 1шт]],"")</f>
        <v/>
      </c>
      <c r="N7" s="340"/>
    </row>
    <row r="8" spans="1:14" ht="22.5" customHeight="1">
      <c r="A8" s="307" t="s">
        <v>12150</v>
      </c>
      <c r="B8" s="313">
        <v>8809707278802</v>
      </c>
      <c r="C8" s="314" t="s">
        <v>12151</v>
      </c>
      <c r="D8" s="315" t="s">
        <v>12152</v>
      </c>
      <c r="E8" s="43">
        <v>1500</v>
      </c>
      <c r="F8" s="207">
        <v>0.59</v>
      </c>
      <c r="G8" s="316">
        <v>6</v>
      </c>
      <c r="H8" s="317">
        <f>Таблица624[[#This Row],[Розничная цена KRW]]*Таблица624[[#This Row],[Коэфициент стоимости]]</f>
        <v>885</v>
      </c>
      <c r="I8" s="210" t="str">
        <f>IF($H$1="","Введите курс",Таблица624[[#This Row],[Оптовая цена KRW                за 1шт]]/$H$1)</f>
        <v>Введите курс</v>
      </c>
      <c r="J8" s="318"/>
      <c r="K8" s="211">
        <f>Таблица624[[#This Row],[Заказ коробок ]]*Таблица624[[#This Row],[Кол-во шт в коробке]]</f>
        <v>0</v>
      </c>
      <c r="L8" s="212">
        <f>Таблица624[[#This Row],[Общее кол-во шт]]*Таблица624[[#This Row],[Оптовая цена KRW                за 1шт]]</f>
        <v>0</v>
      </c>
      <c r="M8" s="213" t="str">
        <f>IFERROR(Таблица624[[#This Row],[Общее кол-во шт]]*Таблица624[[#This Row],[Оптовая цена USD                 за 1шт]],"")</f>
        <v/>
      </c>
      <c r="N8" s="340"/>
    </row>
    <row r="9" spans="1:14" ht="22.5" customHeight="1">
      <c r="A9" s="307" t="s">
        <v>12153</v>
      </c>
      <c r="B9" s="313">
        <v>8809707287873</v>
      </c>
      <c r="C9" s="314" t="s">
        <v>12154</v>
      </c>
      <c r="D9" s="315" t="s">
        <v>12155</v>
      </c>
      <c r="E9" s="43">
        <v>3500</v>
      </c>
      <c r="F9" s="207">
        <v>0.59</v>
      </c>
      <c r="G9" s="316">
        <v>6</v>
      </c>
      <c r="H9" s="317">
        <f>Таблица624[[#This Row],[Розничная цена KRW]]*Таблица624[[#This Row],[Коэфициент стоимости]]</f>
        <v>2065</v>
      </c>
      <c r="I9" s="210" t="str">
        <f>IF($H$1="","Введите курс",Таблица624[[#This Row],[Оптовая цена KRW                за 1шт]]/$H$1)</f>
        <v>Введите курс</v>
      </c>
      <c r="J9" s="318"/>
      <c r="K9" s="211">
        <f>Таблица624[[#This Row],[Заказ коробок ]]*Таблица624[[#This Row],[Кол-во шт в коробке]]</f>
        <v>0</v>
      </c>
      <c r="L9" s="212">
        <f>Таблица624[[#This Row],[Общее кол-во шт]]*Таблица624[[#This Row],[Оптовая цена KRW                за 1шт]]</f>
        <v>0</v>
      </c>
      <c r="M9" s="213" t="str">
        <f>IFERROR(Таблица624[[#This Row],[Общее кол-во шт]]*Таблица624[[#This Row],[Оптовая цена USD                 за 1шт]],"")</f>
        <v/>
      </c>
      <c r="N9" s="340"/>
    </row>
    <row r="10" spans="1:14" ht="22.5" customHeight="1">
      <c r="A10" s="307" t="s">
        <v>12156</v>
      </c>
      <c r="B10" s="313">
        <v>8809707272091</v>
      </c>
      <c r="C10" s="314" t="s">
        <v>12157</v>
      </c>
      <c r="D10" s="315" t="s">
        <v>12158</v>
      </c>
      <c r="E10" s="43">
        <v>9000</v>
      </c>
      <c r="F10" s="207">
        <v>0.59</v>
      </c>
      <c r="G10" s="316">
        <v>6</v>
      </c>
      <c r="H10" s="317">
        <f>Таблица624[[#This Row],[Розничная цена KRW]]*Таблица624[[#This Row],[Коэфициент стоимости]]</f>
        <v>5310</v>
      </c>
      <c r="I10" s="210" t="str">
        <f>IF($H$1="","Введите курс",Таблица624[[#This Row],[Оптовая цена KRW                за 1шт]]/$H$1)</f>
        <v>Введите курс</v>
      </c>
      <c r="J10" s="318"/>
      <c r="K10" s="211">
        <f>Таблица624[[#This Row],[Заказ коробок ]]*Таблица624[[#This Row],[Кол-во шт в коробке]]</f>
        <v>0</v>
      </c>
      <c r="L10" s="212">
        <f>Таблица624[[#This Row],[Общее кол-во шт]]*Таблица624[[#This Row],[Оптовая цена KRW                за 1шт]]</f>
        <v>0</v>
      </c>
      <c r="M10" s="213" t="str">
        <f>IFERROR(Таблица624[[#This Row],[Общее кол-во шт]]*Таблица624[[#This Row],[Оптовая цена USD                 за 1шт]],"")</f>
        <v/>
      </c>
      <c r="N10" s="340"/>
    </row>
    <row r="11" spans="1:14" ht="22.5" customHeight="1">
      <c r="A11" s="307" t="s">
        <v>12159</v>
      </c>
      <c r="B11" s="313">
        <v>8809612864558</v>
      </c>
      <c r="C11" s="314" t="s">
        <v>12160</v>
      </c>
      <c r="D11" s="315" t="s">
        <v>12161</v>
      </c>
      <c r="E11" s="43">
        <v>10000</v>
      </c>
      <c r="F11" s="207">
        <v>0.59</v>
      </c>
      <c r="G11" s="316">
        <v>6</v>
      </c>
      <c r="H11" s="317">
        <f>Таблица624[[#This Row],[Розничная цена KRW]]*Таблица624[[#This Row],[Коэфициент стоимости]]</f>
        <v>5900</v>
      </c>
      <c r="I11" s="210" t="str">
        <f>IF($H$1="","Введите курс",Таблица624[[#This Row],[Оптовая цена KRW                за 1шт]]/$H$1)</f>
        <v>Введите курс</v>
      </c>
      <c r="J11" s="318"/>
      <c r="K11" s="211">
        <f>Таблица624[[#This Row],[Заказ коробок ]]*Таблица624[[#This Row],[Кол-во шт в коробке]]</f>
        <v>0</v>
      </c>
      <c r="L11" s="212">
        <f>Таблица624[[#This Row],[Общее кол-во шт]]*Таблица624[[#This Row],[Оптовая цена KRW                за 1шт]]</f>
        <v>0</v>
      </c>
      <c r="M11" s="213" t="str">
        <f>IFERROR(Таблица624[[#This Row],[Общее кол-во шт]]*Таблица624[[#This Row],[Оптовая цена USD                 за 1шт]],"")</f>
        <v/>
      </c>
      <c r="N11" s="340"/>
    </row>
    <row r="12" spans="1:14" ht="22.5" customHeight="1">
      <c r="A12" s="307" t="s">
        <v>12162</v>
      </c>
      <c r="B12" s="313">
        <v>8809612864565</v>
      </c>
      <c r="C12" s="314" t="s">
        <v>12163</v>
      </c>
      <c r="D12" s="315" t="s">
        <v>12164</v>
      </c>
      <c r="E12" s="43">
        <v>9000</v>
      </c>
      <c r="F12" s="207">
        <v>0.59</v>
      </c>
      <c r="G12" s="316">
        <v>6</v>
      </c>
      <c r="H12" s="317">
        <f>Таблица624[[#This Row],[Розничная цена KRW]]*Таблица624[[#This Row],[Коэфициент стоимости]]</f>
        <v>5310</v>
      </c>
      <c r="I12" s="210" t="str">
        <f>IF($H$1="","Введите курс",Таблица624[[#This Row],[Оптовая цена KRW                за 1шт]]/$H$1)</f>
        <v>Введите курс</v>
      </c>
      <c r="J12" s="318"/>
      <c r="K12" s="211">
        <f>Таблица624[[#This Row],[Заказ коробок ]]*Таблица624[[#This Row],[Кол-во шт в коробке]]</f>
        <v>0</v>
      </c>
      <c r="L12" s="212">
        <f>Таблица624[[#This Row],[Общее кол-во шт]]*Таблица624[[#This Row],[Оптовая цена KRW                за 1шт]]</f>
        <v>0</v>
      </c>
      <c r="M12" s="213" t="str">
        <f>IFERROR(Таблица624[[#This Row],[Общее кол-во шт]]*Таблица624[[#This Row],[Оптовая цена USD                 за 1шт]],"")</f>
        <v/>
      </c>
      <c r="N12" s="340"/>
    </row>
    <row r="13" spans="1:14" ht="22.5" customHeight="1">
      <c r="A13" s="307" t="s">
        <v>12165</v>
      </c>
      <c r="B13" s="313">
        <v>8809652908922</v>
      </c>
      <c r="C13" s="314" t="s">
        <v>12166</v>
      </c>
      <c r="D13" s="315" t="s">
        <v>12167</v>
      </c>
      <c r="E13" s="43">
        <v>15000</v>
      </c>
      <c r="F13" s="207">
        <v>0.59</v>
      </c>
      <c r="G13" s="316">
        <v>6</v>
      </c>
      <c r="H13" s="317">
        <f>Таблица624[[#This Row],[Розничная цена KRW]]*Таблица624[[#This Row],[Коэфициент стоимости]]</f>
        <v>8850</v>
      </c>
      <c r="I13" s="210" t="str">
        <f>IF($H$1="","Введите курс",Таблица624[[#This Row],[Оптовая цена KRW                за 1шт]]/$H$1)</f>
        <v>Введите курс</v>
      </c>
      <c r="J13" s="318"/>
      <c r="K13" s="211">
        <f>Таблица624[[#This Row],[Заказ коробок ]]*Таблица624[[#This Row],[Кол-во шт в коробке]]</f>
        <v>0</v>
      </c>
      <c r="L13" s="212">
        <f>Таблица624[[#This Row],[Общее кол-во шт]]*Таблица624[[#This Row],[Оптовая цена KRW                за 1шт]]</f>
        <v>0</v>
      </c>
      <c r="M13" s="213" t="str">
        <f>IFERROR(Таблица624[[#This Row],[Общее кол-во шт]]*Таблица624[[#This Row],[Оптовая цена USD                 за 1шт]],"")</f>
        <v/>
      </c>
      <c r="N13" s="340"/>
    </row>
    <row r="14" spans="1:14" ht="22.5" customHeight="1">
      <c r="A14" s="307" t="s">
        <v>12168</v>
      </c>
      <c r="B14" s="313">
        <v>8809707286920</v>
      </c>
      <c r="C14" s="314" t="s">
        <v>12169</v>
      </c>
      <c r="D14" s="315" t="s">
        <v>12170</v>
      </c>
      <c r="E14" s="43">
        <v>10000</v>
      </c>
      <c r="F14" s="207">
        <v>0.59</v>
      </c>
      <c r="G14" s="316">
        <v>6</v>
      </c>
      <c r="H14" s="317">
        <f>Таблица624[[#This Row],[Розничная цена KRW]]*Таблица624[[#This Row],[Коэфициент стоимости]]</f>
        <v>5900</v>
      </c>
      <c r="I14" s="210" t="str">
        <f>IF($H$1="","Введите курс",Таблица624[[#This Row],[Оптовая цена KRW                за 1шт]]/$H$1)</f>
        <v>Введите курс</v>
      </c>
      <c r="J14" s="318"/>
      <c r="K14" s="211">
        <f>Таблица624[[#This Row],[Заказ коробок ]]*Таблица624[[#This Row],[Кол-во шт в коробке]]</f>
        <v>0</v>
      </c>
      <c r="L14" s="212">
        <f>Таблица624[[#This Row],[Общее кол-во шт]]*Таблица624[[#This Row],[Оптовая цена KRW                за 1шт]]</f>
        <v>0</v>
      </c>
      <c r="M14" s="213" t="str">
        <f>IFERROR(Таблица624[[#This Row],[Общее кол-во шт]]*Таблица624[[#This Row],[Оптовая цена USD                 за 1шт]],"")</f>
        <v/>
      </c>
      <c r="N14" s="340"/>
    </row>
    <row r="15" spans="1:14" ht="22.5" customHeight="1">
      <c r="A15" s="307" t="s">
        <v>12171</v>
      </c>
      <c r="B15" s="313">
        <v>8809652908939</v>
      </c>
      <c r="C15" s="314" t="s">
        <v>12172</v>
      </c>
      <c r="D15" s="315" t="s">
        <v>12173</v>
      </c>
      <c r="E15" s="43">
        <v>8000</v>
      </c>
      <c r="F15" s="207">
        <v>0.59</v>
      </c>
      <c r="G15" s="316">
        <v>6</v>
      </c>
      <c r="H15" s="317">
        <f>Таблица624[[#This Row],[Розничная цена KRW]]*Таблица624[[#This Row],[Коэфициент стоимости]]</f>
        <v>4720</v>
      </c>
      <c r="I15" s="210" t="str">
        <f>IF($H$1="","Введите курс",Таблица624[[#This Row],[Оптовая цена KRW                за 1шт]]/$H$1)</f>
        <v>Введите курс</v>
      </c>
      <c r="J15" s="318"/>
      <c r="K15" s="211">
        <f>Таблица624[[#This Row],[Заказ коробок ]]*Таблица624[[#This Row],[Кол-во шт в коробке]]</f>
        <v>0</v>
      </c>
      <c r="L15" s="212">
        <f>Таблица624[[#This Row],[Общее кол-во шт]]*Таблица624[[#This Row],[Оптовая цена KRW                за 1шт]]</f>
        <v>0</v>
      </c>
      <c r="M15" s="213" t="str">
        <f>IFERROR(Таблица624[[#This Row],[Общее кол-во шт]]*Таблица624[[#This Row],[Оптовая цена USD                 за 1шт]],"")</f>
        <v/>
      </c>
      <c r="N15" s="340"/>
    </row>
    <row r="16" spans="1:14" ht="22.5" customHeight="1">
      <c r="A16" s="307" t="s">
        <v>12174</v>
      </c>
      <c r="B16" s="313">
        <v>8809652908908</v>
      </c>
      <c r="C16" s="314" t="s">
        <v>12175</v>
      </c>
      <c r="D16" s="315" t="s">
        <v>12176</v>
      </c>
      <c r="E16" s="43">
        <v>15000</v>
      </c>
      <c r="F16" s="207">
        <v>0.59</v>
      </c>
      <c r="G16" s="316">
        <v>6</v>
      </c>
      <c r="H16" s="317">
        <f>Таблица624[[#This Row],[Розничная цена KRW]]*Таблица624[[#This Row],[Коэфициент стоимости]]</f>
        <v>8850</v>
      </c>
      <c r="I16" s="210" t="str">
        <f>IF($H$1="","Введите курс",Таблица624[[#This Row],[Оптовая цена KRW                за 1шт]]/$H$1)</f>
        <v>Введите курс</v>
      </c>
      <c r="J16" s="318"/>
      <c r="K16" s="211">
        <f>Таблица624[[#This Row],[Заказ коробок ]]*Таблица624[[#This Row],[Кол-во шт в коробке]]</f>
        <v>0</v>
      </c>
      <c r="L16" s="212">
        <f>Таблица624[[#This Row],[Общее кол-во шт]]*Таблица624[[#This Row],[Оптовая цена KRW                за 1шт]]</f>
        <v>0</v>
      </c>
      <c r="M16" s="213" t="str">
        <f>IFERROR(Таблица624[[#This Row],[Общее кол-во шт]]*Таблица624[[#This Row],[Оптовая цена USD                 за 1шт]],"")</f>
        <v/>
      </c>
      <c r="N16" s="340"/>
    </row>
    <row r="17" spans="1:14" ht="22.5" customHeight="1">
      <c r="A17" s="307" t="s">
        <v>12177</v>
      </c>
      <c r="B17" s="313">
        <v>8809612864404</v>
      </c>
      <c r="C17" s="314" t="s">
        <v>12178</v>
      </c>
      <c r="D17" s="315" t="s">
        <v>12179</v>
      </c>
      <c r="E17" s="43">
        <v>2000</v>
      </c>
      <c r="F17" s="207">
        <v>0.59</v>
      </c>
      <c r="G17" s="316">
        <v>6</v>
      </c>
      <c r="H17" s="317">
        <f>Таблица624[[#This Row],[Розничная цена KRW]]*Таблица624[[#This Row],[Коэфициент стоимости]]</f>
        <v>1180</v>
      </c>
      <c r="I17" s="210" t="str">
        <f>IF($H$1="","Введите курс",Таблица624[[#This Row],[Оптовая цена KRW                за 1шт]]/$H$1)</f>
        <v>Введите курс</v>
      </c>
      <c r="J17" s="318"/>
      <c r="K17" s="211">
        <f>Таблица624[[#This Row],[Заказ коробок ]]*Таблица624[[#This Row],[Кол-во шт в коробке]]</f>
        <v>0</v>
      </c>
      <c r="L17" s="212">
        <f>Таблица624[[#This Row],[Общее кол-во шт]]*Таблица624[[#This Row],[Оптовая цена KRW                за 1шт]]</f>
        <v>0</v>
      </c>
      <c r="M17" s="213" t="str">
        <f>IFERROR(Таблица624[[#This Row],[Общее кол-во шт]]*Таблица624[[#This Row],[Оптовая цена USD                 за 1шт]],"")</f>
        <v/>
      </c>
      <c r="N17" s="340"/>
    </row>
    <row r="18" spans="1:14" ht="22.5" customHeight="1">
      <c r="A18" s="307" t="s">
        <v>12180</v>
      </c>
      <c r="B18" s="313">
        <v>8809652908915</v>
      </c>
      <c r="C18" s="314" t="s">
        <v>12181</v>
      </c>
      <c r="D18" s="315" t="s">
        <v>12182</v>
      </c>
      <c r="E18" s="43">
        <v>7000</v>
      </c>
      <c r="F18" s="207">
        <v>0.59</v>
      </c>
      <c r="G18" s="316">
        <v>6</v>
      </c>
      <c r="H18" s="317">
        <f>Таблица624[[#This Row],[Розничная цена KRW]]*Таблица624[[#This Row],[Коэфициент стоимости]]</f>
        <v>4130</v>
      </c>
      <c r="I18" s="210" t="str">
        <f>IF($H$1="","Введите курс",Таблица624[[#This Row],[Оптовая цена KRW                за 1шт]]/$H$1)</f>
        <v>Введите курс</v>
      </c>
      <c r="J18" s="318"/>
      <c r="K18" s="211">
        <f>Таблица624[[#This Row],[Заказ коробок ]]*Таблица624[[#This Row],[Кол-во шт в коробке]]</f>
        <v>0</v>
      </c>
      <c r="L18" s="212">
        <f>Таблица624[[#This Row],[Общее кол-во шт]]*Таблица624[[#This Row],[Оптовая цена KRW                за 1шт]]</f>
        <v>0</v>
      </c>
      <c r="M18" s="213" t="str">
        <f>IFERROR(Таблица624[[#This Row],[Общее кол-во шт]]*Таблица624[[#This Row],[Оптовая цена USD                 за 1шт]],"")</f>
        <v/>
      </c>
      <c r="N18" s="340"/>
    </row>
    <row r="19" spans="1:14" ht="22.5" customHeight="1">
      <c r="A19" s="307" t="s">
        <v>12183</v>
      </c>
      <c r="B19" s="313">
        <v>8809612864435</v>
      </c>
      <c r="C19" s="314" t="s">
        <v>12184</v>
      </c>
      <c r="D19" s="315" t="s">
        <v>12185</v>
      </c>
      <c r="E19" s="43">
        <v>4000</v>
      </c>
      <c r="F19" s="207">
        <v>0.59</v>
      </c>
      <c r="G19" s="316">
        <v>6</v>
      </c>
      <c r="H19" s="317">
        <f>Таблица624[[#This Row],[Розничная цена KRW]]*Таблица624[[#This Row],[Коэфициент стоимости]]</f>
        <v>2360</v>
      </c>
      <c r="I19" s="210" t="str">
        <f>IF($H$1="","Введите курс",Таблица624[[#This Row],[Оптовая цена KRW                за 1шт]]/$H$1)</f>
        <v>Введите курс</v>
      </c>
      <c r="J19" s="318"/>
      <c r="K19" s="211">
        <f>Таблица624[[#This Row],[Заказ коробок ]]*Таблица624[[#This Row],[Кол-во шт в коробке]]</f>
        <v>0</v>
      </c>
      <c r="L19" s="212">
        <f>Таблица624[[#This Row],[Общее кол-во шт]]*Таблица624[[#This Row],[Оптовая цена KRW                за 1шт]]</f>
        <v>0</v>
      </c>
      <c r="M19" s="213" t="str">
        <f>IFERROR(Таблица624[[#This Row],[Общее кол-во шт]]*Таблица624[[#This Row],[Оптовая цена USD                 за 1шт]],"")</f>
        <v/>
      </c>
      <c r="N19" s="340"/>
    </row>
    <row r="20" spans="1:14" ht="22.5" customHeight="1">
      <c r="A20" s="307" t="s">
        <v>12186</v>
      </c>
      <c r="B20" s="313">
        <v>8809707278024</v>
      </c>
      <c r="C20" s="314" t="s">
        <v>12187</v>
      </c>
      <c r="D20" s="315" t="s">
        <v>12188</v>
      </c>
      <c r="E20" s="43">
        <v>8000</v>
      </c>
      <c r="F20" s="207">
        <v>0.59</v>
      </c>
      <c r="G20" s="316">
        <v>6</v>
      </c>
      <c r="H20" s="317">
        <f>Таблица624[[#This Row],[Розничная цена KRW]]*Таблица624[[#This Row],[Коэфициент стоимости]]</f>
        <v>4720</v>
      </c>
      <c r="I20" s="210" t="str">
        <f>IF($H$1="","Введите курс",Таблица624[[#This Row],[Оптовая цена KRW                за 1шт]]/$H$1)</f>
        <v>Введите курс</v>
      </c>
      <c r="J20" s="318"/>
      <c r="K20" s="211">
        <f>Таблица624[[#This Row],[Заказ коробок ]]*Таблица624[[#This Row],[Кол-во шт в коробке]]</f>
        <v>0</v>
      </c>
      <c r="L20" s="212">
        <f>Таблица624[[#This Row],[Общее кол-во шт]]*Таблица624[[#This Row],[Оптовая цена KRW                за 1шт]]</f>
        <v>0</v>
      </c>
      <c r="M20" s="213" t="str">
        <f>IFERROR(Таблица624[[#This Row],[Общее кол-во шт]]*Таблица624[[#This Row],[Оптовая цена USD                 за 1шт]],"")</f>
        <v/>
      </c>
      <c r="N20" s="340"/>
    </row>
    <row r="21" spans="1:14" ht="22.5" customHeight="1">
      <c r="A21" s="307" t="s">
        <v>12189</v>
      </c>
      <c r="B21" s="313">
        <v>8809707278048</v>
      </c>
      <c r="C21" s="314" t="s">
        <v>12190</v>
      </c>
      <c r="D21" s="315" t="s">
        <v>12191</v>
      </c>
      <c r="E21" s="43">
        <v>10000</v>
      </c>
      <c r="F21" s="207">
        <v>0.59</v>
      </c>
      <c r="G21" s="316">
        <v>6</v>
      </c>
      <c r="H21" s="317">
        <f>Таблица624[[#This Row],[Розничная цена KRW]]*Таблица624[[#This Row],[Коэфициент стоимости]]</f>
        <v>5900</v>
      </c>
      <c r="I21" s="210" t="str">
        <f>IF($H$1="","Введите курс",Таблица624[[#This Row],[Оптовая цена KRW                за 1шт]]/$H$1)</f>
        <v>Введите курс</v>
      </c>
      <c r="J21" s="318"/>
      <c r="K21" s="211">
        <f>Таблица624[[#This Row],[Заказ коробок ]]*Таблица624[[#This Row],[Кол-во шт в коробке]]</f>
        <v>0</v>
      </c>
      <c r="L21" s="212">
        <f>Таблица624[[#This Row],[Общее кол-во шт]]*Таблица624[[#This Row],[Оптовая цена KRW                за 1шт]]</f>
        <v>0</v>
      </c>
      <c r="M21" s="213" t="str">
        <f>IFERROR(Таблица624[[#This Row],[Общее кол-во шт]]*Таблица624[[#This Row],[Оптовая цена USD                 за 1шт]],"")</f>
        <v/>
      </c>
      <c r="N21" s="340"/>
    </row>
    <row r="22" spans="1:14" ht="22.5" customHeight="1">
      <c r="A22" s="307" t="s">
        <v>12192</v>
      </c>
      <c r="B22" s="313">
        <v>8809707278031</v>
      </c>
      <c r="C22" s="314" t="s">
        <v>12193</v>
      </c>
      <c r="D22" s="315" t="s">
        <v>12188</v>
      </c>
      <c r="E22" s="43">
        <v>12000</v>
      </c>
      <c r="F22" s="207">
        <v>0.59</v>
      </c>
      <c r="G22" s="316">
        <v>6</v>
      </c>
      <c r="H22" s="317">
        <f>Таблица624[[#This Row],[Розничная цена KRW]]*Таблица624[[#This Row],[Коэфициент стоимости]]</f>
        <v>7080</v>
      </c>
      <c r="I22" s="210" t="str">
        <f>IF($H$1="","Введите курс",Таблица624[[#This Row],[Оптовая цена KRW                за 1шт]]/$H$1)</f>
        <v>Введите курс</v>
      </c>
      <c r="J22" s="318"/>
      <c r="K22" s="211">
        <f>Таблица624[[#This Row],[Заказ коробок ]]*Таблица624[[#This Row],[Кол-во шт в коробке]]</f>
        <v>0</v>
      </c>
      <c r="L22" s="212">
        <f>Таблица624[[#This Row],[Общее кол-во шт]]*Таблица624[[#This Row],[Оптовая цена KRW                за 1шт]]</f>
        <v>0</v>
      </c>
      <c r="M22" s="213" t="str">
        <f>IFERROR(Таблица624[[#This Row],[Общее кол-во шт]]*Таблица624[[#This Row],[Оптовая цена USD                 за 1шт]],"")</f>
        <v/>
      </c>
      <c r="N22" s="340"/>
    </row>
    <row r="23" spans="1:14" ht="22.5" customHeight="1">
      <c r="A23" s="307" t="s">
        <v>12194</v>
      </c>
      <c r="B23" s="313">
        <v>8809612864169</v>
      </c>
      <c r="C23" s="314" t="s">
        <v>12195</v>
      </c>
      <c r="D23" s="315" t="s">
        <v>12196</v>
      </c>
      <c r="E23" s="43">
        <v>16000</v>
      </c>
      <c r="F23" s="207">
        <v>0.59</v>
      </c>
      <c r="G23" s="316">
        <v>6</v>
      </c>
      <c r="H23" s="317">
        <f>Таблица624[[#This Row],[Розничная цена KRW]]*Таблица624[[#This Row],[Коэфициент стоимости]]</f>
        <v>9440</v>
      </c>
      <c r="I23" s="210" t="str">
        <f>IF($H$1="","Введите курс",Таблица624[[#This Row],[Оптовая цена KRW                за 1шт]]/$H$1)</f>
        <v>Введите курс</v>
      </c>
      <c r="J23" s="318"/>
      <c r="K23" s="211">
        <f>Таблица624[[#This Row],[Заказ коробок ]]*Таблица624[[#This Row],[Кол-во шт в коробке]]</f>
        <v>0</v>
      </c>
      <c r="L23" s="212">
        <f>Таблица624[[#This Row],[Общее кол-во шт]]*Таблица624[[#This Row],[Оптовая цена KRW                за 1шт]]</f>
        <v>0</v>
      </c>
      <c r="M23" s="213" t="str">
        <f>IFERROR(Таблица624[[#This Row],[Общее кол-во шт]]*Таблица624[[#This Row],[Оптовая цена USD                 за 1шт]],"")</f>
        <v/>
      </c>
      <c r="N23" s="340"/>
    </row>
    <row r="24" spans="1:14" ht="22.5" customHeight="1">
      <c r="A24" s="307" t="s">
        <v>12197</v>
      </c>
      <c r="B24" s="313">
        <v>8809612873178</v>
      </c>
      <c r="C24" s="314" t="s">
        <v>12198</v>
      </c>
      <c r="D24" s="315" t="s">
        <v>12199</v>
      </c>
      <c r="E24" s="43">
        <v>7000</v>
      </c>
      <c r="F24" s="207">
        <v>0.59</v>
      </c>
      <c r="G24" s="316">
        <v>6</v>
      </c>
      <c r="H24" s="317">
        <f>Таблица624[[#This Row],[Розничная цена KRW]]*Таблица624[[#This Row],[Коэфициент стоимости]]</f>
        <v>4130</v>
      </c>
      <c r="I24" s="210" t="str">
        <f>IF($H$1="","Введите курс",Таблица624[[#This Row],[Оптовая цена KRW                за 1шт]]/$H$1)</f>
        <v>Введите курс</v>
      </c>
      <c r="J24" s="318"/>
      <c r="K24" s="211">
        <f>Таблица624[[#This Row],[Заказ коробок ]]*Таблица624[[#This Row],[Кол-во шт в коробке]]</f>
        <v>0</v>
      </c>
      <c r="L24" s="212">
        <f>Таблица624[[#This Row],[Общее кол-во шт]]*Таблица624[[#This Row],[Оптовая цена KRW                за 1шт]]</f>
        <v>0</v>
      </c>
      <c r="M24" s="213" t="str">
        <f>IFERROR(Таблица624[[#This Row],[Общее кол-во шт]]*Таблица624[[#This Row],[Оптовая цена USD                 за 1шт]],"")</f>
        <v/>
      </c>
      <c r="N24" s="340"/>
    </row>
    <row r="25" spans="1:14" ht="22.5" customHeight="1">
      <c r="A25" s="307" t="s">
        <v>12200</v>
      </c>
      <c r="B25" s="313">
        <v>8809612864206</v>
      </c>
      <c r="C25" s="314" t="s">
        <v>12201</v>
      </c>
      <c r="D25" s="315" t="s">
        <v>12202</v>
      </c>
      <c r="E25" s="43">
        <v>500</v>
      </c>
      <c r="F25" s="207">
        <v>0.59</v>
      </c>
      <c r="G25" s="316">
        <v>6</v>
      </c>
      <c r="H25" s="317">
        <f>Таблица624[[#This Row],[Розничная цена KRW]]*Таблица624[[#This Row],[Коэфициент стоимости]]</f>
        <v>295</v>
      </c>
      <c r="I25" s="210" t="str">
        <f>IF($H$1="","Введите курс",Таблица624[[#This Row],[Оптовая цена KRW                за 1шт]]/$H$1)</f>
        <v>Введите курс</v>
      </c>
      <c r="J25" s="318"/>
      <c r="K25" s="211">
        <f>Таблица624[[#This Row],[Заказ коробок ]]*Таблица624[[#This Row],[Кол-во шт в коробке]]</f>
        <v>0</v>
      </c>
      <c r="L25" s="212">
        <f>Таблица624[[#This Row],[Общее кол-во шт]]*Таблица624[[#This Row],[Оптовая цена KRW                за 1шт]]</f>
        <v>0</v>
      </c>
      <c r="M25" s="213" t="str">
        <f>IFERROR(Таблица624[[#This Row],[Общее кол-во шт]]*Таблица624[[#This Row],[Оптовая цена USD                 за 1шт]],"")</f>
        <v/>
      </c>
      <c r="N25" s="340"/>
    </row>
    <row r="26" spans="1:14" ht="22.5" customHeight="1">
      <c r="A26" s="307" t="s">
        <v>12203</v>
      </c>
      <c r="B26" s="313">
        <v>8809612864213</v>
      </c>
      <c r="C26" s="314" t="s">
        <v>12204</v>
      </c>
      <c r="D26" s="315" t="s">
        <v>12205</v>
      </c>
      <c r="E26" s="43">
        <v>3000</v>
      </c>
      <c r="F26" s="207">
        <v>0.59</v>
      </c>
      <c r="G26" s="316">
        <v>6</v>
      </c>
      <c r="H26" s="317">
        <f>Таблица624[[#This Row],[Розничная цена KRW]]*Таблица624[[#This Row],[Коэфициент стоимости]]</f>
        <v>1770</v>
      </c>
      <c r="I26" s="210" t="str">
        <f>IF($H$1="","Введите курс",Таблица624[[#This Row],[Оптовая цена KRW                за 1шт]]/$H$1)</f>
        <v>Введите курс</v>
      </c>
      <c r="J26" s="318"/>
      <c r="K26" s="211">
        <f>Таблица624[[#This Row],[Заказ коробок ]]*Таблица624[[#This Row],[Кол-во шт в коробке]]</f>
        <v>0</v>
      </c>
      <c r="L26" s="212">
        <f>Таблица624[[#This Row],[Общее кол-во шт]]*Таблица624[[#This Row],[Оптовая цена KRW                за 1шт]]</f>
        <v>0</v>
      </c>
      <c r="M26" s="213" t="str">
        <f>IFERROR(Таблица624[[#This Row],[Общее кол-во шт]]*Таблица624[[#This Row],[Оптовая цена USD                 за 1шт]],"")</f>
        <v/>
      </c>
      <c r="N26" s="340"/>
    </row>
    <row r="27" spans="1:14" ht="22.5" customHeight="1">
      <c r="A27" s="307" t="s">
        <v>12206</v>
      </c>
      <c r="B27" s="313">
        <v>8809652861180</v>
      </c>
      <c r="C27" s="314" t="s">
        <v>12207</v>
      </c>
      <c r="D27" s="315" t="s">
        <v>12208</v>
      </c>
      <c r="E27" s="43">
        <v>12000</v>
      </c>
      <c r="F27" s="207">
        <v>0.59</v>
      </c>
      <c r="G27" s="316">
        <v>6</v>
      </c>
      <c r="H27" s="317">
        <f>Таблица624[[#This Row],[Розничная цена KRW]]*Таблица624[[#This Row],[Коэфициент стоимости]]</f>
        <v>7080</v>
      </c>
      <c r="I27" s="210" t="str">
        <f>IF($H$1="","Введите курс",Таблица624[[#This Row],[Оптовая цена KRW                за 1шт]]/$H$1)</f>
        <v>Введите курс</v>
      </c>
      <c r="J27" s="318"/>
      <c r="K27" s="211">
        <f>Таблица624[[#This Row],[Заказ коробок ]]*Таблица624[[#This Row],[Кол-во шт в коробке]]</f>
        <v>0</v>
      </c>
      <c r="L27" s="212">
        <f>Таблица624[[#This Row],[Общее кол-во шт]]*Таблица624[[#This Row],[Оптовая цена KRW                за 1шт]]</f>
        <v>0</v>
      </c>
      <c r="M27" s="213" t="str">
        <f>IFERROR(Таблица624[[#This Row],[Общее кол-во шт]]*Таблица624[[#This Row],[Оптовая цена USD                 за 1шт]],"")</f>
        <v/>
      </c>
      <c r="N27" s="340"/>
    </row>
    <row r="28" spans="1:14" ht="22.5" customHeight="1">
      <c r="A28" s="307" t="s">
        <v>12209</v>
      </c>
      <c r="B28" s="313">
        <v>8809612864350</v>
      </c>
      <c r="C28" s="314" t="s">
        <v>12210</v>
      </c>
      <c r="D28" s="315" t="s">
        <v>12211</v>
      </c>
      <c r="E28" s="43">
        <v>13000</v>
      </c>
      <c r="F28" s="207">
        <v>0.59</v>
      </c>
      <c r="G28" s="316">
        <v>6</v>
      </c>
      <c r="H28" s="317">
        <f>Таблица624[[#This Row],[Розничная цена KRW]]*Таблица624[[#This Row],[Коэфициент стоимости]]</f>
        <v>7670</v>
      </c>
      <c r="I28" s="210" t="str">
        <f>IF($H$1="","Введите курс",Таблица624[[#This Row],[Оптовая цена KRW                за 1шт]]/$H$1)</f>
        <v>Введите курс</v>
      </c>
      <c r="J28" s="318"/>
      <c r="K28" s="211">
        <f>Таблица624[[#This Row],[Заказ коробок ]]*Таблица624[[#This Row],[Кол-во шт в коробке]]</f>
        <v>0</v>
      </c>
      <c r="L28" s="212">
        <f>Таблица624[[#This Row],[Общее кол-во шт]]*Таблица624[[#This Row],[Оптовая цена KRW                за 1шт]]</f>
        <v>0</v>
      </c>
      <c r="M28" s="213" t="str">
        <f>IFERROR(Таблица624[[#This Row],[Общее кол-во шт]]*Таблица624[[#This Row],[Оптовая цена USD                 за 1шт]],"")</f>
        <v/>
      </c>
      <c r="N28" s="340"/>
    </row>
    <row r="29" spans="1:14" ht="22.5" customHeight="1">
      <c r="A29" s="307" t="s">
        <v>12212</v>
      </c>
      <c r="B29" s="313">
        <v>8809612864374</v>
      </c>
      <c r="C29" s="314" t="s">
        <v>12213</v>
      </c>
      <c r="D29" s="315" t="s">
        <v>12214</v>
      </c>
      <c r="E29" s="43">
        <v>10000</v>
      </c>
      <c r="F29" s="207">
        <v>0.59</v>
      </c>
      <c r="G29" s="316">
        <v>6</v>
      </c>
      <c r="H29" s="317">
        <f>Таблица624[[#This Row],[Розничная цена KRW]]*Таблица624[[#This Row],[Коэфициент стоимости]]</f>
        <v>5900</v>
      </c>
      <c r="I29" s="210" t="str">
        <f>IF($H$1="","Введите курс",Таблица624[[#This Row],[Оптовая цена KRW                за 1шт]]/$H$1)</f>
        <v>Введите курс</v>
      </c>
      <c r="J29" s="318"/>
      <c r="K29" s="211">
        <f>Таблица624[[#This Row],[Заказ коробок ]]*Таблица624[[#This Row],[Кол-во шт в коробке]]</f>
        <v>0</v>
      </c>
      <c r="L29" s="212">
        <f>Таблица624[[#This Row],[Общее кол-во шт]]*Таблица624[[#This Row],[Оптовая цена KRW                за 1шт]]</f>
        <v>0</v>
      </c>
      <c r="M29" s="213" t="str">
        <f>IFERROR(Таблица624[[#This Row],[Общее кол-во шт]]*Таблица624[[#This Row],[Оптовая цена USD                 за 1шт]],"")</f>
        <v/>
      </c>
      <c r="N29" s="340"/>
    </row>
    <row r="30" spans="1:14" ht="22.5" customHeight="1">
      <c r="A30" s="307" t="s">
        <v>12215</v>
      </c>
      <c r="B30" s="313">
        <v>8809612864176</v>
      </c>
      <c r="C30" s="314" t="s">
        <v>12216</v>
      </c>
      <c r="D30" s="315" t="s">
        <v>12217</v>
      </c>
      <c r="E30" s="43">
        <v>18000</v>
      </c>
      <c r="F30" s="207">
        <v>0.59</v>
      </c>
      <c r="G30" s="316">
        <v>6</v>
      </c>
      <c r="H30" s="317">
        <f>Таблица624[[#This Row],[Розничная цена KRW]]*Таблица624[[#This Row],[Коэфициент стоимости]]</f>
        <v>10620</v>
      </c>
      <c r="I30" s="210" t="str">
        <f>IF($H$1="","Введите курс",Таблица624[[#This Row],[Оптовая цена KRW                за 1шт]]/$H$1)</f>
        <v>Введите курс</v>
      </c>
      <c r="J30" s="318"/>
      <c r="K30" s="211">
        <f>Таблица624[[#This Row],[Заказ коробок ]]*Таблица624[[#This Row],[Кол-во шт в коробке]]</f>
        <v>0</v>
      </c>
      <c r="L30" s="212">
        <f>Таблица624[[#This Row],[Общее кол-во шт]]*Таблица624[[#This Row],[Оптовая цена KRW                за 1шт]]</f>
        <v>0</v>
      </c>
      <c r="M30" s="213" t="str">
        <f>IFERROR(Таблица624[[#This Row],[Общее кол-во шт]]*Таблица624[[#This Row],[Оптовая цена USD                 за 1шт]],"")</f>
        <v/>
      </c>
      <c r="N30" s="340"/>
    </row>
    <row r="31" spans="1:14" ht="22.5" customHeight="1">
      <c r="A31" s="307" t="s">
        <v>12218</v>
      </c>
      <c r="B31" s="313">
        <v>8809612864183</v>
      </c>
      <c r="C31" s="314" t="s">
        <v>12219</v>
      </c>
      <c r="D31" s="315" t="s">
        <v>12220</v>
      </c>
      <c r="E31" s="43">
        <v>19000</v>
      </c>
      <c r="F31" s="207">
        <v>0.59</v>
      </c>
      <c r="G31" s="316">
        <v>6</v>
      </c>
      <c r="H31" s="317">
        <f>Таблица624[[#This Row],[Розничная цена KRW]]*Таблица624[[#This Row],[Коэфициент стоимости]]</f>
        <v>11210</v>
      </c>
      <c r="I31" s="210" t="str">
        <f>IF($H$1="","Введите курс",Таблица624[[#This Row],[Оптовая цена KRW                за 1шт]]/$H$1)</f>
        <v>Введите курс</v>
      </c>
      <c r="J31" s="318"/>
      <c r="K31" s="211">
        <f>Таблица624[[#This Row],[Заказ коробок ]]*Таблица624[[#This Row],[Кол-во шт в коробке]]</f>
        <v>0</v>
      </c>
      <c r="L31" s="212">
        <f>Таблица624[[#This Row],[Общее кол-во шт]]*Таблица624[[#This Row],[Оптовая цена KRW                за 1шт]]</f>
        <v>0</v>
      </c>
      <c r="M31" s="213" t="str">
        <f>IFERROR(Таблица624[[#This Row],[Общее кол-во шт]]*Таблица624[[#This Row],[Оптовая цена USD                 за 1шт]],"")</f>
        <v/>
      </c>
      <c r="N31" s="340"/>
    </row>
    <row r="32" spans="1:14" ht="22.5" customHeight="1">
      <c r="A32" s="307" t="s">
        <v>12221</v>
      </c>
      <c r="B32" s="313">
        <v>8809612860727</v>
      </c>
      <c r="C32" s="314" t="s">
        <v>12222</v>
      </c>
      <c r="D32" s="315" t="s">
        <v>12223</v>
      </c>
      <c r="E32" s="43">
        <v>10000</v>
      </c>
      <c r="F32" s="207">
        <v>0.59</v>
      </c>
      <c r="G32" s="316">
        <v>6</v>
      </c>
      <c r="H32" s="317">
        <f>Таблица624[[#This Row],[Розничная цена KRW]]*Таблица624[[#This Row],[Коэфициент стоимости]]</f>
        <v>5900</v>
      </c>
      <c r="I32" s="210" t="str">
        <f>IF($H$1="","Введите курс",Таблица624[[#This Row],[Оптовая цена KRW                за 1шт]]/$H$1)</f>
        <v>Введите курс</v>
      </c>
      <c r="J32" s="318"/>
      <c r="K32" s="211">
        <f>Таблица624[[#This Row],[Заказ коробок ]]*Таблица624[[#This Row],[Кол-во шт в коробке]]</f>
        <v>0</v>
      </c>
      <c r="L32" s="212">
        <f>Таблица624[[#This Row],[Общее кол-во шт]]*Таблица624[[#This Row],[Оптовая цена KRW                за 1шт]]</f>
        <v>0</v>
      </c>
      <c r="M32" s="213" t="str">
        <f>IFERROR(Таблица624[[#This Row],[Общее кол-во шт]]*Таблица624[[#This Row],[Оптовая цена USD                 за 1шт]],"")</f>
        <v/>
      </c>
      <c r="N32" s="340"/>
    </row>
    <row r="33" spans="1:14" ht="22.5" customHeight="1">
      <c r="A33" s="307" t="s">
        <v>12224</v>
      </c>
      <c r="B33" s="313">
        <v>8809612860734</v>
      </c>
      <c r="C33" s="314" t="s">
        <v>12225</v>
      </c>
      <c r="D33" s="315" t="s">
        <v>12226</v>
      </c>
      <c r="E33" s="43">
        <v>10000</v>
      </c>
      <c r="F33" s="207">
        <v>0.59</v>
      </c>
      <c r="G33" s="316">
        <v>6</v>
      </c>
      <c r="H33" s="317">
        <f>Таблица624[[#This Row],[Розничная цена KRW]]*Таблица624[[#This Row],[Коэфициент стоимости]]</f>
        <v>5900</v>
      </c>
      <c r="I33" s="210" t="str">
        <f>IF($H$1="","Введите курс",Таблица624[[#This Row],[Оптовая цена KRW                за 1шт]]/$H$1)</f>
        <v>Введите курс</v>
      </c>
      <c r="J33" s="318"/>
      <c r="K33" s="211">
        <f>Таблица624[[#This Row],[Заказ коробок ]]*Таблица624[[#This Row],[Кол-во шт в коробке]]</f>
        <v>0</v>
      </c>
      <c r="L33" s="212">
        <f>Таблица624[[#This Row],[Общее кол-во шт]]*Таблица624[[#This Row],[Оптовая цена KRW                за 1шт]]</f>
        <v>0</v>
      </c>
      <c r="M33" s="213" t="str">
        <f>IFERROR(Таблица624[[#This Row],[Общее кол-во шт]]*Таблица624[[#This Row],[Оптовая цена USD                 за 1шт]],"")</f>
        <v/>
      </c>
      <c r="N33" s="340"/>
    </row>
    <row r="34" spans="1:14" ht="22.5" customHeight="1">
      <c r="A34" s="307" t="s">
        <v>12227</v>
      </c>
      <c r="B34" s="313">
        <v>8809707282786</v>
      </c>
      <c r="C34" s="314" t="s">
        <v>12228</v>
      </c>
      <c r="D34" s="315" t="s">
        <v>12229</v>
      </c>
      <c r="E34" s="43">
        <v>9000</v>
      </c>
      <c r="F34" s="207">
        <v>0.59</v>
      </c>
      <c r="G34" s="316">
        <v>6</v>
      </c>
      <c r="H34" s="317">
        <f>Таблица624[[#This Row],[Розничная цена KRW]]*Таблица624[[#This Row],[Коэфициент стоимости]]</f>
        <v>5310</v>
      </c>
      <c r="I34" s="210" t="str">
        <f>IF($H$1="","Введите курс",Таблица624[[#This Row],[Оптовая цена KRW                за 1шт]]/$H$1)</f>
        <v>Введите курс</v>
      </c>
      <c r="J34" s="318"/>
      <c r="K34" s="211">
        <f>Таблица624[[#This Row],[Заказ коробок ]]*Таблица624[[#This Row],[Кол-во шт в коробке]]</f>
        <v>0</v>
      </c>
      <c r="L34" s="212">
        <f>Таблица624[[#This Row],[Общее кол-во шт]]*Таблица624[[#This Row],[Оптовая цена KRW                за 1шт]]</f>
        <v>0</v>
      </c>
      <c r="M34" s="213" t="str">
        <f>IFERROR(Таблица624[[#This Row],[Общее кол-во шт]]*Таблица624[[#This Row],[Оптовая цена USD                 за 1шт]],"")</f>
        <v/>
      </c>
      <c r="N34" s="340"/>
    </row>
    <row r="35" spans="1:14" ht="22.5" customHeight="1">
      <c r="A35" s="307" t="s">
        <v>12230</v>
      </c>
      <c r="B35" s="313">
        <v>8809612860741</v>
      </c>
      <c r="C35" s="314" t="s">
        <v>12231</v>
      </c>
      <c r="D35" s="315" t="s">
        <v>12232</v>
      </c>
      <c r="E35" s="43">
        <v>6500</v>
      </c>
      <c r="F35" s="207">
        <v>0.59</v>
      </c>
      <c r="G35" s="316">
        <v>6</v>
      </c>
      <c r="H35" s="317">
        <f>Таблица624[[#This Row],[Розничная цена KRW]]*Таблица624[[#This Row],[Коэфициент стоимости]]</f>
        <v>3835</v>
      </c>
      <c r="I35" s="210" t="str">
        <f>IF($H$1="","Введите курс",Таблица624[[#This Row],[Оптовая цена KRW                за 1шт]]/$H$1)</f>
        <v>Введите курс</v>
      </c>
      <c r="J35" s="318"/>
      <c r="K35" s="211">
        <f>Таблица624[[#This Row],[Заказ коробок ]]*Таблица624[[#This Row],[Кол-во шт в коробке]]</f>
        <v>0</v>
      </c>
      <c r="L35" s="212">
        <f>Таблица624[[#This Row],[Общее кол-во шт]]*Таблица624[[#This Row],[Оптовая цена KRW                за 1шт]]</f>
        <v>0</v>
      </c>
      <c r="M35" s="213" t="str">
        <f>IFERROR(Таблица624[[#This Row],[Общее кол-во шт]]*Таблица624[[#This Row],[Оптовая цена USD                 за 1шт]],"")</f>
        <v/>
      </c>
      <c r="N35" s="340"/>
    </row>
    <row r="36" spans="1:14" ht="22.5" customHeight="1">
      <c r="A36" s="307" t="s">
        <v>12233</v>
      </c>
      <c r="B36" s="313">
        <v>8809612861649</v>
      </c>
      <c r="C36" s="314" t="s">
        <v>12234</v>
      </c>
      <c r="D36" s="315" t="s">
        <v>12235</v>
      </c>
      <c r="E36" s="43">
        <v>13000</v>
      </c>
      <c r="F36" s="207">
        <v>0.59</v>
      </c>
      <c r="G36" s="316">
        <v>6</v>
      </c>
      <c r="H36" s="317">
        <f>Таблица624[[#This Row],[Розничная цена KRW]]*Таблица624[[#This Row],[Коэфициент стоимости]]</f>
        <v>7670</v>
      </c>
      <c r="I36" s="210" t="str">
        <f>IF($H$1="","Введите курс",Таблица624[[#This Row],[Оптовая цена KRW                за 1шт]]/$H$1)</f>
        <v>Введите курс</v>
      </c>
      <c r="J36" s="318"/>
      <c r="K36" s="211">
        <f>Таблица624[[#This Row],[Заказ коробок ]]*Таблица624[[#This Row],[Кол-во шт в коробке]]</f>
        <v>0</v>
      </c>
      <c r="L36" s="212">
        <f>Таблица624[[#This Row],[Общее кол-во шт]]*Таблица624[[#This Row],[Оптовая цена KRW                за 1шт]]</f>
        <v>0</v>
      </c>
      <c r="M36" s="213" t="str">
        <f>IFERROR(Таблица624[[#This Row],[Общее кол-во шт]]*Таблица624[[#This Row],[Оптовая цена USD                 за 1шт]],"")</f>
        <v/>
      </c>
      <c r="N36" s="340"/>
    </row>
    <row r="37" spans="1:14" ht="22.5" customHeight="1">
      <c r="A37" s="307" t="s">
        <v>12236</v>
      </c>
      <c r="B37" s="313">
        <v>8809612842280</v>
      </c>
      <c r="C37" s="314" t="s">
        <v>12237</v>
      </c>
      <c r="D37" s="315" t="s">
        <v>12238</v>
      </c>
      <c r="E37" s="43">
        <v>7000</v>
      </c>
      <c r="F37" s="207">
        <v>0.59</v>
      </c>
      <c r="G37" s="316">
        <v>6</v>
      </c>
      <c r="H37" s="317">
        <f>Таблица624[[#This Row],[Розничная цена KRW]]*Таблица624[[#This Row],[Коэфициент стоимости]]</f>
        <v>4130</v>
      </c>
      <c r="I37" s="210" t="str">
        <f>IF($H$1="","Введите курс",Таблица624[[#This Row],[Оптовая цена KRW                за 1шт]]/$H$1)</f>
        <v>Введите курс</v>
      </c>
      <c r="J37" s="318"/>
      <c r="K37" s="211">
        <f>Таблица624[[#This Row],[Заказ коробок ]]*Таблица624[[#This Row],[Кол-во шт в коробке]]</f>
        <v>0</v>
      </c>
      <c r="L37" s="212">
        <f>Таблица624[[#This Row],[Общее кол-во шт]]*Таблица624[[#This Row],[Оптовая цена KRW                за 1шт]]</f>
        <v>0</v>
      </c>
      <c r="M37" s="213" t="str">
        <f>IFERROR(Таблица624[[#This Row],[Общее кол-во шт]]*Таблица624[[#This Row],[Оптовая цена USD                 за 1шт]],"")</f>
        <v/>
      </c>
      <c r="N37" s="340"/>
    </row>
    <row r="38" spans="1:14" ht="22.5" customHeight="1">
      <c r="A38" s="307" t="s">
        <v>12239</v>
      </c>
      <c r="B38" s="313">
        <v>8809612842266</v>
      </c>
      <c r="C38" s="314" t="s">
        <v>12240</v>
      </c>
      <c r="D38" s="315" t="s">
        <v>12241</v>
      </c>
      <c r="E38" s="43">
        <v>10000</v>
      </c>
      <c r="F38" s="207">
        <v>0.59</v>
      </c>
      <c r="G38" s="316">
        <v>6</v>
      </c>
      <c r="H38" s="317">
        <f>Таблица624[[#This Row],[Розничная цена KRW]]*Таблица624[[#This Row],[Коэфициент стоимости]]</f>
        <v>5900</v>
      </c>
      <c r="I38" s="210" t="str">
        <f>IF($H$1="","Введите курс",Таблица624[[#This Row],[Оптовая цена KRW                за 1шт]]/$H$1)</f>
        <v>Введите курс</v>
      </c>
      <c r="J38" s="318"/>
      <c r="K38" s="211">
        <f>Таблица624[[#This Row],[Заказ коробок ]]*Таблица624[[#This Row],[Кол-во шт в коробке]]</f>
        <v>0</v>
      </c>
      <c r="L38" s="212">
        <f>Таблица624[[#This Row],[Общее кол-во шт]]*Таблица624[[#This Row],[Оптовая цена KRW                за 1шт]]</f>
        <v>0</v>
      </c>
      <c r="M38" s="213" t="str">
        <f>IFERROR(Таблица624[[#This Row],[Общее кол-во шт]]*Таблица624[[#This Row],[Оптовая цена USD                 за 1шт]],"")</f>
        <v/>
      </c>
      <c r="N38" s="340"/>
    </row>
    <row r="39" spans="1:14" ht="22.5" customHeight="1">
      <c r="A39" s="307" t="s">
        <v>12242</v>
      </c>
      <c r="B39" s="313">
        <v>8809612842273</v>
      </c>
      <c r="C39" s="314" t="s">
        <v>12243</v>
      </c>
      <c r="D39" s="315" t="s">
        <v>12244</v>
      </c>
      <c r="E39" s="43">
        <v>12000</v>
      </c>
      <c r="F39" s="207">
        <v>0.59</v>
      </c>
      <c r="G39" s="316">
        <v>6</v>
      </c>
      <c r="H39" s="317">
        <f>Таблица624[[#This Row],[Розничная цена KRW]]*Таблица624[[#This Row],[Коэфициент стоимости]]</f>
        <v>7080</v>
      </c>
      <c r="I39" s="210" t="str">
        <f>IF($H$1="","Введите курс",Таблица624[[#This Row],[Оптовая цена KRW                за 1шт]]/$H$1)</f>
        <v>Введите курс</v>
      </c>
      <c r="J39" s="318"/>
      <c r="K39" s="211">
        <f>Таблица624[[#This Row],[Заказ коробок ]]*Таблица624[[#This Row],[Кол-во шт в коробке]]</f>
        <v>0</v>
      </c>
      <c r="L39" s="212">
        <f>Таблица624[[#This Row],[Общее кол-во шт]]*Таблица624[[#This Row],[Оптовая цена KRW                за 1шт]]</f>
        <v>0</v>
      </c>
      <c r="M39" s="213" t="str">
        <f>IFERROR(Таблица624[[#This Row],[Общее кол-во шт]]*Таблица624[[#This Row],[Оптовая цена USD                 за 1шт]],"")</f>
        <v/>
      </c>
      <c r="N39" s="340"/>
    </row>
    <row r="40" spans="1:14" ht="22.5" customHeight="1">
      <c r="A40" s="307" t="s">
        <v>12245</v>
      </c>
      <c r="B40" s="313">
        <v>8809652876801</v>
      </c>
      <c r="C40" s="314" t="s">
        <v>12246</v>
      </c>
      <c r="D40" s="315" t="s">
        <v>12247</v>
      </c>
      <c r="E40" s="43">
        <v>10000</v>
      </c>
      <c r="F40" s="207">
        <v>0.59</v>
      </c>
      <c r="G40" s="316">
        <v>6</v>
      </c>
      <c r="H40" s="317">
        <f>Таблица624[[#This Row],[Розничная цена KRW]]*Таблица624[[#This Row],[Коэфициент стоимости]]</f>
        <v>5900</v>
      </c>
      <c r="I40" s="210" t="str">
        <f>IF($H$1="","Введите курс",Таблица624[[#This Row],[Оптовая цена KRW                за 1шт]]/$H$1)</f>
        <v>Введите курс</v>
      </c>
      <c r="J40" s="318"/>
      <c r="K40" s="211">
        <f>Таблица624[[#This Row],[Заказ коробок ]]*Таблица624[[#This Row],[Кол-во шт в коробке]]</f>
        <v>0</v>
      </c>
      <c r="L40" s="212">
        <f>Таблица624[[#This Row],[Общее кол-во шт]]*Таблица624[[#This Row],[Оптовая цена KRW                за 1шт]]</f>
        <v>0</v>
      </c>
      <c r="M40" s="213" t="str">
        <f>IFERROR(Таблица624[[#This Row],[Общее кол-во шт]]*Таблица624[[#This Row],[Оптовая цена USD                 за 1шт]],"")</f>
        <v/>
      </c>
      <c r="N40" s="340"/>
    </row>
    <row r="41" spans="1:14" ht="22.5" customHeight="1">
      <c r="A41" s="307" t="s">
        <v>12248</v>
      </c>
      <c r="B41" s="313">
        <v>8809652906720</v>
      </c>
      <c r="C41" s="314" t="s">
        <v>12249</v>
      </c>
      <c r="D41" s="315" t="s">
        <v>12250</v>
      </c>
      <c r="E41" s="43">
        <v>25000</v>
      </c>
      <c r="F41" s="207">
        <v>0.59</v>
      </c>
      <c r="G41" s="316">
        <v>6</v>
      </c>
      <c r="H41" s="317">
        <f>Таблица624[[#This Row],[Розничная цена KRW]]*Таблица624[[#This Row],[Коэфициент стоимости]]</f>
        <v>14750</v>
      </c>
      <c r="I41" s="210" t="str">
        <f>IF($H$1="","Введите курс",Таблица624[[#This Row],[Оптовая цена KRW                за 1шт]]/$H$1)</f>
        <v>Введите курс</v>
      </c>
      <c r="J41" s="318"/>
      <c r="K41" s="211">
        <f>Таблица624[[#This Row],[Заказ коробок ]]*Таблица624[[#This Row],[Кол-во шт в коробке]]</f>
        <v>0</v>
      </c>
      <c r="L41" s="212">
        <f>Таблица624[[#This Row],[Общее кол-во шт]]*Таблица624[[#This Row],[Оптовая цена KRW                за 1шт]]</f>
        <v>0</v>
      </c>
      <c r="M41" s="213" t="str">
        <f>IFERROR(Таблица624[[#This Row],[Общее кол-во шт]]*Таблица624[[#This Row],[Оптовая цена USD                 за 1шт]],"")</f>
        <v/>
      </c>
      <c r="N41" s="340"/>
    </row>
    <row r="42" spans="1:14" ht="22.5" customHeight="1">
      <c r="A42" s="307" t="s">
        <v>12251</v>
      </c>
      <c r="B42" s="313">
        <v>8809652906737</v>
      </c>
      <c r="C42" s="314" t="s">
        <v>12252</v>
      </c>
      <c r="D42" s="315" t="s">
        <v>12253</v>
      </c>
      <c r="E42" s="43">
        <v>15000</v>
      </c>
      <c r="F42" s="207">
        <v>0.59</v>
      </c>
      <c r="G42" s="316">
        <v>6</v>
      </c>
      <c r="H42" s="317">
        <f>Таблица624[[#This Row],[Розничная цена KRW]]*Таблица624[[#This Row],[Коэфициент стоимости]]</f>
        <v>8850</v>
      </c>
      <c r="I42" s="210" t="str">
        <f>IF($H$1="","Введите курс",Таблица624[[#This Row],[Оптовая цена KRW                за 1шт]]/$H$1)</f>
        <v>Введите курс</v>
      </c>
      <c r="J42" s="318"/>
      <c r="K42" s="211">
        <f>Таблица624[[#This Row],[Заказ коробок ]]*Таблица624[[#This Row],[Кол-во шт в коробке]]</f>
        <v>0</v>
      </c>
      <c r="L42" s="212">
        <f>Таблица624[[#This Row],[Общее кол-во шт]]*Таблица624[[#This Row],[Оптовая цена KRW                за 1шт]]</f>
        <v>0</v>
      </c>
      <c r="M42" s="213" t="str">
        <f>IFERROR(Таблица624[[#This Row],[Общее кол-во шт]]*Таблица624[[#This Row],[Оптовая цена USD                 за 1шт]],"")</f>
        <v/>
      </c>
      <c r="N42" s="340"/>
    </row>
    <row r="43" spans="1:14" ht="22.5" customHeight="1">
      <c r="A43" s="307" t="s">
        <v>12254</v>
      </c>
      <c r="B43" s="313">
        <v>8809652870465</v>
      </c>
      <c r="C43" s="314" t="s">
        <v>12255</v>
      </c>
      <c r="D43" s="315" t="s">
        <v>12256</v>
      </c>
      <c r="E43" s="43">
        <v>18000</v>
      </c>
      <c r="F43" s="207">
        <v>0.59</v>
      </c>
      <c r="G43" s="316">
        <v>6</v>
      </c>
      <c r="H43" s="317">
        <f>Таблица624[[#This Row],[Розничная цена KRW]]*Таблица624[[#This Row],[Коэфициент стоимости]]</f>
        <v>10620</v>
      </c>
      <c r="I43" s="210" t="str">
        <f>IF($H$1="","Введите курс",Таблица624[[#This Row],[Оптовая цена KRW                за 1шт]]/$H$1)</f>
        <v>Введите курс</v>
      </c>
      <c r="J43" s="318"/>
      <c r="K43" s="211">
        <f>Таблица624[[#This Row],[Заказ коробок ]]*Таблица624[[#This Row],[Кол-во шт в коробке]]</f>
        <v>0</v>
      </c>
      <c r="L43" s="212">
        <f>Таблица624[[#This Row],[Общее кол-во шт]]*Таблица624[[#This Row],[Оптовая цена KRW                за 1шт]]</f>
        <v>0</v>
      </c>
      <c r="M43" s="213" t="str">
        <f>IFERROR(Таблица624[[#This Row],[Общее кол-во шт]]*Таблица624[[#This Row],[Оптовая цена USD                 за 1шт]],"")</f>
        <v/>
      </c>
      <c r="N43" s="340"/>
    </row>
    <row r="44" spans="1:14" ht="22.5" customHeight="1">
      <c r="A44" s="307" t="s">
        <v>12257</v>
      </c>
      <c r="B44" s="313">
        <v>8809652870472</v>
      </c>
      <c r="C44" s="314" t="s">
        <v>12258</v>
      </c>
      <c r="D44" s="315" t="s">
        <v>12259</v>
      </c>
      <c r="E44" s="43">
        <v>18000</v>
      </c>
      <c r="F44" s="207">
        <v>0.59</v>
      </c>
      <c r="G44" s="316">
        <v>6</v>
      </c>
      <c r="H44" s="317">
        <f>Таблица624[[#This Row],[Розничная цена KRW]]*Таблица624[[#This Row],[Коэфициент стоимости]]</f>
        <v>10620</v>
      </c>
      <c r="I44" s="210" t="str">
        <f>IF($H$1="","Введите курс",Таблица624[[#This Row],[Оптовая цена KRW                за 1шт]]/$H$1)</f>
        <v>Введите курс</v>
      </c>
      <c r="J44" s="318"/>
      <c r="K44" s="211">
        <f>Таблица624[[#This Row],[Заказ коробок ]]*Таблица624[[#This Row],[Кол-во шт в коробке]]</f>
        <v>0</v>
      </c>
      <c r="L44" s="212">
        <f>Таблица624[[#This Row],[Общее кол-во шт]]*Таблица624[[#This Row],[Оптовая цена KRW                за 1шт]]</f>
        <v>0</v>
      </c>
      <c r="M44" s="213" t="str">
        <f>IFERROR(Таблица624[[#This Row],[Общее кол-во шт]]*Таблица624[[#This Row],[Оптовая цена USD                 за 1шт]],"")</f>
        <v/>
      </c>
      <c r="N44" s="340"/>
    </row>
    <row r="45" spans="1:14" ht="22.5" customHeight="1">
      <c r="A45" s="307" t="s">
        <v>12260</v>
      </c>
      <c r="B45" s="313">
        <v>8809652870489</v>
      </c>
      <c r="C45" s="314" t="s">
        <v>12261</v>
      </c>
      <c r="D45" s="315" t="s">
        <v>12262</v>
      </c>
      <c r="E45" s="43">
        <v>23000</v>
      </c>
      <c r="F45" s="207">
        <v>0.59</v>
      </c>
      <c r="G45" s="316">
        <v>6</v>
      </c>
      <c r="H45" s="317">
        <f>Таблица624[[#This Row],[Розничная цена KRW]]*Таблица624[[#This Row],[Коэфициент стоимости]]</f>
        <v>13570</v>
      </c>
      <c r="I45" s="210" t="str">
        <f>IF($H$1="","Введите курс",Таблица624[[#This Row],[Оптовая цена KRW                за 1шт]]/$H$1)</f>
        <v>Введите курс</v>
      </c>
      <c r="J45" s="318"/>
      <c r="K45" s="211">
        <f>Таблица624[[#This Row],[Заказ коробок ]]*Таблица624[[#This Row],[Кол-во шт в коробке]]</f>
        <v>0</v>
      </c>
      <c r="L45" s="212">
        <f>Таблица624[[#This Row],[Общее кол-во шт]]*Таблица624[[#This Row],[Оптовая цена KRW                за 1шт]]</f>
        <v>0</v>
      </c>
      <c r="M45" s="213" t="str">
        <f>IFERROR(Таблица624[[#This Row],[Общее кол-во шт]]*Таблица624[[#This Row],[Оптовая цена USD                 за 1шт]],"")</f>
        <v/>
      </c>
      <c r="N45" s="340"/>
    </row>
    <row r="46" spans="1:14" ht="22.5" customHeight="1">
      <c r="A46" s="307" t="s">
        <v>12263</v>
      </c>
      <c r="B46" s="313">
        <v>8809612864091</v>
      </c>
      <c r="C46" s="314" t="s">
        <v>12264</v>
      </c>
      <c r="D46" s="315" t="s">
        <v>12265</v>
      </c>
      <c r="E46" s="43">
        <v>7000</v>
      </c>
      <c r="F46" s="207">
        <v>0.59</v>
      </c>
      <c r="G46" s="316">
        <v>6</v>
      </c>
      <c r="H46" s="317">
        <f>Таблица624[[#This Row],[Розничная цена KRW]]*Таблица624[[#This Row],[Коэфициент стоимости]]</f>
        <v>4130</v>
      </c>
      <c r="I46" s="210" t="str">
        <f>IF($H$1="","Введите курс",Таблица624[[#This Row],[Оптовая цена KRW                за 1шт]]/$H$1)</f>
        <v>Введите курс</v>
      </c>
      <c r="J46" s="318"/>
      <c r="K46" s="211">
        <f>Таблица624[[#This Row],[Заказ коробок ]]*Таблица624[[#This Row],[Кол-во шт в коробке]]</f>
        <v>0</v>
      </c>
      <c r="L46" s="212">
        <f>Таблица624[[#This Row],[Общее кол-во шт]]*Таблица624[[#This Row],[Оптовая цена KRW                за 1шт]]</f>
        <v>0</v>
      </c>
      <c r="M46" s="213" t="str">
        <f>IFERROR(Таблица624[[#This Row],[Общее кол-во шт]]*Таблица624[[#This Row],[Оптовая цена USD                 за 1шт]],"")</f>
        <v/>
      </c>
      <c r="N46" s="340"/>
    </row>
    <row r="47" spans="1:14" ht="22.5" customHeight="1">
      <c r="A47" s="307" t="s">
        <v>12266</v>
      </c>
      <c r="B47" s="313">
        <v>8809652865744</v>
      </c>
      <c r="C47" s="314" t="s">
        <v>12267</v>
      </c>
      <c r="D47" s="315" t="s">
        <v>12268</v>
      </c>
      <c r="E47" s="43">
        <v>12000</v>
      </c>
      <c r="F47" s="207">
        <v>0.59</v>
      </c>
      <c r="G47" s="316">
        <v>6</v>
      </c>
      <c r="H47" s="317">
        <f>Таблица624[[#This Row],[Розничная цена KRW]]*Таблица624[[#This Row],[Коэфициент стоимости]]</f>
        <v>7080</v>
      </c>
      <c r="I47" s="210" t="str">
        <f>IF($H$1="","Введите курс",Таблица624[[#This Row],[Оптовая цена KRW                за 1шт]]/$H$1)</f>
        <v>Введите курс</v>
      </c>
      <c r="J47" s="318"/>
      <c r="K47" s="211">
        <f>Таблица624[[#This Row],[Заказ коробок ]]*Таблица624[[#This Row],[Кол-во шт в коробке]]</f>
        <v>0</v>
      </c>
      <c r="L47" s="212">
        <f>Таблица624[[#This Row],[Общее кол-во шт]]*Таблица624[[#This Row],[Оптовая цена KRW                за 1шт]]</f>
        <v>0</v>
      </c>
      <c r="M47" s="213" t="str">
        <f>IFERROR(Таблица624[[#This Row],[Общее кол-во шт]]*Таблица624[[#This Row],[Оптовая цена USD                 за 1шт]],"")</f>
        <v/>
      </c>
      <c r="N47" s="340"/>
    </row>
    <row r="48" spans="1:14" ht="22.5" customHeight="1">
      <c r="A48" s="307" t="s">
        <v>12269</v>
      </c>
      <c r="B48" s="313">
        <v>8809612853934</v>
      </c>
      <c r="C48" s="314" t="s">
        <v>12270</v>
      </c>
      <c r="D48" s="315" t="s">
        <v>12271</v>
      </c>
      <c r="E48" s="43">
        <v>6000</v>
      </c>
      <c r="F48" s="207">
        <v>0.59</v>
      </c>
      <c r="G48" s="316">
        <v>6</v>
      </c>
      <c r="H48" s="317">
        <f>Таблица624[[#This Row],[Розничная цена KRW]]*Таблица624[[#This Row],[Коэфициент стоимости]]</f>
        <v>3540</v>
      </c>
      <c r="I48" s="210" t="str">
        <f>IF($H$1="","Введите курс",Таблица624[[#This Row],[Оптовая цена KRW                за 1шт]]/$H$1)</f>
        <v>Введите курс</v>
      </c>
      <c r="J48" s="318"/>
      <c r="K48" s="211">
        <f>Таблица624[[#This Row],[Заказ коробок ]]*Таблица624[[#This Row],[Кол-во шт в коробке]]</f>
        <v>0</v>
      </c>
      <c r="L48" s="212">
        <f>Таблица624[[#This Row],[Общее кол-во шт]]*Таблица624[[#This Row],[Оптовая цена KRW                за 1шт]]</f>
        <v>0</v>
      </c>
      <c r="M48" s="213" t="str">
        <f>IFERROR(Таблица624[[#This Row],[Общее кол-во шт]]*Таблица624[[#This Row],[Оптовая цена USD                 за 1шт]],"")</f>
        <v/>
      </c>
      <c r="N48" s="340"/>
    </row>
    <row r="49" spans="1:14" ht="22.5" customHeight="1">
      <c r="A49" s="307" t="s">
        <v>12272</v>
      </c>
      <c r="B49" s="313">
        <v>8809612853927</v>
      </c>
      <c r="C49" s="314" t="s">
        <v>12273</v>
      </c>
      <c r="D49" s="315" t="s">
        <v>12274</v>
      </c>
      <c r="E49" s="43">
        <v>6000</v>
      </c>
      <c r="F49" s="207">
        <v>0.59</v>
      </c>
      <c r="G49" s="316">
        <v>6</v>
      </c>
      <c r="H49" s="317">
        <f>Таблица624[[#This Row],[Розничная цена KRW]]*Таблица624[[#This Row],[Коэфициент стоимости]]</f>
        <v>3540</v>
      </c>
      <c r="I49" s="210" t="str">
        <f>IF($H$1="","Введите курс",Таблица624[[#This Row],[Оптовая цена KRW                за 1шт]]/$H$1)</f>
        <v>Введите курс</v>
      </c>
      <c r="J49" s="318"/>
      <c r="K49" s="211">
        <f>Таблица624[[#This Row],[Заказ коробок ]]*Таблица624[[#This Row],[Кол-во шт в коробке]]</f>
        <v>0</v>
      </c>
      <c r="L49" s="212">
        <f>Таблица624[[#This Row],[Общее кол-во шт]]*Таблица624[[#This Row],[Оптовая цена KRW                за 1шт]]</f>
        <v>0</v>
      </c>
      <c r="M49" s="213" t="str">
        <f>IFERROR(Таблица624[[#This Row],[Общее кол-во шт]]*Таблица624[[#This Row],[Оптовая цена USD                 за 1шт]],"")</f>
        <v/>
      </c>
      <c r="N49" s="340"/>
    </row>
    <row r="50" spans="1:14" ht="22.5" customHeight="1">
      <c r="A50" s="307" t="s">
        <v>12275</v>
      </c>
      <c r="B50" s="313">
        <v>8809612861540</v>
      </c>
      <c r="C50" s="314" t="s">
        <v>12276</v>
      </c>
      <c r="D50" s="315" t="s">
        <v>12277</v>
      </c>
      <c r="E50" s="43">
        <v>25000</v>
      </c>
      <c r="F50" s="207">
        <v>0.59</v>
      </c>
      <c r="G50" s="316">
        <v>6</v>
      </c>
      <c r="H50" s="317">
        <f>Таблица624[[#This Row],[Розничная цена KRW]]*Таблица624[[#This Row],[Коэфициент стоимости]]</f>
        <v>14750</v>
      </c>
      <c r="I50" s="210" t="str">
        <f>IF($H$1="","Введите курс",Таблица624[[#This Row],[Оптовая цена KRW                за 1шт]]/$H$1)</f>
        <v>Введите курс</v>
      </c>
      <c r="J50" s="318"/>
      <c r="K50" s="211">
        <f>Таблица624[[#This Row],[Заказ коробок ]]*Таблица624[[#This Row],[Кол-во шт в коробке]]</f>
        <v>0</v>
      </c>
      <c r="L50" s="212">
        <f>Таблица624[[#This Row],[Общее кол-во шт]]*Таблица624[[#This Row],[Оптовая цена KRW                за 1шт]]</f>
        <v>0</v>
      </c>
      <c r="M50" s="213" t="str">
        <f>IFERROR(Таблица624[[#This Row],[Общее кол-во шт]]*Таблица624[[#This Row],[Оптовая цена USD                 за 1шт]],"")</f>
        <v/>
      </c>
      <c r="N50" s="340"/>
    </row>
    <row r="51" spans="1:14" ht="22.5" customHeight="1">
      <c r="A51" s="307" t="s">
        <v>12278</v>
      </c>
      <c r="B51" s="313">
        <v>8809612861557</v>
      </c>
      <c r="C51" s="314" t="s">
        <v>12279</v>
      </c>
      <c r="D51" s="315" t="s">
        <v>12280</v>
      </c>
      <c r="E51" s="43">
        <v>28000</v>
      </c>
      <c r="F51" s="207">
        <v>0.59</v>
      </c>
      <c r="G51" s="316">
        <v>6</v>
      </c>
      <c r="H51" s="317">
        <f>Таблица624[[#This Row],[Розничная цена KRW]]*Таблица624[[#This Row],[Коэфициент стоимости]]</f>
        <v>16520</v>
      </c>
      <c r="I51" s="210" t="str">
        <f>IF($H$1="","Введите курс",Таблица624[[#This Row],[Оптовая цена KRW                за 1шт]]/$H$1)</f>
        <v>Введите курс</v>
      </c>
      <c r="J51" s="318"/>
      <c r="K51" s="211">
        <f>Таблица624[[#This Row],[Заказ коробок ]]*Таблица624[[#This Row],[Кол-во шт в коробке]]</f>
        <v>0</v>
      </c>
      <c r="L51" s="212">
        <f>Таблица624[[#This Row],[Общее кол-во шт]]*Таблица624[[#This Row],[Оптовая цена KRW                за 1шт]]</f>
        <v>0</v>
      </c>
      <c r="M51" s="213" t="str">
        <f>IFERROR(Таблица624[[#This Row],[Общее кол-во шт]]*Таблица624[[#This Row],[Оптовая цена USD                 за 1шт]],"")</f>
        <v/>
      </c>
      <c r="N51" s="340"/>
    </row>
    <row r="52" spans="1:14" ht="22.5" customHeight="1">
      <c r="A52" s="307" t="s">
        <v>12281</v>
      </c>
      <c r="B52" s="313">
        <v>8809612861571</v>
      </c>
      <c r="C52" s="314" t="s">
        <v>12282</v>
      </c>
      <c r="D52" s="315" t="s">
        <v>12283</v>
      </c>
      <c r="E52" s="43">
        <v>20000</v>
      </c>
      <c r="F52" s="207">
        <v>0.59</v>
      </c>
      <c r="G52" s="316">
        <v>6</v>
      </c>
      <c r="H52" s="317">
        <f>Таблица624[[#This Row],[Розничная цена KRW]]*Таблица624[[#This Row],[Коэфициент стоимости]]</f>
        <v>11800</v>
      </c>
      <c r="I52" s="210" t="str">
        <f>IF($H$1="","Введите курс",Таблица624[[#This Row],[Оптовая цена KRW                за 1шт]]/$H$1)</f>
        <v>Введите курс</v>
      </c>
      <c r="J52" s="318"/>
      <c r="K52" s="211">
        <f>Таблица624[[#This Row],[Заказ коробок ]]*Таблица624[[#This Row],[Кол-во шт в коробке]]</f>
        <v>0</v>
      </c>
      <c r="L52" s="212">
        <f>Таблица624[[#This Row],[Общее кол-во шт]]*Таблица624[[#This Row],[Оптовая цена KRW                за 1шт]]</f>
        <v>0</v>
      </c>
      <c r="M52" s="213" t="str">
        <f>IFERROR(Таблица624[[#This Row],[Общее кол-во шт]]*Таблица624[[#This Row],[Оптовая цена USD                 за 1шт]],"")</f>
        <v/>
      </c>
      <c r="N52" s="340"/>
    </row>
    <row r="53" spans="1:14" ht="22.5" customHeight="1">
      <c r="A53" s="307" t="s">
        <v>12284</v>
      </c>
      <c r="B53" s="313">
        <v>8809612861588</v>
      </c>
      <c r="C53" s="314" t="s">
        <v>12285</v>
      </c>
      <c r="D53" s="315" t="s">
        <v>12286</v>
      </c>
      <c r="E53" s="43">
        <v>20000</v>
      </c>
      <c r="F53" s="207">
        <v>0.59</v>
      </c>
      <c r="G53" s="316">
        <v>6</v>
      </c>
      <c r="H53" s="317">
        <f>Таблица624[[#This Row],[Розничная цена KRW]]*Таблица624[[#This Row],[Коэфициент стоимости]]</f>
        <v>11800</v>
      </c>
      <c r="I53" s="210" t="str">
        <f>IF($H$1="","Введите курс",Таблица624[[#This Row],[Оптовая цена KRW                за 1шт]]/$H$1)</f>
        <v>Введите курс</v>
      </c>
      <c r="J53" s="318"/>
      <c r="K53" s="211">
        <f>Таблица624[[#This Row],[Заказ коробок ]]*Таблица624[[#This Row],[Кол-во шт в коробке]]</f>
        <v>0</v>
      </c>
      <c r="L53" s="212">
        <f>Таблица624[[#This Row],[Общее кол-во шт]]*Таблица624[[#This Row],[Оптовая цена KRW                за 1шт]]</f>
        <v>0</v>
      </c>
      <c r="M53" s="213" t="str">
        <f>IFERROR(Таблица624[[#This Row],[Общее кол-во шт]]*Таблица624[[#This Row],[Оптовая цена USD                 за 1шт]],"")</f>
        <v/>
      </c>
      <c r="N53" s="340"/>
    </row>
    <row r="54" spans="1:14" ht="22.5" customHeight="1">
      <c r="A54" s="307" t="s">
        <v>12287</v>
      </c>
      <c r="B54" s="313">
        <v>8809612861595</v>
      </c>
      <c r="C54" s="314" t="s">
        <v>12288</v>
      </c>
      <c r="D54" s="315" t="s">
        <v>12289</v>
      </c>
      <c r="E54" s="43">
        <v>28000</v>
      </c>
      <c r="F54" s="207">
        <v>0.59</v>
      </c>
      <c r="G54" s="316">
        <v>6</v>
      </c>
      <c r="H54" s="317">
        <f>Таблица624[[#This Row],[Розничная цена KRW]]*Таблица624[[#This Row],[Коэфициент стоимости]]</f>
        <v>16520</v>
      </c>
      <c r="I54" s="210" t="str">
        <f>IF($H$1="","Введите курс",Таблица624[[#This Row],[Оптовая цена KRW                за 1шт]]/$H$1)</f>
        <v>Введите курс</v>
      </c>
      <c r="J54" s="318"/>
      <c r="K54" s="211">
        <f>Таблица624[[#This Row],[Заказ коробок ]]*Таблица624[[#This Row],[Кол-во шт в коробке]]</f>
        <v>0</v>
      </c>
      <c r="L54" s="212">
        <f>Таблица624[[#This Row],[Общее кол-во шт]]*Таблица624[[#This Row],[Оптовая цена KRW                за 1шт]]</f>
        <v>0</v>
      </c>
      <c r="M54" s="213" t="str">
        <f>IFERROR(Таблица624[[#This Row],[Общее кол-во шт]]*Таблица624[[#This Row],[Оптовая цена USD                 за 1шт]],"")</f>
        <v/>
      </c>
      <c r="N54" s="340"/>
    </row>
    <row r="55" spans="1:14" ht="22.5" customHeight="1">
      <c r="A55" s="307" t="s">
        <v>12290</v>
      </c>
      <c r="B55" s="313">
        <v>8809612861700</v>
      </c>
      <c r="C55" s="314" t="s">
        <v>12291</v>
      </c>
      <c r="D55" s="315" t="s">
        <v>12292</v>
      </c>
      <c r="E55" s="43">
        <v>25000</v>
      </c>
      <c r="F55" s="207">
        <v>0.59</v>
      </c>
      <c r="G55" s="316">
        <v>6</v>
      </c>
      <c r="H55" s="317">
        <f>Таблица624[[#This Row],[Розничная цена KRW]]*Таблица624[[#This Row],[Коэфициент стоимости]]</f>
        <v>14750</v>
      </c>
      <c r="I55" s="210" t="str">
        <f>IF($H$1="","Введите курс",Таблица624[[#This Row],[Оптовая цена KRW                за 1шт]]/$H$1)</f>
        <v>Введите курс</v>
      </c>
      <c r="J55" s="318"/>
      <c r="K55" s="211">
        <f>Таблица624[[#This Row],[Заказ коробок ]]*Таблица624[[#This Row],[Кол-во шт в коробке]]</f>
        <v>0</v>
      </c>
      <c r="L55" s="212">
        <f>Таблица624[[#This Row],[Общее кол-во шт]]*Таблица624[[#This Row],[Оптовая цена KRW                за 1шт]]</f>
        <v>0</v>
      </c>
      <c r="M55" s="213" t="str">
        <f>IFERROR(Таблица624[[#This Row],[Общее кол-во шт]]*Таблица624[[#This Row],[Оптовая цена USD                 за 1шт]],"")</f>
        <v/>
      </c>
      <c r="N55" s="340"/>
    </row>
    <row r="56" spans="1:14" ht="22.5" customHeight="1">
      <c r="A56" s="307" t="s">
        <v>12293</v>
      </c>
      <c r="B56" s="313">
        <v>8809612861755</v>
      </c>
      <c r="C56" s="314" t="s">
        <v>12294</v>
      </c>
      <c r="D56" s="315" t="s">
        <v>12295</v>
      </c>
      <c r="E56" s="43">
        <v>16000</v>
      </c>
      <c r="F56" s="207">
        <v>0.59</v>
      </c>
      <c r="G56" s="316">
        <v>6</v>
      </c>
      <c r="H56" s="317">
        <f>Таблица624[[#This Row],[Розничная цена KRW]]*Таблица624[[#This Row],[Коэфициент стоимости]]</f>
        <v>9440</v>
      </c>
      <c r="I56" s="210" t="str">
        <f>IF($H$1="","Введите курс",Таблица624[[#This Row],[Оптовая цена KRW                за 1шт]]/$H$1)</f>
        <v>Введите курс</v>
      </c>
      <c r="J56" s="318"/>
      <c r="K56" s="211">
        <f>Таблица624[[#This Row],[Заказ коробок ]]*Таблица624[[#This Row],[Кол-во шт в коробке]]</f>
        <v>0</v>
      </c>
      <c r="L56" s="212">
        <f>Таблица624[[#This Row],[Общее кол-во шт]]*Таблица624[[#This Row],[Оптовая цена KRW                за 1шт]]</f>
        <v>0</v>
      </c>
      <c r="M56" s="213" t="str">
        <f>IFERROR(Таблица624[[#This Row],[Общее кол-во шт]]*Таблица624[[#This Row],[Оптовая цена USD                 за 1шт]],"")</f>
        <v/>
      </c>
      <c r="N56" s="340"/>
    </row>
    <row r="57" spans="1:14" ht="22.5" customHeight="1">
      <c r="A57" s="307" t="s">
        <v>12296</v>
      </c>
      <c r="B57" s="313">
        <v>8809612864114</v>
      </c>
      <c r="C57" s="314" t="s">
        <v>12297</v>
      </c>
      <c r="D57" s="315" t="s">
        <v>12298</v>
      </c>
      <c r="E57" s="43">
        <v>7000</v>
      </c>
      <c r="F57" s="207">
        <v>0.59</v>
      </c>
      <c r="G57" s="316">
        <v>6</v>
      </c>
      <c r="H57" s="317">
        <f>Таблица624[[#This Row],[Розничная цена KRW]]*Таблица624[[#This Row],[Коэфициент стоимости]]</f>
        <v>4130</v>
      </c>
      <c r="I57" s="210" t="str">
        <f>IF($H$1="","Введите курс",Таблица624[[#This Row],[Оптовая цена KRW                за 1шт]]/$H$1)</f>
        <v>Введите курс</v>
      </c>
      <c r="J57" s="318"/>
      <c r="K57" s="211">
        <f>Таблица624[[#This Row],[Заказ коробок ]]*Таблица624[[#This Row],[Кол-во шт в коробке]]</f>
        <v>0</v>
      </c>
      <c r="L57" s="212">
        <f>Таблица624[[#This Row],[Общее кол-во шт]]*Таблица624[[#This Row],[Оптовая цена KRW                за 1шт]]</f>
        <v>0</v>
      </c>
      <c r="M57" s="213" t="str">
        <f>IFERROR(Таблица624[[#This Row],[Общее кол-во шт]]*Таблица624[[#This Row],[Оптовая цена USD                 за 1шт]],"")</f>
        <v/>
      </c>
      <c r="N57" s="340"/>
    </row>
    <row r="58" spans="1:14" ht="22.5" customHeight="1">
      <c r="A58" s="307" t="s">
        <v>12299</v>
      </c>
      <c r="B58" s="313">
        <v>8809612858755</v>
      </c>
      <c r="C58" s="314" t="s">
        <v>12300</v>
      </c>
      <c r="D58" s="315" t="s">
        <v>12301</v>
      </c>
      <c r="E58" s="43">
        <v>28000</v>
      </c>
      <c r="F58" s="207">
        <v>0.59</v>
      </c>
      <c r="G58" s="316">
        <v>6</v>
      </c>
      <c r="H58" s="317">
        <f>Таблица624[[#This Row],[Розничная цена KRW]]*Таблица624[[#This Row],[Коэфициент стоимости]]</f>
        <v>16520</v>
      </c>
      <c r="I58" s="210" t="str">
        <f>IF($H$1="","Введите курс",Таблица624[[#This Row],[Оптовая цена KRW                за 1шт]]/$H$1)</f>
        <v>Введите курс</v>
      </c>
      <c r="J58" s="318"/>
      <c r="K58" s="211">
        <f>Таблица624[[#This Row],[Заказ коробок ]]*Таблица624[[#This Row],[Кол-во шт в коробке]]</f>
        <v>0</v>
      </c>
      <c r="L58" s="212">
        <f>Таблица624[[#This Row],[Общее кол-во шт]]*Таблица624[[#This Row],[Оптовая цена KRW                за 1шт]]</f>
        <v>0</v>
      </c>
      <c r="M58" s="213" t="str">
        <f>IFERROR(Таблица624[[#This Row],[Общее кол-во шт]]*Таблица624[[#This Row],[Оптовая цена USD                 за 1шт]],"")</f>
        <v/>
      </c>
      <c r="N58" s="340"/>
    </row>
    <row r="59" spans="1:14" ht="22.5" customHeight="1">
      <c r="A59" s="307" t="s">
        <v>12302</v>
      </c>
      <c r="B59" s="313">
        <v>8809612858762</v>
      </c>
      <c r="C59" s="314" t="s">
        <v>12303</v>
      </c>
      <c r="D59" s="315" t="s">
        <v>12304</v>
      </c>
      <c r="E59" s="43">
        <v>23000</v>
      </c>
      <c r="F59" s="207">
        <v>0.59</v>
      </c>
      <c r="G59" s="316">
        <v>6</v>
      </c>
      <c r="H59" s="317">
        <f>Таблица624[[#This Row],[Розничная цена KRW]]*Таблица624[[#This Row],[Коэфициент стоимости]]</f>
        <v>13570</v>
      </c>
      <c r="I59" s="210" t="str">
        <f>IF($H$1="","Введите курс",Таблица624[[#This Row],[Оптовая цена KRW                за 1шт]]/$H$1)</f>
        <v>Введите курс</v>
      </c>
      <c r="J59" s="318"/>
      <c r="K59" s="211">
        <f>Таблица624[[#This Row],[Заказ коробок ]]*Таблица624[[#This Row],[Кол-во шт в коробке]]</f>
        <v>0</v>
      </c>
      <c r="L59" s="212">
        <f>Таблица624[[#This Row],[Общее кол-во шт]]*Таблица624[[#This Row],[Оптовая цена KRW                за 1шт]]</f>
        <v>0</v>
      </c>
      <c r="M59" s="213" t="str">
        <f>IFERROR(Таблица624[[#This Row],[Общее кол-во шт]]*Таблица624[[#This Row],[Оптовая цена USD                 за 1шт]],"")</f>
        <v/>
      </c>
      <c r="N59" s="340"/>
    </row>
    <row r="60" spans="1:14" ht="22.5" customHeight="1">
      <c r="A60" s="307" t="s">
        <v>12305</v>
      </c>
      <c r="B60" s="313">
        <v>8809612858779</v>
      </c>
      <c r="C60" s="314" t="s">
        <v>12306</v>
      </c>
      <c r="D60" s="315" t="s">
        <v>12307</v>
      </c>
      <c r="E60" s="43">
        <v>23000</v>
      </c>
      <c r="F60" s="207">
        <v>0.59</v>
      </c>
      <c r="G60" s="316">
        <v>6</v>
      </c>
      <c r="H60" s="317">
        <f>Таблица624[[#This Row],[Розничная цена KRW]]*Таблица624[[#This Row],[Коэфициент стоимости]]</f>
        <v>13570</v>
      </c>
      <c r="I60" s="210" t="str">
        <f>IF($H$1="","Введите курс",Таблица624[[#This Row],[Оптовая цена KRW                за 1шт]]/$H$1)</f>
        <v>Введите курс</v>
      </c>
      <c r="J60" s="318"/>
      <c r="K60" s="211">
        <f>Таблица624[[#This Row],[Заказ коробок ]]*Таблица624[[#This Row],[Кол-во шт в коробке]]</f>
        <v>0</v>
      </c>
      <c r="L60" s="212">
        <f>Таблица624[[#This Row],[Общее кол-во шт]]*Таблица624[[#This Row],[Оптовая цена KRW                за 1шт]]</f>
        <v>0</v>
      </c>
      <c r="M60" s="213" t="str">
        <f>IFERROR(Таблица624[[#This Row],[Общее кол-во шт]]*Таблица624[[#This Row],[Оптовая цена USD                 за 1шт]],"")</f>
        <v/>
      </c>
      <c r="N60" s="340"/>
    </row>
    <row r="61" spans="1:14" ht="22.5" customHeight="1">
      <c r="A61" s="307" t="s">
        <v>12308</v>
      </c>
      <c r="B61" s="313">
        <v>8809612858748</v>
      </c>
      <c r="C61" s="314" t="s">
        <v>12309</v>
      </c>
      <c r="D61" s="315" t="s">
        <v>12310</v>
      </c>
      <c r="E61" s="43">
        <v>35000</v>
      </c>
      <c r="F61" s="207">
        <v>0.59</v>
      </c>
      <c r="G61" s="316">
        <v>6</v>
      </c>
      <c r="H61" s="317">
        <f>Таблица624[[#This Row],[Розничная цена KRW]]*Таблица624[[#This Row],[Коэфициент стоимости]]</f>
        <v>20650</v>
      </c>
      <c r="I61" s="210" t="str">
        <f>IF($H$1="","Введите курс",Таблица624[[#This Row],[Оптовая цена KRW                за 1шт]]/$H$1)</f>
        <v>Введите курс</v>
      </c>
      <c r="J61" s="318"/>
      <c r="K61" s="211">
        <f>Таблица624[[#This Row],[Заказ коробок ]]*Таблица624[[#This Row],[Кол-во шт в коробке]]</f>
        <v>0</v>
      </c>
      <c r="L61" s="212">
        <f>Таблица624[[#This Row],[Общее кол-во шт]]*Таблица624[[#This Row],[Оптовая цена KRW                за 1шт]]</f>
        <v>0</v>
      </c>
      <c r="M61" s="213" t="str">
        <f>IFERROR(Таблица624[[#This Row],[Общее кол-во шт]]*Таблица624[[#This Row],[Оптовая цена USD                 за 1шт]],"")</f>
        <v/>
      </c>
      <c r="N61" s="340"/>
    </row>
    <row r="62" spans="1:14" ht="22.5" customHeight="1">
      <c r="A62" s="307" t="s">
        <v>12311</v>
      </c>
      <c r="B62" s="313">
        <v>8809612858786</v>
      </c>
      <c r="C62" s="314" t="s">
        <v>12312</v>
      </c>
      <c r="D62" s="315" t="s">
        <v>12313</v>
      </c>
      <c r="E62" s="43">
        <v>28000</v>
      </c>
      <c r="F62" s="207">
        <v>0.59</v>
      </c>
      <c r="G62" s="316">
        <v>6</v>
      </c>
      <c r="H62" s="317">
        <f>Таблица624[[#This Row],[Розничная цена KRW]]*Таблица624[[#This Row],[Коэфициент стоимости]]</f>
        <v>16520</v>
      </c>
      <c r="I62" s="210" t="str">
        <f>IF($H$1="","Введите курс",Таблица624[[#This Row],[Оптовая цена KRW                за 1шт]]/$H$1)</f>
        <v>Введите курс</v>
      </c>
      <c r="J62" s="318"/>
      <c r="K62" s="211">
        <f>Таблица624[[#This Row],[Заказ коробок ]]*Таблица624[[#This Row],[Кол-во шт в коробке]]</f>
        <v>0</v>
      </c>
      <c r="L62" s="212">
        <f>Таблица624[[#This Row],[Общее кол-во шт]]*Таблица624[[#This Row],[Оптовая цена KRW                за 1шт]]</f>
        <v>0</v>
      </c>
      <c r="M62" s="213" t="str">
        <f>IFERROR(Таблица624[[#This Row],[Общее кол-во шт]]*Таблица624[[#This Row],[Оптовая цена USD                 за 1шт]],"")</f>
        <v/>
      </c>
      <c r="N62" s="340"/>
    </row>
    <row r="63" spans="1:14" ht="22.5" customHeight="1">
      <c r="A63" s="307" t="s">
        <v>12314</v>
      </c>
      <c r="B63" s="313">
        <v>8809612858793</v>
      </c>
      <c r="C63" s="314" t="s">
        <v>12315</v>
      </c>
      <c r="D63" s="315" t="s">
        <v>12316</v>
      </c>
      <c r="E63" s="43">
        <v>18000</v>
      </c>
      <c r="F63" s="207">
        <v>0.59</v>
      </c>
      <c r="G63" s="316">
        <v>6</v>
      </c>
      <c r="H63" s="317">
        <f>Таблица624[[#This Row],[Розничная цена KRW]]*Таблица624[[#This Row],[Коэфициент стоимости]]</f>
        <v>10620</v>
      </c>
      <c r="I63" s="210" t="str">
        <f>IF($H$1="","Введите курс",Таблица624[[#This Row],[Оптовая цена KRW                за 1шт]]/$H$1)</f>
        <v>Введите курс</v>
      </c>
      <c r="J63" s="318"/>
      <c r="K63" s="211">
        <f>Таблица624[[#This Row],[Заказ коробок ]]*Таблица624[[#This Row],[Кол-во шт в коробке]]</f>
        <v>0</v>
      </c>
      <c r="L63" s="212">
        <f>Таблица624[[#This Row],[Общее кол-во шт]]*Таблица624[[#This Row],[Оптовая цена KRW                за 1шт]]</f>
        <v>0</v>
      </c>
      <c r="M63" s="213" t="str">
        <f>IFERROR(Таблица624[[#This Row],[Общее кол-во шт]]*Таблица624[[#This Row],[Оптовая цена USD                 за 1шт]],"")</f>
        <v/>
      </c>
      <c r="N63" s="340"/>
    </row>
    <row r="64" spans="1:14" ht="22.5" customHeight="1">
      <c r="A64" s="307" t="s">
        <v>12317</v>
      </c>
      <c r="B64" s="313">
        <v>8809612851947</v>
      </c>
      <c r="C64" s="314" t="s">
        <v>12318</v>
      </c>
      <c r="D64" s="315" t="s">
        <v>12319</v>
      </c>
      <c r="E64" s="43">
        <v>10000</v>
      </c>
      <c r="F64" s="207">
        <v>0.59</v>
      </c>
      <c r="G64" s="316">
        <v>6</v>
      </c>
      <c r="H64" s="317">
        <f>Таблица624[[#This Row],[Розничная цена KRW]]*Таблица624[[#This Row],[Коэфициент стоимости]]</f>
        <v>5900</v>
      </c>
      <c r="I64" s="210" t="str">
        <f>IF($H$1="","Введите курс",Таблица624[[#This Row],[Оптовая цена KRW                за 1шт]]/$H$1)</f>
        <v>Введите курс</v>
      </c>
      <c r="J64" s="318"/>
      <c r="K64" s="211">
        <f>Таблица624[[#This Row],[Заказ коробок ]]*Таблица624[[#This Row],[Кол-во шт в коробке]]</f>
        <v>0</v>
      </c>
      <c r="L64" s="212">
        <f>Таблица624[[#This Row],[Общее кол-во шт]]*Таблица624[[#This Row],[Оптовая цена KRW                за 1шт]]</f>
        <v>0</v>
      </c>
      <c r="M64" s="213" t="str">
        <f>IFERROR(Таблица624[[#This Row],[Общее кол-во шт]]*Таблица624[[#This Row],[Оптовая цена USD                 за 1шт]],"")</f>
        <v/>
      </c>
      <c r="N64" s="340"/>
    </row>
    <row r="65" spans="1:14" ht="22.5" customHeight="1">
      <c r="A65" s="307" t="s">
        <v>12320</v>
      </c>
      <c r="B65" s="313">
        <v>8809612851855</v>
      </c>
      <c r="C65" s="314" t="s">
        <v>12321</v>
      </c>
      <c r="D65" s="315" t="s">
        <v>12322</v>
      </c>
      <c r="E65" s="43">
        <v>10000</v>
      </c>
      <c r="F65" s="207">
        <v>0.59</v>
      </c>
      <c r="G65" s="316">
        <v>6</v>
      </c>
      <c r="H65" s="317">
        <f>Таблица624[[#This Row],[Розничная цена KRW]]*Таблица624[[#This Row],[Коэфициент стоимости]]</f>
        <v>5900</v>
      </c>
      <c r="I65" s="210" t="str">
        <f>IF($H$1="","Введите курс",Таблица624[[#This Row],[Оптовая цена KRW                за 1шт]]/$H$1)</f>
        <v>Введите курс</v>
      </c>
      <c r="J65" s="318"/>
      <c r="K65" s="211">
        <f>Таблица624[[#This Row],[Заказ коробок ]]*Таблица624[[#This Row],[Кол-во шт в коробке]]</f>
        <v>0</v>
      </c>
      <c r="L65" s="212">
        <f>Таблица624[[#This Row],[Общее кол-во шт]]*Таблица624[[#This Row],[Оптовая цена KRW                за 1шт]]</f>
        <v>0</v>
      </c>
      <c r="M65" s="213" t="str">
        <f>IFERROR(Таблица624[[#This Row],[Общее кол-во шт]]*Таблица624[[#This Row],[Оптовая цена USD                 за 1шт]],"")</f>
        <v/>
      </c>
      <c r="N65" s="340"/>
    </row>
    <row r="66" spans="1:14" ht="22.5" customHeight="1">
      <c r="A66" s="307" t="s">
        <v>12323</v>
      </c>
      <c r="B66" s="313">
        <v>8809612851848</v>
      </c>
      <c r="C66" s="314" t="s">
        <v>12324</v>
      </c>
      <c r="D66" s="315" t="s">
        <v>12325</v>
      </c>
      <c r="E66" s="43">
        <v>8000</v>
      </c>
      <c r="F66" s="207">
        <v>0.59</v>
      </c>
      <c r="G66" s="316">
        <v>6</v>
      </c>
      <c r="H66" s="317">
        <f>Таблица624[[#This Row],[Розничная цена KRW]]*Таблица624[[#This Row],[Коэфициент стоимости]]</f>
        <v>4720</v>
      </c>
      <c r="I66" s="210" t="str">
        <f>IF($H$1="","Введите курс",Таблица624[[#This Row],[Оптовая цена KRW                за 1шт]]/$H$1)</f>
        <v>Введите курс</v>
      </c>
      <c r="J66" s="318"/>
      <c r="K66" s="211">
        <f>Таблица624[[#This Row],[Заказ коробок ]]*Таблица624[[#This Row],[Кол-во шт в коробке]]</f>
        <v>0</v>
      </c>
      <c r="L66" s="212">
        <f>Таблица624[[#This Row],[Общее кол-во шт]]*Таблица624[[#This Row],[Оптовая цена KRW                за 1шт]]</f>
        <v>0</v>
      </c>
      <c r="M66" s="213" t="str">
        <f>IFERROR(Таблица624[[#This Row],[Общее кол-во шт]]*Таблица624[[#This Row],[Оптовая цена USD                 за 1шт]],"")</f>
        <v/>
      </c>
      <c r="N66" s="340"/>
    </row>
    <row r="67" spans="1:14" ht="22.5" customHeight="1">
      <c r="A67" s="307" t="s">
        <v>12326</v>
      </c>
      <c r="B67" s="313">
        <v>8809652901251</v>
      </c>
      <c r="C67" s="314" t="s">
        <v>12327</v>
      </c>
      <c r="D67" s="315" t="s">
        <v>12328</v>
      </c>
      <c r="E67" s="43">
        <v>10000</v>
      </c>
      <c r="F67" s="207">
        <v>0.59</v>
      </c>
      <c r="G67" s="316">
        <v>6</v>
      </c>
      <c r="H67" s="317">
        <f>Таблица624[[#This Row],[Розничная цена KRW]]*Таблица624[[#This Row],[Коэфициент стоимости]]</f>
        <v>5900</v>
      </c>
      <c r="I67" s="210" t="str">
        <f>IF($H$1="","Введите курс",Таблица624[[#This Row],[Оптовая цена KRW                за 1шт]]/$H$1)</f>
        <v>Введите курс</v>
      </c>
      <c r="J67" s="318"/>
      <c r="K67" s="211">
        <f>Таблица624[[#This Row],[Заказ коробок ]]*Таблица624[[#This Row],[Кол-во шт в коробке]]</f>
        <v>0</v>
      </c>
      <c r="L67" s="212">
        <f>Таблица624[[#This Row],[Общее кол-во шт]]*Таблица624[[#This Row],[Оптовая цена KRW                за 1шт]]</f>
        <v>0</v>
      </c>
      <c r="M67" s="213" t="str">
        <f>IFERROR(Таблица624[[#This Row],[Общее кол-во шт]]*Таблица624[[#This Row],[Оптовая цена USD                 за 1шт]],"")</f>
        <v/>
      </c>
      <c r="N67" s="340"/>
    </row>
    <row r="68" spans="1:14" ht="22.5" customHeight="1">
      <c r="A68" s="307" t="s">
        <v>12329</v>
      </c>
      <c r="B68" s="313">
        <v>8809612851862</v>
      </c>
      <c r="C68" s="314" t="s">
        <v>12330</v>
      </c>
      <c r="D68" s="315" t="s">
        <v>12331</v>
      </c>
      <c r="E68" s="43">
        <v>11000</v>
      </c>
      <c r="F68" s="207">
        <v>0.59</v>
      </c>
      <c r="G68" s="316">
        <v>6</v>
      </c>
      <c r="H68" s="317">
        <f>Таблица624[[#This Row],[Розничная цена KRW]]*Таблица624[[#This Row],[Коэфициент стоимости]]</f>
        <v>6490</v>
      </c>
      <c r="I68" s="210" t="str">
        <f>IF($H$1="","Введите курс",Таблица624[[#This Row],[Оптовая цена KRW                за 1шт]]/$H$1)</f>
        <v>Введите курс</v>
      </c>
      <c r="J68" s="318"/>
      <c r="K68" s="211">
        <f>Таблица624[[#This Row],[Заказ коробок ]]*Таблица624[[#This Row],[Кол-во шт в коробке]]</f>
        <v>0</v>
      </c>
      <c r="L68" s="212">
        <f>Таблица624[[#This Row],[Общее кол-во шт]]*Таблица624[[#This Row],[Оптовая цена KRW                за 1шт]]</f>
        <v>0</v>
      </c>
      <c r="M68" s="213" t="str">
        <f>IFERROR(Таблица624[[#This Row],[Общее кол-во шт]]*Таблица624[[#This Row],[Оптовая цена USD                 за 1шт]],"")</f>
        <v/>
      </c>
      <c r="N68" s="340"/>
    </row>
    <row r="69" spans="1:14" ht="22.5" customHeight="1">
      <c r="A69" s="307" t="s">
        <v>12332</v>
      </c>
      <c r="B69" s="313">
        <v>8809612871327</v>
      </c>
      <c r="C69" s="314" t="s">
        <v>12333</v>
      </c>
      <c r="D69" s="315" t="s">
        <v>12334</v>
      </c>
      <c r="E69" s="43">
        <v>15000</v>
      </c>
      <c r="F69" s="207">
        <v>0.59</v>
      </c>
      <c r="G69" s="316">
        <v>6</v>
      </c>
      <c r="H69" s="317">
        <f>Таблица624[[#This Row],[Розничная цена KRW]]*Таблица624[[#This Row],[Коэфициент стоимости]]</f>
        <v>8850</v>
      </c>
      <c r="I69" s="210" t="str">
        <f>IF($H$1="","Введите курс",Таблица624[[#This Row],[Оптовая цена KRW                за 1шт]]/$H$1)</f>
        <v>Введите курс</v>
      </c>
      <c r="J69" s="318"/>
      <c r="K69" s="211">
        <f>Таблица624[[#This Row],[Заказ коробок ]]*Таблица624[[#This Row],[Кол-во шт в коробке]]</f>
        <v>0</v>
      </c>
      <c r="L69" s="212">
        <f>Таблица624[[#This Row],[Общее кол-во шт]]*Таблица624[[#This Row],[Оптовая цена KRW                за 1шт]]</f>
        <v>0</v>
      </c>
      <c r="M69" s="213" t="str">
        <f>IFERROR(Таблица624[[#This Row],[Общее кол-во шт]]*Таблица624[[#This Row],[Оптовая цена USD                 за 1шт]],"")</f>
        <v/>
      </c>
      <c r="N69" s="340"/>
    </row>
    <row r="70" spans="1:14" ht="22.5" customHeight="1">
      <c r="A70" s="307" t="s">
        <v>12335</v>
      </c>
      <c r="B70" s="313">
        <v>8809612871334</v>
      </c>
      <c r="C70" s="314" t="s">
        <v>12336</v>
      </c>
      <c r="D70" s="315" t="s">
        <v>12337</v>
      </c>
      <c r="E70" s="43">
        <v>12000</v>
      </c>
      <c r="F70" s="207">
        <v>0.59</v>
      </c>
      <c r="G70" s="316">
        <v>6</v>
      </c>
      <c r="H70" s="317">
        <f>Таблица624[[#This Row],[Розничная цена KRW]]*Таблица624[[#This Row],[Коэфициент стоимости]]</f>
        <v>7080</v>
      </c>
      <c r="I70" s="210" t="str">
        <f>IF($H$1="","Введите курс",Таблица624[[#This Row],[Оптовая цена KRW                за 1шт]]/$H$1)</f>
        <v>Введите курс</v>
      </c>
      <c r="J70" s="318"/>
      <c r="K70" s="211">
        <f>Таблица624[[#This Row],[Заказ коробок ]]*Таблица624[[#This Row],[Кол-во шт в коробке]]</f>
        <v>0</v>
      </c>
      <c r="L70" s="212">
        <f>Таблица624[[#This Row],[Общее кол-во шт]]*Таблица624[[#This Row],[Оптовая цена KRW                за 1шт]]</f>
        <v>0</v>
      </c>
      <c r="M70" s="213" t="str">
        <f>IFERROR(Таблица624[[#This Row],[Общее кол-во шт]]*Таблица624[[#This Row],[Оптовая цена USD                 за 1шт]],"")</f>
        <v/>
      </c>
      <c r="N70" s="340"/>
    </row>
    <row r="71" spans="1:14" ht="22.5" customHeight="1">
      <c r="A71" s="307" t="s">
        <v>12338</v>
      </c>
      <c r="B71" s="313">
        <v>8809612871341</v>
      </c>
      <c r="C71" s="314" t="s">
        <v>12339</v>
      </c>
      <c r="D71" s="315" t="s">
        <v>12340</v>
      </c>
      <c r="E71" s="43">
        <v>15000</v>
      </c>
      <c r="F71" s="207">
        <v>0.59</v>
      </c>
      <c r="G71" s="316">
        <v>6</v>
      </c>
      <c r="H71" s="317">
        <f>Таблица624[[#This Row],[Розничная цена KRW]]*Таблица624[[#This Row],[Коэфициент стоимости]]</f>
        <v>8850</v>
      </c>
      <c r="I71" s="210" t="str">
        <f>IF($H$1="","Введите курс",Таблица624[[#This Row],[Оптовая цена KRW                за 1шт]]/$H$1)</f>
        <v>Введите курс</v>
      </c>
      <c r="J71" s="318"/>
      <c r="K71" s="211">
        <f>Таблица624[[#This Row],[Заказ коробок ]]*Таблица624[[#This Row],[Кол-во шт в коробке]]</f>
        <v>0</v>
      </c>
      <c r="L71" s="212">
        <f>Таблица624[[#This Row],[Общее кол-во шт]]*Таблица624[[#This Row],[Оптовая цена KRW                за 1шт]]</f>
        <v>0</v>
      </c>
      <c r="M71" s="213" t="str">
        <f>IFERROR(Таблица624[[#This Row],[Общее кол-во шт]]*Таблица624[[#This Row],[Оптовая цена USD                 за 1шт]],"")</f>
        <v/>
      </c>
      <c r="N71" s="340"/>
    </row>
    <row r="72" spans="1:14" ht="22.5" customHeight="1">
      <c r="A72" s="307" t="s">
        <v>12341</v>
      </c>
      <c r="B72" s="313">
        <v>8809707280829</v>
      </c>
      <c r="C72" s="314" t="s">
        <v>12342</v>
      </c>
      <c r="D72" s="315" t="s">
        <v>12343</v>
      </c>
      <c r="E72" s="43">
        <v>18000</v>
      </c>
      <c r="F72" s="207">
        <v>0.59</v>
      </c>
      <c r="G72" s="316">
        <v>6</v>
      </c>
      <c r="H72" s="317">
        <f>Таблица624[[#This Row],[Розничная цена KRW]]*Таблица624[[#This Row],[Коэфициент стоимости]]</f>
        <v>10620</v>
      </c>
      <c r="I72" s="210" t="str">
        <f>IF($H$1="","Введите курс",Таблица624[[#This Row],[Оптовая цена KRW                за 1шт]]/$H$1)</f>
        <v>Введите курс</v>
      </c>
      <c r="J72" s="318"/>
      <c r="K72" s="211">
        <f>Таблица624[[#This Row],[Заказ коробок ]]*Таблица624[[#This Row],[Кол-во шт в коробке]]</f>
        <v>0</v>
      </c>
      <c r="L72" s="212">
        <f>Таблица624[[#This Row],[Общее кол-во шт]]*Таблица624[[#This Row],[Оптовая цена KRW                за 1шт]]</f>
        <v>0</v>
      </c>
      <c r="M72" s="213" t="str">
        <f>IFERROR(Таблица624[[#This Row],[Общее кол-во шт]]*Таблица624[[#This Row],[Оптовая цена USD                 за 1шт]],"")</f>
        <v/>
      </c>
      <c r="N72" s="340"/>
    </row>
    <row r="73" spans="1:14" ht="22.5" customHeight="1">
      <c r="A73" s="307" t="s">
        <v>12344</v>
      </c>
      <c r="B73" s="313">
        <v>8809652896694</v>
      </c>
      <c r="C73" s="314" t="s">
        <v>12345</v>
      </c>
      <c r="D73" s="315" t="s">
        <v>12346</v>
      </c>
      <c r="E73" s="43">
        <v>18000</v>
      </c>
      <c r="F73" s="207">
        <v>0.59</v>
      </c>
      <c r="G73" s="316">
        <v>6</v>
      </c>
      <c r="H73" s="317">
        <f>Таблица624[[#This Row],[Розничная цена KRW]]*Таблица624[[#This Row],[Коэфициент стоимости]]</f>
        <v>10620</v>
      </c>
      <c r="I73" s="210" t="str">
        <f>IF($H$1="","Введите курс",Таблица624[[#This Row],[Оптовая цена KRW                за 1шт]]/$H$1)</f>
        <v>Введите курс</v>
      </c>
      <c r="J73" s="318"/>
      <c r="K73" s="211">
        <f>Таблица624[[#This Row],[Заказ коробок ]]*Таблица624[[#This Row],[Кол-во шт в коробке]]</f>
        <v>0</v>
      </c>
      <c r="L73" s="212">
        <f>Таблица624[[#This Row],[Общее кол-во шт]]*Таблица624[[#This Row],[Оптовая цена KRW                за 1шт]]</f>
        <v>0</v>
      </c>
      <c r="M73" s="213" t="str">
        <f>IFERROR(Таблица624[[#This Row],[Общее кол-во шт]]*Таблица624[[#This Row],[Оптовая цена USD                 за 1шт]],"")</f>
        <v/>
      </c>
      <c r="N73" s="340"/>
    </row>
    <row r="74" spans="1:14" ht="22.5" customHeight="1">
      <c r="A74" s="307" t="s">
        <v>12347</v>
      </c>
      <c r="B74" s="313">
        <v>8809652898100</v>
      </c>
      <c r="C74" s="314" t="s">
        <v>12348</v>
      </c>
      <c r="D74" s="315" t="s">
        <v>12349</v>
      </c>
      <c r="E74" s="43">
        <v>18000</v>
      </c>
      <c r="F74" s="207">
        <v>0.59</v>
      </c>
      <c r="G74" s="316">
        <v>6</v>
      </c>
      <c r="H74" s="317">
        <f>Таблица624[[#This Row],[Розничная цена KRW]]*Таблица624[[#This Row],[Коэфициент стоимости]]</f>
        <v>10620</v>
      </c>
      <c r="I74" s="210" t="str">
        <f>IF($H$1="","Введите курс",Таблица624[[#This Row],[Оптовая цена KRW                за 1шт]]/$H$1)</f>
        <v>Введите курс</v>
      </c>
      <c r="J74" s="318"/>
      <c r="K74" s="211">
        <f>Таблица624[[#This Row],[Заказ коробок ]]*Таблица624[[#This Row],[Кол-во шт в коробке]]</f>
        <v>0</v>
      </c>
      <c r="L74" s="212">
        <f>Таблица624[[#This Row],[Общее кол-во шт]]*Таблица624[[#This Row],[Оптовая цена KRW                за 1шт]]</f>
        <v>0</v>
      </c>
      <c r="M74" s="213" t="str">
        <f>IFERROR(Таблица624[[#This Row],[Общее кол-во шт]]*Таблица624[[#This Row],[Оптовая цена USD                 за 1шт]],"")</f>
        <v/>
      </c>
      <c r="N74" s="340"/>
    </row>
    <row r="75" spans="1:14" ht="22.5" customHeight="1">
      <c r="A75" s="307" t="s">
        <v>12350</v>
      </c>
      <c r="B75" s="313">
        <v>8809612852739</v>
      </c>
      <c r="C75" s="314" t="s">
        <v>12351</v>
      </c>
      <c r="D75" s="315" t="s">
        <v>12352</v>
      </c>
      <c r="E75" s="43">
        <v>9000</v>
      </c>
      <c r="F75" s="207">
        <v>0.59</v>
      </c>
      <c r="G75" s="316">
        <v>6</v>
      </c>
      <c r="H75" s="317">
        <f>Таблица624[[#This Row],[Розничная цена KRW]]*Таблица624[[#This Row],[Коэфициент стоимости]]</f>
        <v>5310</v>
      </c>
      <c r="I75" s="210" t="str">
        <f>IF($H$1="","Введите курс",Таблица624[[#This Row],[Оптовая цена KRW                за 1шт]]/$H$1)</f>
        <v>Введите курс</v>
      </c>
      <c r="J75" s="318"/>
      <c r="K75" s="211">
        <f>Таблица624[[#This Row],[Заказ коробок ]]*Таблица624[[#This Row],[Кол-во шт в коробке]]</f>
        <v>0</v>
      </c>
      <c r="L75" s="212">
        <f>Таблица624[[#This Row],[Общее кол-во шт]]*Таблица624[[#This Row],[Оптовая цена KRW                за 1шт]]</f>
        <v>0</v>
      </c>
      <c r="M75" s="213" t="str">
        <f>IFERROR(Таблица624[[#This Row],[Общее кол-во шт]]*Таблица624[[#This Row],[Оптовая цена USD                 за 1шт]],"")</f>
        <v/>
      </c>
      <c r="N75" s="340"/>
    </row>
    <row r="76" spans="1:14" ht="22.5" customHeight="1">
      <c r="A76" s="307" t="s">
        <v>12353</v>
      </c>
      <c r="B76" s="313">
        <v>8809612852753</v>
      </c>
      <c r="C76" s="314" t="s">
        <v>12354</v>
      </c>
      <c r="D76" s="315" t="s">
        <v>12355</v>
      </c>
      <c r="E76" s="43">
        <v>13000</v>
      </c>
      <c r="F76" s="207">
        <v>0.59</v>
      </c>
      <c r="G76" s="316">
        <v>6</v>
      </c>
      <c r="H76" s="317">
        <f>Таблица624[[#This Row],[Розничная цена KRW]]*Таблица624[[#This Row],[Коэфициент стоимости]]</f>
        <v>7670</v>
      </c>
      <c r="I76" s="210" t="str">
        <f>IF($H$1="","Введите курс",Таблица624[[#This Row],[Оптовая цена KRW                за 1шт]]/$H$1)</f>
        <v>Введите курс</v>
      </c>
      <c r="J76" s="318"/>
      <c r="K76" s="211">
        <f>Таблица624[[#This Row],[Заказ коробок ]]*Таблица624[[#This Row],[Кол-во шт в коробке]]</f>
        <v>0</v>
      </c>
      <c r="L76" s="212">
        <f>Таблица624[[#This Row],[Общее кол-во шт]]*Таблица624[[#This Row],[Оптовая цена KRW                за 1шт]]</f>
        <v>0</v>
      </c>
      <c r="M76" s="213" t="str">
        <f>IFERROR(Таблица624[[#This Row],[Общее кол-во шт]]*Таблица624[[#This Row],[Оптовая цена USD                 за 1шт]],"")</f>
        <v/>
      </c>
      <c r="N76" s="340"/>
    </row>
    <row r="77" spans="1:14" ht="22.5" customHeight="1">
      <c r="A77" s="307" t="s">
        <v>12356</v>
      </c>
      <c r="B77" s="313">
        <v>8809612852760</v>
      </c>
      <c r="C77" s="314" t="s">
        <v>12357</v>
      </c>
      <c r="D77" s="315" t="s">
        <v>12358</v>
      </c>
      <c r="E77" s="43">
        <v>18000</v>
      </c>
      <c r="F77" s="207">
        <v>0.59</v>
      </c>
      <c r="G77" s="316">
        <v>6</v>
      </c>
      <c r="H77" s="317">
        <f>Таблица624[[#This Row],[Розничная цена KRW]]*Таблица624[[#This Row],[Коэфициент стоимости]]</f>
        <v>10620</v>
      </c>
      <c r="I77" s="210" t="str">
        <f>IF($H$1="","Введите курс",Таблица624[[#This Row],[Оптовая цена KRW                за 1шт]]/$H$1)</f>
        <v>Введите курс</v>
      </c>
      <c r="J77" s="318"/>
      <c r="K77" s="211">
        <f>Таблица624[[#This Row],[Заказ коробок ]]*Таблица624[[#This Row],[Кол-во шт в коробке]]</f>
        <v>0</v>
      </c>
      <c r="L77" s="212">
        <f>Таблица624[[#This Row],[Общее кол-во шт]]*Таблица624[[#This Row],[Оптовая цена KRW                за 1шт]]</f>
        <v>0</v>
      </c>
      <c r="M77" s="213" t="str">
        <f>IFERROR(Таблица624[[#This Row],[Общее кол-во шт]]*Таблица624[[#This Row],[Оптовая цена USD                 за 1шт]],"")</f>
        <v/>
      </c>
      <c r="N77" s="340"/>
    </row>
    <row r="78" spans="1:14" ht="22.5" customHeight="1">
      <c r="A78" s="307" t="s">
        <v>12359</v>
      </c>
      <c r="B78" s="313">
        <v>8809612852692</v>
      </c>
      <c r="C78" s="314" t="s">
        <v>12360</v>
      </c>
      <c r="D78" s="315" t="s">
        <v>12361</v>
      </c>
      <c r="E78" s="43">
        <v>16000</v>
      </c>
      <c r="F78" s="207">
        <v>0.59</v>
      </c>
      <c r="G78" s="316">
        <v>6</v>
      </c>
      <c r="H78" s="317">
        <f>Таблица624[[#This Row],[Розничная цена KRW]]*Таблица624[[#This Row],[Коэфициент стоимости]]</f>
        <v>9440</v>
      </c>
      <c r="I78" s="210" t="str">
        <f>IF($H$1="","Введите курс",Таблица624[[#This Row],[Оптовая цена KRW                за 1шт]]/$H$1)</f>
        <v>Введите курс</v>
      </c>
      <c r="J78" s="318"/>
      <c r="K78" s="211">
        <f>Таблица624[[#This Row],[Заказ коробок ]]*Таблица624[[#This Row],[Кол-во шт в коробке]]</f>
        <v>0</v>
      </c>
      <c r="L78" s="212">
        <f>Таблица624[[#This Row],[Общее кол-во шт]]*Таблица624[[#This Row],[Оптовая цена KRW                за 1шт]]</f>
        <v>0</v>
      </c>
      <c r="M78" s="213" t="str">
        <f>IFERROR(Таблица624[[#This Row],[Общее кол-во шт]]*Таблица624[[#This Row],[Оптовая цена USD                 за 1шт]],"")</f>
        <v/>
      </c>
      <c r="N78" s="340"/>
    </row>
    <row r="79" spans="1:14" ht="22.5" customHeight="1">
      <c r="A79" s="307" t="s">
        <v>12362</v>
      </c>
      <c r="B79" s="313">
        <v>8809612852562</v>
      </c>
      <c r="C79" s="314" t="s">
        <v>12363</v>
      </c>
      <c r="D79" s="315" t="s">
        <v>12364</v>
      </c>
      <c r="E79" s="43">
        <v>16000</v>
      </c>
      <c r="F79" s="207">
        <v>0.59</v>
      </c>
      <c r="G79" s="316">
        <v>6</v>
      </c>
      <c r="H79" s="317">
        <f>Таблица624[[#This Row],[Розничная цена KRW]]*Таблица624[[#This Row],[Коэфициент стоимости]]</f>
        <v>9440</v>
      </c>
      <c r="I79" s="210" t="str">
        <f>IF($H$1="","Введите курс",Таблица624[[#This Row],[Оптовая цена KRW                за 1шт]]/$H$1)</f>
        <v>Введите курс</v>
      </c>
      <c r="J79" s="318"/>
      <c r="K79" s="211">
        <f>Таблица624[[#This Row],[Заказ коробок ]]*Таблица624[[#This Row],[Кол-во шт в коробке]]</f>
        <v>0</v>
      </c>
      <c r="L79" s="212">
        <f>Таблица624[[#This Row],[Общее кол-во шт]]*Таблица624[[#This Row],[Оптовая цена KRW                за 1шт]]</f>
        <v>0</v>
      </c>
      <c r="M79" s="213" t="str">
        <f>IFERROR(Таблица624[[#This Row],[Общее кол-во шт]]*Таблица624[[#This Row],[Оптовая цена USD                 за 1шт]],"")</f>
        <v/>
      </c>
      <c r="N79" s="340"/>
    </row>
    <row r="80" spans="1:14" ht="22.5" customHeight="1">
      <c r="A80" s="307" t="s">
        <v>12365</v>
      </c>
      <c r="B80" s="313">
        <v>8809612852579</v>
      </c>
      <c r="C80" s="314" t="s">
        <v>12366</v>
      </c>
      <c r="D80" s="315" t="s">
        <v>12367</v>
      </c>
      <c r="E80" s="43">
        <v>17000</v>
      </c>
      <c r="F80" s="207">
        <v>0.59</v>
      </c>
      <c r="G80" s="316">
        <v>6</v>
      </c>
      <c r="H80" s="317">
        <f>Таблица624[[#This Row],[Розничная цена KRW]]*Таблица624[[#This Row],[Коэфициент стоимости]]</f>
        <v>10030</v>
      </c>
      <c r="I80" s="210" t="str">
        <f>IF($H$1="","Введите курс",Таблица624[[#This Row],[Оптовая цена KRW                за 1шт]]/$H$1)</f>
        <v>Введите курс</v>
      </c>
      <c r="J80" s="318"/>
      <c r="K80" s="211">
        <f>Таблица624[[#This Row],[Заказ коробок ]]*Таблица624[[#This Row],[Кол-во шт в коробке]]</f>
        <v>0</v>
      </c>
      <c r="L80" s="212">
        <f>Таблица624[[#This Row],[Общее кол-во шт]]*Таблица624[[#This Row],[Оптовая цена KRW                за 1шт]]</f>
        <v>0</v>
      </c>
      <c r="M80" s="213" t="str">
        <f>IFERROR(Таблица624[[#This Row],[Общее кол-во шт]]*Таблица624[[#This Row],[Оптовая цена USD                 за 1шт]],"")</f>
        <v/>
      </c>
      <c r="N80" s="340"/>
    </row>
    <row r="81" spans="1:14" ht="22.5" customHeight="1">
      <c r="A81" s="307" t="s">
        <v>12368</v>
      </c>
      <c r="B81" s="313">
        <v>8809612852586</v>
      </c>
      <c r="C81" s="314" t="s">
        <v>12369</v>
      </c>
      <c r="D81" s="315" t="s">
        <v>12370</v>
      </c>
      <c r="E81" s="43">
        <v>6000</v>
      </c>
      <c r="F81" s="207">
        <v>0.59</v>
      </c>
      <c r="G81" s="316">
        <v>6</v>
      </c>
      <c r="H81" s="317">
        <f>Таблица624[[#This Row],[Розничная цена KRW]]*Таблица624[[#This Row],[Коэфициент стоимости]]</f>
        <v>3540</v>
      </c>
      <c r="I81" s="210" t="str">
        <f>IF($H$1="","Введите курс",Таблица624[[#This Row],[Оптовая цена KRW                за 1шт]]/$H$1)</f>
        <v>Введите курс</v>
      </c>
      <c r="J81" s="318"/>
      <c r="K81" s="211">
        <f>Таблица624[[#This Row],[Заказ коробок ]]*Таблица624[[#This Row],[Кол-во шт в коробке]]</f>
        <v>0</v>
      </c>
      <c r="L81" s="212">
        <f>Таблица624[[#This Row],[Общее кол-во шт]]*Таблица624[[#This Row],[Оптовая цена KRW                за 1шт]]</f>
        <v>0</v>
      </c>
      <c r="M81" s="213" t="str">
        <f>IFERROR(Таблица624[[#This Row],[Общее кол-во шт]]*Таблица624[[#This Row],[Оптовая цена USD                 за 1шт]],"")</f>
        <v/>
      </c>
      <c r="N81" s="340"/>
    </row>
    <row r="82" spans="1:14" ht="22.5" customHeight="1">
      <c r="A82" s="307" t="s">
        <v>12371</v>
      </c>
      <c r="B82" s="313">
        <v>8809612852630</v>
      </c>
      <c r="C82" s="314" t="s">
        <v>12372</v>
      </c>
      <c r="D82" s="315" t="s">
        <v>12373</v>
      </c>
      <c r="E82" s="43">
        <v>15000</v>
      </c>
      <c r="F82" s="207">
        <v>0.59</v>
      </c>
      <c r="G82" s="316">
        <v>6</v>
      </c>
      <c r="H82" s="317">
        <f>Таблица624[[#This Row],[Розничная цена KRW]]*Таблица624[[#This Row],[Коэфициент стоимости]]</f>
        <v>8850</v>
      </c>
      <c r="I82" s="210" t="str">
        <f>IF($H$1="","Введите курс",Таблица624[[#This Row],[Оптовая цена KRW                за 1шт]]/$H$1)</f>
        <v>Введите курс</v>
      </c>
      <c r="J82" s="318"/>
      <c r="K82" s="211">
        <f>Таблица624[[#This Row],[Заказ коробок ]]*Таблица624[[#This Row],[Кол-во шт в коробке]]</f>
        <v>0</v>
      </c>
      <c r="L82" s="212">
        <f>Таблица624[[#This Row],[Общее кол-во шт]]*Таблица624[[#This Row],[Оптовая цена KRW                за 1шт]]</f>
        <v>0</v>
      </c>
      <c r="M82" s="213" t="str">
        <f>IFERROR(Таблица624[[#This Row],[Общее кол-во шт]]*Таблица624[[#This Row],[Оптовая цена USD                 за 1шт]],"")</f>
        <v/>
      </c>
      <c r="N82" s="340"/>
    </row>
    <row r="83" spans="1:14" ht="22.5" customHeight="1">
      <c r="A83" s="307" t="s">
        <v>12374</v>
      </c>
      <c r="B83" s="313">
        <v>8809612852616</v>
      </c>
      <c r="C83" s="314" t="s">
        <v>12375</v>
      </c>
      <c r="D83" s="315" t="s">
        <v>12370</v>
      </c>
      <c r="E83" s="43">
        <v>12000</v>
      </c>
      <c r="F83" s="207">
        <v>0.59</v>
      </c>
      <c r="G83" s="316">
        <v>6</v>
      </c>
      <c r="H83" s="317">
        <f>Таблица624[[#This Row],[Розничная цена KRW]]*Таблица624[[#This Row],[Коэфициент стоимости]]</f>
        <v>7080</v>
      </c>
      <c r="I83" s="210" t="str">
        <f>IF($H$1="","Введите курс",Таблица624[[#This Row],[Оптовая цена KRW                за 1шт]]/$H$1)</f>
        <v>Введите курс</v>
      </c>
      <c r="J83" s="318"/>
      <c r="K83" s="211">
        <f>Таблица624[[#This Row],[Заказ коробок ]]*Таблица624[[#This Row],[Кол-во шт в коробке]]</f>
        <v>0</v>
      </c>
      <c r="L83" s="212">
        <f>Таблица624[[#This Row],[Общее кол-во шт]]*Таблица624[[#This Row],[Оптовая цена KRW                за 1шт]]</f>
        <v>0</v>
      </c>
      <c r="M83" s="213" t="str">
        <f>IFERROR(Таблица624[[#This Row],[Общее кол-во шт]]*Таблица624[[#This Row],[Оптовая цена USD                 за 1шт]],"")</f>
        <v/>
      </c>
      <c r="N83" s="340"/>
    </row>
    <row r="84" spans="1:14" ht="22.5" customHeight="1">
      <c r="A84" s="307" t="s">
        <v>12376</v>
      </c>
      <c r="B84" s="313">
        <v>8809612850483</v>
      </c>
      <c r="C84" s="314" t="s">
        <v>12377</v>
      </c>
      <c r="D84" s="315" t="s">
        <v>12378</v>
      </c>
      <c r="E84" s="43">
        <v>35000</v>
      </c>
      <c r="F84" s="207">
        <v>0.59</v>
      </c>
      <c r="G84" s="316">
        <v>6</v>
      </c>
      <c r="H84" s="317">
        <f>Таблица624[[#This Row],[Розничная цена KRW]]*Таблица624[[#This Row],[Коэфициент стоимости]]</f>
        <v>20650</v>
      </c>
      <c r="I84" s="210" t="str">
        <f>IF($H$1="","Введите курс",Таблица624[[#This Row],[Оптовая цена KRW                за 1шт]]/$H$1)</f>
        <v>Введите курс</v>
      </c>
      <c r="J84" s="318"/>
      <c r="K84" s="211">
        <f>Таблица624[[#This Row],[Заказ коробок ]]*Таблица624[[#This Row],[Кол-во шт в коробке]]</f>
        <v>0</v>
      </c>
      <c r="L84" s="212">
        <f>Таблица624[[#This Row],[Общее кол-во шт]]*Таблица624[[#This Row],[Оптовая цена KRW                за 1шт]]</f>
        <v>0</v>
      </c>
      <c r="M84" s="213" t="str">
        <f>IFERROR(Таблица624[[#This Row],[Общее кол-во шт]]*Таблица624[[#This Row],[Оптовая цена USD                 за 1шт]],"")</f>
        <v/>
      </c>
      <c r="N84" s="340"/>
    </row>
    <row r="85" spans="1:14" ht="22.5" customHeight="1">
      <c r="A85" s="307" t="s">
        <v>12379</v>
      </c>
      <c r="B85" s="313">
        <v>8809612852654</v>
      </c>
      <c r="C85" s="314" t="s">
        <v>12380</v>
      </c>
      <c r="D85" s="315" t="s">
        <v>12381</v>
      </c>
      <c r="E85" s="43">
        <v>27000</v>
      </c>
      <c r="F85" s="207">
        <v>0.59</v>
      </c>
      <c r="G85" s="316">
        <v>6</v>
      </c>
      <c r="H85" s="317">
        <f>Таблица624[[#This Row],[Розничная цена KRW]]*Таблица624[[#This Row],[Коэфициент стоимости]]</f>
        <v>15930</v>
      </c>
      <c r="I85" s="210" t="str">
        <f>IF($H$1="","Введите курс",Таблица624[[#This Row],[Оптовая цена KRW                за 1шт]]/$H$1)</f>
        <v>Введите курс</v>
      </c>
      <c r="J85" s="318"/>
      <c r="K85" s="211">
        <f>Таблица624[[#This Row],[Заказ коробок ]]*Таблица624[[#This Row],[Кол-во шт в коробке]]</f>
        <v>0</v>
      </c>
      <c r="L85" s="212">
        <f>Таблица624[[#This Row],[Общее кол-во шт]]*Таблица624[[#This Row],[Оптовая цена KRW                за 1шт]]</f>
        <v>0</v>
      </c>
      <c r="M85" s="213" t="str">
        <f>IFERROR(Таблица624[[#This Row],[Общее кол-во шт]]*Таблица624[[#This Row],[Оптовая цена USD                 за 1шт]],"")</f>
        <v/>
      </c>
      <c r="N85" s="340"/>
    </row>
    <row r="86" spans="1:14" ht="22.5" customHeight="1">
      <c r="A86" s="307" t="s">
        <v>12382</v>
      </c>
      <c r="B86" s="313">
        <v>8809612852661</v>
      </c>
      <c r="C86" s="314" t="s">
        <v>12383</v>
      </c>
      <c r="D86" s="315" t="s">
        <v>12384</v>
      </c>
      <c r="E86" s="43">
        <v>22000</v>
      </c>
      <c r="F86" s="207">
        <v>0.59</v>
      </c>
      <c r="G86" s="316">
        <v>6</v>
      </c>
      <c r="H86" s="317">
        <f>Таблица624[[#This Row],[Розничная цена KRW]]*Таблица624[[#This Row],[Коэфициент стоимости]]</f>
        <v>12980</v>
      </c>
      <c r="I86" s="210" t="str">
        <f>IF($H$1="","Введите курс",Таблица624[[#This Row],[Оптовая цена KRW                за 1шт]]/$H$1)</f>
        <v>Введите курс</v>
      </c>
      <c r="J86" s="318"/>
      <c r="K86" s="211">
        <f>Таблица624[[#This Row],[Заказ коробок ]]*Таблица624[[#This Row],[Кол-во шт в коробке]]</f>
        <v>0</v>
      </c>
      <c r="L86" s="212">
        <f>Таблица624[[#This Row],[Общее кол-во шт]]*Таблица624[[#This Row],[Оптовая цена KRW                за 1шт]]</f>
        <v>0</v>
      </c>
      <c r="M86" s="213" t="str">
        <f>IFERROR(Таблица624[[#This Row],[Общее кол-во шт]]*Таблица624[[#This Row],[Оптовая цена USD                 за 1шт]],"")</f>
        <v/>
      </c>
      <c r="N86" s="340"/>
    </row>
    <row r="87" spans="1:14" ht="22.5" customHeight="1">
      <c r="A87" s="307" t="s">
        <v>12385</v>
      </c>
      <c r="B87" s="313">
        <v>8809612852708</v>
      </c>
      <c r="C87" s="314" t="s">
        <v>12386</v>
      </c>
      <c r="D87" s="315" t="s">
        <v>12387</v>
      </c>
      <c r="E87" s="43">
        <v>22000</v>
      </c>
      <c r="F87" s="207">
        <v>0.59</v>
      </c>
      <c r="G87" s="316">
        <v>6</v>
      </c>
      <c r="H87" s="317">
        <f>Таблица624[[#This Row],[Розничная цена KRW]]*Таблица624[[#This Row],[Коэфициент стоимости]]</f>
        <v>12980</v>
      </c>
      <c r="I87" s="210" t="str">
        <f>IF($H$1="","Введите курс",Таблица624[[#This Row],[Оптовая цена KRW                за 1шт]]/$H$1)</f>
        <v>Введите курс</v>
      </c>
      <c r="J87" s="318"/>
      <c r="K87" s="211">
        <f>Таблица624[[#This Row],[Заказ коробок ]]*Таблица624[[#This Row],[Кол-во шт в коробке]]</f>
        <v>0</v>
      </c>
      <c r="L87" s="212">
        <f>Таблица624[[#This Row],[Общее кол-во шт]]*Таблица624[[#This Row],[Оптовая цена KRW                за 1шт]]</f>
        <v>0</v>
      </c>
      <c r="M87" s="213" t="str">
        <f>IFERROR(Таблица624[[#This Row],[Общее кол-во шт]]*Таблица624[[#This Row],[Оптовая цена USD                 за 1шт]],"")</f>
        <v/>
      </c>
      <c r="N87" s="340"/>
    </row>
    <row r="88" spans="1:14" ht="22.5" customHeight="1">
      <c r="A88" s="307" t="s">
        <v>12388</v>
      </c>
      <c r="B88" s="313">
        <v>8809612852715</v>
      </c>
      <c r="C88" s="314" t="s">
        <v>12389</v>
      </c>
      <c r="D88" s="315" t="s">
        <v>12390</v>
      </c>
      <c r="E88" s="43">
        <v>18000</v>
      </c>
      <c r="F88" s="207">
        <v>0.59</v>
      </c>
      <c r="G88" s="316">
        <v>6</v>
      </c>
      <c r="H88" s="317">
        <f>Таблица624[[#This Row],[Розничная цена KRW]]*Таблица624[[#This Row],[Коэфициент стоимости]]</f>
        <v>10620</v>
      </c>
      <c r="I88" s="210" t="str">
        <f>IF($H$1="","Введите курс",Таблица624[[#This Row],[Оптовая цена KRW                за 1шт]]/$H$1)</f>
        <v>Введите курс</v>
      </c>
      <c r="J88" s="318"/>
      <c r="K88" s="211">
        <f>Таблица624[[#This Row],[Заказ коробок ]]*Таблица624[[#This Row],[Кол-во шт в коробке]]</f>
        <v>0</v>
      </c>
      <c r="L88" s="212">
        <f>Таблица624[[#This Row],[Общее кол-во шт]]*Таблица624[[#This Row],[Оптовая цена KRW                за 1шт]]</f>
        <v>0</v>
      </c>
      <c r="M88" s="213" t="str">
        <f>IFERROR(Таблица624[[#This Row],[Общее кол-во шт]]*Таблица624[[#This Row],[Оптовая цена USD                 за 1шт]],"")</f>
        <v/>
      </c>
      <c r="N88" s="340"/>
    </row>
    <row r="89" spans="1:14" ht="22.5" customHeight="1">
      <c r="A89" s="307" t="s">
        <v>12391</v>
      </c>
      <c r="B89" s="313">
        <v>8809612850490</v>
      </c>
      <c r="C89" s="314" t="s">
        <v>12392</v>
      </c>
      <c r="D89" s="315" t="s">
        <v>12393</v>
      </c>
      <c r="E89" s="43">
        <v>18000</v>
      </c>
      <c r="F89" s="207">
        <v>0.59</v>
      </c>
      <c r="G89" s="316">
        <v>6</v>
      </c>
      <c r="H89" s="317">
        <f>Таблица624[[#This Row],[Розничная цена KRW]]*Таблица624[[#This Row],[Коэфициент стоимости]]</f>
        <v>10620</v>
      </c>
      <c r="I89" s="210" t="str">
        <f>IF($H$1="","Введите курс",Таблица624[[#This Row],[Оптовая цена KRW                за 1шт]]/$H$1)</f>
        <v>Введите курс</v>
      </c>
      <c r="J89" s="318"/>
      <c r="K89" s="211">
        <f>Таблица624[[#This Row],[Заказ коробок ]]*Таблица624[[#This Row],[Кол-во шт в коробке]]</f>
        <v>0</v>
      </c>
      <c r="L89" s="212">
        <f>Таблица624[[#This Row],[Общее кол-во шт]]*Таблица624[[#This Row],[Оптовая цена KRW                за 1шт]]</f>
        <v>0</v>
      </c>
      <c r="M89" s="213" t="str">
        <f>IFERROR(Таблица624[[#This Row],[Общее кол-во шт]]*Таблица624[[#This Row],[Оптовая цена USD                 за 1шт]],"")</f>
        <v/>
      </c>
      <c r="N89" s="340"/>
    </row>
    <row r="90" spans="1:14" ht="22.5" customHeight="1">
      <c r="A90" s="307" t="s">
        <v>12394</v>
      </c>
      <c r="B90" s="313">
        <v>8809612852500</v>
      </c>
      <c r="C90" s="314" t="s">
        <v>12395</v>
      </c>
      <c r="D90" s="315" t="s">
        <v>12396</v>
      </c>
      <c r="E90" s="43">
        <v>20000</v>
      </c>
      <c r="F90" s="207">
        <v>0.59</v>
      </c>
      <c r="G90" s="316">
        <v>6</v>
      </c>
      <c r="H90" s="317">
        <f>Таблица624[[#This Row],[Розничная цена KRW]]*Таблица624[[#This Row],[Коэфициент стоимости]]</f>
        <v>11800</v>
      </c>
      <c r="I90" s="210" t="str">
        <f>IF($H$1="","Введите курс",Таблица624[[#This Row],[Оптовая цена KRW                за 1шт]]/$H$1)</f>
        <v>Введите курс</v>
      </c>
      <c r="J90" s="318"/>
      <c r="K90" s="211">
        <f>Таблица624[[#This Row],[Заказ коробок ]]*Таблица624[[#This Row],[Кол-во шт в коробке]]</f>
        <v>0</v>
      </c>
      <c r="L90" s="212">
        <f>Таблица624[[#This Row],[Общее кол-во шт]]*Таблица624[[#This Row],[Оптовая цена KRW                за 1шт]]</f>
        <v>0</v>
      </c>
      <c r="M90" s="213" t="str">
        <f>IFERROR(Таблица624[[#This Row],[Общее кол-во шт]]*Таблица624[[#This Row],[Оптовая цена USD                 за 1шт]],"")</f>
        <v/>
      </c>
      <c r="N90" s="340"/>
    </row>
    <row r="91" spans="1:14" ht="22.5" customHeight="1">
      <c r="A91" s="307" t="s">
        <v>12397</v>
      </c>
      <c r="B91" s="313">
        <v>8809612852524</v>
      </c>
      <c r="C91" s="314" t="s">
        <v>12398</v>
      </c>
      <c r="D91" s="315" t="s">
        <v>12399</v>
      </c>
      <c r="E91" s="43">
        <v>15000</v>
      </c>
      <c r="F91" s="207">
        <v>0.59</v>
      </c>
      <c r="G91" s="316">
        <v>6</v>
      </c>
      <c r="H91" s="317">
        <f>Таблица624[[#This Row],[Розничная цена KRW]]*Таблица624[[#This Row],[Коэфициент стоимости]]</f>
        <v>8850</v>
      </c>
      <c r="I91" s="210" t="str">
        <f>IF($H$1="","Введите курс",Таблица624[[#This Row],[Оптовая цена KRW                за 1шт]]/$H$1)</f>
        <v>Введите курс</v>
      </c>
      <c r="J91" s="318"/>
      <c r="K91" s="211">
        <f>Таблица624[[#This Row],[Заказ коробок ]]*Таблица624[[#This Row],[Кол-во шт в коробке]]</f>
        <v>0</v>
      </c>
      <c r="L91" s="212">
        <f>Таблица624[[#This Row],[Общее кол-во шт]]*Таблица624[[#This Row],[Оптовая цена KRW                за 1шт]]</f>
        <v>0</v>
      </c>
      <c r="M91" s="213" t="str">
        <f>IFERROR(Таблица624[[#This Row],[Общее кол-во шт]]*Таблица624[[#This Row],[Оптовая цена USD                 за 1шт]],"")</f>
        <v/>
      </c>
      <c r="N91" s="340"/>
    </row>
    <row r="92" spans="1:14" ht="22.5" customHeight="1">
      <c r="A92" s="307" t="s">
        <v>12400</v>
      </c>
      <c r="B92" s="313">
        <v>8809652865720</v>
      </c>
      <c r="C92" s="314" t="s">
        <v>12401</v>
      </c>
      <c r="D92" s="315" t="s">
        <v>12402</v>
      </c>
      <c r="E92" s="43">
        <v>8000</v>
      </c>
      <c r="F92" s="207">
        <v>0.59</v>
      </c>
      <c r="G92" s="316">
        <v>6</v>
      </c>
      <c r="H92" s="317">
        <f>Таблица624[[#This Row],[Розничная цена KRW]]*Таблица624[[#This Row],[Коэфициент стоимости]]</f>
        <v>4720</v>
      </c>
      <c r="I92" s="210" t="str">
        <f>IF($H$1="","Введите курс",Таблица624[[#This Row],[Оптовая цена KRW                за 1шт]]/$H$1)</f>
        <v>Введите курс</v>
      </c>
      <c r="J92" s="318"/>
      <c r="K92" s="211">
        <f>Таблица624[[#This Row],[Заказ коробок ]]*Таблица624[[#This Row],[Кол-во шт в коробке]]</f>
        <v>0</v>
      </c>
      <c r="L92" s="212">
        <f>Таблица624[[#This Row],[Общее кол-во шт]]*Таблица624[[#This Row],[Оптовая цена KRW                за 1шт]]</f>
        <v>0</v>
      </c>
      <c r="M92" s="213" t="str">
        <f>IFERROR(Таблица624[[#This Row],[Общее кол-во шт]]*Таблица624[[#This Row],[Оптовая цена USD                 за 1шт]],"")</f>
        <v/>
      </c>
      <c r="N92" s="340"/>
    </row>
    <row r="93" spans="1:14" ht="22.5" customHeight="1">
      <c r="A93" s="307" t="s">
        <v>12403</v>
      </c>
      <c r="B93" s="313">
        <v>8809652865737</v>
      </c>
      <c r="C93" s="314" t="s">
        <v>12404</v>
      </c>
      <c r="D93" s="315" t="s">
        <v>12405</v>
      </c>
      <c r="E93" s="43">
        <v>12000</v>
      </c>
      <c r="F93" s="207">
        <v>0.59</v>
      </c>
      <c r="G93" s="316">
        <v>6</v>
      </c>
      <c r="H93" s="317">
        <f>Таблица624[[#This Row],[Розничная цена KRW]]*Таблица624[[#This Row],[Коэфициент стоимости]]</f>
        <v>7080</v>
      </c>
      <c r="I93" s="210" t="str">
        <f>IF($H$1="","Введите курс",Таблица624[[#This Row],[Оптовая цена KRW                за 1шт]]/$H$1)</f>
        <v>Введите курс</v>
      </c>
      <c r="J93" s="318"/>
      <c r="K93" s="211">
        <f>Таблица624[[#This Row],[Заказ коробок ]]*Таблица624[[#This Row],[Кол-во шт в коробке]]</f>
        <v>0</v>
      </c>
      <c r="L93" s="212">
        <f>Таблица624[[#This Row],[Общее кол-во шт]]*Таблица624[[#This Row],[Оптовая цена KRW                за 1шт]]</f>
        <v>0</v>
      </c>
      <c r="M93" s="213" t="str">
        <f>IFERROR(Таблица624[[#This Row],[Общее кол-во шт]]*Таблица624[[#This Row],[Оптовая цена USD                 за 1шт]],"")</f>
        <v/>
      </c>
      <c r="N93" s="340"/>
    </row>
    <row r="94" spans="1:14" ht="22.5" customHeight="1">
      <c r="A94" s="307" t="s">
        <v>12406</v>
      </c>
      <c r="B94" s="313">
        <v>8809652880488</v>
      </c>
      <c r="C94" s="314" t="s">
        <v>12407</v>
      </c>
      <c r="D94" s="315" t="s">
        <v>12408</v>
      </c>
      <c r="E94" s="43">
        <v>11000</v>
      </c>
      <c r="F94" s="207">
        <v>0.59</v>
      </c>
      <c r="G94" s="316">
        <v>6</v>
      </c>
      <c r="H94" s="317">
        <f>Таблица624[[#This Row],[Розничная цена KRW]]*Таблица624[[#This Row],[Коэфициент стоимости]]</f>
        <v>6490</v>
      </c>
      <c r="I94" s="210" t="str">
        <f>IF($H$1="","Введите курс",Таблица624[[#This Row],[Оптовая цена KRW                за 1шт]]/$H$1)</f>
        <v>Введите курс</v>
      </c>
      <c r="J94" s="318"/>
      <c r="K94" s="211">
        <f>Таблица624[[#This Row],[Заказ коробок ]]*Таблица624[[#This Row],[Кол-во шт в коробке]]</f>
        <v>0</v>
      </c>
      <c r="L94" s="212">
        <f>Таблица624[[#This Row],[Общее кол-во шт]]*Таблица624[[#This Row],[Оптовая цена KRW                за 1шт]]</f>
        <v>0</v>
      </c>
      <c r="M94" s="213" t="str">
        <f>IFERROR(Таблица624[[#This Row],[Общее кол-во шт]]*Таблица624[[#This Row],[Оптовая цена USD                 за 1шт]],"")</f>
        <v/>
      </c>
      <c r="N94" s="340"/>
    </row>
    <row r="95" spans="1:14" ht="22.5" customHeight="1">
      <c r="A95" s="307" t="s">
        <v>12409</v>
      </c>
      <c r="B95" s="313">
        <v>8809612859974</v>
      </c>
      <c r="C95" s="314" t="s">
        <v>12410</v>
      </c>
      <c r="D95" s="315" t="s">
        <v>12411</v>
      </c>
      <c r="E95" s="43">
        <v>32000</v>
      </c>
      <c r="F95" s="207">
        <v>0.59</v>
      </c>
      <c r="G95" s="316">
        <v>6</v>
      </c>
      <c r="H95" s="317">
        <f>Таблица624[[#This Row],[Розничная цена KRW]]*Таблица624[[#This Row],[Коэфициент стоимости]]</f>
        <v>18880</v>
      </c>
      <c r="I95" s="210" t="str">
        <f>IF($H$1="","Введите курс",Таблица624[[#This Row],[Оптовая цена KRW                за 1шт]]/$H$1)</f>
        <v>Введите курс</v>
      </c>
      <c r="J95" s="318"/>
      <c r="K95" s="211">
        <f>Таблица624[[#This Row],[Заказ коробок ]]*Таблица624[[#This Row],[Кол-во шт в коробке]]</f>
        <v>0</v>
      </c>
      <c r="L95" s="212">
        <f>Таблица624[[#This Row],[Общее кол-во шт]]*Таблица624[[#This Row],[Оптовая цена KRW                за 1шт]]</f>
        <v>0</v>
      </c>
      <c r="M95" s="213" t="str">
        <f>IFERROR(Таблица624[[#This Row],[Общее кол-во шт]]*Таблица624[[#This Row],[Оптовая цена USD                 за 1шт]],"")</f>
        <v/>
      </c>
      <c r="N95" s="340"/>
    </row>
    <row r="96" spans="1:14" ht="22.5" customHeight="1">
      <c r="A96" s="307" t="s">
        <v>12412</v>
      </c>
      <c r="B96" s="313">
        <v>8809612862790</v>
      </c>
      <c r="C96" s="314" t="s">
        <v>12413</v>
      </c>
      <c r="D96" s="315" t="s">
        <v>12414</v>
      </c>
      <c r="E96" s="43">
        <v>1500</v>
      </c>
      <c r="F96" s="207">
        <v>0.59</v>
      </c>
      <c r="G96" s="316">
        <v>6</v>
      </c>
      <c r="H96" s="317">
        <f>Таблица624[[#This Row],[Розничная цена KRW]]*Таблица624[[#This Row],[Коэфициент стоимости]]</f>
        <v>885</v>
      </c>
      <c r="I96" s="210" t="str">
        <f>IF($H$1="","Введите курс",Таблица624[[#This Row],[Оптовая цена KRW                за 1шт]]/$H$1)</f>
        <v>Введите курс</v>
      </c>
      <c r="J96" s="318"/>
      <c r="K96" s="211">
        <f>Таблица624[[#This Row],[Заказ коробок ]]*Таблица624[[#This Row],[Кол-во шт в коробке]]</f>
        <v>0</v>
      </c>
      <c r="L96" s="212">
        <f>Таблица624[[#This Row],[Общее кол-во шт]]*Таблица624[[#This Row],[Оптовая цена KRW                за 1шт]]</f>
        <v>0</v>
      </c>
      <c r="M96" s="213" t="str">
        <f>IFERROR(Таблица624[[#This Row],[Общее кол-во шт]]*Таблица624[[#This Row],[Оптовая цена USD                 за 1шт]],"")</f>
        <v/>
      </c>
      <c r="N96" s="340"/>
    </row>
    <row r="97" spans="1:14" ht="22.5" customHeight="1">
      <c r="A97" s="307" t="s">
        <v>12415</v>
      </c>
      <c r="B97" s="313">
        <v>8809612865302</v>
      </c>
      <c r="C97" s="314" t="s">
        <v>12416</v>
      </c>
      <c r="D97" s="315" t="s">
        <v>12417</v>
      </c>
      <c r="E97" s="43">
        <v>1500</v>
      </c>
      <c r="F97" s="207">
        <v>0.59</v>
      </c>
      <c r="G97" s="316">
        <v>6</v>
      </c>
      <c r="H97" s="317">
        <f>Таблица624[[#This Row],[Розничная цена KRW]]*Таблица624[[#This Row],[Коэфициент стоимости]]</f>
        <v>885</v>
      </c>
      <c r="I97" s="210" t="str">
        <f>IF($H$1="","Введите курс",Таблица624[[#This Row],[Оптовая цена KRW                за 1шт]]/$H$1)</f>
        <v>Введите курс</v>
      </c>
      <c r="J97" s="318"/>
      <c r="K97" s="211">
        <f>Таблица624[[#This Row],[Заказ коробок ]]*Таблица624[[#This Row],[Кол-во шт в коробке]]</f>
        <v>0</v>
      </c>
      <c r="L97" s="212">
        <f>Таблица624[[#This Row],[Общее кол-во шт]]*Таблица624[[#This Row],[Оптовая цена KRW                за 1шт]]</f>
        <v>0</v>
      </c>
      <c r="M97" s="213" t="str">
        <f>IFERROR(Таблица624[[#This Row],[Общее кол-во шт]]*Таблица624[[#This Row],[Оптовая цена USD                 за 1шт]],"")</f>
        <v/>
      </c>
      <c r="N97" s="340"/>
    </row>
    <row r="98" spans="1:14" ht="22.5" customHeight="1">
      <c r="A98" s="307" t="s">
        <v>12418</v>
      </c>
      <c r="B98" s="313">
        <v>8809612865319</v>
      </c>
      <c r="C98" s="314" t="s">
        <v>12419</v>
      </c>
      <c r="D98" s="315" t="s">
        <v>12420</v>
      </c>
      <c r="E98" s="43">
        <v>1800</v>
      </c>
      <c r="F98" s="207">
        <v>0.59</v>
      </c>
      <c r="G98" s="316">
        <v>6</v>
      </c>
      <c r="H98" s="317">
        <f>Таблица624[[#This Row],[Розничная цена KRW]]*Таблица624[[#This Row],[Коэфициент стоимости]]</f>
        <v>1062</v>
      </c>
      <c r="I98" s="210" t="str">
        <f>IF($H$1="","Введите курс",Таблица624[[#This Row],[Оптовая цена KRW                за 1шт]]/$H$1)</f>
        <v>Введите курс</v>
      </c>
      <c r="J98" s="318"/>
      <c r="K98" s="211">
        <f>Таблица624[[#This Row],[Заказ коробок ]]*Таблица624[[#This Row],[Кол-во шт в коробке]]</f>
        <v>0</v>
      </c>
      <c r="L98" s="212">
        <f>Таблица624[[#This Row],[Общее кол-во шт]]*Таблица624[[#This Row],[Оптовая цена KRW                за 1шт]]</f>
        <v>0</v>
      </c>
      <c r="M98" s="213" t="str">
        <f>IFERROR(Таблица624[[#This Row],[Общее кол-во шт]]*Таблица624[[#This Row],[Оптовая цена USD                 за 1шт]],"")</f>
        <v/>
      </c>
      <c r="N98" s="340"/>
    </row>
    <row r="99" spans="1:14" ht="22.5" customHeight="1">
      <c r="A99" s="307" t="s">
        <v>12421</v>
      </c>
      <c r="B99" s="313">
        <v>8809612862783</v>
      </c>
      <c r="C99" s="314" t="s">
        <v>12422</v>
      </c>
      <c r="D99" s="315" t="s">
        <v>12423</v>
      </c>
      <c r="E99" s="43">
        <v>1800</v>
      </c>
      <c r="F99" s="207">
        <v>0.59</v>
      </c>
      <c r="G99" s="316">
        <v>6</v>
      </c>
      <c r="H99" s="317">
        <f>Таблица624[[#This Row],[Розничная цена KRW]]*Таблица624[[#This Row],[Коэфициент стоимости]]</f>
        <v>1062</v>
      </c>
      <c r="I99" s="210" t="str">
        <f>IF($H$1="","Введите курс",Таблица624[[#This Row],[Оптовая цена KRW                за 1шт]]/$H$1)</f>
        <v>Введите курс</v>
      </c>
      <c r="J99" s="318"/>
      <c r="K99" s="211">
        <f>Таблица624[[#This Row],[Заказ коробок ]]*Таблица624[[#This Row],[Кол-во шт в коробке]]</f>
        <v>0</v>
      </c>
      <c r="L99" s="212">
        <f>Таблица624[[#This Row],[Общее кол-во шт]]*Таблица624[[#This Row],[Оптовая цена KRW                за 1шт]]</f>
        <v>0</v>
      </c>
      <c r="M99" s="213" t="str">
        <f>IFERROR(Таблица624[[#This Row],[Общее кол-во шт]]*Таблица624[[#This Row],[Оптовая цена USD                 за 1шт]],"")</f>
        <v/>
      </c>
      <c r="N99" s="340"/>
    </row>
    <row r="100" spans="1:14" ht="22.5" customHeight="1">
      <c r="A100" s="307" t="s">
        <v>12424</v>
      </c>
      <c r="B100" s="313">
        <v>8809612845915</v>
      </c>
      <c r="C100" s="314" t="s">
        <v>12425</v>
      </c>
      <c r="D100" s="315" t="s">
        <v>12426</v>
      </c>
      <c r="E100" s="43">
        <v>10000</v>
      </c>
      <c r="F100" s="207">
        <v>0.59</v>
      </c>
      <c r="G100" s="316">
        <v>6</v>
      </c>
      <c r="H100" s="317">
        <f>Таблица624[[#This Row],[Розничная цена KRW]]*Таблица624[[#This Row],[Коэфициент стоимости]]</f>
        <v>5900</v>
      </c>
      <c r="I100" s="210" t="str">
        <f>IF($H$1="","Введите курс",Таблица624[[#This Row],[Оптовая цена KRW                за 1шт]]/$H$1)</f>
        <v>Введите курс</v>
      </c>
      <c r="J100" s="318"/>
      <c r="K100" s="211">
        <f>Таблица624[[#This Row],[Заказ коробок ]]*Таблица624[[#This Row],[Кол-во шт в коробке]]</f>
        <v>0</v>
      </c>
      <c r="L100" s="212">
        <f>Таблица624[[#This Row],[Общее кол-во шт]]*Таблица624[[#This Row],[Оптовая цена KRW                за 1шт]]</f>
        <v>0</v>
      </c>
      <c r="M100" s="213" t="str">
        <f>IFERROR(Таблица624[[#This Row],[Общее кол-во шт]]*Таблица624[[#This Row],[Оптовая цена USD                 за 1шт]],"")</f>
        <v/>
      </c>
      <c r="N100" s="340"/>
    </row>
    <row r="101" spans="1:14" ht="22.5" customHeight="1">
      <c r="A101" s="307" t="s">
        <v>12427</v>
      </c>
      <c r="B101" s="313">
        <v>8809612845908</v>
      </c>
      <c r="C101" s="314" t="s">
        <v>12428</v>
      </c>
      <c r="D101" s="315" t="s">
        <v>12429</v>
      </c>
      <c r="E101" s="43">
        <v>16000</v>
      </c>
      <c r="F101" s="207">
        <v>0.59</v>
      </c>
      <c r="G101" s="316">
        <v>6</v>
      </c>
      <c r="H101" s="317">
        <f>Таблица624[[#This Row],[Розничная цена KRW]]*Таблица624[[#This Row],[Коэфициент стоимости]]</f>
        <v>9440</v>
      </c>
      <c r="I101" s="210" t="str">
        <f>IF($H$1="","Введите курс",Таблица624[[#This Row],[Оптовая цена KRW                за 1шт]]/$H$1)</f>
        <v>Введите курс</v>
      </c>
      <c r="J101" s="318"/>
      <c r="K101" s="211">
        <f>Таблица624[[#This Row],[Заказ коробок ]]*Таблица624[[#This Row],[Кол-во шт в коробке]]</f>
        <v>0</v>
      </c>
      <c r="L101" s="212">
        <f>Таблица624[[#This Row],[Общее кол-во шт]]*Таблица624[[#This Row],[Оптовая цена KRW                за 1шт]]</f>
        <v>0</v>
      </c>
      <c r="M101" s="213" t="str">
        <f>IFERROR(Таблица624[[#This Row],[Общее кол-во шт]]*Таблица624[[#This Row],[Оптовая цена USD                 за 1шт]],"")</f>
        <v/>
      </c>
      <c r="N101" s="340"/>
    </row>
    <row r="102" spans="1:14" ht="22.5" customHeight="1">
      <c r="A102" s="307" t="s">
        <v>12430</v>
      </c>
      <c r="B102" s="313">
        <v>8809612875073</v>
      </c>
      <c r="C102" s="314" t="s">
        <v>12431</v>
      </c>
      <c r="D102" s="315" t="s">
        <v>12432</v>
      </c>
      <c r="E102" s="43">
        <v>5000</v>
      </c>
      <c r="F102" s="207">
        <v>0.59</v>
      </c>
      <c r="G102" s="316">
        <v>6</v>
      </c>
      <c r="H102" s="317">
        <f>Таблица624[[#This Row],[Розничная цена KRW]]*Таблица624[[#This Row],[Коэфициент стоимости]]</f>
        <v>2950</v>
      </c>
      <c r="I102" s="210" t="str">
        <f>IF($H$1="","Введите курс",Таблица624[[#This Row],[Оптовая цена KRW                за 1шт]]/$H$1)</f>
        <v>Введите курс</v>
      </c>
      <c r="J102" s="318"/>
      <c r="K102" s="211">
        <f>Таблица624[[#This Row],[Заказ коробок ]]*Таблица624[[#This Row],[Кол-во шт в коробке]]</f>
        <v>0</v>
      </c>
      <c r="L102" s="212">
        <f>Таблица624[[#This Row],[Общее кол-во шт]]*Таблица624[[#This Row],[Оптовая цена KRW                за 1шт]]</f>
        <v>0</v>
      </c>
      <c r="M102" s="213" t="str">
        <f>IFERROR(Таблица624[[#This Row],[Общее кол-во шт]]*Таблица624[[#This Row],[Оптовая цена USD                 за 1шт]],"")</f>
        <v/>
      </c>
      <c r="N102" s="340"/>
    </row>
    <row r="103" spans="1:14" ht="22.5" customHeight="1">
      <c r="A103" s="307" t="s">
        <v>12433</v>
      </c>
      <c r="B103" s="313">
        <v>8809612845335</v>
      </c>
      <c r="C103" s="314" t="s">
        <v>12434</v>
      </c>
      <c r="D103" s="315" t="s">
        <v>12435</v>
      </c>
      <c r="E103" s="43">
        <v>16000</v>
      </c>
      <c r="F103" s="207">
        <v>0.59</v>
      </c>
      <c r="G103" s="316">
        <v>6</v>
      </c>
      <c r="H103" s="317">
        <f>Таблица624[[#This Row],[Розничная цена KRW]]*Таблица624[[#This Row],[Коэфициент стоимости]]</f>
        <v>9440</v>
      </c>
      <c r="I103" s="210" t="str">
        <f>IF($H$1="","Введите курс",Таблица624[[#This Row],[Оптовая цена KRW                за 1шт]]/$H$1)</f>
        <v>Введите курс</v>
      </c>
      <c r="J103" s="318"/>
      <c r="K103" s="211">
        <f>Таблица624[[#This Row],[Заказ коробок ]]*Таблица624[[#This Row],[Кол-во шт в коробке]]</f>
        <v>0</v>
      </c>
      <c r="L103" s="212">
        <f>Таблица624[[#This Row],[Общее кол-во шт]]*Таблица624[[#This Row],[Оптовая цена KRW                за 1шт]]</f>
        <v>0</v>
      </c>
      <c r="M103" s="213" t="str">
        <f>IFERROR(Таблица624[[#This Row],[Общее кол-во шт]]*Таблица624[[#This Row],[Оптовая цена USD                 за 1шт]],"")</f>
        <v/>
      </c>
      <c r="N103" s="340"/>
    </row>
    <row r="104" spans="1:14" ht="22.5" customHeight="1">
      <c r="A104" s="307" t="s">
        <v>12436</v>
      </c>
      <c r="B104" s="313">
        <v>8809612845342</v>
      </c>
      <c r="C104" s="314" t="s">
        <v>12437</v>
      </c>
      <c r="D104" s="315" t="s">
        <v>12438</v>
      </c>
      <c r="E104" s="43">
        <v>16000</v>
      </c>
      <c r="F104" s="207">
        <v>0.59</v>
      </c>
      <c r="G104" s="316">
        <v>6</v>
      </c>
      <c r="H104" s="317">
        <f>Таблица624[[#This Row],[Розничная цена KRW]]*Таблица624[[#This Row],[Коэфициент стоимости]]</f>
        <v>9440</v>
      </c>
      <c r="I104" s="210" t="str">
        <f>IF($H$1="","Введите курс",Таблица624[[#This Row],[Оптовая цена KRW                за 1шт]]/$H$1)</f>
        <v>Введите курс</v>
      </c>
      <c r="J104" s="318"/>
      <c r="K104" s="211">
        <f>Таблица624[[#This Row],[Заказ коробок ]]*Таблица624[[#This Row],[Кол-во шт в коробке]]</f>
        <v>0</v>
      </c>
      <c r="L104" s="212">
        <f>Таблица624[[#This Row],[Общее кол-во шт]]*Таблица624[[#This Row],[Оптовая цена KRW                за 1шт]]</f>
        <v>0</v>
      </c>
      <c r="M104" s="213" t="str">
        <f>IFERROR(Таблица624[[#This Row],[Общее кол-во шт]]*Таблица624[[#This Row],[Оптовая цена USD                 за 1шт]],"")</f>
        <v/>
      </c>
      <c r="N104" s="340"/>
    </row>
    <row r="105" spans="1:14" ht="22.5" customHeight="1">
      <c r="A105" s="307" t="s">
        <v>12439</v>
      </c>
      <c r="B105" s="313">
        <v>8809612845861</v>
      </c>
      <c r="C105" s="314" t="s">
        <v>12440</v>
      </c>
      <c r="D105" s="315" t="s">
        <v>12441</v>
      </c>
      <c r="E105" s="43">
        <v>22000</v>
      </c>
      <c r="F105" s="207">
        <v>0.59</v>
      </c>
      <c r="G105" s="316">
        <v>6</v>
      </c>
      <c r="H105" s="317">
        <f>Таблица624[[#This Row],[Розничная цена KRW]]*Таблица624[[#This Row],[Коэфициент стоимости]]</f>
        <v>12980</v>
      </c>
      <c r="I105" s="210" t="str">
        <f>IF($H$1="","Введите курс",Таблица624[[#This Row],[Оптовая цена KRW                за 1шт]]/$H$1)</f>
        <v>Введите курс</v>
      </c>
      <c r="J105" s="318"/>
      <c r="K105" s="211">
        <f>Таблица624[[#This Row],[Заказ коробок ]]*Таблица624[[#This Row],[Кол-во шт в коробке]]</f>
        <v>0</v>
      </c>
      <c r="L105" s="212">
        <f>Таблица624[[#This Row],[Общее кол-во шт]]*Таблица624[[#This Row],[Оптовая цена KRW                за 1шт]]</f>
        <v>0</v>
      </c>
      <c r="M105" s="213" t="str">
        <f>IFERROR(Таблица624[[#This Row],[Общее кол-во шт]]*Таблица624[[#This Row],[Оптовая цена USD                 за 1шт]],"")</f>
        <v/>
      </c>
      <c r="N105" s="340"/>
    </row>
    <row r="106" spans="1:14" ht="22.5" customHeight="1">
      <c r="A106" s="307" t="s">
        <v>12442</v>
      </c>
      <c r="B106" s="313">
        <v>8809612845878</v>
      </c>
      <c r="C106" s="314" t="s">
        <v>12443</v>
      </c>
      <c r="D106" s="315" t="s">
        <v>12444</v>
      </c>
      <c r="E106" s="43">
        <v>20000</v>
      </c>
      <c r="F106" s="207">
        <v>0.59</v>
      </c>
      <c r="G106" s="316">
        <v>6</v>
      </c>
      <c r="H106" s="317">
        <f>Таблица624[[#This Row],[Розничная цена KRW]]*Таблица624[[#This Row],[Коэфициент стоимости]]</f>
        <v>11800</v>
      </c>
      <c r="I106" s="210" t="str">
        <f>IF($H$1="","Введите курс",Таблица624[[#This Row],[Оптовая цена KRW                за 1шт]]/$H$1)</f>
        <v>Введите курс</v>
      </c>
      <c r="J106" s="318"/>
      <c r="K106" s="211">
        <f>Таблица624[[#This Row],[Заказ коробок ]]*Таблица624[[#This Row],[Кол-во шт в коробке]]</f>
        <v>0</v>
      </c>
      <c r="L106" s="212">
        <f>Таблица624[[#This Row],[Общее кол-во шт]]*Таблица624[[#This Row],[Оптовая цена KRW                за 1шт]]</f>
        <v>0</v>
      </c>
      <c r="M106" s="213" t="str">
        <f>IFERROR(Таблица624[[#This Row],[Общее кол-во шт]]*Таблица624[[#This Row],[Оптовая цена USD                 за 1шт]],"")</f>
        <v/>
      </c>
      <c r="N106" s="340"/>
    </row>
    <row r="107" spans="1:14" ht="22.5" customHeight="1">
      <c r="A107" s="307" t="s">
        <v>12445</v>
      </c>
      <c r="B107" s="313">
        <v>8809612845885</v>
      </c>
      <c r="C107" s="314" t="s">
        <v>12446</v>
      </c>
      <c r="D107" s="315" t="s">
        <v>12447</v>
      </c>
      <c r="E107" s="43">
        <v>25000</v>
      </c>
      <c r="F107" s="207">
        <v>0.59</v>
      </c>
      <c r="G107" s="316">
        <v>6</v>
      </c>
      <c r="H107" s="317">
        <f>Таблица624[[#This Row],[Розничная цена KRW]]*Таблица624[[#This Row],[Коэфициент стоимости]]</f>
        <v>14750</v>
      </c>
      <c r="I107" s="210" t="str">
        <f>IF($H$1="","Введите курс",Таблица624[[#This Row],[Оптовая цена KRW                за 1шт]]/$H$1)</f>
        <v>Введите курс</v>
      </c>
      <c r="J107" s="318"/>
      <c r="K107" s="211">
        <f>Таблица624[[#This Row],[Заказ коробок ]]*Таблица624[[#This Row],[Кол-во шт в коробке]]</f>
        <v>0</v>
      </c>
      <c r="L107" s="212">
        <f>Таблица624[[#This Row],[Общее кол-во шт]]*Таблица624[[#This Row],[Оптовая цена KRW                за 1шт]]</f>
        <v>0</v>
      </c>
      <c r="M107" s="213" t="str">
        <f>IFERROR(Таблица624[[#This Row],[Общее кол-во шт]]*Таблица624[[#This Row],[Оптовая цена USD                 за 1шт]],"")</f>
        <v/>
      </c>
      <c r="N107" s="340"/>
    </row>
    <row r="108" spans="1:14" ht="22.5" customHeight="1">
      <c r="A108" s="307" t="s">
        <v>12448</v>
      </c>
      <c r="B108" s="313">
        <v>8809612845892</v>
      </c>
      <c r="C108" s="314" t="s">
        <v>12449</v>
      </c>
      <c r="D108" s="315" t="s">
        <v>12450</v>
      </c>
      <c r="E108" s="43">
        <v>10000</v>
      </c>
      <c r="F108" s="207">
        <v>0.59</v>
      </c>
      <c r="G108" s="316">
        <v>6</v>
      </c>
      <c r="H108" s="317">
        <f>Таблица624[[#This Row],[Розничная цена KRW]]*Таблица624[[#This Row],[Коэфициент стоимости]]</f>
        <v>5900</v>
      </c>
      <c r="I108" s="210" t="str">
        <f>IF($H$1="","Введите курс",Таблица624[[#This Row],[Оптовая цена KRW                за 1шт]]/$H$1)</f>
        <v>Введите курс</v>
      </c>
      <c r="J108" s="318"/>
      <c r="K108" s="211">
        <f>Таблица624[[#This Row],[Заказ коробок ]]*Таблица624[[#This Row],[Кол-во шт в коробке]]</f>
        <v>0</v>
      </c>
      <c r="L108" s="212">
        <f>Таблица624[[#This Row],[Общее кол-во шт]]*Таблица624[[#This Row],[Оптовая цена KRW                за 1шт]]</f>
        <v>0</v>
      </c>
      <c r="M108" s="213" t="str">
        <f>IFERROR(Таблица624[[#This Row],[Общее кол-во шт]]*Таблица624[[#This Row],[Оптовая цена USD                 за 1шт]],"")</f>
        <v/>
      </c>
      <c r="N108" s="340"/>
    </row>
    <row r="109" spans="1:14" ht="22.5" customHeight="1">
      <c r="A109" s="307" t="s">
        <v>12451</v>
      </c>
      <c r="B109" s="313">
        <v>8809612859936</v>
      </c>
      <c r="C109" s="314" t="s">
        <v>12452</v>
      </c>
      <c r="D109" s="315" t="s">
        <v>12453</v>
      </c>
      <c r="E109" s="43">
        <v>32000</v>
      </c>
      <c r="F109" s="207">
        <v>0.59</v>
      </c>
      <c r="G109" s="316">
        <v>6</v>
      </c>
      <c r="H109" s="317">
        <f>Таблица624[[#This Row],[Розничная цена KRW]]*Таблица624[[#This Row],[Коэфициент стоимости]]</f>
        <v>18880</v>
      </c>
      <c r="I109" s="210" t="str">
        <f>IF($H$1="","Введите курс",Таблица624[[#This Row],[Оптовая цена KRW                за 1шт]]/$H$1)</f>
        <v>Введите курс</v>
      </c>
      <c r="J109" s="318"/>
      <c r="K109" s="211">
        <f>Таблица624[[#This Row],[Заказ коробок ]]*Таблица624[[#This Row],[Кол-во шт в коробке]]</f>
        <v>0</v>
      </c>
      <c r="L109" s="212">
        <f>Таблица624[[#This Row],[Общее кол-во шт]]*Таблица624[[#This Row],[Оптовая цена KRW                за 1шт]]</f>
        <v>0</v>
      </c>
      <c r="M109" s="213" t="str">
        <f>IFERROR(Таблица624[[#This Row],[Общее кол-во шт]]*Таблица624[[#This Row],[Оптовая цена USD                 за 1шт]],"")</f>
        <v/>
      </c>
      <c r="N109" s="340"/>
    </row>
    <row r="110" spans="1:14" ht="22.5" customHeight="1">
      <c r="A110" s="307" t="s">
        <v>12454</v>
      </c>
      <c r="B110" s="313">
        <v>8809612841399</v>
      </c>
      <c r="C110" s="314" t="s">
        <v>12455</v>
      </c>
      <c r="D110" s="315" t="s">
        <v>12456</v>
      </c>
      <c r="E110" s="43">
        <v>35000</v>
      </c>
      <c r="F110" s="207">
        <v>0.59</v>
      </c>
      <c r="G110" s="316">
        <v>6</v>
      </c>
      <c r="H110" s="317">
        <f>Таблица624[[#This Row],[Розничная цена KRW]]*Таблица624[[#This Row],[Коэфициент стоимости]]</f>
        <v>20650</v>
      </c>
      <c r="I110" s="210" t="str">
        <f>IF($H$1="","Введите курс",Таблица624[[#This Row],[Оптовая цена KRW                за 1шт]]/$H$1)</f>
        <v>Введите курс</v>
      </c>
      <c r="J110" s="318"/>
      <c r="K110" s="211">
        <f>Таблица624[[#This Row],[Заказ коробок ]]*Таблица624[[#This Row],[Кол-во шт в коробке]]</f>
        <v>0</v>
      </c>
      <c r="L110" s="212">
        <f>Таблица624[[#This Row],[Общее кол-во шт]]*Таблица624[[#This Row],[Оптовая цена KRW                за 1шт]]</f>
        <v>0</v>
      </c>
      <c r="M110" s="213" t="str">
        <f>IFERROR(Таблица624[[#This Row],[Общее кол-во шт]]*Таблица624[[#This Row],[Оптовая цена USD                 за 1шт]],"")</f>
        <v/>
      </c>
      <c r="N110" s="340"/>
    </row>
    <row r="111" spans="1:14" ht="22.5" customHeight="1">
      <c r="A111" s="307" t="s">
        <v>12457</v>
      </c>
      <c r="B111" s="313">
        <v>8809612845403</v>
      </c>
      <c r="C111" s="314" t="s">
        <v>12458</v>
      </c>
      <c r="D111" s="315" t="s">
        <v>12459</v>
      </c>
      <c r="E111" s="43">
        <v>30000</v>
      </c>
      <c r="F111" s="207">
        <v>0.59</v>
      </c>
      <c r="G111" s="316">
        <v>6</v>
      </c>
      <c r="H111" s="317">
        <f>Таблица624[[#This Row],[Розничная цена KRW]]*Таблица624[[#This Row],[Коэфициент стоимости]]</f>
        <v>17700</v>
      </c>
      <c r="I111" s="210" t="str">
        <f>IF($H$1="","Введите курс",Таблица624[[#This Row],[Оптовая цена KRW                за 1шт]]/$H$1)</f>
        <v>Введите курс</v>
      </c>
      <c r="J111" s="318"/>
      <c r="K111" s="211">
        <f>Таблица624[[#This Row],[Заказ коробок ]]*Таблица624[[#This Row],[Кол-во шт в коробке]]</f>
        <v>0</v>
      </c>
      <c r="L111" s="212">
        <f>Таблица624[[#This Row],[Общее кол-во шт]]*Таблица624[[#This Row],[Оптовая цена KRW                за 1шт]]</f>
        <v>0</v>
      </c>
      <c r="M111" s="213" t="str">
        <f>IFERROR(Таблица624[[#This Row],[Общее кол-во шт]]*Таблица624[[#This Row],[Оптовая цена USD                 за 1шт]],"")</f>
        <v/>
      </c>
      <c r="N111" s="340"/>
    </row>
    <row r="112" spans="1:14" ht="22.5" customHeight="1">
      <c r="A112" s="307" t="s">
        <v>12460</v>
      </c>
      <c r="B112" s="313">
        <v>8809612845410</v>
      </c>
      <c r="C112" s="314" t="s">
        <v>12461</v>
      </c>
      <c r="D112" s="315" t="s">
        <v>12462</v>
      </c>
      <c r="E112" s="43">
        <v>30000</v>
      </c>
      <c r="F112" s="207">
        <v>0.59</v>
      </c>
      <c r="G112" s="316">
        <v>6</v>
      </c>
      <c r="H112" s="317">
        <f>Таблица624[[#This Row],[Розничная цена KRW]]*Таблица624[[#This Row],[Коэфициент стоимости]]</f>
        <v>17700</v>
      </c>
      <c r="I112" s="210" t="str">
        <f>IF($H$1="","Введите курс",Таблица624[[#This Row],[Оптовая цена KRW                за 1шт]]/$H$1)</f>
        <v>Введите курс</v>
      </c>
      <c r="J112" s="318"/>
      <c r="K112" s="211">
        <f>Таблица624[[#This Row],[Заказ коробок ]]*Таблица624[[#This Row],[Кол-во шт в коробке]]</f>
        <v>0</v>
      </c>
      <c r="L112" s="212">
        <f>Таблица624[[#This Row],[Общее кол-во шт]]*Таблица624[[#This Row],[Оптовая цена KRW                за 1шт]]</f>
        <v>0</v>
      </c>
      <c r="M112" s="213" t="str">
        <f>IFERROR(Таблица624[[#This Row],[Общее кол-во шт]]*Таблица624[[#This Row],[Оптовая цена USD                 за 1шт]],"")</f>
        <v/>
      </c>
      <c r="N112" s="340"/>
    </row>
    <row r="113" spans="1:14" ht="22.5" customHeight="1">
      <c r="A113" s="307" t="s">
        <v>12463</v>
      </c>
      <c r="B113" s="313">
        <v>8809612864879</v>
      </c>
      <c r="C113" s="314" t="s">
        <v>12464</v>
      </c>
      <c r="D113" s="315" t="s">
        <v>12465</v>
      </c>
      <c r="E113" s="43">
        <v>17000</v>
      </c>
      <c r="F113" s="207">
        <v>0.59</v>
      </c>
      <c r="G113" s="316">
        <v>6</v>
      </c>
      <c r="H113" s="317">
        <f>Таблица624[[#This Row],[Розничная цена KRW]]*Таблица624[[#This Row],[Коэфициент стоимости]]</f>
        <v>10030</v>
      </c>
      <c r="I113" s="210" t="str">
        <f>IF($H$1="","Введите курс",Таблица624[[#This Row],[Оптовая цена KRW                за 1шт]]/$H$1)</f>
        <v>Введите курс</v>
      </c>
      <c r="J113" s="318"/>
      <c r="K113" s="211">
        <f>Таблица624[[#This Row],[Заказ коробок ]]*Таблица624[[#This Row],[Кол-во шт в коробке]]</f>
        <v>0</v>
      </c>
      <c r="L113" s="212">
        <f>Таблица624[[#This Row],[Общее кол-во шт]]*Таблица624[[#This Row],[Оптовая цена KRW                за 1шт]]</f>
        <v>0</v>
      </c>
      <c r="M113" s="213" t="str">
        <f>IFERROR(Таблица624[[#This Row],[Общее кол-во шт]]*Таблица624[[#This Row],[Оптовая цена USD                 за 1шт]],"")</f>
        <v/>
      </c>
      <c r="N113" s="340"/>
    </row>
    <row r="114" spans="1:14" ht="22.5" customHeight="1">
      <c r="A114" s="307" t="s">
        <v>12466</v>
      </c>
      <c r="B114" s="313">
        <v>8809612864756</v>
      </c>
      <c r="C114" s="314" t="s">
        <v>12467</v>
      </c>
      <c r="D114" s="315" t="s">
        <v>12468</v>
      </c>
      <c r="E114" s="43">
        <v>22000</v>
      </c>
      <c r="F114" s="207">
        <v>0.59</v>
      </c>
      <c r="G114" s="316">
        <v>6</v>
      </c>
      <c r="H114" s="317">
        <f>Таблица624[[#This Row],[Розничная цена KRW]]*Таблица624[[#This Row],[Коэфициент стоимости]]</f>
        <v>12980</v>
      </c>
      <c r="I114" s="210" t="str">
        <f>IF($H$1="","Введите курс",Таблица624[[#This Row],[Оптовая цена KRW                за 1шт]]/$H$1)</f>
        <v>Введите курс</v>
      </c>
      <c r="J114" s="318"/>
      <c r="K114" s="211">
        <f>Таблица624[[#This Row],[Заказ коробок ]]*Таблица624[[#This Row],[Кол-во шт в коробке]]</f>
        <v>0</v>
      </c>
      <c r="L114" s="212">
        <f>Таблица624[[#This Row],[Общее кол-во шт]]*Таблица624[[#This Row],[Оптовая цена KRW                за 1шт]]</f>
        <v>0</v>
      </c>
      <c r="M114" s="213" t="str">
        <f>IFERROR(Таблица624[[#This Row],[Общее кол-во шт]]*Таблица624[[#This Row],[Оптовая цена USD                 за 1шт]],"")</f>
        <v/>
      </c>
      <c r="N114" s="340"/>
    </row>
    <row r="115" spans="1:14" ht="22.5" customHeight="1">
      <c r="A115" s="307" t="s">
        <v>12469</v>
      </c>
      <c r="B115" s="313">
        <v>8809612864763</v>
      </c>
      <c r="C115" s="314" t="s">
        <v>12470</v>
      </c>
      <c r="D115" s="315" t="s">
        <v>12471</v>
      </c>
      <c r="E115" s="43">
        <v>32000</v>
      </c>
      <c r="F115" s="207">
        <v>0.59</v>
      </c>
      <c r="G115" s="316">
        <v>6</v>
      </c>
      <c r="H115" s="317">
        <f>Таблица624[[#This Row],[Розничная цена KRW]]*Таблица624[[#This Row],[Коэфициент стоимости]]</f>
        <v>18880</v>
      </c>
      <c r="I115" s="210" t="str">
        <f>IF($H$1="","Введите курс",Таблица624[[#This Row],[Оптовая цена KRW                за 1шт]]/$H$1)</f>
        <v>Введите курс</v>
      </c>
      <c r="J115" s="318"/>
      <c r="K115" s="211">
        <f>Таблица624[[#This Row],[Заказ коробок ]]*Таблица624[[#This Row],[Кол-во шт в коробке]]</f>
        <v>0</v>
      </c>
      <c r="L115" s="212">
        <f>Таблица624[[#This Row],[Общее кол-во шт]]*Таблица624[[#This Row],[Оптовая цена KRW                за 1шт]]</f>
        <v>0</v>
      </c>
      <c r="M115" s="213" t="str">
        <f>IFERROR(Таблица624[[#This Row],[Общее кол-во шт]]*Таблица624[[#This Row],[Оптовая цена USD                 за 1шт]],"")</f>
        <v/>
      </c>
      <c r="N115" s="340"/>
    </row>
    <row r="116" spans="1:14" ht="22.5" customHeight="1">
      <c r="A116" s="307" t="s">
        <v>12472</v>
      </c>
      <c r="B116" s="313">
        <v>8809612864770</v>
      </c>
      <c r="C116" s="314" t="s">
        <v>12473</v>
      </c>
      <c r="D116" s="315" t="s">
        <v>12474</v>
      </c>
      <c r="E116" s="43">
        <v>22000</v>
      </c>
      <c r="F116" s="207">
        <v>0.59</v>
      </c>
      <c r="G116" s="316">
        <v>6</v>
      </c>
      <c r="H116" s="317">
        <f>Таблица624[[#This Row],[Розничная цена KRW]]*Таблица624[[#This Row],[Коэфициент стоимости]]</f>
        <v>12980</v>
      </c>
      <c r="I116" s="210" t="str">
        <f>IF($H$1="","Введите курс",Таблица624[[#This Row],[Оптовая цена KRW                за 1шт]]/$H$1)</f>
        <v>Введите курс</v>
      </c>
      <c r="J116" s="318"/>
      <c r="K116" s="211">
        <f>Таблица624[[#This Row],[Заказ коробок ]]*Таблица624[[#This Row],[Кол-во шт в коробке]]</f>
        <v>0</v>
      </c>
      <c r="L116" s="212">
        <f>Таблица624[[#This Row],[Общее кол-во шт]]*Таблица624[[#This Row],[Оптовая цена KRW                за 1шт]]</f>
        <v>0</v>
      </c>
      <c r="M116" s="213" t="str">
        <f>IFERROR(Таблица624[[#This Row],[Общее кол-во шт]]*Таблица624[[#This Row],[Оптовая цена USD                 за 1шт]],"")</f>
        <v/>
      </c>
      <c r="N116" s="340"/>
    </row>
    <row r="117" spans="1:14" ht="22.5" customHeight="1">
      <c r="A117" s="307" t="s">
        <v>12475</v>
      </c>
      <c r="B117" s="313">
        <v>8809652877020</v>
      </c>
      <c r="C117" s="314" t="s">
        <v>12476</v>
      </c>
      <c r="D117" s="315" t="s">
        <v>12477</v>
      </c>
      <c r="E117" s="43">
        <v>16000</v>
      </c>
      <c r="F117" s="207">
        <v>0.59</v>
      </c>
      <c r="G117" s="316">
        <v>6</v>
      </c>
      <c r="H117" s="317">
        <f>Таблица624[[#This Row],[Розничная цена KRW]]*Таблица624[[#This Row],[Коэфициент стоимости]]</f>
        <v>9440</v>
      </c>
      <c r="I117" s="210" t="str">
        <f>IF($H$1="","Введите курс",Таблица624[[#This Row],[Оптовая цена KRW                за 1шт]]/$H$1)</f>
        <v>Введите курс</v>
      </c>
      <c r="J117" s="318"/>
      <c r="K117" s="211">
        <f>Таблица624[[#This Row],[Заказ коробок ]]*Таблица624[[#This Row],[Кол-во шт в коробке]]</f>
        <v>0</v>
      </c>
      <c r="L117" s="212">
        <f>Таблица624[[#This Row],[Общее кол-во шт]]*Таблица624[[#This Row],[Оптовая цена KRW                за 1шт]]</f>
        <v>0</v>
      </c>
      <c r="M117" s="213" t="str">
        <f>IFERROR(Таблица624[[#This Row],[Общее кол-во шт]]*Таблица624[[#This Row],[Оптовая цена USD                 за 1шт]],"")</f>
        <v/>
      </c>
      <c r="N117" s="340"/>
    </row>
    <row r="118" spans="1:14" ht="22.5" customHeight="1">
      <c r="A118" s="307" t="s">
        <v>12478</v>
      </c>
      <c r="B118" s="313">
        <v>8809652905983</v>
      </c>
      <c r="C118" s="314" t="s">
        <v>12479</v>
      </c>
      <c r="D118" s="315" t="s">
        <v>12480</v>
      </c>
      <c r="E118" s="43">
        <v>12000</v>
      </c>
      <c r="F118" s="207">
        <v>0.59</v>
      </c>
      <c r="G118" s="316">
        <v>6</v>
      </c>
      <c r="H118" s="317">
        <f>Таблица624[[#This Row],[Розничная цена KRW]]*Таблица624[[#This Row],[Коэфициент стоимости]]</f>
        <v>7080</v>
      </c>
      <c r="I118" s="210" t="str">
        <f>IF($H$1="","Введите курс",Таблица624[[#This Row],[Оптовая цена KRW                за 1шт]]/$H$1)</f>
        <v>Введите курс</v>
      </c>
      <c r="J118" s="318"/>
      <c r="K118" s="211">
        <f>Таблица624[[#This Row],[Заказ коробок ]]*Таблица624[[#This Row],[Кол-во шт в коробке]]</f>
        <v>0</v>
      </c>
      <c r="L118" s="212">
        <f>Таблица624[[#This Row],[Общее кол-во шт]]*Таблица624[[#This Row],[Оптовая цена KRW                за 1шт]]</f>
        <v>0</v>
      </c>
      <c r="M118" s="213" t="str">
        <f>IFERROR(Таблица624[[#This Row],[Общее кол-во шт]]*Таблица624[[#This Row],[Оптовая цена USD                 за 1шт]],"")</f>
        <v/>
      </c>
      <c r="N118" s="340"/>
    </row>
    <row r="119" spans="1:14" ht="22.5" customHeight="1">
      <c r="A119" s="307" t="s">
        <v>12481</v>
      </c>
      <c r="B119" s="313">
        <v>8809652905990</v>
      </c>
      <c r="C119" s="314" t="s">
        <v>12482</v>
      </c>
      <c r="D119" s="315" t="s">
        <v>12483</v>
      </c>
      <c r="E119" s="43">
        <v>8000</v>
      </c>
      <c r="F119" s="207">
        <v>0.59</v>
      </c>
      <c r="G119" s="316">
        <v>6</v>
      </c>
      <c r="H119" s="317">
        <f>Таблица624[[#This Row],[Розничная цена KRW]]*Таблица624[[#This Row],[Коэфициент стоимости]]</f>
        <v>4720</v>
      </c>
      <c r="I119" s="210" t="str">
        <f>IF($H$1="","Введите курс",Таблица624[[#This Row],[Оптовая цена KRW                за 1шт]]/$H$1)</f>
        <v>Введите курс</v>
      </c>
      <c r="J119" s="318"/>
      <c r="K119" s="211">
        <f>Таблица624[[#This Row],[Заказ коробок ]]*Таблица624[[#This Row],[Кол-во шт в коробке]]</f>
        <v>0</v>
      </c>
      <c r="L119" s="212">
        <f>Таблица624[[#This Row],[Общее кол-во шт]]*Таблица624[[#This Row],[Оптовая цена KRW                за 1шт]]</f>
        <v>0</v>
      </c>
      <c r="M119" s="213" t="str">
        <f>IFERROR(Таблица624[[#This Row],[Общее кол-во шт]]*Таблица624[[#This Row],[Оптовая цена USD                 за 1шт]],"")</f>
        <v/>
      </c>
      <c r="N119" s="340"/>
    </row>
    <row r="120" spans="1:14" ht="22.5" customHeight="1">
      <c r="A120" s="307" t="s">
        <v>12484</v>
      </c>
      <c r="B120" s="313">
        <v>8809652906003</v>
      </c>
      <c r="C120" s="314" t="s">
        <v>12485</v>
      </c>
      <c r="D120" s="315" t="s">
        <v>12486</v>
      </c>
      <c r="E120" s="43">
        <v>15000</v>
      </c>
      <c r="F120" s="207">
        <v>0.59</v>
      </c>
      <c r="G120" s="316">
        <v>6</v>
      </c>
      <c r="H120" s="317">
        <f>Таблица624[[#This Row],[Розничная цена KRW]]*Таблица624[[#This Row],[Коэфициент стоимости]]</f>
        <v>8850</v>
      </c>
      <c r="I120" s="210" t="str">
        <f>IF($H$1="","Введите курс",Таблица624[[#This Row],[Оптовая цена KRW                за 1шт]]/$H$1)</f>
        <v>Введите курс</v>
      </c>
      <c r="J120" s="318"/>
      <c r="K120" s="211">
        <f>Таблица624[[#This Row],[Заказ коробок ]]*Таблица624[[#This Row],[Кол-во шт в коробке]]</f>
        <v>0</v>
      </c>
      <c r="L120" s="212">
        <f>Таблица624[[#This Row],[Общее кол-во шт]]*Таблица624[[#This Row],[Оптовая цена KRW                за 1шт]]</f>
        <v>0</v>
      </c>
      <c r="M120" s="213" t="str">
        <f>IFERROR(Таблица624[[#This Row],[Общее кол-во шт]]*Таблица624[[#This Row],[Оптовая цена USD                 за 1шт]],"")</f>
        <v/>
      </c>
      <c r="N120" s="340"/>
    </row>
    <row r="121" spans="1:14" ht="22.5" customHeight="1">
      <c r="A121" s="307" t="s">
        <v>12487</v>
      </c>
      <c r="B121" s="313">
        <v>8809652906010</v>
      </c>
      <c r="C121" s="314" t="s">
        <v>12488</v>
      </c>
      <c r="D121" s="315" t="s">
        <v>12489</v>
      </c>
      <c r="E121" s="43">
        <v>13000</v>
      </c>
      <c r="F121" s="207">
        <v>0.59</v>
      </c>
      <c r="G121" s="316">
        <v>6</v>
      </c>
      <c r="H121" s="317">
        <f>Таблица624[[#This Row],[Розничная цена KRW]]*Таблица624[[#This Row],[Коэфициент стоимости]]</f>
        <v>7670</v>
      </c>
      <c r="I121" s="210" t="str">
        <f>IF($H$1="","Введите курс",Таблица624[[#This Row],[Оптовая цена KRW                за 1шт]]/$H$1)</f>
        <v>Введите курс</v>
      </c>
      <c r="J121" s="318"/>
      <c r="K121" s="211">
        <f>Таблица624[[#This Row],[Заказ коробок ]]*Таблица624[[#This Row],[Кол-во шт в коробке]]</f>
        <v>0</v>
      </c>
      <c r="L121" s="212">
        <f>Таблица624[[#This Row],[Общее кол-во шт]]*Таблица624[[#This Row],[Оптовая цена KRW                за 1шт]]</f>
        <v>0</v>
      </c>
      <c r="M121" s="213" t="str">
        <f>IFERROR(Таблица624[[#This Row],[Общее кол-во шт]]*Таблица624[[#This Row],[Оптовая цена USD                 за 1шт]],"")</f>
        <v/>
      </c>
      <c r="N121" s="340"/>
    </row>
    <row r="122" spans="1:14" ht="22.5" customHeight="1">
      <c r="A122" s="307" t="s">
        <v>12490</v>
      </c>
      <c r="B122" s="313">
        <v>8809652906027</v>
      </c>
      <c r="C122" s="314" t="s">
        <v>12491</v>
      </c>
      <c r="D122" s="315" t="s">
        <v>12492</v>
      </c>
      <c r="E122" s="43">
        <v>15000</v>
      </c>
      <c r="F122" s="207">
        <v>0.59</v>
      </c>
      <c r="G122" s="316">
        <v>6</v>
      </c>
      <c r="H122" s="317">
        <f>Таблица624[[#This Row],[Розничная цена KRW]]*Таблица624[[#This Row],[Коэфициент стоимости]]</f>
        <v>8850</v>
      </c>
      <c r="I122" s="210" t="str">
        <f>IF($H$1="","Введите курс",Таблица624[[#This Row],[Оптовая цена KRW                за 1шт]]/$H$1)</f>
        <v>Введите курс</v>
      </c>
      <c r="J122" s="318"/>
      <c r="K122" s="211">
        <f>Таблица624[[#This Row],[Заказ коробок ]]*Таблица624[[#This Row],[Кол-во шт в коробке]]</f>
        <v>0</v>
      </c>
      <c r="L122" s="212">
        <f>Таблица624[[#This Row],[Общее кол-во шт]]*Таблица624[[#This Row],[Оптовая цена KRW                за 1шт]]</f>
        <v>0</v>
      </c>
      <c r="M122" s="213" t="str">
        <f>IFERROR(Таблица624[[#This Row],[Общее кол-во шт]]*Таблица624[[#This Row],[Оптовая цена USD                 за 1шт]],"")</f>
        <v/>
      </c>
      <c r="N122" s="340"/>
    </row>
    <row r="123" spans="1:14" ht="22.5" customHeight="1">
      <c r="A123" s="307" t="s">
        <v>12493</v>
      </c>
      <c r="B123" s="313">
        <v>8809612864794</v>
      </c>
      <c r="C123" s="314" t="s">
        <v>12494</v>
      </c>
      <c r="D123" s="315" t="s">
        <v>12495</v>
      </c>
      <c r="E123" s="43">
        <v>9000</v>
      </c>
      <c r="F123" s="207">
        <v>0.59</v>
      </c>
      <c r="G123" s="316">
        <v>6</v>
      </c>
      <c r="H123" s="317">
        <f>Таблица624[[#This Row],[Розничная цена KRW]]*Таблица624[[#This Row],[Коэфициент стоимости]]</f>
        <v>5310</v>
      </c>
      <c r="I123" s="210" t="str">
        <f>IF($H$1="","Введите курс",Таблица624[[#This Row],[Оптовая цена KRW                за 1шт]]/$H$1)</f>
        <v>Введите курс</v>
      </c>
      <c r="J123" s="318"/>
      <c r="K123" s="211">
        <f>Таблица624[[#This Row],[Заказ коробок ]]*Таблица624[[#This Row],[Кол-во шт в коробке]]</f>
        <v>0</v>
      </c>
      <c r="L123" s="212">
        <f>Таблица624[[#This Row],[Общее кол-во шт]]*Таблица624[[#This Row],[Оптовая цена KRW                за 1шт]]</f>
        <v>0</v>
      </c>
      <c r="M123" s="213" t="str">
        <f>IFERROR(Таблица624[[#This Row],[Общее кол-во шт]]*Таблица624[[#This Row],[Оптовая цена USD                 за 1шт]],"")</f>
        <v/>
      </c>
      <c r="N123" s="340"/>
    </row>
    <row r="124" spans="1:14" ht="22.5" customHeight="1">
      <c r="A124" s="307" t="s">
        <v>12496</v>
      </c>
      <c r="B124" s="313">
        <v>8809612864800</v>
      </c>
      <c r="C124" s="314" t="s">
        <v>12497</v>
      </c>
      <c r="D124" s="315" t="s">
        <v>12498</v>
      </c>
      <c r="E124" s="43">
        <v>4500</v>
      </c>
      <c r="F124" s="207">
        <v>0.59</v>
      </c>
      <c r="G124" s="316">
        <v>6</v>
      </c>
      <c r="H124" s="317">
        <f>Таблица624[[#This Row],[Розничная цена KRW]]*Таблица624[[#This Row],[Коэфициент стоимости]]</f>
        <v>2655</v>
      </c>
      <c r="I124" s="210" t="str">
        <f>IF($H$1="","Введите курс",Таблица624[[#This Row],[Оптовая цена KRW                за 1шт]]/$H$1)</f>
        <v>Введите курс</v>
      </c>
      <c r="J124" s="318"/>
      <c r="K124" s="211">
        <f>Таблица624[[#This Row],[Заказ коробок ]]*Таблица624[[#This Row],[Кол-во шт в коробке]]</f>
        <v>0</v>
      </c>
      <c r="L124" s="212">
        <f>Таблица624[[#This Row],[Общее кол-во шт]]*Таблица624[[#This Row],[Оптовая цена KRW                за 1шт]]</f>
        <v>0</v>
      </c>
      <c r="M124" s="213" t="str">
        <f>IFERROR(Таблица624[[#This Row],[Общее кол-во шт]]*Таблица624[[#This Row],[Оптовая цена USD                 за 1шт]],"")</f>
        <v/>
      </c>
      <c r="N124" s="340"/>
    </row>
    <row r="125" spans="1:14" ht="22.5" customHeight="1">
      <c r="A125" s="307" t="s">
        <v>12499</v>
      </c>
      <c r="B125" s="313">
        <v>8809652867649</v>
      </c>
      <c r="C125" s="314" t="s">
        <v>12500</v>
      </c>
      <c r="D125" s="315" t="s">
        <v>12501</v>
      </c>
      <c r="E125" s="43">
        <v>23000</v>
      </c>
      <c r="F125" s="207">
        <v>0.59</v>
      </c>
      <c r="G125" s="316">
        <v>6</v>
      </c>
      <c r="H125" s="317">
        <f>Таблица624[[#This Row],[Розничная цена KRW]]*Таблица624[[#This Row],[Коэфициент стоимости]]</f>
        <v>13570</v>
      </c>
      <c r="I125" s="210" t="str">
        <f>IF($H$1="","Введите курс",Таблица624[[#This Row],[Оптовая цена KRW                за 1шт]]/$H$1)</f>
        <v>Введите курс</v>
      </c>
      <c r="J125" s="318"/>
      <c r="K125" s="211">
        <f>Таблица624[[#This Row],[Заказ коробок ]]*Таблица624[[#This Row],[Кол-во шт в коробке]]</f>
        <v>0</v>
      </c>
      <c r="L125" s="212">
        <f>Таблица624[[#This Row],[Общее кол-во шт]]*Таблица624[[#This Row],[Оптовая цена KRW                за 1шт]]</f>
        <v>0</v>
      </c>
      <c r="M125" s="213" t="str">
        <f>IFERROR(Таблица624[[#This Row],[Общее кол-во шт]]*Таблица624[[#This Row],[Оптовая цена USD                 за 1шт]],"")</f>
        <v/>
      </c>
      <c r="N125" s="340"/>
    </row>
    <row r="126" spans="1:14" ht="22.5" customHeight="1">
      <c r="A126" s="307" t="s">
        <v>12502</v>
      </c>
      <c r="B126" s="313">
        <v>8809652867656</v>
      </c>
      <c r="C126" s="314" t="s">
        <v>12503</v>
      </c>
      <c r="D126" s="315" t="s">
        <v>12504</v>
      </c>
      <c r="E126" s="43">
        <v>23000</v>
      </c>
      <c r="F126" s="207">
        <v>0.59</v>
      </c>
      <c r="G126" s="316">
        <v>6</v>
      </c>
      <c r="H126" s="317">
        <f>Таблица624[[#This Row],[Розничная цена KRW]]*Таблица624[[#This Row],[Коэфициент стоимости]]</f>
        <v>13570</v>
      </c>
      <c r="I126" s="210" t="str">
        <f>IF($H$1="","Введите курс",Таблица624[[#This Row],[Оптовая цена KRW                за 1шт]]/$H$1)</f>
        <v>Введите курс</v>
      </c>
      <c r="J126" s="318"/>
      <c r="K126" s="211">
        <f>Таблица624[[#This Row],[Заказ коробок ]]*Таблица624[[#This Row],[Кол-во шт в коробке]]</f>
        <v>0</v>
      </c>
      <c r="L126" s="212">
        <f>Таблица624[[#This Row],[Общее кол-во шт]]*Таблица624[[#This Row],[Оптовая цена KRW                за 1шт]]</f>
        <v>0</v>
      </c>
      <c r="M126" s="213" t="str">
        <f>IFERROR(Таблица624[[#This Row],[Общее кол-во шт]]*Таблица624[[#This Row],[Оптовая цена USD                 за 1шт]],"")</f>
        <v/>
      </c>
      <c r="N126" s="340"/>
    </row>
    <row r="127" spans="1:14" ht="22.5" customHeight="1">
      <c r="A127" s="307" t="s">
        <v>12505</v>
      </c>
      <c r="B127" s="313">
        <v>8809652867663</v>
      </c>
      <c r="C127" s="314" t="s">
        <v>12506</v>
      </c>
      <c r="D127" s="315" t="s">
        <v>12507</v>
      </c>
      <c r="E127" s="43">
        <v>30000</v>
      </c>
      <c r="F127" s="207">
        <v>0.59</v>
      </c>
      <c r="G127" s="316">
        <v>6</v>
      </c>
      <c r="H127" s="317">
        <f>Таблица624[[#This Row],[Розничная цена KRW]]*Таблица624[[#This Row],[Коэфициент стоимости]]</f>
        <v>17700</v>
      </c>
      <c r="I127" s="210" t="str">
        <f>IF($H$1="","Введите курс",Таблица624[[#This Row],[Оптовая цена KRW                за 1шт]]/$H$1)</f>
        <v>Введите курс</v>
      </c>
      <c r="J127" s="318"/>
      <c r="K127" s="211">
        <f>Таблица624[[#This Row],[Заказ коробок ]]*Таблица624[[#This Row],[Кол-во шт в коробке]]</f>
        <v>0</v>
      </c>
      <c r="L127" s="212">
        <f>Таблица624[[#This Row],[Общее кол-во шт]]*Таблица624[[#This Row],[Оптовая цена KRW                за 1шт]]</f>
        <v>0</v>
      </c>
      <c r="M127" s="213" t="str">
        <f>IFERROR(Таблица624[[#This Row],[Общее кол-во шт]]*Таблица624[[#This Row],[Оптовая цена USD                 за 1шт]],"")</f>
        <v/>
      </c>
      <c r="N127" s="340"/>
    </row>
    <row r="128" spans="1:14" ht="22.5" customHeight="1">
      <c r="A128" s="307" t="s">
        <v>12508</v>
      </c>
      <c r="B128" s="313">
        <v>8809652867670</v>
      </c>
      <c r="C128" s="314" t="s">
        <v>12509</v>
      </c>
      <c r="D128" s="315" t="s">
        <v>12510</v>
      </c>
      <c r="E128" s="43">
        <v>23000</v>
      </c>
      <c r="F128" s="207">
        <v>0.59</v>
      </c>
      <c r="G128" s="316">
        <v>6</v>
      </c>
      <c r="H128" s="317">
        <f>Таблица624[[#This Row],[Розничная цена KRW]]*Таблица624[[#This Row],[Коэфициент стоимости]]</f>
        <v>13570</v>
      </c>
      <c r="I128" s="210" t="str">
        <f>IF($H$1="","Введите курс",Таблица624[[#This Row],[Оптовая цена KRW                за 1шт]]/$H$1)</f>
        <v>Введите курс</v>
      </c>
      <c r="J128" s="318"/>
      <c r="K128" s="211">
        <f>Таблица624[[#This Row],[Заказ коробок ]]*Таблица624[[#This Row],[Кол-во шт в коробке]]</f>
        <v>0</v>
      </c>
      <c r="L128" s="212">
        <f>Таблица624[[#This Row],[Общее кол-во шт]]*Таблица624[[#This Row],[Оптовая цена KRW                за 1шт]]</f>
        <v>0</v>
      </c>
      <c r="M128" s="213" t="str">
        <f>IFERROR(Таблица624[[#This Row],[Общее кол-во шт]]*Таблица624[[#This Row],[Оптовая цена USD                 за 1шт]],"")</f>
        <v/>
      </c>
      <c r="N128" s="340"/>
    </row>
    <row r="129" spans="1:14" ht="22.5" customHeight="1">
      <c r="A129" s="307" t="s">
        <v>12511</v>
      </c>
      <c r="B129" s="313">
        <v>8809612858809</v>
      </c>
      <c r="C129" s="314" t="s">
        <v>12512</v>
      </c>
      <c r="D129" s="315" t="s">
        <v>12513</v>
      </c>
      <c r="E129" s="43">
        <v>33000</v>
      </c>
      <c r="F129" s="207">
        <v>0.59</v>
      </c>
      <c r="G129" s="316">
        <v>6</v>
      </c>
      <c r="H129" s="317">
        <f>Таблица624[[#This Row],[Розничная цена KRW]]*Таблица624[[#This Row],[Коэфициент стоимости]]</f>
        <v>19470</v>
      </c>
      <c r="I129" s="210" t="str">
        <f>IF($H$1="","Введите курс",Таблица624[[#This Row],[Оптовая цена KRW                за 1шт]]/$H$1)</f>
        <v>Введите курс</v>
      </c>
      <c r="J129" s="318"/>
      <c r="K129" s="211">
        <f>Таблица624[[#This Row],[Заказ коробок ]]*Таблица624[[#This Row],[Кол-во шт в коробке]]</f>
        <v>0</v>
      </c>
      <c r="L129" s="212">
        <f>Таблица624[[#This Row],[Общее кол-во шт]]*Таблица624[[#This Row],[Оптовая цена KRW                за 1шт]]</f>
        <v>0</v>
      </c>
      <c r="M129" s="213" t="str">
        <f>IFERROR(Таблица624[[#This Row],[Общее кол-во шт]]*Таблица624[[#This Row],[Оптовая цена USD                 за 1шт]],"")</f>
        <v/>
      </c>
      <c r="N129" s="340"/>
    </row>
    <row r="130" spans="1:14" ht="22.5" customHeight="1">
      <c r="A130" s="307" t="s">
        <v>12514</v>
      </c>
      <c r="B130" s="313">
        <v>8809612858816</v>
      </c>
      <c r="C130" s="314" t="s">
        <v>12515</v>
      </c>
      <c r="D130" s="315" t="s">
        <v>12516</v>
      </c>
      <c r="E130" s="43">
        <v>35000</v>
      </c>
      <c r="F130" s="207">
        <v>0.59</v>
      </c>
      <c r="G130" s="316">
        <v>6</v>
      </c>
      <c r="H130" s="317">
        <f>Таблица624[[#This Row],[Розничная цена KRW]]*Таблица624[[#This Row],[Коэфициент стоимости]]</f>
        <v>20650</v>
      </c>
      <c r="I130" s="210" t="str">
        <f>IF($H$1="","Введите курс",Таблица624[[#This Row],[Оптовая цена KRW                за 1шт]]/$H$1)</f>
        <v>Введите курс</v>
      </c>
      <c r="J130" s="318"/>
      <c r="K130" s="211">
        <f>Таблица624[[#This Row],[Заказ коробок ]]*Таблица624[[#This Row],[Кол-во шт в коробке]]</f>
        <v>0</v>
      </c>
      <c r="L130" s="212">
        <f>Таблица624[[#This Row],[Общее кол-во шт]]*Таблица624[[#This Row],[Оптовая цена KRW                за 1шт]]</f>
        <v>0</v>
      </c>
      <c r="M130" s="213" t="str">
        <f>IFERROR(Таблица624[[#This Row],[Общее кол-во шт]]*Таблица624[[#This Row],[Оптовая цена USD                 за 1шт]],"")</f>
        <v/>
      </c>
      <c r="N130" s="340"/>
    </row>
    <row r="131" spans="1:14" ht="22.5" customHeight="1">
      <c r="A131" s="307" t="s">
        <v>12517</v>
      </c>
      <c r="B131" s="313">
        <v>8809612858823</v>
      </c>
      <c r="C131" s="314" t="s">
        <v>12518</v>
      </c>
      <c r="D131" s="315" t="s">
        <v>12519</v>
      </c>
      <c r="E131" s="43">
        <v>58000</v>
      </c>
      <c r="F131" s="207">
        <v>0.59</v>
      </c>
      <c r="G131" s="316">
        <v>6</v>
      </c>
      <c r="H131" s="317">
        <f>Таблица624[[#This Row],[Розничная цена KRW]]*Таблица624[[#This Row],[Коэфициент стоимости]]</f>
        <v>34220</v>
      </c>
      <c r="I131" s="210" t="str">
        <f>IF($H$1="","Введите курс",Таблица624[[#This Row],[Оптовая цена KRW                за 1шт]]/$H$1)</f>
        <v>Введите курс</v>
      </c>
      <c r="J131" s="318"/>
      <c r="K131" s="211">
        <f>Таблица624[[#This Row],[Заказ коробок ]]*Таблица624[[#This Row],[Кол-во шт в коробке]]</f>
        <v>0</v>
      </c>
      <c r="L131" s="212">
        <f>Таблица624[[#This Row],[Общее кол-во шт]]*Таблица624[[#This Row],[Оптовая цена KRW                за 1шт]]</f>
        <v>0</v>
      </c>
      <c r="M131" s="213" t="str">
        <f>IFERROR(Таблица624[[#This Row],[Общее кол-во шт]]*Таблица624[[#This Row],[Оптовая цена USD                 за 1шт]],"")</f>
        <v/>
      </c>
      <c r="N131" s="340"/>
    </row>
    <row r="132" spans="1:14" ht="22.5" customHeight="1">
      <c r="A132" s="307" t="s">
        <v>12520</v>
      </c>
      <c r="B132" s="313">
        <v>8809612858830</v>
      </c>
      <c r="C132" s="314" t="s">
        <v>12521</v>
      </c>
      <c r="D132" s="315" t="s">
        <v>12522</v>
      </c>
      <c r="E132" s="43">
        <v>48000</v>
      </c>
      <c r="F132" s="207">
        <v>0.59</v>
      </c>
      <c r="G132" s="316">
        <v>6</v>
      </c>
      <c r="H132" s="317">
        <f>Таблица624[[#This Row],[Розничная цена KRW]]*Таблица624[[#This Row],[Коэфициент стоимости]]</f>
        <v>28320</v>
      </c>
      <c r="I132" s="210" t="str">
        <f>IF($H$1="","Введите курс",Таблица624[[#This Row],[Оптовая цена KRW                за 1шт]]/$H$1)</f>
        <v>Введите курс</v>
      </c>
      <c r="J132" s="318"/>
      <c r="K132" s="211">
        <f>Таблица624[[#This Row],[Заказ коробок ]]*Таблица624[[#This Row],[Кол-во шт в коробке]]</f>
        <v>0</v>
      </c>
      <c r="L132" s="212">
        <f>Таблица624[[#This Row],[Общее кол-во шт]]*Таблица624[[#This Row],[Оптовая цена KRW                за 1шт]]</f>
        <v>0</v>
      </c>
      <c r="M132" s="213" t="str">
        <f>IFERROR(Таблица624[[#This Row],[Общее кол-во шт]]*Таблица624[[#This Row],[Оптовая цена USD                 за 1шт]],"")</f>
        <v/>
      </c>
      <c r="N132" s="340"/>
    </row>
    <row r="133" spans="1:14" ht="22.5" customHeight="1">
      <c r="A133" s="307" t="s">
        <v>12523</v>
      </c>
      <c r="B133" s="313">
        <v>8809612858847</v>
      </c>
      <c r="C133" s="314" t="s">
        <v>12524</v>
      </c>
      <c r="D133" s="315" t="s">
        <v>12525</v>
      </c>
      <c r="E133" s="43">
        <v>42000</v>
      </c>
      <c r="F133" s="207">
        <v>0.59</v>
      </c>
      <c r="G133" s="316">
        <v>6</v>
      </c>
      <c r="H133" s="317">
        <f>Таблица624[[#This Row],[Розничная цена KRW]]*Таблица624[[#This Row],[Коэфициент стоимости]]</f>
        <v>24780</v>
      </c>
      <c r="I133" s="210" t="str">
        <f>IF($H$1="","Введите курс",Таблица624[[#This Row],[Оптовая цена KRW                за 1шт]]/$H$1)</f>
        <v>Введите курс</v>
      </c>
      <c r="J133" s="318"/>
      <c r="K133" s="211">
        <f>Таблица624[[#This Row],[Заказ коробок ]]*Таблица624[[#This Row],[Кол-во шт в коробке]]</f>
        <v>0</v>
      </c>
      <c r="L133" s="212">
        <f>Таблица624[[#This Row],[Общее кол-во шт]]*Таблица624[[#This Row],[Оптовая цена KRW                за 1шт]]</f>
        <v>0</v>
      </c>
      <c r="M133" s="213" t="str">
        <f>IFERROR(Таблица624[[#This Row],[Общее кол-во шт]]*Таблица624[[#This Row],[Оптовая цена USD                 за 1шт]],"")</f>
        <v/>
      </c>
      <c r="N133" s="340"/>
    </row>
    <row r="134" spans="1:14" ht="22.5" customHeight="1">
      <c r="A134" s="307" t="s">
        <v>12526</v>
      </c>
      <c r="B134" s="313">
        <v>8809612875158</v>
      </c>
      <c r="C134" s="314" t="s">
        <v>12527</v>
      </c>
      <c r="D134" s="315" t="s">
        <v>12528</v>
      </c>
      <c r="E134" s="43">
        <v>68000</v>
      </c>
      <c r="F134" s="207">
        <v>0.59</v>
      </c>
      <c r="G134" s="316">
        <v>6</v>
      </c>
      <c r="H134" s="317">
        <f>Таблица624[[#This Row],[Розничная цена KRW]]*Таблица624[[#This Row],[Коэфициент стоимости]]</f>
        <v>40120</v>
      </c>
      <c r="I134" s="210" t="str">
        <f>IF($H$1="","Введите курс",Таблица624[[#This Row],[Оптовая цена KRW                за 1шт]]/$H$1)</f>
        <v>Введите курс</v>
      </c>
      <c r="J134" s="318"/>
      <c r="K134" s="211">
        <f>Таблица624[[#This Row],[Заказ коробок ]]*Таблица624[[#This Row],[Кол-во шт в коробке]]</f>
        <v>0</v>
      </c>
      <c r="L134" s="212">
        <f>Таблица624[[#This Row],[Общее кол-во шт]]*Таблица624[[#This Row],[Оптовая цена KRW                за 1шт]]</f>
        <v>0</v>
      </c>
      <c r="M134" s="213" t="str">
        <f>IFERROR(Таблица624[[#This Row],[Общее кол-во шт]]*Таблица624[[#This Row],[Оптовая цена USD                 за 1шт]],"")</f>
        <v/>
      </c>
      <c r="N134" s="340"/>
    </row>
    <row r="135" spans="1:14" ht="22.5" customHeight="1">
      <c r="A135" s="307" t="s">
        <v>12529</v>
      </c>
      <c r="B135" s="313">
        <v>8809652873664</v>
      </c>
      <c r="C135" s="314" t="s">
        <v>12530</v>
      </c>
      <c r="D135" s="315" t="s">
        <v>12531</v>
      </c>
      <c r="E135" s="43">
        <v>25000</v>
      </c>
      <c r="F135" s="207">
        <v>0.59</v>
      </c>
      <c r="G135" s="316">
        <v>6</v>
      </c>
      <c r="H135" s="317">
        <f>Таблица624[[#This Row],[Розничная цена KRW]]*Таблица624[[#This Row],[Коэфициент стоимости]]</f>
        <v>14750</v>
      </c>
      <c r="I135" s="210" t="str">
        <f>IF($H$1="","Введите курс",Таблица624[[#This Row],[Оптовая цена KRW                за 1шт]]/$H$1)</f>
        <v>Введите курс</v>
      </c>
      <c r="J135" s="318"/>
      <c r="K135" s="211">
        <f>Таблица624[[#This Row],[Заказ коробок ]]*Таблица624[[#This Row],[Кол-во шт в коробке]]</f>
        <v>0</v>
      </c>
      <c r="L135" s="212">
        <f>Таблица624[[#This Row],[Общее кол-во шт]]*Таблица624[[#This Row],[Оптовая цена KRW                за 1шт]]</f>
        <v>0</v>
      </c>
      <c r="M135" s="213" t="str">
        <f>IFERROR(Таблица624[[#This Row],[Общее кол-во шт]]*Таблица624[[#This Row],[Оптовая цена USD                 за 1шт]],"")</f>
        <v/>
      </c>
      <c r="N135" s="340"/>
    </row>
    <row r="136" spans="1:14" ht="22.5" customHeight="1">
      <c r="A136" s="307" t="s">
        <v>12532</v>
      </c>
      <c r="B136" s="313">
        <v>8809652873671</v>
      </c>
      <c r="C136" s="314" t="s">
        <v>12533</v>
      </c>
      <c r="D136" s="315" t="s">
        <v>12534</v>
      </c>
      <c r="E136" s="43">
        <v>35000</v>
      </c>
      <c r="F136" s="207">
        <v>0.59</v>
      </c>
      <c r="G136" s="316">
        <v>6</v>
      </c>
      <c r="H136" s="317">
        <f>Таблица624[[#This Row],[Розничная цена KRW]]*Таблица624[[#This Row],[Коэфициент стоимости]]</f>
        <v>20650</v>
      </c>
      <c r="I136" s="210" t="str">
        <f>IF($H$1="","Введите курс",Таблица624[[#This Row],[Оптовая цена KRW                за 1шт]]/$H$1)</f>
        <v>Введите курс</v>
      </c>
      <c r="J136" s="318"/>
      <c r="K136" s="211">
        <f>Таблица624[[#This Row],[Заказ коробок ]]*Таблица624[[#This Row],[Кол-во шт в коробке]]</f>
        <v>0</v>
      </c>
      <c r="L136" s="212">
        <f>Таблица624[[#This Row],[Общее кол-во шт]]*Таблица624[[#This Row],[Оптовая цена KRW                за 1шт]]</f>
        <v>0</v>
      </c>
      <c r="M136" s="213" t="str">
        <f>IFERROR(Таблица624[[#This Row],[Общее кол-во шт]]*Таблица624[[#This Row],[Оптовая цена USD                 за 1шт]],"")</f>
        <v/>
      </c>
      <c r="N136" s="340"/>
    </row>
    <row r="137" spans="1:14" ht="22.5" customHeight="1">
      <c r="A137" s="307" t="s">
        <v>12535</v>
      </c>
      <c r="B137" s="313">
        <v>8809652883182</v>
      </c>
      <c r="C137" s="314" t="s">
        <v>12536</v>
      </c>
      <c r="D137" s="315" t="s">
        <v>12537</v>
      </c>
      <c r="E137" s="43">
        <v>28000</v>
      </c>
      <c r="F137" s="207">
        <v>0.59</v>
      </c>
      <c r="G137" s="316">
        <v>6</v>
      </c>
      <c r="H137" s="317">
        <f>Таблица624[[#This Row],[Розничная цена KRW]]*Таблица624[[#This Row],[Коэфициент стоимости]]</f>
        <v>16520</v>
      </c>
      <c r="I137" s="210" t="str">
        <f>IF($H$1="","Введите курс",Таблица624[[#This Row],[Оптовая цена KRW                за 1шт]]/$H$1)</f>
        <v>Введите курс</v>
      </c>
      <c r="J137" s="318"/>
      <c r="K137" s="211">
        <f>Таблица624[[#This Row],[Заказ коробок ]]*Таблица624[[#This Row],[Кол-во шт в коробке]]</f>
        <v>0</v>
      </c>
      <c r="L137" s="212">
        <f>Таблица624[[#This Row],[Общее кол-во шт]]*Таблица624[[#This Row],[Оптовая цена KRW                за 1шт]]</f>
        <v>0</v>
      </c>
      <c r="M137" s="213" t="str">
        <f>IFERROR(Таблица624[[#This Row],[Общее кол-во шт]]*Таблица624[[#This Row],[Оптовая цена USD                 за 1шт]],"")</f>
        <v/>
      </c>
      <c r="N137" s="340"/>
    </row>
    <row r="138" spans="1:14" ht="22.5" customHeight="1">
      <c r="A138" s="307" t="s">
        <v>12538</v>
      </c>
      <c r="B138" s="313">
        <v>8809652873688</v>
      </c>
      <c r="C138" s="314" t="s">
        <v>12539</v>
      </c>
      <c r="D138" s="315" t="s">
        <v>12540</v>
      </c>
      <c r="E138" s="43">
        <v>28000</v>
      </c>
      <c r="F138" s="207">
        <v>0.59</v>
      </c>
      <c r="G138" s="316">
        <v>6</v>
      </c>
      <c r="H138" s="317">
        <f>Таблица624[[#This Row],[Розничная цена KRW]]*Таблица624[[#This Row],[Коэфициент стоимости]]</f>
        <v>16520</v>
      </c>
      <c r="I138" s="210" t="str">
        <f>IF($H$1="","Введите курс",Таблица624[[#This Row],[Оптовая цена KRW                за 1шт]]/$H$1)</f>
        <v>Введите курс</v>
      </c>
      <c r="J138" s="318"/>
      <c r="K138" s="211">
        <f>Таблица624[[#This Row],[Заказ коробок ]]*Таблица624[[#This Row],[Кол-во шт в коробке]]</f>
        <v>0</v>
      </c>
      <c r="L138" s="212">
        <f>Таблица624[[#This Row],[Общее кол-во шт]]*Таблица624[[#This Row],[Оптовая цена KRW                за 1шт]]</f>
        <v>0</v>
      </c>
      <c r="M138" s="213" t="str">
        <f>IFERROR(Таблица624[[#This Row],[Общее кол-во шт]]*Таблица624[[#This Row],[Оптовая цена USD                 за 1шт]],"")</f>
        <v/>
      </c>
      <c r="N138" s="340"/>
    </row>
    <row r="139" spans="1:14" ht="22.5" customHeight="1">
      <c r="A139" s="307" t="s">
        <v>12541</v>
      </c>
      <c r="B139" s="313">
        <v>8809652873695</v>
      </c>
      <c r="C139" s="314" t="s">
        <v>12542</v>
      </c>
      <c r="D139" s="315" t="s">
        <v>12543</v>
      </c>
      <c r="E139" s="43">
        <v>20000</v>
      </c>
      <c r="F139" s="207">
        <v>0.59</v>
      </c>
      <c r="G139" s="316">
        <v>6</v>
      </c>
      <c r="H139" s="317">
        <f>Таблица624[[#This Row],[Розничная цена KRW]]*Таблица624[[#This Row],[Коэфициент стоимости]]</f>
        <v>11800</v>
      </c>
      <c r="I139" s="210" t="str">
        <f>IF($H$1="","Введите курс",Таблица624[[#This Row],[Оптовая цена KRW                за 1шт]]/$H$1)</f>
        <v>Введите курс</v>
      </c>
      <c r="J139" s="318"/>
      <c r="K139" s="211">
        <f>Таблица624[[#This Row],[Заказ коробок ]]*Таблица624[[#This Row],[Кол-во шт в коробке]]</f>
        <v>0</v>
      </c>
      <c r="L139" s="212">
        <f>Таблица624[[#This Row],[Общее кол-во шт]]*Таблица624[[#This Row],[Оптовая цена KRW                за 1шт]]</f>
        <v>0</v>
      </c>
      <c r="M139" s="213" t="str">
        <f>IFERROR(Таблица624[[#This Row],[Общее кол-во шт]]*Таблица624[[#This Row],[Оптовая цена USD                 за 1шт]],"")</f>
        <v/>
      </c>
      <c r="N139" s="340"/>
    </row>
    <row r="140" spans="1:14" ht="22.5" customHeight="1">
      <c r="A140" s="307" t="s">
        <v>12544</v>
      </c>
      <c r="B140" s="313">
        <v>8809707278826</v>
      </c>
      <c r="C140" s="314" t="s">
        <v>12545</v>
      </c>
      <c r="D140" s="315" t="s">
        <v>12546</v>
      </c>
      <c r="E140" s="43">
        <v>10000</v>
      </c>
      <c r="F140" s="207">
        <v>0.59</v>
      </c>
      <c r="G140" s="316">
        <v>6</v>
      </c>
      <c r="H140" s="317">
        <f>Таблица624[[#This Row],[Розничная цена KRW]]*Таблица624[[#This Row],[Коэфициент стоимости]]</f>
        <v>5900</v>
      </c>
      <c r="I140" s="210" t="str">
        <f>IF($H$1="","Введите курс",Таблица624[[#This Row],[Оптовая цена KRW                за 1шт]]/$H$1)</f>
        <v>Введите курс</v>
      </c>
      <c r="J140" s="318"/>
      <c r="K140" s="211">
        <f>Таблица624[[#This Row],[Заказ коробок ]]*Таблица624[[#This Row],[Кол-во шт в коробке]]</f>
        <v>0</v>
      </c>
      <c r="L140" s="212">
        <f>Таблица624[[#This Row],[Общее кол-во шт]]*Таблица624[[#This Row],[Оптовая цена KRW                за 1шт]]</f>
        <v>0</v>
      </c>
      <c r="M140" s="213" t="str">
        <f>IFERROR(Таблица624[[#This Row],[Общее кол-во шт]]*Таблица624[[#This Row],[Оптовая цена USD                 за 1шт]],"")</f>
        <v/>
      </c>
      <c r="N140" s="340"/>
    </row>
    <row r="141" spans="1:14" ht="22.5" customHeight="1">
      <c r="A141" s="307" t="s">
        <v>12547</v>
      </c>
      <c r="B141" s="313">
        <v>8809612858854</v>
      </c>
      <c r="C141" s="314" t="s">
        <v>12548</v>
      </c>
      <c r="D141" s="315" t="s">
        <v>12549</v>
      </c>
      <c r="E141" s="43">
        <v>28000</v>
      </c>
      <c r="F141" s="207">
        <v>0.59</v>
      </c>
      <c r="G141" s="316">
        <v>6</v>
      </c>
      <c r="H141" s="317">
        <f>Таблица624[[#This Row],[Розничная цена KRW]]*Таблица624[[#This Row],[Коэфициент стоимости]]</f>
        <v>16520</v>
      </c>
      <c r="I141" s="210" t="str">
        <f>IF($H$1="","Введите курс",Таблица624[[#This Row],[Оптовая цена KRW                за 1шт]]/$H$1)</f>
        <v>Введите курс</v>
      </c>
      <c r="J141" s="318"/>
      <c r="K141" s="211">
        <f>Таблица624[[#This Row],[Заказ коробок ]]*Таблица624[[#This Row],[Кол-во шт в коробке]]</f>
        <v>0</v>
      </c>
      <c r="L141" s="212">
        <f>Таблица624[[#This Row],[Общее кол-во шт]]*Таблица624[[#This Row],[Оптовая цена KRW                за 1шт]]</f>
        <v>0</v>
      </c>
      <c r="M141" s="213" t="str">
        <f>IFERROR(Таблица624[[#This Row],[Общее кол-во шт]]*Таблица624[[#This Row],[Оптовая цена USD                 за 1шт]],"")</f>
        <v/>
      </c>
      <c r="N141" s="340"/>
    </row>
    <row r="142" spans="1:14" ht="22.5" customHeight="1">
      <c r="A142" s="307" t="s">
        <v>12550</v>
      </c>
      <c r="B142" s="313">
        <v>8809612858861</v>
      </c>
      <c r="C142" s="314" t="s">
        <v>12551</v>
      </c>
      <c r="D142" s="315" t="s">
        <v>12552</v>
      </c>
      <c r="E142" s="43">
        <v>30000</v>
      </c>
      <c r="F142" s="207">
        <v>0.59</v>
      </c>
      <c r="G142" s="316">
        <v>6</v>
      </c>
      <c r="H142" s="317">
        <f>Таблица624[[#This Row],[Розничная цена KRW]]*Таблица624[[#This Row],[Коэфициент стоимости]]</f>
        <v>17700</v>
      </c>
      <c r="I142" s="210" t="str">
        <f>IF($H$1="","Введите курс",Таблица624[[#This Row],[Оптовая цена KRW                за 1шт]]/$H$1)</f>
        <v>Введите курс</v>
      </c>
      <c r="J142" s="318"/>
      <c r="K142" s="211">
        <f>Таблица624[[#This Row],[Заказ коробок ]]*Таблица624[[#This Row],[Кол-во шт в коробке]]</f>
        <v>0</v>
      </c>
      <c r="L142" s="212">
        <f>Таблица624[[#This Row],[Общее кол-во шт]]*Таблица624[[#This Row],[Оптовая цена KRW                за 1шт]]</f>
        <v>0</v>
      </c>
      <c r="M142" s="213" t="str">
        <f>IFERROR(Таблица624[[#This Row],[Общее кол-во шт]]*Таблица624[[#This Row],[Оптовая цена USD                 за 1шт]],"")</f>
        <v/>
      </c>
      <c r="N142" s="340"/>
    </row>
    <row r="143" spans="1:14" ht="22.5" customHeight="1">
      <c r="A143" s="307" t="s">
        <v>12553</v>
      </c>
      <c r="B143" s="313">
        <v>8809612875134</v>
      </c>
      <c r="C143" s="314" t="s">
        <v>12554</v>
      </c>
      <c r="D143" s="315" t="s">
        <v>12555</v>
      </c>
      <c r="E143" s="43">
        <v>42000</v>
      </c>
      <c r="F143" s="207">
        <v>0.59</v>
      </c>
      <c r="G143" s="316">
        <v>6</v>
      </c>
      <c r="H143" s="317">
        <f>Таблица624[[#This Row],[Розничная цена KRW]]*Таблица624[[#This Row],[Коэфициент стоимости]]</f>
        <v>24780</v>
      </c>
      <c r="I143" s="210" t="str">
        <f>IF($H$1="","Введите курс",Таблица624[[#This Row],[Оптовая цена KRW                за 1шт]]/$H$1)</f>
        <v>Введите курс</v>
      </c>
      <c r="J143" s="318"/>
      <c r="K143" s="211">
        <f>Таблица624[[#This Row],[Заказ коробок ]]*Таблица624[[#This Row],[Кол-во шт в коробке]]</f>
        <v>0</v>
      </c>
      <c r="L143" s="212">
        <f>Таблица624[[#This Row],[Общее кол-во шт]]*Таблица624[[#This Row],[Оптовая цена KRW                за 1шт]]</f>
        <v>0</v>
      </c>
      <c r="M143" s="213" t="str">
        <f>IFERROR(Таблица624[[#This Row],[Общее кол-во шт]]*Таблица624[[#This Row],[Оптовая цена USD                 за 1шт]],"")</f>
        <v/>
      </c>
      <c r="N143" s="340"/>
    </row>
    <row r="144" spans="1:14" ht="22.5" customHeight="1">
      <c r="A144" s="307" t="s">
        <v>12556</v>
      </c>
      <c r="B144" s="313">
        <v>8809612858878</v>
      </c>
      <c r="C144" s="314" t="s">
        <v>12557</v>
      </c>
      <c r="D144" s="315" t="s">
        <v>12558</v>
      </c>
      <c r="E144" s="43">
        <v>42000</v>
      </c>
      <c r="F144" s="207">
        <v>0.59</v>
      </c>
      <c r="G144" s="316">
        <v>6</v>
      </c>
      <c r="H144" s="317">
        <f>Таблица624[[#This Row],[Розничная цена KRW]]*Таблица624[[#This Row],[Коэфициент стоимости]]</f>
        <v>24780</v>
      </c>
      <c r="I144" s="210" t="str">
        <f>IF($H$1="","Введите курс",Таблица624[[#This Row],[Оптовая цена KRW                за 1шт]]/$H$1)</f>
        <v>Введите курс</v>
      </c>
      <c r="J144" s="318"/>
      <c r="K144" s="211">
        <f>Таблица624[[#This Row],[Заказ коробок ]]*Таблица624[[#This Row],[Кол-во шт в коробке]]</f>
        <v>0</v>
      </c>
      <c r="L144" s="212">
        <f>Таблица624[[#This Row],[Общее кол-во шт]]*Таблица624[[#This Row],[Оптовая цена KRW                за 1шт]]</f>
        <v>0</v>
      </c>
      <c r="M144" s="213" t="str">
        <f>IFERROR(Таблица624[[#This Row],[Общее кол-во шт]]*Таблица624[[#This Row],[Оптовая цена USD                 за 1шт]],"")</f>
        <v/>
      </c>
      <c r="N144" s="340"/>
    </row>
    <row r="145" spans="1:14" ht="22.5" customHeight="1">
      <c r="A145" s="307" t="s">
        <v>12559</v>
      </c>
      <c r="B145" s="313">
        <v>8809612875141</v>
      </c>
      <c r="C145" s="314" t="s">
        <v>12560</v>
      </c>
      <c r="D145" s="315" t="s">
        <v>12561</v>
      </c>
      <c r="E145" s="43">
        <v>50000</v>
      </c>
      <c r="F145" s="207">
        <v>0.59</v>
      </c>
      <c r="G145" s="316">
        <v>6</v>
      </c>
      <c r="H145" s="317">
        <f>Таблица624[[#This Row],[Розничная цена KRW]]*Таблица624[[#This Row],[Коэфициент стоимости]]</f>
        <v>29500</v>
      </c>
      <c r="I145" s="210" t="str">
        <f>IF($H$1="","Введите курс",Таблица624[[#This Row],[Оптовая цена KRW                за 1шт]]/$H$1)</f>
        <v>Введите курс</v>
      </c>
      <c r="J145" s="318"/>
      <c r="K145" s="211">
        <f>Таблица624[[#This Row],[Заказ коробок ]]*Таблица624[[#This Row],[Кол-во шт в коробке]]</f>
        <v>0</v>
      </c>
      <c r="L145" s="212">
        <f>Таблица624[[#This Row],[Общее кол-во шт]]*Таблица624[[#This Row],[Оптовая цена KRW                за 1шт]]</f>
        <v>0</v>
      </c>
      <c r="M145" s="213" t="str">
        <f>IFERROR(Таблица624[[#This Row],[Общее кол-во шт]]*Таблица624[[#This Row],[Оптовая цена USD                 за 1шт]],"")</f>
        <v/>
      </c>
      <c r="N145" s="340"/>
    </row>
    <row r="146" spans="1:14" ht="22.5" customHeight="1">
      <c r="A146" s="307" t="s">
        <v>12562</v>
      </c>
      <c r="B146" s="313">
        <v>8809612863285</v>
      </c>
      <c r="C146" s="314" t="s">
        <v>12563</v>
      </c>
      <c r="D146" s="315" t="s">
        <v>12564</v>
      </c>
      <c r="E146" s="43">
        <v>16000</v>
      </c>
      <c r="F146" s="207">
        <v>0.59</v>
      </c>
      <c r="G146" s="316">
        <v>6</v>
      </c>
      <c r="H146" s="317">
        <f>Таблица624[[#This Row],[Розничная цена KRW]]*Таблица624[[#This Row],[Коэфициент стоимости]]</f>
        <v>9440</v>
      </c>
      <c r="I146" s="210" t="str">
        <f>IF($H$1="","Введите курс",Таблица624[[#This Row],[Оптовая цена KRW                за 1шт]]/$H$1)</f>
        <v>Введите курс</v>
      </c>
      <c r="J146" s="318"/>
      <c r="K146" s="211">
        <f>Таблица624[[#This Row],[Заказ коробок ]]*Таблица624[[#This Row],[Кол-во шт в коробке]]</f>
        <v>0</v>
      </c>
      <c r="L146" s="212">
        <f>Таблица624[[#This Row],[Общее кол-во шт]]*Таблица624[[#This Row],[Оптовая цена KRW                за 1шт]]</f>
        <v>0</v>
      </c>
      <c r="M146" s="213" t="str">
        <f>IFERROR(Таблица624[[#This Row],[Общее кол-во шт]]*Таблица624[[#This Row],[Оптовая цена USD                 за 1шт]],"")</f>
        <v/>
      </c>
      <c r="N146" s="340"/>
    </row>
    <row r="147" spans="1:14" ht="22.5" customHeight="1">
      <c r="A147" s="307" t="s">
        <v>12565</v>
      </c>
      <c r="B147" s="313">
        <v>8809612863292</v>
      </c>
      <c r="C147" s="314" t="s">
        <v>12566</v>
      </c>
      <c r="D147" s="315" t="s">
        <v>12567</v>
      </c>
      <c r="E147" s="43">
        <v>14000</v>
      </c>
      <c r="F147" s="207">
        <v>0.59</v>
      </c>
      <c r="G147" s="316">
        <v>6</v>
      </c>
      <c r="H147" s="317">
        <f>Таблица624[[#This Row],[Розничная цена KRW]]*Таблица624[[#This Row],[Коэфициент стоимости]]</f>
        <v>8260</v>
      </c>
      <c r="I147" s="210" t="str">
        <f>IF($H$1="","Введите курс",Таблица624[[#This Row],[Оптовая цена KRW                за 1шт]]/$H$1)</f>
        <v>Введите курс</v>
      </c>
      <c r="J147" s="318"/>
      <c r="K147" s="211">
        <f>Таблица624[[#This Row],[Заказ коробок ]]*Таблица624[[#This Row],[Кол-во шт в коробке]]</f>
        <v>0</v>
      </c>
      <c r="L147" s="212">
        <f>Таблица624[[#This Row],[Общее кол-во шт]]*Таблица624[[#This Row],[Оптовая цена KRW                за 1шт]]</f>
        <v>0</v>
      </c>
      <c r="M147" s="213" t="str">
        <f>IFERROR(Таблица624[[#This Row],[Общее кол-во шт]]*Таблица624[[#This Row],[Оптовая цена USD                 за 1шт]],"")</f>
        <v/>
      </c>
      <c r="N147" s="340"/>
    </row>
    <row r="148" spans="1:14" ht="22.5" customHeight="1">
      <c r="A148" s="307" t="s">
        <v>12568</v>
      </c>
      <c r="B148" s="313">
        <v>8809612863308</v>
      </c>
      <c r="C148" s="314" t="s">
        <v>12569</v>
      </c>
      <c r="D148" s="315" t="s">
        <v>12570</v>
      </c>
      <c r="E148" s="43">
        <v>20000</v>
      </c>
      <c r="F148" s="207">
        <v>0.59</v>
      </c>
      <c r="G148" s="316">
        <v>6</v>
      </c>
      <c r="H148" s="317">
        <f>Таблица624[[#This Row],[Розничная цена KRW]]*Таблица624[[#This Row],[Коэфициент стоимости]]</f>
        <v>11800</v>
      </c>
      <c r="I148" s="210" t="str">
        <f>IF($H$1="","Введите курс",Таблица624[[#This Row],[Оптовая цена KRW                за 1шт]]/$H$1)</f>
        <v>Введите курс</v>
      </c>
      <c r="J148" s="318"/>
      <c r="K148" s="211">
        <f>Таблица624[[#This Row],[Заказ коробок ]]*Таблица624[[#This Row],[Кол-во шт в коробке]]</f>
        <v>0</v>
      </c>
      <c r="L148" s="212">
        <f>Таблица624[[#This Row],[Общее кол-во шт]]*Таблица624[[#This Row],[Оптовая цена KRW                за 1шт]]</f>
        <v>0</v>
      </c>
      <c r="M148" s="213" t="str">
        <f>IFERROR(Таблица624[[#This Row],[Общее кол-во шт]]*Таблица624[[#This Row],[Оптовая цена USD                 за 1шт]],"")</f>
        <v/>
      </c>
      <c r="N148" s="340"/>
    </row>
    <row r="149" spans="1:14" ht="22.5" customHeight="1">
      <c r="A149" s="307" t="s">
        <v>12571</v>
      </c>
      <c r="B149" s="313"/>
      <c r="C149" s="314" t="s">
        <v>12572</v>
      </c>
      <c r="D149" s="315" t="s">
        <v>12573</v>
      </c>
      <c r="E149" s="43">
        <v>20000</v>
      </c>
      <c r="F149" s="207">
        <v>0.59</v>
      </c>
      <c r="G149" s="316">
        <v>6</v>
      </c>
      <c r="H149" s="317">
        <f>Таблица624[[#This Row],[Розничная цена KRW]]*Таблица624[[#This Row],[Коэфициент стоимости]]</f>
        <v>11800</v>
      </c>
      <c r="I149" s="210" t="str">
        <f>IF($H$1="","Введите курс",Таблица624[[#This Row],[Оптовая цена KRW                за 1шт]]/$H$1)</f>
        <v>Введите курс</v>
      </c>
      <c r="J149" s="318"/>
      <c r="K149" s="211">
        <f>Таблица624[[#This Row],[Заказ коробок ]]*Таблица624[[#This Row],[Кол-во шт в коробке]]</f>
        <v>0</v>
      </c>
      <c r="L149" s="212">
        <f>Таблица624[[#This Row],[Общее кол-во шт]]*Таблица624[[#This Row],[Оптовая цена KRW                за 1шт]]</f>
        <v>0</v>
      </c>
      <c r="M149" s="213" t="str">
        <f>IFERROR(Таблица624[[#This Row],[Общее кол-во шт]]*Таблица624[[#This Row],[Оптовая цена USD                 за 1шт]],"")</f>
        <v/>
      </c>
      <c r="N149" s="340"/>
    </row>
    <row r="150" spans="1:14" ht="22.5" customHeight="1">
      <c r="A150" s="307" t="s">
        <v>12574</v>
      </c>
      <c r="B150" s="313">
        <v>8809652864747</v>
      </c>
      <c r="C150" s="314" t="s">
        <v>12575</v>
      </c>
      <c r="D150" s="315" t="s">
        <v>12576</v>
      </c>
      <c r="E150" s="43">
        <v>20000</v>
      </c>
      <c r="F150" s="207">
        <v>0.59</v>
      </c>
      <c r="G150" s="316">
        <v>6</v>
      </c>
      <c r="H150" s="317">
        <f>Таблица624[[#This Row],[Розничная цена KRW]]*Таблица624[[#This Row],[Коэфициент стоимости]]</f>
        <v>11800</v>
      </c>
      <c r="I150" s="210" t="str">
        <f>IF($H$1="","Введите курс",Таблица624[[#This Row],[Оптовая цена KRW                за 1шт]]/$H$1)</f>
        <v>Введите курс</v>
      </c>
      <c r="J150" s="318"/>
      <c r="K150" s="211">
        <f>Таблица624[[#This Row],[Заказ коробок ]]*Таблица624[[#This Row],[Кол-во шт в коробке]]</f>
        <v>0</v>
      </c>
      <c r="L150" s="212">
        <f>Таблица624[[#This Row],[Общее кол-во шт]]*Таблица624[[#This Row],[Оптовая цена KRW                за 1шт]]</f>
        <v>0</v>
      </c>
      <c r="M150" s="213" t="str">
        <f>IFERROR(Таблица624[[#This Row],[Общее кол-во шт]]*Таблица624[[#This Row],[Оптовая цена USD                 за 1шт]],"")</f>
        <v/>
      </c>
      <c r="N150" s="340"/>
    </row>
    <row r="151" spans="1:14" ht="22.5" customHeight="1">
      <c r="A151" s="307" t="s">
        <v>12577</v>
      </c>
      <c r="B151" s="313">
        <v>8809652882901</v>
      </c>
      <c r="C151" s="314" t="s">
        <v>12578</v>
      </c>
      <c r="D151" s="315" t="s">
        <v>12579</v>
      </c>
      <c r="E151" s="43">
        <v>16000</v>
      </c>
      <c r="F151" s="207">
        <v>0.59</v>
      </c>
      <c r="G151" s="316">
        <v>6</v>
      </c>
      <c r="H151" s="317">
        <f>Таблица624[[#This Row],[Розничная цена KRW]]*Таблица624[[#This Row],[Коэфициент стоимости]]</f>
        <v>9440</v>
      </c>
      <c r="I151" s="210" t="str">
        <f>IF($H$1="","Введите курс",Таблица624[[#This Row],[Оптовая цена KRW                за 1шт]]/$H$1)</f>
        <v>Введите курс</v>
      </c>
      <c r="J151" s="318"/>
      <c r="K151" s="211">
        <f>Таблица624[[#This Row],[Заказ коробок ]]*Таблица624[[#This Row],[Кол-во шт в коробке]]</f>
        <v>0</v>
      </c>
      <c r="L151" s="212">
        <f>Таблица624[[#This Row],[Общее кол-во шт]]*Таблица624[[#This Row],[Оптовая цена KRW                за 1шт]]</f>
        <v>0</v>
      </c>
      <c r="M151" s="213" t="str">
        <f>IFERROR(Таблица624[[#This Row],[Общее кол-во шт]]*Таблица624[[#This Row],[Оптовая цена USD                 за 1шт]],"")</f>
        <v/>
      </c>
      <c r="N151" s="340"/>
    </row>
    <row r="152" spans="1:14" ht="22.5" customHeight="1">
      <c r="A152" s="307" t="s">
        <v>12580</v>
      </c>
      <c r="B152" s="313">
        <v>8809652897653</v>
      </c>
      <c r="C152" s="314" t="s">
        <v>12581</v>
      </c>
      <c r="D152" s="315" t="s">
        <v>12582</v>
      </c>
      <c r="E152" s="43">
        <v>35000</v>
      </c>
      <c r="F152" s="207">
        <v>0.59</v>
      </c>
      <c r="G152" s="316">
        <v>6</v>
      </c>
      <c r="H152" s="317">
        <f>Таблица624[[#This Row],[Розничная цена KRW]]*Таблица624[[#This Row],[Коэфициент стоимости]]</f>
        <v>20650</v>
      </c>
      <c r="I152" s="210" t="str">
        <f>IF($H$1="","Введите курс",Таблица624[[#This Row],[Оптовая цена KRW                за 1шт]]/$H$1)</f>
        <v>Введите курс</v>
      </c>
      <c r="J152" s="318"/>
      <c r="K152" s="211">
        <f>Таблица624[[#This Row],[Заказ коробок ]]*Таблица624[[#This Row],[Кол-во шт в коробке]]</f>
        <v>0</v>
      </c>
      <c r="L152" s="212">
        <f>Таблица624[[#This Row],[Общее кол-во шт]]*Таблица624[[#This Row],[Оптовая цена KRW                за 1шт]]</f>
        <v>0</v>
      </c>
      <c r="M152" s="213" t="str">
        <f>IFERROR(Таблица624[[#This Row],[Общее кол-во шт]]*Таблица624[[#This Row],[Оптовая цена USD                 за 1шт]],"")</f>
        <v/>
      </c>
      <c r="N152" s="340"/>
    </row>
    <row r="153" spans="1:14" ht="22.5" customHeight="1">
      <c r="A153" s="307" t="s">
        <v>12583</v>
      </c>
      <c r="B153" s="313">
        <v>8809652897646</v>
      </c>
      <c r="C153" s="314" t="s">
        <v>12584</v>
      </c>
      <c r="D153" s="315" t="s">
        <v>12585</v>
      </c>
      <c r="E153" s="43">
        <v>20000</v>
      </c>
      <c r="F153" s="207">
        <v>0.59</v>
      </c>
      <c r="G153" s="316">
        <v>6</v>
      </c>
      <c r="H153" s="317">
        <f>Таблица624[[#This Row],[Розничная цена KRW]]*Таблица624[[#This Row],[Коэфициент стоимости]]</f>
        <v>11800</v>
      </c>
      <c r="I153" s="210" t="str">
        <f>IF($H$1="","Введите курс",Таблица624[[#This Row],[Оптовая цена KRW                за 1шт]]/$H$1)</f>
        <v>Введите курс</v>
      </c>
      <c r="J153" s="318"/>
      <c r="K153" s="211">
        <f>Таблица624[[#This Row],[Заказ коробок ]]*Таблица624[[#This Row],[Кол-во шт в коробке]]</f>
        <v>0</v>
      </c>
      <c r="L153" s="212">
        <f>Таблица624[[#This Row],[Общее кол-во шт]]*Таблица624[[#This Row],[Оптовая цена KRW                за 1шт]]</f>
        <v>0</v>
      </c>
      <c r="M153" s="213" t="str">
        <f>IFERROR(Таблица624[[#This Row],[Общее кол-во шт]]*Таблица624[[#This Row],[Оптовая цена USD                 за 1шт]],"")</f>
        <v/>
      </c>
      <c r="N153" s="340"/>
    </row>
    <row r="154" spans="1:14" ht="22.5" customHeight="1">
      <c r="A154" s="307" t="s">
        <v>12586</v>
      </c>
      <c r="B154" s="313">
        <v>8809652897660</v>
      </c>
      <c r="C154" s="314" t="s">
        <v>12587</v>
      </c>
      <c r="D154" s="315" t="s">
        <v>12588</v>
      </c>
      <c r="E154" s="43">
        <v>32000</v>
      </c>
      <c r="F154" s="207">
        <v>0.59</v>
      </c>
      <c r="G154" s="316">
        <v>6</v>
      </c>
      <c r="H154" s="317">
        <f>Таблица624[[#This Row],[Розничная цена KRW]]*Таблица624[[#This Row],[Коэфициент стоимости]]</f>
        <v>18880</v>
      </c>
      <c r="I154" s="210" t="str">
        <f>IF($H$1="","Введите курс",Таблица624[[#This Row],[Оптовая цена KRW                за 1шт]]/$H$1)</f>
        <v>Введите курс</v>
      </c>
      <c r="J154" s="318"/>
      <c r="K154" s="211">
        <f>Таблица624[[#This Row],[Заказ коробок ]]*Таблица624[[#This Row],[Кол-во шт в коробке]]</f>
        <v>0</v>
      </c>
      <c r="L154" s="212">
        <f>Таблица624[[#This Row],[Общее кол-во шт]]*Таблица624[[#This Row],[Оптовая цена KRW                за 1шт]]</f>
        <v>0</v>
      </c>
      <c r="M154" s="213" t="str">
        <f>IFERROR(Таблица624[[#This Row],[Общее кол-во шт]]*Таблица624[[#This Row],[Оптовая цена USD                 за 1шт]],"")</f>
        <v/>
      </c>
      <c r="N154" s="340"/>
    </row>
    <row r="155" spans="1:14" ht="22.5" customHeight="1">
      <c r="A155" s="307" t="s">
        <v>12589</v>
      </c>
      <c r="B155" s="313">
        <v>8809652897677</v>
      </c>
      <c r="C155" s="314" t="s">
        <v>12590</v>
      </c>
      <c r="D155" s="315" t="s">
        <v>12591</v>
      </c>
      <c r="E155" s="43">
        <v>28000</v>
      </c>
      <c r="F155" s="207">
        <v>0.59</v>
      </c>
      <c r="G155" s="316">
        <v>6</v>
      </c>
      <c r="H155" s="317">
        <f>Таблица624[[#This Row],[Розничная цена KRW]]*Таблица624[[#This Row],[Коэфициент стоимости]]</f>
        <v>16520</v>
      </c>
      <c r="I155" s="210" t="str">
        <f>IF($H$1="","Введите курс",Таблица624[[#This Row],[Оптовая цена KRW                за 1шт]]/$H$1)</f>
        <v>Введите курс</v>
      </c>
      <c r="J155" s="318"/>
      <c r="K155" s="211">
        <f>Таблица624[[#This Row],[Заказ коробок ]]*Таблица624[[#This Row],[Кол-во шт в коробке]]</f>
        <v>0</v>
      </c>
      <c r="L155" s="212">
        <f>Таблица624[[#This Row],[Общее кол-во шт]]*Таблица624[[#This Row],[Оптовая цена KRW                за 1шт]]</f>
        <v>0</v>
      </c>
      <c r="M155" s="213" t="str">
        <f>IFERROR(Таблица624[[#This Row],[Общее кол-во шт]]*Таблица624[[#This Row],[Оптовая цена USD                 за 1шт]],"")</f>
        <v/>
      </c>
      <c r="N155" s="340"/>
    </row>
    <row r="156" spans="1:14" ht="22.5" customHeight="1">
      <c r="A156" s="307" t="s">
        <v>12592</v>
      </c>
      <c r="B156" s="313">
        <v>8809652909189</v>
      </c>
      <c r="C156" s="314" t="s">
        <v>12593</v>
      </c>
      <c r="D156" s="315" t="s">
        <v>12594</v>
      </c>
      <c r="E156" s="43">
        <v>28000</v>
      </c>
      <c r="F156" s="207">
        <v>0.59</v>
      </c>
      <c r="G156" s="316">
        <v>6</v>
      </c>
      <c r="H156" s="317">
        <f>Таблица624[[#This Row],[Розничная цена KRW]]*Таблица624[[#This Row],[Коэфициент стоимости]]</f>
        <v>16520</v>
      </c>
      <c r="I156" s="210" t="str">
        <f>IF($H$1="","Введите курс",Таблица624[[#This Row],[Оптовая цена KRW                за 1шт]]/$H$1)</f>
        <v>Введите курс</v>
      </c>
      <c r="J156" s="318"/>
      <c r="K156" s="211">
        <f>Таблица624[[#This Row],[Заказ коробок ]]*Таблица624[[#This Row],[Кол-во шт в коробке]]</f>
        <v>0</v>
      </c>
      <c r="L156" s="212">
        <f>Таблица624[[#This Row],[Общее кол-во шт]]*Таблица624[[#This Row],[Оптовая цена KRW                за 1шт]]</f>
        <v>0</v>
      </c>
      <c r="M156" s="213" t="str">
        <f>IFERROR(Таблица624[[#This Row],[Общее кол-во шт]]*Таблица624[[#This Row],[Оптовая цена USD                 за 1шт]],"")</f>
        <v/>
      </c>
      <c r="N156" s="340"/>
    </row>
    <row r="157" spans="1:14" ht="22.5" customHeight="1">
      <c r="A157" s="307" t="s">
        <v>12595</v>
      </c>
      <c r="B157" s="313">
        <v>8809652908502</v>
      </c>
      <c r="C157" s="314" t="s">
        <v>12596</v>
      </c>
      <c r="D157" s="315" t="s">
        <v>12597</v>
      </c>
      <c r="E157" s="43">
        <v>19000</v>
      </c>
      <c r="F157" s="207">
        <v>0.59</v>
      </c>
      <c r="G157" s="316">
        <v>6</v>
      </c>
      <c r="H157" s="317">
        <f>Таблица624[[#This Row],[Розничная цена KRW]]*Таблица624[[#This Row],[Коэфициент стоимости]]</f>
        <v>11210</v>
      </c>
      <c r="I157" s="210" t="str">
        <f>IF($H$1="","Введите курс",Таблица624[[#This Row],[Оптовая цена KRW                за 1шт]]/$H$1)</f>
        <v>Введите курс</v>
      </c>
      <c r="J157" s="318"/>
      <c r="K157" s="211">
        <f>Таблица624[[#This Row],[Заказ коробок ]]*Таблица624[[#This Row],[Кол-во шт в коробке]]</f>
        <v>0</v>
      </c>
      <c r="L157" s="212">
        <f>Таблица624[[#This Row],[Общее кол-во шт]]*Таблица624[[#This Row],[Оптовая цена KRW                за 1шт]]</f>
        <v>0</v>
      </c>
      <c r="M157" s="213" t="str">
        <f>IFERROR(Таблица624[[#This Row],[Общее кол-во шт]]*Таблица624[[#This Row],[Оптовая цена USD                 за 1шт]],"")</f>
        <v/>
      </c>
      <c r="N157" s="340"/>
    </row>
    <row r="158" spans="1:14" ht="22.5" customHeight="1">
      <c r="A158" s="307" t="s">
        <v>12598</v>
      </c>
      <c r="B158" s="313">
        <v>8809652908571</v>
      </c>
      <c r="C158" s="314" t="s">
        <v>12599</v>
      </c>
      <c r="D158" s="315" t="s">
        <v>12600</v>
      </c>
      <c r="E158" s="43">
        <v>12000</v>
      </c>
      <c r="F158" s="207">
        <v>0.59</v>
      </c>
      <c r="G158" s="316">
        <v>6</v>
      </c>
      <c r="H158" s="317">
        <f>Таблица624[[#This Row],[Розничная цена KRW]]*Таблица624[[#This Row],[Коэфициент стоимости]]</f>
        <v>7080</v>
      </c>
      <c r="I158" s="210" t="str">
        <f>IF($H$1="","Введите курс",Таблица624[[#This Row],[Оптовая цена KRW                за 1шт]]/$H$1)</f>
        <v>Введите курс</v>
      </c>
      <c r="J158" s="318"/>
      <c r="K158" s="211">
        <f>Таблица624[[#This Row],[Заказ коробок ]]*Таблица624[[#This Row],[Кол-во шт в коробке]]</f>
        <v>0</v>
      </c>
      <c r="L158" s="212">
        <f>Таблица624[[#This Row],[Общее кол-во шт]]*Таблица624[[#This Row],[Оптовая цена KRW                за 1шт]]</f>
        <v>0</v>
      </c>
      <c r="M158" s="213" t="str">
        <f>IFERROR(Таблица624[[#This Row],[Общее кол-во шт]]*Таблица624[[#This Row],[Оптовая цена USD                 за 1шт]],"")</f>
        <v/>
      </c>
      <c r="N158" s="340"/>
    </row>
    <row r="159" spans="1:14" ht="22.5" customHeight="1">
      <c r="A159" s="307" t="s">
        <v>12601</v>
      </c>
      <c r="B159" s="313">
        <v>8809652909202</v>
      </c>
      <c r="C159" s="314" t="s">
        <v>12602</v>
      </c>
      <c r="D159" s="315" t="s">
        <v>12603</v>
      </c>
      <c r="E159" s="43">
        <v>18000</v>
      </c>
      <c r="F159" s="207">
        <v>0.59</v>
      </c>
      <c r="G159" s="316">
        <v>6</v>
      </c>
      <c r="H159" s="317">
        <f>Таблица624[[#This Row],[Розничная цена KRW]]*Таблица624[[#This Row],[Коэфициент стоимости]]</f>
        <v>10620</v>
      </c>
      <c r="I159" s="210" t="str">
        <f>IF($H$1="","Введите курс",Таблица624[[#This Row],[Оптовая цена KRW                за 1шт]]/$H$1)</f>
        <v>Введите курс</v>
      </c>
      <c r="J159" s="318"/>
      <c r="K159" s="211">
        <f>Таблица624[[#This Row],[Заказ коробок ]]*Таблица624[[#This Row],[Кол-во шт в коробке]]</f>
        <v>0</v>
      </c>
      <c r="L159" s="212">
        <f>Таблица624[[#This Row],[Общее кол-во шт]]*Таблица624[[#This Row],[Оптовая цена KRW                за 1шт]]</f>
        <v>0</v>
      </c>
      <c r="M159" s="213" t="str">
        <f>IFERROR(Таблица624[[#This Row],[Общее кол-во шт]]*Таблица624[[#This Row],[Оптовая цена USD                 за 1шт]],"")</f>
        <v/>
      </c>
      <c r="N159" s="340"/>
    </row>
    <row r="160" spans="1:14" ht="22.5" customHeight="1">
      <c r="A160" s="307" t="s">
        <v>12604</v>
      </c>
      <c r="B160" s="313">
        <v>8809707271599</v>
      </c>
      <c r="C160" s="314" t="s">
        <v>12605</v>
      </c>
      <c r="D160" s="315" t="s">
        <v>12606</v>
      </c>
      <c r="E160" s="43">
        <v>28000</v>
      </c>
      <c r="F160" s="207">
        <v>0.59</v>
      </c>
      <c r="G160" s="316">
        <v>6</v>
      </c>
      <c r="H160" s="317">
        <f>Таблица624[[#This Row],[Розничная цена KRW]]*Таблица624[[#This Row],[Коэфициент стоимости]]</f>
        <v>16520</v>
      </c>
      <c r="I160" s="210" t="str">
        <f>IF($H$1="","Введите курс",Таблица624[[#This Row],[Оптовая цена KRW                за 1шт]]/$H$1)</f>
        <v>Введите курс</v>
      </c>
      <c r="J160" s="318"/>
      <c r="K160" s="211">
        <f>Таблица624[[#This Row],[Заказ коробок ]]*Таблица624[[#This Row],[Кол-во шт в коробке]]</f>
        <v>0</v>
      </c>
      <c r="L160" s="212">
        <f>Таблица624[[#This Row],[Общее кол-во шт]]*Таблица624[[#This Row],[Оптовая цена KRW                за 1шт]]</f>
        <v>0</v>
      </c>
      <c r="M160" s="213" t="str">
        <f>IFERROR(Таблица624[[#This Row],[Общее кол-во шт]]*Таблица624[[#This Row],[Оптовая цена USD                 за 1шт]],"")</f>
        <v/>
      </c>
      <c r="N160" s="340"/>
    </row>
    <row r="161" spans="1:14" ht="22.5" customHeight="1">
      <c r="A161" s="307" t="s">
        <v>12607</v>
      </c>
      <c r="B161" s="313">
        <v>8809652908533</v>
      </c>
      <c r="C161" s="314" t="s">
        <v>12608</v>
      </c>
      <c r="D161" s="315" t="s">
        <v>12609</v>
      </c>
      <c r="E161" s="43">
        <v>20000</v>
      </c>
      <c r="F161" s="207">
        <v>0.59</v>
      </c>
      <c r="G161" s="316">
        <v>6</v>
      </c>
      <c r="H161" s="317">
        <f>Таблица624[[#This Row],[Розничная цена KRW]]*Таблица624[[#This Row],[Коэфициент стоимости]]</f>
        <v>11800</v>
      </c>
      <c r="I161" s="210" t="str">
        <f>IF($H$1="","Введите курс",Таблица624[[#This Row],[Оптовая цена KRW                за 1шт]]/$H$1)</f>
        <v>Введите курс</v>
      </c>
      <c r="J161" s="318"/>
      <c r="K161" s="211">
        <f>Таблица624[[#This Row],[Заказ коробок ]]*Таблица624[[#This Row],[Кол-во шт в коробке]]</f>
        <v>0</v>
      </c>
      <c r="L161" s="212">
        <f>Таблица624[[#This Row],[Общее кол-во шт]]*Таблица624[[#This Row],[Оптовая цена KRW                за 1шт]]</f>
        <v>0</v>
      </c>
      <c r="M161" s="213" t="str">
        <f>IFERROR(Таблица624[[#This Row],[Общее кол-во шт]]*Таблица624[[#This Row],[Оптовая цена USD                 за 1шт]],"")</f>
        <v/>
      </c>
      <c r="N161" s="340"/>
    </row>
    <row r="162" spans="1:14" ht="22.5" customHeight="1">
      <c r="A162" s="307" t="s">
        <v>12610</v>
      </c>
      <c r="B162" s="313">
        <v>8809652909165</v>
      </c>
      <c r="C162" s="314" t="s">
        <v>12611</v>
      </c>
      <c r="D162" s="315" t="s">
        <v>12612</v>
      </c>
      <c r="E162" s="43">
        <v>25000</v>
      </c>
      <c r="F162" s="207">
        <v>0.59</v>
      </c>
      <c r="G162" s="316">
        <v>6</v>
      </c>
      <c r="H162" s="317">
        <f>Таблица624[[#This Row],[Розничная цена KRW]]*Таблица624[[#This Row],[Коэфициент стоимости]]</f>
        <v>14750</v>
      </c>
      <c r="I162" s="210" t="str">
        <f>IF($H$1="","Введите курс",Таблица624[[#This Row],[Оптовая цена KRW                за 1шт]]/$H$1)</f>
        <v>Введите курс</v>
      </c>
      <c r="J162" s="318"/>
      <c r="K162" s="211">
        <f>Таблица624[[#This Row],[Заказ коробок ]]*Таблица624[[#This Row],[Кол-во шт в коробке]]</f>
        <v>0</v>
      </c>
      <c r="L162" s="212">
        <f>Таблица624[[#This Row],[Общее кол-во шт]]*Таблица624[[#This Row],[Оптовая цена KRW                за 1шт]]</f>
        <v>0</v>
      </c>
      <c r="M162" s="213" t="str">
        <f>IFERROR(Таблица624[[#This Row],[Общее кол-во шт]]*Таблица624[[#This Row],[Оптовая цена USD                 за 1шт]],"")</f>
        <v/>
      </c>
      <c r="N162" s="340"/>
    </row>
    <row r="163" spans="1:14" ht="22.5" customHeight="1">
      <c r="A163" s="307" t="s">
        <v>12613</v>
      </c>
      <c r="B163" s="313">
        <v>8809612877855</v>
      </c>
      <c r="C163" s="314" t="s">
        <v>12614</v>
      </c>
      <c r="D163" s="315" t="s">
        <v>12615</v>
      </c>
      <c r="E163" s="43">
        <v>8000</v>
      </c>
      <c r="F163" s="207">
        <v>0.59</v>
      </c>
      <c r="G163" s="316">
        <v>6</v>
      </c>
      <c r="H163" s="317">
        <f>Таблица624[[#This Row],[Розничная цена KRW]]*Таблица624[[#This Row],[Коэфициент стоимости]]</f>
        <v>4720</v>
      </c>
      <c r="I163" s="210" t="str">
        <f>IF($H$1="","Введите курс",Таблица624[[#This Row],[Оптовая цена KRW                за 1шт]]/$H$1)</f>
        <v>Введите курс</v>
      </c>
      <c r="J163" s="318"/>
      <c r="K163" s="211">
        <f>Таблица624[[#This Row],[Заказ коробок ]]*Таблица624[[#This Row],[Кол-во шт в коробке]]</f>
        <v>0</v>
      </c>
      <c r="L163" s="212">
        <f>Таблица624[[#This Row],[Общее кол-во шт]]*Таблица624[[#This Row],[Оптовая цена KRW                за 1шт]]</f>
        <v>0</v>
      </c>
      <c r="M163" s="213" t="str">
        <f>IFERROR(Таблица624[[#This Row],[Общее кол-во шт]]*Таблица624[[#This Row],[Оптовая цена USD                 за 1шт]],"")</f>
        <v/>
      </c>
      <c r="N163" s="340"/>
    </row>
    <row r="164" spans="1:14" ht="22.5" customHeight="1">
      <c r="A164" s="307" t="s">
        <v>12616</v>
      </c>
      <c r="B164" s="313">
        <v>8809612877862</v>
      </c>
      <c r="C164" s="314" t="s">
        <v>12617</v>
      </c>
      <c r="D164" s="315" t="s">
        <v>12618</v>
      </c>
      <c r="E164" s="43">
        <v>5000</v>
      </c>
      <c r="F164" s="207">
        <v>0.59</v>
      </c>
      <c r="G164" s="316">
        <v>6</v>
      </c>
      <c r="H164" s="317">
        <f>Таблица624[[#This Row],[Розничная цена KRW]]*Таблица624[[#This Row],[Коэфициент стоимости]]</f>
        <v>2950</v>
      </c>
      <c r="I164" s="210" t="str">
        <f>IF($H$1="","Введите курс",Таблица624[[#This Row],[Оптовая цена KRW                за 1шт]]/$H$1)</f>
        <v>Введите курс</v>
      </c>
      <c r="J164" s="318"/>
      <c r="K164" s="211">
        <f>Таблица624[[#This Row],[Заказ коробок ]]*Таблица624[[#This Row],[Кол-во шт в коробке]]</f>
        <v>0</v>
      </c>
      <c r="L164" s="212">
        <f>Таблица624[[#This Row],[Общее кол-во шт]]*Таблица624[[#This Row],[Оптовая цена KRW                за 1шт]]</f>
        <v>0</v>
      </c>
      <c r="M164" s="213" t="str">
        <f>IFERROR(Таблица624[[#This Row],[Общее кол-во шт]]*Таблица624[[#This Row],[Оптовая цена USD                 за 1шт]],"")</f>
        <v/>
      </c>
      <c r="N164" s="340"/>
    </row>
    <row r="165" spans="1:14" ht="22.5" customHeight="1">
      <c r="A165" s="307" t="s">
        <v>12619</v>
      </c>
      <c r="B165" s="313">
        <v>8809612877879</v>
      </c>
      <c r="C165" s="314" t="s">
        <v>12620</v>
      </c>
      <c r="D165" s="315" t="s">
        <v>12621</v>
      </c>
      <c r="E165" s="43">
        <v>8000</v>
      </c>
      <c r="F165" s="207">
        <v>0.59</v>
      </c>
      <c r="G165" s="316">
        <v>6</v>
      </c>
      <c r="H165" s="317">
        <f>Таблица624[[#This Row],[Розничная цена KRW]]*Таблица624[[#This Row],[Коэфициент стоимости]]</f>
        <v>4720</v>
      </c>
      <c r="I165" s="210" t="str">
        <f>IF($H$1="","Введите курс",Таблица624[[#This Row],[Оптовая цена KRW                за 1шт]]/$H$1)</f>
        <v>Введите курс</v>
      </c>
      <c r="J165" s="318"/>
      <c r="K165" s="211">
        <f>Таблица624[[#This Row],[Заказ коробок ]]*Таблица624[[#This Row],[Кол-во шт в коробке]]</f>
        <v>0</v>
      </c>
      <c r="L165" s="212">
        <f>Таблица624[[#This Row],[Общее кол-во шт]]*Таблица624[[#This Row],[Оптовая цена KRW                за 1шт]]</f>
        <v>0</v>
      </c>
      <c r="M165" s="213" t="str">
        <f>IFERROR(Таблица624[[#This Row],[Общее кол-во шт]]*Таблица624[[#This Row],[Оптовая цена USD                 за 1шт]],"")</f>
        <v/>
      </c>
      <c r="N165" s="340"/>
    </row>
    <row r="166" spans="1:14" ht="22.5" customHeight="1">
      <c r="A166" s="307" t="s">
        <v>12622</v>
      </c>
      <c r="B166" s="313">
        <v>8809707287835</v>
      </c>
      <c r="C166" s="314" t="s">
        <v>12623</v>
      </c>
      <c r="D166" s="315" t="s">
        <v>12624</v>
      </c>
      <c r="E166" s="43">
        <v>14000</v>
      </c>
      <c r="F166" s="207">
        <v>0.59</v>
      </c>
      <c r="G166" s="316">
        <v>6</v>
      </c>
      <c r="H166" s="317">
        <f>Таблица624[[#This Row],[Розничная цена KRW]]*Таблица624[[#This Row],[Коэфициент стоимости]]</f>
        <v>8260</v>
      </c>
      <c r="I166" s="210" t="str">
        <f>IF($H$1="","Введите курс",Таблица624[[#This Row],[Оптовая цена KRW                за 1шт]]/$H$1)</f>
        <v>Введите курс</v>
      </c>
      <c r="J166" s="318"/>
      <c r="K166" s="211">
        <f>Таблица624[[#This Row],[Заказ коробок ]]*Таблица624[[#This Row],[Кол-во шт в коробке]]</f>
        <v>0</v>
      </c>
      <c r="L166" s="212">
        <f>Таблица624[[#This Row],[Общее кол-во шт]]*Таблица624[[#This Row],[Оптовая цена KRW                за 1шт]]</f>
        <v>0</v>
      </c>
      <c r="M166" s="213" t="str">
        <f>IFERROR(Таблица624[[#This Row],[Общее кол-во шт]]*Таблица624[[#This Row],[Оптовая цена USD                 за 1шт]],"")</f>
        <v/>
      </c>
      <c r="N166" s="340"/>
    </row>
    <row r="167" spans="1:14" ht="22.5" customHeight="1">
      <c r="A167" s="307" t="s">
        <v>12625</v>
      </c>
      <c r="B167" s="313">
        <v>8809612877893</v>
      </c>
      <c r="C167" s="314" t="s">
        <v>12626</v>
      </c>
      <c r="D167" s="315" t="s">
        <v>12627</v>
      </c>
      <c r="E167" s="43">
        <v>8000</v>
      </c>
      <c r="F167" s="207">
        <v>0.59</v>
      </c>
      <c r="G167" s="316">
        <v>6</v>
      </c>
      <c r="H167" s="317">
        <f>Таблица624[[#This Row],[Розничная цена KRW]]*Таблица624[[#This Row],[Коэфициент стоимости]]</f>
        <v>4720</v>
      </c>
      <c r="I167" s="210" t="str">
        <f>IF($H$1="","Введите курс",Таблица624[[#This Row],[Оптовая цена KRW                за 1шт]]/$H$1)</f>
        <v>Введите курс</v>
      </c>
      <c r="J167" s="318"/>
      <c r="K167" s="211">
        <f>Таблица624[[#This Row],[Заказ коробок ]]*Таблица624[[#This Row],[Кол-во шт в коробке]]</f>
        <v>0</v>
      </c>
      <c r="L167" s="212">
        <f>Таблица624[[#This Row],[Общее кол-во шт]]*Таблица624[[#This Row],[Оптовая цена KRW                за 1шт]]</f>
        <v>0</v>
      </c>
      <c r="M167" s="213" t="str">
        <f>IFERROR(Таблица624[[#This Row],[Общее кол-во шт]]*Таблица624[[#This Row],[Оптовая цена USD                 за 1шт]],"")</f>
        <v/>
      </c>
      <c r="N167" s="340"/>
    </row>
    <row r="168" spans="1:14" ht="22.5" customHeight="1">
      <c r="A168" s="307" t="s">
        <v>12628</v>
      </c>
      <c r="B168" s="313">
        <v>8809612877909</v>
      </c>
      <c r="C168" s="314" t="s">
        <v>12629</v>
      </c>
      <c r="D168" s="315" t="s">
        <v>12630</v>
      </c>
      <c r="E168" s="43">
        <v>9500</v>
      </c>
      <c r="F168" s="207">
        <v>0.59</v>
      </c>
      <c r="G168" s="316">
        <v>6</v>
      </c>
      <c r="H168" s="317">
        <f>Таблица624[[#This Row],[Розничная цена KRW]]*Таблица624[[#This Row],[Коэфициент стоимости]]</f>
        <v>5605</v>
      </c>
      <c r="I168" s="210" t="str">
        <f>IF($H$1="","Введите курс",Таблица624[[#This Row],[Оптовая цена KRW                за 1шт]]/$H$1)</f>
        <v>Введите курс</v>
      </c>
      <c r="J168" s="318"/>
      <c r="K168" s="211">
        <f>Таблица624[[#This Row],[Заказ коробок ]]*Таблица624[[#This Row],[Кол-во шт в коробке]]</f>
        <v>0</v>
      </c>
      <c r="L168" s="212">
        <f>Таблица624[[#This Row],[Общее кол-во шт]]*Таблица624[[#This Row],[Оптовая цена KRW                за 1шт]]</f>
        <v>0</v>
      </c>
      <c r="M168" s="213" t="str">
        <f>IFERROR(Таблица624[[#This Row],[Общее кол-во шт]]*Таблица624[[#This Row],[Оптовая цена USD                 за 1шт]],"")</f>
        <v/>
      </c>
      <c r="N168" s="340"/>
    </row>
    <row r="169" spans="1:14" ht="22.5" customHeight="1">
      <c r="A169" s="307" t="s">
        <v>12631</v>
      </c>
      <c r="B169" s="313">
        <v>8809612878906</v>
      </c>
      <c r="C169" s="314" t="s">
        <v>12632</v>
      </c>
      <c r="D169" s="315" t="s">
        <v>12633</v>
      </c>
      <c r="E169" s="43">
        <v>8000</v>
      </c>
      <c r="F169" s="207">
        <v>0.59</v>
      </c>
      <c r="G169" s="316">
        <v>6</v>
      </c>
      <c r="H169" s="317">
        <f>Таблица624[[#This Row],[Розничная цена KRW]]*Таблица624[[#This Row],[Коэфициент стоимости]]</f>
        <v>4720</v>
      </c>
      <c r="I169" s="210" t="str">
        <f>IF($H$1="","Введите курс",Таблица624[[#This Row],[Оптовая цена KRW                за 1шт]]/$H$1)</f>
        <v>Введите курс</v>
      </c>
      <c r="J169" s="318"/>
      <c r="K169" s="211">
        <f>Таблица624[[#This Row],[Заказ коробок ]]*Таблица624[[#This Row],[Кол-во шт в коробке]]</f>
        <v>0</v>
      </c>
      <c r="L169" s="212">
        <f>Таблица624[[#This Row],[Общее кол-во шт]]*Таблица624[[#This Row],[Оптовая цена KRW                за 1шт]]</f>
        <v>0</v>
      </c>
      <c r="M169" s="213" t="str">
        <f>IFERROR(Таблица624[[#This Row],[Общее кол-во шт]]*Таблица624[[#This Row],[Оптовая цена USD                 за 1шт]],"")</f>
        <v/>
      </c>
      <c r="N169" s="340"/>
    </row>
    <row r="170" spans="1:14" ht="22.5" customHeight="1">
      <c r="A170" s="307" t="s">
        <v>12634</v>
      </c>
      <c r="B170" s="313">
        <v>8809612878913</v>
      </c>
      <c r="C170" s="314" t="s">
        <v>12635</v>
      </c>
      <c r="D170" s="315" t="s">
        <v>12636</v>
      </c>
      <c r="E170" s="43">
        <v>15000</v>
      </c>
      <c r="F170" s="207">
        <v>0.59</v>
      </c>
      <c r="G170" s="316">
        <v>6</v>
      </c>
      <c r="H170" s="317">
        <f>Таблица624[[#This Row],[Розничная цена KRW]]*Таблица624[[#This Row],[Коэфициент стоимости]]</f>
        <v>8850</v>
      </c>
      <c r="I170" s="210" t="str">
        <f>IF($H$1="","Введите курс",Таблица624[[#This Row],[Оптовая цена KRW                за 1шт]]/$H$1)</f>
        <v>Введите курс</v>
      </c>
      <c r="J170" s="318"/>
      <c r="K170" s="211">
        <f>Таблица624[[#This Row],[Заказ коробок ]]*Таблица624[[#This Row],[Кол-во шт в коробке]]</f>
        <v>0</v>
      </c>
      <c r="L170" s="212">
        <f>Таблица624[[#This Row],[Общее кол-во шт]]*Таблица624[[#This Row],[Оптовая цена KRW                за 1шт]]</f>
        <v>0</v>
      </c>
      <c r="M170" s="213" t="str">
        <f>IFERROR(Таблица624[[#This Row],[Общее кол-во шт]]*Таблица624[[#This Row],[Оптовая цена USD                 за 1шт]],"")</f>
        <v/>
      </c>
      <c r="N170" s="340"/>
    </row>
    <row r="171" spans="1:14" ht="22.5" customHeight="1">
      <c r="A171" s="307" t="s">
        <v>12637</v>
      </c>
      <c r="B171" s="313">
        <v>8809652875682</v>
      </c>
      <c r="C171" s="314" t="s">
        <v>12638</v>
      </c>
      <c r="D171" s="315" t="s">
        <v>12639</v>
      </c>
      <c r="E171" s="43">
        <v>20000</v>
      </c>
      <c r="F171" s="207">
        <v>0.59</v>
      </c>
      <c r="G171" s="316">
        <v>6</v>
      </c>
      <c r="H171" s="317">
        <f>Таблица624[[#This Row],[Розничная цена KRW]]*Таблица624[[#This Row],[Коэфициент стоимости]]</f>
        <v>11800</v>
      </c>
      <c r="I171" s="210" t="str">
        <f>IF($H$1="","Введите курс",Таблица624[[#This Row],[Оптовая цена KRW                за 1шт]]/$H$1)</f>
        <v>Введите курс</v>
      </c>
      <c r="J171" s="318"/>
      <c r="K171" s="211">
        <f>Таблица624[[#This Row],[Заказ коробок ]]*Таблица624[[#This Row],[Кол-во шт в коробке]]</f>
        <v>0</v>
      </c>
      <c r="L171" s="212">
        <f>Таблица624[[#This Row],[Общее кол-во шт]]*Таблица624[[#This Row],[Оптовая цена KRW                за 1шт]]</f>
        <v>0</v>
      </c>
      <c r="M171" s="213" t="str">
        <f>IFERROR(Таблица624[[#This Row],[Общее кол-во шт]]*Таблица624[[#This Row],[Оптовая цена USD                 за 1шт]],"")</f>
        <v/>
      </c>
      <c r="N171" s="340"/>
    </row>
    <row r="172" spans="1:14" ht="22.5" customHeight="1">
      <c r="A172" s="307" t="s">
        <v>12640</v>
      </c>
      <c r="B172" s="313">
        <v>8809652870236</v>
      </c>
      <c r="C172" s="314" t="s">
        <v>12641</v>
      </c>
      <c r="D172" s="315" t="s">
        <v>12642</v>
      </c>
      <c r="E172" s="43">
        <v>1500</v>
      </c>
      <c r="F172" s="207">
        <v>0.59</v>
      </c>
      <c r="G172" s="316">
        <v>6</v>
      </c>
      <c r="H172" s="317">
        <f>Таблица624[[#This Row],[Розничная цена KRW]]*Таблица624[[#This Row],[Коэфициент стоимости]]</f>
        <v>885</v>
      </c>
      <c r="I172" s="210" t="str">
        <f>IF($H$1="","Введите курс",Таблица624[[#This Row],[Оптовая цена KRW                за 1шт]]/$H$1)</f>
        <v>Введите курс</v>
      </c>
      <c r="J172" s="318"/>
      <c r="K172" s="211">
        <f>Таблица624[[#This Row],[Заказ коробок ]]*Таблица624[[#This Row],[Кол-во шт в коробке]]</f>
        <v>0</v>
      </c>
      <c r="L172" s="212">
        <f>Таблица624[[#This Row],[Общее кол-во шт]]*Таблица624[[#This Row],[Оптовая цена KRW                за 1шт]]</f>
        <v>0</v>
      </c>
      <c r="M172" s="213" t="str">
        <f>IFERROR(Таблица624[[#This Row],[Общее кол-во шт]]*Таблица624[[#This Row],[Оптовая цена USD                 за 1шт]],"")</f>
        <v/>
      </c>
      <c r="N172" s="340"/>
    </row>
    <row r="173" spans="1:14" ht="22.5" customHeight="1">
      <c r="A173" s="307" t="s">
        <v>12643</v>
      </c>
      <c r="B173" s="313">
        <v>8809707288191</v>
      </c>
      <c r="C173" s="314" t="s">
        <v>12644</v>
      </c>
      <c r="D173" s="315" t="s">
        <v>12645</v>
      </c>
      <c r="E173" s="43">
        <v>18000</v>
      </c>
      <c r="F173" s="207">
        <v>0.59</v>
      </c>
      <c r="G173" s="316">
        <v>6</v>
      </c>
      <c r="H173" s="317">
        <f>Таблица624[[#This Row],[Розничная цена KRW]]*Таблица624[[#This Row],[Коэфициент стоимости]]</f>
        <v>10620</v>
      </c>
      <c r="I173" s="210" t="str">
        <f>IF($H$1="","Введите курс",Таблица624[[#This Row],[Оптовая цена KRW                за 1шт]]/$H$1)</f>
        <v>Введите курс</v>
      </c>
      <c r="J173" s="318"/>
      <c r="K173" s="211">
        <f>Таблица624[[#This Row],[Заказ коробок ]]*Таблица624[[#This Row],[Кол-во шт в коробке]]</f>
        <v>0</v>
      </c>
      <c r="L173" s="212">
        <f>Таблица624[[#This Row],[Общее кол-во шт]]*Таблица624[[#This Row],[Оптовая цена KRW                за 1шт]]</f>
        <v>0</v>
      </c>
      <c r="M173" s="213" t="str">
        <f>IFERROR(Таблица624[[#This Row],[Общее кол-во шт]]*Таблица624[[#This Row],[Оптовая цена USD                 за 1шт]],"")</f>
        <v/>
      </c>
      <c r="N173" s="340"/>
    </row>
    <row r="174" spans="1:14" ht="22.5" customHeight="1">
      <c r="A174" s="307" t="s">
        <v>12646</v>
      </c>
      <c r="B174" s="313">
        <v>8809707275894</v>
      </c>
      <c r="C174" s="314" t="s">
        <v>12647</v>
      </c>
      <c r="D174" s="315" t="s">
        <v>12648</v>
      </c>
      <c r="E174" s="43">
        <v>3000</v>
      </c>
      <c r="F174" s="207">
        <v>0.59</v>
      </c>
      <c r="G174" s="316">
        <v>6</v>
      </c>
      <c r="H174" s="317">
        <f>Таблица624[[#This Row],[Розничная цена KRW]]*Таблица624[[#This Row],[Коэфициент стоимости]]</f>
        <v>1770</v>
      </c>
      <c r="I174" s="210" t="str">
        <f>IF($H$1="","Введите курс",Таблица624[[#This Row],[Оптовая цена KRW                за 1шт]]/$H$1)</f>
        <v>Введите курс</v>
      </c>
      <c r="J174" s="318"/>
      <c r="K174" s="211">
        <f>Таблица624[[#This Row],[Заказ коробок ]]*Таблица624[[#This Row],[Кол-во шт в коробке]]</f>
        <v>0</v>
      </c>
      <c r="L174" s="212">
        <f>Таблица624[[#This Row],[Общее кол-во шт]]*Таблица624[[#This Row],[Оптовая цена KRW                за 1шт]]</f>
        <v>0</v>
      </c>
      <c r="M174" s="213" t="str">
        <f>IFERROR(Таблица624[[#This Row],[Общее кол-во шт]]*Таблица624[[#This Row],[Оптовая цена USD                 за 1шт]],"")</f>
        <v/>
      </c>
      <c r="N174" s="340"/>
    </row>
    <row r="175" spans="1:14" ht="22.5" customHeight="1">
      <c r="A175" s="307" t="s">
        <v>12649</v>
      </c>
      <c r="B175" s="313">
        <v>8809652865430</v>
      </c>
      <c r="C175" s="314" t="s">
        <v>12650</v>
      </c>
      <c r="D175" s="315" t="s">
        <v>12651</v>
      </c>
      <c r="E175" s="43">
        <v>13000</v>
      </c>
      <c r="F175" s="207">
        <v>0.59</v>
      </c>
      <c r="G175" s="316">
        <v>6</v>
      </c>
      <c r="H175" s="317">
        <f>Таблица624[[#This Row],[Розничная цена KRW]]*Таблица624[[#This Row],[Коэфициент стоимости]]</f>
        <v>7670</v>
      </c>
      <c r="I175" s="210" t="str">
        <f>IF($H$1="","Введите курс",Таблица624[[#This Row],[Оптовая цена KRW                за 1шт]]/$H$1)</f>
        <v>Введите курс</v>
      </c>
      <c r="J175" s="318"/>
      <c r="K175" s="211">
        <f>Таблица624[[#This Row],[Заказ коробок ]]*Таблица624[[#This Row],[Кол-во шт в коробке]]</f>
        <v>0</v>
      </c>
      <c r="L175" s="212">
        <f>Таблица624[[#This Row],[Общее кол-во шт]]*Таблица624[[#This Row],[Оптовая цена KRW                за 1шт]]</f>
        <v>0</v>
      </c>
      <c r="M175" s="213" t="str">
        <f>IFERROR(Таблица624[[#This Row],[Общее кол-во шт]]*Таблица624[[#This Row],[Оптовая цена USD                 за 1шт]],"")</f>
        <v/>
      </c>
      <c r="N175" s="340"/>
    </row>
    <row r="176" spans="1:14" ht="22.5" customHeight="1">
      <c r="A176" s="307" t="s">
        <v>12652</v>
      </c>
      <c r="B176" s="313">
        <v>8809652903293</v>
      </c>
      <c r="C176" s="314" t="s">
        <v>12653</v>
      </c>
      <c r="D176" s="315" t="s">
        <v>12654</v>
      </c>
      <c r="E176" s="43">
        <v>16000</v>
      </c>
      <c r="F176" s="207">
        <v>0.59</v>
      </c>
      <c r="G176" s="316">
        <v>6</v>
      </c>
      <c r="H176" s="317">
        <f>Таблица624[[#This Row],[Розничная цена KRW]]*Таблица624[[#This Row],[Коэфициент стоимости]]</f>
        <v>9440</v>
      </c>
      <c r="I176" s="210" t="str">
        <f>IF($H$1="","Введите курс",Таблица624[[#This Row],[Оптовая цена KRW                за 1шт]]/$H$1)</f>
        <v>Введите курс</v>
      </c>
      <c r="J176" s="318"/>
      <c r="K176" s="211">
        <f>Таблица624[[#This Row],[Заказ коробок ]]*Таблица624[[#This Row],[Кол-во шт в коробке]]</f>
        <v>0</v>
      </c>
      <c r="L176" s="212">
        <f>Таблица624[[#This Row],[Общее кол-во шт]]*Таблица624[[#This Row],[Оптовая цена KRW                за 1шт]]</f>
        <v>0</v>
      </c>
      <c r="M176" s="213" t="str">
        <f>IFERROR(Таблица624[[#This Row],[Общее кол-во шт]]*Таблица624[[#This Row],[Оптовая цена USD                 за 1шт]],"")</f>
        <v/>
      </c>
      <c r="N176" s="340"/>
    </row>
    <row r="177" spans="1:14" ht="22.5" customHeight="1">
      <c r="A177" s="307" t="s">
        <v>12655</v>
      </c>
      <c r="B177" s="313">
        <v>8809612857888</v>
      </c>
      <c r="C177" s="314" t="s">
        <v>12656</v>
      </c>
      <c r="D177" s="315" t="s">
        <v>12657</v>
      </c>
      <c r="E177" s="43">
        <v>16000</v>
      </c>
      <c r="F177" s="207">
        <v>0.59</v>
      </c>
      <c r="G177" s="316">
        <v>6</v>
      </c>
      <c r="H177" s="317">
        <f>Таблица624[[#This Row],[Розничная цена KRW]]*Таблица624[[#This Row],[Коэфициент стоимости]]</f>
        <v>9440</v>
      </c>
      <c r="I177" s="210" t="str">
        <f>IF($H$1="","Введите курс",Таблица624[[#This Row],[Оптовая цена KRW                за 1шт]]/$H$1)</f>
        <v>Введите курс</v>
      </c>
      <c r="J177" s="318"/>
      <c r="K177" s="211">
        <f>Таблица624[[#This Row],[Заказ коробок ]]*Таблица624[[#This Row],[Кол-во шт в коробке]]</f>
        <v>0</v>
      </c>
      <c r="L177" s="212">
        <f>Таблица624[[#This Row],[Общее кол-во шт]]*Таблица624[[#This Row],[Оптовая цена KRW                за 1шт]]</f>
        <v>0</v>
      </c>
      <c r="M177" s="213" t="str">
        <f>IFERROR(Таблица624[[#This Row],[Общее кол-во шт]]*Таблица624[[#This Row],[Оптовая цена USD                 за 1шт]],"")</f>
        <v/>
      </c>
      <c r="N177" s="340"/>
    </row>
    <row r="178" spans="1:14" ht="22.5" customHeight="1">
      <c r="A178" s="307" t="s">
        <v>12658</v>
      </c>
      <c r="B178" s="313">
        <v>8809652903286</v>
      </c>
      <c r="C178" s="314" t="s">
        <v>12659</v>
      </c>
      <c r="D178" s="315" t="s">
        <v>12660</v>
      </c>
      <c r="E178" s="43">
        <v>16000</v>
      </c>
      <c r="F178" s="207">
        <v>0.59</v>
      </c>
      <c r="G178" s="316">
        <v>6</v>
      </c>
      <c r="H178" s="317">
        <f>Таблица624[[#This Row],[Розничная цена KRW]]*Таблица624[[#This Row],[Коэфициент стоимости]]</f>
        <v>9440</v>
      </c>
      <c r="I178" s="210" t="str">
        <f>IF($H$1="","Введите курс",Таблица624[[#This Row],[Оптовая цена KRW                за 1шт]]/$H$1)</f>
        <v>Введите курс</v>
      </c>
      <c r="J178" s="318"/>
      <c r="K178" s="211">
        <f>Таблица624[[#This Row],[Заказ коробок ]]*Таблица624[[#This Row],[Кол-во шт в коробке]]</f>
        <v>0</v>
      </c>
      <c r="L178" s="212">
        <f>Таблица624[[#This Row],[Общее кол-во шт]]*Таблица624[[#This Row],[Оптовая цена KRW                за 1шт]]</f>
        <v>0</v>
      </c>
      <c r="M178" s="213" t="str">
        <f>IFERROR(Таблица624[[#This Row],[Общее кол-во шт]]*Таблица624[[#This Row],[Оптовая цена USD                 за 1шт]],"")</f>
        <v/>
      </c>
      <c r="N178" s="340"/>
    </row>
    <row r="179" spans="1:14" ht="22.5" customHeight="1">
      <c r="A179" s="307" t="s">
        <v>12661</v>
      </c>
      <c r="B179" s="313">
        <v>8809652903903</v>
      </c>
      <c r="C179" s="314" t="s">
        <v>12662</v>
      </c>
      <c r="D179" s="315" t="s">
        <v>12663</v>
      </c>
      <c r="E179" s="43">
        <v>19000</v>
      </c>
      <c r="F179" s="207">
        <v>0.59</v>
      </c>
      <c r="G179" s="316">
        <v>6</v>
      </c>
      <c r="H179" s="317">
        <f>Таблица624[[#This Row],[Розничная цена KRW]]*Таблица624[[#This Row],[Коэфициент стоимости]]</f>
        <v>11210</v>
      </c>
      <c r="I179" s="210" t="str">
        <f>IF($H$1="","Введите курс",Таблица624[[#This Row],[Оптовая цена KRW                за 1шт]]/$H$1)</f>
        <v>Введите курс</v>
      </c>
      <c r="J179" s="318"/>
      <c r="K179" s="211">
        <f>Таблица624[[#This Row],[Заказ коробок ]]*Таблица624[[#This Row],[Кол-во шт в коробке]]</f>
        <v>0</v>
      </c>
      <c r="L179" s="212">
        <f>Таблица624[[#This Row],[Общее кол-во шт]]*Таблица624[[#This Row],[Оптовая цена KRW                за 1шт]]</f>
        <v>0</v>
      </c>
      <c r="M179" s="213" t="str">
        <f>IFERROR(Таблица624[[#This Row],[Общее кол-во шт]]*Таблица624[[#This Row],[Оптовая цена USD                 за 1шт]],"")</f>
        <v/>
      </c>
      <c r="N179" s="340"/>
    </row>
    <row r="180" spans="1:14" ht="22.5" customHeight="1">
      <c r="A180" s="307" t="s">
        <v>12664</v>
      </c>
      <c r="B180" s="313">
        <v>8809612845786</v>
      </c>
      <c r="C180" s="314" t="s">
        <v>12665</v>
      </c>
      <c r="D180" s="315" t="s">
        <v>12666</v>
      </c>
      <c r="E180" s="43">
        <v>12000</v>
      </c>
      <c r="F180" s="207">
        <v>0.59</v>
      </c>
      <c r="G180" s="316">
        <v>6</v>
      </c>
      <c r="H180" s="317">
        <f>Таблица624[[#This Row],[Розничная цена KRW]]*Таблица624[[#This Row],[Коэфициент стоимости]]</f>
        <v>7080</v>
      </c>
      <c r="I180" s="210" t="str">
        <f>IF($H$1="","Введите курс",Таблица624[[#This Row],[Оптовая цена KRW                за 1шт]]/$H$1)</f>
        <v>Введите курс</v>
      </c>
      <c r="J180" s="318"/>
      <c r="K180" s="211">
        <f>Таблица624[[#This Row],[Заказ коробок ]]*Таблица624[[#This Row],[Кол-во шт в коробке]]</f>
        <v>0</v>
      </c>
      <c r="L180" s="212">
        <f>Таблица624[[#This Row],[Общее кол-во шт]]*Таблица624[[#This Row],[Оптовая цена KRW                за 1шт]]</f>
        <v>0</v>
      </c>
      <c r="M180" s="213" t="str">
        <f>IFERROR(Таблица624[[#This Row],[Общее кол-во шт]]*Таблица624[[#This Row],[Оптовая цена USD                 за 1шт]],"")</f>
        <v/>
      </c>
      <c r="N180" s="340"/>
    </row>
    <row r="181" spans="1:14" ht="22.5" customHeight="1">
      <c r="A181" s="307" t="s">
        <v>12667</v>
      </c>
      <c r="B181" s="313">
        <v>8809652862293</v>
      </c>
      <c r="C181" s="314" t="s">
        <v>12668</v>
      </c>
      <c r="D181" s="315" t="s">
        <v>12669</v>
      </c>
      <c r="E181" s="43">
        <v>18000</v>
      </c>
      <c r="F181" s="207">
        <v>0.59</v>
      </c>
      <c r="G181" s="316">
        <v>6</v>
      </c>
      <c r="H181" s="317">
        <f>Таблица624[[#This Row],[Розничная цена KRW]]*Таблица624[[#This Row],[Коэфициент стоимости]]</f>
        <v>10620</v>
      </c>
      <c r="I181" s="210" t="str">
        <f>IF($H$1="","Введите курс",Таблица624[[#This Row],[Оптовая цена KRW                за 1шт]]/$H$1)</f>
        <v>Введите курс</v>
      </c>
      <c r="J181" s="318"/>
      <c r="K181" s="211">
        <f>Таблица624[[#This Row],[Заказ коробок ]]*Таблица624[[#This Row],[Кол-во шт в коробке]]</f>
        <v>0</v>
      </c>
      <c r="L181" s="212">
        <f>Таблица624[[#This Row],[Общее кол-во шт]]*Таблица624[[#This Row],[Оптовая цена KRW                за 1шт]]</f>
        <v>0</v>
      </c>
      <c r="M181" s="213" t="str">
        <f>IFERROR(Таблица624[[#This Row],[Общее кол-во шт]]*Таблица624[[#This Row],[Оптовая цена USD                 за 1шт]],"")</f>
        <v/>
      </c>
      <c r="N181" s="340"/>
    </row>
    <row r="182" spans="1:14" ht="22.5" customHeight="1">
      <c r="A182" s="307" t="s">
        <v>12670</v>
      </c>
      <c r="B182" s="313">
        <v>8809652862279</v>
      </c>
      <c r="C182" s="314" t="s">
        <v>12671</v>
      </c>
      <c r="D182" s="315" t="s">
        <v>12672</v>
      </c>
      <c r="E182" s="43">
        <v>18000</v>
      </c>
      <c r="F182" s="207">
        <v>0.59</v>
      </c>
      <c r="G182" s="316">
        <v>6</v>
      </c>
      <c r="H182" s="317">
        <f>Таблица624[[#This Row],[Розничная цена KRW]]*Таблица624[[#This Row],[Коэфициент стоимости]]</f>
        <v>10620</v>
      </c>
      <c r="I182" s="210" t="str">
        <f>IF($H$1="","Введите курс",Таблица624[[#This Row],[Оптовая цена KRW                за 1шт]]/$H$1)</f>
        <v>Введите курс</v>
      </c>
      <c r="J182" s="318"/>
      <c r="K182" s="211">
        <f>Таблица624[[#This Row],[Заказ коробок ]]*Таблица624[[#This Row],[Кол-во шт в коробке]]</f>
        <v>0</v>
      </c>
      <c r="L182" s="212">
        <f>Таблица624[[#This Row],[Общее кол-во шт]]*Таблица624[[#This Row],[Оптовая цена KRW                за 1шт]]</f>
        <v>0</v>
      </c>
      <c r="M182" s="213" t="str">
        <f>IFERROR(Таблица624[[#This Row],[Общее кол-во шт]]*Таблица624[[#This Row],[Оптовая цена USD                 за 1шт]],"")</f>
        <v/>
      </c>
      <c r="N182" s="340"/>
    </row>
    <row r="183" spans="1:14" ht="22.5" customHeight="1">
      <c r="A183" s="307" t="s">
        <v>12673</v>
      </c>
      <c r="B183" s="313">
        <v>8809652862286</v>
      </c>
      <c r="C183" s="314" t="s">
        <v>12674</v>
      </c>
      <c r="D183" s="315" t="s">
        <v>12675</v>
      </c>
      <c r="E183" s="43">
        <v>18000</v>
      </c>
      <c r="F183" s="207">
        <v>0.59</v>
      </c>
      <c r="G183" s="316">
        <v>6</v>
      </c>
      <c r="H183" s="317">
        <f>Таблица624[[#This Row],[Розничная цена KRW]]*Таблица624[[#This Row],[Коэфициент стоимости]]</f>
        <v>10620</v>
      </c>
      <c r="I183" s="210" t="str">
        <f>IF($H$1="","Введите курс",Таблица624[[#This Row],[Оптовая цена KRW                за 1шт]]/$H$1)</f>
        <v>Введите курс</v>
      </c>
      <c r="J183" s="318"/>
      <c r="K183" s="211">
        <f>Таблица624[[#This Row],[Заказ коробок ]]*Таблица624[[#This Row],[Кол-во шт в коробке]]</f>
        <v>0</v>
      </c>
      <c r="L183" s="212">
        <f>Таблица624[[#This Row],[Общее кол-во шт]]*Таблица624[[#This Row],[Оптовая цена KRW                за 1шт]]</f>
        <v>0</v>
      </c>
      <c r="M183" s="213" t="str">
        <f>IFERROR(Таблица624[[#This Row],[Общее кол-во шт]]*Таблица624[[#This Row],[Оптовая цена USD                 за 1шт]],"")</f>
        <v/>
      </c>
      <c r="N183" s="340"/>
    </row>
    <row r="184" spans="1:14" ht="22.5" customHeight="1">
      <c r="A184" s="307" t="s">
        <v>12676</v>
      </c>
      <c r="B184" s="313">
        <v>8809652860947</v>
      </c>
      <c r="C184" s="314" t="s">
        <v>12677</v>
      </c>
      <c r="D184" s="315" t="s">
        <v>12678</v>
      </c>
      <c r="E184" s="43">
        <v>11000</v>
      </c>
      <c r="F184" s="207">
        <v>0.59</v>
      </c>
      <c r="G184" s="316">
        <v>6</v>
      </c>
      <c r="H184" s="317">
        <f>Таблица624[[#This Row],[Розничная цена KRW]]*Таблица624[[#This Row],[Коэфициент стоимости]]</f>
        <v>6490</v>
      </c>
      <c r="I184" s="210" t="str">
        <f>IF($H$1="","Введите курс",Таблица624[[#This Row],[Оптовая цена KRW                за 1шт]]/$H$1)</f>
        <v>Введите курс</v>
      </c>
      <c r="J184" s="318"/>
      <c r="K184" s="211">
        <f>Таблица624[[#This Row],[Заказ коробок ]]*Таблица624[[#This Row],[Кол-во шт в коробке]]</f>
        <v>0</v>
      </c>
      <c r="L184" s="212">
        <f>Таблица624[[#This Row],[Общее кол-во шт]]*Таблица624[[#This Row],[Оптовая цена KRW                за 1шт]]</f>
        <v>0</v>
      </c>
      <c r="M184" s="213" t="str">
        <f>IFERROR(Таблица624[[#This Row],[Общее кол-во шт]]*Таблица624[[#This Row],[Оптовая цена USD                 за 1шт]],"")</f>
        <v/>
      </c>
      <c r="N184" s="340"/>
    </row>
    <row r="185" spans="1:14" ht="22.5" customHeight="1">
      <c r="A185" s="307" t="s">
        <v>12679</v>
      </c>
      <c r="B185" s="313">
        <v>8809652860954</v>
      </c>
      <c r="C185" s="314" t="s">
        <v>12680</v>
      </c>
      <c r="D185" s="315" t="s">
        <v>12681</v>
      </c>
      <c r="E185" s="43">
        <v>11000</v>
      </c>
      <c r="F185" s="207">
        <v>0.59</v>
      </c>
      <c r="G185" s="316">
        <v>6</v>
      </c>
      <c r="H185" s="317">
        <f>Таблица624[[#This Row],[Розничная цена KRW]]*Таблица624[[#This Row],[Коэфициент стоимости]]</f>
        <v>6490</v>
      </c>
      <c r="I185" s="210" t="str">
        <f>IF($H$1="","Введите курс",Таблица624[[#This Row],[Оптовая цена KRW                за 1шт]]/$H$1)</f>
        <v>Введите курс</v>
      </c>
      <c r="J185" s="318"/>
      <c r="K185" s="211">
        <f>Таблица624[[#This Row],[Заказ коробок ]]*Таблица624[[#This Row],[Кол-во шт в коробке]]</f>
        <v>0</v>
      </c>
      <c r="L185" s="212">
        <f>Таблица624[[#This Row],[Общее кол-во шт]]*Таблица624[[#This Row],[Оптовая цена KRW                за 1шт]]</f>
        <v>0</v>
      </c>
      <c r="M185" s="213" t="str">
        <f>IFERROR(Таблица624[[#This Row],[Общее кол-во шт]]*Таблица624[[#This Row],[Оптовая цена USD                 за 1шт]],"")</f>
        <v/>
      </c>
      <c r="N185" s="340"/>
    </row>
    <row r="186" spans="1:14" ht="22.5" customHeight="1">
      <c r="A186" s="307" t="s">
        <v>12682</v>
      </c>
      <c r="B186" s="313">
        <v>8809652860961</v>
      </c>
      <c r="C186" s="314" t="s">
        <v>12683</v>
      </c>
      <c r="D186" s="315" t="s">
        <v>12684</v>
      </c>
      <c r="E186" s="43">
        <v>11000</v>
      </c>
      <c r="F186" s="207">
        <v>0.59</v>
      </c>
      <c r="G186" s="316">
        <v>6</v>
      </c>
      <c r="H186" s="317">
        <f>Таблица624[[#This Row],[Розничная цена KRW]]*Таблица624[[#This Row],[Коэфициент стоимости]]</f>
        <v>6490</v>
      </c>
      <c r="I186" s="210" t="str">
        <f>IF($H$1="","Введите курс",Таблица624[[#This Row],[Оптовая цена KRW                за 1шт]]/$H$1)</f>
        <v>Введите курс</v>
      </c>
      <c r="J186" s="318"/>
      <c r="K186" s="211">
        <f>Таблица624[[#This Row],[Заказ коробок ]]*Таблица624[[#This Row],[Кол-во шт в коробке]]</f>
        <v>0</v>
      </c>
      <c r="L186" s="212">
        <f>Таблица624[[#This Row],[Общее кол-во шт]]*Таблица624[[#This Row],[Оптовая цена KRW                за 1шт]]</f>
        <v>0</v>
      </c>
      <c r="M186" s="213" t="str">
        <f>IFERROR(Таблица624[[#This Row],[Общее кол-во шт]]*Таблица624[[#This Row],[Оптовая цена USD                 за 1шт]],"")</f>
        <v/>
      </c>
      <c r="N186" s="340"/>
    </row>
    <row r="187" spans="1:14" ht="22.5" customHeight="1">
      <c r="A187" s="307" t="s">
        <v>12685</v>
      </c>
      <c r="B187" s="313">
        <v>8809707285565</v>
      </c>
      <c r="C187" s="314" t="s">
        <v>12686</v>
      </c>
      <c r="D187" s="315" t="s">
        <v>12687</v>
      </c>
      <c r="E187" s="43">
        <v>15000</v>
      </c>
      <c r="F187" s="207">
        <v>0.59</v>
      </c>
      <c r="G187" s="316">
        <v>6</v>
      </c>
      <c r="H187" s="317">
        <f>Таблица624[[#This Row],[Розничная цена KRW]]*Таблица624[[#This Row],[Коэфициент стоимости]]</f>
        <v>8850</v>
      </c>
      <c r="I187" s="210" t="str">
        <f>IF($H$1="","Введите курс",Таблица624[[#This Row],[Оптовая цена KRW                за 1шт]]/$H$1)</f>
        <v>Введите курс</v>
      </c>
      <c r="J187" s="318"/>
      <c r="K187" s="211">
        <f>Таблица624[[#This Row],[Заказ коробок ]]*Таблица624[[#This Row],[Кол-во шт в коробке]]</f>
        <v>0</v>
      </c>
      <c r="L187" s="212">
        <f>Таблица624[[#This Row],[Общее кол-во шт]]*Таблица624[[#This Row],[Оптовая цена KRW                за 1шт]]</f>
        <v>0</v>
      </c>
      <c r="M187" s="213" t="str">
        <f>IFERROR(Таблица624[[#This Row],[Общее кол-во шт]]*Таблица624[[#This Row],[Оптовая цена USD                 за 1шт]],"")</f>
        <v/>
      </c>
      <c r="N187" s="340"/>
    </row>
    <row r="188" spans="1:14" ht="22.5" customHeight="1">
      <c r="A188" s="307" t="s">
        <v>12688</v>
      </c>
      <c r="B188" s="313">
        <v>8809707285572</v>
      </c>
      <c r="C188" s="314" t="s">
        <v>12689</v>
      </c>
      <c r="D188" s="315" t="s">
        <v>12690</v>
      </c>
      <c r="E188" s="43">
        <v>15000</v>
      </c>
      <c r="F188" s="207">
        <v>0.59</v>
      </c>
      <c r="G188" s="316">
        <v>6</v>
      </c>
      <c r="H188" s="317">
        <f>Таблица624[[#This Row],[Розничная цена KRW]]*Таблица624[[#This Row],[Коэфициент стоимости]]</f>
        <v>8850</v>
      </c>
      <c r="I188" s="210" t="str">
        <f>IF($H$1="","Введите курс",Таблица624[[#This Row],[Оптовая цена KRW                за 1шт]]/$H$1)</f>
        <v>Введите курс</v>
      </c>
      <c r="J188" s="318"/>
      <c r="K188" s="211">
        <f>Таблица624[[#This Row],[Заказ коробок ]]*Таблица624[[#This Row],[Кол-во шт в коробке]]</f>
        <v>0</v>
      </c>
      <c r="L188" s="212">
        <f>Таблица624[[#This Row],[Общее кол-во шт]]*Таблица624[[#This Row],[Оптовая цена KRW                за 1шт]]</f>
        <v>0</v>
      </c>
      <c r="M188" s="213" t="str">
        <f>IFERROR(Таблица624[[#This Row],[Общее кол-во шт]]*Таблица624[[#This Row],[Оптовая цена USD                 за 1шт]],"")</f>
        <v/>
      </c>
      <c r="N188" s="340"/>
    </row>
    <row r="189" spans="1:14" ht="22.5" customHeight="1">
      <c r="A189" s="307" t="s">
        <v>12691</v>
      </c>
      <c r="B189" s="313">
        <v>8809612850612</v>
      </c>
      <c r="C189" s="314" t="s">
        <v>12692</v>
      </c>
      <c r="D189" s="315" t="s">
        <v>12693</v>
      </c>
      <c r="E189" s="43">
        <v>16000</v>
      </c>
      <c r="F189" s="207">
        <v>0.59</v>
      </c>
      <c r="G189" s="316">
        <v>6</v>
      </c>
      <c r="H189" s="317">
        <f>Таблица624[[#This Row],[Розничная цена KRW]]*Таблица624[[#This Row],[Коэфициент стоимости]]</f>
        <v>9440</v>
      </c>
      <c r="I189" s="210" t="str">
        <f>IF($H$1="","Введите курс",Таблица624[[#This Row],[Оптовая цена KRW                за 1шт]]/$H$1)</f>
        <v>Введите курс</v>
      </c>
      <c r="J189" s="318"/>
      <c r="K189" s="211">
        <f>Таблица624[[#This Row],[Заказ коробок ]]*Таблица624[[#This Row],[Кол-во шт в коробке]]</f>
        <v>0</v>
      </c>
      <c r="L189" s="212">
        <f>Таблица624[[#This Row],[Общее кол-во шт]]*Таблица624[[#This Row],[Оптовая цена KRW                за 1шт]]</f>
        <v>0</v>
      </c>
      <c r="M189" s="213" t="str">
        <f>IFERROR(Таблица624[[#This Row],[Общее кол-во шт]]*Таблица624[[#This Row],[Оптовая цена USD                 за 1шт]],"")</f>
        <v/>
      </c>
      <c r="N189" s="340"/>
    </row>
    <row r="190" spans="1:14" ht="22.5" customHeight="1">
      <c r="A190" s="307" t="s">
        <v>12694</v>
      </c>
      <c r="B190" s="313">
        <v>8809612850629</v>
      </c>
      <c r="C190" s="314" t="s">
        <v>12695</v>
      </c>
      <c r="D190" s="315" t="s">
        <v>12696</v>
      </c>
      <c r="E190" s="43">
        <v>16000</v>
      </c>
      <c r="F190" s="207">
        <v>0.59</v>
      </c>
      <c r="G190" s="316">
        <v>6</v>
      </c>
      <c r="H190" s="317">
        <f>Таблица624[[#This Row],[Розничная цена KRW]]*Таблица624[[#This Row],[Коэфициент стоимости]]</f>
        <v>9440</v>
      </c>
      <c r="I190" s="210" t="str">
        <f>IF($H$1="","Введите курс",Таблица624[[#This Row],[Оптовая цена KRW                за 1шт]]/$H$1)</f>
        <v>Введите курс</v>
      </c>
      <c r="J190" s="318"/>
      <c r="K190" s="211">
        <f>Таблица624[[#This Row],[Заказ коробок ]]*Таблица624[[#This Row],[Кол-во шт в коробке]]</f>
        <v>0</v>
      </c>
      <c r="L190" s="212">
        <f>Таблица624[[#This Row],[Общее кол-во шт]]*Таблица624[[#This Row],[Оптовая цена KRW                за 1шт]]</f>
        <v>0</v>
      </c>
      <c r="M190" s="213" t="str">
        <f>IFERROR(Таблица624[[#This Row],[Общее кол-во шт]]*Таблица624[[#This Row],[Оптовая цена USD                 за 1шт]],"")</f>
        <v/>
      </c>
      <c r="N190" s="340"/>
    </row>
    <row r="191" spans="1:14" ht="22.5" customHeight="1">
      <c r="A191" s="307" t="s">
        <v>12697</v>
      </c>
      <c r="B191" s="313">
        <v>8809652888415</v>
      </c>
      <c r="C191" s="314" t="s">
        <v>12698</v>
      </c>
      <c r="D191" s="315" t="s">
        <v>12699</v>
      </c>
      <c r="E191" s="43">
        <v>16000</v>
      </c>
      <c r="F191" s="207">
        <v>0.59</v>
      </c>
      <c r="G191" s="316">
        <v>6</v>
      </c>
      <c r="H191" s="317">
        <f>Таблица624[[#This Row],[Розничная цена KRW]]*Таблица624[[#This Row],[Коэфициент стоимости]]</f>
        <v>9440</v>
      </c>
      <c r="I191" s="210" t="str">
        <f>IF($H$1="","Введите курс",Таблица624[[#This Row],[Оптовая цена KRW                за 1шт]]/$H$1)</f>
        <v>Введите курс</v>
      </c>
      <c r="J191" s="318"/>
      <c r="K191" s="211">
        <f>Таблица624[[#This Row],[Заказ коробок ]]*Таблица624[[#This Row],[Кол-во шт в коробке]]</f>
        <v>0</v>
      </c>
      <c r="L191" s="212">
        <f>Таблица624[[#This Row],[Общее кол-во шт]]*Таблица624[[#This Row],[Оптовая цена KRW                за 1шт]]</f>
        <v>0</v>
      </c>
      <c r="M191" s="213" t="str">
        <f>IFERROR(Таблица624[[#This Row],[Общее кол-во шт]]*Таблица624[[#This Row],[Оптовая цена USD                 за 1шт]],"")</f>
        <v/>
      </c>
      <c r="N191" s="340"/>
    </row>
    <row r="192" spans="1:14" ht="22.5" customHeight="1">
      <c r="A192" s="307" t="s">
        <v>12700</v>
      </c>
      <c r="B192" s="313">
        <v>8809652888422</v>
      </c>
      <c r="C192" s="314" t="s">
        <v>12701</v>
      </c>
      <c r="D192" s="315" t="s">
        <v>12702</v>
      </c>
      <c r="E192" s="43">
        <v>16000</v>
      </c>
      <c r="F192" s="207">
        <v>0.59</v>
      </c>
      <c r="G192" s="316">
        <v>6</v>
      </c>
      <c r="H192" s="317">
        <f>Таблица624[[#This Row],[Розничная цена KRW]]*Таблица624[[#This Row],[Коэфициент стоимости]]</f>
        <v>9440</v>
      </c>
      <c r="I192" s="210" t="str">
        <f>IF($H$1="","Введите курс",Таблица624[[#This Row],[Оптовая цена KRW                за 1шт]]/$H$1)</f>
        <v>Введите курс</v>
      </c>
      <c r="J192" s="318"/>
      <c r="K192" s="211">
        <f>Таблица624[[#This Row],[Заказ коробок ]]*Таблица624[[#This Row],[Кол-во шт в коробке]]</f>
        <v>0</v>
      </c>
      <c r="L192" s="212">
        <f>Таблица624[[#This Row],[Общее кол-во шт]]*Таблица624[[#This Row],[Оптовая цена KRW                за 1шт]]</f>
        <v>0</v>
      </c>
      <c r="M192" s="213" t="str">
        <f>IFERROR(Таблица624[[#This Row],[Общее кол-во шт]]*Таблица624[[#This Row],[Оптовая цена USD                 за 1шт]],"")</f>
        <v/>
      </c>
      <c r="N192" s="340"/>
    </row>
    <row r="193" spans="1:14" ht="22.5" customHeight="1">
      <c r="A193" s="307" t="s">
        <v>12703</v>
      </c>
      <c r="B193" s="313">
        <v>8809652888439</v>
      </c>
      <c r="C193" s="314" t="s">
        <v>12704</v>
      </c>
      <c r="D193" s="315" t="s">
        <v>12705</v>
      </c>
      <c r="E193" s="43">
        <v>16000</v>
      </c>
      <c r="F193" s="207">
        <v>0.59</v>
      </c>
      <c r="G193" s="316">
        <v>6</v>
      </c>
      <c r="H193" s="317">
        <f>Таблица624[[#This Row],[Розничная цена KRW]]*Таблица624[[#This Row],[Коэфициент стоимости]]</f>
        <v>9440</v>
      </c>
      <c r="I193" s="210" t="str">
        <f>IF($H$1="","Введите курс",Таблица624[[#This Row],[Оптовая цена KRW                за 1шт]]/$H$1)</f>
        <v>Введите курс</v>
      </c>
      <c r="J193" s="318"/>
      <c r="K193" s="211">
        <f>Таблица624[[#This Row],[Заказ коробок ]]*Таблица624[[#This Row],[Кол-во шт в коробке]]</f>
        <v>0</v>
      </c>
      <c r="L193" s="212">
        <f>Таблица624[[#This Row],[Общее кол-во шт]]*Таблица624[[#This Row],[Оптовая цена KRW                за 1шт]]</f>
        <v>0</v>
      </c>
      <c r="M193" s="213" t="str">
        <f>IFERROR(Таблица624[[#This Row],[Общее кол-во шт]]*Таблица624[[#This Row],[Оптовая цена USD                 за 1шт]],"")</f>
        <v/>
      </c>
      <c r="N193" s="340"/>
    </row>
    <row r="194" spans="1:14" ht="22.5" customHeight="1">
      <c r="A194" s="307" t="s">
        <v>12706</v>
      </c>
      <c r="B194" s="313">
        <v>8809652904429</v>
      </c>
      <c r="C194" s="314" t="s">
        <v>12707</v>
      </c>
      <c r="D194" s="315" t="s">
        <v>12708</v>
      </c>
      <c r="E194" s="43">
        <v>20000</v>
      </c>
      <c r="F194" s="207">
        <v>0.59</v>
      </c>
      <c r="G194" s="316">
        <v>6</v>
      </c>
      <c r="H194" s="317">
        <f>Таблица624[[#This Row],[Розничная цена KRW]]*Таблица624[[#This Row],[Коэфициент стоимости]]</f>
        <v>11800</v>
      </c>
      <c r="I194" s="210" t="str">
        <f>IF($H$1="","Введите курс",Таблица624[[#This Row],[Оптовая цена KRW                за 1шт]]/$H$1)</f>
        <v>Введите курс</v>
      </c>
      <c r="J194" s="318"/>
      <c r="K194" s="211">
        <f>Таблица624[[#This Row],[Заказ коробок ]]*Таблица624[[#This Row],[Кол-во шт в коробке]]</f>
        <v>0</v>
      </c>
      <c r="L194" s="212">
        <f>Таблица624[[#This Row],[Общее кол-во шт]]*Таблица624[[#This Row],[Оптовая цена KRW                за 1шт]]</f>
        <v>0</v>
      </c>
      <c r="M194" s="213" t="str">
        <f>IFERROR(Таблица624[[#This Row],[Общее кол-во шт]]*Таблица624[[#This Row],[Оптовая цена USD                 за 1шт]],"")</f>
        <v/>
      </c>
      <c r="N194" s="340"/>
    </row>
    <row r="195" spans="1:14" ht="22.5" customHeight="1">
      <c r="A195" s="307" t="s">
        <v>12709</v>
      </c>
      <c r="B195" s="313">
        <v>8809652904436</v>
      </c>
      <c r="C195" s="314" t="s">
        <v>12710</v>
      </c>
      <c r="D195" s="315" t="s">
        <v>12711</v>
      </c>
      <c r="E195" s="43">
        <v>20000</v>
      </c>
      <c r="F195" s="207">
        <v>0.59</v>
      </c>
      <c r="G195" s="316">
        <v>6</v>
      </c>
      <c r="H195" s="317">
        <f>Таблица624[[#This Row],[Розничная цена KRW]]*Таблица624[[#This Row],[Коэфициент стоимости]]</f>
        <v>11800</v>
      </c>
      <c r="I195" s="210" t="str">
        <f>IF($H$1="","Введите курс",Таблица624[[#This Row],[Оптовая цена KRW                за 1шт]]/$H$1)</f>
        <v>Введите курс</v>
      </c>
      <c r="J195" s="318"/>
      <c r="K195" s="211">
        <f>Таблица624[[#This Row],[Заказ коробок ]]*Таблица624[[#This Row],[Кол-во шт в коробке]]</f>
        <v>0</v>
      </c>
      <c r="L195" s="212">
        <f>Таблица624[[#This Row],[Общее кол-во шт]]*Таблица624[[#This Row],[Оптовая цена KRW                за 1шт]]</f>
        <v>0</v>
      </c>
      <c r="M195" s="213" t="str">
        <f>IFERROR(Таблица624[[#This Row],[Общее кол-во шт]]*Таблица624[[#This Row],[Оптовая цена USD                 за 1шт]],"")</f>
        <v/>
      </c>
      <c r="N195" s="340"/>
    </row>
    <row r="196" spans="1:14" ht="22.5" customHeight="1">
      <c r="A196" s="307" t="s">
        <v>12712</v>
      </c>
      <c r="B196" s="313">
        <v>8809652904443</v>
      </c>
      <c r="C196" s="314" t="s">
        <v>12713</v>
      </c>
      <c r="D196" s="315" t="s">
        <v>12714</v>
      </c>
      <c r="E196" s="43">
        <v>20000</v>
      </c>
      <c r="F196" s="207">
        <v>0.59</v>
      </c>
      <c r="G196" s="316">
        <v>6</v>
      </c>
      <c r="H196" s="317">
        <f>Таблица624[[#This Row],[Розничная цена KRW]]*Таблица624[[#This Row],[Коэфициент стоимости]]</f>
        <v>11800</v>
      </c>
      <c r="I196" s="210" t="str">
        <f>IF($H$1="","Введите курс",Таблица624[[#This Row],[Оптовая цена KRW                за 1шт]]/$H$1)</f>
        <v>Введите курс</v>
      </c>
      <c r="J196" s="318"/>
      <c r="K196" s="211">
        <f>Таблица624[[#This Row],[Заказ коробок ]]*Таблица624[[#This Row],[Кол-во шт в коробке]]</f>
        <v>0</v>
      </c>
      <c r="L196" s="212">
        <f>Таблица624[[#This Row],[Общее кол-во шт]]*Таблица624[[#This Row],[Оптовая цена KRW                за 1шт]]</f>
        <v>0</v>
      </c>
      <c r="M196" s="213" t="str">
        <f>IFERROR(Таблица624[[#This Row],[Общее кол-во шт]]*Таблица624[[#This Row],[Оптовая цена USD                 за 1шт]],"")</f>
        <v/>
      </c>
      <c r="N196" s="340"/>
    </row>
    <row r="197" spans="1:14" ht="22.5" customHeight="1">
      <c r="A197" s="307" t="s">
        <v>12715</v>
      </c>
      <c r="B197" s="313">
        <v>8809652904450</v>
      </c>
      <c r="C197" s="314" t="s">
        <v>12716</v>
      </c>
      <c r="D197" s="315" t="s">
        <v>12717</v>
      </c>
      <c r="E197" s="43">
        <v>20000</v>
      </c>
      <c r="F197" s="207">
        <v>0.59</v>
      </c>
      <c r="G197" s="316">
        <v>6</v>
      </c>
      <c r="H197" s="317">
        <f>Таблица624[[#This Row],[Розничная цена KRW]]*Таблица624[[#This Row],[Коэфициент стоимости]]</f>
        <v>11800</v>
      </c>
      <c r="I197" s="210" t="str">
        <f>IF($H$1="","Введите курс",Таблица624[[#This Row],[Оптовая цена KRW                за 1шт]]/$H$1)</f>
        <v>Введите курс</v>
      </c>
      <c r="J197" s="318"/>
      <c r="K197" s="211">
        <f>Таблица624[[#This Row],[Заказ коробок ]]*Таблица624[[#This Row],[Кол-во шт в коробке]]</f>
        <v>0</v>
      </c>
      <c r="L197" s="212">
        <f>Таблица624[[#This Row],[Общее кол-во шт]]*Таблица624[[#This Row],[Оптовая цена KRW                за 1шт]]</f>
        <v>0</v>
      </c>
      <c r="M197" s="213" t="str">
        <f>IFERROR(Таблица624[[#This Row],[Общее кол-во шт]]*Таблица624[[#This Row],[Оптовая цена USD                 за 1шт]],"")</f>
        <v/>
      </c>
      <c r="N197" s="340"/>
    </row>
    <row r="198" spans="1:14" ht="22.5" customHeight="1">
      <c r="A198" s="307" t="s">
        <v>12718</v>
      </c>
      <c r="B198" s="313">
        <v>8809652904467</v>
      </c>
      <c r="C198" s="314" t="s">
        <v>12719</v>
      </c>
      <c r="D198" s="315" t="s">
        <v>12720</v>
      </c>
      <c r="E198" s="43">
        <v>20000</v>
      </c>
      <c r="F198" s="207">
        <v>0.59</v>
      </c>
      <c r="G198" s="316">
        <v>6</v>
      </c>
      <c r="H198" s="317">
        <f>Таблица624[[#This Row],[Розничная цена KRW]]*Таблица624[[#This Row],[Коэфициент стоимости]]</f>
        <v>11800</v>
      </c>
      <c r="I198" s="210" t="str">
        <f>IF($H$1="","Введите курс",Таблица624[[#This Row],[Оптовая цена KRW                за 1шт]]/$H$1)</f>
        <v>Введите курс</v>
      </c>
      <c r="J198" s="318"/>
      <c r="K198" s="211">
        <f>Таблица624[[#This Row],[Заказ коробок ]]*Таблица624[[#This Row],[Кол-во шт в коробке]]</f>
        <v>0</v>
      </c>
      <c r="L198" s="212">
        <f>Таблица624[[#This Row],[Общее кол-во шт]]*Таблица624[[#This Row],[Оптовая цена KRW                за 1шт]]</f>
        <v>0</v>
      </c>
      <c r="M198" s="213" t="str">
        <f>IFERROR(Таблица624[[#This Row],[Общее кол-во шт]]*Таблица624[[#This Row],[Оптовая цена USD                 за 1шт]],"")</f>
        <v/>
      </c>
      <c r="N198" s="340"/>
    </row>
    <row r="199" spans="1:14" ht="22.5" customHeight="1">
      <c r="A199" s="307" t="s">
        <v>12721</v>
      </c>
      <c r="B199" s="313">
        <v>8809652904511</v>
      </c>
      <c r="C199" s="314" t="s">
        <v>12722</v>
      </c>
      <c r="D199" s="315" t="s">
        <v>12723</v>
      </c>
      <c r="E199" s="43">
        <v>12000</v>
      </c>
      <c r="F199" s="207">
        <v>0.59</v>
      </c>
      <c r="G199" s="316">
        <v>6</v>
      </c>
      <c r="H199" s="317">
        <f>Таблица624[[#This Row],[Розничная цена KRW]]*Таблица624[[#This Row],[Коэфициент стоимости]]</f>
        <v>7080</v>
      </c>
      <c r="I199" s="210" t="str">
        <f>IF($H$1="","Введите курс",Таблица624[[#This Row],[Оптовая цена KRW                за 1шт]]/$H$1)</f>
        <v>Введите курс</v>
      </c>
      <c r="J199" s="318"/>
      <c r="K199" s="211">
        <f>Таблица624[[#This Row],[Заказ коробок ]]*Таблица624[[#This Row],[Кол-во шт в коробке]]</f>
        <v>0</v>
      </c>
      <c r="L199" s="212">
        <f>Таблица624[[#This Row],[Общее кол-во шт]]*Таблица624[[#This Row],[Оптовая цена KRW                за 1шт]]</f>
        <v>0</v>
      </c>
      <c r="M199" s="213" t="str">
        <f>IFERROR(Таблица624[[#This Row],[Общее кол-во шт]]*Таблица624[[#This Row],[Оптовая цена USD                 за 1шт]],"")</f>
        <v/>
      </c>
      <c r="N199" s="340"/>
    </row>
    <row r="200" spans="1:14" ht="22.5" customHeight="1">
      <c r="A200" s="307" t="s">
        <v>12724</v>
      </c>
      <c r="B200" s="313">
        <v>8809652904528</v>
      </c>
      <c r="C200" s="314" t="s">
        <v>12725</v>
      </c>
      <c r="D200" s="315" t="s">
        <v>12726</v>
      </c>
      <c r="E200" s="43">
        <v>12000</v>
      </c>
      <c r="F200" s="207">
        <v>0.59</v>
      </c>
      <c r="G200" s="316">
        <v>6</v>
      </c>
      <c r="H200" s="317">
        <f>Таблица624[[#This Row],[Розничная цена KRW]]*Таблица624[[#This Row],[Коэфициент стоимости]]</f>
        <v>7080</v>
      </c>
      <c r="I200" s="210" t="str">
        <f>IF($H$1="","Введите курс",Таблица624[[#This Row],[Оптовая цена KRW                за 1шт]]/$H$1)</f>
        <v>Введите курс</v>
      </c>
      <c r="J200" s="318"/>
      <c r="K200" s="211">
        <f>Таблица624[[#This Row],[Заказ коробок ]]*Таблица624[[#This Row],[Кол-во шт в коробке]]</f>
        <v>0</v>
      </c>
      <c r="L200" s="212">
        <f>Таблица624[[#This Row],[Общее кол-во шт]]*Таблица624[[#This Row],[Оптовая цена KRW                за 1шт]]</f>
        <v>0</v>
      </c>
      <c r="M200" s="213" t="str">
        <f>IFERROR(Таблица624[[#This Row],[Общее кол-во шт]]*Таблица624[[#This Row],[Оптовая цена USD                 за 1шт]],"")</f>
        <v/>
      </c>
      <c r="N200" s="340"/>
    </row>
    <row r="201" spans="1:14" ht="22.5" customHeight="1">
      <c r="A201" s="307" t="s">
        <v>12727</v>
      </c>
      <c r="B201" s="313">
        <v>8809652904535</v>
      </c>
      <c r="C201" s="314" t="s">
        <v>12728</v>
      </c>
      <c r="D201" s="315" t="s">
        <v>12729</v>
      </c>
      <c r="E201" s="43">
        <v>12000</v>
      </c>
      <c r="F201" s="207">
        <v>0.59</v>
      </c>
      <c r="G201" s="316">
        <v>6</v>
      </c>
      <c r="H201" s="317">
        <f>Таблица624[[#This Row],[Розничная цена KRW]]*Таблица624[[#This Row],[Коэфициент стоимости]]</f>
        <v>7080</v>
      </c>
      <c r="I201" s="210" t="str">
        <f>IF($H$1="","Введите курс",Таблица624[[#This Row],[Оптовая цена KRW                за 1шт]]/$H$1)</f>
        <v>Введите курс</v>
      </c>
      <c r="J201" s="318"/>
      <c r="K201" s="211">
        <f>Таблица624[[#This Row],[Заказ коробок ]]*Таблица624[[#This Row],[Кол-во шт в коробке]]</f>
        <v>0</v>
      </c>
      <c r="L201" s="212">
        <f>Таблица624[[#This Row],[Общее кол-во шт]]*Таблица624[[#This Row],[Оптовая цена KRW                за 1шт]]</f>
        <v>0</v>
      </c>
      <c r="M201" s="213" t="str">
        <f>IFERROR(Таблица624[[#This Row],[Общее кол-во шт]]*Таблица624[[#This Row],[Оптовая цена USD                 за 1шт]],"")</f>
        <v/>
      </c>
      <c r="N201" s="340"/>
    </row>
    <row r="202" spans="1:14" ht="22.5" customHeight="1">
      <c r="A202" s="307" t="s">
        <v>12730</v>
      </c>
      <c r="B202" s="313">
        <v>8809652904542</v>
      </c>
      <c r="C202" s="314" t="s">
        <v>12731</v>
      </c>
      <c r="D202" s="315" t="s">
        <v>12732</v>
      </c>
      <c r="E202" s="43">
        <v>12000</v>
      </c>
      <c r="F202" s="207">
        <v>0.59</v>
      </c>
      <c r="G202" s="316">
        <v>6</v>
      </c>
      <c r="H202" s="317">
        <f>Таблица624[[#This Row],[Розничная цена KRW]]*Таблица624[[#This Row],[Коэфициент стоимости]]</f>
        <v>7080</v>
      </c>
      <c r="I202" s="210" t="str">
        <f>IF($H$1="","Введите курс",Таблица624[[#This Row],[Оптовая цена KRW                за 1шт]]/$H$1)</f>
        <v>Введите курс</v>
      </c>
      <c r="J202" s="318"/>
      <c r="K202" s="211">
        <f>Таблица624[[#This Row],[Заказ коробок ]]*Таблица624[[#This Row],[Кол-во шт в коробке]]</f>
        <v>0</v>
      </c>
      <c r="L202" s="212">
        <f>Таблица624[[#This Row],[Общее кол-во шт]]*Таблица624[[#This Row],[Оптовая цена KRW                за 1шт]]</f>
        <v>0</v>
      </c>
      <c r="M202" s="213" t="str">
        <f>IFERROR(Таблица624[[#This Row],[Общее кол-во шт]]*Таблица624[[#This Row],[Оптовая цена USD                 за 1шт]],"")</f>
        <v/>
      </c>
      <c r="N202" s="340"/>
    </row>
    <row r="203" spans="1:14" ht="22.5" customHeight="1">
      <c r="A203" s="307" t="s">
        <v>12733</v>
      </c>
      <c r="B203" s="313">
        <v>8809652904559</v>
      </c>
      <c r="C203" s="314" t="s">
        <v>12734</v>
      </c>
      <c r="D203" s="315" t="s">
        <v>12735</v>
      </c>
      <c r="E203" s="43">
        <v>12000</v>
      </c>
      <c r="F203" s="207">
        <v>0.59</v>
      </c>
      <c r="G203" s="316">
        <v>6</v>
      </c>
      <c r="H203" s="317">
        <f>Таблица624[[#This Row],[Розничная цена KRW]]*Таблица624[[#This Row],[Коэфициент стоимости]]</f>
        <v>7080</v>
      </c>
      <c r="I203" s="210" t="str">
        <f>IF($H$1="","Введите курс",Таблица624[[#This Row],[Оптовая цена KRW                за 1шт]]/$H$1)</f>
        <v>Введите курс</v>
      </c>
      <c r="J203" s="318"/>
      <c r="K203" s="211">
        <f>Таблица624[[#This Row],[Заказ коробок ]]*Таблица624[[#This Row],[Кол-во шт в коробке]]</f>
        <v>0</v>
      </c>
      <c r="L203" s="212">
        <f>Таблица624[[#This Row],[Общее кол-во шт]]*Таблица624[[#This Row],[Оптовая цена KRW                за 1шт]]</f>
        <v>0</v>
      </c>
      <c r="M203" s="213" t="str">
        <f>IFERROR(Таблица624[[#This Row],[Общее кол-во шт]]*Таблица624[[#This Row],[Оптовая цена USD                 за 1шт]],"")</f>
        <v/>
      </c>
      <c r="N203" s="340"/>
    </row>
    <row r="204" spans="1:14" ht="22.5" customHeight="1">
      <c r="A204" s="307" t="s">
        <v>12736</v>
      </c>
      <c r="B204" s="313">
        <v>8809707285879</v>
      </c>
      <c r="C204" s="314" t="s">
        <v>12737</v>
      </c>
      <c r="D204" s="315" t="s">
        <v>12738</v>
      </c>
      <c r="E204" s="43">
        <v>2000</v>
      </c>
      <c r="F204" s="207">
        <v>0.59</v>
      </c>
      <c r="G204" s="316">
        <v>6</v>
      </c>
      <c r="H204" s="317">
        <f>Таблица624[[#This Row],[Розничная цена KRW]]*Таблица624[[#This Row],[Коэфициент стоимости]]</f>
        <v>1180</v>
      </c>
      <c r="I204" s="210" t="str">
        <f>IF($H$1="","Введите курс",Таблица624[[#This Row],[Оптовая цена KRW                за 1шт]]/$H$1)</f>
        <v>Введите курс</v>
      </c>
      <c r="J204" s="318"/>
      <c r="K204" s="211">
        <f>Таблица624[[#This Row],[Заказ коробок ]]*Таблица624[[#This Row],[Кол-во шт в коробке]]</f>
        <v>0</v>
      </c>
      <c r="L204" s="212">
        <f>Таблица624[[#This Row],[Общее кол-во шт]]*Таблица624[[#This Row],[Оптовая цена KRW                за 1шт]]</f>
        <v>0</v>
      </c>
      <c r="M204" s="213" t="str">
        <f>IFERROR(Таблица624[[#This Row],[Общее кол-во шт]]*Таблица624[[#This Row],[Оптовая цена USD                 за 1шт]],"")</f>
        <v/>
      </c>
      <c r="N204" s="340"/>
    </row>
    <row r="205" spans="1:14" ht="22.5" customHeight="1">
      <c r="A205" s="307" t="s">
        <v>12739</v>
      </c>
      <c r="B205" s="313">
        <v>8809612841481</v>
      </c>
      <c r="C205" s="314" t="s">
        <v>12740</v>
      </c>
      <c r="D205" s="315" t="s">
        <v>12741</v>
      </c>
      <c r="E205" s="43">
        <v>20000</v>
      </c>
      <c r="F205" s="207">
        <v>0.59</v>
      </c>
      <c r="G205" s="316">
        <v>6</v>
      </c>
      <c r="H205" s="317">
        <f>Таблица624[[#This Row],[Розничная цена KRW]]*Таблица624[[#This Row],[Коэфициент стоимости]]</f>
        <v>11800</v>
      </c>
      <c r="I205" s="210" t="str">
        <f>IF($H$1="","Введите курс",Таблица624[[#This Row],[Оптовая цена KRW                за 1шт]]/$H$1)</f>
        <v>Введите курс</v>
      </c>
      <c r="J205" s="318"/>
      <c r="K205" s="211">
        <f>Таблица624[[#This Row],[Заказ коробок ]]*Таблица624[[#This Row],[Кол-во шт в коробке]]</f>
        <v>0</v>
      </c>
      <c r="L205" s="212">
        <f>Таблица624[[#This Row],[Общее кол-во шт]]*Таблица624[[#This Row],[Оптовая цена KRW                за 1шт]]</f>
        <v>0</v>
      </c>
      <c r="M205" s="213" t="str">
        <f>IFERROR(Таблица624[[#This Row],[Общее кол-во шт]]*Таблица624[[#This Row],[Оптовая цена USD                 за 1шт]],"")</f>
        <v/>
      </c>
      <c r="N205" s="340"/>
    </row>
    <row r="206" spans="1:14" ht="22.5" customHeight="1">
      <c r="A206" s="307" t="s">
        <v>12742</v>
      </c>
      <c r="B206" s="313">
        <v>8809612841498</v>
      </c>
      <c r="C206" s="314" t="s">
        <v>12743</v>
      </c>
      <c r="D206" s="315" t="s">
        <v>12744</v>
      </c>
      <c r="E206" s="43">
        <v>20000</v>
      </c>
      <c r="F206" s="207">
        <v>0.59</v>
      </c>
      <c r="G206" s="316">
        <v>6</v>
      </c>
      <c r="H206" s="317">
        <f>Таблица624[[#This Row],[Розничная цена KRW]]*Таблица624[[#This Row],[Коэфициент стоимости]]</f>
        <v>11800</v>
      </c>
      <c r="I206" s="210" t="str">
        <f>IF($H$1="","Введите курс",Таблица624[[#This Row],[Оптовая цена KRW                за 1шт]]/$H$1)</f>
        <v>Введите курс</v>
      </c>
      <c r="J206" s="318"/>
      <c r="K206" s="211">
        <f>Таблица624[[#This Row],[Заказ коробок ]]*Таблица624[[#This Row],[Кол-во шт в коробке]]</f>
        <v>0</v>
      </c>
      <c r="L206" s="212">
        <f>Таблица624[[#This Row],[Общее кол-во шт]]*Таблица624[[#This Row],[Оптовая цена KRW                за 1шт]]</f>
        <v>0</v>
      </c>
      <c r="M206" s="213" t="str">
        <f>IFERROR(Таблица624[[#This Row],[Общее кол-во шт]]*Таблица624[[#This Row],[Оптовая цена USD                 за 1шт]],"")</f>
        <v/>
      </c>
      <c r="N206" s="340"/>
    </row>
    <row r="207" spans="1:14" ht="22.5" customHeight="1">
      <c r="A207" s="307" t="s">
        <v>12745</v>
      </c>
      <c r="B207" s="313">
        <v>8809612842303</v>
      </c>
      <c r="C207" s="314" t="s">
        <v>12746</v>
      </c>
      <c r="D207" s="315" t="s">
        <v>12747</v>
      </c>
      <c r="E207" s="43">
        <v>20000</v>
      </c>
      <c r="F207" s="207">
        <v>0.59</v>
      </c>
      <c r="G207" s="316">
        <v>6</v>
      </c>
      <c r="H207" s="317">
        <f>Таблица624[[#This Row],[Розничная цена KRW]]*Таблица624[[#This Row],[Коэфициент стоимости]]</f>
        <v>11800</v>
      </c>
      <c r="I207" s="210" t="str">
        <f>IF($H$1="","Введите курс",Таблица624[[#This Row],[Оптовая цена KRW                за 1шт]]/$H$1)</f>
        <v>Введите курс</v>
      </c>
      <c r="J207" s="318"/>
      <c r="K207" s="211">
        <f>Таблица624[[#This Row],[Заказ коробок ]]*Таблица624[[#This Row],[Кол-во шт в коробке]]</f>
        <v>0</v>
      </c>
      <c r="L207" s="212">
        <f>Таблица624[[#This Row],[Общее кол-во шт]]*Таблица624[[#This Row],[Оптовая цена KRW                за 1шт]]</f>
        <v>0</v>
      </c>
      <c r="M207" s="213" t="str">
        <f>IFERROR(Таблица624[[#This Row],[Общее кол-во шт]]*Таблица624[[#This Row],[Оптовая цена USD                 за 1шт]],"")</f>
        <v/>
      </c>
      <c r="N207" s="340"/>
    </row>
    <row r="208" spans="1:14" ht="22.5" customHeight="1">
      <c r="A208" s="307" t="s">
        <v>12748</v>
      </c>
      <c r="B208" s="313">
        <v>8809612842310</v>
      </c>
      <c r="C208" s="314" t="s">
        <v>12749</v>
      </c>
      <c r="D208" s="315" t="s">
        <v>12750</v>
      </c>
      <c r="E208" s="43">
        <v>20000</v>
      </c>
      <c r="F208" s="207">
        <v>0.59</v>
      </c>
      <c r="G208" s="316">
        <v>6</v>
      </c>
      <c r="H208" s="317">
        <f>Таблица624[[#This Row],[Розничная цена KRW]]*Таблица624[[#This Row],[Коэфициент стоимости]]</f>
        <v>11800</v>
      </c>
      <c r="I208" s="210" t="str">
        <f>IF($H$1="","Введите курс",Таблица624[[#This Row],[Оптовая цена KRW                за 1шт]]/$H$1)</f>
        <v>Введите курс</v>
      </c>
      <c r="J208" s="318"/>
      <c r="K208" s="211">
        <f>Таблица624[[#This Row],[Заказ коробок ]]*Таблица624[[#This Row],[Кол-во шт в коробке]]</f>
        <v>0</v>
      </c>
      <c r="L208" s="212">
        <f>Таблица624[[#This Row],[Общее кол-во шт]]*Таблица624[[#This Row],[Оптовая цена KRW                за 1шт]]</f>
        <v>0</v>
      </c>
      <c r="M208" s="213" t="str">
        <f>IFERROR(Таблица624[[#This Row],[Общее кол-во шт]]*Таблица624[[#This Row],[Оптовая цена USD                 за 1шт]],"")</f>
        <v/>
      </c>
      <c r="N208" s="340"/>
    </row>
    <row r="209" spans="1:14" ht="22.5" customHeight="1">
      <c r="A209" s="307" t="s">
        <v>12751</v>
      </c>
      <c r="B209" s="313">
        <v>8809612872492</v>
      </c>
      <c r="C209" s="314" t="s">
        <v>12752</v>
      </c>
      <c r="D209" s="315" t="s">
        <v>12753</v>
      </c>
      <c r="E209" s="43">
        <v>12000</v>
      </c>
      <c r="F209" s="207">
        <v>0.59</v>
      </c>
      <c r="G209" s="316">
        <v>6</v>
      </c>
      <c r="H209" s="317">
        <f>Таблица624[[#This Row],[Розничная цена KRW]]*Таблица624[[#This Row],[Коэфициент стоимости]]</f>
        <v>7080</v>
      </c>
      <c r="I209" s="210" t="str">
        <f>IF($H$1="","Введите курс",Таблица624[[#This Row],[Оптовая цена KRW                за 1шт]]/$H$1)</f>
        <v>Введите курс</v>
      </c>
      <c r="J209" s="318"/>
      <c r="K209" s="211">
        <f>Таблица624[[#This Row],[Заказ коробок ]]*Таблица624[[#This Row],[Кол-во шт в коробке]]</f>
        <v>0</v>
      </c>
      <c r="L209" s="212">
        <f>Таблица624[[#This Row],[Общее кол-во шт]]*Таблица624[[#This Row],[Оптовая цена KRW                за 1шт]]</f>
        <v>0</v>
      </c>
      <c r="M209" s="213" t="str">
        <f>IFERROR(Таблица624[[#This Row],[Общее кол-во шт]]*Таблица624[[#This Row],[Оптовая цена USD                 за 1шт]],"")</f>
        <v/>
      </c>
      <c r="N209" s="340"/>
    </row>
    <row r="210" spans="1:14" ht="22.5" customHeight="1">
      <c r="A210" s="307" t="s">
        <v>12754</v>
      </c>
      <c r="B210" s="313">
        <v>8809612873208</v>
      </c>
      <c r="C210" s="314" t="s">
        <v>12755</v>
      </c>
      <c r="D210" s="315" t="s">
        <v>12756</v>
      </c>
      <c r="E210" s="43">
        <v>12000</v>
      </c>
      <c r="F210" s="207">
        <v>0.59</v>
      </c>
      <c r="G210" s="316">
        <v>6</v>
      </c>
      <c r="H210" s="317">
        <f>Таблица624[[#This Row],[Розничная цена KRW]]*Таблица624[[#This Row],[Коэфициент стоимости]]</f>
        <v>7080</v>
      </c>
      <c r="I210" s="210" t="str">
        <f>IF($H$1="","Введите курс",Таблица624[[#This Row],[Оптовая цена KRW                за 1шт]]/$H$1)</f>
        <v>Введите курс</v>
      </c>
      <c r="J210" s="318"/>
      <c r="K210" s="211">
        <f>Таблица624[[#This Row],[Заказ коробок ]]*Таблица624[[#This Row],[Кол-во шт в коробке]]</f>
        <v>0</v>
      </c>
      <c r="L210" s="212">
        <f>Таблица624[[#This Row],[Общее кол-во шт]]*Таблица624[[#This Row],[Оптовая цена KRW                за 1шт]]</f>
        <v>0</v>
      </c>
      <c r="M210" s="213" t="str">
        <f>IFERROR(Таблица624[[#This Row],[Общее кол-во шт]]*Таблица624[[#This Row],[Оптовая цена USD                 за 1шт]],"")</f>
        <v/>
      </c>
      <c r="N210" s="340"/>
    </row>
    <row r="211" spans="1:14" ht="22.5" customHeight="1">
      <c r="A211" s="307" t="s">
        <v>12757</v>
      </c>
      <c r="B211" s="313">
        <v>8809612873215</v>
      </c>
      <c r="C211" s="314" t="s">
        <v>12758</v>
      </c>
      <c r="D211" s="315" t="s">
        <v>12759</v>
      </c>
      <c r="E211" s="43">
        <v>12000</v>
      </c>
      <c r="F211" s="207">
        <v>0.59</v>
      </c>
      <c r="G211" s="316">
        <v>6</v>
      </c>
      <c r="H211" s="317">
        <f>Таблица624[[#This Row],[Розничная цена KRW]]*Таблица624[[#This Row],[Коэфициент стоимости]]</f>
        <v>7080</v>
      </c>
      <c r="I211" s="210" t="str">
        <f>IF($H$1="","Введите курс",Таблица624[[#This Row],[Оптовая цена KRW                за 1шт]]/$H$1)</f>
        <v>Введите курс</v>
      </c>
      <c r="J211" s="318"/>
      <c r="K211" s="211">
        <f>Таблица624[[#This Row],[Заказ коробок ]]*Таблица624[[#This Row],[Кол-во шт в коробке]]</f>
        <v>0</v>
      </c>
      <c r="L211" s="212">
        <f>Таблица624[[#This Row],[Общее кол-во шт]]*Таблица624[[#This Row],[Оптовая цена KRW                за 1шт]]</f>
        <v>0</v>
      </c>
      <c r="M211" s="213" t="str">
        <f>IFERROR(Таблица624[[#This Row],[Общее кол-во шт]]*Таблица624[[#This Row],[Оптовая цена USD                 за 1шт]],"")</f>
        <v/>
      </c>
      <c r="N211" s="340"/>
    </row>
    <row r="212" spans="1:14" ht="22.5" customHeight="1">
      <c r="A212" s="307" t="s">
        <v>12760</v>
      </c>
      <c r="B212" s="313">
        <v>8809612873222</v>
      </c>
      <c r="C212" s="314" t="s">
        <v>12761</v>
      </c>
      <c r="D212" s="315" t="s">
        <v>12762</v>
      </c>
      <c r="E212" s="43">
        <v>12000</v>
      </c>
      <c r="F212" s="207">
        <v>0.59</v>
      </c>
      <c r="G212" s="316">
        <v>6</v>
      </c>
      <c r="H212" s="317">
        <f>Таблица624[[#This Row],[Розничная цена KRW]]*Таблица624[[#This Row],[Коэфициент стоимости]]</f>
        <v>7080</v>
      </c>
      <c r="I212" s="210" t="str">
        <f>IF($H$1="","Введите курс",Таблица624[[#This Row],[Оптовая цена KRW                за 1шт]]/$H$1)</f>
        <v>Введите курс</v>
      </c>
      <c r="J212" s="318"/>
      <c r="K212" s="211">
        <f>Таблица624[[#This Row],[Заказ коробок ]]*Таблица624[[#This Row],[Кол-во шт в коробке]]</f>
        <v>0</v>
      </c>
      <c r="L212" s="212">
        <f>Таблица624[[#This Row],[Общее кол-во шт]]*Таблица624[[#This Row],[Оптовая цена KRW                за 1шт]]</f>
        <v>0</v>
      </c>
      <c r="M212" s="213" t="str">
        <f>IFERROR(Таблица624[[#This Row],[Общее кол-во шт]]*Таблица624[[#This Row],[Оптовая цена USD                 за 1шт]],"")</f>
        <v/>
      </c>
      <c r="N212" s="340"/>
    </row>
    <row r="213" spans="1:14" ht="22.5" customHeight="1">
      <c r="A213" s="307" t="s">
        <v>12763</v>
      </c>
      <c r="B213" s="313">
        <v>8809612868679</v>
      </c>
      <c r="C213" s="314" t="s">
        <v>12764</v>
      </c>
      <c r="D213" s="315" t="s">
        <v>12765</v>
      </c>
      <c r="E213" s="43">
        <v>23000</v>
      </c>
      <c r="F213" s="207">
        <v>0.59</v>
      </c>
      <c r="G213" s="316">
        <v>6</v>
      </c>
      <c r="H213" s="317">
        <f>Таблица624[[#This Row],[Розничная цена KRW]]*Таблица624[[#This Row],[Коэфициент стоимости]]</f>
        <v>13570</v>
      </c>
      <c r="I213" s="210" t="str">
        <f>IF($H$1="","Введите курс",Таблица624[[#This Row],[Оптовая цена KRW                за 1шт]]/$H$1)</f>
        <v>Введите курс</v>
      </c>
      <c r="J213" s="318"/>
      <c r="K213" s="211">
        <f>Таблица624[[#This Row],[Заказ коробок ]]*Таблица624[[#This Row],[Кол-во шт в коробке]]</f>
        <v>0</v>
      </c>
      <c r="L213" s="212">
        <f>Таблица624[[#This Row],[Общее кол-во шт]]*Таблица624[[#This Row],[Оптовая цена KRW                за 1шт]]</f>
        <v>0</v>
      </c>
      <c r="M213" s="213" t="str">
        <f>IFERROR(Таблица624[[#This Row],[Общее кол-во шт]]*Таблица624[[#This Row],[Оптовая цена USD                 за 1шт]],"")</f>
        <v/>
      </c>
      <c r="N213" s="340"/>
    </row>
    <row r="214" spans="1:14" ht="22.5" customHeight="1">
      <c r="A214" s="307" t="s">
        <v>12766</v>
      </c>
      <c r="B214" s="313">
        <v>8809612868686</v>
      </c>
      <c r="C214" s="314" t="s">
        <v>12767</v>
      </c>
      <c r="D214" s="315" t="s">
        <v>12768</v>
      </c>
      <c r="E214" s="43">
        <v>23000</v>
      </c>
      <c r="F214" s="207">
        <v>0.59</v>
      </c>
      <c r="G214" s="316">
        <v>6</v>
      </c>
      <c r="H214" s="317">
        <f>Таблица624[[#This Row],[Розничная цена KRW]]*Таблица624[[#This Row],[Коэфициент стоимости]]</f>
        <v>13570</v>
      </c>
      <c r="I214" s="210" t="str">
        <f>IF($H$1="","Введите курс",Таблица624[[#This Row],[Оптовая цена KRW                за 1шт]]/$H$1)</f>
        <v>Введите курс</v>
      </c>
      <c r="J214" s="318"/>
      <c r="K214" s="211">
        <f>Таблица624[[#This Row],[Заказ коробок ]]*Таблица624[[#This Row],[Кол-во шт в коробке]]</f>
        <v>0</v>
      </c>
      <c r="L214" s="212">
        <f>Таблица624[[#This Row],[Общее кол-во шт]]*Таблица624[[#This Row],[Оптовая цена KRW                за 1шт]]</f>
        <v>0</v>
      </c>
      <c r="M214" s="213" t="str">
        <f>IFERROR(Таблица624[[#This Row],[Общее кол-во шт]]*Таблица624[[#This Row],[Оптовая цена USD                 за 1шт]],"")</f>
        <v/>
      </c>
      <c r="N214" s="340"/>
    </row>
    <row r="215" spans="1:14" ht="22.5" customHeight="1">
      <c r="A215" s="307" t="s">
        <v>12769</v>
      </c>
      <c r="B215" s="313">
        <v>8809612868693</v>
      </c>
      <c r="C215" s="314" t="s">
        <v>12770</v>
      </c>
      <c r="D215" s="315" t="s">
        <v>12771</v>
      </c>
      <c r="E215" s="43">
        <v>23000</v>
      </c>
      <c r="F215" s="207">
        <v>0.59</v>
      </c>
      <c r="G215" s="316">
        <v>6</v>
      </c>
      <c r="H215" s="317">
        <f>Таблица624[[#This Row],[Розничная цена KRW]]*Таблица624[[#This Row],[Коэфициент стоимости]]</f>
        <v>13570</v>
      </c>
      <c r="I215" s="210" t="str">
        <f>IF($H$1="","Введите курс",Таблица624[[#This Row],[Оптовая цена KRW                за 1шт]]/$H$1)</f>
        <v>Введите курс</v>
      </c>
      <c r="J215" s="318"/>
      <c r="K215" s="211">
        <f>Таблица624[[#This Row],[Заказ коробок ]]*Таблица624[[#This Row],[Кол-во шт в коробке]]</f>
        <v>0</v>
      </c>
      <c r="L215" s="212">
        <f>Таблица624[[#This Row],[Общее кол-во шт]]*Таблица624[[#This Row],[Оптовая цена KRW                за 1шт]]</f>
        <v>0</v>
      </c>
      <c r="M215" s="213" t="str">
        <f>IFERROR(Таблица624[[#This Row],[Общее кол-во шт]]*Таблица624[[#This Row],[Оптовая цена USD                 за 1шт]],"")</f>
        <v/>
      </c>
      <c r="N215" s="340"/>
    </row>
    <row r="216" spans="1:14" ht="22.5" customHeight="1">
      <c r="A216" s="307" t="s">
        <v>12772</v>
      </c>
      <c r="B216" s="313">
        <v>8809612868709</v>
      </c>
      <c r="C216" s="314" t="s">
        <v>12773</v>
      </c>
      <c r="D216" s="315" t="s">
        <v>12774</v>
      </c>
      <c r="E216" s="43">
        <v>23000</v>
      </c>
      <c r="F216" s="207">
        <v>0.59</v>
      </c>
      <c r="G216" s="316">
        <v>6</v>
      </c>
      <c r="H216" s="317">
        <f>Таблица624[[#This Row],[Розничная цена KRW]]*Таблица624[[#This Row],[Коэфициент стоимости]]</f>
        <v>13570</v>
      </c>
      <c r="I216" s="210" t="str">
        <f>IF($H$1="","Введите курс",Таблица624[[#This Row],[Оптовая цена KRW                за 1шт]]/$H$1)</f>
        <v>Введите курс</v>
      </c>
      <c r="J216" s="318"/>
      <c r="K216" s="211">
        <f>Таблица624[[#This Row],[Заказ коробок ]]*Таблица624[[#This Row],[Кол-во шт в коробке]]</f>
        <v>0</v>
      </c>
      <c r="L216" s="212">
        <f>Таблица624[[#This Row],[Общее кол-во шт]]*Таблица624[[#This Row],[Оптовая цена KRW                за 1шт]]</f>
        <v>0</v>
      </c>
      <c r="M216" s="213" t="str">
        <f>IFERROR(Таблица624[[#This Row],[Общее кол-во шт]]*Таблица624[[#This Row],[Оптовая цена USD                 за 1шт]],"")</f>
        <v/>
      </c>
      <c r="N216" s="340"/>
    </row>
    <row r="217" spans="1:14" ht="22.5" customHeight="1">
      <c r="A217" s="307" t="s">
        <v>12775</v>
      </c>
      <c r="B217" s="313">
        <v>8809612868716</v>
      </c>
      <c r="C217" s="314" t="s">
        <v>12776</v>
      </c>
      <c r="D217" s="315" t="s">
        <v>12777</v>
      </c>
      <c r="E217" s="43">
        <v>23000</v>
      </c>
      <c r="F217" s="207">
        <v>0.59</v>
      </c>
      <c r="G217" s="316">
        <v>6</v>
      </c>
      <c r="H217" s="317">
        <f>Таблица624[[#This Row],[Розничная цена KRW]]*Таблица624[[#This Row],[Коэфициент стоимости]]</f>
        <v>13570</v>
      </c>
      <c r="I217" s="210" t="str">
        <f>IF($H$1="","Введите курс",Таблица624[[#This Row],[Оптовая цена KRW                за 1шт]]/$H$1)</f>
        <v>Введите курс</v>
      </c>
      <c r="J217" s="318"/>
      <c r="K217" s="211">
        <f>Таблица624[[#This Row],[Заказ коробок ]]*Таблица624[[#This Row],[Кол-во шт в коробке]]</f>
        <v>0</v>
      </c>
      <c r="L217" s="212">
        <f>Таблица624[[#This Row],[Общее кол-во шт]]*Таблица624[[#This Row],[Оптовая цена KRW                за 1шт]]</f>
        <v>0</v>
      </c>
      <c r="M217" s="213" t="str">
        <f>IFERROR(Таблица624[[#This Row],[Общее кол-во шт]]*Таблица624[[#This Row],[Оптовая цена USD                 за 1шт]],"")</f>
        <v/>
      </c>
      <c r="N217" s="340"/>
    </row>
    <row r="218" spans="1:14" ht="22.5" customHeight="1">
      <c r="A218" s="307" t="s">
        <v>12778</v>
      </c>
      <c r="B218" s="313">
        <v>8809652867182</v>
      </c>
      <c r="C218" s="314" t="s">
        <v>12779</v>
      </c>
      <c r="D218" s="315" t="s">
        <v>12780</v>
      </c>
      <c r="E218" s="43">
        <v>15000</v>
      </c>
      <c r="F218" s="207">
        <v>0.59</v>
      </c>
      <c r="G218" s="316">
        <v>6</v>
      </c>
      <c r="H218" s="317">
        <f>Таблица624[[#This Row],[Розничная цена KRW]]*Таблица624[[#This Row],[Коэфициент стоимости]]</f>
        <v>8850</v>
      </c>
      <c r="I218" s="210" t="str">
        <f>IF($H$1="","Введите курс",Таблица624[[#This Row],[Оптовая цена KRW                за 1шт]]/$H$1)</f>
        <v>Введите курс</v>
      </c>
      <c r="J218" s="318"/>
      <c r="K218" s="211">
        <f>Таблица624[[#This Row],[Заказ коробок ]]*Таблица624[[#This Row],[Кол-во шт в коробке]]</f>
        <v>0</v>
      </c>
      <c r="L218" s="212">
        <f>Таблица624[[#This Row],[Общее кол-во шт]]*Таблица624[[#This Row],[Оптовая цена KRW                за 1шт]]</f>
        <v>0</v>
      </c>
      <c r="M218" s="213" t="str">
        <f>IFERROR(Таблица624[[#This Row],[Общее кол-во шт]]*Таблица624[[#This Row],[Оптовая цена USD                 за 1шт]],"")</f>
        <v/>
      </c>
      <c r="N218" s="340"/>
    </row>
    <row r="219" spans="1:14" ht="22.5" customHeight="1">
      <c r="A219" s="307" t="s">
        <v>12781</v>
      </c>
      <c r="B219" s="313">
        <v>8809652867199</v>
      </c>
      <c r="C219" s="314" t="s">
        <v>12782</v>
      </c>
      <c r="D219" s="315" t="s">
        <v>12783</v>
      </c>
      <c r="E219" s="43">
        <v>15000</v>
      </c>
      <c r="F219" s="207">
        <v>0.59</v>
      </c>
      <c r="G219" s="316">
        <v>6</v>
      </c>
      <c r="H219" s="317">
        <f>Таблица624[[#This Row],[Розничная цена KRW]]*Таблица624[[#This Row],[Коэфициент стоимости]]</f>
        <v>8850</v>
      </c>
      <c r="I219" s="210" t="str">
        <f>IF($H$1="","Введите курс",Таблица624[[#This Row],[Оптовая цена KRW                за 1шт]]/$H$1)</f>
        <v>Введите курс</v>
      </c>
      <c r="J219" s="318"/>
      <c r="K219" s="211">
        <f>Таблица624[[#This Row],[Заказ коробок ]]*Таблица624[[#This Row],[Кол-во шт в коробке]]</f>
        <v>0</v>
      </c>
      <c r="L219" s="212">
        <f>Таблица624[[#This Row],[Общее кол-во шт]]*Таблица624[[#This Row],[Оптовая цена KRW                за 1шт]]</f>
        <v>0</v>
      </c>
      <c r="M219" s="213" t="str">
        <f>IFERROR(Таблица624[[#This Row],[Общее кол-во шт]]*Таблица624[[#This Row],[Оптовая цена USD                 за 1шт]],"")</f>
        <v/>
      </c>
      <c r="N219" s="340"/>
    </row>
    <row r="220" spans="1:14" ht="22.5" customHeight="1">
      <c r="A220" s="307" t="s">
        <v>12784</v>
      </c>
      <c r="B220" s="313">
        <v>8809652868707</v>
      </c>
      <c r="C220" s="314" t="s">
        <v>12785</v>
      </c>
      <c r="D220" s="315" t="s">
        <v>12786</v>
      </c>
      <c r="E220" s="43">
        <v>15000</v>
      </c>
      <c r="F220" s="207">
        <v>0.59</v>
      </c>
      <c r="G220" s="316">
        <v>6</v>
      </c>
      <c r="H220" s="317">
        <f>Таблица624[[#This Row],[Розничная цена KRW]]*Таблица624[[#This Row],[Коэфициент стоимости]]</f>
        <v>8850</v>
      </c>
      <c r="I220" s="210" t="str">
        <f>IF($H$1="","Введите курс",Таблица624[[#This Row],[Оптовая цена KRW                за 1шт]]/$H$1)</f>
        <v>Введите курс</v>
      </c>
      <c r="J220" s="318"/>
      <c r="K220" s="211">
        <f>Таблица624[[#This Row],[Заказ коробок ]]*Таблица624[[#This Row],[Кол-во шт в коробке]]</f>
        <v>0</v>
      </c>
      <c r="L220" s="212">
        <f>Таблица624[[#This Row],[Общее кол-во шт]]*Таблица624[[#This Row],[Оптовая цена KRW                за 1шт]]</f>
        <v>0</v>
      </c>
      <c r="M220" s="213" t="str">
        <f>IFERROR(Таблица624[[#This Row],[Общее кол-во шт]]*Таблица624[[#This Row],[Оптовая цена USD                 за 1шт]],"")</f>
        <v/>
      </c>
      <c r="N220" s="340"/>
    </row>
    <row r="221" spans="1:14" ht="22.5" customHeight="1">
      <c r="A221" s="307" t="s">
        <v>12787</v>
      </c>
      <c r="B221" s="313">
        <v>8809652868714</v>
      </c>
      <c r="C221" s="314" t="s">
        <v>12788</v>
      </c>
      <c r="D221" s="315" t="s">
        <v>12789</v>
      </c>
      <c r="E221" s="43">
        <v>15000</v>
      </c>
      <c r="F221" s="207">
        <v>0.59</v>
      </c>
      <c r="G221" s="316">
        <v>6</v>
      </c>
      <c r="H221" s="317">
        <f>Таблица624[[#This Row],[Розничная цена KRW]]*Таблица624[[#This Row],[Коэфициент стоимости]]</f>
        <v>8850</v>
      </c>
      <c r="I221" s="210" t="str">
        <f>IF($H$1="","Введите курс",Таблица624[[#This Row],[Оптовая цена KRW                за 1шт]]/$H$1)</f>
        <v>Введите курс</v>
      </c>
      <c r="J221" s="318"/>
      <c r="K221" s="211">
        <f>Таблица624[[#This Row],[Заказ коробок ]]*Таблица624[[#This Row],[Кол-во шт в коробке]]</f>
        <v>0</v>
      </c>
      <c r="L221" s="212">
        <f>Таблица624[[#This Row],[Общее кол-во шт]]*Таблица624[[#This Row],[Оптовая цена KRW                за 1шт]]</f>
        <v>0</v>
      </c>
      <c r="M221" s="213" t="str">
        <f>IFERROR(Таблица624[[#This Row],[Общее кол-во шт]]*Таблица624[[#This Row],[Оптовая цена USD                 за 1шт]],"")</f>
        <v/>
      </c>
      <c r="N221" s="340"/>
    </row>
    <row r="222" spans="1:14" ht="22.5" customHeight="1">
      <c r="A222" s="307" t="s">
        <v>12790</v>
      </c>
      <c r="B222" s="313">
        <v>8809652868721</v>
      </c>
      <c r="C222" s="314" t="s">
        <v>12791</v>
      </c>
      <c r="D222" s="315" t="s">
        <v>12792</v>
      </c>
      <c r="E222" s="43">
        <v>15000</v>
      </c>
      <c r="F222" s="207">
        <v>0.59</v>
      </c>
      <c r="G222" s="316">
        <v>6</v>
      </c>
      <c r="H222" s="317">
        <f>Таблица624[[#This Row],[Розничная цена KRW]]*Таблица624[[#This Row],[Коэфициент стоимости]]</f>
        <v>8850</v>
      </c>
      <c r="I222" s="210" t="str">
        <f>IF($H$1="","Введите курс",Таблица624[[#This Row],[Оптовая цена KRW                за 1шт]]/$H$1)</f>
        <v>Введите курс</v>
      </c>
      <c r="J222" s="318"/>
      <c r="K222" s="211">
        <f>Таблица624[[#This Row],[Заказ коробок ]]*Таблица624[[#This Row],[Кол-во шт в коробке]]</f>
        <v>0</v>
      </c>
      <c r="L222" s="212">
        <f>Таблица624[[#This Row],[Общее кол-во шт]]*Таблица624[[#This Row],[Оптовая цена KRW                за 1шт]]</f>
        <v>0</v>
      </c>
      <c r="M222" s="213" t="str">
        <f>IFERROR(Таблица624[[#This Row],[Общее кол-во шт]]*Таблица624[[#This Row],[Оптовая цена USD                 за 1шт]],"")</f>
        <v/>
      </c>
      <c r="N222" s="340"/>
    </row>
    <row r="223" spans="1:14" ht="22.5" customHeight="1">
      <c r="A223" s="307" t="s">
        <v>12793</v>
      </c>
      <c r="B223" s="313">
        <v>8809652892450</v>
      </c>
      <c r="C223" s="314" t="s">
        <v>12794</v>
      </c>
      <c r="D223" s="315" t="s">
        <v>12795</v>
      </c>
      <c r="E223" s="43">
        <v>20000</v>
      </c>
      <c r="F223" s="207">
        <v>0.59</v>
      </c>
      <c r="G223" s="316">
        <v>6</v>
      </c>
      <c r="H223" s="317">
        <f>Таблица624[[#This Row],[Розничная цена KRW]]*Таблица624[[#This Row],[Коэфициент стоимости]]</f>
        <v>11800</v>
      </c>
      <c r="I223" s="210" t="str">
        <f>IF($H$1="","Введите курс",Таблица624[[#This Row],[Оптовая цена KRW                за 1шт]]/$H$1)</f>
        <v>Введите курс</v>
      </c>
      <c r="J223" s="318"/>
      <c r="K223" s="211">
        <f>Таблица624[[#This Row],[Заказ коробок ]]*Таблица624[[#This Row],[Кол-во шт в коробке]]</f>
        <v>0</v>
      </c>
      <c r="L223" s="212">
        <f>Таблица624[[#This Row],[Общее кол-во шт]]*Таблица624[[#This Row],[Оптовая цена KRW                за 1шт]]</f>
        <v>0</v>
      </c>
      <c r="M223" s="213" t="str">
        <f>IFERROR(Таблица624[[#This Row],[Общее кол-во шт]]*Таблица624[[#This Row],[Оптовая цена USD                 за 1шт]],"")</f>
        <v/>
      </c>
      <c r="N223" s="340"/>
    </row>
    <row r="224" spans="1:14" ht="22.5" customHeight="1">
      <c r="A224" s="307" t="s">
        <v>12796</v>
      </c>
      <c r="B224" s="313">
        <v>8809652892467</v>
      </c>
      <c r="C224" s="314" t="s">
        <v>12797</v>
      </c>
      <c r="D224" s="315" t="s">
        <v>12798</v>
      </c>
      <c r="E224" s="43">
        <v>20000</v>
      </c>
      <c r="F224" s="207">
        <v>0.59</v>
      </c>
      <c r="G224" s="316">
        <v>6</v>
      </c>
      <c r="H224" s="317">
        <f>Таблица624[[#This Row],[Розничная цена KRW]]*Таблица624[[#This Row],[Коэфициент стоимости]]</f>
        <v>11800</v>
      </c>
      <c r="I224" s="210" t="str">
        <f>IF($H$1="","Введите курс",Таблица624[[#This Row],[Оптовая цена KRW                за 1шт]]/$H$1)</f>
        <v>Введите курс</v>
      </c>
      <c r="J224" s="318"/>
      <c r="K224" s="211">
        <f>Таблица624[[#This Row],[Заказ коробок ]]*Таблица624[[#This Row],[Кол-во шт в коробке]]</f>
        <v>0</v>
      </c>
      <c r="L224" s="212">
        <f>Таблица624[[#This Row],[Общее кол-во шт]]*Таблица624[[#This Row],[Оптовая цена KRW                за 1шт]]</f>
        <v>0</v>
      </c>
      <c r="M224" s="213" t="str">
        <f>IFERROR(Таблица624[[#This Row],[Общее кол-во шт]]*Таблица624[[#This Row],[Оптовая цена USD                 за 1шт]],"")</f>
        <v/>
      </c>
      <c r="N224" s="340"/>
    </row>
    <row r="225" spans="1:14" ht="22.5" customHeight="1">
      <c r="A225" s="307" t="s">
        <v>12799</v>
      </c>
      <c r="B225" s="313">
        <v>8809652892474</v>
      </c>
      <c r="C225" s="314" t="s">
        <v>12800</v>
      </c>
      <c r="D225" s="315" t="s">
        <v>12801</v>
      </c>
      <c r="E225" s="43">
        <v>20000</v>
      </c>
      <c r="F225" s="207">
        <v>0.59</v>
      </c>
      <c r="G225" s="316">
        <v>6</v>
      </c>
      <c r="H225" s="317">
        <f>Таблица624[[#This Row],[Розничная цена KRW]]*Таблица624[[#This Row],[Коэфициент стоимости]]</f>
        <v>11800</v>
      </c>
      <c r="I225" s="210" t="str">
        <f>IF($H$1="","Введите курс",Таблица624[[#This Row],[Оптовая цена KRW                за 1шт]]/$H$1)</f>
        <v>Введите курс</v>
      </c>
      <c r="J225" s="318"/>
      <c r="K225" s="211">
        <f>Таблица624[[#This Row],[Заказ коробок ]]*Таблица624[[#This Row],[Кол-во шт в коробке]]</f>
        <v>0</v>
      </c>
      <c r="L225" s="212">
        <f>Таблица624[[#This Row],[Общее кол-во шт]]*Таблица624[[#This Row],[Оптовая цена KRW                за 1шт]]</f>
        <v>0</v>
      </c>
      <c r="M225" s="213" t="str">
        <f>IFERROR(Таблица624[[#This Row],[Общее кол-во шт]]*Таблица624[[#This Row],[Оптовая цена USD                 за 1шт]],"")</f>
        <v/>
      </c>
      <c r="N225" s="340"/>
    </row>
    <row r="226" spans="1:14" ht="22.5" customHeight="1">
      <c r="A226" s="307" t="s">
        <v>12802</v>
      </c>
      <c r="B226" s="313">
        <v>8809652892481</v>
      </c>
      <c r="C226" s="314" t="s">
        <v>12803</v>
      </c>
      <c r="D226" s="315" t="s">
        <v>12804</v>
      </c>
      <c r="E226" s="43">
        <v>20000</v>
      </c>
      <c r="F226" s="207">
        <v>0.59</v>
      </c>
      <c r="G226" s="316">
        <v>6</v>
      </c>
      <c r="H226" s="317">
        <f>Таблица624[[#This Row],[Розничная цена KRW]]*Таблица624[[#This Row],[Коэфициент стоимости]]</f>
        <v>11800</v>
      </c>
      <c r="I226" s="210" t="str">
        <f>IF($H$1="","Введите курс",Таблица624[[#This Row],[Оптовая цена KRW                за 1шт]]/$H$1)</f>
        <v>Введите курс</v>
      </c>
      <c r="J226" s="318"/>
      <c r="K226" s="211">
        <f>Таблица624[[#This Row],[Заказ коробок ]]*Таблица624[[#This Row],[Кол-во шт в коробке]]</f>
        <v>0</v>
      </c>
      <c r="L226" s="212">
        <f>Таблица624[[#This Row],[Общее кол-во шт]]*Таблица624[[#This Row],[Оптовая цена KRW                за 1шт]]</f>
        <v>0</v>
      </c>
      <c r="M226" s="213" t="str">
        <f>IFERROR(Таблица624[[#This Row],[Общее кол-во шт]]*Таблица624[[#This Row],[Оптовая цена USD                 за 1шт]],"")</f>
        <v/>
      </c>
      <c r="N226" s="340"/>
    </row>
    <row r="227" spans="1:14" ht="22.5" customHeight="1">
      <c r="A227" s="307" t="s">
        <v>12805</v>
      </c>
      <c r="B227" s="313">
        <v>8809652892498</v>
      </c>
      <c r="C227" s="314" t="s">
        <v>12806</v>
      </c>
      <c r="D227" s="315" t="s">
        <v>12804</v>
      </c>
      <c r="E227" s="43">
        <v>20000</v>
      </c>
      <c r="F227" s="207">
        <v>0.59</v>
      </c>
      <c r="G227" s="316">
        <v>6</v>
      </c>
      <c r="H227" s="317">
        <f>Таблица624[[#This Row],[Розничная цена KRW]]*Таблица624[[#This Row],[Коэфициент стоимости]]</f>
        <v>11800</v>
      </c>
      <c r="I227" s="210" t="str">
        <f>IF($H$1="","Введите курс",Таблица624[[#This Row],[Оптовая цена KRW                за 1шт]]/$H$1)</f>
        <v>Введите курс</v>
      </c>
      <c r="J227" s="318"/>
      <c r="K227" s="211">
        <f>Таблица624[[#This Row],[Заказ коробок ]]*Таблица624[[#This Row],[Кол-во шт в коробке]]</f>
        <v>0</v>
      </c>
      <c r="L227" s="212">
        <f>Таблица624[[#This Row],[Общее кол-во шт]]*Таблица624[[#This Row],[Оптовая цена KRW                за 1шт]]</f>
        <v>0</v>
      </c>
      <c r="M227" s="213" t="str">
        <f>IFERROR(Таблица624[[#This Row],[Общее кол-во шт]]*Таблица624[[#This Row],[Оптовая цена USD                 за 1шт]],"")</f>
        <v/>
      </c>
      <c r="N227" s="340"/>
    </row>
    <row r="228" spans="1:14" ht="22.5" customHeight="1">
      <c r="A228" s="307" t="s">
        <v>12807</v>
      </c>
      <c r="B228" s="313">
        <v>8809652893501</v>
      </c>
      <c r="C228" s="314" t="s">
        <v>12808</v>
      </c>
      <c r="D228" s="315" t="s">
        <v>12804</v>
      </c>
      <c r="E228" s="43">
        <v>20000</v>
      </c>
      <c r="F228" s="207">
        <v>0.59</v>
      </c>
      <c r="G228" s="316">
        <v>6</v>
      </c>
      <c r="H228" s="317">
        <f>Таблица624[[#This Row],[Розничная цена KRW]]*Таблица624[[#This Row],[Коэфициент стоимости]]</f>
        <v>11800</v>
      </c>
      <c r="I228" s="210" t="str">
        <f>IF($H$1="","Введите курс",Таблица624[[#This Row],[Оптовая цена KRW                за 1шт]]/$H$1)</f>
        <v>Введите курс</v>
      </c>
      <c r="J228" s="318"/>
      <c r="K228" s="211">
        <f>Таблица624[[#This Row],[Заказ коробок ]]*Таблица624[[#This Row],[Кол-во шт в коробке]]</f>
        <v>0</v>
      </c>
      <c r="L228" s="212">
        <f>Таблица624[[#This Row],[Общее кол-во шт]]*Таблица624[[#This Row],[Оптовая цена KRW                за 1шт]]</f>
        <v>0</v>
      </c>
      <c r="M228" s="213" t="str">
        <f>IFERROR(Таблица624[[#This Row],[Общее кол-во шт]]*Таблица624[[#This Row],[Оптовая цена USD                 за 1шт]],"")</f>
        <v/>
      </c>
      <c r="N228" s="340"/>
    </row>
    <row r="229" spans="1:14" ht="22.5" customHeight="1">
      <c r="A229" s="307" t="s">
        <v>12809</v>
      </c>
      <c r="B229" s="313">
        <v>8809652893518</v>
      </c>
      <c r="C229" s="314" t="s">
        <v>12810</v>
      </c>
      <c r="D229" s="315" t="s">
        <v>12804</v>
      </c>
      <c r="E229" s="43">
        <v>20000</v>
      </c>
      <c r="F229" s="207">
        <v>0.59</v>
      </c>
      <c r="G229" s="316">
        <v>6</v>
      </c>
      <c r="H229" s="317">
        <f>Таблица624[[#This Row],[Розничная цена KRW]]*Таблица624[[#This Row],[Коэфициент стоимости]]</f>
        <v>11800</v>
      </c>
      <c r="I229" s="210" t="str">
        <f>IF($H$1="","Введите курс",Таблица624[[#This Row],[Оптовая цена KRW                за 1шт]]/$H$1)</f>
        <v>Введите курс</v>
      </c>
      <c r="J229" s="318"/>
      <c r="K229" s="211">
        <f>Таблица624[[#This Row],[Заказ коробок ]]*Таблица624[[#This Row],[Кол-во шт в коробке]]</f>
        <v>0</v>
      </c>
      <c r="L229" s="212">
        <f>Таблица624[[#This Row],[Общее кол-во шт]]*Таблица624[[#This Row],[Оптовая цена KRW                за 1шт]]</f>
        <v>0</v>
      </c>
      <c r="M229" s="213" t="str">
        <f>IFERROR(Таблица624[[#This Row],[Общее кол-во шт]]*Таблица624[[#This Row],[Оптовая цена USD                 за 1шт]],"")</f>
        <v/>
      </c>
      <c r="N229" s="340"/>
    </row>
    <row r="230" spans="1:14" ht="22.5" customHeight="1">
      <c r="A230" s="307" t="s">
        <v>12811</v>
      </c>
      <c r="B230" s="313">
        <v>8809652893525</v>
      </c>
      <c r="C230" s="314" t="s">
        <v>12812</v>
      </c>
      <c r="D230" s="315" t="s">
        <v>12804</v>
      </c>
      <c r="E230" s="43">
        <v>20000</v>
      </c>
      <c r="F230" s="207">
        <v>0.59</v>
      </c>
      <c r="G230" s="316">
        <v>6</v>
      </c>
      <c r="H230" s="317">
        <f>Таблица624[[#This Row],[Розничная цена KRW]]*Таблица624[[#This Row],[Коэфициент стоимости]]</f>
        <v>11800</v>
      </c>
      <c r="I230" s="210" t="str">
        <f>IF($H$1="","Введите курс",Таблица624[[#This Row],[Оптовая цена KRW                за 1шт]]/$H$1)</f>
        <v>Введите курс</v>
      </c>
      <c r="J230" s="318"/>
      <c r="K230" s="211">
        <f>Таблица624[[#This Row],[Заказ коробок ]]*Таблица624[[#This Row],[Кол-во шт в коробке]]</f>
        <v>0</v>
      </c>
      <c r="L230" s="212">
        <f>Таблица624[[#This Row],[Общее кол-во шт]]*Таблица624[[#This Row],[Оптовая цена KRW                за 1шт]]</f>
        <v>0</v>
      </c>
      <c r="M230" s="213" t="str">
        <f>IFERROR(Таблица624[[#This Row],[Общее кол-во шт]]*Таблица624[[#This Row],[Оптовая цена USD                 за 1шт]],"")</f>
        <v/>
      </c>
      <c r="N230" s="340"/>
    </row>
    <row r="231" spans="1:14" ht="22.5" customHeight="1">
      <c r="A231" s="307" t="s">
        <v>12813</v>
      </c>
      <c r="B231" s="313">
        <v>8809612852425</v>
      </c>
      <c r="C231" s="314" t="s">
        <v>12814</v>
      </c>
      <c r="D231" s="315" t="s">
        <v>12815</v>
      </c>
      <c r="E231" s="43">
        <v>10000</v>
      </c>
      <c r="F231" s="207">
        <v>0.59</v>
      </c>
      <c r="G231" s="316">
        <v>6</v>
      </c>
      <c r="H231" s="317">
        <f>Таблица624[[#This Row],[Розничная цена KRW]]*Таблица624[[#This Row],[Коэфициент стоимости]]</f>
        <v>5900</v>
      </c>
      <c r="I231" s="210" t="str">
        <f>IF($H$1="","Введите курс",Таблица624[[#This Row],[Оптовая цена KRW                за 1шт]]/$H$1)</f>
        <v>Введите курс</v>
      </c>
      <c r="J231" s="318"/>
      <c r="K231" s="211">
        <f>Таблица624[[#This Row],[Заказ коробок ]]*Таблица624[[#This Row],[Кол-во шт в коробке]]</f>
        <v>0</v>
      </c>
      <c r="L231" s="212">
        <f>Таблица624[[#This Row],[Общее кол-во шт]]*Таблица624[[#This Row],[Оптовая цена KRW                за 1шт]]</f>
        <v>0</v>
      </c>
      <c r="M231" s="213" t="str">
        <f>IFERROR(Таблица624[[#This Row],[Общее кол-во шт]]*Таблица624[[#This Row],[Оптовая цена USD                 за 1шт]],"")</f>
        <v/>
      </c>
      <c r="N231" s="340"/>
    </row>
    <row r="232" spans="1:14" ht="22.5" customHeight="1">
      <c r="A232" s="307" t="s">
        <v>12816</v>
      </c>
      <c r="B232" s="313">
        <v>8809612852432</v>
      </c>
      <c r="C232" s="314" t="s">
        <v>12817</v>
      </c>
      <c r="D232" s="315" t="s">
        <v>12818</v>
      </c>
      <c r="E232" s="43">
        <v>10000</v>
      </c>
      <c r="F232" s="207">
        <v>0.59</v>
      </c>
      <c r="G232" s="316">
        <v>6</v>
      </c>
      <c r="H232" s="317">
        <f>Таблица624[[#This Row],[Розничная цена KRW]]*Таблица624[[#This Row],[Коэфициент стоимости]]</f>
        <v>5900</v>
      </c>
      <c r="I232" s="210" t="str">
        <f>IF($H$1="","Введите курс",Таблица624[[#This Row],[Оптовая цена KRW                за 1шт]]/$H$1)</f>
        <v>Введите курс</v>
      </c>
      <c r="J232" s="318"/>
      <c r="K232" s="211">
        <f>Таблица624[[#This Row],[Заказ коробок ]]*Таблица624[[#This Row],[Кол-во шт в коробке]]</f>
        <v>0</v>
      </c>
      <c r="L232" s="212">
        <f>Таблица624[[#This Row],[Общее кол-во шт]]*Таблица624[[#This Row],[Оптовая цена KRW                за 1шт]]</f>
        <v>0</v>
      </c>
      <c r="M232" s="213" t="str">
        <f>IFERROR(Таблица624[[#This Row],[Общее кол-во шт]]*Таблица624[[#This Row],[Оптовая цена USD                 за 1шт]],"")</f>
        <v/>
      </c>
      <c r="N232" s="340"/>
    </row>
    <row r="233" spans="1:14" ht="22.5" customHeight="1">
      <c r="A233" s="307" t="s">
        <v>12819</v>
      </c>
      <c r="B233" s="313">
        <v>8809612852449</v>
      </c>
      <c r="C233" s="314" t="s">
        <v>12820</v>
      </c>
      <c r="D233" s="315" t="s">
        <v>12821</v>
      </c>
      <c r="E233" s="43">
        <v>10000</v>
      </c>
      <c r="F233" s="207">
        <v>0.59</v>
      </c>
      <c r="G233" s="316">
        <v>6</v>
      </c>
      <c r="H233" s="317">
        <f>Таблица624[[#This Row],[Розничная цена KRW]]*Таблица624[[#This Row],[Коэфициент стоимости]]</f>
        <v>5900</v>
      </c>
      <c r="I233" s="210" t="str">
        <f>IF($H$1="","Введите курс",Таблица624[[#This Row],[Оптовая цена KRW                за 1шт]]/$H$1)</f>
        <v>Введите курс</v>
      </c>
      <c r="J233" s="318"/>
      <c r="K233" s="211">
        <f>Таблица624[[#This Row],[Заказ коробок ]]*Таблица624[[#This Row],[Кол-во шт в коробке]]</f>
        <v>0</v>
      </c>
      <c r="L233" s="212">
        <f>Таблица624[[#This Row],[Общее кол-во шт]]*Таблица624[[#This Row],[Оптовая цена KRW                за 1шт]]</f>
        <v>0</v>
      </c>
      <c r="M233" s="213" t="str">
        <f>IFERROR(Таблица624[[#This Row],[Общее кол-во шт]]*Таблица624[[#This Row],[Оптовая цена USD                 за 1шт]],"")</f>
        <v/>
      </c>
      <c r="N233" s="340"/>
    </row>
    <row r="234" spans="1:14" ht="22.5" customHeight="1">
      <c r="A234" s="307" t="s">
        <v>12822</v>
      </c>
      <c r="B234" s="313">
        <v>8809612852470</v>
      </c>
      <c r="C234" s="314" t="s">
        <v>12823</v>
      </c>
      <c r="D234" s="315" t="s">
        <v>12824</v>
      </c>
      <c r="E234" s="43">
        <v>10000</v>
      </c>
      <c r="F234" s="207">
        <v>0.59</v>
      </c>
      <c r="G234" s="316">
        <v>6</v>
      </c>
      <c r="H234" s="317">
        <f>Таблица624[[#This Row],[Розничная цена KRW]]*Таблица624[[#This Row],[Коэфициент стоимости]]</f>
        <v>5900</v>
      </c>
      <c r="I234" s="210" t="str">
        <f>IF($H$1="","Введите курс",Таблица624[[#This Row],[Оптовая цена KRW                за 1шт]]/$H$1)</f>
        <v>Введите курс</v>
      </c>
      <c r="J234" s="318"/>
      <c r="K234" s="211">
        <f>Таблица624[[#This Row],[Заказ коробок ]]*Таблица624[[#This Row],[Кол-во шт в коробке]]</f>
        <v>0</v>
      </c>
      <c r="L234" s="212">
        <f>Таблица624[[#This Row],[Общее кол-во шт]]*Таблица624[[#This Row],[Оптовая цена KRW                за 1шт]]</f>
        <v>0</v>
      </c>
      <c r="M234" s="213" t="str">
        <f>IFERROR(Таблица624[[#This Row],[Общее кол-во шт]]*Таблица624[[#This Row],[Оптовая цена USD                 за 1шт]],"")</f>
        <v/>
      </c>
      <c r="N234" s="340"/>
    </row>
    <row r="235" spans="1:14" ht="22.5" customHeight="1">
      <c r="A235" s="307" t="s">
        <v>12825</v>
      </c>
      <c r="B235" s="313">
        <v>8809612852494</v>
      </c>
      <c r="C235" s="314" t="s">
        <v>12826</v>
      </c>
      <c r="D235" s="315" t="s">
        <v>12827</v>
      </c>
      <c r="E235" s="43">
        <v>10000</v>
      </c>
      <c r="F235" s="207">
        <v>0.59</v>
      </c>
      <c r="G235" s="316">
        <v>6</v>
      </c>
      <c r="H235" s="317">
        <f>Таблица624[[#This Row],[Розничная цена KRW]]*Таблица624[[#This Row],[Коэфициент стоимости]]</f>
        <v>5900</v>
      </c>
      <c r="I235" s="210" t="str">
        <f>IF($H$1="","Введите курс",Таблица624[[#This Row],[Оптовая цена KRW                за 1шт]]/$H$1)</f>
        <v>Введите курс</v>
      </c>
      <c r="J235" s="318"/>
      <c r="K235" s="211">
        <f>Таблица624[[#This Row],[Заказ коробок ]]*Таблица624[[#This Row],[Кол-во шт в коробке]]</f>
        <v>0</v>
      </c>
      <c r="L235" s="212">
        <f>Таблица624[[#This Row],[Общее кол-во шт]]*Таблица624[[#This Row],[Оптовая цена KRW                за 1шт]]</f>
        <v>0</v>
      </c>
      <c r="M235" s="213" t="str">
        <f>IFERROR(Таблица624[[#This Row],[Общее кол-во шт]]*Таблица624[[#This Row],[Оптовая цена USD                 за 1шт]],"")</f>
        <v/>
      </c>
      <c r="N235" s="340"/>
    </row>
    <row r="236" spans="1:14" ht="22.5" customHeight="1">
      <c r="A236" s="307" t="s">
        <v>12828</v>
      </c>
      <c r="B236" s="313">
        <v>8809612852487</v>
      </c>
      <c r="C236" s="314" t="s">
        <v>12829</v>
      </c>
      <c r="D236" s="315" t="s">
        <v>12830</v>
      </c>
      <c r="E236" s="43">
        <v>10000</v>
      </c>
      <c r="F236" s="207">
        <v>0.59</v>
      </c>
      <c r="G236" s="316">
        <v>6</v>
      </c>
      <c r="H236" s="317">
        <f>Таблица624[[#This Row],[Розничная цена KRW]]*Таблица624[[#This Row],[Коэфициент стоимости]]</f>
        <v>5900</v>
      </c>
      <c r="I236" s="210" t="str">
        <f>IF($H$1="","Введите курс",Таблица624[[#This Row],[Оптовая цена KRW                за 1шт]]/$H$1)</f>
        <v>Введите курс</v>
      </c>
      <c r="J236" s="318"/>
      <c r="K236" s="211">
        <f>Таблица624[[#This Row],[Заказ коробок ]]*Таблица624[[#This Row],[Кол-во шт в коробке]]</f>
        <v>0</v>
      </c>
      <c r="L236" s="212">
        <f>Таблица624[[#This Row],[Общее кол-во шт]]*Таблица624[[#This Row],[Оптовая цена KRW                за 1шт]]</f>
        <v>0</v>
      </c>
      <c r="M236" s="213" t="str">
        <f>IFERROR(Таблица624[[#This Row],[Общее кол-во шт]]*Таблица624[[#This Row],[Оптовая цена USD                 за 1шт]],"")</f>
        <v/>
      </c>
      <c r="N236" s="340"/>
    </row>
    <row r="237" spans="1:14" ht="22.5" customHeight="1">
      <c r="A237" s="307" t="s">
        <v>12831</v>
      </c>
      <c r="B237" s="313">
        <v>8809612845816</v>
      </c>
      <c r="C237" s="314" t="s">
        <v>12832</v>
      </c>
      <c r="D237" s="315" t="s">
        <v>12833</v>
      </c>
      <c r="E237" s="43">
        <v>12000</v>
      </c>
      <c r="F237" s="207">
        <v>0.59</v>
      </c>
      <c r="G237" s="316">
        <v>6</v>
      </c>
      <c r="H237" s="317">
        <f>Таблица624[[#This Row],[Розничная цена KRW]]*Таблица624[[#This Row],[Коэфициент стоимости]]</f>
        <v>7080</v>
      </c>
      <c r="I237" s="210" t="str">
        <f>IF($H$1="","Введите курс",Таблица624[[#This Row],[Оптовая цена KRW                за 1шт]]/$H$1)</f>
        <v>Введите курс</v>
      </c>
      <c r="J237" s="318"/>
      <c r="K237" s="211">
        <f>Таблица624[[#This Row],[Заказ коробок ]]*Таблица624[[#This Row],[Кол-во шт в коробке]]</f>
        <v>0</v>
      </c>
      <c r="L237" s="212">
        <f>Таблица624[[#This Row],[Общее кол-во шт]]*Таблица624[[#This Row],[Оптовая цена KRW                за 1шт]]</f>
        <v>0</v>
      </c>
      <c r="M237" s="213" t="str">
        <f>IFERROR(Таблица624[[#This Row],[Общее кол-во шт]]*Таблица624[[#This Row],[Оптовая цена USD                 за 1шт]],"")</f>
        <v/>
      </c>
      <c r="N237" s="340"/>
    </row>
    <row r="238" spans="1:14" ht="22.5" customHeight="1">
      <c r="A238" s="307" t="s">
        <v>12834</v>
      </c>
      <c r="B238" s="313">
        <v>8809612845823</v>
      </c>
      <c r="C238" s="314" t="s">
        <v>12835</v>
      </c>
      <c r="D238" s="315" t="s">
        <v>12836</v>
      </c>
      <c r="E238" s="43">
        <v>12000</v>
      </c>
      <c r="F238" s="207">
        <v>0.59</v>
      </c>
      <c r="G238" s="316">
        <v>6</v>
      </c>
      <c r="H238" s="317">
        <f>Таблица624[[#This Row],[Розничная цена KRW]]*Таблица624[[#This Row],[Коэфициент стоимости]]</f>
        <v>7080</v>
      </c>
      <c r="I238" s="210" t="str">
        <f>IF($H$1="","Введите курс",Таблица624[[#This Row],[Оптовая цена KRW                за 1шт]]/$H$1)</f>
        <v>Введите курс</v>
      </c>
      <c r="J238" s="318"/>
      <c r="K238" s="211">
        <f>Таблица624[[#This Row],[Заказ коробок ]]*Таблица624[[#This Row],[Кол-во шт в коробке]]</f>
        <v>0</v>
      </c>
      <c r="L238" s="212">
        <f>Таблица624[[#This Row],[Общее кол-во шт]]*Таблица624[[#This Row],[Оптовая цена KRW                за 1шт]]</f>
        <v>0</v>
      </c>
      <c r="M238" s="213" t="str">
        <f>IFERROR(Таблица624[[#This Row],[Общее кол-во шт]]*Таблица624[[#This Row],[Оптовая цена USD                 за 1шт]],"")</f>
        <v/>
      </c>
      <c r="N238" s="340"/>
    </row>
    <row r="239" spans="1:14" ht="22.5" customHeight="1">
      <c r="A239" s="307" t="s">
        <v>12837</v>
      </c>
      <c r="B239" s="313">
        <v>8809612845830</v>
      </c>
      <c r="C239" s="314" t="s">
        <v>12838</v>
      </c>
      <c r="D239" s="315" t="s">
        <v>12839</v>
      </c>
      <c r="E239" s="43">
        <v>12000</v>
      </c>
      <c r="F239" s="207">
        <v>0.59</v>
      </c>
      <c r="G239" s="316">
        <v>6</v>
      </c>
      <c r="H239" s="317">
        <f>Таблица624[[#This Row],[Розничная цена KRW]]*Таблица624[[#This Row],[Коэфициент стоимости]]</f>
        <v>7080</v>
      </c>
      <c r="I239" s="210" t="str">
        <f>IF($H$1="","Введите курс",Таблица624[[#This Row],[Оптовая цена KRW                за 1шт]]/$H$1)</f>
        <v>Введите курс</v>
      </c>
      <c r="J239" s="318"/>
      <c r="K239" s="211">
        <f>Таблица624[[#This Row],[Заказ коробок ]]*Таблица624[[#This Row],[Кол-во шт в коробке]]</f>
        <v>0</v>
      </c>
      <c r="L239" s="212">
        <f>Таблица624[[#This Row],[Общее кол-во шт]]*Таблица624[[#This Row],[Оптовая цена KRW                за 1шт]]</f>
        <v>0</v>
      </c>
      <c r="M239" s="213" t="str">
        <f>IFERROR(Таблица624[[#This Row],[Общее кол-во шт]]*Таблица624[[#This Row],[Оптовая цена USD                 за 1шт]],"")</f>
        <v/>
      </c>
      <c r="N239" s="340"/>
    </row>
    <row r="240" spans="1:14" ht="22.5" customHeight="1">
      <c r="A240" s="307" t="s">
        <v>12840</v>
      </c>
      <c r="B240" s="313">
        <v>8809612849104</v>
      </c>
      <c r="C240" s="314" t="s">
        <v>12841</v>
      </c>
      <c r="D240" s="315" t="s">
        <v>12842</v>
      </c>
      <c r="E240" s="43">
        <v>8000</v>
      </c>
      <c r="F240" s="207">
        <v>0.59</v>
      </c>
      <c r="G240" s="316">
        <v>6</v>
      </c>
      <c r="H240" s="317">
        <f>Таблица624[[#This Row],[Розничная цена KRW]]*Таблица624[[#This Row],[Коэфициент стоимости]]</f>
        <v>4720</v>
      </c>
      <c r="I240" s="210" t="str">
        <f>IF($H$1="","Введите курс",Таблица624[[#This Row],[Оптовая цена KRW                за 1шт]]/$H$1)</f>
        <v>Введите курс</v>
      </c>
      <c r="J240" s="318"/>
      <c r="K240" s="211">
        <f>Таблица624[[#This Row],[Заказ коробок ]]*Таблица624[[#This Row],[Кол-во шт в коробке]]</f>
        <v>0</v>
      </c>
      <c r="L240" s="212">
        <f>Таблица624[[#This Row],[Общее кол-во шт]]*Таблица624[[#This Row],[Оптовая цена KRW                за 1шт]]</f>
        <v>0</v>
      </c>
      <c r="M240" s="213" t="str">
        <f>IFERROR(Таблица624[[#This Row],[Общее кол-во шт]]*Таблица624[[#This Row],[Оптовая цена USD                 за 1шт]],"")</f>
        <v/>
      </c>
      <c r="N240" s="340"/>
    </row>
    <row r="241" spans="1:14" ht="22.5" customHeight="1">
      <c r="A241" s="307" t="s">
        <v>12843</v>
      </c>
      <c r="B241" s="313">
        <v>8809612850018</v>
      </c>
      <c r="C241" s="314" t="s">
        <v>12844</v>
      </c>
      <c r="D241" s="315" t="s">
        <v>12845</v>
      </c>
      <c r="E241" s="43">
        <v>8000</v>
      </c>
      <c r="F241" s="207">
        <v>0.59</v>
      </c>
      <c r="G241" s="316">
        <v>6</v>
      </c>
      <c r="H241" s="317">
        <f>Таблица624[[#This Row],[Розничная цена KRW]]*Таблица624[[#This Row],[Коэфициент стоимости]]</f>
        <v>4720</v>
      </c>
      <c r="I241" s="210" t="str">
        <f>IF($H$1="","Введите курс",Таблица624[[#This Row],[Оптовая цена KRW                за 1шт]]/$H$1)</f>
        <v>Введите курс</v>
      </c>
      <c r="J241" s="318"/>
      <c r="K241" s="211">
        <f>Таблица624[[#This Row],[Заказ коробок ]]*Таблица624[[#This Row],[Кол-во шт в коробке]]</f>
        <v>0</v>
      </c>
      <c r="L241" s="212">
        <f>Таблица624[[#This Row],[Общее кол-во шт]]*Таблица624[[#This Row],[Оптовая цена KRW                за 1шт]]</f>
        <v>0</v>
      </c>
      <c r="M241" s="213" t="str">
        <f>IFERROR(Таблица624[[#This Row],[Общее кол-во шт]]*Таблица624[[#This Row],[Оптовая цена USD                 за 1шт]],"")</f>
        <v/>
      </c>
      <c r="N241" s="340"/>
    </row>
    <row r="242" spans="1:14" ht="22.5" customHeight="1">
      <c r="A242" s="307" t="s">
        <v>12846</v>
      </c>
      <c r="B242" s="313">
        <v>8809652894768</v>
      </c>
      <c r="C242" s="314" t="s">
        <v>12847</v>
      </c>
      <c r="D242" s="315" t="s">
        <v>12848</v>
      </c>
      <c r="E242" s="43">
        <v>3500</v>
      </c>
      <c r="F242" s="207">
        <v>0.59</v>
      </c>
      <c r="G242" s="316">
        <v>6</v>
      </c>
      <c r="H242" s="317">
        <f>Таблица624[[#This Row],[Розничная цена KRW]]*Таблица624[[#This Row],[Коэфициент стоимости]]</f>
        <v>2065</v>
      </c>
      <c r="I242" s="210" t="str">
        <f>IF($H$1="","Введите курс",Таблица624[[#This Row],[Оптовая цена KRW                за 1шт]]/$H$1)</f>
        <v>Введите курс</v>
      </c>
      <c r="J242" s="318"/>
      <c r="K242" s="211">
        <f>Таблица624[[#This Row],[Заказ коробок ]]*Таблица624[[#This Row],[Кол-во шт в коробке]]</f>
        <v>0</v>
      </c>
      <c r="L242" s="212">
        <f>Таблица624[[#This Row],[Общее кол-во шт]]*Таблица624[[#This Row],[Оптовая цена KRW                за 1шт]]</f>
        <v>0</v>
      </c>
      <c r="M242" s="213" t="str">
        <f>IFERROR(Таблица624[[#This Row],[Общее кол-во шт]]*Таблица624[[#This Row],[Оптовая цена USD                 за 1шт]],"")</f>
        <v/>
      </c>
      <c r="N242" s="340"/>
    </row>
    <row r="243" spans="1:14" ht="22.5" customHeight="1">
      <c r="A243" s="307" t="s">
        <v>12849</v>
      </c>
      <c r="B243" s="313">
        <v>8809652894775</v>
      </c>
      <c r="C243" s="314" t="s">
        <v>12850</v>
      </c>
      <c r="D243" s="315" t="s">
        <v>12851</v>
      </c>
      <c r="E243" s="43">
        <v>3500</v>
      </c>
      <c r="F243" s="207">
        <v>0.59</v>
      </c>
      <c r="G243" s="316">
        <v>6</v>
      </c>
      <c r="H243" s="317">
        <f>Таблица624[[#This Row],[Розничная цена KRW]]*Таблица624[[#This Row],[Коэфициент стоимости]]</f>
        <v>2065</v>
      </c>
      <c r="I243" s="210" t="str">
        <f>IF($H$1="","Введите курс",Таблица624[[#This Row],[Оптовая цена KRW                за 1шт]]/$H$1)</f>
        <v>Введите курс</v>
      </c>
      <c r="J243" s="318"/>
      <c r="K243" s="211">
        <f>Таблица624[[#This Row],[Заказ коробок ]]*Таблица624[[#This Row],[Кол-во шт в коробке]]</f>
        <v>0</v>
      </c>
      <c r="L243" s="212">
        <f>Таблица624[[#This Row],[Общее кол-во шт]]*Таблица624[[#This Row],[Оптовая цена KRW                за 1шт]]</f>
        <v>0</v>
      </c>
      <c r="M243" s="213" t="str">
        <f>IFERROR(Таблица624[[#This Row],[Общее кол-во шт]]*Таблица624[[#This Row],[Оптовая цена USD                 за 1шт]],"")</f>
        <v/>
      </c>
      <c r="N243" s="340"/>
    </row>
    <row r="244" spans="1:14" ht="22.5" customHeight="1">
      <c r="A244" s="307" t="s">
        <v>12852</v>
      </c>
      <c r="B244" s="313">
        <v>8809652894782</v>
      </c>
      <c r="C244" s="314" t="s">
        <v>12853</v>
      </c>
      <c r="D244" s="315" t="s">
        <v>12854</v>
      </c>
      <c r="E244" s="43">
        <v>3500</v>
      </c>
      <c r="F244" s="207">
        <v>0.59</v>
      </c>
      <c r="G244" s="316">
        <v>6</v>
      </c>
      <c r="H244" s="317">
        <f>Таблица624[[#This Row],[Розничная цена KRW]]*Таблица624[[#This Row],[Коэфициент стоимости]]</f>
        <v>2065</v>
      </c>
      <c r="I244" s="210" t="str">
        <f>IF($H$1="","Введите курс",Таблица624[[#This Row],[Оптовая цена KRW                за 1шт]]/$H$1)</f>
        <v>Введите курс</v>
      </c>
      <c r="J244" s="318"/>
      <c r="K244" s="211">
        <f>Таблица624[[#This Row],[Заказ коробок ]]*Таблица624[[#This Row],[Кол-во шт в коробке]]</f>
        <v>0</v>
      </c>
      <c r="L244" s="212">
        <f>Таблица624[[#This Row],[Общее кол-во шт]]*Таблица624[[#This Row],[Оптовая цена KRW                за 1шт]]</f>
        <v>0</v>
      </c>
      <c r="M244" s="213" t="str">
        <f>IFERROR(Таблица624[[#This Row],[Общее кол-во шт]]*Таблица624[[#This Row],[Оптовая цена USD                 за 1шт]],"")</f>
        <v/>
      </c>
      <c r="N244" s="340"/>
    </row>
    <row r="245" spans="1:14" ht="22.5" customHeight="1">
      <c r="A245" s="307" t="s">
        <v>12855</v>
      </c>
      <c r="B245" s="313">
        <v>8809652894799</v>
      </c>
      <c r="C245" s="314" t="s">
        <v>12856</v>
      </c>
      <c r="D245" s="315" t="s">
        <v>12857</v>
      </c>
      <c r="E245" s="43">
        <v>3500</v>
      </c>
      <c r="F245" s="207">
        <v>0.59</v>
      </c>
      <c r="G245" s="316">
        <v>6</v>
      </c>
      <c r="H245" s="317">
        <f>Таблица624[[#This Row],[Розничная цена KRW]]*Таблица624[[#This Row],[Коэфициент стоимости]]</f>
        <v>2065</v>
      </c>
      <c r="I245" s="210" t="str">
        <f>IF($H$1="","Введите курс",Таблица624[[#This Row],[Оптовая цена KRW                за 1шт]]/$H$1)</f>
        <v>Введите курс</v>
      </c>
      <c r="J245" s="318"/>
      <c r="K245" s="211">
        <f>Таблица624[[#This Row],[Заказ коробок ]]*Таблица624[[#This Row],[Кол-во шт в коробке]]</f>
        <v>0</v>
      </c>
      <c r="L245" s="212">
        <f>Таблица624[[#This Row],[Общее кол-во шт]]*Таблица624[[#This Row],[Оптовая цена KRW                за 1шт]]</f>
        <v>0</v>
      </c>
      <c r="M245" s="213" t="str">
        <f>IFERROR(Таблица624[[#This Row],[Общее кол-во шт]]*Таблица624[[#This Row],[Оптовая цена USD                 за 1шт]],"")</f>
        <v/>
      </c>
      <c r="N245" s="340"/>
    </row>
    <row r="246" spans="1:14" ht="22.5" customHeight="1">
      <c r="A246" s="307" t="s">
        <v>12858</v>
      </c>
      <c r="B246" s="313">
        <v>8809652896106</v>
      </c>
      <c r="C246" s="314" t="s">
        <v>12859</v>
      </c>
      <c r="D246" s="315" t="s">
        <v>12860</v>
      </c>
      <c r="E246" s="43">
        <v>3500</v>
      </c>
      <c r="F246" s="207">
        <v>0.59</v>
      </c>
      <c r="G246" s="316">
        <v>6</v>
      </c>
      <c r="H246" s="317">
        <f>Таблица624[[#This Row],[Розничная цена KRW]]*Таблица624[[#This Row],[Коэфициент стоимости]]</f>
        <v>2065</v>
      </c>
      <c r="I246" s="210" t="str">
        <f>IF($H$1="","Введите курс",Таблица624[[#This Row],[Оптовая цена KRW                за 1шт]]/$H$1)</f>
        <v>Введите курс</v>
      </c>
      <c r="J246" s="318"/>
      <c r="K246" s="211">
        <f>Таблица624[[#This Row],[Заказ коробок ]]*Таблица624[[#This Row],[Кол-во шт в коробке]]</f>
        <v>0</v>
      </c>
      <c r="L246" s="212">
        <f>Таблица624[[#This Row],[Общее кол-во шт]]*Таблица624[[#This Row],[Оптовая цена KRW                за 1шт]]</f>
        <v>0</v>
      </c>
      <c r="M246" s="213" t="str">
        <f>IFERROR(Таблица624[[#This Row],[Общее кол-во шт]]*Таблица624[[#This Row],[Оптовая цена USD                 за 1шт]],"")</f>
        <v/>
      </c>
      <c r="N246" s="340"/>
    </row>
    <row r="247" spans="1:14" ht="22.5" customHeight="1">
      <c r="A247" s="307" t="s">
        <v>12861</v>
      </c>
      <c r="B247" s="313">
        <v>8809652896113</v>
      </c>
      <c r="C247" s="314" t="s">
        <v>12862</v>
      </c>
      <c r="D247" s="315" t="s">
        <v>12863</v>
      </c>
      <c r="E247" s="43">
        <v>3500</v>
      </c>
      <c r="F247" s="207">
        <v>0.59</v>
      </c>
      <c r="G247" s="316">
        <v>6</v>
      </c>
      <c r="H247" s="317">
        <f>Таблица624[[#This Row],[Розничная цена KRW]]*Таблица624[[#This Row],[Коэфициент стоимости]]</f>
        <v>2065</v>
      </c>
      <c r="I247" s="210" t="str">
        <f>IF($H$1="","Введите курс",Таблица624[[#This Row],[Оптовая цена KRW                за 1шт]]/$H$1)</f>
        <v>Введите курс</v>
      </c>
      <c r="J247" s="318"/>
      <c r="K247" s="211">
        <f>Таблица624[[#This Row],[Заказ коробок ]]*Таблица624[[#This Row],[Кол-во шт в коробке]]</f>
        <v>0</v>
      </c>
      <c r="L247" s="212">
        <f>Таблица624[[#This Row],[Общее кол-во шт]]*Таблица624[[#This Row],[Оптовая цена KRW                за 1шт]]</f>
        <v>0</v>
      </c>
      <c r="M247" s="213" t="str">
        <f>IFERROR(Таблица624[[#This Row],[Общее кол-во шт]]*Таблица624[[#This Row],[Оптовая цена USD                 за 1шт]],"")</f>
        <v/>
      </c>
      <c r="N247" s="340"/>
    </row>
    <row r="248" spans="1:14" ht="22.5" customHeight="1">
      <c r="A248" s="307" t="s">
        <v>12864</v>
      </c>
      <c r="B248" s="313">
        <v>8809652896120</v>
      </c>
      <c r="C248" s="314" t="s">
        <v>12865</v>
      </c>
      <c r="D248" s="315" t="s">
        <v>12866</v>
      </c>
      <c r="E248" s="43">
        <v>3500</v>
      </c>
      <c r="F248" s="207">
        <v>0.59</v>
      </c>
      <c r="G248" s="316">
        <v>6</v>
      </c>
      <c r="H248" s="317">
        <f>Таблица624[[#This Row],[Розничная цена KRW]]*Таблица624[[#This Row],[Коэфициент стоимости]]</f>
        <v>2065</v>
      </c>
      <c r="I248" s="210" t="str">
        <f>IF($H$1="","Введите курс",Таблица624[[#This Row],[Оптовая цена KRW                за 1шт]]/$H$1)</f>
        <v>Введите курс</v>
      </c>
      <c r="J248" s="318"/>
      <c r="K248" s="211">
        <f>Таблица624[[#This Row],[Заказ коробок ]]*Таблица624[[#This Row],[Кол-во шт в коробке]]</f>
        <v>0</v>
      </c>
      <c r="L248" s="212">
        <f>Таблица624[[#This Row],[Общее кол-во шт]]*Таблица624[[#This Row],[Оптовая цена KRW                за 1шт]]</f>
        <v>0</v>
      </c>
      <c r="M248" s="213" t="str">
        <f>IFERROR(Таблица624[[#This Row],[Общее кол-во шт]]*Таблица624[[#This Row],[Оптовая цена USD                 за 1шт]],"")</f>
        <v/>
      </c>
      <c r="N248" s="340"/>
    </row>
    <row r="249" spans="1:14" ht="22.5" customHeight="1">
      <c r="A249" s="307" t="s">
        <v>12867</v>
      </c>
      <c r="B249" s="313">
        <v>8809612856317</v>
      </c>
      <c r="C249" s="314" t="s">
        <v>12868</v>
      </c>
      <c r="D249" s="315" t="s">
        <v>12869</v>
      </c>
      <c r="E249" s="43">
        <v>6000</v>
      </c>
      <c r="F249" s="207">
        <v>0.59</v>
      </c>
      <c r="G249" s="316">
        <v>6</v>
      </c>
      <c r="H249" s="317">
        <f>Таблица624[[#This Row],[Розничная цена KRW]]*Таблица624[[#This Row],[Коэфициент стоимости]]</f>
        <v>3540</v>
      </c>
      <c r="I249" s="210" t="str">
        <f>IF($H$1="","Введите курс",Таблица624[[#This Row],[Оптовая цена KRW                за 1шт]]/$H$1)</f>
        <v>Введите курс</v>
      </c>
      <c r="J249" s="318"/>
      <c r="K249" s="211">
        <f>Таблица624[[#This Row],[Заказ коробок ]]*Таблица624[[#This Row],[Кол-во шт в коробке]]</f>
        <v>0</v>
      </c>
      <c r="L249" s="212">
        <f>Таблица624[[#This Row],[Общее кол-во шт]]*Таблица624[[#This Row],[Оптовая цена KRW                за 1шт]]</f>
        <v>0</v>
      </c>
      <c r="M249" s="213" t="str">
        <f>IFERROR(Таблица624[[#This Row],[Общее кол-во шт]]*Таблица624[[#This Row],[Оптовая цена USD                 за 1шт]],"")</f>
        <v/>
      </c>
      <c r="N249" s="340"/>
    </row>
    <row r="250" spans="1:14" ht="22.5" customHeight="1">
      <c r="A250" s="307" t="s">
        <v>12870</v>
      </c>
      <c r="B250" s="313">
        <v>8809612856324</v>
      </c>
      <c r="C250" s="314" t="s">
        <v>12871</v>
      </c>
      <c r="D250" s="315" t="s">
        <v>12872</v>
      </c>
      <c r="E250" s="43">
        <v>6000</v>
      </c>
      <c r="F250" s="207">
        <v>0.59</v>
      </c>
      <c r="G250" s="316">
        <v>6</v>
      </c>
      <c r="H250" s="317">
        <f>Таблица624[[#This Row],[Розничная цена KRW]]*Таблица624[[#This Row],[Коэфициент стоимости]]</f>
        <v>3540</v>
      </c>
      <c r="I250" s="210" t="str">
        <f>IF($H$1="","Введите курс",Таблица624[[#This Row],[Оптовая цена KRW                за 1шт]]/$H$1)</f>
        <v>Введите курс</v>
      </c>
      <c r="J250" s="318"/>
      <c r="K250" s="211">
        <f>Таблица624[[#This Row],[Заказ коробок ]]*Таблица624[[#This Row],[Кол-во шт в коробке]]</f>
        <v>0</v>
      </c>
      <c r="L250" s="212">
        <f>Таблица624[[#This Row],[Общее кол-во шт]]*Таблица624[[#This Row],[Оптовая цена KRW                за 1шт]]</f>
        <v>0</v>
      </c>
      <c r="M250" s="213" t="str">
        <f>IFERROR(Таблица624[[#This Row],[Общее кол-во шт]]*Таблица624[[#This Row],[Оптовая цена USD                 за 1шт]],"")</f>
        <v/>
      </c>
      <c r="N250" s="340"/>
    </row>
    <row r="251" spans="1:14" ht="22.5" customHeight="1">
      <c r="A251" s="307" t="s">
        <v>12873</v>
      </c>
      <c r="B251" s="313">
        <v>8809612856331</v>
      </c>
      <c r="C251" s="314" t="s">
        <v>12874</v>
      </c>
      <c r="D251" s="315" t="s">
        <v>12875</v>
      </c>
      <c r="E251" s="43">
        <v>6000</v>
      </c>
      <c r="F251" s="207">
        <v>0.59</v>
      </c>
      <c r="G251" s="316">
        <v>6</v>
      </c>
      <c r="H251" s="317">
        <f>Таблица624[[#This Row],[Розничная цена KRW]]*Таблица624[[#This Row],[Коэфициент стоимости]]</f>
        <v>3540</v>
      </c>
      <c r="I251" s="210" t="str">
        <f>IF($H$1="","Введите курс",Таблица624[[#This Row],[Оптовая цена KRW                за 1шт]]/$H$1)</f>
        <v>Введите курс</v>
      </c>
      <c r="J251" s="318"/>
      <c r="K251" s="211">
        <f>Таблица624[[#This Row],[Заказ коробок ]]*Таблица624[[#This Row],[Кол-во шт в коробке]]</f>
        <v>0</v>
      </c>
      <c r="L251" s="212">
        <f>Таблица624[[#This Row],[Общее кол-во шт]]*Таблица624[[#This Row],[Оптовая цена KRW                за 1шт]]</f>
        <v>0</v>
      </c>
      <c r="M251" s="213" t="str">
        <f>IFERROR(Таблица624[[#This Row],[Общее кол-во шт]]*Таблица624[[#This Row],[Оптовая цена USD                 за 1шт]],"")</f>
        <v/>
      </c>
      <c r="N251" s="340"/>
    </row>
    <row r="252" spans="1:14" ht="22.5" customHeight="1">
      <c r="A252" s="307" t="s">
        <v>12876</v>
      </c>
      <c r="B252" s="313">
        <v>8809612856348</v>
      </c>
      <c r="C252" s="314" t="s">
        <v>12877</v>
      </c>
      <c r="D252" s="315" t="s">
        <v>12878</v>
      </c>
      <c r="E252" s="43">
        <v>6000</v>
      </c>
      <c r="F252" s="207">
        <v>0.59</v>
      </c>
      <c r="G252" s="316">
        <v>6</v>
      </c>
      <c r="H252" s="317">
        <f>Таблица624[[#This Row],[Розничная цена KRW]]*Таблица624[[#This Row],[Коэфициент стоимости]]</f>
        <v>3540</v>
      </c>
      <c r="I252" s="210" t="str">
        <f>IF($H$1="","Введите курс",Таблица624[[#This Row],[Оптовая цена KRW                за 1шт]]/$H$1)</f>
        <v>Введите курс</v>
      </c>
      <c r="J252" s="318"/>
      <c r="K252" s="211">
        <f>Таблица624[[#This Row],[Заказ коробок ]]*Таблица624[[#This Row],[Кол-во шт в коробке]]</f>
        <v>0</v>
      </c>
      <c r="L252" s="212">
        <f>Таблица624[[#This Row],[Общее кол-во шт]]*Таблица624[[#This Row],[Оптовая цена KRW                за 1шт]]</f>
        <v>0</v>
      </c>
      <c r="M252" s="213" t="str">
        <f>IFERROR(Таблица624[[#This Row],[Общее кол-во шт]]*Таблица624[[#This Row],[Оптовая цена USD                 за 1шт]],"")</f>
        <v/>
      </c>
      <c r="N252" s="340"/>
    </row>
    <row r="253" spans="1:14" ht="22.5" customHeight="1">
      <c r="A253" s="307" t="s">
        <v>12879</v>
      </c>
      <c r="B253" s="313">
        <v>8809612843515</v>
      </c>
      <c r="C253" s="314" t="s">
        <v>12880</v>
      </c>
      <c r="D253" s="315" t="s">
        <v>12881</v>
      </c>
      <c r="E253" s="43">
        <v>8000</v>
      </c>
      <c r="F253" s="207">
        <v>0.59</v>
      </c>
      <c r="G253" s="316">
        <v>6</v>
      </c>
      <c r="H253" s="317">
        <f>Таблица624[[#This Row],[Розничная цена KRW]]*Таблица624[[#This Row],[Коэфициент стоимости]]</f>
        <v>4720</v>
      </c>
      <c r="I253" s="210" t="str">
        <f>IF($H$1="","Введите курс",Таблица624[[#This Row],[Оптовая цена KRW                за 1шт]]/$H$1)</f>
        <v>Введите курс</v>
      </c>
      <c r="J253" s="318"/>
      <c r="K253" s="211">
        <f>Таблица624[[#This Row],[Заказ коробок ]]*Таблица624[[#This Row],[Кол-во шт в коробке]]</f>
        <v>0</v>
      </c>
      <c r="L253" s="212">
        <f>Таблица624[[#This Row],[Общее кол-во шт]]*Таблица624[[#This Row],[Оптовая цена KRW                за 1шт]]</f>
        <v>0</v>
      </c>
      <c r="M253" s="213" t="str">
        <f>IFERROR(Таблица624[[#This Row],[Общее кол-во шт]]*Таблица624[[#This Row],[Оптовая цена USD                 за 1шт]],"")</f>
        <v/>
      </c>
      <c r="N253" s="340"/>
    </row>
    <row r="254" spans="1:14" ht="22.5" customHeight="1">
      <c r="A254" s="307" t="s">
        <v>12882</v>
      </c>
      <c r="B254" s="313">
        <v>8809612843522</v>
      </c>
      <c r="C254" s="314" t="s">
        <v>12883</v>
      </c>
      <c r="D254" s="315" t="s">
        <v>12884</v>
      </c>
      <c r="E254" s="43">
        <v>8000</v>
      </c>
      <c r="F254" s="207">
        <v>0.59</v>
      </c>
      <c r="G254" s="316">
        <v>6</v>
      </c>
      <c r="H254" s="317">
        <f>Таблица624[[#This Row],[Розничная цена KRW]]*Таблица624[[#This Row],[Коэфициент стоимости]]</f>
        <v>4720</v>
      </c>
      <c r="I254" s="210" t="str">
        <f>IF($H$1="","Введите курс",Таблица624[[#This Row],[Оптовая цена KRW                за 1шт]]/$H$1)</f>
        <v>Введите курс</v>
      </c>
      <c r="J254" s="318"/>
      <c r="K254" s="211">
        <f>Таблица624[[#This Row],[Заказ коробок ]]*Таблица624[[#This Row],[Кол-во шт в коробке]]</f>
        <v>0</v>
      </c>
      <c r="L254" s="212">
        <f>Таблица624[[#This Row],[Общее кол-во шт]]*Таблица624[[#This Row],[Оптовая цена KRW                за 1шт]]</f>
        <v>0</v>
      </c>
      <c r="M254" s="213" t="str">
        <f>IFERROR(Таблица624[[#This Row],[Общее кол-во шт]]*Таблица624[[#This Row],[Оптовая цена USD                 за 1шт]],"")</f>
        <v/>
      </c>
      <c r="N254" s="340"/>
    </row>
    <row r="255" spans="1:14" ht="22.5" customHeight="1">
      <c r="A255" s="307" t="s">
        <v>12885</v>
      </c>
      <c r="B255" s="313">
        <v>8809652908052</v>
      </c>
      <c r="C255" s="314" t="s">
        <v>12886</v>
      </c>
      <c r="D255" s="315" t="s">
        <v>12887</v>
      </c>
      <c r="E255" s="43">
        <v>7500</v>
      </c>
      <c r="F255" s="207">
        <v>0.59</v>
      </c>
      <c r="G255" s="316">
        <v>6</v>
      </c>
      <c r="H255" s="317">
        <f>Таблица624[[#This Row],[Розничная цена KRW]]*Таблица624[[#This Row],[Коэфициент стоимости]]</f>
        <v>4425</v>
      </c>
      <c r="I255" s="210" t="str">
        <f>IF($H$1="","Введите курс",Таблица624[[#This Row],[Оптовая цена KRW                за 1шт]]/$H$1)</f>
        <v>Введите курс</v>
      </c>
      <c r="J255" s="318"/>
      <c r="K255" s="211">
        <f>Таблица624[[#This Row],[Заказ коробок ]]*Таблица624[[#This Row],[Кол-во шт в коробке]]</f>
        <v>0</v>
      </c>
      <c r="L255" s="212">
        <f>Таблица624[[#This Row],[Общее кол-во шт]]*Таблица624[[#This Row],[Оптовая цена KRW                за 1шт]]</f>
        <v>0</v>
      </c>
      <c r="M255" s="213" t="str">
        <f>IFERROR(Таблица624[[#This Row],[Общее кол-во шт]]*Таблица624[[#This Row],[Оптовая цена USD                 за 1шт]],"")</f>
        <v/>
      </c>
      <c r="N255" s="340"/>
    </row>
    <row r="256" spans="1:14" ht="22.5" customHeight="1">
      <c r="A256" s="307" t="s">
        <v>12888</v>
      </c>
      <c r="B256" s="313">
        <v>8809652908045</v>
      </c>
      <c r="C256" s="314" t="s">
        <v>12889</v>
      </c>
      <c r="D256" s="315" t="s">
        <v>12890</v>
      </c>
      <c r="E256" s="43">
        <v>7500</v>
      </c>
      <c r="F256" s="207">
        <v>0.59</v>
      </c>
      <c r="G256" s="316">
        <v>6</v>
      </c>
      <c r="H256" s="317">
        <f>Таблица624[[#This Row],[Розничная цена KRW]]*Таблица624[[#This Row],[Коэфициент стоимости]]</f>
        <v>4425</v>
      </c>
      <c r="I256" s="210" t="str">
        <f>IF($H$1="","Введите курс",Таблица624[[#This Row],[Оптовая цена KRW                за 1шт]]/$H$1)</f>
        <v>Введите курс</v>
      </c>
      <c r="J256" s="318"/>
      <c r="K256" s="211">
        <f>Таблица624[[#This Row],[Заказ коробок ]]*Таблица624[[#This Row],[Кол-во шт в коробке]]</f>
        <v>0</v>
      </c>
      <c r="L256" s="212">
        <f>Таблица624[[#This Row],[Общее кол-во шт]]*Таблица624[[#This Row],[Оптовая цена KRW                за 1шт]]</f>
        <v>0</v>
      </c>
      <c r="M256" s="213" t="str">
        <f>IFERROR(Таблица624[[#This Row],[Общее кол-во шт]]*Таблица624[[#This Row],[Оптовая цена USD                 за 1шт]],"")</f>
        <v/>
      </c>
      <c r="N256" s="340"/>
    </row>
    <row r="257" spans="1:14" ht="22.5" customHeight="1">
      <c r="A257" s="307" t="s">
        <v>12891</v>
      </c>
      <c r="B257" s="313">
        <v>8809612843638</v>
      </c>
      <c r="C257" s="314" t="s">
        <v>12892</v>
      </c>
      <c r="D257" s="315" t="s">
        <v>12893</v>
      </c>
      <c r="E257" s="43">
        <v>9000</v>
      </c>
      <c r="F257" s="207">
        <v>0.59</v>
      </c>
      <c r="G257" s="316">
        <v>6</v>
      </c>
      <c r="H257" s="317">
        <f>Таблица624[[#This Row],[Розничная цена KRW]]*Таблица624[[#This Row],[Коэфициент стоимости]]</f>
        <v>5310</v>
      </c>
      <c r="I257" s="210" t="str">
        <f>IF($H$1="","Введите курс",Таблица624[[#This Row],[Оптовая цена KRW                за 1шт]]/$H$1)</f>
        <v>Введите курс</v>
      </c>
      <c r="J257" s="318"/>
      <c r="K257" s="211">
        <f>Таблица624[[#This Row],[Заказ коробок ]]*Таблица624[[#This Row],[Кол-во шт в коробке]]</f>
        <v>0</v>
      </c>
      <c r="L257" s="212">
        <f>Таблица624[[#This Row],[Общее кол-во шт]]*Таблица624[[#This Row],[Оптовая цена KRW                за 1шт]]</f>
        <v>0</v>
      </c>
      <c r="M257" s="213" t="str">
        <f>IFERROR(Таблица624[[#This Row],[Общее кол-во шт]]*Таблица624[[#This Row],[Оптовая цена USD                 за 1шт]],"")</f>
        <v/>
      </c>
      <c r="N257" s="340"/>
    </row>
    <row r="258" spans="1:14" ht="22.5" customHeight="1">
      <c r="A258" s="307" t="s">
        <v>12894</v>
      </c>
      <c r="B258" s="313">
        <v>8809612843645</v>
      </c>
      <c r="C258" s="314" t="s">
        <v>12895</v>
      </c>
      <c r="D258" s="315" t="s">
        <v>12896</v>
      </c>
      <c r="E258" s="43">
        <v>9000</v>
      </c>
      <c r="F258" s="207">
        <v>0.59</v>
      </c>
      <c r="G258" s="316">
        <v>6</v>
      </c>
      <c r="H258" s="317">
        <f>Таблица624[[#This Row],[Розничная цена KRW]]*Таблица624[[#This Row],[Коэфициент стоимости]]</f>
        <v>5310</v>
      </c>
      <c r="I258" s="210" t="str">
        <f>IF($H$1="","Введите курс",Таблица624[[#This Row],[Оптовая цена KRW                за 1шт]]/$H$1)</f>
        <v>Введите курс</v>
      </c>
      <c r="J258" s="318"/>
      <c r="K258" s="211">
        <f>Таблица624[[#This Row],[Заказ коробок ]]*Таблица624[[#This Row],[Кол-во шт в коробке]]</f>
        <v>0</v>
      </c>
      <c r="L258" s="212">
        <f>Таблица624[[#This Row],[Общее кол-во шт]]*Таблица624[[#This Row],[Оптовая цена KRW                за 1шт]]</f>
        <v>0</v>
      </c>
      <c r="M258" s="213" t="str">
        <f>IFERROR(Таблица624[[#This Row],[Общее кол-во шт]]*Таблица624[[#This Row],[Оптовая цена USD                 за 1шт]],"")</f>
        <v/>
      </c>
      <c r="N258" s="340"/>
    </row>
    <row r="259" spans="1:14" ht="22.5" customHeight="1">
      <c r="A259" s="307" t="s">
        <v>12897</v>
      </c>
      <c r="B259" s="313">
        <v>8809612875110</v>
      </c>
      <c r="C259" s="314" t="s">
        <v>12898</v>
      </c>
      <c r="D259" s="315" t="s">
        <v>12899</v>
      </c>
      <c r="E259" s="43">
        <v>9000</v>
      </c>
      <c r="F259" s="207">
        <v>0.59</v>
      </c>
      <c r="G259" s="316">
        <v>6</v>
      </c>
      <c r="H259" s="317">
        <f>Таблица624[[#This Row],[Розничная цена KRW]]*Таблица624[[#This Row],[Коэфициент стоимости]]</f>
        <v>5310</v>
      </c>
      <c r="I259" s="210" t="str">
        <f>IF($H$1="","Введите курс",Таблица624[[#This Row],[Оптовая цена KRW                за 1шт]]/$H$1)</f>
        <v>Введите курс</v>
      </c>
      <c r="J259" s="318"/>
      <c r="K259" s="211">
        <f>Таблица624[[#This Row],[Заказ коробок ]]*Таблица624[[#This Row],[Кол-во шт в коробке]]</f>
        <v>0</v>
      </c>
      <c r="L259" s="212">
        <f>Таблица624[[#This Row],[Общее кол-во шт]]*Таблица624[[#This Row],[Оптовая цена KRW                за 1шт]]</f>
        <v>0</v>
      </c>
      <c r="M259" s="213" t="str">
        <f>IFERROR(Таблица624[[#This Row],[Общее кол-во шт]]*Таблица624[[#This Row],[Оптовая цена USD                 за 1шт]],"")</f>
        <v/>
      </c>
      <c r="N259" s="340"/>
    </row>
    <row r="260" spans="1:14" ht="22.5" customHeight="1">
      <c r="A260" s="307" t="s">
        <v>12900</v>
      </c>
      <c r="B260" s="313">
        <v>8809612875127</v>
      </c>
      <c r="C260" s="314" t="s">
        <v>12901</v>
      </c>
      <c r="D260" s="315" t="s">
        <v>12902</v>
      </c>
      <c r="E260" s="43">
        <v>9000</v>
      </c>
      <c r="F260" s="207">
        <v>0.59</v>
      </c>
      <c r="G260" s="316">
        <v>6</v>
      </c>
      <c r="H260" s="317">
        <f>Таблица624[[#This Row],[Розничная цена KRW]]*Таблица624[[#This Row],[Коэфициент стоимости]]</f>
        <v>5310</v>
      </c>
      <c r="I260" s="210" t="str">
        <f>IF($H$1="","Введите курс",Таблица624[[#This Row],[Оптовая цена KRW                за 1шт]]/$H$1)</f>
        <v>Введите курс</v>
      </c>
      <c r="J260" s="318"/>
      <c r="K260" s="211">
        <f>Таблица624[[#This Row],[Заказ коробок ]]*Таблица624[[#This Row],[Кол-во шт в коробке]]</f>
        <v>0</v>
      </c>
      <c r="L260" s="212">
        <f>Таблица624[[#This Row],[Общее кол-во шт]]*Таблица624[[#This Row],[Оптовая цена KRW                за 1шт]]</f>
        <v>0</v>
      </c>
      <c r="M260" s="213" t="str">
        <f>IFERROR(Таблица624[[#This Row],[Общее кол-во шт]]*Таблица624[[#This Row],[Оптовая цена USD                 за 1шт]],"")</f>
        <v/>
      </c>
      <c r="N260" s="340"/>
    </row>
    <row r="261" spans="1:14" ht="22.5" customHeight="1">
      <c r="A261" s="307" t="s">
        <v>12903</v>
      </c>
      <c r="B261" s="313">
        <v>8809612843690</v>
      </c>
      <c r="C261" s="314" t="s">
        <v>12904</v>
      </c>
      <c r="D261" s="315" t="s">
        <v>12905</v>
      </c>
      <c r="E261" s="43">
        <v>7500</v>
      </c>
      <c r="F261" s="207">
        <v>0.59</v>
      </c>
      <c r="G261" s="316">
        <v>6</v>
      </c>
      <c r="H261" s="317">
        <f>Таблица624[[#This Row],[Розничная цена KRW]]*Таблица624[[#This Row],[Коэфициент стоимости]]</f>
        <v>4425</v>
      </c>
      <c r="I261" s="210" t="str">
        <f>IF($H$1="","Введите курс",Таблица624[[#This Row],[Оптовая цена KRW                за 1шт]]/$H$1)</f>
        <v>Введите курс</v>
      </c>
      <c r="J261" s="318"/>
      <c r="K261" s="211">
        <f>Таблица624[[#This Row],[Заказ коробок ]]*Таблица624[[#This Row],[Кол-во шт в коробке]]</f>
        <v>0</v>
      </c>
      <c r="L261" s="212">
        <f>Таблица624[[#This Row],[Общее кол-во шт]]*Таблица624[[#This Row],[Оптовая цена KRW                за 1шт]]</f>
        <v>0</v>
      </c>
      <c r="M261" s="213" t="str">
        <f>IFERROR(Таблица624[[#This Row],[Общее кол-во шт]]*Таблица624[[#This Row],[Оптовая цена USD                 за 1шт]],"")</f>
        <v/>
      </c>
      <c r="N261" s="340"/>
    </row>
    <row r="262" spans="1:14" ht="22.5" customHeight="1">
      <c r="A262" s="307" t="s">
        <v>12906</v>
      </c>
      <c r="B262" s="313">
        <v>8809612843713</v>
      </c>
      <c r="C262" s="314" t="s">
        <v>12907</v>
      </c>
      <c r="D262" s="315" t="s">
        <v>12908</v>
      </c>
      <c r="E262" s="43">
        <v>7500</v>
      </c>
      <c r="F262" s="207">
        <v>0.59</v>
      </c>
      <c r="G262" s="316">
        <v>6</v>
      </c>
      <c r="H262" s="317">
        <f>Таблица624[[#This Row],[Розничная цена KRW]]*Таблица624[[#This Row],[Коэфициент стоимости]]</f>
        <v>4425</v>
      </c>
      <c r="I262" s="210" t="str">
        <f>IF($H$1="","Введите курс",Таблица624[[#This Row],[Оптовая цена KRW                за 1шт]]/$H$1)</f>
        <v>Введите курс</v>
      </c>
      <c r="J262" s="318"/>
      <c r="K262" s="211">
        <f>Таблица624[[#This Row],[Заказ коробок ]]*Таблица624[[#This Row],[Кол-во шт в коробке]]</f>
        <v>0</v>
      </c>
      <c r="L262" s="212">
        <f>Таблица624[[#This Row],[Общее кол-во шт]]*Таблица624[[#This Row],[Оптовая цена KRW                за 1шт]]</f>
        <v>0</v>
      </c>
      <c r="M262" s="213" t="str">
        <f>IFERROR(Таблица624[[#This Row],[Общее кол-во шт]]*Таблица624[[#This Row],[Оптовая цена USD                 за 1шт]],"")</f>
        <v/>
      </c>
      <c r="N262" s="340"/>
    </row>
    <row r="263" spans="1:14" ht="22.5" customHeight="1">
      <c r="A263" s="307" t="s">
        <v>12909</v>
      </c>
      <c r="B263" s="313">
        <v>8809612843669</v>
      </c>
      <c r="C263" s="314" t="s">
        <v>12910</v>
      </c>
      <c r="D263" s="315" t="s">
        <v>12911</v>
      </c>
      <c r="E263" s="43">
        <v>7000</v>
      </c>
      <c r="F263" s="207">
        <v>0.59</v>
      </c>
      <c r="G263" s="316">
        <v>6</v>
      </c>
      <c r="H263" s="317">
        <f>Таблица624[[#This Row],[Розничная цена KRW]]*Таблица624[[#This Row],[Коэфициент стоимости]]</f>
        <v>4130</v>
      </c>
      <c r="I263" s="210" t="str">
        <f>IF($H$1="","Введите курс",Таблица624[[#This Row],[Оптовая цена KRW                за 1шт]]/$H$1)</f>
        <v>Введите курс</v>
      </c>
      <c r="J263" s="318"/>
      <c r="K263" s="211">
        <f>Таблица624[[#This Row],[Заказ коробок ]]*Таблица624[[#This Row],[Кол-во шт в коробке]]</f>
        <v>0</v>
      </c>
      <c r="L263" s="212">
        <f>Таблица624[[#This Row],[Общее кол-во шт]]*Таблица624[[#This Row],[Оптовая цена KRW                за 1шт]]</f>
        <v>0</v>
      </c>
      <c r="M263" s="213" t="str">
        <f>IFERROR(Таблица624[[#This Row],[Общее кол-во шт]]*Таблица624[[#This Row],[Оптовая цена USD                 за 1шт]],"")</f>
        <v/>
      </c>
      <c r="N263" s="340"/>
    </row>
    <row r="264" spans="1:14" ht="22.5" customHeight="1">
      <c r="A264" s="307" t="s">
        <v>12912</v>
      </c>
      <c r="B264" s="313">
        <v>8809612842761</v>
      </c>
      <c r="C264" s="314" t="s">
        <v>12913</v>
      </c>
      <c r="D264" s="315" t="s">
        <v>12914</v>
      </c>
      <c r="E264" s="43">
        <v>12000</v>
      </c>
      <c r="F264" s="207">
        <v>0.59</v>
      </c>
      <c r="G264" s="316">
        <v>6</v>
      </c>
      <c r="H264" s="317">
        <f>Таблица624[[#This Row],[Розничная цена KRW]]*Таблица624[[#This Row],[Коэфициент стоимости]]</f>
        <v>7080</v>
      </c>
      <c r="I264" s="210" t="str">
        <f>IF($H$1="","Введите курс",Таблица624[[#This Row],[Оптовая цена KRW                за 1шт]]/$H$1)</f>
        <v>Введите курс</v>
      </c>
      <c r="J264" s="318"/>
      <c r="K264" s="211">
        <f>Таблица624[[#This Row],[Заказ коробок ]]*Таблица624[[#This Row],[Кол-во шт в коробке]]</f>
        <v>0</v>
      </c>
      <c r="L264" s="212">
        <f>Таблица624[[#This Row],[Общее кол-во шт]]*Таблица624[[#This Row],[Оптовая цена KRW                за 1шт]]</f>
        <v>0</v>
      </c>
      <c r="M264" s="213" t="str">
        <f>IFERROR(Таблица624[[#This Row],[Общее кол-во шт]]*Таблица624[[#This Row],[Оптовая цена USD                 за 1шт]],"")</f>
        <v/>
      </c>
      <c r="N264" s="340"/>
    </row>
    <row r="265" spans="1:14" ht="22.5" customHeight="1">
      <c r="A265" s="307" t="s">
        <v>12915</v>
      </c>
      <c r="B265" s="313">
        <v>8809612842624</v>
      </c>
      <c r="C265" s="314" t="s">
        <v>12916</v>
      </c>
      <c r="D265" s="315" t="s">
        <v>12917</v>
      </c>
      <c r="E265" s="43">
        <v>12000</v>
      </c>
      <c r="F265" s="207">
        <v>0.59</v>
      </c>
      <c r="G265" s="316">
        <v>6</v>
      </c>
      <c r="H265" s="317">
        <f>Таблица624[[#This Row],[Розничная цена KRW]]*Таблица624[[#This Row],[Коэфициент стоимости]]</f>
        <v>7080</v>
      </c>
      <c r="I265" s="210" t="str">
        <f>IF($H$1="","Введите курс",Таблица624[[#This Row],[Оптовая цена KRW                за 1шт]]/$H$1)</f>
        <v>Введите курс</v>
      </c>
      <c r="J265" s="318"/>
      <c r="K265" s="211">
        <f>Таблица624[[#This Row],[Заказ коробок ]]*Таблица624[[#This Row],[Кол-во шт в коробке]]</f>
        <v>0</v>
      </c>
      <c r="L265" s="212">
        <f>Таблица624[[#This Row],[Общее кол-во шт]]*Таблица624[[#This Row],[Оптовая цена KRW                за 1шт]]</f>
        <v>0</v>
      </c>
      <c r="M265" s="213" t="str">
        <f>IFERROR(Таблица624[[#This Row],[Общее кол-во шт]]*Таблица624[[#This Row],[Оптовая цена USD                 за 1шт]],"")</f>
        <v/>
      </c>
      <c r="N265" s="340"/>
    </row>
    <row r="266" spans="1:14" ht="22.5" customHeight="1">
      <c r="A266" s="307" t="s">
        <v>12918</v>
      </c>
      <c r="B266" s="313">
        <v>8809612841528</v>
      </c>
      <c r="C266" s="314" t="s">
        <v>12919</v>
      </c>
      <c r="D266" s="315" t="s">
        <v>12920</v>
      </c>
      <c r="E266" s="43">
        <v>10000</v>
      </c>
      <c r="F266" s="207">
        <v>0.59</v>
      </c>
      <c r="G266" s="316">
        <v>6</v>
      </c>
      <c r="H266" s="317">
        <f>Таблица624[[#This Row],[Розничная цена KRW]]*Таблица624[[#This Row],[Коэфициент стоимости]]</f>
        <v>5900</v>
      </c>
      <c r="I266" s="210" t="str">
        <f>IF($H$1="","Введите курс",Таблица624[[#This Row],[Оптовая цена KRW                за 1шт]]/$H$1)</f>
        <v>Введите курс</v>
      </c>
      <c r="J266" s="318"/>
      <c r="K266" s="211">
        <f>Таблица624[[#This Row],[Заказ коробок ]]*Таблица624[[#This Row],[Кол-во шт в коробке]]</f>
        <v>0</v>
      </c>
      <c r="L266" s="212">
        <f>Таблица624[[#This Row],[Общее кол-во шт]]*Таблица624[[#This Row],[Оптовая цена KRW                за 1шт]]</f>
        <v>0</v>
      </c>
      <c r="M266" s="213" t="str">
        <f>IFERROR(Таблица624[[#This Row],[Общее кол-во шт]]*Таблица624[[#This Row],[Оптовая цена USD                 за 1шт]],"")</f>
        <v/>
      </c>
      <c r="N266" s="340"/>
    </row>
    <row r="267" spans="1:14" ht="22.5" customHeight="1">
      <c r="A267" s="307" t="s">
        <v>12921</v>
      </c>
      <c r="B267" s="313">
        <v>8809612841535</v>
      </c>
      <c r="C267" s="314" t="s">
        <v>12922</v>
      </c>
      <c r="D267" s="315" t="s">
        <v>12923</v>
      </c>
      <c r="E267" s="43">
        <v>10000</v>
      </c>
      <c r="F267" s="207">
        <v>0.59</v>
      </c>
      <c r="G267" s="316">
        <v>6</v>
      </c>
      <c r="H267" s="317">
        <f>Таблица624[[#This Row],[Розничная цена KRW]]*Таблица624[[#This Row],[Коэфициент стоимости]]</f>
        <v>5900</v>
      </c>
      <c r="I267" s="210" t="str">
        <f>IF($H$1="","Введите курс",Таблица624[[#This Row],[Оптовая цена KRW                за 1шт]]/$H$1)</f>
        <v>Введите курс</v>
      </c>
      <c r="J267" s="318"/>
      <c r="K267" s="211">
        <f>Таблица624[[#This Row],[Заказ коробок ]]*Таблица624[[#This Row],[Кол-во шт в коробке]]</f>
        <v>0</v>
      </c>
      <c r="L267" s="212">
        <f>Таблица624[[#This Row],[Общее кол-во шт]]*Таблица624[[#This Row],[Оптовая цена KRW                за 1шт]]</f>
        <v>0</v>
      </c>
      <c r="M267" s="213" t="str">
        <f>IFERROR(Таблица624[[#This Row],[Общее кол-во шт]]*Таблица624[[#This Row],[Оптовая цена USD                 за 1шт]],"")</f>
        <v/>
      </c>
      <c r="N267" s="340"/>
    </row>
    <row r="268" spans="1:14" ht="22.5" customHeight="1">
      <c r="A268" s="307" t="s">
        <v>12924</v>
      </c>
      <c r="B268" s="313">
        <v>8809612842754</v>
      </c>
      <c r="C268" s="314" t="s">
        <v>12925</v>
      </c>
      <c r="D268" s="315" t="s">
        <v>12926</v>
      </c>
      <c r="E268" s="43">
        <v>6000</v>
      </c>
      <c r="F268" s="207">
        <v>0.59</v>
      </c>
      <c r="G268" s="316">
        <v>6</v>
      </c>
      <c r="H268" s="317">
        <f>Таблица624[[#This Row],[Розничная цена KRW]]*Таблица624[[#This Row],[Коэфициент стоимости]]</f>
        <v>3540</v>
      </c>
      <c r="I268" s="210" t="str">
        <f>IF($H$1="","Введите курс",Таблица624[[#This Row],[Оптовая цена KRW                за 1шт]]/$H$1)</f>
        <v>Введите курс</v>
      </c>
      <c r="J268" s="318"/>
      <c r="K268" s="211">
        <f>Таблица624[[#This Row],[Заказ коробок ]]*Таблица624[[#This Row],[Кол-во шт в коробке]]</f>
        <v>0</v>
      </c>
      <c r="L268" s="212">
        <f>Таблица624[[#This Row],[Общее кол-во шт]]*Таблица624[[#This Row],[Оптовая цена KRW                за 1шт]]</f>
        <v>0</v>
      </c>
      <c r="M268" s="213" t="str">
        <f>IFERROR(Таблица624[[#This Row],[Общее кол-во шт]]*Таблица624[[#This Row],[Оптовая цена USD                 за 1шт]],"")</f>
        <v/>
      </c>
      <c r="N268" s="340"/>
    </row>
    <row r="269" spans="1:14" ht="22.5" customHeight="1">
      <c r="A269" s="307" t="s">
        <v>12927</v>
      </c>
      <c r="B269" s="313">
        <v>8809652878362</v>
      </c>
      <c r="C269" s="314" t="s">
        <v>12928</v>
      </c>
      <c r="D269" s="315" t="s">
        <v>12929</v>
      </c>
      <c r="E269" s="43">
        <v>15000</v>
      </c>
      <c r="F269" s="207">
        <v>0.59</v>
      </c>
      <c r="G269" s="316">
        <v>6</v>
      </c>
      <c r="H269" s="317">
        <f>Таблица624[[#This Row],[Розничная цена KRW]]*Таблица624[[#This Row],[Коэфициент стоимости]]</f>
        <v>8850</v>
      </c>
      <c r="I269" s="210" t="str">
        <f>IF($H$1="","Введите курс",Таблица624[[#This Row],[Оптовая цена KRW                за 1шт]]/$H$1)</f>
        <v>Введите курс</v>
      </c>
      <c r="J269" s="318"/>
      <c r="K269" s="211">
        <f>Таблица624[[#This Row],[Заказ коробок ]]*Таблица624[[#This Row],[Кол-во шт в коробке]]</f>
        <v>0</v>
      </c>
      <c r="L269" s="212">
        <f>Таблица624[[#This Row],[Общее кол-во шт]]*Таблица624[[#This Row],[Оптовая цена KRW                за 1шт]]</f>
        <v>0</v>
      </c>
      <c r="M269" s="213" t="str">
        <f>IFERROR(Таблица624[[#This Row],[Общее кол-во шт]]*Таблица624[[#This Row],[Оптовая цена USD                 за 1шт]],"")</f>
        <v/>
      </c>
      <c r="N269" s="340"/>
    </row>
    <row r="270" spans="1:14" ht="22.5" customHeight="1">
      <c r="A270" s="307" t="s">
        <v>12930</v>
      </c>
      <c r="B270" s="313">
        <v>8809612841894</v>
      </c>
      <c r="C270" s="314" t="s">
        <v>12931</v>
      </c>
      <c r="D270" s="315" t="s">
        <v>12932</v>
      </c>
      <c r="E270" s="43">
        <v>5000</v>
      </c>
      <c r="F270" s="207">
        <v>0.59</v>
      </c>
      <c r="G270" s="316">
        <v>6</v>
      </c>
      <c r="H270" s="317">
        <f>Таблица624[[#This Row],[Розничная цена KRW]]*Таблица624[[#This Row],[Коэфициент стоимости]]</f>
        <v>2950</v>
      </c>
      <c r="I270" s="210" t="str">
        <f>IF($H$1="","Введите курс",Таблица624[[#This Row],[Оптовая цена KRW                за 1шт]]/$H$1)</f>
        <v>Введите курс</v>
      </c>
      <c r="J270" s="318"/>
      <c r="K270" s="211">
        <f>Таблица624[[#This Row],[Заказ коробок ]]*Таблица624[[#This Row],[Кол-во шт в коробке]]</f>
        <v>0</v>
      </c>
      <c r="L270" s="212">
        <f>Таблица624[[#This Row],[Общее кол-во шт]]*Таблица624[[#This Row],[Оптовая цена KRW                за 1шт]]</f>
        <v>0</v>
      </c>
      <c r="M270" s="213" t="str">
        <f>IFERROR(Таблица624[[#This Row],[Общее кол-во шт]]*Таблица624[[#This Row],[Оптовая цена USD                 за 1шт]],"")</f>
        <v/>
      </c>
      <c r="N270" s="340"/>
    </row>
    <row r="271" spans="1:14" ht="22.5" customHeight="1">
      <c r="A271" s="307" t="s">
        <v>12933</v>
      </c>
      <c r="B271" s="313">
        <v>8809707288573</v>
      </c>
      <c r="C271" s="314" t="s">
        <v>12934</v>
      </c>
      <c r="D271" s="315" t="s">
        <v>12935</v>
      </c>
      <c r="E271" s="43">
        <v>5500</v>
      </c>
      <c r="F271" s="207">
        <v>0.59</v>
      </c>
      <c r="G271" s="316">
        <v>6</v>
      </c>
      <c r="H271" s="317">
        <f>Таблица624[[#This Row],[Розничная цена KRW]]*Таблица624[[#This Row],[Коэфициент стоимости]]</f>
        <v>3245</v>
      </c>
      <c r="I271" s="210" t="str">
        <f>IF($H$1="","Введите курс",Таблица624[[#This Row],[Оптовая цена KRW                за 1шт]]/$H$1)</f>
        <v>Введите курс</v>
      </c>
      <c r="J271" s="318"/>
      <c r="K271" s="211">
        <f>Таблица624[[#This Row],[Заказ коробок ]]*Таблица624[[#This Row],[Кол-во шт в коробке]]</f>
        <v>0</v>
      </c>
      <c r="L271" s="212">
        <f>Таблица624[[#This Row],[Общее кол-во шт]]*Таблица624[[#This Row],[Оптовая цена KRW                за 1шт]]</f>
        <v>0</v>
      </c>
      <c r="M271" s="213" t="str">
        <f>IFERROR(Таблица624[[#This Row],[Общее кол-во шт]]*Таблица624[[#This Row],[Оптовая цена USD                 за 1шт]],"")</f>
        <v/>
      </c>
      <c r="N271" s="340"/>
    </row>
    <row r="272" spans="1:14" ht="22.5" customHeight="1">
      <c r="A272" s="307" t="s">
        <v>12936</v>
      </c>
      <c r="B272" s="313">
        <v>8809707288566</v>
      </c>
      <c r="C272" s="314" t="s">
        <v>12937</v>
      </c>
      <c r="D272" s="315" t="s">
        <v>12938</v>
      </c>
      <c r="E272" s="43">
        <v>5500</v>
      </c>
      <c r="F272" s="207">
        <v>0.59</v>
      </c>
      <c r="G272" s="316">
        <v>6</v>
      </c>
      <c r="H272" s="317">
        <f>Таблица624[[#This Row],[Розничная цена KRW]]*Таблица624[[#This Row],[Коэфициент стоимости]]</f>
        <v>3245</v>
      </c>
      <c r="I272" s="210" t="str">
        <f>IF($H$1="","Введите курс",Таблица624[[#This Row],[Оптовая цена KRW                за 1шт]]/$H$1)</f>
        <v>Введите курс</v>
      </c>
      <c r="J272" s="318"/>
      <c r="K272" s="211">
        <f>Таблица624[[#This Row],[Заказ коробок ]]*Таблица624[[#This Row],[Кол-во шт в коробке]]</f>
        <v>0</v>
      </c>
      <c r="L272" s="212">
        <f>Таблица624[[#This Row],[Общее кол-во шт]]*Таблица624[[#This Row],[Оптовая цена KRW                за 1шт]]</f>
        <v>0</v>
      </c>
      <c r="M272" s="213" t="str">
        <f>IFERROR(Таблица624[[#This Row],[Общее кол-во шт]]*Таблица624[[#This Row],[Оптовая цена USD                 за 1шт]],"")</f>
        <v/>
      </c>
      <c r="N272" s="340"/>
    </row>
    <row r="273" spans="1:14" ht="22.5" customHeight="1">
      <c r="A273" s="307" t="s">
        <v>12939</v>
      </c>
      <c r="B273" s="313">
        <v>8809707288559</v>
      </c>
      <c r="C273" s="314" t="s">
        <v>12940</v>
      </c>
      <c r="D273" s="315" t="s">
        <v>12941</v>
      </c>
      <c r="E273" s="43">
        <v>5500</v>
      </c>
      <c r="F273" s="207">
        <v>0.59</v>
      </c>
      <c r="G273" s="316">
        <v>6</v>
      </c>
      <c r="H273" s="317">
        <f>Таблица624[[#This Row],[Розничная цена KRW]]*Таблица624[[#This Row],[Коэфициент стоимости]]</f>
        <v>3245</v>
      </c>
      <c r="I273" s="210" t="str">
        <f>IF($H$1="","Введите курс",Таблица624[[#This Row],[Оптовая цена KRW                за 1шт]]/$H$1)</f>
        <v>Введите курс</v>
      </c>
      <c r="J273" s="318"/>
      <c r="K273" s="211">
        <f>Таблица624[[#This Row],[Заказ коробок ]]*Таблица624[[#This Row],[Кол-во шт в коробке]]</f>
        <v>0</v>
      </c>
      <c r="L273" s="212">
        <f>Таблица624[[#This Row],[Общее кол-во шт]]*Таблица624[[#This Row],[Оптовая цена KRW                за 1шт]]</f>
        <v>0</v>
      </c>
      <c r="M273" s="213" t="str">
        <f>IFERROR(Таблица624[[#This Row],[Общее кол-во шт]]*Таблица624[[#This Row],[Оптовая цена USD                 за 1шт]],"")</f>
        <v/>
      </c>
      <c r="N273" s="340"/>
    </row>
    <row r="274" spans="1:14" ht="22.5" customHeight="1">
      <c r="A274" s="307" t="s">
        <v>12942</v>
      </c>
      <c r="B274" s="313">
        <v>8809707288542</v>
      </c>
      <c r="C274" s="314" t="s">
        <v>12943</v>
      </c>
      <c r="D274" s="315" t="s">
        <v>12944</v>
      </c>
      <c r="E274" s="43">
        <v>5500</v>
      </c>
      <c r="F274" s="207">
        <v>0.59</v>
      </c>
      <c r="G274" s="316">
        <v>6</v>
      </c>
      <c r="H274" s="317">
        <f>Таблица624[[#This Row],[Розничная цена KRW]]*Таблица624[[#This Row],[Коэфициент стоимости]]</f>
        <v>3245</v>
      </c>
      <c r="I274" s="210" t="str">
        <f>IF($H$1="","Введите курс",Таблица624[[#This Row],[Оптовая цена KRW                за 1шт]]/$H$1)</f>
        <v>Введите курс</v>
      </c>
      <c r="J274" s="318"/>
      <c r="K274" s="211">
        <f>Таблица624[[#This Row],[Заказ коробок ]]*Таблица624[[#This Row],[Кол-во шт в коробке]]</f>
        <v>0</v>
      </c>
      <c r="L274" s="212">
        <f>Таблица624[[#This Row],[Общее кол-во шт]]*Таблица624[[#This Row],[Оптовая цена KRW                за 1шт]]</f>
        <v>0</v>
      </c>
      <c r="M274" s="213" t="str">
        <f>IFERROR(Таблица624[[#This Row],[Общее кол-во шт]]*Таблица624[[#This Row],[Оптовая цена USD                 за 1шт]],"")</f>
        <v/>
      </c>
      <c r="N274" s="340"/>
    </row>
    <row r="275" spans="1:14" ht="22.5" customHeight="1">
      <c r="A275" s="307" t="s">
        <v>12945</v>
      </c>
      <c r="B275" s="313">
        <v>8809707288535</v>
      </c>
      <c r="C275" s="314" t="s">
        <v>12946</v>
      </c>
      <c r="D275" s="315" t="s">
        <v>12947</v>
      </c>
      <c r="E275" s="43">
        <v>5500</v>
      </c>
      <c r="F275" s="207">
        <v>0.59</v>
      </c>
      <c r="G275" s="316">
        <v>6</v>
      </c>
      <c r="H275" s="317">
        <f>Таблица624[[#This Row],[Розничная цена KRW]]*Таблица624[[#This Row],[Коэфициент стоимости]]</f>
        <v>3245</v>
      </c>
      <c r="I275" s="210" t="str">
        <f>IF($H$1="","Введите курс",Таблица624[[#This Row],[Оптовая цена KRW                за 1шт]]/$H$1)</f>
        <v>Введите курс</v>
      </c>
      <c r="J275" s="318"/>
      <c r="K275" s="211">
        <f>Таблица624[[#This Row],[Заказ коробок ]]*Таблица624[[#This Row],[Кол-во шт в коробке]]</f>
        <v>0</v>
      </c>
      <c r="L275" s="212">
        <f>Таблица624[[#This Row],[Общее кол-во шт]]*Таблица624[[#This Row],[Оптовая цена KRW                за 1шт]]</f>
        <v>0</v>
      </c>
      <c r="M275" s="213" t="str">
        <f>IFERROR(Таблица624[[#This Row],[Общее кол-во шт]]*Таблица624[[#This Row],[Оптовая цена USD                 за 1шт]],"")</f>
        <v/>
      </c>
      <c r="N275" s="340"/>
    </row>
    <row r="276" spans="1:14" ht="22.5" customHeight="1">
      <c r="A276" s="307" t="s">
        <v>12948</v>
      </c>
      <c r="B276" s="313">
        <v>8809707288528</v>
      </c>
      <c r="C276" s="314" t="s">
        <v>12949</v>
      </c>
      <c r="D276" s="315" t="s">
        <v>12950</v>
      </c>
      <c r="E276" s="43">
        <v>5500</v>
      </c>
      <c r="F276" s="207">
        <v>0.59</v>
      </c>
      <c r="G276" s="316">
        <v>6</v>
      </c>
      <c r="H276" s="317">
        <f>Таблица624[[#This Row],[Розничная цена KRW]]*Таблица624[[#This Row],[Коэфициент стоимости]]</f>
        <v>3245</v>
      </c>
      <c r="I276" s="210" t="str">
        <f>IF($H$1="","Введите курс",Таблица624[[#This Row],[Оптовая цена KRW                за 1шт]]/$H$1)</f>
        <v>Введите курс</v>
      </c>
      <c r="J276" s="318"/>
      <c r="K276" s="211">
        <f>Таблица624[[#This Row],[Заказ коробок ]]*Таблица624[[#This Row],[Кол-во шт в коробке]]</f>
        <v>0</v>
      </c>
      <c r="L276" s="212">
        <f>Таблица624[[#This Row],[Общее кол-во шт]]*Таблица624[[#This Row],[Оптовая цена KRW                за 1шт]]</f>
        <v>0</v>
      </c>
      <c r="M276" s="213" t="str">
        <f>IFERROR(Таблица624[[#This Row],[Общее кол-во шт]]*Таблица624[[#This Row],[Оптовая цена USD                 за 1шт]],"")</f>
        <v/>
      </c>
      <c r="N276" s="340"/>
    </row>
    <row r="277" spans="1:14" ht="22.5" customHeight="1">
      <c r="A277" s="307" t="s">
        <v>12951</v>
      </c>
      <c r="B277" s="313">
        <v>8809612841924</v>
      </c>
      <c r="C277" s="314" t="s">
        <v>12952</v>
      </c>
      <c r="D277" s="315" t="s">
        <v>12953</v>
      </c>
      <c r="E277" s="43">
        <v>5000</v>
      </c>
      <c r="F277" s="207">
        <v>0.59</v>
      </c>
      <c r="G277" s="316">
        <v>6</v>
      </c>
      <c r="H277" s="317">
        <f>Таблица624[[#This Row],[Розничная цена KRW]]*Таблица624[[#This Row],[Коэфициент стоимости]]</f>
        <v>2950</v>
      </c>
      <c r="I277" s="210" t="str">
        <f>IF($H$1="","Введите курс",Таблица624[[#This Row],[Оптовая цена KRW                за 1шт]]/$H$1)</f>
        <v>Введите курс</v>
      </c>
      <c r="J277" s="318"/>
      <c r="K277" s="211">
        <f>Таблица624[[#This Row],[Заказ коробок ]]*Таблица624[[#This Row],[Кол-во шт в коробке]]</f>
        <v>0</v>
      </c>
      <c r="L277" s="212">
        <f>Таблица624[[#This Row],[Общее кол-во шт]]*Таблица624[[#This Row],[Оптовая цена KRW                за 1шт]]</f>
        <v>0</v>
      </c>
      <c r="M277" s="213" t="str">
        <f>IFERROR(Таблица624[[#This Row],[Общее кол-во шт]]*Таблица624[[#This Row],[Оптовая цена USD                 за 1шт]],"")</f>
        <v/>
      </c>
      <c r="N277" s="340"/>
    </row>
    <row r="278" spans="1:14" ht="22.5" customHeight="1">
      <c r="A278" s="307" t="s">
        <v>12954</v>
      </c>
      <c r="B278" s="313">
        <v>8809612841931</v>
      </c>
      <c r="C278" s="314" t="s">
        <v>12955</v>
      </c>
      <c r="D278" s="315" t="s">
        <v>12956</v>
      </c>
      <c r="E278" s="43">
        <v>5000</v>
      </c>
      <c r="F278" s="207">
        <v>0.59</v>
      </c>
      <c r="G278" s="316">
        <v>6</v>
      </c>
      <c r="H278" s="317">
        <f>Таблица624[[#This Row],[Розничная цена KRW]]*Таблица624[[#This Row],[Коэфициент стоимости]]</f>
        <v>2950</v>
      </c>
      <c r="I278" s="210" t="str">
        <f>IF($H$1="","Введите курс",Таблица624[[#This Row],[Оптовая цена KRW                за 1шт]]/$H$1)</f>
        <v>Введите курс</v>
      </c>
      <c r="J278" s="318"/>
      <c r="K278" s="211">
        <f>Таблица624[[#This Row],[Заказ коробок ]]*Таблица624[[#This Row],[Кол-во шт в коробке]]</f>
        <v>0</v>
      </c>
      <c r="L278" s="212">
        <f>Таблица624[[#This Row],[Общее кол-во шт]]*Таблица624[[#This Row],[Оптовая цена KRW                за 1шт]]</f>
        <v>0</v>
      </c>
      <c r="M278" s="213" t="str">
        <f>IFERROR(Таблица624[[#This Row],[Общее кол-во шт]]*Таблица624[[#This Row],[Оптовая цена USD                 за 1шт]],"")</f>
        <v/>
      </c>
      <c r="N278" s="340"/>
    </row>
    <row r="279" spans="1:14" ht="22.5" customHeight="1">
      <c r="A279" s="307" t="s">
        <v>12957</v>
      </c>
      <c r="B279" s="313">
        <v>8809612841948</v>
      </c>
      <c r="C279" s="314" t="s">
        <v>12958</v>
      </c>
      <c r="D279" s="315" t="s">
        <v>12959</v>
      </c>
      <c r="E279" s="43">
        <v>5000</v>
      </c>
      <c r="F279" s="207">
        <v>0.59</v>
      </c>
      <c r="G279" s="316">
        <v>6</v>
      </c>
      <c r="H279" s="317">
        <f>Таблица624[[#This Row],[Розничная цена KRW]]*Таблица624[[#This Row],[Коэфициент стоимости]]</f>
        <v>2950</v>
      </c>
      <c r="I279" s="210" t="str">
        <f>IF($H$1="","Введите курс",Таблица624[[#This Row],[Оптовая цена KRW                за 1шт]]/$H$1)</f>
        <v>Введите курс</v>
      </c>
      <c r="J279" s="318"/>
      <c r="K279" s="211">
        <f>Таблица624[[#This Row],[Заказ коробок ]]*Таблица624[[#This Row],[Кол-во шт в коробке]]</f>
        <v>0</v>
      </c>
      <c r="L279" s="212">
        <f>Таблица624[[#This Row],[Общее кол-во шт]]*Таблица624[[#This Row],[Оптовая цена KRW                за 1шт]]</f>
        <v>0</v>
      </c>
      <c r="M279" s="213" t="str">
        <f>IFERROR(Таблица624[[#This Row],[Общее кол-во шт]]*Таблица624[[#This Row],[Оптовая цена USD                 за 1шт]],"")</f>
        <v/>
      </c>
      <c r="N279" s="340"/>
    </row>
    <row r="280" spans="1:14" ht="22.5" customHeight="1">
      <c r="A280" s="307" t="s">
        <v>12960</v>
      </c>
      <c r="B280" s="313">
        <v>8809612841955</v>
      </c>
      <c r="C280" s="314" t="s">
        <v>12961</v>
      </c>
      <c r="D280" s="315" t="s">
        <v>12962</v>
      </c>
      <c r="E280" s="43">
        <v>5000</v>
      </c>
      <c r="F280" s="207">
        <v>0.59</v>
      </c>
      <c r="G280" s="316">
        <v>6</v>
      </c>
      <c r="H280" s="317">
        <f>Таблица624[[#This Row],[Розничная цена KRW]]*Таблица624[[#This Row],[Коэфициент стоимости]]</f>
        <v>2950</v>
      </c>
      <c r="I280" s="210" t="str">
        <f>IF($H$1="","Введите курс",Таблица624[[#This Row],[Оптовая цена KRW                за 1шт]]/$H$1)</f>
        <v>Введите курс</v>
      </c>
      <c r="J280" s="318"/>
      <c r="K280" s="211">
        <f>Таблица624[[#This Row],[Заказ коробок ]]*Таблица624[[#This Row],[Кол-во шт в коробке]]</f>
        <v>0</v>
      </c>
      <c r="L280" s="212">
        <f>Таблица624[[#This Row],[Общее кол-во шт]]*Таблица624[[#This Row],[Оптовая цена KRW                за 1шт]]</f>
        <v>0</v>
      </c>
      <c r="M280" s="213" t="str">
        <f>IFERROR(Таблица624[[#This Row],[Общее кол-во шт]]*Таблица624[[#This Row],[Оптовая цена USD                 за 1шт]],"")</f>
        <v/>
      </c>
      <c r="N280" s="340"/>
    </row>
    <row r="281" spans="1:14" ht="22.5" customHeight="1">
      <c r="A281" s="307" t="s">
        <v>12963</v>
      </c>
      <c r="B281" s="313">
        <v>8809612841962</v>
      </c>
      <c r="C281" s="314" t="s">
        <v>12964</v>
      </c>
      <c r="D281" s="315" t="s">
        <v>12965</v>
      </c>
      <c r="E281" s="43">
        <v>5000</v>
      </c>
      <c r="F281" s="207">
        <v>0.59</v>
      </c>
      <c r="G281" s="316">
        <v>6</v>
      </c>
      <c r="H281" s="317">
        <f>Таблица624[[#This Row],[Розничная цена KRW]]*Таблица624[[#This Row],[Коэфициент стоимости]]</f>
        <v>2950</v>
      </c>
      <c r="I281" s="210" t="str">
        <f>IF($H$1="","Введите курс",Таблица624[[#This Row],[Оптовая цена KRW                за 1шт]]/$H$1)</f>
        <v>Введите курс</v>
      </c>
      <c r="J281" s="318"/>
      <c r="K281" s="211">
        <f>Таблица624[[#This Row],[Заказ коробок ]]*Таблица624[[#This Row],[Кол-во шт в коробке]]</f>
        <v>0</v>
      </c>
      <c r="L281" s="212">
        <f>Таблица624[[#This Row],[Общее кол-во шт]]*Таблица624[[#This Row],[Оптовая цена KRW                за 1шт]]</f>
        <v>0</v>
      </c>
      <c r="M281" s="213" t="str">
        <f>IFERROR(Таблица624[[#This Row],[Общее кол-во шт]]*Таблица624[[#This Row],[Оптовая цена USD                 за 1шт]],"")</f>
        <v/>
      </c>
      <c r="N281" s="340"/>
    </row>
    <row r="282" spans="1:14" ht="22.5" customHeight="1">
      <c r="A282" s="307" t="s">
        <v>12966</v>
      </c>
      <c r="B282" s="313">
        <v>8809612841993</v>
      </c>
      <c r="C282" s="314" t="s">
        <v>12967</v>
      </c>
      <c r="D282" s="315" t="s">
        <v>12968</v>
      </c>
      <c r="E282" s="43">
        <v>5000</v>
      </c>
      <c r="F282" s="207">
        <v>0.59</v>
      </c>
      <c r="G282" s="316">
        <v>6</v>
      </c>
      <c r="H282" s="317">
        <f>Таблица624[[#This Row],[Розничная цена KRW]]*Таблица624[[#This Row],[Коэфициент стоимости]]</f>
        <v>2950</v>
      </c>
      <c r="I282" s="210" t="str">
        <f>IF($H$1="","Введите курс",Таблица624[[#This Row],[Оптовая цена KRW                за 1шт]]/$H$1)</f>
        <v>Введите курс</v>
      </c>
      <c r="J282" s="318"/>
      <c r="K282" s="211">
        <f>Таблица624[[#This Row],[Заказ коробок ]]*Таблица624[[#This Row],[Кол-во шт в коробке]]</f>
        <v>0</v>
      </c>
      <c r="L282" s="212">
        <f>Таблица624[[#This Row],[Общее кол-во шт]]*Таблица624[[#This Row],[Оптовая цена KRW                за 1шт]]</f>
        <v>0</v>
      </c>
      <c r="M282" s="213" t="str">
        <f>IFERROR(Таблица624[[#This Row],[Общее кол-во шт]]*Таблица624[[#This Row],[Оптовая цена USD                 за 1шт]],"")</f>
        <v/>
      </c>
      <c r="N282" s="340"/>
    </row>
    <row r="283" spans="1:14" ht="22.5" customHeight="1">
      <c r="A283" s="307" t="s">
        <v>12969</v>
      </c>
      <c r="B283" s="313">
        <v>8809612842020</v>
      </c>
      <c r="C283" s="314" t="s">
        <v>12970</v>
      </c>
      <c r="D283" s="315" t="s">
        <v>12971</v>
      </c>
      <c r="E283" s="43">
        <v>5000</v>
      </c>
      <c r="F283" s="207">
        <v>0.59</v>
      </c>
      <c r="G283" s="316">
        <v>6</v>
      </c>
      <c r="H283" s="317">
        <f>Таблица624[[#This Row],[Розничная цена KRW]]*Таблица624[[#This Row],[Коэфициент стоимости]]</f>
        <v>2950</v>
      </c>
      <c r="I283" s="210" t="str">
        <f>IF($H$1="","Введите курс",Таблица624[[#This Row],[Оптовая цена KRW                за 1шт]]/$H$1)</f>
        <v>Введите курс</v>
      </c>
      <c r="J283" s="318"/>
      <c r="K283" s="211">
        <f>Таблица624[[#This Row],[Заказ коробок ]]*Таблица624[[#This Row],[Кол-во шт в коробке]]</f>
        <v>0</v>
      </c>
      <c r="L283" s="212">
        <f>Таблица624[[#This Row],[Общее кол-во шт]]*Таблица624[[#This Row],[Оптовая цена KRW                за 1шт]]</f>
        <v>0</v>
      </c>
      <c r="M283" s="213" t="str">
        <f>IFERROR(Таблица624[[#This Row],[Общее кол-во шт]]*Таблица624[[#This Row],[Оптовая цена USD                 за 1шт]],"")</f>
        <v/>
      </c>
      <c r="N283" s="340"/>
    </row>
    <row r="284" spans="1:14" ht="22.5" customHeight="1">
      <c r="A284" s="307" t="s">
        <v>12972</v>
      </c>
      <c r="B284" s="313">
        <v>8809612842037</v>
      </c>
      <c r="C284" s="314" t="s">
        <v>12973</v>
      </c>
      <c r="D284" s="315" t="s">
        <v>12974</v>
      </c>
      <c r="E284" s="43">
        <v>5000</v>
      </c>
      <c r="F284" s="207">
        <v>0.59</v>
      </c>
      <c r="G284" s="316">
        <v>6</v>
      </c>
      <c r="H284" s="317">
        <f>Таблица624[[#This Row],[Розничная цена KRW]]*Таблица624[[#This Row],[Коэфициент стоимости]]</f>
        <v>2950</v>
      </c>
      <c r="I284" s="210" t="str">
        <f>IF($H$1="","Введите курс",Таблица624[[#This Row],[Оптовая цена KRW                за 1шт]]/$H$1)</f>
        <v>Введите курс</v>
      </c>
      <c r="J284" s="318"/>
      <c r="K284" s="211">
        <f>Таблица624[[#This Row],[Заказ коробок ]]*Таблица624[[#This Row],[Кол-во шт в коробке]]</f>
        <v>0</v>
      </c>
      <c r="L284" s="212">
        <f>Таблица624[[#This Row],[Общее кол-во шт]]*Таблица624[[#This Row],[Оптовая цена KRW                за 1шт]]</f>
        <v>0</v>
      </c>
      <c r="M284" s="213" t="str">
        <f>IFERROR(Таблица624[[#This Row],[Общее кол-во шт]]*Таблица624[[#This Row],[Оптовая цена USD                 за 1шт]],"")</f>
        <v/>
      </c>
      <c r="N284" s="340"/>
    </row>
    <row r="285" spans="1:14" ht="22.5" customHeight="1">
      <c r="A285" s="307" t="s">
        <v>12975</v>
      </c>
      <c r="B285" s="313">
        <v>8809612842068</v>
      </c>
      <c r="C285" s="314" t="s">
        <v>12976</v>
      </c>
      <c r="D285" s="315" t="s">
        <v>12977</v>
      </c>
      <c r="E285" s="43">
        <v>5000</v>
      </c>
      <c r="F285" s="207">
        <v>0.59</v>
      </c>
      <c r="G285" s="316">
        <v>6</v>
      </c>
      <c r="H285" s="317">
        <f>Таблица624[[#This Row],[Розничная цена KRW]]*Таблица624[[#This Row],[Коэфициент стоимости]]</f>
        <v>2950</v>
      </c>
      <c r="I285" s="210" t="str">
        <f>IF($H$1="","Введите курс",Таблица624[[#This Row],[Оптовая цена KRW                за 1шт]]/$H$1)</f>
        <v>Введите курс</v>
      </c>
      <c r="J285" s="318"/>
      <c r="K285" s="211">
        <f>Таблица624[[#This Row],[Заказ коробок ]]*Таблица624[[#This Row],[Кол-во шт в коробке]]</f>
        <v>0</v>
      </c>
      <c r="L285" s="212">
        <f>Таблица624[[#This Row],[Общее кол-во шт]]*Таблица624[[#This Row],[Оптовая цена KRW                за 1шт]]</f>
        <v>0</v>
      </c>
      <c r="M285" s="213" t="str">
        <f>IFERROR(Таблица624[[#This Row],[Общее кол-во шт]]*Таблица624[[#This Row],[Оптовая цена USD                 за 1шт]],"")</f>
        <v/>
      </c>
      <c r="N285" s="340"/>
    </row>
    <row r="286" spans="1:14" ht="22.5" customHeight="1">
      <c r="A286" s="307" t="s">
        <v>12978</v>
      </c>
      <c r="B286" s="313">
        <v>8809612842075</v>
      </c>
      <c r="C286" s="314" t="s">
        <v>12979</v>
      </c>
      <c r="D286" s="315" t="s">
        <v>12980</v>
      </c>
      <c r="E286" s="43">
        <v>5000</v>
      </c>
      <c r="F286" s="207">
        <v>0.59</v>
      </c>
      <c r="G286" s="316">
        <v>6</v>
      </c>
      <c r="H286" s="317">
        <f>Таблица624[[#This Row],[Розничная цена KRW]]*Таблица624[[#This Row],[Коэфициент стоимости]]</f>
        <v>2950</v>
      </c>
      <c r="I286" s="210" t="str">
        <f>IF($H$1="","Введите курс",Таблица624[[#This Row],[Оптовая цена KRW                за 1шт]]/$H$1)</f>
        <v>Введите курс</v>
      </c>
      <c r="J286" s="318"/>
      <c r="K286" s="211">
        <f>Таблица624[[#This Row],[Заказ коробок ]]*Таблица624[[#This Row],[Кол-во шт в коробке]]</f>
        <v>0</v>
      </c>
      <c r="L286" s="212">
        <f>Таблица624[[#This Row],[Общее кол-во шт]]*Таблица624[[#This Row],[Оптовая цена KRW                за 1шт]]</f>
        <v>0</v>
      </c>
      <c r="M286" s="213" t="str">
        <f>IFERROR(Таблица624[[#This Row],[Общее кол-во шт]]*Таблица624[[#This Row],[Оптовая цена USD                 за 1шт]],"")</f>
        <v/>
      </c>
      <c r="N286" s="340"/>
    </row>
    <row r="287" spans="1:14" ht="22.5" customHeight="1">
      <c r="A287" s="307" t="s">
        <v>12981</v>
      </c>
      <c r="B287" s="313">
        <v>8809612842082</v>
      </c>
      <c r="C287" s="314" t="s">
        <v>12982</v>
      </c>
      <c r="D287" s="315" t="s">
        <v>12983</v>
      </c>
      <c r="E287" s="43">
        <v>5000</v>
      </c>
      <c r="F287" s="207">
        <v>0.59</v>
      </c>
      <c r="G287" s="316">
        <v>6</v>
      </c>
      <c r="H287" s="317">
        <f>Таблица624[[#This Row],[Розничная цена KRW]]*Таблица624[[#This Row],[Коэфициент стоимости]]</f>
        <v>2950</v>
      </c>
      <c r="I287" s="210" t="str">
        <f>IF($H$1="","Введите курс",Таблица624[[#This Row],[Оптовая цена KRW                за 1шт]]/$H$1)</f>
        <v>Введите курс</v>
      </c>
      <c r="J287" s="318"/>
      <c r="K287" s="211">
        <f>Таблица624[[#This Row],[Заказ коробок ]]*Таблица624[[#This Row],[Кол-во шт в коробке]]</f>
        <v>0</v>
      </c>
      <c r="L287" s="212">
        <f>Таблица624[[#This Row],[Общее кол-во шт]]*Таблица624[[#This Row],[Оптовая цена KRW                за 1шт]]</f>
        <v>0</v>
      </c>
      <c r="M287" s="213" t="str">
        <f>IFERROR(Таблица624[[#This Row],[Общее кол-во шт]]*Таблица624[[#This Row],[Оптовая цена USD                 за 1шт]],"")</f>
        <v/>
      </c>
      <c r="N287" s="340"/>
    </row>
    <row r="288" spans="1:14" ht="22.5" customHeight="1">
      <c r="A288" s="307" t="s">
        <v>12984</v>
      </c>
      <c r="B288" s="313">
        <v>8809612842105</v>
      </c>
      <c r="C288" s="314" t="s">
        <v>12985</v>
      </c>
      <c r="D288" s="315" t="s">
        <v>12986</v>
      </c>
      <c r="E288" s="43">
        <v>5000</v>
      </c>
      <c r="F288" s="207">
        <v>0.59</v>
      </c>
      <c r="G288" s="316">
        <v>6</v>
      </c>
      <c r="H288" s="317">
        <f>Таблица624[[#This Row],[Розничная цена KRW]]*Таблица624[[#This Row],[Коэфициент стоимости]]</f>
        <v>2950</v>
      </c>
      <c r="I288" s="210" t="str">
        <f>IF($H$1="","Введите курс",Таблица624[[#This Row],[Оптовая цена KRW                за 1шт]]/$H$1)</f>
        <v>Введите курс</v>
      </c>
      <c r="J288" s="318"/>
      <c r="K288" s="211">
        <f>Таблица624[[#This Row],[Заказ коробок ]]*Таблица624[[#This Row],[Кол-во шт в коробке]]</f>
        <v>0</v>
      </c>
      <c r="L288" s="212">
        <f>Таблица624[[#This Row],[Общее кол-во шт]]*Таблица624[[#This Row],[Оптовая цена KRW                за 1шт]]</f>
        <v>0</v>
      </c>
      <c r="M288" s="213" t="str">
        <f>IFERROR(Таблица624[[#This Row],[Общее кол-во шт]]*Таблица624[[#This Row],[Оптовая цена USD                 за 1шт]],"")</f>
        <v/>
      </c>
      <c r="N288" s="340"/>
    </row>
    <row r="289" spans="1:14" ht="22.5" customHeight="1">
      <c r="A289" s="307" t="s">
        <v>12987</v>
      </c>
      <c r="B289" s="313">
        <v>8809612840590</v>
      </c>
      <c r="C289" s="314" t="s">
        <v>12988</v>
      </c>
      <c r="D289" s="315" t="s">
        <v>12989</v>
      </c>
      <c r="E289" s="43">
        <v>5000</v>
      </c>
      <c r="F289" s="207">
        <v>0.59</v>
      </c>
      <c r="G289" s="316">
        <v>6</v>
      </c>
      <c r="H289" s="317">
        <f>Таблица624[[#This Row],[Розничная цена KRW]]*Таблица624[[#This Row],[Коэфициент стоимости]]</f>
        <v>2950</v>
      </c>
      <c r="I289" s="210" t="str">
        <f>IF($H$1="","Введите курс",Таблица624[[#This Row],[Оптовая цена KRW                за 1шт]]/$H$1)</f>
        <v>Введите курс</v>
      </c>
      <c r="J289" s="318"/>
      <c r="K289" s="211">
        <f>Таблица624[[#This Row],[Заказ коробок ]]*Таблица624[[#This Row],[Кол-во шт в коробке]]</f>
        <v>0</v>
      </c>
      <c r="L289" s="212">
        <f>Таблица624[[#This Row],[Общее кол-во шт]]*Таблица624[[#This Row],[Оптовая цена KRW                за 1шт]]</f>
        <v>0</v>
      </c>
      <c r="M289" s="213" t="str">
        <f>IFERROR(Таблица624[[#This Row],[Общее кол-во шт]]*Таблица624[[#This Row],[Оптовая цена USD                 за 1шт]],"")</f>
        <v/>
      </c>
      <c r="N289" s="340"/>
    </row>
    <row r="290" spans="1:14" ht="22.5" customHeight="1">
      <c r="A290" s="307" t="s">
        <v>12990</v>
      </c>
      <c r="B290" s="313">
        <v>8809612842402</v>
      </c>
      <c r="C290" s="314" t="s">
        <v>12991</v>
      </c>
      <c r="D290" s="315" t="s">
        <v>12992</v>
      </c>
      <c r="E290" s="43">
        <v>5000</v>
      </c>
      <c r="F290" s="207">
        <v>0.59</v>
      </c>
      <c r="G290" s="316">
        <v>6</v>
      </c>
      <c r="H290" s="317">
        <f>Таблица624[[#This Row],[Розничная цена KRW]]*Таблица624[[#This Row],[Коэфициент стоимости]]</f>
        <v>2950</v>
      </c>
      <c r="I290" s="210" t="str">
        <f>IF($H$1="","Введите курс",Таблица624[[#This Row],[Оптовая цена KRW                за 1шт]]/$H$1)</f>
        <v>Введите курс</v>
      </c>
      <c r="J290" s="318"/>
      <c r="K290" s="211">
        <f>Таблица624[[#This Row],[Заказ коробок ]]*Таблица624[[#This Row],[Кол-во шт в коробке]]</f>
        <v>0</v>
      </c>
      <c r="L290" s="212">
        <f>Таблица624[[#This Row],[Общее кол-во шт]]*Таблица624[[#This Row],[Оптовая цена KRW                за 1шт]]</f>
        <v>0</v>
      </c>
      <c r="M290" s="213" t="str">
        <f>IFERROR(Таблица624[[#This Row],[Общее кол-во шт]]*Таблица624[[#This Row],[Оптовая цена USD                 за 1шт]],"")</f>
        <v/>
      </c>
      <c r="N290" s="340"/>
    </row>
    <row r="291" spans="1:14" ht="22.5" customHeight="1">
      <c r="A291" s="307" t="s">
        <v>12993</v>
      </c>
      <c r="B291" s="313">
        <v>8809612842419</v>
      </c>
      <c r="C291" s="314" t="s">
        <v>12994</v>
      </c>
      <c r="D291" s="315" t="s">
        <v>12995</v>
      </c>
      <c r="E291" s="43">
        <v>5000</v>
      </c>
      <c r="F291" s="207">
        <v>0.59</v>
      </c>
      <c r="G291" s="316">
        <v>6</v>
      </c>
      <c r="H291" s="317">
        <f>Таблица624[[#This Row],[Розничная цена KRW]]*Таблица624[[#This Row],[Коэфициент стоимости]]</f>
        <v>2950</v>
      </c>
      <c r="I291" s="210" t="str">
        <f>IF($H$1="","Введите курс",Таблица624[[#This Row],[Оптовая цена KRW                за 1шт]]/$H$1)</f>
        <v>Введите курс</v>
      </c>
      <c r="J291" s="318"/>
      <c r="K291" s="211">
        <f>Таблица624[[#This Row],[Заказ коробок ]]*Таблица624[[#This Row],[Кол-во шт в коробке]]</f>
        <v>0</v>
      </c>
      <c r="L291" s="212">
        <f>Таблица624[[#This Row],[Общее кол-во шт]]*Таблица624[[#This Row],[Оптовая цена KRW                за 1шт]]</f>
        <v>0</v>
      </c>
      <c r="M291" s="213" t="str">
        <f>IFERROR(Таблица624[[#This Row],[Общее кол-во шт]]*Таблица624[[#This Row],[Оптовая цена USD                 за 1шт]],"")</f>
        <v/>
      </c>
      <c r="N291" s="340"/>
    </row>
    <row r="292" spans="1:14" ht="22.5" customHeight="1">
      <c r="A292" s="307" t="s">
        <v>12996</v>
      </c>
      <c r="B292" s="313">
        <v>8809612842488</v>
      </c>
      <c r="C292" s="314" t="s">
        <v>12997</v>
      </c>
      <c r="D292" s="315" t="s">
        <v>12998</v>
      </c>
      <c r="E292" s="43">
        <v>5500</v>
      </c>
      <c r="F292" s="207">
        <v>0.59</v>
      </c>
      <c r="G292" s="316">
        <v>6</v>
      </c>
      <c r="H292" s="317">
        <f>Таблица624[[#This Row],[Розничная цена KRW]]*Таблица624[[#This Row],[Коэфициент стоимости]]</f>
        <v>3245</v>
      </c>
      <c r="I292" s="210" t="str">
        <f>IF($H$1="","Введите курс",Таблица624[[#This Row],[Оптовая цена KRW                за 1шт]]/$H$1)</f>
        <v>Введите курс</v>
      </c>
      <c r="J292" s="318"/>
      <c r="K292" s="211">
        <f>Таблица624[[#This Row],[Заказ коробок ]]*Таблица624[[#This Row],[Кол-во шт в коробке]]</f>
        <v>0</v>
      </c>
      <c r="L292" s="212">
        <f>Таблица624[[#This Row],[Общее кол-во шт]]*Таблица624[[#This Row],[Оптовая цена KRW                за 1шт]]</f>
        <v>0</v>
      </c>
      <c r="M292" s="213" t="str">
        <f>IFERROR(Таблица624[[#This Row],[Общее кол-во шт]]*Таблица624[[#This Row],[Оптовая цена USD                 за 1шт]],"")</f>
        <v/>
      </c>
      <c r="N292" s="340"/>
    </row>
    <row r="293" spans="1:14" ht="22.5" customHeight="1">
      <c r="A293" s="307" t="s">
        <v>12999</v>
      </c>
      <c r="B293" s="313">
        <v>8809612840682</v>
      </c>
      <c r="C293" s="314" t="s">
        <v>13000</v>
      </c>
      <c r="D293" s="315" t="s">
        <v>13001</v>
      </c>
      <c r="E293" s="43">
        <v>5500</v>
      </c>
      <c r="F293" s="207">
        <v>0.59</v>
      </c>
      <c r="G293" s="316">
        <v>6</v>
      </c>
      <c r="H293" s="317">
        <f>Таблица624[[#This Row],[Розничная цена KRW]]*Таблица624[[#This Row],[Коэфициент стоимости]]</f>
        <v>3245</v>
      </c>
      <c r="I293" s="210" t="str">
        <f>IF($H$1="","Введите курс",Таблица624[[#This Row],[Оптовая цена KRW                за 1шт]]/$H$1)</f>
        <v>Введите курс</v>
      </c>
      <c r="J293" s="318"/>
      <c r="K293" s="211">
        <f>Таблица624[[#This Row],[Заказ коробок ]]*Таблица624[[#This Row],[Кол-во шт в коробке]]</f>
        <v>0</v>
      </c>
      <c r="L293" s="212">
        <f>Таблица624[[#This Row],[Общее кол-во шт]]*Таблица624[[#This Row],[Оптовая цена KRW                за 1шт]]</f>
        <v>0</v>
      </c>
      <c r="M293" s="213" t="str">
        <f>IFERROR(Таблица624[[#This Row],[Общее кол-во шт]]*Таблица624[[#This Row],[Оптовая цена USD                 за 1шт]],"")</f>
        <v/>
      </c>
      <c r="N293" s="340"/>
    </row>
    <row r="294" spans="1:14" ht="22.5" customHeight="1">
      <c r="A294" s="307" t="s">
        <v>13002</v>
      </c>
      <c r="B294" s="313">
        <v>8809612842495</v>
      </c>
      <c r="C294" s="314" t="s">
        <v>13003</v>
      </c>
      <c r="D294" s="315" t="s">
        <v>13004</v>
      </c>
      <c r="E294" s="43">
        <v>5500</v>
      </c>
      <c r="F294" s="207">
        <v>0.59</v>
      </c>
      <c r="G294" s="316">
        <v>6</v>
      </c>
      <c r="H294" s="317">
        <f>Таблица624[[#This Row],[Розничная цена KRW]]*Таблица624[[#This Row],[Коэфициент стоимости]]</f>
        <v>3245</v>
      </c>
      <c r="I294" s="210" t="str">
        <f>IF($H$1="","Введите курс",Таблица624[[#This Row],[Оптовая цена KRW                за 1шт]]/$H$1)</f>
        <v>Введите курс</v>
      </c>
      <c r="J294" s="318"/>
      <c r="K294" s="211">
        <f>Таблица624[[#This Row],[Заказ коробок ]]*Таблица624[[#This Row],[Кол-во шт в коробке]]</f>
        <v>0</v>
      </c>
      <c r="L294" s="212">
        <f>Таблица624[[#This Row],[Общее кол-во шт]]*Таблица624[[#This Row],[Оптовая цена KRW                за 1шт]]</f>
        <v>0</v>
      </c>
      <c r="M294" s="213" t="str">
        <f>IFERROR(Таблица624[[#This Row],[Общее кол-во шт]]*Таблица624[[#This Row],[Оптовая цена USD                 за 1шт]],"")</f>
        <v/>
      </c>
      <c r="N294" s="340"/>
    </row>
    <row r="295" spans="1:14" ht="22.5" customHeight="1">
      <c r="A295" s="307" t="s">
        <v>13005</v>
      </c>
      <c r="B295" s="313">
        <v>8809612842501</v>
      </c>
      <c r="C295" s="314" t="s">
        <v>13006</v>
      </c>
      <c r="D295" s="315" t="s">
        <v>13007</v>
      </c>
      <c r="E295" s="43">
        <v>5500</v>
      </c>
      <c r="F295" s="207">
        <v>0.59</v>
      </c>
      <c r="G295" s="316">
        <v>6</v>
      </c>
      <c r="H295" s="317">
        <f>Таблица624[[#This Row],[Розничная цена KRW]]*Таблица624[[#This Row],[Коэфициент стоимости]]</f>
        <v>3245</v>
      </c>
      <c r="I295" s="210" t="str">
        <f>IF($H$1="","Введите курс",Таблица624[[#This Row],[Оптовая цена KRW                за 1шт]]/$H$1)</f>
        <v>Введите курс</v>
      </c>
      <c r="J295" s="318"/>
      <c r="K295" s="211">
        <f>Таблица624[[#This Row],[Заказ коробок ]]*Таблица624[[#This Row],[Кол-во шт в коробке]]</f>
        <v>0</v>
      </c>
      <c r="L295" s="212">
        <f>Таблица624[[#This Row],[Общее кол-во шт]]*Таблица624[[#This Row],[Оптовая цена KRW                за 1шт]]</f>
        <v>0</v>
      </c>
      <c r="M295" s="213" t="str">
        <f>IFERROR(Таблица624[[#This Row],[Общее кол-во шт]]*Таблица624[[#This Row],[Оптовая цена USD                 за 1шт]],"")</f>
        <v/>
      </c>
      <c r="N295" s="340"/>
    </row>
    <row r="296" spans="1:14" ht="22.5" customHeight="1">
      <c r="A296" s="307" t="s">
        <v>13008</v>
      </c>
      <c r="B296" s="313">
        <v>8809612842297</v>
      </c>
      <c r="C296" s="314" t="s">
        <v>13009</v>
      </c>
      <c r="D296" s="315" t="s">
        <v>13010</v>
      </c>
      <c r="E296" s="43">
        <v>5500</v>
      </c>
      <c r="F296" s="207">
        <v>0.59</v>
      </c>
      <c r="G296" s="316">
        <v>6</v>
      </c>
      <c r="H296" s="317">
        <f>Таблица624[[#This Row],[Розничная цена KRW]]*Таблица624[[#This Row],[Коэфициент стоимости]]</f>
        <v>3245</v>
      </c>
      <c r="I296" s="210" t="str">
        <f>IF($H$1="","Введите курс",Таблица624[[#This Row],[Оптовая цена KRW                за 1шт]]/$H$1)</f>
        <v>Введите курс</v>
      </c>
      <c r="J296" s="318"/>
      <c r="K296" s="211">
        <f>Таблица624[[#This Row],[Заказ коробок ]]*Таблица624[[#This Row],[Кол-во шт в коробке]]</f>
        <v>0</v>
      </c>
      <c r="L296" s="212">
        <f>Таблица624[[#This Row],[Общее кол-во шт]]*Таблица624[[#This Row],[Оптовая цена KRW                за 1шт]]</f>
        <v>0</v>
      </c>
      <c r="M296" s="213" t="str">
        <f>IFERROR(Таблица624[[#This Row],[Общее кол-во шт]]*Таблица624[[#This Row],[Оптовая цена USD                 за 1шт]],"")</f>
        <v/>
      </c>
      <c r="N296" s="340"/>
    </row>
    <row r="297" spans="1:14" ht="22.5" customHeight="1">
      <c r="A297" s="307" t="s">
        <v>13011</v>
      </c>
      <c r="B297" s="313">
        <v>8809612843317</v>
      </c>
      <c r="C297" s="314" t="s">
        <v>13012</v>
      </c>
      <c r="D297" s="315" t="s">
        <v>13013</v>
      </c>
      <c r="E297" s="43">
        <v>5500</v>
      </c>
      <c r="F297" s="207">
        <v>0.59</v>
      </c>
      <c r="G297" s="316">
        <v>6</v>
      </c>
      <c r="H297" s="317">
        <f>Таблица624[[#This Row],[Розничная цена KRW]]*Таблица624[[#This Row],[Коэфициент стоимости]]</f>
        <v>3245</v>
      </c>
      <c r="I297" s="210" t="str">
        <f>IF($H$1="","Введите курс",Таблица624[[#This Row],[Оптовая цена KRW                за 1шт]]/$H$1)</f>
        <v>Введите курс</v>
      </c>
      <c r="J297" s="318"/>
      <c r="K297" s="211">
        <f>Таблица624[[#This Row],[Заказ коробок ]]*Таблица624[[#This Row],[Кол-во шт в коробке]]</f>
        <v>0</v>
      </c>
      <c r="L297" s="212">
        <f>Таблица624[[#This Row],[Общее кол-во шт]]*Таблица624[[#This Row],[Оптовая цена KRW                за 1шт]]</f>
        <v>0</v>
      </c>
      <c r="M297" s="213" t="str">
        <f>IFERROR(Таблица624[[#This Row],[Общее кол-во шт]]*Таблица624[[#This Row],[Оптовая цена USD                 за 1шт]],"")</f>
        <v/>
      </c>
      <c r="N297" s="340"/>
    </row>
    <row r="298" spans="1:14" ht="22.5" customHeight="1">
      <c r="A298" s="307" t="s">
        <v>13014</v>
      </c>
      <c r="B298" s="313">
        <v>8809612843324</v>
      </c>
      <c r="C298" s="314" t="s">
        <v>13015</v>
      </c>
      <c r="D298" s="315" t="s">
        <v>13016</v>
      </c>
      <c r="E298" s="43">
        <v>5500</v>
      </c>
      <c r="F298" s="207">
        <v>0.59</v>
      </c>
      <c r="G298" s="316">
        <v>6</v>
      </c>
      <c r="H298" s="317">
        <f>Таблица624[[#This Row],[Розничная цена KRW]]*Таблица624[[#This Row],[Коэфициент стоимости]]</f>
        <v>3245</v>
      </c>
      <c r="I298" s="210" t="str">
        <f>IF($H$1="","Введите курс",Таблица624[[#This Row],[Оптовая цена KRW                за 1шт]]/$H$1)</f>
        <v>Введите курс</v>
      </c>
      <c r="J298" s="318"/>
      <c r="K298" s="211">
        <f>Таблица624[[#This Row],[Заказ коробок ]]*Таблица624[[#This Row],[Кол-во шт в коробке]]</f>
        <v>0</v>
      </c>
      <c r="L298" s="212">
        <f>Таблица624[[#This Row],[Общее кол-во шт]]*Таблица624[[#This Row],[Оптовая цена KRW                за 1шт]]</f>
        <v>0</v>
      </c>
      <c r="M298" s="213" t="str">
        <f>IFERROR(Таблица624[[#This Row],[Общее кол-во шт]]*Таблица624[[#This Row],[Оптовая цена USD                 за 1шт]],"")</f>
        <v/>
      </c>
      <c r="N298" s="340"/>
    </row>
    <row r="299" spans="1:14" ht="22.5" customHeight="1">
      <c r="A299" s="307" t="s">
        <v>13017</v>
      </c>
      <c r="B299" s="313">
        <v>8809612843331</v>
      </c>
      <c r="C299" s="314" t="s">
        <v>13018</v>
      </c>
      <c r="D299" s="315" t="s">
        <v>13019</v>
      </c>
      <c r="E299" s="43">
        <v>5500</v>
      </c>
      <c r="F299" s="207">
        <v>0.59</v>
      </c>
      <c r="G299" s="316">
        <v>6</v>
      </c>
      <c r="H299" s="317">
        <f>Таблица624[[#This Row],[Розничная цена KRW]]*Таблица624[[#This Row],[Коэфициент стоимости]]</f>
        <v>3245</v>
      </c>
      <c r="I299" s="210" t="str">
        <f>IF($H$1="","Введите курс",Таблица624[[#This Row],[Оптовая цена KRW                за 1шт]]/$H$1)</f>
        <v>Введите курс</v>
      </c>
      <c r="J299" s="318"/>
      <c r="K299" s="211">
        <f>Таблица624[[#This Row],[Заказ коробок ]]*Таблица624[[#This Row],[Кол-во шт в коробке]]</f>
        <v>0</v>
      </c>
      <c r="L299" s="212">
        <f>Таблица624[[#This Row],[Общее кол-во шт]]*Таблица624[[#This Row],[Оптовая цена KRW                за 1шт]]</f>
        <v>0</v>
      </c>
      <c r="M299" s="213" t="str">
        <f>IFERROR(Таблица624[[#This Row],[Общее кол-во шт]]*Таблица624[[#This Row],[Оптовая цена USD                 за 1шт]],"")</f>
        <v/>
      </c>
      <c r="N299" s="340"/>
    </row>
    <row r="300" spans="1:14" ht="22.5" customHeight="1">
      <c r="A300" s="307" t="s">
        <v>13020</v>
      </c>
      <c r="B300" s="313">
        <v>8809612843577</v>
      </c>
      <c r="C300" s="314" t="s">
        <v>13021</v>
      </c>
      <c r="D300" s="315" t="s">
        <v>13022</v>
      </c>
      <c r="E300" s="43">
        <v>5500</v>
      </c>
      <c r="F300" s="207">
        <v>0.59</v>
      </c>
      <c r="G300" s="316">
        <v>6</v>
      </c>
      <c r="H300" s="317">
        <f>Таблица624[[#This Row],[Розничная цена KRW]]*Таблица624[[#This Row],[Коэфициент стоимости]]</f>
        <v>3245</v>
      </c>
      <c r="I300" s="210" t="str">
        <f>IF($H$1="","Введите курс",Таблица624[[#This Row],[Оптовая цена KRW                за 1шт]]/$H$1)</f>
        <v>Введите курс</v>
      </c>
      <c r="J300" s="318"/>
      <c r="K300" s="211">
        <f>Таблица624[[#This Row],[Заказ коробок ]]*Таблица624[[#This Row],[Кол-во шт в коробке]]</f>
        <v>0</v>
      </c>
      <c r="L300" s="212">
        <f>Таблица624[[#This Row],[Общее кол-во шт]]*Таблица624[[#This Row],[Оптовая цена KRW                за 1шт]]</f>
        <v>0</v>
      </c>
      <c r="M300" s="213" t="str">
        <f>IFERROR(Таблица624[[#This Row],[Общее кол-во шт]]*Таблица624[[#This Row],[Оптовая цена USD                 за 1шт]],"")</f>
        <v/>
      </c>
      <c r="N300" s="340"/>
    </row>
    <row r="301" spans="1:14" ht="22.5" customHeight="1">
      <c r="A301" s="307" t="s">
        <v>13023</v>
      </c>
      <c r="B301" s="313">
        <v>8809612843584</v>
      </c>
      <c r="C301" s="314" t="s">
        <v>13024</v>
      </c>
      <c r="D301" s="315" t="s">
        <v>13025</v>
      </c>
      <c r="E301" s="43">
        <v>5500</v>
      </c>
      <c r="F301" s="207">
        <v>0.59</v>
      </c>
      <c r="G301" s="316">
        <v>6</v>
      </c>
      <c r="H301" s="317">
        <f>Таблица624[[#This Row],[Розничная цена KRW]]*Таблица624[[#This Row],[Коэфициент стоимости]]</f>
        <v>3245</v>
      </c>
      <c r="I301" s="210" t="str">
        <f>IF($H$1="","Введите курс",Таблица624[[#This Row],[Оптовая цена KRW                за 1шт]]/$H$1)</f>
        <v>Введите курс</v>
      </c>
      <c r="J301" s="318"/>
      <c r="K301" s="211">
        <f>Таблица624[[#This Row],[Заказ коробок ]]*Таблица624[[#This Row],[Кол-во шт в коробке]]</f>
        <v>0</v>
      </c>
      <c r="L301" s="212">
        <f>Таблица624[[#This Row],[Общее кол-во шт]]*Таблица624[[#This Row],[Оптовая цена KRW                за 1шт]]</f>
        <v>0</v>
      </c>
      <c r="M301" s="213" t="str">
        <f>IFERROR(Таблица624[[#This Row],[Общее кол-во шт]]*Таблица624[[#This Row],[Оптовая цена USD                 за 1шт]],"")</f>
        <v/>
      </c>
      <c r="N301" s="340"/>
    </row>
    <row r="302" spans="1:14" ht="22.5" customHeight="1">
      <c r="A302" s="307" t="s">
        <v>13026</v>
      </c>
      <c r="B302" s="313">
        <v>8809612843591</v>
      </c>
      <c r="C302" s="314" t="s">
        <v>13027</v>
      </c>
      <c r="D302" s="315" t="s">
        <v>13028</v>
      </c>
      <c r="E302" s="43">
        <v>5500</v>
      </c>
      <c r="F302" s="207">
        <v>0.59</v>
      </c>
      <c r="G302" s="316">
        <v>6</v>
      </c>
      <c r="H302" s="317">
        <f>Таблица624[[#This Row],[Розничная цена KRW]]*Таблица624[[#This Row],[Коэфициент стоимости]]</f>
        <v>3245</v>
      </c>
      <c r="I302" s="210" t="str">
        <f>IF($H$1="","Введите курс",Таблица624[[#This Row],[Оптовая цена KRW                за 1шт]]/$H$1)</f>
        <v>Введите курс</v>
      </c>
      <c r="J302" s="318"/>
      <c r="K302" s="211">
        <f>Таблица624[[#This Row],[Заказ коробок ]]*Таблица624[[#This Row],[Кол-во шт в коробке]]</f>
        <v>0</v>
      </c>
      <c r="L302" s="212">
        <f>Таблица624[[#This Row],[Общее кол-во шт]]*Таблица624[[#This Row],[Оптовая цена KRW                за 1шт]]</f>
        <v>0</v>
      </c>
      <c r="M302" s="213" t="str">
        <f>IFERROR(Таблица624[[#This Row],[Общее кол-во шт]]*Таблица624[[#This Row],[Оптовая цена USD                 за 1шт]],"")</f>
        <v/>
      </c>
      <c r="N302" s="340"/>
    </row>
    <row r="303" spans="1:14" ht="22.5" customHeight="1">
      <c r="A303" s="307" t="s">
        <v>13029</v>
      </c>
      <c r="B303" s="313">
        <v>8809612843218</v>
      </c>
      <c r="C303" s="314" t="s">
        <v>13030</v>
      </c>
      <c r="D303" s="315" t="s">
        <v>13031</v>
      </c>
      <c r="E303" s="43">
        <v>5500</v>
      </c>
      <c r="F303" s="207">
        <v>0.59</v>
      </c>
      <c r="G303" s="316">
        <v>6</v>
      </c>
      <c r="H303" s="317">
        <f>Таблица624[[#This Row],[Розничная цена KRW]]*Таблица624[[#This Row],[Коэфициент стоимости]]</f>
        <v>3245</v>
      </c>
      <c r="I303" s="210" t="str">
        <f>IF($H$1="","Введите курс",Таблица624[[#This Row],[Оптовая цена KRW                за 1шт]]/$H$1)</f>
        <v>Введите курс</v>
      </c>
      <c r="J303" s="318"/>
      <c r="K303" s="211">
        <f>Таблица624[[#This Row],[Заказ коробок ]]*Таблица624[[#This Row],[Кол-во шт в коробке]]</f>
        <v>0</v>
      </c>
      <c r="L303" s="212">
        <f>Таблица624[[#This Row],[Общее кол-во шт]]*Таблица624[[#This Row],[Оптовая цена KRW                за 1шт]]</f>
        <v>0</v>
      </c>
      <c r="M303" s="213" t="str">
        <f>IFERROR(Таблица624[[#This Row],[Общее кол-во шт]]*Таблица624[[#This Row],[Оптовая цена USD                 за 1шт]],"")</f>
        <v/>
      </c>
      <c r="N303" s="340"/>
    </row>
    <row r="304" spans="1:14" ht="22.5" customHeight="1">
      <c r="A304" s="307" t="s">
        <v>13032</v>
      </c>
      <c r="B304" s="313">
        <v>8809707270202</v>
      </c>
      <c r="C304" s="314" t="s">
        <v>13033</v>
      </c>
      <c r="D304" s="315" t="s">
        <v>13034</v>
      </c>
      <c r="E304" s="43">
        <v>6500</v>
      </c>
      <c r="F304" s="207">
        <v>0.59</v>
      </c>
      <c r="G304" s="316">
        <v>6</v>
      </c>
      <c r="H304" s="317">
        <f>Таблица624[[#This Row],[Розничная цена KRW]]*Таблица624[[#This Row],[Коэфициент стоимости]]</f>
        <v>3835</v>
      </c>
      <c r="I304" s="210" t="str">
        <f>IF($H$1="","Введите курс",Таблица624[[#This Row],[Оптовая цена KRW                за 1шт]]/$H$1)</f>
        <v>Введите курс</v>
      </c>
      <c r="J304" s="318"/>
      <c r="K304" s="211">
        <f>Таблица624[[#This Row],[Заказ коробок ]]*Таблица624[[#This Row],[Кол-во шт в коробке]]</f>
        <v>0</v>
      </c>
      <c r="L304" s="212">
        <f>Таблица624[[#This Row],[Общее кол-во шт]]*Таблица624[[#This Row],[Оптовая цена KRW                за 1шт]]</f>
        <v>0</v>
      </c>
      <c r="M304" s="213" t="str">
        <f>IFERROR(Таблица624[[#This Row],[Общее кол-во шт]]*Таблица624[[#This Row],[Оптовая цена USD                 за 1шт]],"")</f>
        <v/>
      </c>
      <c r="N304" s="340"/>
    </row>
    <row r="305" spans="1:14" ht="22.5" customHeight="1">
      <c r="A305" s="307" t="s">
        <v>13035</v>
      </c>
      <c r="B305" s="313">
        <v>8809707270219</v>
      </c>
      <c r="C305" s="314" t="s">
        <v>13036</v>
      </c>
      <c r="D305" s="315" t="s">
        <v>13037</v>
      </c>
      <c r="E305" s="43">
        <v>6500</v>
      </c>
      <c r="F305" s="207">
        <v>0.59</v>
      </c>
      <c r="G305" s="316">
        <v>6</v>
      </c>
      <c r="H305" s="317">
        <f>Таблица624[[#This Row],[Розничная цена KRW]]*Таблица624[[#This Row],[Коэфициент стоимости]]</f>
        <v>3835</v>
      </c>
      <c r="I305" s="210" t="str">
        <f>IF($H$1="","Введите курс",Таблица624[[#This Row],[Оптовая цена KRW                за 1шт]]/$H$1)</f>
        <v>Введите курс</v>
      </c>
      <c r="J305" s="318"/>
      <c r="K305" s="211">
        <f>Таблица624[[#This Row],[Заказ коробок ]]*Таблица624[[#This Row],[Кол-во шт в коробке]]</f>
        <v>0</v>
      </c>
      <c r="L305" s="212">
        <f>Таблица624[[#This Row],[Общее кол-во шт]]*Таблица624[[#This Row],[Оптовая цена KRW                за 1шт]]</f>
        <v>0</v>
      </c>
      <c r="M305" s="213" t="str">
        <f>IFERROR(Таблица624[[#This Row],[Общее кол-во шт]]*Таблица624[[#This Row],[Оптовая цена USD                 за 1шт]],"")</f>
        <v/>
      </c>
      <c r="N305" s="340"/>
    </row>
    <row r="306" spans="1:14" ht="22.5" customHeight="1">
      <c r="A306" s="307" t="s">
        <v>13038</v>
      </c>
      <c r="B306" s="313">
        <v>8809707270226</v>
      </c>
      <c r="C306" s="314" t="s">
        <v>13039</v>
      </c>
      <c r="D306" s="315" t="s">
        <v>13040</v>
      </c>
      <c r="E306" s="43">
        <v>6500</v>
      </c>
      <c r="F306" s="207">
        <v>0.59</v>
      </c>
      <c r="G306" s="316">
        <v>6</v>
      </c>
      <c r="H306" s="317">
        <f>Таблица624[[#This Row],[Розничная цена KRW]]*Таблица624[[#This Row],[Коэфициент стоимости]]</f>
        <v>3835</v>
      </c>
      <c r="I306" s="210" t="str">
        <f>IF($H$1="","Введите курс",Таблица624[[#This Row],[Оптовая цена KRW                за 1шт]]/$H$1)</f>
        <v>Введите курс</v>
      </c>
      <c r="J306" s="318"/>
      <c r="K306" s="211">
        <f>Таблица624[[#This Row],[Заказ коробок ]]*Таблица624[[#This Row],[Кол-во шт в коробке]]</f>
        <v>0</v>
      </c>
      <c r="L306" s="212">
        <f>Таблица624[[#This Row],[Общее кол-во шт]]*Таблица624[[#This Row],[Оптовая цена KRW                за 1шт]]</f>
        <v>0</v>
      </c>
      <c r="M306" s="213" t="str">
        <f>IFERROR(Таблица624[[#This Row],[Общее кол-во шт]]*Таблица624[[#This Row],[Оптовая цена USD                 за 1шт]],"")</f>
        <v/>
      </c>
      <c r="N306" s="340"/>
    </row>
    <row r="307" spans="1:14" ht="22.5" customHeight="1">
      <c r="A307" s="307" t="s">
        <v>13041</v>
      </c>
      <c r="B307" s="313">
        <v>8809707270233</v>
      </c>
      <c r="C307" s="314" t="s">
        <v>13042</v>
      </c>
      <c r="D307" s="315" t="s">
        <v>13043</v>
      </c>
      <c r="E307" s="43">
        <v>6500</v>
      </c>
      <c r="F307" s="207">
        <v>0.59</v>
      </c>
      <c r="G307" s="316">
        <v>6</v>
      </c>
      <c r="H307" s="317">
        <f>Таблица624[[#This Row],[Розничная цена KRW]]*Таблица624[[#This Row],[Коэфициент стоимости]]</f>
        <v>3835</v>
      </c>
      <c r="I307" s="210" t="str">
        <f>IF($H$1="","Введите курс",Таблица624[[#This Row],[Оптовая цена KRW                за 1шт]]/$H$1)</f>
        <v>Введите курс</v>
      </c>
      <c r="J307" s="318"/>
      <c r="K307" s="211">
        <f>Таблица624[[#This Row],[Заказ коробок ]]*Таблица624[[#This Row],[Кол-во шт в коробке]]</f>
        <v>0</v>
      </c>
      <c r="L307" s="212">
        <f>Таблица624[[#This Row],[Общее кол-во шт]]*Таблица624[[#This Row],[Оптовая цена KRW                за 1шт]]</f>
        <v>0</v>
      </c>
      <c r="M307" s="213" t="str">
        <f>IFERROR(Таблица624[[#This Row],[Общее кол-во шт]]*Таблица624[[#This Row],[Оптовая цена USD                 за 1шт]],"")</f>
        <v/>
      </c>
      <c r="N307" s="340"/>
    </row>
    <row r="308" spans="1:14" ht="22.5" customHeight="1">
      <c r="A308" s="307" t="s">
        <v>13044</v>
      </c>
      <c r="B308" s="313">
        <v>8809707270240</v>
      </c>
      <c r="C308" s="314" t="s">
        <v>13045</v>
      </c>
      <c r="D308" s="315" t="s">
        <v>13046</v>
      </c>
      <c r="E308" s="43">
        <v>6500</v>
      </c>
      <c r="F308" s="207">
        <v>0.59</v>
      </c>
      <c r="G308" s="316">
        <v>6</v>
      </c>
      <c r="H308" s="317">
        <f>Таблица624[[#This Row],[Розничная цена KRW]]*Таблица624[[#This Row],[Коэфициент стоимости]]</f>
        <v>3835</v>
      </c>
      <c r="I308" s="210" t="str">
        <f>IF($H$1="","Введите курс",Таблица624[[#This Row],[Оптовая цена KRW                за 1шт]]/$H$1)</f>
        <v>Введите курс</v>
      </c>
      <c r="J308" s="318"/>
      <c r="K308" s="211">
        <f>Таблица624[[#This Row],[Заказ коробок ]]*Таблица624[[#This Row],[Кол-во шт в коробке]]</f>
        <v>0</v>
      </c>
      <c r="L308" s="212">
        <f>Таблица624[[#This Row],[Общее кол-во шт]]*Таблица624[[#This Row],[Оптовая цена KRW                за 1шт]]</f>
        <v>0</v>
      </c>
      <c r="M308" s="213" t="str">
        <f>IFERROR(Таблица624[[#This Row],[Общее кол-во шт]]*Таблица624[[#This Row],[Оптовая цена USD                 за 1шт]],"")</f>
        <v/>
      </c>
      <c r="N308" s="340"/>
    </row>
    <row r="309" spans="1:14" ht="22.5" customHeight="1">
      <c r="A309" s="307" t="s">
        <v>13047</v>
      </c>
      <c r="B309" s="313">
        <v>8809707270257</v>
      </c>
      <c r="C309" s="314" t="s">
        <v>13048</v>
      </c>
      <c r="D309" s="315" t="s">
        <v>13049</v>
      </c>
      <c r="E309" s="43">
        <v>6500</v>
      </c>
      <c r="F309" s="207">
        <v>0.59</v>
      </c>
      <c r="G309" s="316">
        <v>6</v>
      </c>
      <c r="H309" s="317">
        <f>Таблица624[[#This Row],[Розничная цена KRW]]*Таблица624[[#This Row],[Коэфициент стоимости]]</f>
        <v>3835</v>
      </c>
      <c r="I309" s="210" t="str">
        <f>IF($H$1="","Введите курс",Таблица624[[#This Row],[Оптовая цена KRW                за 1шт]]/$H$1)</f>
        <v>Введите курс</v>
      </c>
      <c r="J309" s="318"/>
      <c r="K309" s="211">
        <f>Таблица624[[#This Row],[Заказ коробок ]]*Таблица624[[#This Row],[Кол-во шт в коробке]]</f>
        <v>0</v>
      </c>
      <c r="L309" s="212">
        <f>Таблица624[[#This Row],[Общее кол-во шт]]*Таблица624[[#This Row],[Оптовая цена KRW                за 1шт]]</f>
        <v>0</v>
      </c>
      <c r="M309" s="213" t="str">
        <f>IFERROR(Таблица624[[#This Row],[Общее кол-во шт]]*Таблица624[[#This Row],[Оптовая цена USD                 за 1шт]],"")</f>
        <v/>
      </c>
      <c r="N309" s="340"/>
    </row>
    <row r="310" spans="1:14" ht="22.5" customHeight="1">
      <c r="A310" s="307" t="s">
        <v>13050</v>
      </c>
      <c r="B310" s="313">
        <v>8809652903590</v>
      </c>
      <c r="C310" s="314" t="s">
        <v>13051</v>
      </c>
      <c r="D310" s="315" t="s">
        <v>13052</v>
      </c>
      <c r="E310" s="43">
        <v>26000</v>
      </c>
      <c r="F310" s="207">
        <v>0.59</v>
      </c>
      <c r="G310" s="316">
        <v>6</v>
      </c>
      <c r="H310" s="317">
        <f>Таблица624[[#This Row],[Розничная цена KRW]]*Таблица624[[#This Row],[Коэфициент стоимости]]</f>
        <v>15340</v>
      </c>
      <c r="I310" s="210" t="str">
        <f>IF($H$1="","Введите курс",Таблица624[[#This Row],[Оптовая цена KRW                за 1шт]]/$H$1)</f>
        <v>Введите курс</v>
      </c>
      <c r="J310" s="318"/>
      <c r="K310" s="211">
        <f>Таблица624[[#This Row],[Заказ коробок ]]*Таблица624[[#This Row],[Кол-во шт в коробке]]</f>
        <v>0</v>
      </c>
      <c r="L310" s="212">
        <f>Таблица624[[#This Row],[Общее кол-во шт]]*Таблица624[[#This Row],[Оптовая цена KRW                за 1шт]]</f>
        <v>0</v>
      </c>
      <c r="M310" s="213" t="str">
        <f>IFERROR(Таблица624[[#This Row],[Общее кол-во шт]]*Таблица624[[#This Row],[Оптовая цена USD                 за 1шт]],"")</f>
        <v/>
      </c>
      <c r="N310" s="340"/>
    </row>
    <row r="311" spans="1:14" ht="22.5" customHeight="1">
      <c r="A311" s="307" t="s">
        <v>13053</v>
      </c>
      <c r="B311" s="313">
        <v>8809652906706</v>
      </c>
      <c r="C311" s="314" t="s">
        <v>13054</v>
      </c>
      <c r="D311" s="315" t="s">
        <v>13055</v>
      </c>
      <c r="E311" s="43">
        <v>26000</v>
      </c>
      <c r="F311" s="207">
        <v>0.59</v>
      </c>
      <c r="G311" s="316">
        <v>6</v>
      </c>
      <c r="H311" s="317">
        <f>Таблица624[[#This Row],[Розничная цена KRW]]*Таблица624[[#This Row],[Коэфициент стоимости]]</f>
        <v>15340</v>
      </c>
      <c r="I311" s="210" t="str">
        <f>IF($H$1="","Введите курс",Таблица624[[#This Row],[Оптовая цена KRW                за 1шт]]/$H$1)</f>
        <v>Введите курс</v>
      </c>
      <c r="J311" s="318"/>
      <c r="K311" s="211">
        <f>Таблица624[[#This Row],[Заказ коробок ]]*Таблица624[[#This Row],[Кол-во шт в коробке]]</f>
        <v>0</v>
      </c>
      <c r="L311" s="212">
        <f>Таблица624[[#This Row],[Общее кол-во шт]]*Таблица624[[#This Row],[Оптовая цена KRW                за 1шт]]</f>
        <v>0</v>
      </c>
      <c r="M311" s="213" t="str">
        <f>IFERROR(Таблица624[[#This Row],[Общее кол-во шт]]*Таблица624[[#This Row],[Оптовая цена USD                 за 1шт]],"")</f>
        <v/>
      </c>
      <c r="N311" s="340"/>
    </row>
    <row r="312" spans="1:14" ht="22.5" customHeight="1">
      <c r="A312" s="307" t="s">
        <v>13056</v>
      </c>
      <c r="B312" s="313">
        <v>8809707288504</v>
      </c>
      <c r="C312" s="314" t="s">
        <v>13057</v>
      </c>
      <c r="D312" s="315" t="s">
        <v>13058</v>
      </c>
      <c r="E312" s="43">
        <v>7000</v>
      </c>
      <c r="F312" s="207">
        <v>0.59</v>
      </c>
      <c r="G312" s="316">
        <v>6</v>
      </c>
      <c r="H312" s="317">
        <f>Таблица624[[#This Row],[Розничная цена KRW]]*Таблица624[[#This Row],[Коэфициент стоимости]]</f>
        <v>4130</v>
      </c>
      <c r="I312" s="210" t="str">
        <f>IF($H$1="","Введите курс",Таблица624[[#This Row],[Оптовая цена KRW                за 1шт]]/$H$1)</f>
        <v>Введите курс</v>
      </c>
      <c r="J312" s="318"/>
      <c r="K312" s="211">
        <f>Таблица624[[#This Row],[Заказ коробок ]]*Таблица624[[#This Row],[Кол-во шт в коробке]]</f>
        <v>0</v>
      </c>
      <c r="L312" s="212">
        <f>Таблица624[[#This Row],[Общее кол-во шт]]*Таблица624[[#This Row],[Оптовая цена KRW                за 1шт]]</f>
        <v>0</v>
      </c>
      <c r="M312" s="213" t="str">
        <f>IFERROR(Таблица624[[#This Row],[Общее кол-во шт]]*Таблица624[[#This Row],[Оптовая цена USD                 за 1шт]],"")</f>
        <v/>
      </c>
      <c r="N312" s="340"/>
    </row>
    <row r="313" spans="1:14" ht="22.5" customHeight="1">
      <c r="A313" s="307" t="s">
        <v>13059</v>
      </c>
      <c r="B313" s="313">
        <v>8809612843102</v>
      </c>
      <c r="C313" s="314" t="s">
        <v>13060</v>
      </c>
      <c r="D313" s="315" t="s">
        <v>13061</v>
      </c>
      <c r="E313" s="43">
        <v>7000</v>
      </c>
      <c r="F313" s="207">
        <v>0.59</v>
      </c>
      <c r="G313" s="316">
        <v>6</v>
      </c>
      <c r="H313" s="317">
        <f>Таблица624[[#This Row],[Розничная цена KRW]]*Таблица624[[#This Row],[Коэфициент стоимости]]</f>
        <v>4130</v>
      </c>
      <c r="I313" s="210" t="str">
        <f>IF($H$1="","Введите курс",Таблица624[[#This Row],[Оптовая цена KRW                за 1шт]]/$H$1)</f>
        <v>Введите курс</v>
      </c>
      <c r="J313" s="318"/>
      <c r="K313" s="211">
        <f>Таблица624[[#This Row],[Заказ коробок ]]*Таблица624[[#This Row],[Кол-во шт в коробке]]</f>
        <v>0</v>
      </c>
      <c r="L313" s="212">
        <f>Таблица624[[#This Row],[Общее кол-во шт]]*Таблица624[[#This Row],[Оптовая цена KRW                за 1шт]]</f>
        <v>0</v>
      </c>
      <c r="M313" s="213" t="str">
        <f>IFERROR(Таблица624[[#This Row],[Общее кол-во шт]]*Таблица624[[#This Row],[Оптовая цена USD                 за 1шт]],"")</f>
        <v/>
      </c>
      <c r="N313" s="340"/>
    </row>
    <row r="314" spans="1:14" ht="22.5" customHeight="1">
      <c r="A314" s="307" t="s">
        <v>13062</v>
      </c>
      <c r="B314" s="313">
        <v>8809612843041</v>
      </c>
      <c r="C314" s="314" t="s">
        <v>13063</v>
      </c>
      <c r="D314" s="315" t="s">
        <v>13064</v>
      </c>
      <c r="E314" s="43">
        <v>7000</v>
      </c>
      <c r="F314" s="207">
        <v>0.59</v>
      </c>
      <c r="G314" s="316">
        <v>6</v>
      </c>
      <c r="H314" s="317">
        <f>Таблица624[[#This Row],[Розничная цена KRW]]*Таблица624[[#This Row],[Коэфициент стоимости]]</f>
        <v>4130</v>
      </c>
      <c r="I314" s="210" t="str">
        <f>IF($H$1="","Введите курс",Таблица624[[#This Row],[Оптовая цена KRW                за 1шт]]/$H$1)</f>
        <v>Введите курс</v>
      </c>
      <c r="J314" s="318"/>
      <c r="K314" s="211">
        <f>Таблица624[[#This Row],[Заказ коробок ]]*Таблица624[[#This Row],[Кол-во шт в коробке]]</f>
        <v>0</v>
      </c>
      <c r="L314" s="212">
        <f>Таблица624[[#This Row],[Общее кол-во шт]]*Таблица624[[#This Row],[Оптовая цена KRW                за 1шт]]</f>
        <v>0</v>
      </c>
      <c r="M314" s="213" t="str">
        <f>IFERROR(Таблица624[[#This Row],[Общее кол-во шт]]*Таблица624[[#This Row],[Оптовая цена USD                 за 1шт]],"")</f>
        <v/>
      </c>
      <c r="N314" s="340"/>
    </row>
    <row r="315" spans="1:14" ht="22.5" customHeight="1">
      <c r="A315" s="307" t="s">
        <v>13065</v>
      </c>
      <c r="B315" s="313">
        <v>8809707288436</v>
      </c>
      <c r="C315" s="314" t="s">
        <v>13066</v>
      </c>
      <c r="D315" s="315" t="s">
        <v>13067</v>
      </c>
      <c r="E315" s="43">
        <v>7000</v>
      </c>
      <c r="F315" s="207">
        <v>0.59</v>
      </c>
      <c r="G315" s="316">
        <v>6</v>
      </c>
      <c r="H315" s="317">
        <f>Таблица624[[#This Row],[Розничная цена KRW]]*Таблица624[[#This Row],[Коэфициент стоимости]]</f>
        <v>4130</v>
      </c>
      <c r="I315" s="210" t="str">
        <f>IF($H$1="","Введите курс",Таблица624[[#This Row],[Оптовая цена KRW                за 1шт]]/$H$1)</f>
        <v>Введите курс</v>
      </c>
      <c r="J315" s="318"/>
      <c r="K315" s="211">
        <f>Таблица624[[#This Row],[Заказ коробок ]]*Таблица624[[#This Row],[Кол-во шт в коробке]]</f>
        <v>0</v>
      </c>
      <c r="L315" s="212">
        <f>Таблица624[[#This Row],[Общее кол-во шт]]*Таблица624[[#This Row],[Оптовая цена KRW                за 1шт]]</f>
        <v>0</v>
      </c>
      <c r="M315" s="213" t="str">
        <f>IFERROR(Таблица624[[#This Row],[Общее кол-во шт]]*Таблица624[[#This Row],[Оптовая цена USD                 за 1шт]],"")</f>
        <v/>
      </c>
      <c r="N315" s="340"/>
    </row>
    <row r="316" spans="1:14" ht="22.5" customHeight="1">
      <c r="A316" s="307" t="s">
        <v>13068</v>
      </c>
      <c r="B316" s="313">
        <v>8809652865546</v>
      </c>
      <c r="C316" s="314" t="s">
        <v>13069</v>
      </c>
      <c r="D316" s="315" t="s">
        <v>13070</v>
      </c>
      <c r="E316" s="43">
        <v>7000</v>
      </c>
      <c r="F316" s="207">
        <v>0.59</v>
      </c>
      <c r="G316" s="316">
        <v>6</v>
      </c>
      <c r="H316" s="317">
        <f>Таблица624[[#This Row],[Розничная цена KRW]]*Таблица624[[#This Row],[Коэфициент стоимости]]</f>
        <v>4130</v>
      </c>
      <c r="I316" s="210" t="str">
        <f>IF($H$1="","Введите курс",Таблица624[[#This Row],[Оптовая цена KRW                за 1шт]]/$H$1)</f>
        <v>Введите курс</v>
      </c>
      <c r="J316" s="318"/>
      <c r="K316" s="211">
        <f>Таблица624[[#This Row],[Заказ коробок ]]*Таблица624[[#This Row],[Кол-во шт в коробке]]</f>
        <v>0</v>
      </c>
      <c r="L316" s="212">
        <f>Таблица624[[#This Row],[Общее кол-во шт]]*Таблица624[[#This Row],[Оптовая цена KRW                за 1шт]]</f>
        <v>0</v>
      </c>
      <c r="M316" s="213" t="str">
        <f>IFERROR(Таблица624[[#This Row],[Общее кол-во шт]]*Таблица624[[#This Row],[Оптовая цена USD                 за 1шт]],"")</f>
        <v/>
      </c>
      <c r="N316" s="340"/>
    </row>
    <row r="317" spans="1:14" ht="22.5" customHeight="1">
      <c r="A317" s="307" t="s">
        <v>13071</v>
      </c>
      <c r="B317" s="313">
        <v>8809652865553</v>
      </c>
      <c r="C317" s="314" t="s">
        <v>13072</v>
      </c>
      <c r="D317" s="315" t="s">
        <v>13073</v>
      </c>
      <c r="E317" s="43">
        <v>7000</v>
      </c>
      <c r="F317" s="207">
        <v>0.59</v>
      </c>
      <c r="G317" s="316">
        <v>6</v>
      </c>
      <c r="H317" s="317">
        <f>Таблица624[[#This Row],[Розничная цена KRW]]*Таблица624[[#This Row],[Коэфициент стоимости]]</f>
        <v>4130</v>
      </c>
      <c r="I317" s="210" t="str">
        <f>IF($H$1="","Введите курс",Таблица624[[#This Row],[Оптовая цена KRW                за 1шт]]/$H$1)</f>
        <v>Введите курс</v>
      </c>
      <c r="J317" s="318"/>
      <c r="K317" s="211">
        <f>Таблица624[[#This Row],[Заказ коробок ]]*Таблица624[[#This Row],[Кол-во шт в коробке]]</f>
        <v>0</v>
      </c>
      <c r="L317" s="212">
        <f>Таблица624[[#This Row],[Общее кол-во шт]]*Таблица624[[#This Row],[Оптовая цена KRW                за 1шт]]</f>
        <v>0</v>
      </c>
      <c r="M317" s="213" t="str">
        <f>IFERROR(Таблица624[[#This Row],[Общее кол-во шт]]*Таблица624[[#This Row],[Оптовая цена USD                 за 1шт]],"")</f>
        <v/>
      </c>
      <c r="N317" s="340"/>
    </row>
    <row r="318" spans="1:14" ht="22.5" customHeight="1">
      <c r="A318" s="307" t="s">
        <v>13074</v>
      </c>
      <c r="B318" s="313">
        <v>8809652865560</v>
      </c>
      <c r="C318" s="314" t="s">
        <v>13075</v>
      </c>
      <c r="D318" s="315" t="s">
        <v>13076</v>
      </c>
      <c r="E318" s="43">
        <v>7000</v>
      </c>
      <c r="F318" s="207">
        <v>0.59</v>
      </c>
      <c r="G318" s="316">
        <v>6</v>
      </c>
      <c r="H318" s="317">
        <f>Таблица624[[#This Row],[Розничная цена KRW]]*Таблица624[[#This Row],[Коэфициент стоимости]]</f>
        <v>4130</v>
      </c>
      <c r="I318" s="210" t="str">
        <f>IF($H$1="","Введите курс",Таблица624[[#This Row],[Оптовая цена KRW                за 1шт]]/$H$1)</f>
        <v>Введите курс</v>
      </c>
      <c r="J318" s="318"/>
      <c r="K318" s="211">
        <f>Таблица624[[#This Row],[Заказ коробок ]]*Таблица624[[#This Row],[Кол-во шт в коробке]]</f>
        <v>0</v>
      </c>
      <c r="L318" s="212">
        <f>Таблица624[[#This Row],[Общее кол-во шт]]*Таблица624[[#This Row],[Оптовая цена KRW                за 1шт]]</f>
        <v>0</v>
      </c>
      <c r="M318" s="213" t="str">
        <f>IFERROR(Таблица624[[#This Row],[Общее кол-во шт]]*Таблица624[[#This Row],[Оптовая цена USD                 за 1шт]],"")</f>
        <v/>
      </c>
      <c r="N318" s="340"/>
    </row>
    <row r="319" spans="1:14" ht="22.5" customHeight="1">
      <c r="A319" s="307" t="s">
        <v>13077</v>
      </c>
      <c r="B319" s="313">
        <v>8809707288429</v>
      </c>
      <c r="C319" s="314" t="s">
        <v>13078</v>
      </c>
      <c r="D319" s="315" t="s">
        <v>13079</v>
      </c>
      <c r="E319" s="43">
        <v>7000</v>
      </c>
      <c r="F319" s="207">
        <v>0.59</v>
      </c>
      <c r="G319" s="316">
        <v>6</v>
      </c>
      <c r="H319" s="317">
        <f>Таблица624[[#This Row],[Розничная цена KRW]]*Таблица624[[#This Row],[Коэфициент стоимости]]</f>
        <v>4130</v>
      </c>
      <c r="I319" s="210" t="str">
        <f>IF($H$1="","Введите курс",Таблица624[[#This Row],[Оптовая цена KRW                за 1шт]]/$H$1)</f>
        <v>Введите курс</v>
      </c>
      <c r="J319" s="318"/>
      <c r="K319" s="211">
        <f>Таблица624[[#This Row],[Заказ коробок ]]*Таблица624[[#This Row],[Кол-во шт в коробке]]</f>
        <v>0</v>
      </c>
      <c r="L319" s="212">
        <f>Таблица624[[#This Row],[Общее кол-во шт]]*Таблица624[[#This Row],[Оптовая цена KRW                за 1шт]]</f>
        <v>0</v>
      </c>
      <c r="M319" s="213" t="str">
        <f>IFERROR(Таблица624[[#This Row],[Общее кол-во шт]]*Таблица624[[#This Row],[Оптовая цена USD                 за 1шт]],"")</f>
        <v/>
      </c>
      <c r="N319" s="340"/>
    </row>
    <row r="320" spans="1:14" ht="22.5" customHeight="1">
      <c r="A320" s="307" t="s">
        <v>13080</v>
      </c>
      <c r="B320" s="313">
        <v>8809707288412</v>
      </c>
      <c r="C320" s="314" t="s">
        <v>13081</v>
      </c>
      <c r="D320" s="315" t="s">
        <v>13082</v>
      </c>
      <c r="E320" s="43">
        <v>7000</v>
      </c>
      <c r="F320" s="207">
        <v>0.59</v>
      </c>
      <c r="G320" s="316">
        <v>6</v>
      </c>
      <c r="H320" s="317">
        <f>Таблица624[[#This Row],[Розничная цена KRW]]*Таблица624[[#This Row],[Коэфициент стоимости]]</f>
        <v>4130</v>
      </c>
      <c r="I320" s="210" t="str">
        <f>IF($H$1="","Введите курс",Таблица624[[#This Row],[Оптовая цена KRW                за 1шт]]/$H$1)</f>
        <v>Введите курс</v>
      </c>
      <c r="J320" s="318"/>
      <c r="K320" s="211">
        <f>Таблица624[[#This Row],[Заказ коробок ]]*Таблица624[[#This Row],[Кол-во шт в коробке]]</f>
        <v>0</v>
      </c>
      <c r="L320" s="212">
        <f>Таблица624[[#This Row],[Общее кол-во шт]]*Таблица624[[#This Row],[Оптовая цена KRW                за 1шт]]</f>
        <v>0</v>
      </c>
      <c r="M320" s="213" t="str">
        <f>IFERROR(Таблица624[[#This Row],[Общее кол-во шт]]*Таблица624[[#This Row],[Оптовая цена USD                 за 1шт]],"")</f>
        <v/>
      </c>
      <c r="N320" s="340"/>
    </row>
    <row r="321" spans="1:14" ht="22.5" customHeight="1">
      <c r="A321" s="307" t="s">
        <v>13083</v>
      </c>
      <c r="B321" s="313">
        <v>8809612857949</v>
      </c>
      <c r="C321" s="314" t="s">
        <v>13084</v>
      </c>
      <c r="D321" s="315" t="s">
        <v>13085</v>
      </c>
      <c r="E321" s="43">
        <v>7000</v>
      </c>
      <c r="F321" s="207">
        <v>0.59</v>
      </c>
      <c r="G321" s="316">
        <v>6</v>
      </c>
      <c r="H321" s="317">
        <f>Таблица624[[#This Row],[Розничная цена KRW]]*Таблица624[[#This Row],[Коэфициент стоимости]]</f>
        <v>4130</v>
      </c>
      <c r="I321" s="210" t="str">
        <f>IF($H$1="","Введите курс",Таблица624[[#This Row],[Оптовая цена KRW                за 1шт]]/$H$1)</f>
        <v>Введите курс</v>
      </c>
      <c r="J321" s="318"/>
      <c r="K321" s="211">
        <f>Таблица624[[#This Row],[Заказ коробок ]]*Таблица624[[#This Row],[Кол-во шт в коробке]]</f>
        <v>0</v>
      </c>
      <c r="L321" s="212">
        <f>Таблица624[[#This Row],[Общее кол-во шт]]*Таблица624[[#This Row],[Оптовая цена KRW                за 1шт]]</f>
        <v>0</v>
      </c>
      <c r="M321" s="213" t="str">
        <f>IFERROR(Таблица624[[#This Row],[Общее кол-во шт]]*Таблица624[[#This Row],[Оптовая цена USD                 за 1шт]],"")</f>
        <v/>
      </c>
      <c r="N321" s="340"/>
    </row>
    <row r="322" spans="1:14" ht="22.5" customHeight="1">
      <c r="A322" s="307" t="s">
        <v>13086</v>
      </c>
      <c r="B322" s="313">
        <v>8809612857932</v>
      </c>
      <c r="C322" s="314" t="s">
        <v>13087</v>
      </c>
      <c r="D322" s="315" t="s">
        <v>13088</v>
      </c>
      <c r="E322" s="43">
        <v>9000</v>
      </c>
      <c r="F322" s="207">
        <v>0.59</v>
      </c>
      <c r="G322" s="316">
        <v>6</v>
      </c>
      <c r="H322" s="317">
        <f>Таблица624[[#This Row],[Розничная цена KRW]]*Таблица624[[#This Row],[Коэфициент стоимости]]</f>
        <v>5310</v>
      </c>
      <c r="I322" s="210" t="str">
        <f>IF($H$1="","Введите курс",Таблица624[[#This Row],[Оптовая цена KRW                за 1шт]]/$H$1)</f>
        <v>Введите курс</v>
      </c>
      <c r="J322" s="318"/>
      <c r="K322" s="211">
        <f>Таблица624[[#This Row],[Заказ коробок ]]*Таблица624[[#This Row],[Кол-во шт в коробке]]</f>
        <v>0</v>
      </c>
      <c r="L322" s="212">
        <f>Таблица624[[#This Row],[Общее кол-во шт]]*Таблица624[[#This Row],[Оптовая цена KRW                за 1шт]]</f>
        <v>0</v>
      </c>
      <c r="M322" s="213" t="str">
        <f>IFERROR(Таблица624[[#This Row],[Общее кол-во шт]]*Таблица624[[#This Row],[Оптовая цена USD                 за 1шт]],"")</f>
        <v/>
      </c>
      <c r="N322" s="340"/>
    </row>
    <row r="323" spans="1:14" ht="22.5" customHeight="1">
      <c r="A323" s="307" t="s">
        <v>13089</v>
      </c>
      <c r="B323" s="313">
        <v>8809612841559</v>
      </c>
      <c r="C323" s="314" t="s">
        <v>13090</v>
      </c>
      <c r="D323" s="315" t="s">
        <v>13091</v>
      </c>
      <c r="E323" s="43">
        <v>8000</v>
      </c>
      <c r="F323" s="207">
        <v>0.59</v>
      </c>
      <c r="G323" s="316">
        <v>6</v>
      </c>
      <c r="H323" s="317">
        <f>Таблица624[[#This Row],[Розничная цена KRW]]*Таблица624[[#This Row],[Коэфициент стоимости]]</f>
        <v>4720</v>
      </c>
      <c r="I323" s="210" t="str">
        <f>IF($H$1="","Введите курс",Таблица624[[#This Row],[Оптовая цена KRW                за 1шт]]/$H$1)</f>
        <v>Введите курс</v>
      </c>
      <c r="J323" s="318"/>
      <c r="K323" s="211">
        <f>Таблица624[[#This Row],[Заказ коробок ]]*Таблица624[[#This Row],[Кол-во шт в коробке]]</f>
        <v>0</v>
      </c>
      <c r="L323" s="212">
        <f>Таблица624[[#This Row],[Общее кол-во шт]]*Таблица624[[#This Row],[Оптовая цена KRW                за 1шт]]</f>
        <v>0</v>
      </c>
      <c r="M323" s="213" t="str">
        <f>IFERROR(Таблица624[[#This Row],[Общее кол-во шт]]*Таблица624[[#This Row],[Оптовая цена USD                 за 1шт]],"")</f>
        <v/>
      </c>
      <c r="N323" s="340"/>
    </row>
    <row r="324" spans="1:14" ht="22.5" customHeight="1">
      <c r="A324" s="307" t="s">
        <v>13092</v>
      </c>
      <c r="B324" s="313">
        <v>8809612841566</v>
      </c>
      <c r="C324" s="314" t="s">
        <v>13093</v>
      </c>
      <c r="D324" s="315" t="s">
        <v>13094</v>
      </c>
      <c r="E324" s="43">
        <v>8000</v>
      </c>
      <c r="F324" s="207">
        <v>0.59</v>
      </c>
      <c r="G324" s="316">
        <v>6</v>
      </c>
      <c r="H324" s="317">
        <f>Таблица624[[#This Row],[Розничная цена KRW]]*Таблица624[[#This Row],[Коэфициент стоимости]]</f>
        <v>4720</v>
      </c>
      <c r="I324" s="210" t="str">
        <f>IF($H$1="","Введите курс",Таблица624[[#This Row],[Оптовая цена KRW                за 1шт]]/$H$1)</f>
        <v>Введите курс</v>
      </c>
      <c r="J324" s="318"/>
      <c r="K324" s="211">
        <f>Таблица624[[#This Row],[Заказ коробок ]]*Таблица624[[#This Row],[Кол-во шт в коробке]]</f>
        <v>0</v>
      </c>
      <c r="L324" s="212">
        <f>Таблица624[[#This Row],[Общее кол-во шт]]*Таблица624[[#This Row],[Оптовая цена KRW                за 1шт]]</f>
        <v>0</v>
      </c>
      <c r="M324" s="213" t="str">
        <f>IFERROR(Таблица624[[#This Row],[Общее кол-во шт]]*Таблица624[[#This Row],[Оптовая цена USD                 за 1шт]],"")</f>
        <v/>
      </c>
      <c r="N324" s="340"/>
    </row>
    <row r="325" spans="1:14" ht="22.5" customHeight="1">
      <c r="A325" s="307" t="s">
        <v>13095</v>
      </c>
      <c r="B325" s="313">
        <v>8809652875149</v>
      </c>
      <c r="C325" s="314" t="s">
        <v>13096</v>
      </c>
      <c r="D325" s="315" t="s">
        <v>13097</v>
      </c>
      <c r="E325" s="43">
        <v>9000</v>
      </c>
      <c r="F325" s="207">
        <v>0.59</v>
      </c>
      <c r="G325" s="316">
        <v>6</v>
      </c>
      <c r="H325" s="317">
        <f>Таблица624[[#This Row],[Розничная цена KRW]]*Таблица624[[#This Row],[Коэфициент стоимости]]</f>
        <v>5310</v>
      </c>
      <c r="I325" s="210" t="str">
        <f>IF($H$1="","Введите курс",Таблица624[[#This Row],[Оптовая цена KRW                за 1шт]]/$H$1)</f>
        <v>Введите курс</v>
      </c>
      <c r="J325" s="318"/>
      <c r="K325" s="211">
        <f>Таблица624[[#This Row],[Заказ коробок ]]*Таблица624[[#This Row],[Кол-во шт в коробке]]</f>
        <v>0</v>
      </c>
      <c r="L325" s="212">
        <f>Таблица624[[#This Row],[Общее кол-во шт]]*Таблица624[[#This Row],[Оптовая цена KRW                за 1шт]]</f>
        <v>0</v>
      </c>
      <c r="M325" s="213" t="str">
        <f>IFERROR(Таблица624[[#This Row],[Общее кол-во шт]]*Таблица624[[#This Row],[Оптовая цена USD                 за 1шт]],"")</f>
        <v/>
      </c>
      <c r="N325" s="340"/>
    </row>
    <row r="326" spans="1:14" ht="22.5" customHeight="1">
      <c r="A326" s="307" t="s">
        <v>13098</v>
      </c>
      <c r="B326" s="313">
        <v>8809652875156</v>
      </c>
      <c r="C326" s="314" t="s">
        <v>13099</v>
      </c>
      <c r="D326" s="315" t="s">
        <v>13100</v>
      </c>
      <c r="E326" s="43">
        <v>9000</v>
      </c>
      <c r="F326" s="207">
        <v>0.59</v>
      </c>
      <c r="G326" s="316">
        <v>6</v>
      </c>
      <c r="H326" s="317">
        <f>Таблица624[[#This Row],[Розничная цена KRW]]*Таблица624[[#This Row],[Коэфициент стоимости]]</f>
        <v>5310</v>
      </c>
      <c r="I326" s="210" t="str">
        <f>IF($H$1="","Введите курс",Таблица624[[#This Row],[Оптовая цена KRW                за 1шт]]/$H$1)</f>
        <v>Введите курс</v>
      </c>
      <c r="J326" s="318"/>
      <c r="K326" s="211">
        <f>Таблица624[[#This Row],[Заказ коробок ]]*Таблица624[[#This Row],[Кол-во шт в коробке]]</f>
        <v>0</v>
      </c>
      <c r="L326" s="212">
        <f>Таблица624[[#This Row],[Общее кол-во шт]]*Таблица624[[#This Row],[Оптовая цена KRW                за 1шт]]</f>
        <v>0</v>
      </c>
      <c r="M326" s="213" t="str">
        <f>IFERROR(Таблица624[[#This Row],[Общее кол-во шт]]*Таблица624[[#This Row],[Оптовая цена USD                 за 1шт]],"")</f>
        <v/>
      </c>
      <c r="N326" s="340"/>
    </row>
    <row r="327" spans="1:14" ht="22.5" customHeight="1">
      <c r="A327" s="307" t="s">
        <v>13101</v>
      </c>
      <c r="B327" s="313">
        <v>8809652875163</v>
      </c>
      <c r="C327" s="314" t="s">
        <v>13102</v>
      </c>
      <c r="D327" s="315" t="s">
        <v>13103</v>
      </c>
      <c r="E327" s="43">
        <v>9000</v>
      </c>
      <c r="F327" s="207">
        <v>0.59</v>
      </c>
      <c r="G327" s="316">
        <v>6</v>
      </c>
      <c r="H327" s="317">
        <f>Таблица624[[#This Row],[Розничная цена KRW]]*Таблица624[[#This Row],[Коэфициент стоимости]]</f>
        <v>5310</v>
      </c>
      <c r="I327" s="210" t="str">
        <f>IF($H$1="","Введите курс",Таблица624[[#This Row],[Оптовая цена KRW                за 1шт]]/$H$1)</f>
        <v>Введите курс</v>
      </c>
      <c r="J327" s="318"/>
      <c r="K327" s="211">
        <f>Таблица624[[#This Row],[Заказ коробок ]]*Таблица624[[#This Row],[Кол-во шт в коробке]]</f>
        <v>0</v>
      </c>
      <c r="L327" s="212">
        <f>Таблица624[[#This Row],[Общее кол-во шт]]*Таблица624[[#This Row],[Оптовая цена KRW                за 1шт]]</f>
        <v>0</v>
      </c>
      <c r="M327" s="213" t="str">
        <f>IFERROR(Таблица624[[#This Row],[Общее кол-во шт]]*Таблица624[[#This Row],[Оптовая цена USD                 за 1шт]],"")</f>
        <v/>
      </c>
      <c r="N327" s="340"/>
    </row>
    <row r="328" spans="1:14" ht="22.5" customHeight="1">
      <c r="A328" s="307" t="s">
        <v>13104</v>
      </c>
      <c r="B328" s="313">
        <v>8809652873954</v>
      </c>
      <c r="C328" s="314" t="s">
        <v>13105</v>
      </c>
      <c r="D328" s="315" t="s">
        <v>13106</v>
      </c>
      <c r="E328" s="43">
        <v>10000</v>
      </c>
      <c r="F328" s="207">
        <v>0.59</v>
      </c>
      <c r="G328" s="316">
        <v>6</v>
      </c>
      <c r="H328" s="317">
        <f>Таблица624[[#This Row],[Розничная цена KRW]]*Таблица624[[#This Row],[Коэфициент стоимости]]</f>
        <v>5900</v>
      </c>
      <c r="I328" s="210" t="str">
        <f>IF($H$1="","Введите курс",Таблица624[[#This Row],[Оптовая цена KRW                за 1шт]]/$H$1)</f>
        <v>Введите курс</v>
      </c>
      <c r="J328" s="318"/>
      <c r="K328" s="211">
        <f>Таблица624[[#This Row],[Заказ коробок ]]*Таблица624[[#This Row],[Кол-во шт в коробке]]</f>
        <v>0</v>
      </c>
      <c r="L328" s="212">
        <f>Таблица624[[#This Row],[Общее кол-во шт]]*Таблица624[[#This Row],[Оптовая цена KRW                за 1шт]]</f>
        <v>0</v>
      </c>
      <c r="M328" s="213" t="str">
        <f>IFERROR(Таблица624[[#This Row],[Общее кол-во шт]]*Таблица624[[#This Row],[Оптовая цена USD                 за 1шт]],"")</f>
        <v/>
      </c>
      <c r="N328" s="340"/>
    </row>
    <row r="329" spans="1:14" ht="22.5" customHeight="1">
      <c r="A329" s="307" t="s">
        <v>13107</v>
      </c>
      <c r="B329" s="313">
        <v>8809612867573</v>
      </c>
      <c r="C329" s="314" t="s">
        <v>13108</v>
      </c>
      <c r="D329" s="315" t="s">
        <v>13109</v>
      </c>
      <c r="E329" s="43">
        <v>10000</v>
      </c>
      <c r="F329" s="207">
        <v>0.59</v>
      </c>
      <c r="G329" s="316">
        <v>6</v>
      </c>
      <c r="H329" s="317">
        <f>Таблица624[[#This Row],[Розничная цена KRW]]*Таблица624[[#This Row],[Коэфициент стоимости]]</f>
        <v>5900</v>
      </c>
      <c r="I329" s="210" t="str">
        <f>IF($H$1="","Введите курс",Таблица624[[#This Row],[Оптовая цена KRW                за 1шт]]/$H$1)</f>
        <v>Введите курс</v>
      </c>
      <c r="J329" s="318"/>
      <c r="K329" s="211">
        <f>Таблица624[[#This Row],[Заказ коробок ]]*Таблица624[[#This Row],[Кол-во шт в коробке]]</f>
        <v>0</v>
      </c>
      <c r="L329" s="212">
        <f>Таблица624[[#This Row],[Общее кол-во шт]]*Таблица624[[#This Row],[Оптовая цена KRW                за 1шт]]</f>
        <v>0</v>
      </c>
      <c r="M329" s="213" t="str">
        <f>IFERROR(Таблица624[[#This Row],[Общее кол-во шт]]*Таблица624[[#This Row],[Оптовая цена USD                 за 1шт]],"")</f>
        <v/>
      </c>
      <c r="N329" s="340"/>
    </row>
    <row r="330" spans="1:14" ht="22.5" customHeight="1">
      <c r="A330" s="307" t="s">
        <v>13110</v>
      </c>
      <c r="B330" s="313">
        <v>8809612867566</v>
      </c>
      <c r="C330" s="314" t="s">
        <v>13111</v>
      </c>
      <c r="D330" s="315" t="s">
        <v>13112</v>
      </c>
      <c r="E330" s="43">
        <v>10000</v>
      </c>
      <c r="F330" s="207">
        <v>0.59</v>
      </c>
      <c r="G330" s="316">
        <v>6</v>
      </c>
      <c r="H330" s="317">
        <f>Таблица624[[#This Row],[Розничная цена KRW]]*Таблица624[[#This Row],[Коэфициент стоимости]]</f>
        <v>5900</v>
      </c>
      <c r="I330" s="210" t="str">
        <f>IF($H$1="","Введите курс",Таблица624[[#This Row],[Оптовая цена KRW                за 1шт]]/$H$1)</f>
        <v>Введите курс</v>
      </c>
      <c r="J330" s="318"/>
      <c r="K330" s="211">
        <f>Таблица624[[#This Row],[Заказ коробок ]]*Таблица624[[#This Row],[Кол-во шт в коробке]]</f>
        <v>0</v>
      </c>
      <c r="L330" s="212">
        <f>Таблица624[[#This Row],[Общее кол-во шт]]*Таблица624[[#This Row],[Оптовая цена KRW                за 1шт]]</f>
        <v>0</v>
      </c>
      <c r="M330" s="213" t="str">
        <f>IFERROR(Таблица624[[#This Row],[Общее кол-во шт]]*Таблица624[[#This Row],[Оптовая цена USD                 за 1шт]],"")</f>
        <v/>
      </c>
      <c r="N330" s="340"/>
    </row>
    <row r="331" spans="1:14" ht="22.5" customHeight="1">
      <c r="A331" s="307" t="s">
        <v>13113</v>
      </c>
      <c r="B331" s="313">
        <v>8809612867559</v>
      </c>
      <c r="C331" s="314" t="s">
        <v>13114</v>
      </c>
      <c r="D331" s="315" t="s">
        <v>13115</v>
      </c>
      <c r="E331" s="43">
        <v>10000</v>
      </c>
      <c r="F331" s="207">
        <v>0.59</v>
      </c>
      <c r="G331" s="316">
        <v>6</v>
      </c>
      <c r="H331" s="317">
        <f>Таблица624[[#This Row],[Розничная цена KRW]]*Таблица624[[#This Row],[Коэфициент стоимости]]</f>
        <v>5900</v>
      </c>
      <c r="I331" s="210" t="str">
        <f>IF($H$1="","Введите курс",Таблица624[[#This Row],[Оптовая цена KRW                за 1шт]]/$H$1)</f>
        <v>Введите курс</v>
      </c>
      <c r="J331" s="318"/>
      <c r="K331" s="211">
        <f>Таблица624[[#This Row],[Заказ коробок ]]*Таблица624[[#This Row],[Кол-во шт в коробке]]</f>
        <v>0</v>
      </c>
      <c r="L331" s="212">
        <f>Таблица624[[#This Row],[Общее кол-во шт]]*Таблица624[[#This Row],[Оптовая цена KRW                за 1шт]]</f>
        <v>0</v>
      </c>
      <c r="M331" s="213" t="str">
        <f>IFERROR(Таблица624[[#This Row],[Общее кол-во шт]]*Таблица624[[#This Row],[Оптовая цена USD                 за 1шт]],"")</f>
        <v/>
      </c>
      <c r="N331" s="340"/>
    </row>
    <row r="332" spans="1:14" ht="22.5" customHeight="1">
      <c r="A332" s="307" t="s">
        <v>13116</v>
      </c>
      <c r="B332" s="313">
        <v>8809612842853</v>
      </c>
      <c r="C332" s="314" t="s">
        <v>13117</v>
      </c>
      <c r="D332" s="315" t="s">
        <v>13118</v>
      </c>
      <c r="E332" s="43">
        <v>12000</v>
      </c>
      <c r="F332" s="207">
        <v>0.59</v>
      </c>
      <c r="G332" s="316">
        <v>6</v>
      </c>
      <c r="H332" s="317">
        <f>Таблица624[[#This Row],[Розничная цена KRW]]*Таблица624[[#This Row],[Коэфициент стоимости]]</f>
        <v>7080</v>
      </c>
      <c r="I332" s="210" t="str">
        <f>IF($H$1="","Введите курс",Таблица624[[#This Row],[Оптовая цена KRW                за 1шт]]/$H$1)</f>
        <v>Введите курс</v>
      </c>
      <c r="J332" s="318"/>
      <c r="K332" s="211">
        <f>Таблица624[[#This Row],[Заказ коробок ]]*Таблица624[[#This Row],[Кол-во шт в коробке]]</f>
        <v>0</v>
      </c>
      <c r="L332" s="212">
        <f>Таблица624[[#This Row],[Общее кол-во шт]]*Таблица624[[#This Row],[Оптовая цена KRW                за 1шт]]</f>
        <v>0</v>
      </c>
      <c r="M332" s="213" t="str">
        <f>IFERROR(Таблица624[[#This Row],[Общее кол-во шт]]*Таблица624[[#This Row],[Оптовая цена USD                 за 1шт]],"")</f>
        <v/>
      </c>
      <c r="N332" s="340"/>
    </row>
    <row r="333" spans="1:14" ht="22.5" customHeight="1">
      <c r="A333" s="307" t="s">
        <v>13119</v>
      </c>
      <c r="B333" s="313">
        <v>8809612853910</v>
      </c>
      <c r="C333" s="314" t="s">
        <v>13120</v>
      </c>
      <c r="D333" s="315" t="s">
        <v>13121</v>
      </c>
      <c r="E333" s="43">
        <v>4000</v>
      </c>
      <c r="F333" s="207">
        <v>0.59</v>
      </c>
      <c r="G333" s="316">
        <v>6</v>
      </c>
      <c r="H333" s="317">
        <f>Таблица624[[#This Row],[Розничная цена KRW]]*Таблица624[[#This Row],[Коэфициент стоимости]]</f>
        <v>2360</v>
      </c>
      <c r="I333" s="210" t="str">
        <f>IF($H$1="","Введите курс",Таблица624[[#This Row],[Оптовая цена KRW                за 1шт]]/$H$1)</f>
        <v>Введите курс</v>
      </c>
      <c r="J333" s="318"/>
      <c r="K333" s="211">
        <f>Таблица624[[#This Row],[Заказ коробок ]]*Таблица624[[#This Row],[Кол-во шт в коробке]]</f>
        <v>0</v>
      </c>
      <c r="L333" s="212">
        <f>Таблица624[[#This Row],[Общее кол-во шт]]*Таблица624[[#This Row],[Оптовая цена KRW                за 1шт]]</f>
        <v>0</v>
      </c>
      <c r="M333" s="213" t="str">
        <f>IFERROR(Таблица624[[#This Row],[Общее кол-во шт]]*Таблица624[[#This Row],[Оптовая цена USD                 за 1шт]],"")</f>
        <v/>
      </c>
      <c r="N333" s="340"/>
    </row>
    <row r="334" spans="1:14" ht="22.5" customHeight="1">
      <c r="A334" s="307" t="s">
        <v>13122</v>
      </c>
      <c r="B334" s="313">
        <v>8809652875514</v>
      </c>
      <c r="C334" s="314" t="s">
        <v>13123</v>
      </c>
      <c r="D334" s="315" t="s">
        <v>13124</v>
      </c>
      <c r="E334" s="43">
        <v>5500</v>
      </c>
      <c r="F334" s="207">
        <v>0.59</v>
      </c>
      <c r="G334" s="316">
        <v>6</v>
      </c>
      <c r="H334" s="317">
        <f>Таблица624[[#This Row],[Розничная цена KRW]]*Таблица624[[#This Row],[Коэфициент стоимости]]</f>
        <v>3245</v>
      </c>
      <c r="I334" s="210" t="str">
        <f>IF($H$1="","Введите курс",Таблица624[[#This Row],[Оптовая цена KRW                за 1шт]]/$H$1)</f>
        <v>Введите курс</v>
      </c>
      <c r="J334" s="318"/>
      <c r="K334" s="211">
        <f>Таблица624[[#This Row],[Заказ коробок ]]*Таблица624[[#This Row],[Кол-во шт в коробке]]</f>
        <v>0</v>
      </c>
      <c r="L334" s="212">
        <f>Таблица624[[#This Row],[Общее кол-во шт]]*Таблица624[[#This Row],[Оптовая цена KRW                за 1шт]]</f>
        <v>0</v>
      </c>
      <c r="M334" s="213" t="str">
        <f>IFERROR(Таблица624[[#This Row],[Общее кол-во шт]]*Таблица624[[#This Row],[Оптовая цена USD                 за 1шт]],"")</f>
        <v/>
      </c>
      <c r="N334" s="340"/>
    </row>
    <row r="335" spans="1:14" ht="22.5" customHeight="1">
      <c r="A335" s="307" t="s">
        <v>13125</v>
      </c>
      <c r="B335" s="313">
        <v>8809652875521</v>
      </c>
      <c r="C335" s="314" t="s">
        <v>13126</v>
      </c>
      <c r="D335" s="315" t="s">
        <v>13127</v>
      </c>
      <c r="E335" s="43">
        <v>5500</v>
      </c>
      <c r="F335" s="207">
        <v>0.59</v>
      </c>
      <c r="G335" s="316">
        <v>6</v>
      </c>
      <c r="H335" s="317">
        <f>Таблица624[[#This Row],[Розничная цена KRW]]*Таблица624[[#This Row],[Коэфициент стоимости]]</f>
        <v>3245</v>
      </c>
      <c r="I335" s="210" t="str">
        <f>IF($H$1="","Введите курс",Таблица624[[#This Row],[Оптовая цена KRW                за 1шт]]/$H$1)</f>
        <v>Введите курс</v>
      </c>
      <c r="J335" s="318"/>
      <c r="K335" s="211">
        <f>Таблица624[[#This Row],[Заказ коробок ]]*Таблица624[[#This Row],[Кол-во шт в коробке]]</f>
        <v>0</v>
      </c>
      <c r="L335" s="212">
        <f>Таблица624[[#This Row],[Общее кол-во шт]]*Таблица624[[#This Row],[Оптовая цена KRW                за 1шт]]</f>
        <v>0</v>
      </c>
      <c r="M335" s="213" t="str">
        <f>IFERROR(Таблица624[[#This Row],[Общее кол-во шт]]*Таблица624[[#This Row],[Оптовая цена USD                 за 1шт]],"")</f>
        <v/>
      </c>
      <c r="N335" s="340"/>
    </row>
    <row r="336" spans="1:14" ht="22.5" customHeight="1">
      <c r="A336" s="307" t="s">
        <v>13128</v>
      </c>
      <c r="B336" s="313">
        <v>8809612852548</v>
      </c>
      <c r="C336" s="314" t="s">
        <v>13129</v>
      </c>
      <c r="D336" s="315" t="s">
        <v>13130</v>
      </c>
      <c r="E336" s="43">
        <v>13000</v>
      </c>
      <c r="F336" s="207">
        <v>0.59</v>
      </c>
      <c r="G336" s="316">
        <v>6</v>
      </c>
      <c r="H336" s="317">
        <f>Таблица624[[#This Row],[Розничная цена KRW]]*Таблица624[[#This Row],[Коэфициент стоимости]]</f>
        <v>7670</v>
      </c>
      <c r="I336" s="210" t="str">
        <f>IF($H$1="","Введите курс",Таблица624[[#This Row],[Оптовая цена KRW                за 1шт]]/$H$1)</f>
        <v>Введите курс</v>
      </c>
      <c r="J336" s="318"/>
      <c r="K336" s="211">
        <f>Таблица624[[#This Row],[Заказ коробок ]]*Таблица624[[#This Row],[Кол-во шт в коробке]]</f>
        <v>0</v>
      </c>
      <c r="L336" s="212">
        <f>Таблица624[[#This Row],[Общее кол-во шт]]*Таблица624[[#This Row],[Оптовая цена KRW                за 1шт]]</f>
        <v>0</v>
      </c>
      <c r="M336" s="213" t="str">
        <f>IFERROR(Таблица624[[#This Row],[Общее кол-во шт]]*Таблица624[[#This Row],[Оптовая цена USD                 за 1шт]],"")</f>
        <v/>
      </c>
      <c r="N336" s="340"/>
    </row>
    <row r="337" spans="1:14" ht="22.5" customHeight="1">
      <c r="A337" s="307" t="s">
        <v>13131</v>
      </c>
      <c r="B337" s="313">
        <v>8809612852593</v>
      </c>
      <c r="C337" s="314" t="s">
        <v>13132</v>
      </c>
      <c r="D337" s="315" t="s">
        <v>13133</v>
      </c>
      <c r="E337" s="43">
        <v>13000</v>
      </c>
      <c r="F337" s="207">
        <v>0.59</v>
      </c>
      <c r="G337" s="316">
        <v>6</v>
      </c>
      <c r="H337" s="317">
        <f>Таблица624[[#This Row],[Розничная цена KRW]]*Таблица624[[#This Row],[Коэфициент стоимости]]</f>
        <v>7670</v>
      </c>
      <c r="I337" s="210" t="str">
        <f>IF($H$1="","Введите курс",Таблица624[[#This Row],[Оптовая цена KRW                за 1шт]]/$H$1)</f>
        <v>Введите курс</v>
      </c>
      <c r="J337" s="318"/>
      <c r="K337" s="211">
        <f>Таблица624[[#This Row],[Заказ коробок ]]*Таблица624[[#This Row],[Кол-во шт в коробке]]</f>
        <v>0</v>
      </c>
      <c r="L337" s="212">
        <f>Таблица624[[#This Row],[Общее кол-во шт]]*Таблица624[[#This Row],[Оптовая цена KRW                за 1шт]]</f>
        <v>0</v>
      </c>
      <c r="M337" s="213" t="str">
        <f>IFERROR(Таблица624[[#This Row],[Общее кол-во шт]]*Таблица624[[#This Row],[Оптовая цена USD                 за 1шт]],"")</f>
        <v/>
      </c>
      <c r="N337" s="340"/>
    </row>
    <row r="338" spans="1:14" ht="22.5" customHeight="1">
      <c r="A338" s="307" t="s">
        <v>13134</v>
      </c>
      <c r="B338" s="313">
        <v>8809612853897</v>
      </c>
      <c r="C338" s="314" t="s">
        <v>13135</v>
      </c>
      <c r="D338" s="315" t="s">
        <v>13136</v>
      </c>
      <c r="E338" s="43">
        <v>13000</v>
      </c>
      <c r="F338" s="207">
        <v>0.59</v>
      </c>
      <c r="G338" s="316">
        <v>6</v>
      </c>
      <c r="H338" s="317">
        <f>Таблица624[[#This Row],[Розничная цена KRW]]*Таблица624[[#This Row],[Коэфициент стоимости]]</f>
        <v>7670</v>
      </c>
      <c r="I338" s="210" t="str">
        <f>IF($H$1="","Введите курс",Таблица624[[#This Row],[Оптовая цена KRW                за 1шт]]/$H$1)</f>
        <v>Введите курс</v>
      </c>
      <c r="J338" s="318"/>
      <c r="K338" s="211">
        <f>Таблица624[[#This Row],[Заказ коробок ]]*Таблица624[[#This Row],[Кол-во шт в коробке]]</f>
        <v>0</v>
      </c>
      <c r="L338" s="212">
        <f>Таблица624[[#This Row],[Общее кол-во шт]]*Таблица624[[#This Row],[Оптовая цена KRW                за 1шт]]</f>
        <v>0</v>
      </c>
      <c r="M338" s="213" t="str">
        <f>IFERROR(Таблица624[[#This Row],[Общее кол-во шт]]*Таблица624[[#This Row],[Оптовая цена USD                 за 1шт]],"")</f>
        <v/>
      </c>
      <c r="N338" s="340"/>
    </row>
    <row r="339" spans="1:14" ht="22.5" customHeight="1">
      <c r="A339" s="307" t="s">
        <v>13137</v>
      </c>
      <c r="B339" s="313">
        <v>8809612852609</v>
      </c>
      <c r="C339" s="314" t="s">
        <v>13138</v>
      </c>
      <c r="D339" s="315" t="s">
        <v>13139</v>
      </c>
      <c r="E339" s="43">
        <v>13000</v>
      </c>
      <c r="F339" s="207">
        <v>0.59</v>
      </c>
      <c r="G339" s="316">
        <v>6</v>
      </c>
      <c r="H339" s="317">
        <f>Таблица624[[#This Row],[Розничная цена KRW]]*Таблица624[[#This Row],[Коэфициент стоимости]]</f>
        <v>7670</v>
      </c>
      <c r="I339" s="210" t="str">
        <f>IF($H$1="","Введите курс",Таблица624[[#This Row],[Оптовая цена KRW                за 1шт]]/$H$1)</f>
        <v>Введите курс</v>
      </c>
      <c r="J339" s="318"/>
      <c r="K339" s="211">
        <f>Таблица624[[#This Row],[Заказ коробок ]]*Таблица624[[#This Row],[Кол-во шт в коробке]]</f>
        <v>0</v>
      </c>
      <c r="L339" s="212">
        <f>Таблица624[[#This Row],[Общее кол-во шт]]*Таблица624[[#This Row],[Оптовая цена KRW                за 1шт]]</f>
        <v>0</v>
      </c>
      <c r="M339" s="213" t="str">
        <f>IFERROR(Таблица624[[#This Row],[Общее кол-во шт]]*Таблица624[[#This Row],[Оптовая цена USD                 за 1шт]],"")</f>
        <v/>
      </c>
      <c r="N339" s="340"/>
    </row>
    <row r="340" spans="1:14" ht="22.5" customHeight="1">
      <c r="A340" s="307" t="s">
        <v>13140</v>
      </c>
      <c r="B340" s="313">
        <v>8809612853880</v>
      </c>
      <c r="C340" s="314" t="s">
        <v>13141</v>
      </c>
      <c r="D340" s="315" t="s">
        <v>13142</v>
      </c>
      <c r="E340" s="43">
        <v>13000</v>
      </c>
      <c r="F340" s="207">
        <v>0.59</v>
      </c>
      <c r="G340" s="316">
        <v>6</v>
      </c>
      <c r="H340" s="317">
        <f>Таблица624[[#This Row],[Розничная цена KRW]]*Таблица624[[#This Row],[Коэфициент стоимости]]</f>
        <v>7670</v>
      </c>
      <c r="I340" s="210" t="str">
        <f>IF($H$1="","Введите курс",Таблица624[[#This Row],[Оптовая цена KRW                за 1шт]]/$H$1)</f>
        <v>Введите курс</v>
      </c>
      <c r="J340" s="318"/>
      <c r="K340" s="211">
        <f>Таблица624[[#This Row],[Заказ коробок ]]*Таблица624[[#This Row],[Кол-во шт в коробке]]</f>
        <v>0</v>
      </c>
      <c r="L340" s="212">
        <f>Таблица624[[#This Row],[Общее кол-во шт]]*Таблица624[[#This Row],[Оптовая цена KRW                за 1шт]]</f>
        <v>0</v>
      </c>
      <c r="M340" s="213" t="str">
        <f>IFERROR(Таблица624[[#This Row],[Общее кол-во шт]]*Таблица624[[#This Row],[Оптовая цена USD                 за 1шт]],"")</f>
        <v/>
      </c>
      <c r="N340" s="340"/>
    </row>
    <row r="341" spans="1:14" ht="22.5" customHeight="1">
      <c r="A341" s="307" t="s">
        <v>13143</v>
      </c>
      <c r="B341" s="313">
        <v>8809612853873</v>
      </c>
      <c r="C341" s="314" t="s">
        <v>13144</v>
      </c>
      <c r="D341" s="315" t="s">
        <v>13145</v>
      </c>
      <c r="E341" s="43">
        <v>13000</v>
      </c>
      <c r="F341" s="207">
        <v>0.59</v>
      </c>
      <c r="G341" s="316">
        <v>6</v>
      </c>
      <c r="H341" s="317">
        <f>Таблица624[[#This Row],[Розничная цена KRW]]*Таблица624[[#This Row],[Коэфициент стоимости]]</f>
        <v>7670</v>
      </c>
      <c r="I341" s="210" t="str">
        <f>IF($H$1="","Введите курс",Таблица624[[#This Row],[Оптовая цена KRW                за 1шт]]/$H$1)</f>
        <v>Введите курс</v>
      </c>
      <c r="J341" s="318"/>
      <c r="K341" s="211">
        <f>Таблица624[[#This Row],[Заказ коробок ]]*Таблица624[[#This Row],[Кол-во шт в коробке]]</f>
        <v>0</v>
      </c>
      <c r="L341" s="212">
        <f>Таблица624[[#This Row],[Общее кол-во шт]]*Таблица624[[#This Row],[Оптовая цена KRW                за 1шт]]</f>
        <v>0</v>
      </c>
      <c r="M341" s="213" t="str">
        <f>IFERROR(Таблица624[[#This Row],[Общее кол-во шт]]*Таблица624[[#This Row],[Оптовая цена USD                 за 1шт]],"")</f>
        <v/>
      </c>
      <c r="N341" s="340"/>
    </row>
    <row r="342" spans="1:14" ht="22.5" customHeight="1">
      <c r="A342" s="307" t="s">
        <v>13146</v>
      </c>
      <c r="B342" s="313">
        <v>8809612853866</v>
      </c>
      <c r="C342" s="314" t="s">
        <v>13147</v>
      </c>
      <c r="D342" s="315" t="s">
        <v>13148</v>
      </c>
      <c r="E342" s="43">
        <v>13000</v>
      </c>
      <c r="F342" s="207">
        <v>0.59</v>
      </c>
      <c r="G342" s="316">
        <v>6</v>
      </c>
      <c r="H342" s="317">
        <f>Таблица624[[#This Row],[Розничная цена KRW]]*Таблица624[[#This Row],[Коэфициент стоимости]]</f>
        <v>7670</v>
      </c>
      <c r="I342" s="210" t="str">
        <f>IF($H$1="","Введите курс",Таблица624[[#This Row],[Оптовая цена KRW                за 1шт]]/$H$1)</f>
        <v>Введите курс</v>
      </c>
      <c r="J342" s="318"/>
      <c r="K342" s="211">
        <f>Таблица624[[#This Row],[Заказ коробок ]]*Таблица624[[#This Row],[Кол-во шт в коробке]]</f>
        <v>0</v>
      </c>
      <c r="L342" s="212">
        <f>Таблица624[[#This Row],[Общее кол-во шт]]*Таблица624[[#This Row],[Оптовая цена KRW                за 1шт]]</f>
        <v>0</v>
      </c>
      <c r="M342" s="213" t="str">
        <f>IFERROR(Таблица624[[#This Row],[Общее кол-во шт]]*Таблица624[[#This Row],[Оптовая цена USD                 за 1шт]],"")</f>
        <v/>
      </c>
      <c r="N342" s="340"/>
    </row>
    <row r="343" spans="1:14" ht="22.5" customHeight="1">
      <c r="A343" s="307" t="s">
        <v>13149</v>
      </c>
      <c r="B343" s="313">
        <v>8809612853859</v>
      </c>
      <c r="C343" s="314" t="s">
        <v>13150</v>
      </c>
      <c r="D343" s="315" t="s">
        <v>13151</v>
      </c>
      <c r="E343" s="43">
        <v>13000</v>
      </c>
      <c r="F343" s="207">
        <v>0.59</v>
      </c>
      <c r="G343" s="316">
        <v>6</v>
      </c>
      <c r="H343" s="317">
        <f>Таблица624[[#This Row],[Розничная цена KRW]]*Таблица624[[#This Row],[Коэфициент стоимости]]</f>
        <v>7670</v>
      </c>
      <c r="I343" s="210" t="str">
        <f>IF($H$1="","Введите курс",Таблица624[[#This Row],[Оптовая цена KRW                за 1шт]]/$H$1)</f>
        <v>Введите курс</v>
      </c>
      <c r="J343" s="318"/>
      <c r="K343" s="211">
        <f>Таблица624[[#This Row],[Заказ коробок ]]*Таблица624[[#This Row],[Кол-во шт в коробке]]</f>
        <v>0</v>
      </c>
      <c r="L343" s="212">
        <f>Таблица624[[#This Row],[Общее кол-во шт]]*Таблица624[[#This Row],[Оптовая цена KRW                за 1шт]]</f>
        <v>0</v>
      </c>
      <c r="M343" s="213" t="str">
        <f>IFERROR(Таблица624[[#This Row],[Общее кол-во шт]]*Таблица624[[#This Row],[Оптовая цена USD                 за 1шт]],"")</f>
        <v/>
      </c>
      <c r="N343" s="340"/>
    </row>
    <row r="344" spans="1:14" ht="22.5" customHeight="1">
      <c r="A344" s="307" t="s">
        <v>13152</v>
      </c>
      <c r="B344" s="313">
        <v>8809612853842</v>
      </c>
      <c r="C344" s="314" t="s">
        <v>13153</v>
      </c>
      <c r="D344" s="315" t="s">
        <v>13154</v>
      </c>
      <c r="E344" s="43">
        <v>13000</v>
      </c>
      <c r="F344" s="207">
        <v>0.59</v>
      </c>
      <c r="G344" s="316">
        <v>6</v>
      </c>
      <c r="H344" s="317">
        <f>Таблица624[[#This Row],[Розничная цена KRW]]*Таблица624[[#This Row],[Коэфициент стоимости]]</f>
        <v>7670</v>
      </c>
      <c r="I344" s="210" t="str">
        <f>IF($H$1="","Введите курс",Таблица624[[#This Row],[Оптовая цена KRW                за 1шт]]/$H$1)</f>
        <v>Введите курс</v>
      </c>
      <c r="J344" s="318"/>
      <c r="K344" s="211">
        <f>Таблица624[[#This Row],[Заказ коробок ]]*Таблица624[[#This Row],[Кол-во шт в коробке]]</f>
        <v>0</v>
      </c>
      <c r="L344" s="212">
        <f>Таблица624[[#This Row],[Общее кол-во шт]]*Таблица624[[#This Row],[Оптовая цена KRW                за 1шт]]</f>
        <v>0</v>
      </c>
      <c r="M344" s="213" t="str">
        <f>IFERROR(Таблица624[[#This Row],[Общее кол-во шт]]*Таблица624[[#This Row],[Оптовая цена USD                 за 1шт]],"")</f>
        <v/>
      </c>
      <c r="N344" s="340"/>
    </row>
    <row r="345" spans="1:14" ht="22.5" customHeight="1">
      <c r="A345" s="307" t="s">
        <v>13155</v>
      </c>
      <c r="B345" s="313">
        <v>8809612850551</v>
      </c>
      <c r="C345" s="314" t="s">
        <v>13156</v>
      </c>
      <c r="D345" s="315" t="s">
        <v>13157</v>
      </c>
      <c r="E345" s="43">
        <v>13000</v>
      </c>
      <c r="F345" s="207">
        <v>0.59</v>
      </c>
      <c r="G345" s="316">
        <v>6</v>
      </c>
      <c r="H345" s="317">
        <f>Таблица624[[#This Row],[Розничная цена KRW]]*Таблица624[[#This Row],[Коэфициент стоимости]]</f>
        <v>7670</v>
      </c>
      <c r="I345" s="210" t="str">
        <f>IF($H$1="","Введите курс",Таблица624[[#This Row],[Оптовая цена KRW                за 1шт]]/$H$1)</f>
        <v>Введите курс</v>
      </c>
      <c r="J345" s="318"/>
      <c r="K345" s="211">
        <f>Таблица624[[#This Row],[Заказ коробок ]]*Таблица624[[#This Row],[Кол-во шт в коробке]]</f>
        <v>0</v>
      </c>
      <c r="L345" s="212">
        <f>Таблица624[[#This Row],[Общее кол-во шт]]*Таблица624[[#This Row],[Оптовая цена KRW                за 1шт]]</f>
        <v>0</v>
      </c>
      <c r="M345" s="213" t="str">
        <f>IFERROR(Таблица624[[#This Row],[Общее кол-во шт]]*Таблица624[[#This Row],[Оптовая цена USD                 за 1шт]],"")</f>
        <v/>
      </c>
      <c r="N345" s="340"/>
    </row>
    <row r="346" spans="1:14" ht="22.5" customHeight="1">
      <c r="A346" s="307" t="s">
        <v>13158</v>
      </c>
      <c r="B346" s="313">
        <v>8809612852777</v>
      </c>
      <c r="C346" s="314" t="s">
        <v>13159</v>
      </c>
      <c r="D346" s="315" t="s">
        <v>13160</v>
      </c>
      <c r="E346" s="43">
        <v>13000</v>
      </c>
      <c r="F346" s="207">
        <v>0.59</v>
      </c>
      <c r="G346" s="316">
        <v>6</v>
      </c>
      <c r="H346" s="317">
        <f>Таблица624[[#This Row],[Розничная цена KRW]]*Таблица624[[#This Row],[Коэфициент стоимости]]</f>
        <v>7670</v>
      </c>
      <c r="I346" s="210" t="str">
        <f>IF($H$1="","Введите курс",Таблица624[[#This Row],[Оптовая цена KRW                за 1шт]]/$H$1)</f>
        <v>Введите курс</v>
      </c>
      <c r="J346" s="318"/>
      <c r="K346" s="211">
        <f>Таблица624[[#This Row],[Заказ коробок ]]*Таблица624[[#This Row],[Кол-во шт в коробке]]</f>
        <v>0</v>
      </c>
      <c r="L346" s="212">
        <f>Таблица624[[#This Row],[Общее кол-во шт]]*Таблица624[[#This Row],[Оптовая цена KRW                за 1шт]]</f>
        <v>0</v>
      </c>
      <c r="M346" s="213" t="str">
        <f>IFERROR(Таблица624[[#This Row],[Общее кол-во шт]]*Таблица624[[#This Row],[Оптовая цена USD                 за 1шт]],"")</f>
        <v/>
      </c>
      <c r="N346" s="340"/>
    </row>
    <row r="347" spans="1:14" ht="22.5" customHeight="1">
      <c r="A347" s="307" t="s">
        <v>13161</v>
      </c>
      <c r="B347" s="313">
        <v>8809612850575</v>
      </c>
      <c r="C347" s="314" t="s">
        <v>13162</v>
      </c>
      <c r="D347" s="315" t="s">
        <v>13163</v>
      </c>
      <c r="E347" s="43">
        <v>13000</v>
      </c>
      <c r="F347" s="207">
        <v>0.59</v>
      </c>
      <c r="G347" s="316">
        <v>6</v>
      </c>
      <c r="H347" s="317">
        <f>Таблица624[[#This Row],[Розничная цена KRW]]*Таблица624[[#This Row],[Коэфициент стоимости]]</f>
        <v>7670</v>
      </c>
      <c r="I347" s="210" t="str">
        <f>IF($H$1="","Введите курс",Таблица624[[#This Row],[Оптовая цена KRW                за 1шт]]/$H$1)</f>
        <v>Введите курс</v>
      </c>
      <c r="J347" s="318"/>
      <c r="K347" s="211">
        <f>Таблица624[[#This Row],[Заказ коробок ]]*Таблица624[[#This Row],[Кол-во шт в коробке]]</f>
        <v>0</v>
      </c>
      <c r="L347" s="212">
        <f>Таблица624[[#This Row],[Общее кол-во шт]]*Таблица624[[#This Row],[Оптовая цена KRW                за 1шт]]</f>
        <v>0</v>
      </c>
      <c r="M347" s="213" t="str">
        <f>IFERROR(Таблица624[[#This Row],[Общее кол-во шт]]*Таблица624[[#This Row],[Оптовая цена USD                 за 1шт]],"")</f>
        <v/>
      </c>
      <c r="N347" s="340"/>
    </row>
    <row r="348" spans="1:14" ht="22.5" customHeight="1">
      <c r="A348" s="307" t="s">
        <v>13164</v>
      </c>
      <c r="B348" s="313">
        <v>8809612850582</v>
      </c>
      <c r="C348" s="314" t="s">
        <v>13165</v>
      </c>
      <c r="D348" s="315" t="s">
        <v>13166</v>
      </c>
      <c r="E348" s="43">
        <v>13000</v>
      </c>
      <c r="F348" s="207">
        <v>0.59</v>
      </c>
      <c r="G348" s="316">
        <v>6</v>
      </c>
      <c r="H348" s="317">
        <f>Таблица624[[#This Row],[Розничная цена KRW]]*Таблица624[[#This Row],[Коэфициент стоимости]]</f>
        <v>7670</v>
      </c>
      <c r="I348" s="210" t="str">
        <f>IF($H$1="","Введите курс",Таблица624[[#This Row],[Оптовая цена KRW                за 1шт]]/$H$1)</f>
        <v>Введите курс</v>
      </c>
      <c r="J348" s="318"/>
      <c r="K348" s="211">
        <f>Таблица624[[#This Row],[Заказ коробок ]]*Таблица624[[#This Row],[Кол-во шт в коробке]]</f>
        <v>0</v>
      </c>
      <c r="L348" s="212">
        <f>Таблица624[[#This Row],[Общее кол-во шт]]*Таблица624[[#This Row],[Оптовая цена KRW                за 1шт]]</f>
        <v>0</v>
      </c>
      <c r="M348" s="213" t="str">
        <f>IFERROR(Таблица624[[#This Row],[Общее кол-во шт]]*Таблица624[[#This Row],[Оптовая цена USD                 за 1шт]],"")</f>
        <v/>
      </c>
      <c r="N348" s="340"/>
    </row>
    <row r="349" spans="1:14" ht="22.5" customHeight="1">
      <c r="A349" s="307" t="s">
        <v>13167</v>
      </c>
      <c r="B349" s="313">
        <v>8809612853231</v>
      </c>
      <c r="C349" s="314" t="s">
        <v>13168</v>
      </c>
      <c r="D349" s="315" t="s">
        <v>13169</v>
      </c>
      <c r="E349" s="43">
        <v>13000</v>
      </c>
      <c r="F349" s="207">
        <v>0.59</v>
      </c>
      <c r="G349" s="316">
        <v>6</v>
      </c>
      <c r="H349" s="317">
        <f>Таблица624[[#This Row],[Розничная цена KRW]]*Таблица624[[#This Row],[Коэфициент стоимости]]</f>
        <v>7670</v>
      </c>
      <c r="I349" s="210" t="str">
        <f>IF($H$1="","Введите курс",Таблица624[[#This Row],[Оптовая цена KRW                за 1шт]]/$H$1)</f>
        <v>Введите курс</v>
      </c>
      <c r="J349" s="318"/>
      <c r="K349" s="211">
        <f>Таблица624[[#This Row],[Заказ коробок ]]*Таблица624[[#This Row],[Кол-во шт в коробке]]</f>
        <v>0</v>
      </c>
      <c r="L349" s="212">
        <f>Таблица624[[#This Row],[Общее кол-во шт]]*Таблица624[[#This Row],[Оптовая цена KRW                за 1шт]]</f>
        <v>0</v>
      </c>
      <c r="M349" s="213" t="str">
        <f>IFERROR(Таблица624[[#This Row],[Общее кол-во шт]]*Таблица624[[#This Row],[Оптовая цена USD                 за 1шт]],"")</f>
        <v/>
      </c>
      <c r="N349" s="340"/>
    </row>
    <row r="350" spans="1:14" ht="22.5" customHeight="1">
      <c r="A350" s="307" t="s">
        <v>13170</v>
      </c>
      <c r="B350" s="313">
        <v>8809612850599</v>
      </c>
      <c r="C350" s="314" t="s">
        <v>13171</v>
      </c>
      <c r="D350" s="315" t="s">
        <v>13172</v>
      </c>
      <c r="E350" s="43">
        <v>13000</v>
      </c>
      <c r="F350" s="207">
        <v>0.59</v>
      </c>
      <c r="G350" s="316">
        <v>6</v>
      </c>
      <c r="H350" s="317">
        <f>Таблица624[[#This Row],[Розничная цена KRW]]*Таблица624[[#This Row],[Коэфициент стоимости]]</f>
        <v>7670</v>
      </c>
      <c r="I350" s="210" t="str">
        <f>IF($H$1="","Введите курс",Таблица624[[#This Row],[Оптовая цена KRW                за 1шт]]/$H$1)</f>
        <v>Введите курс</v>
      </c>
      <c r="J350" s="318"/>
      <c r="K350" s="211">
        <f>Таблица624[[#This Row],[Заказ коробок ]]*Таблица624[[#This Row],[Кол-во шт в коробке]]</f>
        <v>0</v>
      </c>
      <c r="L350" s="212">
        <f>Таблица624[[#This Row],[Общее кол-во шт]]*Таблица624[[#This Row],[Оптовая цена KRW                за 1шт]]</f>
        <v>0</v>
      </c>
      <c r="M350" s="213" t="str">
        <f>IFERROR(Таблица624[[#This Row],[Общее кол-во шт]]*Таблица624[[#This Row],[Оптовая цена USD                 за 1шт]],"")</f>
        <v/>
      </c>
      <c r="N350" s="340"/>
    </row>
    <row r="351" spans="1:14" ht="22.5" customHeight="1">
      <c r="A351" s="307" t="s">
        <v>13173</v>
      </c>
      <c r="B351" s="313">
        <v>8809612853248</v>
      </c>
      <c r="C351" s="314" t="s">
        <v>13174</v>
      </c>
      <c r="D351" s="315" t="s">
        <v>13175</v>
      </c>
      <c r="E351" s="43">
        <v>13000</v>
      </c>
      <c r="F351" s="207">
        <v>0.59</v>
      </c>
      <c r="G351" s="316">
        <v>6</v>
      </c>
      <c r="H351" s="317">
        <f>Таблица624[[#This Row],[Розничная цена KRW]]*Таблица624[[#This Row],[Коэфициент стоимости]]</f>
        <v>7670</v>
      </c>
      <c r="I351" s="210" t="str">
        <f>IF($H$1="","Введите курс",Таблица624[[#This Row],[Оптовая цена KRW                за 1шт]]/$H$1)</f>
        <v>Введите курс</v>
      </c>
      <c r="J351" s="318"/>
      <c r="K351" s="211">
        <f>Таблица624[[#This Row],[Заказ коробок ]]*Таблица624[[#This Row],[Кол-во шт в коробке]]</f>
        <v>0</v>
      </c>
      <c r="L351" s="212">
        <f>Таблица624[[#This Row],[Общее кол-во шт]]*Таблица624[[#This Row],[Оптовая цена KRW                за 1шт]]</f>
        <v>0</v>
      </c>
      <c r="M351" s="213" t="str">
        <f>IFERROR(Таблица624[[#This Row],[Общее кол-во шт]]*Таблица624[[#This Row],[Оптовая цена USD                 за 1шт]],"")</f>
        <v/>
      </c>
      <c r="N351" s="340"/>
    </row>
    <row r="352" spans="1:14" ht="22.5" customHeight="1">
      <c r="A352" s="307" t="s">
        <v>13176</v>
      </c>
      <c r="B352" s="313">
        <v>8809612853330</v>
      </c>
      <c r="C352" s="314" t="s">
        <v>13177</v>
      </c>
      <c r="D352" s="315" t="s">
        <v>13178</v>
      </c>
      <c r="E352" s="43">
        <v>13000</v>
      </c>
      <c r="F352" s="207">
        <v>0.59</v>
      </c>
      <c r="G352" s="316">
        <v>6</v>
      </c>
      <c r="H352" s="317">
        <f>Таблица624[[#This Row],[Розничная цена KRW]]*Таблица624[[#This Row],[Коэфициент стоимости]]</f>
        <v>7670</v>
      </c>
      <c r="I352" s="210" t="str">
        <f>IF($H$1="","Введите курс",Таблица624[[#This Row],[Оптовая цена KRW                за 1шт]]/$H$1)</f>
        <v>Введите курс</v>
      </c>
      <c r="J352" s="318"/>
      <c r="K352" s="211">
        <f>Таблица624[[#This Row],[Заказ коробок ]]*Таблица624[[#This Row],[Кол-во шт в коробке]]</f>
        <v>0</v>
      </c>
      <c r="L352" s="212">
        <f>Таблица624[[#This Row],[Общее кол-во шт]]*Таблица624[[#This Row],[Оптовая цена KRW                за 1шт]]</f>
        <v>0</v>
      </c>
      <c r="M352" s="213" t="str">
        <f>IFERROR(Таблица624[[#This Row],[Общее кол-во шт]]*Таблица624[[#This Row],[Оптовая цена USD                 за 1шт]],"")</f>
        <v/>
      </c>
      <c r="N352" s="340"/>
    </row>
    <row r="353" spans="1:14" ht="22.5" customHeight="1">
      <c r="A353" s="307" t="s">
        <v>13179</v>
      </c>
      <c r="B353" s="313">
        <v>8809612853347</v>
      </c>
      <c r="C353" s="314" t="s">
        <v>13180</v>
      </c>
      <c r="D353" s="315" t="s">
        <v>13181</v>
      </c>
      <c r="E353" s="43">
        <v>13000</v>
      </c>
      <c r="F353" s="207">
        <v>0.59</v>
      </c>
      <c r="G353" s="316">
        <v>6</v>
      </c>
      <c r="H353" s="317">
        <f>Таблица624[[#This Row],[Розничная цена KRW]]*Таблица624[[#This Row],[Коэфициент стоимости]]</f>
        <v>7670</v>
      </c>
      <c r="I353" s="210" t="str">
        <f>IF($H$1="","Введите курс",Таблица624[[#This Row],[Оптовая цена KRW                за 1шт]]/$H$1)</f>
        <v>Введите курс</v>
      </c>
      <c r="J353" s="318"/>
      <c r="K353" s="211">
        <f>Таблица624[[#This Row],[Заказ коробок ]]*Таблица624[[#This Row],[Кол-во шт в коробке]]</f>
        <v>0</v>
      </c>
      <c r="L353" s="212">
        <f>Таблица624[[#This Row],[Общее кол-во шт]]*Таблица624[[#This Row],[Оптовая цена KRW                за 1шт]]</f>
        <v>0</v>
      </c>
      <c r="M353" s="213" t="str">
        <f>IFERROR(Таблица624[[#This Row],[Общее кол-во шт]]*Таблица624[[#This Row],[Оптовая цена USD                 за 1шт]],"")</f>
        <v/>
      </c>
      <c r="N353" s="340"/>
    </row>
    <row r="354" spans="1:14" ht="22.5" customHeight="1">
      <c r="A354" s="307" t="s">
        <v>13182</v>
      </c>
      <c r="B354" s="313">
        <v>8809612853200</v>
      </c>
      <c r="C354" s="314" t="s">
        <v>13183</v>
      </c>
      <c r="D354" s="315" t="s">
        <v>13184</v>
      </c>
      <c r="E354" s="43">
        <v>13000</v>
      </c>
      <c r="F354" s="207">
        <v>0.59</v>
      </c>
      <c r="G354" s="316">
        <v>6</v>
      </c>
      <c r="H354" s="317">
        <f>Таблица624[[#This Row],[Розничная цена KRW]]*Таблица624[[#This Row],[Коэфициент стоимости]]</f>
        <v>7670</v>
      </c>
      <c r="I354" s="210" t="str">
        <f>IF($H$1="","Введите курс",Таблица624[[#This Row],[Оптовая цена KRW                за 1шт]]/$H$1)</f>
        <v>Введите курс</v>
      </c>
      <c r="J354" s="318"/>
      <c r="K354" s="211">
        <f>Таблица624[[#This Row],[Заказ коробок ]]*Таблица624[[#This Row],[Кол-во шт в коробке]]</f>
        <v>0</v>
      </c>
      <c r="L354" s="212">
        <f>Таблица624[[#This Row],[Общее кол-во шт]]*Таблица624[[#This Row],[Оптовая цена KRW                за 1шт]]</f>
        <v>0</v>
      </c>
      <c r="M354" s="213" t="str">
        <f>IFERROR(Таблица624[[#This Row],[Общее кол-во шт]]*Таблица624[[#This Row],[Оптовая цена USD                 за 1шт]],"")</f>
        <v/>
      </c>
      <c r="N354" s="340"/>
    </row>
    <row r="355" spans="1:14" ht="22.5" customHeight="1">
      <c r="A355" s="307" t="s">
        <v>13185</v>
      </c>
      <c r="B355" s="313">
        <v>8809612853217</v>
      </c>
      <c r="C355" s="314" t="s">
        <v>13186</v>
      </c>
      <c r="D355" s="315" t="s">
        <v>13187</v>
      </c>
      <c r="E355" s="43">
        <v>13000</v>
      </c>
      <c r="F355" s="207">
        <v>0.59</v>
      </c>
      <c r="G355" s="316">
        <v>6</v>
      </c>
      <c r="H355" s="317">
        <f>Таблица624[[#This Row],[Розничная цена KRW]]*Таблица624[[#This Row],[Коэфициент стоимости]]</f>
        <v>7670</v>
      </c>
      <c r="I355" s="210" t="str">
        <f>IF($H$1="","Введите курс",Таблица624[[#This Row],[Оптовая цена KRW                за 1шт]]/$H$1)</f>
        <v>Введите курс</v>
      </c>
      <c r="J355" s="318"/>
      <c r="K355" s="211">
        <f>Таблица624[[#This Row],[Заказ коробок ]]*Таблица624[[#This Row],[Кол-во шт в коробке]]</f>
        <v>0</v>
      </c>
      <c r="L355" s="212">
        <f>Таблица624[[#This Row],[Общее кол-во шт]]*Таблица624[[#This Row],[Оптовая цена KRW                за 1шт]]</f>
        <v>0</v>
      </c>
      <c r="M355" s="213" t="str">
        <f>IFERROR(Таблица624[[#This Row],[Общее кол-во шт]]*Таблица624[[#This Row],[Оптовая цена USD                 за 1шт]],"")</f>
        <v/>
      </c>
      <c r="N355" s="340"/>
    </row>
    <row r="356" spans="1:14" ht="22.5" customHeight="1">
      <c r="A356" s="307" t="s">
        <v>13188</v>
      </c>
      <c r="B356" s="313">
        <v>8809707281505</v>
      </c>
      <c r="C356" s="314" t="s">
        <v>13189</v>
      </c>
      <c r="D356" s="315" t="s">
        <v>13190</v>
      </c>
      <c r="E356" s="43">
        <v>13000</v>
      </c>
      <c r="F356" s="207">
        <v>0.59</v>
      </c>
      <c r="G356" s="316">
        <v>6</v>
      </c>
      <c r="H356" s="317">
        <f>Таблица624[[#This Row],[Розничная цена KRW]]*Таблица624[[#This Row],[Коэфициент стоимости]]</f>
        <v>7670</v>
      </c>
      <c r="I356" s="210" t="str">
        <f>IF($H$1="","Введите курс",Таблица624[[#This Row],[Оптовая цена KRW                за 1шт]]/$H$1)</f>
        <v>Введите курс</v>
      </c>
      <c r="J356" s="318"/>
      <c r="K356" s="211">
        <f>Таблица624[[#This Row],[Заказ коробок ]]*Таблица624[[#This Row],[Кол-во шт в коробке]]</f>
        <v>0</v>
      </c>
      <c r="L356" s="212">
        <f>Таблица624[[#This Row],[Общее кол-во шт]]*Таблица624[[#This Row],[Оптовая цена KRW                за 1шт]]</f>
        <v>0</v>
      </c>
      <c r="M356" s="213" t="str">
        <f>IFERROR(Таблица624[[#This Row],[Общее кол-во шт]]*Таблица624[[#This Row],[Оптовая цена USD                 за 1шт]],"")</f>
        <v/>
      </c>
      <c r="N356" s="340"/>
    </row>
    <row r="357" spans="1:14" ht="22.5" customHeight="1">
      <c r="A357" s="307" t="s">
        <v>13191</v>
      </c>
      <c r="B357" s="313">
        <v>8809707281543</v>
      </c>
      <c r="C357" s="314" t="s">
        <v>13192</v>
      </c>
      <c r="D357" s="315" t="s">
        <v>13193</v>
      </c>
      <c r="E357" s="43">
        <v>13000</v>
      </c>
      <c r="F357" s="207">
        <v>0.59</v>
      </c>
      <c r="G357" s="316">
        <v>6</v>
      </c>
      <c r="H357" s="317">
        <f>Таблица624[[#This Row],[Розничная цена KRW]]*Таблица624[[#This Row],[Коэфициент стоимости]]</f>
        <v>7670</v>
      </c>
      <c r="I357" s="210" t="str">
        <f>IF($H$1="","Введите курс",Таблица624[[#This Row],[Оптовая цена KRW                за 1шт]]/$H$1)</f>
        <v>Введите курс</v>
      </c>
      <c r="J357" s="318"/>
      <c r="K357" s="211">
        <f>Таблица624[[#This Row],[Заказ коробок ]]*Таблица624[[#This Row],[Кол-во шт в коробке]]</f>
        <v>0</v>
      </c>
      <c r="L357" s="212">
        <f>Таблица624[[#This Row],[Общее кол-во шт]]*Таблица624[[#This Row],[Оптовая цена KRW                за 1шт]]</f>
        <v>0</v>
      </c>
      <c r="M357" s="213" t="str">
        <f>IFERROR(Таблица624[[#This Row],[Общее кол-во шт]]*Таблица624[[#This Row],[Оптовая цена USD                 за 1шт]],"")</f>
        <v/>
      </c>
      <c r="N357" s="340"/>
    </row>
    <row r="358" spans="1:14" ht="22.5" customHeight="1">
      <c r="A358" s="307" t="s">
        <v>13194</v>
      </c>
      <c r="B358" s="313">
        <v>8809707281512</v>
      </c>
      <c r="C358" s="314" t="s">
        <v>13195</v>
      </c>
      <c r="D358" s="315" t="s">
        <v>13196</v>
      </c>
      <c r="E358" s="43">
        <v>13000</v>
      </c>
      <c r="F358" s="207">
        <v>0.59</v>
      </c>
      <c r="G358" s="316">
        <v>6</v>
      </c>
      <c r="H358" s="317">
        <f>Таблица624[[#This Row],[Розничная цена KRW]]*Таблица624[[#This Row],[Коэфициент стоимости]]</f>
        <v>7670</v>
      </c>
      <c r="I358" s="210" t="str">
        <f>IF($H$1="","Введите курс",Таблица624[[#This Row],[Оптовая цена KRW                за 1шт]]/$H$1)</f>
        <v>Введите курс</v>
      </c>
      <c r="J358" s="318"/>
      <c r="K358" s="211">
        <f>Таблица624[[#This Row],[Заказ коробок ]]*Таблица624[[#This Row],[Кол-во шт в коробке]]</f>
        <v>0</v>
      </c>
      <c r="L358" s="212">
        <f>Таблица624[[#This Row],[Общее кол-во шт]]*Таблица624[[#This Row],[Оптовая цена KRW                за 1шт]]</f>
        <v>0</v>
      </c>
      <c r="M358" s="213" t="str">
        <f>IFERROR(Таблица624[[#This Row],[Общее кол-во шт]]*Таблица624[[#This Row],[Оптовая цена USD                 за 1шт]],"")</f>
        <v/>
      </c>
      <c r="N358" s="340"/>
    </row>
    <row r="359" spans="1:14" ht="22.5" customHeight="1">
      <c r="A359" s="307" t="s">
        <v>13197</v>
      </c>
      <c r="B359" s="313">
        <v>8809707281529</v>
      </c>
      <c r="C359" s="314" t="s">
        <v>13198</v>
      </c>
      <c r="D359" s="315" t="s">
        <v>13199</v>
      </c>
      <c r="E359" s="43">
        <v>13000</v>
      </c>
      <c r="F359" s="207">
        <v>0.59</v>
      </c>
      <c r="G359" s="316">
        <v>6</v>
      </c>
      <c r="H359" s="317">
        <f>Таблица624[[#This Row],[Розничная цена KRW]]*Таблица624[[#This Row],[Коэфициент стоимости]]</f>
        <v>7670</v>
      </c>
      <c r="I359" s="210" t="str">
        <f>IF($H$1="","Введите курс",Таблица624[[#This Row],[Оптовая цена KRW                за 1шт]]/$H$1)</f>
        <v>Введите курс</v>
      </c>
      <c r="J359" s="318"/>
      <c r="K359" s="211">
        <f>Таблица624[[#This Row],[Заказ коробок ]]*Таблица624[[#This Row],[Кол-во шт в коробке]]</f>
        <v>0</v>
      </c>
      <c r="L359" s="212">
        <f>Таблица624[[#This Row],[Общее кол-во шт]]*Таблица624[[#This Row],[Оптовая цена KRW                за 1шт]]</f>
        <v>0</v>
      </c>
      <c r="M359" s="213" t="str">
        <f>IFERROR(Таблица624[[#This Row],[Общее кол-во шт]]*Таблица624[[#This Row],[Оптовая цена USD                 за 1шт]],"")</f>
        <v/>
      </c>
      <c r="N359" s="340"/>
    </row>
    <row r="360" spans="1:14" ht="22.5" customHeight="1">
      <c r="A360" s="307" t="s">
        <v>13200</v>
      </c>
      <c r="B360" s="313">
        <v>8809707281536</v>
      </c>
      <c r="C360" s="314" t="s">
        <v>13201</v>
      </c>
      <c r="D360" s="315" t="s">
        <v>13202</v>
      </c>
      <c r="E360" s="43">
        <v>13000</v>
      </c>
      <c r="F360" s="207">
        <v>0.59</v>
      </c>
      <c r="G360" s="316">
        <v>6</v>
      </c>
      <c r="H360" s="317">
        <f>Таблица624[[#This Row],[Розничная цена KRW]]*Таблица624[[#This Row],[Коэфициент стоимости]]</f>
        <v>7670</v>
      </c>
      <c r="I360" s="210" t="str">
        <f>IF($H$1="","Введите курс",Таблица624[[#This Row],[Оптовая цена KRW                за 1шт]]/$H$1)</f>
        <v>Введите курс</v>
      </c>
      <c r="J360" s="318"/>
      <c r="K360" s="211">
        <f>Таблица624[[#This Row],[Заказ коробок ]]*Таблица624[[#This Row],[Кол-во шт в коробке]]</f>
        <v>0</v>
      </c>
      <c r="L360" s="212">
        <f>Таблица624[[#This Row],[Общее кол-во шт]]*Таблица624[[#This Row],[Оптовая цена KRW                за 1шт]]</f>
        <v>0</v>
      </c>
      <c r="M360" s="213" t="str">
        <f>IFERROR(Таблица624[[#This Row],[Общее кол-во шт]]*Таблица624[[#This Row],[Оптовая цена USD                 за 1шт]],"")</f>
        <v/>
      </c>
      <c r="N360" s="340"/>
    </row>
    <row r="361" spans="1:14" ht="22.5" customHeight="1">
      <c r="A361" s="307" t="s">
        <v>13203</v>
      </c>
      <c r="B361" s="313">
        <v>8809652876832</v>
      </c>
      <c r="C361" s="314" t="s">
        <v>13204</v>
      </c>
      <c r="D361" s="315" t="s">
        <v>13205</v>
      </c>
      <c r="E361" s="43">
        <v>13000</v>
      </c>
      <c r="F361" s="207">
        <v>0.59</v>
      </c>
      <c r="G361" s="316">
        <v>6</v>
      </c>
      <c r="H361" s="317">
        <f>Таблица624[[#This Row],[Розничная цена KRW]]*Таблица624[[#This Row],[Коэфициент стоимости]]</f>
        <v>7670</v>
      </c>
      <c r="I361" s="210" t="str">
        <f>IF($H$1="","Введите курс",Таблица624[[#This Row],[Оптовая цена KRW                за 1шт]]/$H$1)</f>
        <v>Введите курс</v>
      </c>
      <c r="J361" s="318"/>
      <c r="K361" s="211">
        <f>Таблица624[[#This Row],[Заказ коробок ]]*Таблица624[[#This Row],[Кол-во шт в коробке]]</f>
        <v>0</v>
      </c>
      <c r="L361" s="212">
        <f>Таблица624[[#This Row],[Общее кол-во шт]]*Таблица624[[#This Row],[Оптовая цена KRW                за 1шт]]</f>
        <v>0</v>
      </c>
      <c r="M361" s="213" t="str">
        <f>IFERROR(Таблица624[[#This Row],[Общее кол-во шт]]*Таблица624[[#This Row],[Оптовая цена USD                 за 1шт]],"")</f>
        <v/>
      </c>
      <c r="N361" s="340"/>
    </row>
    <row r="362" spans="1:14" ht="22.5" customHeight="1">
      <c r="A362" s="307" t="s">
        <v>13206</v>
      </c>
      <c r="B362" s="313">
        <v>8809652876849</v>
      </c>
      <c r="C362" s="314" t="s">
        <v>13207</v>
      </c>
      <c r="D362" s="315" t="s">
        <v>13208</v>
      </c>
      <c r="E362" s="43">
        <v>13000</v>
      </c>
      <c r="F362" s="207">
        <v>0.59</v>
      </c>
      <c r="G362" s="316">
        <v>6</v>
      </c>
      <c r="H362" s="317">
        <f>Таблица624[[#This Row],[Розничная цена KRW]]*Таблица624[[#This Row],[Коэфициент стоимости]]</f>
        <v>7670</v>
      </c>
      <c r="I362" s="210" t="str">
        <f>IF($H$1="","Введите курс",Таблица624[[#This Row],[Оптовая цена KRW                за 1шт]]/$H$1)</f>
        <v>Введите курс</v>
      </c>
      <c r="J362" s="318"/>
      <c r="K362" s="211">
        <f>Таблица624[[#This Row],[Заказ коробок ]]*Таблица624[[#This Row],[Кол-во шт в коробке]]</f>
        <v>0</v>
      </c>
      <c r="L362" s="212">
        <f>Таблица624[[#This Row],[Общее кол-во шт]]*Таблица624[[#This Row],[Оптовая цена KRW                за 1шт]]</f>
        <v>0</v>
      </c>
      <c r="M362" s="213" t="str">
        <f>IFERROR(Таблица624[[#This Row],[Общее кол-во шт]]*Таблица624[[#This Row],[Оптовая цена USD                 за 1шт]],"")</f>
        <v/>
      </c>
      <c r="N362" s="340"/>
    </row>
    <row r="363" spans="1:14" ht="22.5" customHeight="1">
      <c r="A363" s="307" t="s">
        <v>13209</v>
      </c>
      <c r="B363" s="313">
        <v>8809652876856</v>
      </c>
      <c r="C363" s="314" t="s">
        <v>13210</v>
      </c>
      <c r="D363" s="315" t="s">
        <v>13211</v>
      </c>
      <c r="E363" s="43">
        <v>13000</v>
      </c>
      <c r="F363" s="207">
        <v>0.59</v>
      </c>
      <c r="G363" s="316">
        <v>6</v>
      </c>
      <c r="H363" s="317">
        <f>Таблица624[[#This Row],[Розничная цена KRW]]*Таблица624[[#This Row],[Коэфициент стоимости]]</f>
        <v>7670</v>
      </c>
      <c r="I363" s="210" t="str">
        <f>IF($H$1="","Введите курс",Таблица624[[#This Row],[Оптовая цена KRW                за 1шт]]/$H$1)</f>
        <v>Введите курс</v>
      </c>
      <c r="J363" s="318"/>
      <c r="K363" s="211">
        <f>Таблица624[[#This Row],[Заказ коробок ]]*Таблица624[[#This Row],[Кол-во шт в коробке]]</f>
        <v>0</v>
      </c>
      <c r="L363" s="212">
        <f>Таблица624[[#This Row],[Общее кол-во шт]]*Таблица624[[#This Row],[Оптовая цена KRW                за 1шт]]</f>
        <v>0</v>
      </c>
      <c r="M363" s="213" t="str">
        <f>IFERROR(Таблица624[[#This Row],[Общее кол-во шт]]*Таблица624[[#This Row],[Оптовая цена USD                 за 1шт]],"")</f>
        <v/>
      </c>
      <c r="N363" s="340"/>
    </row>
    <row r="364" spans="1:14" ht="22.5" customHeight="1">
      <c r="A364" s="307" t="s">
        <v>13212</v>
      </c>
      <c r="B364" s="313">
        <v>8809652876863</v>
      </c>
      <c r="C364" s="314" t="s">
        <v>13213</v>
      </c>
      <c r="D364" s="315" t="s">
        <v>13214</v>
      </c>
      <c r="E364" s="43">
        <v>13000</v>
      </c>
      <c r="F364" s="207">
        <v>0.59</v>
      </c>
      <c r="G364" s="316">
        <v>6</v>
      </c>
      <c r="H364" s="317">
        <f>Таблица624[[#This Row],[Розничная цена KRW]]*Таблица624[[#This Row],[Коэфициент стоимости]]</f>
        <v>7670</v>
      </c>
      <c r="I364" s="210" t="str">
        <f>IF($H$1="","Введите курс",Таблица624[[#This Row],[Оптовая цена KRW                за 1шт]]/$H$1)</f>
        <v>Введите курс</v>
      </c>
      <c r="J364" s="318"/>
      <c r="K364" s="211">
        <f>Таблица624[[#This Row],[Заказ коробок ]]*Таблица624[[#This Row],[Кол-во шт в коробке]]</f>
        <v>0</v>
      </c>
      <c r="L364" s="212">
        <f>Таблица624[[#This Row],[Общее кол-во шт]]*Таблица624[[#This Row],[Оптовая цена KRW                за 1шт]]</f>
        <v>0</v>
      </c>
      <c r="M364" s="213" t="str">
        <f>IFERROR(Таблица624[[#This Row],[Общее кол-во шт]]*Таблица624[[#This Row],[Оптовая цена USD                 за 1шт]],"")</f>
        <v/>
      </c>
      <c r="N364" s="340"/>
    </row>
    <row r="365" spans="1:14" ht="22.5" customHeight="1">
      <c r="A365" s="307" t="s">
        <v>13215</v>
      </c>
      <c r="B365" s="313">
        <v>8809652876870</v>
      </c>
      <c r="C365" s="314" t="s">
        <v>13216</v>
      </c>
      <c r="D365" s="315" t="s">
        <v>13217</v>
      </c>
      <c r="E365" s="43">
        <v>13000</v>
      </c>
      <c r="F365" s="207">
        <v>0.59</v>
      </c>
      <c r="G365" s="316">
        <v>6</v>
      </c>
      <c r="H365" s="317">
        <f>Таблица624[[#This Row],[Розничная цена KRW]]*Таблица624[[#This Row],[Коэфициент стоимости]]</f>
        <v>7670</v>
      </c>
      <c r="I365" s="210" t="str">
        <f>IF($H$1="","Введите курс",Таблица624[[#This Row],[Оптовая цена KRW                за 1шт]]/$H$1)</f>
        <v>Введите курс</v>
      </c>
      <c r="J365" s="318"/>
      <c r="K365" s="211">
        <f>Таблица624[[#This Row],[Заказ коробок ]]*Таблица624[[#This Row],[Кол-во шт в коробке]]</f>
        <v>0</v>
      </c>
      <c r="L365" s="212">
        <f>Таблица624[[#This Row],[Общее кол-во шт]]*Таблица624[[#This Row],[Оптовая цена KRW                за 1шт]]</f>
        <v>0</v>
      </c>
      <c r="M365" s="213" t="str">
        <f>IFERROR(Таблица624[[#This Row],[Общее кол-во шт]]*Таблица624[[#This Row],[Оптовая цена USD                 за 1шт]],"")</f>
        <v/>
      </c>
      <c r="N365" s="340"/>
    </row>
    <row r="366" spans="1:14" ht="22.5" customHeight="1">
      <c r="A366" s="307" t="s">
        <v>13218</v>
      </c>
      <c r="B366" s="313">
        <v>8809652876887</v>
      </c>
      <c r="C366" s="314" t="s">
        <v>13219</v>
      </c>
      <c r="D366" s="315" t="s">
        <v>13220</v>
      </c>
      <c r="E366" s="43">
        <v>13000</v>
      </c>
      <c r="F366" s="207">
        <v>0.59</v>
      </c>
      <c r="G366" s="316">
        <v>6</v>
      </c>
      <c r="H366" s="317">
        <f>Таблица624[[#This Row],[Розничная цена KRW]]*Таблица624[[#This Row],[Коэфициент стоимости]]</f>
        <v>7670</v>
      </c>
      <c r="I366" s="210" t="str">
        <f>IF($H$1="","Введите курс",Таблица624[[#This Row],[Оптовая цена KRW                за 1шт]]/$H$1)</f>
        <v>Введите курс</v>
      </c>
      <c r="J366" s="318"/>
      <c r="K366" s="211">
        <f>Таблица624[[#This Row],[Заказ коробок ]]*Таблица624[[#This Row],[Кол-во шт в коробке]]</f>
        <v>0</v>
      </c>
      <c r="L366" s="212">
        <f>Таблица624[[#This Row],[Общее кол-во шт]]*Таблица624[[#This Row],[Оптовая цена KRW                за 1шт]]</f>
        <v>0</v>
      </c>
      <c r="M366" s="213" t="str">
        <f>IFERROR(Таблица624[[#This Row],[Общее кол-во шт]]*Таблица624[[#This Row],[Оптовая цена USD                 за 1шт]],"")</f>
        <v/>
      </c>
      <c r="N366" s="340"/>
    </row>
    <row r="367" spans="1:14" ht="22.5" customHeight="1">
      <c r="A367" s="307" t="s">
        <v>13221</v>
      </c>
      <c r="B367" s="313">
        <v>8809652876894</v>
      </c>
      <c r="C367" s="314" t="s">
        <v>13222</v>
      </c>
      <c r="D367" s="315" t="s">
        <v>13223</v>
      </c>
      <c r="E367" s="43">
        <v>13000</v>
      </c>
      <c r="F367" s="207">
        <v>0.59</v>
      </c>
      <c r="G367" s="316">
        <v>6</v>
      </c>
      <c r="H367" s="317">
        <f>Таблица624[[#This Row],[Розничная цена KRW]]*Таблица624[[#This Row],[Коэфициент стоимости]]</f>
        <v>7670</v>
      </c>
      <c r="I367" s="210" t="str">
        <f>IF($H$1="","Введите курс",Таблица624[[#This Row],[Оптовая цена KRW                за 1шт]]/$H$1)</f>
        <v>Введите курс</v>
      </c>
      <c r="J367" s="318"/>
      <c r="K367" s="211">
        <f>Таблица624[[#This Row],[Заказ коробок ]]*Таблица624[[#This Row],[Кол-во шт в коробке]]</f>
        <v>0</v>
      </c>
      <c r="L367" s="212">
        <f>Таблица624[[#This Row],[Общее кол-во шт]]*Таблица624[[#This Row],[Оптовая цена KRW                за 1шт]]</f>
        <v>0</v>
      </c>
      <c r="M367" s="213" t="str">
        <f>IFERROR(Таблица624[[#This Row],[Общее кол-во шт]]*Таблица624[[#This Row],[Оптовая цена USD                 за 1шт]],"")</f>
        <v/>
      </c>
      <c r="N367" s="340"/>
    </row>
    <row r="368" spans="1:14" ht="22.5" customHeight="1">
      <c r="A368" s="307" t="s">
        <v>13224</v>
      </c>
      <c r="B368" s="313">
        <v>8809652876900</v>
      </c>
      <c r="C368" s="314" t="s">
        <v>13225</v>
      </c>
      <c r="D368" s="315" t="s">
        <v>13226</v>
      </c>
      <c r="E368" s="43">
        <v>13000</v>
      </c>
      <c r="F368" s="207">
        <v>0.59</v>
      </c>
      <c r="G368" s="316">
        <v>6</v>
      </c>
      <c r="H368" s="317">
        <f>Таблица624[[#This Row],[Розничная цена KRW]]*Таблица624[[#This Row],[Коэфициент стоимости]]</f>
        <v>7670</v>
      </c>
      <c r="I368" s="210" t="str">
        <f>IF($H$1="","Введите курс",Таблица624[[#This Row],[Оптовая цена KRW                за 1шт]]/$H$1)</f>
        <v>Введите курс</v>
      </c>
      <c r="J368" s="318"/>
      <c r="K368" s="211">
        <f>Таблица624[[#This Row],[Заказ коробок ]]*Таблица624[[#This Row],[Кол-во шт в коробке]]</f>
        <v>0</v>
      </c>
      <c r="L368" s="212">
        <f>Таблица624[[#This Row],[Общее кол-во шт]]*Таблица624[[#This Row],[Оптовая цена KRW                за 1шт]]</f>
        <v>0</v>
      </c>
      <c r="M368" s="213" t="str">
        <f>IFERROR(Таблица624[[#This Row],[Общее кол-во шт]]*Таблица624[[#This Row],[Оптовая цена USD                 за 1шт]],"")</f>
        <v/>
      </c>
      <c r="N368" s="340"/>
    </row>
    <row r="369" spans="1:14" ht="22.5" customHeight="1">
      <c r="A369" s="307" t="s">
        <v>13227</v>
      </c>
      <c r="B369" s="313">
        <v>8809652876917</v>
      </c>
      <c r="C369" s="314" t="s">
        <v>13228</v>
      </c>
      <c r="D369" s="315" t="s">
        <v>13229</v>
      </c>
      <c r="E369" s="43">
        <v>13000</v>
      </c>
      <c r="F369" s="207">
        <v>0.59</v>
      </c>
      <c r="G369" s="316">
        <v>6</v>
      </c>
      <c r="H369" s="317">
        <f>Таблица624[[#This Row],[Розничная цена KRW]]*Таблица624[[#This Row],[Коэфициент стоимости]]</f>
        <v>7670</v>
      </c>
      <c r="I369" s="210" t="str">
        <f>IF($H$1="","Введите курс",Таблица624[[#This Row],[Оптовая цена KRW                за 1шт]]/$H$1)</f>
        <v>Введите курс</v>
      </c>
      <c r="J369" s="318"/>
      <c r="K369" s="211">
        <f>Таблица624[[#This Row],[Заказ коробок ]]*Таблица624[[#This Row],[Кол-во шт в коробке]]</f>
        <v>0</v>
      </c>
      <c r="L369" s="212">
        <f>Таблица624[[#This Row],[Общее кол-во шт]]*Таблица624[[#This Row],[Оптовая цена KRW                за 1шт]]</f>
        <v>0</v>
      </c>
      <c r="M369" s="213" t="str">
        <f>IFERROR(Таблица624[[#This Row],[Общее кол-во шт]]*Таблица624[[#This Row],[Оптовая цена USD                 за 1шт]],"")</f>
        <v/>
      </c>
      <c r="N369" s="340"/>
    </row>
    <row r="370" spans="1:14" ht="22.5" customHeight="1">
      <c r="A370" s="307" t="s">
        <v>13230</v>
      </c>
      <c r="B370" s="313">
        <v>8809652876924</v>
      </c>
      <c r="C370" s="314" t="s">
        <v>13231</v>
      </c>
      <c r="D370" s="315" t="s">
        <v>13232</v>
      </c>
      <c r="E370" s="43">
        <v>13000</v>
      </c>
      <c r="F370" s="207">
        <v>0.59</v>
      </c>
      <c r="G370" s="316">
        <v>6</v>
      </c>
      <c r="H370" s="317">
        <f>Таблица624[[#This Row],[Розничная цена KRW]]*Таблица624[[#This Row],[Коэфициент стоимости]]</f>
        <v>7670</v>
      </c>
      <c r="I370" s="210" t="str">
        <f>IF($H$1="","Введите курс",Таблица624[[#This Row],[Оптовая цена KRW                за 1шт]]/$H$1)</f>
        <v>Введите курс</v>
      </c>
      <c r="J370" s="318"/>
      <c r="K370" s="211">
        <f>Таблица624[[#This Row],[Заказ коробок ]]*Таблица624[[#This Row],[Кол-во шт в коробке]]</f>
        <v>0</v>
      </c>
      <c r="L370" s="212">
        <f>Таблица624[[#This Row],[Общее кол-во шт]]*Таблица624[[#This Row],[Оптовая цена KRW                за 1шт]]</f>
        <v>0</v>
      </c>
      <c r="M370" s="213" t="str">
        <f>IFERROR(Таблица624[[#This Row],[Общее кол-во шт]]*Таблица624[[#This Row],[Оптовая цена USD                 за 1шт]],"")</f>
        <v/>
      </c>
      <c r="N370" s="340"/>
    </row>
    <row r="371" spans="1:14" ht="22.5" customHeight="1">
      <c r="A371" s="307" t="s">
        <v>13233</v>
      </c>
      <c r="B371" s="313">
        <v>8809612862066</v>
      </c>
      <c r="C371" s="314" t="s">
        <v>13234</v>
      </c>
      <c r="D371" s="315" t="s">
        <v>13235</v>
      </c>
      <c r="E371" s="43">
        <v>10000</v>
      </c>
      <c r="F371" s="207">
        <v>0.59</v>
      </c>
      <c r="G371" s="316">
        <v>6</v>
      </c>
      <c r="H371" s="317">
        <f>Таблица624[[#This Row],[Розничная цена KRW]]*Таблица624[[#This Row],[Коэфициент стоимости]]</f>
        <v>5900</v>
      </c>
      <c r="I371" s="210" t="str">
        <f>IF($H$1="","Введите курс",Таблица624[[#This Row],[Оптовая цена KRW                за 1шт]]/$H$1)</f>
        <v>Введите курс</v>
      </c>
      <c r="J371" s="318"/>
      <c r="K371" s="211">
        <f>Таблица624[[#This Row],[Заказ коробок ]]*Таблица624[[#This Row],[Кол-во шт в коробке]]</f>
        <v>0</v>
      </c>
      <c r="L371" s="212">
        <f>Таблица624[[#This Row],[Общее кол-во шт]]*Таблица624[[#This Row],[Оптовая цена KRW                за 1шт]]</f>
        <v>0</v>
      </c>
      <c r="M371" s="213" t="str">
        <f>IFERROR(Таблица624[[#This Row],[Общее кол-во шт]]*Таблица624[[#This Row],[Оптовая цена USD                 за 1шт]],"")</f>
        <v/>
      </c>
      <c r="N371" s="340"/>
    </row>
    <row r="372" spans="1:14" ht="22.5" customHeight="1">
      <c r="A372" s="307" t="s">
        <v>13236</v>
      </c>
      <c r="B372" s="313">
        <v>8809612862073</v>
      </c>
      <c r="C372" s="314" t="s">
        <v>13237</v>
      </c>
      <c r="D372" s="315" t="s">
        <v>13238</v>
      </c>
      <c r="E372" s="43">
        <v>10000</v>
      </c>
      <c r="F372" s="207">
        <v>0.59</v>
      </c>
      <c r="G372" s="316">
        <v>6</v>
      </c>
      <c r="H372" s="317">
        <f>Таблица624[[#This Row],[Розничная цена KRW]]*Таблица624[[#This Row],[Коэфициент стоимости]]</f>
        <v>5900</v>
      </c>
      <c r="I372" s="210" t="str">
        <f>IF($H$1="","Введите курс",Таблица624[[#This Row],[Оптовая цена KRW                за 1шт]]/$H$1)</f>
        <v>Введите курс</v>
      </c>
      <c r="J372" s="318"/>
      <c r="K372" s="211">
        <f>Таблица624[[#This Row],[Заказ коробок ]]*Таблица624[[#This Row],[Кол-во шт в коробке]]</f>
        <v>0</v>
      </c>
      <c r="L372" s="212">
        <f>Таблица624[[#This Row],[Общее кол-во шт]]*Таблица624[[#This Row],[Оптовая цена KRW                за 1шт]]</f>
        <v>0</v>
      </c>
      <c r="M372" s="213" t="str">
        <f>IFERROR(Таблица624[[#This Row],[Общее кол-во шт]]*Таблица624[[#This Row],[Оптовая цена USD                 за 1шт]],"")</f>
        <v/>
      </c>
      <c r="N372" s="340"/>
    </row>
    <row r="373" spans="1:14" ht="22.5" customHeight="1">
      <c r="A373" s="307" t="s">
        <v>13239</v>
      </c>
      <c r="B373" s="313">
        <v>8809612862080</v>
      </c>
      <c r="C373" s="314" t="s">
        <v>13240</v>
      </c>
      <c r="D373" s="315" t="s">
        <v>13241</v>
      </c>
      <c r="E373" s="43">
        <v>10000</v>
      </c>
      <c r="F373" s="207">
        <v>0.59</v>
      </c>
      <c r="G373" s="316">
        <v>6</v>
      </c>
      <c r="H373" s="317">
        <f>Таблица624[[#This Row],[Розничная цена KRW]]*Таблица624[[#This Row],[Коэфициент стоимости]]</f>
        <v>5900</v>
      </c>
      <c r="I373" s="210" t="str">
        <f>IF($H$1="","Введите курс",Таблица624[[#This Row],[Оптовая цена KRW                за 1шт]]/$H$1)</f>
        <v>Введите курс</v>
      </c>
      <c r="J373" s="318"/>
      <c r="K373" s="211">
        <f>Таблица624[[#This Row],[Заказ коробок ]]*Таблица624[[#This Row],[Кол-во шт в коробке]]</f>
        <v>0</v>
      </c>
      <c r="L373" s="212">
        <f>Таблица624[[#This Row],[Общее кол-во шт]]*Таблица624[[#This Row],[Оптовая цена KRW                за 1шт]]</f>
        <v>0</v>
      </c>
      <c r="M373" s="213" t="str">
        <f>IFERROR(Таблица624[[#This Row],[Общее кол-во шт]]*Таблица624[[#This Row],[Оптовая цена USD                 за 1шт]],"")</f>
        <v/>
      </c>
      <c r="N373" s="340"/>
    </row>
    <row r="374" spans="1:14" ht="22.5" customHeight="1">
      <c r="A374" s="307" t="s">
        <v>13242</v>
      </c>
      <c r="B374" s="313">
        <v>8809612862097</v>
      </c>
      <c r="C374" s="314" t="s">
        <v>13243</v>
      </c>
      <c r="D374" s="315" t="s">
        <v>13244</v>
      </c>
      <c r="E374" s="43">
        <v>10000</v>
      </c>
      <c r="F374" s="207">
        <v>0.59</v>
      </c>
      <c r="G374" s="316">
        <v>6</v>
      </c>
      <c r="H374" s="317">
        <f>Таблица624[[#This Row],[Розничная цена KRW]]*Таблица624[[#This Row],[Коэфициент стоимости]]</f>
        <v>5900</v>
      </c>
      <c r="I374" s="210" t="str">
        <f>IF($H$1="","Введите курс",Таблица624[[#This Row],[Оптовая цена KRW                за 1шт]]/$H$1)</f>
        <v>Введите курс</v>
      </c>
      <c r="J374" s="318"/>
      <c r="K374" s="211">
        <f>Таблица624[[#This Row],[Заказ коробок ]]*Таблица624[[#This Row],[Кол-во шт в коробке]]</f>
        <v>0</v>
      </c>
      <c r="L374" s="212">
        <f>Таблица624[[#This Row],[Общее кол-во шт]]*Таблица624[[#This Row],[Оптовая цена KRW                за 1шт]]</f>
        <v>0</v>
      </c>
      <c r="M374" s="213" t="str">
        <f>IFERROR(Таблица624[[#This Row],[Общее кол-во шт]]*Таблица624[[#This Row],[Оптовая цена USD                 за 1шт]],"")</f>
        <v/>
      </c>
      <c r="N374" s="340"/>
    </row>
    <row r="375" spans="1:14" ht="22.5" customHeight="1">
      <c r="A375" s="307" t="s">
        <v>13245</v>
      </c>
      <c r="B375" s="313">
        <v>8809612869003</v>
      </c>
      <c r="C375" s="314" t="s">
        <v>13246</v>
      </c>
      <c r="D375" s="315" t="s">
        <v>13247</v>
      </c>
      <c r="E375" s="43">
        <v>10000</v>
      </c>
      <c r="F375" s="207">
        <v>0.59</v>
      </c>
      <c r="G375" s="316">
        <v>6</v>
      </c>
      <c r="H375" s="317">
        <f>Таблица624[[#This Row],[Розничная цена KRW]]*Таблица624[[#This Row],[Коэфициент стоимости]]</f>
        <v>5900</v>
      </c>
      <c r="I375" s="210" t="str">
        <f>IF($H$1="","Введите курс",Таблица624[[#This Row],[Оптовая цена KRW                за 1шт]]/$H$1)</f>
        <v>Введите курс</v>
      </c>
      <c r="J375" s="318"/>
      <c r="K375" s="211">
        <f>Таблица624[[#This Row],[Заказ коробок ]]*Таблица624[[#This Row],[Кол-во шт в коробке]]</f>
        <v>0</v>
      </c>
      <c r="L375" s="212">
        <f>Таблица624[[#This Row],[Общее кол-во шт]]*Таблица624[[#This Row],[Оптовая цена KRW                за 1шт]]</f>
        <v>0</v>
      </c>
      <c r="M375" s="213" t="str">
        <f>IFERROR(Таблица624[[#This Row],[Общее кол-во шт]]*Таблица624[[#This Row],[Оптовая цена USD                 за 1шт]],"")</f>
        <v/>
      </c>
      <c r="N375" s="340"/>
    </row>
    <row r="376" spans="1:14" ht="22.5" customHeight="1">
      <c r="A376" s="307" t="s">
        <v>13248</v>
      </c>
      <c r="B376" s="313">
        <v>8809612853613</v>
      </c>
      <c r="C376" s="314" t="s">
        <v>13249</v>
      </c>
      <c r="D376" s="315" t="s">
        <v>13250</v>
      </c>
      <c r="E376" s="43">
        <v>10000</v>
      </c>
      <c r="F376" s="207">
        <v>0.59</v>
      </c>
      <c r="G376" s="316">
        <v>6</v>
      </c>
      <c r="H376" s="317">
        <f>Таблица624[[#This Row],[Розничная цена KRW]]*Таблица624[[#This Row],[Коэфициент стоимости]]</f>
        <v>5900</v>
      </c>
      <c r="I376" s="210" t="str">
        <f>IF($H$1="","Введите курс",Таблица624[[#This Row],[Оптовая цена KRW                за 1шт]]/$H$1)</f>
        <v>Введите курс</v>
      </c>
      <c r="J376" s="318"/>
      <c r="K376" s="211">
        <f>Таблица624[[#This Row],[Заказ коробок ]]*Таблица624[[#This Row],[Кол-во шт в коробке]]</f>
        <v>0</v>
      </c>
      <c r="L376" s="212">
        <f>Таблица624[[#This Row],[Общее кол-во шт]]*Таблица624[[#This Row],[Оптовая цена KRW                за 1шт]]</f>
        <v>0</v>
      </c>
      <c r="M376" s="213" t="str">
        <f>IFERROR(Таблица624[[#This Row],[Общее кол-во шт]]*Таблица624[[#This Row],[Оптовая цена USD                 за 1шт]],"")</f>
        <v/>
      </c>
      <c r="N376" s="340"/>
    </row>
    <row r="377" spans="1:14" ht="22.5" customHeight="1">
      <c r="A377" s="307" t="s">
        <v>13251</v>
      </c>
      <c r="B377" s="313">
        <v>8809612854276</v>
      </c>
      <c r="C377" s="314" t="s">
        <v>13252</v>
      </c>
      <c r="D377" s="315" t="s">
        <v>13253</v>
      </c>
      <c r="E377" s="43">
        <v>10000</v>
      </c>
      <c r="F377" s="207">
        <v>0.59</v>
      </c>
      <c r="G377" s="316">
        <v>6</v>
      </c>
      <c r="H377" s="317">
        <f>Таблица624[[#This Row],[Розничная цена KRW]]*Таблица624[[#This Row],[Коэфициент стоимости]]</f>
        <v>5900</v>
      </c>
      <c r="I377" s="210" t="str">
        <f>IF($H$1="","Введите курс",Таблица624[[#This Row],[Оптовая цена KRW                за 1шт]]/$H$1)</f>
        <v>Введите курс</v>
      </c>
      <c r="J377" s="318"/>
      <c r="K377" s="211">
        <f>Таблица624[[#This Row],[Заказ коробок ]]*Таблица624[[#This Row],[Кол-во шт в коробке]]</f>
        <v>0</v>
      </c>
      <c r="L377" s="212">
        <f>Таблица624[[#This Row],[Общее кол-во шт]]*Таблица624[[#This Row],[Оптовая цена KRW                за 1шт]]</f>
        <v>0</v>
      </c>
      <c r="M377" s="213" t="str">
        <f>IFERROR(Таблица624[[#This Row],[Общее кол-во шт]]*Таблица624[[#This Row],[Оптовая цена USD                 за 1шт]],"")</f>
        <v/>
      </c>
      <c r="N377" s="340"/>
    </row>
    <row r="378" spans="1:14" ht="22.5" customHeight="1">
      <c r="A378" s="307" t="s">
        <v>13254</v>
      </c>
      <c r="B378" s="313">
        <v>8809612854269</v>
      </c>
      <c r="C378" s="314" t="s">
        <v>13255</v>
      </c>
      <c r="D378" s="315" t="s">
        <v>13256</v>
      </c>
      <c r="E378" s="43">
        <v>10000</v>
      </c>
      <c r="F378" s="207">
        <v>0.59</v>
      </c>
      <c r="G378" s="316">
        <v>6</v>
      </c>
      <c r="H378" s="317">
        <f>Таблица624[[#This Row],[Розничная цена KRW]]*Таблица624[[#This Row],[Коэфициент стоимости]]</f>
        <v>5900</v>
      </c>
      <c r="I378" s="210" t="str">
        <f>IF($H$1="","Введите курс",Таблица624[[#This Row],[Оптовая цена KRW                за 1шт]]/$H$1)</f>
        <v>Введите курс</v>
      </c>
      <c r="J378" s="318"/>
      <c r="K378" s="211">
        <f>Таблица624[[#This Row],[Заказ коробок ]]*Таблица624[[#This Row],[Кол-во шт в коробке]]</f>
        <v>0</v>
      </c>
      <c r="L378" s="212">
        <f>Таблица624[[#This Row],[Общее кол-во шт]]*Таблица624[[#This Row],[Оптовая цена KRW                за 1шт]]</f>
        <v>0</v>
      </c>
      <c r="M378" s="213" t="str">
        <f>IFERROR(Таблица624[[#This Row],[Общее кол-во шт]]*Таблица624[[#This Row],[Оптовая цена USD                 за 1шт]],"")</f>
        <v/>
      </c>
      <c r="N378" s="340"/>
    </row>
    <row r="379" spans="1:14" ht="22.5" customHeight="1">
      <c r="A379" s="307" t="s">
        <v>13257</v>
      </c>
      <c r="B379" s="313">
        <v>8809652875866</v>
      </c>
      <c r="C379" s="314" t="s">
        <v>13258</v>
      </c>
      <c r="D379" s="315" t="s">
        <v>13259</v>
      </c>
      <c r="E379" s="43">
        <v>10000</v>
      </c>
      <c r="F379" s="207">
        <v>0.59</v>
      </c>
      <c r="G379" s="316">
        <v>6</v>
      </c>
      <c r="H379" s="317">
        <f>Таблица624[[#This Row],[Розничная цена KRW]]*Таблица624[[#This Row],[Коэфициент стоимости]]</f>
        <v>5900</v>
      </c>
      <c r="I379" s="210" t="str">
        <f>IF($H$1="","Введите курс",Таблица624[[#This Row],[Оптовая цена KRW                за 1шт]]/$H$1)</f>
        <v>Введите курс</v>
      </c>
      <c r="J379" s="318"/>
      <c r="K379" s="211">
        <f>Таблица624[[#This Row],[Заказ коробок ]]*Таблица624[[#This Row],[Кол-во шт в коробке]]</f>
        <v>0</v>
      </c>
      <c r="L379" s="212">
        <f>Таблица624[[#This Row],[Общее кол-во шт]]*Таблица624[[#This Row],[Оптовая цена KRW                за 1шт]]</f>
        <v>0</v>
      </c>
      <c r="M379" s="213" t="str">
        <f>IFERROR(Таблица624[[#This Row],[Общее кол-во шт]]*Таблица624[[#This Row],[Оптовая цена USD                 за 1шт]],"")</f>
        <v/>
      </c>
      <c r="N379" s="340"/>
    </row>
    <row r="380" spans="1:14" ht="22.5" customHeight="1">
      <c r="A380" s="307" t="s">
        <v>13260</v>
      </c>
      <c r="B380" s="313">
        <v>8809652875880</v>
      </c>
      <c r="C380" s="314" t="s">
        <v>13261</v>
      </c>
      <c r="D380" s="315" t="s">
        <v>13262</v>
      </c>
      <c r="E380" s="43">
        <v>10000</v>
      </c>
      <c r="F380" s="207">
        <v>0.59</v>
      </c>
      <c r="G380" s="316">
        <v>6</v>
      </c>
      <c r="H380" s="317">
        <f>Таблица624[[#This Row],[Розничная цена KRW]]*Таблица624[[#This Row],[Коэфициент стоимости]]</f>
        <v>5900</v>
      </c>
      <c r="I380" s="210" t="str">
        <f>IF($H$1="","Введите курс",Таблица624[[#This Row],[Оптовая цена KRW                за 1шт]]/$H$1)</f>
        <v>Введите курс</v>
      </c>
      <c r="J380" s="318"/>
      <c r="K380" s="211">
        <f>Таблица624[[#This Row],[Заказ коробок ]]*Таблица624[[#This Row],[Кол-во шт в коробке]]</f>
        <v>0</v>
      </c>
      <c r="L380" s="212">
        <f>Таблица624[[#This Row],[Общее кол-во шт]]*Таблица624[[#This Row],[Оптовая цена KRW                за 1шт]]</f>
        <v>0</v>
      </c>
      <c r="M380" s="213" t="str">
        <f>IFERROR(Таблица624[[#This Row],[Общее кол-во шт]]*Таблица624[[#This Row],[Оптовая цена USD                 за 1шт]],"")</f>
        <v/>
      </c>
      <c r="N380" s="340"/>
    </row>
    <row r="381" spans="1:14" ht="22.5" customHeight="1">
      <c r="A381" s="307" t="s">
        <v>13263</v>
      </c>
      <c r="B381" s="313">
        <v>8809612853576</v>
      </c>
      <c r="C381" s="314" t="s">
        <v>13264</v>
      </c>
      <c r="D381" s="315" t="s">
        <v>13265</v>
      </c>
      <c r="E381" s="43">
        <v>7000</v>
      </c>
      <c r="F381" s="207">
        <v>0.59</v>
      </c>
      <c r="G381" s="316">
        <v>6</v>
      </c>
      <c r="H381" s="317">
        <f>Таблица624[[#This Row],[Розничная цена KRW]]*Таблица624[[#This Row],[Коэфициент стоимости]]</f>
        <v>4130</v>
      </c>
      <c r="I381" s="210" t="str">
        <f>IF($H$1="","Введите курс",Таблица624[[#This Row],[Оптовая цена KRW                за 1шт]]/$H$1)</f>
        <v>Введите курс</v>
      </c>
      <c r="J381" s="318"/>
      <c r="K381" s="211">
        <f>Таблица624[[#This Row],[Заказ коробок ]]*Таблица624[[#This Row],[Кол-во шт в коробке]]</f>
        <v>0</v>
      </c>
      <c r="L381" s="212">
        <f>Таблица624[[#This Row],[Общее кол-во шт]]*Таблица624[[#This Row],[Оптовая цена KRW                за 1шт]]</f>
        <v>0</v>
      </c>
      <c r="M381" s="213" t="str">
        <f>IFERROR(Таблица624[[#This Row],[Общее кол-во шт]]*Таблица624[[#This Row],[Оптовая цена USD                 за 1шт]],"")</f>
        <v/>
      </c>
      <c r="N381" s="340"/>
    </row>
    <row r="382" spans="1:14" ht="22.5" customHeight="1">
      <c r="A382" s="307" t="s">
        <v>13266</v>
      </c>
      <c r="B382" s="313">
        <v>8809612853583</v>
      </c>
      <c r="C382" s="314" t="s">
        <v>13267</v>
      </c>
      <c r="D382" s="315" t="s">
        <v>13268</v>
      </c>
      <c r="E382" s="43">
        <v>7000</v>
      </c>
      <c r="F382" s="207">
        <v>0.59</v>
      </c>
      <c r="G382" s="316">
        <v>6</v>
      </c>
      <c r="H382" s="317">
        <f>Таблица624[[#This Row],[Розничная цена KRW]]*Таблица624[[#This Row],[Коэфициент стоимости]]</f>
        <v>4130</v>
      </c>
      <c r="I382" s="210" t="str">
        <f>IF($H$1="","Введите курс",Таблица624[[#This Row],[Оптовая цена KRW                за 1шт]]/$H$1)</f>
        <v>Введите курс</v>
      </c>
      <c r="J382" s="318"/>
      <c r="K382" s="211">
        <f>Таблица624[[#This Row],[Заказ коробок ]]*Таблица624[[#This Row],[Кол-во шт в коробке]]</f>
        <v>0</v>
      </c>
      <c r="L382" s="212">
        <f>Таблица624[[#This Row],[Общее кол-во шт]]*Таблица624[[#This Row],[Оптовая цена KRW                за 1шт]]</f>
        <v>0</v>
      </c>
      <c r="M382" s="213" t="str">
        <f>IFERROR(Таблица624[[#This Row],[Общее кол-во шт]]*Таблица624[[#This Row],[Оптовая цена USD                 за 1шт]],"")</f>
        <v/>
      </c>
      <c r="N382" s="340"/>
    </row>
    <row r="383" spans="1:14" ht="22.5" customHeight="1">
      <c r="A383" s="307" t="s">
        <v>13269</v>
      </c>
      <c r="B383" s="313">
        <v>8809612853460</v>
      </c>
      <c r="C383" s="314" t="s">
        <v>13270</v>
      </c>
      <c r="D383" s="315" t="s">
        <v>13271</v>
      </c>
      <c r="E383" s="43">
        <v>9000</v>
      </c>
      <c r="F383" s="207">
        <v>0.59</v>
      </c>
      <c r="G383" s="316">
        <v>6</v>
      </c>
      <c r="H383" s="317">
        <f>Таблица624[[#This Row],[Розничная цена KRW]]*Таблица624[[#This Row],[Коэфициент стоимости]]</f>
        <v>5310</v>
      </c>
      <c r="I383" s="210" t="str">
        <f>IF($H$1="","Введите курс",Таблица624[[#This Row],[Оптовая цена KRW                за 1шт]]/$H$1)</f>
        <v>Введите курс</v>
      </c>
      <c r="J383" s="318"/>
      <c r="K383" s="211">
        <f>Таблица624[[#This Row],[Заказ коробок ]]*Таблица624[[#This Row],[Кол-во шт в коробке]]</f>
        <v>0</v>
      </c>
      <c r="L383" s="212">
        <f>Таблица624[[#This Row],[Общее кол-во шт]]*Таблица624[[#This Row],[Оптовая цена KRW                за 1шт]]</f>
        <v>0</v>
      </c>
      <c r="M383" s="213" t="str">
        <f>IFERROR(Таблица624[[#This Row],[Общее кол-во шт]]*Таблица624[[#This Row],[Оптовая цена USD                 за 1шт]],"")</f>
        <v/>
      </c>
      <c r="N383" s="340"/>
    </row>
    <row r="384" spans="1:14" ht="22.5" customHeight="1">
      <c r="A384" s="307" t="s">
        <v>13272</v>
      </c>
      <c r="B384" s="313">
        <v>8809612853484</v>
      </c>
      <c r="C384" s="314" t="s">
        <v>13273</v>
      </c>
      <c r="D384" s="315" t="s">
        <v>13274</v>
      </c>
      <c r="E384" s="43">
        <v>9000</v>
      </c>
      <c r="F384" s="207">
        <v>0.59</v>
      </c>
      <c r="G384" s="316">
        <v>6</v>
      </c>
      <c r="H384" s="317">
        <f>Таблица624[[#This Row],[Розничная цена KRW]]*Таблица624[[#This Row],[Коэфициент стоимости]]</f>
        <v>5310</v>
      </c>
      <c r="I384" s="210" t="str">
        <f>IF($H$1="","Введите курс",Таблица624[[#This Row],[Оптовая цена KRW                за 1шт]]/$H$1)</f>
        <v>Введите курс</v>
      </c>
      <c r="J384" s="318"/>
      <c r="K384" s="211">
        <f>Таблица624[[#This Row],[Заказ коробок ]]*Таблица624[[#This Row],[Кол-во шт в коробке]]</f>
        <v>0</v>
      </c>
      <c r="L384" s="212">
        <f>Таблица624[[#This Row],[Общее кол-во шт]]*Таблица624[[#This Row],[Оптовая цена KRW                за 1шт]]</f>
        <v>0</v>
      </c>
      <c r="M384" s="213" t="str">
        <f>IFERROR(Таблица624[[#This Row],[Общее кол-во шт]]*Таблица624[[#This Row],[Оптовая цена USD                 за 1шт]],"")</f>
        <v/>
      </c>
      <c r="N384" s="340"/>
    </row>
    <row r="385" spans="1:14" ht="22.5" customHeight="1">
      <c r="A385" s="307" t="s">
        <v>13275</v>
      </c>
      <c r="B385" s="313">
        <v>8809612853491</v>
      </c>
      <c r="C385" s="314" t="s">
        <v>13276</v>
      </c>
      <c r="D385" s="315" t="s">
        <v>13277</v>
      </c>
      <c r="E385" s="43">
        <v>9000</v>
      </c>
      <c r="F385" s="207">
        <v>0.59</v>
      </c>
      <c r="G385" s="316">
        <v>6</v>
      </c>
      <c r="H385" s="317">
        <f>Таблица624[[#This Row],[Розничная цена KRW]]*Таблица624[[#This Row],[Коэфициент стоимости]]</f>
        <v>5310</v>
      </c>
      <c r="I385" s="210" t="str">
        <f>IF($H$1="","Введите курс",Таблица624[[#This Row],[Оптовая цена KRW                за 1шт]]/$H$1)</f>
        <v>Введите курс</v>
      </c>
      <c r="J385" s="318"/>
      <c r="K385" s="211">
        <f>Таблица624[[#This Row],[Заказ коробок ]]*Таблица624[[#This Row],[Кол-во шт в коробке]]</f>
        <v>0</v>
      </c>
      <c r="L385" s="212">
        <f>Таблица624[[#This Row],[Общее кол-во шт]]*Таблица624[[#This Row],[Оптовая цена KRW                за 1шт]]</f>
        <v>0</v>
      </c>
      <c r="M385" s="213" t="str">
        <f>IFERROR(Таблица624[[#This Row],[Общее кол-во шт]]*Таблица624[[#This Row],[Оптовая цена USD                 за 1шт]],"")</f>
        <v/>
      </c>
      <c r="N385" s="340"/>
    </row>
    <row r="386" spans="1:14" ht="22.5" customHeight="1">
      <c r="A386" s="307" t="s">
        <v>13278</v>
      </c>
      <c r="B386" s="313">
        <v>8809612853507</v>
      </c>
      <c r="C386" s="314" t="s">
        <v>13279</v>
      </c>
      <c r="D386" s="315" t="s">
        <v>13280</v>
      </c>
      <c r="E386" s="43">
        <v>9000</v>
      </c>
      <c r="F386" s="207">
        <v>0.59</v>
      </c>
      <c r="G386" s="316">
        <v>6</v>
      </c>
      <c r="H386" s="317">
        <f>Таблица624[[#This Row],[Розничная цена KRW]]*Таблица624[[#This Row],[Коэфициент стоимости]]</f>
        <v>5310</v>
      </c>
      <c r="I386" s="210" t="str">
        <f>IF($H$1="","Введите курс",Таблица624[[#This Row],[Оптовая цена KRW                за 1шт]]/$H$1)</f>
        <v>Введите курс</v>
      </c>
      <c r="J386" s="318"/>
      <c r="K386" s="211">
        <f>Таблица624[[#This Row],[Заказ коробок ]]*Таблица624[[#This Row],[Кол-во шт в коробке]]</f>
        <v>0</v>
      </c>
      <c r="L386" s="212">
        <f>Таблица624[[#This Row],[Общее кол-во шт]]*Таблица624[[#This Row],[Оптовая цена KRW                за 1шт]]</f>
        <v>0</v>
      </c>
      <c r="M386" s="213" t="str">
        <f>IFERROR(Таблица624[[#This Row],[Общее кол-во шт]]*Таблица624[[#This Row],[Оптовая цена USD                 за 1шт]],"")</f>
        <v/>
      </c>
      <c r="N386" s="340"/>
    </row>
    <row r="387" spans="1:14" ht="22.5" customHeight="1">
      <c r="A387" s="307" t="s">
        <v>13281</v>
      </c>
      <c r="B387" s="313">
        <v>8809612853514</v>
      </c>
      <c r="C387" s="314" t="s">
        <v>13282</v>
      </c>
      <c r="D387" s="315" t="s">
        <v>13283</v>
      </c>
      <c r="E387" s="43">
        <v>9000</v>
      </c>
      <c r="F387" s="207">
        <v>0.59</v>
      </c>
      <c r="G387" s="316">
        <v>6</v>
      </c>
      <c r="H387" s="317">
        <f>Таблица624[[#This Row],[Розничная цена KRW]]*Таблица624[[#This Row],[Коэфициент стоимости]]</f>
        <v>5310</v>
      </c>
      <c r="I387" s="210" t="str">
        <f>IF($H$1="","Введите курс",Таблица624[[#This Row],[Оптовая цена KRW                за 1шт]]/$H$1)</f>
        <v>Введите курс</v>
      </c>
      <c r="J387" s="318"/>
      <c r="K387" s="211">
        <f>Таблица624[[#This Row],[Заказ коробок ]]*Таблица624[[#This Row],[Кол-во шт в коробке]]</f>
        <v>0</v>
      </c>
      <c r="L387" s="212">
        <f>Таблица624[[#This Row],[Общее кол-во шт]]*Таблица624[[#This Row],[Оптовая цена KRW                за 1шт]]</f>
        <v>0</v>
      </c>
      <c r="M387" s="213" t="str">
        <f>IFERROR(Таблица624[[#This Row],[Общее кол-во шт]]*Таблица624[[#This Row],[Оптовая цена USD                 за 1шт]],"")</f>
        <v/>
      </c>
      <c r="N387" s="340"/>
    </row>
    <row r="388" spans="1:14" ht="22.5" customHeight="1">
      <c r="A388" s="307" t="s">
        <v>13284</v>
      </c>
      <c r="B388" s="313">
        <v>8809612853538</v>
      </c>
      <c r="C388" s="314" t="s">
        <v>13285</v>
      </c>
      <c r="D388" s="315" t="s">
        <v>13286</v>
      </c>
      <c r="E388" s="43">
        <v>9000</v>
      </c>
      <c r="F388" s="207">
        <v>0.59</v>
      </c>
      <c r="G388" s="316">
        <v>6</v>
      </c>
      <c r="H388" s="317">
        <f>Таблица624[[#This Row],[Розничная цена KRW]]*Таблица624[[#This Row],[Коэфициент стоимости]]</f>
        <v>5310</v>
      </c>
      <c r="I388" s="210" t="str">
        <f>IF($H$1="","Введите курс",Таблица624[[#This Row],[Оптовая цена KRW                за 1шт]]/$H$1)</f>
        <v>Введите курс</v>
      </c>
      <c r="J388" s="318"/>
      <c r="K388" s="211">
        <f>Таблица624[[#This Row],[Заказ коробок ]]*Таблица624[[#This Row],[Кол-во шт в коробке]]</f>
        <v>0</v>
      </c>
      <c r="L388" s="212">
        <f>Таблица624[[#This Row],[Общее кол-во шт]]*Таблица624[[#This Row],[Оптовая цена KRW                за 1шт]]</f>
        <v>0</v>
      </c>
      <c r="M388" s="213" t="str">
        <f>IFERROR(Таблица624[[#This Row],[Общее кол-во шт]]*Таблица624[[#This Row],[Оптовая цена USD                 за 1шт]],"")</f>
        <v/>
      </c>
      <c r="N388" s="340"/>
    </row>
    <row r="389" spans="1:14" ht="22.5" customHeight="1">
      <c r="A389" s="307" t="s">
        <v>13287</v>
      </c>
      <c r="B389" s="313">
        <v>8809612853552</v>
      </c>
      <c r="C389" s="314" t="s">
        <v>13288</v>
      </c>
      <c r="D389" s="315" t="s">
        <v>13289</v>
      </c>
      <c r="E389" s="43">
        <v>9000</v>
      </c>
      <c r="F389" s="207">
        <v>0.59</v>
      </c>
      <c r="G389" s="316">
        <v>6</v>
      </c>
      <c r="H389" s="317">
        <f>Таблица624[[#This Row],[Розничная цена KRW]]*Таблица624[[#This Row],[Коэфициент стоимости]]</f>
        <v>5310</v>
      </c>
      <c r="I389" s="210" t="str">
        <f>IF($H$1="","Введите курс",Таблица624[[#This Row],[Оптовая цена KRW                за 1шт]]/$H$1)</f>
        <v>Введите курс</v>
      </c>
      <c r="J389" s="318"/>
      <c r="K389" s="211">
        <f>Таблица624[[#This Row],[Заказ коробок ]]*Таблица624[[#This Row],[Кол-во шт в коробке]]</f>
        <v>0</v>
      </c>
      <c r="L389" s="212">
        <f>Таблица624[[#This Row],[Общее кол-во шт]]*Таблица624[[#This Row],[Оптовая цена KRW                за 1шт]]</f>
        <v>0</v>
      </c>
      <c r="M389" s="213" t="str">
        <f>IFERROR(Таблица624[[#This Row],[Общее кол-во шт]]*Таблица624[[#This Row],[Оптовая цена USD                 за 1шт]],"")</f>
        <v/>
      </c>
      <c r="N389" s="340"/>
    </row>
    <row r="390" spans="1:14" ht="22.5" customHeight="1">
      <c r="A390" s="307" t="s">
        <v>13290</v>
      </c>
      <c r="B390" s="313">
        <v>8809652878553</v>
      </c>
      <c r="C390" s="314" t="s">
        <v>13291</v>
      </c>
      <c r="D390" s="315" t="s">
        <v>13292</v>
      </c>
      <c r="E390" s="43">
        <v>9000</v>
      </c>
      <c r="F390" s="207">
        <v>0.59</v>
      </c>
      <c r="G390" s="316">
        <v>6</v>
      </c>
      <c r="H390" s="317">
        <f>Таблица624[[#This Row],[Розничная цена KRW]]*Таблица624[[#This Row],[Коэфициент стоимости]]</f>
        <v>5310</v>
      </c>
      <c r="I390" s="210" t="str">
        <f>IF($H$1="","Введите курс",Таблица624[[#This Row],[Оптовая цена KRW                за 1шт]]/$H$1)</f>
        <v>Введите курс</v>
      </c>
      <c r="J390" s="318"/>
      <c r="K390" s="211">
        <f>Таблица624[[#This Row],[Заказ коробок ]]*Таблица624[[#This Row],[Кол-во шт в коробке]]</f>
        <v>0</v>
      </c>
      <c r="L390" s="212">
        <f>Таблица624[[#This Row],[Общее кол-во шт]]*Таблица624[[#This Row],[Оптовая цена KRW                за 1шт]]</f>
        <v>0</v>
      </c>
      <c r="M390" s="213" t="str">
        <f>IFERROR(Таблица624[[#This Row],[Общее кол-во шт]]*Таблица624[[#This Row],[Оптовая цена USD                 за 1шт]],"")</f>
        <v/>
      </c>
      <c r="N390" s="340"/>
    </row>
    <row r="391" spans="1:14" ht="22.5" customHeight="1">
      <c r="A391" s="307" t="s">
        <v>13293</v>
      </c>
      <c r="B391" s="313">
        <v>8809652878560</v>
      </c>
      <c r="C391" s="314" t="s">
        <v>13294</v>
      </c>
      <c r="D391" s="315" t="s">
        <v>13295</v>
      </c>
      <c r="E391" s="43">
        <v>9000</v>
      </c>
      <c r="F391" s="207">
        <v>0.59</v>
      </c>
      <c r="G391" s="316">
        <v>6</v>
      </c>
      <c r="H391" s="317">
        <f>Таблица624[[#This Row],[Розничная цена KRW]]*Таблица624[[#This Row],[Коэфициент стоимости]]</f>
        <v>5310</v>
      </c>
      <c r="I391" s="210" t="str">
        <f>IF($H$1="","Введите курс",Таблица624[[#This Row],[Оптовая цена KRW                за 1шт]]/$H$1)</f>
        <v>Введите курс</v>
      </c>
      <c r="J391" s="318"/>
      <c r="K391" s="211">
        <f>Таблица624[[#This Row],[Заказ коробок ]]*Таблица624[[#This Row],[Кол-во шт в коробке]]</f>
        <v>0</v>
      </c>
      <c r="L391" s="212">
        <f>Таблица624[[#This Row],[Общее кол-во шт]]*Таблица624[[#This Row],[Оптовая цена KRW                за 1шт]]</f>
        <v>0</v>
      </c>
      <c r="M391" s="213" t="str">
        <f>IFERROR(Таблица624[[#This Row],[Общее кол-во шт]]*Таблица624[[#This Row],[Оптовая цена USD                 за 1шт]],"")</f>
        <v/>
      </c>
      <c r="N391" s="340"/>
    </row>
    <row r="392" spans="1:14" ht="22.5" customHeight="1">
      <c r="A392" s="307" t="s">
        <v>13296</v>
      </c>
      <c r="B392" s="313">
        <v>8809652878577</v>
      </c>
      <c r="C392" s="314" t="s">
        <v>13297</v>
      </c>
      <c r="D392" s="315" t="s">
        <v>13298</v>
      </c>
      <c r="E392" s="43">
        <v>9000</v>
      </c>
      <c r="F392" s="207">
        <v>0.59</v>
      </c>
      <c r="G392" s="316">
        <v>6</v>
      </c>
      <c r="H392" s="317">
        <f>Таблица624[[#This Row],[Розничная цена KRW]]*Таблица624[[#This Row],[Коэфициент стоимости]]</f>
        <v>5310</v>
      </c>
      <c r="I392" s="210" t="str">
        <f>IF($H$1="","Введите курс",Таблица624[[#This Row],[Оптовая цена KRW                за 1шт]]/$H$1)</f>
        <v>Введите курс</v>
      </c>
      <c r="J392" s="318"/>
      <c r="K392" s="211">
        <f>Таблица624[[#This Row],[Заказ коробок ]]*Таблица624[[#This Row],[Кол-во шт в коробке]]</f>
        <v>0</v>
      </c>
      <c r="L392" s="212">
        <f>Таблица624[[#This Row],[Общее кол-во шт]]*Таблица624[[#This Row],[Оптовая цена KRW                за 1шт]]</f>
        <v>0</v>
      </c>
      <c r="M392" s="213" t="str">
        <f>IFERROR(Таблица624[[#This Row],[Общее кол-во шт]]*Таблица624[[#This Row],[Оптовая цена USD                 за 1шт]],"")</f>
        <v/>
      </c>
      <c r="N392" s="340"/>
    </row>
    <row r="393" spans="1:14" ht="22.5" customHeight="1">
      <c r="A393" s="307" t="s">
        <v>13299</v>
      </c>
      <c r="B393" s="313">
        <v>8809652878584</v>
      </c>
      <c r="C393" s="314" t="s">
        <v>13300</v>
      </c>
      <c r="D393" s="315" t="s">
        <v>13301</v>
      </c>
      <c r="E393" s="43">
        <v>9000</v>
      </c>
      <c r="F393" s="207">
        <v>0.59</v>
      </c>
      <c r="G393" s="316">
        <v>6</v>
      </c>
      <c r="H393" s="317">
        <f>Таблица624[[#This Row],[Розничная цена KRW]]*Таблица624[[#This Row],[Коэфициент стоимости]]</f>
        <v>5310</v>
      </c>
      <c r="I393" s="210" t="str">
        <f>IF($H$1="","Введите курс",Таблица624[[#This Row],[Оптовая цена KRW                за 1шт]]/$H$1)</f>
        <v>Введите курс</v>
      </c>
      <c r="J393" s="318"/>
      <c r="K393" s="211">
        <f>Таблица624[[#This Row],[Заказ коробок ]]*Таблица624[[#This Row],[Кол-во шт в коробке]]</f>
        <v>0</v>
      </c>
      <c r="L393" s="212">
        <f>Таблица624[[#This Row],[Общее кол-во шт]]*Таблица624[[#This Row],[Оптовая цена KRW                за 1шт]]</f>
        <v>0</v>
      </c>
      <c r="M393" s="213" t="str">
        <f>IFERROR(Таблица624[[#This Row],[Общее кол-во шт]]*Таблица624[[#This Row],[Оптовая цена USD                 за 1шт]],"")</f>
        <v/>
      </c>
      <c r="N393" s="340"/>
    </row>
    <row r="394" spans="1:14" ht="22.5" customHeight="1">
      <c r="A394" s="307" t="s">
        <v>13302</v>
      </c>
      <c r="B394" s="313">
        <v>8809652878591</v>
      </c>
      <c r="C394" s="314" t="s">
        <v>13303</v>
      </c>
      <c r="D394" s="315" t="s">
        <v>13304</v>
      </c>
      <c r="E394" s="43">
        <v>9000</v>
      </c>
      <c r="F394" s="207">
        <v>0.59</v>
      </c>
      <c r="G394" s="316">
        <v>6</v>
      </c>
      <c r="H394" s="317">
        <f>Таблица624[[#This Row],[Розничная цена KRW]]*Таблица624[[#This Row],[Коэфициент стоимости]]</f>
        <v>5310</v>
      </c>
      <c r="I394" s="210" t="str">
        <f>IF($H$1="","Введите курс",Таблица624[[#This Row],[Оптовая цена KRW                за 1шт]]/$H$1)</f>
        <v>Введите курс</v>
      </c>
      <c r="J394" s="318"/>
      <c r="K394" s="211">
        <f>Таблица624[[#This Row],[Заказ коробок ]]*Таблица624[[#This Row],[Кол-во шт в коробке]]</f>
        <v>0</v>
      </c>
      <c r="L394" s="212">
        <f>Таблица624[[#This Row],[Общее кол-во шт]]*Таблица624[[#This Row],[Оптовая цена KRW                за 1шт]]</f>
        <v>0</v>
      </c>
      <c r="M394" s="213" t="str">
        <f>IFERROR(Таблица624[[#This Row],[Общее кол-во шт]]*Таблица624[[#This Row],[Оптовая цена USD                 за 1шт]],"")</f>
        <v/>
      </c>
      <c r="N394" s="340"/>
    </row>
    <row r="395" spans="1:14" ht="22.5" customHeight="1">
      <c r="A395" s="307" t="s">
        <v>13305</v>
      </c>
      <c r="B395" s="313">
        <v>8809612869010</v>
      </c>
      <c r="C395" s="314" t="s">
        <v>13306</v>
      </c>
      <c r="D395" s="315" t="s">
        <v>13307</v>
      </c>
      <c r="E395" s="43">
        <v>9000</v>
      </c>
      <c r="F395" s="207">
        <v>0.59</v>
      </c>
      <c r="G395" s="316">
        <v>6</v>
      </c>
      <c r="H395" s="317">
        <f>Таблица624[[#This Row],[Розничная цена KRW]]*Таблица624[[#This Row],[Коэфициент стоимости]]</f>
        <v>5310</v>
      </c>
      <c r="I395" s="210" t="str">
        <f>IF($H$1="","Введите курс",Таблица624[[#This Row],[Оптовая цена KRW                за 1шт]]/$H$1)</f>
        <v>Введите курс</v>
      </c>
      <c r="J395" s="318"/>
      <c r="K395" s="211">
        <f>Таблица624[[#This Row],[Заказ коробок ]]*Таблица624[[#This Row],[Кол-во шт в коробке]]</f>
        <v>0</v>
      </c>
      <c r="L395" s="212">
        <f>Таблица624[[#This Row],[Общее кол-во шт]]*Таблица624[[#This Row],[Оптовая цена KRW                за 1шт]]</f>
        <v>0</v>
      </c>
      <c r="M395" s="213" t="str">
        <f>IFERROR(Таблица624[[#This Row],[Общее кол-во шт]]*Таблица624[[#This Row],[Оптовая цена USD                 за 1шт]],"")</f>
        <v/>
      </c>
      <c r="N395" s="340"/>
    </row>
    <row r="396" spans="1:14" ht="22.5" customHeight="1">
      <c r="A396" s="307" t="s">
        <v>13308</v>
      </c>
      <c r="B396" s="313">
        <v>8809612869027</v>
      </c>
      <c r="C396" s="314" t="s">
        <v>13309</v>
      </c>
      <c r="D396" s="315" t="s">
        <v>13310</v>
      </c>
      <c r="E396" s="43">
        <v>9000</v>
      </c>
      <c r="F396" s="207">
        <v>0.59</v>
      </c>
      <c r="G396" s="316">
        <v>6</v>
      </c>
      <c r="H396" s="317">
        <f>Таблица624[[#This Row],[Розничная цена KRW]]*Таблица624[[#This Row],[Коэфициент стоимости]]</f>
        <v>5310</v>
      </c>
      <c r="I396" s="210" t="str">
        <f>IF($H$1="","Введите курс",Таблица624[[#This Row],[Оптовая цена KRW                за 1шт]]/$H$1)</f>
        <v>Введите курс</v>
      </c>
      <c r="J396" s="318"/>
      <c r="K396" s="211">
        <f>Таблица624[[#This Row],[Заказ коробок ]]*Таблица624[[#This Row],[Кол-во шт в коробке]]</f>
        <v>0</v>
      </c>
      <c r="L396" s="212">
        <f>Таблица624[[#This Row],[Общее кол-во шт]]*Таблица624[[#This Row],[Оптовая цена KRW                за 1шт]]</f>
        <v>0</v>
      </c>
      <c r="M396" s="213" t="str">
        <f>IFERROR(Таблица624[[#This Row],[Общее кол-во шт]]*Таблица624[[#This Row],[Оптовая цена USD                 за 1шт]],"")</f>
        <v/>
      </c>
      <c r="N396" s="340"/>
    </row>
    <row r="397" spans="1:14" ht="22.5" customHeight="1">
      <c r="A397" s="307" t="s">
        <v>13311</v>
      </c>
      <c r="B397" s="313">
        <v>8809612869034</v>
      </c>
      <c r="C397" s="314" t="s">
        <v>13312</v>
      </c>
      <c r="D397" s="315" t="s">
        <v>13313</v>
      </c>
      <c r="E397" s="43">
        <v>9000</v>
      </c>
      <c r="F397" s="207">
        <v>0.59</v>
      </c>
      <c r="G397" s="316">
        <v>6</v>
      </c>
      <c r="H397" s="317">
        <f>Таблица624[[#This Row],[Розничная цена KRW]]*Таблица624[[#This Row],[Коэфициент стоимости]]</f>
        <v>5310</v>
      </c>
      <c r="I397" s="210" t="str">
        <f>IF($H$1="","Введите курс",Таблица624[[#This Row],[Оптовая цена KRW                за 1шт]]/$H$1)</f>
        <v>Введите курс</v>
      </c>
      <c r="J397" s="318"/>
      <c r="K397" s="211">
        <f>Таблица624[[#This Row],[Заказ коробок ]]*Таблица624[[#This Row],[Кол-во шт в коробке]]</f>
        <v>0</v>
      </c>
      <c r="L397" s="212">
        <f>Таблица624[[#This Row],[Общее кол-во шт]]*Таблица624[[#This Row],[Оптовая цена KRW                за 1шт]]</f>
        <v>0</v>
      </c>
      <c r="M397" s="213" t="str">
        <f>IFERROR(Таблица624[[#This Row],[Общее кол-во шт]]*Таблица624[[#This Row],[Оптовая цена USD                 за 1шт]],"")</f>
        <v/>
      </c>
      <c r="N397" s="340"/>
    </row>
    <row r="398" spans="1:14" ht="22.5" customHeight="1">
      <c r="A398" s="307" t="s">
        <v>13314</v>
      </c>
      <c r="B398" s="313">
        <v>8809612869041</v>
      </c>
      <c r="C398" s="314" t="s">
        <v>13315</v>
      </c>
      <c r="D398" s="315" t="s">
        <v>13316</v>
      </c>
      <c r="E398" s="43">
        <v>9000</v>
      </c>
      <c r="F398" s="207">
        <v>0.59</v>
      </c>
      <c r="G398" s="316">
        <v>6</v>
      </c>
      <c r="H398" s="317">
        <f>Таблица624[[#This Row],[Розничная цена KRW]]*Таблица624[[#This Row],[Коэфициент стоимости]]</f>
        <v>5310</v>
      </c>
      <c r="I398" s="210" t="str">
        <f>IF($H$1="","Введите курс",Таблица624[[#This Row],[Оптовая цена KRW                за 1шт]]/$H$1)</f>
        <v>Введите курс</v>
      </c>
      <c r="J398" s="318"/>
      <c r="K398" s="211">
        <f>Таблица624[[#This Row],[Заказ коробок ]]*Таблица624[[#This Row],[Кол-во шт в коробке]]</f>
        <v>0</v>
      </c>
      <c r="L398" s="212">
        <f>Таблица624[[#This Row],[Общее кол-во шт]]*Таблица624[[#This Row],[Оптовая цена KRW                за 1шт]]</f>
        <v>0</v>
      </c>
      <c r="M398" s="213" t="str">
        <f>IFERROR(Таблица624[[#This Row],[Общее кол-во шт]]*Таблица624[[#This Row],[Оптовая цена USD                 за 1шт]],"")</f>
        <v/>
      </c>
      <c r="N398" s="340"/>
    </row>
    <row r="399" spans="1:14" ht="22.5" customHeight="1">
      <c r="A399" s="307" t="s">
        <v>13317</v>
      </c>
      <c r="B399" s="313">
        <v>8809612869058</v>
      </c>
      <c r="C399" s="314" t="s">
        <v>13318</v>
      </c>
      <c r="D399" s="315" t="s">
        <v>13319</v>
      </c>
      <c r="E399" s="43">
        <v>9000</v>
      </c>
      <c r="F399" s="207">
        <v>0.59</v>
      </c>
      <c r="G399" s="316">
        <v>6</v>
      </c>
      <c r="H399" s="317">
        <f>Таблица624[[#This Row],[Розничная цена KRW]]*Таблица624[[#This Row],[Коэфициент стоимости]]</f>
        <v>5310</v>
      </c>
      <c r="I399" s="210" t="str">
        <f>IF($H$1="","Введите курс",Таблица624[[#This Row],[Оптовая цена KRW                за 1шт]]/$H$1)</f>
        <v>Введите курс</v>
      </c>
      <c r="J399" s="318"/>
      <c r="K399" s="211">
        <f>Таблица624[[#This Row],[Заказ коробок ]]*Таблица624[[#This Row],[Кол-во шт в коробке]]</f>
        <v>0</v>
      </c>
      <c r="L399" s="212">
        <f>Таблица624[[#This Row],[Общее кол-во шт]]*Таблица624[[#This Row],[Оптовая цена KRW                за 1шт]]</f>
        <v>0</v>
      </c>
      <c r="M399" s="213" t="str">
        <f>IFERROR(Таблица624[[#This Row],[Общее кол-во шт]]*Таблица624[[#This Row],[Оптовая цена USD                 за 1шт]],"")</f>
        <v/>
      </c>
      <c r="N399" s="340"/>
    </row>
    <row r="400" spans="1:14" ht="22.5" customHeight="1">
      <c r="A400" s="307" t="s">
        <v>13320</v>
      </c>
      <c r="B400" s="313">
        <v>8809612869065</v>
      </c>
      <c r="C400" s="314" t="s">
        <v>13321</v>
      </c>
      <c r="D400" s="315" t="s">
        <v>13322</v>
      </c>
      <c r="E400" s="43">
        <v>9000</v>
      </c>
      <c r="F400" s="207">
        <v>0.59</v>
      </c>
      <c r="G400" s="316">
        <v>6</v>
      </c>
      <c r="H400" s="317">
        <f>Таблица624[[#This Row],[Розничная цена KRW]]*Таблица624[[#This Row],[Коэфициент стоимости]]</f>
        <v>5310</v>
      </c>
      <c r="I400" s="210" t="str">
        <f>IF($H$1="","Введите курс",Таблица624[[#This Row],[Оптовая цена KRW                за 1шт]]/$H$1)</f>
        <v>Введите курс</v>
      </c>
      <c r="J400" s="318"/>
      <c r="K400" s="211">
        <f>Таблица624[[#This Row],[Заказ коробок ]]*Таблица624[[#This Row],[Кол-во шт в коробке]]</f>
        <v>0</v>
      </c>
      <c r="L400" s="212">
        <f>Таблица624[[#This Row],[Общее кол-во шт]]*Таблица624[[#This Row],[Оптовая цена KRW                за 1шт]]</f>
        <v>0</v>
      </c>
      <c r="M400" s="213" t="str">
        <f>IFERROR(Таблица624[[#This Row],[Общее кол-во шт]]*Таблица624[[#This Row],[Оптовая цена USD                 за 1шт]],"")</f>
        <v/>
      </c>
      <c r="N400" s="340"/>
    </row>
    <row r="401" spans="1:14" ht="22.5" customHeight="1">
      <c r="A401" s="307" t="s">
        <v>13323</v>
      </c>
      <c r="B401" s="313">
        <v>8809612869072</v>
      </c>
      <c r="C401" s="314" t="s">
        <v>13324</v>
      </c>
      <c r="D401" s="315" t="s">
        <v>13325</v>
      </c>
      <c r="E401" s="43">
        <v>9000</v>
      </c>
      <c r="F401" s="207">
        <v>0.59</v>
      </c>
      <c r="G401" s="316">
        <v>6</v>
      </c>
      <c r="H401" s="317">
        <f>Таблица624[[#This Row],[Розничная цена KRW]]*Таблица624[[#This Row],[Коэфициент стоимости]]</f>
        <v>5310</v>
      </c>
      <c r="I401" s="210" t="str">
        <f>IF($H$1="","Введите курс",Таблица624[[#This Row],[Оптовая цена KRW                за 1шт]]/$H$1)</f>
        <v>Введите курс</v>
      </c>
      <c r="J401" s="318"/>
      <c r="K401" s="211">
        <f>Таблица624[[#This Row],[Заказ коробок ]]*Таблица624[[#This Row],[Кол-во шт в коробке]]</f>
        <v>0</v>
      </c>
      <c r="L401" s="212">
        <f>Таблица624[[#This Row],[Общее кол-во шт]]*Таблица624[[#This Row],[Оптовая цена KRW                за 1шт]]</f>
        <v>0</v>
      </c>
      <c r="M401" s="213" t="str">
        <f>IFERROR(Таблица624[[#This Row],[Общее кол-во шт]]*Таблица624[[#This Row],[Оптовая цена USD                 за 1шт]],"")</f>
        <v/>
      </c>
      <c r="N401" s="340"/>
    </row>
    <row r="402" spans="1:14" ht="22.5" customHeight="1">
      <c r="A402" s="307" t="s">
        <v>13326</v>
      </c>
      <c r="B402" s="313">
        <v>8809652860503</v>
      </c>
      <c r="C402" s="314" t="s">
        <v>13327</v>
      </c>
      <c r="D402" s="315" t="s">
        <v>13328</v>
      </c>
      <c r="E402" s="43">
        <v>9000</v>
      </c>
      <c r="F402" s="207">
        <v>0.59</v>
      </c>
      <c r="G402" s="316">
        <v>6</v>
      </c>
      <c r="H402" s="317">
        <f>Таблица624[[#This Row],[Розничная цена KRW]]*Таблица624[[#This Row],[Коэфициент стоимости]]</f>
        <v>5310</v>
      </c>
      <c r="I402" s="210" t="str">
        <f>IF($H$1="","Введите курс",Таблица624[[#This Row],[Оптовая цена KRW                за 1шт]]/$H$1)</f>
        <v>Введите курс</v>
      </c>
      <c r="J402" s="318"/>
      <c r="K402" s="211">
        <f>Таблица624[[#This Row],[Заказ коробок ]]*Таблица624[[#This Row],[Кол-во шт в коробке]]</f>
        <v>0</v>
      </c>
      <c r="L402" s="212">
        <f>Таблица624[[#This Row],[Общее кол-во шт]]*Таблица624[[#This Row],[Оптовая цена KRW                за 1шт]]</f>
        <v>0</v>
      </c>
      <c r="M402" s="213" t="str">
        <f>IFERROR(Таблица624[[#This Row],[Общее кол-во шт]]*Таблица624[[#This Row],[Оптовая цена USD                 за 1шт]],"")</f>
        <v/>
      </c>
      <c r="N402" s="340"/>
    </row>
    <row r="403" spans="1:14" ht="22.5" customHeight="1">
      <c r="A403" s="307" t="s">
        <v>13329</v>
      </c>
      <c r="B403" s="313">
        <v>8809652907376</v>
      </c>
      <c r="C403" s="314" t="s">
        <v>13330</v>
      </c>
      <c r="D403" s="315" t="s">
        <v>13331</v>
      </c>
      <c r="E403" s="43">
        <v>12000</v>
      </c>
      <c r="F403" s="207">
        <v>0.59</v>
      </c>
      <c r="G403" s="316">
        <v>6</v>
      </c>
      <c r="H403" s="317">
        <f>Таблица624[[#This Row],[Розничная цена KRW]]*Таблица624[[#This Row],[Коэфициент стоимости]]</f>
        <v>7080</v>
      </c>
      <c r="I403" s="210" t="str">
        <f>IF($H$1="","Введите курс",Таблица624[[#This Row],[Оптовая цена KRW                за 1шт]]/$H$1)</f>
        <v>Введите курс</v>
      </c>
      <c r="J403" s="318"/>
      <c r="K403" s="211">
        <f>Таблица624[[#This Row],[Заказ коробок ]]*Таблица624[[#This Row],[Кол-во шт в коробке]]</f>
        <v>0</v>
      </c>
      <c r="L403" s="212">
        <f>Таблица624[[#This Row],[Общее кол-во шт]]*Таблица624[[#This Row],[Оптовая цена KRW                за 1шт]]</f>
        <v>0</v>
      </c>
      <c r="M403" s="213" t="str">
        <f>IFERROR(Таблица624[[#This Row],[Общее кол-во шт]]*Таблица624[[#This Row],[Оптовая цена USD                 за 1шт]],"")</f>
        <v/>
      </c>
      <c r="N403" s="340"/>
    </row>
    <row r="404" spans="1:14" ht="22.5" customHeight="1">
      <c r="A404" s="307" t="s">
        <v>13332</v>
      </c>
      <c r="B404" s="313">
        <v>8809652907383</v>
      </c>
      <c r="C404" s="314" t="s">
        <v>13333</v>
      </c>
      <c r="D404" s="315" t="s">
        <v>13334</v>
      </c>
      <c r="E404" s="43">
        <v>12000</v>
      </c>
      <c r="F404" s="207">
        <v>0.59</v>
      </c>
      <c r="G404" s="316">
        <v>6</v>
      </c>
      <c r="H404" s="317">
        <f>Таблица624[[#This Row],[Розничная цена KRW]]*Таблица624[[#This Row],[Коэфициент стоимости]]</f>
        <v>7080</v>
      </c>
      <c r="I404" s="210" t="str">
        <f>IF($H$1="","Введите курс",Таблица624[[#This Row],[Оптовая цена KRW                за 1шт]]/$H$1)</f>
        <v>Введите курс</v>
      </c>
      <c r="J404" s="318"/>
      <c r="K404" s="211">
        <f>Таблица624[[#This Row],[Заказ коробок ]]*Таблица624[[#This Row],[Кол-во шт в коробке]]</f>
        <v>0</v>
      </c>
      <c r="L404" s="212">
        <f>Таблица624[[#This Row],[Общее кол-во шт]]*Таблица624[[#This Row],[Оптовая цена KRW                за 1шт]]</f>
        <v>0</v>
      </c>
      <c r="M404" s="213" t="str">
        <f>IFERROR(Таблица624[[#This Row],[Общее кол-во шт]]*Таблица624[[#This Row],[Оптовая цена USD                 за 1шт]],"")</f>
        <v/>
      </c>
      <c r="N404" s="340"/>
    </row>
    <row r="405" spans="1:14" ht="22.5" customHeight="1">
      <c r="A405" s="307" t="s">
        <v>13335</v>
      </c>
      <c r="B405" s="313">
        <v>8809652907390</v>
      </c>
      <c r="C405" s="314" t="s">
        <v>13336</v>
      </c>
      <c r="D405" s="315" t="s">
        <v>13337</v>
      </c>
      <c r="E405" s="43">
        <v>12000</v>
      </c>
      <c r="F405" s="207">
        <v>0.59</v>
      </c>
      <c r="G405" s="316">
        <v>6</v>
      </c>
      <c r="H405" s="317">
        <f>Таблица624[[#This Row],[Розничная цена KRW]]*Таблица624[[#This Row],[Коэфициент стоимости]]</f>
        <v>7080</v>
      </c>
      <c r="I405" s="210" t="str">
        <f>IF($H$1="","Введите курс",Таблица624[[#This Row],[Оптовая цена KRW                за 1шт]]/$H$1)</f>
        <v>Введите курс</v>
      </c>
      <c r="J405" s="318"/>
      <c r="K405" s="211">
        <f>Таблица624[[#This Row],[Заказ коробок ]]*Таблица624[[#This Row],[Кол-во шт в коробке]]</f>
        <v>0</v>
      </c>
      <c r="L405" s="212">
        <f>Таблица624[[#This Row],[Общее кол-во шт]]*Таблица624[[#This Row],[Оптовая цена KRW                за 1шт]]</f>
        <v>0</v>
      </c>
      <c r="M405" s="213" t="str">
        <f>IFERROR(Таблица624[[#This Row],[Общее кол-во шт]]*Таблица624[[#This Row],[Оптовая цена USD                 за 1шт]],"")</f>
        <v/>
      </c>
      <c r="N405" s="340"/>
    </row>
    <row r="406" spans="1:14" ht="22.5" customHeight="1">
      <c r="A406" s="307" t="s">
        <v>13338</v>
      </c>
      <c r="B406" s="313">
        <v>8809652907406</v>
      </c>
      <c r="C406" s="314" t="s">
        <v>13339</v>
      </c>
      <c r="D406" s="315" t="s">
        <v>13340</v>
      </c>
      <c r="E406" s="43">
        <v>12000</v>
      </c>
      <c r="F406" s="207">
        <v>0.59</v>
      </c>
      <c r="G406" s="316">
        <v>6</v>
      </c>
      <c r="H406" s="317">
        <f>Таблица624[[#This Row],[Розничная цена KRW]]*Таблица624[[#This Row],[Коэфициент стоимости]]</f>
        <v>7080</v>
      </c>
      <c r="I406" s="210" t="str">
        <f>IF($H$1="","Введите курс",Таблица624[[#This Row],[Оптовая цена KRW                за 1шт]]/$H$1)</f>
        <v>Введите курс</v>
      </c>
      <c r="J406" s="318"/>
      <c r="K406" s="211">
        <f>Таблица624[[#This Row],[Заказ коробок ]]*Таблица624[[#This Row],[Кол-во шт в коробке]]</f>
        <v>0</v>
      </c>
      <c r="L406" s="212">
        <f>Таблица624[[#This Row],[Общее кол-во шт]]*Таблица624[[#This Row],[Оптовая цена KRW                за 1шт]]</f>
        <v>0</v>
      </c>
      <c r="M406" s="213" t="str">
        <f>IFERROR(Таблица624[[#This Row],[Общее кол-во шт]]*Таблица624[[#This Row],[Оптовая цена USD                 за 1шт]],"")</f>
        <v/>
      </c>
      <c r="N406" s="340"/>
    </row>
    <row r="407" spans="1:14" ht="22.5" customHeight="1">
      <c r="A407" s="307" t="s">
        <v>13341</v>
      </c>
      <c r="B407" s="313">
        <v>8809652907413</v>
      </c>
      <c r="C407" s="314" t="s">
        <v>13342</v>
      </c>
      <c r="D407" s="315" t="s">
        <v>13343</v>
      </c>
      <c r="E407" s="43">
        <v>12000</v>
      </c>
      <c r="F407" s="207">
        <v>0.59</v>
      </c>
      <c r="G407" s="316">
        <v>6</v>
      </c>
      <c r="H407" s="317">
        <f>Таблица624[[#This Row],[Розничная цена KRW]]*Таблица624[[#This Row],[Коэфициент стоимости]]</f>
        <v>7080</v>
      </c>
      <c r="I407" s="210" t="str">
        <f>IF($H$1="","Введите курс",Таблица624[[#This Row],[Оптовая цена KRW                за 1шт]]/$H$1)</f>
        <v>Введите курс</v>
      </c>
      <c r="J407" s="318"/>
      <c r="K407" s="211">
        <f>Таблица624[[#This Row],[Заказ коробок ]]*Таблица624[[#This Row],[Кол-во шт в коробке]]</f>
        <v>0</v>
      </c>
      <c r="L407" s="212">
        <f>Таблица624[[#This Row],[Общее кол-во шт]]*Таблица624[[#This Row],[Оптовая цена KRW                за 1шт]]</f>
        <v>0</v>
      </c>
      <c r="M407" s="213" t="str">
        <f>IFERROR(Таблица624[[#This Row],[Общее кол-во шт]]*Таблица624[[#This Row],[Оптовая цена USD                 за 1шт]],"")</f>
        <v/>
      </c>
      <c r="N407" s="340"/>
    </row>
    <row r="408" spans="1:14" ht="22.5" customHeight="1">
      <c r="A408" s="307" t="s">
        <v>13344</v>
      </c>
      <c r="B408" s="313">
        <v>8809652907420</v>
      </c>
      <c r="C408" s="314" t="s">
        <v>13345</v>
      </c>
      <c r="D408" s="315" t="s">
        <v>13346</v>
      </c>
      <c r="E408" s="43">
        <v>12000</v>
      </c>
      <c r="F408" s="207">
        <v>0.59</v>
      </c>
      <c r="G408" s="316">
        <v>6</v>
      </c>
      <c r="H408" s="317">
        <f>Таблица624[[#This Row],[Розничная цена KRW]]*Таблица624[[#This Row],[Коэфициент стоимости]]</f>
        <v>7080</v>
      </c>
      <c r="I408" s="210" t="str">
        <f>IF($H$1="","Введите курс",Таблица624[[#This Row],[Оптовая цена KRW                за 1шт]]/$H$1)</f>
        <v>Введите курс</v>
      </c>
      <c r="J408" s="318"/>
      <c r="K408" s="211">
        <f>Таблица624[[#This Row],[Заказ коробок ]]*Таблица624[[#This Row],[Кол-во шт в коробке]]</f>
        <v>0</v>
      </c>
      <c r="L408" s="212">
        <f>Таблица624[[#This Row],[Общее кол-во шт]]*Таблица624[[#This Row],[Оптовая цена KRW                за 1шт]]</f>
        <v>0</v>
      </c>
      <c r="M408" s="213" t="str">
        <f>IFERROR(Таблица624[[#This Row],[Общее кол-во шт]]*Таблица624[[#This Row],[Оптовая цена USD                 за 1шт]],"")</f>
        <v/>
      </c>
      <c r="N408" s="340"/>
    </row>
    <row r="409" spans="1:14" ht="22.5" customHeight="1">
      <c r="A409" s="307" t="s">
        <v>13347</v>
      </c>
      <c r="B409" s="313">
        <v>8809652907437</v>
      </c>
      <c r="C409" s="314" t="s">
        <v>13348</v>
      </c>
      <c r="D409" s="315" t="s">
        <v>13349</v>
      </c>
      <c r="E409" s="43">
        <v>12000</v>
      </c>
      <c r="F409" s="207">
        <v>0.59</v>
      </c>
      <c r="G409" s="316">
        <v>6</v>
      </c>
      <c r="H409" s="317">
        <f>Таблица624[[#This Row],[Розничная цена KRW]]*Таблица624[[#This Row],[Коэфициент стоимости]]</f>
        <v>7080</v>
      </c>
      <c r="I409" s="210" t="str">
        <f>IF($H$1="","Введите курс",Таблица624[[#This Row],[Оптовая цена KRW                за 1шт]]/$H$1)</f>
        <v>Введите курс</v>
      </c>
      <c r="J409" s="318"/>
      <c r="K409" s="211">
        <f>Таблица624[[#This Row],[Заказ коробок ]]*Таблица624[[#This Row],[Кол-во шт в коробке]]</f>
        <v>0</v>
      </c>
      <c r="L409" s="212">
        <f>Таблица624[[#This Row],[Общее кол-во шт]]*Таблица624[[#This Row],[Оптовая цена KRW                за 1шт]]</f>
        <v>0</v>
      </c>
      <c r="M409" s="213" t="str">
        <f>IFERROR(Таблица624[[#This Row],[Общее кол-во шт]]*Таблица624[[#This Row],[Оптовая цена USD                 за 1шт]],"")</f>
        <v/>
      </c>
      <c r="N409" s="340"/>
    </row>
    <row r="410" spans="1:14" ht="22.5" customHeight="1">
      <c r="A410" s="307" t="s">
        <v>13350</v>
      </c>
      <c r="B410" s="313">
        <v>8809652907444</v>
      </c>
      <c r="C410" s="314" t="s">
        <v>13351</v>
      </c>
      <c r="D410" s="315" t="s">
        <v>13352</v>
      </c>
      <c r="E410" s="43">
        <v>12000</v>
      </c>
      <c r="F410" s="207">
        <v>0.59</v>
      </c>
      <c r="G410" s="316">
        <v>6</v>
      </c>
      <c r="H410" s="317">
        <f>Таблица624[[#This Row],[Розничная цена KRW]]*Таблица624[[#This Row],[Коэфициент стоимости]]</f>
        <v>7080</v>
      </c>
      <c r="I410" s="210" t="str">
        <f>IF($H$1="","Введите курс",Таблица624[[#This Row],[Оптовая цена KRW                за 1шт]]/$H$1)</f>
        <v>Введите курс</v>
      </c>
      <c r="J410" s="318"/>
      <c r="K410" s="211">
        <f>Таблица624[[#This Row],[Заказ коробок ]]*Таблица624[[#This Row],[Кол-во шт в коробке]]</f>
        <v>0</v>
      </c>
      <c r="L410" s="212">
        <f>Таблица624[[#This Row],[Общее кол-во шт]]*Таблица624[[#This Row],[Оптовая цена KRW                за 1шт]]</f>
        <v>0</v>
      </c>
      <c r="M410" s="213" t="str">
        <f>IFERROR(Таблица624[[#This Row],[Общее кол-во шт]]*Таблица624[[#This Row],[Оптовая цена USD                 за 1шт]],"")</f>
        <v/>
      </c>
      <c r="N410" s="340"/>
    </row>
    <row r="411" spans="1:14" ht="22.5" customHeight="1">
      <c r="A411" s="307" t="s">
        <v>13353</v>
      </c>
      <c r="B411" s="313">
        <v>8809652907451</v>
      </c>
      <c r="C411" s="314" t="s">
        <v>13354</v>
      </c>
      <c r="D411" s="315" t="s">
        <v>13355</v>
      </c>
      <c r="E411" s="43">
        <v>12000</v>
      </c>
      <c r="F411" s="207">
        <v>0.59</v>
      </c>
      <c r="G411" s="316">
        <v>6</v>
      </c>
      <c r="H411" s="317">
        <f>Таблица624[[#This Row],[Розничная цена KRW]]*Таблица624[[#This Row],[Коэфициент стоимости]]</f>
        <v>7080</v>
      </c>
      <c r="I411" s="210" t="str">
        <f>IF($H$1="","Введите курс",Таблица624[[#This Row],[Оптовая цена KRW                за 1шт]]/$H$1)</f>
        <v>Введите курс</v>
      </c>
      <c r="J411" s="318"/>
      <c r="K411" s="211">
        <f>Таблица624[[#This Row],[Заказ коробок ]]*Таблица624[[#This Row],[Кол-во шт в коробке]]</f>
        <v>0</v>
      </c>
      <c r="L411" s="212">
        <f>Таблица624[[#This Row],[Общее кол-во шт]]*Таблица624[[#This Row],[Оптовая цена KRW                за 1шт]]</f>
        <v>0</v>
      </c>
      <c r="M411" s="213" t="str">
        <f>IFERROR(Таблица624[[#This Row],[Общее кол-во шт]]*Таблица624[[#This Row],[Оптовая цена USD                 за 1шт]],"")</f>
        <v/>
      </c>
      <c r="N411" s="340"/>
    </row>
    <row r="412" spans="1:14" ht="22.5" customHeight="1">
      <c r="A412" s="307" t="s">
        <v>13356</v>
      </c>
      <c r="B412" s="313">
        <v>8809652907468</v>
      </c>
      <c r="C412" s="314" t="s">
        <v>13357</v>
      </c>
      <c r="D412" s="315" t="s">
        <v>13358</v>
      </c>
      <c r="E412" s="43">
        <v>12000</v>
      </c>
      <c r="F412" s="207">
        <v>0.59</v>
      </c>
      <c r="G412" s="316">
        <v>6</v>
      </c>
      <c r="H412" s="317">
        <f>Таблица624[[#This Row],[Розничная цена KRW]]*Таблица624[[#This Row],[Коэфициент стоимости]]</f>
        <v>7080</v>
      </c>
      <c r="I412" s="210" t="str">
        <f>IF($H$1="","Введите курс",Таблица624[[#This Row],[Оптовая цена KRW                за 1шт]]/$H$1)</f>
        <v>Введите курс</v>
      </c>
      <c r="J412" s="318"/>
      <c r="K412" s="211">
        <f>Таблица624[[#This Row],[Заказ коробок ]]*Таблица624[[#This Row],[Кол-во шт в коробке]]</f>
        <v>0</v>
      </c>
      <c r="L412" s="212">
        <f>Таблица624[[#This Row],[Общее кол-во шт]]*Таблица624[[#This Row],[Оптовая цена KRW                за 1шт]]</f>
        <v>0</v>
      </c>
      <c r="M412" s="213" t="str">
        <f>IFERROR(Таблица624[[#This Row],[Общее кол-во шт]]*Таблица624[[#This Row],[Оптовая цена USD                 за 1шт]],"")</f>
        <v/>
      </c>
      <c r="N412" s="340"/>
    </row>
    <row r="413" spans="1:14" ht="22.5" customHeight="1">
      <c r="A413" s="307" t="s">
        <v>13359</v>
      </c>
      <c r="B413" s="313">
        <v>8809652897509</v>
      </c>
      <c r="C413" s="314" t="s">
        <v>13360</v>
      </c>
      <c r="D413" s="315" t="s">
        <v>13361</v>
      </c>
      <c r="E413" s="43">
        <v>11000</v>
      </c>
      <c r="F413" s="207">
        <v>0.59</v>
      </c>
      <c r="G413" s="316">
        <v>6</v>
      </c>
      <c r="H413" s="317">
        <f>Таблица624[[#This Row],[Розничная цена KRW]]*Таблица624[[#This Row],[Коэфициент стоимости]]</f>
        <v>6490</v>
      </c>
      <c r="I413" s="210" t="str">
        <f>IF($H$1="","Введите курс",Таблица624[[#This Row],[Оптовая цена KRW                за 1шт]]/$H$1)</f>
        <v>Введите курс</v>
      </c>
      <c r="J413" s="318"/>
      <c r="K413" s="211">
        <f>Таблица624[[#This Row],[Заказ коробок ]]*Таблица624[[#This Row],[Кол-во шт в коробке]]</f>
        <v>0</v>
      </c>
      <c r="L413" s="212">
        <f>Таблица624[[#This Row],[Общее кол-во шт]]*Таблица624[[#This Row],[Оптовая цена KRW                за 1шт]]</f>
        <v>0</v>
      </c>
      <c r="M413" s="213" t="str">
        <f>IFERROR(Таблица624[[#This Row],[Общее кол-во шт]]*Таблица624[[#This Row],[Оптовая цена USD                 за 1шт]],"")</f>
        <v/>
      </c>
      <c r="N413" s="340"/>
    </row>
    <row r="414" spans="1:14" ht="22.5" customHeight="1">
      <c r="A414" s="307" t="s">
        <v>13362</v>
      </c>
      <c r="B414" s="313">
        <v>8809652897516</v>
      </c>
      <c r="C414" s="314" t="s">
        <v>13363</v>
      </c>
      <c r="D414" s="315" t="s">
        <v>13364</v>
      </c>
      <c r="E414" s="43">
        <v>11000</v>
      </c>
      <c r="F414" s="207">
        <v>0.59</v>
      </c>
      <c r="G414" s="316">
        <v>6</v>
      </c>
      <c r="H414" s="317">
        <f>Таблица624[[#This Row],[Розничная цена KRW]]*Таблица624[[#This Row],[Коэфициент стоимости]]</f>
        <v>6490</v>
      </c>
      <c r="I414" s="210" t="str">
        <f>IF($H$1="","Введите курс",Таблица624[[#This Row],[Оптовая цена KRW                за 1шт]]/$H$1)</f>
        <v>Введите курс</v>
      </c>
      <c r="J414" s="318"/>
      <c r="K414" s="211">
        <f>Таблица624[[#This Row],[Заказ коробок ]]*Таблица624[[#This Row],[Кол-во шт в коробке]]</f>
        <v>0</v>
      </c>
      <c r="L414" s="212">
        <f>Таблица624[[#This Row],[Общее кол-во шт]]*Таблица624[[#This Row],[Оптовая цена KRW                за 1шт]]</f>
        <v>0</v>
      </c>
      <c r="M414" s="213" t="str">
        <f>IFERROR(Таблица624[[#This Row],[Общее кол-во шт]]*Таблица624[[#This Row],[Оптовая цена USD                 за 1шт]],"")</f>
        <v/>
      </c>
      <c r="N414" s="340"/>
    </row>
    <row r="415" spans="1:14" ht="22.5" customHeight="1">
      <c r="A415" s="307" t="s">
        <v>13365</v>
      </c>
      <c r="B415" s="313">
        <v>8809652897523</v>
      </c>
      <c r="C415" s="314" t="s">
        <v>13366</v>
      </c>
      <c r="D415" s="315" t="s">
        <v>13367</v>
      </c>
      <c r="E415" s="43">
        <v>11000</v>
      </c>
      <c r="F415" s="207">
        <v>0.59</v>
      </c>
      <c r="G415" s="316">
        <v>6</v>
      </c>
      <c r="H415" s="317">
        <f>Таблица624[[#This Row],[Розничная цена KRW]]*Таблица624[[#This Row],[Коэфициент стоимости]]</f>
        <v>6490</v>
      </c>
      <c r="I415" s="210" t="str">
        <f>IF($H$1="","Введите курс",Таблица624[[#This Row],[Оптовая цена KRW                за 1шт]]/$H$1)</f>
        <v>Введите курс</v>
      </c>
      <c r="J415" s="318"/>
      <c r="K415" s="211">
        <f>Таблица624[[#This Row],[Заказ коробок ]]*Таблица624[[#This Row],[Кол-во шт в коробке]]</f>
        <v>0</v>
      </c>
      <c r="L415" s="212">
        <f>Таблица624[[#This Row],[Общее кол-во шт]]*Таблица624[[#This Row],[Оптовая цена KRW                за 1шт]]</f>
        <v>0</v>
      </c>
      <c r="M415" s="213" t="str">
        <f>IFERROR(Таблица624[[#This Row],[Общее кол-во шт]]*Таблица624[[#This Row],[Оптовая цена USD                 за 1шт]],"")</f>
        <v/>
      </c>
      <c r="N415" s="340"/>
    </row>
    <row r="416" spans="1:14" ht="22.5" customHeight="1">
      <c r="A416" s="307" t="s">
        <v>13368</v>
      </c>
      <c r="B416" s="313">
        <v>8809652897530</v>
      </c>
      <c r="C416" s="314" t="s">
        <v>13369</v>
      </c>
      <c r="D416" s="315" t="s">
        <v>13370</v>
      </c>
      <c r="E416" s="43">
        <v>11000</v>
      </c>
      <c r="F416" s="207">
        <v>0.59</v>
      </c>
      <c r="G416" s="316">
        <v>6</v>
      </c>
      <c r="H416" s="317">
        <f>Таблица624[[#This Row],[Розничная цена KRW]]*Таблица624[[#This Row],[Коэфициент стоимости]]</f>
        <v>6490</v>
      </c>
      <c r="I416" s="210" t="str">
        <f>IF($H$1="","Введите курс",Таблица624[[#This Row],[Оптовая цена KRW                за 1шт]]/$H$1)</f>
        <v>Введите курс</v>
      </c>
      <c r="J416" s="318"/>
      <c r="K416" s="211">
        <f>Таблица624[[#This Row],[Заказ коробок ]]*Таблица624[[#This Row],[Кол-во шт в коробке]]</f>
        <v>0</v>
      </c>
      <c r="L416" s="212">
        <f>Таблица624[[#This Row],[Общее кол-во шт]]*Таблица624[[#This Row],[Оптовая цена KRW                за 1шт]]</f>
        <v>0</v>
      </c>
      <c r="M416" s="213" t="str">
        <f>IFERROR(Таблица624[[#This Row],[Общее кол-во шт]]*Таблица624[[#This Row],[Оптовая цена USD                 за 1шт]],"")</f>
        <v/>
      </c>
      <c r="N416" s="340"/>
    </row>
    <row r="417" spans="1:14" ht="22.5" customHeight="1">
      <c r="A417" s="307" t="s">
        <v>13371</v>
      </c>
      <c r="B417" s="313">
        <v>8809652897547</v>
      </c>
      <c r="C417" s="314" t="s">
        <v>13372</v>
      </c>
      <c r="D417" s="315" t="s">
        <v>13373</v>
      </c>
      <c r="E417" s="43">
        <v>11000</v>
      </c>
      <c r="F417" s="207">
        <v>0.59</v>
      </c>
      <c r="G417" s="316">
        <v>6</v>
      </c>
      <c r="H417" s="317">
        <f>Таблица624[[#This Row],[Розничная цена KRW]]*Таблица624[[#This Row],[Коэфициент стоимости]]</f>
        <v>6490</v>
      </c>
      <c r="I417" s="210" t="str">
        <f>IF($H$1="","Введите курс",Таблица624[[#This Row],[Оптовая цена KRW                за 1шт]]/$H$1)</f>
        <v>Введите курс</v>
      </c>
      <c r="J417" s="318"/>
      <c r="K417" s="211">
        <f>Таблица624[[#This Row],[Заказ коробок ]]*Таблица624[[#This Row],[Кол-во шт в коробке]]</f>
        <v>0</v>
      </c>
      <c r="L417" s="212">
        <f>Таблица624[[#This Row],[Общее кол-во шт]]*Таблица624[[#This Row],[Оптовая цена KRW                за 1шт]]</f>
        <v>0</v>
      </c>
      <c r="M417" s="213" t="str">
        <f>IFERROR(Таблица624[[#This Row],[Общее кол-во шт]]*Таблица624[[#This Row],[Оптовая цена USD                 за 1шт]],"")</f>
        <v/>
      </c>
      <c r="N417" s="340"/>
    </row>
    <row r="418" spans="1:14" ht="22.5" customHeight="1">
      <c r="A418" s="307" t="s">
        <v>13374</v>
      </c>
      <c r="B418" s="313">
        <v>8809652897554</v>
      </c>
      <c r="C418" s="314" t="s">
        <v>13375</v>
      </c>
      <c r="D418" s="315" t="s">
        <v>13376</v>
      </c>
      <c r="E418" s="43">
        <v>11000</v>
      </c>
      <c r="F418" s="207">
        <v>0.59</v>
      </c>
      <c r="G418" s="316">
        <v>6</v>
      </c>
      <c r="H418" s="317">
        <f>Таблица624[[#This Row],[Розничная цена KRW]]*Таблица624[[#This Row],[Коэфициент стоимости]]</f>
        <v>6490</v>
      </c>
      <c r="I418" s="210" t="str">
        <f>IF($H$1="","Введите курс",Таблица624[[#This Row],[Оптовая цена KRW                за 1шт]]/$H$1)</f>
        <v>Введите курс</v>
      </c>
      <c r="J418" s="318"/>
      <c r="K418" s="211">
        <f>Таблица624[[#This Row],[Заказ коробок ]]*Таблица624[[#This Row],[Кол-во шт в коробке]]</f>
        <v>0</v>
      </c>
      <c r="L418" s="212">
        <f>Таблица624[[#This Row],[Общее кол-во шт]]*Таблица624[[#This Row],[Оптовая цена KRW                за 1шт]]</f>
        <v>0</v>
      </c>
      <c r="M418" s="213" t="str">
        <f>IFERROR(Таблица624[[#This Row],[Общее кол-во шт]]*Таблица624[[#This Row],[Оптовая цена USD                 за 1шт]],"")</f>
        <v/>
      </c>
      <c r="N418" s="340"/>
    </row>
    <row r="419" spans="1:14" ht="22.5" customHeight="1">
      <c r="A419" s="307" t="s">
        <v>13377</v>
      </c>
      <c r="B419" s="313">
        <v>8809652897561</v>
      </c>
      <c r="C419" s="314" t="s">
        <v>13378</v>
      </c>
      <c r="D419" s="315" t="s">
        <v>13379</v>
      </c>
      <c r="E419" s="43">
        <v>11000</v>
      </c>
      <c r="F419" s="207">
        <v>0.59</v>
      </c>
      <c r="G419" s="316">
        <v>6</v>
      </c>
      <c r="H419" s="317">
        <f>Таблица624[[#This Row],[Розничная цена KRW]]*Таблица624[[#This Row],[Коэфициент стоимости]]</f>
        <v>6490</v>
      </c>
      <c r="I419" s="210" t="str">
        <f>IF($H$1="","Введите курс",Таблица624[[#This Row],[Оптовая цена KRW                за 1шт]]/$H$1)</f>
        <v>Введите курс</v>
      </c>
      <c r="J419" s="318"/>
      <c r="K419" s="211">
        <f>Таблица624[[#This Row],[Заказ коробок ]]*Таблица624[[#This Row],[Кол-во шт в коробке]]</f>
        <v>0</v>
      </c>
      <c r="L419" s="212">
        <f>Таблица624[[#This Row],[Общее кол-во шт]]*Таблица624[[#This Row],[Оптовая цена KRW                за 1шт]]</f>
        <v>0</v>
      </c>
      <c r="M419" s="213" t="str">
        <f>IFERROR(Таблица624[[#This Row],[Общее кол-во шт]]*Таблица624[[#This Row],[Оптовая цена USD                 за 1шт]],"")</f>
        <v/>
      </c>
      <c r="N419" s="340"/>
    </row>
    <row r="420" spans="1:14" ht="22.5" customHeight="1">
      <c r="A420" s="307" t="s">
        <v>13380</v>
      </c>
      <c r="B420" s="313">
        <v>8809652897578</v>
      </c>
      <c r="C420" s="314" t="s">
        <v>13381</v>
      </c>
      <c r="D420" s="315" t="s">
        <v>13382</v>
      </c>
      <c r="E420" s="43">
        <v>11000</v>
      </c>
      <c r="F420" s="207">
        <v>0.59</v>
      </c>
      <c r="G420" s="316">
        <v>6</v>
      </c>
      <c r="H420" s="317">
        <f>Таблица624[[#This Row],[Розничная цена KRW]]*Таблица624[[#This Row],[Коэфициент стоимости]]</f>
        <v>6490</v>
      </c>
      <c r="I420" s="210" t="str">
        <f>IF($H$1="","Введите курс",Таблица624[[#This Row],[Оптовая цена KRW                за 1шт]]/$H$1)</f>
        <v>Введите курс</v>
      </c>
      <c r="J420" s="318"/>
      <c r="K420" s="211">
        <f>Таблица624[[#This Row],[Заказ коробок ]]*Таблица624[[#This Row],[Кол-во шт в коробке]]</f>
        <v>0</v>
      </c>
      <c r="L420" s="212">
        <f>Таблица624[[#This Row],[Общее кол-во шт]]*Таблица624[[#This Row],[Оптовая цена KRW                за 1шт]]</f>
        <v>0</v>
      </c>
      <c r="M420" s="213" t="str">
        <f>IFERROR(Таблица624[[#This Row],[Общее кол-во шт]]*Таблица624[[#This Row],[Оптовая цена USD                 за 1шт]],"")</f>
        <v/>
      </c>
      <c r="N420" s="340"/>
    </row>
    <row r="421" spans="1:14" ht="22.5" customHeight="1">
      <c r="A421" s="307" t="s">
        <v>13383</v>
      </c>
      <c r="B421" s="313">
        <v>8809652897585</v>
      </c>
      <c r="C421" s="314" t="s">
        <v>13384</v>
      </c>
      <c r="D421" s="315" t="s">
        <v>13385</v>
      </c>
      <c r="E421" s="43">
        <v>11000</v>
      </c>
      <c r="F421" s="207">
        <v>0.59</v>
      </c>
      <c r="G421" s="316">
        <v>6</v>
      </c>
      <c r="H421" s="317">
        <f>Таблица624[[#This Row],[Розничная цена KRW]]*Таблица624[[#This Row],[Коэфициент стоимости]]</f>
        <v>6490</v>
      </c>
      <c r="I421" s="210" t="str">
        <f>IF($H$1="","Введите курс",Таблица624[[#This Row],[Оптовая цена KRW                за 1шт]]/$H$1)</f>
        <v>Введите курс</v>
      </c>
      <c r="J421" s="318"/>
      <c r="K421" s="211">
        <f>Таблица624[[#This Row],[Заказ коробок ]]*Таблица624[[#This Row],[Кол-во шт в коробке]]</f>
        <v>0</v>
      </c>
      <c r="L421" s="212">
        <f>Таблица624[[#This Row],[Общее кол-во шт]]*Таблица624[[#This Row],[Оптовая цена KRW                за 1шт]]</f>
        <v>0</v>
      </c>
      <c r="M421" s="213" t="str">
        <f>IFERROR(Таблица624[[#This Row],[Общее кол-во шт]]*Таблица624[[#This Row],[Оптовая цена USD                 за 1шт]],"")</f>
        <v/>
      </c>
      <c r="N421" s="340"/>
    </row>
    <row r="422" spans="1:14" ht="22.5" customHeight="1">
      <c r="A422" s="307" t="s">
        <v>13386</v>
      </c>
      <c r="B422" s="313">
        <v>8809652897592</v>
      </c>
      <c r="C422" s="314" t="s">
        <v>13387</v>
      </c>
      <c r="D422" s="315" t="s">
        <v>13388</v>
      </c>
      <c r="E422" s="43">
        <v>11000</v>
      </c>
      <c r="F422" s="207">
        <v>0.59</v>
      </c>
      <c r="G422" s="316">
        <v>6</v>
      </c>
      <c r="H422" s="317">
        <f>Таблица624[[#This Row],[Розничная цена KRW]]*Таблица624[[#This Row],[Коэфициент стоимости]]</f>
        <v>6490</v>
      </c>
      <c r="I422" s="210" t="str">
        <f>IF($H$1="","Введите курс",Таблица624[[#This Row],[Оптовая цена KRW                за 1шт]]/$H$1)</f>
        <v>Введите курс</v>
      </c>
      <c r="J422" s="318"/>
      <c r="K422" s="211">
        <f>Таблица624[[#This Row],[Заказ коробок ]]*Таблица624[[#This Row],[Кол-во шт в коробке]]</f>
        <v>0</v>
      </c>
      <c r="L422" s="212">
        <f>Таблица624[[#This Row],[Общее кол-во шт]]*Таблица624[[#This Row],[Оптовая цена KRW                за 1шт]]</f>
        <v>0</v>
      </c>
      <c r="M422" s="213" t="str">
        <f>IFERROR(Таблица624[[#This Row],[Общее кол-во шт]]*Таблица624[[#This Row],[Оптовая цена USD                 за 1шт]],"")</f>
        <v/>
      </c>
      <c r="N422" s="340"/>
    </row>
    <row r="423" spans="1:14" ht="22.5" customHeight="1">
      <c r="A423" s="307" t="s">
        <v>13389</v>
      </c>
      <c r="B423" s="313">
        <v>8809612854054</v>
      </c>
      <c r="C423" s="314" t="s">
        <v>13390</v>
      </c>
      <c r="D423" s="315" t="s">
        <v>13391</v>
      </c>
      <c r="E423" s="43">
        <v>7000</v>
      </c>
      <c r="F423" s="207">
        <v>0.59</v>
      </c>
      <c r="G423" s="316">
        <v>6</v>
      </c>
      <c r="H423" s="317">
        <f>Таблица624[[#This Row],[Розничная цена KRW]]*Таблица624[[#This Row],[Коэфициент стоимости]]</f>
        <v>4130</v>
      </c>
      <c r="I423" s="210" t="str">
        <f>IF($H$1="","Введите курс",Таблица624[[#This Row],[Оптовая цена KRW                за 1шт]]/$H$1)</f>
        <v>Введите курс</v>
      </c>
      <c r="J423" s="318"/>
      <c r="K423" s="211">
        <f>Таблица624[[#This Row],[Заказ коробок ]]*Таблица624[[#This Row],[Кол-во шт в коробке]]</f>
        <v>0</v>
      </c>
      <c r="L423" s="212">
        <f>Таблица624[[#This Row],[Общее кол-во шт]]*Таблица624[[#This Row],[Оптовая цена KRW                за 1шт]]</f>
        <v>0</v>
      </c>
      <c r="M423" s="213" t="str">
        <f>IFERROR(Таблица624[[#This Row],[Общее кол-во шт]]*Таблица624[[#This Row],[Оптовая цена USD                 за 1шт]],"")</f>
        <v/>
      </c>
      <c r="N423" s="340"/>
    </row>
    <row r="424" spans="1:14" ht="22.5" customHeight="1">
      <c r="A424" s="307" t="s">
        <v>13392</v>
      </c>
      <c r="B424" s="313">
        <v>8809612854047</v>
      </c>
      <c r="C424" s="314" t="s">
        <v>13393</v>
      </c>
      <c r="D424" s="315" t="s">
        <v>13394</v>
      </c>
      <c r="E424" s="43">
        <v>7000</v>
      </c>
      <c r="F424" s="207">
        <v>0.59</v>
      </c>
      <c r="G424" s="316">
        <v>6</v>
      </c>
      <c r="H424" s="317">
        <f>Таблица624[[#This Row],[Розничная цена KRW]]*Таблица624[[#This Row],[Коэфициент стоимости]]</f>
        <v>4130</v>
      </c>
      <c r="I424" s="210" t="str">
        <f>IF($H$1="","Введите курс",Таблица624[[#This Row],[Оптовая цена KRW                за 1шт]]/$H$1)</f>
        <v>Введите курс</v>
      </c>
      <c r="J424" s="318"/>
      <c r="K424" s="211">
        <f>Таблица624[[#This Row],[Заказ коробок ]]*Таблица624[[#This Row],[Кол-во шт в коробке]]</f>
        <v>0</v>
      </c>
      <c r="L424" s="212">
        <f>Таблица624[[#This Row],[Общее кол-во шт]]*Таблица624[[#This Row],[Оптовая цена KRW                за 1шт]]</f>
        <v>0</v>
      </c>
      <c r="M424" s="213" t="str">
        <f>IFERROR(Таблица624[[#This Row],[Общее кол-во шт]]*Таблица624[[#This Row],[Оптовая цена USD                 за 1шт]],"")</f>
        <v/>
      </c>
      <c r="N424" s="340"/>
    </row>
    <row r="425" spans="1:14" ht="22.5" customHeight="1">
      <c r="A425" s="307" t="s">
        <v>13395</v>
      </c>
      <c r="B425" s="313">
        <v>8809612854030</v>
      </c>
      <c r="C425" s="314" t="s">
        <v>13396</v>
      </c>
      <c r="D425" s="315" t="s">
        <v>13397</v>
      </c>
      <c r="E425" s="43">
        <v>7000</v>
      </c>
      <c r="F425" s="207">
        <v>0.59</v>
      </c>
      <c r="G425" s="316">
        <v>6</v>
      </c>
      <c r="H425" s="317">
        <f>Таблица624[[#This Row],[Розничная цена KRW]]*Таблица624[[#This Row],[Коэфициент стоимости]]</f>
        <v>4130</v>
      </c>
      <c r="I425" s="210" t="str">
        <f>IF($H$1="","Введите курс",Таблица624[[#This Row],[Оптовая цена KRW                за 1шт]]/$H$1)</f>
        <v>Введите курс</v>
      </c>
      <c r="J425" s="318"/>
      <c r="K425" s="211">
        <f>Таблица624[[#This Row],[Заказ коробок ]]*Таблица624[[#This Row],[Кол-во шт в коробке]]</f>
        <v>0</v>
      </c>
      <c r="L425" s="212">
        <f>Таблица624[[#This Row],[Общее кол-во шт]]*Таблица624[[#This Row],[Оптовая цена KRW                за 1шт]]</f>
        <v>0</v>
      </c>
      <c r="M425" s="213" t="str">
        <f>IFERROR(Таблица624[[#This Row],[Общее кол-во шт]]*Таблица624[[#This Row],[Оптовая цена USD                 за 1шт]],"")</f>
        <v/>
      </c>
      <c r="N425" s="340"/>
    </row>
    <row r="426" spans="1:14" ht="22.5" customHeight="1">
      <c r="A426" s="307" t="s">
        <v>13398</v>
      </c>
      <c r="B426" s="313">
        <v>8809612854023</v>
      </c>
      <c r="C426" s="314" t="s">
        <v>13399</v>
      </c>
      <c r="D426" s="315" t="s">
        <v>13400</v>
      </c>
      <c r="E426" s="43">
        <v>7000</v>
      </c>
      <c r="F426" s="207">
        <v>0.59</v>
      </c>
      <c r="G426" s="316">
        <v>6</v>
      </c>
      <c r="H426" s="317">
        <f>Таблица624[[#This Row],[Розничная цена KRW]]*Таблица624[[#This Row],[Коэфициент стоимости]]</f>
        <v>4130</v>
      </c>
      <c r="I426" s="210" t="str">
        <f>IF($H$1="","Введите курс",Таблица624[[#This Row],[Оптовая цена KRW                за 1шт]]/$H$1)</f>
        <v>Введите курс</v>
      </c>
      <c r="J426" s="318"/>
      <c r="K426" s="211">
        <f>Таблица624[[#This Row],[Заказ коробок ]]*Таблица624[[#This Row],[Кол-во шт в коробке]]</f>
        <v>0</v>
      </c>
      <c r="L426" s="212">
        <f>Таблица624[[#This Row],[Общее кол-во шт]]*Таблица624[[#This Row],[Оптовая цена KRW                за 1шт]]</f>
        <v>0</v>
      </c>
      <c r="M426" s="213" t="str">
        <f>IFERROR(Таблица624[[#This Row],[Общее кол-во шт]]*Таблица624[[#This Row],[Оптовая цена USD                 за 1шт]],"")</f>
        <v/>
      </c>
      <c r="N426" s="340"/>
    </row>
    <row r="427" spans="1:14" ht="22.5" customHeight="1">
      <c r="A427" s="307" t="s">
        <v>13401</v>
      </c>
      <c r="B427" s="313">
        <v>8809612854016</v>
      </c>
      <c r="C427" s="314" t="s">
        <v>13402</v>
      </c>
      <c r="D427" s="315" t="s">
        <v>13403</v>
      </c>
      <c r="E427" s="43">
        <v>7000</v>
      </c>
      <c r="F427" s="207">
        <v>0.59</v>
      </c>
      <c r="G427" s="316">
        <v>6</v>
      </c>
      <c r="H427" s="317">
        <f>Таблица624[[#This Row],[Розничная цена KRW]]*Таблица624[[#This Row],[Коэфициент стоимости]]</f>
        <v>4130</v>
      </c>
      <c r="I427" s="210" t="str">
        <f>IF($H$1="","Введите курс",Таблица624[[#This Row],[Оптовая цена KRW                за 1шт]]/$H$1)</f>
        <v>Введите курс</v>
      </c>
      <c r="J427" s="318"/>
      <c r="K427" s="211">
        <f>Таблица624[[#This Row],[Заказ коробок ]]*Таблица624[[#This Row],[Кол-во шт в коробке]]</f>
        <v>0</v>
      </c>
      <c r="L427" s="212">
        <f>Таблица624[[#This Row],[Общее кол-во шт]]*Таблица624[[#This Row],[Оптовая цена KRW                за 1шт]]</f>
        <v>0</v>
      </c>
      <c r="M427" s="213" t="str">
        <f>IFERROR(Таблица624[[#This Row],[Общее кол-во шт]]*Таблица624[[#This Row],[Оптовая цена USD                 за 1шт]],"")</f>
        <v/>
      </c>
      <c r="N427" s="340"/>
    </row>
    <row r="428" spans="1:14" ht="22.5" customHeight="1">
      <c r="A428" s="307" t="s">
        <v>13404</v>
      </c>
      <c r="B428" s="313">
        <v>8809612851213</v>
      </c>
      <c r="C428" s="314" t="s">
        <v>13405</v>
      </c>
      <c r="D428" s="315" t="s">
        <v>13406</v>
      </c>
      <c r="E428" s="43">
        <v>3000</v>
      </c>
      <c r="F428" s="207">
        <v>0.59</v>
      </c>
      <c r="G428" s="316">
        <v>6</v>
      </c>
      <c r="H428" s="317">
        <f>Таблица624[[#This Row],[Розничная цена KRW]]*Таблица624[[#This Row],[Коэфициент стоимости]]</f>
        <v>1770</v>
      </c>
      <c r="I428" s="210" t="str">
        <f>IF($H$1="","Введите курс",Таблица624[[#This Row],[Оптовая цена KRW                за 1шт]]/$H$1)</f>
        <v>Введите курс</v>
      </c>
      <c r="J428" s="318"/>
      <c r="K428" s="211">
        <f>Таблица624[[#This Row],[Заказ коробок ]]*Таблица624[[#This Row],[Кол-во шт в коробке]]</f>
        <v>0</v>
      </c>
      <c r="L428" s="212">
        <f>Таблица624[[#This Row],[Общее кол-во шт]]*Таблица624[[#This Row],[Оптовая цена KRW                за 1шт]]</f>
        <v>0</v>
      </c>
      <c r="M428" s="213" t="str">
        <f>IFERROR(Таблица624[[#This Row],[Общее кол-во шт]]*Таблица624[[#This Row],[Оптовая цена USD                 за 1шт]],"")</f>
        <v/>
      </c>
      <c r="N428" s="340"/>
    </row>
    <row r="429" spans="1:14" ht="22.5" customHeight="1">
      <c r="A429" s="307" t="s">
        <v>13407</v>
      </c>
      <c r="B429" s="313">
        <v>8809612851220</v>
      </c>
      <c r="C429" s="314" t="s">
        <v>13408</v>
      </c>
      <c r="D429" s="315" t="s">
        <v>13409</v>
      </c>
      <c r="E429" s="43">
        <v>3000</v>
      </c>
      <c r="F429" s="207">
        <v>0.59</v>
      </c>
      <c r="G429" s="316">
        <v>6</v>
      </c>
      <c r="H429" s="317">
        <f>Таблица624[[#This Row],[Розничная цена KRW]]*Таблица624[[#This Row],[Коэфициент стоимости]]</f>
        <v>1770</v>
      </c>
      <c r="I429" s="210" t="str">
        <f>IF($H$1="","Введите курс",Таблица624[[#This Row],[Оптовая цена KRW                за 1шт]]/$H$1)</f>
        <v>Введите курс</v>
      </c>
      <c r="J429" s="318"/>
      <c r="K429" s="211">
        <f>Таблица624[[#This Row],[Заказ коробок ]]*Таблица624[[#This Row],[Кол-во шт в коробке]]</f>
        <v>0</v>
      </c>
      <c r="L429" s="212">
        <f>Таблица624[[#This Row],[Общее кол-во шт]]*Таблица624[[#This Row],[Оптовая цена KRW                за 1шт]]</f>
        <v>0</v>
      </c>
      <c r="M429" s="213" t="str">
        <f>IFERROR(Таблица624[[#This Row],[Общее кол-во шт]]*Таблица624[[#This Row],[Оптовая цена USD                 за 1шт]],"")</f>
        <v/>
      </c>
      <c r="N429" s="340"/>
    </row>
    <row r="430" spans="1:14" ht="22.5" customHeight="1">
      <c r="A430" s="307" t="s">
        <v>13410</v>
      </c>
      <c r="B430" s="313">
        <v>8809612851237</v>
      </c>
      <c r="C430" s="314" t="s">
        <v>13411</v>
      </c>
      <c r="D430" s="315" t="s">
        <v>13412</v>
      </c>
      <c r="E430" s="43">
        <v>3000</v>
      </c>
      <c r="F430" s="207">
        <v>0.59</v>
      </c>
      <c r="G430" s="316">
        <v>6</v>
      </c>
      <c r="H430" s="317">
        <f>Таблица624[[#This Row],[Розничная цена KRW]]*Таблица624[[#This Row],[Коэфициент стоимости]]</f>
        <v>1770</v>
      </c>
      <c r="I430" s="210" t="str">
        <f>IF($H$1="","Введите курс",Таблица624[[#This Row],[Оптовая цена KRW                за 1шт]]/$H$1)</f>
        <v>Введите курс</v>
      </c>
      <c r="J430" s="318"/>
      <c r="K430" s="211">
        <f>Таблица624[[#This Row],[Заказ коробок ]]*Таблица624[[#This Row],[Кол-во шт в коробке]]</f>
        <v>0</v>
      </c>
      <c r="L430" s="212">
        <f>Таблица624[[#This Row],[Общее кол-во шт]]*Таблица624[[#This Row],[Оптовая цена KRW                за 1шт]]</f>
        <v>0</v>
      </c>
      <c r="M430" s="213" t="str">
        <f>IFERROR(Таблица624[[#This Row],[Общее кол-во шт]]*Таблица624[[#This Row],[Оптовая цена USD                 за 1шт]],"")</f>
        <v/>
      </c>
      <c r="N430" s="340"/>
    </row>
    <row r="431" spans="1:14" ht="22.5" customHeight="1">
      <c r="A431" s="307" t="s">
        <v>13413</v>
      </c>
      <c r="B431" s="313">
        <v>8809612851282</v>
      </c>
      <c r="C431" s="314" t="s">
        <v>13414</v>
      </c>
      <c r="D431" s="315" t="s">
        <v>13415</v>
      </c>
      <c r="E431" s="43">
        <v>3000</v>
      </c>
      <c r="F431" s="207">
        <v>0.59</v>
      </c>
      <c r="G431" s="316">
        <v>6</v>
      </c>
      <c r="H431" s="317">
        <f>Таблица624[[#This Row],[Розничная цена KRW]]*Таблица624[[#This Row],[Коэфициент стоимости]]</f>
        <v>1770</v>
      </c>
      <c r="I431" s="210" t="str">
        <f>IF($H$1="","Введите курс",Таблица624[[#This Row],[Оптовая цена KRW                за 1шт]]/$H$1)</f>
        <v>Введите курс</v>
      </c>
      <c r="J431" s="318"/>
      <c r="K431" s="211">
        <f>Таблица624[[#This Row],[Заказ коробок ]]*Таблица624[[#This Row],[Кол-во шт в коробке]]</f>
        <v>0</v>
      </c>
      <c r="L431" s="212">
        <f>Таблица624[[#This Row],[Общее кол-во шт]]*Таблица624[[#This Row],[Оптовая цена KRW                за 1шт]]</f>
        <v>0</v>
      </c>
      <c r="M431" s="213" t="str">
        <f>IFERROR(Таблица624[[#This Row],[Общее кол-во шт]]*Таблица624[[#This Row],[Оптовая цена USD                 за 1шт]],"")</f>
        <v/>
      </c>
      <c r="N431" s="340"/>
    </row>
    <row r="432" spans="1:14" ht="22.5" customHeight="1">
      <c r="A432" s="307" t="s">
        <v>13416</v>
      </c>
      <c r="B432" s="313">
        <v>8809612851299</v>
      </c>
      <c r="C432" s="314" t="s">
        <v>13417</v>
      </c>
      <c r="D432" s="315" t="s">
        <v>13418</v>
      </c>
      <c r="E432" s="43">
        <v>3000</v>
      </c>
      <c r="F432" s="207">
        <v>0.59</v>
      </c>
      <c r="G432" s="316">
        <v>6</v>
      </c>
      <c r="H432" s="317">
        <f>Таблица624[[#This Row],[Розничная цена KRW]]*Таблица624[[#This Row],[Коэфициент стоимости]]</f>
        <v>1770</v>
      </c>
      <c r="I432" s="210" t="str">
        <f>IF($H$1="","Введите курс",Таблица624[[#This Row],[Оптовая цена KRW                за 1шт]]/$H$1)</f>
        <v>Введите курс</v>
      </c>
      <c r="J432" s="318"/>
      <c r="K432" s="211">
        <f>Таблица624[[#This Row],[Заказ коробок ]]*Таблица624[[#This Row],[Кол-во шт в коробке]]</f>
        <v>0</v>
      </c>
      <c r="L432" s="212">
        <f>Таблица624[[#This Row],[Общее кол-во шт]]*Таблица624[[#This Row],[Оптовая цена KRW                за 1шт]]</f>
        <v>0</v>
      </c>
      <c r="M432" s="213" t="str">
        <f>IFERROR(Таблица624[[#This Row],[Общее кол-во шт]]*Таблица624[[#This Row],[Оптовая цена USD                 за 1шт]],"")</f>
        <v/>
      </c>
      <c r="N432" s="340"/>
    </row>
    <row r="433" spans="1:14" ht="22.5" customHeight="1">
      <c r="A433" s="307" t="s">
        <v>13419</v>
      </c>
      <c r="B433" s="313">
        <v>8809612851305</v>
      </c>
      <c r="C433" s="314" t="s">
        <v>13420</v>
      </c>
      <c r="D433" s="315" t="s">
        <v>13421</v>
      </c>
      <c r="E433" s="43">
        <v>3000</v>
      </c>
      <c r="F433" s="207">
        <v>0.59</v>
      </c>
      <c r="G433" s="316">
        <v>6</v>
      </c>
      <c r="H433" s="317">
        <f>Таблица624[[#This Row],[Розничная цена KRW]]*Таблица624[[#This Row],[Коэфициент стоимости]]</f>
        <v>1770</v>
      </c>
      <c r="I433" s="210" t="str">
        <f>IF($H$1="","Введите курс",Таблица624[[#This Row],[Оптовая цена KRW                за 1шт]]/$H$1)</f>
        <v>Введите курс</v>
      </c>
      <c r="J433" s="318"/>
      <c r="K433" s="211">
        <f>Таблица624[[#This Row],[Заказ коробок ]]*Таблица624[[#This Row],[Кол-во шт в коробке]]</f>
        <v>0</v>
      </c>
      <c r="L433" s="212">
        <f>Таблица624[[#This Row],[Общее кол-во шт]]*Таблица624[[#This Row],[Оптовая цена KRW                за 1шт]]</f>
        <v>0</v>
      </c>
      <c r="M433" s="213" t="str">
        <f>IFERROR(Таблица624[[#This Row],[Общее кол-во шт]]*Таблица624[[#This Row],[Оптовая цена USD                 за 1шт]],"")</f>
        <v/>
      </c>
      <c r="N433" s="340"/>
    </row>
    <row r="434" spans="1:14" ht="22.5" customHeight="1">
      <c r="A434" s="307" t="s">
        <v>13422</v>
      </c>
      <c r="B434" s="313">
        <v>8809612851329</v>
      </c>
      <c r="C434" s="314" t="s">
        <v>13423</v>
      </c>
      <c r="D434" s="315" t="s">
        <v>13424</v>
      </c>
      <c r="E434" s="43">
        <v>3000</v>
      </c>
      <c r="F434" s="207">
        <v>0.59</v>
      </c>
      <c r="G434" s="316">
        <v>6</v>
      </c>
      <c r="H434" s="317">
        <f>Таблица624[[#This Row],[Розничная цена KRW]]*Таблица624[[#This Row],[Коэфициент стоимости]]</f>
        <v>1770</v>
      </c>
      <c r="I434" s="210" t="str">
        <f>IF($H$1="","Введите курс",Таблица624[[#This Row],[Оптовая цена KRW                за 1шт]]/$H$1)</f>
        <v>Введите курс</v>
      </c>
      <c r="J434" s="318"/>
      <c r="K434" s="211">
        <f>Таблица624[[#This Row],[Заказ коробок ]]*Таблица624[[#This Row],[Кол-во шт в коробке]]</f>
        <v>0</v>
      </c>
      <c r="L434" s="212">
        <f>Таблица624[[#This Row],[Общее кол-во шт]]*Таблица624[[#This Row],[Оптовая цена KRW                за 1шт]]</f>
        <v>0</v>
      </c>
      <c r="M434" s="213" t="str">
        <f>IFERROR(Таблица624[[#This Row],[Общее кол-во шт]]*Таблица624[[#This Row],[Оптовая цена USD                 за 1шт]],"")</f>
        <v/>
      </c>
      <c r="N434" s="340"/>
    </row>
    <row r="435" spans="1:14" ht="22.5" customHeight="1">
      <c r="A435" s="307" t="s">
        <v>13425</v>
      </c>
      <c r="B435" s="313">
        <v>8809612851350</v>
      </c>
      <c r="C435" s="314" t="s">
        <v>13426</v>
      </c>
      <c r="D435" s="315" t="s">
        <v>13427</v>
      </c>
      <c r="E435" s="43">
        <v>3000</v>
      </c>
      <c r="F435" s="207">
        <v>0.59</v>
      </c>
      <c r="G435" s="316">
        <v>6</v>
      </c>
      <c r="H435" s="317">
        <f>Таблица624[[#This Row],[Розничная цена KRW]]*Таблица624[[#This Row],[Коэфициент стоимости]]</f>
        <v>1770</v>
      </c>
      <c r="I435" s="210" t="str">
        <f>IF($H$1="","Введите курс",Таблица624[[#This Row],[Оптовая цена KRW                за 1шт]]/$H$1)</f>
        <v>Введите курс</v>
      </c>
      <c r="J435" s="318"/>
      <c r="K435" s="211">
        <f>Таблица624[[#This Row],[Заказ коробок ]]*Таблица624[[#This Row],[Кол-во шт в коробке]]</f>
        <v>0</v>
      </c>
      <c r="L435" s="212">
        <f>Таблица624[[#This Row],[Общее кол-во шт]]*Таблица624[[#This Row],[Оптовая цена KRW                за 1шт]]</f>
        <v>0</v>
      </c>
      <c r="M435" s="213" t="str">
        <f>IFERROR(Таблица624[[#This Row],[Общее кол-во шт]]*Таблица624[[#This Row],[Оптовая цена USD                 за 1шт]],"")</f>
        <v/>
      </c>
      <c r="N435" s="340"/>
    </row>
    <row r="436" spans="1:14" ht="22.5" customHeight="1">
      <c r="A436" s="307" t="s">
        <v>13428</v>
      </c>
      <c r="B436" s="313">
        <v>8809612851381</v>
      </c>
      <c r="C436" s="314" t="s">
        <v>13429</v>
      </c>
      <c r="D436" s="315" t="s">
        <v>13430</v>
      </c>
      <c r="E436" s="43">
        <v>3000</v>
      </c>
      <c r="F436" s="207">
        <v>0.59</v>
      </c>
      <c r="G436" s="316">
        <v>6</v>
      </c>
      <c r="H436" s="317">
        <f>Таблица624[[#This Row],[Розничная цена KRW]]*Таблица624[[#This Row],[Коэфициент стоимости]]</f>
        <v>1770</v>
      </c>
      <c r="I436" s="210" t="str">
        <f>IF($H$1="","Введите курс",Таблица624[[#This Row],[Оптовая цена KRW                за 1шт]]/$H$1)</f>
        <v>Введите курс</v>
      </c>
      <c r="J436" s="318"/>
      <c r="K436" s="211">
        <f>Таблица624[[#This Row],[Заказ коробок ]]*Таблица624[[#This Row],[Кол-во шт в коробке]]</f>
        <v>0</v>
      </c>
      <c r="L436" s="212">
        <f>Таблица624[[#This Row],[Общее кол-во шт]]*Таблица624[[#This Row],[Оптовая цена KRW                за 1шт]]</f>
        <v>0</v>
      </c>
      <c r="M436" s="213" t="str">
        <f>IFERROR(Таблица624[[#This Row],[Общее кол-во шт]]*Таблица624[[#This Row],[Оптовая цена USD                 за 1шт]],"")</f>
        <v/>
      </c>
      <c r="N436" s="340"/>
    </row>
    <row r="437" spans="1:14" ht="22.5" customHeight="1">
      <c r="A437" s="307" t="s">
        <v>13431</v>
      </c>
      <c r="B437" s="313">
        <v>8809612851398</v>
      </c>
      <c r="C437" s="314" t="s">
        <v>13432</v>
      </c>
      <c r="D437" s="315" t="s">
        <v>13433</v>
      </c>
      <c r="E437" s="43">
        <v>3000</v>
      </c>
      <c r="F437" s="207">
        <v>0.59</v>
      </c>
      <c r="G437" s="316">
        <v>6</v>
      </c>
      <c r="H437" s="317">
        <f>Таблица624[[#This Row],[Розничная цена KRW]]*Таблица624[[#This Row],[Коэфициент стоимости]]</f>
        <v>1770</v>
      </c>
      <c r="I437" s="210" t="str">
        <f>IF($H$1="","Введите курс",Таблица624[[#This Row],[Оптовая цена KRW                за 1шт]]/$H$1)</f>
        <v>Введите курс</v>
      </c>
      <c r="J437" s="318"/>
      <c r="K437" s="211">
        <f>Таблица624[[#This Row],[Заказ коробок ]]*Таблица624[[#This Row],[Кол-во шт в коробке]]</f>
        <v>0</v>
      </c>
      <c r="L437" s="212">
        <f>Таблица624[[#This Row],[Общее кол-во шт]]*Таблица624[[#This Row],[Оптовая цена KRW                за 1шт]]</f>
        <v>0</v>
      </c>
      <c r="M437" s="213" t="str">
        <f>IFERROR(Таблица624[[#This Row],[Общее кол-во шт]]*Таблица624[[#This Row],[Оптовая цена USD                 за 1шт]],"")</f>
        <v/>
      </c>
      <c r="N437" s="340"/>
    </row>
    <row r="438" spans="1:14" ht="22.5" customHeight="1">
      <c r="A438" s="307" t="s">
        <v>13434</v>
      </c>
      <c r="B438" s="313">
        <v>8809612850315</v>
      </c>
      <c r="C438" s="314" t="s">
        <v>13435</v>
      </c>
      <c r="D438" s="315" t="s">
        <v>13436</v>
      </c>
      <c r="E438" s="43">
        <v>3000</v>
      </c>
      <c r="F438" s="207">
        <v>0.59</v>
      </c>
      <c r="G438" s="316">
        <v>6</v>
      </c>
      <c r="H438" s="317">
        <f>Таблица624[[#This Row],[Розничная цена KRW]]*Таблица624[[#This Row],[Коэфициент стоимости]]</f>
        <v>1770</v>
      </c>
      <c r="I438" s="210" t="str">
        <f>IF($H$1="","Введите курс",Таблица624[[#This Row],[Оптовая цена KRW                за 1шт]]/$H$1)</f>
        <v>Введите курс</v>
      </c>
      <c r="J438" s="318"/>
      <c r="K438" s="211">
        <f>Таблица624[[#This Row],[Заказ коробок ]]*Таблица624[[#This Row],[Кол-во шт в коробке]]</f>
        <v>0</v>
      </c>
      <c r="L438" s="212">
        <f>Таблица624[[#This Row],[Общее кол-во шт]]*Таблица624[[#This Row],[Оптовая цена KRW                за 1шт]]</f>
        <v>0</v>
      </c>
      <c r="M438" s="213" t="str">
        <f>IFERROR(Таблица624[[#This Row],[Общее кол-во шт]]*Таблица624[[#This Row],[Оптовая цена USD                 за 1шт]],"")</f>
        <v/>
      </c>
      <c r="N438" s="340"/>
    </row>
    <row r="439" spans="1:14" ht="22.5" customHeight="1">
      <c r="A439" s="307" t="s">
        <v>13437</v>
      </c>
      <c r="B439" s="313">
        <v>8809612851480</v>
      </c>
      <c r="C439" s="314" t="s">
        <v>13438</v>
      </c>
      <c r="D439" s="315" t="s">
        <v>13439</v>
      </c>
      <c r="E439" s="43">
        <v>3000</v>
      </c>
      <c r="F439" s="207">
        <v>0.59</v>
      </c>
      <c r="G439" s="316">
        <v>6</v>
      </c>
      <c r="H439" s="317">
        <f>Таблица624[[#This Row],[Розничная цена KRW]]*Таблица624[[#This Row],[Коэфициент стоимости]]</f>
        <v>1770</v>
      </c>
      <c r="I439" s="210" t="str">
        <f>IF($H$1="","Введите курс",Таблица624[[#This Row],[Оптовая цена KRW                за 1шт]]/$H$1)</f>
        <v>Введите курс</v>
      </c>
      <c r="J439" s="318"/>
      <c r="K439" s="211">
        <f>Таблица624[[#This Row],[Заказ коробок ]]*Таблица624[[#This Row],[Кол-во шт в коробке]]</f>
        <v>0</v>
      </c>
      <c r="L439" s="212">
        <f>Таблица624[[#This Row],[Общее кол-во шт]]*Таблица624[[#This Row],[Оптовая цена KRW                за 1шт]]</f>
        <v>0</v>
      </c>
      <c r="M439" s="213" t="str">
        <f>IFERROR(Таблица624[[#This Row],[Общее кол-во шт]]*Таблица624[[#This Row],[Оптовая цена USD                 за 1шт]],"")</f>
        <v/>
      </c>
      <c r="N439" s="340"/>
    </row>
    <row r="440" spans="1:14" ht="22.5" customHeight="1">
      <c r="A440" s="307" t="s">
        <v>13440</v>
      </c>
      <c r="B440" s="313">
        <v>8809612851497</v>
      </c>
      <c r="C440" s="314" t="s">
        <v>13441</v>
      </c>
      <c r="D440" s="315" t="s">
        <v>13442</v>
      </c>
      <c r="E440" s="43">
        <v>3000</v>
      </c>
      <c r="F440" s="207">
        <v>0.59</v>
      </c>
      <c r="G440" s="316">
        <v>6</v>
      </c>
      <c r="H440" s="317">
        <f>Таблица624[[#This Row],[Розничная цена KRW]]*Таблица624[[#This Row],[Коэфициент стоимости]]</f>
        <v>1770</v>
      </c>
      <c r="I440" s="210" t="str">
        <f>IF($H$1="","Введите курс",Таблица624[[#This Row],[Оптовая цена KRW                за 1шт]]/$H$1)</f>
        <v>Введите курс</v>
      </c>
      <c r="J440" s="318"/>
      <c r="K440" s="211">
        <f>Таблица624[[#This Row],[Заказ коробок ]]*Таблица624[[#This Row],[Кол-во шт в коробке]]</f>
        <v>0</v>
      </c>
      <c r="L440" s="212">
        <f>Таблица624[[#This Row],[Общее кол-во шт]]*Таблица624[[#This Row],[Оптовая цена KRW                за 1шт]]</f>
        <v>0</v>
      </c>
      <c r="M440" s="213" t="str">
        <f>IFERROR(Таблица624[[#This Row],[Общее кол-во шт]]*Таблица624[[#This Row],[Оптовая цена USD                 за 1шт]],"")</f>
        <v/>
      </c>
      <c r="N440" s="340"/>
    </row>
    <row r="441" spans="1:14" ht="22.5" customHeight="1">
      <c r="A441" s="307" t="s">
        <v>13443</v>
      </c>
      <c r="B441" s="313">
        <v>8809612851503</v>
      </c>
      <c r="C441" s="314" t="s">
        <v>13444</v>
      </c>
      <c r="D441" s="315" t="s">
        <v>13445</v>
      </c>
      <c r="E441" s="43">
        <v>3000</v>
      </c>
      <c r="F441" s="207">
        <v>0.59</v>
      </c>
      <c r="G441" s="316">
        <v>6</v>
      </c>
      <c r="H441" s="317">
        <f>Таблица624[[#This Row],[Розничная цена KRW]]*Таблица624[[#This Row],[Коэфициент стоимости]]</f>
        <v>1770</v>
      </c>
      <c r="I441" s="210" t="str">
        <f>IF($H$1="","Введите курс",Таблица624[[#This Row],[Оптовая цена KRW                за 1шт]]/$H$1)</f>
        <v>Введите курс</v>
      </c>
      <c r="J441" s="318"/>
      <c r="K441" s="211">
        <f>Таблица624[[#This Row],[Заказ коробок ]]*Таблица624[[#This Row],[Кол-во шт в коробке]]</f>
        <v>0</v>
      </c>
      <c r="L441" s="212">
        <f>Таблица624[[#This Row],[Общее кол-во шт]]*Таблица624[[#This Row],[Оптовая цена KRW                за 1шт]]</f>
        <v>0</v>
      </c>
      <c r="M441" s="213" t="str">
        <f>IFERROR(Таблица624[[#This Row],[Общее кол-во шт]]*Таблица624[[#This Row],[Оптовая цена USD                 за 1шт]],"")</f>
        <v/>
      </c>
      <c r="N441" s="340"/>
    </row>
    <row r="442" spans="1:14" ht="22.5" customHeight="1">
      <c r="A442" s="307" t="s">
        <v>13446</v>
      </c>
      <c r="B442" s="313">
        <v>8809612851510</v>
      </c>
      <c r="C442" s="314" t="s">
        <v>13447</v>
      </c>
      <c r="D442" s="315" t="s">
        <v>13448</v>
      </c>
      <c r="E442" s="43">
        <v>3000</v>
      </c>
      <c r="F442" s="207">
        <v>0.59</v>
      </c>
      <c r="G442" s="316">
        <v>6</v>
      </c>
      <c r="H442" s="317">
        <f>Таблица624[[#This Row],[Розничная цена KRW]]*Таблица624[[#This Row],[Коэфициент стоимости]]</f>
        <v>1770</v>
      </c>
      <c r="I442" s="210" t="str">
        <f>IF($H$1="","Введите курс",Таблица624[[#This Row],[Оптовая цена KRW                за 1шт]]/$H$1)</f>
        <v>Введите курс</v>
      </c>
      <c r="J442" s="318"/>
      <c r="K442" s="211">
        <f>Таблица624[[#This Row],[Заказ коробок ]]*Таблица624[[#This Row],[Кол-во шт в коробке]]</f>
        <v>0</v>
      </c>
      <c r="L442" s="212">
        <f>Таблица624[[#This Row],[Общее кол-во шт]]*Таблица624[[#This Row],[Оптовая цена KRW                за 1шт]]</f>
        <v>0</v>
      </c>
      <c r="M442" s="213" t="str">
        <f>IFERROR(Таблица624[[#This Row],[Общее кол-во шт]]*Таблица624[[#This Row],[Оптовая цена USD                 за 1шт]],"")</f>
        <v/>
      </c>
      <c r="N442" s="340"/>
    </row>
    <row r="443" spans="1:14" ht="22.5" customHeight="1">
      <c r="A443" s="307" t="s">
        <v>13449</v>
      </c>
      <c r="B443" s="313">
        <v>8809612851527</v>
      </c>
      <c r="C443" s="314" t="s">
        <v>13450</v>
      </c>
      <c r="D443" s="315" t="s">
        <v>13451</v>
      </c>
      <c r="E443" s="43">
        <v>3000</v>
      </c>
      <c r="F443" s="207">
        <v>0.59</v>
      </c>
      <c r="G443" s="316">
        <v>6</v>
      </c>
      <c r="H443" s="317">
        <f>Таблица624[[#This Row],[Розничная цена KRW]]*Таблица624[[#This Row],[Коэфициент стоимости]]</f>
        <v>1770</v>
      </c>
      <c r="I443" s="210" t="str">
        <f>IF($H$1="","Введите курс",Таблица624[[#This Row],[Оптовая цена KRW                за 1шт]]/$H$1)</f>
        <v>Введите курс</v>
      </c>
      <c r="J443" s="318"/>
      <c r="K443" s="211">
        <f>Таблица624[[#This Row],[Заказ коробок ]]*Таблица624[[#This Row],[Кол-во шт в коробке]]</f>
        <v>0</v>
      </c>
      <c r="L443" s="212">
        <f>Таблица624[[#This Row],[Общее кол-во шт]]*Таблица624[[#This Row],[Оптовая цена KRW                за 1шт]]</f>
        <v>0</v>
      </c>
      <c r="M443" s="213" t="str">
        <f>IFERROR(Таблица624[[#This Row],[Общее кол-во шт]]*Таблица624[[#This Row],[Оптовая цена USD                 за 1шт]],"")</f>
        <v/>
      </c>
      <c r="N443" s="340"/>
    </row>
    <row r="444" spans="1:14" ht="22.5" customHeight="1">
      <c r="A444" s="307" t="s">
        <v>13452</v>
      </c>
      <c r="B444" s="313">
        <v>8809612851534</v>
      </c>
      <c r="C444" s="314" t="s">
        <v>13453</v>
      </c>
      <c r="D444" s="315" t="s">
        <v>13454</v>
      </c>
      <c r="E444" s="43">
        <v>3000</v>
      </c>
      <c r="F444" s="207">
        <v>0.59</v>
      </c>
      <c r="G444" s="316">
        <v>6</v>
      </c>
      <c r="H444" s="317">
        <f>Таблица624[[#This Row],[Розничная цена KRW]]*Таблица624[[#This Row],[Коэфициент стоимости]]</f>
        <v>1770</v>
      </c>
      <c r="I444" s="210" t="str">
        <f>IF($H$1="","Введите курс",Таблица624[[#This Row],[Оптовая цена KRW                за 1шт]]/$H$1)</f>
        <v>Введите курс</v>
      </c>
      <c r="J444" s="318"/>
      <c r="K444" s="211">
        <f>Таблица624[[#This Row],[Заказ коробок ]]*Таблица624[[#This Row],[Кол-во шт в коробке]]</f>
        <v>0</v>
      </c>
      <c r="L444" s="212">
        <f>Таблица624[[#This Row],[Общее кол-во шт]]*Таблица624[[#This Row],[Оптовая цена KRW                за 1шт]]</f>
        <v>0</v>
      </c>
      <c r="M444" s="213" t="str">
        <f>IFERROR(Таблица624[[#This Row],[Общее кол-во шт]]*Таблица624[[#This Row],[Оптовая цена USD                 за 1шт]],"")</f>
        <v/>
      </c>
      <c r="N444" s="340"/>
    </row>
    <row r="445" spans="1:14" ht="22.5" customHeight="1">
      <c r="A445" s="307" t="s">
        <v>13455</v>
      </c>
      <c r="B445" s="313">
        <v>8809612851558</v>
      </c>
      <c r="C445" s="314" t="s">
        <v>13456</v>
      </c>
      <c r="D445" s="315" t="s">
        <v>13457</v>
      </c>
      <c r="E445" s="43">
        <v>3000</v>
      </c>
      <c r="F445" s="207">
        <v>0.59</v>
      </c>
      <c r="G445" s="316">
        <v>6</v>
      </c>
      <c r="H445" s="317">
        <f>Таблица624[[#This Row],[Розничная цена KRW]]*Таблица624[[#This Row],[Коэфициент стоимости]]</f>
        <v>1770</v>
      </c>
      <c r="I445" s="210" t="str">
        <f>IF($H$1="","Введите курс",Таблица624[[#This Row],[Оптовая цена KRW                за 1шт]]/$H$1)</f>
        <v>Введите курс</v>
      </c>
      <c r="J445" s="318"/>
      <c r="K445" s="211">
        <f>Таблица624[[#This Row],[Заказ коробок ]]*Таблица624[[#This Row],[Кол-во шт в коробке]]</f>
        <v>0</v>
      </c>
      <c r="L445" s="212">
        <f>Таблица624[[#This Row],[Общее кол-во шт]]*Таблица624[[#This Row],[Оптовая цена KRW                за 1шт]]</f>
        <v>0</v>
      </c>
      <c r="M445" s="213" t="str">
        <f>IFERROR(Таблица624[[#This Row],[Общее кол-во шт]]*Таблица624[[#This Row],[Оптовая цена USD                 за 1шт]],"")</f>
        <v/>
      </c>
      <c r="N445" s="340"/>
    </row>
    <row r="446" spans="1:14" ht="22.5" customHeight="1">
      <c r="A446" s="307" t="s">
        <v>13458</v>
      </c>
      <c r="B446" s="313">
        <v>8809612851565</v>
      </c>
      <c r="C446" s="314" t="s">
        <v>13459</v>
      </c>
      <c r="D446" s="315" t="s">
        <v>13460</v>
      </c>
      <c r="E446" s="43">
        <v>3000</v>
      </c>
      <c r="F446" s="207">
        <v>0.59</v>
      </c>
      <c r="G446" s="316">
        <v>6</v>
      </c>
      <c r="H446" s="317">
        <f>Таблица624[[#This Row],[Розничная цена KRW]]*Таблица624[[#This Row],[Коэфициент стоимости]]</f>
        <v>1770</v>
      </c>
      <c r="I446" s="210" t="str">
        <f>IF($H$1="","Введите курс",Таблица624[[#This Row],[Оптовая цена KRW                за 1шт]]/$H$1)</f>
        <v>Введите курс</v>
      </c>
      <c r="J446" s="318"/>
      <c r="K446" s="211">
        <f>Таблица624[[#This Row],[Заказ коробок ]]*Таблица624[[#This Row],[Кол-во шт в коробке]]</f>
        <v>0</v>
      </c>
      <c r="L446" s="212">
        <f>Таблица624[[#This Row],[Общее кол-во шт]]*Таблица624[[#This Row],[Оптовая цена KRW                за 1шт]]</f>
        <v>0</v>
      </c>
      <c r="M446" s="213" t="str">
        <f>IFERROR(Таблица624[[#This Row],[Общее кол-во шт]]*Таблица624[[#This Row],[Оптовая цена USD                 за 1шт]],"")</f>
        <v/>
      </c>
      <c r="N446" s="340"/>
    </row>
    <row r="447" spans="1:14" ht="22.5" customHeight="1">
      <c r="A447" s="307" t="s">
        <v>13461</v>
      </c>
      <c r="B447" s="313">
        <v>8809612851602</v>
      </c>
      <c r="C447" s="314" t="s">
        <v>13462</v>
      </c>
      <c r="D447" s="315" t="s">
        <v>13463</v>
      </c>
      <c r="E447" s="43">
        <v>3000</v>
      </c>
      <c r="F447" s="207">
        <v>0.59</v>
      </c>
      <c r="G447" s="316">
        <v>6</v>
      </c>
      <c r="H447" s="317">
        <f>Таблица624[[#This Row],[Розничная цена KRW]]*Таблица624[[#This Row],[Коэфициент стоимости]]</f>
        <v>1770</v>
      </c>
      <c r="I447" s="210" t="str">
        <f>IF($H$1="","Введите курс",Таблица624[[#This Row],[Оптовая цена KRW                за 1шт]]/$H$1)</f>
        <v>Введите курс</v>
      </c>
      <c r="J447" s="318"/>
      <c r="K447" s="211">
        <f>Таблица624[[#This Row],[Заказ коробок ]]*Таблица624[[#This Row],[Кол-во шт в коробке]]</f>
        <v>0</v>
      </c>
      <c r="L447" s="212">
        <f>Таблица624[[#This Row],[Общее кол-во шт]]*Таблица624[[#This Row],[Оптовая цена KRW                за 1шт]]</f>
        <v>0</v>
      </c>
      <c r="M447" s="213" t="str">
        <f>IFERROR(Таблица624[[#This Row],[Общее кол-во шт]]*Таблица624[[#This Row],[Оптовая цена USD                 за 1шт]],"")</f>
        <v/>
      </c>
      <c r="N447" s="340"/>
    </row>
    <row r="448" spans="1:14" ht="22.5" customHeight="1">
      <c r="A448" s="307" t="s">
        <v>13464</v>
      </c>
      <c r="B448" s="313">
        <v>8809612851619</v>
      </c>
      <c r="C448" s="314" t="s">
        <v>13465</v>
      </c>
      <c r="D448" s="315" t="s">
        <v>13466</v>
      </c>
      <c r="E448" s="43">
        <v>3000</v>
      </c>
      <c r="F448" s="207">
        <v>0.59</v>
      </c>
      <c r="G448" s="316">
        <v>6</v>
      </c>
      <c r="H448" s="317">
        <f>Таблица624[[#This Row],[Розничная цена KRW]]*Таблица624[[#This Row],[Коэфициент стоимости]]</f>
        <v>1770</v>
      </c>
      <c r="I448" s="210" t="str">
        <f>IF($H$1="","Введите курс",Таблица624[[#This Row],[Оптовая цена KRW                за 1шт]]/$H$1)</f>
        <v>Введите курс</v>
      </c>
      <c r="J448" s="318"/>
      <c r="K448" s="211">
        <f>Таблица624[[#This Row],[Заказ коробок ]]*Таблица624[[#This Row],[Кол-во шт в коробке]]</f>
        <v>0</v>
      </c>
      <c r="L448" s="212">
        <f>Таблица624[[#This Row],[Общее кол-во шт]]*Таблица624[[#This Row],[Оптовая цена KRW                за 1шт]]</f>
        <v>0</v>
      </c>
      <c r="M448" s="213" t="str">
        <f>IFERROR(Таблица624[[#This Row],[Общее кол-во шт]]*Таблица624[[#This Row],[Оптовая цена USD                 за 1шт]],"")</f>
        <v/>
      </c>
      <c r="N448" s="340"/>
    </row>
    <row r="449" spans="1:14" ht="22.5" customHeight="1">
      <c r="A449" s="307" t="s">
        <v>13467</v>
      </c>
      <c r="B449" s="313">
        <v>8809612851626</v>
      </c>
      <c r="C449" s="314" t="s">
        <v>13468</v>
      </c>
      <c r="D449" s="315" t="s">
        <v>13469</v>
      </c>
      <c r="E449" s="43">
        <v>3000</v>
      </c>
      <c r="F449" s="207">
        <v>0.59</v>
      </c>
      <c r="G449" s="316">
        <v>6</v>
      </c>
      <c r="H449" s="317">
        <f>Таблица624[[#This Row],[Розничная цена KRW]]*Таблица624[[#This Row],[Коэфициент стоимости]]</f>
        <v>1770</v>
      </c>
      <c r="I449" s="210" t="str">
        <f>IF($H$1="","Введите курс",Таблица624[[#This Row],[Оптовая цена KRW                за 1шт]]/$H$1)</f>
        <v>Введите курс</v>
      </c>
      <c r="J449" s="318"/>
      <c r="K449" s="211">
        <f>Таблица624[[#This Row],[Заказ коробок ]]*Таблица624[[#This Row],[Кол-во шт в коробке]]</f>
        <v>0</v>
      </c>
      <c r="L449" s="212">
        <f>Таблица624[[#This Row],[Общее кол-во шт]]*Таблица624[[#This Row],[Оптовая цена KRW                за 1шт]]</f>
        <v>0</v>
      </c>
      <c r="M449" s="213" t="str">
        <f>IFERROR(Таблица624[[#This Row],[Общее кол-во шт]]*Таблица624[[#This Row],[Оптовая цена USD                 за 1шт]],"")</f>
        <v/>
      </c>
      <c r="N449" s="340"/>
    </row>
    <row r="450" spans="1:14" ht="22.5" customHeight="1">
      <c r="A450" s="307" t="s">
        <v>13470</v>
      </c>
      <c r="B450" s="313">
        <v>8809612851633</v>
      </c>
      <c r="C450" s="314" t="s">
        <v>13471</v>
      </c>
      <c r="D450" s="315" t="s">
        <v>13472</v>
      </c>
      <c r="E450" s="43">
        <v>3000</v>
      </c>
      <c r="F450" s="207">
        <v>0.59</v>
      </c>
      <c r="G450" s="316">
        <v>6</v>
      </c>
      <c r="H450" s="317">
        <f>Таблица624[[#This Row],[Розничная цена KRW]]*Таблица624[[#This Row],[Коэфициент стоимости]]</f>
        <v>1770</v>
      </c>
      <c r="I450" s="210" t="str">
        <f>IF($H$1="","Введите курс",Таблица624[[#This Row],[Оптовая цена KRW                за 1шт]]/$H$1)</f>
        <v>Введите курс</v>
      </c>
      <c r="J450" s="318"/>
      <c r="K450" s="211">
        <f>Таблица624[[#This Row],[Заказ коробок ]]*Таблица624[[#This Row],[Кол-во шт в коробке]]</f>
        <v>0</v>
      </c>
      <c r="L450" s="212">
        <f>Таблица624[[#This Row],[Общее кол-во шт]]*Таблица624[[#This Row],[Оптовая цена KRW                за 1шт]]</f>
        <v>0</v>
      </c>
      <c r="M450" s="213" t="str">
        <f>IFERROR(Таблица624[[#This Row],[Общее кол-во шт]]*Таблица624[[#This Row],[Оптовая цена USD                 за 1шт]],"")</f>
        <v/>
      </c>
      <c r="N450" s="340"/>
    </row>
    <row r="451" spans="1:14" ht="22.5" customHeight="1">
      <c r="A451" s="307" t="s">
        <v>13473</v>
      </c>
      <c r="B451" s="313">
        <v>8809612851664</v>
      </c>
      <c r="C451" s="314" t="s">
        <v>13474</v>
      </c>
      <c r="D451" s="315" t="s">
        <v>13475</v>
      </c>
      <c r="E451" s="43">
        <v>3000</v>
      </c>
      <c r="F451" s="207">
        <v>0.59</v>
      </c>
      <c r="G451" s="316">
        <v>6</v>
      </c>
      <c r="H451" s="317">
        <f>Таблица624[[#This Row],[Розничная цена KRW]]*Таблица624[[#This Row],[Коэфициент стоимости]]</f>
        <v>1770</v>
      </c>
      <c r="I451" s="210" t="str">
        <f>IF($H$1="","Введите курс",Таблица624[[#This Row],[Оптовая цена KRW                за 1шт]]/$H$1)</f>
        <v>Введите курс</v>
      </c>
      <c r="J451" s="318"/>
      <c r="K451" s="211">
        <f>Таблица624[[#This Row],[Заказ коробок ]]*Таблица624[[#This Row],[Кол-во шт в коробке]]</f>
        <v>0</v>
      </c>
      <c r="L451" s="212">
        <f>Таблица624[[#This Row],[Общее кол-во шт]]*Таблица624[[#This Row],[Оптовая цена KRW                за 1шт]]</f>
        <v>0</v>
      </c>
      <c r="M451" s="213" t="str">
        <f>IFERROR(Таблица624[[#This Row],[Общее кол-во шт]]*Таблица624[[#This Row],[Оптовая цена USD                 за 1шт]],"")</f>
        <v/>
      </c>
      <c r="N451" s="340"/>
    </row>
    <row r="452" spans="1:14" ht="22.5" customHeight="1">
      <c r="A452" s="307" t="s">
        <v>13476</v>
      </c>
      <c r="B452" s="313">
        <v>8809612851671</v>
      </c>
      <c r="C452" s="314" t="s">
        <v>13477</v>
      </c>
      <c r="D452" s="315" t="s">
        <v>13478</v>
      </c>
      <c r="E452" s="43">
        <v>3000</v>
      </c>
      <c r="F452" s="207">
        <v>0.59</v>
      </c>
      <c r="G452" s="316">
        <v>6</v>
      </c>
      <c r="H452" s="317">
        <f>Таблица624[[#This Row],[Розничная цена KRW]]*Таблица624[[#This Row],[Коэфициент стоимости]]</f>
        <v>1770</v>
      </c>
      <c r="I452" s="210" t="str">
        <f>IF($H$1="","Введите курс",Таблица624[[#This Row],[Оптовая цена KRW                за 1шт]]/$H$1)</f>
        <v>Введите курс</v>
      </c>
      <c r="J452" s="318"/>
      <c r="K452" s="211">
        <f>Таблица624[[#This Row],[Заказ коробок ]]*Таблица624[[#This Row],[Кол-во шт в коробке]]</f>
        <v>0</v>
      </c>
      <c r="L452" s="212">
        <f>Таблица624[[#This Row],[Общее кол-во шт]]*Таблица624[[#This Row],[Оптовая цена KRW                за 1шт]]</f>
        <v>0</v>
      </c>
      <c r="M452" s="213" t="str">
        <f>IFERROR(Таблица624[[#This Row],[Общее кол-во шт]]*Таблица624[[#This Row],[Оптовая цена USD                 за 1шт]],"")</f>
        <v/>
      </c>
      <c r="N452" s="340"/>
    </row>
    <row r="453" spans="1:14" ht="22.5" customHeight="1">
      <c r="A453" s="307" t="s">
        <v>13479</v>
      </c>
      <c r="B453" s="313">
        <v>8809612851688</v>
      </c>
      <c r="C453" s="314" t="s">
        <v>13480</v>
      </c>
      <c r="D453" s="315" t="s">
        <v>13481</v>
      </c>
      <c r="E453" s="43">
        <v>3000</v>
      </c>
      <c r="F453" s="207">
        <v>0.59</v>
      </c>
      <c r="G453" s="316">
        <v>6</v>
      </c>
      <c r="H453" s="317">
        <f>Таблица624[[#This Row],[Розничная цена KRW]]*Таблица624[[#This Row],[Коэфициент стоимости]]</f>
        <v>1770</v>
      </c>
      <c r="I453" s="210" t="str">
        <f>IF($H$1="","Введите курс",Таблица624[[#This Row],[Оптовая цена KRW                за 1шт]]/$H$1)</f>
        <v>Введите курс</v>
      </c>
      <c r="J453" s="318"/>
      <c r="K453" s="211">
        <f>Таблица624[[#This Row],[Заказ коробок ]]*Таблица624[[#This Row],[Кол-во шт в коробке]]</f>
        <v>0</v>
      </c>
      <c r="L453" s="212">
        <f>Таблица624[[#This Row],[Общее кол-во шт]]*Таблица624[[#This Row],[Оптовая цена KRW                за 1шт]]</f>
        <v>0</v>
      </c>
      <c r="M453" s="213" t="str">
        <f>IFERROR(Таблица624[[#This Row],[Общее кол-во шт]]*Таблица624[[#This Row],[Оптовая цена USD                 за 1шт]],"")</f>
        <v/>
      </c>
      <c r="N453" s="340"/>
    </row>
    <row r="454" spans="1:14" ht="22.5" customHeight="1">
      <c r="A454" s="307" t="s">
        <v>13482</v>
      </c>
      <c r="B454" s="313">
        <v>8809612851695</v>
      </c>
      <c r="C454" s="314" t="s">
        <v>13483</v>
      </c>
      <c r="D454" s="315" t="s">
        <v>13484</v>
      </c>
      <c r="E454" s="43">
        <v>3000</v>
      </c>
      <c r="F454" s="207">
        <v>0.59</v>
      </c>
      <c r="G454" s="316">
        <v>6</v>
      </c>
      <c r="H454" s="317">
        <f>Таблица624[[#This Row],[Розничная цена KRW]]*Таблица624[[#This Row],[Коэфициент стоимости]]</f>
        <v>1770</v>
      </c>
      <c r="I454" s="210" t="str">
        <f>IF($H$1="","Введите курс",Таблица624[[#This Row],[Оптовая цена KRW                за 1шт]]/$H$1)</f>
        <v>Введите курс</v>
      </c>
      <c r="J454" s="318"/>
      <c r="K454" s="211">
        <f>Таблица624[[#This Row],[Заказ коробок ]]*Таблица624[[#This Row],[Кол-во шт в коробке]]</f>
        <v>0</v>
      </c>
      <c r="L454" s="212">
        <f>Таблица624[[#This Row],[Общее кол-во шт]]*Таблица624[[#This Row],[Оптовая цена KRW                за 1шт]]</f>
        <v>0</v>
      </c>
      <c r="M454" s="213" t="str">
        <f>IFERROR(Таблица624[[#This Row],[Общее кол-во шт]]*Таблица624[[#This Row],[Оптовая цена USD                 за 1шт]],"")</f>
        <v/>
      </c>
      <c r="N454" s="340"/>
    </row>
    <row r="455" spans="1:14" ht="22.5" customHeight="1">
      <c r="A455" s="307" t="s">
        <v>13485</v>
      </c>
      <c r="B455" s="313">
        <v>8809612850339</v>
      </c>
      <c r="C455" s="314" t="s">
        <v>13486</v>
      </c>
      <c r="D455" s="315" t="s">
        <v>13487</v>
      </c>
      <c r="E455" s="43">
        <v>3500</v>
      </c>
      <c r="F455" s="207">
        <v>0.59</v>
      </c>
      <c r="G455" s="316">
        <v>6</v>
      </c>
      <c r="H455" s="317">
        <f>Таблица624[[#This Row],[Розничная цена KRW]]*Таблица624[[#This Row],[Коэфициент стоимости]]</f>
        <v>2065</v>
      </c>
      <c r="I455" s="210" t="str">
        <f>IF($H$1="","Введите курс",Таблица624[[#This Row],[Оптовая цена KRW                за 1шт]]/$H$1)</f>
        <v>Введите курс</v>
      </c>
      <c r="J455" s="318"/>
      <c r="K455" s="211">
        <f>Таблица624[[#This Row],[Заказ коробок ]]*Таблица624[[#This Row],[Кол-во шт в коробке]]</f>
        <v>0</v>
      </c>
      <c r="L455" s="212">
        <f>Таблица624[[#This Row],[Общее кол-во шт]]*Таблица624[[#This Row],[Оптовая цена KRW                за 1шт]]</f>
        <v>0</v>
      </c>
      <c r="M455" s="213" t="str">
        <f>IFERROR(Таблица624[[#This Row],[Общее кол-во шт]]*Таблица624[[#This Row],[Оптовая цена USD                 за 1шт]],"")</f>
        <v/>
      </c>
      <c r="N455" s="340"/>
    </row>
    <row r="456" spans="1:14" ht="22.5" customHeight="1">
      <c r="A456" s="307" t="s">
        <v>13488</v>
      </c>
      <c r="B456" s="313">
        <v>8809612850346</v>
      </c>
      <c r="C456" s="314" t="s">
        <v>13489</v>
      </c>
      <c r="D456" s="315" t="s">
        <v>13490</v>
      </c>
      <c r="E456" s="43">
        <v>3500</v>
      </c>
      <c r="F456" s="207">
        <v>0.59</v>
      </c>
      <c r="G456" s="316">
        <v>6</v>
      </c>
      <c r="H456" s="317">
        <f>Таблица624[[#This Row],[Розничная цена KRW]]*Таблица624[[#This Row],[Коэфициент стоимости]]</f>
        <v>2065</v>
      </c>
      <c r="I456" s="210" t="str">
        <f>IF($H$1="","Введите курс",Таблица624[[#This Row],[Оптовая цена KRW                за 1шт]]/$H$1)</f>
        <v>Введите курс</v>
      </c>
      <c r="J456" s="318"/>
      <c r="K456" s="211">
        <f>Таблица624[[#This Row],[Заказ коробок ]]*Таблица624[[#This Row],[Кол-во шт в коробке]]</f>
        <v>0</v>
      </c>
      <c r="L456" s="212">
        <f>Таблица624[[#This Row],[Общее кол-во шт]]*Таблица624[[#This Row],[Оптовая цена KRW                за 1шт]]</f>
        <v>0</v>
      </c>
      <c r="M456" s="213" t="str">
        <f>IFERROR(Таблица624[[#This Row],[Общее кол-во шт]]*Таблица624[[#This Row],[Оптовая цена USD                 за 1шт]],"")</f>
        <v/>
      </c>
      <c r="N456" s="340"/>
    </row>
    <row r="457" spans="1:14" ht="22.5" customHeight="1">
      <c r="A457" s="307" t="s">
        <v>13491</v>
      </c>
      <c r="B457" s="313">
        <v>8809612850353</v>
      </c>
      <c r="C457" s="314" t="s">
        <v>13492</v>
      </c>
      <c r="D457" s="315" t="s">
        <v>13493</v>
      </c>
      <c r="E457" s="43">
        <v>3500</v>
      </c>
      <c r="F457" s="207">
        <v>0.59</v>
      </c>
      <c r="G457" s="316">
        <v>6</v>
      </c>
      <c r="H457" s="317">
        <f>Таблица624[[#This Row],[Розничная цена KRW]]*Таблица624[[#This Row],[Коэфициент стоимости]]</f>
        <v>2065</v>
      </c>
      <c r="I457" s="210" t="str">
        <f>IF($H$1="","Введите курс",Таблица624[[#This Row],[Оптовая цена KRW                за 1шт]]/$H$1)</f>
        <v>Введите курс</v>
      </c>
      <c r="J457" s="318"/>
      <c r="K457" s="211">
        <f>Таблица624[[#This Row],[Заказ коробок ]]*Таблица624[[#This Row],[Кол-во шт в коробке]]</f>
        <v>0</v>
      </c>
      <c r="L457" s="212">
        <f>Таблица624[[#This Row],[Общее кол-во шт]]*Таблица624[[#This Row],[Оптовая цена KRW                за 1шт]]</f>
        <v>0</v>
      </c>
      <c r="M457" s="213" t="str">
        <f>IFERROR(Таблица624[[#This Row],[Общее кол-во шт]]*Таблица624[[#This Row],[Оптовая цена USD                 за 1шт]],"")</f>
        <v/>
      </c>
      <c r="N457" s="340"/>
    </row>
    <row r="458" spans="1:14" ht="22.5" customHeight="1">
      <c r="A458" s="307" t="s">
        <v>13494</v>
      </c>
      <c r="B458" s="313">
        <v>8809612851893</v>
      </c>
      <c r="C458" s="314" t="s">
        <v>13495</v>
      </c>
      <c r="D458" s="315" t="s">
        <v>13496</v>
      </c>
      <c r="E458" s="43">
        <v>3500</v>
      </c>
      <c r="F458" s="207">
        <v>0.59</v>
      </c>
      <c r="G458" s="316">
        <v>6</v>
      </c>
      <c r="H458" s="317">
        <f>Таблица624[[#This Row],[Розничная цена KRW]]*Таблица624[[#This Row],[Коэфициент стоимости]]</f>
        <v>2065</v>
      </c>
      <c r="I458" s="210" t="str">
        <f>IF($H$1="","Введите курс",Таблица624[[#This Row],[Оптовая цена KRW                за 1шт]]/$H$1)</f>
        <v>Введите курс</v>
      </c>
      <c r="J458" s="318"/>
      <c r="K458" s="211">
        <f>Таблица624[[#This Row],[Заказ коробок ]]*Таблица624[[#This Row],[Кол-во шт в коробке]]</f>
        <v>0</v>
      </c>
      <c r="L458" s="212">
        <f>Таблица624[[#This Row],[Общее кол-во шт]]*Таблица624[[#This Row],[Оптовая цена KRW                за 1шт]]</f>
        <v>0</v>
      </c>
      <c r="M458" s="213" t="str">
        <f>IFERROR(Таблица624[[#This Row],[Общее кол-во шт]]*Таблица624[[#This Row],[Оптовая цена USD                 за 1шт]],"")</f>
        <v/>
      </c>
      <c r="N458" s="340"/>
    </row>
    <row r="459" spans="1:14" ht="22.5" customHeight="1">
      <c r="A459" s="307" t="s">
        <v>13497</v>
      </c>
      <c r="B459" s="313">
        <v>8809652901763</v>
      </c>
      <c r="C459" s="314" t="s">
        <v>13498</v>
      </c>
      <c r="D459" s="315" t="s">
        <v>13499</v>
      </c>
      <c r="E459" s="43">
        <v>4000</v>
      </c>
      <c r="F459" s="207">
        <v>0.59</v>
      </c>
      <c r="G459" s="316">
        <v>6</v>
      </c>
      <c r="H459" s="317">
        <f>Таблица624[[#This Row],[Розничная цена KRW]]*Таблица624[[#This Row],[Коэфициент стоимости]]</f>
        <v>2360</v>
      </c>
      <c r="I459" s="210" t="str">
        <f>IF($H$1="","Введите курс",Таблица624[[#This Row],[Оптовая цена KRW                за 1шт]]/$H$1)</f>
        <v>Введите курс</v>
      </c>
      <c r="J459" s="318"/>
      <c r="K459" s="211">
        <f>Таблица624[[#This Row],[Заказ коробок ]]*Таблица624[[#This Row],[Кол-во шт в коробке]]</f>
        <v>0</v>
      </c>
      <c r="L459" s="212">
        <f>Таблица624[[#This Row],[Общее кол-во шт]]*Таблица624[[#This Row],[Оптовая цена KRW                за 1шт]]</f>
        <v>0</v>
      </c>
      <c r="M459" s="213" t="str">
        <f>IFERROR(Таблица624[[#This Row],[Общее кол-во шт]]*Таблица624[[#This Row],[Оптовая цена USD                 за 1шт]],"")</f>
        <v/>
      </c>
      <c r="N459" s="340"/>
    </row>
    <row r="460" spans="1:14" ht="22.5" customHeight="1">
      <c r="A460" s="307" t="s">
        <v>13500</v>
      </c>
      <c r="B460" s="313">
        <v>8809612850384</v>
      </c>
      <c r="C460" s="314" t="s">
        <v>13501</v>
      </c>
      <c r="D460" s="315" t="s">
        <v>13502</v>
      </c>
      <c r="E460" s="43">
        <v>3500</v>
      </c>
      <c r="F460" s="207">
        <v>0.59</v>
      </c>
      <c r="G460" s="316">
        <v>6</v>
      </c>
      <c r="H460" s="317">
        <f>Таблица624[[#This Row],[Розничная цена KRW]]*Таблица624[[#This Row],[Коэфициент стоимости]]</f>
        <v>2065</v>
      </c>
      <c r="I460" s="210" t="str">
        <f>IF($H$1="","Введите курс",Таблица624[[#This Row],[Оптовая цена KRW                за 1шт]]/$H$1)</f>
        <v>Введите курс</v>
      </c>
      <c r="J460" s="318"/>
      <c r="K460" s="211">
        <f>Таблица624[[#This Row],[Заказ коробок ]]*Таблица624[[#This Row],[Кол-во шт в коробке]]</f>
        <v>0</v>
      </c>
      <c r="L460" s="212">
        <f>Таблица624[[#This Row],[Общее кол-во шт]]*Таблица624[[#This Row],[Оптовая цена KRW                за 1шт]]</f>
        <v>0</v>
      </c>
      <c r="M460" s="213" t="str">
        <f>IFERROR(Таблица624[[#This Row],[Общее кол-во шт]]*Таблица624[[#This Row],[Оптовая цена USD                 за 1шт]],"")</f>
        <v/>
      </c>
      <c r="N460" s="340"/>
    </row>
    <row r="461" spans="1:14" ht="22.5" customHeight="1">
      <c r="A461" s="307" t="s">
        <v>13503</v>
      </c>
      <c r="B461" s="313">
        <v>8809612850391</v>
      </c>
      <c r="C461" s="314" t="s">
        <v>13504</v>
      </c>
      <c r="D461" s="315" t="s">
        <v>13505</v>
      </c>
      <c r="E461" s="43">
        <v>7000</v>
      </c>
      <c r="F461" s="207">
        <v>0.59</v>
      </c>
      <c r="G461" s="316">
        <v>6</v>
      </c>
      <c r="H461" s="317">
        <f>Таблица624[[#This Row],[Розничная цена KRW]]*Таблица624[[#This Row],[Коэфициент стоимости]]</f>
        <v>4130</v>
      </c>
      <c r="I461" s="210" t="str">
        <f>IF($H$1="","Введите курс",Таблица624[[#This Row],[Оптовая цена KRW                за 1шт]]/$H$1)</f>
        <v>Введите курс</v>
      </c>
      <c r="J461" s="318"/>
      <c r="K461" s="211">
        <f>Таблица624[[#This Row],[Заказ коробок ]]*Таблица624[[#This Row],[Кол-во шт в коробке]]</f>
        <v>0</v>
      </c>
      <c r="L461" s="212">
        <f>Таблица624[[#This Row],[Общее кол-во шт]]*Таблица624[[#This Row],[Оптовая цена KRW                за 1шт]]</f>
        <v>0</v>
      </c>
      <c r="M461" s="213" t="str">
        <f>IFERROR(Таблица624[[#This Row],[Общее кол-во шт]]*Таблица624[[#This Row],[Оптовая цена USD                 за 1шт]],"")</f>
        <v/>
      </c>
      <c r="N461" s="340"/>
    </row>
    <row r="462" spans="1:14" ht="22.5" customHeight="1">
      <c r="A462" s="307" t="s">
        <v>13506</v>
      </c>
      <c r="B462" s="313">
        <v>8809612852074</v>
      </c>
      <c r="C462" s="314" t="s">
        <v>13507</v>
      </c>
      <c r="D462" s="315" t="s">
        <v>13508</v>
      </c>
      <c r="E462" s="43">
        <v>2000</v>
      </c>
      <c r="F462" s="207">
        <v>0.59</v>
      </c>
      <c r="G462" s="316">
        <v>6</v>
      </c>
      <c r="H462" s="317">
        <f>Таблица624[[#This Row],[Розничная цена KRW]]*Таблица624[[#This Row],[Коэфициент стоимости]]</f>
        <v>1180</v>
      </c>
      <c r="I462" s="210" t="str">
        <f>IF($H$1="","Введите курс",Таблица624[[#This Row],[Оптовая цена KRW                за 1шт]]/$H$1)</f>
        <v>Введите курс</v>
      </c>
      <c r="J462" s="318"/>
      <c r="K462" s="211">
        <f>Таблица624[[#This Row],[Заказ коробок ]]*Таблица624[[#This Row],[Кол-во шт в коробке]]</f>
        <v>0</v>
      </c>
      <c r="L462" s="212">
        <f>Таблица624[[#This Row],[Общее кол-во шт]]*Таблица624[[#This Row],[Оптовая цена KRW                за 1шт]]</f>
        <v>0</v>
      </c>
      <c r="M462" s="213" t="str">
        <f>IFERROR(Таблица624[[#This Row],[Общее кол-во шт]]*Таблица624[[#This Row],[Оптовая цена USD                 за 1шт]],"")</f>
        <v/>
      </c>
      <c r="N462" s="340"/>
    </row>
    <row r="463" spans="1:14" ht="22.5" customHeight="1">
      <c r="A463" s="307" t="s">
        <v>13509</v>
      </c>
      <c r="B463" s="313">
        <v>8809612863339</v>
      </c>
      <c r="C463" s="314" t="s">
        <v>13510</v>
      </c>
      <c r="D463" s="315" t="s">
        <v>13511</v>
      </c>
      <c r="E463" s="43">
        <v>15000</v>
      </c>
      <c r="F463" s="207">
        <v>0.59</v>
      </c>
      <c r="G463" s="316">
        <v>6</v>
      </c>
      <c r="H463" s="317">
        <f>Таблица624[[#This Row],[Розничная цена KRW]]*Таблица624[[#This Row],[Коэфициент стоимости]]</f>
        <v>8850</v>
      </c>
      <c r="I463" s="210" t="str">
        <f>IF($H$1="","Введите курс",Таблица624[[#This Row],[Оптовая цена KRW                за 1шт]]/$H$1)</f>
        <v>Введите курс</v>
      </c>
      <c r="J463" s="318"/>
      <c r="K463" s="211">
        <f>Таблица624[[#This Row],[Заказ коробок ]]*Таблица624[[#This Row],[Кол-во шт в коробке]]</f>
        <v>0</v>
      </c>
      <c r="L463" s="212">
        <f>Таблица624[[#This Row],[Общее кол-во шт]]*Таблица624[[#This Row],[Оптовая цена KRW                за 1шт]]</f>
        <v>0</v>
      </c>
      <c r="M463" s="213" t="str">
        <f>IFERROR(Таблица624[[#This Row],[Общее кол-во шт]]*Таблица624[[#This Row],[Оптовая цена USD                 за 1шт]],"")</f>
        <v/>
      </c>
      <c r="N463" s="340"/>
    </row>
    <row r="464" spans="1:14" ht="22.5" customHeight="1">
      <c r="A464" s="307" t="s">
        <v>13512</v>
      </c>
      <c r="B464" s="313">
        <v>8809612863346</v>
      </c>
      <c r="C464" s="314" t="s">
        <v>13513</v>
      </c>
      <c r="D464" s="315" t="s">
        <v>13514</v>
      </c>
      <c r="E464" s="43">
        <v>15000</v>
      </c>
      <c r="F464" s="207">
        <v>0.59</v>
      </c>
      <c r="G464" s="316">
        <v>6</v>
      </c>
      <c r="H464" s="317">
        <f>Таблица624[[#This Row],[Розничная цена KRW]]*Таблица624[[#This Row],[Коэфициент стоимости]]</f>
        <v>8850</v>
      </c>
      <c r="I464" s="210" t="str">
        <f>IF($H$1="","Введите курс",Таблица624[[#This Row],[Оптовая цена KRW                за 1шт]]/$H$1)</f>
        <v>Введите курс</v>
      </c>
      <c r="J464" s="318"/>
      <c r="K464" s="211">
        <f>Таблица624[[#This Row],[Заказ коробок ]]*Таблица624[[#This Row],[Кол-во шт в коробке]]</f>
        <v>0</v>
      </c>
      <c r="L464" s="212">
        <f>Таблица624[[#This Row],[Общее кол-во шт]]*Таблица624[[#This Row],[Оптовая цена KRW                за 1шт]]</f>
        <v>0</v>
      </c>
      <c r="M464" s="213" t="str">
        <f>IFERROR(Таблица624[[#This Row],[Общее кол-во шт]]*Таблица624[[#This Row],[Оптовая цена USD                 за 1шт]],"")</f>
        <v/>
      </c>
      <c r="N464" s="340"/>
    </row>
    <row r="465" spans="1:14" ht="22.5" customHeight="1">
      <c r="A465" s="307" t="s">
        <v>13515</v>
      </c>
      <c r="B465" s="313">
        <v>8809612863353</v>
      </c>
      <c r="C465" s="314" t="s">
        <v>13516</v>
      </c>
      <c r="D465" s="315" t="s">
        <v>13517</v>
      </c>
      <c r="E465" s="43">
        <v>17000</v>
      </c>
      <c r="F465" s="207">
        <v>0.59</v>
      </c>
      <c r="G465" s="316">
        <v>6</v>
      </c>
      <c r="H465" s="317">
        <f>Таблица624[[#This Row],[Розничная цена KRW]]*Таблица624[[#This Row],[Коэфициент стоимости]]</f>
        <v>10030</v>
      </c>
      <c r="I465" s="210" t="str">
        <f>IF($H$1="","Введите курс",Таблица624[[#This Row],[Оптовая цена KRW                за 1шт]]/$H$1)</f>
        <v>Введите курс</v>
      </c>
      <c r="J465" s="318"/>
      <c r="K465" s="211">
        <f>Таблица624[[#This Row],[Заказ коробок ]]*Таблица624[[#This Row],[Кол-во шт в коробке]]</f>
        <v>0</v>
      </c>
      <c r="L465" s="212">
        <f>Таблица624[[#This Row],[Общее кол-во шт]]*Таблица624[[#This Row],[Оптовая цена KRW                за 1шт]]</f>
        <v>0</v>
      </c>
      <c r="M465" s="213" t="str">
        <f>IFERROR(Таблица624[[#This Row],[Общее кол-во шт]]*Таблица624[[#This Row],[Оптовая цена USD                 за 1шт]],"")</f>
        <v/>
      </c>
      <c r="N465" s="340"/>
    </row>
    <row r="466" spans="1:14" ht="22.5" customHeight="1">
      <c r="A466" s="307" t="s">
        <v>13518</v>
      </c>
      <c r="B466" s="313">
        <v>8809612863360</v>
      </c>
      <c r="C466" s="314" t="s">
        <v>13519</v>
      </c>
      <c r="D466" s="315" t="s">
        <v>13520</v>
      </c>
      <c r="E466" s="43">
        <v>17000</v>
      </c>
      <c r="F466" s="207">
        <v>0.59</v>
      </c>
      <c r="G466" s="316">
        <v>6</v>
      </c>
      <c r="H466" s="317">
        <f>Таблица624[[#This Row],[Розничная цена KRW]]*Таблица624[[#This Row],[Коэфициент стоимости]]</f>
        <v>10030</v>
      </c>
      <c r="I466" s="210" t="str">
        <f>IF($H$1="","Введите курс",Таблица624[[#This Row],[Оптовая цена KRW                за 1шт]]/$H$1)</f>
        <v>Введите курс</v>
      </c>
      <c r="J466" s="318"/>
      <c r="K466" s="211">
        <f>Таблица624[[#This Row],[Заказ коробок ]]*Таблица624[[#This Row],[Кол-во шт в коробке]]</f>
        <v>0</v>
      </c>
      <c r="L466" s="212">
        <f>Таблица624[[#This Row],[Общее кол-во шт]]*Таблица624[[#This Row],[Оптовая цена KRW                за 1шт]]</f>
        <v>0</v>
      </c>
      <c r="M466" s="213" t="str">
        <f>IFERROR(Таблица624[[#This Row],[Общее кол-во шт]]*Таблица624[[#This Row],[Оптовая цена USD                 за 1шт]],"")</f>
        <v/>
      </c>
      <c r="N466" s="340"/>
    </row>
    <row r="467" spans="1:14" ht="22.5" customHeight="1">
      <c r="A467" s="307" t="s">
        <v>13521</v>
      </c>
      <c r="B467" s="313">
        <v>8809612858922</v>
      </c>
      <c r="C467" s="314" t="s">
        <v>13522</v>
      </c>
      <c r="D467" s="315" t="s">
        <v>13523</v>
      </c>
      <c r="E467" s="43">
        <v>25000</v>
      </c>
      <c r="F467" s="207">
        <v>0.59</v>
      </c>
      <c r="G467" s="316">
        <v>6</v>
      </c>
      <c r="H467" s="317">
        <f>Таблица624[[#This Row],[Розничная цена KRW]]*Таблица624[[#This Row],[Коэфициент стоимости]]</f>
        <v>14750</v>
      </c>
      <c r="I467" s="210" t="str">
        <f>IF($H$1="","Введите курс",Таблица624[[#This Row],[Оптовая цена KRW                за 1шт]]/$H$1)</f>
        <v>Введите курс</v>
      </c>
      <c r="J467" s="318"/>
      <c r="K467" s="211">
        <f>Таблица624[[#This Row],[Заказ коробок ]]*Таблица624[[#This Row],[Кол-во шт в коробке]]</f>
        <v>0</v>
      </c>
      <c r="L467" s="212">
        <f>Таблица624[[#This Row],[Общее кол-во шт]]*Таблица624[[#This Row],[Оптовая цена KRW                за 1шт]]</f>
        <v>0</v>
      </c>
      <c r="M467" s="213" t="str">
        <f>IFERROR(Таблица624[[#This Row],[Общее кол-во шт]]*Таблица624[[#This Row],[Оптовая цена USD                 за 1шт]],"")</f>
        <v/>
      </c>
      <c r="N467" s="340"/>
    </row>
    <row r="468" spans="1:14" ht="22.5" customHeight="1">
      <c r="A468" s="307" t="s">
        <v>13524</v>
      </c>
      <c r="B468" s="313">
        <v>8809612858939</v>
      </c>
      <c r="C468" s="314" t="s">
        <v>13525</v>
      </c>
      <c r="D468" s="315" t="s">
        <v>13526</v>
      </c>
      <c r="E468" s="43">
        <v>25000</v>
      </c>
      <c r="F468" s="207">
        <v>0.59</v>
      </c>
      <c r="G468" s="316">
        <v>6</v>
      </c>
      <c r="H468" s="317">
        <f>Таблица624[[#This Row],[Розничная цена KRW]]*Таблица624[[#This Row],[Коэфициент стоимости]]</f>
        <v>14750</v>
      </c>
      <c r="I468" s="210" t="str">
        <f>IF($H$1="","Введите курс",Таблица624[[#This Row],[Оптовая цена KRW                за 1шт]]/$H$1)</f>
        <v>Введите курс</v>
      </c>
      <c r="J468" s="318"/>
      <c r="K468" s="211">
        <f>Таблица624[[#This Row],[Заказ коробок ]]*Таблица624[[#This Row],[Кол-во шт в коробке]]</f>
        <v>0</v>
      </c>
      <c r="L468" s="212">
        <f>Таблица624[[#This Row],[Общее кол-во шт]]*Таблица624[[#This Row],[Оптовая цена KRW                за 1шт]]</f>
        <v>0</v>
      </c>
      <c r="M468" s="213" t="str">
        <f>IFERROR(Таблица624[[#This Row],[Общее кол-во шт]]*Таблица624[[#This Row],[Оптовая цена USD                 за 1шт]],"")</f>
        <v/>
      </c>
      <c r="N468" s="340"/>
    </row>
    <row r="469" spans="1:14" ht="22.5" customHeight="1">
      <c r="A469" s="307" t="s">
        <v>13527</v>
      </c>
      <c r="B469" s="313">
        <v>8809612858946</v>
      </c>
      <c r="C469" s="314" t="s">
        <v>13528</v>
      </c>
      <c r="D469" s="315" t="s">
        <v>13529</v>
      </c>
      <c r="E469" s="43">
        <v>25000</v>
      </c>
      <c r="F469" s="207">
        <v>0.59</v>
      </c>
      <c r="G469" s="316">
        <v>6</v>
      </c>
      <c r="H469" s="317">
        <f>Таблица624[[#This Row],[Розничная цена KRW]]*Таблица624[[#This Row],[Коэфициент стоимости]]</f>
        <v>14750</v>
      </c>
      <c r="I469" s="210" t="str">
        <f>IF($H$1="","Введите курс",Таблица624[[#This Row],[Оптовая цена KRW                за 1шт]]/$H$1)</f>
        <v>Введите курс</v>
      </c>
      <c r="J469" s="318"/>
      <c r="K469" s="211">
        <f>Таблица624[[#This Row],[Заказ коробок ]]*Таблица624[[#This Row],[Кол-во шт в коробке]]</f>
        <v>0</v>
      </c>
      <c r="L469" s="212">
        <f>Таблица624[[#This Row],[Общее кол-во шт]]*Таблица624[[#This Row],[Оптовая цена KRW                за 1шт]]</f>
        <v>0</v>
      </c>
      <c r="M469" s="213" t="str">
        <f>IFERROR(Таблица624[[#This Row],[Общее кол-во шт]]*Таблица624[[#This Row],[Оптовая цена USD                 за 1шт]],"")</f>
        <v/>
      </c>
      <c r="N469" s="340"/>
    </row>
    <row r="470" spans="1:14" ht="22.5" customHeight="1">
      <c r="A470" s="307" t="s">
        <v>13530</v>
      </c>
      <c r="B470" s="313">
        <v>8809612858953</v>
      </c>
      <c r="C470" s="314" t="s">
        <v>13531</v>
      </c>
      <c r="D470" s="315" t="s">
        <v>13532</v>
      </c>
      <c r="E470" s="43">
        <v>25000</v>
      </c>
      <c r="F470" s="207">
        <v>0.59</v>
      </c>
      <c r="G470" s="316">
        <v>6</v>
      </c>
      <c r="H470" s="317">
        <f>Таблица624[[#This Row],[Розничная цена KRW]]*Таблица624[[#This Row],[Коэфициент стоимости]]</f>
        <v>14750</v>
      </c>
      <c r="I470" s="210" t="str">
        <f>IF($H$1="","Введите курс",Таблица624[[#This Row],[Оптовая цена KRW                за 1шт]]/$H$1)</f>
        <v>Введите курс</v>
      </c>
      <c r="J470" s="318"/>
      <c r="K470" s="211">
        <f>Таблица624[[#This Row],[Заказ коробок ]]*Таблица624[[#This Row],[Кол-во шт в коробке]]</f>
        <v>0</v>
      </c>
      <c r="L470" s="212">
        <f>Таблица624[[#This Row],[Общее кол-во шт]]*Таблица624[[#This Row],[Оптовая цена KRW                за 1шт]]</f>
        <v>0</v>
      </c>
      <c r="M470" s="213" t="str">
        <f>IFERROR(Таблица624[[#This Row],[Общее кол-во шт]]*Таблица624[[#This Row],[Оптовая цена USD                 за 1шт]],"")</f>
        <v/>
      </c>
      <c r="N470" s="340"/>
    </row>
    <row r="471" spans="1:14" ht="22.5" customHeight="1">
      <c r="A471" s="307" t="s">
        <v>13533</v>
      </c>
      <c r="B471" s="313">
        <v>8809612858960</v>
      </c>
      <c r="C471" s="314" t="s">
        <v>13534</v>
      </c>
      <c r="D471" s="315" t="s">
        <v>13535</v>
      </c>
      <c r="E471" s="43">
        <v>19000</v>
      </c>
      <c r="F471" s="207">
        <v>0.59</v>
      </c>
      <c r="G471" s="316">
        <v>6</v>
      </c>
      <c r="H471" s="317">
        <f>Таблица624[[#This Row],[Розничная цена KRW]]*Таблица624[[#This Row],[Коэфициент стоимости]]</f>
        <v>11210</v>
      </c>
      <c r="I471" s="210" t="str">
        <f>IF($H$1="","Введите курс",Таблица624[[#This Row],[Оптовая цена KRW                за 1шт]]/$H$1)</f>
        <v>Введите курс</v>
      </c>
      <c r="J471" s="318"/>
      <c r="K471" s="211">
        <f>Таблица624[[#This Row],[Заказ коробок ]]*Таблица624[[#This Row],[Кол-во шт в коробке]]</f>
        <v>0</v>
      </c>
      <c r="L471" s="212">
        <f>Таблица624[[#This Row],[Общее кол-во шт]]*Таблица624[[#This Row],[Оптовая цена KRW                за 1шт]]</f>
        <v>0</v>
      </c>
      <c r="M471" s="213" t="str">
        <f>IFERROR(Таблица624[[#This Row],[Общее кол-во шт]]*Таблица624[[#This Row],[Оптовая цена USD                 за 1шт]],"")</f>
        <v/>
      </c>
      <c r="N471" s="340"/>
    </row>
    <row r="472" spans="1:14" ht="22.5" customHeight="1">
      <c r="A472" s="307" t="s">
        <v>13536</v>
      </c>
      <c r="B472" s="313">
        <v>8809612858977</v>
      </c>
      <c r="C472" s="314" t="s">
        <v>13537</v>
      </c>
      <c r="D472" s="315" t="s">
        <v>13538</v>
      </c>
      <c r="E472" s="43">
        <v>22000</v>
      </c>
      <c r="F472" s="207">
        <v>0.59</v>
      </c>
      <c r="G472" s="316">
        <v>6</v>
      </c>
      <c r="H472" s="317">
        <f>Таблица624[[#This Row],[Розничная цена KRW]]*Таблица624[[#This Row],[Коэфициент стоимости]]</f>
        <v>12980</v>
      </c>
      <c r="I472" s="210" t="str">
        <f>IF($H$1="","Введите курс",Таблица624[[#This Row],[Оптовая цена KRW                за 1шт]]/$H$1)</f>
        <v>Введите курс</v>
      </c>
      <c r="J472" s="318"/>
      <c r="K472" s="211">
        <f>Таблица624[[#This Row],[Заказ коробок ]]*Таблица624[[#This Row],[Кол-во шт в коробке]]</f>
        <v>0</v>
      </c>
      <c r="L472" s="212">
        <f>Таблица624[[#This Row],[Общее кол-во шт]]*Таблица624[[#This Row],[Оптовая цена KRW                за 1шт]]</f>
        <v>0</v>
      </c>
      <c r="M472" s="213" t="str">
        <f>IFERROR(Таблица624[[#This Row],[Общее кол-во шт]]*Таблица624[[#This Row],[Оптовая цена USD                 за 1шт]],"")</f>
        <v/>
      </c>
      <c r="N472" s="340"/>
    </row>
    <row r="473" spans="1:14" ht="22.5" customHeight="1">
      <c r="A473" s="307" t="s">
        <v>13539</v>
      </c>
      <c r="B473" s="313">
        <v>8809612858984</v>
      </c>
      <c r="C473" s="314" t="s">
        <v>13540</v>
      </c>
      <c r="D473" s="315" t="s">
        <v>13541</v>
      </c>
      <c r="E473" s="43">
        <v>22000</v>
      </c>
      <c r="F473" s="207">
        <v>0.59</v>
      </c>
      <c r="G473" s="316">
        <v>6</v>
      </c>
      <c r="H473" s="317">
        <f>Таблица624[[#This Row],[Розничная цена KRW]]*Таблица624[[#This Row],[Коэфициент стоимости]]</f>
        <v>12980</v>
      </c>
      <c r="I473" s="210" t="str">
        <f>IF($H$1="","Введите курс",Таблица624[[#This Row],[Оптовая цена KRW                за 1шт]]/$H$1)</f>
        <v>Введите курс</v>
      </c>
      <c r="J473" s="318"/>
      <c r="K473" s="211">
        <f>Таблица624[[#This Row],[Заказ коробок ]]*Таблица624[[#This Row],[Кол-во шт в коробке]]</f>
        <v>0</v>
      </c>
      <c r="L473" s="212">
        <f>Таблица624[[#This Row],[Общее кол-во шт]]*Таблица624[[#This Row],[Оптовая цена KRW                за 1шт]]</f>
        <v>0</v>
      </c>
      <c r="M473" s="213" t="str">
        <f>IFERROR(Таблица624[[#This Row],[Общее кол-во шт]]*Таблица624[[#This Row],[Оптовая цена USD                 за 1шт]],"")</f>
        <v/>
      </c>
      <c r="N473" s="340"/>
    </row>
    <row r="474" spans="1:14" ht="22.5" customHeight="1">
      <c r="A474" s="307" t="s">
        <v>13542</v>
      </c>
      <c r="B474" s="313">
        <v>8809707278703</v>
      </c>
      <c r="C474" s="314" t="s">
        <v>13543</v>
      </c>
      <c r="D474" s="315" t="s">
        <v>13544</v>
      </c>
      <c r="E474" s="43">
        <v>10000</v>
      </c>
      <c r="F474" s="207">
        <v>0.59</v>
      </c>
      <c r="G474" s="316">
        <v>6</v>
      </c>
      <c r="H474" s="317">
        <f>Таблица624[[#This Row],[Розничная цена KRW]]*Таблица624[[#This Row],[Коэфициент стоимости]]</f>
        <v>5900</v>
      </c>
      <c r="I474" s="210" t="str">
        <f>IF($H$1="","Введите курс",Таблица624[[#This Row],[Оптовая цена KRW                за 1шт]]/$H$1)</f>
        <v>Введите курс</v>
      </c>
      <c r="J474" s="318"/>
      <c r="K474" s="211">
        <f>Таблица624[[#This Row],[Заказ коробок ]]*Таблица624[[#This Row],[Кол-во шт в коробке]]</f>
        <v>0</v>
      </c>
      <c r="L474" s="212">
        <f>Таблица624[[#This Row],[Общее кол-во шт]]*Таблица624[[#This Row],[Оптовая цена KRW                за 1шт]]</f>
        <v>0</v>
      </c>
      <c r="M474" s="213" t="str">
        <f>IFERROR(Таблица624[[#This Row],[Общее кол-во шт]]*Таблица624[[#This Row],[Оптовая цена USD                 за 1шт]],"")</f>
        <v/>
      </c>
      <c r="N474" s="340"/>
    </row>
    <row r="475" spans="1:14" ht="22.5" customHeight="1">
      <c r="A475" s="307" t="s">
        <v>13545</v>
      </c>
      <c r="B475" s="313">
        <v>8809612872317</v>
      </c>
      <c r="C475" s="314" t="s">
        <v>13546</v>
      </c>
      <c r="D475" s="315" t="s">
        <v>13547</v>
      </c>
      <c r="E475" s="43">
        <v>14000</v>
      </c>
      <c r="F475" s="207">
        <v>0.59</v>
      </c>
      <c r="G475" s="316">
        <v>6</v>
      </c>
      <c r="H475" s="317">
        <f>Таблица624[[#This Row],[Розничная цена KRW]]*Таблица624[[#This Row],[Коэфициент стоимости]]</f>
        <v>8260</v>
      </c>
      <c r="I475" s="210" t="str">
        <f>IF($H$1="","Введите курс",Таблица624[[#This Row],[Оптовая цена KRW                за 1шт]]/$H$1)</f>
        <v>Введите курс</v>
      </c>
      <c r="J475" s="318"/>
      <c r="K475" s="211">
        <f>Таблица624[[#This Row],[Заказ коробок ]]*Таблица624[[#This Row],[Кол-во шт в коробке]]</f>
        <v>0</v>
      </c>
      <c r="L475" s="212">
        <f>Таблица624[[#This Row],[Общее кол-во шт]]*Таблица624[[#This Row],[Оптовая цена KRW                за 1шт]]</f>
        <v>0</v>
      </c>
      <c r="M475" s="213" t="str">
        <f>IFERROR(Таблица624[[#This Row],[Общее кол-во шт]]*Таблица624[[#This Row],[Оптовая цена USD                 за 1шт]],"")</f>
        <v/>
      </c>
      <c r="N475" s="340"/>
    </row>
    <row r="476" spans="1:14" ht="22.5" customHeight="1">
      <c r="A476" s="307" t="s">
        <v>13548</v>
      </c>
      <c r="B476" s="313">
        <v>8809707271537</v>
      </c>
      <c r="C476" s="314" t="s">
        <v>13549</v>
      </c>
      <c r="D476" s="315" t="s">
        <v>13550</v>
      </c>
      <c r="E476" s="43">
        <v>41000</v>
      </c>
      <c r="F476" s="207">
        <v>0.59</v>
      </c>
      <c r="G476" s="316">
        <v>6</v>
      </c>
      <c r="H476" s="317">
        <f>Таблица624[[#This Row],[Розничная цена KRW]]*Таблица624[[#This Row],[Коэфициент стоимости]]</f>
        <v>24190</v>
      </c>
      <c r="I476" s="210" t="str">
        <f>IF($H$1="","Введите курс",Таблица624[[#This Row],[Оптовая цена KRW                за 1шт]]/$H$1)</f>
        <v>Введите курс</v>
      </c>
      <c r="J476" s="318"/>
      <c r="K476" s="211">
        <f>Таблица624[[#This Row],[Заказ коробок ]]*Таблица624[[#This Row],[Кол-во шт в коробке]]</f>
        <v>0</v>
      </c>
      <c r="L476" s="212">
        <f>Таблица624[[#This Row],[Общее кол-во шт]]*Таблица624[[#This Row],[Оптовая цена KRW                за 1шт]]</f>
        <v>0</v>
      </c>
      <c r="M476" s="213" t="str">
        <f>IFERROR(Таблица624[[#This Row],[Общее кол-во шт]]*Таблица624[[#This Row],[Оптовая цена USD                 за 1шт]],"")</f>
        <v/>
      </c>
      <c r="N476" s="340"/>
    </row>
    <row r="477" spans="1:14" ht="22.5" customHeight="1">
      <c r="A477" s="307" t="s">
        <v>13551</v>
      </c>
      <c r="B477" s="313">
        <v>8809652861173</v>
      </c>
      <c r="C477" s="314" t="s">
        <v>13552</v>
      </c>
      <c r="D477" s="315" t="s">
        <v>13553</v>
      </c>
      <c r="E477" s="43">
        <v>63000</v>
      </c>
      <c r="F477" s="207">
        <v>0.59</v>
      </c>
      <c r="G477" s="316">
        <v>6</v>
      </c>
      <c r="H477" s="317">
        <f>Таблица624[[#This Row],[Розничная цена KRW]]*Таблица624[[#This Row],[Коэфициент стоимости]]</f>
        <v>37170</v>
      </c>
      <c r="I477" s="210" t="str">
        <f>IF($H$1="","Введите курс",Таблица624[[#This Row],[Оптовая цена KRW                за 1шт]]/$H$1)</f>
        <v>Введите курс</v>
      </c>
      <c r="J477" s="318"/>
      <c r="K477" s="211">
        <f>Таблица624[[#This Row],[Заказ коробок ]]*Таблица624[[#This Row],[Кол-во шт в коробке]]</f>
        <v>0</v>
      </c>
      <c r="L477" s="212">
        <f>Таблица624[[#This Row],[Общее кол-во шт]]*Таблица624[[#This Row],[Оптовая цена KRW                за 1шт]]</f>
        <v>0</v>
      </c>
      <c r="M477" s="213" t="str">
        <f>IFERROR(Таблица624[[#This Row],[Общее кол-во шт]]*Таблица624[[#This Row],[Оптовая цена USD                 за 1шт]],"")</f>
        <v/>
      </c>
      <c r="N477" s="340"/>
    </row>
    <row r="478" spans="1:14" ht="22.5" customHeight="1">
      <c r="A478" s="307" t="s">
        <v>13554</v>
      </c>
      <c r="B478" s="313">
        <v>8809612875905</v>
      </c>
      <c r="C478" s="314" t="s">
        <v>13555</v>
      </c>
      <c r="D478" s="315" t="s">
        <v>13556</v>
      </c>
      <c r="E478" s="43">
        <v>16000</v>
      </c>
      <c r="F478" s="207">
        <v>0.59</v>
      </c>
      <c r="G478" s="316">
        <v>6</v>
      </c>
      <c r="H478" s="317">
        <f>Таблица624[[#This Row],[Розничная цена KRW]]*Таблица624[[#This Row],[Коэфициент стоимости]]</f>
        <v>9440</v>
      </c>
      <c r="I478" s="210" t="str">
        <f>IF($H$1="","Введите курс",Таблица624[[#This Row],[Оптовая цена KRW                за 1шт]]/$H$1)</f>
        <v>Введите курс</v>
      </c>
      <c r="J478" s="318"/>
      <c r="K478" s="211">
        <f>Таблица624[[#This Row],[Заказ коробок ]]*Таблица624[[#This Row],[Кол-во шт в коробке]]</f>
        <v>0</v>
      </c>
      <c r="L478" s="212">
        <f>Таблица624[[#This Row],[Общее кол-во шт]]*Таблица624[[#This Row],[Оптовая цена KRW                за 1шт]]</f>
        <v>0</v>
      </c>
      <c r="M478" s="213" t="str">
        <f>IFERROR(Таблица624[[#This Row],[Общее кол-во шт]]*Таблица624[[#This Row],[Оптовая цена USD                 за 1шт]],"")</f>
        <v/>
      </c>
      <c r="N478" s="340"/>
    </row>
    <row r="479" spans="1:14" ht="22.5" customHeight="1">
      <c r="A479" s="307" t="s">
        <v>13557</v>
      </c>
      <c r="B479" s="313">
        <v>8809612875912</v>
      </c>
      <c r="C479" s="314" t="s">
        <v>13558</v>
      </c>
      <c r="D479" s="315" t="s">
        <v>13559</v>
      </c>
      <c r="E479" s="43">
        <v>16000</v>
      </c>
      <c r="F479" s="207">
        <v>0.59</v>
      </c>
      <c r="G479" s="316">
        <v>6</v>
      </c>
      <c r="H479" s="317">
        <f>Таблица624[[#This Row],[Розничная цена KRW]]*Таблица624[[#This Row],[Коэфициент стоимости]]</f>
        <v>9440</v>
      </c>
      <c r="I479" s="210" t="str">
        <f>IF($H$1="","Введите курс",Таблица624[[#This Row],[Оптовая цена KRW                за 1шт]]/$H$1)</f>
        <v>Введите курс</v>
      </c>
      <c r="J479" s="318"/>
      <c r="K479" s="211">
        <f>Таблица624[[#This Row],[Заказ коробок ]]*Таблица624[[#This Row],[Кол-во шт в коробке]]</f>
        <v>0</v>
      </c>
      <c r="L479" s="212">
        <f>Таблица624[[#This Row],[Общее кол-во шт]]*Таблица624[[#This Row],[Оптовая цена KRW                за 1шт]]</f>
        <v>0</v>
      </c>
      <c r="M479" s="213" t="str">
        <f>IFERROR(Таблица624[[#This Row],[Общее кол-во шт]]*Таблица624[[#This Row],[Оптовая цена USD                 за 1шт]],"")</f>
        <v/>
      </c>
      <c r="N479" s="340"/>
    </row>
    <row r="480" spans="1:14" ht="22.5" customHeight="1">
      <c r="A480" s="307" t="s">
        <v>13560</v>
      </c>
      <c r="B480" s="313">
        <v>8809612875929</v>
      </c>
      <c r="C480" s="314" t="s">
        <v>13561</v>
      </c>
      <c r="D480" s="315" t="s">
        <v>13562</v>
      </c>
      <c r="E480" s="43">
        <v>8000</v>
      </c>
      <c r="F480" s="207">
        <v>0.59</v>
      </c>
      <c r="G480" s="316">
        <v>6</v>
      </c>
      <c r="H480" s="317">
        <f>Таблица624[[#This Row],[Розничная цена KRW]]*Таблица624[[#This Row],[Коэфициент стоимости]]</f>
        <v>4720</v>
      </c>
      <c r="I480" s="210" t="str">
        <f>IF($H$1="","Введите курс",Таблица624[[#This Row],[Оптовая цена KRW                за 1шт]]/$H$1)</f>
        <v>Введите курс</v>
      </c>
      <c r="J480" s="318"/>
      <c r="K480" s="211">
        <f>Таблица624[[#This Row],[Заказ коробок ]]*Таблица624[[#This Row],[Кол-во шт в коробке]]</f>
        <v>0</v>
      </c>
      <c r="L480" s="212">
        <f>Таблица624[[#This Row],[Общее кол-во шт]]*Таблица624[[#This Row],[Оптовая цена KRW                за 1шт]]</f>
        <v>0</v>
      </c>
      <c r="M480" s="213" t="str">
        <f>IFERROR(Таблица624[[#This Row],[Общее кол-во шт]]*Таблица624[[#This Row],[Оптовая цена USD                 за 1шт]],"")</f>
        <v/>
      </c>
      <c r="N480" s="340"/>
    </row>
    <row r="481" spans="1:14" ht="22.5" customHeight="1">
      <c r="A481" s="307" t="s">
        <v>13563</v>
      </c>
      <c r="B481" s="313">
        <v>8809612875868</v>
      </c>
      <c r="C481" s="314" t="s">
        <v>13564</v>
      </c>
      <c r="D481" s="315" t="s">
        <v>13565</v>
      </c>
      <c r="E481" s="43">
        <v>9000</v>
      </c>
      <c r="F481" s="207">
        <v>0.59</v>
      </c>
      <c r="G481" s="316">
        <v>6</v>
      </c>
      <c r="H481" s="317">
        <f>Таблица624[[#This Row],[Розничная цена KRW]]*Таблица624[[#This Row],[Коэфициент стоимости]]</f>
        <v>5310</v>
      </c>
      <c r="I481" s="210" t="str">
        <f>IF($H$1="","Введите курс",Таблица624[[#This Row],[Оптовая цена KRW                за 1шт]]/$H$1)</f>
        <v>Введите курс</v>
      </c>
      <c r="J481" s="318"/>
      <c r="K481" s="211">
        <f>Таблица624[[#This Row],[Заказ коробок ]]*Таблица624[[#This Row],[Кол-во шт в коробке]]</f>
        <v>0</v>
      </c>
      <c r="L481" s="212">
        <f>Таблица624[[#This Row],[Общее кол-во шт]]*Таблица624[[#This Row],[Оптовая цена KRW                за 1шт]]</f>
        <v>0</v>
      </c>
      <c r="M481" s="213" t="str">
        <f>IFERROR(Таблица624[[#This Row],[Общее кол-во шт]]*Таблица624[[#This Row],[Оптовая цена USD                 за 1шт]],"")</f>
        <v/>
      </c>
      <c r="N481" s="340"/>
    </row>
    <row r="482" spans="1:14" ht="22.5" customHeight="1">
      <c r="A482" s="307" t="s">
        <v>13566</v>
      </c>
      <c r="B482" s="313">
        <v>8809612875875</v>
      </c>
      <c r="C482" s="314" t="s">
        <v>13567</v>
      </c>
      <c r="D482" s="315" t="s">
        <v>13568</v>
      </c>
      <c r="E482" s="43">
        <v>9000</v>
      </c>
      <c r="F482" s="207">
        <v>0.59</v>
      </c>
      <c r="G482" s="316">
        <v>6</v>
      </c>
      <c r="H482" s="317">
        <f>Таблица624[[#This Row],[Розничная цена KRW]]*Таблица624[[#This Row],[Коэфициент стоимости]]</f>
        <v>5310</v>
      </c>
      <c r="I482" s="210" t="str">
        <f>IF($H$1="","Введите курс",Таблица624[[#This Row],[Оптовая цена KRW                за 1шт]]/$H$1)</f>
        <v>Введите курс</v>
      </c>
      <c r="J482" s="318"/>
      <c r="K482" s="211">
        <f>Таблица624[[#This Row],[Заказ коробок ]]*Таблица624[[#This Row],[Кол-во шт в коробке]]</f>
        <v>0</v>
      </c>
      <c r="L482" s="212">
        <f>Таблица624[[#This Row],[Общее кол-во шт]]*Таблица624[[#This Row],[Оптовая цена KRW                за 1шт]]</f>
        <v>0</v>
      </c>
      <c r="M482" s="213" t="str">
        <f>IFERROR(Таблица624[[#This Row],[Общее кол-во шт]]*Таблица624[[#This Row],[Оптовая цена USD                 за 1шт]],"")</f>
        <v/>
      </c>
      <c r="N482" s="340"/>
    </row>
    <row r="483" spans="1:14" ht="22.5" customHeight="1">
      <c r="A483" s="307" t="s">
        <v>13569</v>
      </c>
      <c r="B483" s="313">
        <v>8809612875882</v>
      </c>
      <c r="C483" s="314" t="s">
        <v>13570</v>
      </c>
      <c r="D483" s="315" t="s">
        <v>13571</v>
      </c>
      <c r="E483" s="43">
        <v>9000</v>
      </c>
      <c r="F483" s="207">
        <v>0.59</v>
      </c>
      <c r="G483" s="316">
        <v>6</v>
      </c>
      <c r="H483" s="317">
        <f>Таблица624[[#This Row],[Розничная цена KRW]]*Таблица624[[#This Row],[Коэфициент стоимости]]</f>
        <v>5310</v>
      </c>
      <c r="I483" s="210" t="str">
        <f>IF($H$1="","Введите курс",Таблица624[[#This Row],[Оптовая цена KRW                за 1шт]]/$H$1)</f>
        <v>Введите курс</v>
      </c>
      <c r="J483" s="318"/>
      <c r="K483" s="211">
        <f>Таблица624[[#This Row],[Заказ коробок ]]*Таблица624[[#This Row],[Кол-во шт в коробке]]</f>
        <v>0</v>
      </c>
      <c r="L483" s="212">
        <f>Таблица624[[#This Row],[Общее кол-во шт]]*Таблица624[[#This Row],[Оптовая цена KRW                за 1шт]]</f>
        <v>0</v>
      </c>
      <c r="M483" s="213" t="str">
        <f>IFERROR(Таблица624[[#This Row],[Общее кол-во шт]]*Таблица624[[#This Row],[Оптовая цена USD                 за 1шт]],"")</f>
        <v/>
      </c>
      <c r="N483" s="340"/>
    </row>
    <row r="484" spans="1:14" ht="22.5" customHeight="1">
      <c r="A484" s="307" t="s">
        <v>13572</v>
      </c>
      <c r="B484" s="313">
        <v>8809612864657</v>
      </c>
      <c r="C484" s="314" t="s">
        <v>13573</v>
      </c>
      <c r="D484" s="315" t="s">
        <v>13574</v>
      </c>
      <c r="E484" s="43">
        <v>9000</v>
      </c>
      <c r="F484" s="207">
        <v>0.59</v>
      </c>
      <c r="G484" s="316">
        <v>6</v>
      </c>
      <c r="H484" s="317">
        <f>Таблица624[[#This Row],[Розничная цена KRW]]*Таблица624[[#This Row],[Коэфициент стоимости]]</f>
        <v>5310</v>
      </c>
      <c r="I484" s="210" t="str">
        <f>IF($H$1="","Введите курс",Таблица624[[#This Row],[Оптовая цена KRW                за 1шт]]/$H$1)</f>
        <v>Введите курс</v>
      </c>
      <c r="J484" s="318"/>
      <c r="K484" s="211">
        <f>Таблица624[[#This Row],[Заказ коробок ]]*Таблица624[[#This Row],[Кол-во шт в коробке]]</f>
        <v>0</v>
      </c>
      <c r="L484" s="212">
        <f>Таблица624[[#This Row],[Общее кол-во шт]]*Таблица624[[#This Row],[Оптовая цена KRW                за 1шт]]</f>
        <v>0</v>
      </c>
      <c r="M484" s="213" t="str">
        <f>IFERROR(Таблица624[[#This Row],[Общее кол-во шт]]*Таблица624[[#This Row],[Оптовая цена USD                 за 1шт]],"")</f>
        <v/>
      </c>
      <c r="N484" s="340"/>
    </row>
    <row r="485" spans="1:14" ht="22.5" customHeight="1">
      <c r="A485" s="307" t="s">
        <v>13575</v>
      </c>
      <c r="B485" s="313">
        <v>8809612856638</v>
      </c>
      <c r="C485" s="314" t="s">
        <v>13576</v>
      </c>
      <c r="D485" s="315" t="s">
        <v>13577</v>
      </c>
      <c r="E485" s="43">
        <v>33000</v>
      </c>
      <c r="F485" s="207">
        <v>0.59</v>
      </c>
      <c r="G485" s="316">
        <v>6</v>
      </c>
      <c r="H485" s="317">
        <f>Таблица624[[#This Row],[Розничная цена KRW]]*Таблица624[[#This Row],[Коэфициент стоимости]]</f>
        <v>19470</v>
      </c>
      <c r="I485" s="210" t="str">
        <f>IF($H$1="","Введите курс",Таблица624[[#This Row],[Оптовая цена KRW                за 1шт]]/$H$1)</f>
        <v>Введите курс</v>
      </c>
      <c r="J485" s="318"/>
      <c r="K485" s="211">
        <f>Таблица624[[#This Row],[Заказ коробок ]]*Таблица624[[#This Row],[Кол-во шт в коробке]]</f>
        <v>0</v>
      </c>
      <c r="L485" s="212">
        <f>Таблица624[[#This Row],[Общее кол-во шт]]*Таблица624[[#This Row],[Оптовая цена KRW                за 1шт]]</f>
        <v>0</v>
      </c>
      <c r="M485" s="213" t="str">
        <f>IFERROR(Таблица624[[#This Row],[Общее кол-во шт]]*Таблица624[[#This Row],[Оптовая цена USD                 за 1шт]],"")</f>
        <v/>
      </c>
      <c r="N485" s="340"/>
    </row>
    <row r="486" spans="1:14" ht="22.5" customHeight="1">
      <c r="A486" s="307" t="s">
        <v>13578</v>
      </c>
      <c r="B486" s="313">
        <v>8809612856645</v>
      </c>
      <c r="C486" s="314" t="s">
        <v>13579</v>
      </c>
      <c r="D486" s="315" t="s">
        <v>13580</v>
      </c>
      <c r="E486" s="43">
        <v>14000</v>
      </c>
      <c r="F486" s="207">
        <v>0.59</v>
      </c>
      <c r="G486" s="316">
        <v>6</v>
      </c>
      <c r="H486" s="317">
        <f>Таблица624[[#This Row],[Розничная цена KRW]]*Таблица624[[#This Row],[Коэфициент стоимости]]</f>
        <v>8260</v>
      </c>
      <c r="I486" s="210" t="str">
        <f>IF($H$1="","Введите курс",Таблица624[[#This Row],[Оптовая цена KRW                за 1шт]]/$H$1)</f>
        <v>Введите курс</v>
      </c>
      <c r="J486" s="318"/>
      <c r="K486" s="211">
        <f>Таблица624[[#This Row],[Заказ коробок ]]*Таблица624[[#This Row],[Кол-во шт в коробке]]</f>
        <v>0</v>
      </c>
      <c r="L486" s="212">
        <f>Таблица624[[#This Row],[Общее кол-во шт]]*Таблица624[[#This Row],[Оптовая цена KRW                за 1шт]]</f>
        <v>0</v>
      </c>
      <c r="M486" s="213" t="str">
        <f>IFERROR(Таблица624[[#This Row],[Общее кол-во шт]]*Таблица624[[#This Row],[Оптовая цена USD                 за 1шт]],"")</f>
        <v/>
      </c>
      <c r="N486" s="340"/>
    </row>
    <row r="487" spans="1:14" ht="22.5" customHeight="1">
      <c r="A487" s="307" t="s">
        <v>13581</v>
      </c>
      <c r="B487" s="313">
        <v>8809612855808</v>
      </c>
      <c r="C487" s="314" t="s">
        <v>13582</v>
      </c>
      <c r="D487" s="315" t="s">
        <v>13583</v>
      </c>
      <c r="E487" s="43">
        <v>10000</v>
      </c>
      <c r="F487" s="207">
        <v>0.59</v>
      </c>
      <c r="G487" s="316">
        <v>6</v>
      </c>
      <c r="H487" s="317">
        <f>Таблица624[[#This Row],[Розничная цена KRW]]*Таблица624[[#This Row],[Коэфициент стоимости]]</f>
        <v>5900</v>
      </c>
      <c r="I487" s="210" t="str">
        <f>IF($H$1="","Введите курс",Таблица624[[#This Row],[Оптовая цена KRW                за 1шт]]/$H$1)</f>
        <v>Введите курс</v>
      </c>
      <c r="J487" s="318"/>
      <c r="K487" s="211">
        <f>Таблица624[[#This Row],[Заказ коробок ]]*Таблица624[[#This Row],[Кол-во шт в коробке]]</f>
        <v>0</v>
      </c>
      <c r="L487" s="212">
        <f>Таблица624[[#This Row],[Общее кол-во шт]]*Таблица624[[#This Row],[Оптовая цена KRW                за 1шт]]</f>
        <v>0</v>
      </c>
      <c r="M487" s="213" t="str">
        <f>IFERROR(Таблица624[[#This Row],[Общее кол-во шт]]*Таблица624[[#This Row],[Оптовая цена USD                 за 1шт]],"")</f>
        <v/>
      </c>
      <c r="N487" s="340"/>
    </row>
    <row r="488" spans="1:14" ht="22.5" customHeight="1">
      <c r="A488" s="307" t="s">
        <v>13584</v>
      </c>
      <c r="B488" s="313">
        <v>8809612855815</v>
      </c>
      <c r="C488" s="314" t="s">
        <v>13585</v>
      </c>
      <c r="D488" s="315" t="s">
        <v>13586</v>
      </c>
      <c r="E488" s="43">
        <v>12000</v>
      </c>
      <c r="F488" s="207">
        <v>0.59</v>
      </c>
      <c r="G488" s="316">
        <v>6</v>
      </c>
      <c r="H488" s="317">
        <f>Таблица624[[#This Row],[Розничная цена KRW]]*Таблица624[[#This Row],[Коэфициент стоимости]]</f>
        <v>7080</v>
      </c>
      <c r="I488" s="210" t="str">
        <f>IF($H$1="","Введите курс",Таблица624[[#This Row],[Оптовая цена KRW                за 1шт]]/$H$1)</f>
        <v>Введите курс</v>
      </c>
      <c r="J488" s="318"/>
      <c r="K488" s="211">
        <f>Таблица624[[#This Row],[Заказ коробок ]]*Таблица624[[#This Row],[Кол-во шт в коробке]]</f>
        <v>0</v>
      </c>
      <c r="L488" s="212">
        <f>Таблица624[[#This Row],[Общее кол-во шт]]*Таблица624[[#This Row],[Оптовая цена KRW                за 1шт]]</f>
        <v>0</v>
      </c>
      <c r="M488" s="213" t="str">
        <f>IFERROR(Таблица624[[#This Row],[Общее кол-во шт]]*Таблица624[[#This Row],[Оптовая цена USD                 за 1шт]],"")</f>
        <v/>
      </c>
      <c r="N488" s="340"/>
    </row>
    <row r="489" spans="1:14" ht="22.5" customHeight="1">
      <c r="A489" s="307" t="s">
        <v>13587</v>
      </c>
      <c r="B489" s="313">
        <v>8809612855822</v>
      </c>
      <c r="C489" s="314" t="s">
        <v>13588</v>
      </c>
      <c r="D489" s="315" t="s">
        <v>13589</v>
      </c>
      <c r="E489" s="43">
        <v>10000</v>
      </c>
      <c r="F489" s="207">
        <v>0.59</v>
      </c>
      <c r="G489" s="316">
        <v>6</v>
      </c>
      <c r="H489" s="317">
        <f>Таблица624[[#This Row],[Розничная цена KRW]]*Таблица624[[#This Row],[Коэфициент стоимости]]</f>
        <v>5900</v>
      </c>
      <c r="I489" s="210" t="str">
        <f>IF($H$1="","Введите курс",Таблица624[[#This Row],[Оптовая цена KRW                за 1шт]]/$H$1)</f>
        <v>Введите курс</v>
      </c>
      <c r="J489" s="318"/>
      <c r="K489" s="211">
        <f>Таблица624[[#This Row],[Заказ коробок ]]*Таблица624[[#This Row],[Кол-во шт в коробке]]</f>
        <v>0</v>
      </c>
      <c r="L489" s="212">
        <f>Таблица624[[#This Row],[Общее кол-во шт]]*Таблица624[[#This Row],[Оптовая цена KRW                за 1шт]]</f>
        <v>0</v>
      </c>
      <c r="M489" s="213" t="str">
        <f>IFERROR(Таблица624[[#This Row],[Общее кол-во шт]]*Таблица624[[#This Row],[Оптовая цена USD                 за 1шт]],"")</f>
        <v/>
      </c>
      <c r="N489" s="340"/>
    </row>
    <row r="490" spans="1:14" ht="22.5" customHeight="1">
      <c r="A490" s="307" t="s">
        <v>13590</v>
      </c>
      <c r="B490" s="313">
        <v>8809612855846</v>
      </c>
      <c r="C490" s="314" t="s">
        <v>13591</v>
      </c>
      <c r="D490" s="315" t="s">
        <v>13592</v>
      </c>
      <c r="E490" s="43">
        <v>12000</v>
      </c>
      <c r="F490" s="207">
        <v>0.59</v>
      </c>
      <c r="G490" s="316">
        <v>6</v>
      </c>
      <c r="H490" s="317">
        <f>Таблица624[[#This Row],[Розничная цена KRW]]*Таблица624[[#This Row],[Коэфициент стоимости]]</f>
        <v>7080</v>
      </c>
      <c r="I490" s="210" t="str">
        <f>IF($H$1="","Введите курс",Таблица624[[#This Row],[Оптовая цена KRW                за 1шт]]/$H$1)</f>
        <v>Введите курс</v>
      </c>
      <c r="J490" s="318"/>
      <c r="K490" s="211">
        <f>Таблица624[[#This Row],[Заказ коробок ]]*Таблица624[[#This Row],[Кол-во шт в коробке]]</f>
        <v>0</v>
      </c>
      <c r="L490" s="212">
        <f>Таблица624[[#This Row],[Общее кол-во шт]]*Таблица624[[#This Row],[Оптовая цена KRW                за 1шт]]</f>
        <v>0</v>
      </c>
      <c r="M490" s="213" t="str">
        <f>IFERROR(Таблица624[[#This Row],[Общее кол-во шт]]*Таблица624[[#This Row],[Оптовая цена USD                 за 1шт]],"")</f>
        <v/>
      </c>
      <c r="N490" s="340"/>
    </row>
    <row r="491" spans="1:14" ht="22.5" customHeight="1">
      <c r="A491" s="307" t="s">
        <v>13593</v>
      </c>
      <c r="B491" s="313">
        <v>8809612855839</v>
      </c>
      <c r="C491" s="314" t="s">
        <v>13594</v>
      </c>
      <c r="D491" s="315" t="s">
        <v>13595</v>
      </c>
      <c r="E491" s="43">
        <v>12000</v>
      </c>
      <c r="F491" s="207">
        <v>0.59</v>
      </c>
      <c r="G491" s="316">
        <v>6</v>
      </c>
      <c r="H491" s="317">
        <f>Таблица624[[#This Row],[Розничная цена KRW]]*Таблица624[[#This Row],[Коэфициент стоимости]]</f>
        <v>7080</v>
      </c>
      <c r="I491" s="210" t="str">
        <f>IF($H$1="","Введите курс",Таблица624[[#This Row],[Оптовая цена KRW                за 1шт]]/$H$1)</f>
        <v>Введите курс</v>
      </c>
      <c r="J491" s="318"/>
      <c r="K491" s="211">
        <f>Таблица624[[#This Row],[Заказ коробок ]]*Таблица624[[#This Row],[Кол-во шт в коробке]]</f>
        <v>0</v>
      </c>
      <c r="L491" s="212">
        <f>Таблица624[[#This Row],[Общее кол-во шт]]*Таблица624[[#This Row],[Оптовая цена KRW                за 1шт]]</f>
        <v>0</v>
      </c>
      <c r="M491" s="213" t="str">
        <f>IFERROR(Таблица624[[#This Row],[Общее кол-во шт]]*Таблица624[[#This Row],[Оптовая цена USD                 за 1шт]],"")</f>
        <v/>
      </c>
      <c r="N491" s="340"/>
    </row>
    <row r="492" spans="1:14" ht="22.5" customHeight="1">
      <c r="A492" s="307" t="s">
        <v>13596</v>
      </c>
      <c r="B492" s="313">
        <v>8809612855891</v>
      </c>
      <c r="C492" s="314" t="s">
        <v>13597</v>
      </c>
      <c r="D492" s="315" t="s">
        <v>13598</v>
      </c>
      <c r="E492" s="43">
        <v>10000</v>
      </c>
      <c r="F492" s="207">
        <v>0.59</v>
      </c>
      <c r="G492" s="316">
        <v>6</v>
      </c>
      <c r="H492" s="317">
        <f>Таблица624[[#This Row],[Розничная цена KRW]]*Таблица624[[#This Row],[Коэфициент стоимости]]</f>
        <v>5900</v>
      </c>
      <c r="I492" s="210" t="str">
        <f>IF($H$1="","Введите курс",Таблица624[[#This Row],[Оптовая цена KRW                за 1шт]]/$H$1)</f>
        <v>Введите курс</v>
      </c>
      <c r="J492" s="318"/>
      <c r="K492" s="211">
        <f>Таблица624[[#This Row],[Заказ коробок ]]*Таблица624[[#This Row],[Кол-во шт в коробке]]</f>
        <v>0</v>
      </c>
      <c r="L492" s="212">
        <f>Таблица624[[#This Row],[Общее кол-во шт]]*Таблица624[[#This Row],[Оптовая цена KRW                за 1шт]]</f>
        <v>0</v>
      </c>
      <c r="M492" s="213" t="str">
        <f>IFERROR(Таблица624[[#This Row],[Общее кол-во шт]]*Таблица624[[#This Row],[Оптовая цена USD                 за 1шт]],"")</f>
        <v/>
      </c>
      <c r="N492" s="340"/>
    </row>
    <row r="493" spans="1:14" ht="22.5" customHeight="1">
      <c r="A493" s="307" t="s">
        <v>13599</v>
      </c>
      <c r="B493" s="313">
        <v>8809612855914</v>
      </c>
      <c r="C493" s="314" t="s">
        <v>13600</v>
      </c>
      <c r="D493" s="315" t="s">
        <v>13601</v>
      </c>
      <c r="E493" s="43">
        <v>10000</v>
      </c>
      <c r="F493" s="207">
        <v>0.59</v>
      </c>
      <c r="G493" s="316">
        <v>6</v>
      </c>
      <c r="H493" s="317">
        <f>Таблица624[[#This Row],[Розничная цена KRW]]*Таблица624[[#This Row],[Коэфициент стоимости]]</f>
        <v>5900</v>
      </c>
      <c r="I493" s="210" t="str">
        <f>IF($H$1="","Введите курс",Таблица624[[#This Row],[Оптовая цена KRW                за 1шт]]/$H$1)</f>
        <v>Введите курс</v>
      </c>
      <c r="J493" s="318"/>
      <c r="K493" s="211">
        <f>Таблица624[[#This Row],[Заказ коробок ]]*Таблица624[[#This Row],[Кол-во шт в коробке]]</f>
        <v>0</v>
      </c>
      <c r="L493" s="212">
        <f>Таблица624[[#This Row],[Общее кол-во шт]]*Таблица624[[#This Row],[Оптовая цена KRW                за 1шт]]</f>
        <v>0</v>
      </c>
      <c r="M493" s="213" t="str">
        <f>IFERROR(Таблица624[[#This Row],[Общее кол-во шт]]*Таблица624[[#This Row],[Оптовая цена USD                 за 1шт]],"")</f>
        <v/>
      </c>
      <c r="N493" s="340"/>
    </row>
    <row r="494" spans="1:14" ht="22.5" customHeight="1">
      <c r="A494" s="307" t="s">
        <v>13602</v>
      </c>
      <c r="B494" s="313">
        <v>8809612855907</v>
      </c>
      <c r="C494" s="314" t="s">
        <v>13603</v>
      </c>
      <c r="D494" s="315" t="s">
        <v>12140</v>
      </c>
      <c r="E494" s="43">
        <v>12000</v>
      </c>
      <c r="F494" s="207">
        <v>0.59</v>
      </c>
      <c r="G494" s="316">
        <v>6</v>
      </c>
      <c r="H494" s="317">
        <f>Таблица624[[#This Row],[Розничная цена KRW]]*Таблица624[[#This Row],[Коэфициент стоимости]]</f>
        <v>7080</v>
      </c>
      <c r="I494" s="210" t="str">
        <f>IF($H$1="","Введите курс",Таблица624[[#This Row],[Оптовая цена KRW                за 1шт]]/$H$1)</f>
        <v>Введите курс</v>
      </c>
      <c r="J494" s="318"/>
      <c r="K494" s="211">
        <f>Таблица624[[#This Row],[Заказ коробок ]]*Таблица624[[#This Row],[Кол-во шт в коробке]]</f>
        <v>0</v>
      </c>
      <c r="L494" s="212">
        <f>Таблица624[[#This Row],[Общее кол-во шт]]*Таблица624[[#This Row],[Оптовая цена KRW                за 1шт]]</f>
        <v>0</v>
      </c>
      <c r="M494" s="213" t="str">
        <f>IFERROR(Таблица624[[#This Row],[Общее кол-во шт]]*Таблица624[[#This Row],[Оптовая цена USD                 за 1шт]],"")</f>
        <v/>
      </c>
      <c r="N494" s="340"/>
    </row>
    <row r="495" spans="1:14" ht="22.5" customHeight="1">
      <c r="A495" s="307" t="s">
        <v>13604</v>
      </c>
      <c r="B495" s="313">
        <v>8809612855945</v>
      </c>
      <c r="C495" s="314" t="s">
        <v>13605</v>
      </c>
      <c r="D495" s="315" t="s">
        <v>13606</v>
      </c>
      <c r="E495" s="43">
        <v>10000</v>
      </c>
      <c r="F495" s="207">
        <v>0.59</v>
      </c>
      <c r="G495" s="316">
        <v>6</v>
      </c>
      <c r="H495" s="317">
        <f>Таблица624[[#This Row],[Розничная цена KRW]]*Таблица624[[#This Row],[Коэфициент стоимости]]</f>
        <v>5900</v>
      </c>
      <c r="I495" s="210" t="str">
        <f>IF($H$1="","Введите курс",Таблица624[[#This Row],[Оптовая цена KRW                за 1шт]]/$H$1)</f>
        <v>Введите курс</v>
      </c>
      <c r="J495" s="318"/>
      <c r="K495" s="211">
        <f>Таблица624[[#This Row],[Заказ коробок ]]*Таблица624[[#This Row],[Кол-во шт в коробке]]</f>
        <v>0</v>
      </c>
      <c r="L495" s="212">
        <f>Таблица624[[#This Row],[Общее кол-во шт]]*Таблица624[[#This Row],[Оптовая цена KRW                за 1шт]]</f>
        <v>0</v>
      </c>
      <c r="M495" s="213" t="str">
        <f>IFERROR(Таблица624[[#This Row],[Общее кол-во шт]]*Таблица624[[#This Row],[Оптовая цена USD                 за 1шт]],"")</f>
        <v/>
      </c>
      <c r="N495" s="340"/>
    </row>
    <row r="496" spans="1:14" ht="22.5" customHeight="1">
      <c r="A496" s="307" t="s">
        <v>13607</v>
      </c>
      <c r="B496" s="313">
        <v>8809612855969</v>
      </c>
      <c r="C496" s="314" t="s">
        <v>13608</v>
      </c>
      <c r="D496" s="315" t="s">
        <v>13609</v>
      </c>
      <c r="E496" s="43">
        <v>10000</v>
      </c>
      <c r="F496" s="207">
        <v>0.59</v>
      </c>
      <c r="G496" s="316">
        <v>6</v>
      </c>
      <c r="H496" s="317">
        <f>Таблица624[[#This Row],[Розничная цена KRW]]*Таблица624[[#This Row],[Коэфициент стоимости]]</f>
        <v>5900</v>
      </c>
      <c r="I496" s="210" t="str">
        <f>IF($H$1="","Введите курс",Таблица624[[#This Row],[Оптовая цена KRW                за 1шт]]/$H$1)</f>
        <v>Введите курс</v>
      </c>
      <c r="J496" s="318"/>
      <c r="K496" s="211">
        <f>Таблица624[[#This Row],[Заказ коробок ]]*Таблица624[[#This Row],[Кол-во шт в коробке]]</f>
        <v>0</v>
      </c>
      <c r="L496" s="212">
        <f>Таблица624[[#This Row],[Общее кол-во шт]]*Таблица624[[#This Row],[Оптовая цена KRW                за 1шт]]</f>
        <v>0</v>
      </c>
      <c r="M496" s="213" t="str">
        <f>IFERROR(Таблица624[[#This Row],[Общее кол-во шт]]*Таблица624[[#This Row],[Оптовая цена USD                 за 1шт]],"")</f>
        <v/>
      </c>
      <c r="N496" s="340"/>
    </row>
    <row r="497" spans="1:14" ht="22.5" customHeight="1">
      <c r="A497" s="307" t="s">
        <v>13610</v>
      </c>
      <c r="B497" s="313">
        <v>8809612855952</v>
      </c>
      <c r="C497" s="314" t="s">
        <v>13611</v>
      </c>
      <c r="D497" s="315" t="s">
        <v>12137</v>
      </c>
      <c r="E497" s="43">
        <v>12000</v>
      </c>
      <c r="F497" s="207">
        <v>0.59</v>
      </c>
      <c r="G497" s="316">
        <v>6</v>
      </c>
      <c r="H497" s="317">
        <f>Таблица624[[#This Row],[Розничная цена KRW]]*Таблица624[[#This Row],[Коэфициент стоимости]]</f>
        <v>7080</v>
      </c>
      <c r="I497" s="210" t="str">
        <f>IF($H$1="","Введите курс",Таблица624[[#This Row],[Оптовая цена KRW                за 1шт]]/$H$1)</f>
        <v>Введите курс</v>
      </c>
      <c r="J497" s="318"/>
      <c r="K497" s="211">
        <f>Таблица624[[#This Row],[Заказ коробок ]]*Таблица624[[#This Row],[Кол-во шт в коробке]]</f>
        <v>0</v>
      </c>
      <c r="L497" s="212">
        <f>Таблица624[[#This Row],[Общее кол-во шт]]*Таблица624[[#This Row],[Оптовая цена KRW                за 1шт]]</f>
        <v>0</v>
      </c>
      <c r="M497" s="213" t="str">
        <f>IFERROR(Таблица624[[#This Row],[Общее кол-во шт]]*Таблица624[[#This Row],[Оптовая цена USD                 за 1шт]],"")</f>
        <v/>
      </c>
      <c r="N497" s="340"/>
    </row>
    <row r="498" spans="1:14" ht="22.5" customHeight="1">
      <c r="A498" s="307" t="s">
        <v>13612</v>
      </c>
      <c r="B498" s="313">
        <v>8809612855976</v>
      </c>
      <c r="C498" s="314" t="s">
        <v>13613</v>
      </c>
      <c r="D498" s="315" t="s">
        <v>13614</v>
      </c>
      <c r="E498" s="43">
        <v>12000</v>
      </c>
      <c r="F498" s="207">
        <v>0.59</v>
      </c>
      <c r="G498" s="316">
        <v>6</v>
      </c>
      <c r="H498" s="317">
        <f>Таблица624[[#This Row],[Розничная цена KRW]]*Таблица624[[#This Row],[Коэфициент стоимости]]</f>
        <v>7080</v>
      </c>
      <c r="I498" s="210" t="str">
        <f>IF($H$1="","Введите курс",Таблица624[[#This Row],[Оптовая цена KRW                за 1шт]]/$H$1)</f>
        <v>Введите курс</v>
      </c>
      <c r="J498" s="318"/>
      <c r="K498" s="211">
        <f>Таблица624[[#This Row],[Заказ коробок ]]*Таблица624[[#This Row],[Кол-во шт в коробке]]</f>
        <v>0</v>
      </c>
      <c r="L498" s="212">
        <f>Таблица624[[#This Row],[Общее кол-во шт]]*Таблица624[[#This Row],[Оптовая цена KRW                за 1шт]]</f>
        <v>0</v>
      </c>
      <c r="M498" s="213" t="str">
        <f>IFERROR(Таблица624[[#This Row],[Общее кол-во шт]]*Таблица624[[#This Row],[Оптовая цена USD                 за 1шт]],"")</f>
        <v/>
      </c>
      <c r="N498" s="340"/>
    </row>
    <row r="499" spans="1:14" ht="22.5" customHeight="1">
      <c r="A499" s="307" t="s">
        <v>13615</v>
      </c>
      <c r="B499" s="313">
        <v>8809612856003</v>
      </c>
      <c r="C499" s="314" t="s">
        <v>13616</v>
      </c>
      <c r="D499" s="315" t="s">
        <v>13617</v>
      </c>
      <c r="E499" s="43">
        <v>12000</v>
      </c>
      <c r="F499" s="207">
        <v>0.59</v>
      </c>
      <c r="G499" s="316">
        <v>6</v>
      </c>
      <c r="H499" s="317">
        <f>Таблица624[[#This Row],[Розничная цена KRW]]*Таблица624[[#This Row],[Коэфициент стоимости]]</f>
        <v>7080</v>
      </c>
      <c r="I499" s="210" t="str">
        <f>IF($H$1="","Введите курс",Таблица624[[#This Row],[Оптовая цена KRW                за 1шт]]/$H$1)</f>
        <v>Введите курс</v>
      </c>
      <c r="J499" s="318"/>
      <c r="K499" s="211">
        <f>Таблица624[[#This Row],[Заказ коробок ]]*Таблица624[[#This Row],[Кол-во шт в коробке]]</f>
        <v>0</v>
      </c>
      <c r="L499" s="212">
        <f>Таблица624[[#This Row],[Общее кол-во шт]]*Таблица624[[#This Row],[Оптовая цена KRW                за 1шт]]</f>
        <v>0</v>
      </c>
      <c r="M499" s="213" t="str">
        <f>IFERROR(Таблица624[[#This Row],[Общее кол-во шт]]*Таблица624[[#This Row],[Оптовая цена USD                 за 1шт]],"")</f>
        <v/>
      </c>
      <c r="N499" s="340"/>
    </row>
    <row r="500" spans="1:14" ht="22.5" customHeight="1">
      <c r="A500" s="307" t="s">
        <v>13618</v>
      </c>
      <c r="B500" s="313">
        <v>8809612867726</v>
      </c>
      <c r="C500" s="314" t="s">
        <v>13619</v>
      </c>
      <c r="D500" s="315" t="s">
        <v>13620</v>
      </c>
      <c r="E500" s="43">
        <v>12000</v>
      </c>
      <c r="F500" s="207">
        <v>0.59</v>
      </c>
      <c r="G500" s="316">
        <v>6</v>
      </c>
      <c r="H500" s="317">
        <f>Таблица624[[#This Row],[Розничная цена KRW]]*Таблица624[[#This Row],[Коэфициент стоимости]]</f>
        <v>7080</v>
      </c>
      <c r="I500" s="210" t="str">
        <f>IF($H$1="","Введите курс",Таблица624[[#This Row],[Оптовая цена KRW                за 1шт]]/$H$1)</f>
        <v>Введите курс</v>
      </c>
      <c r="J500" s="318"/>
      <c r="K500" s="211">
        <f>Таблица624[[#This Row],[Заказ коробок ]]*Таблица624[[#This Row],[Кол-во шт в коробке]]</f>
        <v>0</v>
      </c>
      <c r="L500" s="212">
        <f>Таблица624[[#This Row],[Общее кол-во шт]]*Таблица624[[#This Row],[Оптовая цена KRW                за 1шт]]</f>
        <v>0</v>
      </c>
      <c r="M500" s="213" t="str">
        <f>IFERROR(Таблица624[[#This Row],[Общее кол-во шт]]*Таблица624[[#This Row],[Оптовая цена USD                 за 1шт]],"")</f>
        <v/>
      </c>
      <c r="N500" s="340"/>
    </row>
    <row r="501" spans="1:14" ht="22.5" customHeight="1">
      <c r="A501" s="307" t="s">
        <v>13621</v>
      </c>
      <c r="B501" s="313">
        <v>8809612867719</v>
      </c>
      <c r="C501" s="314" t="s">
        <v>13622</v>
      </c>
      <c r="D501" s="315" t="s">
        <v>13623</v>
      </c>
      <c r="E501" s="43">
        <v>10000</v>
      </c>
      <c r="F501" s="207">
        <v>0.59</v>
      </c>
      <c r="G501" s="316">
        <v>6</v>
      </c>
      <c r="H501" s="317">
        <f>Таблица624[[#This Row],[Розничная цена KRW]]*Таблица624[[#This Row],[Коэфициент стоимости]]</f>
        <v>5900</v>
      </c>
      <c r="I501" s="210" t="str">
        <f>IF($H$1="","Введите курс",Таблица624[[#This Row],[Оптовая цена KRW                за 1шт]]/$H$1)</f>
        <v>Введите курс</v>
      </c>
      <c r="J501" s="318"/>
      <c r="K501" s="211">
        <f>Таблица624[[#This Row],[Заказ коробок ]]*Таблица624[[#This Row],[Кол-во шт в коробке]]</f>
        <v>0</v>
      </c>
      <c r="L501" s="212">
        <f>Таблица624[[#This Row],[Общее кол-во шт]]*Таблица624[[#This Row],[Оптовая цена KRW                за 1шт]]</f>
        <v>0</v>
      </c>
      <c r="M501" s="213" t="str">
        <f>IFERROR(Таблица624[[#This Row],[Общее кол-во шт]]*Таблица624[[#This Row],[Оптовая цена USD                 за 1шт]],"")</f>
        <v/>
      </c>
      <c r="N501" s="340"/>
    </row>
    <row r="502" spans="1:14" ht="22.5" customHeight="1">
      <c r="A502" s="307" t="s">
        <v>13624</v>
      </c>
      <c r="B502" s="313">
        <v>8809612856034</v>
      </c>
      <c r="C502" s="314" t="s">
        <v>13625</v>
      </c>
      <c r="D502" s="315" t="s">
        <v>13626</v>
      </c>
      <c r="E502" s="43">
        <v>12000</v>
      </c>
      <c r="F502" s="207">
        <v>0.59</v>
      </c>
      <c r="G502" s="316">
        <v>6</v>
      </c>
      <c r="H502" s="317">
        <f>Таблица624[[#This Row],[Розничная цена KRW]]*Таблица624[[#This Row],[Коэфициент стоимости]]</f>
        <v>7080</v>
      </c>
      <c r="I502" s="210" t="str">
        <f>IF($H$1="","Введите курс",Таблица624[[#This Row],[Оптовая цена KRW                за 1шт]]/$H$1)</f>
        <v>Введите курс</v>
      </c>
      <c r="J502" s="318"/>
      <c r="K502" s="211">
        <f>Таблица624[[#This Row],[Заказ коробок ]]*Таблица624[[#This Row],[Кол-во шт в коробке]]</f>
        <v>0</v>
      </c>
      <c r="L502" s="212">
        <f>Таблица624[[#This Row],[Общее кол-во шт]]*Таблица624[[#This Row],[Оптовая цена KRW                за 1шт]]</f>
        <v>0</v>
      </c>
      <c r="M502" s="213" t="str">
        <f>IFERROR(Таблица624[[#This Row],[Общее кол-во шт]]*Таблица624[[#This Row],[Оптовая цена USD                 за 1шт]],"")</f>
        <v/>
      </c>
      <c r="N502" s="340"/>
    </row>
    <row r="503" spans="1:14" ht="22.5" customHeight="1">
      <c r="A503" s="307" t="s">
        <v>13627</v>
      </c>
      <c r="B503" s="313">
        <v>8809652873169</v>
      </c>
      <c r="C503" s="314" t="s">
        <v>13628</v>
      </c>
      <c r="D503" s="315" t="s">
        <v>13629</v>
      </c>
      <c r="E503" s="43">
        <v>10000</v>
      </c>
      <c r="F503" s="207">
        <v>0.59</v>
      </c>
      <c r="G503" s="316">
        <v>6</v>
      </c>
      <c r="H503" s="317">
        <f>Таблица624[[#This Row],[Розничная цена KRW]]*Таблица624[[#This Row],[Коэфициент стоимости]]</f>
        <v>5900</v>
      </c>
      <c r="I503" s="210" t="str">
        <f>IF($H$1="","Введите курс",Таблица624[[#This Row],[Оптовая цена KRW                за 1шт]]/$H$1)</f>
        <v>Введите курс</v>
      </c>
      <c r="J503" s="318"/>
      <c r="K503" s="211">
        <f>Таблица624[[#This Row],[Заказ коробок ]]*Таблица624[[#This Row],[Кол-во шт в коробке]]</f>
        <v>0</v>
      </c>
      <c r="L503" s="212">
        <f>Таблица624[[#This Row],[Общее кол-во шт]]*Таблица624[[#This Row],[Оптовая цена KRW                за 1шт]]</f>
        <v>0</v>
      </c>
      <c r="M503" s="213" t="str">
        <f>IFERROR(Таблица624[[#This Row],[Общее кол-во шт]]*Таблица624[[#This Row],[Оптовая цена USD                 за 1шт]],"")</f>
        <v/>
      </c>
      <c r="N503" s="340"/>
    </row>
    <row r="504" spans="1:14" ht="22.5" customHeight="1">
      <c r="A504" s="307" t="s">
        <v>13630</v>
      </c>
      <c r="B504" s="313">
        <v>8809652873176</v>
      </c>
      <c r="C504" s="314" t="s">
        <v>13631</v>
      </c>
      <c r="D504" s="315" t="s">
        <v>13632</v>
      </c>
      <c r="E504" s="43">
        <v>10000</v>
      </c>
      <c r="F504" s="207">
        <v>0.59</v>
      </c>
      <c r="G504" s="316">
        <v>6</v>
      </c>
      <c r="H504" s="317">
        <f>Таблица624[[#This Row],[Розничная цена KRW]]*Таблица624[[#This Row],[Коэфициент стоимости]]</f>
        <v>5900</v>
      </c>
      <c r="I504" s="210" t="str">
        <f>IF($H$1="","Введите курс",Таблица624[[#This Row],[Оптовая цена KRW                за 1шт]]/$H$1)</f>
        <v>Введите курс</v>
      </c>
      <c r="J504" s="318"/>
      <c r="K504" s="211">
        <f>Таблица624[[#This Row],[Заказ коробок ]]*Таблица624[[#This Row],[Кол-во шт в коробке]]</f>
        <v>0</v>
      </c>
      <c r="L504" s="212">
        <f>Таблица624[[#This Row],[Общее кол-во шт]]*Таблица624[[#This Row],[Оптовая цена KRW                за 1шт]]</f>
        <v>0</v>
      </c>
      <c r="M504" s="213" t="str">
        <f>IFERROR(Таблица624[[#This Row],[Общее кол-во шт]]*Таблица624[[#This Row],[Оптовая цена USD                 за 1шт]],"")</f>
        <v/>
      </c>
      <c r="N504" s="340"/>
    </row>
    <row r="505" spans="1:14" ht="22.5" customHeight="1">
      <c r="A505" s="307" t="s">
        <v>13633</v>
      </c>
      <c r="B505" s="313">
        <v>8809612855631</v>
      </c>
      <c r="C505" s="314" t="s">
        <v>13634</v>
      </c>
      <c r="D505" s="315" t="s">
        <v>13635</v>
      </c>
      <c r="E505" s="43">
        <v>8000</v>
      </c>
      <c r="F505" s="207">
        <v>0.59</v>
      </c>
      <c r="G505" s="316">
        <v>6</v>
      </c>
      <c r="H505" s="317">
        <f>Таблица624[[#This Row],[Розничная цена KRW]]*Таблица624[[#This Row],[Коэфициент стоимости]]</f>
        <v>4720</v>
      </c>
      <c r="I505" s="210" t="str">
        <f>IF($H$1="","Введите курс",Таблица624[[#This Row],[Оптовая цена KRW                за 1шт]]/$H$1)</f>
        <v>Введите курс</v>
      </c>
      <c r="J505" s="318"/>
      <c r="K505" s="211">
        <f>Таблица624[[#This Row],[Заказ коробок ]]*Таблица624[[#This Row],[Кол-во шт в коробке]]</f>
        <v>0</v>
      </c>
      <c r="L505" s="212">
        <f>Таблица624[[#This Row],[Общее кол-во шт]]*Таблица624[[#This Row],[Оптовая цена KRW                за 1шт]]</f>
        <v>0</v>
      </c>
      <c r="M505" s="213" t="str">
        <f>IFERROR(Таблица624[[#This Row],[Общее кол-во шт]]*Таблица624[[#This Row],[Оптовая цена USD                 за 1шт]],"")</f>
        <v/>
      </c>
      <c r="N505" s="340"/>
    </row>
    <row r="506" spans="1:14" ht="22.5" customHeight="1">
      <c r="A506" s="307" t="s">
        <v>13636</v>
      </c>
      <c r="B506" s="313">
        <v>8809612856300</v>
      </c>
      <c r="C506" s="314" t="s">
        <v>13637</v>
      </c>
      <c r="D506" s="315" t="s">
        <v>13638</v>
      </c>
      <c r="E506" s="43">
        <v>10000</v>
      </c>
      <c r="F506" s="207">
        <v>0.59</v>
      </c>
      <c r="G506" s="316">
        <v>6</v>
      </c>
      <c r="H506" s="317">
        <f>Таблица624[[#This Row],[Розничная цена KRW]]*Таблица624[[#This Row],[Коэфициент стоимости]]</f>
        <v>5900</v>
      </c>
      <c r="I506" s="210" t="str">
        <f>IF($H$1="","Введите курс",Таблица624[[#This Row],[Оптовая цена KRW                за 1шт]]/$H$1)</f>
        <v>Введите курс</v>
      </c>
      <c r="J506" s="318"/>
      <c r="K506" s="211">
        <f>Таблица624[[#This Row],[Заказ коробок ]]*Таблица624[[#This Row],[Кол-во шт в коробке]]</f>
        <v>0</v>
      </c>
      <c r="L506" s="212">
        <f>Таблица624[[#This Row],[Общее кол-во шт]]*Таблица624[[#This Row],[Оптовая цена KRW                за 1шт]]</f>
        <v>0</v>
      </c>
      <c r="M506" s="213" t="str">
        <f>IFERROR(Таблица624[[#This Row],[Общее кол-во шт]]*Таблица624[[#This Row],[Оптовая цена USD                 за 1шт]],"")</f>
        <v/>
      </c>
      <c r="N506" s="340"/>
    </row>
    <row r="507" spans="1:14" ht="22.5" customHeight="1">
      <c r="A507" s="307" t="s">
        <v>13639</v>
      </c>
      <c r="B507" s="313">
        <v>8809612855655</v>
      </c>
      <c r="C507" s="314" t="s">
        <v>13640</v>
      </c>
      <c r="D507" s="315" t="s">
        <v>13641</v>
      </c>
      <c r="E507" s="43">
        <v>11000</v>
      </c>
      <c r="F507" s="207">
        <v>0.59</v>
      </c>
      <c r="G507" s="316">
        <v>6</v>
      </c>
      <c r="H507" s="317">
        <f>Таблица624[[#This Row],[Розничная цена KRW]]*Таблица624[[#This Row],[Коэфициент стоимости]]</f>
        <v>6490</v>
      </c>
      <c r="I507" s="210" t="str">
        <f>IF($H$1="","Введите курс",Таблица624[[#This Row],[Оптовая цена KRW                за 1шт]]/$H$1)</f>
        <v>Введите курс</v>
      </c>
      <c r="J507" s="318"/>
      <c r="K507" s="211">
        <f>Таблица624[[#This Row],[Заказ коробок ]]*Таблица624[[#This Row],[Кол-во шт в коробке]]</f>
        <v>0</v>
      </c>
      <c r="L507" s="212">
        <f>Таблица624[[#This Row],[Общее кол-во шт]]*Таблица624[[#This Row],[Оптовая цена KRW                за 1шт]]</f>
        <v>0</v>
      </c>
      <c r="M507" s="213" t="str">
        <f>IFERROR(Таблица624[[#This Row],[Общее кол-во шт]]*Таблица624[[#This Row],[Оптовая цена USD                 за 1шт]],"")</f>
        <v/>
      </c>
      <c r="N507" s="340"/>
    </row>
    <row r="508" spans="1:14" ht="22.5" customHeight="1">
      <c r="A508" s="307" t="s">
        <v>13642</v>
      </c>
      <c r="B508" s="313">
        <v>8809612855686</v>
      </c>
      <c r="C508" s="314" t="s">
        <v>13643</v>
      </c>
      <c r="D508" s="315" t="s">
        <v>13644</v>
      </c>
      <c r="E508" s="43">
        <v>9000</v>
      </c>
      <c r="F508" s="207">
        <v>0.59</v>
      </c>
      <c r="G508" s="316">
        <v>6</v>
      </c>
      <c r="H508" s="317">
        <f>Таблица624[[#This Row],[Розничная цена KRW]]*Таблица624[[#This Row],[Коэфициент стоимости]]</f>
        <v>5310</v>
      </c>
      <c r="I508" s="210" t="str">
        <f>IF($H$1="","Введите курс",Таблица624[[#This Row],[Оптовая цена KRW                за 1шт]]/$H$1)</f>
        <v>Введите курс</v>
      </c>
      <c r="J508" s="318"/>
      <c r="K508" s="211">
        <f>Таблица624[[#This Row],[Заказ коробок ]]*Таблица624[[#This Row],[Кол-во шт в коробке]]</f>
        <v>0</v>
      </c>
      <c r="L508" s="212">
        <f>Таблица624[[#This Row],[Общее кол-во шт]]*Таблица624[[#This Row],[Оптовая цена KRW                за 1шт]]</f>
        <v>0</v>
      </c>
      <c r="M508" s="213" t="str">
        <f>IFERROR(Таблица624[[#This Row],[Общее кол-во шт]]*Таблица624[[#This Row],[Оптовая цена USD                 за 1шт]],"")</f>
        <v/>
      </c>
      <c r="N508" s="340"/>
    </row>
    <row r="509" spans="1:14" ht="22.5" customHeight="1">
      <c r="A509" s="307" t="s">
        <v>13645</v>
      </c>
      <c r="B509" s="313">
        <v>8809612855693</v>
      </c>
      <c r="C509" s="314" t="s">
        <v>13646</v>
      </c>
      <c r="D509" s="315" t="s">
        <v>13647</v>
      </c>
      <c r="E509" s="43">
        <v>9000</v>
      </c>
      <c r="F509" s="207">
        <v>0.59</v>
      </c>
      <c r="G509" s="316">
        <v>6</v>
      </c>
      <c r="H509" s="317">
        <f>Таблица624[[#This Row],[Розничная цена KRW]]*Таблица624[[#This Row],[Коэфициент стоимости]]</f>
        <v>5310</v>
      </c>
      <c r="I509" s="210" t="str">
        <f>IF($H$1="","Введите курс",Таблица624[[#This Row],[Оптовая цена KRW                за 1шт]]/$H$1)</f>
        <v>Введите курс</v>
      </c>
      <c r="J509" s="318"/>
      <c r="K509" s="211">
        <f>Таблица624[[#This Row],[Заказ коробок ]]*Таблица624[[#This Row],[Кол-во шт в коробке]]</f>
        <v>0</v>
      </c>
      <c r="L509" s="212">
        <f>Таблица624[[#This Row],[Общее кол-во шт]]*Таблица624[[#This Row],[Оптовая цена KRW                за 1шт]]</f>
        <v>0</v>
      </c>
      <c r="M509" s="213" t="str">
        <f>IFERROR(Таблица624[[#This Row],[Общее кол-во шт]]*Таблица624[[#This Row],[Оптовая цена USD                 за 1шт]],"")</f>
        <v/>
      </c>
      <c r="N509" s="340"/>
    </row>
    <row r="510" spans="1:14" ht="22.5" customHeight="1">
      <c r="A510" s="307" t="s">
        <v>13648</v>
      </c>
      <c r="B510" s="313">
        <v>8809652885377</v>
      </c>
      <c r="C510" s="314" t="s">
        <v>13649</v>
      </c>
      <c r="D510" s="315" t="s">
        <v>13650</v>
      </c>
      <c r="E510" s="43">
        <v>16000</v>
      </c>
      <c r="F510" s="207">
        <v>0.59</v>
      </c>
      <c r="G510" s="316">
        <v>6</v>
      </c>
      <c r="H510" s="317">
        <f>Таблица624[[#This Row],[Розничная цена KRW]]*Таблица624[[#This Row],[Коэфициент стоимости]]</f>
        <v>9440</v>
      </c>
      <c r="I510" s="210" t="str">
        <f>IF($H$1="","Введите курс",Таблица624[[#This Row],[Оптовая цена KRW                за 1шт]]/$H$1)</f>
        <v>Введите курс</v>
      </c>
      <c r="J510" s="318"/>
      <c r="K510" s="211">
        <f>Таблица624[[#This Row],[Заказ коробок ]]*Таблица624[[#This Row],[Кол-во шт в коробке]]</f>
        <v>0</v>
      </c>
      <c r="L510" s="212">
        <f>Таблица624[[#This Row],[Общее кол-во шт]]*Таблица624[[#This Row],[Оптовая цена KRW                за 1шт]]</f>
        <v>0</v>
      </c>
      <c r="M510" s="213" t="str">
        <f>IFERROR(Таблица624[[#This Row],[Общее кол-во шт]]*Таблица624[[#This Row],[Оптовая цена USD                 за 1шт]],"")</f>
        <v/>
      </c>
      <c r="N510" s="340"/>
    </row>
    <row r="511" spans="1:14" ht="22.5" customHeight="1">
      <c r="A511" s="307" t="s">
        <v>13651</v>
      </c>
      <c r="B511" s="313">
        <v>8809652885384</v>
      </c>
      <c r="C511" s="314" t="s">
        <v>13652</v>
      </c>
      <c r="D511" s="315" t="s">
        <v>13653</v>
      </c>
      <c r="E511" s="43">
        <v>16000</v>
      </c>
      <c r="F511" s="207">
        <v>0.59</v>
      </c>
      <c r="G511" s="316">
        <v>6</v>
      </c>
      <c r="H511" s="317">
        <f>Таблица624[[#This Row],[Розничная цена KRW]]*Таблица624[[#This Row],[Коэфициент стоимости]]</f>
        <v>9440</v>
      </c>
      <c r="I511" s="210" t="str">
        <f>IF($H$1="","Введите курс",Таблица624[[#This Row],[Оптовая цена KRW                за 1шт]]/$H$1)</f>
        <v>Введите курс</v>
      </c>
      <c r="J511" s="318"/>
      <c r="K511" s="211">
        <f>Таблица624[[#This Row],[Заказ коробок ]]*Таблица624[[#This Row],[Кол-во шт в коробке]]</f>
        <v>0</v>
      </c>
      <c r="L511" s="212">
        <f>Таблица624[[#This Row],[Общее кол-во шт]]*Таблица624[[#This Row],[Оптовая цена KRW                за 1шт]]</f>
        <v>0</v>
      </c>
      <c r="M511" s="213" t="str">
        <f>IFERROR(Таблица624[[#This Row],[Общее кол-во шт]]*Таблица624[[#This Row],[Оптовая цена USD                 за 1шт]],"")</f>
        <v/>
      </c>
      <c r="N511" s="340"/>
    </row>
    <row r="512" spans="1:14" ht="22.5" customHeight="1">
      <c r="A512" s="307" t="s">
        <v>13654</v>
      </c>
      <c r="B512" s="313">
        <v>8809612868662</v>
      </c>
      <c r="C512" s="314" t="s">
        <v>13655</v>
      </c>
      <c r="D512" s="315" t="s">
        <v>13656</v>
      </c>
      <c r="E512" s="43">
        <v>10000</v>
      </c>
      <c r="F512" s="207">
        <v>0.59</v>
      </c>
      <c r="G512" s="316">
        <v>6</v>
      </c>
      <c r="H512" s="317">
        <f>Таблица624[[#This Row],[Розничная цена KRW]]*Таблица624[[#This Row],[Коэфициент стоимости]]</f>
        <v>5900</v>
      </c>
      <c r="I512" s="210" t="str">
        <f>IF($H$1="","Введите курс",Таблица624[[#This Row],[Оптовая цена KRW                за 1шт]]/$H$1)</f>
        <v>Введите курс</v>
      </c>
      <c r="J512" s="318"/>
      <c r="K512" s="211">
        <f>Таблица624[[#This Row],[Заказ коробок ]]*Таблица624[[#This Row],[Кол-во шт в коробке]]</f>
        <v>0</v>
      </c>
      <c r="L512" s="212">
        <f>Таблица624[[#This Row],[Общее кол-во шт]]*Таблица624[[#This Row],[Оптовая цена KRW                за 1шт]]</f>
        <v>0</v>
      </c>
      <c r="M512" s="213" t="str">
        <f>IFERROR(Таблица624[[#This Row],[Общее кол-во шт]]*Таблица624[[#This Row],[Оптовая цена USD                 за 1шт]],"")</f>
        <v/>
      </c>
      <c r="N512" s="340"/>
    </row>
    <row r="513" spans="1:14" ht="22.5" customHeight="1">
      <c r="A513" s="307" t="s">
        <v>13657</v>
      </c>
      <c r="B513" s="313">
        <v>8809612864817</v>
      </c>
      <c r="C513" s="314" t="s">
        <v>13658</v>
      </c>
      <c r="D513" s="315" t="s">
        <v>13659</v>
      </c>
      <c r="E513" s="43">
        <v>12000</v>
      </c>
      <c r="F513" s="207">
        <v>0.59</v>
      </c>
      <c r="G513" s="316">
        <v>6</v>
      </c>
      <c r="H513" s="317">
        <f>Таблица624[[#This Row],[Розничная цена KRW]]*Таблица624[[#This Row],[Коэфициент стоимости]]</f>
        <v>7080</v>
      </c>
      <c r="I513" s="210" t="str">
        <f>IF($H$1="","Введите курс",Таблица624[[#This Row],[Оптовая цена KRW                за 1шт]]/$H$1)</f>
        <v>Введите курс</v>
      </c>
      <c r="J513" s="318"/>
      <c r="K513" s="211">
        <f>Таблица624[[#This Row],[Заказ коробок ]]*Таблица624[[#This Row],[Кол-во шт в коробке]]</f>
        <v>0</v>
      </c>
      <c r="L513" s="212">
        <f>Таблица624[[#This Row],[Общее кол-во шт]]*Таблица624[[#This Row],[Оптовая цена KRW                за 1шт]]</f>
        <v>0</v>
      </c>
      <c r="M513" s="213" t="str">
        <f>IFERROR(Таблица624[[#This Row],[Общее кол-во шт]]*Таблица624[[#This Row],[Оптовая цена USD                 за 1шт]],"")</f>
        <v/>
      </c>
      <c r="N513" s="340"/>
    </row>
    <row r="514" spans="1:14" ht="22.5" customHeight="1">
      <c r="A514" s="307" t="s">
        <v>13660</v>
      </c>
      <c r="B514" s="313">
        <v>8809612864824</v>
      </c>
      <c r="C514" s="314" t="s">
        <v>13661</v>
      </c>
      <c r="D514" s="315" t="s">
        <v>13662</v>
      </c>
      <c r="E514" s="43">
        <v>16000</v>
      </c>
      <c r="F514" s="207">
        <v>0.59</v>
      </c>
      <c r="G514" s="316">
        <v>6</v>
      </c>
      <c r="H514" s="317">
        <f>Таблица624[[#This Row],[Розничная цена KRW]]*Таблица624[[#This Row],[Коэфициент стоимости]]</f>
        <v>9440</v>
      </c>
      <c r="I514" s="210" t="str">
        <f>IF($H$1="","Введите курс",Таблица624[[#This Row],[Оптовая цена KRW                за 1шт]]/$H$1)</f>
        <v>Введите курс</v>
      </c>
      <c r="J514" s="318"/>
      <c r="K514" s="211">
        <f>Таблица624[[#This Row],[Заказ коробок ]]*Таблица624[[#This Row],[Кол-во шт в коробке]]</f>
        <v>0</v>
      </c>
      <c r="L514" s="212">
        <f>Таблица624[[#This Row],[Общее кол-во шт]]*Таблица624[[#This Row],[Оптовая цена KRW                за 1шт]]</f>
        <v>0</v>
      </c>
      <c r="M514" s="213" t="str">
        <f>IFERROR(Таблица624[[#This Row],[Общее кол-во шт]]*Таблица624[[#This Row],[Оптовая цена USD                 за 1шт]],"")</f>
        <v/>
      </c>
      <c r="N514" s="340"/>
    </row>
    <row r="515" spans="1:14" ht="22.5" customHeight="1">
      <c r="A515" s="307" t="s">
        <v>13663</v>
      </c>
      <c r="B515" s="313">
        <v>8809612864107</v>
      </c>
      <c r="C515" s="314" t="s">
        <v>13664</v>
      </c>
      <c r="D515" s="315" t="s">
        <v>13665</v>
      </c>
      <c r="E515" s="43">
        <v>6000</v>
      </c>
      <c r="F515" s="207">
        <v>0.59</v>
      </c>
      <c r="G515" s="316">
        <v>6</v>
      </c>
      <c r="H515" s="317">
        <f>Таблица624[[#This Row],[Розничная цена KRW]]*Таблица624[[#This Row],[Коэфициент стоимости]]</f>
        <v>3540</v>
      </c>
      <c r="I515" s="210" t="str">
        <f>IF($H$1="","Введите курс",Таблица624[[#This Row],[Оптовая цена KRW                за 1шт]]/$H$1)</f>
        <v>Введите курс</v>
      </c>
      <c r="J515" s="318"/>
      <c r="K515" s="211">
        <f>Таблица624[[#This Row],[Заказ коробок ]]*Таблица624[[#This Row],[Кол-во шт в коробке]]</f>
        <v>0</v>
      </c>
      <c r="L515" s="212">
        <f>Таблица624[[#This Row],[Общее кол-во шт]]*Таблица624[[#This Row],[Оптовая цена KRW                за 1шт]]</f>
        <v>0</v>
      </c>
      <c r="M515" s="213" t="str">
        <f>IFERROR(Таблица624[[#This Row],[Общее кол-во шт]]*Таблица624[[#This Row],[Оптовая цена USD                 за 1шт]],"")</f>
        <v/>
      </c>
      <c r="N515" s="340"/>
    </row>
    <row r="516" spans="1:14" ht="22.5" customHeight="1">
      <c r="A516" s="307" t="s">
        <v>13666</v>
      </c>
      <c r="B516" s="313">
        <v>8809612864831</v>
      </c>
      <c r="C516" s="314" t="s">
        <v>13667</v>
      </c>
      <c r="D516" s="315" t="s">
        <v>13668</v>
      </c>
      <c r="E516" s="43">
        <v>10000</v>
      </c>
      <c r="F516" s="207">
        <v>0.59</v>
      </c>
      <c r="G516" s="316">
        <v>6</v>
      </c>
      <c r="H516" s="317">
        <f>Таблица624[[#This Row],[Розничная цена KRW]]*Таблица624[[#This Row],[Коэфициент стоимости]]</f>
        <v>5900</v>
      </c>
      <c r="I516" s="210" t="str">
        <f>IF($H$1="","Введите курс",Таблица624[[#This Row],[Оптовая цена KRW                за 1шт]]/$H$1)</f>
        <v>Введите курс</v>
      </c>
      <c r="J516" s="318"/>
      <c r="K516" s="211">
        <f>Таблица624[[#This Row],[Заказ коробок ]]*Таблица624[[#This Row],[Кол-во шт в коробке]]</f>
        <v>0</v>
      </c>
      <c r="L516" s="212">
        <f>Таблица624[[#This Row],[Общее кол-во шт]]*Таблица624[[#This Row],[Оптовая цена KRW                за 1шт]]</f>
        <v>0</v>
      </c>
      <c r="M516" s="213" t="str">
        <f>IFERROR(Таблица624[[#This Row],[Общее кол-во шт]]*Таблица624[[#This Row],[Оптовая цена USD                 за 1шт]],"")</f>
        <v/>
      </c>
      <c r="N516" s="340"/>
    </row>
    <row r="517" spans="1:14" ht="22.5" customHeight="1">
      <c r="A517" s="307" t="s">
        <v>13669</v>
      </c>
      <c r="B517" s="313">
        <v>8809612864848</v>
      </c>
      <c r="C517" s="314" t="s">
        <v>13670</v>
      </c>
      <c r="D517" s="315" t="s">
        <v>13671</v>
      </c>
      <c r="E517" s="43">
        <v>12000</v>
      </c>
      <c r="F517" s="207">
        <v>0.59</v>
      </c>
      <c r="G517" s="316">
        <v>6</v>
      </c>
      <c r="H517" s="317">
        <f>Таблица624[[#This Row],[Розничная цена KRW]]*Таблица624[[#This Row],[Коэфициент стоимости]]</f>
        <v>7080</v>
      </c>
      <c r="I517" s="210" t="str">
        <f>IF($H$1="","Введите курс",Таблица624[[#This Row],[Оптовая цена KRW                за 1шт]]/$H$1)</f>
        <v>Введите курс</v>
      </c>
      <c r="J517" s="318"/>
      <c r="K517" s="211">
        <f>Таблица624[[#This Row],[Заказ коробок ]]*Таблица624[[#This Row],[Кол-во шт в коробке]]</f>
        <v>0</v>
      </c>
      <c r="L517" s="212">
        <f>Таблица624[[#This Row],[Общее кол-во шт]]*Таблица624[[#This Row],[Оптовая цена KRW                за 1шт]]</f>
        <v>0</v>
      </c>
      <c r="M517" s="213" t="str">
        <f>IFERROR(Таблица624[[#This Row],[Общее кол-во шт]]*Таблица624[[#This Row],[Оптовая цена USD                 за 1шт]],"")</f>
        <v/>
      </c>
      <c r="N517" s="340"/>
    </row>
    <row r="518" spans="1:14" ht="22.5" customHeight="1">
      <c r="A518" s="307" t="s">
        <v>13672</v>
      </c>
      <c r="B518" s="313">
        <v>8809612864862</v>
      </c>
      <c r="C518" s="314" t="s">
        <v>13673</v>
      </c>
      <c r="D518" s="315" t="s">
        <v>13674</v>
      </c>
      <c r="E518" s="43">
        <v>8000</v>
      </c>
      <c r="F518" s="207">
        <v>0.59</v>
      </c>
      <c r="G518" s="316">
        <v>6</v>
      </c>
      <c r="H518" s="317">
        <f>Таблица624[[#This Row],[Розничная цена KRW]]*Таблица624[[#This Row],[Коэфициент стоимости]]</f>
        <v>4720</v>
      </c>
      <c r="I518" s="210" t="str">
        <f>IF($H$1="","Введите курс",Таблица624[[#This Row],[Оптовая цена KRW                за 1шт]]/$H$1)</f>
        <v>Введите курс</v>
      </c>
      <c r="J518" s="318"/>
      <c r="K518" s="211">
        <f>Таблица624[[#This Row],[Заказ коробок ]]*Таблица624[[#This Row],[Кол-во шт в коробке]]</f>
        <v>0</v>
      </c>
      <c r="L518" s="212">
        <f>Таблица624[[#This Row],[Общее кол-во шт]]*Таблица624[[#This Row],[Оптовая цена KRW                за 1шт]]</f>
        <v>0</v>
      </c>
      <c r="M518" s="213" t="str">
        <f>IFERROR(Таблица624[[#This Row],[Общее кол-во шт]]*Таблица624[[#This Row],[Оптовая цена USD                 за 1шт]],"")</f>
        <v/>
      </c>
      <c r="N518" s="340"/>
    </row>
    <row r="519" spans="1:14" ht="22.5" customHeight="1">
      <c r="A519" s="307" t="s">
        <v>13675</v>
      </c>
      <c r="B519" s="313">
        <v>8809612864084</v>
      </c>
      <c r="C519" s="314" t="s">
        <v>13676</v>
      </c>
      <c r="D519" s="315" t="s">
        <v>13677</v>
      </c>
      <c r="E519" s="43">
        <v>6000</v>
      </c>
      <c r="F519" s="207">
        <v>0.59</v>
      </c>
      <c r="G519" s="316">
        <v>6</v>
      </c>
      <c r="H519" s="317">
        <f>Таблица624[[#This Row],[Розничная цена KRW]]*Таблица624[[#This Row],[Коэфициент стоимости]]</f>
        <v>3540</v>
      </c>
      <c r="I519" s="210" t="str">
        <f>IF($H$1="","Введите курс",Таблица624[[#This Row],[Оптовая цена KRW                за 1шт]]/$H$1)</f>
        <v>Введите курс</v>
      </c>
      <c r="J519" s="318"/>
      <c r="K519" s="211">
        <f>Таблица624[[#This Row],[Заказ коробок ]]*Таблица624[[#This Row],[Кол-во шт в коробке]]</f>
        <v>0</v>
      </c>
      <c r="L519" s="212">
        <f>Таблица624[[#This Row],[Общее кол-во шт]]*Таблица624[[#This Row],[Оптовая цена KRW                за 1шт]]</f>
        <v>0</v>
      </c>
      <c r="M519" s="213" t="str">
        <f>IFERROR(Таблица624[[#This Row],[Общее кол-во шт]]*Таблица624[[#This Row],[Оптовая цена USD                 за 1шт]],"")</f>
        <v/>
      </c>
      <c r="N519" s="340"/>
    </row>
    <row r="520" spans="1:14" ht="22.5" customHeight="1">
      <c r="A520" s="307" t="s">
        <v>13678</v>
      </c>
      <c r="B520" s="313">
        <v>8809612861656</v>
      </c>
      <c r="C520" s="314" t="s">
        <v>13679</v>
      </c>
      <c r="D520" s="315" t="s">
        <v>13680</v>
      </c>
      <c r="E520" s="43">
        <v>12000</v>
      </c>
      <c r="F520" s="207">
        <v>0.59</v>
      </c>
      <c r="G520" s="316">
        <v>6</v>
      </c>
      <c r="H520" s="317">
        <f>Таблица624[[#This Row],[Розничная цена KRW]]*Таблица624[[#This Row],[Коэфициент стоимости]]</f>
        <v>7080</v>
      </c>
      <c r="I520" s="210" t="str">
        <f>IF($H$1="","Введите курс",Таблица624[[#This Row],[Оптовая цена KRW                за 1шт]]/$H$1)</f>
        <v>Введите курс</v>
      </c>
      <c r="J520" s="318"/>
      <c r="K520" s="211">
        <f>Таблица624[[#This Row],[Заказ коробок ]]*Таблица624[[#This Row],[Кол-во шт в коробке]]</f>
        <v>0</v>
      </c>
      <c r="L520" s="212">
        <f>Таблица624[[#This Row],[Общее кол-во шт]]*Таблица624[[#This Row],[Оптовая цена KRW                за 1шт]]</f>
        <v>0</v>
      </c>
      <c r="M520" s="213" t="str">
        <f>IFERROR(Таблица624[[#This Row],[Общее кол-во шт]]*Таблица624[[#This Row],[Оптовая цена USD                 за 1шт]],"")</f>
        <v/>
      </c>
      <c r="N520" s="340"/>
    </row>
    <row r="521" spans="1:14" ht="22.5" customHeight="1">
      <c r="A521" s="307" t="s">
        <v>13681</v>
      </c>
      <c r="B521" s="313">
        <v>8809612861663</v>
      </c>
      <c r="C521" s="314" t="s">
        <v>13682</v>
      </c>
      <c r="D521" s="315" t="s">
        <v>13683</v>
      </c>
      <c r="E521" s="43">
        <v>12000</v>
      </c>
      <c r="F521" s="207">
        <v>0.59</v>
      </c>
      <c r="G521" s="316">
        <v>6</v>
      </c>
      <c r="H521" s="317">
        <f>Таблица624[[#This Row],[Розничная цена KRW]]*Таблица624[[#This Row],[Коэфициент стоимости]]</f>
        <v>7080</v>
      </c>
      <c r="I521" s="210" t="str">
        <f>IF($H$1="","Введите курс",Таблица624[[#This Row],[Оптовая цена KRW                за 1шт]]/$H$1)</f>
        <v>Введите курс</v>
      </c>
      <c r="J521" s="318"/>
      <c r="K521" s="211">
        <f>Таблица624[[#This Row],[Заказ коробок ]]*Таблица624[[#This Row],[Кол-во шт в коробке]]</f>
        <v>0</v>
      </c>
      <c r="L521" s="212">
        <f>Таблица624[[#This Row],[Общее кол-во шт]]*Таблица624[[#This Row],[Оптовая цена KRW                за 1шт]]</f>
        <v>0</v>
      </c>
      <c r="M521" s="213" t="str">
        <f>IFERROR(Таблица624[[#This Row],[Общее кол-во шт]]*Таблица624[[#This Row],[Оптовая цена USD                 за 1шт]],"")</f>
        <v/>
      </c>
      <c r="N521" s="340"/>
    </row>
    <row r="522" spans="1:14" ht="22.5" customHeight="1">
      <c r="A522" s="307" t="s">
        <v>13684</v>
      </c>
      <c r="B522" s="313">
        <v>8809612861694</v>
      </c>
      <c r="C522" s="314" t="s">
        <v>13685</v>
      </c>
      <c r="D522" s="315" t="s">
        <v>13686</v>
      </c>
      <c r="E522" s="43">
        <v>12000</v>
      </c>
      <c r="F522" s="207">
        <v>0.59</v>
      </c>
      <c r="G522" s="316">
        <v>6</v>
      </c>
      <c r="H522" s="317">
        <f>Таблица624[[#This Row],[Розничная цена KRW]]*Таблица624[[#This Row],[Коэфициент стоимости]]</f>
        <v>7080</v>
      </c>
      <c r="I522" s="210" t="str">
        <f>IF($H$1="","Введите курс",Таблица624[[#This Row],[Оптовая цена KRW                за 1шт]]/$H$1)</f>
        <v>Введите курс</v>
      </c>
      <c r="J522" s="318"/>
      <c r="K522" s="211">
        <f>Таблица624[[#This Row],[Заказ коробок ]]*Таблица624[[#This Row],[Кол-во шт в коробке]]</f>
        <v>0</v>
      </c>
      <c r="L522" s="212">
        <f>Таблица624[[#This Row],[Общее кол-во шт]]*Таблица624[[#This Row],[Оптовая цена KRW                за 1шт]]</f>
        <v>0</v>
      </c>
      <c r="M522" s="213" t="str">
        <f>IFERROR(Таблица624[[#This Row],[Общее кол-во шт]]*Таблица624[[#This Row],[Оптовая цена USD                 за 1шт]],"")</f>
        <v/>
      </c>
      <c r="N522" s="340"/>
    </row>
    <row r="523" spans="1:14" ht="22.5" customHeight="1">
      <c r="A523" s="307" t="s">
        <v>13687</v>
      </c>
      <c r="B523" s="313">
        <v>8809612862301</v>
      </c>
      <c r="C523" s="314" t="s">
        <v>13688</v>
      </c>
      <c r="D523" s="315" t="s">
        <v>13689</v>
      </c>
      <c r="E523" s="43">
        <v>12000</v>
      </c>
      <c r="F523" s="207">
        <v>0.59</v>
      </c>
      <c r="G523" s="316">
        <v>6</v>
      </c>
      <c r="H523" s="317">
        <f>Таблица624[[#This Row],[Розничная цена KRW]]*Таблица624[[#This Row],[Коэфициент стоимости]]</f>
        <v>7080</v>
      </c>
      <c r="I523" s="210" t="str">
        <f>IF($H$1="","Введите курс",Таблица624[[#This Row],[Оптовая цена KRW                за 1шт]]/$H$1)</f>
        <v>Введите курс</v>
      </c>
      <c r="J523" s="318"/>
      <c r="K523" s="211">
        <f>Таблица624[[#This Row],[Заказ коробок ]]*Таблица624[[#This Row],[Кол-во шт в коробке]]</f>
        <v>0</v>
      </c>
      <c r="L523" s="212">
        <f>Таблица624[[#This Row],[Общее кол-во шт]]*Таблица624[[#This Row],[Оптовая цена KRW                за 1шт]]</f>
        <v>0</v>
      </c>
      <c r="M523" s="213" t="str">
        <f>IFERROR(Таблица624[[#This Row],[Общее кол-во шт]]*Таблица624[[#This Row],[Оптовая цена USD                 за 1шт]],"")</f>
        <v/>
      </c>
      <c r="N523" s="340"/>
    </row>
    <row r="524" spans="1:14" ht="22.5" customHeight="1">
      <c r="A524" s="307" t="s">
        <v>13690</v>
      </c>
      <c r="B524" s="313">
        <v>8809612862318</v>
      </c>
      <c r="C524" s="314" t="s">
        <v>13691</v>
      </c>
      <c r="D524" s="315" t="s">
        <v>13692</v>
      </c>
      <c r="E524" s="43">
        <v>14000</v>
      </c>
      <c r="F524" s="207">
        <v>0.59</v>
      </c>
      <c r="G524" s="316">
        <v>6</v>
      </c>
      <c r="H524" s="317">
        <f>Таблица624[[#This Row],[Розничная цена KRW]]*Таблица624[[#This Row],[Коэфициент стоимости]]</f>
        <v>8260</v>
      </c>
      <c r="I524" s="210" t="str">
        <f>IF($H$1="","Введите курс",Таблица624[[#This Row],[Оптовая цена KRW                за 1шт]]/$H$1)</f>
        <v>Введите курс</v>
      </c>
      <c r="J524" s="318"/>
      <c r="K524" s="211">
        <f>Таблица624[[#This Row],[Заказ коробок ]]*Таблица624[[#This Row],[Кол-во шт в коробке]]</f>
        <v>0</v>
      </c>
      <c r="L524" s="212">
        <f>Таблица624[[#This Row],[Общее кол-во шт]]*Таблица624[[#This Row],[Оптовая цена KRW                за 1шт]]</f>
        <v>0</v>
      </c>
      <c r="M524" s="213" t="str">
        <f>IFERROR(Таблица624[[#This Row],[Общее кол-во шт]]*Таблица624[[#This Row],[Оптовая цена USD                 за 1шт]],"")</f>
        <v/>
      </c>
      <c r="N524" s="340"/>
    </row>
    <row r="525" spans="1:14" ht="22.5" customHeight="1">
      <c r="A525" s="307" t="s">
        <v>13693</v>
      </c>
      <c r="B525" s="313">
        <v>8809612862325</v>
      </c>
      <c r="C525" s="314" t="s">
        <v>13694</v>
      </c>
      <c r="D525" s="315" t="s">
        <v>13695</v>
      </c>
      <c r="E525" s="43">
        <v>14000</v>
      </c>
      <c r="F525" s="207">
        <v>0.59</v>
      </c>
      <c r="G525" s="316">
        <v>6</v>
      </c>
      <c r="H525" s="317">
        <f>Таблица624[[#This Row],[Розничная цена KRW]]*Таблица624[[#This Row],[Коэфициент стоимости]]</f>
        <v>8260</v>
      </c>
      <c r="I525" s="210" t="str">
        <f>IF($H$1="","Введите курс",Таблица624[[#This Row],[Оптовая цена KRW                за 1шт]]/$H$1)</f>
        <v>Введите курс</v>
      </c>
      <c r="J525" s="318"/>
      <c r="K525" s="211">
        <f>Таблица624[[#This Row],[Заказ коробок ]]*Таблица624[[#This Row],[Кол-во шт в коробке]]</f>
        <v>0</v>
      </c>
      <c r="L525" s="212">
        <f>Таблица624[[#This Row],[Общее кол-во шт]]*Таблица624[[#This Row],[Оптовая цена KRW                за 1шт]]</f>
        <v>0</v>
      </c>
      <c r="M525" s="213" t="str">
        <f>IFERROR(Таблица624[[#This Row],[Общее кол-во шт]]*Таблица624[[#This Row],[Оптовая цена USD                 за 1шт]],"")</f>
        <v/>
      </c>
      <c r="N525" s="340"/>
    </row>
    <row r="526" spans="1:14" ht="22.5" customHeight="1">
      <c r="A526" s="307" t="s">
        <v>13696</v>
      </c>
      <c r="B526" s="313">
        <v>8809612862332</v>
      </c>
      <c r="C526" s="314" t="s">
        <v>13697</v>
      </c>
      <c r="D526" s="315" t="s">
        <v>13698</v>
      </c>
      <c r="E526" s="43">
        <v>14000</v>
      </c>
      <c r="F526" s="207">
        <v>0.59</v>
      </c>
      <c r="G526" s="316">
        <v>6</v>
      </c>
      <c r="H526" s="317">
        <f>Таблица624[[#This Row],[Розничная цена KRW]]*Таблица624[[#This Row],[Коэфициент стоимости]]</f>
        <v>8260</v>
      </c>
      <c r="I526" s="210" t="str">
        <f>IF($H$1="","Введите курс",Таблица624[[#This Row],[Оптовая цена KRW                за 1шт]]/$H$1)</f>
        <v>Введите курс</v>
      </c>
      <c r="J526" s="318"/>
      <c r="K526" s="211">
        <f>Таблица624[[#This Row],[Заказ коробок ]]*Таблица624[[#This Row],[Кол-во шт в коробке]]</f>
        <v>0</v>
      </c>
      <c r="L526" s="212">
        <f>Таблица624[[#This Row],[Общее кол-во шт]]*Таблица624[[#This Row],[Оптовая цена KRW                за 1шт]]</f>
        <v>0</v>
      </c>
      <c r="M526" s="213" t="str">
        <f>IFERROR(Таблица624[[#This Row],[Общее кол-во шт]]*Таблица624[[#This Row],[Оптовая цена USD                 за 1шт]],"")</f>
        <v/>
      </c>
      <c r="N526" s="340"/>
    </row>
    <row r="527" spans="1:14" ht="22.5" customHeight="1">
      <c r="A527" s="307" t="s">
        <v>13699</v>
      </c>
      <c r="B527" s="313">
        <v>8809612862356</v>
      </c>
      <c r="C527" s="314" t="s">
        <v>13700</v>
      </c>
      <c r="D527" s="315" t="s">
        <v>13701</v>
      </c>
      <c r="E527" s="43">
        <v>14000</v>
      </c>
      <c r="F527" s="207">
        <v>0.59</v>
      </c>
      <c r="G527" s="316">
        <v>6</v>
      </c>
      <c r="H527" s="317">
        <f>Таблица624[[#This Row],[Розничная цена KRW]]*Таблица624[[#This Row],[Коэфициент стоимости]]</f>
        <v>8260</v>
      </c>
      <c r="I527" s="210" t="str">
        <f>IF($H$1="","Введите курс",Таблица624[[#This Row],[Оптовая цена KRW                за 1шт]]/$H$1)</f>
        <v>Введите курс</v>
      </c>
      <c r="J527" s="318"/>
      <c r="K527" s="211">
        <f>Таблица624[[#This Row],[Заказ коробок ]]*Таблица624[[#This Row],[Кол-во шт в коробке]]</f>
        <v>0</v>
      </c>
      <c r="L527" s="212">
        <f>Таблица624[[#This Row],[Общее кол-во шт]]*Таблица624[[#This Row],[Оптовая цена KRW                за 1шт]]</f>
        <v>0</v>
      </c>
      <c r="M527" s="213" t="str">
        <f>IFERROR(Таблица624[[#This Row],[Общее кол-во шт]]*Таблица624[[#This Row],[Оптовая цена USD                 за 1шт]],"")</f>
        <v/>
      </c>
      <c r="N527" s="340"/>
    </row>
    <row r="528" spans="1:14" ht="22.5" customHeight="1">
      <c r="A528" s="307" t="s">
        <v>13702</v>
      </c>
      <c r="B528" s="313">
        <v>8809612862363</v>
      </c>
      <c r="C528" s="314" t="s">
        <v>13703</v>
      </c>
      <c r="D528" s="315" t="s">
        <v>13704</v>
      </c>
      <c r="E528" s="43">
        <v>14000</v>
      </c>
      <c r="F528" s="207">
        <v>0.59</v>
      </c>
      <c r="G528" s="316">
        <v>6</v>
      </c>
      <c r="H528" s="317">
        <f>Таблица624[[#This Row],[Розничная цена KRW]]*Таблица624[[#This Row],[Коэфициент стоимости]]</f>
        <v>8260</v>
      </c>
      <c r="I528" s="210" t="str">
        <f>IF($H$1="","Введите курс",Таблица624[[#This Row],[Оптовая цена KRW                за 1шт]]/$H$1)</f>
        <v>Введите курс</v>
      </c>
      <c r="J528" s="318"/>
      <c r="K528" s="211">
        <f>Таблица624[[#This Row],[Заказ коробок ]]*Таблица624[[#This Row],[Кол-во шт в коробке]]</f>
        <v>0</v>
      </c>
      <c r="L528" s="212">
        <f>Таблица624[[#This Row],[Общее кол-во шт]]*Таблица624[[#This Row],[Оптовая цена KRW                за 1шт]]</f>
        <v>0</v>
      </c>
      <c r="M528" s="213" t="str">
        <f>IFERROR(Таблица624[[#This Row],[Общее кол-во шт]]*Таблица624[[#This Row],[Оптовая цена USD                 за 1шт]],"")</f>
        <v/>
      </c>
      <c r="N528" s="340"/>
    </row>
    <row r="529" spans="1:14" ht="22.5" customHeight="1">
      <c r="A529" s="307" t="s">
        <v>13705</v>
      </c>
      <c r="B529" s="313">
        <v>8809707278765</v>
      </c>
      <c r="C529" s="314" t="s">
        <v>13706</v>
      </c>
      <c r="D529" s="315" t="s">
        <v>13707</v>
      </c>
      <c r="E529" s="43">
        <v>1500</v>
      </c>
      <c r="F529" s="207">
        <v>0.59</v>
      </c>
      <c r="G529" s="316">
        <v>6</v>
      </c>
      <c r="H529" s="317">
        <f>Таблица624[[#This Row],[Розничная цена KRW]]*Таблица624[[#This Row],[Коэфициент стоимости]]</f>
        <v>885</v>
      </c>
      <c r="I529" s="210" t="str">
        <f>IF($H$1="","Введите курс",Таблица624[[#This Row],[Оптовая цена KRW                за 1шт]]/$H$1)</f>
        <v>Введите курс</v>
      </c>
      <c r="J529" s="318"/>
      <c r="K529" s="211">
        <f>Таблица624[[#This Row],[Заказ коробок ]]*Таблица624[[#This Row],[Кол-во шт в коробке]]</f>
        <v>0</v>
      </c>
      <c r="L529" s="212">
        <f>Таблица624[[#This Row],[Общее кол-во шт]]*Таблица624[[#This Row],[Оптовая цена KRW                за 1шт]]</f>
        <v>0</v>
      </c>
      <c r="M529" s="213" t="str">
        <f>IFERROR(Таблица624[[#This Row],[Общее кол-во шт]]*Таблица624[[#This Row],[Оптовая цена USD                 за 1шт]],"")</f>
        <v/>
      </c>
      <c r="N529" s="340"/>
    </row>
    <row r="530" spans="1:14" ht="22.5" customHeight="1">
      <c r="A530" s="307" t="s">
        <v>13708</v>
      </c>
      <c r="B530" s="313">
        <v>8809707278789</v>
      </c>
      <c r="C530" s="314" t="s">
        <v>13709</v>
      </c>
      <c r="D530" s="315" t="s">
        <v>13710</v>
      </c>
      <c r="E530" s="43">
        <v>1500</v>
      </c>
      <c r="F530" s="207">
        <v>0.59</v>
      </c>
      <c r="G530" s="316">
        <v>6</v>
      </c>
      <c r="H530" s="317">
        <f>Таблица624[[#This Row],[Розничная цена KRW]]*Таблица624[[#This Row],[Коэфициент стоимости]]</f>
        <v>885</v>
      </c>
      <c r="I530" s="210" t="str">
        <f>IF($H$1="","Введите курс",Таблица624[[#This Row],[Оптовая цена KRW                за 1шт]]/$H$1)</f>
        <v>Введите курс</v>
      </c>
      <c r="J530" s="318"/>
      <c r="K530" s="211">
        <f>Таблица624[[#This Row],[Заказ коробок ]]*Таблица624[[#This Row],[Кол-во шт в коробке]]</f>
        <v>0</v>
      </c>
      <c r="L530" s="212">
        <f>Таблица624[[#This Row],[Общее кол-во шт]]*Таблица624[[#This Row],[Оптовая цена KRW                за 1шт]]</f>
        <v>0</v>
      </c>
      <c r="M530" s="213" t="str">
        <f>IFERROR(Таблица624[[#This Row],[Общее кол-во шт]]*Таблица624[[#This Row],[Оптовая цена USD                 за 1шт]],"")</f>
        <v/>
      </c>
      <c r="N530" s="340"/>
    </row>
    <row r="531" spans="1:14" ht="22.5" customHeight="1">
      <c r="A531" s="307" t="s">
        <v>13711</v>
      </c>
      <c r="B531" s="313">
        <v>8809707278796</v>
      </c>
      <c r="C531" s="314" t="s">
        <v>13712</v>
      </c>
      <c r="D531" s="315" t="s">
        <v>13713</v>
      </c>
      <c r="E531" s="43">
        <v>1500</v>
      </c>
      <c r="F531" s="207">
        <v>0.59</v>
      </c>
      <c r="G531" s="316">
        <v>6</v>
      </c>
      <c r="H531" s="317">
        <f>Таблица624[[#This Row],[Розничная цена KRW]]*Таблица624[[#This Row],[Коэфициент стоимости]]</f>
        <v>885</v>
      </c>
      <c r="I531" s="210" t="str">
        <f>IF($H$1="","Введите курс",Таблица624[[#This Row],[Оптовая цена KRW                за 1шт]]/$H$1)</f>
        <v>Введите курс</v>
      </c>
      <c r="J531" s="318"/>
      <c r="K531" s="211">
        <f>Таблица624[[#This Row],[Заказ коробок ]]*Таблица624[[#This Row],[Кол-во шт в коробке]]</f>
        <v>0</v>
      </c>
      <c r="L531" s="212">
        <f>Таблица624[[#This Row],[Общее кол-во шт]]*Таблица624[[#This Row],[Оптовая цена KRW                за 1шт]]</f>
        <v>0</v>
      </c>
      <c r="M531" s="213" t="str">
        <f>IFERROR(Таблица624[[#This Row],[Общее кол-во шт]]*Таблица624[[#This Row],[Оптовая цена USD                 за 1шт]],"")</f>
        <v/>
      </c>
      <c r="N531" s="340"/>
    </row>
    <row r="532" spans="1:14" ht="22.5" customHeight="1">
      <c r="A532" s="307" t="s">
        <v>13714</v>
      </c>
      <c r="B532" s="313">
        <v>8809707278819</v>
      </c>
      <c r="C532" s="314" t="s">
        <v>13715</v>
      </c>
      <c r="D532" s="315" t="s">
        <v>13716</v>
      </c>
      <c r="E532" s="43">
        <v>1500</v>
      </c>
      <c r="F532" s="207">
        <v>0.59</v>
      </c>
      <c r="G532" s="316">
        <v>6</v>
      </c>
      <c r="H532" s="317">
        <f>Таблица624[[#This Row],[Розничная цена KRW]]*Таблица624[[#This Row],[Коэфициент стоимости]]</f>
        <v>885</v>
      </c>
      <c r="I532" s="210" t="str">
        <f>IF($H$1="","Введите курс",Таблица624[[#This Row],[Оптовая цена KRW                за 1шт]]/$H$1)</f>
        <v>Введите курс</v>
      </c>
      <c r="J532" s="318"/>
      <c r="K532" s="211">
        <f>Таблица624[[#This Row],[Заказ коробок ]]*Таблица624[[#This Row],[Кол-во шт в коробке]]</f>
        <v>0</v>
      </c>
      <c r="L532" s="212">
        <f>Таблица624[[#This Row],[Общее кол-во шт]]*Таблица624[[#This Row],[Оптовая цена KRW                за 1шт]]</f>
        <v>0</v>
      </c>
      <c r="M532" s="213" t="str">
        <f>IFERROR(Таблица624[[#This Row],[Общее кол-во шт]]*Таблица624[[#This Row],[Оптовая цена USD                 за 1шт]],"")</f>
        <v/>
      </c>
      <c r="N532" s="340"/>
    </row>
    <row r="533" spans="1:14" ht="22.5" customHeight="1">
      <c r="A533" s="307" t="s">
        <v>13717</v>
      </c>
      <c r="B533" s="313">
        <v>8809612863094</v>
      </c>
      <c r="C533" s="314" t="s">
        <v>13718</v>
      </c>
      <c r="D533" s="315" t="s">
        <v>13719</v>
      </c>
      <c r="E533" s="43">
        <v>1500</v>
      </c>
      <c r="F533" s="207">
        <v>0.59</v>
      </c>
      <c r="G533" s="316">
        <v>6</v>
      </c>
      <c r="H533" s="317">
        <f>Таблица624[[#This Row],[Розничная цена KRW]]*Таблица624[[#This Row],[Коэфициент стоимости]]</f>
        <v>885</v>
      </c>
      <c r="I533" s="210" t="str">
        <f>IF($H$1="","Введите курс",Таблица624[[#This Row],[Оптовая цена KRW                за 1шт]]/$H$1)</f>
        <v>Введите курс</v>
      </c>
      <c r="J533" s="318"/>
      <c r="K533" s="211">
        <f>Таблица624[[#This Row],[Заказ коробок ]]*Таблица624[[#This Row],[Кол-во шт в коробке]]</f>
        <v>0</v>
      </c>
      <c r="L533" s="212">
        <f>Таблица624[[#This Row],[Общее кол-во шт]]*Таблица624[[#This Row],[Оптовая цена KRW                за 1шт]]</f>
        <v>0</v>
      </c>
      <c r="M533" s="213" t="str">
        <f>IFERROR(Таблица624[[#This Row],[Общее кол-во шт]]*Таблица624[[#This Row],[Оптовая цена USD                 за 1шт]],"")</f>
        <v/>
      </c>
      <c r="N533" s="340"/>
    </row>
    <row r="534" spans="1:14" ht="22.5" customHeight="1">
      <c r="A534" s="307" t="s">
        <v>13720</v>
      </c>
      <c r="B534" s="313">
        <v>8809612863124</v>
      </c>
      <c r="C534" s="314" t="s">
        <v>13721</v>
      </c>
      <c r="D534" s="315" t="s">
        <v>13698</v>
      </c>
      <c r="E534" s="43">
        <v>1500</v>
      </c>
      <c r="F534" s="207">
        <v>0.59</v>
      </c>
      <c r="G534" s="316">
        <v>6</v>
      </c>
      <c r="H534" s="317">
        <f>Таблица624[[#This Row],[Розничная цена KRW]]*Таблица624[[#This Row],[Коэфициент стоимости]]</f>
        <v>885</v>
      </c>
      <c r="I534" s="210" t="str">
        <f>IF($H$1="","Введите курс",Таблица624[[#This Row],[Оптовая цена KRW                за 1шт]]/$H$1)</f>
        <v>Введите курс</v>
      </c>
      <c r="J534" s="318"/>
      <c r="K534" s="211">
        <f>Таблица624[[#This Row],[Заказ коробок ]]*Таблица624[[#This Row],[Кол-во шт в коробке]]</f>
        <v>0</v>
      </c>
      <c r="L534" s="212">
        <f>Таблица624[[#This Row],[Общее кол-во шт]]*Таблица624[[#This Row],[Оптовая цена KRW                за 1шт]]</f>
        <v>0</v>
      </c>
      <c r="M534" s="213" t="str">
        <f>IFERROR(Таблица624[[#This Row],[Общее кол-во шт]]*Таблица624[[#This Row],[Оптовая цена USD                 за 1шт]],"")</f>
        <v/>
      </c>
      <c r="N534" s="340"/>
    </row>
    <row r="535" spans="1:14" ht="22.5" customHeight="1">
      <c r="A535" s="307" t="s">
        <v>13722</v>
      </c>
      <c r="B535" s="313">
        <v>8809707287897</v>
      </c>
      <c r="C535" s="314" t="s">
        <v>13723</v>
      </c>
      <c r="D535" s="315" t="s">
        <v>13724</v>
      </c>
      <c r="E535" s="43">
        <v>9000</v>
      </c>
      <c r="F535" s="207">
        <v>0.59</v>
      </c>
      <c r="G535" s="316">
        <v>6</v>
      </c>
      <c r="H535" s="317">
        <f>Таблица624[[#This Row],[Розничная цена KRW]]*Таблица624[[#This Row],[Коэфициент стоимости]]</f>
        <v>5310</v>
      </c>
      <c r="I535" s="210" t="str">
        <f>IF($H$1="","Введите курс",Таблица624[[#This Row],[Оптовая цена KRW                за 1шт]]/$H$1)</f>
        <v>Введите курс</v>
      </c>
      <c r="J535" s="318"/>
      <c r="K535" s="211">
        <f>Таблица624[[#This Row],[Заказ коробок ]]*Таблица624[[#This Row],[Кол-во шт в коробке]]</f>
        <v>0</v>
      </c>
      <c r="L535" s="212">
        <f>Таблица624[[#This Row],[Общее кол-во шт]]*Таблица624[[#This Row],[Оптовая цена KRW                за 1шт]]</f>
        <v>0</v>
      </c>
      <c r="M535" s="213" t="str">
        <f>IFERROR(Таблица624[[#This Row],[Общее кол-во шт]]*Таблица624[[#This Row],[Оптовая цена USD                 за 1шт]],"")</f>
        <v/>
      </c>
      <c r="N535" s="340"/>
    </row>
    <row r="536" spans="1:14" ht="22.5" customHeight="1">
      <c r="A536" s="307" t="s">
        <v>13725</v>
      </c>
      <c r="B536" s="313">
        <v>8809707287880</v>
      </c>
      <c r="C536" s="314" t="s">
        <v>13726</v>
      </c>
      <c r="D536" s="315" t="s">
        <v>13727</v>
      </c>
      <c r="E536" s="43">
        <v>10000</v>
      </c>
      <c r="F536" s="207">
        <v>0.59</v>
      </c>
      <c r="G536" s="316">
        <v>6</v>
      </c>
      <c r="H536" s="317">
        <f>Таблица624[[#This Row],[Розничная цена KRW]]*Таблица624[[#This Row],[Коэфициент стоимости]]</f>
        <v>5900</v>
      </c>
      <c r="I536" s="210" t="str">
        <f>IF($H$1="","Введите курс",Таблица624[[#This Row],[Оптовая цена KRW                за 1шт]]/$H$1)</f>
        <v>Введите курс</v>
      </c>
      <c r="J536" s="318"/>
      <c r="K536" s="211">
        <f>Таблица624[[#This Row],[Заказ коробок ]]*Таблица624[[#This Row],[Кол-во шт в коробке]]</f>
        <v>0</v>
      </c>
      <c r="L536" s="212">
        <f>Таблица624[[#This Row],[Общее кол-во шт]]*Таблица624[[#This Row],[Оптовая цена KRW                за 1шт]]</f>
        <v>0</v>
      </c>
      <c r="M536" s="213" t="str">
        <f>IFERROR(Таблица624[[#This Row],[Общее кол-во шт]]*Таблица624[[#This Row],[Оптовая цена USD                 за 1шт]],"")</f>
        <v/>
      </c>
      <c r="N536" s="340"/>
    </row>
    <row r="537" spans="1:14" ht="22.5" customHeight="1">
      <c r="A537" s="307" t="s">
        <v>13728</v>
      </c>
      <c r="B537" s="313">
        <v>8809612864152</v>
      </c>
      <c r="C537" s="314" t="s">
        <v>13729</v>
      </c>
      <c r="D537" s="315" t="s">
        <v>12155</v>
      </c>
      <c r="E537" s="43">
        <v>3500</v>
      </c>
      <c r="F537" s="207">
        <v>0.59</v>
      </c>
      <c r="G537" s="316">
        <v>6</v>
      </c>
      <c r="H537" s="317">
        <f>Таблица624[[#This Row],[Розничная цена KRW]]*Таблица624[[#This Row],[Коэфициент стоимости]]</f>
        <v>2065</v>
      </c>
      <c r="I537" s="210" t="str">
        <f>IF($H$1="","Введите курс",Таблица624[[#This Row],[Оптовая цена KRW                за 1шт]]/$H$1)</f>
        <v>Введите курс</v>
      </c>
      <c r="J537" s="318"/>
      <c r="K537" s="211">
        <f>Таблица624[[#This Row],[Заказ коробок ]]*Таблица624[[#This Row],[Кол-во шт в коробке]]</f>
        <v>0</v>
      </c>
      <c r="L537" s="212">
        <f>Таблица624[[#This Row],[Общее кол-во шт]]*Таблица624[[#This Row],[Оптовая цена KRW                за 1шт]]</f>
        <v>0</v>
      </c>
      <c r="M537" s="213" t="str">
        <f>IFERROR(Таблица624[[#This Row],[Общее кол-во шт]]*Таблица624[[#This Row],[Оптовая цена USD                 за 1шт]],"")</f>
        <v/>
      </c>
      <c r="N537" s="340"/>
    </row>
    <row r="538" spans="1:14" ht="22.5" customHeight="1">
      <c r="A538" s="307" t="s">
        <v>13730</v>
      </c>
      <c r="B538" s="313">
        <v>8809652905631</v>
      </c>
      <c r="C538" s="314" t="s">
        <v>13731</v>
      </c>
      <c r="D538" s="315" t="s">
        <v>13732</v>
      </c>
      <c r="E538" s="43">
        <v>4000</v>
      </c>
      <c r="F538" s="207">
        <v>0.59</v>
      </c>
      <c r="G538" s="316">
        <v>6</v>
      </c>
      <c r="H538" s="317">
        <f>Таблица624[[#This Row],[Розничная цена KRW]]*Таблица624[[#This Row],[Коэфициент стоимости]]</f>
        <v>2360</v>
      </c>
      <c r="I538" s="210" t="str">
        <f>IF($H$1="","Введите курс",Таблица624[[#This Row],[Оптовая цена KRW                за 1шт]]/$H$1)</f>
        <v>Введите курс</v>
      </c>
      <c r="J538" s="318"/>
      <c r="K538" s="211">
        <f>Таблица624[[#This Row],[Заказ коробок ]]*Таблица624[[#This Row],[Кол-во шт в коробке]]</f>
        <v>0</v>
      </c>
      <c r="L538" s="212">
        <f>Таблица624[[#This Row],[Общее кол-во шт]]*Таблица624[[#This Row],[Оптовая цена KRW                за 1шт]]</f>
        <v>0</v>
      </c>
      <c r="M538" s="213" t="str">
        <f>IFERROR(Таблица624[[#This Row],[Общее кол-во шт]]*Таблица624[[#This Row],[Оптовая цена USD                 за 1шт]],"")</f>
        <v/>
      </c>
      <c r="N538" s="340"/>
    </row>
    <row r="539" spans="1:14" ht="22.5" customHeight="1">
      <c r="A539" s="307" t="s">
        <v>13733</v>
      </c>
      <c r="B539" s="313">
        <v>8809652897417</v>
      </c>
      <c r="C539" s="314" t="s">
        <v>13734</v>
      </c>
      <c r="D539" s="315" t="s">
        <v>13735</v>
      </c>
      <c r="E539" s="43">
        <v>4000</v>
      </c>
      <c r="F539" s="207">
        <v>0.59</v>
      </c>
      <c r="G539" s="316">
        <v>6</v>
      </c>
      <c r="H539" s="317">
        <f>Таблица624[[#This Row],[Розничная цена KRW]]*Таблица624[[#This Row],[Коэфициент стоимости]]</f>
        <v>2360</v>
      </c>
      <c r="I539" s="210" t="str">
        <f>IF($H$1="","Введите курс",Таблица624[[#This Row],[Оптовая цена KRW                за 1шт]]/$H$1)</f>
        <v>Введите курс</v>
      </c>
      <c r="J539" s="318"/>
      <c r="K539" s="211">
        <f>Таблица624[[#This Row],[Заказ коробок ]]*Таблица624[[#This Row],[Кол-во шт в коробке]]</f>
        <v>0</v>
      </c>
      <c r="L539" s="212">
        <f>Таблица624[[#This Row],[Общее кол-во шт]]*Таблица624[[#This Row],[Оптовая цена KRW                за 1шт]]</f>
        <v>0</v>
      </c>
      <c r="M539" s="213" t="str">
        <f>IFERROR(Таблица624[[#This Row],[Общее кол-во шт]]*Таблица624[[#This Row],[Оптовая цена USD                 за 1шт]],"")</f>
        <v/>
      </c>
      <c r="N539" s="340"/>
    </row>
    <row r="540" spans="1:14" ht="22.5" customHeight="1">
      <c r="A540" s="307" t="s">
        <v>13736</v>
      </c>
      <c r="B540" s="313">
        <v>8809652897424</v>
      </c>
      <c r="C540" s="314" t="s">
        <v>13737</v>
      </c>
      <c r="D540" s="315" t="s">
        <v>13738</v>
      </c>
      <c r="E540" s="43">
        <v>4000</v>
      </c>
      <c r="F540" s="207">
        <v>0.59</v>
      </c>
      <c r="G540" s="316">
        <v>6</v>
      </c>
      <c r="H540" s="317">
        <f>Таблица624[[#This Row],[Розничная цена KRW]]*Таблица624[[#This Row],[Коэфициент стоимости]]</f>
        <v>2360</v>
      </c>
      <c r="I540" s="210" t="str">
        <f>IF($H$1="","Введите курс",Таблица624[[#This Row],[Оптовая цена KRW                за 1шт]]/$H$1)</f>
        <v>Введите курс</v>
      </c>
      <c r="J540" s="318"/>
      <c r="K540" s="211">
        <f>Таблица624[[#This Row],[Заказ коробок ]]*Таблица624[[#This Row],[Кол-во шт в коробке]]</f>
        <v>0</v>
      </c>
      <c r="L540" s="212">
        <f>Таблица624[[#This Row],[Общее кол-во шт]]*Таблица624[[#This Row],[Оптовая цена KRW                за 1шт]]</f>
        <v>0</v>
      </c>
      <c r="M540" s="213" t="str">
        <f>IFERROR(Таблица624[[#This Row],[Общее кол-во шт]]*Таблица624[[#This Row],[Оптовая цена USD                 за 1шт]],"")</f>
        <v/>
      </c>
      <c r="N540" s="340"/>
    </row>
    <row r="541" spans="1:14" ht="22.5" customHeight="1">
      <c r="A541" s="307" t="s">
        <v>13739</v>
      </c>
      <c r="B541" s="313">
        <v>8809652905648</v>
      </c>
      <c r="C541" s="314" t="s">
        <v>13740</v>
      </c>
      <c r="D541" s="315" t="s">
        <v>13741</v>
      </c>
      <c r="E541" s="43">
        <v>4000</v>
      </c>
      <c r="F541" s="207">
        <v>0.59</v>
      </c>
      <c r="G541" s="316">
        <v>6</v>
      </c>
      <c r="H541" s="317">
        <f>Таблица624[[#This Row],[Розничная цена KRW]]*Таблица624[[#This Row],[Коэфициент стоимости]]</f>
        <v>2360</v>
      </c>
      <c r="I541" s="210" t="str">
        <f>IF($H$1="","Введите курс",Таблица624[[#This Row],[Оптовая цена KRW                за 1шт]]/$H$1)</f>
        <v>Введите курс</v>
      </c>
      <c r="J541" s="318"/>
      <c r="K541" s="211">
        <f>Таблица624[[#This Row],[Заказ коробок ]]*Таблица624[[#This Row],[Кол-во шт в коробке]]</f>
        <v>0</v>
      </c>
      <c r="L541" s="212">
        <f>Таблица624[[#This Row],[Общее кол-во шт]]*Таблица624[[#This Row],[Оптовая цена KRW                за 1шт]]</f>
        <v>0</v>
      </c>
      <c r="M541" s="213" t="str">
        <f>IFERROR(Таблица624[[#This Row],[Общее кол-во шт]]*Таблица624[[#This Row],[Оптовая цена USD                 за 1шт]],"")</f>
        <v/>
      </c>
      <c r="N541" s="340"/>
    </row>
    <row r="542" spans="1:14" ht="22.5" customHeight="1">
      <c r="A542" s="307" t="s">
        <v>13742</v>
      </c>
      <c r="B542" s="313">
        <v>8809652905655</v>
      </c>
      <c r="C542" s="314" t="s">
        <v>13743</v>
      </c>
      <c r="D542" s="315" t="s">
        <v>13744</v>
      </c>
      <c r="E542" s="43">
        <v>4000</v>
      </c>
      <c r="F542" s="207">
        <v>0.59</v>
      </c>
      <c r="G542" s="316">
        <v>6</v>
      </c>
      <c r="H542" s="317">
        <f>Таблица624[[#This Row],[Розничная цена KRW]]*Таблица624[[#This Row],[Коэфициент стоимости]]</f>
        <v>2360</v>
      </c>
      <c r="I542" s="210" t="str">
        <f>IF($H$1="","Введите курс",Таблица624[[#This Row],[Оптовая цена KRW                за 1шт]]/$H$1)</f>
        <v>Введите курс</v>
      </c>
      <c r="J542" s="318"/>
      <c r="K542" s="211">
        <f>Таблица624[[#This Row],[Заказ коробок ]]*Таблица624[[#This Row],[Кол-во шт в коробке]]</f>
        <v>0</v>
      </c>
      <c r="L542" s="212">
        <f>Таблица624[[#This Row],[Общее кол-во шт]]*Таблица624[[#This Row],[Оптовая цена KRW                за 1шт]]</f>
        <v>0</v>
      </c>
      <c r="M542" s="213" t="str">
        <f>IFERROR(Таблица624[[#This Row],[Общее кол-во шт]]*Таблица624[[#This Row],[Оптовая цена USD                 за 1шт]],"")</f>
        <v/>
      </c>
      <c r="N542" s="340"/>
    </row>
    <row r="543" spans="1:14" ht="22.5" customHeight="1">
      <c r="A543" s="307" t="s">
        <v>13745</v>
      </c>
      <c r="B543" s="313">
        <v>8809652905662</v>
      </c>
      <c r="C543" s="314" t="s">
        <v>13746</v>
      </c>
      <c r="D543" s="315" t="s">
        <v>13747</v>
      </c>
      <c r="E543" s="43">
        <v>4000</v>
      </c>
      <c r="F543" s="207">
        <v>0.59</v>
      </c>
      <c r="G543" s="316">
        <v>6</v>
      </c>
      <c r="H543" s="317">
        <f>Таблица624[[#This Row],[Розничная цена KRW]]*Таблица624[[#This Row],[Коэфициент стоимости]]</f>
        <v>2360</v>
      </c>
      <c r="I543" s="210" t="str">
        <f>IF($H$1="","Введите курс",Таблица624[[#This Row],[Оптовая цена KRW                за 1шт]]/$H$1)</f>
        <v>Введите курс</v>
      </c>
      <c r="J543" s="318"/>
      <c r="K543" s="211">
        <f>Таблица624[[#This Row],[Заказ коробок ]]*Таблица624[[#This Row],[Кол-во шт в коробке]]</f>
        <v>0</v>
      </c>
      <c r="L543" s="212">
        <f>Таблица624[[#This Row],[Общее кол-во шт]]*Таблица624[[#This Row],[Оптовая цена KRW                за 1шт]]</f>
        <v>0</v>
      </c>
      <c r="M543" s="213" t="str">
        <f>IFERROR(Таблица624[[#This Row],[Общее кол-во шт]]*Таблица624[[#This Row],[Оптовая цена USD                 за 1шт]],"")</f>
        <v/>
      </c>
      <c r="N543" s="340"/>
    </row>
    <row r="544" spans="1:14" ht="22.5" customHeight="1">
      <c r="A544" s="307" t="s">
        <v>13748</v>
      </c>
      <c r="B544" s="313">
        <v>8809652905679</v>
      </c>
      <c r="C544" s="314" t="s">
        <v>13749</v>
      </c>
      <c r="D544" s="315" t="s">
        <v>13750</v>
      </c>
      <c r="E544" s="43">
        <v>4000</v>
      </c>
      <c r="F544" s="207">
        <v>0.59</v>
      </c>
      <c r="G544" s="316">
        <v>6</v>
      </c>
      <c r="H544" s="317">
        <f>Таблица624[[#This Row],[Розничная цена KRW]]*Таблица624[[#This Row],[Коэфициент стоимости]]</f>
        <v>2360</v>
      </c>
      <c r="I544" s="210" t="str">
        <f>IF($H$1="","Введите курс",Таблица624[[#This Row],[Оптовая цена KRW                за 1шт]]/$H$1)</f>
        <v>Введите курс</v>
      </c>
      <c r="J544" s="318"/>
      <c r="K544" s="211">
        <f>Таблица624[[#This Row],[Заказ коробок ]]*Таблица624[[#This Row],[Кол-во шт в коробке]]</f>
        <v>0</v>
      </c>
      <c r="L544" s="212">
        <f>Таблица624[[#This Row],[Общее кол-во шт]]*Таблица624[[#This Row],[Оптовая цена KRW                за 1шт]]</f>
        <v>0</v>
      </c>
      <c r="M544" s="213" t="str">
        <f>IFERROR(Таблица624[[#This Row],[Общее кол-во шт]]*Таблица624[[#This Row],[Оптовая цена USD                 за 1шт]],"")</f>
        <v/>
      </c>
      <c r="N544" s="340"/>
    </row>
    <row r="545" spans="1:14" ht="22.5" customHeight="1">
      <c r="A545" s="307" t="s">
        <v>13751</v>
      </c>
      <c r="B545" s="313">
        <v>8809652897431</v>
      </c>
      <c r="C545" s="314" t="s">
        <v>13752</v>
      </c>
      <c r="D545" s="315" t="s">
        <v>13753</v>
      </c>
      <c r="E545" s="43">
        <v>4000</v>
      </c>
      <c r="F545" s="207">
        <v>0.59</v>
      </c>
      <c r="G545" s="316">
        <v>6</v>
      </c>
      <c r="H545" s="317">
        <f>Таблица624[[#This Row],[Розничная цена KRW]]*Таблица624[[#This Row],[Коэфициент стоимости]]</f>
        <v>2360</v>
      </c>
      <c r="I545" s="210" t="str">
        <f>IF($H$1="","Введите курс",Таблица624[[#This Row],[Оптовая цена KRW                за 1шт]]/$H$1)</f>
        <v>Введите курс</v>
      </c>
      <c r="J545" s="318"/>
      <c r="K545" s="211">
        <f>Таблица624[[#This Row],[Заказ коробок ]]*Таблица624[[#This Row],[Кол-во шт в коробке]]</f>
        <v>0</v>
      </c>
      <c r="L545" s="212">
        <f>Таблица624[[#This Row],[Общее кол-во шт]]*Таблица624[[#This Row],[Оптовая цена KRW                за 1шт]]</f>
        <v>0</v>
      </c>
      <c r="M545" s="213" t="str">
        <f>IFERROR(Таблица624[[#This Row],[Общее кол-во шт]]*Таблица624[[#This Row],[Оптовая цена USD                 за 1шт]],"")</f>
        <v/>
      </c>
      <c r="N545" s="340"/>
    </row>
    <row r="546" spans="1:14" ht="22.5" customHeight="1">
      <c r="A546" s="307" t="s">
        <v>13754</v>
      </c>
      <c r="B546" s="313">
        <v>8809652897448</v>
      </c>
      <c r="C546" s="314" t="s">
        <v>13755</v>
      </c>
      <c r="D546" s="315" t="s">
        <v>13756</v>
      </c>
      <c r="E546" s="43">
        <v>4000</v>
      </c>
      <c r="F546" s="207">
        <v>0.59</v>
      </c>
      <c r="G546" s="316">
        <v>6</v>
      </c>
      <c r="H546" s="317">
        <f>Таблица624[[#This Row],[Розничная цена KRW]]*Таблица624[[#This Row],[Коэфициент стоимости]]</f>
        <v>2360</v>
      </c>
      <c r="I546" s="210" t="str">
        <f>IF($H$1="","Введите курс",Таблица624[[#This Row],[Оптовая цена KRW                за 1шт]]/$H$1)</f>
        <v>Введите курс</v>
      </c>
      <c r="J546" s="318"/>
      <c r="K546" s="211">
        <f>Таблица624[[#This Row],[Заказ коробок ]]*Таблица624[[#This Row],[Кол-во шт в коробке]]</f>
        <v>0</v>
      </c>
      <c r="L546" s="212">
        <f>Таблица624[[#This Row],[Общее кол-во шт]]*Таблица624[[#This Row],[Оптовая цена KRW                за 1шт]]</f>
        <v>0</v>
      </c>
      <c r="M546" s="213" t="str">
        <f>IFERROR(Таблица624[[#This Row],[Общее кол-во шт]]*Таблица624[[#This Row],[Оптовая цена USD                 за 1шт]],"")</f>
        <v/>
      </c>
      <c r="N546" s="340"/>
    </row>
    <row r="547" spans="1:14" ht="22.5" customHeight="1">
      <c r="A547" s="307" t="s">
        <v>13757</v>
      </c>
      <c r="B547" s="313">
        <v>8809652905686</v>
      </c>
      <c r="C547" s="314" t="s">
        <v>13758</v>
      </c>
      <c r="D547" s="315" t="s">
        <v>13759</v>
      </c>
      <c r="E547" s="43">
        <v>4000</v>
      </c>
      <c r="F547" s="207">
        <v>0.59</v>
      </c>
      <c r="G547" s="316">
        <v>6</v>
      </c>
      <c r="H547" s="317">
        <f>Таблица624[[#This Row],[Розничная цена KRW]]*Таблица624[[#This Row],[Коэфициент стоимости]]</f>
        <v>2360</v>
      </c>
      <c r="I547" s="210" t="str">
        <f>IF($H$1="","Введите курс",Таблица624[[#This Row],[Оптовая цена KRW                за 1шт]]/$H$1)</f>
        <v>Введите курс</v>
      </c>
      <c r="J547" s="318"/>
      <c r="K547" s="211">
        <f>Таблица624[[#This Row],[Заказ коробок ]]*Таблица624[[#This Row],[Кол-во шт в коробке]]</f>
        <v>0</v>
      </c>
      <c r="L547" s="212">
        <f>Таблица624[[#This Row],[Общее кол-во шт]]*Таблица624[[#This Row],[Оптовая цена KRW                за 1шт]]</f>
        <v>0</v>
      </c>
      <c r="M547" s="213" t="str">
        <f>IFERROR(Таблица624[[#This Row],[Общее кол-во шт]]*Таблица624[[#This Row],[Оптовая цена USD                 за 1шт]],"")</f>
        <v/>
      </c>
      <c r="N547" s="340"/>
    </row>
    <row r="548" spans="1:14" ht="22.5" customHeight="1">
      <c r="A548" s="307" t="s">
        <v>13760</v>
      </c>
      <c r="B548" s="313">
        <v>8809612873390</v>
      </c>
      <c r="C548" s="314" t="s">
        <v>13761</v>
      </c>
      <c r="D548" s="315" t="s">
        <v>13762</v>
      </c>
      <c r="E548" s="43">
        <v>12000</v>
      </c>
      <c r="F548" s="207">
        <v>0.59</v>
      </c>
      <c r="G548" s="316">
        <v>6</v>
      </c>
      <c r="H548" s="317">
        <f>Таблица624[[#This Row],[Розничная цена KRW]]*Таблица624[[#This Row],[Коэфициент стоимости]]</f>
        <v>7080</v>
      </c>
      <c r="I548" s="210" t="str">
        <f>IF($H$1="","Введите курс",Таблица624[[#This Row],[Оптовая цена KRW                за 1шт]]/$H$1)</f>
        <v>Введите курс</v>
      </c>
      <c r="J548" s="318"/>
      <c r="K548" s="211">
        <f>Таблица624[[#This Row],[Заказ коробок ]]*Таблица624[[#This Row],[Кол-во шт в коробке]]</f>
        <v>0</v>
      </c>
      <c r="L548" s="212">
        <f>Таблица624[[#This Row],[Общее кол-во шт]]*Таблица624[[#This Row],[Оптовая цена KRW                за 1шт]]</f>
        <v>0</v>
      </c>
      <c r="M548" s="213" t="str">
        <f>IFERROR(Таблица624[[#This Row],[Общее кол-во шт]]*Таблица624[[#This Row],[Оптовая цена USD                 за 1шт]],"")</f>
        <v/>
      </c>
      <c r="N548" s="340"/>
    </row>
    <row r="549" spans="1:14" ht="22.5" customHeight="1">
      <c r="A549" s="307" t="s">
        <v>13763</v>
      </c>
      <c r="B549" s="313">
        <v>8809612873406</v>
      </c>
      <c r="C549" s="314" t="s">
        <v>13764</v>
      </c>
      <c r="D549" s="315" t="s">
        <v>13765</v>
      </c>
      <c r="E549" s="43">
        <v>12000</v>
      </c>
      <c r="F549" s="207">
        <v>0.59</v>
      </c>
      <c r="G549" s="316">
        <v>6</v>
      </c>
      <c r="H549" s="317">
        <f>Таблица624[[#This Row],[Розничная цена KRW]]*Таблица624[[#This Row],[Коэфициент стоимости]]</f>
        <v>7080</v>
      </c>
      <c r="I549" s="210" t="str">
        <f>IF($H$1="","Введите курс",Таблица624[[#This Row],[Оптовая цена KRW                за 1шт]]/$H$1)</f>
        <v>Введите курс</v>
      </c>
      <c r="J549" s="318"/>
      <c r="K549" s="211">
        <f>Таблица624[[#This Row],[Заказ коробок ]]*Таблица624[[#This Row],[Кол-во шт в коробке]]</f>
        <v>0</v>
      </c>
      <c r="L549" s="212">
        <f>Таблица624[[#This Row],[Общее кол-во шт]]*Таблица624[[#This Row],[Оптовая цена KRW                за 1шт]]</f>
        <v>0</v>
      </c>
      <c r="M549" s="213" t="str">
        <f>IFERROR(Таблица624[[#This Row],[Общее кол-во шт]]*Таблица624[[#This Row],[Оптовая цена USD                 за 1шт]],"")</f>
        <v/>
      </c>
      <c r="N549" s="340"/>
    </row>
    <row r="550" spans="1:14" ht="22.5" customHeight="1">
      <c r="A550" s="307" t="s">
        <v>13766</v>
      </c>
      <c r="B550" s="313">
        <v>8809612873413</v>
      </c>
      <c r="C550" s="314" t="s">
        <v>13767</v>
      </c>
      <c r="D550" s="315" t="s">
        <v>13768</v>
      </c>
      <c r="E550" s="43">
        <v>12000</v>
      </c>
      <c r="F550" s="207">
        <v>0.59</v>
      </c>
      <c r="G550" s="316">
        <v>6</v>
      </c>
      <c r="H550" s="317">
        <f>Таблица624[[#This Row],[Розничная цена KRW]]*Таблица624[[#This Row],[Коэфициент стоимости]]</f>
        <v>7080</v>
      </c>
      <c r="I550" s="210" t="str">
        <f>IF($H$1="","Введите курс",Таблица624[[#This Row],[Оптовая цена KRW                за 1шт]]/$H$1)</f>
        <v>Введите курс</v>
      </c>
      <c r="J550" s="318"/>
      <c r="K550" s="211">
        <f>Таблица624[[#This Row],[Заказ коробок ]]*Таблица624[[#This Row],[Кол-во шт в коробке]]</f>
        <v>0</v>
      </c>
      <c r="L550" s="212">
        <f>Таблица624[[#This Row],[Общее кол-во шт]]*Таблица624[[#This Row],[Оптовая цена KRW                за 1шт]]</f>
        <v>0</v>
      </c>
      <c r="M550" s="213" t="str">
        <f>IFERROR(Таблица624[[#This Row],[Общее кол-во шт]]*Таблица624[[#This Row],[Оптовая цена USD                 за 1шт]],"")</f>
        <v/>
      </c>
      <c r="N550" s="340"/>
    </row>
    <row r="551" spans="1:14" ht="22.5" customHeight="1">
      <c r="A551" s="307" t="s">
        <v>13769</v>
      </c>
      <c r="B551" s="313">
        <v>8809707272459</v>
      </c>
      <c r="C551" s="314" t="s">
        <v>13770</v>
      </c>
      <c r="D551" s="315" t="s">
        <v>13771</v>
      </c>
      <c r="E551" s="43">
        <v>18000</v>
      </c>
      <c r="F551" s="207">
        <v>0.59</v>
      </c>
      <c r="G551" s="316">
        <v>6</v>
      </c>
      <c r="H551" s="317">
        <f>Таблица624[[#This Row],[Розничная цена KRW]]*Таблица624[[#This Row],[Коэфициент стоимости]]</f>
        <v>10620</v>
      </c>
      <c r="I551" s="210" t="str">
        <f>IF($H$1="","Введите курс",Таблица624[[#This Row],[Оптовая цена KRW                за 1шт]]/$H$1)</f>
        <v>Введите курс</v>
      </c>
      <c r="J551" s="318"/>
      <c r="K551" s="211">
        <f>Таблица624[[#This Row],[Заказ коробок ]]*Таблица624[[#This Row],[Кол-во шт в коробке]]</f>
        <v>0</v>
      </c>
      <c r="L551" s="212">
        <f>Таблица624[[#This Row],[Общее кол-во шт]]*Таблица624[[#This Row],[Оптовая цена KRW                за 1шт]]</f>
        <v>0</v>
      </c>
      <c r="M551" s="213" t="str">
        <f>IFERROR(Таблица624[[#This Row],[Общее кол-во шт]]*Таблица624[[#This Row],[Оптовая цена USD                 за 1шт]],"")</f>
        <v/>
      </c>
      <c r="N551" s="340"/>
    </row>
    <row r="552" spans="1:14" ht="22.5" customHeight="1">
      <c r="A552" s="307" t="s">
        <v>13772</v>
      </c>
      <c r="B552" s="313">
        <v>8809707279144</v>
      </c>
      <c r="C552" s="314" t="s">
        <v>13773</v>
      </c>
      <c r="D552" s="315" t="s">
        <v>13774</v>
      </c>
      <c r="E552" s="43">
        <v>4000</v>
      </c>
      <c r="F552" s="207">
        <v>0.59</v>
      </c>
      <c r="G552" s="316">
        <v>6</v>
      </c>
      <c r="H552" s="317">
        <f>Таблица624[[#This Row],[Розничная цена KRW]]*Таблица624[[#This Row],[Коэфициент стоимости]]</f>
        <v>2360</v>
      </c>
      <c r="I552" s="210" t="str">
        <f>IF($H$1="","Введите курс",Таблица624[[#This Row],[Оптовая цена KRW                за 1шт]]/$H$1)</f>
        <v>Введите курс</v>
      </c>
      <c r="J552" s="318"/>
      <c r="K552" s="211">
        <f>Таблица624[[#This Row],[Заказ коробок ]]*Таблица624[[#This Row],[Кол-во шт в коробке]]</f>
        <v>0</v>
      </c>
      <c r="L552" s="212">
        <f>Таблица624[[#This Row],[Общее кол-во шт]]*Таблица624[[#This Row],[Оптовая цена KRW                за 1шт]]</f>
        <v>0</v>
      </c>
      <c r="M552" s="213" t="str">
        <f>IFERROR(Таблица624[[#This Row],[Общее кол-во шт]]*Таблица624[[#This Row],[Оптовая цена USD                 за 1шт]],"")</f>
        <v/>
      </c>
      <c r="N552" s="340"/>
    </row>
    <row r="553" spans="1:14" ht="22.5" customHeight="1">
      <c r="A553" s="307" t="s">
        <v>13775</v>
      </c>
      <c r="B553" s="313">
        <v>8809612856959</v>
      </c>
      <c r="C553" s="314" t="s">
        <v>13776</v>
      </c>
      <c r="D553" s="315" t="s">
        <v>13777</v>
      </c>
      <c r="E553" s="43">
        <v>20000</v>
      </c>
      <c r="F553" s="207">
        <v>0.59</v>
      </c>
      <c r="G553" s="316">
        <v>6</v>
      </c>
      <c r="H553" s="317">
        <f>Таблица624[[#This Row],[Розничная цена KRW]]*Таблица624[[#This Row],[Коэфициент стоимости]]</f>
        <v>11800</v>
      </c>
      <c r="I553" s="210" t="str">
        <f>IF($H$1="","Введите курс",Таблица624[[#This Row],[Оптовая цена KRW                за 1шт]]/$H$1)</f>
        <v>Введите курс</v>
      </c>
      <c r="J553" s="318"/>
      <c r="K553" s="211">
        <f>Таблица624[[#This Row],[Заказ коробок ]]*Таблица624[[#This Row],[Кол-во шт в коробке]]</f>
        <v>0</v>
      </c>
      <c r="L553" s="212">
        <f>Таблица624[[#This Row],[Общее кол-во шт]]*Таблица624[[#This Row],[Оптовая цена KRW                за 1шт]]</f>
        <v>0</v>
      </c>
      <c r="M553" s="213" t="str">
        <f>IFERROR(Таблица624[[#This Row],[Общее кол-во шт]]*Таблица624[[#This Row],[Оптовая цена USD                 за 1шт]],"")</f>
        <v/>
      </c>
      <c r="N553" s="340"/>
    </row>
    <row r="554" spans="1:14" ht="22.5" customHeight="1">
      <c r="A554" s="307" t="s">
        <v>13778</v>
      </c>
      <c r="B554" s="313">
        <v>8809612856966</v>
      </c>
      <c r="C554" s="314" t="s">
        <v>13779</v>
      </c>
      <c r="D554" s="315" t="s">
        <v>13780</v>
      </c>
      <c r="E554" s="43">
        <v>20000</v>
      </c>
      <c r="F554" s="207">
        <v>0.59</v>
      </c>
      <c r="G554" s="316">
        <v>6</v>
      </c>
      <c r="H554" s="317">
        <f>Таблица624[[#This Row],[Розничная цена KRW]]*Таблица624[[#This Row],[Коэфициент стоимости]]</f>
        <v>11800</v>
      </c>
      <c r="I554" s="210" t="str">
        <f>IF($H$1="","Введите курс",Таблица624[[#This Row],[Оптовая цена KRW                за 1шт]]/$H$1)</f>
        <v>Введите курс</v>
      </c>
      <c r="J554" s="318"/>
      <c r="K554" s="211">
        <f>Таблица624[[#This Row],[Заказ коробок ]]*Таблица624[[#This Row],[Кол-во шт в коробке]]</f>
        <v>0</v>
      </c>
      <c r="L554" s="212">
        <f>Таблица624[[#This Row],[Общее кол-во шт]]*Таблица624[[#This Row],[Оптовая цена KRW                за 1шт]]</f>
        <v>0</v>
      </c>
      <c r="M554" s="213" t="str">
        <f>IFERROR(Таблица624[[#This Row],[Общее кол-во шт]]*Таблица624[[#This Row],[Оптовая цена USD                 за 1шт]],"")</f>
        <v/>
      </c>
      <c r="N554" s="340"/>
    </row>
    <row r="555" spans="1:14" ht="22.5" customHeight="1">
      <c r="A555" s="307" t="s">
        <v>13781</v>
      </c>
      <c r="B555" s="313">
        <v>8809612856980</v>
      </c>
      <c r="C555" s="314" t="s">
        <v>13782</v>
      </c>
      <c r="D555" s="315" t="s">
        <v>13783</v>
      </c>
      <c r="E555" s="43">
        <v>20000</v>
      </c>
      <c r="F555" s="207">
        <v>0.59</v>
      </c>
      <c r="G555" s="316">
        <v>6</v>
      </c>
      <c r="H555" s="317">
        <f>Таблица624[[#This Row],[Розничная цена KRW]]*Таблица624[[#This Row],[Коэфициент стоимости]]</f>
        <v>11800</v>
      </c>
      <c r="I555" s="210" t="str">
        <f>IF($H$1="","Введите курс",Таблица624[[#This Row],[Оптовая цена KRW                за 1шт]]/$H$1)</f>
        <v>Введите курс</v>
      </c>
      <c r="J555" s="318"/>
      <c r="K555" s="211">
        <f>Таблица624[[#This Row],[Заказ коробок ]]*Таблица624[[#This Row],[Кол-во шт в коробке]]</f>
        <v>0</v>
      </c>
      <c r="L555" s="212">
        <f>Таблица624[[#This Row],[Общее кол-во шт]]*Таблица624[[#This Row],[Оптовая цена KRW                за 1шт]]</f>
        <v>0</v>
      </c>
      <c r="M555" s="213" t="str">
        <f>IFERROR(Таблица624[[#This Row],[Общее кол-во шт]]*Таблица624[[#This Row],[Оптовая цена USD                 за 1шт]],"")</f>
        <v/>
      </c>
      <c r="N555" s="340"/>
    </row>
    <row r="556" spans="1:14" ht="22.5" customHeight="1">
      <c r="A556" s="307" t="s">
        <v>13784</v>
      </c>
      <c r="B556" s="313">
        <v>8809612856997</v>
      </c>
      <c r="C556" s="314" t="s">
        <v>13785</v>
      </c>
      <c r="D556" s="315" t="s">
        <v>13786</v>
      </c>
      <c r="E556" s="43">
        <v>20000</v>
      </c>
      <c r="F556" s="207">
        <v>0.59</v>
      </c>
      <c r="G556" s="316">
        <v>6</v>
      </c>
      <c r="H556" s="317">
        <f>Таблица624[[#This Row],[Розничная цена KRW]]*Таблица624[[#This Row],[Коэфициент стоимости]]</f>
        <v>11800</v>
      </c>
      <c r="I556" s="210" t="str">
        <f>IF($H$1="","Введите курс",Таблица624[[#This Row],[Оптовая цена KRW                за 1шт]]/$H$1)</f>
        <v>Введите курс</v>
      </c>
      <c r="J556" s="318"/>
      <c r="K556" s="211">
        <f>Таблица624[[#This Row],[Заказ коробок ]]*Таблица624[[#This Row],[Кол-во шт в коробке]]</f>
        <v>0</v>
      </c>
      <c r="L556" s="212">
        <f>Таблица624[[#This Row],[Общее кол-во шт]]*Таблица624[[#This Row],[Оптовая цена KRW                за 1шт]]</f>
        <v>0</v>
      </c>
      <c r="M556" s="213" t="str">
        <f>IFERROR(Таблица624[[#This Row],[Общее кол-во шт]]*Таблица624[[#This Row],[Оптовая цена USD                 за 1шт]],"")</f>
        <v/>
      </c>
      <c r="N556" s="340"/>
    </row>
    <row r="557" spans="1:14" ht="22.5" customHeight="1">
      <c r="A557" s="307" t="s">
        <v>13787</v>
      </c>
      <c r="B557" s="313">
        <v>8809612857024</v>
      </c>
      <c r="C557" s="314" t="s">
        <v>13788</v>
      </c>
      <c r="D557" s="315" t="s">
        <v>13789</v>
      </c>
      <c r="E557" s="43">
        <v>20000</v>
      </c>
      <c r="F557" s="207">
        <v>0.59</v>
      </c>
      <c r="G557" s="316">
        <v>6</v>
      </c>
      <c r="H557" s="317">
        <f>Таблица624[[#This Row],[Розничная цена KRW]]*Таблица624[[#This Row],[Коэфициент стоимости]]</f>
        <v>11800</v>
      </c>
      <c r="I557" s="210" t="str">
        <f>IF($H$1="","Введите курс",Таблица624[[#This Row],[Оптовая цена KRW                за 1шт]]/$H$1)</f>
        <v>Введите курс</v>
      </c>
      <c r="J557" s="318"/>
      <c r="K557" s="211">
        <f>Таблица624[[#This Row],[Заказ коробок ]]*Таблица624[[#This Row],[Кол-во шт в коробке]]</f>
        <v>0</v>
      </c>
      <c r="L557" s="212">
        <f>Таблица624[[#This Row],[Общее кол-во шт]]*Таблица624[[#This Row],[Оптовая цена KRW                за 1шт]]</f>
        <v>0</v>
      </c>
      <c r="M557" s="213" t="str">
        <f>IFERROR(Таблица624[[#This Row],[Общее кол-во шт]]*Таблица624[[#This Row],[Оптовая цена USD                 за 1шт]],"")</f>
        <v/>
      </c>
      <c r="N557" s="340"/>
    </row>
    <row r="558" spans="1:14" ht="22.5" customHeight="1">
      <c r="A558" s="307" t="s">
        <v>13790</v>
      </c>
      <c r="B558" s="313">
        <v>8809652873640</v>
      </c>
      <c r="C558" s="314" t="s">
        <v>13791</v>
      </c>
      <c r="D558" s="315" t="s">
        <v>13792</v>
      </c>
      <c r="E558" s="43">
        <v>20000</v>
      </c>
      <c r="F558" s="207">
        <v>0.59</v>
      </c>
      <c r="G558" s="316">
        <v>6</v>
      </c>
      <c r="H558" s="317">
        <f>Таблица624[[#This Row],[Розничная цена KRW]]*Таблица624[[#This Row],[Коэфициент стоимости]]</f>
        <v>11800</v>
      </c>
      <c r="I558" s="210" t="str">
        <f>IF($H$1="","Введите курс",Таблица624[[#This Row],[Оптовая цена KRW                за 1шт]]/$H$1)</f>
        <v>Введите курс</v>
      </c>
      <c r="J558" s="318"/>
      <c r="K558" s="211">
        <f>Таблица624[[#This Row],[Заказ коробок ]]*Таблица624[[#This Row],[Кол-во шт в коробке]]</f>
        <v>0</v>
      </c>
      <c r="L558" s="212">
        <f>Таблица624[[#This Row],[Общее кол-во шт]]*Таблица624[[#This Row],[Оптовая цена KRW                за 1шт]]</f>
        <v>0</v>
      </c>
      <c r="M558" s="213" t="str">
        <f>IFERROR(Таблица624[[#This Row],[Общее кол-во шт]]*Таблица624[[#This Row],[Оптовая цена USD                 за 1шт]],"")</f>
        <v/>
      </c>
      <c r="N558" s="340"/>
    </row>
    <row r="559" spans="1:14" ht="22.5" customHeight="1">
      <c r="A559" s="307" t="s">
        <v>13793</v>
      </c>
      <c r="B559" s="313">
        <v>8809612857017</v>
      </c>
      <c r="C559" s="314" t="s">
        <v>13794</v>
      </c>
      <c r="D559" s="315" t="s">
        <v>13795</v>
      </c>
      <c r="E559" s="43">
        <v>20000</v>
      </c>
      <c r="F559" s="207">
        <v>0.59</v>
      </c>
      <c r="G559" s="316">
        <v>6</v>
      </c>
      <c r="H559" s="317">
        <f>Таблица624[[#This Row],[Розничная цена KRW]]*Таблица624[[#This Row],[Коэфициент стоимости]]</f>
        <v>11800</v>
      </c>
      <c r="I559" s="210" t="str">
        <f>IF($H$1="","Введите курс",Таблица624[[#This Row],[Оптовая цена KRW                за 1шт]]/$H$1)</f>
        <v>Введите курс</v>
      </c>
      <c r="J559" s="318"/>
      <c r="K559" s="211">
        <f>Таблица624[[#This Row],[Заказ коробок ]]*Таблица624[[#This Row],[Кол-во шт в коробке]]</f>
        <v>0</v>
      </c>
      <c r="L559" s="212">
        <f>Таблица624[[#This Row],[Общее кол-во шт]]*Таблица624[[#This Row],[Оптовая цена KRW                за 1шт]]</f>
        <v>0</v>
      </c>
      <c r="M559" s="213" t="str">
        <f>IFERROR(Таблица624[[#This Row],[Общее кол-во шт]]*Таблица624[[#This Row],[Оптовая цена USD                 за 1шт]],"")</f>
        <v/>
      </c>
      <c r="N559" s="340"/>
    </row>
    <row r="560" spans="1:14" ht="22.5" customHeight="1">
      <c r="A560" s="307" t="s">
        <v>13796</v>
      </c>
      <c r="B560" s="313">
        <v>8809652873657</v>
      </c>
      <c r="C560" s="314" t="s">
        <v>13797</v>
      </c>
      <c r="D560" s="315" t="s">
        <v>13798</v>
      </c>
      <c r="E560" s="43">
        <v>20000</v>
      </c>
      <c r="F560" s="207">
        <v>0.59</v>
      </c>
      <c r="G560" s="316">
        <v>6</v>
      </c>
      <c r="H560" s="317">
        <f>Таблица624[[#This Row],[Розничная цена KRW]]*Таблица624[[#This Row],[Коэфициент стоимости]]</f>
        <v>11800</v>
      </c>
      <c r="I560" s="210" t="str">
        <f>IF($H$1="","Введите курс",Таблица624[[#This Row],[Оптовая цена KRW                за 1шт]]/$H$1)</f>
        <v>Введите курс</v>
      </c>
      <c r="J560" s="318"/>
      <c r="K560" s="211">
        <f>Таблица624[[#This Row],[Заказ коробок ]]*Таблица624[[#This Row],[Кол-во шт в коробке]]</f>
        <v>0</v>
      </c>
      <c r="L560" s="212">
        <f>Таблица624[[#This Row],[Общее кол-во шт]]*Таблица624[[#This Row],[Оптовая цена KRW                за 1шт]]</f>
        <v>0</v>
      </c>
      <c r="M560" s="213" t="str">
        <f>IFERROR(Таблица624[[#This Row],[Общее кол-во шт]]*Таблица624[[#This Row],[Оптовая цена USD                 за 1шт]],"")</f>
        <v/>
      </c>
      <c r="N560" s="340"/>
    </row>
    <row r="561" spans="1:14" ht="22.5" customHeight="1">
      <c r="A561" s="307" t="s">
        <v>13799</v>
      </c>
      <c r="B561" s="313">
        <v>8809612859905</v>
      </c>
      <c r="C561" s="314" t="s">
        <v>13800</v>
      </c>
      <c r="D561" s="315" t="s">
        <v>13801</v>
      </c>
      <c r="E561" s="43">
        <v>20000</v>
      </c>
      <c r="F561" s="207">
        <v>0.59</v>
      </c>
      <c r="G561" s="316">
        <v>6</v>
      </c>
      <c r="H561" s="317">
        <f>Таблица624[[#This Row],[Розничная цена KRW]]*Таблица624[[#This Row],[Коэфициент стоимости]]</f>
        <v>11800</v>
      </c>
      <c r="I561" s="210" t="str">
        <f>IF($H$1="","Введите курс",Таблица624[[#This Row],[Оптовая цена KRW                за 1шт]]/$H$1)</f>
        <v>Введите курс</v>
      </c>
      <c r="J561" s="318"/>
      <c r="K561" s="211">
        <f>Таблица624[[#This Row],[Заказ коробок ]]*Таблица624[[#This Row],[Кол-во шт в коробке]]</f>
        <v>0</v>
      </c>
      <c r="L561" s="212">
        <f>Таблица624[[#This Row],[Общее кол-во шт]]*Таблица624[[#This Row],[Оптовая цена KRW                за 1шт]]</f>
        <v>0</v>
      </c>
      <c r="M561" s="213" t="str">
        <f>IFERROR(Таблица624[[#This Row],[Общее кол-во шт]]*Таблица624[[#This Row],[Оптовая цена USD                 за 1шт]],"")</f>
        <v/>
      </c>
      <c r="N561" s="340"/>
    </row>
    <row r="562" spans="1:14" ht="22.5" customHeight="1">
      <c r="A562" s="307" t="s">
        <v>13802</v>
      </c>
      <c r="B562" s="313">
        <v>8809652871080</v>
      </c>
      <c r="C562" s="314" t="s">
        <v>13803</v>
      </c>
      <c r="D562" s="315" t="s">
        <v>13804</v>
      </c>
      <c r="E562" s="43">
        <v>20000</v>
      </c>
      <c r="F562" s="207">
        <v>0.59</v>
      </c>
      <c r="G562" s="316">
        <v>6</v>
      </c>
      <c r="H562" s="317">
        <f>Таблица624[[#This Row],[Розничная цена KRW]]*Таблица624[[#This Row],[Коэфициент стоимости]]</f>
        <v>11800</v>
      </c>
      <c r="I562" s="210" t="str">
        <f>IF($H$1="","Введите курс",Таблица624[[#This Row],[Оптовая цена KRW                за 1шт]]/$H$1)</f>
        <v>Введите курс</v>
      </c>
      <c r="J562" s="318"/>
      <c r="K562" s="211">
        <f>Таблица624[[#This Row],[Заказ коробок ]]*Таблица624[[#This Row],[Кол-во шт в коробке]]</f>
        <v>0</v>
      </c>
      <c r="L562" s="212">
        <f>Таблица624[[#This Row],[Общее кол-во шт]]*Таблица624[[#This Row],[Оптовая цена KRW                за 1шт]]</f>
        <v>0</v>
      </c>
      <c r="M562" s="213" t="str">
        <f>IFERROR(Таблица624[[#This Row],[Общее кол-во шт]]*Таблица624[[#This Row],[Оптовая цена USD                 за 1шт]],"")</f>
        <v/>
      </c>
      <c r="N562" s="340"/>
    </row>
    <row r="563" spans="1:14" ht="22.5" customHeight="1">
      <c r="A563" s="307" t="s">
        <v>13805</v>
      </c>
      <c r="B563" s="313">
        <v>8809652897455</v>
      </c>
      <c r="C563" s="314" t="s">
        <v>13806</v>
      </c>
      <c r="D563" s="315" t="s">
        <v>13807</v>
      </c>
      <c r="E563" s="43">
        <v>25000</v>
      </c>
      <c r="F563" s="207">
        <v>0.59</v>
      </c>
      <c r="G563" s="316">
        <v>6</v>
      </c>
      <c r="H563" s="317">
        <f>Таблица624[[#This Row],[Розничная цена KRW]]*Таблица624[[#This Row],[Коэфициент стоимости]]</f>
        <v>14750</v>
      </c>
      <c r="I563" s="210" t="str">
        <f>IF($H$1="","Введите курс",Таблица624[[#This Row],[Оптовая цена KRW                за 1шт]]/$H$1)</f>
        <v>Введите курс</v>
      </c>
      <c r="J563" s="318"/>
      <c r="K563" s="211">
        <f>Таблица624[[#This Row],[Заказ коробок ]]*Таблица624[[#This Row],[Кол-во шт в коробке]]</f>
        <v>0</v>
      </c>
      <c r="L563" s="212">
        <f>Таблица624[[#This Row],[Общее кол-во шт]]*Таблица624[[#This Row],[Оптовая цена KRW                за 1шт]]</f>
        <v>0</v>
      </c>
      <c r="M563" s="213" t="str">
        <f>IFERROR(Таблица624[[#This Row],[Общее кол-во шт]]*Таблица624[[#This Row],[Оптовая цена USD                 за 1шт]],"")</f>
        <v/>
      </c>
      <c r="N563" s="340"/>
    </row>
    <row r="564" spans="1:14" ht="22.5" customHeight="1">
      <c r="A564" s="307" t="s">
        <v>13808</v>
      </c>
      <c r="B564" s="313">
        <v>8809652897462</v>
      </c>
      <c r="C564" s="314" t="s">
        <v>13809</v>
      </c>
      <c r="D564" s="315" t="s">
        <v>13810</v>
      </c>
      <c r="E564" s="43">
        <v>25000</v>
      </c>
      <c r="F564" s="207">
        <v>0.59</v>
      </c>
      <c r="G564" s="316">
        <v>6</v>
      </c>
      <c r="H564" s="317">
        <f>Таблица624[[#This Row],[Розничная цена KRW]]*Таблица624[[#This Row],[Коэфициент стоимости]]</f>
        <v>14750</v>
      </c>
      <c r="I564" s="210" t="str">
        <f>IF($H$1="","Введите курс",Таблица624[[#This Row],[Оптовая цена KRW                за 1шт]]/$H$1)</f>
        <v>Введите курс</v>
      </c>
      <c r="J564" s="318"/>
      <c r="K564" s="211">
        <f>Таблица624[[#This Row],[Заказ коробок ]]*Таблица624[[#This Row],[Кол-во шт в коробке]]</f>
        <v>0</v>
      </c>
      <c r="L564" s="212">
        <f>Таблица624[[#This Row],[Общее кол-во шт]]*Таблица624[[#This Row],[Оптовая цена KRW                за 1шт]]</f>
        <v>0</v>
      </c>
      <c r="M564" s="213" t="str">
        <f>IFERROR(Таблица624[[#This Row],[Общее кол-во шт]]*Таблица624[[#This Row],[Оптовая цена USD                 за 1шт]],"")</f>
        <v/>
      </c>
      <c r="N564" s="340"/>
    </row>
    <row r="565" spans="1:14" ht="22.5" customHeight="1">
      <c r="A565" s="307" t="s">
        <v>13811</v>
      </c>
      <c r="B565" s="313">
        <v>8809652897479</v>
      </c>
      <c r="C565" s="314" t="s">
        <v>13812</v>
      </c>
      <c r="D565" s="315" t="s">
        <v>13810</v>
      </c>
      <c r="E565" s="43">
        <v>25000</v>
      </c>
      <c r="F565" s="207">
        <v>0.59</v>
      </c>
      <c r="G565" s="316">
        <v>6</v>
      </c>
      <c r="H565" s="317">
        <f>Таблица624[[#This Row],[Розничная цена KRW]]*Таблица624[[#This Row],[Коэфициент стоимости]]</f>
        <v>14750</v>
      </c>
      <c r="I565" s="210" t="str">
        <f>IF($H$1="","Введите курс",Таблица624[[#This Row],[Оптовая цена KRW                за 1шт]]/$H$1)</f>
        <v>Введите курс</v>
      </c>
      <c r="J565" s="318"/>
      <c r="K565" s="211">
        <f>Таблица624[[#This Row],[Заказ коробок ]]*Таблица624[[#This Row],[Кол-во шт в коробке]]</f>
        <v>0</v>
      </c>
      <c r="L565" s="212">
        <f>Таблица624[[#This Row],[Общее кол-во шт]]*Таблица624[[#This Row],[Оптовая цена KRW                за 1шт]]</f>
        <v>0</v>
      </c>
      <c r="M565" s="213" t="str">
        <f>IFERROR(Таблица624[[#This Row],[Общее кол-во шт]]*Таблица624[[#This Row],[Оптовая цена USD                 за 1шт]],"")</f>
        <v/>
      </c>
      <c r="N565" s="340"/>
    </row>
    <row r="566" spans="1:14" ht="22.5" customHeight="1">
      <c r="A566" s="307" t="s">
        <v>13813</v>
      </c>
      <c r="B566" s="313">
        <v>8809652897486</v>
      </c>
      <c r="C566" s="314" t="s">
        <v>13814</v>
      </c>
      <c r="D566" s="315" t="s">
        <v>13810</v>
      </c>
      <c r="E566" s="43">
        <v>25000</v>
      </c>
      <c r="F566" s="207">
        <v>0.59</v>
      </c>
      <c r="G566" s="316">
        <v>6</v>
      </c>
      <c r="H566" s="317">
        <f>Таблица624[[#This Row],[Розничная цена KRW]]*Таблица624[[#This Row],[Коэфициент стоимости]]</f>
        <v>14750</v>
      </c>
      <c r="I566" s="210" t="str">
        <f>IF($H$1="","Введите курс",Таблица624[[#This Row],[Оптовая цена KRW                за 1шт]]/$H$1)</f>
        <v>Введите курс</v>
      </c>
      <c r="J566" s="318"/>
      <c r="K566" s="211">
        <f>Таблица624[[#This Row],[Заказ коробок ]]*Таблица624[[#This Row],[Кол-во шт в коробке]]</f>
        <v>0</v>
      </c>
      <c r="L566" s="212">
        <f>Таблица624[[#This Row],[Общее кол-во шт]]*Таблица624[[#This Row],[Оптовая цена KRW                за 1шт]]</f>
        <v>0</v>
      </c>
      <c r="M566" s="213" t="str">
        <f>IFERROR(Таблица624[[#This Row],[Общее кол-во шт]]*Таблица624[[#This Row],[Оптовая цена USD                 за 1шт]],"")</f>
        <v/>
      </c>
      <c r="N566" s="340"/>
    </row>
    <row r="567" spans="1:14" ht="22.5" customHeight="1">
      <c r="A567" s="307" t="s">
        <v>13815</v>
      </c>
      <c r="B567" s="313">
        <v>8809652897493</v>
      </c>
      <c r="C567" s="314" t="s">
        <v>13816</v>
      </c>
      <c r="D567" s="315" t="s">
        <v>13810</v>
      </c>
      <c r="E567" s="43">
        <v>25000</v>
      </c>
      <c r="F567" s="207">
        <v>0.59</v>
      </c>
      <c r="G567" s="316">
        <v>6</v>
      </c>
      <c r="H567" s="317">
        <f>Таблица624[[#This Row],[Розничная цена KRW]]*Таблица624[[#This Row],[Коэфициент стоимости]]</f>
        <v>14750</v>
      </c>
      <c r="I567" s="210" t="str">
        <f>IF($H$1="","Введите курс",Таблица624[[#This Row],[Оптовая цена KRW                за 1шт]]/$H$1)</f>
        <v>Введите курс</v>
      </c>
      <c r="J567" s="318"/>
      <c r="K567" s="211">
        <f>Таблица624[[#This Row],[Заказ коробок ]]*Таблица624[[#This Row],[Кол-во шт в коробке]]</f>
        <v>0</v>
      </c>
      <c r="L567" s="212">
        <f>Таблица624[[#This Row],[Общее кол-во шт]]*Таблица624[[#This Row],[Оптовая цена KRW                за 1шт]]</f>
        <v>0</v>
      </c>
      <c r="M567" s="213" t="str">
        <f>IFERROR(Таблица624[[#This Row],[Общее кол-во шт]]*Таблица624[[#This Row],[Оптовая цена USD                 за 1шт]],"")</f>
        <v/>
      </c>
      <c r="N567" s="340"/>
    </row>
    <row r="568" spans="1:14" ht="22.5" customHeight="1">
      <c r="A568" s="307" t="s">
        <v>13817</v>
      </c>
      <c r="B568" s="313">
        <v>8809612871389</v>
      </c>
      <c r="C568" s="314" t="s">
        <v>13818</v>
      </c>
      <c r="D568" s="315" t="s">
        <v>13819</v>
      </c>
      <c r="E568" s="43">
        <v>2000</v>
      </c>
      <c r="F568" s="207">
        <v>0.59</v>
      </c>
      <c r="G568" s="316">
        <v>6</v>
      </c>
      <c r="H568" s="317">
        <f>Таблица624[[#This Row],[Розничная цена KRW]]*Таблица624[[#This Row],[Коэфициент стоимости]]</f>
        <v>1180</v>
      </c>
      <c r="I568" s="210" t="str">
        <f>IF($H$1="","Введите курс",Таблица624[[#This Row],[Оптовая цена KRW                за 1шт]]/$H$1)</f>
        <v>Введите курс</v>
      </c>
      <c r="J568" s="318"/>
      <c r="K568" s="211">
        <f>Таблица624[[#This Row],[Заказ коробок ]]*Таблица624[[#This Row],[Кол-во шт в коробке]]</f>
        <v>0</v>
      </c>
      <c r="L568" s="212">
        <f>Таблица624[[#This Row],[Общее кол-во шт]]*Таблица624[[#This Row],[Оптовая цена KRW                за 1шт]]</f>
        <v>0</v>
      </c>
      <c r="M568" s="213" t="str">
        <f>IFERROR(Таблица624[[#This Row],[Общее кол-во шт]]*Таблица624[[#This Row],[Оптовая цена USD                 за 1шт]],"")</f>
        <v/>
      </c>
      <c r="N568" s="340"/>
    </row>
    <row r="569" spans="1:14" ht="22.5" customHeight="1">
      <c r="A569" s="307" t="s">
        <v>13820</v>
      </c>
      <c r="B569" s="313">
        <v>8809612861977</v>
      </c>
      <c r="C569" s="314" t="s">
        <v>13821</v>
      </c>
      <c r="D569" s="315" t="s">
        <v>13822</v>
      </c>
      <c r="E569" s="43">
        <v>5000</v>
      </c>
      <c r="F569" s="207">
        <v>0.59</v>
      </c>
      <c r="G569" s="316">
        <v>6</v>
      </c>
      <c r="H569" s="317">
        <f>Таблица624[[#This Row],[Розничная цена KRW]]*Таблица624[[#This Row],[Коэфициент стоимости]]</f>
        <v>2950</v>
      </c>
      <c r="I569" s="210" t="str">
        <f>IF($H$1="","Введите курс",Таблица624[[#This Row],[Оптовая цена KRW                за 1шт]]/$H$1)</f>
        <v>Введите курс</v>
      </c>
      <c r="J569" s="318"/>
      <c r="K569" s="211">
        <f>Таблица624[[#This Row],[Заказ коробок ]]*Таблица624[[#This Row],[Кол-во шт в коробке]]</f>
        <v>0</v>
      </c>
      <c r="L569" s="212">
        <f>Таблица624[[#This Row],[Общее кол-во шт]]*Таблица624[[#This Row],[Оптовая цена KRW                за 1шт]]</f>
        <v>0</v>
      </c>
      <c r="M569" s="213" t="str">
        <f>IFERROR(Таблица624[[#This Row],[Общее кол-во шт]]*Таблица624[[#This Row],[Оптовая цена USD                 за 1шт]],"")</f>
        <v/>
      </c>
      <c r="N569" s="340"/>
    </row>
    <row r="570" spans="1:14" ht="22.5" customHeight="1">
      <c r="A570" s="307" t="s">
        <v>13823</v>
      </c>
      <c r="B570" s="313">
        <v>8809612861960</v>
      </c>
      <c r="C570" s="314" t="s">
        <v>13824</v>
      </c>
      <c r="D570" s="315" t="s">
        <v>13825</v>
      </c>
      <c r="E570" s="43">
        <v>3000</v>
      </c>
      <c r="F570" s="207">
        <v>0.59</v>
      </c>
      <c r="G570" s="316">
        <v>6</v>
      </c>
      <c r="H570" s="317">
        <f>Таблица624[[#This Row],[Розничная цена KRW]]*Таблица624[[#This Row],[Коэфициент стоимости]]</f>
        <v>1770</v>
      </c>
      <c r="I570" s="210" t="str">
        <f>IF($H$1="","Введите курс",Таблица624[[#This Row],[Оптовая цена KRW                за 1шт]]/$H$1)</f>
        <v>Введите курс</v>
      </c>
      <c r="J570" s="318"/>
      <c r="K570" s="211">
        <f>Таблица624[[#This Row],[Заказ коробок ]]*Таблица624[[#This Row],[Кол-во шт в коробке]]</f>
        <v>0</v>
      </c>
      <c r="L570" s="212">
        <f>Таблица624[[#This Row],[Общее кол-во шт]]*Таблица624[[#This Row],[Оптовая цена KRW                за 1шт]]</f>
        <v>0</v>
      </c>
      <c r="M570" s="213" t="str">
        <f>IFERROR(Таблица624[[#This Row],[Общее кол-во шт]]*Таблица624[[#This Row],[Оптовая цена USD                 за 1шт]],"")</f>
        <v/>
      </c>
      <c r="N570" s="340"/>
    </row>
    <row r="571" spans="1:14" ht="22.5" customHeight="1">
      <c r="A571" s="307" t="s">
        <v>13826</v>
      </c>
      <c r="B571" s="313">
        <v>8809652873398</v>
      </c>
      <c r="C571" s="314" t="s">
        <v>13827</v>
      </c>
      <c r="D571" s="315" t="s">
        <v>13828</v>
      </c>
      <c r="E571" s="43">
        <v>24000</v>
      </c>
      <c r="F571" s="207">
        <v>0.59</v>
      </c>
      <c r="G571" s="316">
        <v>6</v>
      </c>
      <c r="H571" s="317">
        <f>Таблица624[[#This Row],[Розничная цена KRW]]*Таблица624[[#This Row],[Коэфициент стоимости]]</f>
        <v>14160</v>
      </c>
      <c r="I571" s="210" t="str">
        <f>IF($H$1="","Введите курс",Таблица624[[#This Row],[Оптовая цена KRW                за 1шт]]/$H$1)</f>
        <v>Введите курс</v>
      </c>
      <c r="J571" s="318"/>
      <c r="K571" s="211">
        <f>Таблица624[[#This Row],[Заказ коробок ]]*Таблица624[[#This Row],[Кол-во шт в коробке]]</f>
        <v>0</v>
      </c>
      <c r="L571" s="212">
        <f>Таблица624[[#This Row],[Общее кол-во шт]]*Таблица624[[#This Row],[Оптовая цена KRW                за 1шт]]</f>
        <v>0</v>
      </c>
      <c r="M571" s="213" t="str">
        <f>IFERROR(Таблица624[[#This Row],[Общее кол-во шт]]*Таблица624[[#This Row],[Оптовая цена USD                 за 1шт]],"")</f>
        <v/>
      </c>
      <c r="N571" s="340"/>
    </row>
    <row r="572" spans="1:14" ht="22.5" customHeight="1">
      <c r="A572" s="307" t="s">
        <v>13829</v>
      </c>
      <c r="B572" s="313">
        <v>8809652874906</v>
      </c>
      <c r="C572" s="314" t="s">
        <v>13830</v>
      </c>
      <c r="D572" s="315" t="s">
        <v>13831</v>
      </c>
      <c r="E572" s="43">
        <v>24000</v>
      </c>
      <c r="F572" s="207">
        <v>0.59</v>
      </c>
      <c r="G572" s="316">
        <v>6</v>
      </c>
      <c r="H572" s="317">
        <f>Таблица624[[#This Row],[Розничная цена KRW]]*Таблица624[[#This Row],[Коэфициент стоимости]]</f>
        <v>14160</v>
      </c>
      <c r="I572" s="210" t="str">
        <f>IF($H$1="","Введите курс",Таблица624[[#This Row],[Оптовая цена KRW                за 1шт]]/$H$1)</f>
        <v>Введите курс</v>
      </c>
      <c r="J572" s="318"/>
      <c r="K572" s="211">
        <f>Таблица624[[#This Row],[Заказ коробок ]]*Таблица624[[#This Row],[Кол-во шт в коробке]]</f>
        <v>0</v>
      </c>
      <c r="L572" s="212">
        <f>Таблица624[[#This Row],[Общее кол-во шт]]*Таблица624[[#This Row],[Оптовая цена KRW                за 1шт]]</f>
        <v>0</v>
      </c>
      <c r="M572" s="213" t="str">
        <f>IFERROR(Таблица624[[#This Row],[Общее кол-во шт]]*Таблица624[[#This Row],[Оптовая цена USD                 за 1шт]],"")</f>
        <v/>
      </c>
      <c r="N572" s="340"/>
    </row>
    <row r="573" spans="1:14" ht="22.5" customHeight="1">
      <c r="A573" s="307" t="s">
        <v>13832</v>
      </c>
      <c r="B573" s="313">
        <v>8809652874913</v>
      </c>
      <c r="C573" s="314" t="s">
        <v>13833</v>
      </c>
      <c r="D573" s="315" t="s">
        <v>13834</v>
      </c>
      <c r="E573" s="43">
        <v>24000</v>
      </c>
      <c r="F573" s="207">
        <v>0.59</v>
      </c>
      <c r="G573" s="316">
        <v>6</v>
      </c>
      <c r="H573" s="317">
        <f>Таблица624[[#This Row],[Розничная цена KRW]]*Таблица624[[#This Row],[Коэфициент стоимости]]</f>
        <v>14160</v>
      </c>
      <c r="I573" s="210" t="str">
        <f>IF($H$1="","Введите курс",Таблица624[[#This Row],[Оптовая цена KRW                за 1шт]]/$H$1)</f>
        <v>Введите курс</v>
      </c>
      <c r="J573" s="318"/>
      <c r="K573" s="211">
        <f>Таблица624[[#This Row],[Заказ коробок ]]*Таблица624[[#This Row],[Кол-во шт в коробке]]</f>
        <v>0</v>
      </c>
      <c r="L573" s="212">
        <f>Таблица624[[#This Row],[Общее кол-во шт]]*Таблица624[[#This Row],[Оптовая цена KRW                за 1шт]]</f>
        <v>0</v>
      </c>
      <c r="M573" s="213" t="str">
        <f>IFERROR(Таблица624[[#This Row],[Общее кол-во шт]]*Таблица624[[#This Row],[Оптовая цена USD                 за 1шт]],"")</f>
        <v/>
      </c>
      <c r="N573" s="340"/>
    </row>
    <row r="574" spans="1:14" ht="22.5" customHeight="1">
      <c r="A574" s="307" t="s">
        <v>13835</v>
      </c>
      <c r="B574" s="313">
        <v>8809612857123</v>
      </c>
      <c r="C574" s="314" t="s">
        <v>13836</v>
      </c>
      <c r="D574" s="315" t="s">
        <v>13837</v>
      </c>
      <c r="E574" s="43">
        <v>24000</v>
      </c>
      <c r="F574" s="207">
        <v>0.59</v>
      </c>
      <c r="G574" s="316">
        <v>6</v>
      </c>
      <c r="H574" s="317">
        <f>Таблица624[[#This Row],[Розничная цена KRW]]*Таблица624[[#This Row],[Коэфициент стоимости]]</f>
        <v>14160</v>
      </c>
      <c r="I574" s="210" t="str">
        <f>IF($H$1="","Введите курс",Таблица624[[#This Row],[Оптовая цена KRW                за 1шт]]/$H$1)</f>
        <v>Введите курс</v>
      </c>
      <c r="J574" s="318"/>
      <c r="K574" s="211">
        <f>Таблица624[[#This Row],[Заказ коробок ]]*Таблица624[[#This Row],[Кол-во шт в коробке]]</f>
        <v>0</v>
      </c>
      <c r="L574" s="212">
        <f>Таблица624[[#This Row],[Общее кол-во шт]]*Таблица624[[#This Row],[Оптовая цена KRW                за 1шт]]</f>
        <v>0</v>
      </c>
      <c r="M574" s="213" t="str">
        <f>IFERROR(Таблица624[[#This Row],[Общее кол-во шт]]*Таблица624[[#This Row],[Оптовая цена USD                 за 1шт]],"")</f>
        <v/>
      </c>
      <c r="N574" s="340"/>
    </row>
    <row r="575" spans="1:14" ht="22.5" customHeight="1">
      <c r="A575" s="307" t="s">
        <v>13838</v>
      </c>
      <c r="B575" s="313">
        <v>8809612859837</v>
      </c>
      <c r="C575" s="314" t="s">
        <v>13839</v>
      </c>
      <c r="D575" s="315" t="s">
        <v>13840</v>
      </c>
      <c r="E575" s="43">
        <v>9000</v>
      </c>
      <c r="F575" s="207">
        <v>0.59</v>
      </c>
      <c r="G575" s="316">
        <v>6</v>
      </c>
      <c r="H575" s="317">
        <f>Таблица624[[#This Row],[Розничная цена KRW]]*Таблица624[[#This Row],[Коэфициент стоимости]]</f>
        <v>5310</v>
      </c>
      <c r="I575" s="210" t="str">
        <f>IF($H$1="","Введите курс",Таблица624[[#This Row],[Оптовая цена KRW                за 1шт]]/$H$1)</f>
        <v>Введите курс</v>
      </c>
      <c r="J575" s="318"/>
      <c r="K575" s="211">
        <f>Таблица624[[#This Row],[Заказ коробок ]]*Таблица624[[#This Row],[Кол-во шт в коробке]]</f>
        <v>0</v>
      </c>
      <c r="L575" s="212">
        <f>Таблица624[[#This Row],[Общее кол-во шт]]*Таблица624[[#This Row],[Оптовая цена KRW                за 1шт]]</f>
        <v>0</v>
      </c>
      <c r="M575" s="213" t="str">
        <f>IFERROR(Таблица624[[#This Row],[Общее кол-во шт]]*Таблица624[[#This Row],[Оптовая цена USD                 за 1шт]],"")</f>
        <v/>
      </c>
      <c r="N575" s="340"/>
    </row>
    <row r="576" spans="1:14" ht="22.5" customHeight="1">
      <c r="A576" s="307" t="s">
        <v>13841</v>
      </c>
      <c r="B576" s="313">
        <v>8809612859844</v>
      </c>
      <c r="C576" s="314" t="s">
        <v>13842</v>
      </c>
      <c r="D576" s="315" t="s">
        <v>13843</v>
      </c>
      <c r="E576" s="43">
        <v>9000</v>
      </c>
      <c r="F576" s="207">
        <v>0.59</v>
      </c>
      <c r="G576" s="316">
        <v>6</v>
      </c>
      <c r="H576" s="317">
        <f>Таблица624[[#This Row],[Розничная цена KRW]]*Таблица624[[#This Row],[Коэфициент стоимости]]</f>
        <v>5310</v>
      </c>
      <c r="I576" s="210" t="str">
        <f>IF($H$1="","Введите курс",Таблица624[[#This Row],[Оптовая цена KRW                за 1шт]]/$H$1)</f>
        <v>Введите курс</v>
      </c>
      <c r="J576" s="318"/>
      <c r="K576" s="211">
        <f>Таблица624[[#This Row],[Заказ коробок ]]*Таблица624[[#This Row],[Кол-во шт в коробке]]</f>
        <v>0</v>
      </c>
      <c r="L576" s="212">
        <f>Таблица624[[#This Row],[Общее кол-во шт]]*Таблица624[[#This Row],[Оптовая цена KRW                за 1шт]]</f>
        <v>0</v>
      </c>
      <c r="M576" s="213" t="str">
        <f>IFERROR(Таблица624[[#This Row],[Общее кол-во шт]]*Таблица624[[#This Row],[Оптовая цена USD                 за 1шт]],"")</f>
        <v/>
      </c>
      <c r="N576" s="340"/>
    </row>
    <row r="577" spans="1:14" ht="22.5" customHeight="1">
      <c r="A577" s="307" t="s">
        <v>13844</v>
      </c>
      <c r="B577" s="313">
        <v>8809612859851</v>
      </c>
      <c r="C577" s="314" t="s">
        <v>13845</v>
      </c>
      <c r="D577" s="315" t="s">
        <v>13846</v>
      </c>
      <c r="E577" s="43">
        <v>9000</v>
      </c>
      <c r="F577" s="207">
        <v>0.59</v>
      </c>
      <c r="G577" s="316">
        <v>6</v>
      </c>
      <c r="H577" s="317">
        <f>Таблица624[[#This Row],[Розничная цена KRW]]*Таблица624[[#This Row],[Коэфициент стоимости]]</f>
        <v>5310</v>
      </c>
      <c r="I577" s="210" t="str">
        <f>IF($H$1="","Введите курс",Таблица624[[#This Row],[Оптовая цена KRW                за 1шт]]/$H$1)</f>
        <v>Введите курс</v>
      </c>
      <c r="J577" s="318"/>
      <c r="K577" s="211">
        <f>Таблица624[[#This Row],[Заказ коробок ]]*Таблица624[[#This Row],[Кол-во шт в коробке]]</f>
        <v>0</v>
      </c>
      <c r="L577" s="212">
        <f>Таблица624[[#This Row],[Общее кол-во шт]]*Таблица624[[#This Row],[Оптовая цена KRW                за 1шт]]</f>
        <v>0</v>
      </c>
      <c r="M577" s="213" t="str">
        <f>IFERROR(Таблица624[[#This Row],[Общее кол-во шт]]*Таблица624[[#This Row],[Оптовая цена USD                 за 1шт]],"")</f>
        <v/>
      </c>
      <c r="N577" s="340"/>
    </row>
    <row r="578" spans="1:14" ht="22.5" customHeight="1">
      <c r="A578" s="307" t="s">
        <v>13847</v>
      </c>
      <c r="B578" s="313">
        <v>8809612859868</v>
      </c>
      <c r="C578" s="314" t="s">
        <v>13848</v>
      </c>
      <c r="D578" s="315" t="s">
        <v>13849</v>
      </c>
      <c r="E578" s="43">
        <v>9000</v>
      </c>
      <c r="F578" s="207">
        <v>0.59</v>
      </c>
      <c r="G578" s="316">
        <v>6</v>
      </c>
      <c r="H578" s="317">
        <f>Таблица624[[#This Row],[Розничная цена KRW]]*Таблица624[[#This Row],[Коэфициент стоимости]]</f>
        <v>5310</v>
      </c>
      <c r="I578" s="210" t="str">
        <f>IF($H$1="","Введите курс",Таблица624[[#This Row],[Оптовая цена KRW                за 1шт]]/$H$1)</f>
        <v>Введите курс</v>
      </c>
      <c r="J578" s="318"/>
      <c r="K578" s="211">
        <f>Таблица624[[#This Row],[Заказ коробок ]]*Таблица624[[#This Row],[Кол-во шт в коробке]]</f>
        <v>0</v>
      </c>
      <c r="L578" s="212">
        <f>Таблица624[[#This Row],[Общее кол-во шт]]*Таблица624[[#This Row],[Оптовая цена KRW                за 1шт]]</f>
        <v>0</v>
      </c>
      <c r="M578" s="213" t="str">
        <f>IFERROR(Таблица624[[#This Row],[Общее кол-во шт]]*Таблица624[[#This Row],[Оптовая цена USD                 за 1шт]],"")</f>
        <v/>
      </c>
      <c r="N578" s="340"/>
    </row>
    <row r="579" spans="1:14" ht="22.5" customHeight="1">
      <c r="A579" s="307" t="s">
        <v>13850</v>
      </c>
      <c r="B579" s="313">
        <v>8809612859875</v>
      </c>
      <c r="C579" s="314" t="s">
        <v>13851</v>
      </c>
      <c r="D579" s="315" t="s">
        <v>13852</v>
      </c>
      <c r="E579" s="43">
        <v>9000</v>
      </c>
      <c r="F579" s="207">
        <v>0.59</v>
      </c>
      <c r="G579" s="316">
        <v>6</v>
      </c>
      <c r="H579" s="317">
        <f>Таблица624[[#This Row],[Розничная цена KRW]]*Таблица624[[#This Row],[Коэфициент стоимости]]</f>
        <v>5310</v>
      </c>
      <c r="I579" s="210" t="str">
        <f>IF($H$1="","Введите курс",Таблица624[[#This Row],[Оптовая цена KRW                за 1шт]]/$H$1)</f>
        <v>Введите курс</v>
      </c>
      <c r="J579" s="318"/>
      <c r="K579" s="211">
        <f>Таблица624[[#This Row],[Заказ коробок ]]*Таблица624[[#This Row],[Кол-во шт в коробке]]</f>
        <v>0</v>
      </c>
      <c r="L579" s="212">
        <f>Таблица624[[#This Row],[Общее кол-во шт]]*Таблица624[[#This Row],[Оптовая цена KRW                за 1шт]]</f>
        <v>0</v>
      </c>
      <c r="M579" s="213" t="str">
        <f>IFERROR(Таблица624[[#This Row],[Общее кол-во шт]]*Таблица624[[#This Row],[Оптовая цена USD                 за 1шт]],"")</f>
        <v/>
      </c>
      <c r="N579" s="340"/>
    </row>
    <row r="580" spans="1:14" ht="22.5" customHeight="1">
      <c r="A580" s="307" t="s">
        <v>13853</v>
      </c>
      <c r="B580" s="313">
        <v>8809612859899</v>
      </c>
      <c r="C580" s="314" t="s">
        <v>13854</v>
      </c>
      <c r="D580" s="315" t="s">
        <v>13855</v>
      </c>
      <c r="E580" s="43">
        <v>9000</v>
      </c>
      <c r="F580" s="207">
        <v>0.59</v>
      </c>
      <c r="G580" s="316">
        <v>6</v>
      </c>
      <c r="H580" s="317">
        <f>Таблица624[[#This Row],[Розничная цена KRW]]*Таблица624[[#This Row],[Коэфициент стоимости]]</f>
        <v>5310</v>
      </c>
      <c r="I580" s="210" t="str">
        <f>IF($H$1="","Введите курс",Таблица624[[#This Row],[Оптовая цена KRW                за 1шт]]/$H$1)</f>
        <v>Введите курс</v>
      </c>
      <c r="J580" s="318"/>
      <c r="K580" s="211">
        <f>Таблица624[[#This Row],[Заказ коробок ]]*Таблица624[[#This Row],[Кол-во шт в коробке]]</f>
        <v>0</v>
      </c>
      <c r="L580" s="212">
        <f>Таблица624[[#This Row],[Общее кол-во шт]]*Таблица624[[#This Row],[Оптовая цена KRW                за 1шт]]</f>
        <v>0</v>
      </c>
      <c r="M580" s="213" t="str">
        <f>IFERROR(Таблица624[[#This Row],[Общее кол-во шт]]*Таблица624[[#This Row],[Оптовая цена USD                 за 1шт]],"")</f>
        <v/>
      </c>
      <c r="N580" s="340"/>
    </row>
    <row r="581" spans="1:14" ht="22.5" customHeight="1">
      <c r="A581" s="307" t="s">
        <v>13856</v>
      </c>
      <c r="B581" s="313">
        <v>8809612860628</v>
      </c>
      <c r="C581" s="314" t="s">
        <v>13857</v>
      </c>
      <c r="D581" s="315" t="s">
        <v>13858</v>
      </c>
      <c r="E581" s="43">
        <v>2000</v>
      </c>
      <c r="F581" s="207">
        <v>0.59</v>
      </c>
      <c r="G581" s="316">
        <v>6</v>
      </c>
      <c r="H581" s="317">
        <f>Таблица624[[#This Row],[Розничная цена KRW]]*Таблица624[[#This Row],[Коэфициент стоимости]]</f>
        <v>1180</v>
      </c>
      <c r="I581" s="210" t="str">
        <f>IF($H$1="","Введите курс",Таблица624[[#This Row],[Оптовая цена KRW                за 1шт]]/$H$1)</f>
        <v>Введите курс</v>
      </c>
      <c r="J581" s="318"/>
      <c r="K581" s="211">
        <f>Таблица624[[#This Row],[Заказ коробок ]]*Таблица624[[#This Row],[Кол-во шт в коробке]]</f>
        <v>0</v>
      </c>
      <c r="L581" s="212">
        <f>Таблица624[[#This Row],[Общее кол-во шт]]*Таблица624[[#This Row],[Оптовая цена KRW                за 1шт]]</f>
        <v>0</v>
      </c>
      <c r="M581" s="213" t="str">
        <f>IFERROR(Таблица624[[#This Row],[Общее кол-во шт]]*Таблица624[[#This Row],[Оптовая цена USD                 за 1шт]],"")</f>
        <v/>
      </c>
      <c r="N581" s="340"/>
    </row>
    <row r="582" spans="1:14" ht="22.5" customHeight="1">
      <c r="A582" s="307" t="s">
        <v>13859</v>
      </c>
      <c r="B582" s="313">
        <v>8809612860635</v>
      </c>
      <c r="C582" s="314" t="s">
        <v>13860</v>
      </c>
      <c r="D582" s="315" t="s">
        <v>13861</v>
      </c>
      <c r="E582" s="43">
        <v>2000</v>
      </c>
      <c r="F582" s="207">
        <v>0.59</v>
      </c>
      <c r="G582" s="316">
        <v>6</v>
      </c>
      <c r="H582" s="317">
        <f>Таблица624[[#This Row],[Розничная цена KRW]]*Таблица624[[#This Row],[Коэфициент стоимости]]</f>
        <v>1180</v>
      </c>
      <c r="I582" s="210" t="str">
        <f>IF($H$1="","Введите курс",Таблица624[[#This Row],[Оптовая цена KRW                за 1шт]]/$H$1)</f>
        <v>Введите курс</v>
      </c>
      <c r="J582" s="318"/>
      <c r="K582" s="211">
        <f>Таблица624[[#This Row],[Заказ коробок ]]*Таблица624[[#This Row],[Кол-во шт в коробке]]</f>
        <v>0</v>
      </c>
      <c r="L582" s="212">
        <f>Таблица624[[#This Row],[Общее кол-во шт]]*Таблица624[[#This Row],[Оптовая цена KRW                за 1шт]]</f>
        <v>0</v>
      </c>
      <c r="M582" s="213" t="str">
        <f>IFERROR(Таблица624[[#This Row],[Общее кол-во шт]]*Таблица624[[#This Row],[Оптовая цена USD                 за 1шт]],"")</f>
        <v/>
      </c>
      <c r="N582" s="340"/>
    </row>
    <row r="583" spans="1:14" ht="22.5" customHeight="1">
      <c r="A583" s="307" t="s">
        <v>13862</v>
      </c>
      <c r="B583" s="313">
        <v>8809612860659</v>
      </c>
      <c r="C583" s="314" t="s">
        <v>13863</v>
      </c>
      <c r="D583" s="315" t="s">
        <v>13864</v>
      </c>
      <c r="E583" s="43">
        <v>2000</v>
      </c>
      <c r="F583" s="207">
        <v>0.59</v>
      </c>
      <c r="G583" s="316">
        <v>6</v>
      </c>
      <c r="H583" s="317">
        <f>Таблица624[[#This Row],[Розничная цена KRW]]*Таблица624[[#This Row],[Коэфициент стоимости]]</f>
        <v>1180</v>
      </c>
      <c r="I583" s="210" t="str">
        <f>IF($H$1="","Введите курс",Таблица624[[#This Row],[Оптовая цена KRW                за 1шт]]/$H$1)</f>
        <v>Введите курс</v>
      </c>
      <c r="J583" s="318"/>
      <c r="K583" s="211">
        <f>Таблица624[[#This Row],[Заказ коробок ]]*Таблица624[[#This Row],[Кол-во шт в коробке]]</f>
        <v>0</v>
      </c>
      <c r="L583" s="212">
        <f>Таблица624[[#This Row],[Общее кол-во шт]]*Таблица624[[#This Row],[Оптовая цена KRW                за 1шт]]</f>
        <v>0</v>
      </c>
      <c r="M583" s="213" t="str">
        <f>IFERROR(Таблица624[[#This Row],[Общее кол-во шт]]*Таблица624[[#This Row],[Оптовая цена USD                 за 1шт]],"")</f>
        <v/>
      </c>
      <c r="N583" s="340"/>
    </row>
    <row r="584" spans="1:14" ht="22.5" customHeight="1">
      <c r="A584" s="307" t="s">
        <v>13865</v>
      </c>
      <c r="B584" s="313">
        <v>8809612860642</v>
      </c>
      <c r="C584" s="314" t="s">
        <v>13866</v>
      </c>
      <c r="D584" s="315" t="s">
        <v>13867</v>
      </c>
      <c r="E584" s="43">
        <v>2000</v>
      </c>
      <c r="F584" s="207">
        <v>0.59</v>
      </c>
      <c r="G584" s="316">
        <v>6</v>
      </c>
      <c r="H584" s="317">
        <f>Таблица624[[#This Row],[Розничная цена KRW]]*Таблица624[[#This Row],[Коэфициент стоимости]]</f>
        <v>1180</v>
      </c>
      <c r="I584" s="210" t="str">
        <f>IF($H$1="","Введите курс",Таблица624[[#This Row],[Оптовая цена KRW                за 1шт]]/$H$1)</f>
        <v>Введите курс</v>
      </c>
      <c r="J584" s="318"/>
      <c r="K584" s="211">
        <f>Таблица624[[#This Row],[Заказ коробок ]]*Таблица624[[#This Row],[Кол-во шт в коробке]]</f>
        <v>0</v>
      </c>
      <c r="L584" s="212">
        <f>Таблица624[[#This Row],[Общее кол-во шт]]*Таблица624[[#This Row],[Оптовая цена KRW                за 1шт]]</f>
        <v>0</v>
      </c>
      <c r="M584" s="213" t="str">
        <f>IFERROR(Таблица624[[#This Row],[Общее кол-во шт]]*Таблица624[[#This Row],[Оптовая цена USD                 за 1шт]],"")</f>
        <v/>
      </c>
      <c r="N584" s="340"/>
    </row>
    <row r="585" spans="1:14" ht="22.5" customHeight="1">
      <c r="A585" s="307" t="s">
        <v>13868</v>
      </c>
      <c r="B585" s="313">
        <v>8809612860673</v>
      </c>
      <c r="C585" s="314" t="s">
        <v>13869</v>
      </c>
      <c r="D585" s="315" t="s">
        <v>13870</v>
      </c>
      <c r="E585" s="43">
        <v>2000</v>
      </c>
      <c r="F585" s="207">
        <v>0.59</v>
      </c>
      <c r="G585" s="316">
        <v>6</v>
      </c>
      <c r="H585" s="317">
        <f>Таблица624[[#This Row],[Розничная цена KRW]]*Таблица624[[#This Row],[Коэфициент стоимости]]</f>
        <v>1180</v>
      </c>
      <c r="I585" s="210" t="str">
        <f>IF($H$1="","Введите курс",Таблица624[[#This Row],[Оптовая цена KRW                за 1шт]]/$H$1)</f>
        <v>Введите курс</v>
      </c>
      <c r="J585" s="318"/>
      <c r="K585" s="211">
        <f>Таблица624[[#This Row],[Заказ коробок ]]*Таблица624[[#This Row],[Кол-во шт в коробке]]</f>
        <v>0</v>
      </c>
      <c r="L585" s="212">
        <f>Таблица624[[#This Row],[Общее кол-во шт]]*Таблица624[[#This Row],[Оптовая цена KRW                за 1шт]]</f>
        <v>0</v>
      </c>
      <c r="M585" s="213" t="str">
        <f>IFERROR(Таблица624[[#This Row],[Общее кол-во шт]]*Таблица624[[#This Row],[Оптовая цена USD                 за 1шт]],"")</f>
        <v/>
      </c>
      <c r="N585" s="340"/>
    </row>
    <row r="586" spans="1:14" ht="22.5" customHeight="1">
      <c r="A586" s="307" t="s">
        <v>13871</v>
      </c>
      <c r="B586" s="313">
        <v>8809612860666</v>
      </c>
      <c r="C586" s="314" t="s">
        <v>13872</v>
      </c>
      <c r="D586" s="315" t="s">
        <v>13873</v>
      </c>
      <c r="E586" s="43">
        <v>2000</v>
      </c>
      <c r="F586" s="207">
        <v>0.59</v>
      </c>
      <c r="G586" s="316">
        <v>6</v>
      </c>
      <c r="H586" s="317">
        <f>Таблица624[[#This Row],[Розничная цена KRW]]*Таблица624[[#This Row],[Коэфициент стоимости]]</f>
        <v>1180</v>
      </c>
      <c r="I586" s="210" t="str">
        <f>IF($H$1="","Введите курс",Таблица624[[#This Row],[Оптовая цена KRW                за 1шт]]/$H$1)</f>
        <v>Введите курс</v>
      </c>
      <c r="J586" s="318"/>
      <c r="K586" s="211">
        <f>Таблица624[[#This Row],[Заказ коробок ]]*Таблица624[[#This Row],[Кол-во шт в коробке]]</f>
        <v>0</v>
      </c>
      <c r="L586" s="212">
        <f>Таблица624[[#This Row],[Общее кол-во шт]]*Таблица624[[#This Row],[Оптовая цена KRW                за 1шт]]</f>
        <v>0</v>
      </c>
      <c r="M586" s="213" t="str">
        <f>IFERROR(Таблица624[[#This Row],[Общее кол-во шт]]*Таблица624[[#This Row],[Оптовая цена USD                 за 1шт]],"")</f>
        <v/>
      </c>
      <c r="N586" s="340"/>
    </row>
    <row r="587" spans="1:14" ht="22.5" customHeight="1">
      <c r="A587" s="307" t="s">
        <v>13874</v>
      </c>
      <c r="B587" s="313">
        <v>8809652872506</v>
      </c>
      <c r="C587" s="314" t="s">
        <v>13875</v>
      </c>
      <c r="D587" s="315" t="s">
        <v>13876</v>
      </c>
      <c r="E587" s="43">
        <v>2000</v>
      </c>
      <c r="F587" s="207">
        <v>0.59</v>
      </c>
      <c r="G587" s="316">
        <v>6</v>
      </c>
      <c r="H587" s="317">
        <f>Таблица624[[#This Row],[Розничная цена KRW]]*Таблица624[[#This Row],[Коэфициент стоимости]]</f>
        <v>1180</v>
      </c>
      <c r="I587" s="210" t="str">
        <f>IF($H$1="","Введите курс",Таблица624[[#This Row],[Оптовая цена KRW                за 1шт]]/$H$1)</f>
        <v>Введите курс</v>
      </c>
      <c r="J587" s="318"/>
      <c r="K587" s="211">
        <f>Таблица624[[#This Row],[Заказ коробок ]]*Таблица624[[#This Row],[Кол-во шт в коробке]]</f>
        <v>0</v>
      </c>
      <c r="L587" s="212">
        <f>Таблица624[[#This Row],[Общее кол-во шт]]*Таблица624[[#This Row],[Оптовая цена KRW                за 1шт]]</f>
        <v>0</v>
      </c>
      <c r="M587" s="213" t="str">
        <f>IFERROR(Таблица624[[#This Row],[Общее кол-во шт]]*Таблица624[[#This Row],[Оптовая цена USD                 за 1шт]],"")</f>
        <v/>
      </c>
      <c r="N587" s="340"/>
    </row>
    <row r="588" spans="1:14" ht="22.5" customHeight="1">
      <c r="A588" s="307" t="s">
        <v>13877</v>
      </c>
      <c r="B588" s="313">
        <v>8809652872513</v>
      </c>
      <c r="C588" s="314" t="s">
        <v>13878</v>
      </c>
      <c r="D588" s="315" t="s">
        <v>13879</v>
      </c>
      <c r="E588" s="43">
        <v>2000</v>
      </c>
      <c r="F588" s="207">
        <v>0.59</v>
      </c>
      <c r="G588" s="316">
        <v>6</v>
      </c>
      <c r="H588" s="317">
        <f>Таблица624[[#This Row],[Розничная цена KRW]]*Таблица624[[#This Row],[Коэфициент стоимости]]</f>
        <v>1180</v>
      </c>
      <c r="I588" s="210" t="str">
        <f>IF($H$1="","Введите курс",Таблица624[[#This Row],[Оптовая цена KRW                за 1шт]]/$H$1)</f>
        <v>Введите курс</v>
      </c>
      <c r="J588" s="318"/>
      <c r="K588" s="211">
        <f>Таблица624[[#This Row],[Заказ коробок ]]*Таблица624[[#This Row],[Кол-во шт в коробке]]</f>
        <v>0</v>
      </c>
      <c r="L588" s="212">
        <f>Таблица624[[#This Row],[Общее кол-во шт]]*Таблица624[[#This Row],[Оптовая цена KRW                за 1шт]]</f>
        <v>0</v>
      </c>
      <c r="M588" s="213" t="str">
        <f>IFERROR(Таблица624[[#This Row],[Общее кол-во шт]]*Таблица624[[#This Row],[Оптовая цена USD                 за 1шт]],"")</f>
        <v/>
      </c>
      <c r="N588" s="340"/>
    </row>
    <row r="589" spans="1:14" ht="22.5" customHeight="1">
      <c r="A589" s="307" t="s">
        <v>13880</v>
      </c>
      <c r="B589" s="313">
        <v>8809652872520</v>
      </c>
      <c r="C589" s="314" t="s">
        <v>13881</v>
      </c>
      <c r="D589" s="315" t="s">
        <v>13882</v>
      </c>
      <c r="E589" s="43">
        <v>2000</v>
      </c>
      <c r="F589" s="207">
        <v>0.59</v>
      </c>
      <c r="G589" s="316">
        <v>6</v>
      </c>
      <c r="H589" s="317">
        <f>Таблица624[[#This Row],[Розничная цена KRW]]*Таблица624[[#This Row],[Коэфициент стоимости]]</f>
        <v>1180</v>
      </c>
      <c r="I589" s="210" t="str">
        <f>IF($H$1="","Введите курс",Таблица624[[#This Row],[Оптовая цена KRW                за 1шт]]/$H$1)</f>
        <v>Введите курс</v>
      </c>
      <c r="J589" s="318"/>
      <c r="K589" s="211">
        <f>Таблица624[[#This Row],[Заказ коробок ]]*Таблица624[[#This Row],[Кол-во шт в коробке]]</f>
        <v>0</v>
      </c>
      <c r="L589" s="212">
        <f>Таблица624[[#This Row],[Общее кол-во шт]]*Таблица624[[#This Row],[Оптовая цена KRW                за 1шт]]</f>
        <v>0</v>
      </c>
      <c r="M589" s="213" t="str">
        <f>IFERROR(Таблица624[[#This Row],[Общее кол-во шт]]*Таблица624[[#This Row],[Оптовая цена USD                 за 1шт]],"")</f>
        <v/>
      </c>
      <c r="N589" s="340"/>
    </row>
    <row r="590" spans="1:14" ht="22.5" customHeight="1">
      <c r="A590" s="307" t="s">
        <v>13883</v>
      </c>
      <c r="B590" s="313">
        <v>8809652872537</v>
      </c>
      <c r="C590" s="314" t="s">
        <v>13884</v>
      </c>
      <c r="D590" s="315" t="s">
        <v>13885</v>
      </c>
      <c r="E590" s="43">
        <v>2000</v>
      </c>
      <c r="F590" s="207">
        <v>0.59</v>
      </c>
      <c r="G590" s="316">
        <v>6</v>
      </c>
      <c r="H590" s="317">
        <f>Таблица624[[#This Row],[Розничная цена KRW]]*Таблица624[[#This Row],[Коэфициент стоимости]]</f>
        <v>1180</v>
      </c>
      <c r="I590" s="210" t="str">
        <f>IF($H$1="","Введите курс",Таблица624[[#This Row],[Оптовая цена KRW                за 1шт]]/$H$1)</f>
        <v>Введите курс</v>
      </c>
      <c r="J590" s="318"/>
      <c r="K590" s="211">
        <f>Таблица624[[#This Row],[Заказ коробок ]]*Таблица624[[#This Row],[Кол-во шт в коробке]]</f>
        <v>0</v>
      </c>
      <c r="L590" s="212">
        <f>Таблица624[[#This Row],[Общее кол-во шт]]*Таблица624[[#This Row],[Оптовая цена KRW                за 1шт]]</f>
        <v>0</v>
      </c>
      <c r="M590" s="213" t="str">
        <f>IFERROR(Таблица624[[#This Row],[Общее кол-во шт]]*Таблица624[[#This Row],[Оптовая цена USD                 за 1шт]],"")</f>
        <v/>
      </c>
      <c r="N590" s="340"/>
    </row>
    <row r="591" spans="1:14" ht="22.5" customHeight="1">
      <c r="A591" s="307" t="s">
        <v>13886</v>
      </c>
      <c r="B591" s="313">
        <v>8809652872544</v>
      </c>
      <c r="C591" s="314" t="s">
        <v>13887</v>
      </c>
      <c r="D591" s="315" t="s">
        <v>13888</v>
      </c>
      <c r="E591" s="43">
        <v>2000</v>
      </c>
      <c r="F591" s="207">
        <v>0.59</v>
      </c>
      <c r="G591" s="316">
        <v>6</v>
      </c>
      <c r="H591" s="317">
        <f>Таблица624[[#This Row],[Розничная цена KRW]]*Таблица624[[#This Row],[Коэфициент стоимости]]</f>
        <v>1180</v>
      </c>
      <c r="I591" s="210" t="str">
        <f>IF($H$1="","Введите курс",Таблица624[[#This Row],[Оптовая цена KRW                за 1шт]]/$H$1)</f>
        <v>Введите курс</v>
      </c>
      <c r="J591" s="318"/>
      <c r="K591" s="211">
        <f>Таблица624[[#This Row],[Заказ коробок ]]*Таблица624[[#This Row],[Кол-во шт в коробке]]</f>
        <v>0</v>
      </c>
      <c r="L591" s="212">
        <f>Таблица624[[#This Row],[Общее кол-во шт]]*Таблица624[[#This Row],[Оптовая цена KRW                за 1шт]]</f>
        <v>0</v>
      </c>
      <c r="M591" s="213" t="str">
        <f>IFERROR(Таблица624[[#This Row],[Общее кол-во шт]]*Таблица624[[#This Row],[Оптовая цена USD                 за 1шт]],"")</f>
        <v/>
      </c>
      <c r="N591" s="340"/>
    </row>
    <row r="592" spans="1:14" ht="22.5" customHeight="1">
      <c r="A592" s="307" t="s">
        <v>13889</v>
      </c>
      <c r="B592" s="313">
        <v>8809652872551</v>
      </c>
      <c r="C592" s="314" t="s">
        <v>13890</v>
      </c>
      <c r="D592" s="315" t="s">
        <v>13891</v>
      </c>
      <c r="E592" s="43">
        <v>2000</v>
      </c>
      <c r="F592" s="207">
        <v>0.59</v>
      </c>
      <c r="G592" s="316">
        <v>6</v>
      </c>
      <c r="H592" s="317">
        <f>Таблица624[[#This Row],[Розничная цена KRW]]*Таблица624[[#This Row],[Коэфициент стоимости]]</f>
        <v>1180</v>
      </c>
      <c r="I592" s="210" t="str">
        <f>IF($H$1="","Введите курс",Таблица624[[#This Row],[Оптовая цена KRW                за 1шт]]/$H$1)</f>
        <v>Введите курс</v>
      </c>
      <c r="J592" s="318"/>
      <c r="K592" s="211">
        <f>Таблица624[[#This Row],[Заказ коробок ]]*Таблица624[[#This Row],[Кол-во шт в коробке]]</f>
        <v>0</v>
      </c>
      <c r="L592" s="212">
        <f>Таблица624[[#This Row],[Общее кол-во шт]]*Таблица624[[#This Row],[Оптовая цена KRW                за 1шт]]</f>
        <v>0</v>
      </c>
      <c r="M592" s="213" t="str">
        <f>IFERROR(Таблица624[[#This Row],[Общее кол-во шт]]*Таблица624[[#This Row],[Оптовая цена USD                 за 1шт]],"")</f>
        <v/>
      </c>
      <c r="N592" s="340"/>
    </row>
    <row r="593" spans="1:14" ht="22.5" customHeight="1">
      <c r="A593" s="307" t="s">
        <v>13892</v>
      </c>
      <c r="B593" s="313">
        <v>8809612846172</v>
      </c>
      <c r="C593" s="314" t="s">
        <v>13893</v>
      </c>
      <c r="D593" s="315" t="s">
        <v>13894</v>
      </c>
      <c r="E593" s="43">
        <v>1100</v>
      </c>
      <c r="F593" s="207">
        <v>0.59</v>
      </c>
      <c r="G593" s="316">
        <v>6</v>
      </c>
      <c r="H593" s="317">
        <f>Таблица624[[#This Row],[Розничная цена KRW]]*Таблица624[[#This Row],[Коэфициент стоимости]]</f>
        <v>649</v>
      </c>
      <c r="I593" s="210" t="str">
        <f>IF($H$1="","Введите курс",Таблица624[[#This Row],[Оптовая цена KRW                за 1шт]]/$H$1)</f>
        <v>Введите курс</v>
      </c>
      <c r="J593" s="318"/>
      <c r="K593" s="211">
        <f>Таблица624[[#This Row],[Заказ коробок ]]*Таблица624[[#This Row],[Кол-во шт в коробке]]</f>
        <v>0</v>
      </c>
      <c r="L593" s="212">
        <f>Таблица624[[#This Row],[Общее кол-во шт]]*Таблица624[[#This Row],[Оптовая цена KRW                за 1шт]]</f>
        <v>0</v>
      </c>
      <c r="M593" s="213" t="str">
        <f>IFERROR(Таблица624[[#This Row],[Общее кол-во шт]]*Таблица624[[#This Row],[Оптовая цена USD                 за 1шт]],"")</f>
        <v/>
      </c>
      <c r="N593" s="340"/>
    </row>
    <row r="594" spans="1:14" ht="22.5" customHeight="1">
      <c r="A594" s="307" t="s">
        <v>13895</v>
      </c>
      <c r="B594" s="313">
        <v>8809612846189</v>
      </c>
      <c r="C594" s="314" t="s">
        <v>13896</v>
      </c>
      <c r="D594" s="315" t="s">
        <v>13897</v>
      </c>
      <c r="E594" s="43">
        <v>1100</v>
      </c>
      <c r="F594" s="207">
        <v>0.59</v>
      </c>
      <c r="G594" s="316">
        <v>6</v>
      </c>
      <c r="H594" s="317">
        <f>Таблица624[[#This Row],[Розничная цена KRW]]*Таблица624[[#This Row],[Коэфициент стоимости]]</f>
        <v>649</v>
      </c>
      <c r="I594" s="210" t="str">
        <f>IF($H$1="","Введите курс",Таблица624[[#This Row],[Оптовая цена KRW                за 1шт]]/$H$1)</f>
        <v>Введите курс</v>
      </c>
      <c r="J594" s="318"/>
      <c r="K594" s="211">
        <f>Таблица624[[#This Row],[Заказ коробок ]]*Таблица624[[#This Row],[Кол-во шт в коробке]]</f>
        <v>0</v>
      </c>
      <c r="L594" s="212">
        <f>Таблица624[[#This Row],[Общее кол-во шт]]*Таблица624[[#This Row],[Оптовая цена KRW                за 1шт]]</f>
        <v>0</v>
      </c>
      <c r="M594" s="213" t="str">
        <f>IFERROR(Таблица624[[#This Row],[Общее кол-во шт]]*Таблица624[[#This Row],[Оптовая цена USD                 за 1шт]],"")</f>
        <v/>
      </c>
      <c r="N594" s="340"/>
    </row>
    <row r="595" spans="1:14" ht="22.5" customHeight="1">
      <c r="A595" s="307" t="s">
        <v>13898</v>
      </c>
      <c r="B595" s="313">
        <v>8809612846196</v>
      </c>
      <c r="C595" s="314" t="s">
        <v>13899</v>
      </c>
      <c r="D595" s="315" t="s">
        <v>13900</v>
      </c>
      <c r="E595" s="43">
        <v>1100</v>
      </c>
      <c r="F595" s="207">
        <v>0.59</v>
      </c>
      <c r="G595" s="316">
        <v>6</v>
      </c>
      <c r="H595" s="317">
        <f>Таблица624[[#This Row],[Розничная цена KRW]]*Таблица624[[#This Row],[Коэфициент стоимости]]</f>
        <v>649</v>
      </c>
      <c r="I595" s="210" t="str">
        <f>IF($H$1="","Введите курс",Таблица624[[#This Row],[Оптовая цена KRW                за 1шт]]/$H$1)</f>
        <v>Введите курс</v>
      </c>
      <c r="J595" s="318"/>
      <c r="K595" s="211">
        <f>Таблица624[[#This Row],[Заказ коробок ]]*Таблица624[[#This Row],[Кол-во шт в коробке]]</f>
        <v>0</v>
      </c>
      <c r="L595" s="212">
        <f>Таблица624[[#This Row],[Общее кол-во шт]]*Таблица624[[#This Row],[Оптовая цена KRW                за 1шт]]</f>
        <v>0</v>
      </c>
      <c r="M595" s="213" t="str">
        <f>IFERROR(Таблица624[[#This Row],[Общее кол-во шт]]*Таблица624[[#This Row],[Оптовая цена USD                 за 1шт]],"")</f>
        <v/>
      </c>
      <c r="N595" s="340"/>
    </row>
    <row r="596" spans="1:14" ht="22.5" customHeight="1">
      <c r="A596" s="307" t="s">
        <v>13901</v>
      </c>
      <c r="B596" s="313">
        <v>8809612846202</v>
      </c>
      <c r="C596" s="314" t="s">
        <v>13902</v>
      </c>
      <c r="D596" s="315" t="s">
        <v>13903</v>
      </c>
      <c r="E596" s="43">
        <v>1100</v>
      </c>
      <c r="F596" s="207">
        <v>0.59</v>
      </c>
      <c r="G596" s="316">
        <v>6</v>
      </c>
      <c r="H596" s="317">
        <f>Таблица624[[#This Row],[Розничная цена KRW]]*Таблица624[[#This Row],[Коэфициент стоимости]]</f>
        <v>649</v>
      </c>
      <c r="I596" s="210" t="str">
        <f>IF($H$1="","Введите курс",Таблица624[[#This Row],[Оптовая цена KRW                за 1шт]]/$H$1)</f>
        <v>Введите курс</v>
      </c>
      <c r="J596" s="318"/>
      <c r="K596" s="211">
        <f>Таблица624[[#This Row],[Заказ коробок ]]*Таблица624[[#This Row],[Кол-во шт в коробке]]</f>
        <v>0</v>
      </c>
      <c r="L596" s="212">
        <f>Таблица624[[#This Row],[Общее кол-во шт]]*Таблица624[[#This Row],[Оптовая цена KRW                за 1шт]]</f>
        <v>0</v>
      </c>
      <c r="M596" s="213" t="str">
        <f>IFERROR(Таблица624[[#This Row],[Общее кол-во шт]]*Таблица624[[#This Row],[Оптовая цена USD                 за 1шт]],"")</f>
        <v/>
      </c>
      <c r="N596" s="340"/>
    </row>
    <row r="597" spans="1:14" ht="22.5" customHeight="1">
      <c r="A597" s="307" t="s">
        <v>13904</v>
      </c>
      <c r="B597" s="313">
        <v>8809612846219</v>
      </c>
      <c r="C597" s="314" t="s">
        <v>13905</v>
      </c>
      <c r="D597" s="315" t="s">
        <v>13906</v>
      </c>
      <c r="E597" s="43">
        <v>1100</v>
      </c>
      <c r="F597" s="207">
        <v>0.59</v>
      </c>
      <c r="G597" s="316">
        <v>6</v>
      </c>
      <c r="H597" s="317">
        <f>Таблица624[[#This Row],[Розничная цена KRW]]*Таблица624[[#This Row],[Коэфициент стоимости]]</f>
        <v>649</v>
      </c>
      <c r="I597" s="210" t="str">
        <f>IF($H$1="","Введите курс",Таблица624[[#This Row],[Оптовая цена KRW                за 1шт]]/$H$1)</f>
        <v>Введите курс</v>
      </c>
      <c r="J597" s="318"/>
      <c r="K597" s="211">
        <f>Таблица624[[#This Row],[Заказ коробок ]]*Таблица624[[#This Row],[Кол-во шт в коробке]]</f>
        <v>0</v>
      </c>
      <c r="L597" s="212">
        <f>Таблица624[[#This Row],[Общее кол-во шт]]*Таблица624[[#This Row],[Оптовая цена KRW                за 1шт]]</f>
        <v>0</v>
      </c>
      <c r="M597" s="213" t="str">
        <f>IFERROR(Таблица624[[#This Row],[Общее кол-во шт]]*Таблица624[[#This Row],[Оптовая цена USD                 за 1шт]],"")</f>
        <v/>
      </c>
      <c r="N597" s="340"/>
    </row>
    <row r="598" spans="1:14" ht="22.5" customHeight="1">
      <c r="A598" s="307" t="s">
        <v>13907</v>
      </c>
      <c r="B598" s="313">
        <v>8809612846240</v>
      </c>
      <c r="C598" s="314" t="s">
        <v>13908</v>
      </c>
      <c r="D598" s="315" t="s">
        <v>13909</v>
      </c>
      <c r="E598" s="43">
        <v>1100</v>
      </c>
      <c r="F598" s="207">
        <v>0.59</v>
      </c>
      <c r="G598" s="316">
        <v>6</v>
      </c>
      <c r="H598" s="317">
        <f>Таблица624[[#This Row],[Розничная цена KRW]]*Таблица624[[#This Row],[Коэфициент стоимости]]</f>
        <v>649</v>
      </c>
      <c r="I598" s="210" t="str">
        <f>IF($H$1="","Введите курс",Таблица624[[#This Row],[Оптовая цена KRW                за 1шт]]/$H$1)</f>
        <v>Введите курс</v>
      </c>
      <c r="J598" s="318"/>
      <c r="K598" s="211">
        <f>Таблица624[[#This Row],[Заказ коробок ]]*Таблица624[[#This Row],[Кол-во шт в коробке]]</f>
        <v>0</v>
      </c>
      <c r="L598" s="212">
        <f>Таблица624[[#This Row],[Общее кол-во шт]]*Таблица624[[#This Row],[Оптовая цена KRW                за 1шт]]</f>
        <v>0</v>
      </c>
      <c r="M598" s="213" t="str">
        <f>IFERROR(Таблица624[[#This Row],[Общее кол-во шт]]*Таблица624[[#This Row],[Оптовая цена USD                 за 1шт]],"")</f>
        <v/>
      </c>
      <c r="N598" s="340"/>
    </row>
    <row r="599" spans="1:14" ht="22.5" customHeight="1">
      <c r="A599" s="307" t="s">
        <v>13910</v>
      </c>
      <c r="B599" s="313">
        <v>8809612848350</v>
      </c>
      <c r="C599" s="314" t="s">
        <v>13911</v>
      </c>
      <c r="D599" s="315" t="s">
        <v>13912</v>
      </c>
      <c r="E599" s="43">
        <v>1100</v>
      </c>
      <c r="F599" s="207">
        <v>0.59</v>
      </c>
      <c r="G599" s="316">
        <v>6</v>
      </c>
      <c r="H599" s="317">
        <f>Таблица624[[#This Row],[Розничная цена KRW]]*Таблица624[[#This Row],[Коэфициент стоимости]]</f>
        <v>649</v>
      </c>
      <c r="I599" s="210" t="str">
        <f>IF($H$1="","Введите курс",Таблица624[[#This Row],[Оптовая цена KRW                за 1шт]]/$H$1)</f>
        <v>Введите курс</v>
      </c>
      <c r="J599" s="318"/>
      <c r="K599" s="211">
        <f>Таблица624[[#This Row],[Заказ коробок ]]*Таблица624[[#This Row],[Кол-во шт в коробке]]</f>
        <v>0</v>
      </c>
      <c r="L599" s="212">
        <f>Таблица624[[#This Row],[Общее кол-во шт]]*Таблица624[[#This Row],[Оптовая цена KRW                за 1шт]]</f>
        <v>0</v>
      </c>
      <c r="M599" s="213" t="str">
        <f>IFERROR(Таблица624[[#This Row],[Общее кол-во шт]]*Таблица624[[#This Row],[Оптовая цена USD                 за 1шт]],"")</f>
        <v/>
      </c>
      <c r="N599" s="340"/>
    </row>
    <row r="600" spans="1:14" ht="22.5" customHeight="1">
      <c r="A600" s="307" t="s">
        <v>13913</v>
      </c>
      <c r="B600" s="313">
        <v>8809612846264</v>
      </c>
      <c r="C600" s="314" t="s">
        <v>13914</v>
      </c>
      <c r="D600" s="315" t="s">
        <v>13915</v>
      </c>
      <c r="E600" s="43">
        <v>1100</v>
      </c>
      <c r="F600" s="207">
        <v>0.59</v>
      </c>
      <c r="G600" s="316">
        <v>6</v>
      </c>
      <c r="H600" s="317">
        <f>Таблица624[[#This Row],[Розничная цена KRW]]*Таблица624[[#This Row],[Коэфициент стоимости]]</f>
        <v>649</v>
      </c>
      <c r="I600" s="210" t="str">
        <f>IF($H$1="","Введите курс",Таблица624[[#This Row],[Оптовая цена KRW                за 1шт]]/$H$1)</f>
        <v>Введите курс</v>
      </c>
      <c r="J600" s="318"/>
      <c r="K600" s="211">
        <f>Таблица624[[#This Row],[Заказ коробок ]]*Таблица624[[#This Row],[Кол-во шт в коробке]]</f>
        <v>0</v>
      </c>
      <c r="L600" s="212">
        <f>Таблица624[[#This Row],[Общее кол-во шт]]*Таблица624[[#This Row],[Оптовая цена KRW                за 1шт]]</f>
        <v>0</v>
      </c>
      <c r="M600" s="213" t="str">
        <f>IFERROR(Таблица624[[#This Row],[Общее кол-во шт]]*Таблица624[[#This Row],[Оптовая цена USD                 за 1шт]],"")</f>
        <v/>
      </c>
      <c r="N600" s="340"/>
    </row>
    <row r="601" spans="1:14" ht="22.5" customHeight="1">
      <c r="A601" s="307" t="s">
        <v>13916</v>
      </c>
      <c r="B601" s="313">
        <v>8809612848367</v>
      </c>
      <c r="C601" s="314" t="s">
        <v>13917</v>
      </c>
      <c r="D601" s="315" t="s">
        <v>13918</v>
      </c>
      <c r="E601" s="43">
        <v>1100</v>
      </c>
      <c r="F601" s="207">
        <v>0.59</v>
      </c>
      <c r="G601" s="316">
        <v>6</v>
      </c>
      <c r="H601" s="317">
        <f>Таблица624[[#This Row],[Розничная цена KRW]]*Таблица624[[#This Row],[Коэфициент стоимости]]</f>
        <v>649</v>
      </c>
      <c r="I601" s="210" t="str">
        <f>IF($H$1="","Введите курс",Таблица624[[#This Row],[Оптовая цена KRW                за 1шт]]/$H$1)</f>
        <v>Введите курс</v>
      </c>
      <c r="J601" s="318"/>
      <c r="K601" s="211">
        <f>Таблица624[[#This Row],[Заказ коробок ]]*Таблица624[[#This Row],[Кол-во шт в коробке]]</f>
        <v>0</v>
      </c>
      <c r="L601" s="212">
        <f>Таблица624[[#This Row],[Общее кол-во шт]]*Таблица624[[#This Row],[Оптовая цена KRW                за 1шт]]</f>
        <v>0</v>
      </c>
      <c r="M601" s="213" t="str">
        <f>IFERROR(Таблица624[[#This Row],[Общее кол-во шт]]*Таблица624[[#This Row],[Оптовая цена USD                 за 1шт]],"")</f>
        <v/>
      </c>
      <c r="N601" s="340"/>
    </row>
    <row r="602" spans="1:14" ht="22.5" customHeight="1">
      <c r="A602" s="307" t="s">
        <v>13919</v>
      </c>
      <c r="B602" s="313">
        <v>8809612846233</v>
      </c>
      <c r="C602" s="314" t="s">
        <v>13920</v>
      </c>
      <c r="D602" s="315" t="s">
        <v>13921</v>
      </c>
      <c r="E602" s="43">
        <v>1100</v>
      </c>
      <c r="F602" s="207">
        <v>0.59</v>
      </c>
      <c r="G602" s="316">
        <v>6</v>
      </c>
      <c r="H602" s="317">
        <f>Таблица624[[#This Row],[Розничная цена KRW]]*Таблица624[[#This Row],[Коэфициент стоимости]]</f>
        <v>649</v>
      </c>
      <c r="I602" s="210" t="str">
        <f>IF($H$1="","Введите курс",Таблица624[[#This Row],[Оптовая цена KRW                за 1шт]]/$H$1)</f>
        <v>Введите курс</v>
      </c>
      <c r="J602" s="318"/>
      <c r="K602" s="211">
        <f>Таблица624[[#This Row],[Заказ коробок ]]*Таблица624[[#This Row],[Кол-во шт в коробке]]</f>
        <v>0</v>
      </c>
      <c r="L602" s="212">
        <f>Таблица624[[#This Row],[Общее кол-во шт]]*Таблица624[[#This Row],[Оптовая цена KRW                за 1шт]]</f>
        <v>0</v>
      </c>
      <c r="M602" s="213" t="str">
        <f>IFERROR(Таблица624[[#This Row],[Общее кол-во шт]]*Таблица624[[#This Row],[Оптовая цена USD                 за 1шт]],"")</f>
        <v/>
      </c>
      <c r="N602" s="340"/>
    </row>
    <row r="603" spans="1:14" ht="22.5" customHeight="1">
      <c r="A603" s="307" t="s">
        <v>13922</v>
      </c>
      <c r="B603" s="313">
        <v>8809612846257</v>
      </c>
      <c r="C603" s="314" t="s">
        <v>13923</v>
      </c>
      <c r="D603" s="315" t="s">
        <v>13924</v>
      </c>
      <c r="E603" s="43">
        <v>1100</v>
      </c>
      <c r="F603" s="207">
        <v>0.59</v>
      </c>
      <c r="G603" s="316">
        <v>6</v>
      </c>
      <c r="H603" s="317">
        <f>Таблица624[[#This Row],[Розничная цена KRW]]*Таблица624[[#This Row],[Коэфициент стоимости]]</f>
        <v>649</v>
      </c>
      <c r="I603" s="210" t="str">
        <f>IF($H$1="","Введите курс",Таблица624[[#This Row],[Оптовая цена KRW                за 1шт]]/$H$1)</f>
        <v>Введите курс</v>
      </c>
      <c r="J603" s="318"/>
      <c r="K603" s="211">
        <f>Таблица624[[#This Row],[Заказ коробок ]]*Таблица624[[#This Row],[Кол-во шт в коробке]]</f>
        <v>0</v>
      </c>
      <c r="L603" s="212">
        <f>Таблица624[[#This Row],[Общее кол-во шт]]*Таблица624[[#This Row],[Оптовая цена KRW                за 1шт]]</f>
        <v>0</v>
      </c>
      <c r="M603" s="213" t="str">
        <f>IFERROR(Таблица624[[#This Row],[Общее кол-во шт]]*Таблица624[[#This Row],[Оптовая цена USD                 за 1шт]],"")</f>
        <v/>
      </c>
      <c r="N603" s="340"/>
    </row>
    <row r="604" spans="1:14" ht="22.5" customHeight="1">
      <c r="A604" s="307" t="s">
        <v>13925</v>
      </c>
      <c r="B604" s="313">
        <v>8809612848343</v>
      </c>
      <c r="C604" s="314" t="s">
        <v>13926</v>
      </c>
      <c r="D604" s="315" t="s">
        <v>13927</v>
      </c>
      <c r="E604" s="43">
        <v>1100</v>
      </c>
      <c r="F604" s="207">
        <v>0.59</v>
      </c>
      <c r="G604" s="316">
        <v>6</v>
      </c>
      <c r="H604" s="317">
        <f>Таблица624[[#This Row],[Розничная цена KRW]]*Таблица624[[#This Row],[Коэфициент стоимости]]</f>
        <v>649</v>
      </c>
      <c r="I604" s="210" t="str">
        <f>IF($H$1="","Введите курс",Таблица624[[#This Row],[Оптовая цена KRW                за 1шт]]/$H$1)</f>
        <v>Введите курс</v>
      </c>
      <c r="J604" s="318"/>
      <c r="K604" s="211">
        <f>Таблица624[[#This Row],[Заказ коробок ]]*Таблица624[[#This Row],[Кол-во шт в коробке]]</f>
        <v>0</v>
      </c>
      <c r="L604" s="212">
        <f>Таблица624[[#This Row],[Общее кол-во шт]]*Таблица624[[#This Row],[Оптовая цена KRW                за 1шт]]</f>
        <v>0</v>
      </c>
      <c r="M604" s="213" t="str">
        <f>IFERROR(Таблица624[[#This Row],[Общее кол-во шт]]*Таблица624[[#This Row],[Оптовая цена USD                 за 1шт]],"")</f>
        <v/>
      </c>
      <c r="N604" s="340"/>
    </row>
    <row r="605" spans="1:14" ht="22.5" customHeight="1">
      <c r="A605" s="307" t="s">
        <v>13928</v>
      </c>
      <c r="B605" s="313">
        <v>8809612846295</v>
      </c>
      <c r="C605" s="314" t="s">
        <v>13929</v>
      </c>
      <c r="D605" s="315" t="s">
        <v>13930</v>
      </c>
      <c r="E605" s="43">
        <v>1100</v>
      </c>
      <c r="F605" s="207">
        <v>0.59</v>
      </c>
      <c r="G605" s="316">
        <v>6</v>
      </c>
      <c r="H605" s="317">
        <f>Таблица624[[#This Row],[Розничная цена KRW]]*Таблица624[[#This Row],[Коэфициент стоимости]]</f>
        <v>649</v>
      </c>
      <c r="I605" s="210" t="str">
        <f>IF($H$1="","Введите курс",Таблица624[[#This Row],[Оптовая цена KRW                за 1шт]]/$H$1)</f>
        <v>Введите курс</v>
      </c>
      <c r="J605" s="318"/>
      <c r="K605" s="211">
        <f>Таблица624[[#This Row],[Заказ коробок ]]*Таблица624[[#This Row],[Кол-во шт в коробке]]</f>
        <v>0</v>
      </c>
      <c r="L605" s="212">
        <f>Таблица624[[#This Row],[Общее кол-во шт]]*Таблица624[[#This Row],[Оптовая цена KRW                за 1шт]]</f>
        <v>0</v>
      </c>
      <c r="M605" s="213" t="str">
        <f>IFERROR(Таблица624[[#This Row],[Общее кол-во шт]]*Таблица624[[#This Row],[Оптовая цена USD                 за 1шт]],"")</f>
        <v/>
      </c>
      <c r="N605" s="340"/>
    </row>
    <row r="606" spans="1:14" ht="22.5" customHeight="1">
      <c r="A606" s="307" t="s">
        <v>13931</v>
      </c>
      <c r="B606" s="313">
        <v>8809652900063</v>
      </c>
      <c r="C606" s="314" t="s">
        <v>13932</v>
      </c>
      <c r="D606" s="315" t="s">
        <v>13933</v>
      </c>
      <c r="E606" s="43">
        <v>1300</v>
      </c>
      <c r="F606" s="207">
        <v>0.59</v>
      </c>
      <c r="G606" s="316">
        <v>6</v>
      </c>
      <c r="H606" s="317">
        <f>Таблица624[[#This Row],[Розничная цена KRW]]*Таблица624[[#This Row],[Коэфициент стоимости]]</f>
        <v>767</v>
      </c>
      <c r="I606" s="210" t="str">
        <f>IF($H$1="","Введите курс",Таблица624[[#This Row],[Оптовая цена KRW                за 1шт]]/$H$1)</f>
        <v>Введите курс</v>
      </c>
      <c r="J606" s="318"/>
      <c r="K606" s="211">
        <f>Таблица624[[#This Row],[Заказ коробок ]]*Таблица624[[#This Row],[Кол-во шт в коробке]]</f>
        <v>0</v>
      </c>
      <c r="L606" s="212">
        <f>Таблица624[[#This Row],[Общее кол-во шт]]*Таблица624[[#This Row],[Оптовая цена KRW                за 1шт]]</f>
        <v>0</v>
      </c>
      <c r="M606" s="213" t="str">
        <f>IFERROR(Таблица624[[#This Row],[Общее кол-во шт]]*Таблица624[[#This Row],[Оптовая цена USD                 за 1шт]],"")</f>
        <v/>
      </c>
      <c r="N606" s="340"/>
    </row>
    <row r="607" spans="1:14" ht="22.5" customHeight="1">
      <c r="A607" s="307" t="s">
        <v>13934</v>
      </c>
      <c r="B607" s="313">
        <v>8809652901916</v>
      </c>
      <c r="C607" s="314" t="s">
        <v>13935</v>
      </c>
      <c r="D607" s="315" t="s">
        <v>13936</v>
      </c>
      <c r="E607" s="43">
        <v>1300</v>
      </c>
      <c r="F607" s="207">
        <v>0.59</v>
      </c>
      <c r="G607" s="316">
        <v>6</v>
      </c>
      <c r="H607" s="317">
        <f>Таблица624[[#This Row],[Розничная цена KRW]]*Таблица624[[#This Row],[Коэфициент стоимости]]</f>
        <v>767</v>
      </c>
      <c r="I607" s="210" t="str">
        <f>IF($H$1="","Введите курс",Таблица624[[#This Row],[Оптовая цена KRW                за 1шт]]/$H$1)</f>
        <v>Введите курс</v>
      </c>
      <c r="J607" s="318"/>
      <c r="K607" s="211">
        <f>Таблица624[[#This Row],[Заказ коробок ]]*Таблица624[[#This Row],[Кол-во шт в коробке]]</f>
        <v>0</v>
      </c>
      <c r="L607" s="212">
        <f>Таблица624[[#This Row],[Общее кол-во шт]]*Таблица624[[#This Row],[Оптовая цена KRW                за 1шт]]</f>
        <v>0</v>
      </c>
      <c r="M607" s="213" t="str">
        <f>IFERROR(Таблица624[[#This Row],[Общее кол-во шт]]*Таблица624[[#This Row],[Оптовая цена USD                 за 1шт]],"")</f>
        <v/>
      </c>
      <c r="N607" s="340"/>
    </row>
    <row r="608" spans="1:14" ht="22.5" customHeight="1">
      <c r="A608" s="307" t="s">
        <v>13937</v>
      </c>
      <c r="B608" s="313">
        <v>8809652901923</v>
      </c>
      <c r="C608" s="314" t="s">
        <v>13938</v>
      </c>
      <c r="D608" s="315" t="s">
        <v>13939</v>
      </c>
      <c r="E608" s="43">
        <v>1300</v>
      </c>
      <c r="F608" s="207">
        <v>0.59</v>
      </c>
      <c r="G608" s="316">
        <v>6</v>
      </c>
      <c r="H608" s="317">
        <f>Таблица624[[#This Row],[Розничная цена KRW]]*Таблица624[[#This Row],[Коэфициент стоимости]]</f>
        <v>767</v>
      </c>
      <c r="I608" s="210" t="str">
        <f>IF($H$1="","Введите курс",Таблица624[[#This Row],[Оптовая цена KRW                за 1шт]]/$H$1)</f>
        <v>Введите курс</v>
      </c>
      <c r="J608" s="318"/>
      <c r="K608" s="211">
        <f>Таблица624[[#This Row],[Заказ коробок ]]*Таблица624[[#This Row],[Кол-во шт в коробке]]</f>
        <v>0</v>
      </c>
      <c r="L608" s="212">
        <f>Таблица624[[#This Row],[Общее кол-во шт]]*Таблица624[[#This Row],[Оптовая цена KRW                за 1шт]]</f>
        <v>0</v>
      </c>
      <c r="M608" s="213" t="str">
        <f>IFERROR(Таблица624[[#This Row],[Общее кол-во шт]]*Таблица624[[#This Row],[Оптовая цена USD                 за 1шт]],"")</f>
        <v/>
      </c>
      <c r="N608" s="340"/>
    </row>
    <row r="609" spans="1:14" ht="22.5" customHeight="1">
      <c r="A609" s="307" t="s">
        <v>13940</v>
      </c>
      <c r="B609" s="313">
        <v>8809652901930</v>
      </c>
      <c r="C609" s="314" t="s">
        <v>13941</v>
      </c>
      <c r="D609" s="315" t="s">
        <v>13942</v>
      </c>
      <c r="E609" s="43">
        <v>1300</v>
      </c>
      <c r="F609" s="207">
        <v>0.59</v>
      </c>
      <c r="G609" s="316">
        <v>6</v>
      </c>
      <c r="H609" s="317">
        <f>Таблица624[[#This Row],[Розничная цена KRW]]*Таблица624[[#This Row],[Коэфициент стоимости]]</f>
        <v>767</v>
      </c>
      <c r="I609" s="210" t="str">
        <f>IF($H$1="","Введите курс",Таблица624[[#This Row],[Оптовая цена KRW                за 1шт]]/$H$1)</f>
        <v>Введите курс</v>
      </c>
      <c r="J609" s="318"/>
      <c r="K609" s="211">
        <f>Таблица624[[#This Row],[Заказ коробок ]]*Таблица624[[#This Row],[Кол-во шт в коробке]]</f>
        <v>0</v>
      </c>
      <c r="L609" s="212">
        <f>Таблица624[[#This Row],[Общее кол-во шт]]*Таблица624[[#This Row],[Оптовая цена KRW                за 1шт]]</f>
        <v>0</v>
      </c>
      <c r="M609" s="213" t="str">
        <f>IFERROR(Таблица624[[#This Row],[Общее кол-во шт]]*Таблица624[[#This Row],[Оптовая цена USD                 за 1шт]],"")</f>
        <v/>
      </c>
      <c r="N609" s="340"/>
    </row>
    <row r="610" spans="1:14" ht="22.5" customHeight="1">
      <c r="A610" s="307" t="s">
        <v>13943</v>
      </c>
      <c r="B610" s="313">
        <v>8809652900070</v>
      </c>
      <c r="C610" s="314" t="s">
        <v>13944</v>
      </c>
      <c r="D610" s="315" t="s">
        <v>13945</v>
      </c>
      <c r="E610" s="43">
        <v>1300</v>
      </c>
      <c r="F610" s="207">
        <v>0.59</v>
      </c>
      <c r="G610" s="316">
        <v>6</v>
      </c>
      <c r="H610" s="317">
        <f>Таблица624[[#This Row],[Розничная цена KRW]]*Таблица624[[#This Row],[Коэфициент стоимости]]</f>
        <v>767</v>
      </c>
      <c r="I610" s="210" t="str">
        <f>IF($H$1="","Введите курс",Таблица624[[#This Row],[Оптовая цена KRW                за 1шт]]/$H$1)</f>
        <v>Введите курс</v>
      </c>
      <c r="J610" s="318"/>
      <c r="K610" s="211">
        <f>Таблица624[[#This Row],[Заказ коробок ]]*Таблица624[[#This Row],[Кол-во шт в коробке]]</f>
        <v>0</v>
      </c>
      <c r="L610" s="212">
        <f>Таблица624[[#This Row],[Общее кол-во шт]]*Таблица624[[#This Row],[Оптовая цена KRW                за 1шт]]</f>
        <v>0</v>
      </c>
      <c r="M610" s="213" t="str">
        <f>IFERROR(Таблица624[[#This Row],[Общее кол-во шт]]*Таблица624[[#This Row],[Оптовая цена USD                 за 1шт]],"")</f>
        <v/>
      </c>
      <c r="N610" s="340"/>
    </row>
    <row r="611" spans="1:14" ht="22.5" customHeight="1">
      <c r="A611" s="307" t="s">
        <v>13946</v>
      </c>
      <c r="B611" s="313">
        <v>8809652901947</v>
      </c>
      <c r="C611" s="314" t="s">
        <v>13947</v>
      </c>
      <c r="D611" s="315" t="s">
        <v>13948</v>
      </c>
      <c r="E611" s="43">
        <v>1300</v>
      </c>
      <c r="F611" s="207">
        <v>0.59</v>
      </c>
      <c r="G611" s="316">
        <v>6</v>
      </c>
      <c r="H611" s="317">
        <f>Таблица624[[#This Row],[Розничная цена KRW]]*Таблица624[[#This Row],[Коэфициент стоимости]]</f>
        <v>767</v>
      </c>
      <c r="I611" s="210" t="str">
        <f>IF($H$1="","Введите курс",Таблица624[[#This Row],[Оптовая цена KRW                за 1шт]]/$H$1)</f>
        <v>Введите курс</v>
      </c>
      <c r="J611" s="318"/>
      <c r="K611" s="211">
        <f>Таблица624[[#This Row],[Заказ коробок ]]*Таблица624[[#This Row],[Кол-во шт в коробке]]</f>
        <v>0</v>
      </c>
      <c r="L611" s="212">
        <f>Таблица624[[#This Row],[Общее кол-во шт]]*Таблица624[[#This Row],[Оптовая цена KRW                за 1шт]]</f>
        <v>0</v>
      </c>
      <c r="M611" s="213" t="str">
        <f>IFERROR(Таблица624[[#This Row],[Общее кол-во шт]]*Таблица624[[#This Row],[Оптовая цена USD                 за 1шт]],"")</f>
        <v/>
      </c>
      <c r="N611" s="340"/>
    </row>
    <row r="612" spans="1:14" ht="22.5" customHeight="1">
      <c r="A612" s="307" t="s">
        <v>13949</v>
      </c>
      <c r="B612" s="313">
        <v>8809652901954</v>
      </c>
      <c r="C612" s="314" t="s">
        <v>13950</v>
      </c>
      <c r="D612" s="315" t="s">
        <v>13951</v>
      </c>
      <c r="E612" s="43">
        <v>1300</v>
      </c>
      <c r="F612" s="207">
        <v>0.59</v>
      </c>
      <c r="G612" s="316">
        <v>6</v>
      </c>
      <c r="H612" s="317">
        <f>Таблица624[[#This Row],[Розничная цена KRW]]*Таблица624[[#This Row],[Коэфициент стоимости]]</f>
        <v>767</v>
      </c>
      <c r="I612" s="210" t="str">
        <f>IF($H$1="","Введите курс",Таблица624[[#This Row],[Оптовая цена KRW                за 1шт]]/$H$1)</f>
        <v>Введите курс</v>
      </c>
      <c r="J612" s="318"/>
      <c r="K612" s="211">
        <f>Таблица624[[#This Row],[Заказ коробок ]]*Таблица624[[#This Row],[Кол-во шт в коробке]]</f>
        <v>0</v>
      </c>
      <c r="L612" s="212">
        <f>Таблица624[[#This Row],[Общее кол-во шт]]*Таблица624[[#This Row],[Оптовая цена KRW                за 1шт]]</f>
        <v>0</v>
      </c>
      <c r="M612" s="213" t="str">
        <f>IFERROR(Таблица624[[#This Row],[Общее кол-во шт]]*Таблица624[[#This Row],[Оптовая цена USD                 за 1шт]],"")</f>
        <v/>
      </c>
      <c r="N612" s="340"/>
    </row>
    <row r="613" spans="1:14" ht="22.5" customHeight="1">
      <c r="A613" s="307" t="s">
        <v>13952</v>
      </c>
      <c r="B613" s="313">
        <v>8809652901961</v>
      </c>
      <c r="C613" s="314" t="s">
        <v>13953</v>
      </c>
      <c r="D613" s="315" t="s">
        <v>13954</v>
      </c>
      <c r="E613" s="43">
        <v>1300</v>
      </c>
      <c r="F613" s="207">
        <v>0.59</v>
      </c>
      <c r="G613" s="316">
        <v>6</v>
      </c>
      <c r="H613" s="317">
        <f>Таблица624[[#This Row],[Розничная цена KRW]]*Таблица624[[#This Row],[Коэфициент стоимости]]</f>
        <v>767</v>
      </c>
      <c r="I613" s="210" t="str">
        <f>IF($H$1="","Введите курс",Таблица624[[#This Row],[Оптовая цена KRW                за 1шт]]/$H$1)</f>
        <v>Введите курс</v>
      </c>
      <c r="J613" s="318"/>
      <c r="K613" s="211">
        <f>Таблица624[[#This Row],[Заказ коробок ]]*Таблица624[[#This Row],[Кол-во шт в коробке]]</f>
        <v>0</v>
      </c>
      <c r="L613" s="212">
        <f>Таблица624[[#This Row],[Общее кол-во шт]]*Таблица624[[#This Row],[Оптовая цена KRW                за 1шт]]</f>
        <v>0</v>
      </c>
      <c r="M613" s="213" t="str">
        <f>IFERROR(Таблица624[[#This Row],[Общее кол-во шт]]*Таблица624[[#This Row],[Оптовая цена USD                 за 1шт]],"")</f>
        <v/>
      </c>
      <c r="N613" s="340"/>
    </row>
    <row r="614" spans="1:14" ht="22.5" customHeight="1">
      <c r="A614" s="307" t="s">
        <v>13955</v>
      </c>
      <c r="B614" s="313">
        <v>8809612846325</v>
      </c>
      <c r="C614" s="314" t="s">
        <v>13956</v>
      </c>
      <c r="D614" s="315" t="s">
        <v>13957</v>
      </c>
      <c r="E614" s="43">
        <v>4500</v>
      </c>
      <c r="F614" s="207">
        <v>0.59</v>
      </c>
      <c r="G614" s="316">
        <v>6</v>
      </c>
      <c r="H614" s="317">
        <f>Таблица624[[#This Row],[Розничная цена KRW]]*Таблица624[[#This Row],[Коэфициент стоимости]]</f>
        <v>2655</v>
      </c>
      <c r="I614" s="210" t="str">
        <f>IF($H$1="","Введите курс",Таблица624[[#This Row],[Оптовая цена KRW                за 1шт]]/$H$1)</f>
        <v>Введите курс</v>
      </c>
      <c r="J614" s="318"/>
      <c r="K614" s="211">
        <f>Таблица624[[#This Row],[Заказ коробок ]]*Таблица624[[#This Row],[Кол-во шт в коробке]]</f>
        <v>0</v>
      </c>
      <c r="L614" s="212">
        <f>Таблица624[[#This Row],[Общее кол-во шт]]*Таблица624[[#This Row],[Оптовая цена KRW                за 1шт]]</f>
        <v>0</v>
      </c>
      <c r="M614" s="213" t="str">
        <f>IFERROR(Таблица624[[#This Row],[Общее кол-во шт]]*Таблица624[[#This Row],[Оптовая цена USD                 за 1шт]],"")</f>
        <v/>
      </c>
      <c r="N614" s="340"/>
    </row>
    <row r="615" spans="1:14" ht="22.5" customHeight="1">
      <c r="A615" s="307" t="s">
        <v>13958</v>
      </c>
      <c r="B615" s="313">
        <v>8809612846349</v>
      </c>
      <c r="C615" s="314" t="s">
        <v>13959</v>
      </c>
      <c r="D615" s="315" t="s">
        <v>13960</v>
      </c>
      <c r="E615" s="43">
        <v>4500</v>
      </c>
      <c r="F615" s="207">
        <v>0.59</v>
      </c>
      <c r="G615" s="316">
        <v>6</v>
      </c>
      <c r="H615" s="317">
        <f>Таблица624[[#This Row],[Розничная цена KRW]]*Таблица624[[#This Row],[Коэфициент стоимости]]</f>
        <v>2655</v>
      </c>
      <c r="I615" s="210" t="str">
        <f>IF($H$1="","Введите курс",Таблица624[[#This Row],[Оптовая цена KRW                за 1шт]]/$H$1)</f>
        <v>Введите курс</v>
      </c>
      <c r="J615" s="318"/>
      <c r="K615" s="211">
        <f>Таблица624[[#This Row],[Заказ коробок ]]*Таблица624[[#This Row],[Кол-во шт в коробке]]</f>
        <v>0</v>
      </c>
      <c r="L615" s="212">
        <f>Таблица624[[#This Row],[Общее кол-во шт]]*Таблица624[[#This Row],[Оптовая цена KRW                за 1шт]]</f>
        <v>0</v>
      </c>
      <c r="M615" s="213" t="str">
        <f>IFERROR(Таблица624[[#This Row],[Общее кол-во шт]]*Таблица624[[#This Row],[Оптовая цена USD                 за 1шт]],"")</f>
        <v/>
      </c>
      <c r="N615" s="340"/>
    </row>
    <row r="616" spans="1:14" ht="22.5" customHeight="1">
      <c r="A616" s="307" t="s">
        <v>13961</v>
      </c>
      <c r="B616" s="313">
        <v>8809612846356</v>
      </c>
      <c r="C616" s="314" t="s">
        <v>13962</v>
      </c>
      <c r="D616" s="315" t="s">
        <v>13963</v>
      </c>
      <c r="E616" s="43">
        <v>4500</v>
      </c>
      <c r="F616" s="207">
        <v>0.59</v>
      </c>
      <c r="G616" s="316">
        <v>6</v>
      </c>
      <c r="H616" s="317">
        <f>Таблица624[[#This Row],[Розничная цена KRW]]*Таблица624[[#This Row],[Коэфициент стоимости]]</f>
        <v>2655</v>
      </c>
      <c r="I616" s="210" t="str">
        <f>IF($H$1="","Введите курс",Таблица624[[#This Row],[Оптовая цена KRW                за 1шт]]/$H$1)</f>
        <v>Введите курс</v>
      </c>
      <c r="J616" s="318"/>
      <c r="K616" s="211">
        <f>Таблица624[[#This Row],[Заказ коробок ]]*Таблица624[[#This Row],[Кол-во шт в коробке]]</f>
        <v>0</v>
      </c>
      <c r="L616" s="212">
        <f>Таблица624[[#This Row],[Общее кол-во шт]]*Таблица624[[#This Row],[Оптовая цена KRW                за 1шт]]</f>
        <v>0</v>
      </c>
      <c r="M616" s="213" t="str">
        <f>IFERROR(Таблица624[[#This Row],[Общее кол-во шт]]*Таблица624[[#This Row],[Оптовая цена USD                 за 1шт]],"")</f>
        <v/>
      </c>
      <c r="N616" s="340"/>
    </row>
    <row r="617" spans="1:14" ht="22.5" customHeight="1">
      <c r="A617" s="307" t="s">
        <v>13964</v>
      </c>
      <c r="B617" s="313">
        <v>8809612846363</v>
      </c>
      <c r="C617" s="314" t="s">
        <v>13965</v>
      </c>
      <c r="D617" s="315" t="s">
        <v>13966</v>
      </c>
      <c r="E617" s="43">
        <v>4500</v>
      </c>
      <c r="F617" s="207">
        <v>0.59</v>
      </c>
      <c r="G617" s="316">
        <v>6</v>
      </c>
      <c r="H617" s="317">
        <f>Таблица624[[#This Row],[Розничная цена KRW]]*Таблица624[[#This Row],[Коэфициент стоимости]]</f>
        <v>2655</v>
      </c>
      <c r="I617" s="210" t="str">
        <f>IF($H$1="","Введите курс",Таблица624[[#This Row],[Оптовая цена KRW                за 1шт]]/$H$1)</f>
        <v>Введите курс</v>
      </c>
      <c r="J617" s="318"/>
      <c r="K617" s="211">
        <f>Таблица624[[#This Row],[Заказ коробок ]]*Таблица624[[#This Row],[Кол-во шт в коробке]]</f>
        <v>0</v>
      </c>
      <c r="L617" s="212">
        <f>Таблица624[[#This Row],[Общее кол-во шт]]*Таблица624[[#This Row],[Оптовая цена KRW                за 1шт]]</f>
        <v>0</v>
      </c>
      <c r="M617" s="213" t="str">
        <f>IFERROR(Таблица624[[#This Row],[Общее кол-во шт]]*Таблица624[[#This Row],[Оптовая цена USD                 за 1шт]],"")</f>
        <v/>
      </c>
      <c r="N617" s="340"/>
    </row>
    <row r="618" spans="1:14" ht="22.5" customHeight="1">
      <c r="A618" s="307" t="s">
        <v>13967</v>
      </c>
      <c r="B618" s="313">
        <v>8809652862521</v>
      </c>
      <c r="C618" s="314" t="s">
        <v>13968</v>
      </c>
      <c r="D618" s="315" t="s">
        <v>13969</v>
      </c>
      <c r="E618" s="43">
        <v>1800</v>
      </c>
      <c r="F618" s="207">
        <v>0.59</v>
      </c>
      <c r="G618" s="316">
        <v>6</v>
      </c>
      <c r="H618" s="317">
        <f>Таблица624[[#This Row],[Розничная цена KRW]]*Таблица624[[#This Row],[Коэфициент стоимости]]</f>
        <v>1062</v>
      </c>
      <c r="I618" s="210" t="str">
        <f>IF($H$1="","Введите курс",Таблица624[[#This Row],[Оптовая цена KRW                за 1шт]]/$H$1)</f>
        <v>Введите курс</v>
      </c>
      <c r="J618" s="318"/>
      <c r="K618" s="211">
        <f>Таблица624[[#This Row],[Заказ коробок ]]*Таблица624[[#This Row],[Кол-во шт в коробке]]</f>
        <v>0</v>
      </c>
      <c r="L618" s="212">
        <f>Таблица624[[#This Row],[Общее кол-во шт]]*Таблица624[[#This Row],[Оптовая цена KRW                за 1шт]]</f>
        <v>0</v>
      </c>
      <c r="M618" s="213" t="str">
        <f>IFERROR(Таблица624[[#This Row],[Общее кол-во шт]]*Таблица624[[#This Row],[Оптовая цена USD                 за 1шт]],"")</f>
        <v/>
      </c>
      <c r="N618" s="340"/>
    </row>
    <row r="619" spans="1:14" ht="22.5" customHeight="1">
      <c r="A619" s="307" t="s">
        <v>13970</v>
      </c>
      <c r="B619" s="313">
        <v>8809652862538</v>
      </c>
      <c r="C619" s="314" t="s">
        <v>13971</v>
      </c>
      <c r="D619" s="315" t="s">
        <v>13972</v>
      </c>
      <c r="E619" s="43">
        <v>1800</v>
      </c>
      <c r="F619" s="207">
        <v>0.59</v>
      </c>
      <c r="G619" s="316">
        <v>6</v>
      </c>
      <c r="H619" s="317">
        <f>Таблица624[[#This Row],[Розничная цена KRW]]*Таблица624[[#This Row],[Коэфициент стоимости]]</f>
        <v>1062</v>
      </c>
      <c r="I619" s="210" t="str">
        <f>IF($H$1="","Введите курс",Таблица624[[#This Row],[Оптовая цена KRW                за 1шт]]/$H$1)</f>
        <v>Введите курс</v>
      </c>
      <c r="J619" s="318"/>
      <c r="K619" s="211">
        <f>Таблица624[[#This Row],[Заказ коробок ]]*Таблица624[[#This Row],[Кол-во шт в коробке]]</f>
        <v>0</v>
      </c>
      <c r="L619" s="212">
        <f>Таблица624[[#This Row],[Общее кол-во шт]]*Таблица624[[#This Row],[Оптовая цена KRW                за 1шт]]</f>
        <v>0</v>
      </c>
      <c r="M619" s="213" t="str">
        <f>IFERROR(Таблица624[[#This Row],[Общее кол-во шт]]*Таблица624[[#This Row],[Оптовая цена USD                 за 1шт]],"")</f>
        <v/>
      </c>
      <c r="N619" s="340"/>
    </row>
    <row r="620" spans="1:14" ht="22.5" customHeight="1">
      <c r="A620" s="307" t="s">
        <v>13973</v>
      </c>
      <c r="B620" s="313">
        <v>8809652862552</v>
      </c>
      <c r="C620" s="314" t="s">
        <v>13974</v>
      </c>
      <c r="D620" s="315" t="s">
        <v>13975</v>
      </c>
      <c r="E620" s="43">
        <v>1800</v>
      </c>
      <c r="F620" s="207">
        <v>0.59</v>
      </c>
      <c r="G620" s="316">
        <v>6</v>
      </c>
      <c r="H620" s="317">
        <f>Таблица624[[#This Row],[Розничная цена KRW]]*Таблица624[[#This Row],[Коэфициент стоимости]]</f>
        <v>1062</v>
      </c>
      <c r="I620" s="210" t="str">
        <f>IF($H$1="","Введите курс",Таблица624[[#This Row],[Оптовая цена KRW                за 1шт]]/$H$1)</f>
        <v>Введите курс</v>
      </c>
      <c r="J620" s="318"/>
      <c r="K620" s="211">
        <f>Таблица624[[#This Row],[Заказ коробок ]]*Таблица624[[#This Row],[Кол-во шт в коробке]]</f>
        <v>0</v>
      </c>
      <c r="L620" s="212">
        <f>Таблица624[[#This Row],[Общее кол-во шт]]*Таблица624[[#This Row],[Оптовая цена KRW                за 1шт]]</f>
        <v>0</v>
      </c>
      <c r="M620" s="213" t="str">
        <f>IFERROR(Таблица624[[#This Row],[Общее кол-во шт]]*Таблица624[[#This Row],[Оптовая цена USD                 за 1шт]],"")</f>
        <v/>
      </c>
      <c r="N620" s="340"/>
    </row>
    <row r="621" spans="1:14" ht="22.5" customHeight="1">
      <c r="A621" s="307" t="s">
        <v>13976</v>
      </c>
      <c r="B621" s="313">
        <v>8809612860284</v>
      </c>
      <c r="C621" s="314" t="s">
        <v>13977</v>
      </c>
      <c r="D621" s="315" t="s">
        <v>13978</v>
      </c>
      <c r="E621" s="43">
        <v>1800</v>
      </c>
      <c r="F621" s="207">
        <v>0.59</v>
      </c>
      <c r="G621" s="316">
        <v>6</v>
      </c>
      <c r="H621" s="317">
        <f>Таблица624[[#This Row],[Розничная цена KRW]]*Таблица624[[#This Row],[Коэфициент стоимости]]</f>
        <v>1062</v>
      </c>
      <c r="I621" s="210" t="str">
        <f>IF($H$1="","Введите курс",Таблица624[[#This Row],[Оптовая цена KRW                за 1шт]]/$H$1)</f>
        <v>Введите курс</v>
      </c>
      <c r="J621" s="318"/>
      <c r="K621" s="211">
        <f>Таблица624[[#This Row],[Заказ коробок ]]*Таблица624[[#This Row],[Кол-во шт в коробке]]</f>
        <v>0</v>
      </c>
      <c r="L621" s="212">
        <f>Таблица624[[#This Row],[Общее кол-во шт]]*Таблица624[[#This Row],[Оптовая цена KRW                за 1шт]]</f>
        <v>0</v>
      </c>
      <c r="M621" s="213" t="str">
        <f>IFERROR(Таблица624[[#This Row],[Общее кол-во шт]]*Таблица624[[#This Row],[Оптовая цена USD                 за 1шт]],"")</f>
        <v/>
      </c>
      <c r="N621" s="340"/>
    </row>
    <row r="622" spans="1:14" ht="22.5" customHeight="1">
      <c r="A622" s="307" t="s">
        <v>13979</v>
      </c>
      <c r="B622" s="313">
        <v>8809612875950</v>
      </c>
      <c r="C622" s="314" t="s">
        <v>13980</v>
      </c>
      <c r="D622" s="315" t="s">
        <v>13981</v>
      </c>
      <c r="E622" s="43">
        <v>1800</v>
      </c>
      <c r="F622" s="207">
        <v>0.59</v>
      </c>
      <c r="G622" s="316">
        <v>6</v>
      </c>
      <c r="H622" s="317">
        <f>Таблица624[[#This Row],[Розничная цена KRW]]*Таблица624[[#This Row],[Коэфициент стоимости]]</f>
        <v>1062</v>
      </c>
      <c r="I622" s="210" t="str">
        <f>IF($H$1="","Введите курс",Таблица624[[#This Row],[Оптовая цена KRW                за 1шт]]/$H$1)</f>
        <v>Введите курс</v>
      </c>
      <c r="J622" s="318"/>
      <c r="K622" s="211">
        <f>Таблица624[[#This Row],[Заказ коробок ]]*Таблица624[[#This Row],[Кол-во шт в коробке]]</f>
        <v>0</v>
      </c>
      <c r="L622" s="212">
        <f>Таблица624[[#This Row],[Общее кол-во шт]]*Таблица624[[#This Row],[Оптовая цена KRW                за 1шт]]</f>
        <v>0</v>
      </c>
      <c r="M622" s="213" t="str">
        <f>IFERROR(Таблица624[[#This Row],[Общее кол-во шт]]*Таблица624[[#This Row],[Оптовая цена USD                 за 1шт]],"")</f>
        <v/>
      </c>
      <c r="N622" s="340"/>
    </row>
    <row r="623" spans="1:14" ht="22.5" customHeight="1">
      <c r="A623" s="307" t="s">
        <v>13982</v>
      </c>
      <c r="B623" s="313">
        <v>8809612875967</v>
      </c>
      <c r="C623" s="314" t="s">
        <v>13983</v>
      </c>
      <c r="D623" s="315" t="s">
        <v>13984</v>
      </c>
      <c r="E623" s="43">
        <v>1800</v>
      </c>
      <c r="F623" s="207">
        <v>0.59</v>
      </c>
      <c r="G623" s="316">
        <v>6</v>
      </c>
      <c r="H623" s="317">
        <f>Таблица624[[#This Row],[Розничная цена KRW]]*Таблица624[[#This Row],[Коэфициент стоимости]]</f>
        <v>1062</v>
      </c>
      <c r="I623" s="210" t="str">
        <f>IF($H$1="","Введите курс",Таблица624[[#This Row],[Оптовая цена KRW                за 1шт]]/$H$1)</f>
        <v>Введите курс</v>
      </c>
      <c r="J623" s="318"/>
      <c r="K623" s="211">
        <f>Таблица624[[#This Row],[Заказ коробок ]]*Таблица624[[#This Row],[Кол-во шт в коробке]]</f>
        <v>0</v>
      </c>
      <c r="L623" s="212">
        <f>Таблица624[[#This Row],[Общее кол-во шт]]*Таблица624[[#This Row],[Оптовая цена KRW                за 1шт]]</f>
        <v>0</v>
      </c>
      <c r="M623" s="213" t="str">
        <f>IFERROR(Таблица624[[#This Row],[Общее кол-во шт]]*Таблица624[[#This Row],[Оптовая цена USD                 за 1шт]],"")</f>
        <v/>
      </c>
      <c r="N623" s="340"/>
    </row>
    <row r="624" spans="1:14" ht="22.5" customHeight="1">
      <c r="A624" s="307" t="s">
        <v>13985</v>
      </c>
      <c r="B624" s="313">
        <v>8809612875974</v>
      </c>
      <c r="C624" s="314" t="s">
        <v>13986</v>
      </c>
      <c r="D624" s="315" t="s">
        <v>13987</v>
      </c>
      <c r="E624" s="43">
        <v>1800</v>
      </c>
      <c r="F624" s="207">
        <v>0.59</v>
      </c>
      <c r="G624" s="316">
        <v>6</v>
      </c>
      <c r="H624" s="317">
        <f>Таблица624[[#This Row],[Розничная цена KRW]]*Таблица624[[#This Row],[Коэфициент стоимости]]</f>
        <v>1062</v>
      </c>
      <c r="I624" s="210" t="str">
        <f>IF($H$1="","Введите курс",Таблица624[[#This Row],[Оптовая цена KRW                за 1шт]]/$H$1)</f>
        <v>Введите курс</v>
      </c>
      <c r="J624" s="318"/>
      <c r="K624" s="211">
        <f>Таблица624[[#This Row],[Заказ коробок ]]*Таблица624[[#This Row],[Кол-во шт в коробке]]</f>
        <v>0</v>
      </c>
      <c r="L624" s="212">
        <f>Таблица624[[#This Row],[Общее кол-во шт]]*Таблица624[[#This Row],[Оптовая цена KRW                за 1шт]]</f>
        <v>0</v>
      </c>
      <c r="M624" s="213" t="str">
        <f>IFERROR(Таблица624[[#This Row],[Общее кол-во шт]]*Таблица624[[#This Row],[Оптовая цена USD                 за 1шт]],"")</f>
        <v/>
      </c>
      <c r="N624" s="340"/>
    </row>
    <row r="625" spans="1:14" ht="22.5" customHeight="1">
      <c r="A625" s="307" t="s">
        <v>13988</v>
      </c>
      <c r="B625" s="313">
        <v>8809612875981</v>
      </c>
      <c r="C625" s="314" t="s">
        <v>13989</v>
      </c>
      <c r="D625" s="315" t="s">
        <v>13990</v>
      </c>
      <c r="E625" s="43">
        <v>1800</v>
      </c>
      <c r="F625" s="207">
        <v>0.59</v>
      </c>
      <c r="G625" s="316">
        <v>6</v>
      </c>
      <c r="H625" s="317">
        <f>Таблица624[[#This Row],[Розничная цена KRW]]*Таблица624[[#This Row],[Коэфициент стоимости]]</f>
        <v>1062</v>
      </c>
      <c r="I625" s="210" t="str">
        <f>IF($H$1="","Введите курс",Таблица624[[#This Row],[Оптовая цена KRW                за 1шт]]/$H$1)</f>
        <v>Введите курс</v>
      </c>
      <c r="J625" s="318"/>
      <c r="K625" s="211">
        <f>Таблица624[[#This Row],[Заказ коробок ]]*Таблица624[[#This Row],[Кол-во шт в коробке]]</f>
        <v>0</v>
      </c>
      <c r="L625" s="212">
        <f>Таблица624[[#This Row],[Общее кол-во шт]]*Таблица624[[#This Row],[Оптовая цена KRW                за 1шт]]</f>
        <v>0</v>
      </c>
      <c r="M625" s="213" t="str">
        <f>IFERROR(Таблица624[[#This Row],[Общее кол-во шт]]*Таблица624[[#This Row],[Оптовая цена USD                 за 1шт]],"")</f>
        <v/>
      </c>
      <c r="N625" s="340"/>
    </row>
    <row r="626" spans="1:14" ht="22.5" customHeight="1">
      <c r="A626" s="307" t="s">
        <v>13991</v>
      </c>
      <c r="B626" s="313">
        <v>8809612875998</v>
      </c>
      <c r="C626" s="314" t="s">
        <v>13992</v>
      </c>
      <c r="D626" s="315" t="s">
        <v>13993</v>
      </c>
      <c r="E626" s="43">
        <v>1800</v>
      </c>
      <c r="F626" s="207">
        <v>0.59</v>
      </c>
      <c r="G626" s="316">
        <v>6</v>
      </c>
      <c r="H626" s="317">
        <f>Таблица624[[#This Row],[Розничная цена KRW]]*Таблица624[[#This Row],[Коэфициент стоимости]]</f>
        <v>1062</v>
      </c>
      <c r="I626" s="210" t="str">
        <f>IF($H$1="","Введите курс",Таблица624[[#This Row],[Оптовая цена KRW                за 1шт]]/$H$1)</f>
        <v>Введите курс</v>
      </c>
      <c r="J626" s="318"/>
      <c r="K626" s="211">
        <f>Таблица624[[#This Row],[Заказ коробок ]]*Таблица624[[#This Row],[Кол-во шт в коробке]]</f>
        <v>0</v>
      </c>
      <c r="L626" s="212">
        <f>Таблица624[[#This Row],[Общее кол-во шт]]*Таблица624[[#This Row],[Оптовая цена KRW                за 1шт]]</f>
        <v>0</v>
      </c>
      <c r="M626" s="213" t="str">
        <f>IFERROR(Таблица624[[#This Row],[Общее кол-во шт]]*Таблица624[[#This Row],[Оптовая цена USD                 за 1шт]],"")</f>
        <v/>
      </c>
      <c r="N626" s="340"/>
    </row>
    <row r="627" spans="1:14" ht="22.5" customHeight="1">
      <c r="A627" s="307" t="s">
        <v>13994</v>
      </c>
      <c r="B627" s="313">
        <v>8809612876001</v>
      </c>
      <c r="C627" s="314" t="s">
        <v>13995</v>
      </c>
      <c r="D627" s="315" t="s">
        <v>13996</v>
      </c>
      <c r="E627" s="43">
        <v>1800</v>
      </c>
      <c r="F627" s="207">
        <v>0.59</v>
      </c>
      <c r="G627" s="316">
        <v>6</v>
      </c>
      <c r="H627" s="317">
        <f>Таблица624[[#This Row],[Розничная цена KRW]]*Таблица624[[#This Row],[Коэфициент стоимости]]</f>
        <v>1062</v>
      </c>
      <c r="I627" s="210" t="str">
        <f>IF($H$1="","Введите курс",Таблица624[[#This Row],[Оптовая цена KRW                за 1шт]]/$H$1)</f>
        <v>Введите курс</v>
      </c>
      <c r="J627" s="318"/>
      <c r="K627" s="211">
        <f>Таблица624[[#This Row],[Заказ коробок ]]*Таблица624[[#This Row],[Кол-во шт в коробке]]</f>
        <v>0</v>
      </c>
      <c r="L627" s="212">
        <f>Таблица624[[#This Row],[Общее кол-во шт]]*Таблица624[[#This Row],[Оптовая цена KRW                за 1шт]]</f>
        <v>0</v>
      </c>
      <c r="M627" s="213" t="str">
        <f>IFERROR(Таблица624[[#This Row],[Общее кол-во шт]]*Таблица624[[#This Row],[Оптовая цена USD                 за 1шт]],"")</f>
        <v/>
      </c>
      <c r="N627" s="340"/>
    </row>
    <row r="628" spans="1:14" ht="22.5" customHeight="1">
      <c r="A628" s="307" t="s">
        <v>13997</v>
      </c>
      <c r="B628" s="313">
        <v>8809612860345</v>
      </c>
      <c r="C628" s="314" t="s">
        <v>13998</v>
      </c>
      <c r="D628" s="315" t="s">
        <v>13999</v>
      </c>
      <c r="E628" s="43">
        <v>2500</v>
      </c>
      <c r="F628" s="207">
        <v>0.59</v>
      </c>
      <c r="G628" s="316">
        <v>6</v>
      </c>
      <c r="H628" s="317">
        <f>Таблица624[[#This Row],[Розничная цена KRW]]*Таблица624[[#This Row],[Коэфициент стоимости]]</f>
        <v>1475</v>
      </c>
      <c r="I628" s="210" t="str">
        <f>IF($H$1="","Введите курс",Таблица624[[#This Row],[Оптовая цена KRW                за 1шт]]/$H$1)</f>
        <v>Введите курс</v>
      </c>
      <c r="J628" s="318"/>
      <c r="K628" s="211">
        <f>Таблица624[[#This Row],[Заказ коробок ]]*Таблица624[[#This Row],[Кол-во шт в коробке]]</f>
        <v>0</v>
      </c>
      <c r="L628" s="212">
        <f>Таблица624[[#This Row],[Общее кол-во шт]]*Таблица624[[#This Row],[Оптовая цена KRW                за 1шт]]</f>
        <v>0</v>
      </c>
      <c r="M628" s="213" t="str">
        <f>IFERROR(Таблица624[[#This Row],[Общее кол-во шт]]*Таблица624[[#This Row],[Оптовая цена USD                 за 1шт]],"")</f>
        <v/>
      </c>
      <c r="N628" s="340"/>
    </row>
    <row r="629" spans="1:14" ht="22.5" customHeight="1">
      <c r="A629" s="307" t="s">
        <v>14000</v>
      </c>
      <c r="B629" s="313">
        <v>8809612860352</v>
      </c>
      <c r="C629" s="314" t="s">
        <v>14001</v>
      </c>
      <c r="D629" s="315" t="s">
        <v>14002</v>
      </c>
      <c r="E629" s="43">
        <v>2500</v>
      </c>
      <c r="F629" s="207">
        <v>0.59</v>
      </c>
      <c r="G629" s="316">
        <v>6</v>
      </c>
      <c r="H629" s="317">
        <f>Таблица624[[#This Row],[Розничная цена KRW]]*Таблица624[[#This Row],[Коэфициент стоимости]]</f>
        <v>1475</v>
      </c>
      <c r="I629" s="210" t="str">
        <f>IF($H$1="","Введите курс",Таблица624[[#This Row],[Оптовая цена KRW                за 1шт]]/$H$1)</f>
        <v>Введите курс</v>
      </c>
      <c r="J629" s="318"/>
      <c r="K629" s="211">
        <f>Таблица624[[#This Row],[Заказ коробок ]]*Таблица624[[#This Row],[Кол-во шт в коробке]]</f>
        <v>0</v>
      </c>
      <c r="L629" s="212">
        <f>Таблица624[[#This Row],[Общее кол-во шт]]*Таблица624[[#This Row],[Оптовая цена KRW                за 1шт]]</f>
        <v>0</v>
      </c>
      <c r="M629" s="213" t="str">
        <f>IFERROR(Таблица624[[#This Row],[Общее кол-во шт]]*Таблица624[[#This Row],[Оптовая цена USD                 за 1шт]],"")</f>
        <v/>
      </c>
      <c r="N629" s="340"/>
    </row>
    <row r="630" spans="1:14" ht="22.5" customHeight="1">
      <c r="A630" s="307" t="s">
        <v>14003</v>
      </c>
      <c r="B630" s="313">
        <v>8809612870146</v>
      </c>
      <c r="C630" s="314" t="s">
        <v>14004</v>
      </c>
      <c r="D630" s="315" t="s">
        <v>14005</v>
      </c>
      <c r="E630" s="43">
        <v>6000</v>
      </c>
      <c r="F630" s="207">
        <v>0.59</v>
      </c>
      <c r="G630" s="316">
        <v>6</v>
      </c>
      <c r="H630" s="317">
        <f>Таблица624[[#This Row],[Розничная цена KRW]]*Таблица624[[#This Row],[Коэфициент стоимости]]</f>
        <v>3540</v>
      </c>
      <c r="I630" s="210" t="str">
        <f>IF($H$1="","Введите курс",Таблица624[[#This Row],[Оптовая цена KRW                за 1шт]]/$H$1)</f>
        <v>Введите курс</v>
      </c>
      <c r="J630" s="318"/>
      <c r="K630" s="211">
        <f>Таблица624[[#This Row],[Заказ коробок ]]*Таблица624[[#This Row],[Кол-во шт в коробке]]</f>
        <v>0</v>
      </c>
      <c r="L630" s="212">
        <f>Таблица624[[#This Row],[Общее кол-во шт]]*Таблица624[[#This Row],[Оптовая цена KRW                за 1шт]]</f>
        <v>0</v>
      </c>
      <c r="M630" s="213" t="str">
        <f>IFERROR(Таблица624[[#This Row],[Общее кол-во шт]]*Таблица624[[#This Row],[Оптовая цена USD                 за 1шт]],"")</f>
        <v/>
      </c>
      <c r="N630" s="340"/>
    </row>
    <row r="631" spans="1:14" ht="22.5" customHeight="1">
      <c r="A631" s="307" t="s">
        <v>14006</v>
      </c>
      <c r="B631" s="313">
        <v>8809612870153</v>
      </c>
      <c r="C631" s="314" t="s">
        <v>14007</v>
      </c>
      <c r="D631" s="315" t="s">
        <v>14008</v>
      </c>
      <c r="E631" s="43">
        <v>6000</v>
      </c>
      <c r="F631" s="207">
        <v>0.59</v>
      </c>
      <c r="G631" s="316">
        <v>6</v>
      </c>
      <c r="H631" s="317">
        <f>Таблица624[[#This Row],[Розничная цена KRW]]*Таблица624[[#This Row],[Коэфициент стоимости]]</f>
        <v>3540</v>
      </c>
      <c r="I631" s="210" t="str">
        <f>IF($H$1="","Введите курс",Таблица624[[#This Row],[Оптовая цена KRW                за 1шт]]/$H$1)</f>
        <v>Введите курс</v>
      </c>
      <c r="J631" s="318"/>
      <c r="K631" s="211">
        <f>Таблица624[[#This Row],[Заказ коробок ]]*Таблица624[[#This Row],[Кол-во шт в коробке]]</f>
        <v>0</v>
      </c>
      <c r="L631" s="212">
        <f>Таблица624[[#This Row],[Общее кол-во шт]]*Таблица624[[#This Row],[Оптовая цена KRW                за 1шт]]</f>
        <v>0</v>
      </c>
      <c r="M631" s="213" t="str">
        <f>IFERROR(Таблица624[[#This Row],[Общее кол-во шт]]*Таблица624[[#This Row],[Оптовая цена USD                 за 1шт]],"")</f>
        <v/>
      </c>
      <c r="N631" s="340"/>
    </row>
    <row r="632" spans="1:14" ht="22.5" customHeight="1">
      <c r="A632" s="307" t="s">
        <v>14009</v>
      </c>
      <c r="B632" s="313">
        <v>8809652906041</v>
      </c>
      <c r="C632" s="314" t="s">
        <v>14010</v>
      </c>
      <c r="D632" s="315" t="s">
        <v>14011</v>
      </c>
      <c r="E632" s="43">
        <v>5000</v>
      </c>
      <c r="F632" s="207">
        <v>0.59</v>
      </c>
      <c r="G632" s="316">
        <v>6</v>
      </c>
      <c r="H632" s="317">
        <f>Таблица624[[#This Row],[Розничная цена KRW]]*Таблица624[[#This Row],[Коэфициент стоимости]]</f>
        <v>2950</v>
      </c>
      <c r="I632" s="210" t="str">
        <f>IF($H$1="","Введите курс",Таблица624[[#This Row],[Оптовая цена KRW                за 1шт]]/$H$1)</f>
        <v>Введите курс</v>
      </c>
      <c r="J632" s="318"/>
      <c r="K632" s="211">
        <f>Таблица624[[#This Row],[Заказ коробок ]]*Таблица624[[#This Row],[Кол-во шт в коробке]]</f>
        <v>0</v>
      </c>
      <c r="L632" s="212">
        <f>Таблица624[[#This Row],[Общее кол-во шт]]*Таблица624[[#This Row],[Оптовая цена KRW                за 1шт]]</f>
        <v>0</v>
      </c>
      <c r="M632" s="213" t="str">
        <f>IFERROR(Таблица624[[#This Row],[Общее кол-во шт]]*Таблица624[[#This Row],[Оптовая цена USD                 за 1шт]],"")</f>
        <v/>
      </c>
      <c r="N632" s="340"/>
    </row>
    <row r="633" spans="1:14" ht="22.5" customHeight="1">
      <c r="A633" s="307" t="s">
        <v>14012</v>
      </c>
      <c r="B633" s="313">
        <v>8809652906058</v>
      </c>
      <c r="C633" s="314" t="s">
        <v>14013</v>
      </c>
      <c r="D633" s="315" t="s">
        <v>14014</v>
      </c>
      <c r="E633" s="43">
        <v>2500</v>
      </c>
      <c r="F633" s="207">
        <v>0.59</v>
      </c>
      <c r="G633" s="316">
        <v>6</v>
      </c>
      <c r="H633" s="317">
        <f>Таблица624[[#This Row],[Розничная цена KRW]]*Таблица624[[#This Row],[Коэфициент стоимости]]</f>
        <v>1475</v>
      </c>
      <c r="I633" s="210" t="str">
        <f>IF($H$1="","Введите курс",Таблица624[[#This Row],[Оптовая цена KRW                за 1шт]]/$H$1)</f>
        <v>Введите курс</v>
      </c>
      <c r="J633" s="318"/>
      <c r="K633" s="211">
        <f>Таблица624[[#This Row],[Заказ коробок ]]*Таблица624[[#This Row],[Кол-во шт в коробке]]</f>
        <v>0</v>
      </c>
      <c r="L633" s="212">
        <f>Таблица624[[#This Row],[Общее кол-во шт]]*Таблица624[[#This Row],[Оптовая цена KRW                за 1шт]]</f>
        <v>0</v>
      </c>
      <c r="M633" s="213" t="str">
        <f>IFERROR(Таблица624[[#This Row],[Общее кол-во шт]]*Таблица624[[#This Row],[Оптовая цена USD                 за 1шт]],"")</f>
        <v/>
      </c>
      <c r="N633" s="340"/>
    </row>
    <row r="634" spans="1:14" ht="22.5" customHeight="1">
      <c r="A634" s="307" t="s">
        <v>14015</v>
      </c>
      <c r="B634" s="313">
        <v>8809612867443</v>
      </c>
      <c r="C634" s="314" t="s">
        <v>14016</v>
      </c>
      <c r="D634" s="315" t="s">
        <v>14017</v>
      </c>
      <c r="E634" s="43">
        <v>4000</v>
      </c>
      <c r="F634" s="207">
        <v>0.59</v>
      </c>
      <c r="G634" s="316">
        <v>6</v>
      </c>
      <c r="H634" s="317">
        <f>Таблица624[[#This Row],[Розничная цена KRW]]*Таблица624[[#This Row],[Коэфициент стоимости]]</f>
        <v>2360</v>
      </c>
      <c r="I634" s="210" t="str">
        <f>IF($H$1="","Введите курс",Таблица624[[#This Row],[Оптовая цена KRW                за 1шт]]/$H$1)</f>
        <v>Введите курс</v>
      </c>
      <c r="J634" s="318"/>
      <c r="K634" s="211">
        <f>Таблица624[[#This Row],[Заказ коробок ]]*Таблица624[[#This Row],[Кол-во шт в коробке]]</f>
        <v>0</v>
      </c>
      <c r="L634" s="212">
        <f>Таблица624[[#This Row],[Общее кол-во шт]]*Таблица624[[#This Row],[Оптовая цена KRW                за 1шт]]</f>
        <v>0</v>
      </c>
      <c r="M634" s="213" t="str">
        <f>IFERROR(Таблица624[[#This Row],[Общее кол-во шт]]*Таблица624[[#This Row],[Оптовая цена USD                 за 1шт]],"")</f>
        <v/>
      </c>
      <c r="N634" s="340"/>
    </row>
    <row r="635" spans="1:14" ht="22.5" customHeight="1">
      <c r="A635" s="307" t="s">
        <v>14018</v>
      </c>
      <c r="B635" s="313">
        <v>8809612858083</v>
      </c>
      <c r="C635" s="314" t="s">
        <v>14019</v>
      </c>
      <c r="D635" s="315" t="s">
        <v>14020</v>
      </c>
      <c r="E635" s="43">
        <v>1700</v>
      </c>
      <c r="F635" s="207">
        <v>0.59</v>
      </c>
      <c r="G635" s="316">
        <v>6</v>
      </c>
      <c r="H635" s="317">
        <f>Таблица624[[#This Row],[Розничная цена KRW]]*Таблица624[[#This Row],[Коэфициент стоимости]]</f>
        <v>1003</v>
      </c>
      <c r="I635" s="210" t="str">
        <f>IF($H$1="","Введите курс",Таблица624[[#This Row],[Оптовая цена KRW                за 1шт]]/$H$1)</f>
        <v>Введите курс</v>
      </c>
      <c r="J635" s="318"/>
      <c r="K635" s="211">
        <f>Таблица624[[#This Row],[Заказ коробок ]]*Таблица624[[#This Row],[Кол-во шт в коробке]]</f>
        <v>0</v>
      </c>
      <c r="L635" s="212">
        <f>Таблица624[[#This Row],[Общее кол-во шт]]*Таблица624[[#This Row],[Оптовая цена KRW                за 1шт]]</f>
        <v>0</v>
      </c>
      <c r="M635" s="213" t="str">
        <f>IFERROR(Таблица624[[#This Row],[Общее кол-во шт]]*Таблица624[[#This Row],[Оптовая цена USD                 за 1шт]],"")</f>
        <v/>
      </c>
      <c r="N635" s="340"/>
    </row>
    <row r="636" spans="1:14" ht="22.5" customHeight="1">
      <c r="A636" s="307" t="s">
        <v>14021</v>
      </c>
      <c r="B636" s="313">
        <v>8809612858076</v>
      </c>
      <c r="C636" s="314" t="s">
        <v>14022</v>
      </c>
      <c r="D636" s="315" t="s">
        <v>14023</v>
      </c>
      <c r="E636" s="43">
        <v>2000</v>
      </c>
      <c r="F636" s="207">
        <v>0.59</v>
      </c>
      <c r="G636" s="316">
        <v>6</v>
      </c>
      <c r="H636" s="317">
        <f>Таблица624[[#This Row],[Розничная цена KRW]]*Таблица624[[#This Row],[Коэфициент стоимости]]</f>
        <v>1180</v>
      </c>
      <c r="I636" s="210" t="str">
        <f>IF($H$1="","Введите курс",Таблица624[[#This Row],[Оптовая цена KRW                за 1шт]]/$H$1)</f>
        <v>Введите курс</v>
      </c>
      <c r="J636" s="318"/>
      <c r="K636" s="211">
        <f>Таблица624[[#This Row],[Заказ коробок ]]*Таблица624[[#This Row],[Кол-во шт в коробке]]</f>
        <v>0</v>
      </c>
      <c r="L636" s="212">
        <f>Таблица624[[#This Row],[Общее кол-во шт]]*Таблица624[[#This Row],[Оптовая цена KRW                за 1шт]]</f>
        <v>0</v>
      </c>
      <c r="M636" s="213" t="str">
        <f>IFERROR(Таблица624[[#This Row],[Общее кол-во шт]]*Таблица624[[#This Row],[Оптовая цена USD                 за 1шт]],"")</f>
        <v/>
      </c>
      <c r="N636" s="340"/>
    </row>
    <row r="637" spans="1:14" ht="22.5" customHeight="1">
      <c r="A637" s="307" t="s">
        <v>14024</v>
      </c>
      <c r="B637" s="313">
        <v>8809612856409</v>
      </c>
      <c r="C637" s="314" t="s">
        <v>14025</v>
      </c>
      <c r="D637" s="315" t="s">
        <v>14026</v>
      </c>
      <c r="E637" s="43">
        <v>1500</v>
      </c>
      <c r="F637" s="207">
        <v>0.59</v>
      </c>
      <c r="G637" s="316">
        <v>6</v>
      </c>
      <c r="H637" s="317">
        <f>Таблица624[[#This Row],[Розничная цена KRW]]*Таблица624[[#This Row],[Коэфициент стоимости]]</f>
        <v>885</v>
      </c>
      <c r="I637" s="210" t="str">
        <f>IF($H$1="","Введите курс",Таблица624[[#This Row],[Оптовая цена KRW                за 1шт]]/$H$1)</f>
        <v>Введите курс</v>
      </c>
      <c r="J637" s="318"/>
      <c r="K637" s="211">
        <f>Таблица624[[#This Row],[Заказ коробок ]]*Таблица624[[#This Row],[Кол-во шт в коробке]]</f>
        <v>0</v>
      </c>
      <c r="L637" s="212">
        <f>Таблица624[[#This Row],[Общее кол-во шт]]*Таблица624[[#This Row],[Оптовая цена KRW                за 1шт]]</f>
        <v>0</v>
      </c>
      <c r="M637" s="213" t="str">
        <f>IFERROR(Таблица624[[#This Row],[Общее кол-во шт]]*Таблица624[[#This Row],[Оптовая цена USD                 за 1шт]],"")</f>
        <v/>
      </c>
      <c r="N637" s="340"/>
    </row>
    <row r="638" spans="1:14" ht="22.5" customHeight="1">
      <c r="A638" s="307" t="s">
        <v>14027</v>
      </c>
      <c r="B638" s="313">
        <v>8809612856393</v>
      </c>
      <c r="C638" s="314" t="s">
        <v>14028</v>
      </c>
      <c r="D638" s="315" t="s">
        <v>14029</v>
      </c>
      <c r="E638" s="43">
        <v>3500</v>
      </c>
      <c r="F638" s="207">
        <v>0.59</v>
      </c>
      <c r="G638" s="316">
        <v>6</v>
      </c>
      <c r="H638" s="317">
        <f>Таблица624[[#This Row],[Розничная цена KRW]]*Таблица624[[#This Row],[Коэфициент стоимости]]</f>
        <v>2065</v>
      </c>
      <c r="I638" s="210" t="str">
        <f>IF($H$1="","Введите курс",Таблица624[[#This Row],[Оптовая цена KRW                за 1шт]]/$H$1)</f>
        <v>Введите курс</v>
      </c>
      <c r="J638" s="318"/>
      <c r="K638" s="211">
        <f>Таблица624[[#This Row],[Заказ коробок ]]*Таблица624[[#This Row],[Кол-во шт в коробке]]</f>
        <v>0</v>
      </c>
      <c r="L638" s="212">
        <f>Таблица624[[#This Row],[Общее кол-во шт]]*Таблица624[[#This Row],[Оптовая цена KRW                за 1шт]]</f>
        <v>0</v>
      </c>
      <c r="M638" s="213" t="str">
        <f>IFERROR(Таблица624[[#This Row],[Общее кол-во шт]]*Таблица624[[#This Row],[Оптовая цена USD                 за 1шт]],"")</f>
        <v/>
      </c>
      <c r="N638" s="340"/>
    </row>
    <row r="639" spans="1:14" ht="22.5" customHeight="1">
      <c r="A639" s="307" t="s">
        <v>14030</v>
      </c>
      <c r="B639" s="313">
        <v>8809516795224</v>
      </c>
      <c r="C639" s="314" t="s">
        <v>14031</v>
      </c>
      <c r="D639" s="315" t="s">
        <v>14032</v>
      </c>
      <c r="E639" s="43">
        <v>8000</v>
      </c>
      <c r="F639" s="207">
        <v>0.59</v>
      </c>
      <c r="G639" s="316">
        <v>6</v>
      </c>
      <c r="H639" s="317">
        <f>Таблица624[[#This Row],[Розничная цена KRW]]*Таблица624[[#This Row],[Коэфициент стоимости]]</f>
        <v>4720</v>
      </c>
      <c r="I639" s="210" t="str">
        <f>IF($H$1="","Введите курс",Таблица624[[#This Row],[Оптовая цена KRW                за 1шт]]/$H$1)</f>
        <v>Введите курс</v>
      </c>
      <c r="J639" s="318"/>
      <c r="K639" s="211">
        <f>Таблица624[[#This Row],[Заказ коробок ]]*Таблица624[[#This Row],[Кол-во шт в коробке]]</f>
        <v>0</v>
      </c>
      <c r="L639" s="212">
        <f>Таблица624[[#This Row],[Общее кол-во шт]]*Таблица624[[#This Row],[Оптовая цена KRW                за 1шт]]</f>
        <v>0</v>
      </c>
      <c r="M639" s="213" t="str">
        <f>IFERROR(Таблица624[[#This Row],[Общее кол-во шт]]*Таблица624[[#This Row],[Оптовая цена USD                 за 1шт]],"")</f>
        <v/>
      </c>
      <c r="N639" s="340"/>
    </row>
    <row r="640" spans="1:14" ht="22.5" customHeight="1">
      <c r="A640" s="307" t="s">
        <v>14033</v>
      </c>
      <c r="B640" s="313">
        <v>8809516805022</v>
      </c>
      <c r="C640" s="314" t="s">
        <v>14034</v>
      </c>
      <c r="D640" s="315" t="s">
        <v>14035</v>
      </c>
      <c r="E640" s="43">
        <v>11000</v>
      </c>
      <c r="F640" s="207">
        <v>0.59</v>
      </c>
      <c r="G640" s="316">
        <v>6</v>
      </c>
      <c r="H640" s="317">
        <f>Таблица624[[#This Row],[Розничная цена KRW]]*Таблица624[[#This Row],[Коэфициент стоимости]]</f>
        <v>6490</v>
      </c>
      <c r="I640" s="210" t="str">
        <f>IF($H$1="","Введите курс",Таблица624[[#This Row],[Оптовая цена KRW                за 1шт]]/$H$1)</f>
        <v>Введите курс</v>
      </c>
      <c r="J640" s="318"/>
      <c r="K640" s="211">
        <f>Таблица624[[#This Row],[Заказ коробок ]]*Таблица624[[#This Row],[Кол-во шт в коробке]]</f>
        <v>0</v>
      </c>
      <c r="L640" s="212">
        <f>Таблица624[[#This Row],[Общее кол-во шт]]*Таблица624[[#This Row],[Оптовая цена KRW                за 1шт]]</f>
        <v>0</v>
      </c>
      <c r="M640" s="213" t="str">
        <f>IFERROR(Таблица624[[#This Row],[Общее кол-во шт]]*Таблица624[[#This Row],[Оптовая цена USD                 за 1шт]],"")</f>
        <v/>
      </c>
      <c r="N640" s="340"/>
    </row>
    <row r="641" spans="1:14" ht="22.5" customHeight="1">
      <c r="A641" s="307" t="s">
        <v>14036</v>
      </c>
      <c r="B641" s="313">
        <v>8809516805046</v>
      </c>
      <c r="C641" s="314" t="s">
        <v>14037</v>
      </c>
      <c r="D641" s="315" t="s">
        <v>14038</v>
      </c>
      <c r="E641" s="43">
        <v>15000</v>
      </c>
      <c r="F641" s="207">
        <v>0.59</v>
      </c>
      <c r="G641" s="316">
        <v>6</v>
      </c>
      <c r="H641" s="317">
        <f>Таблица624[[#This Row],[Розничная цена KRW]]*Таблица624[[#This Row],[Коэфициент стоимости]]</f>
        <v>8850</v>
      </c>
      <c r="I641" s="210" t="str">
        <f>IF($H$1="","Введите курс",Таблица624[[#This Row],[Оптовая цена KRW                за 1шт]]/$H$1)</f>
        <v>Введите курс</v>
      </c>
      <c r="J641" s="318"/>
      <c r="K641" s="211">
        <f>Таблица624[[#This Row],[Заказ коробок ]]*Таблица624[[#This Row],[Кол-во шт в коробке]]</f>
        <v>0</v>
      </c>
      <c r="L641" s="212">
        <f>Таблица624[[#This Row],[Общее кол-во шт]]*Таблица624[[#This Row],[Оптовая цена KRW                за 1шт]]</f>
        <v>0</v>
      </c>
      <c r="M641" s="213" t="str">
        <f>IFERROR(Таблица624[[#This Row],[Общее кол-во шт]]*Таблица624[[#This Row],[Оптовая цена USD                 за 1шт]],"")</f>
        <v/>
      </c>
      <c r="N641" s="340"/>
    </row>
    <row r="642" spans="1:14" ht="22.5" customHeight="1">
      <c r="A642" s="307" t="s">
        <v>14039</v>
      </c>
      <c r="B642" s="313">
        <v>8809612858359</v>
      </c>
      <c r="C642" s="314" t="s">
        <v>14040</v>
      </c>
      <c r="D642" s="315" t="s">
        <v>14041</v>
      </c>
      <c r="E642" s="43">
        <v>5500</v>
      </c>
      <c r="F642" s="207">
        <v>0.59</v>
      </c>
      <c r="G642" s="316">
        <v>6</v>
      </c>
      <c r="H642" s="317">
        <f>Таблица624[[#This Row],[Розничная цена KRW]]*Таблица624[[#This Row],[Коэфициент стоимости]]</f>
        <v>3245</v>
      </c>
      <c r="I642" s="210" t="str">
        <f>IF($H$1="","Введите курс",Таблица624[[#This Row],[Оптовая цена KRW                за 1шт]]/$H$1)</f>
        <v>Введите курс</v>
      </c>
      <c r="J642" s="318"/>
      <c r="K642" s="211">
        <f>Таблица624[[#This Row],[Заказ коробок ]]*Таблица624[[#This Row],[Кол-во шт в коробке]]</f>
        <v>0</v>
      </c>
      <c r="L642" s="212">
        <f>Таблица624[[#This Row],[Общее кол-во шт]]*Таблица624[[#This Row],[Оптовая цена KRW                за 1шт]]</f>
        <v>0</v>
      </c>
      <c r="M642" s="213" t="str">
        <f>IFERROR(Таблица624[[#This Row],[Общее кол-во шт]]*Таблица624[[#This Row],[Оптовая цена USD                 за 1шт]],"")</f>
        <v/>
      </c>
      <c r="N642" s="340"/>
    </row>
    <row r="643" spans="1:14" ht="22.5" customHeight="1">
      <c r="A643" s="307" t="s">
        <v>14042</v>
      </c>
      <c r="B643" s="313">
        <v>8809516805060</v>
      </c>
      <c r="C643" s="314" t="s">
        <v>14043</v>
      </c>
      <c r="D643" s="315" t="s">
        <v>14044</v>
      </c>
      <c r="E643" s="43">
        <v>5000</v>
      </c>
      <c r="F643" s="207">
        <v>0.59</v>
      </c>
      <c r="G643" s="316">
        <v>6</v>
      </c>
      <c r="H643" s="317">
        <f>Таблица624[[#This Row],[Розничная цена KRW]]*Таблица624[[#This Row],[Коэфициент стоимости]]</f>
        <v>2950</v>
      </c>
      <c r="I643" s="210" t="str">
        <f>IF($H$1="","Введите курс",Таблица624[[#This Row],[Оптовая цена KRW                за 1шт]]/$H$1)</f>
        <v>Введите курс</v>
      </c>
      <c r="J643" s="318"/>
      <c r="K643" s="211">
        <f>Таблица624[[#This Row],[Заказ коробок ]]*Таблица624[[#This Row],[Кол-во шт в коробке]]</f>
        <v>0</v>
      </c>
      <c r="L643" s="212">
        <f>Таблица624[[#This Row],[Общее кол-во шт]]*Таблица624[[#This Row],[Оптовая цена KRW                за 1шт]]</f>
        <v>0</v>
      </c>
      <c r="M643" s="213" t="str">
        <f>IFERROR(Таблица624[[#This Row],[Общее кол-во шт]]*Таблица624[[#This Row],[Оптовая цена USD                 за 1шт]],"")</f>
        <v/>
      </c>
      <c r="N643" s="340"/>
    </row>
    <row r="644" spans="1:14" ht="22.5" customHeight="1">
      <c r="A644" s="307" t="s">
        <v>14045</v>
      </c>
      <c r="B644" s="313">
        <v>8809612858373</v>
      </c>
      <c r="C644" s="314" t="s">
        <v>14046</v>
      </c>
      <c r="D644" s="315" t="s">
        <v>14047</v>
      </c>
      <c r="E644" s="43">
        <v>5000</v>
      </c>
      <c r="F644" s="207">
        <v>0.59</v>
      </c>
      <c r="G644" s="316">
        <v>6</v>
      </c>
      <c r="H644" s="317">
        <f>Таблица624[[#This Row],[Розничная цена KRW]]*Таблица624[[#This Row],[Коэфициент стоимости]]</f>
        <v>2950</v>
      </c>
      <c r="I644" s="210" t="str">
        <f>IF($H$1="","Введите курс",Таблица624[[#This Row],[Оптовая цена KRW                за 1шт]]/$H$1)</f>
        <v>Введите курс</v>
      </c>
      <c r="J644" s="318"/>
      <c r="K644" s="211">
        <f>Таблица624[[#This Row],[Заказ коробок ]]*Таблица624[[#This Row],[Кол-во шт в коробке]]</f>
        <v>0</v>
      </c>
      <c r="L644" s="212">
        <f>Таблица624[[#This Row],[Общее кол-во шт]]*Таблица624[[#This Row],[Оптовая цена KRW                за 1шт]]</f>
        <v>0</v>
      </c>
      <c r="M644" s="213" t="str">
        <f>IFERROR(Таблица624[[#This Row],[Общее кол-во шт]]*Таблица624[[#This Row],[Оптовая цена USD                 за 1шт]],"")</f>
        <v/>
      </c>
      <c r="N644" s="340"/>
    </row>
    <row r="645" spans="1:14" ht="22.5" customHeight="1">
      <c r="A645" s="307" t="s">
        <v>14048</v>
      </c>
      <c r="B645" s="313">
        <v>8809612858380</v>
      </c>
      <c r="C645" s="314" t="s">
        <v>14049</v>
      </c>
      <c r="D645" s="315" t="s">
        <v>14050</v>
      </c>
      <c r="E645" s="43">
        <v>5000</v>
      </c>
      <c r="F645" s="207">
        <v>0.59</v>
      </c>
      <c r="G645" s="316">
        <v>6</v>
      </c>
      <c r="H645" s="317">
        <f>Таблица624[[#This Row],[Розничная цена KRW]]*Таблица624[[#This Row],[Коэфициент стоимости]]</f>
        <v>2950</v>
      </c>
      <c r="I645" s="210" t="str">
        <f>IF($H$1="","Введите курс",Таблица624[[#This Row],[Оптовая цена KRW                за 1шт]]/$H$1)</f>
        <v>Введите курс</v>
      </c>
      <c r="J645" s="318"/>
      <c r="K645" s="211">
        <f>Таблица624[[#This Row],[Заказ коробок ]]*Таблица624[[#This Row],[Кол-во шт в коробке]]</f>
        <v>0</v>
      </c>
      <c r="L645" s="212">
        <f>Таблица624[[#This Row],[Общее кол-во шт]]*Таблица624[[#This Row],[Оптовая цена KRW                за 1шт]]</f>
        <v>0</v>
      </c>
      <c r="M645" s="213" t="str">
        <f>IFERROR(Таблица624[[#This Row],[Общее кол-во шт]]*Таблица624[[#This Row],[Оптовая цена USD                 за 1шт]],"")</f>
        <v/>
      </c>
      <c r="N645" s="340"/>
    </row>
    <row r="646" spans="1:14" ht="22.5" customHeight="1">
      <c r="A646" s="307" t="s">
        <v>14051</v>
      </c>
      <c r="B646" s="313">
        <v>8809516805091</v>
      </c>
      <c r="C646" s="314" t="s">
        <v>14052</v>
      </c>
      <c r="D646" s="315" t="s">
        <v>14053</v>
      </c>
      <c r="E646" s="43">
        <v>4000</v>
      </c>
      <c r="F646" s="207">
        <v>0.59</v>
      </c>
      <c r="G646" s="316">
        <v>6</v>
      </c>
      <c r="H646" s="317">
        <f>Таблица624[[#This Row],[Розничная цена KRW]]*Таблица624[[#This Row],[Коэфициент стоимости]]</f>
        <v>2360</v>
      </c>
      <c r="I646" s="210" t="str">
        <f>IF($H$1="","Введите курс",Таблица624[[#This Row],[Оптовая цена KRW                за 1шт]]/$H$1)</f>
        <v>Введите курс</v>
      </c>
      <c r="J646" s="318"/>
      <c r="K646" s="211">
        <f>Таблица624[[#This Row],[Заказ коробок ]]*Таблица624[[#This Row],[Кол-во шт в коробке]]</f>
        <v>0</v>
      </c>
      <c r="L646" s="212">
        <f>Таблица624[[#This Row],[Общее кол-во шт]]*Таблица624[[#This Row],[Оптовая цена KRW                за 1шт]]</f>
        <v>0</v>
      </c>
      <c r="M646" s="213" t="str">
        <f>IFERROR(Таблица624[[#This Row],[Общее кол-во шт]]*Таблица624[[#This Row],[Оптовая цена USD                 за 1шт]],"")</f>
        <v/>
      </c>
      <c r="N646" s="340"/>
    </row>
    <row r="647" spans="1:14" ht="22.5" customHeight="1">
      <c r="A647" s="307" t="s">
        <v>14054</v>
      </c>
      <c r="B647" s="313">
        <v>8809516805107</v>
      </c>
      <c r="C647" s="314" t="s">
        <v>14055</v>
      </c>
      <c r="D647" s="315" t="s">
        <v>14056</v>
      </c>
      <c r="E647" s="43">
        <v>3500</v>
      </c>
      <c r="F647" s="207">
        <v>0.59</v>
      </c>
      <c r="G647" s="316">
        <v>6</v>
      </c>
      <c r="H647" s="317">
        <f>Таблица624[[#This Row],[Розничная цена KRW]]*Таблица624[[#This Row],[Коэфициент стоимости]]</f>
        <v>2065</v>
      </c>
      <c r="I647" s="210" t="str">
        <f>IF($H$1="","Введите курс",Таблица624[[#This Row],[Оптовая цена KRW                за 1шт]]/$H$1)</f>
        <v>Введите курс</v>
      </c>
      <c r="J647" s="318"/>
      <c r="K647" s="211">
        <f>Таблица624[[#This Row],[Заказ коробок ]]*Таблица624[[#This Row],[Кол-во шт в коробке]]</f>
        <v>0</v>
      </c>
      <c r="L647" s="212">
        <f>Таблица624[[#This Row],[Общее кол-во шт]]*Таблица624[[#This Row],[Оптовая цена KRW                за 1шт]]</f>
        <v>0</v>
      </c>
      <c r="M647" s="213" t="str">
        <f>IFERROR(Таблица624[[#This Row],[Общее кол-во шт]]*Таблица624[[#This Row],[Оптовая цена USD                 за 1шт]],"")</f>
        <v/>
      </c>
      <c r="N647" s="340"/>
    </row>
    <row r="648" spans="1:14" ht="22.5" customHeight="1">
      <c r="A648" s="307" t="s">
        <v>14057</v>
      </c>
      <c r="B648" s="313">
        <v>8809612858489</v>
      </c>
      <c r="C648" s="314" t="s">
        <v>14058</v>
      </c>
      <c r="D648" s="315" t="s">
        <v>14059</v>
      </c>
      <c r="E648" s="43">
        <v>8500</v>
      </c>
      <c r="F648" s="207">
        <v>0.59</v>
      </c>
      <c r="G648" s="316">
        <v>6</v>
      </c>
      <c r="H648" s="317">
        <f>Таблица624[[#This Row],[Розничная цена KRW]]*Таблица624[[#This Row],[Коэфициент стоимости]]</f>
        <v>5015</v>
      </c>
      <c r="I648" s="210" t="str">
        <f>IF($H$1="","Введите курс",Таблица624[[#This Row],[Оптовая цена KRW                за 1шт]]/$H$1)</f>
        <v>Введите курс</v>
      </c>
      <c r="J648" s="318"/>
      <c r="K648" s="211">
        <f>Таблица624[[#This Row],[Заказ коробок ]]*Таблица624[[#This Row],[Кол-во шт в коробке]]</f>
        <v>0</v>
      </c>
      <c r="L648" s="212">
        <f>Таблица624[[#This Row],[Общее кол-во шт]]*Таблица624[[#This Row],[Оптовая цена KRW                за 1шт]]</f>
        <v>0</v>
      </c>
      <c r="M648" s="213" t="str">
        <f>IFERROR(Таблица624[[#This Row],[Общее кол-во шт]]*Таблица624[[#This Row],[Оптовая цена USD                 за 1шт]],"")</f>
        <v/>
      </c>
      <c r="N648" s="340"/>
    </row>
    <row r="649" spans="1:14" ht="22.5" customHeight="1">
      <c r="A649" s="307" t="s">
        <v>14060</v>
      </c>
      <c r="B649" s="313">
        <v>8809612858472</v>
      </c>
      <c r="C649" s="314" t="s">
        <v>14061</v>
      </c>
      <c r="D649" s="315" t="s">
        <v>14062</v>
      </c>
      <c r="E649" s="43">
        <v>12000</v>
      </c>
      <c r="F649" s="207">
        <v>0.59</v>
      </c>
      <c r="G649" s="316">
        <v>6</v>
      </c>
      <c r="H649" s="317">
        <f>Таблица624[[#This Row],[Розничная цена KRW]]*Таблица624[[#This Row],[Коэфициент стоимости]]</f>
        <v>7080</v>
      </c>
      <c r="I649" s="210" t="str">
        <f>IF($H$1="","Введите курс",Таблица624[[#This Row],[Оптовая цена KRW                за 1шт]]/$H$1)</f>
        <v>Введите курс</v>
      </c>
      <c r="J649" s="318"/>
      <c r="K649" s="211">
        <f>Таблица624[[#This Row],[Заказ коробок ]]*Таблица624[[#This Row],[Кол-во шт в коробке]]</f>
        <v>0</v>
      </c>
      <c r="L649" s="212">
        <f>Таблица624[[#This Row],[Общее кол-во шт]]*Таблица624[[#This Row],[Оптовая цена KRW                за 1шт]]</f>
        <v>0</v>
      </c>
      <c r="M649" s="213" t="str">
        <f>IFERROR(Таблица624[[#This Row],[Общее кол-во шт]]*Таблица624[[#This Row],[Оптовая цена USD                 за 1шт]],"")</f>
        <v/>
      </c>
      <c r="N649" s="340"/>
    </row>
    <row r="650" spans="1:14" ht="22.5" customHeight="1">
      <c r="A650" s="307" t="s">
        <v>14063</v>
      </c>
      <c r="B650" s="313">
        <v>8809612858397</v>
      </c>
      <c r="C650" s="314" t="s">
        <v>14064</v>
      </c>
      <c r="D650" s="315" t="s">
        <v>14065</v>
      </c>
      <c r="E650" s="43">
        <v>4500</v>
      </c>
      <c r="F650" s="207">
        <v>0.59</v>
      </c>
      <c r="G650" s="316">
        <v>6</v>
      </c>
      <c r="H650" s="317">
        <f>Таблица624[[#This Row],[Розничная цена KRW]]*Таблица624[[#This Row],[Коэфициент стоимости]]</f>
        <v>2655</v>
      </c>
      <c r="I650" s="210" t="str">
        <f>IF($H$1="","Введите курс",Таблица624[[#This Row],[Оптовая цена KRW                за 1шт]]/$H$1)</f>
        <v>Введите курс</v>
      </c>
      <c r="J650" s="318"/>
      <c r="K650" s="211">
        <f>Таблица624[[#This Row],[Заказ коробок ]]*Таблица624[[#This Row],[Кол-во шт в коробке]]</f>
        <v>0</v>
      </c>
      <c r="L650" s="212">
        <f>Таблица624[[#This Row],[Общее кол-во шт]]*Таблица624[[#This Row],[Оптовая цена KRW                за 1шт]]</f>
        <v>0</v>
      </c>
      <c r="M650" s="213" t="str">
        <f>IFERROR(Таблица624[[#This Row],[Общее кол-во шт]]*Таблица624[[#This Row],[Оптовая цена USD                 за 1шт]],"")</f>
        <v/>
      </c>
      <c r="N650" s="340"/>
    </row>
    <row r="651" spans="1:14" ht="22.5" customHeight="1">
      <c r="A651" s="307" t="s">
        <v>14066</v>
      </c>
      <c r="B651" s="313">
        <v>8809612858410</v>
      </c>
      <c r="C651" s="314" t="s">
        <v>14067</v>
      </c>
      <c r="D651" s="315" t="s">
        <v>14068</v>
      </c>
      <c r="E651" s="43">
        <v>4000</v>
      </c>
      <c r="F651" s="207">
        <v>0.59</v>
      </c>
      <c r="G651" s="316">
        <v>6</v>
      </c>
      <c r="H651" s="317">
        <f>Таблица624[[#This Row],[Розничная цена KRW]]*Таблица624[[#This Row],[Коэфициент стоимости]]</f>
        <v>2360</v>
      </c>
      <c r="I651" s="210" t="str">
        <f>IF($H$1="","Введите курс",Таблица624[[#This Row],[Оптовая цена KRW                за 1шт]]/$H$1)</f>
        <v>Введите курс</v>
      </c>
      <c r="J651" s="318"/>
      <c r="K651" s="211">
        <f>Таблица624[[#This Row],[Заказ коробок ]]*Таблица624[[#This Row],[Кол-во шт в коробке]]</f>
        <v>0</v>
      </c>
      <c r="L651" s="212">
        <f>Таблица624[[#This Row],[Общее кол-во шт]]*Таблица624[[#This Row],[Оптовая цена KRW                за 1шт]]</f>
        <v>0</v>
      </c>
      <c r="M651" s="213" t="str">
        <f>IFERROR(Таблица624[[#This Row],[Общее кол-во шт]]*Таблица624[[#This Row],[Оптовая цена USD                 за 1шт]],"")</f>
        <v/>
      </c>
      <c r="N651" s="340"/>
    </row>
    <row r="652" spans="1:14" ht="22.5" customHeight="1">
      <c r="A652" s="307" t="s">
        <v>14069</v>
      </c>
      <c r="B652" s="313">
        <v>8809612858427</v>
      </c>
      <c r="C652" s="314" t="s">
        <v>14070</v>
      </c>
      <c r="D652" s="315" t="s">
        <v>14071</v>
      </c>
      <c r="E652" s="43">
        <v>4000</v>
      </c>
      <c r="F652" s="207">
        <v>0.59</v>
      </c>
      <c r="G652" s="316">
        <v>6</v>
      </c>
      <c r="H652" s="317">
        <f>Таблица624[[#This Row],[Розничная цена KRW]]*Таблица624[[#This Row],[Коэфициент стоимости]]</f>
        <v>2360</v>
      </c>
      <c r="I652" s="210" t="str">
        <f>IF($H$1="","Введите курс",Таблица624[[#This Row],[Оптовая цена KRW                за 1шт]]/$H$1)</f>
        <v>Введите курс</v>
      </c>
      <c r="J652" s="318"/>
      <c r="K652" s="211">
        <f>Таблица624[[#This Row],[Заказ коробок ]]*Таблица624[[#This Row],[Кол-во шт в коробке]]</f>
        <v>0</v>
      </c>
      <c r="L652" s="212">
        <f>Таблица624[[#This Row],[Общее кол-во шт]]*Таблица624[[#This Row],[Оптовая цена KRW                за 1шт]]</f>
        <v>0</v>
      </c>
      <c r="M652" s="213" t="str">
        <f>IFERROR(Таблица624[[#This Row],[Общее кол-во шт]]*Таблица624[[#This Row],[Оптовая цена USD                 за 1шт]],"")</f>
        <v/>
      </c>
      <c r="N652" s="340"/>
    </row>
    <row r="653" spans="1:14" ht="22.5" customHeight="1">
      <c r="A653" s="307" t="s">
        <v>14072</v>
      </c>
      <c r="B653" s="313">
        <v>8809612858434</v>
      </c>
      <c r="C653" s="314" t="s">
        <v>14073</v>
      </c>
      <c r="D653" s="315" t="s">
        <v>14074</v>
      </c>
      <c r="E653" s="43">
        <v>1500</v>
      </c>
      <c r="F653" s="207">
        <v>0.59</v>
      </c>
      <c r="G653" s="316">
        <v>6</v>
      </c>
      <c r="H653" s="317">
        <f>Таблица624[[#This Row],[Розничная цена KRW]]*Таблица624[[#This Row],[Коэфициент стоимости]]</f>
        <v>885</v>
      </c>
      <c r="I653" s="210" t="str">
        <f>IF($H$1="","Введите курс",Таблица624[[#This Row],[Оптовая цена KRW                за 1шт]]/$H$1)</f>
        <v>Введите курс</v>
      </c>
      <c r="J653" s="318"/>
      <c r="K653" s="211">
        <f>Таблица624[[#This Row],[Заказ коробок ]]*Таблица624[[#This Row],[Кол-во шт в коробке]]</f>
        <v>0</v>
      </c>
      <c r="L653" s="212">
        <f>Таблица624[[#This Row],[Общее кол-во шт]]*Таблица624[[#This Row],[Оптовая цена KRW                за 1шт]]</f>
        <v>0</v>
      </c>
      <c r="M653" s="213" t="str">
        <f>IFERROR(Таблица624[[#This Row],[Общее кол-во шт]]*Таблица624[[#This Row],[Оптовая цена USD                 за 1шт]],"")</f>
        <v/>
      </c>
      <c r="N653" s="340"/>
    </row>
    <row r="654" spans="1:14" ht="22.5" customHeight="1">
      <c r="A654" s="307" t="s">
        <v>14075</v>
      </c>
      <c r="B654" s="313">
        <v>8809612858441</v>
      </c>
      <c r="C654" s="314" t="s">
        <v>14076</v>
      </c>
      <c r="D654" s="315" t="s">
        <v>14077</v>
      </c>
      <c r="E654" s="43">
        <v>4000</v>
      </c>
      <c r="F654" s="207">
        <v>0.59</v>
      </c>
      <c r="G654" s="316">
        <v>6</v>
      </c>
      <c r="H654" s="317">
        <f>Таблица624[[#This Row],[Розничная цена KRW]]*Таблица624[[#This Row],[Коэфициент стоимости]]</f>
        <v>2360</v>
      </c>
      <c r="I654" s="210" t="str">
        <f>IF($H$1="","Введите курс",Таблица624[[#This Row],[Оптовая цена KRW                за 1шт]]/$H$1)</f>
        <v>Введите курс</v>
      </c>
      <c r="J654" s="318"/>
      <c r="K654" s="211">
        <f>Таблица624[[#This Row],[Заказ коробок ]]*Таблица624[[#This Row],[Кол-во шт в коробке]]</f>
        <v>0</v>
      </c>
      <c r="L654" s="212">
        <f>Таблица624[[#This Row],[Общее кол-во шт]]*Таблица624[[#This Row],[Оптовая цена KRW                за 1шт]]</f>
        <v>0</v>
      </c>
      <c r="M654" s="213" t="str">
        <f>IFERROR(Таблица624[[#This Row],[Общее кол-во шт]]*Таблица624[[#This Row],[Оптовая цена USD                 за 1шт]],"")</f>
        <v/>
      </c>
      <c r="N654" s="340"/>
    </row>
    <row r="655" spans="1:14" ht="22.5" customHeight="1">
      <c r="A655" s="307" t="s">
        <v>14078</v>
      </c>
      <c r="B655" s="313">
        <v>8809560255965</v>
      </c>
      <c r="C655" s="314" t="s">
        <v>14079</v>
      </c>
      <c r="D655" s="315" t="s">
        <v>14080</v>
      </c>
      <c r="E655" s="43">
        <v>15000</v>
      </c>
      <c r="F655" s="207">
        <v>0.59</v>
      </c>
      <c r="G655" s="316">
        <v>6</v>
      </c>
      <c r="H655" s="317">
        <f>Таблица624[[#This Row],[Розничная цена KRW]]*Таблица624[[#This Row],[Коэфициент стоимости]]</f>
        <v>8850</v>
      </c>
      <c r="I655" s="210" t="str">
        <f>IF($H$1="","Введите курс",Таблица624[[#This Row],[Оптовая цена KRW                за 1шт]]/$H$1)</f>
        <v>Введите курс</v>
      </c>
      <c r="J655" s="318"/>
      <c r="K655" s="211">
        <f>Таблица624[[#This Row],[Заказ коробок ]]*Таблица624[[#This Row],[Кол-во шт в коробке]]</f>
        <v>0</v>
      </c>
      <c r="L655" s="212">
        <f>Таблица624[[#This Row],[Общее кол-во шт]]*Таблица624[[#This Row],[Оптовая цена KRW                за 1шт]]</f>
        <v>0</v>
      </c>
      <c r="M655" s="213" t="str">
        <f>IFERROR(Таблица624[[#This Row],[Общее кол-во шт]]*Таблица624[[#This Row],[Оптовая цена USD                 за 1шт]],"")</f>
        <v/>
      </c>
      <c r="N655" s="340"/>
    </row>
    <row r="656" spans="1:14" ht="22.5" customHeight="1">
      <c r="A656" s="307" t="s">
        <v>14081</v>
      </c>
      <c r="B656" s="313">
        <v>8809560255958</v>
      </c>
      <c r="C656" s="314" t="s">
        <v>14082</v>
      </c>
      <c r="D656" s="315" t="s">
        <v>14083</v>
      </c>
      <c r="E656" s="43">
        <v>15000</v>
      </c>
      <c r="F656" s="207">
        <v>0.59</v>
      </c>
      <c r="G656" s="316">
        <v>6</v>
      </c>
      <c r="H656" s="317">
        <f>Таблица624[[#This Row],[Розничная цена KRW]]*Таблица624[[#This Row],[Коэфициент стоимости]]</f>
        <v>8850</v>
      </c>
      <c r="I656" s="210" t="str">
        <f>IF($H$1="","Введите курс",Таблица624[[#This Row],[Оптовая цена KRW                за 1шт]]/$H$1)</f>
        <v>Введите курс</v>
      </c>
      <c r="J656" s="318"/>
      <c r="K656" s="211">
        <f>Таблица624[[#This Row],[Заказ коробок ]]*Таблица624[[#This Row],[Кол-во шт в коробке]]</f>
        <v>0</v>
      </c>
      <c r="L656" s="212">
        <f>Таблица624[[#This Row],[Общее кол-во шт]]*Таблица624[[#This Row],[Оптовая цена KRW                за 1шт]]</f>
        <v>0</v>
      </c>
      <c r="M656" s="213" t="str">
        <f>IFERROR(Таблица624[[#This Row],[Общее кол-во шт]]*Таблица624[[#This Row],[Оптовая цена USD                 за 1шт]],"")</f>
        <v/>
      </c>
      <c r="N656" s="340"/>
    </row>
    <row r="657" spans="1:14" ht="22.5" customHeight="1">
      <c r="A657" s="307" t="s">
        <v>14084</v>
      </c>
      <c r="B657" s="313">
        <v>8809612858236</v>
      </c>
      <c r="C657" s="314" t="s">
        <v>14085</v>
      </c>
      <c r="D657" s="315" t="s">
        <v>14086</v>
      </c>
      <c r="E657" s="43">
        <v>4000</v>
      </c>
      <c r="F657" s="207">
        <v>0.59</v>
      </c>
      <c r="G657" s="316">
        <v>6</v>
      </c>
      <c r="H657" s="317">
        <f>Таблица624[[#This Row],[Розничная цена KRW]]*Таблица624[[#This Row],[Коэфициент стоимости]]</f>
        <v>2360</v>
      </c>
      <c r="I657" s="210" t="str">
        <f>IF($H$1="","Введите курс",Таблица624[[#This Row],[Оптовая цена KRW                за 1шт]]/$H$1)</f>
        <v>Введите курс</v>
      </c>
      <c r="J657" s="318"/>
      <c r="K657" s="211">
        <f>Таблица624[[#This Row],[Заказ коробок ]]*Таблица624[[#This Row],[Кол-во шт в коробке]]</f>
        <v>0</v>
      </c>
      <c r="L657" s="212">
        <f>Таблица624[[#This Row],[Общее кол-во шт]]*Таблица624[[#This Row],[Оптовая цена KRW                за 1шт]]</f>
        <v>0</v>
      </c>
      <c r="M657" s="213" t="str">
        <f>IFERROR(Таблица624[[#This Row],[Общее кол-во шт]]*Таблица624[[#This Row],[Оптовая цена USD                 за 1шт]],"")</f>
        <v/>
      </c>
      <c r="N657" s="340"/>
    </row>
    <row r="658" spans="1:14" ht="22.5" customHeight="1">
      <c r="A658" s="307" t="s">
        <v>14087</v>
      </c>
      <c r="B658" s="313">
        <v>8806173565405</v>
      </c>
      <c r="C658" s="314" t="s">
        <v>14088</v>
      </c>
      <c r="D658" s="315" t="s">
        <v>14089</v>
      </c>
      <c r="E658" s="43">
        <v>3000</v>
      </c>
      <c r="F658" s="207">
        <v>0.59</v>
      </c>
      <c r="G658" s="316">
        <v>6</v>
      </c>
      <c r="H658" s="317">
        <f>Таблица624[[#This Row],[Розничная цена KRW]]*Таблица624[[#This Row],[Коэфициент стоимости]]</f>
        <v>1770</v>
      </c>
      <c r="I658" s="210" t="str">
        <f>IF($H$1="","Введите курс",Таблица624[[#This Row],[Оптовая цена KRW                за 1шт]]/$H$1)</f>
        <v>Введите курс</v>
      </c>
      <c r="J658" s="318"/>
      <c r="K658" s="211">
        <f>Таблица624[[#This Row],[Заказ коробок ]]*Таблица624[[#This Row],[Кол-во шт в коробке]]</f>
        <v>0</v>
      </c>
      <c r="L658" s="212">
        <f>Таблица624[[#This Row],[Общее кол-во шт]]*Таблица624[[#This Row],[Оптовая цена KRW                за 1шт]]</f>
        <v>0</v>
      </c>
      <c r="M658" s="213" t="str">
        <f>IFERROR(Таблица624[[#This Row],[Общее кол-во шт]]*Таблица624[[#This Row],[Оптовая цена USD                 за 1шт]],"")</f>
        <v/>
      </c>
      <c r="N658" s="340"/>
    </row>
    <row r="659" spans="1:14" ht="22.5" customHeight="1">
      <c r="A659" s="307" t="s">
        <v>14090</v>
      </c>
      <c r="B659" s="313">
        <v>8809612858571</v>
      </c>
      <c r="C659" s="314" t="s">
        <v>14091</v>
      </c>
      <c r="D659" s="315" t="s">
        <v>14092</v>
      </c>
      <c r="E659" s="43">
        <v>2000</v>
      </c>
      <c r="F659" s="207">
        <v>0.59</v>
      </c>
      <c r="G659" s="316">
        <v>6</v>
      </c>
      <c r="H659" s="317">
        <f>Таблица624[[#This Row],[Розничная цена KRW]]*Таблица624[[#This Row],[Коэфициент стоимости]]</f>
        <v>1180</v>
      </c>
      <c r="I659" s="210" t="str">
        <f>IF($H$1="","Введите курс",Таблица624[[#This Row],[Оптовая цена KRW                за 1шт]]/$H$1)</f>
        <v>Введите курс</v>
      </c>
      <c r="J659" s="318"/>
      <c r="K659" s="211">
        <f>Таблица624[[#This Row],[Заказ коробок ]]*Таблица624[[#This Row],[Кол-во шт в коробке]]</f>
        <v>0</v>
      </c>
      <c r="L659" s="212">
        <f>Таблица624[[#This Row],[Общее кол-во шт]]*Таблица624[[#This Row],[Оптовая цена KRW                за 1шт]]</f>
        <v>0</v>
      </c>
      <c r="M659" s="213" t="str">
        <f>IFERROR(Таблица624[[#This Row],[Общее кол-во шт]]*Таблица624[[#This Row],[Оптовая цена USD                 за 1шт]],"")</f>
        <v/>
      </c>
      <c r="N659" s="340"/>
    </row>
    <row r="660" spans="1:14" ht="22.5" customHeight="1">
      <c r="A660" s="307" t="s">
        <v>14093</v>
      </c>
      <c r="B660" s="313">
        <v>8809612858625</v>
      </c>
      <c r="C660" s="314" t="s">
        <v>14094</v>
      </c>
      <c r="D660" s="315" t="s">
        <v>14095</v>
      </c>
      <c r="E660" s="43">
        <v>2000</v>
      </c>
      <c r="F660" s="207">
        <v>0.59</v>
      </c>
      <c r="G660" s="316">
        <v>6</v>
      </c>
      <c r="H660" s="317">
        <f>Таблица624[[#This Row],[Розничная цена KRW]]*Таблица624[[#This Row],[Коэфициент стоимости]]</f>
        <v>1180</v>
      </c>
      <c r="I660" s="210" t="str">
        <f>IF($H$1="","Введите курс",Таблица624[[#This Row],[Оптовая цена KRW                за 1шт]]/$H$1)</f>
        <v>Введите курс</v>
      </c>
      <c r="J660" s="318"/>
      <c r="K660" s="211">
        <f>Таблица624[[#This Row],[Заказ коробок ]]*Таблица624[[#This Row],[Кол-во шт в коробке]]</f>
        <v>0</v>
      </c>
      <c r="L660" s="212">
        <f>Таблица624[[#This Row],[Общее кол-во шт]]*Таблица624[[#This Row],[Оптовая цена KRW                за 1шт]]</f>
        <v>0</v>
      </c>
      <c r="M660" s="213" t="str">
        <f>IFERROR(Таблица624[[#This Row],[Общее кол-во шт]]*Таблица624[[#This Row],[Оптовая цена USD                 за 1шт]],"")</f>
        <v/>
      </c>
      <c r="N660" s="340"/>
    </row>
    <row r="661" spans="1:14" ht="22.5" customHeight="1">
      <c r="A661" s="307" t="s">
        <v>14096</v>
      </c>
      <c r="B661" s="313">
        <v>8809612858564</v>
      </c>
      <c r="C661" s="314" t="s">
        <v>14097</v>
      </c>
      <c r="D661" s="315" t="s">
        <v>14098</v>
      </c>
      <c r="E661" s="43">
        <v>1200</v>
      </c>
      <c r="F661" s="207">
        <v>0.59</v>
      </c>
      <c r="G661" s="316">
        <v>6</v>
      </c>
      <c r="H661" s="317">
        <f>Таблица624[[#This Row],[Розничная цена KRW]]*Таблица624[[#This Row],[Коэфициент стоимости]]</f>
        <v>708</v>
      </c>
      <c r="I661" s="210" t="str">
        <f>IF($H$1="","Введите курс",Таблица624[[#This Row],[Оптовая цена KRW                за 1шт]]/$H$1)</f>
        <v>Введите курс</v>
      </c>
      <c r="J661" s="318"/>
      <c r="K661" s="211">
        <f>Таблица624[[#This Row],[Заказ коробок ]]*Таблица624[[#This Row],[Кол-во шт в коробке]]</f>
        <v>0</v>
      </c>
      <c r="L661" s="212">
        <f>Таблица624[[#This Row],[Общее кол-во шт]]*Таблица624[[#This Row],[Оптовая цена KRW                за 1шт]]</f>
        <v>0</v>
      </c>
      <c r="M661" s="213" t="str">
        <f>IFERROR(Таблица624[[#This Row],[Общее кол-во шт]]*Таблица624[[#This Row],[Оптовая цена USD                 за 1шт]],"")</f>
        <v/>
      </c>
      <c r="N661" s="340"/>
    </row>
    <row r="662" spans="1:14" ht="22.5" customHeight="1">
      <c r="A662" s="307" t="s">
        <v>14099</v>
      </c>
      <c r="B662" s="313">
        <v>8809612858557</v>
      </c>
      <c r="C662" s="314" t="s">
        <v>14100</v>
      </c>
      <c r="D662" s="315" t="s">
        <v>14101</v>
      </c>
      <c r="E662" s="43">
        <v>1500</v>
      </c>
      <c r="F662" s="207">
        <v>0.59</v>
      </c>
      <c r="G662" s="316">
        <v>6</v>
      </c>
      <c r="H662" s="317">
        <f>Таблица624[[#This Row],[Розничная цена KRW]]*Таблица624[[#This Row],[Коэфициент стоимости]]</f>
        <v>885</v>
      </c>
      <c r="I662" s="210" t="str">
        <f>IF($H$1="","Введите курс",Таблица624[[#This Row],[Оптовая цена KRW                за 1шт]]/$H$1)</f>
        <v>Введите курс</v>
      </c>
      <c r="J662" s="318"/>
      <c r="K662" s="211">
        <f>Таблица624[[#This Row],[Заказ коробок ]]*Таблица624[[#This Row],[Кол-во шт в коробке]]</f>
        <v>0</v>
      </c>
      <c r="L662" s="212">
        <f>Таблица624[[#This Row],[Общее кол-во шт]]*Таблица624[[#This Row],[Оптовая цена KRW                за 1шт]]</f>
        <v>0</v>
      </c>
      <c r="M662" s="213" t="str">
        <f>IFERROR(Таблица624[[#This Row],[Общее кол-во шт]]*Таблица624[[#This Row],[Оптовая цена USD                 за 1шт]],"")</f>
        <v/>
      </c>
      <c r="N662" s="340"/>
    </row>
    <row r="663" spans="1:14" ht="22.5" customHeight="1">
      <c r="A663" s="307" t="s">
        <v>14102</v>
      </c>
      <c r="B663" s="313">
        <v>8809652881690</v>
      </c>
      <c r="C663" s="314" t="s">
        <v>14103</v>
      </c>
      <c r="D663" s="315" t="s">
        <v>14104</v>
      </c>
      <c r="E663" s="43">
        <v>3000</v>
      </c>
      <c r="F663" s="207">
        <v>0.59</v>
      </c>
      <c r="G663" s="316">
        <v>6</v>
      </c>
      <c r="H663" s="317">
        <f>Таблица624[[#This Row],[Розничная цена KRW]]*Таблица624[[#This Row],[Коэфициент стоимости]]</f>
        <v>1770</v>
      </c>
      <c r="I663" s="210" t="str">
        <f>IF($H$1="","Введите курс",Таблица624[[#This Row],[Оптовая цена KRW                за 1шт]]/$H$1)</f>
        <v>Введите курс</v>
      </c>
      <c r="J663" s="318"/>
      <c r="K663" s="211">
        <f>Таблица624[[#This Row],[Заказ коробок ]]*Таблица624[[#This Row],[Кол-во шт в коробке]]</f>
        <v>0</v>
      </c>
      <c r="L663" s="212">
        <f>Таблица624[[#This Row],[Общее кол-во шт]]*Таблица624[[#This Row],[Оптовая цена KRW                за 1шт]]</f>
        <v>0</v>
      </c>
      <c r="M663" s="213" t="str">
        <f>IFERROR(Таблица624[[#This Row],[Общее кол-во шт]]*Таблица624[[#This Row],[Оптовая цена USD                 за 1шт]],"")</f>
        <v/>
      </c>
      <c r="N663" s="340"/>
    </row>
    <row r="664" spans="1:14" ht="22.5" customHeight="1">
      <c r="A664" s="307" t="s">
        <v>14105</v>
      </c>
      <c r="B664" s="313">
        <v>8809652880716</v>
      </c>
      <c r="C664" s="314" t="s">
        <v>14106</v>
      </c>
      <c r="D664" s="315" t="s">
        <v>14107</v>
      </c>
      <c r="E664" s="43">
        <v>2000</v>
      </c>
      <c r="F664" s="207">
        <v>0.59</v>
      </c>
      <c r="G664" s="316">
        <v>6</v>
      </c>
      <c r="H664" s="317">
        <f>Таблица624[[#This Row],[Розничная цена KRW]]*Таблица624[[#This Row],[Коэфициент стоимости]]</f>
        <v>1180</v>
      </c>
      <c r="I664" s="210" t="str">
        <f>IF($H$1="","Введите курс",Таблица624[[#This Row],[Оптовая цена KRW                за 1шт]]/$H$1)</f>
        <v>Введите курс</v>
      </c>
      <c r="J664" s="318"/>
      <c r="K664" s="211">
        <f>Таблица624[[#This Row],[Заказ коробок ]]*Таблица624[[#This Row],[Кол-во шт в коробке]]</f>
        <v>0</v>
      </c>
      <c r="L664" s="212">
        <f>Таблица624[[#This Row],[Общее кол-во шт]]*Таблица624[[#This Row],[Оптовая цена KRW                за 1шт]]</f>
        <v>0</v>
      </c>
      <c r="M664" s="213" t="str">
        <f>IFERROR(Таблица624[[#This Row],[Общее кол-во шт]]*Таблица624[[#This Row],[Оптовая цена USD                 за 1шт]],"")</f>
        <v/>
      </c>
      <c r="N664" s="340"/>
    </row>
    <row r="665" spans="1:14" ht="22.5" customHeight="1">
      <c r="A665" s="307" t="s">
        <v>14108</v>
      </c>
      <c r="B665" s="313">
        <v>8809652897608</v>
      </c>
      <c r="C665" s="314" t="s">
        <v>14109</v>
      </c>
      <c r="D665" s="315" t="s">
        <v>14110</v>
      </c>
      <c r="E665" s="43">
        <v>2000</v>
      </c>
      <c r="F665" s="207">
        <v>0.59</v>
      </c>
      <c r="G665" s="316">
        <v>6</v>
      </c>
      <c r="H665" s="317">
        <f>Таблица624[[#This Row],[Розничная цена KRW]]*Таблица624[[#This Row],[Коэфициент стоимости]]</f>
        <v>1180</v>
      </c>
      <c r="I665" s="210" t="str">
        <f>IF($H$1="","Введите курс",Таблица624[[#This Row],[Оптовая цена KRW                за 1шт]]/$H$1)</f>
        <v>Введите курс</v>
      </c>
      <c r="J665" s="318"/>
      <c r="K665" s="211">
        <f>Таблица624[[#This Row],[Заказ коробок ]]*Таблица624[[#This Row],[Кол-во шт в коробке]]</f>
        <v>0</v>
      </c>
      <c r="L665" s="212">
        <f>Таблица624[[#This Row],[Общее кол-во шт]]*Таблица624[[#This Row],[Оптовая цена KRW                за 1шт]]</f>
        <v>0</v>
      </c>
      <c r="M665" s="213" t="str">
        <f>IFERROR(Таблица624[[#This Row],[Общее кол-во шт]]*Таблица624[[#This Row],[Оптовая цена USD                 за 1шт]],"")</f>
        <v/>
      </c>
      <c r="N665" s="340"/>
    </row>
    <row r="666" spans="1:14" ht="22.5" customHeight="1">
      <c r="A666" s="307" t="s">
        <v>14111</v>
      </c>
      <c r="B666" s="313">
        <v>8809652883205</v>
      </c>
      <c r="C666" s="314" t="s">
        <v>14112</v>
      </c>
      <c r="D666" s="315" t="s">
        <v>14113</v>
      </c>
      <c r="E666" s="43">
        <v>2500</v>
      </c>
      <c r="F666" s="207">
        <v>0.59</v>
      </c>
      <c r="G666" s="316">
        <v>6</v>
      </c>
      <c r="H666" s="317">
        <f>Таблица624[[#This Row],[Розничная цена KRW]]*Таблица624[[#This Row],[Коэфициент стоимости]]</f>
        <v>1475</v>
      </c>
      <c r="I666" s="210" t="str">
        <f>IF($H$1="","Введите курс",Таблица624[[#This Row],[Оптовая цена KRW                за 1шт]]/$H$1)</f>
        <v>Введите курс</v>
      </c>
      <c r="J666" s="318"/>
      <c r="K666" s="211">
        <f>Таблица624[[#This Row],[Заказ коробок ]]*Таблица624[[#This Row],[Кол-во шт в коробке]]</f>
        <v>0</v>
      </c>
      <c r="L666" s="212">
        <f>Таблица624[[#This Row],[Общее кол-во шт]]*Таблица624[[#This Row],[Оптовая цена KRW                за 1шт]]</f>
        <v>0</v>
      </c>
      <c r="M666" s="213" t="str">
        <f>IFERROR(Таблица624[[#This Row],[Общее кол-во шт]]*Таблица624[[#This Row],[Оптовая цена USD                 за 1шт]],"")</f>
        <v/>
      </c>
      <c r="N666" s="340"/>
    </row>
    <row r="667" spans="1:14" ht="22.5" customHeight="1">
      <c r="A667" s="307" t="s">
        <v>14114</v>
      </c>
      <c r="B667" s="313">
        <v>8809612858519</v>
      </c>
      <c r="C667" s="314" t="s">
        <v>14115</v>
      </c>
      <c r="D667" s="315" t="s">
        <v>14116</v>
      </c>
      <c r="E667" s="43">
        <v>2000</v>
      </c>
      <c r="F667" s="207">
        <v>0.59</v>
      </c>
      <c r="G667" s="316">
        <v>6</v>
      </c>
      <c r="H667" s="317">
        <f>Таблица624[[#This Row],[Розничная цена KRW]]*Таблица624[[#This Row],[Коэфициент стоимости]]</f>
        <v>1180</v>
      </c>
      <c r="I667" s="210" t="str">
        <f>IF($H$1="","Введите курс",Таблица624[[#This Row],[Оптовая цена KRW                за 1шт]]/$H$1)</f>
        <v>Введите курс</v>
      </c>
      <c r="J667" s="318"/>
      <c r="K667" s="211">
        <f>Таблица624[[#This Row],[Заказ коробок ]]*Таблица624[[#This Row],[Кол-во шт в коробке]]</f>
        <v>0</v>
      </c>
      <c r="L667" s="212">
        <f>Таблица624[[#This Row],[Общее кол-во шт]]*Таблица624[[#This Row],[Оптовая цена KRW                за 1шт]]</f>
        <v>0</v>
      </c>
      <c r="M667" s="213" t="str">
        <f>IFERROR(Таблица624[[#This Row],[Общее кол-во шт]]*Таблица624[[#This Row],[Оптовая цена USD                 за 1шт]],"")</f>
        <v/>
      </c>
      <c r="N667" s="340"/>
    </row>
    <row r="668" spans="1:14" ht="22.5" customHeight="1">
      <c r="A668" s="307" t="s">
        <v>14117</v>
      </c>
      <c r="B668" s="313">
        <v>8809612858526</v>
      </c>
      <c r="C668" s="314" t="s">
        <v>14118</v>
      </c>
      <c r="D668" s="315" t="s">
        <v>14119</v>
      </c>
      <c r="E668" s="43">
        <v>3300</v>
      </c>
      <c r="F668" s="207">
        <v>0.59</v>
      </c>
      <c r="G668" s="316">
        <v>6</v>
      </c>
      <c r="H668" s="317">
        <f>Таблица624[[#This Row],[Розничная цена KRW]]*Таблица624[[#This Row],[Коэфициент стоимости]]</f>
        <v>1947</v>
      </c>
      <c r="I668" s="210" t="str">
        <f>IF($H$1="","Введите курс",Таблица624[[#This Row],[Оптовая цена KRW                за 1шт]]/$H$1)</f>
        <v>Введите курс</v>
      </c>
      <c r="J668" s="318"/>
      <c r="K668" s="211">
        <f>Таблица624[[#This Row],[Заказ коробок ]]*Таблица624[[#This Row],[Кол-во шт в коробке]]</f>
        <v>0</v>
      </c>
      <c r="L668" s="212">
        <f>Таблица624[[#This Row],[Общее кол-во шт]]*Таблица624[[#This Row],[Оптовая цена KRW                за 1шт]]</f>
        <v>0</v>
      </c>
      <c r="M668" s="213" t="str">
        <f>IFERROR(Таблица624[[#This Row],[Общее кол-во шт]]*Таблица624[[#This Row],[Оптовая цена USD                 за 1шт]],"")</f>
        <v/>
      </c>
      <c r="N668" s="340"/>
    </row>
    <row r="669" spans="1:14" ht="22.5" customHeight="1">
      <c r="A669" s="307" t="s">
        <v>14120</v>
      </c>
      <c r="B669" s="313">
        <v>8806173565528</v>
      </c>
      <c r="C669" s="314" t="s">
        <v>14121</v>
      </c>
      <c r="D669" s="315" t="s">
        <v>14122</v>
      </c>
      <c r="E669" s="43">
        <v>5800</v>
      </c>
      <c r="F669" s="207">
        <v>0.59</v>
      </c>
      <c r="G669" s="316">
        <v>6</v>
      </c>
      <c r="H669" s="317">
        <f>Таблица624[[#This Row],[Розничная цена KRW]]*Таблица624[[#This Row],[Коэфициент стоимости]]</f>
        <v>3422</v>
      </c>
      <c r="I669" s="210" t="str">
        <f>IF($H$1="","Введите курс",Таблица624[[#This Row],[Оптовая цена KRW                за 1шт]]/$H$1)</f>
        <v>Введите курс</v>
      </c>
      <c r="J669" s="318"/>
      <c r="K669" s="211">
        <f>Таблица624[[#This Row],[Заказ коробок ]]*Таблица624[[#This Row],[Кол-во шт в коробке]]</f>
        <v>0</v>
      </c>
      <c r="L669" s="212">
        <f>Таблица624[[#This Row],[Общее кол-во шт]]*Таблица624[[#This Row],[Оптовая цена KRW                за 1шт]]</f>
        <v>0</v>
      </c>
      <c r="M669" s="213" t="str">
        <f>IFERROR(Таблица624[[#This Row],[Общее кол-во шт]]*Таблица624[[#This Row],[Оптовая цена USD                 за 1шт]],"")</f>
        <v/>
      </c>
      <c r="N669" s="340"/>
    </row>
    <row r="670" spans="1:14" ht="22.5" customHeight="1">
      <c r="A670" s="307" t="s">
        <v>14123</v>
      </c>
      <c r="B670" s="313">
        <v>8806173565535</v>
      </c>
      <c r="C670" s="314" t="s">
        <v>14124</v>
      </c>
      <c r="D670" s="315" t="s">
        <v>14125</v>
      </c>
      <c r="E670" s="43">
        <v>9800</v>
      </c>
      <c r="F670" s="207">
        <v>0.59</v>
      </c>
      <c r="G670" s="316">
        <v>6</v>
      </c>
      <c r="H670" s="317">
        <f>Таблица624[[#This Row],[Розничная цена KRW]]*Таблица624[[#This Row],[Коэфициент стоимости]]</f>
        <v>5782</v>
      </c>
      <c r="I670" s="210" t="str">
        <f>IF($H$1="","Введите курс",Таблица624[[#This Row],[Оптовая цена KRW                за 1шт]]/$H$1)</f>
        <v>Введите курс</v>
      </c>
      <c r="J670" s="318"/>
      <c r="K670" s="211">
        <f>Таблица624[[#This Row],[Заказ коробок ]]*Таблица624[[#This Row],[Кол-во шт в коробке]]</f>
        <v>0</v>
      </c>
      <c r="L670" s="212">
        <f>Таблица624[[#This Row],[Общее кол-во шт]]*Таблица624[[#This Row],[Оптовая цена KRW                за 1шт]]</f>
        <v>0</v>
      </c>
      <c r="M670" s="213" t="str">
        <f>IFERROR(Таблица624[[#This Row],[Общее кол-во шт]]*Таблица624[[#This Row],[Оптовая цена USD                 за 1шт]],"")</f>
        <v/>
      </c>
      <c r="N670" s="340"/>
    </row>
    <row r="671" spans="1:14" ht="22.5" customHeight="1">
      <c r="A671" s="307" t="s">
        <v>14126</v>
      </c>
      <c r="B671" s="313">
        <v>8809652867991</v>
      </c>
      <c r="C671" s="314" t="s">
        <v>14127</v>
      </c>
      <c r="D671" s="315" t="s">
        <v>14128</v>
      </c>
      <c r="E671" s="43">
        <v>1000</v>
      </c>
      <c r="F671" s="207">
        <v>0.59</v>
      </c>
      <c r="G671" s="316">
        <v>6</v>
      </c>
      <c r="H671" s="317">
        <f>Таблица624[[#This Row],[Розничная цена KRW]]*Таблица624[[#This Row],[Коэфициент стоимости]]</f>
        <v>590</v>
      </c>
      <c r="I671" s="210" t="str">
        <f>IF($H$1="","Введите курс",Таблица624[[#This Row],[Оптовая цена KRW                за 1шт]]/$H$1)</f>
        <v>Введите курс</v>
      </c>
      <c r="J671" s="318"/>
      <c r="K671" s="211">
        <f>Таблица624[[#This Row],[Заказ коробок ]]*Таблица624[[#This Row],[Кол-во шт в коробке]]</f>
        <v>0</v>
      </c>
      <c r="L671" s="212">
        <f>Таблица624[[#This Row],[Общее кол-во шт]]*Таблица624[[#This Row],[Оптовая цена KRW                за 1шт]]</f>
        <v>0</v>
      </c>
      <c r="M671" s="213" t="str">
        <f>IFERROR(Таблица624[[#This Row],[Общее кол-во шт]]*Таблица624[[#This Row],[Оптовая цена USD                 за 1шт]],"")</f>
        <v/>
      </c>
      <c r="N671" s="340"/>
    </row>
    <row r="672" spans="1:14" ht="22.5" customHeight="1">
      <c r="A672" s="307" t="s">
        <v>14129</v>
      </c>
      <c r="B672" s="313">
        <v>8806173565573</v>
      </c>
      <c r="C672" s="314" t="s">
        <v>14130</v>
      </c>
      <c r="D672" s="315" t="s">
        <v>14131</v>
      </c>
      <c r="E672" s="43">
        <v>2500</v>
      </c>
      <c r="F672" s="207">
        <v>0.59</v>
      </c>
      <c r="G672" s="316">
        <v>6</v>
      </c>
      <c r="H672" s="317">
        <f>Таблица624[[#This Row],[Розничная цена KRW]]*Таблица624[[#This Row],[Коэфициент стоимости]]</f>
        <v>1475</v>
      </c>
      <c r="I672" s="210" t="str">
        <f>IF($H$1="","Введите курс",Таблица624[[#This Row],[Оптовая цена KRW                за 1шт]]/$H$1)</f>
        <v>Введите курс</v>
      </c>
      <c r="J672" s="318"/>
      <c r="K672" s="211">
        <f>Таблица624[[#This Row],[Заказ коробок ]]*Таблица624[[#This Row],[Кол-во шт в коробке]]</f>
        <v>0</v>
      </c>
      <c r="L672" s="212">
        <f>Таблица624[[#This Row],[Общее кол-во шт]]*Таблица624[[#This Row],[Оптовая цена KRW                за 1шт]]</f>
        <v>0</v>
      </c>
      <c r="M672" s="213" t="str">
        <f>IFERROR(Таблица624[[#This Row],[Общее кол-во шт]]*Таблица624[[#This Row],[Оптовая цена USD                 за 1шт]],"")</f>
        <v/>
      </c>
      <c r="N672" s="340"/>
    </row>
    <row r="673" spans="1:14" ht="22.5" customHeight="1">
      <c r="A673" s="307" t="s">
        <v>14132</v>
      </c>
      <c r="B673" s="313">
        <v>8809652867960</v>
      </c>
      <c r="C673" s="314" t="s">
        <v>14133</v>
      </c>
      <c r="D673" s="315" t="s">
        <v>14134</v>
      </c>
      <c r="E673" s="43">
        <v>3000</v>
      </c>
      <c r="F673" s="207">
        <v>0.59</v>
      </c>
      <c r="G673" s="316">
        <v>6</v>
      </c>
      <c r="H673" s="317">
        <f>Таблица624[[#This Row],[Розничная цена KRW]]*Таблица624[[#This Row],[Коэфициент стоимости]]</f>
        <v>1770</v>
      </c>
      <c r="I673" s="210" t="str">
        <f>IF($H$1="","Введите курс",Таблица624[[#This Row],[Оптовая цена KRW                за 1шт]]/$H$1)</f>
        <v>Введите курс</v>
      </c>
      <c r="J673" s="318"/>
      <c r="K673" s="211">
        <f>Таблица624[[#This Row],[Заказ коробок ]]*Таблица624[[#This Row],[Кол-во шт в коробке]]</f>
        <v>0</v>
      </c>
      <c r="L673" s="212">
        <f>Таблица624[[#This Row],[Общее кол-во шт]]*Таблица624[[#This Row],[Оптовая цена KRW                за 1шт]]</f>
        <v>0</v>
      </c>
      <c r="M673" s="213" t="str">
        <f>IFERROR(Таблица624[[#This Row],[Общее кол-во шт]]*Таблица624[[#This Row],[Оптовая цена USD                 за 1шт]],"")</f>
        <v/>
      </c>
      <c r="N673" s="340"/>
    </row>
    <row r="674" spans="1:14" ht="22.5" customHeight="1">
      <c r="A674" s="307" t="s">
        <v>14135</v>
      </c>
      <c r="B674" s="313">
        <v>8806173565597</v>
      </c>
      <c r="C674" s="314" t="s">
        <v>14136</v>
      </c>
      <c r="D674" s="315" t="s">
        <v>14137</v>
      </c>
      <c r="E674" s="43">
        <v>2000</v>
      </c>
      <c r="F674" s="207">
        <v>0.59</v>
      </c>
      <c r="G674" s="316">
        <v>6</v>
      </c>
      <c r="H674" s="317">
        <f>Таблица624[[#This Row],[Розничная цена KRW]]*Таблица624[[#This Row],[Коэфициент стоимости]]</f>
        <v>1180</v>
      </c>
      <c r="I674" s="210" t="str">
        <f>IF($H$1="","Введите курс",Таблица624[[#This Row],[Оптовая цена KRW                за 1шт]]/$H$1)</f>
        <v>Введите курс</v>
      </c>
      <c r="J674" s="318"/>
      <c r="K674" s="211">
        <f>Таблица624[[#This Row],[Заказ коробок ]]*Таблица624[[#This Row],[Кол-во шт в коробке]]</f>
        <v>0</v>
      </c>
      <c r="L674" s="212">
        <f>Таблица624[[#This Row],[Общее кол-во шт]]*Таблица624[[#This Row],[Оптовая цена KRW                за 1шт]]</f>
        <v>0</v>
      </c>
      <c r="M674" s="213" t="str">
        <f>IFERROR(Таблица624[[#This Row],[Общее кол-во шт]]*Таблица624[[#This Row],[Оптовая цена USD                 за 1шт]],"")</f>
        <v/>
      </c>
      <c r="N674" s="340"/>
    </row>
    <row r="675" spans="1:14" ht="22.5" customHeight="1">
      <c r="A675" s="307" t="s">
        <v>14138</v>
      </c>
      <c r="B675" s="313">
        <v>8806173565603</v>
      </c>
      <c r="C675" s="314" t="s">
        <v>14139</v>
      </c>
      <c r="D675" s="315" t="s">
        <v>14140</v>
      </c>
      <c r="E675" s="43">
        <v>1000</v>
      </c>
      <c r="F675" s="207">
        <v>0.59</v>
      </c>
      <c r="G675" s="316">
        <v>6</v>
      </c>
      <c r="H675" s="317">
        <f>Таблица624[[#This Row],[Розничная цена KRW]]*Таблица624[[#This Row],[Коэфициент стоимости]]</f>
        <v>590</v>
      </c>
      <c r="I675" s="210" t="str">
        <f>IF($H$1="","Введите курс",Таблица624[[#This Row],[Оптовая цена KRW                за 1шт]]/$H$1)</f>
        <v>Введите курс</v>
      </c>
      <c r="J675" s="318"/>
      <c r="K675" s="211">
        <f>Таблица624[[#This Row],[Заказ коробок ]]*Таблица624[[#This Row],[Кол-во шт в коробке]]</f>
        <v>0</v>
      </c>
      <c r="L675" s="212">
        <f>Таблица624[[#This Row],[Общее кол-во шт]]*Таблица624[[#This Row],[Оптовая цена KRW                за 1шт]]</f>
        <v>0</v>
      </c>
      <c r="M675" s="213" t="str">
        <f>IFERROR(Таблица624[[#This Row],[Общее кол-во шт]]*Таблица624[[#This Row],[Оптовая цена USD                 за 1шт]],"")</f>
        <v/>
      </c>
      <c r="N675" s="340"/>
    </row>
    <row r="676" spans="1:14" ht="22.5" customHeight="1">
      <c r="A676" s="307" t="s">
        <v>14141</v>
      </c>
      <c r="B676" s="313">
        <v>8809612858113</v>
      </c>
      <c r="C676" s="314" t="s">
        <v>14142</v>
      </c>
      <c r="D676" s="315" t="s">
        <v>14143</v>
      </c>
      <c r="E676" s="43">
        <v>1500</v>
      </c>
      <c r="F676" s="207">
        <v>0.59</v>
      </c>
      <c r="G676" s="316">
        <v>6</v>
      </c>
      <c r="H676" s="317">
        <f>Таблица624[[#This Row],[Розничная цена KRW]]*Таблица624[[#This Row],[Коэфициент стоимости]]</f>
        <v>885</v>
      </c>
      <c r="I676" s="210" t="str">
        <f>IF($H$1="","Введите курс",Таблица624[[#This Row],[Оптовая цена KRW                за 1шт]]/$H$1)</f>
        <v>Введите курс</v>
      </c>
      <c r="J676" s="318"/>
      <c r="K676" s="211">
        <f>Таблица624[[#This Row],[Заказ коробок ]]*Таблица624[[#This Row],[Кол-во шт в коробке]]</f>
        <v>0</v>
      </c>
      <c r="L676" s="212">
        <f>Таблица624[[#This Row],[Общее кол-во шт]]*Таблица624[[#This Row],[Оптовая цена KRW                за 1шт]]</f>
        <v>0</v>
      </c>
      <c r="M676" s="213" t="str">
        <f>IFERROR(Таблица624[[#This Row],[Общее кол-во шт]]*Таблица624[[#This Row],[Оптовая цена USD                 за 1шт]],"")</f>
        <v/>
      </c>
      <c r="N676" s="340"/>
    </row>
    <row r="677" spans="1:14" ht="22.5" customHeight="1">
      <c r="A677" s="307" t="s">
        <v>14144</v>
      </c>
      <c r="B677" s="313">
        <v>8806173565665</v>
      </c>
      <c r="C677" s="314" t="s">
        <v>14145</v>
      </c>
      <c r="D677" s="315" t="s">
        <v>14146</v>
      </c>
      <c r="E677" s="43">
        <v>13000</v>
      </c>
      <c r="F677" s="207">
        <v>0.59</v>
      </c>
      <c r="G677" s="316">
        <v>6</v>
      </c>
      <c r="H677" s="317">
        <f>Таблица624[[#This Row],[Розничная цена KRW]]*Таблица624[[#This Row],[Коэфициент стоимости]]</f>
        <v>7670</v>
      </c>
      <c r="I677" s="210" t="str">
        <f>IF($H$1="","Введите курс",Таблица624[[#This Row],[Оптовая цена KRW                за 1шт]]/$H$1)</f>
        <v>Введите курс</v>
      </c>
      <c r="J677" s="318"/>
      <c r="K677" s="211">
        <f>Таблица624[[#This Row],[Заказ коробок ]]*Таблица624[[#This Row],[Кол-во шт в коробке]]</f>
        <v>0</v>
      </c>
      <c r="L677" s="212">
        <f>Таблица624[[#This Row],[Общее кол-во шт]]*Таблица624[[#This Row],[Оптовая цена KRW                за 1шт]]</f>
        <v>0</v>
      </c>
      <c r="M677" s="213" t="str">
        <f>IFERROR(Таблица624[[#This Row],[Общее кол-во шт]]*Таблица624[[#This Row],[Оптовая цена USD                 за 1шт]],"")</f>
        <v/>
      </c>
      <c r="N677" s="340"/>
    </row>
    <row r="678" spans="1:14" ht="22.5" customHeight="1">
      <c r="A678" s="307" t="s">
        <v>14147</v>
      </c>
      <c r="B678" s="313">
        <v>8809612856485</v>
      </c>
      <c r="C678" s="314" t="s">
        <v>14148</v>
      </c>
      <c r="D678" s="315" t="s">
        <v>14149</v>
      </c>
      <c r="E678" s="43">
        <v>6000</v>
      </c>
      <c r="F678" s="207">
        <v>0.59</v>
      </c>
      <c r="G678" s="316">
        <v>6</v>
      </c>
      <c r="H678" s="317">
        <f>Таблица624[[#This Row],[Розничная цена KRW]]*Таблица624[[#This Row],[Коэфициент стоимости]]</f>
        <v>3540</v>
      </c>
      <c r="I678" s="210" t="str">
        <f>IF($H$1="","Введите курс",Таблица624[[#This Row],[Оптовая цена KRW                за 1шт]]/$H$1)</f>
        <v>Введите курс</v>
      </c>
      <c r="J678" s="318"/>
      <c r="K678" s="211">
        <f>Таблица624[[#This Row],[Заказ коробок ]]*Таблица624[[#This Row],[Кол-во шт в коробке]]</f>
        <v>0</v>
      </c>
      <c r="L678" s="212">
        <f>Таблица624[[#This Row],[Общее кол-во шт]]*Таблица624[[#This Row],[Оптовая цена KRW                за 1шт]]</f>
        <v>0</v>
      </c>
      <c r="M678" s="213" t="str">
        <f>IFERROR(Таблица624[[#This Row],[Общее кол-во шт]]*Таблица624[[#This Row],[Оптовая цена USD                 за 1шт]],"")</f>
        <v/>
      </c>
      <c r="N678" s="340"/>
    </row>
    <row r="679" spans="1:14" ht="22.5" customHeight="1">
      <c r="A679" s="307" t="s">
        <v>14150</v>
      </c>
      <c r="B679" s="313">
        <v>8806173565740</v>
      </c>
      <c r="C679" s="314" t="s">
        <v>14151</v>
      </c>
      <c r="D679" s="315" t="s">
        <v>14152</v>
      </c>
      <c r="E679" s="43">
        <v>10000</v>
      </c>
      <c r="F679" s="207">
        <v>0.59</v>
      </c>
      <c r="G679" s="316">
        <v>6</v>
      </c>
      <c r="H679" s="317">
        <f>Таблица624[[#This Row],[Розничная цена KRW]]*Таблица624[[#This Row],[Коэфициент стоимости]]</f>
        <v>5900</v>
      </c>
      <c r="I679" s="210" t="str">
        <f>IF($H$1="","Введите курс",Таблица624[[#This Row],[Оптовая цена KRW                за 1шт]]/$H$1)</f>
        <v>Введите курс</v>
      </c>
      <c r="J679" s="318"/>
      <c r="K679" s="211">
        <f>Таблица624[[#This Row],[Заказ коробок ]]*Таблица624[[#This Row],[Кол-во шт в коробке]]</f>
        <v>0</v>
      </c>
      <c r="L679" s="212">
        <f>Таблица624[[#This Row],[Общее кол-во шт]]*Таблица624[[#This Row],[Оптовая цена KRW                за 1шт]]</f>
        <v>0</v>
      </c>
      <c r="M679" s="213" t="str">
        <f>IFERROR(Таблица624[[#This Row],[Общее кол-во шт]]*Таблица624[[#This Row],[Оптовая цена USD                 за 1шт]],"")</f>
        <v/>
      </c>
      <c r="N679" s="340"/>
    </row>
    <row r="680" spans="1:14" ht="22.5" customHeight="1">
      <c r="A680" s="307" t="s">
        <v>14153</v>
      </c>
      <c r="B680" s="313">
        <v>8809612858694</v>
      </c>
      <c r="C680" s="314" t="s">
        <v>14154</v>
      </c>
      <c r="D680" s="315" t="s">
        <v>14155</v>
      </c>
      <c r="E680" s="43">
        <v>2000</v>
      </c>
      <c r="F680" s="207">
        <v>0.59</v>
      </c>
      <c r="G680" s="316">
        <v>6</v>
      </c>
      <c r="H680" s="317">
        <f>Таблица624[[#This Row],[Розничная цена KRW]]*Таблица624[[#This Row],[Коэфициент стоимости]]</f>
        <v>1180</v>
      </c>
      <c r="I680" s="210" t="str">
        <f>IF($H$1="","Введите курс",Таблица624[[#This Row],[Оптовая цена KRW                за 1шт]]/$H$1)</f>
        <v>Введите курс</v>
      </c>
      <c r="J680" s="318"/>
      <c r="K680" s="211">
        <f>Таблица624[[#This Row],[Заказ коробок ]]*Таблица624[[#This Row],[Кол-во шт в коробке]]</f>
        <v>0</v>
      </c>
      <c r="L680" s="212">
        <f>Таблица624[[#This Row],[Общее кол-во шт]]*Таблица624[[#This Row],[Оптовая цена KRW                за 1шт]]</f>
        <v>0</v>
      </c>
      <c r="M680" s="213" t="str">
        <f>IFERROR(Таблица624[[#This Row],[Общее кол-во шт]]*Таблица624[[#This Row],[Оптовая цена USD                 за 1шт]],"")</f>
        <v/>
      </c>
      <c r="N680" s="340"/>
    </row>
    <row r="681" spans="1:14" ht="22.5" customHeight="1">
      <c r="A681" s="307" t="s">
        <v>14156</v>
      </c>
      <c r="B681" s="313">
        <v>8809612858656</v>
      </c>
      <c r="C681" s="314" t="s">
        <v>14157</v>
      </c>
      <c r="D681" s="315" t="s">
        <v>14158</v>
      </c>
      <c r="E681" s="43">
        <v>2000</v>
      </c>
      <c r="F681" s="207">
        <v>0.59</v>
      </c>
      <c r="G681" s="316">
        <v>6</v>
      </c>
      <c r="H681" s="317">
        <f>Таблица624[[#This Row],[Розничная цена KRW]]*Таблица624[[#This Row],[Коэфициент стоимости]]</f>
        <v>1180</v>
      </c>
      <c r="I681" s="210" t="str">
        <f>IF($H$1="","Введите курс",Таблица624[[#This Row],[Оптовая цена KRW                за 1шт]]/$H$1)</f>
        <v>Введите курс</v>
      </c>
      <c r="J681" s="318"/>
      <c r="K681" s="211">
        <f>Таблица624[[#This Row],[Заказ коробок ]]*Таблица624[[#This Row],[Кол-во шт в коробке]]</f>
        <v>0</v>
      </c>
      <c r="L681" s="212">
        <f>Таблица624[[#This Row],[Общее кол-во шт]]*Таблица624[[#This Row],[Оптовая цена KRW                за 1шт]]</f>
        <v>0</v>
      </c>
      <c r="M681" s="213" t="str">
        <f>IFERROR(Таблица624[[#This Row],[Общее кол-во шт]]*Таблица624[[#This Row],[Оптовая цена USD                 за 1шт]],"")</f>
        <v/>
      </c>
      <c r="N681" s="340"/>
    </row>
    <row r="682" spans="1:14" ht="22.5" customHeight="1">
      <c r="A682" s="307" t="s">
        <v>14159</v>
      </c>
      <c r="B682" s="313">
        <v>8809612858670</v>
      </c>
      <c r="C682" s="314" t="s">
        <v>14160</v>
      </c>
      <c r="D682" s="315" t="s">
        <v>14161</v>
      </c>
      <c r="E682" s="43">
        <v>1000</v>
      </c>
      <c r="F682" s="207">
        <v>0.59</v>
      </c>
      <c r="G682" s="316">
        <v>6</v>
      </c>
      <c r="H682" s="317">
        <f>Таблица624[[#This Row],[Розничная цена KRW]]*Таблица624[[#This Row],[Коэфициент стоимости]]</f>
        <v>590</v>
      </c>
      <c r="I682" s="210" t="str">
        <f>IF($H$1="","Введите курс",Таблица624[[#This Row],[Оптовая цена KRW                за 1шт]]/$H$1)</f>
        <v>Введите курс</v>
      </c>
      <c r="J682" s="318"/>
      <c r="K682" s="211">
        <f>Таблица624[[#This Row],[Заказ коробок ]]*Таблица624[[#This Row],[Кол-во шт в коробке]]</f>
        <v>0</v>
      </c>
      <c r="L682" s="212">
        <f>Таблица624[[#This Row],[Общее кол-во шт]]*Таблица624[[#This Row],[Оптовая цена KRW                за 1шт]]</f>
        <v>0</v>
      </c>
      <c r="M682" s="213" t="str">
        <f>IFERROR(Таблица624[[#This Row],[Общее кол-во шт]]*Таблица624[[#This Row],[Оптовая цена USD                 за 1шт]],"")</f>
        <v/>
      </c>
      <c r="N682" s="340"/>
    </row>
    <row r="683" spans="1:14" ht="22.5" customHeight="1">
      <c r="A683" s="307" t="s">
        <v>14162</v>
      </c>
      <c r="B683" s="313">
        <v>8809612858182</v>
      </c>
      <c r="C683" s="314" t="s">
        <v>14163</v>
      </c>
      <c r="D683" s="315" t="s">
        <v>14164</v>
      </c>
      <c r="E683" s="43">
        <v>1500</v>
      </c>
      <c r="F683" s="207">
        <v>0.59</v>
      </c>
      <c r="G683" s="316">
        <v>6</v>
      </c>
      <c r="H683" s="317">
        <f>Таблица624[[#This Row],[Розничная цена KRW]]*Таблица624[[#This Row],[Коэфициент стоимости]]</f>
        <v>885</v>
      </c>
      <c r="I683" s="210" t="str">
        <f>IF($H$1="","Введите курс",Таблица624[[#This Row],[Оптовая цена KRW                за 1шт]]/$H$1)</f>
        <v>Введите курс</v>
      </c>
      <c r="J683" s="318"/>
      <c r="K683" s="211">
        <f>Таблица624[[#This Row],[Заказ коробок ]]*Таблица624[[#This Row],[Кол-во шт в коробке]]</f>
        <v>0</v>
      </c>
      <c r="L683" s="212">
        <f>Таблица624[[#This Row],[Общее кол-во шт]]*Таблица624[[#This Row],[Оптовая цена KRW                за 1шт]]</f>
        <v>0</v>
      </c>
      <c r="M683" s="213" t="str">
        <f>IFERROR(Таблица624[[#This Row],[Общее кол-во шт]]*Таблица624[[#This Row],[Оптовая цена USD                 за 1шт]],"")</f>
        <v/>
      </c>
      <c r="N683" s="340"/>
    </row>
    <row r="684" spans="1:14" ht="22.5" customHeight="1">
      <c r="A684" s="307" t="s">
        <v>14165</v>
      </c>
      <c r="B684" s="313">
        <v>8809612858175</v>
      </c>
      <c r="C684" s="314" t="s">
        <v>14166</v>
      </c>
      <c r="D684" s="315" t="s">
        <v>14167</v>
      </c>
      <c r="E684" s="43">
        <v>2000</v>
      </c>
      <c r="F684" s="207">
        <v>0.59</v>
      </c>
      <c r="G684" s="316">
        <v>6</v>
      </c>
      <c r="H684" s="317">
        <f>Таблица624[[#This Row],[Розничная цена KRW]]*Таблица624[[#This Row],[Коэфициент стоимости]]</f>
        <v>1180</v>
      </c>
      <c r="I684" s="210" t="str">
        <f>IF($H$1="","Введите курс",Таблица624[[#This Row],[Оптовая цена KRW                за 1шт]]/$H$1)</f>
        <v>Введите курс</v>
      </c>
      <c r="J684" s="318"/>
      <c r="K684" s="211">
        <f>Таблица624[[#This Row],[Заказ коробок ]]*Таблица624[[#This Row],[Кол-во шт в коробке]]</f>
        <v>0</v>
      </c>
      <c r="L684" s="212">
        <f>Таблица624[[#This Row],[Общее кол-во шт]]*Таблица624[[#This Row],[Оптовая цена KRW                за 1шт]]</f>
        <v>0</v>
      </c>
      <c r="M684" s="213" t="str">
        <f>IFERROR(Таблица624[[#This Row],[Общее кол-во шт]]*Таблица624[[#This Row],[Оптовая цена USD                 за 1шт]],"")</f>
        <v/>
      </c>
      <c r="N684" s="340"/>
    </row>
    <row r="685" spans="1:14" ht="22.5" customHeight="1">
      <c r="A685" s="307" t="s">
        <v>14168</v>
      </c>
      <c r="B685" s="313">
        <v>8809612856461</v>
      </c>
      <c r="C685" s="314" t="s">
        <v>14169</v>
      </c>
      <c r="D685" s="315" t="s">
        <v>14170</v>
      </c>
      <c r="E685" s="43">
        <v>3500</v>
      </c>
      <c r="F685" s="207">
        <v>0.59</v>
      </c>
      <c r="G685" s="316">
        <v>6</v>
      </c>
      <c r="H685" s="317">
        <f>Таблица624[[#This Row],[Розничная цена KRW]]*Таблица624[[#This Row],[Коэфициент стоимости]]</f>
        <v>2065</v>
      </c>
      <c r="I685" s="210" t="str">
        <f>IF($H$1="","Введите курс",Таблица624[[#This Row],[Оптовая цена KRW                за 1шт]]/$H$1)</f>
        <v>Введите курс</v>
      </c>
      <c r="J685" s="318"/>
      <c r="K685" s="211">
        <f>Таблица624[[#This Row],[Заказ коробок ]]*Таблица624[[#This Row],[Кол-во шт в коробке]]</f>
        <v>0</v>
      </c>
      <c r="L685" s="212">
        <f>Таблица624[[#This Row],[Общее кол-во шт]]*Таблица624[[#This Row],[Оптовая цена KRW                за 1шт]]</f>
        <v>0</v>
      </c>
      <c r="M685" s="213" t="str">
        <f>IFERROR(Таблица624[[#This Row],[Общее кол-во шт]]*Таблица624[[#This Row],[Оптовая цена USD                 за 1шт]],"")</f>
        <v/>
      </c>
      <c r="N685" s="340"/>
    </row>
    <row r="686" spans="1:14" ht="22.5" customHeight="1">
      <c r="A686" s="307" t="s">
        <v>14171</v>
      </c>
      <c r="B686" s="313">
        <v>8809612858052</v>
      </c>
      <c r="C686" s="314" t="s">
        <v>14172</v>
      </c>
      <c r="D686" s="315" t="s">
        <v>14173</v>
      </c>
      <c r="E686" s="43">
        <v>3000</v>
      </c>
      <c r="F686" s="207">
        <v>0.59</v>
      </c>
      <c r="G686" s="316">
        <v>6</v>
      </c>
      <c r="H686" s="317">
        <f>Таблица624[[#This Row],[Розничная цена KRW]]*Таблица624[[#This Row],[Коэфициент стоимости]]</f>
        <v>1770</v>
      </c>
      <c r="I686" s="210" t="str">
        <f>IF($H$1="","Введите курс",Таблица624[[#This Row],[Оптовая цена KRW                за 1шт]]/$H$1)</f>
        <v>Введите курс</v>
      </c>
      <c r="J686" s="318"/>
      <c r="K686" s="211">
        <f>Таблица624[[#This Row],[Заказ коробок ]]*Таблица624[[#This Row],[Кол-во шт в коробке]]</f>
        <v>0</v>
      </c>
      <c r="L686" s="212">
        <f>Таблица624[[#This Row],[Общее кол-во шт]]*Таблица624[[#This Row],[Оптовая цена KRW                за 1шт]]</f>
        <v>0</v>
      </c>
      <c r="M686" s="213" t="str">
        <f>IFERROR(Таблица624[[#This Row],[Общее кол-во шт]]*Таблица624[[#This Row],[Оптовая цена USD                 за 1шт]],"")</f>
        <v/>
      </c>
      <c r="N686" s="340"/>
    </row>
    <row r="687" spans="1:14" ht="22.5" customHeight="1">
      <c r="A687" s="307" t="s">
        <v>14174</v>
      </c>
      <c r="B687" s="313">
        <v>8806173565795</v>
      </c>
      <c r="C687" s="314" t="s">
        <v>14175</v>
      </c>
      <c r="D687" s="315" t="s">
        <v>14176</v>
      </c>
      <c r="E687" s="43">
        <v>2700</v>
      </c>
      <c r="F687" s="207">
        <v>0.59</v>
      </c>
      <c r="G687" s="316">
        <v>6</v>
      </c>
      <c r="H687" s="317">
        <f>Таблица624[[#This Row],[Розничная цена KRW]]*Таблица624[[#This Row],[Коэфициент стоимости]]</f>
        <v>1593</v>
      </c>
      <c r="I687" s="210" t="str">
        <f>IF($H$1="","Введите курс",Таблица624[[#This Row],[Оптовая цена KRW                за 1шт]]/$H$1)</f>
        <v>Введите курс</v>
      </c>
      <c r="J687" s="318"/>
      <c r="K687" s="211">
        <f>Таблица624[[#This Row],[Заказ коробок ]]*Таблица624[[#This Row],[Кол-во шт в коробке]]</f>
        <v>0</v>
      </c>
      <c r="L687" s="212">
        <f>Таблица624[[#This Row],[Общее кол-во шт]]*Таблица624[[#This Row],[Оптовая цена KRW                за 1шт]]</f>
        <v>0</v>
      </c>
      <c r="M687" s="213" t="str">
        <f>IFERROR(Таблица624[[#This Row],[Общее кол-во шт]]*Таблица624[[#This Row],[Оптовая цена USD                 за 1шт]],"")</f>
        <v/>
      </c>
      <c r="N687" s="340"/>
    </row>
    <row r="688" spans="1:14" ht="22.5" customHeight="1">
      <c r="A688" s="307" t="s">
        <v>14177</v>
      </c>
      <c r="B688" s="313">
        <v>8809612858069</v>
      </c>
      <c r="C688" s="314" t="s">
        <v>14178</v>
      </c>
      <c r="D688" s="315" t="s">
        <v>14179</v>
      </c>
      <c r="E688" s="43">
        <v>5000</v>
      </c>
      <c r="F688" s="207">
        <v>0.59</v>
      </c>
      <c r="G688" s="316">
        <v>6</v>
      </c>
      <c r="H688" s="317">
        <f>Таблица624[[#This Row],[Розничная цена KRW]]*Таблица624[[#This Row],[Коэфициент стоимости]]</f>
        <v>2950</v>
      </c>
      <c r="I688" s="210" t="str">
        <f>IF($H$1="","Введите курс",Таблица624[[#This Row],[Оптовая цена KRW                за 1шт]]/$H$1)</f>
        <v>Введите курс</v>
      </c>
      <c r="J688" s="318"/>
      <c r="K688" s="211">
        <f>Таблица624[[#This Row],[Заказ коробок ]]*Таблица624[[#This Row],[Кол-во шт в коробке]]</f>
        <v>0</v>
      </c>
      <c r="L688" s="212">
        <f>Таблица624[[#This Row],[Общее кол-во шт]]*Таблица624[[#This Row],[Оптовая цена KRW                за 1шт]]</f>
        <v>0</v>
      </c>
      <c r="M688" s="213" t="str">
        <f>IFERROR(Таблица624[[#This Row],[Общее кол-во шт]]*Таблица624[[#This Row],[Оптовая цена USD                 за 1шт]],"")</f>
        <v/>
      </c>
      <c r="N688" s="340"/>
    </row>
    <row r="689" spans="1:14" ht="22.5" customHeight="1">
      <c r="A689" s="307" t="s">
        <v>14180</v>
      </c>
      <c r="B689" s="313">
        <v>8809516522530</v>
      </c>
      <c r="C689" s="314" t="s">
        <v>14181</v>
      </c>
      <c r="D689" s="315" t="s">
        <v>14182</v>
      </c>
      <c r="E689" s="43">
        <v>2000</v>
      </c>
      <c r="F689" s="207">
        <v>0.59</v>
      </c>
      <c r="G689" s="316">
        <v>6</v>
      </c>
      <c r="H689" s="317">
        <f>Таблица624[[#This Row],[Розничная цена KRW]]*Таблица624[[#This Row],[Коэфициент стоимости]]</f>
        <v>1180</v>
      </c>
      <c r="I689" s="210" t="str">
        <f>IF($H$1="","Введите курс",Таблица624[[#This Row],[Оптовая цена KRW                за 1шт]]/$H$1)</f>
        <v>Введите курс</v>
      </c>
      <c r="J689" s="318"/>
      <c r="K689" s="211">
        <f>Таблица624[[#This Row],[Заказ коробок ]]*Таблица624[[#This Row],[Кол-во шт в коробке]]</f>
        <v>0</v>
      </c>
      <c r="L689" s="212">
        <f>Таблица624[[#This Row],[Общее кол-во шт]]*Таблица624[[#This Row],[Оптовая цена KRW                за 1шт]]</f>
        <v>0</v>
      </c>
      <c r="M689" s="213" t="str">
        <f>IFERROR(Таблица624[[#This Row],[Общее кол-во шт]]*Таблица624[[#This Row],[Оптовая цена USD                 за 1шт]],"")</f>
        <v/>
      </c>
      <c r="N689" s="340"/>
    </row>
    <row r="690" spans="1:14" ht="22.5" customHeight="1">
      <c r="A690" s="307" t="s">
        <v>14183</v>
      </c>
      <c r="B690" s="313">
        <v>8806173565894</v>
      </c>
      <c r="C690" s="314" t="s">
        <v>14184</v>
      </c>
      <c r="D690" s="315" t="s">
        <v>14185</v>
      </c>
      <c r="E690" s="43">
        <v>2500</v>
      </c>
      <c r="F690" s="207">
        <v>0.59</v>
      </c>
      <c r="G690" s="316">
        <v>6</v>
      </c>
      <c r="H690" s="317">
        <f>Таблица624[[#This Row],[Розничная цена KRW]]*Таблица624[[#This Row],[Коэфициент стоимости]]</f>
        <v>1475</v>
      </c>
      <c r="I690" s="210" t="str">
        <f>IF($H$1="","Введите курс",Таблица624[[#This Row],[Оптовая цена KRW                за 1шт]]/$H$1)</f>
        <v>Введите курс</v>
      </c>
      <c r="J690" s="318"/>
      <c r="K690" s="211">
        <f>Таблица624[[#This Row],[Заказ коробок ]]*Таблица624[[#This Row],[Кол-во шт в коробке]]</f>
        <v>0</v>
      </c>
      <c r="L690" s="212">
        <f>Таблица624[[#This Row],[Общее кол-во шт]]*Таблица624[[#This Row],[Оптовая цена KRW                за 1шт]]</f>
        <v>0</v>
      </c>
      <c r="M690" s="213" t="str">
        <f>IFERROR(Таблица624[[#This Row],[Общее кол-во шт]]*Таблица624[[#This Row],[Оптовая цена USD                 за 1шт]],"")</f>
        <v/>
      </c>
      <c r="N690" s="340"/>
    </row>
    <row r="691" spans="1:14" ht="22.5" customHeight="1">
      <c r="A691" s="307" t="s">
        <v>14186</v>
      </c>
      <c r="B691" s="313">
        <v>8809612857246</v>
      </c>
      <c r="C691" s="314" t="s">
        <v>14187</v>
      </c>
      <c r="D691" s="315" t="s">
        <v>14188</v>
      </c>
      <c r="E691" s="43">
        <v>2500</v>
      </c>
      <c r="F691" s="207">
        <v>0.59</v>
      </c>
      <c r="G691" s="316">
        <v>6</v>
      </c>
      <c r="H691" s="317">
        <f>Таблица624[[#This Row],[Розничная цена KRW]]*Таблица624[[#This Row],[Коэфициент стоимости]]</f>
        <v>1475</v>
      </c>
      <c r="I691" s="210" t="str">
        <f>IF($H$1="","Введите курс",Таблица624[[#This Row],[Оптовая цена KRW                за 1шт]]/$H$1)</f>
        <v>Введите курс</v>
      </c>
      <c r="J691" s="318"/>
      <c r="K691" s="211">
        <f>Таблица624[[#This Row],[Заказ коробок ]]*Таблица624[[#This Row],[Кол-во шт в коробке]]</f>
        <v>0</v>
      </c>
      <c r="L691" s="212">
        <f>Таблица624[[#This Row],[Общее кол-во шт]]*Таблица624[[#This Row],[Оптовая цена KRW                за 1шт]]</f>
        <v>0</v>
      </c>
      <c r="M691" s="213" t="str">
        <f>IFERROR(Таблица624[[#This Row],[Общее кол-во шт]]*Таблица624[[#This Row],[Оптовая цена USD                 за 1шт]],"")</f>
        <v/>
      </c>
      <c r="N691" s="340"/>
    </row>
    <row r="692" spans="1:14" ht="22.5" customHeight="1">
      <c r="A692" s="307" t="s">
        <v>14189</v>
      </c>
      <c r="B692" s="313">
        <v>8809612856379</v>
      </c>
      <c r="C692" s="314" t="s">
        <v>14190</v>
      </c>
      <c r="D692" s="315" t="s">
        <v>14191</v>
      </c>
      <c r="E692" s="43">
        <v>2000</v>
      </c>
      <c r="F692" s="207">
        <v>0.59</v>
      </c>
      <c r="G692" s="316">
        <v>6</v>
      </c>
      <c r="H692" s="317">
        <f>Таблица624[[#This Row],[Розничная цена KRW]]*Таблица624[[#This Row],[Коэфициент стоимости]]</f>
        <v>1180</v>
      </c>
      <c r="I692" s="210" t="str">
        <f>IF($H$1="","Введите курс",Таблица624[[#This Row],[Оптовая цена KRW                за 1шт]]/$H$1)</f>
        <v>Введите курс</v>
      </c>
      <c r="J692" s="318"/>
      <c r="K692" s="211">
        <f>Таблица624[[#This Row],[Заказ коробок ]]*Таблица624[[#This Row],[Кол-во шт в коробке]]</f>
        <v>0</v>
      </c>
      <c r="L692" s="212">
        <f>Таблица624[[#This Row],[Общее кол-во шт]]*Таблица624[[#This Row],[Оптовая цена KRW                за 1шт]]</f>
        <v>0</v>
      </c>
      <c r="M692" s="213" t="str">
        <f>IFERROR(Таблица624[[#This Row],[Общее кол-во шт]]*Таблица624[[#This Row],[Оптовая цена USD                 за 1шт]],"")</f>
        <v/>
      </c>
      <c r="N692" s="340"/>
    </row>
    <row r="693" spans="1:14" ht="22.5" customHeight="1">
      <c r="A693" s="307" t="s">
        <v>14192</v>
      </c>
      <c r="B693" s="313">
        <v>8806173565887</v>
      </c>
      <c r="C693" s="314" t="s">
        <v>14193</v>
      </c>
      <c r="D693" s="315" t="s">
        <v>14194</v>
      </c>
      <c r="E693" s="43">
        <v>3500</v>
      </c>
      <c r="F693" s="207">
        <v>0.59</v>
      </c>
      <c r="G693" s="316">
        <v>6</v>
      </c>
      <c r="H693" s="317">
        <f>Таблица624[[#This Row],[Розничная цена KRW]]*Таблица624[[#This Row],[Коэфициент стоимости]]</f>
        <v>2065</v>
      </c>
      <c r="I693" s="210" t="str">
        <f>IF($H$1="","Введите курс",Таблица624[[#This Row],[Оптовая цена KRW                за 1шт]]/$H$1)</f>
        <v>Введите курс</v>
      </c>
      <c r="J693" s="318"/>
      <c r="K693" s="211">
        <f>Таблица624[[#This Row],[Заказ коробок ]]*Таблица624[[#This Row],[Кол-во шт в коробке]]</f>
        <v>0</v>
      </c>
      <c r="L693" s="212">
        <f>Таблица624[[#This Row],[Общее кол-во шт]]*Таблица624[[#This Row],[Оптовая цена KRW                за 1шт]]</f>
        <v>0</v>
      </c>
      <c r="M693" s="213" t="str">
        <f>IFERROR(Таблица624[[#This Row],[Общее кол-во шт]]*Таблица624[[#This Row],[Оптовая цена USD                 за 1шт]],"")</f>
        <v/>
      </c>
      <c r="N693" s="340"/>
    </row>
    <row r="694" spans="1:14" ht="22.5" customHeight="1">
      <c r="A694" s="307" t="s">
        <v>14195</v>
      </c>
      <c r="B694" s="313">
        <v>8809612857222</v>
      </c>
      <c r="C694" s="314" t="s">
        <v>14196</v>
      </c>
      <c r="D694" s="315" t="s">
        <v>14197</v>
      </c>
      <c r="E694" s="43">
        <v>2000</v>
      </c>
      <c r="F694" s="207">
        <v>0.59</v>
      </c>
      <c r="G694" s="316">
        <v>6</v>
      </c>
      <c r="H694" s="317">
        <f>Таблица624[[#This Row],[Розничная цена KRW]]*Таблица624[[#This Row],[Коэфициент стоимости]]</f>
        <v>1180</v>
      </c>
      <c r="I694" s="210" t="str">
        <f>IF($H$1="","Введите курс",Таблица624[[#This Row],[Оптовая цена KRW                за 1шт]]/$H$1)</f>
        <v>Введите курс</v>
      </c>
      <c r="J694" s="318"/>
      <c r="K694" s="211">
        <f>Таблица624[[#This Row],[Заказ коробок ]]*Таблица624[[#This Row],[Кол-во шт в коробке]]</f>
        <v>0</v>
      </c>
      <c r="L694" s="212">
        <f>Таблица624[[#This Row],[Общее кол-во шт]]*Таблица624[[#This Row],[Оптовая цена KRW                за 1шт]]</f>
        <v>0</v>
      </c>
      <c r="M694" s="213" t="str">
        <f>IFERROR(Таблица624[[#This Row],[Общее кол-во шт]]*Таблица624[[#This Row],[Оптовая цена USD                 за 1шт]],"")</f>
        <v/>
      </c>
      <c r="N694" s="340"/>
    </row>
    <row r="695" spans="1:14" ht="22.5" customHeight="1">
      <c r="A695" s="307" t="s">
        <v>14198</v>
      </c>
      <c r="B695" s="313">
        <v>8809612858687</v>
      </c>
      <c r="C695" s="314" t="s">
        <v>14199</v>
      </c>
      <c r="D695" s="315" t="s">
        <v>14200</v>
      </c>
      <c r="E695" s="43">
        <v>1000</v>
      </c>
      <c r="F695" s="207">
        <v>0.59</v>
      </c>
      <c r="G695" s="316">
        <v>6</v>
      </c>
      <c r="H695" s="317">
        <f>Таблица624[[#This Row],[Розничная цена KRW]]*Таблица624[[#This Row],[Коэфициент стоимости]]</f>
        <v>590</v>
      </c>
      <c r="I695" s="210" t="str">
        <f>IF($H$1="","Введите курс",Таблица624[[#This Row],[Оптовая цена KRW                за 1шт]]/$H$1)</f>
        <v>Введите курс</v>
      </c>
      <c r="J695" s="318"/>
      <c r="K695" s="211">
        <f>Таблица624[[#This Row],[Заказ коробок ]]*Таблица624[[#This Row],[Кол-во шт в коробке]]</f>
        <v>0</v>
      </c>
      <c r="L695" s="212">
        <f>Таблица624[[#This Row],[Общее кол-во шт]]*Таблица624[[#This Row],[Оптовая цена KRW                за 1шт]]</f>
        <v>0</v>
      </c>
      <c r="M695" s="213" t="str">
        <f>IFERROR(Таблица624[[#This Row],[Общее кол-во шт]]*Таблица624[[#This Row],[Оптовая цена USD                 за 1шт]],"")</f>
        <v/>
      </c>
      <c r="N695" s="340"/>
    </row>
    <row r="696" spans="1:14" ht="22.5" customHeight="1">
      <c r="A696" s="307" t="s">
        <v>14201</v>
      </c>
      <c r="B696" s="313">
        <v>8809612858090</v>
      </c>
      <c r="C696" s="314" t="s">
        <v>14202</v>
      </c>
      <c r="D696" s="315" t="s">
        <v>14203</v>
      </c>
      <c r="E696" s="43">
        <v>2000</v>
      </c>
      <c r="F696" s="207">
        <v>0.59</v>
      </c>
      <c r="G696" s="316">
        <v>6</v>
      </c>
      <c r="H696" s="317">
        <f>Таблица624[[#This Row],[Розничная цена KRW]]*Таблица624[[#This Row],[Коэфициент стоимости]]</f>
        <v>1180</v>
      </c>
      <c r="I696" s="210" t="str">
        <f>IF($H$1="","Введите курс",Таблица624[[#This Row],[Оптовая цена KRW                за 1шт]]/$H$1)</f>
        <v>Введите курс</v>
      </c>
      <c r="J696" s="318"/>
      <c r="K696" s="211">
        <f>Таблица624[[#This Row],[Заказ коробок ]]*Таблица624[[#This Row],[Кол-во шт в коробке]]</f>
        <v>0</v>
      </c>
      <c r="L696" s="212">
        <f>Таблица624[[#This Row],[Общее кол-во шт]]*Таблица624[[#This Row],[Оптовая цена KRW                за 1шт]]</f>
        <v>0</v>
      </c>
      <c r="M696" s="213" t="str">
        <f>IFERROR(Таблица624[[#This Row],[Общее кол-во шт]]*Таблица624[[#This Row],[Оптовая цена USD                 за 1шт]],"")</f>
        <v/>
      </c>
      <c r="N696" s="340"/>
    </row>
    <row r="697" spans="1:14" ht="22.5" customHeight="1">
      <c r="A697" s="307" t="s">
        <v>14204</v>
      </c>
      <c r="B697" s="313">
        <v>8809707282793</v>
      </c>
      <c r="C697" s="314" t="s">
        <v>14205</v>
      </c>
      <c r="D697" s="315" t="s">
        <v>14206</v>
      </c>
      <c r="E697" s="43">
        <v>1200</v>
      </c>
      <c r="F697" s="207">
        <v>0.59</v>
      </c>
      <c r="G697" s="316">
        <v>6</v>
      </c>
      <c r="H697" s="317">
        <f>Таблица624[[#This Row],[Розничная цена KRW]]*Таблица624[[#This Row],[Коэфициент стоимости]]</f>
        <v>708</v>
      </c>
      <c r="I697" s="210" t="str">
        <f>IF($H$1="","Введите курс",Таблица624[[#This Row],[Оптовая цена KRW                за 1шт]]/$H$1)</f>
        <v>Введите курс</v>
      </c>
      <c r="J697" s="318"/>
      <c r="K697" s="211">
        <f>Таблица624[[#This Row],[Заказ коробок ]]*Таблица624[[#This Row],[Кол-во шт в коробке]]</f>
        <v>0</v>
      </c>
      <c r="L697" s="212">
        <f>Таблица624[[#This Row],[Общее кол-во шт]]*Таблица624[[#This Row],[Оптовая цена KRW                за 1шт]]</f>
        <v>0</v>
      </c>
      <c r="M697" s="213" t="str">
        <f>IFERROR(Таблица624[[#This Row],[Общее кол-во шт]]*Таблица624[[#This Row],[Оптовая цена USD                 за 1шт]],"")</f>
        <v/>
      </c>
      <c r="N697" s="340"/>
    </row>
    <row r="698" spans="1:14" ht="22.5" customHeight="1">
      <c r="A698" s="307" t="s">
        <v>14207</v>
      </c>
      <c r="B698" s="313">
        <v>8809612858533</v>
      </c>
      <c r="C698" s="314" t="s">
        <v>14208</v>
      </c>
      <c r="D698" s="315" t="s">
        <v>14209</v>
      </c>
      <c r="E698" s="43">
        <v>3000</v>
      </c>
      <c r="F698" s="207">
        <v>0.59</v>
      </c>
      <c r="G698" s="316">
        <v>6</v>
      </c>
      <c r="H698" s="317">
        <f>Таблица624[[#This Row],[Розничная цена KRW]]*Таблица624[[#This Row],[Коэфициент стоимости]]</f>
        <v>1770</v>
      </c>
      <c r="I698" s="210" t="str">
        <f>IF($H$1="","Введите курс",Таблица624[[#This Row],[Оптовая цена KRW                за 1шт]]/$H$1)</f>
        <v>Введите курс</v>
      </c>
      <c r="J698" s="318"/>
      <c r="K698" s="211">
        <f>Таблица624[[#This Row],[Заказ коробок ]]*Таблица624[[#This Row],[Кол-во шт в коробке]]</f>
        <v>0</v>
      </c>
      <c r="L698" s="212">
        <f>Таблица624[[#This Row],[Общее кол-во шт]]*Таблица624[[#This Row],[Оптовая цена KRW                за 1шт]]</f>
        <v>0</v>
      </c>
      <c r="M698" s="213" t="str">
        <f>IFERROR(Таблица624[[#This Row],[Общее кол-во шт]]*Таблица624[[#This Row],[Оптовая цена USD                 за 1шт]],"")</f>
        <v/>
      </c>
      <c r="N698" s="340"/>
    </row>
    <row r="699" spans="1:14" ht="22.5" customHeight="1">
      <c r="A699" s="307" t="s">
        <v>14210</v>
      </c>
      <c r="B699" s="313">
        <v>8809652887012</v>
      </c>
      <c r="C699" s="314" t="s">
        <v>14211</v>
      </c>
      <c r="D699" s="315" t="s">
        <v>14212</v>
      </c>
      <c r="E699" s="43">
        <v>2500</v>
      </c>
      <c r="F699" s="207">
        <v>0.59</v>
      </c>
      <c r="G699" s="316">
        <v>6</v>
      </c>
      <c r="H699" s="317">
        <f>Таблица624[[#This Row],[Розничная цена KRW]]*Таблица624[[#This Row],[Коэфициент стоимости]]</f>
        <v>1475</v>
      </c>
      <c r="I699" s="210" t="str">
        <f>IF($H$1="","Введите курс",Таблица624[[#This Row],[Оптовая цена KRW                за 1шт]]/$H$1)</f>
        <v>Введите курс</v>
      </c>
      <c r="J699" s="318"/>
      <c r="K699" s="211">
        <f>Таблица624[[#This Row],[Заказ коробок ]]*Таблица624[[#This Row],[Кол-во шт в коробке]]</f>
        <v>0</v>
      </c>
      <c r="L699" s="212">
        <f>Таблица624[[#This Row],[Общее кол-во шт]]*Таблица624[[#This Row],[Оптовая цена KRW                за 1шт]]</f>
        <v>0</v>
      </c>
      <c r="M699" s="213" t="str">
        <f>IFERROR(Таблица624[[#This Row],[Общее кол-во шт]]*Таблица624[[#This Row],[Оптовая цена USD                 за 1шт]],"")</f>
        <v/>
      </c>
      <c r="N699" s="340"/>
    </row>
    <row r="700" spans="1:14" ht="22.5" customHeight="1">
      <c r="A700" s="307" t="s">
        <v>14213</v>
      </c>
      <c r="B700" s="313">
        <v>8809612858021</v>
      </c>
      <c r="C700" s="314" t="s">
        <v>14214</v>
      </c>
      <c r="D700" s="315" t="s">
        <v>14215</v>
      </c>
      <c r="E700" s="43">
        <v>3500</v>
      </c>
      <c r="F700" s="207">
        <v>0.59</v>
      </c>
      <c r="G700" s="316">
        <v>6</v>
      </c>
      <c r="H700" s="317">
        <f>Таблица624[[#This Row],[Розничная цена KRW]]*Таблица624[[#This Row],[Коэфициент стоимости]]</f>
        <v>2065</v>
      </c>
      <c r="I700" s="210" t="str">
        <f>IF($H$1="","Введите курс",Таблица624[[#This Row],[Оптовая цена KRW                за 1шт]]/$H$1)</f>
        <v>Введите курс</v>
      </c>
      <c r="J700" s="318"/>
      <c r="K700" s="211">
        <f>Таблица624[[#This Row],[Заказ коробок ]]*Таблица624[[#This Row],[Кол-во шт в коробке]]</f>
        <v>0</v>
      </c>
      <c r="L700" s="212">
        <f>Таблица624[[#This Row],[Общее кол-во шт]]*Таблица624[[#This Row],[Оптовая цена KRW                за 1шт]]</f>
        <v>0</v>
      </c>
      <c r="M700" s="213" t="str">
        <f>IFERROR(Таблица624[[#This Row],[Общее кол-во шт]]*Таблица624[[#This Row],[Оптовая цена USD                 за 1шт]],"")</f>
        <v/>
      </c>
      <c r="N700" s="340"/>
    </row>
    <row r="701" spans="1:14" ht="22.5" customHeight="1">
      <c r="A701" s="307" t="s">
        <v>14216</v>
      </c>
      <c r="B701" s="313">
        <v>8809612858014</v>
      </c>
      <c r="C701" s="314" t="s">
        <v>14217</v>
      </c>
      <c r="D701" s="315" t="s">
        <v>14218</v>
      </c>
      <c r="E701" s="43">
        <v>3500</v>
      </c>
      <c r="F701" s="207">
        <v>0.59</v>
      </c>
      <c r="G701" s="316">
        <v>6</v>
      </c>
      <c r="H701" s="317">
        <f>Таблица624[[#This Row],[Розничная цена KRW]]*Таблица624[[#This Row],[Коэфициент стоимости]]</f>
        <v>2065</v>
      </c>
      <c r="I701" s="210" t="str">
        <f>IF($H$1="","Введите курс",Таблица624[[#This Row],[Оптовая цена KRW                за 1шт]]/$H$1)</f>
        <v>Введите курс</v>
      </c>
      <c r="J701" s="318"/>
      <c r="K701" s="211">
        <f>Таблица624[[#This Row],[Заказ коробок ]]*Таблица624[[#This Row],[Кол-во шт в коробке]]</f>
        <v>0</v>
      </c>
      <c r="L701" s="212">
        <f>Таблица624[[#This Row],[Общее кол-во шт]]*Таблица624[[#This Row],[Оптовая цена KRW                за 1шт]]</f>
        <v>0</v>
      </c>
      <c r="M701" s="213" t="str">
        <f>IFERROR(Таблица624[[#This Row],[Общее кол-во шт]]*Таблица624[[#This Row],[Оптовая цена USD                 за 1шт]],"")</f>
        <v/>
      </c>
      <c r="N701" s="340"/>
    </row>
    <row r="702" spans="1:14" ht="22.5" customHeight="1">
      <c r="A702" s="307" t="s">
        <v>14219</v>
      </c>
      <c r="B702" s="313">
        <v>8809652906713</v>
      </c>
      <c r="C702" s="314" t="s">
        <v>14220</v>
      </c>
      <c r="D702" s="315" t="s">
        <v>14221</v>
      </c>
      <c r="E702" s="43">
        <v>3500</v>
      </c>
      <c r="F702" s="207">
        <v>0.59</v>
      </c>
      <c r="G702" s="316">
        <v>6</v>
      </c>
      <c r="H702" s="317">
        <f>Таблица624[[#This Row],[Розничная цена KRW]]*Таблица624[[#This Row],[Коэфициент стоимости]]</f>
        <v>2065</v>
      </c>
      <c r="I702" s="210" t="str">
        <f>IF($H$1="","Введите курс",Таблица624[[#This Row],[Оптовая цена KRW                за 1шт]]/$H$1)</f>
        <v>Введите курс</v>
      </c>
      <c r="J702" s="318"/>
      <c r="K702" s="211">
        <f>Таблица624[[#This Row],[Заказ коробок ]]*Таблица624[[#This Row],[Кол-во шт в коробке]]</f>
        <v>0</v>
      </c>
      <c r="L702" s="212">
        <f>Таблица624[[#This Row],[Общее кол-во шт]]*Таблица624[[#This Row],[Оптовая цена KRW                за 1шт]]</f>
        <v>0</v>
      </c>
      <c r="M702" s="213" t="str">
        <f>IFERROR(Таблица624[[#This Row],[Общее кол-во шт]]*Таблица624[[#This Row],[Оптовая цена USD                 за 1шт]],"")</f>
        <v/>
      </c>
      <c r="N702" s="340"/>
    </row>
    <row r="703" spans="1:14" ht="22.5" customHeight="1">
      <c r="A703" s="307" t="s">
        <v>14222</v>
      </c>
      <c r="B703" s="313">
        <v>8809612856423</v>
      </c>
      <c r="C703" s="314" t="s">
        <v>14223</v>
      </c>
      <c r="D703" s="315" t="s">
        <v>14224</v>
      </c>
      <c r="E703" s="43">
        <v>3500</v>
      </c>
      <c r="F703" s="207">
        <v>0.59</v>
      </c>
      <c r="G703" s="316">
        <v>6</v>
      </c>
      <c r="H703" s="317">
        <f>Таблица624[[#This Row],[Розничная цена KRW]]*Таблица624[[#This Row],[Коэфициент стоимости]]</f>
        <v>2065</v>
      </c>
      <c r="I703" s="210" t="str">
        <f>IF($H$1="","Введите курс",Таблица624[[#This Row],[Оптовая цена KRW                за 1шт]]/$H$1)</f>
        <v>Введите курс</v>
      </c>
      <c r="J703" s="318"/>
      <c r="K703" s="211">
        <f>Таблица624[[#This Row],[Заказ коробок ]]*Таблица624[[#This Row],[Кол-во шт в коробке]]</f>
        <v>0</v>
      </c>
      <c r="L703" s="212">
        <f>Таблица624[[#This Row],[Общее кол-во шт]]*Таблица624[[#This Row],[Оптовая цена KRW                за 1шт]]</f>
        <v>0</v>
      </c>
      <c r="M703" s="213" t="str">
        <f>IFERROR(Таблица624[[#This Row],[Общее кол-во шт]]*Таблица624[[#This Row],[Оптовая цена USD                 за 1шт]],"")</f>
        <v/>
      </c>
      <c r="N703" s="340"/>
    </row>
    <row r="704" spans="1:14" ht="22.5" customHeight="1">
      <c r="A704" s="307" t="s">
        <v>14225</v>
      </c>
      <c r="B704" s="313">
        <v>8806173531950</v>
      </c>
      <c r="C704" s="314" t="s">
        <v>14226</v>
      </c>
      <c r="D704" s="315" t="s">
        <v>14227</v>
      </c>
      <c r="E704" s="43">
        <v>1000</v>
      </c>
      <c r="F704" s="207">
        <v>0.59</v>
      </c>
      <c r="G704" s="316">
        <v>6</v>
      </c>
      <c r="H704" s="317">
        <f>Таблица624[[#This Row],[Розничная цена KRW]]*Таблица624[[#This Row],[Коэфициент стоимости]]</f>
        <v>590</v>
      </c>
      <c r="I704" s="210" t="str">
        <f>IF($H$1="","Введите курс",Таблица624[[#This Row],[Оптовая цена KRW                за 1шт]]/$H$1)</f>
        <v>Введите курс</v>
      </c>
      <c r="J704" s="318"/>
      <c r="K704" s="211">
        <f>Таблица624[[#This Row],[Заказ коробок ]]*Таблица624[[#This Row],[Кол-во шт в коробке]]</f>
        <v>0</v>
      </c>
      <c r="L704" s="212">
        <f>Таблица624[[#This Row],[Общее кол-во шт]]*Таблица624[[#This Row],[Оптовая цена KRW                за 1шт]]</f>
        <v>0</v>
      </c>
      <c r="M704" s="213" t="str">
        <f>IFERROR(Таблица624[[#This Row],[Общее кол-во шт]]*Таблица624[[#This Row],[Оптовая цена USD                 за 1шт]],"")</f>
        <v/>
      </c>
      <c r="N704" s="340"/>
    </row>
    <row r="705" spans="1:14" ht="22.5" customHeight="1">
      <c r="A705" s="307" t="s">
        <v>14228</v>
      </c>
      <c r="B705" s="313">
        <v>8809612858144</v>
      </c>
      <c r="C705" s="314" t="s">
        <v>14229</v>
      </c>
      <c r="D705" s="315" t="s">
        <v>14230</v>
      </c>
      <c r="E705" s="43">
        <v>4000</v>
      </c>
      <c r="F705" s="207">
        <v>0.59</v>
      </c>
      <c r="G705" s="316">
        <v>6</v>
      </c>
      <c r="H705" s="317">
        <f>Таблица624[[#This Row],[Розничная цена KRW]]*Таблица624[[#This Row],[Коэфициент стоимости]]</f>
        <v>2360</v>
      </c>
      <c r="I705" s="210" t="str">
        <f>IF($H$1="","Введите курс",Таблица624[[#This Row],[Оптовая цена KRW                за 1шт]]/$H$1)</f>
        <v>Введите курс</v>
      </c>
      <c r="J705" s="318"/>
      <c r="K705" s="211">
        <f>Таблица624[[#This Row],[Заказ коробок ]]*Таблица624[[#This Row],[Кол-во шт в коробке]]</f>
        <v>0</v>
      </c>
      <c r="L705" s="212">
        <f>Таблица624[[#This Row],[Общее кол-во шт]]*Таблица624[[#This Row],[Оптовая цена KRW                за 1шт]]</f>
        <v>0</v>
      </c>
      <c r="M705" s="213" t="str">
        <f>IFERROR(Таблица624[[#This Row],[Общее кол-во шт]]*Таблица624[[#This Row],[Оптовая цена USD                 за 1шт]],"")</f>
        <v/>
      </c>
      <c r="N705" s="340"/>
    </row>
    <row r="706" spans="1:14" ht="22.5" customHeight="1">
      <c r="A706" s="307" t="s">
        <v>14231</v>
      </c>
      <c r="B706" s="313">
        <v>8809612857970</v>
      </c>
      <c r="C706" s="314" t="s">
        <v>14232</v>
      </c>
      <c r="D706" s="315" t="s">
        <v>14233</v>
      </c>
      <c r="E706" s="43">
        <v>2500</v>
      </c>
      <c r="F706" s="207">
        <v>0.59</v>
      </c>
      <c r="G706" s="316">
        <v>6</v>
      </c>
      <c r="H706" s="317">
        <f>Таблица624[[#This Row],[Розничная цена KRW]]*Таблица624[[#This Row],[Коэфициент стоимости]]</f>
        <v>1475</v>
      </c>
      <c r="I706" s="210" t="str">
        <f>IF($H$1="","Введите курс",Таблица624[[#This Row],[Оптовая цена KRW                за 1шт]]/$H$1)</f>
        <v>Введите курс</v>
      </c>
      <c r="J706" s="318"/>
      <c r="K706" s="211">
        <f>Таблица624[[#This Row],[Заказ коробок ]]*Таблица624[[#This Row],[Кол-во шт в коробке]]</f>
        <v>0</v>
      </c>
      <c r="L706" s="212">
        <f>Таблица624[[#This Row],[Общее кол-во шт]]*Таблица624[[#This Row],[Оптовая цена KRW                за 1шт]]</f>
        <v>0</v>
      </c>
      <c r="M706" s="213" t="str">
        <f>IFERROR(Таблица624[[#This Row],[Общее кол-во шт]]*Таблица624[[#This Row],[Оптовая цена USD                 за 1шт]],"")</f>
        <v/>
      </c>
      <c r="N706" s="340"/>
    </row>
    <row r="707" spans="1:14" ht="22.5" customHeight="1">
      <c r="A707" s="307" t="s">
        <v>14234</v>
      </c>
      <c r="B707" s="313">
        <v>8809612857963</v>
      </c>
      <c r="C707" s="314" t="s">
        <v>14235</v>
      </c>
      <c r="D707" s="315" t="s">
        <v>14236</v>
      </c>
      <c r="E707" s="43">
        <v>2500</v>
      </c>
      <c r="F707" s="207">
        <v>0.59</v>
      </c>
      <c r="G707" s="316">
        <v>6</v>
      </c>
      <c r="H707" s="317">
        <f>Таблица624[[#This Row],[Розничная цена KRW]]*Таблица624[[#This Row],[Коэфициент стоимости]]</f>
        <v>1475</v>
      </c>
      <c r="I707" s="210" t="str">
        <f>IF($H$1="","Введите курс",Таблица624[[#This Row],[Оптовая цена KRW                за 1шт]]/$H$1)</f>
        <v>Введите курс</v>
      </c>
      <c r="J707" s="318"/>
      <c r="K707" s="211">
        <f>Таблица624[[#This Row],[Заказ коробок ]]*Таблица624[[#This Row],[Кол-во шт в коробке]]</f>
        <v>0</v>
      </c>
      <c r="L707" s="212">
        <f>Таблица624[[#This Row],[Общее кол-во шт]]*Таблица624[[#This Row],[Оптовая цена KRW                за 1шт]]</f>
        <v>0</v>
      </c>
      <c r="M707" s="213" t="str">
        <f>IFERROR(Таблица624[[#This Row],[Общее кол-во шт]]*Таблица624[[#This Row],[Оптовая цена USD                 за 1шт]],"")</f>
        <v/>
      </c>
      <c r="N707" s="340"/>
    </row>
    <row r="708" spans="1:14" ht="22.5" customHeight="1">
      <c r="A708" s="307" t="s">
        <v>14237</v>
      </c>
      <c r="B708" s="313">
        <v>8809612856362</v>
      </c>
      <c r="C708" s="314" t="s">
        <v>14238</v>
      </c>
      <c r="D708" s="315" t="s">
        <v>14239</v>
      </c>
      <c r="E708" s="43">
        <v>7000</v>
      </c>
      <c r="F708" s="207">
        <v>0.59</v>
      </c>
      <c r="G708" s="316">
        <v>6</v>
      </c>
      <c r="H708" s="317">
        <f>Таблица624[[#This Row],[Розничная цена KRW]]*Таблица624[[#This Row],[Коэфициент стоимости]]</f>
        <v>4130</v>
      </c>
      <c r="I708" s="210" t="str">
        <f>IF($H$1="","Введите курс",Таблица624[[#This Row],[Оптовая цена KRW                за 1шт]]/$H$1)</f>
        <v>Введите курс</v>
      </c>
      <c r="J708" s="318"/>
      <c r="K708" s="211">
        <f>Таблица624[[#This Row],[Заказ коробок ]]*Таблица624[[#This Row],[Кол-во шт в коробке]]</f>
        <v>0</v>
      </c>
      <c r="L708" s="212">
        <f>Таблица624[[#This Row],[Общее кол-во шт]]*Таблица624[[#This Row],[Оптовая цена KRW                за 1шт]]</f>
        <v>0</v>
      </c>
      <c r="M708" s="213" t="str">
        <f>IFERROR(Таблица624[[#This Row],[Общее кол-во шт]]*Таблица624[[#This Row],[Оптовая цена USD                 за 1шт]],"")</f>
        <v/>
      </c>
      <c r="N708" s="340"/>
    </row>
    <row r="709" spans="1:14" ht="22.5" customHeight="1">
      <c r="A709" s="307" t="s">
        <v>14240</v>
      </c>
      <c r="B709" s="313">
        <v>8809612856355</v>
      </c>
      <c r="C709" s="314" t="s">
        <v>14241</v>
      </c>
      <c r="D709" s="315" t="s">
        <v>14242</v>
      </c>
      <c r="E709" s="43">
        <v>15000</v>
      </c>
      <c r="F709" s="207">
        <v>0.59</v>
      </c>
      <c r="G709" s="316">
        <v>6</v>
      </c>
      <c r="H709" s="317">
        <f>Таблица624[[#This Row],[Розничная цена KRW]]*Таблица624[[#This Row],[Коэфициент стоимости]]</f>
        <v>8850</v>
      </c>
      <c r="I709" s="210" t="str">
        <f>IF($H$1="","Введите курс",Таблица624[[#This Row],[Оптовая цена KRW                за 1шт]]/$H$1)</f>
        <v>Введите курс</v>
      </c>
      <c r="J709" s="318"/>
      <c r="K709" s="211">
        <f>Таблица624[[#This Row],[Заказ коробок ]]*Таблица624[[#This Row],[Кол-во шт в коробке]]</f>
        <v>0</v>
      </c>
      <c r="L709" s="212">
        <f>Таблица624[[#This Row],[Общее кол-во шт]]*Таблица624[[#This Row],[Оптовая цена KRW                за 1шт]]</f>
        <v>0</v>
      </c>
      <c r="M709" s="213" t="str">
        <f>IFERROR(Таблица624[[#This Row],[Общее кол-во шт]]*Таблица624[[#This Row],[Оптовая цена USD                 за 1шт]],"")</f>
        <v/>
      </c>
      <c r="N709" s="340"/>
    </row>
    <row r="710" spans="1:14" ht="22.5" customHeight="1">
      <c r="A710" s="307" t="s">
        <v>14243</v>
      </c>
      <c r="B710" s="313">
        <v>8809612857239</v>
      </c>
      <c r="C710" s="314" t="s">
        <v>14244</v>
      </c>
      <c r="D710" s="315" t="s">
        <v>14245</v>
      </c>
      <c r="E710" s="43">
        <v>8000</v>
      </c>
      <c r="F710" s="207">
        <v>0.59</v>
      </c>
      <c r="G710" s="316">
        <v>6</v>
      </c>
      <c r="H710" s="317">
        <f>Таблица624[[#This Row],[Розничная цена KRW]]*Таблица624[[#This Row],[Коэфициент стоимости]]</f>
        <v>4720</v>
      </c>
      <c r="I710" s="210" t="str">
        <f>IF($H$1="","Введите курс",Таблица624[[#This Row],[Оптовая цена KRW                за 1шт]]/$H$1)</f>
        <v>Введите курс</v>
      </c>
      <c r="J710" s="318"/>
      <c r="K710" s="211">
        <f>Таблица624[[#This Row],[Заказ коробок ]]*Таблица624[[#This Row],[Кол-во шт в коробке]]</f>
        <v>0</v>
      </c>
      <c r="L710" s="212">
        <f>Таблица624[[#This Row],[Общее кол-во шт]]*Таблица624[[#This Row],[Оптовая цена KRW                за 1шт]]</f>
        <v>0</v>
      </c>
      <c r="M710" s="213" t="str">
        <f>IFERROR(Таблица624[[#This Row],[Общее кол-во шт]]*Таблица624[[#This Row],[Оптовая цена USD                 за 1шт]],"")</f>
        <v/>
      </c>
      <c r="N710" s="340"/>
    </row>
    <row r="711" spans="1:14" ht="22.5" customHeight="1">
      <c r="A711" s="307" t="s">
        <v>14246</v>
      </c>
      <c r="B711" s="313">
        <v>8809612856454</v>
      </c>
      <c r="C711" s="314" t="s">
        <v>14247</v>
      </c>
      <c r="D711" s="315" t="s">
        <v>14248</v>
      </c>
      <c r="E711" s="43">
        <v>3000</v>
      </c>
      <c r="F711" s="207">
        <v>0.59</v>
      </c>
      <c r="G711" s="316">
        <v>6</v>
      </c>
      <c r="H711" s="317">
        <f>Таблица624[[#This Row],[Розничная цена KRW]]*Таблица624[[#This Row],[Коэфициент стоимости]]</f>
        <v>1770</v>
      </c>
      <c r="I711" s="210" t="str">
        <f>IF($H$1="","Введите курс",Таблица624[[#This Row],[Оптовая цена KRW                за 1шт]]/$H$1)</f>
        <v>Введите курс</v>
      </c>
      <c r="J711" s="318"/>
      <c r="K711" s="211">
        <f>Таблица624[[#This Row],[Заказ коробок ]]*Таблица624[[#This Row],[Кол-во шт в коробке]]</f>
        <v>0</v>
      </c>
      <c r="L711" s="212">
        <f>Таблица624[[#This Row],[Общее кол-во шт]]*Таблица624[[#This Row],[Оптовая цена KRW                за 1шт]]</f>
        <v>0</v>
      </c>
      <c r="M711" s="213" t="str">
        <f>IFERROR(Таблица624[[#This Row],[Общее кол-во шт]]*Таблица624[[#This Row],[Оптовая цена USD                 за 1шт]],"")</f>
        <v/>
      </c>
      <c r="N711" s="340"/>
    </row>
    <row r="712" spans="1:14" ht="22.5" customHeight="1">
      <c r="A712" s="307" t="s">
        <v>14249</v>
      </c>
      <c r="B712" s="313">
        <v>8809612858007</v>
      </c>
      <c r="C712" s="314" t="s">
        <v>14250</v>
      </c>
      <c r="D712" s="315" t="s">
        <v>14251</v>
      </c>
      <c r="E712" s="43">
        <v>3000</v>
      </c>
      <c r="F712" s="207">
        <v>0.59</v>
      </c>
      <c r="G712" s="316">
        <v>6</v>
      </c>
      <c r="H712" s="317">
        <f>Таблица624[[#This Row],[Розничная цена KRW]]*Таблица624[[#This Row],[Коэфициент стоимости]]</f>
        <v>1770</v>
      </c>
      <c r="I712" s="210" t="str">
        <f>IF($H$1="","Введите курс",Таблица624[[#This Row],[Оптовая цена KRW                за 1шт]]/$H$1)</f>
        <v>Введите курс</v>
      </c>
      <c r="J712" s="318"/>
      <c r="K712" s="211">
        <f>Таблица624[[#This Row],[Заказ коробок ]]*Таблица624[[#This Row],[Кол-во шт в коробке]]</f>
        <v>0</v>
      </c>
      <c r="L712" s="212">
        <f>Таблица624[[#This Row],[Общее кол-во шт]]*Таблица624[[#This Row],[Оптовая цена KRW                за 1шт]]</f>
        <v>0</v>
      </c>
      <c r="M712" s="213" t="str">
        <f>IFERROR(Таблица624[[#This Row],[Общее кол-во шт]]*Таблица624[[#This Row],[Оптовая цена USD                 за 1шт]],"")</f>
        <v/>
      </c>
      <c r="N712" s="340"/>
    </row>
    <row r="713" spans="1:14" ht="22.5" customHeight="1">
      <c r="A713" s="307" t="s">
        <v>14252</v>
      </c>
      <c r="B713" s="313">
        <v>8809612858403</v>
      </c>
      <c r="C713" s="314" t="s">
        <v>14253</v>
      </c>
      <c r="D713" s="315" t="s">
        <v>14254</v>
      </c>
      <c r="E713" s="43">
        <v>4000</v>
      </c>
      <c r="F713" s="207">
        <v>0.59</v>
      </c>
      <c r="G713" s="316">
        <v>6</v>
      </c>
      <c r="H713" s="317">
        <f>Таблица624[[#This Row],[Розничная цена KRW]]*Таблица624[[#This Row],[Коэфициент стоимости]]</f>
        <v>2360</v>
      </c>
      <c r="I713" s="210" t="str">
        <f>IF($H$1="","Введите курс",Таблица624[[#This Row],[Оптовая цена KRW                за 1шт]]/$H$1)</f>
        <v>Введите курс</v>
      </c>
      <c r="J713" s="318"/>
      <c r="K713" s="211">
        <f>Таблица624[[#This Row],[Заказ коробок ]]*Таблица624[[#This Row],[Кол-во шт в коробке]]</f>
        <v>0</v>
      </c>
      <c r="L713" s="212">
        <f>Таблица624[[#This Row],[Общее кол-во шт]]*Таблица624[[#This Row],[Оптовая цена KRW                за 1шт]]</f>
        <v>0</v>
      </c>
      <c r="M713" s="213" t="str">
        <f>IFERROR(Таблица624[[#This Row],[Общее кол-во шт]]*Таблица624[[#This Row],[Оптовая цена USD                 за 1шт]],"")</f>
        <v/>
      </c>
      <c r="N713" s="340"/>
    </row>
    <row r="714" spans="1:14" ht="22.5" customHeight="1">
      <c r="A714" s="307" t="s">
        <v>14255</v>
      </c>
      <c r="B714" s="313"/>
      <c r="C714" s="314" t="s">
        <v>14256</v>
      </c>
      <c r="D714" s="315" t="s">
        <v>14257</v>
      </c>
      <c r="E714" s="43">
        <v>7000</v>
      </c>
      <c r="F714" s="207">
        <v>0.59</v>
      </c>
      <c r="G714" s="316">
        <v>6</v>
      </c>
      <c r="H714" s="317">
        <f>Таблица624[[#This Row],[Розничная цена KRW]]*Таблица624[[#This Row],[Коэфициент стоимости]]</f>
        <v>4130</v>
      </c>
      <c r="I714" s="210" t="str">
        <f>IF($H$1="","Введите курс",Таблица624[[#This Row],[Оптовая цена KRW                за 1шт]]/$H$1)</f>
        <v>Введите курс</v>
      </c>
      <c r="J714" s="318"/>
      <c r="K714" s="211">
        <f>Таблица624[[#This Row],[Заказ коробок ]]*Таблица624[[#This Row],[Кол-во шт в коробке]]</f>
        <v>0</v>
      </c>
      <c r="L714" s="212">
        <f>Таблица624[[#This Row],[Общее кол-во шт]]*Таблица624[[#This Row],[Оптовая цена KRW                за 1шт]]</f>
        <v>0</v>
      </c>
      <c r="M714" s="213" t="str">
        <f>IFERROR(Таблица624[[#This Row],[Общее кол-во шт]]*Таблица624[[#This Row],[Оптовая цена USD                 за 1шт]],"")</f>
        <v/>
      </c>
      <c r="N714" s="340"/>
    </row>
    <row r="715" spans="1:14" ht="22.5" customHeight="1">
      <c r="A715" s="307" t="s">
        <v>14258</v>
      </c>
      <c r="B715" s="313"/>
      <c r="C715" s="314" t="s">
        <v>14259</v>
      </c>
      <c r="D715" s="315" t="s">
        <v>14260</v>
      </c>
      <c r="E715" s="43">
        <v>7000</v>
      </c>
      <c r="F715" s="207">
        <v>0.59</v>
      </c>
      <c r="G715" s="316">
        <v>6</v>
      </c>
      <c r="H715" s="317">
        <f>Таблица624[[#This Row],[Розничная цена KRW]]*Таблица624[[#This Row],[Коэфициент стоимости]]</f>
        <v>4130</v>
      </c>
      <c r="I715" s="210" t="str">
        <f>IF($H$1="","Введите курс",Таблица624[[#This Row],[Оптовая цена KRW                за 1шт]]/$H$1)</f>
        <v>Введите курс</v>
      </c>
      <c r="J715" s="318"/>
      <c r="K715" s="211">
        <f>Таблица624[[#This Row],[Заказ коробок ]]*Таблица624[[#This Row],[Кол-во шт в коробке]]</f>
        <v>0</v>
      </c>
      <c r="L715" s="212">
        <f>Таблица624[[#This Row],[Общее кол-во шт]]*Таблица624[[#This Row],[Оптовая цена KRW                за 1шт]]</f>
        <v>0</v>
      </c>
      <c r="M715" s="213" t="str">
        <f>IFERROR(Таблица624[[#This Row],[Общее кол-во шт]]*Таблица624[[#This Row],[Оптовая цена USD                 за 1шт]],"")</f>
        <v/>
      </c>
      <c r="N715" s="340"/>
    </row>
    <row r="716" spans="1:14" ht="22.5" customHeight="1">
      <c r="A716" s="307" t="s">
        <v>14261</v>
      </c>
      <c r="B716" s="313"/>
      <c r="C716" s="314" t="s">
        <v>14262</v>
      </c>
      <c r="D716" s="315" t="s">
        <v>14263</v>
      </c>
      <c r="E716" s="43">
        <v>7000</v>
      </c>
      <c r="F716" s="207">
        <v>0.59</v>
      </c>
      <c r="G716" s="316">
        <v>6</v>
      </c>
      <c r="H716" s="317">
        <f>Таблица624[[#This Row],[Розничная цена KRW]]*Таблица624[[#This Row],[Коэфициент стоимости]]</f>
        <v>4130</v>
      </c>
      <c r="I716" s="210" t="str">
        <f>IF($H$1="","Введите курс",Таблица624[[#This Row],[Оптовая цена KRW                за 1шт]]/$H$1)</f>
        <v>Введите курс</v>
      </c>
      <c r="J716" s="318"/>
      <c r="K716" s="211">
        <f>Таблица624[[#This Row],[Заказ коробок ]]*Таблица624[[#This Row],[Кол-во шт в коробке]]</f>
        <v>0</v>
      </c>
      <c r="L716" s="212">
        <f>Таблица624[[#This Row],[Общее кол-во шт]]*Таблица624[[#This Row],[Оптовая цена KRW                за 1шт]]</f>
        <v>0</v>
      </c>
      <c r="M716" s="213" t="str">
        <f>IFERROR(Таблица624[[#This Row],[Общее кол-во шт]]*Таблица624[[#This Row],[Оптовая цена USD                 за 1шт]],"")</f>
        <v/>
      </c>
      <c r="N716" s="340"/>
    </row>
    <row r="717" spans="1:14" ht="22.5" customHeight="1">
      <c r="A717" s="307" t="s">
        <v>14264</v>
      </c>
      <c r="B717" s="313"/>
      <c r="C717" s="314" t="s">
        <v>14265</v>
      </c>
      <c r="D717" s="315" t="s">
        <v>14266</v>
      </c>
      <c r="E717" s="43">
        <v>7000</v>
      </c>
      <c r="F717" s="207">
        <v>0.59</v>
      </c>
      <c r="G717" s="316">
        <v>6</v>
      </c>
      <c r="H717" s="317">
        <f>Таблица624[[#This Row],[Розничная цена KRW]]*Таблица624[[#This Row],[Коэфициент стоимости]]</f>
        <v>4130</v>
      </c>
      <c r="I717" s="210" t="str">
        <f>IF($H$1="","Введите курс",Таблица624[[#This Row],[Оптовая цена KRW                за 1шт]]/$H$1)</f>
        <v>Введите курс</v>
      </c>
      <c r="J717" s="318"/>
      <c r="K717" s="211">
        <f>Таблица624[[#This Row],[Заказ коробок ]]*Таблица624[[#This Row],[Кол-во шт в коробке]]</f>
        <v>0</v>
      </c>
      <c r="L717" s="212">
        <f>Таблица624[[#This Row],[Общее кол-во шт]]*Таблица624[[#This Row],[Оптовая цена KRW                за 1шт]]</f>
        <v>0</v>
      </c>
      <c r="M717" s="213" t="str">
        <f>IFERROR(Таблица624[[#This Row],[Общее кол-во шт]]*Таблица624[[#This Row],[Оптовая цена USD                 за 1шт]],"")</f>
        <v/>
      </c>
      <c r="N717" s="340"/>
    </row>
    <row r="718" spans="1:14" ht="22.5" customHeight="1">
      <c r="A718" s="307" t="s">
        <v>14267</v>
      </c>
      <c r="B718" s="313"/>
      <c r="C718" s="314" t="s">
        <v>14268</v>
      </c>
      <c r="D718" s="315" t="s">
        <v>14269</v>
      </c>
      <c r="E718" s="43">
        <v>7000</v>
      </c>
      <c r="F718" s="207">
        <v>0.59</v>
      </c>
      <c r="G718" s="316">
        <v>6</v>
      </c>
      <c r="H718" s="317">
        <f>Таблица624[[#This Row],[Розничная цена KRW]]*Таблица624[[#This Row],[Коэфициент стоимости]]</f>
        <v>4130</v>
      </c>
      <c r="I718" s="210" t="str">
        <f>IF($H$1="","Введите курс",Таблица624[[#This Row],[Оптовая цена KRW                за 1шт]]/$H$1)</f>
        <v>Введите курс</v>
      </c>
      <c r="J718" s="318"/>
      <c r="K718" s="211">
        <f>Таблица624[[#This Row],[Заказ коробок ]]*Таблица624[[#This Row],[Кол-во шт в коробке]]</f>
        <v>0</v>
      </c>
      <c r="L718" s="212">
        <f>Таблица624[[#This Row],[Общее кол-во шт]]*Таблица624[[#This Row],[Оптовая цена KRW                за 1шт]]</f>
        <v>0</v>
      </c>
      <c r="M718" s="213" t="str">
        <f>IFERROR(Таблица624[[#This Row],[Общее кол-во шт]]*Таблица624[[#This Row],[Оптовая цена USD                 за 1шт]],"")</f>
        <v/>
      </c>
      <c r="N718" s="340"/>
    </row>
    <row r="719" spans="1:14" ht="22.5" customHeight="1">
      <c r="A719" s="307" t="s">
        <v>14270</v>
      </c>
      <c r="B719" s="313"/>
      <c r="C719" s="314" t="s">
        <v>14271</v>
      </c>
      <c r="D719" s="315" t="s">
        <v>14272</v>
      </c>
      <c r="E719" s="43">
        <v>7000</v>
      </c>
      <c r="F719" s="207">
        <v>0.59</v>
      </c>
      <c r="G719" s="316">
        <v>6</v>
      </c>
      <c r="H719" s="317">
        <f>Таблица624[[#This Row],[Розничная цена KRW]]*Таблица624[[#This Row],[Коэфициент стоимости]]</f>
        <v>4130</v>
      </c>
      <c r="I719" s="210" t="str">
        <f>IF($H$1="","Введите курс",Таблица624[[#This Row],[Оптовая цена KRW                за 1шт]]/$H$1)</f>
        <v>Введите курс</v>
      </c>
      <c r="J719" s="318"/>
      <c r="K719" s="211">
        <f>Таблица624[[#This Row],[Заказ коробок ]]*Таблица624[[#This Row],[Кол-во шт в коробке]]</f>
        <v>0</v>
      </c>
      <c r="L719" s="212">
        <f>Таблица624[[#This Row],[Общее кол-во шт]]*Таблица624[[#This Row],[Оптовая цена KRW                за 1шт]]</f>
        <v>0</v>
      </c>
      <c r="M719" s="213" t="str">
        <f>IFERROR(Таблица624[[#This Row],[Общее кол-во шт]]*Таблица624[[#This Row],[Оптовая цена USD                 за 1шт]],"")</f>
        <v/>
      </c>
      <c r="N719" s="340"/>
    </row>
    <row r="720" spans="1:14" ht="22.5" customHeight="1">
      <c r="A720" s="307" t="s">
        <v>14273</v>
      </c>
      <c r="B720" s="313"/>
      <c r="C720" s="314" t="s">
        <v>14274</v>
      </c>
      <c r="D720" s="315" t="s">
        <v>14275</v>
      </c>
      <c r="E720" s="43">
        <v>23000</v>
      </c>
      <c r="F720" s="207">
        <v>0.59</v>
      </c>
      <c r="G720" s="316">
        <v>6</v>
      </c>
      <c r="H720" s="317">
        <f>Таблица624[[#This Row],[Розничная цена KRW]]*Таблица624[[#This Row],[Коэфициент стоимости]]</f>
        <v>13570</v>
      </c>
      <c r="I720" s="210" t="str">
        <f>IF($H$1="","Введите курс",Таблица624[[#This Row],[Оптовая цена KRW                за 1шт]]/$H$1)</f>
        <v>Введите курс</v>
      </c>
      <c r="J720" s="318"/>
      <c r="K720" s="211">
        <f>Таблица624[[#This Row],[Заказ коробок ]]*Таблица624[[#This Row],[Кол-во шт в коробке]]</f>
        <v>0</v>
      </c>
      <c r="L720" s="212">
        <f>Таблица624[[#This Row],[Общее кол-во шт]]*Таблица624[[#This Row],[Оптовая цена KRW                за 1шт]]</f>
        <v>0</v>
      </c>
      <c r="M720" s="213" t="str">
        <f>IFERROR(Таблица624[[#This Row],[Общее кол-во шт]]*Таблица624[[#This Row],[Оптовая цена USD                 за 1шт]],"")</f>
        <v/>
      </c>
      <c r="N720" s="340"/>
    </row>
    <row r="721" spans="1:14" ht="22.5" customHeight="1">
      <c r="A721" s="307" t="s">
        <v>14276</v>
      </c>
      <c r="B721" s="313"/>
      <c r="C721" s="314" t="s">
        <v>14277</v>
      </c>
      <c r="D721" s="315" t="s">
        <v>14278</v>
      </c>
      <c r="E721" s="43">
        <v>23000</v>
      </c>
      <c r="F721" s="207">
        <v>0.59</v>
      </c>
      <c r="G721" s="316">
        <v>6</v>
      </c>
      <c r="H721" s="317">
        <f>Таблица624[[#This Row],[Розничная цена KRW]]*Таблица624[[#This Row],[Коэфициент стоимости]]</f>
        <v>13570</v>
      </c>
      <c r="I721" s="210" t="str">
        <f>IF($H$1="","Введите курс",Таблица624[[#This Row],[Оптовая цена KRW                за 1шт]]/$H$1)</f>
        <v>Введите курс</v>
      </c>
      <c r="J721" s="318"/>
      <c r="K721" s="211">
        <f>Таблица624[[#This Row],[Заказ коробок ]]*Таблица624[[#This Row],[Кол-во шт в коробке]]</f>
        <v>0</v>
      </c>
      <c r="L721" s="212">
        <f>Таблица624[[#This Row],[Общее кол-во шт]]*Таблица624[[#This Row],[Оптовая цена KRW                за 1шт]]</f>
        <v>0</v>
      </c>
      <c r="M721" s="213" t="str">
        <f>IFERROR(Таблица624[[#This Row],[Общее кол-во шт]]*Таблица624[[#This Row],[Оптовая цена USD                 за 1шт]],"")</f>
        <v/>
      </c>
      <c r="N721" s="340"/>
    </row>
    <row r="722" spans="1:14" ht="22.5" customHeight="1">
      <c r="A722" s="307" t="s">
        <v>14279</v>
      </c>
      <c r="B722" s="313"/>
      <c r="C722" s="314" t="s">
        <v>14280</v>
      </c>
      <c r="D722" s="315" t="s">
        <v>14281</v>
      </c>
      <c r="E722" s="43">
        <v>23000</v>
      </c>
      <c r="F722" s="207">
        <v>0.59</v>
      </c>
      <c r="G722" s="316">
        <v>6</v>
      </c>
      <c r="H722" s="317">
        <f>Таблица624[[#This Row],[Розничная цена KRW]]*Таблица624[[#This Row],[Коэфициент стоимости]]</f>
        <v>13570</v>
      </c>
      <c r="I722" s="210" t="str">
        <f>IF($H$1="","Введите курс",Таблица624[[#This Row],[Оптовая цена KRW                за 1шт]]/$H$1)</f>
        <v>Введите курс</v>
      </c>
      <c r="J722" s="318"/>
      <c r="K722" s="211">
        <f>Таблица624[[#This Row],[Заказ коробок ]]*Таблица624[[#This Row],[Кол-во шт в коробке]]</f>
        <v>0</v>
      </c>
      <c r="L722" s="212">
        <f>Таблица624[[#This Row],[Общее кол-во шт]]*Таблица624[[#This Row],[Оптовая цена KRW                за 1шт]]</f>
        <v>0</v>
      </c>
      <c r="M722" s="213" t="str">
        <f>IFERROR(Таблица624[[#This Row],[Общее кол-во шт]]*Таблица624[[#This Row],[Оптовая цена USD                 за 1шт]],"")</f>
        <v/>
      </c>
      <c r="N722" s="340"/>
    </row>
  </sheetData>
  <sheetProtection algorithmName="SHA-512" hashValue="YuAbMqCzz3+Y1TRyfR26DR0Qsd6XHtK5sDrOputmqMonLhVk++/Tp2QLftchk3syfKGhazEar5D8A4u1eSSvEA==" saltValue="r2Qs0YS+4DbcJsVqoQxzKg==" spinCount="100000" sheet="1" autoFilter="0" pivotTables="0"/>
  <mergeCells count="2">
    <mergeCell ref="A1:D1"/>
    <mergeCell ref="E1:F1"/>
  </mergeCells>
  <conditionalFormatting sqref="A723:A1048576">
    <cfRule type="duplicateValues" dxfId="478" priority="1"/>
  </conditionalFormatting>
  <conditionalFormatting sqref="A723:A1048576">
    <cfRule type="duplicateValues" dxfId="477" priority="2"/>
    <cfRule type="duplicateValues" dxfId="476" priority="3"/>
    <cfRule type="duplicateValues" dxfId="475" priority="4"/>
  </conditionalFormatting>
  <conditionalFormatting sqref="A3:A722">
    <cfRule type="duplicateValues" dxfId="474" priority="5"/>
  </conditionalFormatting>
  <conditionalFormatting sqref="A3:A722">
    <cfRule type="duplicateValues" dxfId="473" priority="6"/>
    <cfRule type="duplicateValues" dxfId="472" priority="7"/>
    <cfRule type="duplicateValues" dxfId="471" priority="8"/>
  </conditionalFormatting>
  <hyperlinks>
    <hyperlink ref="G1" r:id="rId1" display="Узнать курс $ к KRW" xr:uid="{6E985FE8-C6FF-4A74-A042-12CA47743E09}"/>
    <hyperlink ref="N1" location="Главная!A1" display="Вернуться на Главную" xr:uid="{2626C167-F6D0-470A-8192-AEB3B3E6148F}"/>
  </hyperlinks>
  <pageMargins left="0.7" right="0.7" top="0.75" bottom="0.75" header="0.3" footer="0.3"/>
  <pageSetup paperSize="9" scale="28" fitToHeight="0"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476"/>
  <sheetViews>
    <sheetView zoomScale="89" zoomScaleNormal="89" zoomScaleSheetLayoutView="75" workbookViewId="0">
      <pane ySplit="2" topLeftCell="A3" activePane="bottomLeft" state="frozen"/>
      <selection pane="bottomLeft" activeCell="K3" sqref="K3"/>
    </sheetView>
  </sheetViews>
  <sheetFormatPr defaultColWidth="9" defaultRowHeight="22.5" customHeight="1"/>
  <cols>
    <col min="1" max="1" width="13.7109375" style="58" customWidth="1"/>
    <col min="2" max="2" width="15.7109375" style="59" customWidth="1"/>
    <col min="3" max="3" width="67.7109375" style="60" hidden="1" customWidth="1"/>
    <col min="4" max="4" width="70.7109375" style="61" customWidth="1"/>
    <col min="5" max="5" width="15.42578125" style="59" customWidth="1"/>
    <col min="6" max="6" width="15.28515625" style="139" customWidth="1"/>
    <col min="7" max="7" width="13.42578125" style="140" customWidth="1"/>
    <col min="8" max="8" width="14.140625" style="141" customWidth="1"/>
    <col min="9" max="9" width="14.7109375" style="142" customWidth="1"/>
    <col min="10" max="10" width="14.7109375" style="143" customWidth="1"/>
    <col min="11" max="11" width="16.28515625" style="67" customWidth="1"/>
    <col min="12" max="12" width="16.42578125" style="68" customWidth="1"/>
    <col min="13" max="14" width="19.7109375" style="69" customWidth="1"/>
    <col min="15" max="15" width="30.7109375" style="61" customWidth="1"/>
    <col min="16" max="20" width="11.140625" style="146" hidden="1" customWidth="1"/>
    <col min="21" max="21" width="11.140625" style="217" hidden="1" customWidth="1"/>
    <col min="22" max="22" width="11.140625" style="70" customWidth="1"/>
    <col min="23" max="16384" width="9" style="70"/>
  </cols>
  <sheetData>
    <row r="1" spans="1:26" s="16" customFormat="1" ht="64.150000000000006" customHeight="1">
      <c r="A1" s="491" t="s">
        <v>14282</v>
      </c>
      <c r="B1" s="484"/>
      <c r="C1" s="484"/>
      <c r="D1" s="484"/>
      <c r="E1" s="265"/>
      <c r="F1" s="495" t="s">
        <v>26189</v>
      </c>
      <c r="G1" s="496"/>
      <c r="H1" s="298" t="s">
        <v>26193</v>
      </c>
      <c r="I1" s="9"/>
      <c r="J1" s="122" t="s">
        <v>5</v>
      </c>
      <c r="K1" s="72">
        <f>SUM(K3:K476)</f>
        <v>0</v>
      </c>
      <c r="L1" s="12">
        <f>SUM(L3:L476)</f>
        <v>0</v>
      </c>
      <c r="M1" s="13">
        <f>SUM(M3:M476)</f>
        <v>0</v>
      </c>
      <c r="N1" s="14">
        <f>SUM(N3:N476)</f>
        <v>0</v>
      </c>
      <c r="O1" s="273" t="s">
        <v>26186</v>
      </c>
      <c r="P1" s="15"/>
      <c r="Q1" s="15"/>
      <c r="R1" s="15"/>
      <c r="S1" s="15"/>
      <c r="T1" s="15"/>
      <c r="U1" s="15"/>
      <c r="V1" s="15"/>
      <c r="W1" s="15"/>
      <c r="X1" s="15"/>
      <c r="Y1" s="15"/>
      <c r="Z1" s="15"/>
    </row>
    <row r="2" spans="1:26" s="30" customFormat="1" ht="50.1" customHeight="1">
      <c r="A2" s="17" t="s">
        <v>8</v>
      </c>
      <c r="B2" s="18" t="s">
        <v>9</v>
      </c>
      <c r="C2" s="19" t="s">
        <v>10</v>
      </c>
      <c r="D2" s="20" t="s">
        <v>11</v>
      </c>
      <c r="E2" s="20" t="s">
        <v>1635</v>
      </c>
      <c r="F2" s="127" t="s">
        <v>18</v>
      </c>
      <c r="G2" s="128" t="s">
        <v>19</v>
      </c>
      <c r="H2" s="129" t="s">
        <v>6</v>
      </c>
      <c r="I2" s="130" t="s">
        <v>33142</v>
      </c>
      <c r="J2" s="131" t="s">
        <v>33143</v>
      </c>
      <c r="K2" s="26" t="s">
        <v>20</v>
      </c>
      <c r="L2" s="27" t="s">
        <v>12</v>
      </c>
      <c r="M2" s="28" t="s">
        <v>21</v>
      </c>
      <c r="N2" s="28" t="s">
        <v>22</v>
      </c>
      <c r="O2" s="29" t="s">
        <v>23</v>
      </c>
      <c r="P2" s="214"/>
      <c r="Q2" s="215"/>
      <c r="R2" s="215"/>
      <c r="S2" s="215"/>
      <c r="T2" s="215"/>
      <c r="U2" s="216">
        <f t="shared" ref="U2:U65" si="0">SUM(P2:T2)</f>
        <v>0</v>
      </c>
    </row>
    <row r="3" spans="1:26" s="30" customFormat="1" ht="24" customHeight="1">
      <c r="A3" s="31" t="s">
        <v>14283</v>
      </c>
      <c r="B3" s="32" t="s">
        <v>14284</v>
      </c>
      <c r="C3" s="33" t="s">
        <v>14285</v>
      </c>
      <c r="D3" s="34" t="s">
        <v>14286</v>
      </c>
      <c r="E3" s="37" t="s">
        <v>14287</v>
      </c>
      <c r="F3" s="38">
        <v>7800</v>
      </c>
      <c r="G3" s="36">
        <v>0.45</v>
      </c>
      <c r="H3" s="37">
        <v>10</v>
      </c>
      <c r="I3" s="38">
        <f>Таблица613[[#This Row],[Розничная цена KRW]]*Таблица613[[#This Row],[Коэфициент стоимости]]</f>
        <v>3510</v>
      </c>
      <c r="J3" s="39" t="str">
        <f>IF($I$1="","Введите курс",Таблица613[[#This Row],[Оптовая цена KRW                         за 1шт]]/$I$1)</f>
        <v>Введите курс</v>
      </c>
      <c r="K3" s="284"/>
      <c r="L3" s="40">
        <f>Таблица613[[#This Row],[Заказ коробок ]]*Таблица613[[#This Row],[Кол-во шт в коробке]]</f>
        <v>0</v>
      </c>
      <c r="M3" s="38">
        <f>Таблица613[[#This Row],[Общее кол-во шт]]*Таблица613[[#This Row],[Оптовая цена KRW                         за 1шт]]</f>
        <v>0</v>
      </c>
      <c r="N3" s="41" t="str">
        <f>IFERROR(Таблица613[[#This Row],[Общее кол-во шт]]*Таблица613[[#This Row],[Оптовая цена USD                       за 1шт]],"")</f>
        <v/>
      </c>
      <c r="O3" s="42"/>
      <c r="P3" s="214"/>
      <c r="Q3" s="215"/>
      <c r="R3" s="215"/>
      <c r="S3" s="215"/>
      <c r="T3" s="215"/>
      <c r="U3" s="216">
        <f t="shared" si="0"/>
        <v>0</v>
      </c>
    </row>
    <row r="4" spans="1:26" s="30" customFormat="1" ht="24" customHeight="1">
      <c r="A4" s="31" t="s">
        <v>14288</v>
      </c>
      <c r="B4" s="32" t="s">
        <v>14289</v>
      </c>
      <c r="C4" s="33" t="s">
        <v>14290</v>
      </c>
      <c r="D4" s="34" t="s">
        <v>14291</v>
      </c>
      <c r="E4" s="37" t="s">
        <v>14287</v>
      </c>
      <c r="F4" s="38">
        <v>7800</v>
      </c>
      <c r="G4" s="36">
        <v>0.45</v>
      </c>
      <c r="H4" s="37">
        <v>10</v>
      </c>
      <c r="I4" s="38">
        <f>Таблица613[[#This Row],[Розничная цена KRW]]*Таблица613[[#This Row],[Коэфициент стоимости]]</f>
        <v>3510</v>
      </c>
      <c r="J4" s="39" t="str">
        <f>IF($I$1="","Введите курс",Таблица613[[#This Row],[Оптовая цена KRW                         за 1шт]]/$I$1)</f>
        <v>Введите курс</v>
      </c>
      <c r="K4" s="284"/>
      <c r="L4" s="40">
        <f>Таблица613[[#This Row],[Заказ коробок ]]*Таблица613[[#This Row],[Кол-во шт в коробке]]</f>
        <v>0</v>
      </c>
      <c r="M4" s="38">
        <f>Таблица613[[#This Row],[Общее кол-во шт]]*Таблица613[[#This Row],[Оптовая цена KRW                         за 1шт]]</f>
        <v>0</v>
      </c>
      <c r="N4" s="41" t="str">
        <f>IFERROR(Таблица613[[#This Row],[Общее кол-во шт]]*Таблица613[[#This Row],[Оптовая цена USD                       за 1шт]],"")</f>
        <v/>
      </c>
      <c r="O4" s="42"/>
      <c r="P4" s="214"/>
      <c r="Q4" s="215"/>
      <c r="R4" s="215"/>
      <c r="S4" s="215"/>
      <c r="T4" s="215"/>
      <c r="U4" s="216">
        <f t="shared" si="0"/>
        <v>0</v>
      </c>
    </row>
    <row r="5" spans="1:26" s="30" customFormat="1" ht="24" customHeight="1">
      <c r="A5" s="31" t="s">
        <v>14292</v>
      </c>
      <c r="B5" s="32" t="s">
        <v>14293</v>
      </c>
      <c r="C5" s="33" t="s">
        <v>14294</v>
      </c>
      <c r="D5" s="34" t="s">
        <v>14295</v>
      </c>
      <c r="E5" s="37" t="s">
        <v>14287</v>
      </c>
      <c r="F5" s="38">
        <v>7800</v>
      </c>
      <c r="G5" s="36">
        <v>0.45</v>
      </c>
      <c r="H5" s="37">
        <v>10</v>
      </c>
      <c r="I5" s="38">
        <f>Таблица613[[#This Row],[Розничная цена KRW]]*Таблица613[[#This Row],[Коэфициент стоимости]]</f>
        <v>3510</v>
      </c>
      <c r="J5" s="39" t="str">
        <f>IF($I$1="","Введите курс",Таблица613[[#This Row],[Оптовая цена KRW                         за 1шт]]/$I$1)</f>
        <v>Введите курс</v>
      </c>
      <c r="K5" s="284"/>
      <c r="L5" s="40">
        <f>Таблица613[[#This Row],[Заказ коробок ]]*Таблица613[[#This Row],[Кол-во шт в коробке]]</f>
        <v>0</v>
      </c>
      <c r="M5" s="38">
        <f>Таблица613[[#This Row],[Общее кол-во шт]]*Таблица613[[#This Row],[Оптовая цена KRW                         за 1шт]]</f>
        <v>0</v>
      </c>
      <c r="N5" s="41" t="str">
        <f>IFERROR(Таблица613[[#This Row],[Общее кол-во шт]]*Таблица613[[#This Row],[Оптовая цена USD                       за 1шт]],"")</f>
        <v/>
      </c>
      <c r="O5" s="42"/>
      <c r="P5" s="214"/>
      <c r="Q5" s="215"/>
      <c r="R5" s="215"/>
      <c r="S5" s="215"/>
      <c r="T5" s="215"/>
      <c r="U5" s="216">
        <f t="shared" si="0"/>
        <v>0</v>
      </c>
    </row>
    <row r="6" spans="1:26" s="30" customFormat="1" ht="24" customHeight="1">
      <c r="A6" s="31" t="s">
        <v>14296</v>
      </c>
      <c r="B6" s="32" t="s">
        <v>14297</v>
      </c>
      <c r="C6" s="33" t="s">
        <v>14298</v>
      </c>
      <c r="D6" s="34" t="s">
        <v>14299</v>
      </c>
      <c r="E6" s="37" t="s">
        <v>14287</v>
      </c>
      <c r="F6" s="38">
        <v>7800</v>
      </c>
      <c r="G6" s="36">
        <v>0.45</v>
      </c>
      <c r="H6" s="37">
        <v>10</v>
      </c>
      <c r="I6" s="38">
        <f>Таблица613[[#This Row],[Розничная цена KRW]]*Таблица613[[#This Row],[Коэфициент стоимости]]</f>
        <v>3510</v>
      </c>
      <c r="J6" s="39" t="str">
        <f>IF($I$1="","Введите курс",Таблица613[[#This Row],[Оптовая цена KRW                         за 1шт]]/$I$1)</f>
        <v>Введите курс</v>
      </c>
      <c r="K6" s="284"/>
      <c r="L6" s="40">
        <f>Таблица613[[#This Row],[Заказ коробок ]]*Таблица613[[#This Row],[Кол-во шт в коробке]]</f>
        <v>0</v>
      </c>
      <c r="M6" s="38">
        <f>Таблица613[[#This Row],[Общее кол-во шт]]*Таблица613[[#This Row],[Оптовая цена KRW                         за 1шт]]</f>
        <v>0</v>
      </c>
      <c r="N6" s="41" t="str">
        <f>IFERROR(Таблица613[[#This Row],[Общее кол-во шт]]*Таблица613[[#This Row],[Оптовая цена USD                       за 1шт]],"")</f>
        <v/>
      </c>
      <c r="O6" s="42"/>
      <c r="P6" s="214"/>
      <c r="Q6" s="215"/>
      <c r="R6" s="215"/>
      <c r="S6" s="215"/>
      <c r="T6" s="215"/>
      <c r="U6" s="216">
        <f t="shared" si="0"/>
        <v>0</v>
      </c>
    </row>
    <row r="7" spans="1:26" s="30" customFormat="1" ht="24" customHeight="1">
      <c r="A7" s="31" t="s">
        <v>14300</v>
      </c>
      <c r="B7" s="32" t="s">
        <v>14301</v>
      </c>
      <c r="C7" s="33" t="s">
        <v>14302</v>
      </c>
      <c r="D7" s="34" t="s">
        <v>14303</v>
      </c>
      <c r="E7" s="37" t="s">
        <v>1737</v>
      </c>
      <c r="F7" s="38">
        <v>10800</v>
      </c>
      <c r="G7" s="36">
        <v>0.45</v>
      </c>
      <c r="H7" s="37">
        <v>10</v>
      </c>
      <c r="I7" s="38">
        <f>Таблица613[[#This Row],[Розничная цена KRW]]*Таблица613[[#This Row],[Коэфициент стоимости]]</f>
        <v>4860</v>
      </c>
      <c r="J7" s="39" t="str">
        <f>IF($I$1="","Введите курс",Таблица613[[#This Row],[Оптовая цена KRW                         за 1шт]]/$I$1)</f>
        <v>Введите курс</v>
      </c>
      <c r="K7" s="284"/>
      <c r="L7" s="40">
        <f>Таблица613[[#This Row],[Заказ коробок ]]*Таблица613[[#This Row],[Кол-во шт в коробке]]</f>
        <v>0</v>
      </c>
      <c r="M7" s="38">
        <f>Таблица613[[#This Row],[Общее кол-во шт]]*Таблица613[[#This Row],[Оптовая цена KRW                         за 1шт]]</f>
        <v>0</v>
      </c>
      <c r="N7" s="41" t="str">
        <f>IFERROR(Таблица613[[#This Row],[Общее кол-во шт]]*Таблица613[[#This Row],[Оптовая цена USD                       за 1шт]],"")</f>
        <v/>
      </c>
      <c r="O7" s="42"/>
      <c r="P7" s="214"/>
      <c r="Q7" s="215"/>
      <c r="R7" s="215"/>
      <c r="S7" s="215"/>
      <c r="T7" s="215"/>
      <c r="U7" s="216">
        <f t="shared" si="0"/>
        <v>0</v>
      </c>
    </row>
    <row r="8" spans="1:26" s="30" customFormat="1" ht="24" customHeight="1">
      <c r="A8" s="31" t="s">
        <v>14304</v>
      </c>
      <c r="B8" s="32" t="s">
        <v>14305</v>
      </c>
      <c r="C8" s="33" t="s">
        <v>14306</v>
      </c>
      <c r="D8" s="34" t="s">
        <v>14307</v>
      </c>
      <c r="E8" s="37" t="s">
        <v>1668</v>
      </c>
      <c r="F8" s="38">
        <v>10800</v>
      </c>
      <c r="G8" s="36">
        <v>0.45</v>
      </c>
      <c r="H8" s="37">
        <v>10</v>
      </c>
      <c r="I8" s="38">
        <f>Таблица613[[#This Row],[Розничная цена KRW]]*Таблица613[[#This Row],[Коэфициент стоимости]]</f>
        <v>4860</v>
      </c>
      <c r="J8" s="39" t="str">
        <f>IF($I$1="","Введите курс",Таблица613[[#This Row],[Оптовая цена KRW                         за 1шт]]/$I$1)</f>
        <v>Введите курс</v>
      </c>
      <c r="K8" s="284"/>
      <c r="L8" s="40">
        <f>Таблица613[[#This Row],[Заказ коробок ]]*Таблица613[[#This Row],[Кол-во шт в коробке]]</f>
        <v>0</v>
      </c>
      <c r="M8" s="38">
        <f>Таблица613[[#This Row],[Общее кол-во шт]]*Таблица613[[#This Row],[Оптовая цена KRW                         за 1шт]]</f>
        <v>0</v>
      </c>
      <c r="N8" s="41" t="str">
        <f>IFERROR(Таблица613[[#This Row],[Общее кол-во шт]]*Таблица613[[#This Row],[Оптовая цена USD                       за 1шт]],"")</f>
        <v/>
      </c>
      <c r="O8" s="42"/>
      <c r="P8" s="214"/>
      <c r="Q8" s="215"/>
      <c r="R8" s="215"/>
      <c r="S8" s="215"/>
      <c r="T8" s="215"/>
      <c r="U8" s="216">
        <f t="shared" si="0"/>
        <v>0</v>
      </c>
    </row>
    <row r="9" spans="1:26" s="30" customFormat="1" ht="24" customHeight="1">
      <c r="A9" s="31" t="s">
        <v>14308</v>
      </c>
      <c r="B9" s="32" t="s">
        <v>14309</v>
      </c>
      <c r="C9" s="33" t="s">
        <v>14310</v>
      </c>
      <c r="D9" s="34" t="s">
        <v>14311</v>
      </c>
      <c r="E9" s="37" t="s">
        <v>1651</v>
      </c>
      <c r="F9" s="38">
        <v>9800</v>
      </c>
      <c r="G9" s="36">
        <v>0.45</v>
      </c>
      <c r="H9" s="37">
        <v>10</v>
      </c>
      <c r="I9" s="38">
        <f>Таблица613[[#This Row],[Розничная цена KRW]]*Таблица613[[#This Row],[Коэфициент стоимости]]</f>
        <v>4410</v>
      </c>
      <c r="J9" s="39" t="str">
        <f>IF($I$1="","Введите курс",Таблица613[[#This Row],[Оптовая цена KRW                         за 1шт]]/$I$1)</f>
        <v>Введите курс</v>
      </c>
      <c r="K9" s="284"/>
      <c r="L9" s="40">
        <f>Таблица613[[#This Row],[Заказ коробок ]]*Таблица613[[#This Row],[Кол-во шт в коробке]]</f>
        <v>0</v>
      </c>
      <c r="M9" s="38">
        <f>Таблица613[[#This Row],[Общее кол-во шт]]*Таблица613[[#This Row],[Оптовая цена KRW                         за 1шт]]</f>
        <v>0</v>
      </c>
      <c r="N9" s="41" t="str">
        <f>IFERROR(Таблица613[[#This Row],[Общее кол-во шт]]*Таблица613[[#This Row],[Оптовая цена USD                       за 1шт]],"")</f>
        <v/>
      </c>
      <c r="O9" s="42"/>
      <c r="P9" s="214"/>
      <c r="Q9" s="215"/>
      <c r="R9" s="215"/>
      <c r="S9" s="215"/>
      <c r="T9" s="215"/>
      <c r="U9" s="216">
        <f t="shared" si="0"/>
        <v>0</v>
      </c>
    </row>
    <row r="10" spans="1:26" s="30" customFormat="1" ht="24" customHeight="1">
      <c r="A10" s="31" t="s">
        <v>14312</v>
      </c>
      <c r="B10" s="32" t="s">
        <v>14313</v>
      </c>
      <c r="C10" s="33" t="s">
        <v>14314</v>
      </c>
      <c r="D10" s="34" t="s">
        <v>14315</v>
      </c>
      <c r="E10" s="37" t="s">
        <v>1651</v>
      </c>
      <c r="F10" s="38">
        <v>9800</v>
      </c>
      <c r="G10" s="36">
        <v>0.45</v>
      </c>
      <c r="H10" s="37">
        <v>10</v>
      </c>
      <c r="I10" s="38">
        <f>Таблица613[[#This Row],[Розничная цена KRW]]*Таблица613[[#This Row],[Коэфициент стоимости]]</f>
        <v>4410</v>
      </c>
      <c r="J10" s="39" t="str">
        <f>IF($I$1="","Введите курс",Таблица613[[#This Row],[Оптовая цена KRW                         за 1шт]]/$I$1)</f>
        <v>Введите курс</v>
      </c>
      <c r="K10" s="284"/>
      <c r="L10" s="40">
        <f>Таблица613[[#This Row],[Заказ коробок ]]*Таблица613[[#This Row],[Кол-во шт в коробке]]</f>
        <v>0</v>
      </c>
      <c r="M10" s="38">
        <f>Таблица613[[#This Row],[Общее кол-во шт]]*Таблица613[[#This Row],[Оптовая цена KRW                         за 1шт]]</f>
        <v>0</v>
      </c>
      <c r="N10" s="41" t="str">
        <f>IFERROR(Таблица613[[#This Row],[Общее кол-во шт]]*Таблица613[[#This Row],[Оптовая цена USD                       за 1шт]],"")</f>
        <v/>
      </c>
      <c r="O10" s="42"/>
      <c r="P10" s="214"/>
      <c r="Q10" s="215"/>
      <c r="R10" s="215"/>
      <c r="S10" s="215"/>
      <c r="T10" s="215"/>
      <c r="U10" s="216">
        <f t="shared" si="0"/>
        <v>0</v>
      </c>
    </row>
    <row r="11" spans="1:26" s="30" customFormat="1" ht="24" customHeight="1">
      <c r="A11" s="31" t="s">
        <v>14316</v>
      </c>
      <c r="B11" s="32" t="s">
        <v>14317</v>
      </c>
      <c r="C11" s="33" t="s">
        <v>14318</v>
      </c>
      <c r="D11" s="34" t="s">
        <v>14319</v>
      </c>
      <c r="E11" s="37" t="s">
        <v>14320</v>
      </c>
      <c r="F11" s="38">
        <v>1000</v>
      </c>
      <c r="G11" s="36">
        <v>0.45</v>
      </c>
      <c r="H11" s="37">
        <v>10</v>
      </c>
      <c r="I11" s="38">
        <f>Таблица613[[#This Row],[Розничная цена KRW]]*Таблица613[[#This Row],[Коэфициент стоимости]]</f>
        <v>450</v>
      </c>
      <c r="J11" s="39" t="str">
        <f>IF($I$1="","Введите курс",Таблица613[[#This Row],[Оптовая цена KRW                         за 1шт]]/$I$1)</f>
        <v>Введите курс</v>
      </c>
      <c r="K11" s="284"/>
      <c r="L11" s="40">
        <f>Таблица613[[#This Row],[Заказ коробок ]]*Таблица613[[#This Row],[Кол-во шт в коробке]]</f>
        <v>0</v>
      </c>
      <c r="M11" s="38">
        <f>Таблица613[[#This Row],[Общее кол-во шт]]*Таблица613[[#This Row],[Оптовая цена KRW                         за 1шт]]</f>
        <v>0</v>
      </c>
      <c r="N11" s="41" t="str">
        <f>IFERROR(Таблица613[[#This Row],[Общее кол-во шт]]*Таблица613[[#This Row],[Оптовая цена USD                       за 1шт]],"")</f>
        <v/>
      </c>
      <c r="O11" s="42"/>
      <c r="P11" s="214"/>
      <c r="Q11" s="215"/>
      <c r="R11" s="215"/>
      <c r="S11" s="215"/>
      <c r="T11" s="215"/>
      <c r="U11" s="216">
        <f t="shared" si="0"/>
        <v>0</v>
      </c>
    </row>
    <row r="12" spans="1:26" s="30" customFormat="1" ht="24" customHeight="1">
      <c r="A12" s="31" t="s">
        <v>14321</v>
      </c>
      <c r="B12" s="32" t="s">
        <v>14322</v>
      </c>
      <c r="C12" s="33" t="s">
        <v>14323</v>
      </c>
      <c r="D12" s="34" t="s">
        <v>14324</v>
      </c>
      <c r="E12" s="37" t="s">
        <v>14325</v>
      </c>
      <c r="F12" s="38">
        <v>3300</v>
      </c>
      <c r="G12" s="36">
        <v>0.45</v>
      </c>
      <c r="H12" s="37">
        <v>10</v>
      </c>
      <c r="I12" s="38">
        <f>Таблица613[[#This Row],[Розничная цена KRW]]*Таблица613[[#This Row],[Коэфициент стоимости]]</f>
        <v>1485</v>
      </c>
      <c r="J12" s="39" t="str">
        <f>IF($I$1="","Введите курс",Таблица613[[#This Row],[Оптовая цена KRW                         за 1шт]]/$I$1)</f>
        <v>Введите курс</v>
      </c>
      <c r="K12" s="284"/>
      <c r="L12" s="40">
        <f>Таблица613[[#This Row],[Заказ коробок ]]*Таблица613[[#This Row],[Кол-во шт в коробке]]</f>
        <v>0</v>
      </c>
      <c r="M12" s="38">
        <f>Таблица613[[#This Row],[Общее кол-во шт]]*Таблица613[[#This Row],[Оптовая цена KRW                         за 1шт]]</f>
        <v>0</v>
      </c>
      <c r="N12" s="41" t="str">
        <f>IFERROR(Таблица613[[#This Row],[Общее кол-во шт]]*Таблица613[[#This Row],[Оптовая цена USD                       за 1шт]],"")</f>
        <v/>
      </c>
      <c r="O12" s="42"/>
      <c r="P12" s="214"/>
      <c r="Q12" s="215"/>
      <c r="R12" s="215"/>
      <c r="S12" s="215"/>
      <c r="T12" s="215"/>
      <c r="U12" s="216">
        <f t="shared" si="0"/>
        <v>0</v>
      </c>
    </row>
    <row r="13" spans="1:26" s="30" customFormat="1" ht="24" customHeight="1">
      <c r="A13" s="31" t="s">
        <v>14326</v>
      </c>
      <c r="B13" s="32" t="s">
        <v>14327</v>
      </c>
      <c r="C13" s="33" t="s">
        <v>14328</v>
      </c>
      <c r="D13" s="34" t="s">
        <v>14329</v>
      </c>
      <c r="E13" s="37" t="s">
        <v>9043</v>
      </c>
      <c r="F13" s="38">
        <v>6500</v>
      </c>
      <c r="G13" s="36">
        <v>0.45</v>
      </c>
      <c r="H13" s="37">
        <v>10</v>
      </c>
      <c r="I13" s="38">
        <f>Таблица613[[#This Row],[Розничная цена KRW]]*Таблица613[[#This Row],[Коэфициент стоимости]]</f>
        <v>2925</v>
      </c>
      <c r="J13" s="39" t="str">
        <f>IF($I$1="","Введите курс",Таблица613[[#This Row],[Оптовая цена KRW                         за 1шт]]/$I$1)</f>
        <v>Введите курс</v>
      </c>
      <c r="K13" s="284"/>
      <c r="L13" s="40">
        <f>Таблица613[[#This Row],[Заказ коробок ]]*Таблица613[[#This Row],[Кол-во шт в коробке]]</f>
        <v>0</v>
      </c>
      <c r="M13" s="38">
        <f>Таблица613[[#This Row],[Общее кол-во шт]]*Таблица613[[#This Row],[Оптовая цена KRW                         за 1шт]]</f>
        <v>0</v>
      </c>
      <c r="N13" s="41" t="str">
        <f>IFERROR(Таблица613[[#This Row],[Общее кол-во шт]]*Таблица613[[#This Row],[Оптовая цена USD                       за 1шт]],"")</f>
        <v/>
      </c>
      <c r="O13" s="42"/>
      <c r="P13" s="214"/>
      <c r="Q13" s="215"/>
      <c r="R13" s="215"/>
      <c r="S13" s="215"/>
      <c r="T13" s="215"/>
      <c r="U13" s="216">
        <f t="shared" si="0"/>
        <v>0</v>
      </c>
    </row>
    <row r="14" spans="1:26" s="30" customFormat="1" ht="24" customHeight="1">
      <c r="A14" s="31" t="s">
        <v>14330</v>
      </c>
      <c r="B14" s="32" t="s">
        <v>14331</v>
      </c>
      <c r="C14" s="33" t="s">
        <v>14332</v>
      </c>
      <c r="D14" s="34" t="s">
        <v>14333</v>
      </c>
      <c r="E14" s="37" t="s">
        <v>9043</v>
      </c>
      <c r="F14" s="38">
        <v>6500</v>
      </c>
      <c r="G14" s="36">
        <v>0.45</v>
      </c>
      <c r="H14" s="37">
        <v>10</v>
      </c>
      <c r="I14" s="38">
        <f>Таблица613[[#This Row],[Розничная цена KRW]]*Таблица613[[#This Row],[Коэфициент стоимости]]</f>
        <v>2925</v>
      </c>
      <c r="J14" s="39" t="str">
        <f>IF($I$1="","Введите курс",Таблица613[[#This Row],[Оптовая цена KRW                         за 1шт]]/$I$1)</f>
        <v>Введите курс</v>
      </c>
      <c r="K14" s="284"/>
      <c r="L14" s="40">
        <f>Таблица613[[#This Row],[Заказ коробок ]]*Таблица613[[#This Row],[Кол-во шт в коробке]]</f>
        <v>0</v>
      </c>
      <c r="M14" s="38">
        <f>Таблица613[[#This Row],[Общее кол-во шт]]*Таблица613[[#This Row],[Оптовая цена KRW                         за 1шт]]</f>
        <v>0</v>
      </c>
      <c r="N14" s="41" t="str">
        <f>IFERROR(Таблица613[[#This Row],[Общее кол-во шт]]*Таблица613[[#This Row],[Оптовая цена USD                       за 1шт]],"")</f>
        <v/>
      </c>
      <c r="O14" s="42"/>
      <c r="P14" s="214"/>
      <c r="Q14" s="215"/>
      <c r="R14" s="215"/>
      <c r="S14" s="215"/>
      <c r="T14" s="215"/>
      <c r="U14" s="216">
        <f t="shared" si="0"/>
        <v>0</v>
      </c>
    </row>
    <row r="15" spans="1:26" s="30" customFormat="1" ht="24" customHeight="1">
      <c r="A15" s="31" t="s">
        <v>14334</v>
      </c>
      <c r="B15" s="32" t="s">
        <v>14335</v>
      </c>
      <c r="C15" s="33" t="s">
        <v>14336</v>
      </c>
      <c r="D15" s="34" t="s">
        <v>14337</v>
      </c>
      <c r="E15" s="37" t="s">
        <v>9043</v>
      </c>
      <c r="F15" s="38">
        <v>6500</v>
      </c>
      <c r="G15" s="36">
        <v>0.45</v>
      </c>
      <c r="H15" s="37">
        <v>10</v>
      </c>
      <c r="I15" s="38">
        <f>Таблица613[[#This Row],[Розничная цена KRW]]*Таблица613[[#This Row],[Коэфициент стоимости]]</f>
        <v>2925</v>
      </c>
      <c r="J15" s="39" t="str">
        <f>IF($I$1="","Введите курс",Таблица613[[#This Row],[Оптовая цена KRW                         за 1шт]]/$I$1)</f>
        <v>Введите курс</v>
      </c>
      <c r="K15" s="284"/>
      <c r="L15" s="40">
        <f>Таблица613[[#This Row],[Заказ коробок ]]*Таблица613[[#This Row],[Кол-во шт в коробке]]</f>
        <v>0</v>
      </c>
      <c r="M15" s="38">
        <f>Таблица613[[#This Row],[Общее кол-во шт]]*Таблица613[[#This Row],[Оптовая цена KRW                         за 1шт]]</f>
        <v>0</v>
      </c>
      <c r="N15" s="41" t="str">
        <f>IFERROR(Таблица613[[#This Row],[Общее кол-во шт]]*Таблица613[[#This Row],[Оптовая цена USD                       за 1шт]],"")</f>
        <v/>
      </c>
      <c r="O15" s="42"/>
      <c r="P15" s="214"/>
      <c r="Q15" s="215"/>
      <c r="R15" s="215"/>
      <c r="S15" s="215"/>
      <c r="T15" s="215"/>
      <c r="U15" s="216">
        <f t="shared" si="0"/>
        <v>0</v>
      </c>
    </row>
    <row r="16" spans="1:26" s="30" customFormat="1" ht="24" customHeight="1">
      <c r="A16" s="31" t="s">
        <v>14338</v>
      </c>
      <c r="B16" s="32" t="s">
        <v>14339</v>
      </c>
      <c r="C16" s="33" t="s">
        <v>14340</v>
      </c>
      <c r="D16" s="34" t="s">
        <v>14341</v>
      </c>
      <c r="E16" s="37" t="s">
        <v>9043</v>
      </c>
      <c r="F16" s="38">
        <v>6500</v>
      </c>
      <c r="G16" s="36">
        <v>0.45</v>
      </c>
      <c r="H16" s="37">
        <v>10</v>
      </c>
      <c r="I16" s="38">
        <f>Таблица613[[#This Row],[Розничная цена KRW]]*Таблица613[[#This Row],[Коэфициент стоимости]]</f>
        <v>2925</v>
      </c>
      <c r="J16" s="39" t="str">
        <f>IF($I$1="","Введите курс",Таблица613[[#This Row],[Оптовая цена KRW                         за 1шт]]/$I$1)</f>
        <v>Введите курс</v>
      </c>
      <c r="K16" s="284"/>
      <c r="L16" s="40">
        <f>Таблица613[[#This Row],[Заказ коробок ]]*Таблица613[[#This Row],[Кол-во шт в коробке]]</f>
        <v>0</v>
      </c>
      <c r="M16" s="38">
        <f>Таблица613[[#This Row],[Общее кол-во шт]]*Таблица613[[#This Row],[Оптовая цена KRW                         за 1шт]]</f>
        <v>0</v>
      </c>
      <c r="N16" s="41" t="str">
        <f>IFERROR(Таблица613[[#This Row],[Общее кол-во шт]]*Таблица613[[#This Row],[Оптовая цена USD                       за 1шт]],"")</f>
        <v/>
      </c>
      <c r="O16" s="42"/>
      <c r="P16" s="214"/>
      <c r="Q16" s="215"/>
      <c r="R16" s="215"/>
      <c r="S16" s="215"/>
      <c r="T16" s="215"/>
      <c r="U16" s="216">
        <f t="shared" si="0"/>
        <v>0</v>
      </c>
    </row>
    <row r="17" spans="1:21" s="30" customFormat="1" ht="24" customHeight="1">
      <c r="A17" s="31" t="s">
        <v>14342</v>
      </c>
      <c r="B17" s="32" t="s">
        <v>14343</v>
      </c>
      <c r="C17" s="33" t="s">
        <v>14344</v>
      </c>
      <c r="D17" s="34" t="s">
        <v>14345</v>
      </c>
      <c r="E17" s="37" t="s">
        <v>14346</v>
      </c>
      <c r="F17" s="38">
        <v>6500</v>
      </c>
      <c r="G17" s="36">
        <v>0.45</v>
      </c>
      <c r="H17" s="37">
        <v>10</v>
      </c>
      <c r="I17" s="38">
        <f>Таблица613[[#This Row],[Розничная цена KRW]]*Таблица613[[#This Row],[Коэфициент стоимости]]</f>
        <v>2925</v>
      </c>
      <c r="J17" s="39" t="str">
        <f>IF($I$1="","Введите курс",Таблица613[[#This Row],[Оптовая цена KRW                         за 1шт]]/$I$1)</f>
        <v>Введите курс</v>
      </c>
      <c r="K17" s="284"/>
      <c r="L17" s="40">
        <f>Таблица613[[#This Row],[Заказ коробок ]]*Таблица613[[#This Row],[Кол-во шт в коробке]]</f>
        <v>0</v>
      </c>
      <c r="M17" s="38">
        <f>Таблица613[[#This Row],[Общее кол-во шт]]*Таблица613[[#This Row],[Оптовая цена KRW                         за 1шт]]</f>
        <v>0</v>
      </c>
      <c r="N17" s="41" t="str">
        <f>IFERROR(Таблица613[[#This Row],[Общее кол-во шт]]*Таблица613[[#This Row],[Оптовая цена USD                       за 1шт]],"")</f>
        <v/>
      </c>
      <c r="O17" s="42"/>
      <c r="P17" s="214"/>
      <c r="Q17" s="215"/>
      <c r="R17" s="215"/>
      <c r="S17" s="215"/>
      <c r="T17" s="215"/>
      <c r="U17" s="216">
        <f t="shared" si="0"/>
        <v>0</v>
      </c>
    </row>
    <row r="18" spans="1:21" s="30" customFormat="1" ht="24" customHeight="1">
      <c r="A18" s="31" t="s">
        <v>14347</v>
      </c>
      <c r="B18" s="32" t="s">
        <v>14348</v>
      </c>
      <c r="C18" s="33" t="s">
        <v>14349</v>
      </c>
      <c r="D18" s="34" t="s">
        <v>14350</v>
      </c>
      <c r="E18" s="37" t="s">
        <v>2104</v>
      </c>
      <c r="F18" s="38">
        <v>6500</v>
      </c>
      <c r="G18" s="36">
        <v>0.45</v>
      </c>
      <c r="H18" s="37">
        <v>10</v>
      </c>
      <c r="I18" s="38">
        <f>Таблица613[[#This Row],[Розничная цена KRW]]*Таблица613[[#This Row],[Коэфициент стоимости]]</f>
        <v>2925</v>
      </c>
      <c r="J18" s="39" t="str">
        <f>IF($I$1="","Введите курс",Таблица613[[#This Row],[Оптовая цена KRW                         за 1шт]]/$I$1)</f>
        <v>Введите курс</v>
      </c>
      <c r="K18" s="284"/>
      <c r="L18" s="40">
        <f>Таблица613[[#This Row],[Заказ коробок ]]*Таблица613[[#This Row],[Кол-во шт в коробке]]</f>
        <v>0</v>
      </c>
      <c r="M18" s="38">
        <f>Таблица613[[#This Row],[Общее кол-во шт]]*Таблица613[[#This Row],[Оптовая цена KRW                         за 1шт]]</f>
        <v>0</v>
      </c>
      <c r="N18" s="41" t="str">
        <f>IFERROR(Таблица613[[#This Row],[Общее кол-во шт]]*Таблица613[[#This Row],[Оптовая цена USD                       за 1шт]],"")</f>
        <v/>
      </c>
      <c r="O18" s="42"/>
      <c r="P18" s="214"/>
      <c r="Q18" s="215"/>
      <c r="R18" s="215"/>
      <c r="S18" s="215"/>
      <c r="T18" s="215"/>
      <c r="U18" s="216">
        <f t="shared" si="0"/>
        <v>0</v>
      </c>
    </row>
    <row r="19" spans="1:21" s="30" customFormat="1" ht="24" customHeight="1">
      <c r="A19" s="31" t="s">
        <v>14351</v>
      </c>
      <c r="B19" s="32" t="s">
        <v>14352</v>
      </c>
      <c r="C19" s="33" t="s">
        <v>14353</v>
      </c>
      <c r="D19" s="34" t="s">
        <v>14354</v>
      </c>
      <c r="E19" s="37" t="s">
        <v>2104</v>
      </c>
      <c r="F19" s="38">
        <v>6500</v>
      </c>
      <c r="G19" s="36">
        <v>0.45</v>
      </c>
      <c r="H19" s="37">
        <v>10</v>
      </c>
      <c r="I19" s="38">
        <f>Таблица613[[#This Row],[Розничная цена KRW]]*Таблица613[[#This Row],[Коэфициент стоимости]]</f>
        <v>2925</v>
      </c>
      <c r="J19" s="39" t="str">
        <f>IF($I$1="","Введите курс",Таблица613[[#This Row],[Оптовая цена KRW                         за 1шт]]/$I$1)</f>
        <v>Введите курс</v>
      </c>
      <c r="K19" s="284"/>
      <c r="L19" s="40">
        <f>Таблица613[[#This Row],[Заказ коробок ]]*Таблица613[[#This Row],[Кол-во шт в коробке]]</f>
        <v>0</v>
      </c>
      <c r="M19" s="38">
        <f>Таблица613[[#This Row],[Общее кол-во шт]]*Таблица613[[#This Row],[Оптовая цена KRW                         за 1шт]]</f>
        <v>0</v>
      </c>
      <c r="N19" s="41" t="str">
        <f>IFERROR(Таблица613[[#This Row],[Общее кол-во шт]]*Таблица613[[#This Row],[Оптовая цена USD                       за 1шт]],"")</f>
        <v/>
      </c>
      <c r="O19" s="42"/>
      <c r="P19" s="214"/>
      <c r="Q19" s="215"/>
      <c r="R19" s="215"/>
      <c r="S19" s="215"/>
      <c r="T19" s="215"/>
      <c r="U19" s="216">
        <f t="shared" si="0"/>
        <v>0</v>
      </c>
    </row>
    <row r="20" spans="1:21" s="30" customFormat="1" ht="24" customHeight="1">
      <c r="A20" s="31" t="s">
        <v>14355</v>
      </c>
      <c r="B20" s="32" t="s">
        <v>14356</v>
      </c>
      <c r="C20" s="33" t="s">
        <v>14357</v>
      </c>
      <c r="D20" s="34" t="s">
        <v>14358</v>
      </c>
      <c r="E20" s="37" t="s">
        <v>14359</v>
      </c>
      <c r="F20" s="38">
        <v>6500</v>
      </c>
      <c r="G20" s="36">
        <v>0.45</v>
      </c>
      <c r="H20" s="37">
        <v>10</v>
      </c>
      <c r="I20" s="38">
        <f>Таблица613[[#This Row],[Розничная цена KRW]]*Таблица613[[#This Row],[Коэфициент стоимости]]</f>
        <v>2925</v>
      </c>
      <c r="J20" s="39" t="str">
        <f>IF($I$1="","Введите курс",Таблица613[[#This Row],[Оптовая цена KRW                         за 1шт]]/$I$1)</f>
        <v>Введите курс</v>
      </c>
      <c r="K20" s="284"/>
      <c r="L20" s="40">
        <f>Таблица613[[#This Row],[Заказ коробок ]]*Таблица613[[#This Row],[Кол-во шт в коробке]]</f>
        <v>0</v>
      </c>
      <c r="M20" s="38">
        <f>Таблица613[[#This Row],[Общее кол-во шт]]*Таблица613[[#This Row],[Оптовая цена KRW                         за 1шт]]</f>
        <v>0</v>
      </c>
      <c r="N20" s="41" t="str">
        <f>IFERROR(Таблица613[[#This Row],[Общее кол-во шт]]*Таблица613[[#This Row],[Оптовая цена USD                       за 1шт]],"")</f>
        <v/>
      </c>
      <c r="O20" s="42"/>
      <c r="P20" s="214"/>
      <c r="Q20" s="215"/>
      <c r="R20" s="215"/>
      <c r="S20" s="215"/>
      <c r="T20" s="215"/>
      <c r="U20" s="216">
        <f t="shared" si="0"/>
        <v>0</v>
      </c>
    </row>
    <row r="21" spans="1:21" s="30" customFormat="1" ht="24" customHeight="1">
      <c r="A21" s="31" t="s">
        <v>14360</v>
      </c>
      <c r="B21" s="32" t="s">
        <v>14361</v>
      </c>
      <c r="C21" s="33" t="s">
        <v>14362</v>
      </c>
      <c r="D21" s="34" t="s">
        <v>14363</v>
      </c>
      <c r="E21" s="37" t="s">
        <v>14359</v>
      </c>
      <c r="F21" s="38">
        <v>6500</v>
      </c>
      <c r="G21" s="36">
        <v>0.45</v>
      </c>
      <c r="H21" s="37">
        <v>10</v>
      </c>
      <c r="I21" s="38">
        <f>Таблица613[[#This Row],[Розничная цена KRW]]*Таблица613[[#This Row],[Коэфициент стоимости]]</f>
        <v>2925</v>
      </c>
      <c r="J21" s="39" t="str">
        <f>IF($I$1="","Введите курс",Таблица613[[#This Row],[Оптовая цена KRW                         за 1шт]]/$I$1)</f>
        <v>Введите курс</v>
      </c>
      <c r="K21" s="284"/>
      <c r="L21" s="40">
        <f>Таблица613[[#This Row],[Заказ коробок ]]*Таблица613[[#This Row],[Кол-во шт в коробке]]</f>
        <v>0</v>
      </c>
      <c r="M21" s="38">
        <f>Таблица613[[#This Row],[Общее кол-во шт]]*Таблица613[[#This Row],[Оптовая цена KRW                         за 1шт]]</f>
        <v>0</v>
      </c>
      <c r="N21" s="41" t="str">
        <f>IFERROR(Таблица613[[#This Row],[Общее кол-во шт]]*Таблица613[[#This Row],[Оптовая цена USD                       за 1шт]],"")</f>
        <v/>
      </c>
      <c r="O21" s="42"/>
      <c r="P21" s="214"/>
      <c r="Q21" s="215"/>
      <c r="R21" s="215"/>
      <c r="S21" s="215"/>
      <c r="T21" s="215"/>
      <c r="U21" s="216">
        <f t="shared" si="0"/>
        <v>0</v>
      </c>
    </row>
    <row r="22" spans="1:21" s="30" customFormat="1" ht="24" customHeight="1">
      <c r="A22" s="31" t="s">
        <v>14364</v>
      </c>
      <c r="B22" s="32" t="s">
        <v>14365</v>
      </c>
      <c r="C22" s="33" t="s">
        <v>14366</v>
      </c>
      <c r="D22" s="34" t="s">
        <v>14367</v>
      </c>
      <c r="E22" s="37" t="s">
        <v>14359</v>
      </c>
      <c r="F22" s="38">
        <v>6000</v>
      </c>
      <c r="G22" s="36">
        <v>0.45</v>
      </c>
      <c r="H22" s="37">
        <v>10</v>
      </c>
      <c r="I22" s="38">
        <f>Таблица613[[#This Row],[Розничная цена KRW]]*Таблица613[[#This Row],[Коэфициент стоимости]]</f>
        <v>2700</v>
      </c>
      <c r="J22" s="39" t="str">
        <f>IF($I$1="","Введите курс",Таблица613[[#This Row],[Оптовая цена KRW                         за 1шт]]/$I$1)</f>
        <v>Введите курс</v>
      </c>
      <c r="K22" s="284"/>
      <c r="L22" s="40">
        <f>Таблица613[[#This Row],[Заказ коробок ]]*Таблица613[[#This Row],[Кол-во шт в коробке]]</f>
        <v>0</v>
      </c>
      <c r="M22" s="38">
        <f>Таблица613[[#This Row],[Общее кол-во шт]]*Таблица613[[#This Row],[Оптовая цена KRW                         за 1шт]]</f>
        <v>0</v>
      </c>
      <c r="N22" s="41" t="str">
        <f>IFERROR(Таблица613[[#This Row],[Общее кол-во шт]]*Таблица613[[#This Row],[Оптовая цена USD                       за 1шт]],"")</f>
        <v/>
      </c>
      <c r="O22" s="42"/>
      <c r="P22" s="214"/>
      <c r="Q22" s="215"/>
      <c r="R22" s="215"/>
      <c r="S22" s="215"/>
      <c r="T22" s="215"/>
      <c r="U22" s="216">
        <f t="shared" si="0"/>
        <v>0</v>
      </c>
    </row>
    <row r="23" spans="1:21" s="30" customFormat="1" ht="24" customHeight="1">
      <c r="A23" s="31" t="s">
        <v>14368</v>
      </c>
      <c r="B23" s="32" t="s">
        <v>14369</v>
      </c>
      <c r="C23" s="33" t="s">
        <v>14370</v>
      </c>
      <c r="D23" s="34" t="s">
        <v>14371</v>
      </c>
      <c r="E23" s="37" t="s">
        <v>14359</v>
      </c>
      <c r="F23" s="38">
        <v>6000</v>
      </c>
      <c r="G23" s="36">
        <v>0.45</v>
      </c>
      <c r="H23" s="37">
        <v>10</v>
      </c>
      <c r="I23" s="38">
        <f>Таблица613[[#This Row],[Розничная цена KRW]]*Таблица613[[#This Row],[Коэфициент стоимости]]</f>
        <v>2700</v>
      </c>
      <c r="J23" s="39" t="str">
        <f>IF($I$1="","Введите курс",Таблица613[[#This Row],[Оптовая цена KRW                         за 1шт]]/$I$1)</f>
        <v>Введите курс</v>
      </c>
      <c r="K23" s="284"/>
      <c r="L23" s="40">
        <f>Таблица613[[#This Row],[Заказ коробок ]]*Таблица613[[#This Row],[Кол-во шт в коробке]]</f>
        <v>0</v>
      </c>
      <c r="M23" s="38">
        <f>Таблица613[[#This Row],[Общее кол-во шт]]*Таблица613[[#This Row],[Оптовая цена KRW                         за 1шт]]</f>
        <v>0</v>
      </c>
      <c r="N23" s="41" t="str">
        <f>IFERROR(Таблица613[[#This Row],[Общее кол-во шт]]*Таблица613[[#This Row],[Оптовая цена USD                       за 1шт]],"")</f>
        <v/>
      </c>
      <c r="O23" s="42"/>
      <c r="P23" s="214"/>
      <c r="Q23" s="215"/>
      <c r="R23" s="215"/>
      <c r="S23" s="215"/>
      <c r="T23" s="215"/>
      <c r="U23" s="216">
        <f t="shared" si="0"/>
        <v>0</v>
      </c>
    </row>
    <row r="24" spans="1:21" s="30" customFormat="1" ht="24" customHeight="1">
      <c r="A24" s="31" t="s">
        <v>14372</v>
      </c>
      <c r="B24" s="32" t="s">
        <v>14373</v>
      </c>
      <c r="C24" s="33" t="s">
        <v>14374</v>
      </c>
      <c r="D24" s="34" t="s">
        <v>14375</v>
      </c>
      <c r="E24" s="37" t="s">
        <v>14359</v>
      </c>
      <c r="F24" s="38">
        <v>6000</v>
      </c>
      <c r="G24" s="36">
        <v>0.45</v>
      </c>
      <c r="H24" s="37">
        <v>10</v>
      </c>
      <c r="I24" s="38">
        <f>Таблица613[[#This Row],[Розничная цена KRW]]*Таблица613[[#This Row],[Коэфициент стоимости]]</f>
        <v>2700</v>
      </c>
      <c r="J24" s="39" t="str">
        <f>IF($I$1="","Введите курс",Таблица613[[#This Row],[Оптовая цена KRW                         за 1шт]]/$I$1)</f>
        <v>Введите курс</v>
      </c>
      <c r="K24" s="284"/>
      <c r="L24" s="40">
        <f>Таблица613[[#This Row],[Заказ коробок ]]*Таблица613[[#This Row],[Кол-во шт в коробке]]</f>
        <v>0</v>
      </c>
      <c r="M24" s="38">
        <f>Таблица613[[#This Row],[Общее кол-во шт]]*Таблица613[[#This Row],[Оптовая цена KRW                         за 1шт]]</f>
        <v>0</v>
      </c>
      <c r="N24" s="41" t="str">
        <f>IFERROR(Таблица613[[#This Row],[Общее кол-во шт]]*Таблица613[[#This Row],[Оптовая цена USD                       за 1шт]],"")</f>
        <v/>
      </c>
      <c r="O24" s="42"/>
      <c r="P24" s="214"/>
      <c r="Q24" s="215"/>
      <c r="R24" s="215"/>
      <c r="S24" s="215"/>
      <c r="T24" s="215"/>
      <c r="U24" s="216">
        <f t="shared" si="0"/>
        <v>0</v>
      </c>
    </row>
    <row r="25" spans="1:21" s="30" customFormat="1" ht="24" customHeight="1">
      <c r="A25" s="31" t="s">
        <v>14376</v>
      </c>
      <c r="B25" s="32" t="s">
        <v>14377</v>
      </c>
      <c r="C25" s="33" t="s">
        <v>14378</v>
      </c>
      <c r="D25" s="34" t="s">
        <v>14379</v>
      </c>
      <c r="E25" s="37" t="s">
        <v>14359</v>
      </c>
      <c r="F25" s="38">
        <v>6000</v>
      </c>
      <c r="G25" s="36">
        <v>0.45</v>
      </c>
      <c r="H25" s="37">
        <v>10</v>
      </c>
      <c r="I25" s="38">
        <f>Таблица613[[#This Row],[Розничная цена KRW]]*Таблица613[[#This Row],[Коэфициент стоимости]]</f>
        <v>2700</v>
      </c>
      <c r="J25" s="39" t="str">
        <f>IF($I$1="","Введите курс",Таблица613[[#This Row],[Оптовая цена KRW                         за 1шт]]/$I$1)</f>
        <v>Введите курс</v>
      </c>
      <c r="K25" s="284"/>
      <c r="L25" s="40">
        <f>Таблица613[[#This Row],[Заказ коробок ]]*Таблица613[[#This Row],[Кол-во шт в коробке]]</f>
        <v>0</v>
      </c>
      <c r="M25" s="38">
        <f>Таблица613[[#This Row],[Общее кол-во шт]]*Таблица613[[#This Row],[Оптовая цена KRW                         за 1шт]]</f>
        <v>0</v>
      </c>
      <c r="N25" s="41" t="str">
        <f>IFERROR(Таблица613[[#This Row],[Общее кол-во шт]]*Таблица613[[#This Row],[Оптовая цена USD                       за 1шт]],"")</f>
        <v/>
      </c>
      <c r="O25" s="42"/>
      <c r="P25" s="214"/>
      <c r="Q25" s="215"/>
      <c r="R25" s="215"/>
      <c r="S25" s="215"/>
      <c r="T25" s="215"/>
      <c r="U25" s="216">
        <f t="shared" si="0"/>
        <v>0</v>
      </c>
    </row>
    <row r="26" spans="1:21" s="30" customFormat="1" ht="24" customHeight="1">
      <c r="A26" s="31" t="s">
        <v>14380</v>
      </c>
      <c r="B26" s="32" t="s">
        <v>14381</v>
      </c>
      <c r="C26" s="33" t="s">
        <v>14382</v>
      </c>
      <c r="D26" s="34" t="s">
        <v>14383</v>
      </c>
      <c r="E26" s="37" t="s">
        <v>14359</v>
      </c>
      <c r="F26" s="38">
        <v>6000</v>
      </c>
      <c r="G26" s="36">
        <v>0.45</v>
      </c>
      <c r="H26" s="37">
        <v>10</v>
      </c>
      <c r="I26" s="38">
        <f>Таблица613[[#This Row],[Розничная цена KRW]]*Таблица613[[#This Row],[Коэфициент стоимости]]</f>
        <v>2700</v>
      </c>
      <c r="J26" s="39" t="str">
        <f>IF($I$1="","Введите курс",Таблица613[[#This Row],[Оптовая цена KRW                         за 1шт]]/$I$1)</f>
        <v>Введите курс</v>
      </c>
      <c r="K26" s="284"/>
      <c r="L26" s="40">
        <f>Таблица613[[#This Row],[Заказ коробок ]]*Таблица613[[#This Row],[Кол-во шт в коробке]]</f>
        <v>0</v>
      </c>
      <c r="M26" s="38">
        <f>Таблица613[[#This Row],[Общее кол-во шт]]*Таблица613[[#This Row],[Оптовая цена KRW                         за 1шт]]</f>
        <v>0</v>
      </c>
      <c r="N26" s="41" t="str">
        <f>IFERROR(Таблица613[[#This Row],[Общее кол-во шт]]*Таблица613[[#This Row],[Оптовая цена USD                       за 1шт]],"")</f>
        <v/>
      </c>
      <c r="O26" s="42"/>
      <c r="P26" s="214"/>
      <c r="Q26" s="215"/>
      <c r="R26" s="215"/>
      <c r="S26" s="215"/>
      <c r="T26" s="215"/>
      <c r="U26" s="216">
        <f t="shared" si="0"/>
        <v>0</v>
      </c>
    </row>
    <row r="27" spans="1:21" s="30" customFormat="1" ht="24" customHeight="1">
      <c r="A27" s="31" t="s">
        <v>14384</v>
      </c>
      <c r="B27" s="32" t="s">
        <v>14385</v>
      </c>
      <c r="C27" s="33" t="s">
        <v>14386</v>
      </c>
      <c r="D27" s="34" t="s">
        <v>14387</v>
      </c>
      <c r="E27" s="37" t="s">
        <v>14388</v>
      </c>
      <c r="F27" s="38">
        <v>3900</v>
      </c>
      <c r="G27" s="36">
        <v>0.45</v>
      </c>
      <c r="H27" s="37">
        <v>10</v>
      </c>
      <c r="I27" s="38">
        <f>Таблица613[[#This Row],[Розничная цена KRW]]*Таблица613[[#This Row],[Коэфициент стоимости]]</f>
        <v>1755</v>
      </c>
      <c r="J27" s="39" t="str">
        <f>IF($I$1="","Введите курс",Таблица613[[#This Row],[Оптовая цена KRW                         за 1шт]]/$I$1)</f>
        <v>Введите курс</v>
      </c>
      <c r="K27" s="284"/>
      <c r="L27" s="40">
        <f>Таблица613[[#This Row],[Заказ коробок ]]*Таблица613[[#This Row],[Кол-во шт в коробке]]</f>
        <v>0</v>
      </c>
      <c r="M27" s="38">
        <f>Таблица613[[#This Row],[Общее кол-во шт]]*Таблица613[[#This Row],[Оптовая цена KRW                         за 1шт]]</f>
        <v>0</v>
      </c>
      <c r="N27" s="41" t="str">
        <f>IFERROR(Таблица613[[#This Row],[Общее кол-во шт]]*Таблица613[[#This Row],[Оптовая цена USD                       за 1шт]],"")</f>
        <v/>
      </c>
      <c r="O27" s="42"/>
      <c r="P27" s="214"/>
      <c r="Q27" s="215"/>
      <c r="R27" s="215"/>
      <c r="S27" s="215"/>
      <c r="T27" s="215"/>
      <c r="U27" s="216">
        <f t="shared" si="0"/>
        <v>0</v>
      </c>
    </row>
    <row r="28" spans="1:21" s="30" customFormat="1" ht="24" customHeight="1">
      <c r="A28" s="31" t="s">
        <v>14389</v>
      </c>
      <c r="B28" s="32" t="s">
        <v>14390</v>
      </c>
      <c r="C28" s="33" t="s">
        <v>14391</v>
      </c>
      <c r="D28" s="34" t="s">
        <v>14392</v>
      </c>
      <c r="E28" s="37" t="s">
        <v>14388</v>
      </c>
      <c r="F28" s="38">
        <v>3900</v>
      </c>
      <c r="G28" s="36">
        <v>0.45</v>
      </c>
      <c r="H28" s="37">
        <v>10</v>
      </c>
      <c r="I28" s="38">
        <f>Таблица613[[#This Row],[Розничная цена KRW]]*Таблица613[[#This Row],[Коэфициент стоимости]]</f>
        <v>1755</v>
      </c>
      <c r="J28" s="39" t="str">
        <f>IF($I$1="","Введите курс",Таблица613[[#This Row],[Оптовая цена KRW                         за 1шт]]/$I$1)</f>
        <v>Введите курс</v>
      </c>
      <c r="K28" s="284"/>
      <c r="L28" s="40">
        <f>Таблица613[[#This Row],[Заказ коробок ]]*Таблица613[[#This Row],[Кол-во шт в коробке]]</f>
        <v>0</v>
      </c>
      <c r="M28" s="38">
        <f>Таблица613[[#This Row],[Общее кол-во шт]]*Таблица613[[#This Row],[Оптовая цена KRW                         за 1шт]]</f>
        <v>0</v>
      </c>
      <c r="N28" s="41" t="str">
        <f>IFERROR(Таблица613[[#This Row],[Общее кол-во шт]]*Таблица613[[#This Row],[Оптовая цена USD                       за 1шт]],"")</f>
        <v/>
      </c>
      <c r="O28" s="42"/>
      <c r="P28" s="214"/>
      <c r="Q28" s="215"/>
      <c r="R28" s="215"/>
      <c r="S28" s="215"/>
      <c r="T28" s="215"/>
      <c r="U28" s="216">
        <f t="shared" si="0"/>
        <v>0</v>
      </c>
    </row>
    <row r="29" spans="1:21" s="30" customFormat="1" ht="24" customHeight="1">
      <c r="A29" s="31" t="s">
        <v>14393</v>
      </c>
      <c r="B29" s="32" t="s">
        <v>14394</v>
      </c>
      <c r="C29" s="33" t="s">
        <v>14395</v>
      </c>
      <c r="D29" s="34" t="s">
        <v>14396</v>
      </c>
      <c r="E29" s="37" t="s">
        <v>14397</v>
      </c>
      <c r="F29" s="38">
        <v>3900</v>
      </c>
      <c r="G29" s="36">
        <v>0.45</v>
      </c>
      <c r="H29" s="37">
        <v>10</v>
      </c>
      <c r="I29" s="38">
        <f>Таблица613[[#This Row],[Розничная цена KRW]]*Таблица613[[#This Row],[Коэфициент стоимости]]</f>
        <v>1755</v>
      </c>
      <c r="J29" s="39" t="str">
        <f>IF($I$1="","Введите курс",Таблица613[[#This Row],[Оптовая цена KRW                         за 1шт]]/$I$1)</f>
        <v>Введите курс</v>
      </c>
      <c r="K29" s="284"/>
      <c r="L29" s="40">
        <f>Таблица613[[#This Row],[Заказ коробок ]]*Таблица613[[#This Row],[Кол-во шт в коробке]]</f>
        <v>0</v>
      </c>
      <c r="M29" s="38">
        <f>Таблица613[[#This Row],[Общее кол-во шт]]*Таблица613[[#This Row],[Оптовая цена KRW                         за 1шт]]</f>
        <v>0</v>
      </c>
      <c r="N29" s="41" t="str">
        <f>IFERROR(Таблица613[[#This Row],[Общее кол-во шт]]*Таблица613[[#This Row],[Оптовая цена USD                       за 1шт]],"")</f>
        <v/>
      </c>
      <c r="O29" s="42"/>
      <c r="P29" s="214"/>
      <c r="Q29" s="215"/>
      <c r="R29" s="215"/>
      <c r="S29" s="215"/>
      <c r="T29" s="215"/>
      <c r="U29" s="216">
        <f t="shared" si="0"/>
        <v>0</v>
      </c>
    </row>
    <row r="30" spans="1:21" s="30" customFormat="1" ht="24" customHeight="1">
      <c r="A30" s="31" t="s">
        <v>14398</v>
      </c>
      <c r="B30" s="32" t="s">
        <v>14399</v>
      </c>
      <c r="C30" s="33" t="s">
        <v>14400</v>
      </c>
      <c r="D30" s="34" t="s">
        <v>14401</v>
      </c>
      <c r="E30" s="37" t="s">
        <v>8920</v>
      </c>
      <c r="F30" s="38">
        <v>4900</v>
      </c>
      <c r="G30" s="36">
        <v>0.45</v>
      </c>
      <c r="H30" s="37">
        <v>10</v>
      </c>
      <c r="I30" s="38">
        <f>Таблица613[[#This Row],[Розничная цена KRW]]*Таблица613[[#This Row],[Коэфициент стоимости]]</f>
        <v>2205</v>
      </c>
      <c r="J30" s="39" t="str">
        <f>IF($I$1="","Введите курс",Таблица613[[#This Row],[Оптовая цена KRW                         за 1шт]]/$I$1)</f>
        <v>Введите курс</v>
      </c>
      <c r="K30" s="284"/>
      <c r="L30" s="40">
        <f>Таблица613[[#This Row],[Заказ коробок ]]*Таблица613[[#This Row],[Кол-во шт в коробке]]</f>
        <v>0</v>
      </c>
      <c r="M30" s="38">
        <f>Таблица613[[#This Row],[Общее кол-во шт]]*Таблица613[[#This Row],[Оптовая цена KRW                         за 1шт]]</f>
        <v>0</v>
      </c>
      <c r="N30" s="41" t="str">
        <f>IFERROR(Таблица613[[#This Row],[Общее кол-во шт]]*Таблица613[[#This Row],[Оптовая цена USD                       за 1шт]],"")</f>
        <v/>
      </c>
      <c r="O30" s="42"/>
      <c r="P30" s="214"/>
      <c r="Q30" s="215"/>
      <c r="R30" s="215"/>
      <c r="S30" s="215"/>
      <c r="T30" s="215"/>
      <c r="U30" s="216">
        <f t="shared" si="0"/>
        <v>0</v>
      </c>
    </row>
    <row r="31" spans="1:21" s="30" customFormat="1" ht="24" customHeight="1">
      <c r="A31" s="31" t="s">
        <v>14402</v>
      </c>
      <c r="B31" s="32" t="s">
        <v>14403</v>
      </c>
      <c r="C31" s="33" t="s">
        <v>14404</v>
      </c>
      <c r="D31" s="34" t="s">
        <v>14405</v>
      </c>
      <c r="E31" s="37" t="s">
        <v>8920</v>
      </c>
      <c r="F31" s="38">
        <v>4900</v>
      </c>
      <c r="G31" s="36">
        <v>0.45</v>
      </c>
      <c r="H31" s="37">
        <v>10</v>
      </c>
      <c r="I31" s="38">
        <f>Таблица613[[#This Row],[Розничная цена KRW]]*Таблица613[[#This Row],[Коэфициент стоимости]]</f>
        <v>2205</v>
      </c>
      <c r="J31" s="39" t="str">
        <f>IF($I$1="","Введите курс",Таблица613[[#This Row],[Оптовая цена KRW                         за 1шт]]/$I$1)</f>
        <v>Введите курс</v>
      </c>
      <c r="K31" s="284"/>
      <c r="L31" s="40">
        <f>Таблица613[[#This Row],[Заказ коробок ]]*Таблица613[[#This Row],[Кол-во шт в коробке]]</f>
        <v>0</v>
      </c>
      <c r="M31" s="38">
        <f>Таблица613[[#This Row],[Общее кол-во шт]]*Таблица613[[#This Row],[Оптовая цена KRW                         за 1шт]]</f>
        <v>0</v>
      </c>
      <c r="N31" s="41" t="str">
        <f>IFERROR(Таблица613[[#This Row],[Общее кол-во шт]]*Таблица613[[#This Row],[Оптовая цена USD                       за 1шт]],"")</f>
        <v/>
      </c>
      <c r="O31" s="42"/>
      <c r="P31" s="214"/>
      <c r="Q31" s="215"/>
      <c r="R31" s="215"/>
      <c r="S31" s="215"/>
      <c r="T31" s="215"/>
      <c r="U31" s="216">
        <f t="shared" si="0"/>
        <v>0</v>
      </c>
    </row>
    <row r="32" spans="1:21" s="30" customFormat="1" ht="24" customHeight="1">
      <c r="A32" s="31" t="s">
        <v>14406</v>
      </c>
      <c r="B32" s="32" t="s">
        <v>14407</v>
      </c>
      <c r="C32" s="33" t="s">
        <v>14408</v>
      </c>
      <c r="D32" s="34" t="s">
        <v>14409</v>
      </c>
      <c r="E32" s="37" t="s">
        <v>8920</v>
      </c>
      <c r="F32" s="38">
        <v>4900</v>
      </c>
      <c r="G32" s="36">
        <v>0.45</v>
      </c>
      <c r="H32" s="37">
        <v>10</v>
      </c>
      <c r="I32" s="38">
        <f>Таблица613[[#This Row],[Розничная цена KRW]]*Таблица613[[#This Row],[Коэфициент стоимости]]</f>
        <v>2205</v>
      </c>
      <c r="J32" s="39" t="str">
        <f>IF($I$1="","Введите курс",Таблица613[[#This Row],[Оптовая цена KRW                         за 1шт]]/$I$1)</f>
        <v>Введите курс</v>
      </c>
      <c r="K32" s="284"/>
      <c r="L32" s="40">
        <f>Таблица613[[#This Row],[Заказ коробок ]]*Таблица613[[#This Row],[Кол-во шт в коробке]]</f>
        <v>0</v>
      </c>
      <c r="M32" s="38">
        <f>Таблица613[[#This Row],[Общее кол-во шт]]*Таблица613[[#This Row],[Оптовая цена KRW                         за 1шт]]</f>
        <v>0</v>
      </c>
      <c r="N32" s="41" t="str">
        <f>IFERROR(Таблица613[[#This Row],[Общее кол-во шт]]*Таблица613[[#This Row],[Оптовая цена USD                       за 1шт]],"")</f>
        <v/>
      </c>
      <c r="O32" s="42"/>
      <c r="P32" s="214"/>
      <c r="Q32" s="215"/>
      <c r="R32" s="215"/>
      <c r="S32" s="215"/>
      <c r="T32" s="215"/>
      <c r="U32" s="216">
        <f t="shared" si="0"/>
        <v>0</v>
      </c>
    </row>
    <row r="33" spans="1:21" s="30" customFormat="1" ht="24" customHeight="1">
      <c r="A33" s="31" t="s">
        <v>14410</v>
      </c>
      <c r="B33" s="32" t="s">
        <v>14411</v>
      </c>
      <c r="C33" s="33" t="s">
        <v>14412</v>
      </c>
      <c r="D33" s="34" t="s">
        <v>14413</v>
      </c>
      <c r="E33" s="37" t="s">
        <v>14414</v>
      </c>
      <c r="F33" s="38">
        <v>2500</v>
      </c>
      <c r="G33" s="36">
        <v>0.45</v>
      </c>
      <c r="H33" s="37">
        <v>10</v>
      </c>
      <c r="I33" s="38">
        <f>Таблица613[[#This Row],[Розничная цена KRW]]*Таблица613[[#This Row],[Коэфициент стоимости]]</f>
        <v>1125</v>
      </c>
      <c r="J33" s="39" t="str">
        <f>IF($I$1="","Введите курс",Таблица613[[#This Row],[Оптовая цена KRW                         за 1шт]]/$I$1)</f>
        <v>Введите курс</v>
      </c>
      <c r="K33" s="284"/>
      <c r="L33" s="40">
        <f>Таблица613[[#This Row],[Заказ коробок ]]*Таблица613[[#This Row],[Кол-во шт в коробке]]</f>
        <v>0</v>
      </c>
      <c r="M33" s="38">
        <f>Таблица613[[#This Row],[Общее кол-во шт]]*Таблица613[[#This Row],[Оптовая цена KRW                         за 1шт]]</f>
        <v>0</v>
      </c>
      <c r="N33" s="41" t="str">
        <f>IFERROR(Таблица613[[#This Row],[Общее кол-во шт]]*Таблица613[[#This Row],[Оптовая цена USD                       за 1шт]],"")</f>
        <v/>
      </c>
      <c r="O33" s="42"/>
      <c r="P33" s="214"/>
      <c r="Q33" s="215"/>
      <c r="R33" s="215"/>
      <c r="S33" s="215"/>
      <c r="T33" s="215"/>
      <c r="U33" s="216">
        <f t="shared" si="0"/>
        <v>0</v>
      </c>
    </row>
    <row r="34" spans="1:21" s="30" customFormat="1" ht="24" customHeight="1">
      <c r="A34" s="31" t="s">
        <v>14415</v>
      </c>
      <c r="B34" s="32" t="s">
        <v>14416</v>
      </c>
      <c r="C34" s="33" t="s">
        <v>14417</v>
      </c>
      <c r="D34" s="34" t="s">
        <v>14418</v>
      </c>
      <c r="E34" s="37" t="s">
        <v>14414</v>
      </c>
      <c r="F34" s="38">
        <v>2500</v>
      </c>
      <c r="G34" s="36">
        <v>0.45</v>
      </c>
      <c r="H34" s="37">
        <v>10</v>
      </c>
      <c r="I34" s="38">
        <f>Таблица613[[#This Row],[Розничная цена KRW]]*Таблица613[[#This Row],[Коэфициент стоимости]]</f>
        <v>1125</v>
      </c>
      <c r="J34" s="39" t="str">
        <f>IF($I$1="","Введите курс",Таблица613[[#This Row],[Оптовая цена KRW                         за 1шт]]/$I$1)</f>
        <v>Введите курс</v>
      </c>
      <c r="K34" s="284"/>
      <c r="L34" s="40">
        <f>Таблица613[[#This Row],[Заказ коробок ]]*Таблица613[[#This Row],[Кол-во шт в коробке]]</f>
        <v>0</v>
      </c>
      <c r="M34" s="38">
        <f>Таблица613[[#This Row],[Общее кол-во шт]]*Таблица613[[#This Row],[Оптовая цена KRW                         за 1шт]]</f>
        <v>0</v>
      </c>
      <c r="N34" s="41" t="str">
        <f>IFERROR(Таблица613[[#This Row],[Общее кол-во шт]]*Таблица613[[#This Row],[Оптовая цена USD                       за 1шт]],"")</f>
        <v/>
      </c>
      <c r="O34" s="42"/>
      <c r="P34" s="214"/>
      <c r="Q34" s="215"/>
      <c r="R34" s="215"/>
      <c r="S34" s="215"/>
      <c r="T34" s="215"/>
      <c r="U34" s="216">
        <f t="shared" si="0"/>
        <v>0</v>
      </c>
    </row>
    <row r="35" spans="1:21" s="30" customFormat="1" ht="24" customHeight="1">
      <c r="A35" s="31" t="s">
        <v>14419</v>
      </c>
      <c r="B35" s="32" t="s">
        <v>14420</v>
      </c>
      <c r="C35" s="33" t="s">
        <v>14421</v>
      </c>
      <c r="D35" s="34" t="s">
        <v>14422</v>
      </c>
      <c r="E35" s="37" t="s">
        <v>14414</v>
      </c>
      <c r="F35" s="38">
        <v>2500</v>
      </c>
      <c r="G35" s="36">
        <v>0.45</v>
      </c>
      <c r="H35" s="37">
        <v>10</v>
      </c>
      <c r="I35" s="38">
        <f>Таблица613[[#This Row],[Розничная цена KRW]]*Таблица613[[#This Row],[Коэфициент стоимости]]</f>
        <v>1125</v>
      </c>
      <c r="J35" s="39" t="str">
        <f>IF($I$1="","Введите курс",Таблица613[[#This Row],[Оптовая цена KRW                         за 1шт]]/$I$1)</f>
        <v>Введите курс</v>
      </c>
      <c r="K35" s="284"/>
      <c r="L35" s="40">
        <f>Таблица613[[#This Row],[Заказ коробок ]]*Таблица613[[#This Row],[Кол-во шт в коробке]]</f>
        <v>0</v>
      </c>
      <c r="M35" s="38">
        <f>Таблица613[[#This Row],[Общее кол-во шт]]*Таблица613[[#This Row],[Оптовая цена KRW                         за 1шт]]</f>
        <v>0</v>
      </c>
      <c r="N35" s="41" t="str">
        <f>IFERROR(Таблица613[[#This Row],[Общее кол-во шт]]*Таблица613[[#This Row],[Оптовая цена USD                       за 1шт]],"")</f>
        <v/>
      </c>
      <c r="O35" s="42"/>
      <c r="P35" s="214"/>
      <c r="Q35" s="215"/>
      <c r="R35" s="215"/>
      <c r="S35" s="215"/>
      <c r="T35" s="215"/>
      <c r="U35" s="216">
        <f t="shared" si="0"/>
        <v>0</v>
      </c>
    </row>
    <row r="36" spans="1:21" s="30" customFormat="1" ht="24" customHeight="1">
      <c r="A36" s="31" t="s">
        <v>14423</v>
      </c>
      <c r="B36" s="32" t="s">
        <v>14424</v>
      </c>
      <c r="C36" s="33" t="s">
        <v>14425</v>
      </c>
      <c r="D36" s="34" t="s">
        <v>14426</v>
      </c>
      <c r="E36" s="37" t="s">
        <v>14414</v>
      </c>
      <c r="F36" s="38">
        <v>2500</v>
      </c>
      <c r="G36" s="36">
        <v>0.45</v>
      </c>
      <c r="H36" s="37">
        <v>10</v>
      </c>
      <c r="I36" s="38">
        <f>Таблица613[[#This Row],[Розничная цена KRW]]*Таблица613[[#This Row],[Коэфициент стоимости]]</f>
        <v>1125</v>
      </c>
      <c r="J36" s="39" t="str">
        <f>IF($I$1="","Введите курс",Таблица613[[#This Row],[Оптовая цена KRW                         за 1шт]]/$I$1)</f>
        <v>Введите курс</v>
      </c>
      <c r="K36" s="284"/>
      <c r="L36" s="40">
        <f>Таблица613[[#This Row],[Заказ коробок ]]*Таблица613[[#This Row],[Кол-во шт в коробке]]</f>
        <v>0</v>
      </c>
      <c r="M36" s="38">
        <f>Таблица613[[#This Row],[Общее кол-во шт]]*Таблица613[[#This Row],[Оптовая цена KRW                         за 1шт]]</f>
        <v>0</v>
      </c>
      <c r="N36" s="41" t="str">
        <f>IFERROR(Таблица613[[#This Row],[Общее кол-во шт]]*Таблица613[[#This Row],[Оптовая цена USD                       за 1шт]],"")</f>
        <v/>
      </c>
      <c r="O36" s="42"/>
      <c r="P36" s="214"/>
      <c r="Q36" s="215"/>
      <c r="R36" s="215"/>
      <c r="S36" s="215"/>
      <c r="T36" s="215"/>
      <c r="U36" s="216">
        <f t="shared" si="0"/>
        <v>0</v>
      </c>
    </row>
    <row r="37" spans="1:21" s="30" customFormat="1" ht="24" customHeight="1">
      <c r="A37" s="31" t="s">
        <v>14427</v>
      </c>
      <c r="B37" s="32" t="s">
        <v>14428</v>
      </c>
      <c r="C37" s="33" t="s">
        <v>14429</v>
      </c>
      <c r="D37" s="34" t="s">
        <v>14430</v>
      </c>
      <c r="E37" s="37" t="s">
        <v>14431</v>
      </c>
      <c r="F37" s="38">
        <v>2500</v>
      </c>
      <c r="G37" s="36">
        <v>0.45</v>
      </c>
      <c r="H37" s="37">
        <v>10</v>
      </c>
      <c r="I37" s="38">
        <f>Таблица613[[#This Row],[Розничная цена KRW]]*Таблица613[[#This Row],[Коэфициент стоимости]]</f>
        <v>1125</v>
      </c>
      <c r="J37" s="39" t="str">
        <f>IF($I$1="","Введите курс",Таблица613[[#This Row],[Оптовая цена KRW                         за 1шт]]/$I$1)</f>
        <v>Введите курс</v>
      </c>
      <c r="K37" s="284"/>
      <c r="L37" s="40">
        <f>Таблица613[[#This Row],[Заказ коробок ]]*Таблица613[[#This Row],[Кол-во шт в коробке]]</f>
        <v>0</v>
      </c>
      <c r="M37" s="38">
        <f>Таблица613[[#This Row],[Общее кол-во шт]]*Таблица613[[#This Row],[Оптовая цена KRW                         за 1шт]]</f>
        <v>0</v>
      </c>
      <c r="N37" s="41" t="str">
        <f>IFERROR(Таблица613[[#This Row],[Общее кол-во шт]]*Таблица613[[#This Row],[Оптовая цена USD                       за 1шт]],"")</f>
        <v/>
      </c>
      <c r="O37" s="42"/>
      <c r="P37" s="214"/>
      <c r="Q37" s="215"/>
      <c r="R37" s="215"/>
      <c r="S37" s="215"/>
      <c r="T37" s="215"/>
      <c r="U37" s="216">
        <f t="shared" si="0"/>
        <v>0</v>
      </c>
    </row>
    <row r="38" spans="1:21" s="30" customFormat="1" ht="24" customHeight="1">
      <c r="A38" s="31" t="s">
        <v>14432</v>
      </c>
      <c r="B38" s="32" t="s">
        <v>14433</v>
      </c>
      <c r="C38" s="33" t="s">
        <v>14434</v>
      </c>
      <c r="D38" s="34" t="s">
        <v>14435</v>
      </c>
      <c r="E38" s="37" t="s">
        <v>14431</v>
      </c>
      <c r="F38" s="38">
        <v>2500</v>
      </c>
      <c r="G38" s="36">
        <v>0.45</v>
      </c>
      <c r="H38" s="37">
        <v>10</v>
      </c>
      <c r="I38" s="38">
        <f>Таблица613[[#This Row],[Розничная цена KRW]]*Таблица613[[#This Row],[Коэфициент стоимости]]</f>
        <v>1125</v>
      </c>
      <c r="J38" s="39" t="str">
        <f>IF($I$1="","Введите курс",Таблица613[[#This Row],[Оптовая цена KRW                         за 1шт]]/$I$1)</f>
        <v>Введите курс</v>
      </c>
      <c r="K38" s="284"/>
      <c r="L38" s="40">
        <f>Таблица613[[#This Row],[Заказ коробок ]]*Таблица613[[#This Row],[Кол-во шт в коробке]]</f>
        <v>0</v>
      </c>
      <c r="M38" s="38">
        <f>Таблица613[[#This Row],[Общее кол-во шт]]*Таблица613[[#This Row],[Оптовая цена KRW                         за 1шт]]</f>
        <v>0</v>
      </c>
      <c r="N38" s="41" t="str">
        <f>IFERROR(Таблица613[[#This Row],[Общее кол-во шт]]*Таблица613[[#This Row],[Оптовая цена USD                       за 1шт]],"")</f>
        <v/>
      </c>
      <c r="O38" s="42"/>
      <c r="P38" s="214"/>
      <c r="Q38" s="215"/>
      <c r="R38" s="215"/>
      <c r="S38" s="215"/>
      <c r="T38" s="215"/>
      <c r="U38" s="216">
        <f t="shared" si="0"/>
        <v>0</v>
      </c>
    </row>
    <row r="39" spans="1:21" s="30" customFormat="1" ht="24" customHeight="1">
      <c r="A39" s="31" t="s">
        <v>14436</v>
      </c>
      <c r="B39" s="32" t="s">
        <v>14437</v>
      </c>
      <c r="C39" s="33" t="s">
        <v>14438</v>
      </c>
      <c r="D39" s="34" t="s">
        <v>14439</v>
      </c>
      <c r="E39" s="37" t="s">
        <v>14431</v>
      </c>
      <c r="F39" s="38">
        <v>2500</v>
      </c>
      <c r="G39" s="36">
        <v>0.45</v>
      </c>
      <c r="H39" s="37">
        <v>10</v>
      </c>
      <c r="I39" s="38">
        <f>Таблица613[[#This Row],[Розничная цена KRW]]*Таблица613[[#This Row],[Коэфициент стоимости]]</f>
        <v>1125</v>
      </c>
      <c r="J39" s="39" t="str">
        <f>IF($I$1="","Введите курс",Таблица613[[#This Row],[Оптовая цена KRW                         за 1шт]]/$I$1)</f>
        <v>Введите курс</v>
      </c>
      <c r="K39" s="284"/>
      <c r="L39" s="40">
        <f>Таблица613[[#This Row],[Заказ коробок ]]*Таблица613[[#This Row],[Кол-во шт в коробке]]</f>
        <v>0</v>
      </c>
      <c r="M39" s="38">
        <f>Таблица613[[#This Row],[Общее кол-во шт]]*Таблица613[[#This Row],[Оптовая цена KRW                         за 1шт]]</f>
        <v>0</v>
      </c>
      <c r="N39" s="41" t="str">
        <f>IFERROR(Таблица613[[#This Row],[Общее кол-во шт]]*Таблица613[[#This Row],[Оптовая цена USD                       за 1шт]],"")</f>
        <v/>
      </c>
      <c r="O39" s="42"/>
      <c r="P39" s="214"/>
      <c r="Q39" s="215"/>
      <c r="R39" s="215"/>
      <c r="S39" s="215"/>
      <c r="T39" s="215"/>
      <c r="U39" s="216">
        <f t="shared" si="0"/>
        <v>0</v>
      </c>
    </row>
    <row r="40" spans="1:21" s="30" customFormat="1" ht="24" customHeight="1">
      <c r="A40" s="31" t="s">
        <v>14440</v>
      </c>
      <c r="B40" s="32" t="s">
        <v>14441</v>
      </c>
      <c r="C40" s="33" t="s">
        <v>14442</v>
      </c>
      <c r="D40" s="34" t="s">
        <v>14443</v>
      </c>
      <c r="E40" s="37" t="s">
        <v>14444</v>
      </c>
      <c r="F40" s="38">
        <v>2900</v>
      </c>
      <c r="G40" s="36">
        <v>0.45</v>
      </c>
      <c r="H40" s="37">
        <v>10</v>
      </c>
      <c r="I40" s="38">
        <f>Таблица613[[#This Row],[Розничная цена KRW]]*Таблица613[[#This Row],[Коэфициент стоимости]]</f>
        <v>1305</v>
      </c>
      <c r="J40" s="39" t="str">
        <f>IF($I$1="","Введите курс",Таблица613[[#This Row],[Оптовая цена KRW                         за 1шт]]/$I$1)</f>
        <v>Введите курс</v>
      </c>
      <c r="K40" s="284"/>
      <c r="L40" s="40">
        <f>Таблица613[[#This Row],[Заказ коробок ]]*Таблица613[[#This Row],[Кол-во шт в коробке]]</f>
        <v>0</v>
      </c>
      <c r="M40" s="38">
        <f>Таблица613[[#This Row],[Общее кол-во шт]]*Таблица613[[#This Row],[Оптовая цена KRW                         за 1шт]]</f>
        <v>0</v>
      </c>
      <c r="N40" s="41" t="str">
        <f>IFERROR(Таблица613[[#This Row],[Общее кол-во шт]]*Таблица613[[#This Row],[Оптовая цена USD                       за 1шт]],"")</f>
        <v/>
      </c>
      <c r="O40" s="42"/>
      <c r="P40" s="214"/>
      <c r="Q40" s="215"/>
      <c r="R40" s="215"/>
      <c r="S40" s="215"/>
      <c r="T40" s="215"/>
      <c r="U40" s="216">
        <f t="shared" si="0"/>
        <v>0</v>
      </c>
    </row>
    <row r="41" spans="1:21" s="30" customFormat="1" ht="24" customHeight="1">
      <c r="A41" s="31" t="s">
        <v>14445</v>
      </c>
      <c r="B41" s="32" t="s">
        <v>14446</v>
      </c>
      <c r="C41" s="33" t="s">
        <v>14447</v>
      </c>
      <c r="D41" s="34" t="s">
        <v>14448</v>
      </c>
      <c r="E41" s="37" t="s">
        <v>14444</v>
      </c>
      <c r="F41" s="38">
        <v>2900</v>
      </c>
      <c r="G41" s="36">
        <v>0.45</v>
      </c>
      <c r="H41" s="37">
        <v>10</v>
      </c>
      <c r="I41" s="38">
        <f>Таблица613[[#This Row],[Розничная цена KRW]]*Таблица613[[#This Row],[Коэфициент стоимости]]</f>
        <v>1305</v>
      </c>
      <c r="J41" s="39" t="str">
        <f>IF($I$1="","Введите курс",Таблица613[[#This Row],[Оптовая цена KRW                         за 1шт]]/$I$1)</f>
        <v>Введите курс</v>
      </c>
      <c r="K41" s="284"/>
      <c r="L41" s="40">
        <f>Таблица613[[#This Row],[Заказ коробок ]]*Таблица613[[#This Row],[Кол-во шт в коробке]]</f>
        <v>0</v>
      </c>
      <c r="M41" s="38">
        <f>Таблица613[[#This Row],[Общее кол-во шт]]*Таблица613[[#This Row],[Оптовая цена KRW                         за 1шт]]</f>
        <v>0</v>
      </c>
      <c r="N41" s="41" t="str">
        <f>IFERROR(Таблица613[[#This Row],[Общее кол-во шт]]*Таблица613[[#This Row],[Оптовая цена USD                       за 1шт]],"")</f>
        <v/>
      </c>
      <c r="O41" s="42"/>
      <c r="P41" s="214"/>
      <c r="Q41" s="215"/>
      <c r="R41" s="215"/>
      <c r="S41" s="215"/>
      <c r="T41" s="215"/>
      <c r="U41" s="216">
        <f t="shared" si="0"/>
        <v>0</v>
      </c>
    </row>
    <row r="42" spans="1:21" s="30" customFormat="1" ht="24" customHeight="1">
      <c r="A42" s="31" t="s">
        <v>14449</v>
      </c>
      <c r="B42" s="32" t="s">
        <v>14450</v>
      </c>
      <c r="C42" s="33" t="s">
        <v>14451</v>
      </c>
      <c r="D42" s="34" t="s">
        <v>14452</v>
      </c>
      <c r="E42" s="37" t="s">
        <v>14444</v>
      </c>
      <c r="F42" s="38">
        <v>2900</v>
      </c>
      <c r="G42" s="36">
        <v>0.45</v>
      </c>
      <c r="H42" s="37">
        <v>10</v>
      </c>
      <c r="I42" s="38">
        <f>Таблица613[[#This Row],[Розничная цена KRW]]*Таблица613[[#This Row],[Коэфициент стоимости]]</f>
        <v>1305</v>
      </c>
      <c r="J42" s="39" t="str">
        <f>IF($I$1="","Введите курс",Таблица613[[#This Row],[Оптовая цена KRW                         за 1шт]]/$I$1)</f>
        <v>Введите курс</v>
      </c>
      <c r="K42" s="284"/>
      <c r="L42" s="40">
        <f>Таблица613[[#This Row],[Заказ коробок ]]*Таблица613[[#This Row],[Кол-во шт в коробке]]</f>
        <v>0</v>
      </c>
      <c r="M42" s="38">
        <f>Таблица613[[#This Row],[Общее кол-во шт]]*Таблица613[[#This Row],[Оптовая цена KRW                         за 1шт]]</f>
        <v>0</v>
      </c>
      <c r="N42" s="41" t="str">
        <f>IFERROR(Таблица613[[#This Row],[Общее кол-во шт]]*Таблица613[[#This Row],[Оптовая цена USD                       за 1шт]],"")</f>
        <v/>
      </c>
      <c r="O42" s="42"/>
      <c r="P42" s="214"/>
      <c r="Q42" s="215"/>
      <c r="R42" s="215"/>
      <c r="S42" s="215"/>
      <c r="T42" s="215"/>
      <c r="U42" s="216">
        <f t="shared" si="0"/>
        <v>0</v>
      </c>
    </row>
    <row r="43" spans="1:21" s="30" customFormat="1" ht="24" customHeight="1">
      <c r="A43" s="31" t="s">
        <v>14453</v>
      </c>
      <c r="B43" s="32" t="s">
        <v>14454</v>
      </c>
      <c r="C43" s="33" t="s">
        <v>14455</v>
      </c>
      <c r="D43" s="34" t="s">
        <v>14456</v>
      </c>
      <c r="E43" s="37" t="s">
        <v>1714</v>
      </c>
      <c r="F43" s="38">
        <v>19800</v>
      </c>
      <c r="G43" s="36">
        <v>0.45</v>
      </c>
      <c r="H43" s="37">
        <v>10</v>
      </c>
      <c r="I43" s="38">
        <f>Таблица613[[#This Row],[Розничная цена KRW]]*Таблица613[[#This Row],[Коэфициент стоимости]]</f>
        <v>8910</v>
      </c>
      <c r="J43" s="39" t="str">
        <f>IF($I$1="","Введите курс",Таблица613[[#This Row],[Оптовая цена KRW                         за 1шт]]/$I$1)</f>
        <v>Введите курс</v>
      </c>
      <c r="K43" s="284"/>
      <c r="L43" s="40">
        <f>Таблица613[[#This Row],[Заказ коробок ]]*Таблица613[[#This Row],[Кол-во шт в коробке]]</f>
        <v>0</v>
      </c>
      <c r="M43" s="38">
        <f>Таблица613[[#This Row],[Общее кол-во шт]]*Таблица613[[#This Row],[Оптовая цена KRW                         за 1шт]]</f>
        <v>0</v>
      </c>
      <c r="N43" s="41" t="str">
        <f>IFERROR(Таблица613[[#This Row],[Общее кол-во шт]]*Таблица613[[#This Row],[Оптовая цена USD                       за 1шт]],"")</f>
        <v/>
      </c>
      <c r="O43" s="42"/>
      <c r="P43" s="214"/>
      <c r="Q43" s="215"/>
      <c r="R43" s="215"/>
      <c r="S43" s="215"/>
      <c r="T43" s="215"/>
      <c r="U43" s="216">
        <f t="shared" si="0"/>
        <v>0</v>
      </c>
    </row>
    <row r="44" spans="1:21" s="30" customFormat="1" ht="24" customHeight="1">
      <c r="A44" s="31" t="s">
        <v>14457</v>
      </c>
      <c r="B44" s="32" t="s">
        <v>14458</v>
      </c>
      <c r="C44" s="33" t="s">
        <v>14459</v>
      </c>
      <c r="D44" s="34" t="s">
        <v>14460</v>
      </c>
      <c r="E44" s="37" t="s">
        <v>1714</v>
      </c>
      <c r="F44" s="38">
        <v>19800</v>
      </c>
      <c r="G44" s="36">
        <v>0.45</v>
      </c>
      <c r="H44" s="37">
        <v>10</v>
      </c>
      <c r="I44" s="38">
        <f>Таблица613[[#This Row],[Розничная цена KRW]]*Таблица613[[#This Row],[Коэфициент стоимости]]</f>
        <v>8910</v>
      </c>
      <c r="J44" s="39" t="str">
        <f>IF($I$1="","Введите курс",Таблица613[[#This Row],[Оптовая цена KRW                         за 1шт]]/$I$1)</f>
        <v>Введите курс</v>
      </c>
      <c r="K44" s="284"/>
      <c r="L44" s="40">
        <f>Таблица613[[#This Row],[Заказ коробок ]]*Таблица613[[#This Row],[Кол-во шт в коробке]]</f>
        <v>0</v>
      </c>
      <c r="M44" s="38">
        <f>Таблица613[[#This Row],[Общее кол-во шт]]*Таблица613[[#This Row],[Оптовая цена KRW                         за 1шт]]</f>
        <v>0</v>
      </c>
      <c r="N44" s="41" t="str">
        <f>IFERROR(Таблица613[[#This Row],[Общее кол-во шт]]*Таблица613[[#This Row],[Оптовая цена USD                       за 1шт]],"")</f>
        <v/>
      </c>
      <c r="O44" s="42"/>
      <c r="P44" s="214"/>
      <c r="Q44" s="215"/>
      <c r="R44" s="215"/>
      <c r="S44" s="215"/>
      <c r="T44" s="215"/>
      <c r="U44" s="216">
        <f t="shared" si="0"/>
        <v>0</v>
      </c>
    </row>
    <row r="45" spans="1:21" s="30" customFormat="1" ht="24" customHeight="1">
      <c r="A45" s="31" t="s">
        <v>14461</v>
      </c>
      <c r="B45" s="32" t="s">
        <v>14462</v>
      </c>
      <c r="C45" s="33" t="s">
        <v>14463</v>
      </c>
      <c r="D45" s="34" t="s">
        <v>14464</v>
      </c>
      <c r="E45" s="37" t="s">
        <v>14465</v>
      </c>
      <c r="F45" s="38">
        <v>22000</v>
      </c>
      <c r="G45" s="36">
        <v>0.45</v>
      </c>
      <c r="H45" s="37">
        <v>10</v>
      </c>
      <c r="I45" s="38">
        <f>Таблица613[[#This Row],[Розничная цена KRW]]*Таблица613[[#This Row],[Коэфициент стоимости]]</f>
        <v>9900</v>
      </c>
      <c r="J45" s="39" t="str">
        <f>IF($I$1="","Введите курс",Таблица613[[#This Row],[Оптовая цена KRW                         за 1шт]]/$I$1)</f>
        <v>Введите курс</v>
      </c>
      <c r="K45" s="284"/>
      <c r="L45" s="40">
        <f>Таблица613[[#This Row],[Заказ коробок ]]*Таблица613[[#This Row],[Кол-во шт в коробке]]</f>
        <v>0</v>
      </c>
      <c r="M45" s="38">
        <f>Таблица613[[#This Row],[Общее кол-во шт]]*Таблица613[[#This Row],[Оптовая цена KRW                         за 1шт]]</f>
        <v>0</v>
      </c>
      <c r="N45" s="41" t="str">
        <f>IFERROR(Таблица613[[#This Row],[Общее кол-во шт]]*Таблица613[[#This Row],[Оптовая цена USD                       за 1шт]],"")</f>
        <v/>
      </c>
      <c r="O45" s="42"/>
      <c r="P45" s="214"/>
      <c r="Q45" s="215"/>
      <c r="R45" s="215"/>
      <c r="S45" s="215"/>
      <c r="T45" s="215"/>
      <c r="U45" s="216">
        <f t="shared" si="0"/>
        <v>0</v>
      </c>
    </row>
    <row r="46" spans="1:21" s="30" customFormat="1" ht="24" customHeight="1">
      <c r="A46" s="31" t="s">
        <v>14466</v>
      </c>
      <c r="B46" s="32" t="s">
        <v>14467</v>
      </c>
      <c r="C46" s="33" t="s">
        <v>14468</v>
      </c>
      <c r="D46" s="34" t="s">
        <v>14469</v>
      </c>
      <c r="E46" s="37" t="s">
        <v>14465</v>
      </c>
      <c r="F46" s="38">
        <v>22000</v>
      </c>
      <c r="G46" s="36">
        <v>0.45</v>
      </c>
      <c r="H46" s="37">
        <v>10</v>
      </c>
      <c r="I46" s="38">
        <f>Таблица613[[#This Row],[Розничная цена KRW]]*Таблица613[[#This Row],[Коэфициент стоимости]]</f>
        <v>9900</v>
      </c>
      <c r="J46" s="39" t="str">
        <f>IF($I$1="","Введите курс",Таблица613[[#This Row],[Оптовая цена KRW                         за 1шт]]/$I$1)</f>
        <v>Введите курс</v>
      </c>
      <c r="K46" s="284"/>
      <c r="L46" s="40">
        <f>Таблица613[[#This Row],[Заказ коробок ]]*Таблица613[[#This Row],[Кол-во шт в коробке]]</f>
        <v>0</v>
      </c>
      <c r="M46" s="38">
        <f>Таблица613[[#This Row],[Общее кол-во шт]]*Таблица613[[#This Row],[Оптовая цена KRW                         за 1шт]]</f>
        <v>0</v>
      </c>
      <c r="N46" s="41" t="str">
        <f>IFERROR(Таблица613[[#This Row],[Общее кол-во шт]]*Таблица613[[#This Row],[Оптовая цена USD                       за 1шт]],"")</f>
        <v/>
      </c>
      <c r="O46" s="42"/>
      <c r="P46" s="214"/>
      <c r="Q46" s="215"/>
      <c r="R46" s="215"/>
      <c r="S46" s="215"/>
      <c r="T46" s="215"/>
      <c r="U46" s="216">
        <f t="shared" si="0"/>
        <v>0</v>
      </c>
    </row>
    <row r="47" spans="1:21" s="30" customFormat="1" ht="24" customHeight="1">
      <c r="A47" s="31" t="s">
        <v>14470</v>
      </c>
      <c r="B47" s="32" t="s">
        <v>14471</v>
      </c>
      <c r="C47" s="33" t="s">
        <v>14472</v>
      </c>
      <c r="D47" s="34" t="s">
        <v>14473</v>
      </c>
      <c r="E47" s="37" t="s">
        <v>14474</v>
      </c>
      <c r="F47" s="38">
        <v>2800</v>
      </c>
      <c r="G47" s="36">
        <v>0.45</v>
      </c>
      <c r="H47" s="37">
        <v>10</v>
      </c>
      <c r="I47" s="38">
        <f>Таблица613[[#This Row],[Розничная цена KRW]]*Таблица613[[#This Row],[Коэфициент стоимости]]</f>
        <v>1260</v>
      </c>
      <c r="J47" s="39" t="str">
        <f>IF($I$1="","Введите курс",Таблица613[[#This Row],[Оптовая цена KRW                         за 1шт]]/$I$1)</f>
        <v>Введите курс</v>
      </c>
      <c r="K47" s="284"/>
      <c r="L47" s="40">
        <f>Таблица613[[#This Row],[Заказ коробок ]]*Таблица613[[#This Row],[Кол-во шт в коробке]]</f>
        <v>0</v>
      </c>
      <c r="M47" s="38">
        <f>Таблица613[[#This Row],[Общее кол-во шт]]*Таблица613[[#This Row],[Оптовая цена KRW                         за 1шт]]</f>
        <v>0</v>
      </c>
      <c r="N47" s="41" t="str">
        <f>IFERROR(Таблица613[[#This Row],[Общее кол-во шт]]*Таблица613[[#This Row],[Оптовая цена USD                       за 1шт]],"")</f>
        <v/>
      </c>
      <c r="O47" s="42"/>
      <c r="P47" s="214"/>
      <c r="Q47" s="215"/>
      <c r="R47" s="215"/>
      <c r="S47" s="215"/>
      <c r="T47" s="215"/>
      <c r="U47" s="216">
        <f t="shared" si="0"/>
        <v>0</v>
      </c>
    </row>
    <row r="48" spans="1:21" s="30" customFormat="1" ht="24" customHeight="1">
      <c r="A48" s="31" t="s">
        <v>14475</v>
      </c>
      <c r="B48" s="32" t="s">
        <v>14476</v>
      </c>
      <c r="C48" s="33" t="s">
        <v>14477</v>
      </c>
      <c r="D48" s="34" t="s">
        <v>14478</v>
      </c>
      <c r="E48" s="37" t="s">
        <v>14479</v>
      </c>
      <c r="F48" s="38">
        <v>2000</v>
      </c>
      <c r="G48" s="36">
        <v>0.45</v>
      </c>
      <c r="H48" s="37">
        <v>10</v>
      </c>
      <c r="I48" s="38">
        <f>Таблица613[[#This Row],[Розничная цена KRW]]*Таблица613[[#This Row],[Коэфициент стоимости]]</f>
        <v>900</v>
      </c>
      <c r="J48" s="39" t="str">
        <f>IF($I$1="","Введите курс",Таблица613[[#This Row],[Оптовая цена KRW                         за 1шт]]/$I$1)</f>
        <v>Введите курс</v>
      </c>
      <c r="K48" s="284"/>
      <c r="L48" s="40">
        <f>Таблица613[[#This Row],[Заказ коробок ]]*Таблица613[[#This Row],[Кол-во шт в коробке]]</f>
        <v>0</v>
      </c>
      <c r="M48" s="38">
        <f>Таблица613[[#This Row],[Общее кол-во шт]]*Таблица613[[#This Row],[Оптовая цена KRW                         за 1шт]]</f>
        <v>0</v>
      </c>
      <c r="N48" s="41" t="str">
        <f>IFERROR(Таблица613[[#This Row],[Общее кол-во шт]]*Таблица613[[#This Row],[Оптовая цена USD                       за 1шт]],"")</f>
        <v/>
      </c>
      <c r="O48" s="42"/>
      <c r="P48" s="214"/>
      <c r="Q48" s="215"/>
      <c r="R48" s="215"/>
      <c r="S48" s="215"/>
      <c r="T48" s="215"/>
      <c r="U48" s="216">
        <f t="shared" si="0"/>
        <v>0</v>
      </c>
    </row>
    <row r="49" spans="1:21" s="30" customFormat="1" ht="24" customHeight="1">
      <c r="A49" s="31" t="s">
        <v>14480</v>
      </c>
      <c r="B49" s="32" t="s">
        <v>14481</v>
      </c>
      <c r="C49" s="33" t="s">
        <v>14482</v>
      </c>
      <c r="D49" s="34" t="s">
        <v>14483</v>
      </c>
      <c r="E49" s="37" t="s">
        <v>9012</v>
      </c>
      <c r="F49" s="38">
        <v>65000</v>
      </c>
      <c r="G49" s="36">
        <v>0.45</v>
      </c>
      <c r="H49" s="37">
        <v>10</v>
      </c>
      <c r="I49" s="38">
        <f>Таблица613[[#This Row],[Розничная цена KRW]]*Таблица613[[#This Row],[Коэфициент стоимости]]</f>
        <v>29250</v>
      </c>
      <c r="J49" s="39" t="str">
        <f>IF($I$1="","Введите курс",Таблица613[[#This Row],[Оптовая цена KRW                         за 1шт]]/$I$1)</f>
        <v>Введите курс</v>
      </c>
      <c r="K49" s="284"/>
      <c r="L49" s="40">
        <f>Таблица613[[#This Row],[Заказ коробок ]]*Таблица613[[#This Row],[Кол-во шт в коробке]]</f>
        <v>0</v>
      </c>
      <c r="M49" s="38">
        <f>Таблица613[[#This Row],[Общее кол-во шт]]*Таблица613[[#This Row],[Оптовая цена KRW                         за 1шт]]</f>
        <v>0</v>
      </c>
      <c r="N49" s="41" t="str">
        <f>IFERROR(Таблица613[[#This Row],[Общее кол-во шт]]*Таблица613[[#This Row],[Оптовая цена USD                       за 1шт]],"")</f>
        <v/>
      </c>
      <c r="O49" s="42"/>
      <c r="P49" s="214"/>
      <c r="Q49" s="215"/>
      <c r="R49" s="215"/>
      <c r="S49" s="215"/>
      <c r="T49" s="215"/>
      <c r="U49" s="216">
        <f t="shared" si="0"/>
        <v>0</v>
      </c>
    </row>
    <row r="50" spans="1:21" s="30" customFormat="1" ht="24" customHeight="1">
      <c r="A50" s="31" t="s">
        <v>14484</v>
      </c>
      <c r="B50" s="32" t="s">
        <v>14485</v>
      </c>
      <c r="C50" s="33" t="s">
        <v>14486</v>
      </c>
      <c r="D50" s="34" t="s">
        <v>14487</v>
      </c>
      <c r="E50" s="37" t="s">
        <v>1737</v>
      </c>
      <c r="F50" s="38">
        <v>42000</v>
      </c>
      <c r="G50" s="36">
        <v>0.45</v>
      </c>
      <c r="H50" s="37">
        <v>10</v>
      </c>
      <c r="I50" s="38">
        <f>Таблица613[[#This Row],[Розничная цена KRW]]*Таблица613[[#This Row],[Коэфициент стоимости]]</f>
        <v>18900</v>
      </c>
      <c r="J50" s="39" t="str">
        <f>IF($I$1="","Введите курс",Таблица613[[#This Row],[Оптовая цена KRW                         за 1шт]]/$I$1)</f>
        <v>Введите курс</v>
      </c>
      <c r="K50" s="284"/>
      <c r="L50" s="40">
        <f>Таблица613[[#This Row],[Заказ коробок ]]*Таблица613[[#This Row],[Кол-во шт в коробке]]</f>
        <v>0</v>
      </c>
      <c r="M50" s="38">
        <f>Таблица613[[#This Row],[Общее кол-во шт]]*Таблица613[[#This Row],[Оптовая цена KRW                         за 1шт]]</f>
        <v>0</v>
      </c>
      <c r="N50" s="41" t="str">
        <f>IFERROR(Таблица613[[#This Row],[Общее кол-во шт]]*Таблица613[[#This Row],[Оптовая цена USD                       за 1шт]],"")</f>
        <v/>
      </c>
      <c r="O50" s="42"/>
      <c r="P50" s="214"/>
      <c r="Q50" s="215"/>
      <c r="R50" s="215"/>
      <c r="S50" s="215"/>
      <c r="T50" s="215"/>
      <c r="U50" s="216">
        <f t="shared" si="0"/>
        <v>0</v>
      </c>
    </row>
    <row r="51" spans="1:21" s="30" customFormat="1" ht="24" customHeight="1">
      <c r="A51" s="31" t="s">
        <v>14488</v>
      </c>
      <c r="B51" s="32" t="s">
        <v>14489</v>
      </c>
      <c r="C51" s="33" t="s">
        <v>14490</v>
      </c>
      <c r="D51" s="34" t="s">
        <v>14491</v>
      </c>
      <c r="E51" s="37" t="s">
        <v>9310</v>
      </c>
      <c r="F51" s="38">
        <v>36000</v>
      </c>
      <c r="G51" s="36">
        <v>0.45</v>
      </c>
      <c r="H51" s="37">
        <v>10</v>
      </c>
      <c r="I51" s="38">
        <f>Таблица613[[#This Row],[Розничная цена KRW]]*Таблица613[[#This Row],[Коэфициент стоимости]]</f>
        <v>16200</v>
      </c>
      <c r="J51" s="39" t="str">
        <f>IF($I$1="","Введите курс",Таблица613[[#This Row],[Оптовая цена KRW                         за 1шт]]/$I$1)</f>
        <v>Введите курс</v>
      </c>
      <c r="K51" s="284"/>
      <c r="L51" s="40">
        <f>Таблица613[[#This Row],[Заказ коробок ]]*Таблица613[[#This Row],[Кол-во шт в коробке]]</f>
        <v>0</v>
      </c>
      <c r="M51" s="38">
        <f>Таблица613[[#This Row],[Общее кол-во шт]]*Таблица613[[#This Row],[Оптовая цена KRW                         за 1шт]]</f>
        <v>0</v>
      </c>
      <c r="N51" s="41" t="str">
        <f>IFERROR(Таблица613[[#This Row],[Общее кол-во шт]]*Таблица613[[#This Row],[Оптовая цена USD                       за 1шт]],"")</f>
        <v/>
      </c>
      <c r="O51" s="42"/>
      <c r="P51" s="214"/>
      <c r="Q51" s="215"/>
      <c r="R51" s="215"/>
      <c r="S51" s="215"/>
      <c r="T51" s="215"/>
      <c r="U51" s="216">
        <f t="shared" si="0"/>
        <v>0</v>
      </c>
    </row>
    <row r="52" spans="1:21" s="30" customFormat="1" ht="24" customHeight="1">
      <c r="A52" s="31" t="s">
        <v>14492</v>
      </c>
      <c r="B52" s="32" t="s">
        <v>14493</v>
      </c>
      <c r="C52" s="33" t="s">
        <v>14494</v>
      </c>
      <c r="D52" s="34" t="s">
        <v>14495</v>
      </c>
      <c r="E52" s="37" t="s">
        <v>9310</v>
      </c>
      <c r="F52" s="38">
        <v>36000</v>
      </c>
      <c r="G52" s="36">
        <v>0.45</v>
      </c>
      <c r="H52" s="37">
        <v>10</v>
      </c>
      <c r="I52" s="38">
        <f>Таблица613[[#This Row],[Розничная цена KRW]]*Таблица613[[#This Row],[Коэфициент стоимости]]</f>
        <v>16200</v>
      </c>
      <c r="J52" s="39" t="str">
        <f>IF($I$1="","Введите курс",Таблица613[[#This Row],[Оптовая цена KRW                         за 1шт]]/$I$1)</f>
        <v>Введите курс</v>
      </c>
      <c r="K52" s="284"/>
      <c r="L52" s="40">
        <f>Таблица613[[#This Row],[Заказ коробок ]]*Таблица613[[#This Row],[Кол-во шт в коробке]]</f>
        <v>0</v>
      </c>
      <c r="M52" s="38">
        <f>Таблица613[[#This Row],[Общее кол-во шт]]*Таблица613[[#This Row],[Оптовая цена KRW                         за 1шт]]</f>
        <v>0</v>
      </c>
      <c r="N52" s="41" t="str">
        <f>IFERROR(Таблица613[[#This Row],[Общее кол-во шт]]*Таблица613[[#This Row],[Оптовая цена USD                       за 1шт]],"")</f>
        <v/>
      </c>
      <c r="O52" s="42"/>
      <c r="P52" s="214"/>
      <c r="Q52" s="215"/>
      <c r="R52" s="215"/>
      <c r="S52" s="215"/>
      <c r="T52" s="215"/>
      <c r="U52" s="216">
        <f t="shared" si="0"/>
        <v>0</v>
      </c>
    </row>
    <row r="53" spans="1:21" s="30" customFormat="1" ht="24" customHeight="1">
      <c r="A53" s="31" t="s">
        <v>14496</v>
      </c>
      <c r="B53" s="32" t="s">
        <v>14497</v>
      </c>
      <c r="C53" s="33" t="s">
        <v>14498</v>
      </c>
      <c r="D53" s="34" t="s">
        <v>14499</v>
      </c>
      <c r="E53" s="37" t="s">
        <v>14500</v>
      </c>
      <c r="F53" s="38">
        <v>2500</v>
      </c>
      <c r="G53" s="36">
        <v>0.45</v>
      </c>
      <c r="H53" s="37">
        <v>10</v>
      </c>
      <c r="I53" s="38">
        <f>Таблица613[[#This Row],[Розничная цена KRW]]*Таблица613[[#This Row],[Коэфициент стоимости]]</f>
        <v>1125</v>
      </c>
      <c r="J53" s="39" t="str">
        <f>IF($I$1="","Введите курс",Таблица613[[#This Row],[Оптовая цена KRW                         за 1шт]]/$I$1)</f>
        <v>Введите курс</v>
      </c>
      <c r="K53" s="284"/>
      <c r="L53" s="40">
        <f>Таблица613[[#This Row],[Заказ коробок ]]*Таблица613[[#This Row],[Кол-во шт в коробке]]</f>
        <v>0</v>
      </c>
      <c r="M53" s="38">
        <f>Таблица613[[#This Row],[Общее кол-во шт]]*Таблица613[[#This Row],[Оптовая цена KRW                         за 1шт]]</f>
        <v>0</v>
      </c>
      <c r="N53" s="41" t="str">
        <f>IFERROR(Таблица613[[#This Row],[Общее кол-во шт]]*Таблица613[[#This Row],[Оптовая цена USD                       за 1шт]],"")</f>
        <v/>
      </c>
      <c r="O53" s="42"/>
      <c r="P53" s="214"/>
      <c r="Q53" s="215"/>
      <c r="R53" s="215"/>
      <c r="S53" s="215"/>
      <c r="T53" s="215"/>
      <c r="U53" s="216">
        <f t="shared" si="0"/>
        <v>0</v>
      </c>
    </row>
    <row r="54" spans="1:21" s="30" customFormat="1" ht="24" customHeight="1">
      <c r="A54" s="31" t="s">
        <v>14501</v>
      </c>
      <c r="B54" s="32" t="s">
        <v>14502</v>
      </c>
      <c r="C54" s="33" t="s">
        <v>14503</v>
      </c>
      <c r="D54" s="34" t="s">
        <v>14504</v>
      </c>
      <c r="E54" s="37" t="s">
        <v>14505</v>
      </c>
      <c r="F54" s="38">
        <v>1500</v>
      </c>
      <c r="G54" s="36">
        <v>0.45</v>
      </c>
      <c r="H54" s="37">
        <v>10</v>
      </c>
      <c r="I54" s="38">
        <f>Таблица613[[#This Row],[Розничная цена KRW]]*Таблица613[[#This Row],[Коэфициент стоимости]]</f>
        <v>675</v>
      </c>
      <c r="J54" s="39" t="str">
        <f>IF($I$1="","Введите курс",Таблица613[[#This Row],[Оптовая цена KRW                         за 1шт]]/$I$1)</f>
        <v>Введите курс</v>
      </c>
      <c r="K54" s="284"/>
      <c r="L54" s="40">
        <f>Таблица613[[#This Row],[Заказ коробок ]]*Таблица613[[#This Row],[Кол-во шт в коробке]]</f>
        <v>0</v>
      </c>
      <c r="M54" s="38">
        <f>Таблица613[[#This Row],[Общее кол-во шт]]*Таблица613[[#This Row],[Оптовая цена KRW                         за 1шт]]</f>
        <v>0</v>
      </c>
      <c r="N54" s="41" t="str">
        <f>IFERROR(Таблица613[[#This Row],[Общее кол-во шт]]*Таблица613[[#This Row],[Оптовая цена USD                       за 1шт]],"")</f>
        <v/>
      </c>
      <c r="O54" s="42"/>
      <c r="P54" s="214"/>
      <c r="Q54" s="215"/>
      <c r="R54" s="215"/>
      <c r="S54" s="215"/>
      <c r="T54" s="215"/>
      <c r="U54" s="216">
        <f t="shared" si="0"/>
        <v>0</v>
      </c>
    </row>
    <row r="55" spans="1:21" s="30" customFormat="1" ht="24" customHeight="1">
      <c r="A55" s="31" t="s">
        <v>14506</v>
      </c>
      <c r="B55" s="32" t="s">
        <v>14507</v>
      </c>
      <c r="C55" s="33" t="s">
        <v>14508</v>
      </c>
      <c r="D55" s="34" t="s">
        <v>14509</v>
      </c>
      <c r="E55" s="37" t="s">
        <v>1850</v>
      </c>
      <c r="F55" s="38">
        <v>7500</v>
      </c>
      <c r="G55" s="36">
        <v>0.45</v>
      </c>
      <c r="H55" s="37">
        <v>10</v>
      </c>
      <c r="I55" s="38">
        <f>Таблица613[[#This Row],[Розничная цена KRW]]*Таблица613[[#This Row],[Коэфициент стоимости]]</f>
        <v>3375</v>
      </c>
      <c r="J55" s="39" t="str">
        <f>IF($I$1="","Введите курс",Таблица613[[#This Row],[Оптовая цена KRW                         за 1шт]]/$I$1)</f>
        <v>Введите курс</v>
      </c>
      <c r="K55" s="284"/>
      <c r="L55" s="40">
        <f>Таблица613[[#This Row],[Заказ коробок ]]*Таблица613[[#This Row],[Кол-во шт в коробке]]</f>
        <v>0</v>
      </c>
      <c r="M55" s="38">
        <f>Таблица613[[#This Row],[Общее кол-во шт]]*Таблица613[[#This Row],[Оптовая цена KRW                         за 1шт]]</f>
        <v>0</v>
      </c>
      <c r="N55" s="41" t="str">
        <f>IFERROR(Таблица613[[#This Row],[Общее кол-во шт]]*Таблица613[[#This Row],[Оптовая цена USD                       за 1шт]],"")</f>
        <v/>
      </c>
      <c r="O55" s="42"/>
      <c r="P55" s="214"/>
      <c r="Q55" s="215"/>
      <c r="R55" s="215"/>
      <c r="S55" s="215"/>
      <c r="T55" s="215"/>
      <c r="U55" s="216">
        <f t="shared" si="0"/>
        <v>0</v>
      </c>
    </row>
    <row r="56" spans="1:21" s="30" customFormat="1" ht="24" customHeight="1">
      <c r="A56" s="31" t="s">
        <v>14510</v>
      </c>
      <c r="B56" s="32" t="s">
        <v>14511</v>
      </c>
      <c r="C56" s="33" t="s">
        <v>14512</v>
      </c>
      <c r="D56" s="34" t="s">
        <v>14513</v>
      </c>
      <c r="E56" s="37" t="s">
        <v>1850</v>
      </c>
      <c r="F56" s="38">
        <v>4500</v>
      </c>
      <c r="G56" s="36">
        <v>0.45</v>
      </c>
      <c r="H56" s="37">
        <v>10</v>
      </c>
      <c r="I56" s="38">
        <f>Таблица613[[#This Row],[Розничная цена KRW]]*Таблица613[[#This Row],[Коэфициент стоимости]]</f>
        <v>2025</v>
      </c>
      <c r="J56" s="39" t="str">
        <f>IF($I$1="","Введите курс",Таблица613[[#This Row],[Оптовая цена KRW                         за 1шт]]/$I$1)</f>
        <v>Введите курс</v>
      </c>
      <c r="K56" s="284"/>
      <c r="L56" s="40">
        <f>Таблица613[[#This Row],[Заказ коробок ]]*Таблица613[[#This Row],[Кол-во шт в коробке]]</f>
        <v>0</v>
      </c>
      <c r="M56" s="38">
        <f>Таблица613[[#This Row],[Общее кол-во шт]]*Таблица613[[#This Row],[Оптовая цена KRW                         за 1шт]]</f>
        <v>0</v>
      </c>
      <c r="N56" s="41" t="str">
        <f>IFERROR(Таблица613[[#This Row],[Общее кол-во шт]]*Таблица613[[#This Row],[Оптовая цена USD                       за 1шт]],"")</f>
        <v/>
      </c>
      <c r="O56" s="42"/>
      <c r="P56" s="214"/>
      <c r="Q56" s="215"/>
      <c r="R56" s="215"/>
      <c r="S56" s="215"/>
      <c r="T56" s="215"/>
      <c r="U56" s="216">
        <f t="shared" si="0"/>
        <v>0</v>
      </c>
    </row>
    <row r="57" spans="1:21" s="30" customFormat="1" ht="24" customHeight="1">
      <c r="A57" s="31" t="s">
        <v>14514</v>
      </c>
      <c r="B57" s="32" t="s">
        <v>14515</v>
      </c>
      <c r="C57" s="33" t="s">
        <v>14516</v>
      </c>
      <c r="D57" s="34" t="s">
        <v>14517</v>
      </c>
      <c r="E57" s="37" t="s">
        <v>1850</v>
      </c>
      <c r="F57" s="38">
        <v>4000</v>
      </c>
      <c r="G57" s="36">
        <v>0.45</v>
      </c>
      <c r="H57" s="37">
        <v>10</v>
      </c>
      <c r="I57" s="38">
        <f>Таблица613[[#This Row],[Розничная цена KRW]]*Таблица613[[#This Row],[Коэфициент стоимости]]</f>
        <v>1800</v>
      </c>
      <c r="J57" s="39" t="str">
        <f>IF($I$1="","Введите курс",Таблица613[[#This Row],[Оптовая цена KRW                         за 1шт]]/$I$1)</f>
        <v>Введите курс</v>
      </c>
      <c r="K57" s="284"/>
      <c r="L57" s="40">
        <f>Таблица613[[#This Row],[Заказ коробок ]]*Таблица613[[#This Row],[Кол-во шт в коробке]]</f>
        <v>0</v>
      </c>
      <c r="M57" s="38">
        <f>Таблица613[[#This Row],[Общее кол-во шт]]*Таблица613[[#This Row],[Оптовая цена KRW                         за 1шт]]</f>
        <v>0</v>
      </c>
      <c r="N57" s="41" t="str">
        <f>IFERROR(Таблица613[[#This Row],[Общее кол-во шт]]*Таблица613[[#This Row],[Оптовая цена USD                       за 1шт]],"")</f>
        <v/>
      </c>
      <c r="O57" s="42"/>
      <c r="P57" s="214"/>
      <c r="Q57" s="215"/>
      <c r="R57" s="215"/>
      <c r="S57" s="215"/>
      <c r="T57" s="215"/>
      <c r="U57" s="216">
        <f t="shared" si="0"/>
        <v>0</v>
      </c>
    </row>
    <row r="58" spans="1:21" s="30" customFormat="1" ht="24" customHeight="1">
      <c r="A58" s="31" t="s">
        <v>14518</v>
      </c>
      <c r="B58" s="32" t="s">
        <v>14519</v>
      </c>
      <c r="C58" s="33" t="s">
        <v>14520</v>
      </c>
      <c r="D58" s="34" t="s">
        <v>14521</v>
      </c>
      <c r="E58" s="37"/>
      <c r="F58" s="38">
        <v>2900</v>
      </c>
      <c r="G58" s="36">
        <v>0.45</v>
      </c>
      <c r="H58" s="37">
        <v>10</v>
      </c>
      <c r="I58" s="38">
        <f>Таблица613[[#This Row],[Розничная цена KRW]]*Таблица613[[#This Row],[Коэфициент стоимости]]</f>
        <v>1305</v>
      </c>
      <c r="J58" s="39" t="str">
        <f>IF($I$1="","Введите курс",Таблица613[[#This Row],[Оптовая цена KRW                         за 1шт]]/$I$1)</f>
        <v>Введите курс</v>
      </c>
      <c r="K58" s="284"/>
      <c r="L58" s="40">
        <f>Таблица613[[#This Row],[Заказ коробок ]]*Таблица613[[#This Row],[Кол-во шт в коробке]]</f>
        <v>0</v>
      </c>
      <c r="M58" s="38">
        <f>Таблица613[[#This Row],[Общее кол-во шт]]*Таблица613[[#This Row],[Оптовая цена KRW                         за 1шт]]</f>
        <v>0</v>
      </c>
      <c r="N58" s="41" t="str">
        <f>IFERROR(Таблица613[[#This Row],[Общее кол-во шт]]*Таблица613[[#This Row],[Оптовая цена USD                       за 1шт]],"")</f>
        <v/>
      </c>
      <c r="O58" s="42"/>
      <c r="P58" s="214"/>
      <c r="Q58" s="215"/>
      <c r="R58" s="215"/>
      <c r="S58" s="215"/>
      <c r="T58" s="215"/>
      <c r="U58" s="216">
        <f t="shared" si="0"/>
        <v>0</v>
      </c>
    </row>
    <row r="59" spans="1:21" s="30" customFormat="1" ht="24" customHeight="1">
      <c r="A59" s="31" t="s">
        <v>14522</v>
      </c>
      <c r="B59" s="32" t="s">
        <v>14523</v>
      </c>
      <c r="C59" s="33" t="s">
        <v>14524</v>
      </c>
      <c r="D59" s="34" t="s">
        <v>14525</v>
      </c>
      <c r="E59" s="37" t="s">
        <v>14526</v>
      </c>
      <c r="F59" s="38">
        <v>2000</v>
      </c>
      <c r="G59" s="36">
        <v>0.45</v>
      </c>
      <c r="H59" s="37">
        <v>10</v>
      </c>
      <c r="I59" s="38">
        <f>Таблица613[[#This Row],[Розничная цена KRW]]*Таблица613[[#This Row],[Коэфициент стоимости]]</f>
        <v>900</v>
      </c>
      <c r="J59" s="39" t="str">
        <f>IF($I$1="","Введите курс",Таблица613[[#This Row],[Оптовая цена KRW                         за 1шт]]/$I$1)</f>
        <v>Введите курс</v>
      </c>
      <c r="K59" s="284"/>
      <c r="L59" s="40">
        <f>Таблица613[[#This Row],[Заказ коробок ]]*Таблица613[[#This Row],[Кол-во шт в коробке]]</f>
        <v>0</v>
      </c>
      <c r="M59" s="38">
        <f>Таблица613[[#This Row],[Общее кол-во шт]]*Таблица613[[#This Row],[Оптовая цена KRW                         за 1шт]]</f>
        <v>0</v>
      </c>
      <c r="N59" s="41" t="str">
        <f>IFERROR(Таблица613[[#This Row],[Общее кол-во шт]]*Таблица613[[#This Row],[Оптовая цена USD                       за 1шт]],"")</f>
        <v/>
      </c>
      <c r="O59" s="42"/>
      <c r="P59" s="214"/>
      <c r="Q59" s="215"/>
      <c r="R59" s="215"/>
      <c r="S59" s="215"/>
      <c r="T59" s="215"/>
      <c r="U59" s="216">
        <f t="shared" si="0"/>
        <v>0</v>
      </c>
    </row>
    <row r="60" spans="1:21" s="30" customFormat="1" ht="24" customHeight="1">
      <c r="A60" s="31" t="s">
        <v>14527</v>
      </c>
      <c r="B60" s="32" t="s">
        <v>14528</v>
      </c>
      <c r="C60" s="33" t="s">
        <v>14529</v>
      </c>
      <c r="D60" s="34" t="s">
        <v>14530</v>
      </c>
      <c r="E60" s="37" t="s">
        <v>14531</v>
      </c>
      <c r="F60" s="38">
        <v>23000</v>
      </c>
      <c r="G60" s="36">
        <v>0.45</v>
      </c>
      <c r="H60" s="37">
        <v>10</v>
      </c>
      <c r="I60" s="38">
        <f>Таблица613[[#This Row],[Розничная цена KRW]]*Таблица613[[#This Row],[Коэфициент стоимости]]</f>
        <v>10350</v>
      </c>
      <c r="J60" s="39" t="str">
        <f>IF($I$1="","Введите курс",Таблица613[[#This Row],[Оптовая цена KRW                         за 1шт]]/$I$1)</f>
        <v>Введите курс</v>
      </c>
      <c r="K60" s="284"/>
      <c r="L60" s="40">
        <f>Таблица613[[#This Row],[Заказ коробок ]]*Таблица613[[#This Row],[Кол-во шт в коробке]]</f>
        <v>0</v>
      </c>
      <c r="M60" s="38">
        <f>Таблица613[[#This Row],[Общее кол-во шт]]*Таблица613[[#This Row],[Оптовая цена KRW                         за 1шт]]</f>
        <v>0</v>
      </c>
      <c r="N60" s="41" t="str">
        <f>IFERROR(Таблица613[[#This Row],[Общее кол-во шт]]*Таблица613[[#This Row],[Оптовая цена USD                       за 1шт]],"")</f>
        <v/>
      </c>
      <c r="O60" s="42"/>
      <c r="P60" s="214"/>
      <c r="Q60" s="215"/>
      <c r="R60" s="215"/>
      <c r="S60" s="215"/>
      <c r="T60" s="215"/>
      <c r="U60" s="216">
        <f t="shared" si="0"/>
        <v>0</v>
      </c>
    </row>
    <row r="61" spans="1:21" s="30" customFormat="1" ht="24" customHeight="1">
      <c r="A61" s="31" t="s">
        <v>14532</v>
      </c>
      <c r="B61" s="32" t="s">
        <v>14533</v>
      </c>
      <c r="C61" s="33" t="s">
        <v>14534</v>
      </c>
      <c r="D61" s="34" t="s">
        <v>14535</v>
      </c>
      <c r="E61" s="37" t="s">
        <v>14536</v>
      </c>
      <c r="F61" s="38">
        <v>18000</v>
      </c>
      <c r="G61" s="36">
        <v>0.45</v>
      </c>
      <c r="H61" s="37">
        <v>10</v>
      </c>
      <c r="I61" s="38">
        <f>Таблица613[[#This Row],[Розничная цена KRW]]*Таблица613[[#This Row],[Коэфициент стоимости]]</f>
        <v>8100</v>
      </c>
      <c r="J61" s="39" t="str">
        <f>IF($I$1="","Введите курс",Таблица613[[#This Row],[Оптовая цена KRW                         за 1шт]]/$I$1)</f>
        <v>Введите курс</v>
      </c>
      <c r="K61" s="284"/>
      <c r="L61" s="40">
        <f>Таблица613[[#This Row],[Заказ коробок ]]*Таблица613[[#This Row],[Кол-во шт в коробке]]</f>
        <v>0</v>
      </c>
      <c r="M61" s="38">
        <f>Таблица613[[#This Row],[Общее кол-во шт]]*Таблица613[[#This Row],[Оптовая цена KRW                         за 1шт]]</f>
        <v>0</v>
      </c>
      <c r="N61" s="41" t="str">
        <f>IFERROR(Таблица613[[#This Row],[Общее кол-во шт]]*Таблица613[[#This Row],[Оптовая цена USD                       за 1шт]],"")</f>
        <v/>
      </c>
      <c r="O61" s="42"/>
      <c r="P61" s="214"/>
      <c r="Q61" s="215"/>
      <c r="R61" s="215"/>
      <c r="S61" s="215"/>
      <c r="T61" s="215"/>
      <c r="U61" s="216">
        <f t="shared" si="0"/>
        <v>0</v>
      </c>
    </row>
    <row r="62" spans="1:21" s="30" customFormat="1" ht="24" customHeight="1">
      <c r="A62" s="31" t="s">
        <v>14537</v>
      </c>
      <c r="B62" s="32" t="s">
        <v>14538</v>
      </c>
      <c r="C62" s="33" t="s">
        <v>14539</v>
      </c>
      <c r="D62" s="34" t="s">
        <v>14540</v>
      </c>
      <c r="E62" s="37" t="s">
        <v>14541</v>
      </c>
      <c r="F62" s="38">
        <v>25000</v>
      </c>
      <c r="G62" s="36">
        <v>0.45</v>
      </c>
      <c r="H62" s="37">
        <v>10</v>
      </c>
      <c r="I62" s="38">
        <f>Таблица613[[#This Row],[Розничная цена KRW]]*Таблица613[[#This Row],[Коэфициент стоимости]]</f>
        <v>11250</v>
      </c>
      <c r="J62" s="39" t="str">
        <f>IF($I$1="","Введите курс",Таблица613[[#This Row],[Оптовая цена KRW                         за 1шт]]/$I$1)</f>
        <v>Введите курс</v>
      </c>
      <c r="K62" s="284"/>
      <c r="L62" s="40">
        <f>Таблица613[[#This Row],[Заказ коробок ]]*Таблица613[[#This Row],[Кол-во шт в коробке]]</f>
        <v>0</v>
      </c>
      <c r="M62" s="38">
        <f>Таблица613[[#This Row],[Общее кол-во шт]]*Таблица613[[#This Row],[Оптовая цена KRW                         за 1шт]]</f>
        <v>0</v>
      </c>
      <c r="N62" s="41" t="str">
        <f>IFERROR(Таблица613[[#This Row],[Общее кол-во шт]]*Таблица613[[#This Row],[Оптовая цена USD                       за 1шт]],"")</f>
        <v/>
      </c>
      <c r="O62" s="42"/>
      <c r="P62" s="214"/>
      <c r="Q62" s="215"/>
      <c r="R62" s="215"/>
      <c r="S62" s="215"/>
      <c r="T62" s="215"/>
      <c r="U62" s="216">
        <f t="shared" si="0"/>
        <v>0</v>
      </c>
    </row>
    <row r="63" spans="1:21" s="30" customFormat="1" ht="24" customHeight="1">
      <c r="A63" s="31" t="s">
        <v>14542</v>
      </c>
      <c r="B63" s="32" t="s">
        <v>14543</v>
      </c>
      <c r="C63" s="33" t="s">
        <v>14544</v>
      </c>
      <c r="D63" s="34" t="s">
        <v>14545</v>
      </c>
      <c r="E63" s="37" t="s">
        <v>14546</v>
      </c>
      <c r="F63" s="38">
        <v>19000</v>
      </c>
      <c r="G63" s="36">
        <v>0.45</v>
      </c>
      <c r="H63" s="37">
        <v>10</v>
      </c>
      <c r="I63" s="38">
        <f>Таблица613[[#This Row],[Розничная цена KRW]]*Таблица613[[#This Row],[Коэфициент стоимости]]</f>
        <v>8550</v>
      </c>
      <c r="J63" s="39" t="str">
        <f>IF($I$1="","Введите курс",Таблица613[[#This Row],[Оптовая цена KRW                         за 1шт]]/$I$1)</f>
        <v>Введите курс</v>
      </c>
      <c r="K63" s="284"/>
      <c r="L63" s="40">
        <f>Таблица613[[#This Row],[Заказ коробок ]]*Таблица613[[#This Row],[Кол-во шт в коробке]]</f>
        <v>0</v>
      </c>
      <c r="M63" s="38">
        <f>Таблица613[[#This Row],[Общее кол-во шт]]*Таблица613[[#This Row],[Оптовая цена KRW                         за 1шт]]</f>
        <v>0</v>
      </c>
      <c r="N63" s="41" t="str">
        <f>IFERROR(Таблица613[[#This Row],[Общее кол-во шт]]*Таблица613[[#This Row],[Оптовая цена USD                       за 1шт]],"")</f>
        <v/>
      </c>
      <c r="O63" s="42"/>
      <c r="P63" s="214"/>
      <c r="Q63" s="215"/>
      <c r="R63" s="215"/>
      <c r="S63" s="215"/>
      <c r="T63" s="215"/>
      <c r="U63" s="216">
        <f t="shared" si="0"/>
        <v>0</v>
      </c>
    </row>
    <row r="64" spans="1:21" s="30" customFormat="1" ht="24" customHeight="1">
      <c r="A64" s="31" t="s">
        <v>14547</v>
      </c>
      <c r="B64" s="32" t="s">
        <v>14548</v>
      </c>
      <c r="C64" s="33" t="s">
        <v>14549</v>
      </c>
      <c r="D64" s="34" t="s">
        <v>14550</v>
      </c>
      <c r="E64" s="37" t="s">
        <v>14551</v>
      </c>
      <c r="F64" s="38">
        <v>24000</v>
      </c>
      <c r="G64" s="36">
        <v>0.45</v>
      </c>
      <c r="H64" s="37">
        <v>10</v>
      </c>
      <c r="I64" s="38">
        <f>Таблица613[[#This Row],[Розничная цена KRW]]*Таблица613[[#This Row],[Коэфициент стоимости]]</f>
        <v>10800</v>
      </c>
      <c r="J64" s="39" t="str">
        <f>IF($I$1="","Введите курс",Таблица613[[#This Row],[Оптовая цена KRW                         за 1шт]]/$I$1)</f>
        <v>Введите курс</v>
      </c>
      <c r="K64" s="284"/>
      <c r="L64" s="40">
        <f>Таблица613[[#This Row],[Заказ коробок ]]*Таблица613[[#This Row],[Кол-во шт в коробке]]</f>
        <v>0</v>
      </c>
      <c r="M64" s="38">
        <f>Таблица613[[#This Row],[Общее кол-во шт]]*Таблица613[[#This Row],[Оптовая цена KRW                         за 1шт]]</f>
        <v>0</v>
      </c>
      <c r="N64" s="41" t="str">
        <f>IFERROR(Таблица613[[#This Row],[Общее кол-во шт]]*Таблица613[[#This Row],[Оптовая цена USD                       за 1шт]],"")</f>
        <v/>
      </c>
      <c r="O64" s="42"/>
      <c r="P64" s="214"/>
      <c r="Q64" s="215"/>
      <c r="R64" s="215"/>
      <c r="S64" s="215"/>
      <c r="T64" s="215"/>
      <c r="U64" s="216">
        <f t="shared" si="0"/>
        <v>0</v>
      </c>
    </row>
    <row r="65" spans="1:21" s="30" customFormat="1" ht="24" customHeight="1">
      <c r="A65" s="31" t="s">
        <v>14552</v>
      </c>
      <c r="B65" s="32" t="s">
        <v>14553</v>
      </c>
      <c r="C65" s="33" t="s">
        <v>14554</v>
      </c>
      <c r="D65" s="34" t="s">
        <v>14555</v>
      </c>
      <c r="E65" s="37" t="s">
        <v>14556</v>
      </c>
      <c r="F65" s="38">
        <v>37000</v>
      </c>
      <c r="G65" s="36">
        <v>0.45</v>
      </c>
      <c r="H65" s="37">
        <v>10</v>
      </c>
      <c r="I65" s="38">
        <f>Таблица613[[#This Row],[Розничная цена KRW]]*Таблица613[[#This Row],[Коэфициент стоимости]]</f>
        <v>16650</v>
      </c>
      <c r="J65" s="39" t="str">
        <f>IF($I$1="","Введите курс",Таблица613[[#This Row],[Оптовая цена KRW                         за 1шт]]/$I$1)</f>
        <v>Введите курс</v>
      </c>
      <c r="K65" s="284"/>
      <c r="L65" s="40">
        <f>Таблица613[[#This Row],[Заказ коробок ]]*Таблица613[[#This Row],[Кол-во шт в коробке]]</f>
        <v>0</v>
      </c>
      <c r="M65" s="38">
        <f>Таблица613[[#This Row],[Общее кол-во шт]]*Таблица613[[#This Row],[Оптовая цена KRW                         за 1шт]]</f>
        <v>0</v>
      </c>
      <c r="N65" s="41" t="str">
        <f>IFERROR(Таблица613[[#This Row],[Общее кол-во шт]]*Таблица613[[#This Row],[Оптовая цена USD                       за 1шт]],"")</f>
        <v/>
      </c>
      <c r="O65" s="42"/>
      <c r="P65" s="214"/>
      <c r="Q65" s="215"/>
      <c r="R65" s="215"/>
      <c r="S65" s="215"/>
      <c r="T65" s="215"/>
      <c r="U65" s="216">
        <f t="shared" si="0"/>
        <v>0</v>
      </c>
    </row>
    <row r="66" spans="1:21" s="30" customFormat="1" ht="24" customHeight="1">
      <c r="A66" s="31" t="s">
        <v>14557</v>
      </c>
      <c r="B66" s="32" t="s">
        <v>14558</v>
      </c>
      <c r="C66" s="33" t="s">
        <v>14559</v>
      </c>
      <c r="D66" s="34" t="s">
        <v>14560</v>
      </c>
      <c r="E66" s="37" t="s">
        <v>1745</v>
      </c>
      <c r="F66" s="38">
        <v>12000</v>
      </c>
      <c r="G66" s="36">
        <v>0.45</v>
      </c>
      <c r="H66" s="37">
        <v>10</v>
      </c>
      <c r="I66" s="38">
        <f>Таблица613[[#This Row],[Розничная цена KRW]]*Таблица613[[#This Row],[Коэфициент стоимости]]</f>
        <v>5400</v>
      </c>
      <c r="J66" s="39" t="str">
        <f>IF($I$1="","Введите курс",Таблица613[[#This Row],[Оптовая цена KRW                         за 1шт]]/$I$1)</f>
        <v>Введите курс</v>
      </c>
      <c r="K66" s="284"/>
      <c r="L66" s="40">
        <f>Таблица613[[#This Row],[Заказ коробок ]]*Таблица613[[#This Row],[Кол-во шт в коробке]]</f>
        <v>0</v>
      </c>
      <c r="M66" s="38">
        <f>Таблица613[[#This Row],[Общее кол-во шт]]*Таблица613[[#This Row],[Оптовая цена KRW                         за 1шт]]</f>
        <v>0</v>
      </c>
      <c r="N66" s="41" t="str">
        <f>IFERROR(Таблица613[[#This Row],[Общее кол-во шт]]*Таблица613[[#This Row],[Оптовая цена USD                       за 1шт]],"")</f>
        <v/>
      </c>
      <c r="O66" s="42"/>
      <c r="P66" s="214"/>
      <c r="Q66" s="215"/>
      <c r="R66" s="215"/>
      <c r="S66" s="215"/>
      <c r="T66" s="215"/>
      <c r="U66" s="216">
        <f t="shared" ref="U66:U129" si="1">SUM(P66:T66)</f>
        <v>0</v>
      </c>
    </row>
    <row r="67" spans="1:21" s="30" customFormat="1" ht="24" customHeight="1">
      <c r="A67" s="31" t="s">
        <v>14561</v>
      </c>
      <c r="B67" s="32" t="s">
        <v>14562</v>
      </c>
      <c r="C67" s="33" t="s">
        <v>14563</v>
      </c>
      <c r="D67" s="34" t="s">
        <v>14564</v>
      </c>
      <c r="E67" s="37" t="s">
        <v>1651</v>
      </c>
      <c r="F67" s="38">
        <v>14000</v>
      </c>
      <c r="G67" s="36">
        <v>0.45</v>
      </c>
      <c r="H67" s="37">
        <v>10</v>
      </c>
      <c r="I67" s="38">
        <f>Таблица613[[#This Row],[Розничная цена KRW]]*Таблица613[[#This Row],[Коэфициент стоимости]]</f>
        <v>6300</v>
      </c>
      <c r="J67" s="39" t="str">
        <f>IF($I$1="","Введите курс",Таблица613[[#This Row],[Оптовая цена KRW                         за 1шт]]/$I$1)</f>
        <v>Введите курс</v>
      </c>
      <c r="K67" s="284"/>
      <c r="L67" s="40">
        <f>Таблица613[[#This Row],[Заказ коробок ]]*Таблица613[[#This Row],[Кол-во шт в коробке]]</f>
        <v>0</v>
      </c>
      <c r="M67" s="38">
        <f>Таблица613[[#This Row],[Общее кол-во шт]]*Таблица613[[#This Row],[Оптовая цена KRW                         за 1шт]]</f>
        <v>0</v>
      </c>
      <c r="N67" s="41" t="str">
        <f>IFERROR(Таблица613[[#This Row],[Общее кол-во шт]]*Таблица613[[#This Row],[Оптовая цена USD                       за 1шт]],"")</f>
        <v/>
      </c>
      <c r="O67" s="42"/>
      <c r="P67" s="214"/>
      <c r="Q67" s="215"/>
      <c r="R67" s="215"/>
      <c r="S67" s="215"/>
      <c r="T67" s="215"/>
      <c r="U67" s="216">
        <f t="shared" si="1"/>
        <v>0</v>
      </c>
    </row>
    <row r="68" spans="1:21" s="30" customFormat="1" ht="24" customHeight="1">
      <c r="A68" s="31" t="s">
        <v>14565</v>
      </c>
      <c r="B68" s="32" t="s">
        <v>14566</v>
      </c>
      <c r="C68" s="33" t="s">
        <v>14567</v>
      </c>
      <c r="D68" s="34" t="s">
        <v>14568</v>
      </c>
      <c r="E68" s="37" t="s">
        <v>14569</v>
      </c>
      <c r="F68" s="38">
        <v>22000</v>
      </c>
      <c r="G68" s="36">
        <v>0.45</v>
      </c>
      <c r="H68" s="37">
        <v>10</v>
      </c>
      <c r="I68" s="38">
        <f>Таблица613[[#This Row],[Розничная цена KRW]]*Таблица613[[#This Row],[Коэфициент стоимости]]</f>
        <v>9900</v>
      </c>
      <c r="J68" s="39" t="str">
        <f>IF($I$1="","Введите курс",Таблица613[[#This Row],[Оптовая цена KRW                         за 1шт]]/$I$1)</f>
        <v>Введите курс</v>
      </c>
      <c r="K68" s="284"/>
      <c r="L68" s="40">
        <f>Таблица613[[#This Row],[Заказ коробок ]]*Таблица613[[#This Row],[Кол-во шт в коробке]]</f>
        <v>0</v>
      </c>
      <c r="M68" s="38">
        <f>Таблица613[[#This Row],[Общее кол-во шт]]*Таблица613[[#This Row],[Оптовая цена KRW                         за 1шт]]</f>
        <v>0</v>
      </c>
      <c r="N68" s="41" t="str">
        <f>IFERROR(Таблица613[[#This Row],[Общее кол-во шт]]*Таблица613[[#This Row],[Оптовая цена USD                       за 1шт]],"")</f>
        <v/>
      </c>
      <c r="O68" s="42"/>
      <c r="P68" s="214"/>
      <c r="Q68" s="215"/>
      <c r="R68" s="215"/>
      <c r="S68" s="215"/>
      <c r="T68" s="215"/>
      <c r="U68" s="216">
        <f t="shared" si="1"/>
        <v>0</v>
      </c>
    </row>
    <row r="69" spans="1:21" s="30" customFormat="1" ht="24" customHeight="1">
      <c r="A69" s="31" t="s">
        <v>14570</v>
      </c>
      <c r="B69" s="32" t="s">
        <v>14571</v>
      </c>
      <c r="C69" s="33" t="s">
        <v>14572</v>
      </c>
      <c r="D69" s="34" t="s">
        <v>14573</v>
      </c>
      <c r="E69" s="37" t="s">
        <v>14569</v>
      </c>
      <c r="F69" s="38">
        <v>11000</v>
      </c>
      <c r="G69" s="36">
        <v>0.45</v>
      </c>
      <c r="H69" s="37">
        <v>10</v>
      </c>
      <c r="I69" s="38">
        <f>Таблица613[[#This Row],[Розничная цена KRW]]*Таблица613[[#This Row],[Коэфициент стоимости]]</f>
        <v>4950</v>
      </c>
      <c r="J69" s="39" t="str">
        <f>IF($I$1="","Введите курс",Таблица613[[#This Row],[Оптовая цена KRW                         за 1шт]]/$I$1)</f>
        <v>Введите курс</v>
      </c>
      <c r="K69" s="284"/>
      <c r="L69" s="40">
        <f>Таблица613[[#This Row],[Заказ коробок ]]*Таблица613[[#This Row],[Кол-во шт в коробке]]</f>
        <v>0</v>
      </c>
      <c r="M69" s="38">
        <f>Таблица613[[#This Row],[Общее кол-во шт]]*Таблица613[[#This Row],[Оптовая цена KRW                         за 1шт]]</f>
        <v>0</v>
      </c>
      <c r="N69" s="41" t="str">
        <f>IFERROR(Таблица613[[#This Row],[Общее кол-во шт]]*Таблица613[[#This Row],[Оптовая цена USD                       за 1шт]],"")</f>
        <v/>
      </c>
      <c r="O69" s="42"/>
      <c r="P69" s="214"/>
      <c r="Q69" s="215"/>
      <c r="R69" s="215"/>
      <c r="S69" s="215"/>
      <c r="T69" s="215"/>
      <c r="U69" s="216">
        <f t="shared" si="1"/>
        <v>0</v>
      </c>
    </row>
    <row r="70" spans="1:21" s="30" customFormat="1" ht="24" customHeight="1">
      <c r="A70" s="31" t="s">
        <v>14574</v>
      </c>
      <c r="B70" s="32" t="s">
        <v>14575</v>
      </c>
      <c r="C70" s="33" t="s">
        <v>14576</v>
      </c>
      <c r="D70" s="34" t="s">
        <v>14577</v>
      </c>
      <c r="E70" s="37" t="s">
        <v>14569</v>
      </c>
      <c r="F70" s="38">
        <v>22000</v>
      </c>
      <c r="G70" s="36">
        <v>0.45</v>
      </c>
      <c r="H70" s="37">
        <v>10</v>
      </c>
      <c r="I70" s="38">
        <f>Таблица613[[#This Row],[Розничная цена KRW]]*Таблица613[[#This Row],[Коэфициент стоимости]]</f>
        <v>9900</v>
      </c>
      <c r="J70" s="39" t="str">
        <f>IF($I$1="","Введите курс",Таблица613[[#This Row],[Оптовая цена KRW                         за 1шт]]/$I$1)</f>
        <v>Введите курс</v>
      </c>
      <c r="K70" s="284"/>
      <c r="L70" s="40">
        <f>Таблица613[[#This Row],[Заказ коробок ]]*Таблица613[[#This Row],[Кол-во шт в коробке]]</f>
        <v>0</v>
      </c>
      <c r="M70" s="38">
        <f>Таблица613[[#This Row],[Общее кол-во шт]]*Таблица613[[#This Row],[Оптовая цена KRW                         за 1шт]]</f>
        <v>0</v>
      </c>
      <c r="N70" s="41" t="str">
        <f>IFERROR(Таблица613[[#This Row],[Общее кол-во шт]]*Таблица613[[#This Row],[Оптовая цена USD                       за 1шт]],"")</f>
        <v/>
      </c>
      <c r="O70" s="42"/>
      <c r="P70" s="214"/>
      <c r="Q70" s="215"/>
      <c r="R70" s="215"/>
      <c r="S70" s="215"/>
      <c r="T70" s="215"/>
      <c r="U70" s="216">
        <f t="shared" si="1"/>
        <v>0</v>
      </c>
    </row>
    <row r="71" spans="1:21" s="30" customFormat="1" ht="24" customHeight="1">
      <c r="A71" s="31" t="s">
        <v>14578</v>
      </c>
      <c r="B71" s="32" t="s">
        <v>14579</v>
      </c>
      <c r="C71" s="33" t="s">
        <v>14580</v>
      </c>
      <c r="D71" s="34" t="s">
        <v>14581</v>
      </c>
      <c r="E71" s="37" t="s">
        <v>14569</v>
      </c>
      <c r="F71" s="38">
        <v>22000</v>
      </c>
      <c r="G71" s="36">
        <v>0.45</v>
      </c>
      <c r="H71" s="37">
        <v>10</v>
      </c>
      <c r="I71" s="38">
        <f>Таблица613[[#This Row],[Розничная цена KRW]]*Таблица613[[#This Row],[Коэфициент стоимости]]</f>
        <v>9900</v>
      </c>
      <c r="J71" s="39" t="str">
        <f>IF($I$1="","Введите курс",Таблица613[[#This Row],[Оптовая цена KRW                         за 1шт]]/$I$1)</f>
        <v>Введите курс</v>
      </c>
      <c r="K71" s="284"/>
      <c r="L71" s="40">
        <f>Таблица613[[#This Row],[Заказ коробок ]]*Таблица613[[#This Row],[Кол-во шт в коробке]]</f>
        <v>0</v>
      </c>
      <c r="M71" s="38">
        <f>Таблица613[[#This Row],[Общее кол-во шт]]*Таблица613[[#This Row],[Оптовая цена KRW                         за 1шт]]</f>
        <v>0</v>
      </c>
      <c r="N71" s="41" t="str">
        <f>IFERROR(Таблица613[[#This Row],[Общее кол-во шт]]*Таблица613[[#This Row],[Оптовая цена USD                       за 1шт]],"")</f>
        <v/>
      </c>
      <c r="O71" s="42"/>
      <c r="P71" s="214"/>
      <c r="Q71" s="215"/>
      <c r="R71" s="215"/>
      <c r="S71" s="215"/>
      <c r="T71" s="215"/>
      <c r="U71" s="216">
        <f t="shared" si="1"/>
        <v>0</v>
      </c>
    </row>
    <row r="72" spans="1:21" s="30" customFormat="1" ht="24" customHeight="1">
      <c r="A72" s="31" t="s">
        <v>14582</v>
      </c>
      <c r="B72" s="32" t="s">
        <v>14583</v>
      </c>
      <c r="C72" s="33" t="s">
        <v>14584</v>
      </c>
      <c r="D72" s="34" t="s">
        <v>14585</v>
      </c>
      <c r="E72" s="37" t="s">
        <v>14569</v>
      </c>
      <c r="F72" s="38">
        <v>11000</v>
      </c>
      <c r="G72" s="36">
        <v>0.45</v>
      </c>
      <c r="H72" s="37">
        <v>10</v>
      </c>
      <c r="I72" s="38">
        <f>Таблица613[[#This Row],[Розничная цена KRW]]*Таблица613[[#This Row],[Коэфициент стоимости]]</f>
        <v>4950</v>
      </c>
      <c r="J72" s="39" t="str">
        <f>IF($I$1="","Введите курс",Таблица613[[#This Row],[Оптовая цена KRW                         за 1шт]]/$I$1)</f>
        <v>Введите курс</v>
      </c>
      <c r="K72" s="284"/>
      <c r="L72" s="40">
        <f>Таблица613[[#This Row],[Заказ коробок ]]*Таблица613[[#This Row],[Кол-во шт в коробке]]</f>
        <v>0</v>
      </c>
      <c r="M72" s="38">
        <f>Таблица613[[#This Row],[Общее кол-во шт]]*Таблица613[[#This Row],[Оптовая цена KRW                         за 1шт]]</f>
        <v>0</v>
      </c>
      <c r="N72" s="41" t="str">
        <f>IFERROR(Таблица613[[#This Row],[Общее кол-во шт]]*Таблица613[[#This Row],[Оптовая цена USD                       за 1шт]],"")</f>
        <v/>
      </c>
      <c r="O72" s="42"/>
      <c r="P72" s="214"/>
      <c r="Q72" s="215"/>
      <c r="R72" s="215"/>
      <c r="S72" s="215"/>
      <c r="T72" s="215"/>
      <c r="U72" s="216">
        <f t="shared" si="1"/>
        <v>0</v>
      </c>
    </row>
    <row r="73" spans="1:21" s="30" customFormat="1" ht="24" customHeight="1">
      <c r="A73" s="31" t="s">
        <v>14586</v>
      </c>
      <c r="B73" s="32" t="s">
        <v>14587</v>
      </c>
      <c r="C73" s="33" t="s">
        <v>14588</v>
      </c>
      <c r="D73" s="34" t="s">
        <v>14589</v>
      </c>
      <c r="E73" s="37" t="s">
        <v>14569</v>
      </c>
      <c r="F73" s="38">
        <v>11000</v>
      </c>
      <c r="G73" s="36">
        <v>0.45</v>
      </c>
      <c r="H73" s="37">
        <v>10</v>
      </c>
      <c r="I73" s="38">
        <f>Таблица613[[#This Row],[Розничная цена KRW]]*Таблица613[[#This Row],[Коэфициент стоимости]]</f>
        <v>4950</v>
      </c>
      <c r="J73" s="39" t="str">
        <f>IF($I$1="","Введите курс",Таблица613[[#This Row],[Оптовая цена KRW                         за 1шт]]/$I$1)</f>
        <v>Введите курс</v>
      </c>
      <c r="K73" s="284"/>
      <c r="L73" s="40">
        <f>Таблица613[[#This Row],[Заказ коробок ]]*Таблица613[[#This Row],[Кол-во шт в коробке]]</f>
        <v>0</v>
      </c>
      <c r="M73" s="38">
        <f>Таблица613[[#This Row],[Общее кол-во шт]]*Таблица613[[#This Row],[Оптовая цена KRW                         за 1шт]]</f>
        <v>0</v>
      </c>
      <c r="N73" s="41" t="str">
        <f>IFERROR(Таблица613[[#This Row],[Общее кол-во шт]]*Таблица613[[#This Row],[Оптовая цена USD                       за 1шт]],"")</f>
        <v/>
      </c>
      <c r="O73" s="42"/>
      <c r="P73" s="214"/>
      <c r="Q73" s="215"/>
      <c r="R73" s="215"/>
      <c r="S73" s="215"/>
      <c r="T73" s="215"/>
      <c r="U73" s="216">
        <f t="shared" si="1"/>
        <v>0</v>
      </c>
    </row>
    <row r="74" spans="1:21" s="30" customFormat="1" ht="24" customHeight="1">
      <c r="A74" s="31" t="s">
        <v>14590</v>
      </c>
      <c r="B74" s="32" t="s">
        <v>14591</v>
      </c>
      <c r="C74" s="33" t="s">
        <v>14592</v>
      </c>
      <c r="D74" s="34" t="s">
        <v>14593</v>
      </c>
      <c r="E74" s="37" t="s">
        <v>14551</v>
      </c>
      <c r="F74" s="38">
        <v>23000</v>
      </c>
      <c r="G74" s="36">
        <v>0.45</v>
      </c>
      <c r="H74" s="37">
        <v>10</v>
      </c>
      <c r="I74" s="38">
        <f>Таблица613[[#This Row],[Розничная цена KRW]]*Таблица613[[#This Row],[Коэфициент стоимости]]</f>
        <v>10350</v>
      </c>
      <c r="J74" s="39" t="str">
        <f>IF($I$1="","Введите курс",Таблица613[[#This Row],[Оптовая цена KRW                         за 1шт]]/$I$1)</f>
        <v>Введите курс</v>
      </c>
      <c r="K74" s="284"/>
      <c r="L74" s="40">
        <f>Таблица613[[#This Row],[Заказ коробок ]]*Таблица613[[#This Row],[Кол-во шт в коробке]]</f>
        <v>0</v>
      </c>
      <c r="M74" s="38">
        <f>Таблица613[[#This Row],[Общее кол-во шт]]*Таблица613[[#This Row],[Оптовая цена KRW                         за 1шт]]</f>
        <v>0</v>
      </c>
      <c r="N74" s="41" t="str">
        <f>IFERROR(Таблица613[[#This Row],[Общее кол-во шт]]*Таблица613[[#This Row],[Оптовая цена USD                       за 1шт]],"")</f>
        <v/>
      </c>
      <c r="O74" s="42"/>
      <c r="P74" s="214"/>
      <c r="Q74" s="215"/>
      <c r="R74" s="215"/>
      <c r="S74" s="215"/>
      <c r="T74" s="215"/>
      <c r="U74" s="216">
        <f t="shared" si="1"/>
        <v>0</v>
      </c>
    </row>
    <row r="75" spans="1:21" s="30" customFormat="1" ht="24" customHeight="1">
      <c r="A75" s="31" t="s">
        <v>14594</v>
      </c>
      <c r="B75" s="32" t="s">
        <v>14595</v>
      </c>
      <c r="C75" s="33" t="s">
        <v>14596</v>
      </c>
      <c r="D75" s="34" t="s">
        <v>14597</v>
      </c>
      <c r="E75" s="37" t="s">
        <v>14551</v>
      </c>
      <c r="F75" s="38">
        <v>24000</v>
      </c>
      <c r="G75" s="36">
        <v>0.45</v>
      </c>
      <c r="H75" s="37">
        <v>10</v>
      </c>
      <c r="I75" s="38">
        <f>Таблица613[[#This Row],[Розничная цена KRW]]*Таблица613[[#This Row],[Коэфициент стоимости]]</f>
        <v>10800</v>
      </c>
      <c r="J75" s="39" t="str">
        <f>IF($I$1="","Введите курс",Таблица613[[#This Row],[Оптовая цена KRW                         за 1шт]]/$I$1)</f>
        <v>Введите курс</v>
      </c>
      <c r="K75" s="284"/>
      <c r="L75" s="40">
        <f>Таблица613[[#This Row],[Заказ коробок ]]*Таблица613[[#This Row],[Кол-во шт в коробке]]</f>
        <v>0</v>
      </c>
      <c r="M75" s="38">
        <f>Таблица613[[#This Row],[Общее кол-во шт]]*Таблица613[[#This Row],[Оптовая цена KRW                         за 1шт]]</f>
        <v>0</v>
      </c>
      <c r="N75" s="41" t="str">
        <f>IFERROR(Таблица613[[#This Row],[Общее кол-во шт]]*Таблица613[[#This Row],[Оптовая цена USD                       за 1шт]],"")</f>
        <v/>
      </c>
      <c r="O75" s="42"/>
      <c r="P75" s="214"/>
      <c r="Q75" s="215"/>
      <c r="R75" s="215"/>
      <c r="S75" s="215"/>
      <c r="T75" s="215"/>
      <c r="U75" s="216">
        <f t="shared" si="1"/>
        <v>0</v>
      </c>
    </row>
    <row r="76" spans="1:21" s="30" customFormat="1" ht="24" customHeight="1">
      <c r="A76" s="31" t="s">
        <v>14598</v>
      </c>
      <c r="B76" s="32" t="s">
        <v>14599</v>
      </c>
      <c r="C76" s="33" t="s">
        <v>14600</v>
      </c>
      <c r="D76" s="34" t="s">
        <v>14601</v>
      </c>
      <c r="E76" s="37" t="s">
        <v>8458</v>
      </c>
      <c r="F76" s="38">
        <v>18000</v>
      </c>
      <c r="G76" s="36">
        <v>0.45</v>
      </c>
      <c r="H76" s="37">
        <v>10</v>
      </c>
      <c r="I76" s="38">
        <f>Таблица613[[#This Row],[Розничная цена KRW]]*Таблица613[[#This Row],[Коэфициент стоимости]]</f>
        <v>8100</v>
      </c>
      <c r="J76" s="39" t="str">
        <f>IF($I$1="","Введите курс",Таблица613[[#This Row],[Оптовая цена KRW                         за 1шт]]/$I$1)</f>
        <v>Введите курс</v>
      </c>
      <c r="K76" s="284"/>
      <c r="L76" s="40">
        <f>Таблица613[[#This Row],[Заказ коробок ]]*Таблица613[[#This Row],[Кол-во шт в коробке]]</f>
        <v>0</v>
      </c>
      <c r="M76" s="38">
        <f>Таблица613[[#This Row],[Общее кол-во шт]]*Таблица613[[#This Row],[Оптовая цена KRW                         за 1шт]]</f>
        <v>0</v>
      </c>
      <c r="N76" s="41" t="str">
        <f>IFERROR(Таблица613[[#This Row],[Общее кол-во шт]]*Таблица613[[#This Row],[Оптовая цена USD                       за 1шт]],"")</f>
        <v/>
      </c>
      <c r="O76" s="42"/>
      <c r="P76" s="214"/>
      <c r="Q76" s="215"/>
      <c r="R76" s="215"/>
      <c r="S76" s="215"/>
      <c r="T76" s="215"/>
      <c r="U76" s="216">
        <f t="shared" si="1"/>
        <v>0</v>
      </c>
    </row>
    <row r="77" spans="1:21" s="30" customFormat="1" ht="24" customHeight="1">
      <c r="A77" s="31" t="s">
        <v>14602</v>
      </c>
      <c r="B77" s="32" t="s">
        <v>14603</v>
      </c>
      <c r="C77" s="33" t="s">
        <v>14604</v>
      </c>
      <c r="D77" s="34" t="s">
        <v>14605</v>
      </c>
      <c r="E77" s="37" t="s">
        <v>1733</v>
      </c>
      <c r="F77" s="38">
        <v>23000</v>
      </c>
      <c r="G77" s="36">
        <v>0.45</v>
      </c>
      <c r="H77" s="37">
        <v>10</v>
      </c>
      <c r="I77" s="38">
        <f>Таблица613[[#This Row],[Розничная цена KRW]]*Таблица613[[#This Row],[Коэфициент стоимости]]</f>
        <v>10350</v>
      </c>
      <c r="J77" s="39" t="str">
        <f>IF($I$1="","Введите курс",Таблица613[[#This Row],[Оптовая цена KRW                         за 1шт]]/$I$1)</f>
        <v>Введите курс</v>
      </c>
      <c r="K77" s="284"/>
      <c r="L77" s="40">
        <f>Таблица613[[#This Row],[Заказ коробок ]]*Таблица613[[#This Row],[Кол-во шт в коробке]]</f>
        <v>0</v>
      </c>
      <c r="M77" s="38">
        <f>Таблица613[[#This Row],[Общее кол-во шт]]*Таблица613[[#This Row],[Оптовая цена KRW                         за 1шт]]</f>
        <v>0</v>
      </c>
      <c r="N77" s="41" t="str">
        <f>IFERROR(Таблица613[[#This Row],[Общее кол-во шт]]*Таблица613[[#This Row],[Оптовая цена USD                       за 1шт]],"")</f>
        <v/>
      </c>
      <c r="O77" s="42"/>
      <c r="P77" s="214"/>
      <c r="Q77" s="215"/>
      <c r="R77" s="215"/>
      <c r="S77" s="215"/>
      <c r="T77" s="215"/>
      <c r="U77" s="216">
        <f t="shared" si="1"/>
        <v>0</v>
      </c>
    </row>
    <row r="78" spans="1:21" s="30" customFormat="1" ht="24" customHeight="1">
      <c r="A78" s="31" t="s">
        <v>14606</v>
      </c>
      <c r="B78" s="32" t="s">
        <v>14607</v>
      </c>
      <c r="C78" s="33" t="s">
        <v>14608</v>
      </c>
      <c r="D78" s="34" t="s">
        <v>14609</v>
      </c>
      <c r="E78" s="37" t="s">
        <v>1745</v>
      </c>
      <c r="F78" s="38">
        <v>7800</v>
      </c>
      <c r="G78" s="36">
        <v>0.45</v>
      </c>
      <c r="H78" s="37">
        <v>10</v>
      </c>
      <c r="I78" s="38">
        <f>Таблица613[[#This Row],[Розничная цена KRW]]*Таблица613[[#This Row],[Коэфициент стоимости]]</f>
        <v>3510</v>
      </c>
      <c r="J78" s="39" t="str">
        <f>IF($I$1="","Введите курс",Таблица613[[#This Row],[Оптовая цена KRW                         за 1шт]]/$I$1)</f>
        <v>Введите курс</v>
      </c>
      <c r="K78" s="284"/>
      <c r="L78" s="40">
        <f>Таблица613[[#This Row],[Заказ коробок ]]*Таблица613[[#This Row],[Кол-во шт в коробке]]</f>
        <v>0</v>
      </c>
      <c r="M78" s="38">
        <f>Таблица613[[#This Row],[Общее кол-во шт]]*Таблица613[[#This Row],[Оптовая цена KRW                         за 1шт]]</f>
        <v>0</v>
      </c>
      <c r="N78" s="41" t="str">
        <f>IFERROR(Таблица613[[#This Row],[Общее кол-во шт]]*Таблица613[[#This Row],[Оптовая цена USD                       за 1шт]],"")</f>
        <v/>
      </c>
      <c r="O78" s="42"/>
      <c r="P78" s="214"/>
      <c r="Q78" s="215"/>
      <c r="R78" s="215"/>
      <c r="S78" s="215"/>
      <c r="T78" s="215"/>
      <c r="U78" s="216">
        <f t="shared" si="1"/>
        <v>0</v>
      </c>
    </row>
    <row r="79" spans="1:21" s="30" customFormat="1" ht="24" customHeight="1">
      <c r="A79" s="31" t="s">
        <v>14610</v>
      </c>
      <c r="B79" s="32" t="s">
        <v>14611</v>
      </c>
      <c r="C79" s="33" t="s">
        <v>14612</v>
      </c>
      <c r="D79" s="34" t="s">
        <v>14613</v>
      </c>
      <c r="E79" s="37" t="s">
        <v>8458</v>
      </c>
      <c r="F79" s="38">
        <v>7800</v>
      </c>
      <c r="G79" s="36">
        <v>0.45</v>
      </c>
      <c r="H79" s="37">
        <v>10</v>
      </c>
      <c r="I79" s="38">
        <f>Таблица613[[#This Row],[Розничная цена KRW]]*Таблица613[[#This Row],[Коэфициент стоимости]]</f>
        <v>3510</v>
      </c>
      <c r="J79" s="39" t="str">
        <f>IF($I$1="","Введите курс",Таблица613[[#This Row],[Оптовая цена KRW                         за 1шт]]/$I$1)</f>
        <v>Введите курс</v>
      </c>
      <c r="K79" s="284"/>
      <c r="L79" s="40">
        <f>Таблица613[[#This Row],[Заказ коробок ]]*Таблица613[[#This Row],[Кол-во шт в коробке]]</f>
        <v>0</v>
      </c>
      <c r="M79" s="38">
        <f>Таблица613[[#This Row],[Общее кол-во шт]]*Таблица613[[#This Row],[Оптовая цена KRW                         за 1шт]]</f>
        <v>0</v>
      </c>
      <c r="N79" s="41" t="str">
        <f>IFERROR(Таблица613[[#This Row],[Общее кол-во шт]]*Таблица613[[#This Row],[Оптовая цена USD                       за 1шт]],"")</f>
        <v/>
      </c>
      <c r="O79" s="42"/>
      <c r="P79" s="214"/>
      <c r="Q79" s="215"/>
      <c r="R79" s="215"/>
      <c r="S79" s="215"/>
      <c r="T79" s="215"/>
      <c r="U79" s="216">
        <f t="shared" si="1"/>
        <v>0</v>
      </c>
    </row>
    <row r="80" spans="1:21" s="30" customFormat="1" ht="24" customHeight="1">
      <c r="A80" s="31" t="s">
        <v>14614</v>
      </c>
      <c r="B80" s="32" t="s">
        <v>14615</v>
      </c>
      <c r="C80" s="33" t="s">
        <v>14616</v>
      </c>
      <c r="D80" s="34" t="s">
        <v>14617</v>
      </c>
      <c r="E80" s="37" t="s">
        <v>1651</v>
      </c>
      <c r="F80" s="38">
        <v>6800</v>
      </c>
      <c r="G80" s="36">
        <v>0.45</v>
      </c>
      <c r="H80" s="37">
        <v>10</v>
      </c>
      <c r="I80" s="38">
        <f>Таблица613[[#This Row],[Розничная цена KRW]]*Таблица613[[#This Row],[Коэфициент стоимости]]</f>
        <v>3060</v>
      </c>
      <c r="J80" s="39" t="str">
        <f>IF($I$1="","Введите курс",Таблица613[[#This Row],[Оптовая цена KRW                         за 1шт]]/$I$1)</f>
        <v>Введите курс</v>
      </c>
      <c r="K80" s="284"/>
      <c r="L80" s="40">
        <f>Таблица613[[#This Row],[Заказ коробок ]]*Таблица613[[#This Row],[Кол-во шт в коробке]]</f>
        <v>0</v>
      </c>
      <c r="M80" s="38">
        <f>Таблица613[[#This Row],[Общее кол-во шт]]*Таблица613[[#This Row],[Оптовая цена KRW                         за 1шт]]</f>
        <v>0</v>
      </c>
      <c r="N80" s="41" t="str">
        <f>IFERROR(Таблица613[[#This Row],[Общее кол-во шт]]*Таблица613[[#This Row],[Оптовая цена USD                       за 1шт]],"")</f>
        <v/>
      </c>
      <c r="O80" s="42"/>
      <c r="P80" s="214"/>
      <c r="Q80" s="215"/>
      <c r="R80" s="215"/>
      <c r="S80" s="215"/>
      <c r="T80" s="215"/>
      <c r="U80" s="216">
        <f t="shared" si="1"/>
        <v>0</v>
      </c>
    </row>
    <row r="81" spans="1:21" s="30" customFormat="1" ht="24" customHeight="1">
      <c r="A81" s="31" t="s">
        <v>14618</v>
      </c>
      <c r="B81" s="32" t="s">
        <v>14619</v>
      </c>
      <c r="C81" s="33" t="s">
        <v>14620</v>
      </c>
      <c r="D81" s="34" t="s">
        <v>14621</v>
      </c>
      <c r="E81" s="37" t="s">
        <v>1733</v>
      </c>
      <c r="F81" s="38">
        <v>11800</v>
      </c>
      <c r="G81" s="36">
        <v>0.45</v>
      </c>
      <c r="H81" s="37">
        <v>10</v>
      </c>
      <c r="I81" s="38">
        <f>Таблица613[[#This Row],[Розничная цена KRW]]*Таблица613[[#This Row],[Коэфициент стоимости]]</f>
        <v>5310</v>
      </c>
      <c r="J81" s="39" t="str">
        <f>IF($I$1="","Введите курс",Таблица613[[#This Row],[Оптовая цена KRW                         за 1шт]]/$I$1)</f>
        <v>Введите курс</v>
      </c>
      <c r="K81" s="284"/>
      <c r="L81" s="40">
        <f>Таблица613[[#This Row],[Заказ коробок ]]*Таблица613[[#This Row],[Кол-во шт в коробке]]</f>
        <v>0</v>
      </c>
      <c r="M81" s="38">
        <f>Таблица613[[#This Row],[Общее кол-во шт]]*Таблица613[[#This Row],[Оптовая цена KRW                         за 1шт]]</f>
        <v>0</v>
      </c>
      <c r="N81" s="41" t="str">
        <f>IFERROR(Таблица613[[#This Row],[Общее кол-во шт]]*Таблица613[[#This Row],[Оптовая цена USD                       за 1шт]],"")</f>
        <v/>
      </c>
      <c r="O81" s="42"/>
      <c r="P81" s="214"/>
      <c r="Q81" s="215"/>
      <c r="R81" s="215"/>
      <c r="S81" s="215"/>
      <c r="T81" s="215"/>
      <c r="U81" s="216">
        <f t="shared" si="1"/>
        <v>0</v>
      </c>
    </row>
    <row r="82" spans="1:21" s="30" customFormat="1" ht="24" customHeight="1">
      <c r="A82" s="31" t="s">
        <v>14622</v>
      </c>
      <c r="B82" s="32" t="s">
        <v>14623</v>
      </c>
      <c r="C82" s="33" t="s">
        <v>14624</v>
      </c>
      <c r="D82" s="34" t="s">
        <v>14625</v>
      </c>
      <c r="E82" s="37" t="s">
        <v>14626</v>
      </c>
      <c r="F82" s="38">
        <v>15000</v>
      </c>
      <c r="G82" s="36">
        <v>0.45</v>
      </c>
      <c r="H82" s="37">
        <v>10</v>
      </c>
      <c r="I82" s="38">
        <f>Таблица613[[#This Row],[Розничная цена KRW]]*Таблица613[[#This Row],[Коэфициент стоимости]]</f>
        <v>6750</v>
      </c>
      <c r="J82" s="39" t="str">
        <f>IF($I$1="","Введите курс",Таблица613[[#This Row],[Оптовая цена KRW                         за 1шт]]/$I$1)</f>
        <v>Введите курс</v>
      </c>
      <c r="K82" s="284"/>
      <c r="L82" s="40">
        <f>Таблица613[[#This Row],[Заказ коробок ]]*Таблица613[[#This Row],[Кол-во шт в коробке]]</f>
        <v>0</v>
      </c>
      <c r="M82" s="38">
        <f>Таблица613[[#This Row],[Общее кол-во шт]]*Таблица613[[#This Row],[Оптовая цена KRW                         за 1шт]]</f>
        <v>0</v>
      </c>
      <c r="N82" s="41" t="str">
        <f>IFERROR(Таблица613[[#This Row],[Общее кол-во шт]]*Таблица613[[#This Row],[Оптовая цена USD                       за 1шт]],"")</f>
        <v/>
      </c>
      <c r="O82" s="42"/>
      <c r="P82" s="214"/>
      <c r="Q82" s="215"/>
      <c r="R82" s="215"/>
      <c r="S82" s="215"/>
      <c r="T82" s="215"/>
      <c r="U82" s="216">
        <f t="shared" si="1"/>
        <v>0</v>
      </c>
    </row>
    <row r="83" spans="1:21" s="30" customFormat="1" ht="24" customHeight="1">
      <c r="A83" s="31" t="s">
        <v>14627</v>
      </c>
      <c r="B83" s="32" t="s">
        <v>14628</v>
      </c>
      <c r="C83" s="33" t="s">
        <v>14629</v>
      </c>
      <c r="D83" s="34" t="s">
        <v>14630</v>
      </c>
      <c r="E83" s="37" t="s">
        <v>1737</v>
      </c>
      <c r="F83" s="38">
        <v>10800</v>
      </c>
      <c r="G83" s="36">
        <v>0.45</v>
      </c>
      <c r="H83" s="37">
        <v>10</v>
      </c>
      <c r="I83" s="38">
        <f>Таблица613[[#This Row],[Розничная цена KRW]]*Таблица613[[#This Row],[Коэфициент стоимости]]</f>
        <v>4860</v>
      </c>
      <c r="J83" s="39" t="str">
        <f>IF($I$1="","Введите курс",Таблица613[[#This Row],[Оптовая цена KRW                         за 1шт]]/$I$1)</f>
        <v>Введите курс</v>
      </c>
      <c r="K83" s="284"/>
      <c r="L83" s="40">
        <f>Таблица613[[#This Row],[Заказ коробок ]]*Таблица613[[#This Row],[Кол-во шт в коробке]]</f>
        <v>0</v>
      </c>
      <c r="M83" s="38">
        <f>Таблица613[[#This Row],[Общее кол-во шт]]*Таблица613[[#This Row],[Оптовая цена KRW                         за 1шт]]</f>
        <v>0</v>
      </c>
      <c r="N83" s="41" t="str">
        <f>IFERROR(Таблица613[[#This Row],[Общее кол-во шт]]*Таблица613[[#This Row],[Оптовая цена USD                       за 1шт]],"")</f>
        <v/>
      </c>
      <c r="O83" s="42"/>
      <c r="P83" s="214"/>
      <c r="Q83" s="215"/>
      <c r="R83" s="215"/>
      <c r="S83" s="215"/>
      <c r="T83" s="215"/>
      <c r="U83" s="216">
        <f t="shared" si="1"/>
        <v>0</v>
      </c>
    </row>
    <row r="84" spans="1:21" s="30" customFormat="1" ht="24" customHeight="1">
      <c r="A84" s="31" t="s">
        <v>14631</v>
      </c>
      <c r="B84" s="32" t="s">
        <v>14632</v>
      </c>
      <c r="C84" s="33" t="s">
        <v>14633</v>
      </c>
      <c r="D84" s="34" t="s">
        <v>14634</v>
      </c>
      <c r="E84" s="37" t="s">
        <v>1668</v>
      </c>
      <c r="F84" s="38">
        <v>10800</v>
      </c>
      <c r="G84" s="36">
        <v>0.45</v>
      </c>
      <c r="H84" s="37">
        <v>10</v>
      </c>
      <c r="I84" s="38">
        <f>Таблица613[[#This Row],[Розничная цена KRW]]*Таблица613[[#This Row],[Коэфициент стоимости]]</f>
        <v>4860</v>
      </c>
      <c r="J84" s="39" t="str">
        <f>IF($I$1="","Введите курс",Таблица613[[#This Row],[Оптовая цена KRW                         за 1шт]]/$I$1)</f>
        <v>Введите курс</v>
      </c>
      <c r="K84" s="284"/>
      <c r="L84" s="40">
        <f>Таблица613[[#This Row],[Заказ коробок ]]*Таблица613[[#This Row],[Кол-во шт в коробке]]</f>
        <v>0</v>
      </c>
      <c r="M84" s="38">
        <f>Таблица613[[#This Row],[Общее кол-во шт]]*Таблица613[[#This Row],[Оптовая цена KRW                         за 1шт]]</f>
        <v>0</v>
      </c>
      <c r="N84" s="41" t="str">
        <f>IFERROR(Таблица613[[#This Row],[Общее кол-во шт]]*Таблица613[[#This Row],[Оптовая цена USD                       за 1шт]],"")</f>
        <v/>
      </c>
      <c r="O84" s="42"/>
      <c r="P84" s="214"/>
      <c r="Q84" s="215"/>
      <c r="R84" s="215"/>
      <c r="S84" s="215"/>
      <c r="T84" s="215"/>
      <c r="U84" s="216">
        <f t="shared" si="1"/>
        <v>0</v>
      </c>
    </row>
    <row r="85" spans="1:21" s="30" customFormat="1" ht="24" customHeight="1">
      <c r="A85" s="31" t="s">
        <v>14635</v>
      </c>
      <c r="B85" s="32" t="s">
        <v>14636</v>
      </c>
      <c r="C85" s="33" t="s">
        <v>14637</v>
      </c>
      <c r="D85" s="34" t="s">
        <v>14638</v>
      </c>
      <c r="E85" s="37" t="s">
        <v>1729</v>
      </c>
      <c r="F85" s="38">
        <v>10800</v>
      </c>
      <c r="G85" s="36">
        <v>0.45</v>
      </c>
      <c r="H85" s="37">
        <v>10</v>
      </c>
      <c r="I85" s="38">
        <f>Таблица613[[#This Row],[Розничная цена KRW]]*Таблица613[[#This Row],[Коэфициент стоимости]]</f>
        <v>4860</v>
      </c>
      <c r="J85" s="39" t="str">
        <f>IF($I$1="","Введите курс",Таблица613[[#This Row],[Оптовая цена KRW                         за 1шт]]/$I$1)</f>
        <v>Введите курс</v>
      </c>
      <c r="K85" s="284"/>
      <c r="L85" s="40">
        <f>Таблица613[[#This Row],[Заказ коробок ]]*Таблица613[[#This Row],[Кол-во шт в коробке]]</f>
        <v>0</v>
      </c>
      <c r="M85" s="38">
        <f>Таблица613[[#This Row],[Общее кол-во шт]]*Таблица613[[#This Row],[Оптовая цена KRW                         за 1шт]]</f>
        <v>0</v>
      </c>
      <c r="N85" s="41" t="str">
        <f>IFERROR(Таблица613[[#This Row],[Общее кол-во шт]]*Таблица613[[#This Row],[Оптовая цена USD                       за 1шт]],"")</f>
        <v/>
      </c>
      <c r="O85" s="42"/>
      <c r="P85" s="214"/>
      <c r="Q85" s="215"/>
      <c r="R85" s="215"/>
      <c r="S85" s="215"/>
      <c r="T85" s="215"/>
      <c r="U85" s="216">
        <f t="shared" si="1"/>
        <v>0</v>
      </c>
    </row>
    <row r="86" spans="1:21" s="30" customFormat="1" ht="24" customHeight="1">
      <c r="A86" s="31" t="s">
        <v>14639</v>
      </c>
      <c r="B86" s="32" t="s">
        <v>14640</v>
      </c>
      <c r="C86" s="33" t="s">
        <v>14641</v>
      </c>
      <c r="D86" s="34" t="s">
        <v>14642</v>
      </c>
      <c r="E86" s="37" t="s">
        <v>1651</v>
      </c>
      <c r="F86" s="38">
        <v>9800</v>
      </c>
      <c r="G86" s="36">
        <v>0.45</v>
      </c>
      <c r="H86" s="37">
        <v>10</v>
      </c>
      <c r="I86" s="38">
        <f>Таблица613[[#This Row],[Розничная цена KRW]]*Таблица613[[#This Row],[Коэфициент стоимости]]</f>
        <v>4410</v>
      </c>
      <c r="J86" s="39" t="str">
        <f>IF($I$1="","Введите курс",Таблица613[[#This Row],[Оптовая цена KRW                         за 1шт]]/$I$1)</f>
        <v>Введите курс</v>
      </c>
      <c r="K86" s="284"/>
      <c r="L86" s="40">
        <f>Таблица613[[#This Row],[Заказ коробок ]]*Таблица613[[#This Row],[Кол-во шт в коробке]]</f>
        <v>0</v>
      </c>
      <c r="M86" s="38">
        <f>Таблица613[[#This Row],[Общее кол-во шт]]*Таблица613[[#This Row],[Оптовая цена KRW                         за 1шт]]</f>
        <v>0</v>
      </c>
      <c r="N86" s="41" t="str">
        <f>IFERROR(Таблица613[[#This Row],[Общее кол-во шт]]*Таблица613[[#This Row],[Оптовая цена USD                       за 1шт]],"")</f>
        <v/>
      </c>
      <c r="O86" s="42"/>
      <c r="P86" s="214"/>
      <c r="Q86" s="215"/>
      <c r="R86" s="215"/>
      <c r="S86" s="215"/>
      <c r="T86" s="215"/>
      <c r="U86" s="216">
        <f t="shared" si="1"/>
        <v>0</v>
      </c>
    </row>
    <row r="87" spans="1:21" s="30" customFormat="1" ht="24" customHeight="1">
      <c r="A87" s="31" t="s">
        <v>14643</v>
      </c>
      <c r="B87" s="32" t="s">
        <v>14644</v>
      </c>
      <c r="C87" s="33" t="s">
        <v>14645</v>
      </c>
      <c r="D87" s="34" t="s">
        <v>14646</v>
      </c>
      <c r="E87" s="37" t="s">
        <v>1651</v>
      </c>
      <c r="F87" s="38">
        <v>9800</v>
      </c>
      <c r="G87" s="36">
        <v>0.45</v>
      </c>
      <c r="H87" s="37">
        <v>10</v>
      </c>
      <c r="I87" s="38">
        <f>Таблица613[[#This Row],[Розничная цена KRW]]*Таблица613[[#This Row],[Коэфициент стоимости]]</f>
        <v>4410</v>
      </c>
      <c r="J87" s="39" t="str">
        <f>IF($I$1="","Введите курс",Таблица613[[#This Row],[Оптовая цена KRW                         за 1шт]]/$I$1)</f>
        <v>Введите курс</v>
      </c>
      <c r="K87" s="284"/>
      <c r="L87" s="40">
        <f>Таблица613[[#This Row],[Заказ коробок ]]*Таблица613[[#This Row],[Кол-во шт в коробке]]</f>
        <v>0</v>
      </c>
      <c r="M87" s="38">
        <f>Таблица613[[#This Row],[Общее кол-во шт]]*Таблица613[[#This Row],[Оптовая цена KRW                         за 1шт]]</f>
        <v>0</v>
      </c>
      <c r="N87" s="41" t="str">
        <f>IFERROR(Таблица613[[#This Row],[Общее кол-во шт]]*Таблица613[[#This Row],[Оптовая цена USD                       за 1шт]],"")</f>
        <v/>
      </c>
      <c r="O87" s="42"/>
      <c r="P87" s="214"/>
      <c r="Q87" s="215"/>
      <c r="R87" s="215"/>
      <c r="S87" s="215"/>
      <c r="T87" s="215"/>
      <c r="U87" s="216">
        <f t="shared" si="1"/>
        <v>0</v>
      </c>
    </row>
    <row r="88" spans="1:21" s="30" customFormat="1" ht="24" customHeight="1">
      <c r="A88" s="31" t="s">
        <v>14647</v>
      </c>
      <c r="B88" s="32" t="s">
        <v>14648</v>
      </c>
      <c r="C88" s="33" t="s">
        <v>14649</v>
      </c>
      <c r="D88" s="34" t="s">
        <v>14650</v>
      </c>
      <c r="E88" s="37" t="s">
        <v>14320</v>
      </c>
      <c r="F88" s="38">
        <v>1000</v>
      </c>
      <c r="G88" s="36">
        <v>0.45</v>
      </c>
      <c r="H88" s="37">
        <v>10</v>
      </c>
      <c r="I88" s="38">
        <f>Таблица613[[#This Row],[Розничная цена KRW]]*Таблица613[[#This Row],[Коэфициент стоимости]]</f>
        <v>450</v>
      </c>
      <c r="J88" s="39" t="str">
        <f>IF($I$1="","Введите курс",Таблица613[[#This Row],[Оптовая цена KRW                         за 1шт]]/$I$1)</f>
        <v>Введите курс</v>
      </c>
      <c r="K88" s="284"/>
      <c r="L88" s="40">
        <f>Таблица613[[#This Row],[Заказ коробок ]]*Таблица613[[#This Row],[Кол-во шт в коробке]]</f>
        <v>0</v>
      </c>
      <c r="M88" s="38">
        <f>Таблица613[[#This Row],[Общее кол-во шт]]*Таблица613[[#This Row],[Оптовая цена KRW                         за 1шт]]</f>
        <v>0</v>
      </c>
      <c r="N88" s="41" t="str">
        <f>IFERROR(Таблица613[[#This Row],[Общее кол-во шт]]*Таблица613[[#This Row],[Оптовая цена USD                       за 1шт]],"")</f>
        <v/>
      </c>
      <c r="O88" s="42"/>
      <c r="P88" s="214"/>
      <c r="Q88" s="215"/>
      <c r="R88" s="215"/>
      <c r="S88" s="215"/>
      <c r="T88" s="215"/>
      <c r="U88" s="216">
        <f t="shared" si="1"/>
        <v>0</v>
      </c>
    </row>
    <row r="89" spans="1:21" s="30" customFormat="1" ht="24" customHeight="1">
      <c r="A89" s="31" t="s">
        <v>14651</v>
      </c>
      <c r="B89" s="32" t="s">
        <v>14652</v>
      </c>
      <c r="C89" s="33" t="s">
        <v>14653</v>
      </c>
      <c r="D89" s="34" t="s">
        <v>14654</v>
      </c>
      <c r="E89" s="37" t="s">
        <v>14655</v>
      </c>
      <c r="F89" s="38">
        <v>41200</v>
      </c>
      <c r="G89" s="36">
        <v>0.45</v>
      </c>
      <c r="H89" s="37">
        <v>10</v>
      </c>
      <c r="I89" s="38">
        <f>Таблица613[[#This Row],[Розничная цена KRW]]*Таблица613[[#This Row],[Коэфициент стоимости]]</f>
        <v>18540</v>
      </c>
      <c r="J89" s="39" t="str">
        <f>IF($I$1="","Введите курс",Таблица613[[#This Row],[Оптовая цена KRW                         за 1шт]]/$I$1)</f>
        <v>Введите курс</v>
      </c>
      <c r="K89" s="284"/>
      <c r="L89" s="40">
        <f>Таблица613[[#This Row],[Заказ коробок ]]*Таблица613[[#This Row],[Кол-во шт в коробке]]</f>
        <v>0</v>
      </c>
      <c r="M89" s="38">
        <f>Таблица613[[#This Row],[Общее кол-во шт]]*Таблица613[[#This Row],[Оптовая цена KRW                         за 1шт]]</f>
        <v>0</v>
      </c>
      <c r="N89" s="41" t="str">
        <f>IFERROR(Таблица613[[#This Row],[Общее кол-во шт]]*Таблица613[[#This Row],[Оптовая цена USD                       за 1шт]],"")</f>
        <v/>
      </c>
      <c r="O89" s="42"/>
      <c r="P89" s="214"/>
      <c r="Q89" s="215"/>
      <c r="R89" s="215"/>
      <c r="S89" s="215"/>
      <c r="T89" s="215"/>
      <c r="U89" s="216">
        <f t="shared" si="1"/>
        <v>0</v>
      </c>
    </row>
    <row r="90" spans="1:21" s="30" customFormat="1" ht="24" customHeight="1">
      <c r="A90" s="31" t="s">
        <v>14656</v>
      </c>
      <c r="B90" s="32" t="s">
        <v>14657</v>
      </c>
      <c r="C90" s="33" t="s">
        <v>14658</v>
      </c>
      <c r="D90" s="34" t="s">
        <v>14659</v>
      </c>
      <c r="E90" s="37" t="s">
        <v>2278</v>
      </c>
      <c r="F90" s="38">
        <v>12800</v>
      </c>
      <c r="G90" s="36">
        <v>0.45</v>
      </c>
      <c r="H90" s="37">
        <v>10</v>
      </c>
      <c r="I90" s="38">
        <f>Таблица613[[#This Row],[Розничная цена KRW]]*Таблица613[[#This Row],[Коэфициент стоимости]]</f>
        <v>5760</v>
      </c>
      <c r="J90" s="39" t="str">
        <f>IF($I$1="","Введите курс",Таблица613[[#This Row],[Оптовая цена KRW                         за 1шт]]/$I$1)</f>
        <v>Введите курс</v>
      </c>
      <c r="K90" s="284"/>
      <c r="L90" s="40">
        <f>Таблица613[[#This Row],[Заказ коробок ]]*Таблица613[[#This Row],[Кол-во шт в коробке]]</f>
        <v>0</v>
      </c>
      <c r="M90" s="38">
        <f>Таблица613[[#This Row],[Общее кол-во шт]]*Таблица613[[#This Row],[Оптовая цена KRW                         за 1шт]]</f>
        <v>0</v>
      </c>
      <c r="N90" s="41" t="str">
        <f>IFERROR(Таблица613[[#This Row],[Общее кол-во шт]]*Таблица613[[#This Row],[Оптовая цена USD                       за 1шт]],"")</f>
        <v/>
      </c>
      <c r="O90" s="42"/>
      <c r="P90" s="214"/>
      <c r="Q90" s="215"/>
      <c r="R90" s="215"/>
      <c r="S90" s="215"/>
      <c r="T90" s="215"/>
      <c r="U90" s="216">
        <f t="shared" si="1"/>
        <v>0</v>
      </c>
    </row>
    <row r="91" spans="1:21" s="30" customFormat="1" ht="24" customHeight="1">
      <c r="A91" s="31" t="s">
        <v>14660</v>
      </c>
      <c r="B91" s="32" t="s">
        <v>14661</v>
      </c>
      <c r="C91" s="33" t="s">
        <v>14662</v>
      </c>
      <c r="D91" s="34" t="s">
        <v>14663</v>
      </c>
      <c r="E91" s="37" t="s">
        <v>2278</v>
      </c>
      <c r="F91" s="38">
        <v>12800</v>
      </c>
      <c r="G91" s="36">
        <v>0.45</v>
      </c>
      <c r="H91" s="37">
        <v>10</v>
      </c>
      <c r="I91" s="38">
        <f>Таблица613[[#This Row],[Розничная цена KRW]]*Таблица613[[#This Row],[Коэфициент стоимости]]</f>
        <v>5760</v>
      </c>
      <c r="J91" s="39" t="str">
        <f>IF($I$1="","Введите курс",Таблица613[[#This Row],[Оптовая цена KRW                         за 1шт]]/$I$1)</f>
        <v>Введите курс</v>
      </c>
      <c r="K91" s="284"/>
      <c r="L91" s="40">
        <f>Таблица613[[#This Row],[Заказ коробок ]]*Таблица613[[#This Row],[Кол-во шт в коробке]]</f>
        <v>0</v>
      </c>
      <c r="M91" s="38">
        <f>Таблица613[[#This Row],[Общее кол-во шт]]*Таблица613[[#This Row],[Оптовая цена KRW                         за 1шт]]</f>
        <v>0</v>
      </c>
      <c r="N91" s="41" t="str">
        <f>IFERROR(Таблица613[[#This Row],[Общее кол-во шт]]*Таблица613[[#This Row],[Оптовая цена USD                       за 1шт]],"")</f>
        <v/>
      </c>
      <c r="O91" s="42"/>
      <c r="P91" s="214"/>
      <c r="Q91" s="215"/>
      <c r="R91" s="215"/>
      <c r="S91" s="215"/>
      <c r="T91" s="215"/>
      <c r="U91" s="216">
        <f t="shared" si="1"/>
        <v>0</v>
      </c>
    </row>
    <row r="92" spans="1:21" s="30" customFormat="1" ht="24" customHeight="1">
      <c r="A92" s="31" t="s">
        <v>14664</v>
      </c>
      <c r="B92" s="32" t="s">
        <v>14665</v>
      </c>
      <c r="C92" s="33" t="s">
        <v>14666</v>
      </c>
      <c r="D92" s="34" t="s">
        <v>14667</v>
      </c>
      <c r="E92" s="37" t="s">
        <v>14668</v>
      </c>
      <c r="F92" s="38">
        <v>2500</v>
      </c>
      <c r="G92" s="36">
        <v>0.45</v>
      </c>
      <c r="H92" s="37">
        <v>10</v>
      </c>
      <c r="I92" s="38">
        <f>Таблица613[[#This Row],[Розничная цена KRW]]*Таблица613[[#This Row],[Коэфициент стоимости]]</f>
        <v>1125</v>
      </c>
      <c r="J92" s="39" t="str">
        <f>IF($I$1="","Введите курс",Таблица613[[#This Row],[Оптовая цена KRW                         за 1шт]]/$I$1)</f>
        <v>Введите курс</v>
      </c>
      <c r="K92" s="284"/>
      <c r="L92" s="40">
        <f>Таблица613[[#This Row],[Заказ коробок ]]*Таблица613[[#This Row],[Кол-во шт в коробке]]</f>
        <v>0</v>
      </c>
      <c r="M92" s="38">
        <f>Таблица613[[#This Row],[Общее кол-во шт]]*Таблица613[[#This Row],[Оптовая цена KRW                         за 1шт]]</f>
        <v>0</v>
      </c>
      <c r="N92" s="41" t="str">
        <f>IFERROR(Таблица613[[#This Row],[Общее кол-во шт]]*Таблица613[[#This Row],[Оптовая цена USD                       за 1шт]],"")</f>
        <v/>
      </c>
      <c r="O92" s="42"/>
      <c r="P92" s="214"/>
      <c r="Q92" s="215"/>
      <c r="R92" s="215"/>
      <c r="S92" s="215"/>
      <c r="T92" s="215"/>
      <c r="U92" s="216">
        <f t="shared" si="1"/>
        <v>0</v>
      </c>
    </row>
    <row r="93" spans="1:21" s="30" customFormat="1" ht="24" customHeight="1">
      <c r="A93" s="31" t="s">
        <v>14669</v>
      </c>
      <c r="B93" s="32" t="s">
        <v>14670</v>
      </c>
      <c r="C93" s="33" t="s">
        <v>14671</v>
      </c>
      <c r="D93" s="34" t="s">
        <v>14672</v>
      </c>
      <c r="E93" s="37"/>
      <c r="F93" s="38">
        <v>2000</v>
      </c>
      <c r="G93" s="36">
        <v>0.45</v>
      </c>
      <c r="H93" s="37">
        <v>10</v>
      </c>
      <c r="I93" s="38">
        <f>Таблица613[[#This Row],[Розничная цена KRW]]*Таблица613[[#This Row],[Коэфициент стоимости]]</f>
        <v>900</v>
      </c>
      <c r="J93" s="39" t="str">
        <f>IF($I$1="","Введите курс",Таблица613[[#This Row],[Оптовая цена KRW                         за 1шт]]/$I$1)</f>
        <v>Введите курс</v>
      </c>
      <c r="K93" s="284"/>
      <c r="L93" s="40">
        <f>Таблица613[[#This Row],[Заказ коробок ]]*Таблица613[[#This Row],[Кол-во шт в коробке]]</f>
        <v>0</v>
      </c>
      <c r="M93" s="38">
        <f>Таблица613[[#This Row],[Общее кол-во шт]]*Таблица613[[#This Row],[Оптовая цена KRW                         за 1шт]]</f>
        <v>0</v>
      </c>
      <c r="N93" s="41" t="str">
        <f>IFERROR(Таблица613[[#This Row],[Общее кол-во шт]]*Таблица613[[#This Row],[Оптовая цена USD                       за 1шт]],"")</f>
        <v/>
      </c>
      <c r="O93" s="42"/>
      <c r="P93" s="214"/>
      <c r="Q93" s="215"/>
      <c r="R93" s="215"/>
      <c r="S93" s="215"/>
      <c r="T93" s="215"/>
      <c r="U93" s="216">
        <f t="shared" si="1"/>
        <v>0</v>
      </c>
    </row>
    <row r="94" spans="1:21" s="30" customFormat="1" ht="24" customHeight="1">
      <c r="A94" s="31" t="s">
        <v>14673</v>
      </c>
      <c r="B94" s="32" t="s">
        <v>14674</v>
      </c>
      <c r="C94" s="33" t="s">
        <v>14675</v>
      </c>
      <c r="D94" s="34" t="s">
        <v>14676</v>
      </c>
      <c r="E94" s="37" t="s">
        <v>14668</v>
      </c>
      <c r="F94" s="38">
        <v>1000</v>
      </c>
      <c r="G94" s="36">
        <v>0.45</v>
      </c>
      <c r="H94" s="37">
        <v>10</v>
      </c>
      <c r="I94" s="38">
        <f>Таблица613[[#This Row],[Розничная цена KRW]]*Таблица613[[#This Row],[Коэфициент стоимости]]</f>
        <v>450</v>
      </c>
      <c r="J94" s="39" t="str">
        <f>IF($I$1="","Введите курс",Таблица613[[#This Row],[Оптовая цена KRW                         за 1шт]]/$I$1)</f>
        <v>Введите курс</v>
      </c>
      <c r="K94" s="284"/>
      <c r="L94" s="40">
        <f>Таблица613[[#This Row],[Заказ коробок ]]*Таблица613[[#This Row],[Кол-во шт в коробке]]</f>
        <v>0</v>
      </c>
      <c r="M94" s="38">
        <f>Таблица613[[#This Row],[Общее кол-во шт]]*Таблица613[[#This Row],[Оптовая цена KRW                         за 1шт]]</f>
        <v>0</v>
      </c>
      <c r="N94" s="41" t="str">
        <f>IFERROR(Таблица613[[#This Row],[Общее кол-во шт]]*Таблица613[[#This Row],[Оптовая цена USD                       за 1шт]],"")</f>
        <v/>
      </c>
      <c r="O94" s="42"/>
      <c r="P94" s="214"/>
      <c r="Q94" s="215"/>
      <c r="R94" s="215"/>
      <c r="S94" s="215"/>
      <c r="T94" s="215"/>
      <c r="U94" s="216">
        <f t="shared" si="1"/>
        <v>0</v>
      </c>
    </row>
    <row r="95" spans="1:21" s="30" customFormat="1" ht="24" customHeight="1">
      <c r="A95" s="31" t="s">
        <v>14677</v>
      </c>
      <c r="B95" s="32" t="s">
        <v>14678</v>
      </c>
      <c r="C95" s="33" t="s">
        <v>14679</v>
      </c>
      <c r="D95" s="34" t="s">
        <v>14680</v>
      </c>
      <c r="E95" s="37" t="s">
        <v>14681</v>
      </c>
      <c r="F95" s="38">
        <v>1000</v>
      </c>
      <c r="G95" s="36">
        <v>0.45</v>
      </c>
      <c r="H95" s="37">
        <v>10</v>
      </c>
      <c r="I95" s="38">
        <f>Таблица613[[#This Row],[Розничная цена KRW]]*Таблица613[[#This Row],[Коэфициент стоимости]]</f>
        <v>450</v>
      </c>
      <c r="J95" s="39" t="str">
        <f>IF($I$1="","Введите курс",Таблица613[[#This Row],[Оптовая цена KRW                         за 1шт]]/$I$1)</f>
        <v>Введите курс</v>
      </c>
      <c r="K95" s="284"/>
      <c r="L95" s="40">
        <f>Таблица613[[#This Row],[Заказ коробок ]]*Таблица613[[#This Row],[Кол-во шт в коробке]]</f>
        <v>0</v>
      </c>
      <c r="M95" s="38">
        <f>Таблица613[[#This Row],[Общее кол-во шт]]*Таблица613[[#This Row],[Оптовая цена KRW                         за 1шт]]</f>
        <v>0</v>
      </c>
      <c r="N95" s="41" t="str">
        <f>IFERROR(Таблица613[[#This Row],[Общее кол-во шт]]*Таблица613[[#This Row],[Оптовая цена USD                       за 1шт]],"")</f>
        <v/>
      </c>
      <c r="O95" s="42"/>
      <c r="P95" s="214"/>
      <c r="Q95" s="215"/>
      <c r="R95" s="215"/>
      <c r="S95" s="215"/>
      <c r="T95" s="215"/>
      <c r="U95" s="216">
        <f t="shared" si="1"/>
        <v>0</v>
      </c>
    </row>
    <row r="96" spans="1:21" s="30" customFormat="1" ht="24" customHeight="1">
      <c r="A96" s="31" t="s">
        <v>14682</v>
      </c>
      <c r="B96" s="32" t="s">
        <v>14683</v>
      </c>
      <c r="C96" s="33" t="s">
        <v>14684</v>
      </c>
      <c r="D96" s="34" t="s">
        <v>14685</v>
      </c>
      <c r="E96" s="37" t="s">
        <v>1729</v>
      </c>
      <c r="F96" s="38">
        <v>3000</v>
      </c>
      <c r="G96" s="36">
        <v>0.45</v>
      </c>
      <c r="H96" s="37">
        <v>10</v>
      </c>
      <c r="I96" s="38">
        <f>Таблица613[[#This Row],[Розничная цена KRW]]*Таблица613[[#This Row],[Коэфициент стоимости]]</f>
        <v>1350</v>
      </c>
      <c r="J96" s="39" t="str">
        <f>IF($I$1="","Введите курс",Таблица613[[#This Row],[Оптовая цена KRW                         за 1шт]]/$I$1)</f>
        <v>Введите курс</v>
      </c>
      <c r="K96" s="284"/>
      <c r="L96" s="40">
        <f>Таблица613[[#This Row],[Заказ коробок ]]*Таблица613[[#This Row],[Кол-во шт в коробке]]</f>
        <v>0</v>
      </c>
      <c r="M96" s="38">
        <f>Таблица613[[#This Row],[Общее кол-во шт]]*Таблица613[[#This Row],[Оптовая цена KRW                         за 1шт]]</f>
        <v>0</v>
      </c>
      <c r="N96" s="41" t="str">
        <f>IFERROR(Таблица613[[#This Row],[Общее кол-во шт]]*Таблица613[[#This Row],[Оптовая цена USD                       за 1шт]],"")</f>
        <v/>
      </c>
      <c r="O96" s="42"/>
      <c r="P96" s="214"/>
      <c r="Q96" s="215"/>
      <c r="R96" s="215"/>
      <c r="S96" s="215"/>
      <c r="T96" s="215"/>
      <c r="U96" s="216">
        <f t="shared" si="1"/>
        <v>0</v>
      </c>
    </row>
    <row r="97" spans="1:21" s="30" customFormat="1" ht="24" customHeight="1">
      <c r="A97" s="31" t="s">
        <v>14686</v>
      </c>
      <c r="B97" s="32" t="s">
        <v>14687</v>
      </c>
      <c r="C97" s="33" t="s">
        <v>14688</v>
      </c>
      <c r="D97" s="34" t="s">
        <v>14689</v>
      </c>
      <c r="E97" s="37" t="s">
        <v>1729</v>
      </c>
      <c r="F97" s="38">
        <v>3000</v>
      </c>
      <c r="G97" s="36">
        <v>0.45</v>
      </c>
      <c r="H97" s="37">
        <v>10</v>
      </c>
      <c r="I97" s="38">
        <f>Таблица613[[#This Row],[Розничная цена KRW]]*Таблица613[[#This Row],[Коэфициент стоимости]]</f>
        <v>1350</v>
      </c>
      <c r="J97" s="39" t="str">
        <f>IF($I$1="","Введите курс",Таблица613[[#This Row],[Оптовая цена KRW                         за 1шт]]/$I$1)</f>
        <v>Введите курс</v>
      </c>
      <c r="K97" s="284"/>
      <c r="L97" s="40">
        <f>Таблица613[[#This Row],[Заказ коробок ]]*Таблица613[[#This Row],[Кол-во шт в коробке]]</f>
        <v>0</v>
      </c>
      <c r="M97" s="38">
        <f>Таблица613[[#This Row],[Общее кол-во шт]]*Таблица613[[#This Row],[Оптовая цена KRW                         за 1шт]]</f>
        <v>0</v>
      </c>
      <c r="N97" s="41" t="str">
        <f>IFERROR(Таблица613[[#This Row],[Общее кол-во шт]]*Таблица613[[#This Row],[Оптовая цена USD                       за 1шт]],"")</f>
        <v/>
      </c>
      <c r="O97" s="42"/>
      <c r="P97" s="214"/>
      <c r="Q97" s="215"/>
      <c r="R97" s="215"/>
      <c r="S97" s="215"/>
      <c r="T97" s="215"/>
      <c r="U97" s="216">
        <f t="shared" si="1"/>
        <v>0</v>
      </c>
    </row>
    <row r="98" spans="1:21" s="30" customFormat="1" ht="24" customHeight="1">
      <c r="A98" s="31" t="s">
        <v>14690</v>
      </c>
      <c r="B98" s="32" t="s">
        <v>14691</v>
      </c>
      <c r="C98" s="33" t="s">
        <v>14692</v>
      </c>
      <c r="D98" s="34" t="s">
        <v>14693</v>
      </c>
      <c r="E98" s="37" t="s">
        <v>1729</v>
      </c>
      <c r="F98" s="38">
        <v>3000</v>
      </c>
      <c r="G98" s="36">
        <v>0.45</v>
      </c>
      <c r="H98" s="37">
        <v>10</v>
      </c>
      <c r="I98" s="38">
        <f>Таблица613[[#This Row],[Розничная цена KRW]]*Таблица613[[#This Row],[Коэфициент стоимости]]</f>
        <v>1350</v>
      </c>
      <c r="J98" s="39" t="str">
        <f>IF($I$1="","Введите курс",Таблица613[[#This Row],[Оптовая цена KRW                         за 1шт]]/$I$1)</f>
        <v>Введите курс</v>
      </c>
      <c r="K98" s="284"/>
      <c r="L98" s="40">
        <f>Таблица613[[#This Row],[Заказ коробок ]]*Таблица613[[#This Row],[Кол-во шт в коробке]]</f>
        <v>0</v>
      </c>
      <c r="M98" s="38">
        <f>Таблица613[[#This Row],[Общее кол-во шт]]*Таблица613[[#This Row],[Оптовая цена KRW                         за 1шт]]</f>
        <v>0</v>
      </c>
      <c r="N98" s="41" t="str">
        <f>IFERROR(Таблица613[[#This Row],[Общее кол-во шт]]*Таблица613[[#This Row],[Оптовая цена USD                       за 1шт]],"")</f>
        <v/>
      </c>
      <c r="O98" s="42"/>
      <c r="P98" s="214"/>
      <c r="Q98" s="215"/>
      <c r="R98" s="215"/>
      <c r="S98" s="215"/>
      <c r="T98" s="215"/>
      <c r="U98" s="216">
        <f t="shared" si="1"/>
        <v>0</v>
      </c>
    </row>
    <row r="99" spans="1:21" s="30" customFormat="1" ht="24" customHeight="1">
      <c r="A99" s="31" t="s">
        <v>14694</v>
      </c>
      <c r="B99" s="32" t="s">
        <v>14695</v>
      </c>
      <c r="C99" s="33" t="s">
        <v>14696</v>
      </c>
      <c r="D99" s="34" t="s">
        <v>14697</v>
      </c>
      <c r="E99" s="37" t="s">
        <v>14698</v>
      </c>
      <c r="F99" s="38">
        <v>32000</v>
      </c>
      <c r="G99" s="36">
        <v>0.45</v>
      </c>
      <c r="H99" s="37">
        <v>10</v>
      </c>
      <c r="I99" s="38">
        <f>Таблица613[[#This Row],[Розничная цена KRW]]*Таблица613[[#This Row],[Коэфициент стоимости]]</f>
        <v>14400</v>
      </c>
      <c r="J99" s="39" t="str">
        <f>IF($I$1="","Введите курс",Таблица613[[#This Row],[Оптовая цена KRW                         за 1шт]]/$I$1)</f>
        <v>Введите курс</v>
      </c>
      <c r="K99" s="284"/>
      <c r="L99" s="40">
        <f>Таблица613[[#This Row],[Заказ коробок ]]*Таблица613[[#This Row],[Кол-во шт в коробке]]</f>
        <v>0</v>
      </c>
      <c r="M99" s="38">
        <f>Таблица613[[#This Row],[Общее кол-во шт]]*Таблица613[[#This Row],[Оптовая цена KRW                         за 1шт]]</f>
        <v>0</v>
      </c>
      <c r="N99" s="41" t="str">
        <f>IFERROR(Таблица613[[#This Row],[Общее кол-во шт]]*Таблица613[[#This Row],[Оптовая цена USD                       за 1шт]],"")</f>
        <v/>
      </c>
      <c r="O99" s="42"/>
      <c r="P99" s="214"/>
      <c r="Q99" s="215"/>
      <c r="R99" s="215"/>
      <c r="S99" s="215"/>
      <c r="T99" s="215"/>
      <c r="U99" s="216">
        <f t="shared" si="1"/>
        <v>0</v>
      </c>
    </row>
    <row r="100" spans="1:21" s="30" customFormat="1" ht="24" customHeight="1">
      <c r="A100" s="31" t="s">
        <v>14699</v>
      </c>
      <c r="B100" s="32" t="s">
        <v>14700</v>
      </c>
      <c r="C100" s="33" t="s">
        <v>14701</v>
      </c>
      <c r="D100" s="34" t="s">
        <v>14702</v>
      </c>
      <c r="E100" s="37" t="s">
        <v>14698</v>
      </c>
      <c r="F100" s="38">
        <v>32000</v>
      </c>
      <c r="G100" s="36">
        <v>0.45</v>
      </c>
      <c r="H100" s="37">
        <v>10</v>
      </c>
      <c r="I100" s="38">
        <f>Таблица613[[#This Row],[Розничная цена KRW]]*Таблица613[[#This Row],[Коэфициент стоимости]]</f>
        <v>14400</v>
      </c>
      <c r="J100" s="39" t="str">
        <f>IF($I$1="","Введите курс",Таблица613[[#This Row],[Оптовая цена KRW                         за 1шт]]/$I$1)</f>
        <v>Введите курс</v>
      </c>
      <c r="K100" s="284"/>
      <c r="L100" s="40">
        <f>Таблица613[[#This Row],[Заказ коробок ]]*Таблица613[[#This Row],[Кол-во шт в коробке]]</f>
        <v>0</v>
      </c>
      <c r="M100" s="38">
        <f>Таблица613[[#This Row],[Общее кол-во шт]]*Таблица613[[#This Row],[Оптовая цена KRW                         за 1шт]]</f>
        <v>0</v>
      </c>
      <c r="N100" s="41" t="str">
        <f>IFERROR(Таблица613[[#This Row],[Общее кол-во шт]]*Таблица613[[#This Row],[Оптовая цена USD                       за 1шт]],"")</f>
        <v/>
      </c>
      <c r="O100" s="42"/>
      <c r="P100" s="214"/>
      <c r="Q100" s="215"/>
      <c r="R100" s="215"/>
      <c r="S100" s="215"/>
      <c r="T100" s="215"/>
      <c r="U100" s="216">
        <f t="shared" si="1"/>
        <v>0</v>
      </c>
    </row>
    <row r="101" spans="1:21" s="30" customFormat="1" ht="24" customHeight="1">
      <c r="A101" s="31" t="s">
        <v>14703</v>
      </c>
      <c r="B101" s="32" t="s">
        <v>14704</v>
      </c>
      <c r="C101" s="33" t="s">
        <v>14705</v>
      </c>
      <c r="D101" s="34" t="s">
        <v>14706</v>
      </c>
      <c r="E101" s="37" t="s">
        <v>14707</v>
      </c>
      <c r="F101" s="38">
        <v>24000</v>
      </c>
      <c r="G101" s="36">
        <v>0.45</v>
      </c>
      <c r="H101" s="37">
        <v>10</v>
      </c>
      <c r="I101" s="38">
        <f>Таблица613[[#This Row],[Розничная цена KRW]]*Таблица613[[#This Row],[Коэфициент стоимости]]</f>
        <v>10800</v>
      </c>
      <c r="J101" s="39" t="str">
        <f>IF($I$1="","Введите курс",Таблица613[[#This Row],[Оптовая цена KRW                         за 1шт]]/$I$1)</f>
        <v>Введите курс</v>
      </c>
      <c r="K101" s="284"/>
      <c r="L101" s="40">
        <f>Таблица613[[#This Row],[Заказ коробок ]]*Таблица613[[#This Row],[Кол-во шт в коробке]]</f>
        <v>0</v>
      </c>
      <c r="M101" s="38">
        <f>Таблица613[[#This Row],[Общее кол-во шт]]*Таблица613[[#This Row],[Оптовая цена KRW                         за 1шт]]</f>
        <v>0</v>
      </c>
      <c r="N101" s="41" t="str">
        <f>IFERROR(Таблица613[[#This Row],[Общее кол-во шт]]*Таблица613[[#This Row],[Оптовая цена USD                       за 1шт]],"")</f>
        <v/>
      </c>
      <c r="O101" s="42"/>
      <c r="P101" s="214"/>
      <c r="Q101" s="215"/>
      <c r="R101" s="215"/>
      <c r="S101" s="215"/>
      <c r="T101" s="215"/>
      <c r="U101" s="216">
        <f t="shared" si="1"/>
        <v>0</v>
      </c>
    </row>
    <row r="102" spans="1:21" s="30" customFormat="1" ht="24" customHeight="1">
      <c r="A102" s="31" t="s">
        <v>14708</v>
      </c>
      <c r="B102" s="32" t="s">
        <v>14709</v>
      </c>
      <c r="C102" s="33" t="s">
        <v>14710</v>
      </c>
      <c r="D102" s="34" t="s">
        <v>14711</v>
      </c>
      <c r="E102" s="37" t="s">
        <v>14712</v>
      </c>
      <c r="F102" s="38">
        <v>28000</v>
      </c>
      <c r="G102" s="36">
        <v>0.45</v>
      </c>
      <c r="H102" s="37">
        <v>10</v>
      </c>
      <c r="I102" s="38">
        <f>Таблица613[[#This Row],[Розничная цена KRW]]*Таблица613[[#This Row],[Коэфициент стоимости]]</f>
        <v>12600</v>
      </c>
      <c r="J102" s="39" t="str">
        <f>IF($I$1="","Введите курс",Таблица613[[#This Row],[Оптовая цена KRW                         за 1шт]]/$I$1)</f>
        <v>Введите курс</v>
      </c>
      <c r="K102" s="284"/>
      <c r="L102" s="40">
        <f>Таблица613[[#This Row],[Заказ коробок ]]*Таблица613[[#This Row],[Кол-во шт в коробке]]</f>
        <v>0</v>
      </c>
      <c r="M102" s="38">
        <f>Таблица613[[#This Row],[Общее кол-во шт]]*Таблица613[[#This Row],[Оптовая цена KRW                         за 1шт]]</f>
        <v>0</v>
      </c>
      <c r="N102" s="41" t="str">
        <f>IFERROR(Таблица613[[#This Row],[Общее кол-во шт]]*Таблица613[[#This Row],[Оптовая цена USD                       за 1шт]],"")</f>
        <v/>
      </c>
      <c r="O102" s="42"/>
      <c r="P102" s="214"/>
      <c r="Q102" s="215"/>
      <c r="R102" s="215"/>
      <c r="S102" s="215"/>
      <c r="T102" s="215"/>
      <c r="U102" s="216">
        <f t="shared" si="1"/>
        <v>0</v>
      </c>
    </row>
    <row r="103" spans="1:21" s="30" customFormat="1" ht="24" customHeight="1">
      <c r="A103" s="31" t="s">
        <v>14713</v>
      </c>
      <c r="B103" s="32" t="s">
        <v>14714</v>
      </c>
      <c r="C103" s="33" t="s">
        <v>14715</v>
      </c>
      <c r="D103" s="34" t="s">
        <v>14716</v>
      </c>
      <c r="E103" s="37" t="s">
        <v>14717</v>
      </c>
      <c r="F103" s="38">
        <v>22000</v>
      </c>
      <c r="G103" s="36">
        <v>0.45</v>
      </c>
      <c r="H103" s="37">
        <v>10</v>
      </c>
      <c r="I103" s="38">
        <f>Таблица613[[#This Row],[Розничная цена KRW]]*Таблица613[[#This Row],[Коэфициент стоимости]]</f>
        <v>9900</v>
      </c>
      <c r="J103" s="39" t="str">
        <f>IF($I$1="","Введите курс",Таблица613[[#This Row],[Оптовая цена KRW                         за 1шт]]/$I$1)</f>
        <v>Введите курс</v>
      </c>
      <c r="K103" s="284"/>
      <c r="L103" s="40">
        <f>Таблица613[[#This Row],[Заказ коробок ]]*Таблица613[[#This Row],[Кол-во шт в коробке]]</f>
        <v>0</v>
      </c>
      <c r="M103" s="38">
        <f>Таблица613[[#This Row],[Общее кол-во шт]]*Таблица613[[#This Row],[Оптовая цена KRW                         за 1шт]]</f>
        <v>0</v>
      </c>
      <c r="N103" s="41" t="str">
        <f>IFERROR(Таблица613[[#This Row],[Общее кол-во шт]]*Таблица613[[#This Row],[Оптовая цена USD                       за 1шт]],"")</f>
        <v/>
      </c>
      <c r="O103" s="42"/>
      <c r="P103" s="214"/>
      <c r="Q103" s="215"/>
      <c r="R103" s="215"/>
      <c r="S103" s="215"/>
      <c r="T103" s="215"/>
      <c r="U103" s="216">
        <f t="shared" si="1"/>
        <v>0</v>
      </c>
    </row>
    <row r="104" spans="1:21" s="30" customFormat="1" ht="24" customHeight="1">
      <c r="A104" s="31" t="s">
        <v>14718</v>
      </c>
      <c r="B104" s="32" t="s">
        <v>14719</v>
      </c>
      <c r="C104" s="33" t="s">
        <v>14720</v>
      </c>
      <c r="D104" s="34" t="s">
        <v>14721</v>
      </c>
      <c r="E104" s="37" t="s">
        <v>14546</v>
      </c>
      <c r="F104" s="38">
        <v>16000</v>
      </c>
      <c r="G104" s="36">
        <v>0.45</v>
      </c>
      <c r="H104" s="37">
        <v>10</v>
      </c>
      <c r="I104" s="38">
        <f>Таблица613[[#This Row],[Розничная цена KRW]]*Таблица613[[#This Row],[Коэфициент стоимости]]</f>
        <v>7200</v>
      </c>
      <c r="J104" s="39" t="str">
        <f>IF($I$1="","Введите курс",Таблица613[[#This Row],[Оптовая цена KRW                         за 1шт]]/$I$1)</f>
        <v>Введите курс</v>
      </c>
      <c r="K104" s="284"/>
      <c r="L104" s="40">
        <f>Таблица613[[#This Row],[Заказ коробок ]]*Таблица613[[#This Row],[Кол-во шт в коробке]]</f>
        <v>0</v>
      </c>
      <c r="M104" s="38">
        <f>Таблица613[[#This Row],[Общее кол-во шт]]*Таблица613[[#This Row],[Оптовая цена KRW                         за 1шт]]</f>
        <v>0</v>
      </c>
      <c r="N104" s="41" t="str">
        <f>IFERROR(Таблица613[[#This Row],[Общее кол-во шт]]*Таблица613[[#This Row],[Оптовая цена USD                       за 1шт]],"")</f>
        <v/>
      </c>
      <c r="O104" s="42"/>
      <c r="P104" s="214"/>
      <c r="Q104" s="215"/>
      <c r="R104" s="215"/>
      <c r="S104" s="215"/>
      <c r="T104" s="215"/>
      <c r="U104" s="216">
        <f t="shared" si="1"/>
        <v>0</v>
      </c>
    </row>
    <row r="105" spans="1:21" s="30" customFormat="1" ht="24" customHeight="1">
      <c r="A105" s="31" t="s">
        <v>14722</v>
      </c>
      <c r="B105" s="32" t="s">
        <v>14723</v>
      </c>
      <c r="C105" s="33" t="s">
        <v>14724</v>
      </c>
      <c r="D105" s="34" t="s">
        <v>14725</v>
      </c>
      <c r="E105" s="37" t="s">
        <v>14546</v>
      </c>
      <c r="F105" s="38">
        <v>18000</v>
      </c>
      <c r="G105" s="36">
        <v>0.45</v>
      </c>
      <c r="H105" s="37">
        <v>10</v>
      </c>
      <c r="I105" s="38">
        <f>Таблица613[[#This Row],[Розничная цена KRW]]*Таблица613[[#This Row],[Коэфициент стоимости]]</f>
        <v>8100</v>
      </c>
      <c r="J105" s="39" t="str">
        <f>IF($I$1="","Введите курс",Таблица613[[#This Row],[Оптовая цена KRW                         за 1шт]]/$I$1)</f>
        <v>Введите курс</v>
      </c>
      <c r="K105" s="284"/>
      <c r="L105" s="40">
        <f>Таблица613[[#This Row],[Заказ коробок ]]*Таблица613[[#This Row],[Кол-во шт в коробке]]</f>
        <v>0</v>
      </c>
      <c r="M105" s="38">
        <f>Таблица613[[#This Row],[Общее кол-во шт]]*Таблица613[[#This Row],[Оптовая цена KRW                         за 1шт]]</f>
        <v>0</v>
      </c>
      <c r="N105" s="41" t="str">
        <f>IFERROR(Таблица613[[#This Row],[Общее кол-во шт]]*Таблица613[[#This Row],[Оптовая цена USD                       за 1шт]],"")</f>
        <v/>
      </c>
      <c r="O105" s="42"/>
      <c r="P105" s="214"/>
      <c r="Q105" s="215"/>
      <c r="R105" s="215"/>
      <c r="S105" s="215"/>
      <c r="T105" s="215"/>
      <c r="U105" s="216">
        <f t="shared" si="1"/>
        <v>0</v>
      </c>
    </row>
    <row r="106" spans="1:21" s="30" customFormat="1" ht="24" customHeight="1">
      <c r="A106" s="31" t="s">
        <v>14726</v>
      </c>
      <c r="B106" s="32" t="s">
        <v>14727</v>
      </c>
      <c r="C106" s="33" t="s">
        <v>14728</v>
      </c>
      <c r="D106" s="34" t="s">
        <v>14729</v>
      </c>
      <c r="E106" s="37" t="s">
        <v>14546</v>
      </c>
      <c r="F106" s="38">
        <v>18000</v>
      </c>
      <c r="G106" s="36">
        <v>0.45</v>
      </c>
      <c r="H106" s="37">
        <v>10</v>
      </c>
      <c r="I106" s="38">
        <f>Таблица613[[#This Row],[Розничная цена KRW]]*Таблица613[[#This Row],[Коэфициент стоимости]]</f>
        <v>8100</v>
      </c>
      <c r="J106" s="39" t="str">
        <f>IF($I$1="","Введите курс",Таблица613[[#This Row],[Оптовая цена KRW                         за 1шт]]/$I$1)</f>
        <v>Введите курс</v>
      </c>
      <c r="K106" s="284"/>
      <c r="L106" s="40">
        <f>Таблица613[[#This Row],[Заказ коробок ]]*Таблица613[[#This Row],[Кол-во шт в коробке]]</f>
        <v>0</v>
      </c>
      <c r="M106" s="38">
        <f>Таблица613[[#This Row],[Общее кол-во шт]]*Таблица613[[#This Row],[Оптовая цена KRW                         за 1шт]]</f>
        <v>0</v>
      </c>
      <c r="N106" s="41" t="str">
        <f>IFERROR(Таблица613[[#This Row],[Общее кол-во шт]]*Таблица613[[#This Row],[Оптовая цена USD                       за 1шт]],"")</f>
        <v/>
      </c>
      <c r="O106" s="42"/>
      <c r="P106" s="214"/>
      <c r="Q106" s="215"/>
      <c r="R106" s="215"/>
      <c r="S106" s="215"/>
      <c r="T106" s="215"/>
      <c r="U106" s="216">
        <f t="shared" si="1"/>
        <v>0</v>
      </c>
    </row>
    <row r="107" spans="1:21" s="30" customFormat="1" ht="24" customHeight="1">
      <c r="A107" s="31" t="s">
        <v>14730</v>
      </c>
      <c r="B107" s="32" t="s">
        <v>14731</v>
      </c>
      <c r="C107" s="33" t="s">
        <v>14732</v>
      </c>
      <c r="D107" s="34" t="s">
        <v>14733</v>
      </c>
      <c r="E107" s="37" t="s">
        <v>1651</v>
      </c>
      <c r="F107" s="38">
        <v>14000</v>
      </c>
      <c r="G107" s="36">
        <v>0.45</v>
      </c>
      <c r="H107" s="37">
        <v>10</v>
      </c>
      <c r="I107" s="38">
        <f>Таблица613[[#This Row],[Розничная цена KRW]]*Таблица613[[#This Row],[Коэфициент стоимости]]</f>
        <v>6300</v>
      </c>
      <c r="J107" s="39" t="str">
        <f>IF($I$1="","Введите курс",Таблица613[[#This Row],[Оптовая цена KRW                         за 1шт]]/$I$1)</f>
        <v>Введите курс</v>
      </c>
      <c r="K107" s="284"/>
      <c r="L107" s="40">
        <f>Таблица613[[#This Row],[Заказ коробок ]]*Таблица613[[#This Row],[Кол-во шт в коробке]]</f>
        <v>0</v>
      </c>
      <c r="M107" s="38">
        <f>Таблица613[[#This Row],[Общее кол-во шт]]*Таблица613[[#This Row],[Оптовая цена KRW                         за 1шт]]</f>
        <v>0</v>
      </c>
      <c r="N107" s="41" t="str">
        <f>IFERROR(Таблица613[[#This Row],[Общее кол-во шт]]*Таблица613[[#This Row],[Оптовая цена USD                       за 1шт]],"")</f>
        <v/>
      </c>
      <c r="O107" s="42"/>
      <c r="P107" s="214"/>
      <c r="Q107" s="215"/>
      <c r="R107" s="215"/>
      <c r="S107" s="215"/>
      <c r="T107" s="215"/>
      <c r="U107" s="216">
        <f t="shared" si="1"/>
        <v>0</v>
      </c>
    </row>
    <row r="108" spans="1:21" s="30" customFormat="1" ht="24" customHeight="1">
      <c r="A108" s="31" t="s">
        <v>14734</v>
      </c>
      <c r="B108" s="32" t="s">
        <v>14735</v>
      </c>
      <c r="C108" s="33" t="s">
        <v>14736</v>
      </c>
      <c r="D108" s="34" t="s">
        <v>14737</v>
      </c>
      <c r="E108" s="37" t="s">
        <v>1639</v>
      </c>
      <c r="F108" s="38">
        <v>14000</v>
      </c>
      <c r="G108" s="36">
        <v>0.45</v>
      </c>
      <c r="H108" s="37">
        <v>10</v>
      </c>
      <c r="I108" s="38">
        <f>Таблица613[[#This Row],[Розничная цена KRW]]*Таблица613[[#This Row],[Коэфициент стоимости]]</f>
        <v>6300</v>
      </c>
      <c r="J108" s="39" t="str">
        <f>IF($I$1="","Введите курс",Таблица613[[#This Row],[Оптовая цена KRW                         за 1шт]]/$I$1)</f>
        <v>Введите курс</v>
      </c>
      <c r="K108" s="284"/>
      <c r="L108" s="40">
        <f>Таблица613[[#This Row],[Заказ коробок ]]*Таблица613[[#This Row],[Кол-во шт в коробке]]</f>
        <v>0</v>
      </c>
      <c r="M108" s="38">
        <f>Таблица613[[#This Row],[Общее кол-во шт]]*Таблица613[[#This Row],[Оптовая цена KRW                         за 1шт]]</f>
        <v>0</v>
      </c>
      <c r="N108" s="41" t="str">
        <f>IFERROR(Таблица613[[#This Row],[Общее кол-во шт]]*Таблица613[[#This Row],[Оптовая цена USD                       за 1шт]],"")</f>
        <v/>
      </c>
      <c r="O108" s="42"/>
      <c r="P108" s="214"/>
      <c r="Q108" s="215"/>
      <c r="R108" s="215"/>
      <c r="S108" s="215"/>
      <c r="T108" s="215"/>
      <c r="U108" s="216">
        <f t="shared" si="1"/>
        <v>0</v>
      </c>
    </row>
    <row r="109" spans="1:21" s="30" customFormat="1" ht="24" customHeight="1">
      <c r="A109" s="31" t="s">
        <v>14738</v>
      </c>
      <c r="B109" s="32" t="s">
        <v>14739</v>
      </c>
      <c r="C109" s="33" t="s">
        <v>14740</v>
      </c>
      <c r="D109" s="34" t="s">
        <v>14741</v>
      </c>
      <c r="E109" s="37" t="s">
        <v>14742</v>
      </c>
      <c r="F109" s="38">
        <v>28000</v>
      </c>
      <c r="G109" s="36">
        <v>0.45</v>
      </c>
      <c r="H109" s="37">
        <v>10</v>
      </c>
      <c r="I109" s="38">
        <f>Таблица613[[#This Row],[Розничная цена KRW]]*Таблица613[[#This Row],[Коэфициент стоимости]]</f>
        <v>12600</v>
      </c>
      <c r="J109" s="39" t="str">
        <f>IF($I$1="","Введите курс",Таблица613[[#This Row],[Оптовая цена KRW                         за 1шт]]/$I$1)</f>
        <v>Введите курс</v>
      </c>
      <c r="K109" s="284"/>
      <c r="L109" s="40">
        <f>Таблица613[[#This Row],[Заказ коробок ]]*Таблица613[[#This Row],[Кол-во шт в коробке]]</f>
        <v>0</v>
      </c>
      <c r="M109" s="38">
        <f>Таблица613[[#This Row],[Общее кол-во шт]]*Таблица613[[#This Row],[Оптовая цена KRW                         за 1шт]]</f>
        <v>0</v>
      </c>
      <c r="N109" s="41" t="str">
        <f>IFERROR(Таблица613[[#This Row],[Общее кол-во шт]]*Таблица613[[#This Row],[Оптовая цена USD                       за 1шт]],"")</f>
        <v/>
      </c>
      <c r="O109" s="42"/>
      <c r="P109" s="214"/>
      <c r="Q109" s="215"/>
      <c r="R109" s="215"/>
      <c r="S109" s="215"/>
      <c r="T109" s="215"/>
      <c r="U109" s="216">
        <f t="shared" si="1"/>
        <v>0</v>
      </c>
    </row>
    <row r="110" spans="1:21" s="30" customFormat="1" ht="24" customHeight="1">
      <c r="A110" s="31" t="s">
        <v>14743</v>
      </c>
      <c r="B110" s="32" t="s">
        <v>14744</v>
      </c>
      <c r="C110" s="33" t="s">
        <v>14745</v>
      </c>
      <c r="D110" s="34" t="s">
        <v>14746</v>
      </c>
      <c r="E110" s="37" t="s">
        <v>14747</v>
      </c>
      <c r="F110" s="38">
        <v>28000</v>
      </c>
      <c r="G110" s="36">
        <v>0.45</v>
      </c>
      <c r="H110" s="37">
        <v>10</v>
      </c>
      <c r="I110" s="38">
        <f>Таблица613[[#This Row],[Розничная цена KRW]]*Таблица613[[#This Row],[Коэфициент стоимости]]</f>
        <v>12600</v>
      </c>
      <c r="J110" s="39" t="str">
        <f>IF($I$1="","Введите курс",Таблица613[[#This Row],[Оптовая цена KRW                         за 1шт]]/$I$1)</f>
        <v>Введите курс</v>
      </c>
      <c r="K110" s="284"/>
      <c r="L110" s="40">
        <f>Таблица613[[#This Row],[Заказ коробок ]]*Таблица613[[#This Row],[Кол-во шт в коробке]]</f>
        <v>0</v>
      </c>
      <c r="M110" s="38">
        <f>Таблица613[[#This Row],[Общее кол-во шт]]*Таблица613[[#This Row],[Оптовая цена KRW                         за 1шт]]</f>
        <v>0</v>
      </c>
      <c r="N110" s="41" t="str">
        <f>IFERROR(Таблица613[[#This Row],[Общее кол-во шт]]*Таблица613[[#This Row],[Оптовая цена USD                       за 1шт]],"")</f>
        <v/>
      </c>
      <c r="O110" s="42"/>
      <c r="P110" s="214"/>
      <c r="Q110" s="215"/>
      <c r="R110" s="215"/>
      <c r="S110" s="215"/>
      <c r="T110" s="215"/>
      <c r="U110" s="216">
        <f t="shared" si="1"/>
        <v>0</v>
      </c>
    </row>
    <row r="111" spans="1:21" s="30" customFormat="1" ht="24" customHeight="1">
      <c r="A111" s="31" t="s">
        <v>14748</v>
      </c>
      <c r="B111" s="32" t="s">
        <v>14749</v>
      </c>
      <c r="C111" s="33" t="s">
        <v>14750</v>
      </c>
      <c r="D111" s="34" t="s">
        <v>14751</v>
      </c>
      <c r="E111" s="37" t="s">
        <v>1668</v>
      </c>
      <c r="F111" s="38">
        <v>24000</v>
      </c>
      <c r="G111" s="36">
        <v>0.45</v>
      </c>
      <c r="H111" s="37">
        <v>10</v>
      </c>
      <c r="I111" s="38">
        <f>Таблица613[[#This Row],[Розничная цена KRW]]*Таблица613[[#This Row],[Коэфициент стоимости]]</f>
        <v>10800</v>
      </c>
      <c r="J111" s="39" t="str">
        <f>IF($I$1="","Введите курс",Таблица613[[#This Row],[Оптовая цена KRW                         за 1шт]]/$I$1)</f>
        <v>Введите курс</v>
      </c>
      <c r="K111" s="284"/>
      <c r="L111" s="40">
        <f>Таблица613[[#This Row],[Заказ коробок ]]*Таблица613[[#This Row],[Кол-во шт в коробке]]</f>
        <v>0</v>
      </c>
      <c r="M111" s="38">
        <f>Таблица613[[#This Row],[Общее кол-во шт]]*Таблица613[[#This Row],[Оптовая цена KRW                         за 1шт]]</f>
        <v>0</v>
      </c>
      <c r="N111" s="41" t="str">
        <f>IFERROR(Таблица613[[#This Row],[Общее кол-во шт]]*Таблица613[[#This Row],[Оптовая цена USD                       за 1шт]],"")</f>
        <v/>
      </c>
      <c r="O111" s="42"/>
      <c r="P111" s="214"/>
      <c r="Q111" s="215"/>
      <c r="R111" s="215"/>
      <c r="S111" s="215"/>
      <c r="T111" s="215"/>
      <c r="U111" s="216">
        <f t="shared" si="1"/>
        <v>0</v>
      </c>
    </row>
    <row r="112" spans="1:21" s="30" customFormat="1" ht="24" customHeight="1">
      <c r="A112" s="31" t="s">
        <v>14752</v>
      </c>
      <c r="B112" s="32" t="s">
        <v>14753</v>
      </c>
      <c r="C112" s="33" t="s">
        <v>14754</v>
      </c>
      <c r="D112" s="34" t="s">
        <v>14755</v>
      </c>
      <c r="E112" s="37" t="s">
        <v>14756</v>
      </c>
      <c r="F112" s="38">
        <v>28000</v>
      </c>
      <c r="G112" s="36">
        <v>0.45</v>
      </c>
      <c r="H112" s="37">
        <v>10</v>
      </c>
      <c r="I112" s="38">
        <f>Таблица613[[#This Row],[Розничная цена KRW]]*Таблица613[[#This Row],[Коэфициент стоимости]]</f>
        <v>12600</v>
      </c>
      <c r="J112" s="39" t="str">
        <f>IF($I$1="","Введите курс",Таблица613[[#This Row],[Оптовая цена KRW                         за 1шт]]/$I$1)</f>
        <v>Введите курс</v>
      </c>
      <c r="K112" s="284"/>
      <c r="L112" s="40">
        <f>Таблица613[[#This Row],[Заказ коробок ]]*Таблица613[[#This Row],[Кол-во шт в коробке]]</f>
        <v>0</v>
      </c>
      <c r="M112" s="38">
        <f>Таблица613[[#This Row],[Общее кол-во шт]]*Таблица613[[#This Row],[Оптовая цена KRW                         за 1шт]]</f>
        <v>0</v>
      </c>
      <c r="N112" s="41" t="str">
        <f>IFERROR(Таблица613[[#This Row],[Общее кол-во шт]]*Таблица613[[#This Row],[Оптовая цена USD                       за 1шт]],"")</f>
        <v/>
      </c>
      <c r="O112" s="42"/>
      <c r="P112" s="214"/>
      <c r="Q112" s="215"/>
      <c r="R112" s="215"/>
      <c r="S112" s="215"/>
      <c r="T112" s="215"/>
      <c r="U112" s="216">
        <f t="shared" si="1"/>
        <v>0</v>
      </c>
    </row>
    <row r="113" spans="1:21" s="30" customFormat="1" ht="24" customHeight="1">
      <c r="A113" s="31" t="s">
        <v>14757</v>
      </c>
      <c r="B113" s="32" t="s">
        <v>14758</v>
      </c>
      <c r="C113" s="33" t="s">
        <v>14759</v>
      </c>
      <c r="D113" s="34" t="s">
        <v>14760</v>
      </c>
      <c r="E113" s="37" t="s">
        <v>14756</v>
      </c>
      <c r="F113" s="38">
        <v>28000</v>
      </c>
      <c r="G113" s="36">
        <v>0.45</v>
      </c>
      <c r="H113" s="37">
        <v>10</v>
      </c>
      <c r="I113" s="38">
        <f>Таблица613[[#This Row],[Розничная цена KRW]]*Таблица613[[#This Row],[Коэфициент стоимости]]</f>
        <v>12600</v>
      </c>
      <c r="J113" s="39" t="str">
        <f>IF($I$1="","Введите курс",Таблица613[[#This Row],[Оптовая цена KRW                         за 1шт]]/$I$1)</f>
        <v>Введите курс</v>
      </c>
      <c r="K113" s="284"/>
      <c r="L113" s="40">
        <f>Таблица613[[#This Row],[Заказ коробок ]]*Таблица613[[#This Row],[Кол-во шт в коробке]]</f>
        <v>0</v>
      </c>
      <c r="M113" s="38">
        <f>Таблица613[[#This Row],[Общее кол-во шт]]*Таблица613[[#This Row],[Оптовая цена KRW                         за 1шт]]</f>
        <v>0</v>
      </c>
      <c r="N113" s="41" t="str">
        <f>IFERROR(Таблица613[[#This Row],[Общее кол-во шт]]*Таблица613[[#This Row],[Оптовая цена USD                       за 1шт]],"")</f>
        <v/>
      </c>
      <c r="O113" s="42"/>
      <c r="P113" s="214"/>
      <c r="Q113" s="215"/>
      <c r="R113" s="215"/>
      <c r="S113" s="215"/>
      <c r="T113" s="215"/>
      <c r="U113" s="216">
        <f t="shared" si="1"/>
        <v>0</v>
      </c>
    </row>
    <row r="114" spans="1:21" s="30" customFormat="1" ht="24" customHeight="1">
      <c r="A114" s="31" t="s">
        <v>14761</v>
      </c>
      <c r="B114" s="32" t="s">
        <v>14762</v>
      </c>
      <c r="C114" s="33" t="s">
        <v>14763</v>
      </c>
      <c r="D114" s="34" t="s">
        <v>14764</v>
      </c>
      <c r="E114" s="37" t="s">
        <v>14765</v>
      </c>
      <c r="F114" s="38">
        <v>22000</v>
      </c>
      <c r="G114" s="36">
        <v>0.45</v>
      </c>
      <c r="H114" s="37">
        <v>10</v>
      </c>
      <c r="I114" s="38">
        <f>Таблица613[[#This Row],[Розничная цена KRW]]*Таблица613[[#This Row],[Коэфициент стоимости]]</f>
        <v>9900</v>
      </c>
      <c r="J114" s="39" t="str">
        <f>IF($I$1="","Введите курс",Таблица613[[#This Row],[Оптовая цена KRW                         за 1шт]]/$I$1)</f>
        <v>Введите курс</v>
      </c>
      <c r="K114" s="284"/>
      <c r="L114" s="40">
        <f>Таблица613[[#This Row],[Заказ коробок ]]*Таблица613[[#This Row],[Кол-во шт в коробке]]</f>
        <v>0</v>
      </c>
      <c r="M114" s="38">
        <f>Таблица613[[#This Row],[Общее кол-во шт]]*Таблица613[[#This Row],[Оптовая цена KRW                         за 1шт]]</f>
        <v>0</v>
      </c>
      <c r="N114" s="41" t="str">
        <f>IFERROR(Таблица613[[#This Row],[Общее кол-во шт]]*Таблица613[[#This Row],[Оптовая цена USD                       за 1шт]],"")</f>
        <v/>
      </c>
      <c r="O114" s="42"/>
      <c r="P114" s="214"/>
      <c r="Q114" s="215"/>
      <c r="R114" s="215"/>
      <c r="S114" s="215"/>
      <c r="T114" s="215"/>
      <c r="U114" s="216">
        <f t="shared" si="1"/>
        <v>0</v>
      </c>
    </row>
    <row r="115" spans="1:21" s="30" customFormat="1" ht="24" customHeight="1">
      <c r="A115" s="31" t="s">
        <v>14766</v>
      </c>
      <c r="B115" s="32" t="s">
        <v>14767</v>
      </c>
      <c r="C115" s="33" t="s">
        <v>14768</v>
      </c>
      <c r="D115" s="34" t="s">
        <v>14769</v>
      </c>
      <c r="E115" s="37" t="s">
        <v>2104</v>
      </c>
      <c r="F115" s="38">
        <v>32000</v>
      </c>
      <c r="G115" s="36">
        <v>0.45</v>
      </c>
      <c r="H115" s="37">
        <v>10</v>
      </c>
      <c r="I115" s="38">
        <f>Таблица613[[#This Row],[Розничная цена KRW]]*Таблица613[[#This Row],[Коэфициент стоимости]]</f>
        <v>14400</v>
      </c>
      <c r="J115" s="39" t="str">
        <f>IF($I$1="","Введите курс",Таблица613[[#This Row],[Оптовая цена KRW                         за 1шт]]/$I$1)</f>
        <v>Введите курс</v>
      </c>
      <c r="K115" s="284"/>
      <c r="L115" s="40">
        <f>Таблица613[[#This Row],[Заказ коробок ]]*Таблица613[[#This Row],[Кол-во шт в коробке]]</f>
        <v>0</v>
      </c>
      <c r="M115" s="38">
        <f>Таблица613[[#This Row],[Общее кол-во шт]]*Таблица613[[#This Row],[Оптовая цена KRW                         за 1шт]]</f>
        <v>0</v>
      </c>
      <c r="N115" s="41" t="str">
        <f>IFERROR(Таблица613[[#This Row],[Общее кол-во шт]]*Таблица613[[#This Row],[Оптовая цена USD                       за 1шт]],"")</f>
        <v/>
      </c>
      <c r="O115" s="42"/>
      <c r="P115" s="214"/>
      <c r="Q115" s="215"/>
      <c r="R115" s="215"/>
      <c r="S115" s="215"/>
      <c r="T115" s="215"/>
      <c r="U115" s="216">
        <f t="shared" si="1"/>
        <v>0</v>
      </c>
    </row>
    <row r="116" spans="1:21" s="30" customFormat="1" ht="24" customHeight="1">
      <c r="A116" s="31" t="s">
        <v>14770</v>
      </c>
      <c r="B116" s="32" t="s">
        <v>14771</v>
      </c>
      <c r="C116" s="33" t="s">
        <v>14772</v>
      </c>
      <c r="D116" s="34" t="s">
        <v>14773</v>
      </c>
      <c r="E116" s="37" t="s">
        <v>2104</v>
      </c>
      <c r="F116" s="38">
        <v>32000</v>
      </c>
      <c r="G116" s="36">
        <v>0.45</v>
      </c>
      <c r="H116" s="37">
        <v>10</v>
      </c>
      <c r="I116" s="38">
        <f>Таблица613[[#This Row],[Розничная цена KRW]]*Таблица613[[#This Row],[Коэфициент стоимости]]</f>
        <v>14400</v>
      </c>
      <c r="J116" s="39" t="str">
        <f>IF($I$1="","Введите курс",Таблица613[[#This Row],[Оптовая цена KRW                         за 1шт]]/$I$1)</f>
        <v>Введите курс</v>
      </c>
      <c r="K116" s="284"/>
      <c r="L116" s="40">
        <f>Таблица613[[#This Row],[Заказ коробок ]]*Таблица613[[#This Row],[Кол-во шт в коробке]]</f>
        <v>0</v>
      </c>
      <c r="M116" s="38">
        <f>Таблица613[[#This Row],[Общее кол-во шт]]*Таблица613[[#This Row],[Оптовая цена KRW                         за 1шт]]</f>
        <v>0</v>
      </c>
      <c r="N116" s="41" t="str">
        <f>IFERROR(Таблица613[[#This Row],[Общее кол-во шт]]*Таблица613[[#This Row],[Оптовая цена USD                       за 1шт]],"")</f>
        <v/>
      </c>
      <c r="O116" s="42"/>
      <c r="P116" s="214"/>
      <c r="Q116" s="215"/>
      <c r="R116" s="215"/>
      <c r="S116" s="215"/>
      <c r="T116" s="215"/>
      <c r="U116" s="216">
        <f t="shared" si="1"/>
        <v>0</v>
      </c>
    </row>
    <row r="117" spans="1:21" s="30" customFormat="1" ht="24" customHeight="1">
      <c r="A117" s="31" t="s">
        <v>14774</v>
      </c>
      <c r="B117" s="32" t="s">
        <v>14775</v>
      </c>
      <c r="C117" s="33" t="s">
        <v>14776</v>
      </c>
      <c r="D117" s="34" t="s">
        <v>14777</v>
      </c>
      <c r="E117" s="37" t="s">
        <v>8476</v>
      </c>
      <c r="F117" s="38">
        <v>19000</v>
      </c>
      <c r="G117" s="36">
        <v>0.45</v>
      </c>
      <c r="H117" s="37">
        <v>10</v>
      </c>
      <c r="I117" s="38">
        <f>Таблица613[[#This Row],[Розничная цена KRW]]*Таблица613[[#This Row],[Коэфициент стоимости]]</f>
        <v>8550</v>
      </c>
      <c r="J117" s="39" t="str">
        <f>IF($I$1="","Введите курс",Таблица613[[#This Row],[Оптовая цена KRW                         за 1шт]]/$I$1)</f>
        <v>Введите курс</v>
      </c>
      <c r="K117" s="284"/>
      <c r="L117" s="40">
        <f>Таблица613[[#This Row],[Заказ коробок ]]*Таблица613[[#This Row],[Кол-во шт в коробке]]</f>
        <v>0</v>
      </c>
      <c r="M117" s="38">
        <f>Таблица613[[#This Row],[Общее кол-во шт]]*Таблица613[[#This Row],[Оптовая цена KRW                         за 1шт]]</f>
        <v>0</v>
      </c>
      <c r="N117" s="41" t="str">
        <f>IFERROR(Таблица613[[#This Row],[Общее кол-во шт]]*Таблица613[[#This Row],[Оптовая цена USD                       за 1шт]],"")</f>
        <v/>
      </c>
      <c r="O117" s="42"/>
      <c r="P117" s="214"/>
      <c r="Q117" s="215"/>
      <c r="R117" s="215"/>
      <c r="S117" s="215"/>
      <c r="T117" s="215"/>
      <c r="U117" s="216">
        <f t="shared" si="1"/>
        <v>0</v>
      </c>
    </row>
    <row r="118" spans="1:21" s="30" customFormat="1" ht="24" customHeight="1">
      <c r="A118" s="31" t="s">
        <v>14778</v>
      </c>
      <c r="B118" s="32" t="s">
        <v>14779</v>
      </c>
      <c r="C118" s="33" t="s">
        <v>14780</v>
      </c>
      <c r="D118" s="34" t="s">
        <v>14781</v>
      </c>
      <c r="E118" s="37" t="s">
        <v>8476</v>
      </c>
      <c r="F118" s="38">
        <v>19000</v>
      </c>
      <c r="G118" s="36">
        <v>0.45</v>
      </c>
      <c r="H118" s="37">
        <v>10</v>
      </c>
      <c r="I118" s="38">
        <f>Таблица613[[#This Row],[Розничная цена KRW]]*Таблица613[[#This Row],[Коэфициент стоимости]]</f>
        <v>8550</v>
      </c>
      <c r="J118" s="39" t="str">
        <f>IF($I$1="","Введите курс",Таблица613[[#This Row],[Оптовая цена KRW                         за 1шт]]/$I$1)</f>
        <v>Введите курс</v>
      </c>
      <c r="K118" s="284"/>
      <c r="L118" s="40">
        <f>Таблица613[[#This Row],[Заказ коробок ]]*Таблица613[[#This Row],[Кол-во шт в коробке]]</f>
        <v>0</v>
      </c>
      <c r="M118" s="38">
        <f>Таблица613[[#This Row],[Общее кол-во шт]]*Таблица613[[#This Row],[Оптовая цена KRW                         за 1шт]]</f>
        <v>0</v>
      </c>
      <c r="N118" s="41" t="str">
        <f>IFERROR(Таблица613[[#This Row],[Общее кол-во шт]]*Таблица613[[#This Row],[Оптовая цена USD                       за 1шт]],"")</f>
        <v/>
      </c>
      <c r="O118" s="42"/>
      <c r="P118" s="214"/>
      <c r="Q118" s="215"/>
      <c r="R118" s="215"/>
      <c r="S118" s="215"/>
      <c r="T118" s="215"/>
      <c r="U118" s="216">
        <f t="shared" si="1"/>
        <v>0</v>
      </c>
    </row>
    <row r="119" spans="1:21" s="30" customFormat="1" ht="24" customHeight="1">
      <c r="A119" s="31" t="s">
        <v>14782</v>
      </c>
      <c r="B119" s="32" t="s">
        <v>14783</v>
      </c>
      <c r="C119" s="33" t="s">
        <v>14784</v>
      </c>
      <c r="D119" s="34" t="s">
        <v>14785</v>
      </c>
      <c r="E119" s="37" t="s">
        <v>14786</v>
      </c>
      <c r="F119" s="38">
        <v>60000</v>
      </c>
      <c r="G119" s="36">
        <v>0.45</v>
      </c>
      <c r="H119" s="37">
        <v>10</v>
      </c>
      <c r="I119" s="38">
        <f>Таблица613[[#This Row],[Розничная цена KRW]]*Таблица613[[#This Row],[Коэфициент стоимости]]</f>
        <v>27000</v>
      </c>
      <c r="J119" s="39" t="str">
        <f>IF($I$1="","Введите курс",Таблица613[[#This Row],[Оптовая цена KRW                         за 1шт]]/$I$1)</f>
        <v>Введите курс</v>
      </c>
      <c r="K119" s="284"/>
      <c r="L119" s="40">
        <f>Таблица613[[#This Row],[Заказ коробок ]]*Таблица613[[#This Row],[Кол-во шт в коробке]]</f>
        <v>0</v>
      </c>
      <c r="M119" s="38">
        <f>Таблица613[[#This Row],[Общее кол-во шт]]*Таблица613[[#This Row],[Оптовая цена KRW                         за 1шт]]</f>
        <v>0</v>
      </c>
      <c r="N119" s="41" t="str">
        <f>IFERROR(Таблица613[[#This Row],[Общее кол-во шт]]*Таблица613[[#This Row],[Оптовая цена USD                       за 1шт]],"")</f>
        <v/>
      </c>
      <c r="O119" s="42"/>
      <c r="P119" s="214"/>
      <c r="Q119" s="215"/>
      <c r="R119" s="215"/>
      <c r="S119" s="215"/>
      <c r="T119" s="215"/>
      <c r="U119" s="216">
        <f t="shared" si="1"/>
        <v>0</v>
      </c>
    </row>
    <row r="120" spans="1:21" s="30" customFormat="1" ht="24" customHeight="1">
      <c r="A120" s="31" t="s">
        <v>14787</v>
      </c>
      <c r="B120" s="32" t="s">
        <v>14788</v>
      </c>
      <c r="C120" s="33" t="s">
        <v>14789</v>
      </c>
      <c r="D120" s="34" t="s">
        <v>14790</v>
      </c>
      <c r="E120" s="37" t="s">
        <v>14791</v>
      </c>
      <c r="F120" s="38">
        <v>9900</v>
      </c>
      <c r="G120" s="36">
        <v>0.45</v>
      </c>
      <c r="H120" s="37">
        <v>10</v>
      </c>
      <c r="I120" s="38">
        <f>Таблица613[[#This Row],[Розничная цена KRW]]*Таблица613[[#This Row],[Коэфициент стоимости]]</f>
        <v>4455</v>
      </c>
      <c r="J120" s="39" t="str">
        <f>IF($I$1="","Введите курс",Таблица613[[#This Row],[Оптовая цена KRW                         за 1шт]]/$I$1)</f>
        <v>Введите курс</v>
      </c>
      <c r="K120" s="284"/>
      <c r="L120" s="40">
        <f>Таблица613[[#This Row],[Заказ коробок ]]*Таблица613[[#This Row],[Кол-во шт в коробке]]</f>
        <v>0</v>
      </c>
      <c r="M120" s="38">
        <f>Таблица613[[#This Row],[Общее кол-во шт]]*Таблица613[[#This Row],[Оптовая цена KRW                         за 1шт]]</f>
        <v>0</v>
      </c>
      <c r="N120" s="41" t="str">
        <f>IFERROR(Таблица613[[#This Row],[Общее кол-во шт]]*Таблица613[[#This Row],[Оптовая цена USD                       за 1шт]],"")</f>
        <v/>
      </c>
      <c r="O120" s="42"/>
      <c r="P120" s="214"/>
      <c r="Q120" s="215"/>
      <c r="R120" s="215"/>
      <c r="S120" s="215"/>
      <c r="T120" s="215"/>
      <c r="U120" s="216">
        <f t="shared" si="1"/>
        <v>0</v>
      </c>
    </row>
    <row r="121" spans="1:21" s="30" customFormat="1" ht="24" customHeight="1">
      <c r="A121" s="31" t="s">
        <v>14792</v>
      </c>
      <c r="B121" s="32" t="s">
        <v>14793</v>
      </c>
      <c r="C121" s="33" t="s">
        <v>14794</v>
      </c>
      <c r="D121" s="34" t="s">
        <v>14795</v>
      </c>
      <c r="E121" s="37" t="s">
        <v>14796</v>
      </c>
      <c r="F121" s="38">
        <v>38000</v>
      </c>
      <c r="G121" s="36">
        <v>0.45</v>
      </c>
      <c r="H121" s="37">
        <v>10</v>
      </c>
      <c r="I121" s="38">
        <f>Таблица613[[#This Row],[Розничная цена KRW]]*Таблица613[[#This Row],[Коэфициент стоимости]]</f>
        <v>17100</v>
      </c>
      <c r="J121" s="39" t="str">
        <f>IF($I$1="","Введите курс",Таблица613[[#This Row],[Оптовая цена KRW                         за 1шт]]/$I$1)</f>
        <v>Введите курс</v>
      </c>
      <c r="K121" s="284"/>
      <c r="L121" s="40">
        <f>Таблица613[[#This Row],[Заказ коробок ]]*Таблица613[[#This Row],[Кол-во шт в коробке]]</f>
        <v>0</v>
      </c>
      <c r="M121" s="38">
        <f>Таблица613[[#This Row],[Общее кол-во шт]]*Таблица613[[#This Row],[Оптовая цена KRW                         за 1шт]]</f>
        <v>0</v>
      </c>
      <c r="N121" s="41" t="str">
        <f>IFERROR(Таблица613[[#This Row],[Общее кол-во шт]]*Таблица613[[#This Row],[Оптовая цена USD                       за 1шт]],"")</f>
        <v/>
      </c>
      <c r="O121" s="42"/>
      <c r="P121" s="214"/>
      <c r="Q121" s="215"/>
      <c r="R121" s="215"/>
      <c r="S121" s="215"/>
      <c r="T121" s="215"/>
      <c r="U121" s="216">
        <f t="shared" si="1"/>
        <v>0</v>
      </c>
    </row>
    <row r="122" spans="1:21" s="30" customFormat="1" ht="24" customHeight="1">
      <c r="A122" s="31" t="s">
        <v>14797</v>
      </c>
      <c r="B122" s="32" t="s">
        <v>14798</v>
      </c>
      <c r="C122" s="33" t="s">
        <v>14799</v>
      </c>
      <c r="D122" s="34" t="s">
        <v>14800</v>
      </c>
      <c r="E122" s="37" t="s">
        <v>14698</v>
      </c>
      <c r="F122" s="38">
        <v>32000</v>
      </c>
      <c r="G122" s="36">
        <v>0.45</v>
      </c>
      <c r="H122" s="37">
        <v>10</v>
      </c>
      <c r="I122" s="38">
        <f>Таблица613[[#This Row],[Розничная цена KRW]]*Таблица613[[#This Row],[Коэфициент стоимости]]</f>
        <v>14400</v>
      </c>
      <c r="J122" s="39" t="str">
        <f>IF($I$1="","Введите курс",Таблица613[[#This Row],[Оптовая цена KRW                         за 1шт]]/$I$1)</f>
        <v>Введите курс</v>
      </c>
      <c r="K122" s="284"/>
      <c r="L122" s="40">
        <f>Таблица613[[#This Row],[Заказ коробок ]]*Таблица613[[#This Row],[Кол-во шт в коробке]]</f>
        <v>0</v>
      </c>
      <c r="M122" s="38">
        <f>Таблица613[[#This Row],[Общее кол-во шт]]*Таблица613[[#This Row],[Оптовая цена KRW                         за 1шт]]</f>
        <v>0</v>
      </c>
      <c r="N122" s="41" t="str">
        <f>IFERROR(Таблица613[[#This Row],[Общее кол-во шт]]*Таблица613[[#This Row],[Оптовая цена USD                       за 1шт]],"")</f>
        <v/>
      </c>
      <c r="O122" s="42"/>
      <c r="P122" s="214"/>
      <c r="Q122" s="215"/>
      <c r="R122" s="215"/>
      <c r="S122" s="215"/>
      <c r="T122" s="215"/>
      <c r="U122" s="216">
        <f t="shared" si="1"/>
        <v>0</v>
      </c>
    </row>
    <row r="123" spans="1:21" s="30" customFormat="1" ht="24" customHeight="1">
      <c r="A123" s="31" t="s">
        <v>14801</v>
      </c>
      <c r="B123" s="32" t="s">
        <v>14802</v>
      </c>
      <c r="C123" s="33" t="s">
        <v>14803</v>
      </c>
      <c r="D123" s="34" t="s">
        <v>14804</v>
      </c>
      <c r="E123" s="37" t="s">
        <v>14805</v>
      </c>
      <c r="F123" s="38">
        <v>32000</v>
      </c>
      <c r="G123" s="36">
        <v>0.45</v>
      </c>
      <c r="H123" s="37">
        <v>10</v>
      </c>
      <c r="I123" s="38">
        <f>Таблица613[[#This Row],[Розничная цена KRW]]*Таблица613[[#This Row],[Коэфициент стоимости]]</f>
        <v>14400</v>
      </c>
      <c r="J123" s="39" t="str">
        <f>IF($I$1="","Введите курс",Таблица613[[#This Row],[Оптовая цена KRW                         за 1шт]]/$I$1)</f>
        <v>Введите курс</v>
      </c>
      <c r="K123" s="284"/>
      <c r="L123" s="40">
        <f>Таблица613[[#This Row],[Заказ коробок ]]*Таблица613[[#This Row],[Кол-во шт в коробке]]</f>
        <v>0</v>
      </c>
      <c r="M123" s="38">
        <f>Таблица613[[#This Row],[Общее кол-во шт]]*Таблица613[[#This Row],[Оптовая цена KRW                         за 1шт]]</f>
        <v>0</v>
      </c>
      <c r="N123" s="41" t="str">
        <f>IFERROR(Таблица613[[#This Row],[Общее кол-во шт]]*Таблица613[[#This Row],[Оптовая цена USD                       за 1шт]],"")</f>
        <v/>
      </c>
      <c r="O123" s="42"/>
      <c r="P123" s="214"/>
      <c r="Q123" s="215"/>
      <c r="R123" s="215"/>
      <c r="S123" s="215"/>
      <c r="T123" s="215"/>
      <c r="U123" s="216">
        <f t="shared" si="1"/>
        <v>0</v>
      </c>
    </row>
    <row r="124" spans="1:21" s="30" customFormat="1" ht="24" customHeight="1">
      <c r="A124" s="31" t="s">
        <v>14806</v>
      </c>
      <c r="B124" s="32" t="s">
        <v>14807</v>
      </c>
      <c r="C124" s="33" t="s">
        <v>14808</v>
      </c>
      <c r="D124" s="34" t="s">
        <v>14809</v>
      </c>
      <c r="E124" s="37" t="s">
        <v>1639</v>
      </c>
      <c r="F124" s="38">
        <v>24000</v>
      </c>
      <c r="G124" s="36">
        <v>0.45</v>
      </c>
      <c r="H124" s="37">
        <v>10</v>
      </c>
      <c r="I124" s="38">
        <f>Таблица613[[#This Row],[Розничная цена KRW]]*Таблица613[[#This Row],[Коэфициент стоимости]]</f>
        <v>10800</v>
      </c>
      <c r="J124" s="39" t="str">
        <f>IF($I$1="","Введите курс",Таблица613[[#This Row],[Оптовая цена KRW                         за 1шт]]/$I$1)</f>
        <v>Введите курс</v>
      </c>
      <c r="K124" s="284"/>
      <c r="L124" s="40">
        <f>Таблица613[[#This Row],[Заказ коробок ]]*Таблица613[[#This Row],[Кол-во шт в коробке]]</f>
        <v>0</v>
      </c>
      <c r="M124" s="38">
        <f>Таблица613[[#This Row],[Общее кол-во шт]]*Таблица613[[#This Row],[Оптовая цена KRW                         за 1шт]]</f>
        <v>0</v>
      </c>
      <c r="N124" s="41" t="str">
        <f>IFERROR(Таблица613[[#This Row],[Общее кол-во шт]]*Таблица613[[#This Row],[Оптовая цена USD                       за 1шт]],"")</f>
        <v/>
      </c>
      <c r="O124" s="42"/>
      <c r="P124" s="214"/>
      <c r="Q124" s="215"/>
      <c r="R124" s="215"/>
      <c r="S124" s="215"/>
      <c r="T124" s="215"/>
      <c r="U124" s="216">
        <f t="shared" si="1"/>
        <v>0</v>
      </c>
    </row>
    <row r="125" spans="1:21" s="30" customFormat="1" ht="24" customHeight="1">
      <c r="A125" s="31" t="s">
        <v>14810</v>
      </c>
      <c r="B125" s="32" t="s">
        <v>14811</v>
      </c>
      <c r="C125" s="33" t="s">
        <v>14812</v>
      </c>
      <c r="D125" s="34" t="s">
        <v>14813</v>
      </c>
      <c r="E125" s="37" t="s">
        <v>14814</v>
      </c>
      <c r="F125" s="38">
        <v>124000</v>
      </c>
      <c r="G125" s="36">
        <v>0.45</v>
      </c>
      <c r="H125" s="37">
        <v>10</v>
      </c>
      <c r="I125" s="38">
        <f>Таблица613[[#This Row],[Розничная цена KRW]]*Таблица613[[#This Row],[Коэфициент стоимости]]</f>
        <v>55800</v>
      </c>
      <c r="J125" s="39" t="str">
        <f>IF($I$1="","Введите курс",Таблица613[[#This Row],[Оптовая цена KRW                         за 1шт]]/$I$1)</f>
        <v>Введите курс</v>
      </c>
      <c r="K125" s="284"/>
      <c r="L125" s="40">
        <f>Таблица613[[#This Row],[Заказ коробок ]]*Таблица613[[#This Row],[Кол-во шт в коробке]]</f>
        <v>0</v>
      </c>
      <c r="M125" s="38">
        <f>Таблица613[[#This Row],[Общее кол-во шт]]*Таблица613[[#This Row],[Оптовая цена KRW                         за 1шт]]</f>
        <v>0</v>
      </c>
      <c r="N125" s="41" t="str">
        <f>IFERROR(Таблица613[[#This Row],[Общее кол-во шт]]*Таблица613[[#This Row],[Оптовая цена USD                       за 1шт]],"")</f>
        <v/>
      </c>
      <c r="O125" s="42"/>
      <c r="P125" s="214"/>
      <c r="Q125" s="215"/>
      <c r="R125" s="215"/>
      <c r="S125" s="215"/>
      <c r="T125" s="215"/>
      <c r="U125" s="216">
        <f t="shared" si="1"/>
        <v>0</v>
      </c>
    </row>
    <row r="126" spans="1:21" s="30" customFormat="1" ht="24" customHeight="1">
      <c r="A126" s="31" t="s">
        <v>14815</v>
      </c>
      <c r="B126" s="32" t="s">
        <v>14816</v>
      </c>
      <c r="C126" s="33" t="s">
        <v>14817</v>
      </c>
      <c r="D126" s="34" t="s">
        <v>14818</v>
      </c>
      <c r="E126" s="37" t="s">
        <v>14814</v>
      </c>
      <c r="F126" s="38">
        <v>137000</v>
      </c>
      <c r="G126" s="36">
        <v>0.45</v>
      </c>
      <c r="H126" s="37">
        <v>10</v>
      </c>
      <c r="I126" s="38">
        <f>Таблица613[[#This Row],[Розничная цена KRW]]*Таблица613[[#This Row],[Коэфициент стоимости]]</f>
        <v>61650</v>
      </c>
      <c r="J126" s="39" t="str">
        <f>IF($I$1="","Введите курс",Таблица613[[#This Row],[Оптовая цена KRW                         за 1шт]]/$I$1)</f>
        <v>Введите курс</v>
      </c>
      <c r="K126" s="284"/>
      <c r="L126" s="40">
        <f>Таблица613[[#This Row],[Заказ коробок ]]*Таблица613[[#This Row],[Кол-во шт в коробке]]</f>
        <v>0</v>
      </c>
      <c r="M126" s="38">
        <f>Таблица613[[#This Row],[Общее кол-во шт]]*Таблица613[[#This Row],[Оптовая цена KRW                         за 1шт]]</f>
        <v>0</v>
      </c>
      <c r="N126" s="41" t="str">
        <f>IFERROR(Таблица613[[#This Row],[Общее кол-во шт]]*Таблица613[[#This Row],[Оптовая цена USD                       за 1шт]],"")</f>
        <v/>
      </c>
      <c r="O126" s="42"/>
      <c r="P126" s="214"/>
      <c r="Q126" s="215"/>
      <c r="R126" s="215"/>
      <c r="S126" s="215"/>
      <c r="T126" s="215"/>
      <c r="U126" s="216">
        <f t="shared" si="1"/>
        <v>0</v>
      </c>
    </row>
    <row r="127" spans="1:21" s="30" customFormat="1" ht="24" customHeight="1">
      <c r="A127" s="31" t="s">
        <v>14819</v>
      </c>
      <c r="B127" s="32" t="s">
        <v>14820</v>
      </c>
      <c r="C127" s="33" t="s">
        <v>14821</v>
      </c>
      <c r="D127" s="34" t="s">
        <v>14822</v>
      </c>
      <c r="E127" s="37" t="s">
        <v>14823</v>
      </c>
      <c r="F127" s="38">
        <v>24000</v>
      </c>
      <c r="G127" s="36">
        <v>0.45</v>
      </c>
      <c r="H127" s="37">
        <v>10</v>
      </c>
      <c r="I127" s="38">
        <f>Таблица613[[#This Row],[Розничная цена KRW]]*Таблица613[[#This Row],[Коэфициент стоимости]]</f>
        <v>10800</v>
      </c>
      <c r="J127" s="39" t="str">
        <f>IF($I$1="","Введите курс",Таблица613[[#This Row],[Оптовая цена KRW                         за 1шт]]/$I$1)</f>
        <v>Введите курс</v>
      </c>
      <c r="K127" s="284"/>
      <c r="L127" s="40">
        <f>Таблица613[[#This Row],[Заказ коробок ]]*Таблица613[[#This Row],[Кол-во шт в коробке]]</f>
        <v>0</v>
      </c>
      <c r="M127" s="38">
        <f>Таблица613[[#This Row],[Общее кол-во шт]]*Таблица613[[#This Row],[Оптовая цена KRW                         за 1шт]]</f>
        <v>0</v>
      </c>
      <c r="N127" s="41" t="str">
        <f>IFERROR(Таблица613[[#This Row],[Общее кол-во шт]]*Таблица613[[#This Row],[Оптовая цена USD                       за 1шт]],"")</f>
        <v/>
      </c>
      <c r="O127" s="42"/>
      <c r="P127" s="214"/>
      <c r="Q127" s="215"/>
      <c r="R127" s="215"/>
      <c r="S127" s="215"/>
      <c r="T127" s="215"/>
      <c r="U127" s="216">
        <f t="shared" si="1"/>
        <v>0</v>
      </c>
    </row>
    <row r="128" spans="1:21" s="30" customFormat="1" ht="24" customHeight="1">
      <c r="A128" s="31" t="s">
        <v>14824</v>
      </c>
      <c r="B128" s="32" t="s">
        <v>14825</v>
      </c>
      <c r="C128" s="33" t="s">
        <v>14826</v>
      </c>
      <c r="D128" s="34" t="s">
        <v>14827</v>
      </c>
      <c r="E128" s="37" t="s">
        <v>14828</v>
      </c>
      <c r="F128" s="38">
        <v>19800</v>
      </c>
      <c r="G128" s="36">
        <v>0.45</v>
      </c>
      <c r="H128" s="37">
        <v>10</v>
      </c>
      <c r="I128" s="38">
        <f>Таблица613[[#This Row],[Розничная цена KRW]]*Таблица613[[#This Row],[Коэфициент стоимости]]</f>
        <v>8910</v>
      </c>
      <c r="J128" s="39" t="str">
        <f>IF($I$1="","Введите курс",Таблица613[[#This Row],[Оптовая цена KRW                         за 1шт]]/$I$1)</f>
        <v>Введите курс</v>
      </c>
      <c r="K128" s="284"/>
      <c r="L128" s="40">
        <f>Таблица613[[#This Row],[Заказ коробок ]]*Таблица613[[#This Row],[Кол-во шт в коробке]]</f>
        <v>0</v>
      </c>
      <c r="M128" s="38">
        <f>Таблица613[[#This Row],[Общее кол-во шт]]*Таблица613[[#This Row],[Оптовая цена KRW                         за 1шт]]</f>
        <v>0</v>
      </c>
      <c r="N128" s="41" t="str">
        <f>IFERROR(Таблица613[[#This Row],[Общее кол-во шт]]*Таблица613[[#This Row],[Оптовая цена USD                       за 1шт]],"")</f>
        <v/>
      </c>
      <c r="O128" s="42"/>
      <c r="P128" s="214"/>
      <c r="Q128" s="215"/>
      <c r="R128" s="215"/>
      <c r="S128" s="215"/>
      <c r="T128" s="215"/>
      <c r="U128" s="216">
        <f t="shared" si="1"/>
        <v>0</v>
      </c>
    </row>
    <row r="129" spans="1:21" s="30" customFormat="1" ht="24" customHeight="1">
      <c r="A129" s="31" t="s">
        <v>14829</v>
      </c>
      <c r="B129" s="32" t="s">
        <v>14830</v>
      </c>
      <c r="C129" s="33" t="s">
        <v>14831</v>
      </c>
      <c r="D129" s="34" t="s">
        <v>14832</v>
      </c>
      <c r="E129" s="37" t="s">
        <v>14833</v>
      </c>
      <c r="F129" s="38">
        <v>14000</v>
      </c>
      <c r="G129" s="36">
        <v>0.45</v>
      </c>
      <c r="H129" s="37">
        <v>10</v>
      </c>
      <c r="I129" s="38">
        <f>Таблица613[[#This Row],[Розничная цена KRW]]*Таблица613[[#This Row],[Коэфициент стоимости]]</f>
        <v>6300</v>
      </c>
      <c r="J129" s="39" t="str">
        <f>IF($I$1="","Введите курс",Таблица613[[#This Row],[Оптовая цена KRW                         за 1шт]]/$I$1)</f>
        <v>Введите курс</v>
      </c>
      <c r="K129" s="284"/>
      <c r="L129" s="40">
        <f>Таблица613[[#This Row],[Заказ коробок ]]*Таблица613[[#This Row],[Кол-во шт в коробке]]</f>
        <v>0</v>
      </c>
      <c r="M129" s="38">
        <f>Таблица613[[#This Row],[Общее кол-во шт]]*Таблица613[[#This Row],[Оптовая цена KRW                         за 1шт]]</f>
        <v>0</v>
      </c>
      <c r="N129" s="41" t="str">
        <f>IFERROR(Таблица613[[#This Row],[Общее кол-во шт]]*Таблица613[[#This Row],[Оптовая цена USD                       за 1шт]],"")</f>
        <v/>
      </c>
      <c r="O129" s="42"/>
      <c r="P129" s="214"/>
      <c r="Q129" s="215"/>
      <c r="R129" s="215"/>
      <c r="S129" s="215"/>
      <c r="T129" s="215"/>
      <c r="U129" s="216">
        <f t="shared" si="1"/>
        <v>0</v>
      </c>
    </row>
    <row r="130" spans="1:21" s="30" customFormat="1" ht="24" customHeight="1">
      <c r="A130" s="31" t="s">
        <v>14834</v>
      </c>
      <c r="B130" s="32" t="s">
        <v>14835</v>
      </c>
      <c r="C130" s="33" t="s">
        <v>14836</v>
      </c>
      <c r="D130" s="34" t="s">
        <v>14837</v>
      </c>
      <c r="E130" s="37" t="s">
        <v>9012</v>
      </c>
      <c r="F130" s="38">
        <v>65000</v>
      </c>
      <c r="G130" s="36">
        <v>0.45</v>
      </c>
      <c r="H130" s="37">
        <v>10</v>
      </c>
      <c r="I130" s="38">
        <f>Таблица613[[#This Row],[Розничная цена KRW]]*Таблица613[[#This Row],[Коэфициент стоимости]]</f>
        <v>29250</v>
      </c>
      <c r="J130" s="39" t="str">
        <f>IF($I$1="","Введите курс",Таблица613[[#This Row],[Оптовая цена KRW                         за 1шт]]/$I$1)</f>
        <v>Введите курс</v>
      </c>
      <c r="K130" s="284"/>
      <c r="L130" s="40">
        <f>Таблица613[[#This Row],[Заказ коробок ]]*Таблица613[[#This Row],[Кол-во шт в коробке]]</f>
        <v>0</v>
      </c>
      <c r="M130" s="38">
        <f>Таблица613[[#This Row],[Общее кол-во шт]]*Таблица613[[#This Row],[Оптовая цена KRW                         за 1шт]]</f>
        <v>0</v>
      </c>
      <c r="N130" s="41" t="str">
        <f>IFERROR(Таблица613[[#This Row],[Общее кол-во шт]]*Таблица613[[#This Row],[Оптовая цена USD                       за 1шт]],"")</f>
        <v/>
      </c>
      <c r="O130" s="42"/>
      <c r="P130" s="214"/>
      <c r="Q130" s="215"/>
      <c r="R130" s="215"/>
      <c r="S130" s="215"/>
      <c r="T130" s="215"/>
      <c r="U130" s="216">
        <f t="shared" ref="U130:U193" si="2">SUM(P130:T130)</f>
        <v>0</v>
      </c>
    </row>
    <row r="131" spans="1:21" s="30" customFormat="1" ht="24" customHeight="1">
      <c r="A131" s="31" t="s">
        <v>14838</v>
      </c>
      <c r="B131" s="32" t="s">
        <v>14839</v>
      </c>
      <c r="C131" s="33" t="s">
        <v>14840</v>
      </c>
      <c r="D131" s="34" t="s">
        <v>14841</v>
      </c>
      <c r="E131" s="37" t="s">
        <v>14842</v>
      </c>
      <c r="F131" s="38">
        <v>48000</v>
      </c>
      <c r="G131" s="36">
        <v>0.45</v>
      </c>
      <c r="H131" s="37">
        <v>10</v>
      </c>
      <c r="I131" s="38">
        <f>Таблица613[[#This Row],[Розничная цена KRW]]*Таблица613[[#This Row],[Коэфициент стоимости]]</f>
        <v>21600</v>
      </c>
      <c r="J131" s="39" t="str">
        <f>IF($I$1="","Введите курс",Таблица613[[#This Row],[Оптовая цена KRW                         за 1шт]]/$I$1)</f>
        <v>Введите курс</v>
      </c>
      <c r="K131" s="284"/>
      <c r="L131" s="40">
        <f>Таблица613[[#This Row],[Заказ коробок ]]*Таблица613[[#This Row],[Кол-во шт в коробке]]</f>
        <v>0</v>
      </c>
      <c r="M131" s="38">
        <f>Таблица613[[#This Row],[Общее кол-во шт]]*Таблица613[[#This Row],[Оптовая цена KRW                         за 1шт]]</f>
        <v>0</v>
      </c>
      <c r="N131" s="41" t="str">
        <f>IFERROR(Таблица613[[#This Row],[Общее кол-во шт]]*Таблица613[[#This Row],[Оптовая цена USD                       за 1шт]],"")</f>
        <v/>
      </c>
      <c r="O131" s="42"/>
      <c r="P131" s="214"/>
      <c r="Q131" s="215"/>
      <c r="R131" s="215"/>
      <c r="S131" s="215"/>
      <c r="T131" s="215"/>
      <c r="U131" s="216">
        <f t="shared" si="2"/>
        <v>0</v>
      </c>
    </row>
    <row r="132" spans="1:21" s="30" customFormat="1" ht="24" customHeight="1">
      <c r="A132" s="31" t="s">
        <v>14843</v>
      </c>
      <c r="B132" s="32" t="s">
        <v>14844</v>
      </c>
      <c r="C132" s="33" t="s">
        <v>14845</v>
      </c>
      <c r="D132" s="34" t="s">
        <v>14841</v>
      </c>
      <c r="E132" s="37" t="s">
        <v>14842</v>
      </c>
      <c r="F132" s="38">
        <v>48000</v>
      </c>
      <c r="G132" s="36">
        <v>0.45</v>
      </c>
      <c r="H132" s="37">
        <v>10</v>
      </c>
      <c r="I132" s="38">
        <f>Таблица613[[#This Row],[Розничная цена KRW]]*Таблица613[[#This Row],[Коэфициент стоимости]]</f>
        <v>21600</v>
      </c>
      <c r="J132" s="39" t="str">
        <f>IF($I$1="","Введите курс",Таблица613[[#This Row],[Оптовая цена KRW                         за 1шт]]/$I$1)</f>
        <v>Введите курс</v>
      </c>
      <c r="K132" s="284"/>
      <c r="L132" s="40">
        <f>Таблица613[[#This Row],[Заказ коробок ]]*Таблица613[[#This Row],[Кол-во шт в коробке]]</f>
        <v>0</v>
      </c>
      <c r="M132" s="38">
        <f>Таблица613[[#This Row],[Общее кол-во шт]]*Таблица613[[#This Row],[Оптовая цена KRW                         за 1шт]]</f>
        <v>0</v>
      </c>
      <c r="N132" s="41" t="str">
        <f>IFERROR(Таблица613[[#This Row],[Общее кол-во шт]]*Таблица613[[#This Row],[Оптовая цена USD                       за 1шт]],"")</f>
        <v/>
      </c>
      <c r="O132" s="42"/>
      <c r="P132" s="214"/>
      <c r="Q132" s="215"/>
      <c r="R132" s="215"/>
      <c r="S132" s="215"/>
      <c r="T132" s="215"/>
      <c r="U132" s="216">
        <f t="shared" si="2"/>
        <v>0</v>
      </c>
    </row>
    <row r="133" spans="1:21" s="30" customFormat="1" ht="24" customHeight="1">
      <c r="A133" s="31" t="s">
        <v>14846</v>
      </c>
      <c r="B133" s="32" t="s">
        <v>14847</v>
      </c>
      <c r="C133" s="33" t="s">
        <v>14848</v>
      </c>
      <c r="D133" s="34" t="s">
        <v>14849</v>
      </c>
      <c r="E133" s="37" t="s">
        <v>14850</v>
      </c>
      <c r="F133" s="38">
        <v>42000</v>
      </c>
      <c r="G133" s="36">
        <v>0.45</v>
      </c>
      <c r="H133" s="37">
        <v>10</v>
      </c>
      <c r="I133" s="38">
        <f>Таблица613[[#This Row],[Розничная цена KRW]]*Таблица613[[#This Row],[Коэфициент стоимости]]</f>
        <v>18900</v>
      </c>
      <c r="J133" s="39" t="str">
        <f>IF($I$1="","Введите курс",Таблица613[[#This Row],[Оптовая цена KRW                         за 1шт]]/$I$1)</f>
        <v>Введите курс</v>
      </c>
      <c r="K133" s="284"/>
      <c r="L133" s="40">
        <f>Таблица613[[#This Row],[Заказ коробок ]]*Таблица613[[#This Row],[Кол-во шт в коробке]]</f>
        <v>0</v>
      </c>
      <c r="M133" s="38">
        <f>Таблица613[[#This Row],[Общее кол-во шт]]*Таблица613[[#This Row],[Оптовая цена KRW                         за 1шт]]</f>
        <v>0</v>
      </c>
      <c r="N133" s="41" t="str">
        <f>IFERROR(Таблица613[[#This Row],[Общее кол-во шт]]*Таблица613[[#This Row],[Оптовая цена USD                       за 1шт]],"")</f>
        <v/>
      </c>
      <c r="O133" s="42"/>
      <c r="P133" s="214"/>
      <c r="Q133" s="215"/>
      <c r="R133" s="215"/>
      <c r="S133" s="215"/>
      <c r="T133" s="215"/>
      <c r="U133" s="216">
        <f t="shared" si="2"/>
        <v>0</v>
      </c>
    </row>
    <row r="134" spans="1:21" s="30" customFormat="1" ht="24" customHeight="1">
      <c r="A134" s="31" t="s">
        <v>14851</v>
      </c>
      <c r="B134" s="32" t="s">
        <v>14852</v>
      </c>
      <c r="C134" s="33" t="s">
        <v>14853</v>
      </c>
      <c r="D134" s="34" t="s">
        <v>14854</v>
      </c>
      <c r="E134" s="37" t="s">
        <v>9310</v>
      </c>
      <c r="F134" s="38">
        <v>36000</v>
      </c>
      <c r="G134" s="36">
        <v>0.45</v>
      </c>
      <c r="H134" s="37">
        <v>10</v>
      </c>
      <c r="I134" s="38">
        <f>Таблица613[[#This Row],[Розничная цена KRW]]*Таблица613[[#This Row],[Коэфициент стоимости]]</f>
        <v>16200</v>
      </c>
      <c r="J134" s="39" t="str">
        <f>IF($I$1="","Введите курс",Таблица613[[#This Row],[Оптовая цена KRW                         за 1шт]]/$I$1)</f>
        <v>Введите курс</v>
      </c>
      <c r="K134" s="284"/>
      <c r="L134" s="40">
        <f>Таблица613[[#This Row],[Заказ коробок ]]*Таблица613[[#This Row],[Кол-во шт в коробке]]</f>
        <v>0</v>
      </c>
      <c r="M134" s="38">
        <f>Таблица613[[#This Row],[Общее кол-во шт]]*Таблица613[[#This Row],[Оптовая цена KRW                         за 1шт]]</f>
        <v>0</v>
      </c>
      <c r="N134" s="41" t="str">
        <f>IFERROR(Таблица613[[#This Row],[Общее кол-во шт]]*Таблица613[[#This Row],[Оптовая цена USD                       за 1шт]],"")</f>
        <v/>
      </c>
      <c r="O134" s="42"/>
      <c r="P134" s="214"/>
      <c r="Q134" s="215"/>
      <c r="R134" s="215"/>
      <c r="S134" s="215"/>
      <c r="T134" s="215"/>
      <c r="U134" s="216">
        <f t="shared" si="2"/>
        <v>0</v>
      </c>
    </row>
    <row r="135" spans="1:21" s="30" customFormat="1" ht="24" customHeight="1">
      <c r="A135" s="31" t="s">
        <v>14855</v>
      </c>
      <c r="B135" s="32" t="s">
        <v>14856</v>
      </c>
      <c r="C135" s="33" t="s">
        <v>14857</v>
      </c>
      <c r="D135" s="34" t="s">
        <v>14858</v>
      </c>
      <c r="E135" s="37" t="s">
        <v>9310</v>
      </c>
      <c r="F135" s="38">
        <v>36000</v>
      </c>
      <c r="G135" s="36">
        <v>0.45</v>
      </c>
      <c r="H135" s="37">
        <v>10</v>
      </c>
      <c r="I135" s="38">
        <f>Таблица613[[#This Row],[Розничная цена KRW]]*Таблица613[[#This Row],[Коэфициент стоимости]]</f>
        <v>16200</v>
      </c>
      <c r="J135" s="39" t="str">
        <f>IF($I$1="","Введите курс",Таблица613[[#This Row],[Оптовая цена KRW                         за 1шт]]/$I$1)</f>
        <v>Введите курс</v>
      </c>
      <c r="K135" s="284"/>
      <c r="L135" s="40">
        <f>Таблица613[[#This Row],[Заказ коробок ]]*Таблица613[[#This Row],[Кол-во шт в коробке]]</f>
        <v>0</v>
      </c>
      <c r="M135" s="38">
        <f>Таблица613[[#This Row],[Общее кол-во шт]]*Таблица613[[#This Row],[Оптовая цена KRW                         за 1шт]]</f>
        <v>0</v>
      </c>
      <c r="N135" s="41" t="str">
        <f>IFERROR(Таблица613[[#This Row],[Общее кол-во шт]]*Таблица613[[#This Row],[Оптовая цена USD                       за 1шт]],"")</f>
        <v/>
      </c>
      <c r="O135" s="42"/>
      <c r="P135" s="214"/>
      <c r="Q135" s="215"/>
      <c r="R135" s="215"/>
      <c r="S135" s="215"/>
      <c r="T135" s="215"/>
      <c r="U135" s="216">
        <f t="shared" si="2"/>
        <v>0</v>
      </c>
    </row>
    <row r="136" spans="1:21" s="30" customFormat="1" ht="24" customHeight="1">
      <c r="A136" s="31" t="s">
        <v>14859</v>
      </c>
      <c r="B136" s="32" t="s">
        <v>14860</v>
      </c>
      <c r="C136" s="33" t="s">
        <v>14861</v>
      </c>
      <c r="D136" s="34" t="s">
        <v>14862</v>
      </c>
      <c r="E136" s="37" t="s">
        <v>14863</v>
      </c>
      <c r="F136" s="38">
        <v>65000</v>
      </c>
      <c r="G136" s="36">
        <v>0.45</v>
      </c>
      <c r="H136" s="37">
        <v>10</v>
      </c>
      <c r="I136" s="38">
        <f>Таблица613[[#This Row],[Розничная цена KRW]]*Таблица613[[#This Row],[Коэфициент стоимости]]</f>
        <v>29250</v>
      </c>
      <c r="J136" s="39" t="str">
        <f>IF($I$1="","Введите курс",Таблица613[[#This Row],[Оптовая цена KRW                         за 1шт]]/$I$1)</f>
        <v>Введите курс</v>
      </c>
      <c r="K136" s="284"/>
      <c r="L136" s="40">
        <f>Таблица613[[#This Row],[Заказ коробок ]]*Таблица613[[#This Row],[Кол-во шт в коробке]]</f>
        <v>0</v>
      </c>
      <c r="M136" s="38">
        <f>Таблица613[[#This Row],[Общее кол-во шт]]*Таблица613[[#This Row],[Оптовая цена KRW                         за 1шт]]</f>
        <v>0</v>
      </c>
      <c r="N136" s="41" t="str">
        <f>IFERROR(Таблица613[[#This Row],[Общее кол-во шт]]*Таблица613[[#This Row],[Оптовая цена USD                       за 1шт]],"")</f>
        <v/>
      </c>
      <c r="O136" s="42"/>
      <c r="P136" s="214"/>
      <c r="Q136" s="215"/>
      <c r="R136" s="215"/>
      <c r="S136" s="215"/>
      <c r="T136" s="215"/>
      <c r="U136" s="216">
        <f t="shared" si="2"/>
        <v>0</v>
      </c>
    </row>
    <row r="137" spans="1:21" s="30" customFormat="1" ht="24" customHeight="1">
      <c r="A137" s="31" t="s">
        <v>14864</v>
      </c>
      <c r="B137" s="32" t="s">
        <v>14865</v>
      </c>
      <c r="C137" s="33" t="s">
        <v>14866</v>
      </c>
      <c r="D137" s="34" t="s">
        <v>14867</v>
      </c>
      <c r="E137" s="37" t="s">
        <v>1745</v>
      </c>
      <c r="F137" s="38">
        <v>17000</v>
      </c>
      <c r="G137" s="36">
        <v>0.45</v>
      </c>
      <c r="H137" s="37">
        <v>10</v>
      </c>
      <c r="I137" s="38">
        <f>Таблица613[[#This Row],[Розничная цена KRW]]*Таблица613[[#This Row],[Коэфициент стоимости]]</f>
        <v>7650</v>
      </c>
      <c r="J137" s="39" t="str">
        <f>IF($I$1="","Введите курс",Таблица613[[#This Row],[Оптовая цена KRW                         за 1шт]]/$I$1)</f>
        <v>Введите курс</v>
      </c>
      <c r="K137" s="284"/>
      <c r="L137" s="40">
        <f>Таблица613[[#This Row],[Заказ коробок ]]*Таблица613[[#This Row],[Кол-во шт в коробке]]</f>
        <v>0</v>
      </c>
      <c r="M137" s="38">
        <f>Таблица613[[#This Row],[Общее кол-во шт]]*Таблица613[[#This Row],[Оптовая цена KRW                         за 1шт]]</f>
        <v>0</v>
      </c>
      <c r="N137" s="41" t="str">
        <f>IFERROR(Таблица613[[#This Row],[Общее кол-во шт]]*Таблица613[[#This Row],[Оптовая цена USD                       за 1шт]],"")</f>
        <v/>
      </c>
      <c r="O137" s="42"/>
      <c r="P137" s="214"/>
      <c r="Q137" s="215"/>
      <c r="R137" s="215"/>
      <c r="S137" s="215"/>
      <c r="T137" s="215"/>
      <c r="U137" s="216">
        <f t="shared" si="2"/>
        <v>0</v>
      </c>
    </row>
    <row r="138" spans="1:21" s="30" customFormat="1" ht="24" customHeight="1">
      <c r="A138" s="31" t="s">
        <v>14868</v>
      </c>
      <c r="B138" s="32" t="s">
        <v>14869</v>
      </c>
      <c r="C138" s="33" t="s">
        <v>14870</v>
      </c>
      <c r="D138" s="34" t="s">
        <v>14871</v>
      </c>
      <c r="E138" s="37" t="s">
        <v>9128</v>
      </c>
      <c r="F138" s="38">
        <v>35000</v>
      </c>
      <c r="G138" s="36">
        <v>0.45</v>
      </c>
      <c r="H138" s="37">
        <v>10</v>
      </c>
      <c r="I138" s="38">
        <f>Таблица613[[#This Row],[Розничная цена KRW]]*Таблица613[[#This Row],[Коэфициент стоимости]]</f>
        <v>15750</v>
      </c>
      <c r="J138" s="39" t="str">
        <f>IF($I$1="","Введите курс",Таблица613[[#This Row],[Оптовая цена KRW                         за 1шт]]/$I$1)</f>
        <v>Введите курс</v>
      </c>
      <c r="K138" s="284"/>
      <c r="L138" s="40">
        <f>Таблица613[[#This Row],[Заказ коробок ]]*Таблица613[[#This Row],[Кол-во шт в коробке]]</f>
        <v>0</v>
      </c>
      <c r="M138" s="38">
        <f>Таблица613[[#This Row],[Общее кол-во шт]]*Таблица613[[#This Row],[Оптовая цена KRW                         за 1шт]]</f>
        <v>0</v>
      </c>
      <c r="N138" s="41" t="str">
        <f>IFERROR(Таблица613[[#This Row],[Общее кол-во шт]]*Таблица613[[#This Row],[Оптовая цена USD                       за 1шт]],"")</f>
        <v/>
      </c>
      <c r="O138" s="42"/>
      <c r="P138" s="214"/>
      <c r="Q138" s="215"/>
      <c r="R138" s="215"/>
      <c r="S138" s="215"/>
      <c r="T138" s="215"/>
      <c r="U138" s="216">
        <f t="shared" si="2"/>
        <v>0</v>
      </c>
    </row>
    <row r="139" spans="1:21" s="30" customFormat="1" ht="24" customHeight="1">
      <c r="A139" s="31" t="s">
        <v>14872</v>
      </c>
      <c r="B139" s="32" t="s">
        <v>14873</v>
      </c>
      <c r="C139" s="33" t="s">
        <v>14874</v>
      </c>
      <c r="D139" s="34" t="s">
        <v>14875</v>
      </c>
      <c r="E139" s="37" t="s">
        <v>9128</v>
      </c>
      <c r="F139" s="38">
        <v>35000</v>
      </c>
      <c r="G139" s="36">
        <v>0.45</v>
      </c>
      <c r="H139" s="37">
        <v>10</v>
      </c>
      <c r="I139" s="38">
        <f>Таблица613[[#This Row],[Розничная цена KRW]]*Таблица613[[#This Row],[Коэфициент стоимости]]</f>
        <v>15750</v>
      </c>
      <c r="J139" s="39" t="str">
        <f>IF($I$1="","Введите курс",Таблица613[[#This Row],[Оптовая цена KRW                         за 1шт]]/$I$1)</f>
        <v>Введите курс</v>
      </c>
      <c r="K139" s="284"/>
      <c r="L139" s="40">
        <f>Таблица613[[#This Row],[Заказ коробок ]]*Таблица613[[#This Row],[Кол-во шт в коробке]]</f>
        <v>0</v>
      </c>
      <c r="M139" s="38">
        <f>Таблица613[[#This Row],[Общее кол-во шт]]*Таблица613[[#This Row],[Оптовая цена KRW                         за 1шт]]</f>
        <v>0</v>
      </c>
      <c r="N139" s="41" t="str">
        <f>IFERROR(Таблица613[[#This Row],[Общее кол-во шт]]*Таблица613[[#This Row],[Оптовая цена USD                       за 1шт]],"")</f>
        <v/>
      </c>
      <c r="O139" s="42"/>
      <c r="P139" s="214"/>
      <c r="Q139" s="215"/>
      <c r="R139" s="215"/>
      <c r="S139" s="215"/>
      <c r="T139" s="215"/>
      <c r="U139" s="216">
        <f t="shared" si="2"/>
        <v>0</v>
      </c>
    </row>
    <row r="140" spans="1:21" s="30" customFormat="1" ht="24" customHeight="1">
      <c r="A140" s="31" t="s">
        <v>14876</v>
      </c>
      <c r="B140" s="32" t="s">
        <v>14877</v>
      </c>
      <c r="C140" s="33" t="s">
        <v>14878</v>
      </c>
      <c r="D140" s="34" t="s">
        <v>14879</v>
      </c>
      <c r="E140" s="37" t="s">
        <v>9128</v>
      </c>
      <c r="F140" s="38">
        <v>35000</v>
      </c>
      <c r="G140" s="36">
        <v>0.45</v>
      </c>
      <c r="H140" s="37">
        <v>10</v>
      </c>
      <c r="I140" s="38">
        <f>Таблица613[[#This Row],[Розничная цена KRW]]*Таблица613[[#This Row],[Коэфициент стоимости]]</f>
        <v>15750</v>
      </c>
      <c r="J140" s="39" t="str">
        <f>IF($I$1="","Введите курс",Таблица613[[#This Row],[Оптовая цена KRW                         за 1шт]]/$I$1)</f>
        <v>Введите курс</v>
      </c>
      <c r="K140" s="284"/>
      <c r="L140" s="40">
        <f>Таблица613[[#This Row],[Заказ коробок ]]*Таблица613[[#This Row],[Кол-во шт в коробке]]</f>
        <v>0</v>
      </c>
      <c r="M140" s="38">
        <f>Таблица613[[#This Row],[Общее кол-во шт]]*Таблица613[[#This Row],[Оптовая цена KRW                         за 1шт]]</f>
        <v>0</v>
      </c>
      <c r="N140" s="41" t="str">
        <f>IFERROR(Таблица613[[#This Row],[Общее кол-во шт]]*Таблица613[[#This Row],[Оптовая цена USD                       за 1шт]],"")</f>
        <v/>
      </c>
      <c r="O140" s="42"/>
      <c r="P140" s="214"/>
      <c r="Q140" s="215"/>
      <c r="R140" s="215"/>
      <c r="S140" s="215"/>
      <c r="T140" s="215"/>
      <c r="U140" s="216">
        <f t="shared" si="2"/>
        <v>0</v>
      </c>
    </row>
    <row r="141" spans="1:21" s="30" customFormat="1" ht="24" customHeight="1">
      <c r="A141" s="31" t="s">
        <v>14880</v>
      </c>
      <c r="B141" s="32" t="s">
        <v>14881</v>
      </c>
      <c r="C141" s="33" t="s">
        <v>14882</v>
      </c>
      <c r="D141" s="34" t="s">
        <v>14883</v>
      </c>
      <c r="E141" s="37" t="s">
        <v>14884</v>
      </c>
      <c r="F141" s="38">
        <v>14000</v>
      </c>
      <c r="G141" s="36">
        <v>0.45</v>
      </c>
      <c r="H141" s="37">
        <v>10</v>
      </c>
      <c r="I141" s="38">
        <f>Таблица613[[#This Row],[Розничная цена KRW]]*Таблица613[[#This Row],[Коэфициент стоимости]]</f>
        <v>6300</v>
      </c>
      <c r="J141" s="39" t="str">
        <f>IF($I$1="","Введите курс",Таблица613[[#This Row],[Оптовая цена KRW                         за 1шт]]/$I$1)</f>
        <v>Введите курс</v>
      </c>
      <c r="K141" s="284"/>
      <c r="L141" s="40">
        <f>Таблица613[[#This Row],[Заказ коробок ]]*Таблица613[[#This Row],[Кол-во шт в коробке]]</f>
        <v>0</v>
      </c>
      <c r="M141" s="38">
        <f>Таблица613[[#This Row],[Общее кол-во шт]]*Таблица613[[#This Row],[Оптовая цена KRW                         за 1шт]]</f>
        <v>0</v>
      </c>
      <c r="N141" s="41" t="str">
        <f>IFERROR(Таблица613[[#This Row],[Общее кол-во шт]]*Таблица613[[#This Row],[Оптовая цена USD                       за 1шт]],"")</f>
        <v/>
      </c>
      <c r="O141" s="42"/>
      <c r="P141" s="214"/>
      <c r="Q141" s="215"/>
      <c r="R141" s="215"/>
      <c r="S141" s="215"/>
      <c r="T141" s="215"/>
      <c r="U141" s="216">
        <f t="shared" si="2"/>
        <v>0</v>
      </c>
    </row>
    <row r="142" spans="1:21" s="30" customFormat="1" ht="24" customHeight="1">
      <c r="A142" s="31" t="s">
        <v>14885</v>
      </c>
      <c r="B142" s="32" t="s">
        <v>14886</v>
      </c>
      <c r="C142" s="33" t="s">
        <v>14887</v>
      </c>
      <c r="D142" s="34" t="s">
        <v>14888</v>
      </c>
      <c r="E142" s="37" t="s">
        <v>1668</v>
      </c>
      <c r="F142" s="38">
        <v>22000</v>
      </c>
      <c r="G142" s="36">
        <v>0.45</v>
      </c>
      <c r="H142" s="37">
        <v>10</v>
      </c>
      <c r="I142" s="38">
        <f>Таблица613[[#This Row],[Розничная цена KRW]]*Таблица613[[#This Row],[Коэфициент стоимости]]</f>
        <v>9900</v>
      </c>
      <c r="J142" s="39" t="str">
        <f>IF($I$1="","Введите курс",Таблица613[[#This Row],[Оптовая цена KRW                         за 1шт]]/$I$1)</f>
        <v>Введите курс</v>
      </c>
      <c r="K142" s="284"/>
      <c r="L142" s="40">
        <f>Таблица613[[#This Row],[Заказ коробок ]]*Таблица613[[#This Row],[Кол-во шт в коробке]]</f>
        <v>0</v>
      </c>
      <c r="M142" s="38">
        <f>Таблица613[[#This Row],[Общее кол-во шт]]*Таблица613[[#This Row],[Оптовая цена KRW                         за 1шт]]</f>
        <v>0</v>
      </c>
      <c r="N142" s="41" t="str">
        <f>IFERROR(Таблица613[[#This Row],[Общее кол-во шт]]*Таблица613[[#This Row],[Оптовая цена USD                       за 1шт]],"")</f>
        <v/>
      </c>
      <c r="O142" s="42"/>
      <c r="P142" s="214"/>
      <c r="Q142" s="215"/>
      <c r="R142" s="215"/>
      <c r="S142" s="215"/>
      <c r="T142" s="215"/>
      <c r="U142" s="216">
        <f t="shared" si="2"/>
        <v>0</v>
      </c>
    </row>
    <row r="143" spans="1:21" s="30" customFormat="1" ht="24" customHeight="1">
      <c r="A143" s="31" t="s">
        <v>14889</v>
      </c>
      <c r="B143" s="32" t="s">
        <v>14890</v>
      </c>
      <c r="C143" s="33" t="s">
        <v>14891</v>
      </c>
      <c r="D143" s="34" t="s">
        <v>14892</v>
      </c>
      <c r="E143" s="37" t="s">
        <v>14536</v>
      </c>
      <c r="F143" s="38">
        <v>18000</v>
      </c>
      <c r="G143" s="36">
        <v>0.45</v>
      </c>
      <c r="H143" s="37">
        <v>10</v>
      </c>
      <c r="I143" s="38">
        <f>Таблица613[[#This Row],[Розничная цена KRW]]*Таблица613[[#This Row],[Коэфициент стоимости]]</f>
        <v>8100</v>
      </c>
      <c r="J143" s="39" t="str">
        <f>IF($I$1="","Введите курс",Таблица613[[#This Row],[Оптовая цена KRW                         за 1шт]]/$I$1)</f>
        <v>Введите курс</v>
      </c>
      <c r="K143" s="284"/>
      <c r="L143" s="40">
        <f>Таблица613[[#This Row],[Заказ коробок ]]*Таблица613[[#This Row],[Кол-во шт в коробке]]</f>
        <v>0</v>
      </c>
      <c r="M143" s="38">
        <f>Таблица613[[#This Row],[Общее кол-во шт]]*Таблица613[[#This Row],[Оптовая цена KRW                         за 1шт]]</f>
        <v>0</v>
      </c>
      <c r="N143" s="41" t="str">
        <f>IFERROR(Таблица613[[#This Row],[Общее кол-во шт]]*Таблица613[[#This Row],[Оптовая цена USD                       за 1шт]],"")</f>
        <v/>
      </c>
      <c r="O143" s="42"/>
      <c r="P143" s="214"/>
      <c r="Q143" s="215"/>
      <c r="R143" s="215"/>
      <c r="S143" s="215"/>
      <c r="T143" s="215"/>
      <c r="U143" s="216">
        <f t="shared" si="2"/>
        <v>0</v>
      </c>
    </row>
    <row r="144" spans="1:21" s="30" customFormat="1" ht="24" customHeight="1">
      <c r="A144" s="31" t="s">
        <v>14893</v>
      </c>
      <c r="B144" s="32" t="s">
        <v>14894</v>
      </c>
      <c r="C144" s="33" t="s">
        <v>14895</v>
      </c>
      <c r="D144" s="34" t="s">
        <v>14896</v>
      </c>
      <c r="E144" s="37" t="s">
        <v>14541</v>
      </c>
      <c r="F144" s="38">
        <v>25000</v>
      </c>
      <c r="G144" s="36">
        <v>0.45</v>
      </c>
      <c r="H144" s="37">
        <v>10</v>
      </c>
      <c r="I144" s="38">
        <f>Таблица613[[#This Row],[Розничная цена KRW]]*Таблица613[[#This Row],[Коэфициент стоимости]]</f>
        <v>11250</v>
      </c>
      <c r="J144" s="39" t="str">
        <f>IF($I$1="","Введите курс",Таблица613[[#This Row],[Оптовая цена KRW                         за 1шт]]/$I$1)</f>
        <v>Введите курс</v>
      </c>
      <c r="K144" s="284"/>
      <c r="L144" s="40">
        <f>Таблица613[[#This Row],[Заказ коробок ]]*Таблица613[[#This Row],[Кол-во шт в коробке]]</f>
        <v>0</v>
      </c>
      <c r="M144" s="38">
        <f>Таблица613[[#This Row],[Общее кол-во шт]]*Таблица613[[#This Row],[Оптовая цена KRW                         за 1шт]]</f>
        <v>0</v>
      </c>
      <c r="N144" s="41" t="str">
        <f>IFERROR(Таблица613[[#This Row],[Общее кол-во шт]]*Таблица613[[#This Row],[Оптовая цена USD                       за 1шт]],"")</f>
        <v/>
      </c>
      <c r="O144" s="42"/>
      <c r="P144" s="214"/>
      <c r="Q144" s="215"/>
      <c r="R144" s="215"/>
      <c r="S144" s="215"/>
      <c r="T144" s="215"/>
      <c r="U144" s="216">
        <f t="shared" si="2"/>
        <v>0</v>
      </c>
    </row>
    <row r="145" spans="1:21" s="30" customFormat="1" ht="24" customHeight="1">
      <c r="A145" s="31" t="s">
        <v>14897</v>
      </c>
      <c r="B145" s="32" t="s">
        <v>14898</v>
      </c>
      <c r="C145" s="33" t="s">
        <v>14899</v>
      </c>
      <c r="D145" s="34" t="s">
        <v>14900</v>
      </c>
      <c r="E145" s="37" t="s">
        <v>14546</v>
      </c>
      <c r="F145" s="38">
        <v>19000</v>
      </c>
      <c r="G145" s="36">
        <v>0.45</v>
      </c>
      <c r="H145" s="37">
        <v>10</v>
      </c>
      <c r="I145" s="38">
        <f>Таблица613[[#This Row],[Розничная цена KRW]]*Таблица613[[#This Row],[Коэфициент стоимости]]</f>
        <v>8550</v>
      </c>
      <c r="J145" s="39" t="str">
        <f>IF($I$1="","Введите курс",Таблица613[[#This Row],[Оптовая цена KRW                         за 1шт]]/$I$1)</f>
        <v>Введите курс</v>
      </c>
      <c r="K145" s="284"/>
      <c r="L145" s="40">
        <f>Таблица613[[#This Row],[Заказ коробок ]]*Таблица613[[#This Row],[Кол-во шт в коробке]]</f>
        <v>0</v>
      </c>
      <c r="M145" s="38">
        <f>Таблица613[[#This Row],[Общее кол-во шт]]*Таблица613[[#This Row],[Оптовая цена KRW                         за 1шт]]</f>
        <v>0</v>
      </c>
      <c r="N145" s="41" t="str">
        <f>IFERROR(Таблица613[[#This Row],[Общее кол-во шт]]*Таблица613[[#This Row],[Оптовая цена USD                       за 1шт]],"")</f>
        <v/>
      </c>
      <c r="O145" s="42"/>
      <c r="P145" s="214"/>
      <c r="Q145" s="215"/>
      <c r="R145" s="215"/>
      <c r="S145" s="215"/>
      <c r="T145" s="215"/>
      <c r="U145" s="216">
        <f t="shared" si="2"/>
        <v>0</v>
      </c>
    </row>
    <row r="146" spans="1:21" s="30" customFormat="1" ht="24" customHeight="1">
      <c r="A146" s="31" t="s">
        <v>14901</v>
      </c>
      <c r="B146" s="32" t="s">
        <v>14902</v>
      </c>
      <c r="C146" s="33" t="s">
        <v>14903</v>
      </c>
      <c r="D146" s="34" t="s">
        <v>14904</v>
      </c>
      <c r="E146" s="37" t="s">
        <v>14551</v>
      </c>
      <c r="F146" s="38">
        <v>24000</v>
      </c>
      <c r="G146" s="36">
        <v>0.45</v>
      </c>
      <c r="H146" s="37">
        <v>10</v>
      </c>
      <c r="I146" s="38">
        <f>Таблица613[[#This Row],[Розничная цена KRW]]*Таблица613[[#This Row],[Коэфициент стоимости]]</f>
        <v>10800</v>
      </c>
      <c r="J146" s="39" t="str">
        <f>IF($I$1="","Введите курс",Таблица613[[#This Row],[Оптовая цена KRW                         за 1шт]]/$I$1)</f>
        <v>Введите курс</v>
      </c>
      <c r="K146" s="284"/>
      <c r="L146" s="40">
        <f>Таблица613[[#This Row],[Заказ коробок ]]*Таблица613[[#This Row],[Кол-во шт в коробке]]</f>
        <v>0</v>
      </c>
      <c r="M146" s="38">
        <f>Таблица613[[#This Row],[Общее кол-во шт]]*Таблица613[[#This Row],[Оптовая цена KRW                         за 1шт]]</f>
        <v>0</v>
      </c>
      <c r="N146" s="41" t="str">
        <f>IFERROR(Таблица613[[#This Row],[Общее кол-во шт]]*Таблица613[[#This Row],[Оптовая цена USD                       за 1шт]],"")</f>
        <v/>
      </c>
      <c r="O146" s="42"/>
      <c r="P146" s="214"/>
      <c r="Q146" s="215"/>
      <c r="R146" s="215"/>
      <c r="S146" s="215"/>
      <c r="T146" s="215"/>
      <c r="U146" s="216">
        <f t="shared" si="2"/>
        <v>0</v>
      </c>
    </row>
    <row r="147" spans="1:21" s="30" customFormat="1" ht="24" customHeight="1">
      <c r="A147" s="31" t="s">
        <v>14905</v>
      </c>
      <c r="B147" s="32" t="s">
        <v>14906</v>
      </c>
      <c r="C147" s="33" t="s">
        <v>14907</v>
      </c>
      <c r="D147" s="34" t="s">
        <v>14908</v>
      </c>
      <c r="E147" s="37" t="s">
        <v>14551</v>
      </c>
      <c r="F147" s="38">
        <v>24000</v>
      </c>
      <c r="G147" s="36">
        <v>0.45</v>
      </c>
      <c r="H147" s="37">
        <v>10</v>
      </c>
      <c r="I147" s="38">
        <f>Таблица613[[#This Row],[Розничная цена KRW]]*Таблица613[[#This Row],[Коэфициент стоимости]]</f>
        <v>10800</v>
      </c>
      <c r="J147" s="39" t="str">
        <f>IF($I$1="","Введите курс",Таблица613[[#This Row],[Оптовая цена KRW                         за 1шт]]/$I$1)</f>
        <v>Введите курс</v>
      </c>
      <c r="K147" s="284"/>
      <c r="L147" s="40">
        <f>Таблица613[[#This Row],[Заказ коробок ]]*Таблица613[[#This Row],[Кол-во шт в коробке]]</f>
        <v>0</v>
      </c>
      <c r="M147" s="38">
        <f>Таблица613[[#This Row],[Общее кол-во шт]]*Таблица613[[#This Row],[Оптовая цена KRW                         за 1шт]]</f>
        <v>0</v>
      </c>
      <c r="N147" s="41" t="str">
        <f>IFERROR(Таблица613[[#This Row],[Общее кол-во шт]]*Таблица613[[#This Row],[Оптовая цена USD                       за 1шт]],"")</f>
        <v/>
      </c>
      <c r="O147" s="42"/>
      <c r="P147" s="214"/>
      <c r="Q147" s="215"/>
      <c r="R147" s="215"/>
      <c r="S147" s="215"/>
      <c r="T147" s="215"/>
      <c r="U147" s="216">
        <f t="shared" si="2"/>
        <v>0</v>
      </c>
    </row>
    <row r="148" spans="1:21" s="30" customFormat="1" ht="24" customHeight="1">
      <c r="A148" s="31" t="s">
        <v>14909</v>
      </c>
      <c r="B148" s="32" t="s">
        <v>14910</v>
      </c>
      <c r="C148" s="33" t="s">
        <v>14911</v>
      </c>
      <c r="D148" s="34" t="s">
        <v>14912</v>
      </c>
      <c r="E148" s="37" t="s">
        <v>14556</v>
      </c>
      <c r="F148" s="38">
        <v>37000</v>
      </c>
      <c r="G148" s="36">
        <v>0.45</v>
      </c>
      <c r="H148" s="37">
        <v>10</v>
      </c>
      <c r="I148" s="38">
        <f>Таблица613[[#This Row],[Розничная цена KRW]]*Таблица613[[#This Row],[Коэфициент стоимости]]</f>
        <v>16650</v>
      </c>
      <c r="J148" s="39" t="str">
        <f>IF($I$1="","Введите курс",Таблица613[[#This Row],[Оптовая цена KRW                         за 1шт]]/$I$1)</f>
        <v>Введите курс</v>
      </c>
      <c r="K148" s="284"/>
      <c r="L148" s="40">
        <f>Таблица613[[#This Row],[Заказ коробок ]]*Таблица613[[#This Row],[Кол-во шт в коробке]]</f>
        <v>0</v>
      </c>
      <c r="M148" s="38">
        <f>Таблица613[[#This Row],[Общее кол-во шт]]*Таблица613[[#This Row],[Оптовая цена KRW                         за 1шт]]</f>
        <v>0</v>
      </c>
      <c r="N148" s="41" t="str">
        <f>IFERROR(Таблица613[[#This Row],[Общее кол-во шт]]*Таблица613[[#This Row],[Оптовая цена USD                       за 1шт]],"")</f>
        <v/>
      </c>
      <c r="O148" s="42"/>
      <c r="P148" s="214"/>
      <c r="Q148" s="215"/>
      <c r="R148" s="215"/>
      <c r="S148" s="215"/>
      <c r="T148" s="215"/>
      <c r="U148" s="216">
        <f t="shared" si="2"/>
        <v>0</v>
      </c>
    </row>
    <row r="149" spans="1:21" s="30" customFormat="1" ht="24" customHeight="1">
      <c r="A149" s="31" t="s">
        <v>14913</v>
      </c>
      <c r="B149" s="32" t="s">
        <v>14914</v>
      </c>
      <c r="C149" s="33" t="s">
        <v>14915</v>
      </c>
      <c r="D149" s="34" t="s">
        <v>14916</v>
      </c>
      <c r="E149" s="37" t="s">
        <v>14917</v>
      </c>
      <c r="F149" s="38">
        <v>8800</v>
      </c>
      <c r="G149" s="36">
        <v>0.45</v>
      </c>
      <c r="H149" s="37">
        <v>10</v>
      </c>
      <c r="I149" s="38">
        <f>Таблица613[[#This Row],[Розничная цена KRW]]*Таблица613[[#This Row],[Коэфициент стоимости]]</f>
        <v>3960</v>
      </c>
      <c r="J149" s="39" t="str">
        <f>IF($I$1="","Введите курс",Таблица613[[#This Row],[Оптовая цена KRW                         за 1шт]]/$I$1)</f>
        <v>Введите курс</v>
      </c>
      <c r="K149" s="284"/>
      <c r="L149" s="40">
        <f>Таблица613[[#This Row],[Заказ коробок ]]*Таблица613[[#This Row],[Кол-во шт в коробке]]</f>
        <v>0</v>
      </c>
      <c r="M149" s="38">
        <f>Таблица613[[#This Row],[Общее кол-во шт]]*Таблица613[[#This Row],[Оптовая цена KRW                         за 1шт]]</f>
        <v>0</v>
      </c>
      <c r="N149" s="41" t="str">
        <f>IFERROR(Таблица613[[#This Row],[Общее кол-во шт]]*Таблица613[[#This Row],[Оптовая цена USD                       за 1шт]],"")</f>
        <v/>
      </c>
      <c r="O149" s="42"/>
      <c r="P149" s="214"/>
      <c r="Q149" s="215"/>
      <c r="R149" s="215"/>
      <c r="S149" s="215"/>
      <c r="T149" s="215"/>
      <c r="U149" s="216">
        <f t="shared" si="2"/>
        <v>0</v>
      </c>
    </row>
    <row r="150" spans="1:21" s="30" customFormat="1" ht="24" customHeight="1">
      <c r="A150" s="31" t="s">
        <v>14918</v>
      </c>
      <c r="B150" s="32" t="s">
        <v>14919</v>
      </c>
      <c r="C150" s="33" t="s">
        <v>14920</v>
      </c>
      <c r="D150" s="34" t="s">
        <v>14921</v>
      </c>
      <c r="E150" s="37" t="s">
        <v>14922</v>
      </c>
      <c r="F150" s="38">
        <v>6800</v>
      </c>
      <c r="G150" s="36">
        <v>0.45</v>
      </c>
      <c r="H150" s="37">
        <v>10</v>
      </c>
      <c r="I150" s="38">
        <f>Таблица613[[#This Row],[Розничная цена KRW]]*Таблица613[[#This Row],[Коэфициент стоимости]]</f>
        <v>3060</v>
      </c>
      <c r="J150" s="39" t="str">
        <f>IF($I$1="","Введите курс",Таблица613[[#This Row],[Оптовая цена KRW                         за 1шт]]/$I$1)</f>
        <v>Введите курс</v>
      </c>
      <c r="K150" s="284"/>
      <c r="L150" s="40">
        <f>Таблица613[[#This Row],[Заказ коробок ]]*Таблица613[[#This Row],[Кол-во шт в коробке]]</f>
        <v>0</v>
      </c>
      <c r="M150" s="38">
        <f>Таблица613[[#This Row],[Общее кол-во шт]]*Таблица613[[#This Row],[Оптовая цена KRW                         за 1шт]]</f>
        <v>0</v>
      </c>
      <c r="N150" s="41" t="str">
        <f>IFERROR(Таблица613[[#This Row],[Общее кол-во шт]]*Таблица613[[#This Row],[Оптовая цена USD                       за 1шт]],"")</f>
        <v/>
      </c>
      <c r="O150" s="42"/>
      <c r="P150" s="214"/>
      <c r="Q150" s="215"/>
      <c r="R150" s="215"/>
      <c r="S150" s="215"/>
      <c r="T150" s="215"/>
      <c r="U150" s="216">
        <f t="shared" si="2"/>
        <v>0</v>
      </c>
    </row>
    <row r="151" spans="1:21" s="30" customFormat="1" ht="24" customHeight="1">
      <c r="A151" s="31" t="s">
        <v>14923</v>
      </c>
      <c r="B151" s="32" t="s">
        <v>14924</v>
      </c>
      <c r="C151" s="33" t="s">
        <v>14925</v>
      </c>
      <c r="D151" s="34" t="s">
        <v>14926</v>
      </c>
      <c r="E151" s="37" t="s">
        <v>14927</v>
      </c>
      <c r="F151" s="38">
        <v>6500</v>
      </c>
      <c r="G151" s="36">
        <v>0.45</v>
      </c>
      <c r="H151" s="37">
        <v>10</v>
      </c>
      <c r="I151" s="38">
        <f>Таблица613[[#This Row],[Розничная цена KRW]]*Таблица613[[#This Row],[Коэфициент стоимости]]</f>
        <v>2925</v>
      </c>
      <c r="J151" s="39" t="str">
        <f>IF($I$1="","Введите курс",Таблица613[[#This Row],[Оптовая цена KRW                         за 1шт]]/$I$1)</f>
        <v>Введите курс</v>
      </c>
      <c r="K151" s="284"/>
      <c r="L151" s="40">
        <f>Таблица613[[#This Row],[Заказ коробок ]]*Таблица613[[#This Row],[Кол-во шт в коробке]]</f>
        <v>0</v>
      </c>
      <c r="M151" s="38">
        <f>Таблица613[[#This Row],[Общее кол-во шт]]*Таблица613[[#This Row],[Оптовая цена KRW                         за 1шт]]</f>
        <v>0</v>
      </c>
      <c r="N151" s="41" t="str">
        <f>IFERROR(Таблица613[[#This Row],[Общее кол-во шт]]*Таблица613[[#This Row],[Оптовая цена USD                       за 1шт]],"")</f>
        <v/>
      </c>
      <c r="O151" s="42"/>
      <c r="P151" s="214"/>
      <c r="Q151" s="215"/>
      <c r="R151" s="215"/>
      <c r="S151" s="215"/>
      <c r="T151" s="215"/>
      <c r="U151" s="216">
        <f t="shared" si="2"/>
        <v>0</v>
      </c>
    </row>
    <row r="152" spans="1:21" s="30" customFormat="1" ht="24" customHeight="1">
      <c r="A152" s="31" t="s">
        <v>14928</v>
      </c>
      <c r="B152" s="32" t="s">
        <v>14929</v>
      </c>
      <c r="C152" s="33" t="s">
        <v>14930</v>
      </c>
      <c r="D152" s="34" t="s">
        <v>14931</v>
      </c>
      <c r="E152" s="37" t="s">
        <v>1651</v>
      </c>
      <c r="F152" s="38">
        <v>9800</v>
      </c>
      <c r="G152" s="36">
        <v>0.45</v>
      </c>
      <c r="H152" s="37">
        <v>10</v>
      </c>
      <c r="I152" s="38">
        <f>Таблица613[[#This Row],[Розничная цена KRW]]*Таблица613[[#This Row],[Коэфициент стоимости]]</f>
        <v>4410</v>
      </c>
      <c r="J152" s="39" t="str">
        <f>IF($I$1="","Введите курс",Таблица613[[#This Row],[Оптовая цена KRW                         за 1шт]]/$I$1)</f>
        <v>Введите курс</v>
      </c>
      <c r="K152" s="284"/>
      <c r="L152" s="40">
        <f>Таблица613[[#This Row],[Заказ коробок ]]*Таблица613[[#This Row],[Кол-во шт в коробке]]</f>
        <v>0</v>
      </c>
      <c r="M152" s="38">
        <f>Таблица613[[#This Row],[Общее кол-во шт]]*Таблица613[[#This Row],[Оптовая цена KRW                         за 1шт]]</f>
        <v>0</v>
      </c>
      <c r="N152" s="41" t="str">
        <f>IFERROR(Таблица613[[#This Row],[Общее кол-во шт]]*Таблица613[[#This Row],[Оптовая цена USD                       за 1шт]],"")</f>
        <v/>
      </c>
      <c r="O152" s="42"/>
      <c r="P152" s="214"/>
      <c r="Q152" s="215"/>
      <c r="R152" s="215"/>
      <c r="S152" s="215"/>
      <c r="T152" s="215"/>
      <c r="U152" s="216">
        <f t="shared" si="2"/>
        <v>0</v>
      </c>
    </row>
    <row r="153" spans="1:21" s="30" customFormat="1" ht="24" customHeight="1">
      <c r="A153" s="31" t="s">
        <v>14932</v>
      </c>
      <c r="B153" s="32" t="s">
        <v>14933</v>
      </c>
      <c r="C153" s="33" t="s">
        <v>14934</v>
      </c>
      <c r="D153" s="34" t="s">
        <v>14935</v>
      </c>
      <c r="E153" s="37" t="s">
        <v>1651</v>
      </c>
      <c r="F153" s="38">
        <v>9800</v>
      </c>
      <c r="G153" s="36">
        <v>0.45</v>
      </c>
      <c r="H153" s="37">
        <v>10</v>
      </c>
      <c r="I153" s="38">
        <f>Таблица613[[#This Row],[Розничная цена KRW]]*Таблица613[[#This Row],[Коэфициент стоимости]]</f>
        <v>4410</v>
      </c>
      <c r="J153" s="39" t="str">
        <f>IF($I$1="","Введите курс",Таблица613[[#This Row],[Оптовая цена KRW                         за 1шт]]/$I$1)</f>
        <v>Введите курс</v>
      </c>
      <c r="K153" s="284"/>
      <c r="L153" s="40">
        <f>Таблица613[[#This Row],[Заказ коробок ]]*Таблица613[[#This Row],[Кол-во шт в коробке]]</f>
        <v>0</v>
      </c>
      <c r="M153" s="38">
        <f>Таблица613[[#This Row],[Общее кол-во шт]]*Таблица613[[#This Row],[Оптовая цена KRW                         за 1шт]]</f>
        <v>0</v>
      </c>
      <c r="N153" s="41" t="str">
        <f>IFERROR(Таблица613[[#This Row],[Общее кол-во шт]]*Таблица613[[#This Row],[Оптовая цена USD                       за 1шт]],"")</f>
        <v/>
      </c>
      <c r="O153" s="42"/>
      <c r="P153" s="214"/>
      <c r="Q153" s="215"/>
      <c r="R153" s="215"/>
      <c r="S153" s="215"/>
      <c r="T153" s="215"/>
      <c r="U153" s="216">
        <f t="shared" si="2"/>
        <v>0</v>
      </c>
    </row>
    <row r="154" spans="1:21" s="30" customFormat="1" ht="24" customHeight="1">
      <c r="A154" s="31" t="s">
        <v>14936</v>
      </c>
      <c r="B154" s="32" t="s">
        <v>14937</v>
      </c>
      <c r="C154" s="33" t="s">
        <v>14938</v>
      </c>
      <c r="D154" s="34" t="s">
        <v>14939</v>
      </c>
      <c r="E154" s="37" t="s">
        <v>14940</v>
      </c>
      <c r="F154" s="38">
        <v>10800</v>
      </c>
      <c r="G154" s="36">
        <v>0.45</v>
      </c>
      <c r="H154" s="37">
        <v>10</v>
      </c>
      <c r="I154" s="38">
        <f>Таблица613[[#This Row],[Розничная цена KRW]]*Таблица613[[#This Row],[Коэфициент стоимости]]</f>
        <v>4860</v>
      </c>
      <c r="J154" s="39" t="str">
        <f>IF($I$1="","Введите курс",Таблица613[[#This Row],[Оптовая цена KRW                         за 1шт]]/$I$1)</f>
        <v>Введите курс</v>
      </c>
      <c r="K154" s="284"/>
      <c r="L154" s="40">
        <f>Таблица613[[#This Row],[Заказ коробок ]]*Таблица613[[#This Row],[Кол-во шт в коробке]]</f>
        <v>0</v>
      </c>
      <c r="M154" s="38">
        <f>Таблица613[[#This Row],[Общее кол-во шт]]*Таблица613[[#This Row],[Оптовая цена KRW                         за 1шт]]</f>
        <v>0</v>
      </c>
      <c r="N154" s="41" t="str">
        <f>IFERROR(Таблица613[[#This Row],[Общее кол-во шт]]*Таблица613[[#This Row],[Оптовая цена USD                       за 1шт]],"")</f>
        <v/>
      </c>
      <c r="O154" s="42"/>
      <c r="P154" s="214"/>
      <c r="Q154" s="215"/>
      <c r="R154" s="215"/>
      <c r="S154" s="215"/>
      <c r="T154" s="215"/>
      <c r="U154" s="216">
        <f t="shared" si="2"/>
        <v>0</v>
      </c>
    </row>
    <row r="155" spans="1:21" s="30" customFormat="1" ht="24" customHeight="1">
      <c r="A155" s="31" t="s">
        <v>14941</v>
      </c>
      <c r="B155" s="32" t="s">
        <v>14942</v>
      </c>
      <c r="C155" s="33" t="s">
        <v>14943</v>
      </c>
      <c r="D155" s="34" t="s">
        <v>14944</v>
      </c>
      <c r="E155" s="37" t="s">
        <v>14945</v>
      </c>
      <c r="F155" s="38">
        <v>10800</v>
      </c>
      <c r="G155" s="36">
        <v>0.45</v>
      </c>
      <c r="H155" s="37">
        <v>10</v>
      </c>
      <c r="I155" s="38">
        <f>Таблица613[[#This Row],[Розничная цена KRW]]*Таблица613[[#This Row],[Коэфициент стоимости]]</f>
        <v>4860</v>
      </c>
      <c r="J155" s="39" t="str">
        <f>IF($I$1="","Введите курс",Таблица613[[#This Row],[Оптовая цена KRW                         за 1шт]]/$I$1)</f>
        <v>Введите курс</v>
      </c>
      <c r="K155" s="284"/>
      <c r="L155" s="40">
        <f>Таблица613[[#This Row],[Заказ коробок ]]*Таблица613[[#This Row],[Кол-во шт в коробке]]</f>
        <v>0</v>
      </c>
      <c r="M155" s="38">
        <f>Таблица613[[#This Row],[Общее кол-во шт]]*Таблица613[[#This Row],[Оптовая цена KRW                         за 1шт]]</f>
        <v>0</v>
      </c>
      <c r="N155" s="41" t="str">
        <f>IFERROR(Таблица613[[#This Row],[Общее кол-во шт]]*Таблица613[[#This Row],[Оптовая цена USD                       за 1шт]],"")</f>
        <v/>
      </c>
      <c r="O155" s="42"/>
      <c r="P155" s="214"/>
      <c r="Q155" s="215"/>
      <c r="R155" s="215"/>
      <c r="S155" s="215"/>
      <c r="T155" s="215"/>
      <c r="U155" s="216">
        <f t="shared" si="2"/>
        <v>0</v>
      </c>
    </row>
    <row r="156" spans="1:21" s="30" customFormat="1" ht="24" customHeight="1">
      <c r="A156" s="31" t="s">
        <v>14946</v>
      </c>
      <c r="B156" s="32" t="s">
        <v>14947</v>
      </c>
      <c r="C156" s="33" t="s">
        <v>14948</v>
      </c>
      <c r="D156" s="34" t="s">
        <v>14949</v>
      </c>
      <c r="E156" s="37" t="s">
        <v>14320</v>
      </c>
      <c r="F156" s="38">
        <v>1000</v>
      </c>
      <c r="G156" s="36">
        <v>0.45</v>
      </c>
      <c r="H156" s="37">
        <v>10</v>
      </c>
      <c r="I156" s="38">
        <f>Таблица613[[#This Row],[Розничная цена KRW]]*Таблица613[[#This Row],[Коэфициент стоимости]]</f>
        <v>450</v>
      </c>
      <c r="J156" s="39" t="str">
        <f>IF($I$1="","Введите курс",Таблица613[[#This Row],[Оптовая цена KRW                         за 1шт]]/$I$1)</f>
        <v>Введите курс</v>
      </c>
      <c r="K156" s="284"/>
      <c r="L156" s="40">
        <f>Таблица613[[#This Row],[Заказ коробок ]]*Таблица613[[#This Row],[Кол-во шт в коробке]]</f>
        <v>0</v>
      </c>
      <c r="M156" s="38">
        <f>Таблица613[[#This Row],[Общее кол-во шт]]*Таблица613[[#This Row],[Оптовая цена KRW                         за 1шт]]</f>
        <v>0</v>
      </c>
      <c r="N156" s="41" t="str">
        <f>IFERROR(Таблица613[[#This Row],[Общее кол-во шт]]*Таблица613[[#This Row],[Оптовая цена USD                       за 1шт]],"")</f>
        <v/>
      </c>
      <c r="O156" s="42"/>
      <c r="P156" s="214"/>
      <c r="Q156" s="215"/>
      <c r="R156" s="215"/>
      <c r="S156" s="215"/>
      <c r="T156" s="215"/>
      <c r="U156" s="216">
        <f t="shared" si="2"/>
        <v>0</v>
      </c>
    </row>
    <row r="157" spans="1:21" s="30" customFormat="1" ht="24" customHeight="1">
      <c r="A157" s="31" t="s">
        <v>14950</v>
      </c>
      <c r="B157" s="32" t="s">
        <v>14951</v>
      </c>
      <c r="C157" s="33" t="s">
        <v>14952</v>
      </c>
      <c r="D157" s="34" t="s">
        <v>14953</v>
      </c>
      <c r="E157" s="37" t="s">
        <v>14922</v>
      </c>
      <c r="F157" s="38">
        <v>3300</v>
      </c>
      <c r="G157" s="36">
        <v>0.45</v>
      </c>
      <c r="H157" s="37">
        <v>10</v>
      </c>
      <c r="I157" s="38">
        <f>Таблица613[[#This Row],[Розничная цена KRW]]*Таблица613[[#This Row],[Коэфициент стоимости]]</f>
        <v>1485</v>
      </c>
      <c r="J157" s="39" t="str">
        <f>IF($I$1="","Введите курс",Таблица613[[#This Row],[Оптовая цена KRW                         за 1шт]]/$I$1)</f>
        <v>Введите курс</v>
      </c>
      <c r="K157" s="284"/>
      <c r="L157" s="40">
        <f>Таблица613[[#This Row],[Заказ коробок ]]*Таблица613[[#This Row],[Кол-во шт в коробке]]</f>
        <v>0</v>
      </c>
      <c r="M157" s="38">
        <f>Таблица613[[#This Row],[Общее кол-во шт]]*Таблица613[[#This Row],[Оптовая цена KRW                         за 1шт]]</f>
        <v>0</v>
      </c>
      <c r="N157" s="41" t="str">
        <f>IFERROR(Таблица613[[#This Row],[Общее кол-во шт]]*Таблица613[[#This Row],[Оптовая цена USD                       за 1шт]],"")</f>
        <v/>
      </c>
      <c r="O157" s="42"/>
      <c r="P157" s="214"/>
      <c r="Q157" s="215"/>
      <c r="R157" s="215"/>
      <c r="S157" s="215"/>
      <c r="T157" s="215"/>
      <c r="U157" s="216">
        <f t="shared" si="2"/>
        <v>0</v>
      </c>
    </row>
    <row r="158" spans="1:21" s="30" customFormat="1" ht="24" customHeight="1">
      <c r="A158" s="31" t="s">
        <v>14954</v>
      </c>
      <c r="B158" s="32" t="s">
        <v>14955</v>
      </c>
      <c r="C158" s="33" t="s">
        <v>14956</v>
      </c>
      <c r="D158" s="34" t="s">
        <v>14957</v>
      </c>
      <c r="E158" s="37" t="s">
        <v>14922</v>
      </c>
      <c r="F158" s="38">
        <v>3300</v>
      </c>
      <c r="G158" s="36">
        <v>0.45</v>
      </c>
      <c r="H158" s="37">
        <v>10</v>
      </c>
      <c r="I158" s="38">
        <f>Таблица613[[#This Row],[Розничная цена KRW]]*Таблица613[[#This Row],[Коэфициент стоимости]]</f>
        <v>1485</v>
      </c>
      <c r="J158" s="39" t="str">
        <f>IF($I$1="","Введите курс",Таблица613[[#This Row],[Оптовая цена KRW                         за 1шт]]/$I$1)</f>
        <v>Введите курс</v>
      </c>
      <c r="K158" s="284"/>
      <c r="L158" s="40">
        <f>Таблица613[[#This Row],[Заказ коробок ]]*Таблица613[[#This Row],[Кол-во шт в коробке]]</f>
        <v>0</v>
      </c>
      <c r="M158" s="38">
        <f>Таблица613[[#This Row],[Общее кол-во шт]]*Таблица613[[#This Row],[Оптовая цена KRW                         за 1шт]]</f>
        <v>0</v>
      </c>
      <c r="N158" s="41" t="str">
        <f>IFERROR(Таблица613[[#This Row],[Общее кол-во шт]]*Таблица613[[#This Row],[Оптовая цена USD                       за 1шт]],"")</f>
        <v/>
      </c>
      <c r="O158" s="42"/>
      <c r="P158" s="214"/>
      <c r="Q158" s="215"/>
      <c r="R158" s="215"/>
      <c r="S158" s="215"/>
      <c r="T158" s="215"/>
      <c r="U158" s="216">
        <f t="shared" si="2"/>
        <v>0</v>
      </c>
    </row>
    <row r="159" spans="1:21" s="30" customFormat="1" ht="24" customHeight="1">
      <c r="A159" s="31" t="s">
        <v>14958</v>
      </c>
      <c r="B159" s="32" t="s">
        <v>14959</v>
      </c>
      <c r="C159" s="33" t="s">
        <v>14960</v>
      </c>
      <c r="D159" s="34" t="s">
        <v>14961</v>
      </c>
      <c r="E159" s="37" t="s">
        <v>14922</v>
      </c>
      <c r="F159" s="38">
        <v>3300</v>
      </c>
      <c r="G159" s="36">
        <v>0.45</v>
      </c>
      <c r="H159" s="37">
        <v>10</v>
      </c>
      <c r="I159" s="38">
        <f>Таблица613[[#This Row],[Розничная цена KRW]]*Таблица613[[#This Row],[Коэфициент стоимости]]</f>
        <v>1485</v>
      </c>
      <c r="J159" s="39" t="str">
        <f>IF($I$1="","Введите курс",Таблица613[[#This Row],[Оптовая цена KRW                         за 1шт]]/$I$1)</f>
        <v>Введите курс</v>
      </c>
      <c r="K159" s="284"/>
      <c r="L159" s="40">
        <f>Таблица613[[#This Row],[Заказ коробок ]]*Таблица613[[#This Row],[Кол-во шт в коробке]]</f>
        <v>0</v>
      </c>
      <c r="M159" s="38">
        <f>Таблица613[[#This Row],[Общее кол-во шт]]*Таблица613[[#This Row],[Оптовая цена KRW                         за 1шт]]</f>
        <v>0</v>
      </c>
      <c r="N159" s="41" t="str">
        <f>IFERROR(Таблица613[[#This Row],[Общее кол-во шт]]*Таблица613[[#This Row],[Оптовая цена USD                       за 1шт]],"")</f>
        <v/>
      </c>
      <c r="O159" s="42"/>
      <c r="P159" s="214"/>
      <c r="Q159" s="215"/>
      <c r="R159" s="215"/>
      <c r="S159" s="215"/>
      <c r="T159" s="215"/>
      <c r="U159" s="216">
        <f t="shared" si="2"/>
        <v>0</v>
      </c>
    </row>
    <row r="160" spans="1:21" s="30" customFormat="1" ht="24" customHeight="1">
      <c r="A160" s="31" t="s">
        <v>14962</v>
      </c>
      <c r="B160" s="32" t="s">
        <v>14963</v>
      </c>
      <c r="C160" s="33" t="s">
        <v>14964</v>
      </c>
      <c r="D160" s="34" t="s">
        <v>14965</v>
      </c>
      <c r="E160" s="37" t="s">
        <v>14922</v>
      </c>
      <c r="F160" s="38">
        <v>3300</v>
      </c>
      <c r="G160" s="36">
        <v>0.45</v>
      </c>
      <c r="H160" s="37">
        <v>10</v>
      </c>
      <c r="I160" s="38">
        <f>Таблица613[[#This Row],[Розничная цена KRW]]*Таблица613[[#This Row],[Коэфициент стоимости]]</f>
        <v>1485</v>
      </c>
      <c r="J160" s="39" t="str">
        <f>IF($I$1="","Введите курс",Таблица613[[#This Row],[Оптовая цена KRW                         за 1шт]]/$I$1)</f>
        <v>Введите курс</v>
      </c>
      <c r="K160" s="284"/>
      <c r="L160" s="40">
        <f>Таблица613[[#This Row],[Заказ коробок ]]*Таблица613[[#This Row],[Кол-во шт в коробке]]</f>
        <v>0</v>
      </c>
      <c r="M160" s="38">
        <f>Таблица613[[#This Row],[Общее кол-во шт]]*Таблица613[[#This Row],[Оптовая цена KRW                         за 1шт]]</f>
        <v>0</v>
      </c>
      <c r="N160" s="41" t="str">
        <f>IFERROR(Таблица613[[#This Row],[Общее кол-во шт]]*Таблица613[[#This Row],[Оптовая цена USD                       за 1шт]],"")</f>
        <v/>
      </c>
      <c r="O160" s="42"/>
      <c r="P160" s="214"/>
      <c r="Q160" s="215"/>
      <c r="R160" s="215"/>
      <c r="S160" s="215"/>
      <c r="T160" s="215"/>
      <c r="U160" s="216">
        <f t="shared" si="2"/>
        <v>0</v>
      </c>
    </row>
    <row r="161" spans="1:21" s="30" customFormat="1" ht="24" customHeight="1">
      <c r="A161" s="31" t="s">
        <v>14966</v>
      </c>
      <c r="B161" s="32" t="s">
        <v>14967</v>
      </c>
      <c r="C161" s="33" t="s">
        <v>14968</v>
      </c>
      <c r="D161" s="34" t="s">
        <v>14969</v>
      </c>
      <c r="E161" s="37" t="s">
        <v>14922</v>
      </c>
      <c r="F161" s="38">
        <v>3300</v>
      </c>
      <c r="G161" s="36">
        <v>0.45</v>
      </c>
      <c r="H161" s="37">
        <v>10</v>
      </c>
      <c r="I161" s="38">
        <f>Таблица613[[#This Row],[Розничная цена KRW]]*Таблица613[[#This Row],[Коэфициент стоимости]]</f>
        <v>1485</v>
      </c>
      <c r="J161" s="39" t="str">
        <f>IF($I$1="","Введите курс",Таблица613[[#This Row],[Оптовая цена KRW                         за 1шт]]/$I$1)</f>
        <v>Введите курс</v>
      </c>
      <c r="K161" s="284"/>
      <c r="L161" s="40">
        <f>Таблица613[[#This Row],[Заказ коробок ]]*Таблица613[[#This Row],[Кол-во шт в коробке]]</f>
        <v>0</v>
      </c>
      <c r="M161" s="38">
        <f>Таблица613[[#This Row],[Общее кол-во шт]]*Таблица613[[#This Row],[Оптовая цена KRW                         за 1шт]]</f>
        <v>0</v>
      </c>
      <c r="N161" s="41" t="str">
        <f>IFERROR(Таблица613[[#This Row],[Общее кол-во шт]]*Таблица613[[#This Row],[Оптовая цена USD                       за 1шт]],"")</f>
        <v/>
      </c>
      <c r="O161" s="42"/>
      <c r="P161" s="214"/>
      <c r="Q161" s="215"/>
      <c r="R161" s="215"/>
      <c r="S161" s="215"/>
      <c r="T161" s="215"/>
      <c r="U161" s="216">
        <f t="shared" si="2"/>
        <v>0</v>
      </c>
    </row>
    <row r="162" spans="1:21" s="30" customFormat="1" ht="24" customHeight="1">
      <c r="A162" s="31" t="s">
        <v>14970</v>
      </c>
      <c r="B162" s="32" t="s">
        <v>14971</v>
      </c>
      <c r="C162" s="33" t="s">
        <v>14972</v>
      </c>
      <c r="D162" s="34" t="s">
        <v>14973</v>
      </c>
      <c r="E162" s="37" t="s">
        <v>1737</v>
      </c>
      <c r="F162" s="38">
        <v>10800</v>
      </c>
      <c r="G162" s="36">
        <v>0.45</v>
      </c>
      <c r="H162" s="37">
        <v>10</v>
      </c>
      <c r="I162" s="38">
        <f>Таблица613[[#This Row],[Розничная цена KRW]]*Таблица613[[#This Row],[Коэфициент стоимости]]</f>
        <v>4860</v>
      </c>
      <c r="J162" s="39" t="str">
        <f>IF($I$1="","Введите курс",Таблица613[[#This Row],[Оптовая цена KRW                         за 1шт]]/$I$1)</f>
        <v>Введите курс</v>
      </c>
      <c r="K162" s="284"/>
      <c r="L162" s="40">
        <f>Таблица613[[#This Row],[Заказ коробок ]]*Таблица613[[#This Row],[Кол-во шт в коробке]]</f>
        <v>0</v>
      </c>
      <c r="M162" s="38">
        <f>Таблица613[[#This Row],[Общее кол-во шт]]*Таблица613[[#This Row],[Оптовая цена KRW                         за 1шт]]</f>
        <v>0</v>
      </c>
      <c r="N162" s="41" t="str">
        <f>IFERROR(Таблица613[[#This Row],[Общее кол-во шт]]*Таблица613[[#This Row],[Оптовая цена USD                       за 1шт]],"")</f>
        <v/>
      </c>
      <c r="O162" s="42"/>
      <c r="P162" s="214"/>
      <c r="Q162" s="215"/>
      <c r="R162" s="215"/>
      <c r="S162" s="215"/>
      <c r="T162" s="215"/>
      <c r="U162" s="216">
        <f t="shared" si="2"/>
        <v>0</v>
      </c>
    </row>
    <row r="163" spans="1:21" s="30" customFormat="1" ht="24" customHeight="1">
      <c r="A163" s="31" t="s">
        <v>14974</v>
      </c>
      <c r="B163" s="32" t="s">
        <v>14975</v>
      </c>
      <c r="C163" s="33" t="s">
        <v>14976</v>
      </c>
      <c r="D163" s="34" t="s">
        <v>14977</v>
      </c>
      <c r="E163" s="37" t="s">
        <v>1668</v>
      </c>
      <c r="F163" s="38">
        <v>10800</v>
      </c>
      <c r="G163" s="36">
        <v>0.45</v>
      </c>
      <c r="H163" s="37">
        <v>10</v>
      </c>
      <c r="I163" s="38">
        <f>Таблица613[[#This Row],[Розничная цена KRW]]*Таблица613[[#This Row],[Коэфициент стоимости]]</f>
        <v>4860</v>
      </c>
      <c r="J163" s="39" t="str">
        <f>IF($I$1="","Введите курс",Таблица613[[#This Row],[Оптовая цена KRW                         за 1шт]]/$I$1)</f>
        <v>Введите курс</v>
      </c>
      <c r="K163" s="284"/>
      <c r="L163" s="40">
        <f>Таблица613[[#This Row],[Заказ коробок ]]*Таблица613[[#This Row],[Кол-во шт в коробке]]</f>
        <v>0</v>
      </c>
      <c r="M163" s="38">
        <f>Таблица613[[#This Row],[Общее кол-во шт]]*Таблица613[[#This Row],[Оптовая цена KRW                         за 1шт]]</f>
        <v>0</v>
      </c>
      <c r="N163" s="41" t="str">
        <f>IFERROR(Таблица613[[#This Row],[Общее кол-во шт]]*Таблица613[[#This Row],[Оптовая цена USD                       за 1шт]],"")</f>
        <v/>
      </c>
      <c r="O163" s="42"/>
      <c r="P163" s="214"/>
      <c r="Q163" s="215"/>
      <c r="R163" s="215"/>
      <c r="S163" s="215"/>
      <c r="T163" s="215"/>
      <c r="U163" s="216">
        <f t="shared" si="2"/>
        <v>0</v>
      </c>
    </row>
    <row r="164" spans="1:21" s="30" customFormat="1" ht="24" customHeight="1">
      <c r="A164" s="31" t="s">
        <v>14978</v>
      </c>
      <c r="B164" s="32" t="s">
        <v>14979</v>
      </c>
      <c r="C164" s="33" t="s">
        <v>14980</v>
      </c>
      <c r="D164" s="34" t="s">
        <v>14981</v>
      </c>
      <c r="E164" s="37" t="s">
        <v>1729</v>
      </c>
      <c r="F164" s="38">
        <v>10800</v>
      </c>
      <c r="G164" s="36">
        <v>0.45</v>
      </c>
      <c r="H164" s="37">
        <v>10</v>
      </c>
      <c r="I164" s="38">
        <f>Таблица613[[#This Row],[Розничная цена KRW]]*Таблица613[[#This Row],[Коэфициент стоимости]]</f>
        <v>4860</v>
      </c>
      <c r="J164" s="39" t="str">
        <f>IF($I$1="","Введите курс",Таблица613[[#This Row],[Оптовая цена KRW                         за 1шт]]/$I$1)</f>
        <v>Введите курс</v>
      </c>
      <c r="K164" s="284"/>
      <c r="L164" s="40">
        <f>Таблица613[[#This Row],[Заказ коробок ]]*Таблица613[[#This Row],[Кол-во шт в коробке]]</f>
        <v>0</v>
      </c>
      <c r="M164" s="38">
        <f>Таблица613[[#This Row],[Общее кол-во шт]]*Таблица613[[#This Row],[Оптовая цена KRW                         за 1шт]]</f>
        <v>0</v>
      </c>
      <c r="N164" s="41" t="str">
        <f>IFERROR(Таблица613[[#This Row],[Общее кол-во шт]]*Таблица613[[#This Row],[Оптовая цена USD                       за 1шт]],"")</f>
        <v/>
      </c>
      <c r="O164" s="42"/>
      <c r="P164" s="214"/>
      <c r="Q164" s="215"/>
      <c r="R164" s="215"/>
      <c r="S164" s="215"/>
      <c r="T164" s="215"/>
      <c r="U164" s="216">
        <f t="shared" si="2"/>
        <v>0</v>
      </c>
    </row>
    <row r="165" spans="1:21" s="30" customFormat="1" ht="24" customHeight="1">
      <c r="A165" s="31" t="s">
        <v>14982</v>
      </c>
      <c r="B165" s="32" t="s">
        <v>14983</v>
      </c>
      <c r="C165" s="33" t="s">
        <v>14984</v>
      </c>
      <c r="D165" s="34" t="s">
        <v>14985</v>
      </c>
      <c r="E165" s="37" t="s">
        <v>1651</v>
      </c>
      <c r="F165" s="38">
        <v>9800</v>
      </c>
      <c r="G165" s="36">
        <v>0.45</v>
      </c>
      <c r="H165" s="37">
        <v>10</v>
      </c>
      <c r="I165" s="38">
        <f>Таблица613[[#This Row],[Розничная цена KRW]]*Таблица613[[#This Row],[Коэфициент стоимости]]</f>
        <v>4410</v>
      </c>
      <c r="J165" s="39" t="str">
        <f>IF($I$1="","Введите курс",Таблица613[[#This Row],[Оптовая цена KRW                         за 1шт]]/$I$1)</f>
        <v>Введите курс</v>
      </c>
      <c r="K165" s="284"/>
      <c r="L165" s="40">
        <f>Таблица613[[#This Row],[Заказ коробок ]]*Таблица613[[#This Row],[Кол-во шт в коробке]]</f>
        <v>0</v>
      </c>
      <c r="M165" s="38">
        <f>Таблица613[[#This Row],[Общее кол-во шт]]*Таблица613[[#This Row],[Оптовая цена KRW                         за 1шт]]</f>
        <v>0</v>
      </c>
      <c r="N165" s="41" t="str">
        <f>IFERROR(Таблица613[[#This Row],[Общее кол-во шт]]*Таблица613[[#This Row],[Оптовая цена USD                       за 1шт]],"")</f>
        <v/>
      </c>
      <c r="O165" s="42"/>
      <c r="P165" s="214"/>
      <c r="Q165" s="215"/>
      <c r="R165" s="215"/>
      <c r="S165" s="215"/>
      <c r="T165" s="215"/>
      <c r="U165" s="216">
        <f t="shared" si="2"/>
        <v>0</v>
      </c>
    </row>
    <row r="166" spans="1:21" s="30" customFormat="1" ht="24" customHeight="1">
      <c r="A166" s="31" t="s">
        <v>14986</v>
      </c>
      <c r="B166" s="32" t="s">
        <v>14987</v>
      </c>
      <c r="C166" s="33" t="s">
        <v>14988</v>
      </c>
      <c r="D166" s="34" t="s">
        <v>14989</v>
      </c>
      <c r="E166" s="37" t="s">
        <v>1651</v>
      </c>
      <c r="F166" s="38">
        <v>9800</v>
      </c>
      <c r="G166" s="36">
        <v>0.45</v>
      </c>
      <c r="H166" s="37">
        <v>10</v>
      </c>
      <c r="I166" s="38">
        <f>Таблица613[[#This Row],[Розничная цена KRW]]*Таблица613[[#This Row],[Коэфициент стоимости]]</f>
        <v>4410</v>
      </c>
      <c r="J166" s="39" t="str">
        <f>IF($I$1="","Введите курс",Таблица613[[#This Row],[Оптовая цена KRW                         за 1шт]]/$I$1)</f>
        <v>Введите курс</v>
      </c>
      <c r="K166" s="284"/>
      <c r="L166" s="40">
        <f>Таблица613[[#This Row],[Заказ коробок ]]*Таблица613[[#This Row],[Кол-во шт в коробке]]</f>
        <v>0</v>
      </c>
      <c r="M166" s="38">
        <f>Таблица613[[#This Row],[Общее кол-во шт]]*Таблица613[[#This Row],[Оптовая цена KRW                         за 1шт]]</f>
        <v>0</v>
      </c>
      <c r="N166" s="41" t="str">
        <f>IFERROR(Таблица613[[#This Row],[Общее кол-во шт]]*Таблица613[[#This Row],[Оптовая цена USD                       за 1шт]],"")</f>
        <v/>
      </c>
      <c r="O166" s="42"/>
      <c r="P166" s="214"/>
      <c r="Q166" s="215"/>
      <c r="R166" s="215"/>
      <c r="S166" s="215"/>
      <c r="T166" s="215"/>
      <c r="U166" s="216">
        <f t="shared" si="2"/>
        <v>0</v>
      </c>
    </row>
    <row r="167" spans="1:21" s="30" customFormat="1" ht="24" customHeight="1">
      <c r="A167" s="31" t="s">
        <v>14990</v>
      </c>
      <c r="B167" s="32" t="s">
        <v>14991</v>
      </c>
      <c r="C167" s="33" t="s">
        <v>14992</v>
      </c>
      <c r="D167" s="34" t="s">
        <v>14993</v>
      </c>
      <c r="E167" s="37" t="s">
        <v>14320</v>
      </c>
      <c r="F167" s="38">
        <v>1000</v>
      </c>
      <c r="G167" s="36">
        <v>0.45</v>
      </c>
      <c r="H167" s="37">
        <v>10</v>
      </c>
      <c r="I167" s="38">
        <f>Таблица613[[#This Row],[Розничная цена KRW]]*Таблица613[[#This Row],[Коэфициент стоимости]]</f>
        <v>450</v>
      </c>
      <c r="J167" s="39" t="str">
        <f>IF($I$1="","Введите курс",Таблица613[[#This Row],[Оптовая цена KRW                         за 1шт]]/$I$1)</f>
        <v>Введите курс</v>
      </c>
      <c r="K167" s="284"/>
      <c r="L167" s="40">
        <f>Таблица613[[#This Row],[Заказ коробок ]]*Таблица613[[#This Row],[Кол-во шт в коробке]]</f>
        <v>0</v>
      </c>
      <c r="M167" s="38">
        <f>Таблица613[[#This Row],[Общее кол-во шт]]*Таблица613[[#This Row],[Оптовая цена KRW                         за 1шт]]</f>
        <v>0</v>
      </c>
      <c r="N167" s="41" t="str">
        <f>IFERROR(Таблица613[[#This Row],[Общее кол-во шт]]*Таблица613[[#This Row],[Оптовая цена USD                       за 1шт]],"")</f>
        <v/>
      </c>
      <c r="O167" s="42"/>
      <c r="P167" s="214"/>
      <c r="Q167" s="215"/>
      <c r="R167" s="215"/>
      <c r="S167" s="215"/>
      <c r="T167" s="215"/>
      <c r="U167" s="216">
        <f t="shared" si="2"/>
        <v>0</v>
      </c>
    </row>
    <row r="168" spans="1:21" s="30" customFormat="1" ht="24" customHeight="1">
      <c r="A168" s="31" t="s">
        <v>14994</v>
      </c>
      <c r="B168" s="32" t="s">
        <v>14995</v>
      </c>
      <c r="C168" s="33" t="s">
        <v>14996</v>
      </c>
      <c r="D168" s="34" t="s">
        <v>14997</v>
      </c>
      <c r="E168" s="37" t="s">
        <v>14655</v>
      </c>
      <c r="F168" s="38">
        <v>41200</v>
      </c>
      <c r="G168" s="36">
        <v>0.45</v>
      </c>
      <c r="H168" s="37">
        <v>10</v>
      </c>
      <c r="I168" s="38">
        <f>Таблица613[[#This Row],[Розничная цена KRW]]*Таблица613[[#This Row],[Коэфициент стоимости]]</f>
        <v>18540</v>
      </c>
      <c r="J168" s="39" t="str">
        <f>IF($I$1="","Введите курс",Таблица613[[#This Row],[Оптовая цена KRW                         за 1шт]]/$I$1)</f>
        <v>Введите курс</v>
      </c>
      <c r="K168" s="284"/>
      <c r="L168" s="40">
        <f>Таблица613[[#This Row],[Заказ коробок ]]*Таблица613[[#This Row],[Кол-во шт в коробке]]</f>
        <v>0</v>
      </c>
      <c r="M168" s="38">
        <f>Таблица613[[#This Row],[Общее кол-во шт]]*Таблица613[[#This Row],[Оптовая цена KRW                         за 1шт]]</f>
        <v>0</v>
      </c>
      <c r="N168" s="41" t="str">
        <f>IFERROR(Таблица613[[#This Row],[Общее кол-во шт]]*Таблица613[[#This Row],[Оптовая цена USD                       за 1шт]],"")</f>
        <v/>
      </c>
      <c r="O168" s="42"/>
      <c r="P168" s="214"/>
      <c r="Q168" s="215"/>
      <c r="R168" s="215"/>
      <c r="S168" s="215"/>
      <c r="T168" s="215"/>
      <c r="U168" s="216">
        <f t="shared" si="2"/>
        <v>0</v>
      </c>
    </row>
    <row r="169" spans="1:21" s="30" customFormat="1" ht="24" customHeight="1">
      <c r="A169" s="31" t="s">
        <v>14998</v>
      </c>
      <c r="B169" s="32" t="s">
        <v>14999</v>
      </c>
      <c r="C169" s="33" t="s">
        <v>15000</v>
      </c>
      <c r="D169" s="34" t="s">
        <v>15001</v>
      </c>
      <c r="E169" s="37" t="s">
        <v>8458</v>
      </c>
      <c r="F169" s="38">
        <v>18000</v>
      </c>
      <c r="G169" s="36">
        <v>0.45</v>
      </c>
      <c r="H169" s="37">
        <v>10</v>
      </c>
      <c r="I169" s="38">
        <f>Таблица613[[#This Row],[Розничная цена KRW]]*Таблица613[[#This Row],[Коэфициент стоимости]]</f>
        <v>8100</v>
      </c>
      <c r="J169" s="39" t="str">
        <f>IF($I$1="","Введите курс",Таблица613[[#This Row],[Оптовая цена KRW                         за 1шт]]/$I$1)</f>
        <v>Введите курс</v>
      </c>
      <c r="K169" s="284"/>
      <c r="L169" s="40">
        <f>Таблица613[[#This Row],[Заказ коробок ]]*Таблица613[[#This Row],[Кол-во шт в коробке]]</f>
        <v>0</v>
      </c>
      <c r="M169" s="38">
        <f>Таблица613[[#This Row],[Общее кол-во шт]]*Таблица613[[#This Row],[Оптовая цена KRW                         за 1шт]]</f>
        <v>0</v>
      </c>
      <c r="N169" s="41" t="str">
        <f>IFERROR(Таблица613[[#This Row],[Общее кол-во шт]]*Таблица613[[#This Row],[Оптовая цена USD                       за 1шт]],"")</f>
        <v/>
      </c>
      <c r="O169" s="42"/>
      <c r="P169" s="214"/>
      <c r="Q169" s="215"/>
      <c r="R169" s="215"/>
      <c r="S169" s="215"/>
      <c r="T169" s="215"/>
      <c r="U169" s="216">
        <f t="shared" si="2"/>
        <v>0</v>
      </c>
    </row>
    <row r="170" spans="1:21" s="30" customFormat="1" ht="24" customHeight="1">
      <c r="A170" s="31" t="s">
        <v>15002</v>
      </c>
      <c r="B170" s="32" t="s">
        <v>15003</v>
      </c>
      <c r="C170" s="33" t="s">
        <v>15004</v>
      </c>
      <c r="D170" s="34" t="s">
        <v>15005</v>
      </c>
      <c r="E170" s="37" t="s">
        <v>1651</v>
      </c>
      <c r="F170" s="38">
        <v>19000</v>
      </c>
      <c r="G170" s="36">
        <v>0.45</v>
      </c>
      <c r="H170" s="37">
        <v>10</v>
      </c>
      <c r="I170" s="38">
        <f>Таблица613[[#This Row],[Розничная цена KRW]]*Таблица613[[#This Row],[Коэфициент стоимости]]</f>
        <v>8550</v>
      </c>
      <c r="J170" s="39" t="str">
        <f>IF($I$1="","Введите курс",Таблица613[[#This Row],[Оптовая цена KRW                         за 1шт]]/$I$1)</f>
        <v>Введите курс</v>
      </c>
      <c r="K170" s="284"/>
      <c r="L170" s="40">
        <f>Таблица613[[#This Row],[Заказ коробок ]]*Таблица613[[#This Row],[Кол-во шт в коробке]]</f>
        <v>0</v>
      </c>
      <c r="M170" s="38">
        <f>Таблица613[[#This Row],[Общее кол-во шт]]*Таблица613[[#This Row],[Оптовая цена KRW                         за 1шт]]</f>
        <v>0</v>
      </c>
      <c r="N170" s="41" t="str">
        <f>IFERROR(Таблица613[[#This Row],[Общее кол-во шт]]*Таблица613[[#This Row],[Оптовая цена USD                       за 1шт]],"")</f>
        <v/>
      </c>
      <c r="O170" s="42"/>
      <c r="P170" s="214"/>
      <c r="Q170" s="215"/>
      <c r="R170" s="215"/>
      <c r="S170" s="215"/>
      <c r="T170" s="215"/>
      <c r="U170" s="216">
        <f t="shared" si="2"/>
        <v>0</v>
      </c>
    </row>
    <row r="171" spans="1:21" s="30" customFormat="1" ht="24" customHeight="1">
      <c r="A171" s="31" t="s">
        <v>15006</v>
      </c>
      <c r="B171" s="32" t="s">
        <v>15007</v>
      </c>
      <c r="C171" s="33" t="s">
        <v>15008</v>
      </c>
      <c r="D171" s="34" t="s">
        <v>15009</v>
      </c>
      <c r="E171" s="37" t="s">
        <v>14551</v>
      </c>
      <c r="F171" s="38">
        <v>24000</v>
      </c>
      <c r="G171" s="36">
        <v>0.45</v>
      </c>
      <c r="H171" s="37">
        <v>10</v>
      </c>
      <c r="I171" s="38">
        <f>Таблица613[[#This Row],[Розничная цена KRW]]*Таблица613[[#This Row],[Коэфициент стоимости]]</f>
        <v>10800</v>
      </c>
      <c r="J171" s="39" t="str">
        <f>IF($I$1="","Введите курс",Таблица613[[#This Row],[Оптовая цена KRW                         за 1шт]]/$I$1)</f>
        <v>Введите курс</v>
      </c>
      <c r="K171" s="284"/>
      <c r="L171" s="40">
        <f>Таблица613[[#This Row],[Заказ коробок ]]*Таблица613[[#This Row],[Кол-во шт в коробке]]</f>
        <v>0</v>
      </c>
      <c r="M171" s="38">
        <f>Таблица613[[#This Row],[Общее кол-во шт]]*Таблица613[[#This Row],[Оптовая цена KRW                         за 1шт]]</f>
        <v>0</v>
      </c>
      <c r="N171" s="41" t="str">
        <f>IFERROR(Таблица613[[#This Row],[Общее кол-во шт]]*Таблица613[[#This Row],[Оптовая цена USD                       за 1шт]],"")</f>
        <v/>
      </c>
      <c r="O171" s="42"/>
      <c r="P171" s="214"/>
      <c r="Q171" s="215"/>
      <c r="R171" s="215"/>
      <c r="S171" s="215"/>
      <c r="T171" s="215"/>
      <c r="U171" s="216">
        <f t="shared" si="2"/>
        <v>0</v>
      </c>
    </row>
    <row r="172" spans="1:21" s="30" customFormat="1" ht="24" customHeight="1">
      <c r="A172" s="31" t="s">
        <v>15010</v>
      </c>
      <c r="B172" s="32" t="s">
        <v>15011</v>
      </c>
      <c r="C172" s="33" t="s">
        <v>15012</v>
      </c>
      <c r="D172" s="34" t="s">
        <v>15013</v>
      </c>
      <c r="E172" s="37" t="s">
        <v>14551</v>
      </c>
      <c r="F172" s="38">
        <v>24000</v>
      </c>
      <c r="G172" s="36">
        <v>0.45</v>
      </c>
      <c r="H172" s="37">
        <v>10</v>
      </c>
      <c r="I172" s="38">
        <f>Таблица613[[#This Row],[Розничная цена KRW]]*Таблица613[[#This Row],[Коэфициент стоимости]]</f>
        <v>10800</v>
      </c>
      <c r="J172" s="39" t="str">
        <f>IF($I$1="","Введите курс",Таблица613[[#This Row],[Оптовая цена KRW                         за 1шт]]/$I$1)</f>
        <v>Введите курс</v>
      </c>
      <c r="K172" s="284"/>
      <c r="L172" s="40">
        <f>Таблица613[[#This Row],[Заказ коробок ]]*Таблица613[[#This Row],[Кол-во шт в коробке]]</f>
        <v>0</v>
      </c>
      <c r="M172" s="38">
        <f>Таблица613[[#This Row],[Общее кол-во шт]]*Таблица613[[#This Row],[Оптовая цена KRW                         за 1шт]]</f>
        <v>0</v>
      </c>
      <c r="N172" s="41" t="str">
        <f>IFERROR(Таблица613[[#This Row],[Общее кол-во шт]]*Таблица613[[#This Row],[Оптовая цена USD                       за 1шт]],"")</f>
        <v/>
      </c>
      <c r="O172" s="42"/>
      <c r="P172" s="214"/>
      <c r="Q172" s="215"/>
      <c r="R172" s="215"/>
      <c r="S172" s="215"/>
      <c r="T172" s="215"/>
      <c r="U172" s="216">
        <f t="shared" si="2"/>
        <v>0</v>
      </c>
    </row>
    <row r="173" spans="1:21" s="30" customFormat="1" ht="24" customHeight="1">
      <c r="A173" s="31" t="s">
        <v>15014</v>
      </c>
      <c r="B173" s="32" t="s">
        <v>15015</v>
      </c>
      <c r="C173" s="33" t="s">
        <v>15016</v>
      </c>
      <c r="D173" s="34" t="s">
        <v>15017</v>
      </c>
      <c r="E173" s="37" t="s">
        <v>14556</v>
      </c>
      <c r="F173" s="38">
        <v>37000</v>
      </c>
      <c r="G173" s="36">
        <v>0.45</v>
      </c>
      <c r="H173" s="37">
        <v>10</v>
      </c>
      <c r="I173" s="38">
        <f>Таблица613[[#This Row],[Розничная цена KRW]]*Таблица613[[#This Row],[Коэфициент стоимости]]</f>
        <v>16650</v>
      </c>
      <c r="J173" s="39" t="str">
        <f>IF($I$1="","Введите курс",Таблица613[[#This Row],[Оптовая цена KRW                         за 1шт]]/$I$1)</f>
        <v>Введите курс</v>
      </c>
      <c r="K173" s="284"/>
      <c r="L173" s="40">
        <f>Таблица613[[#This Row],[Заказ коробок ]]*Таблица613[[#This Row],[Кол-во шт в коробке]]</f>
        <v>0</v>
      </c>
      <c r="M173" s="38">
        <f>Таблица613[[#This Row],[Общее кол-во шт]]*Таблица613[[#This Row],[Оптовая цена KRW                         за 1шт]]</f>
        <v>0</v>
      </c>
      <c r="N173" s="41" t="str">
        <f>IFERROR(Таблица613[[#This Row],[Общее кол-во шт]]*Таблица613[[#This Row],[Оптовая цена USD                       за 1шт]],"")</f>
        <v/>
      </c>
      <c r="O173" s="42"/>
      <c r="P173" s="214"/>
      <c r="Q173" s="215"/>
      <c r="R173" s="215"/>
      <c r="S173" s="215"/>
      <c r="T173" s="215"/>
      <c r="U173" s="216">
        <f t="shared" si="2"/>
        <v>0</v>
      </c>
    </row>
    <row r="174" spans="1:21" s="30" customFormat="1" ht="24" customHeight="1">
      <c r="A174" s="31" t="s">
        <v>15018</v>
      </c>
      <c r="B174" s="32" t="s">
        <v>15019</v>
      </c>
      <c r="C174" s="33" t="s">
        <v>15020</v>
      </c>
      <c r="D174" s="34" t="s">
        <v>15021</v>
      </c>
      <c r="E174" s="37" t="s">
        <v>15022</v>
      </c>
      <c r="F174" s="38">
        <v>40000</v>
      </c>
      <c r="G174" s="36">
        <v>0.45</v>
      </c>
      <c r="H174" s="37">
        <v>10</v>
      </c>
      <c r="I174" s="38">
        <f>Таблица613[[#This Row],[Розничная цена KRW]]*Таблица613[[#This Row],[Коэфициент стоимости]]</f>
        <v>18000</v>
      </c>
      <c r="J174" s="39" t="str">
        <f>IF($I$1="","Введите курс",Таблица613[[#This Row],[Оптовая цена KRW                         за 1шт]]/$I$1)</f>
        <v>Введите курс</v>
      </c>
      <c r="K174" s="284"/>
      <c r="L174" s="40">
        <f>Таблица613[[#This Row],[Заказ коробок ]]*Таблица613[[#This Row],[Кол-во шт в коробке]]</f>
        <v>0</v>
      </c>
      <c r="M174" s="38">
        <f>Таблица613[[#This Row],[Общее кол-во шт]]*Таблица613[[#This Row],[Оптовая цена KRW                         за 1шт]]</f>
        <v>0</v>
      </c>
      <c r="N174" s="41" t="str">
        <f>IFERROR(Таблица613[[#This Row],[Общее кол-во шт]]*Таблица613[[#This Row],[Оптовая цена USD                       за 1шт]],"")</f>
        <v/>
      </c>
      <c r="O174" s="42"/>
      <c r="P174" s="214"/>
      <c r="Q174" s="215"/>
      <c r="R174" s="215"/>
      <c r="S174" s="215"/>
      <c r="T174" s="215"/>
      <c r="U174" s="216">
        <f t="shared" si="2"/>
        <v>0</v>
      </c>
    </row>
    <row r="175" spans="1:21" s="30" customFormat="1" ht="24" customHeight="1">
      <c r="A175" s="31" t="s">
        <v>15023</v>
      </c>
      <c r="B175" s="32" t="s">
        <v>15024</v>
      </c>
      <c r="C175" s="33" t="s">
        <v>15025</v>
      </c>
      <c r="D175" s="34" t="s">
        <v>15026</v>
      </c>
      <c r="E175" s="37" t="s">
        <v>8147</v>
      </c>
      <c r="F175" s="38">
        <v>16000</v>
      </c>
      <c r="G175" s="36">
        <v>0.45</v>
      </c>
      <c r="H175" s="37">
        <v>10</v>
      </c>
      <c r="I175" s="38">
        <f>Таблица613[[#This Row],[Розничная цена KRW]]*Таблица613[[#This Row],[Коэфициент стоимости]]</f>
        <v>7200</v>
      </c>
      <c r="J175" s="39" t="str">
        <f>IF($I$1="","Введите курс",Таблица613[[#This Row],[Оптовая цена KRW                         за 1шт]]/$I$1)</f>
        <v>Введите курс</v>
      </c>
      <c r="K175" s="284"/>
      <c r="L175" s="40">
        <f>Таблица613[[#This Row],[Заказ коробок ]]*Таблица613[[#This Row],[Кол-во шт в коробке]]</f>
        <v>0</v>
      </c>
      <c r="M175" s="38">
        <f>Таблица613[[#This Row],[Общее кол-во шт]]*Таблица613[[#This Row],[Оптовая цена KRW                         за 1шт]]</f>
        <v>0</v>
      </c>
      <c r="N175" s="41" t="str">
        <f>IFERROR(Таблица613[[#This Row],[Общее кол-во шт]]*Таблица613[[#This Row],[Оптовая цена USD                       за 1шт]],"")</f>
        <v/>
      </c>
      <c r="O175" s="42"/>
      <c r="P175" s="214"/>
      <c r="Q175" s="215"/>
      <c r="R175" s="215"/>
      <c r="S175" s="215"/>
      <c r="T175" s="215"/>
      <c r="U175" s="216">
        <f t="shared" si="2"/>
        <v>0</v>
      </c>
    </row>
    <row r="176" spans="1:21" s="30" customFormat="1" ht="24" customHeight="1">
      <c r="A176" s="31" t="s">
        <v>15027</v>
      </c>
      <c r="B176" s="32" t="s">
        <v>15028</v>
      </c>
      <c r="C176" s="33" t="s">
        <v>15029</v>
      </c>
      <c r="D176" s="34" t="s">
        <v>15030</v>
      </c>
      <c r="E176" s="37" t="s">
        <v>8147</v>
      </c>
      <c r="F176" s="38">
        <v>16000</v>
      </c>
      <c r="G176" s="36">
        <v>0.45</v>
      </c>
      <c r="H176" s="37">
        <v>10</v>
      </c>
      <c r="I176" s="38">
        <f>Таблица613[[#This Row],[Розничная цена KRW]]*Таблица613[[#This Row],[Коэфициент стоимости]]</f>
        <v>7200</v>
      </c>
      <c r="J176" s="39" t="str">
        <f>IF($I$1="","Введите курс",Таблица613[[#This Row],[Оптовая цена KRW                         за 1шт]]/$I$1)</f>
        <v>Введите курс</v>
      </c>
      <c r="K176" s="284"/>
      <c r="L176" s="40">
        <f>Таблица613[[#This Row],[Заказ коробок ]]*Таблица613[[#This Row],[Кол-во шт в коробке]]</f>
        <v>0</v>
      </c>
      <c r="M176" s="38">
        <f>Таблица613[[#This Row],[Общее кол-во шт]]*Таблица613[[#This Row],[Оптовая цена KRW                         за 1шт]]</f>
        <v>0</v>
      </c>
      <c r="N176" s="41" t="str">
        <f>IFERROR(Таблица613[[#This Row],[Общее кол-во шт]]*Таблица613[[#This Row],[Оптовая цена USD                       за 1шт]],"")</f>
        <v/>
      </c>
      <c r="O176" s="42"/>
      <c r="P176" s="214"/>
      <c r="Q176" s="215"/>
      <c r="R176" s="215"/>
      <c r="S176" s="215"/>
      <c r="T176" s="215"/>
      <c r="U176" s="216">
        <f t="shared" si="2"/>
        <v>0</v>
      </c>
    </row>
    <row r="177" spans="1:21" s="30" customFormat="1" ht="24" customHeight="1">
      <c r="A177" s="31" t="s">
        <v>15031</v>
      </c>
      <c r="B177" s="32" t="s">
        <v>15032</v>
      </c>
      <c r="C177" s="33" t="s">
        <v>15033</v>
      </c>
      <c r="D177" s="34" t="s">
        <v>15034</v>
      </c>
      <c r="E177" s="37" t="s">
        <v>8147</v>
      </c>
      <c r="F177" s="38">
        <v>16000</v>
      </c>
      <c r="G177" s="36">
        <v>0.45</v>
      </c>
      <c r="H177" s="37">
        <v>10</v>
      </c>
      <c r="I177" s="38">
        <f>Таблица613[[#This Row],[Розничная цена KRW]]*Таблица613[[#This Row],[Коэфициент стоимости]]</f>
        <v>7200</v>
      </c>
      <c r="J177" s="39" t="str">
        <f>IF($I$1="","Введите курс",Таблица613[[#This Row],[Оптовая цена KRW                         за 1шт]]/$I$1)</f>
        <v>Введите курс</v>
      </c>
      <c r="K177" s="284"/>
      <c r="L177" s="40">
        <f>Таблица613[[#This Row],[Заказ коробок ]]*Таблица613[[#This Row],[Кол-во шт в коробке]]</f>
        <v>0</v>
      </c>
      <c r="M177" s="38">
        <f>Таблица613[[#This Row],[Общее кол-во шт]]*Таблица613[[#This Row],[Оптовая цена KRW                         за 1шт]]</f>
        <v>0</v>
      </c>
      <c r="N177" s="41" t="str">
        <f>IFERROR(Таблица613[[#This Row],[Общее кол-во шт]]*Таблица613[[#This Row],[Оптовая цена USD                       за 1шт]],"")</f>
        <v/>
      </c>
      <c r="O177" s="42"/>
      <c r="P177" s="214"/>
      <c r="Q177" s="215"/>
      <c r="R177" s="215"/>
      <c r="S177" s="215"/>
      <c r="T177" s="215"/>
      <c r="U177" s="216">
        <f t="shared" si="2"/>
        <v>0</v>
      </c>
    </row>
    <row r="178" spans="1:21" s="30" customFormat="1" ht="24" customHeight="1">
      <c r="A178" s="31" t="s">
        <v>15035</v>
      </c>
      <c r="B178" s="32" t="s">
        <v>15036</v>
      </c>
      <c r="C178" s="33" t="s">
        <v>15037</v>
      </c>
      <c r="D178" s="34" t="s">
        <v>15038</v>
      </c>
      <c r="E178" s="37" t="s">
        <v>8147</v>
      </c>
      <c r="F178" s="38">
        <v>16000</v>
      </c>
      <c r="G178" s="36">
        <v>0.45</v>
      </c>
      <c r="H178" s="37">
        <v>10</v>
      </c>
      <c r="I178" s="38">
        <f>Таблица613[[#This Row],[Розничная цена KRW]]*Таблица613[[#This Row],[Коэфициент стоимости]]</f>
        <v>7200</v>
      </c>
      <c r="J178" s="39" t="str">
        <f>IF($I$1="","Введите курс",Таблица613[[#This Row],[Оптовая цена KRW                         за 1шт]]/$I$1)</f>
        <v>Введите курс</v>
      </c>
      <c r="K178" s="284"/>
      <c r="L178" s="40">
        <f>Таблица613[[#This Row],[Заказ коробок ]]*Таблица613[[#This Row],[Кол-во шт в коробке]]</f>
        <v>0</v>
      </c>
      <c r="M178" s="38">
        <f>Таблица613[[#This Row],[Общее кол-во шт]]*Таблица613[[#This Row],[Оптовая цена KRW                         за 1шт]]</f>
        <v>0</v>
      </c>
      <c r="N178" s="41" t="str">
        <f>IFERROR(Таблица613[[#This Row],[Общее кол-во шт]]*Таблица613[[#This Row],[Оптовая цена USD                       за 1шт]],"")</f>
        <v/>
      </c>
      <c r="O178" s="42"/>
      <c r="P178" s="214"/>
      <c r="Q178" s="215"/>
      <c r="R178" s="215"/>
      <c r="S178" s="215"/>
      <c r="T178" s="215"/>
      <c r="U178" s="216">
        <f t="shared" si="2"/>
        <v>0</v>
      </c>
    </row>
    <row r="179" spans="1:21" s="30" customFormat="1" ht="24" customHeight="1">
      <c r="A179" s="31" t="s">
        <v>15039</v>
      </c>
      <c r="B179" s="32" t="s">
        <v>15040</v>
      </c>
      <c r="C179" s="33" t="s">
        <v>15041</v>
      </c>
      <c r="D179" s="34" t="s">
        <v>15042</v>
      </c>
      <c r="E179" s="37" t="s">
        <v>9012</v>
      </c>
      <c r="F179" s="38">
        <v>9000</v>
      </c>
      <c r="G179" s="36">
        <v>0.45</v>
      </c>
      <c r="H179" s="37">
        <v>10</v>
      </c>
      <c r="I179" s="38">
        <f>Таблица613[[#This Row],[Розничная цена KRW]]*Таблица613[[#This Row],[Коэфициент стоимости]]</f>
        <v>4050</v>
      </c>
      <c r="J179" s="39" t="str">
        <f>IF($I$1="","Введите курс",Таблица613[[#This Row],[Оптовая цена KRW                         за 1шт]]/$I$1)</f>
        <v>Введите курс</v>
      </c>
      <c r="K179" s="284"/>
      <c r="L179" s="40">
        <f>Таблица613[[#This Row],[Заказ коробок ]]*Таблица613[[#This Row],[Кол-во шт в коробке]]</f>
        <v>0</v>
      </c>
      <c r="M179" s="38">
        <f>Таблица613[[#This Row],[Общее кол-во шт]]*Таблица613[[#This Row],[Оптовая цена KRW                         за 1шт]]</f>
        <v>0</v>
      </c>
      <c r="N179" s="41" t="str">
        <f>IFERROR(Таблица613[[#This Row],[Общее кол-во шт]]*Таблица613[[#This Row],[Оптовая цена USD                       за 1шт]],"")</f>
        <v/>
      </c>
      <c r="O179" s="42"/>
      <c r="P179" s="214"/>
      <c r="Q179" s="215"/>
      <c r="R179" s="215"/>
      <c r="S179" s="215"/>
      <c r="T179" s="215"/>
      <c r="U179" s="216">
        <f t="shared" si="2"/>
        <v>0</v>
      </c>
    </row>
    <row r="180" spans="1:21" s="30" customFormat="1" ht="24" customHeight="1">
      <c r="A180" s="31" t="s">
        <v>15043</v>
      </c>
      <c r="B180" s="32" t="s">
        <v>15044</v>
      </c>
      <c r="C180" s="33" t="s">
        <v>15045</v>
      </c>
      <c r="D180" s="34" t="s">
        <v>15046</v>
      </c>
      <c r="E180" s="37" t="s">
        <v>9012</v>
      </c>
      <c r="F180" s="38">
        <v>9000</v>
      </c>
      <c r="G180" s="36">
        <v>0.45</v>
      </c>
      <c r="H180" s="37">
        <v>10</v>
      </c>
      <c r="I180" s="38">
        <f>Таблица613[[#This Row],[Розничная цена KRW]]*Таблица613[[#This Row],[Коэфициент стоимости]]</f>
        <v>4050</v>
      </c>
      <c r="J180" s="39" t="str">
        <f>IF($I$1="","Введите курс",Таблица613[[#This Row],[Оптовая цена KRW                         за 1шт]]/$I$1)</f>
        <v>Введите курс</v>
      </c>
      <c r="K180" s="284"/>
      <c r="L180" s="40">
        <f>Таблица613[[#This Row],[Заказ коробок ]]*Таблица613[[#This Row],[Кол-во шт в коробке]]</f>
        <v>0</v>
      </c>
      <c r="M180" s="38">
        <f>Таблица613[[#This Row],[Общее кол-во шт]]*Таблица613[[#This Row],[Оптовая цена KRW                         за 1шт]]</f>
        <v>0</v>
      </c>
      <c r="N180" s="41" t="str">
        <f>IFERROR(Таблица613[[#This Row],[Общее кол-во шт]]*Таблица613[[#This Row],[Оптовая цена USD                       за 1шт]],"")</f>
        <v/>
      </c>
      <c r="O180" s="42"/>
      <c r="P180" s="214"/>
      <c r="Q180" s="215"/>
      <c r="R180" s="215"/>
      <c r="S180" s="215"/>
      <c r="T180" s="215"/>
      <c r="U180" s="216">
        <f t="shared" si="2"/>
        <v>0</v>
      </c>
    </row>
    <row r="181" spans="1:21" s="30" customFormat="1" ht="24" customHeight="1">
      <c r="A181" s="31" t="s">
        <v>15047</v>
      </c>
      <c r="B181" s="32" t="s">
        <v>15048</v>
      </c>
      <c r="C181" s="33" t="s">
        <v>15049</v>
      </c>
      <c r="D181" s="34" t="s">
        <v>15050</v>
      </c>
      <c r="E181" s="37" t="s">
        <v>9012</v>
      </c>
      <c r="F181" s="38">
        <v>9000</v>
      </c>
      <c r="G181" s="36">
        <v>0.45</v>
      </c>
      <c r="H181" s="37">
        <v>10</v>
      </c>
      <c r="I181" s="38">
        <f>Таблица613[[#This Row],[Розничная цена KRW]]*Таблица613[[#This Row],[Коэфициент стоимости]]</f>
        <v>4050</v>
      </c>
      <c r="J181" s="39" t="str">
        <f>IF($I$1="","Введите курс",Таблица613[[#This Row],[Оптовая цена KRW                         за 1шт]]/$I$1)</f>
        <v>Введите курс</v>
      </c>
      <c r="K181" s="284"/>
      <c r="L181" s="40">
        <f>Таблица613[[#This Row],[Заказ коробок ]]*Таблица613[[#This Row],[Кол-во шт в коробке]]</f>
        <v>0</v>
      </c>
      <c r="M181" s="38">
        <f>Таблица613[[#This Row],[Общее кол-во шт]]*Таблица613[[#This Row],[Оптовая цена KRW                         за 1шт]]</f>
        <v>0</v>
      </c>
      <c r="N181" s="41" t="str">
        <f>IFERROR(Таблица613[[#This Row],[Общее кол-во шт]]*Таблица613[[#This Row],[Оптовая цена USD                       за 1шт]],"")</f>
        <v/>
      </c>
      <c r="O181" s="42"/>
      <c r="P181" s="214"/>
      <c r="Q181" s="215"/>
      <c r="R181" s="215"/>
      <c r="S181" s="215"/>
      <c r="T181" s="215"/>
      <c r="U181" s="216">
        <f t="shared" si="2"/>
        <v>0</v>
      </c>
    </row>
    <row r="182" spans="1:21" s="30" customFormat="1" ht="24" customHeight="1">
      <c r="A182" s="31" t="s">
        <v>15051</v>
      </c>
      <c r="B182" s="32" t="s">
        <v>15052</v>
      </c>
      <c r="C182" s="33" t="s">
        <v>15053</v>
      </c>
      <c r="D182" s="34" t="s">
        <v>15054</v>
      </c>
      <c r="E182" s="37" t="s">
        <v>9012</v>
      </c>
      <c r="F182" s="38">
        <v>9000</v>
      </c>
      <c r="G182" s="36">
        <v>0.45</v>
      </c>
      <c r="H182" s="37">
        <v>10</v>
      </c>
      <c r="I182" s="38">
        <f>Таблица613[[#This Row],[Розничная цена KRW]]*Таблица613[[#This Row],[Коэфициент стоимости]]</f>
        <v>4050</v>
      </c>
      <c r="J182" s="39" t="str">
        <f>IF($I$1="","Введите курс",Таблица613[[#This Row],[Оптовая цена KRW                         за 1шт]]/$I$1)</f>
        <v>Введите курс</v>
      </c>
      <c r="K182" s="284"/>
      <c r="L182" s="40">
        <f>Таблица613[[#This Row],[Заказ коробок ]]*Таблица613[[#This Row],[Кол-во шт в коробке]]</f>
        <v>0</v>
      </c>
      <c r="M182" s="38">
        <f>Таблица613[[#This Row],[Общее кол-во шт]]*Таблица613[[#This Row],[Оптовая цена KRW                         за 1шт]]</f>
        <v>0</v>
      </c>
      <c r="N182" s="41" t="str">
        <f>IFERROR(Таблица613[[#This Row],[Общее кол-во шт]]*Таблица613[[#This Row],[Оптовая цена USD                       за 1шт]],"")</f>
        <v/>
      </c>
      <c r="O182" s="42"/>
      <c r="P182" s="214"/>
      <c r="Q182" s="215"/>
      <c r="R182" s="215"/>
      <c r="S182" s="215"/>
      <c r="T182" s="215"/>
      <c r="U182" s="216">
        <f t="shared" si="2"/>
        <v>0</v>
      </c>
    </row>
    <row r="183" spans="1:21" s="30" customFormat="1" ht="24" customHeight="1">
      <c r="A183" s="31" t="s">
        <v>15055</v>
      </c>
      <c r="B183" s="32" t="s">
        <v>15056</v>
      </c>
      <c r="C183" s="33" t="s">
        <v>15057</v>
      </c>
      <c r="D183" s="34" t="s">
        <v>15058</v>
      </c>
      <c r="E183" s="37" t="s">
        <v>15059</v>
      </c>
      <c r="F183" s="38">
        <v>9900</v>
      </c>
      <c r="G183" s="36">
        <v>0.45</v>
      </c>
      <c r="H183" s="37">
        <v>10</v>
      </c>
      <c r="I183" s="38">
        <f>Таблица613[[#This Row],[Розничная цена KRW]]*Таблица613[[#This Row],[Коэфициент стоимости]]</f>
        <v>4455</v>
      </c>
      <c r="J183" s="39" t="str">
        <f>IF($I$1="","Введите курс",Таблица613[[#This Row],[Оптовая цена KRW                         за 1шт]]/$I$1)</f>
        <v>Введите курс</v>
      </c>
      <c r="K183" s="284"/>
      <c r="L183" s="40">
        <f>Таблица613[[#This Row],[Заказ коробок ]]*Таблица613[[#This Row],[Кол-во шт в коробке]]</f>
        <v>0</v>
      </c>
      <c r="M183" s="38">
        <f>Таблица613[[#This Row],[Общее кол-во шт]]*Таблица613[[#This Row],[Оптовая цена KRW                         за 1шт]]</f>
        <v>0</v>
      </c>
      <c r="N183" s="41" t="str">
        <f>IFERROR(Таблица613[[#This Row],[Общее кол-во шт]]*Таблица613[[#This Row],[Оптовая цена USD                       за 1шт]],"")</f>
        <v/>
      </c>
      <c r="O183" s="42"/>
      <c r="P183" s="214"/>
      <c r="Q183" s="215"/>
      <c r="R183" s="215"/>
      <c r="S183" s="215"/>
      <c r="T183" s="215"/>
      <c r="U183" s="216">
        <f t="shared" si="2"/>
        <v>0</v>
      </c>
    </row>
    <row r="184" spans="1:21" s="30" customFormat="1" ht="24" customHeight="1">
      <c r="A184" s="31" t="s">
        <v>15060</v>
      </c>
      <c r="B184" s="32" t="s">
        <v>15061</v>
      </c>
      <c r="C184" s="33" t="s">
        <v>15062</v>
      </c>
      <c r="D184" s="34" t="s">
        <v>15063</v>
      </c>
      <c r="E184" s="37" t="s">
        <v>15059</v>
      </c>
      <c r="F184" s="38">
        <v>9900</v>
      </c>
      <c r="G184" s="36">
        <v>0.45</v>
      </c>
      <c r="H184" s="37">
        <v>10</v>
      </c>
      <c r="I184" s="38">
        <f>Таблица613[[#This Row],[Розничная цена KRW]]*Таблица613[[#This Row],[Коэфициент стоимости]]</f>
        <v>4455</v>
      </c>
      <c r="J184" s="39" t="str">
        <f>IF($I$1="","Введите курс",Таблица613[[#This Row],[Оптовая цена KRW                         за 1шт]]/$I$1)</f>
        <v>Введите курс</v>
      </c>
      <c r="K184" s="284"/>
      <c r="L184" s="40">
        <f>Таблица613[[#This Row],[Заказ коробок ]]*Таблица613[[#This Row],[Кол-во шт в коробке]]</f>
        <v>0</v>
      </c>
      <c r="M184" s="38">
        <f>Таблица613[[#This Row],[Общее кол-во шт]]*Таблица613[[#This Row],[Оптовая цена KRW                         за 1шт]]</f>
        <v>0</v>
      </c>
      <c r="N184" s="41" t="str">
        <f>IFERROR(Таблица613[[#This Row],[Общее кол-во шт]]*Таблица613[[#This Row],[Оптовая цена USD                       за 1шт]],"")</f>
        <v/>
      </c>
      <c r="O184" s="42"/>
      <c r="P184" s="214"/>
      <c r="Q184" s="215"/>
      <c r="R184" s="215"/>
      <c r="S184" s="215"/>
      <c r="T184" s="215"/>
      <c r="U184" s="216">
        <f t="shared" si="2"/>
        <v>0</v>
      </c>
    </row>
    <row r="185" spans="1:21" s="30" customFormat="1" ht="24" customHeight="1">
      <c r="A185" s="31" t="s">
        <v>15064</v>
      </c>
      <c r="B185" s="32" t="s">
        <v>15065</v>
      </c>
      <c r="C185" s="33" t="s">
        <v>15066</v>
      </c>
      <c r="D185" s="34" t="s">
        <v>15067</v>
      </c>
      <c r="E185" s="37" t="s">
        <v>15059</v>
      </c>
      <c r="F185" s="38">
        <v>9900</v>
      </c>
      <c r="G185" s="36">
        <v>0.45</v>
      </c>
      <c r="H185" s="37">
        <v>10</v>
      </c>
      <c r="I185" s="38">
        <f>Таблица613[[#This Row],[Розничная цена KRW]]*Таблица613[[#This Row],[Коэфициент стоимости]]</f>
        <v>4455</v>
      </c>
      <c r="J185" s="39" t="str">
        <f>IF($I$1="","Введите курс",Таблица613[[#This Row],[Оптовая цена KRW                         за 1шт]]/$I$1)</f>
        <v>Введите курс</v>
      </c>
      <c r="K185" s="284"/>
      <c r="L185" s="40">
        <f>Таблица613[[#This Row],[Заказ коробок ]]*Таблица613[[#This Row],[Кол-во шт в коробке]]</f>
        <v>0</v>
      </c>
      <c r="M185" s="38">
        <f>Таблица613[[#This Row],[Общее кол-во шт]]*Таблица613[[#This Row],[Оптовая цена KRW                         за 1шт]]</f>
        <v>0</v>
      </c>
      <c r="N185" s="41" t="str">
        <f>IFERROR(Таблица613[[#This Row],[Общее кол-во шт]]*Таблица613[[#This Row],[Оптовая цена USD                       за 1шт]],"")</f>
        <v/>
      </c>
      <c r="O185" s="42"/>
      <c r="P185" s="214"/>
      <c r="Q185" s="215"/>
      <c r="R185" s="215"/>
      <c r="S185" s="215"/>
      <c r="T185" s="215"/>
      <c r="U185" s="216">
        <f t="shared" si="2"/>
        <v>0</v>
      </c>
    </row>
    <row r="186" spans="1:21" s="30" customFormat="1" ht="24" customHeight="1">
      <c r="A186" s="31" t="s">
        <v>15068</v>
      </c>
      <c r="B186" s="32" t="s">
        <v>15069</v>
      </c>
      <c r="C186" s="33" t="s">
        <v>15070</v>
      </c>
      <c r="D186" s="34" t="s">
        <v>15071</v>
      </c>
      <c r="E186" s="37" t="s">
        <v>15059</v>
      </c>
      <c r="F186" s="38">
        <v>9900</v>
      </c>
      <c r="G186" s="36">
        <v>0.45</v>
      </c>
      <c r="H186" s="37">
        <v>10</v>
      </c>
      <c r="I186" s="38">
        <f>Таблица613[[#This Row],[Розничная цена KRW]]*Таблица613[[#This Row],[Коэфициент стоимости]]</f>
        <v>4455</v>
      </c>
      <c r="J186" s="39" t="str">
        <f>IF($I$1="","Введите курс",Таблица613[[#This Row],[Оптовая цена KRW                         за 1шт]]/$I$1)</f>
        <v>Введите курс</v>
      </c>
      <c r="K186" s="284"/>
      <c r="L186" s="40">
        <f>Таблица613[[#This Row],[Заказ коробок ]]*Таблица613[[#This Row],[Кол-во шт в коробке]]</f>
        <v>0</v>
      </c>
      <c r="M186" s="38">
        <f>Таблица613[[#This Row],[Общее кол-во шт]]*Таблица613[[#This Row],[Оптовая цена KRW                         за 1шт]]</f>
        <v>0</v>
      </c>
      <c r="N186" s="41" t="str">
        <f>IFERROR(Таблица613[[#This Row],[Общее кол-во шт]]*Таблица613[[#This Row],[Оптовая цена USD                       за 1шт]],"")</f>
        <v/>
      </c>
      <c r="O186" s="42"/>
      <c r="P186" s="214"/>
      <c r="Q186" s="215"/>
      <c r="R186" s="215"/>
      <c r="S186" s="215"/>
      <c r="T186" s="215"/>
      <c r="U186" s="216">
        <f t="shared" si="2"/>
        <v>0</v>
      </c>
    </row>
    <row r="187" spans="1:21" s="30" customFormat="1" ht="24" customHeight="1">
      <c r="A187" s="31" t="s">
        <v>15072</v>
      </c>
      <c r="B187" s="32" t="s">
        <v>15073</v>
      </c>
      <c r="C187" s="33" t="s">
        <v>15074</v>
      </c>
      <c r="D187" s="34" t="s">
        <v>15075</v>
      </c>
      <c r="E187" s="37" t="s">
        <v>15059</v>
      </c>
      <c r="F187" s="38">
        <v>9900</v>
      </c>
      <c r="G187" s="36">
        <v>0.45</v>
      </c>
      <c r="H187" s="37">
        <v>10</v>
      </c>
      <c r="I187" s="38">
        <f>Таблица613[[#This Row],[Розничная цена KRW]]*Таблица613[[#This Row],[Коэфициент стоимости]]</f>
        <v>4455</v>
      </c>
      <c r="J187" s="39" t="str">
        <f>IF($I$1="","Введите курс",Таблица613[[#This Row],[Оптовая цена KRW                         за 1шт]]/$I$1)</f>
        <v>Введите курс</v>
      </c>
      <c r="K187" s="284"/>
      <c r="L187" s="40">
        <f>Таблица613[[#This Row],[Заказ коробок ]]*Таблица613[[#This Row],[Кол-во шт в коробке]]</f>
        <v>0</v>
      </c>
      <c r="M187" s="38">
        <f>Таблица613[[#This Row],[Общее кол-во шт]]*Таблица613[[#This Row],[Оптовая цена KRW                         за 1шт]]</f>
        <v>0</v>
      </c>
      <c r="N187" s="41" t="str">
        <f>IFERROR(Таблица613[[#This Row],[Общее кол-во шт]]*Таблица613[[#This Row],[Оптовая цена USD                       за 1шт]],"")</f>
        <v/>
      </c>
      <c r="O187" s="42"/>
      <c r="P187" s="214"/>
      <c r="Q187" s="215"/>
      <c r="R187" s="215"/>
      <c r="S187" s="215"/>
      <c r="T187" s="215"/>
      <c r="U187" s="216">
        <f t="shared" si="2"/>
        <v>0</v>
      </c>
    </row>
    <row r="188" spans="1:21" s="30" customFormat="1" ht="24" customHeight="1">
      <c r="A188" s="31" t="s">
        <v>15076</v>
      </c>
      <c r="B188" s="32" t="s">
        <v>15077</v>
      </c>
      <c r="C188" s="33" t="s">
        <v>15078</v>
      </c>
      <c r="D188" s="34" t="s">
        <v>15079</v>
      </c>
      <c r="E188" s="37" t="s">
        <v>15059</v>
      </c>
      <c r="F188" s="38">
        <v>9900</v>
      </c>
      <c r="G188" s="36">
        <v>0.45</v>
      </c>
      <c r="H188" s="37">
        <v>10</v>
      </c>
      <c r="I188" s="38">
        <f>Таблица613[[#This Row],[Розничная цена KRW]]*Таблица613[[#This Row],[Коэфициент стоимости]]</f>
        <v>4455</v>
      </c>
      <c r="J188" s="39" t="str">
        <f>IF($I$1="","Введите курс",Таблица613[[#This Row],[Оптовая цена KRW                         за 1шт]]/$I$1)</f>
        <v>Введите курс</v>
      </c>
      <c r="K188" s="284"/>
      <c r="L188" s="40">
        <f>Таблица613[[#This Row],[Заказ коробок ]]*Таблица613[[#This Row],[Кол-во шт в коробке]]</f>
        <v>0</v>
      </c>
      <c r="M188" s="38">
        <f>Таблица613[[#This Row],[Общее кол-во шт]]*Таблица613[[#This Row],[Оптовая цена KRW                         за 1шт]]</f>
        <v>0</v>
      </c>
      <c r="N188" s="41" t="str">
        <f>IFERROR(Таблица613[[#This Row],[Общее кол-во шт]]*Таблица613[[#This Row],[Оптовая цена USD                       за 1шт]],"")</f>
        <v/>
      </c>
      <c r="O188" s="42"/>
      <c r="P188" s="214"/>
      <c r="Q188" s="215"/>
      <c r="R188" s="215"/>
      <c r="S188" s="215"/>
      <c r="T188" s="215"/>
      <c r="U188" s="216">
        <f t="shared" si="2"/>
        <v>0</v>
      </c>
    </row>
    <row r="189" spans="1:21" s="30" customFormat="1" ht="24" customHeight="1">
      <c r="A189" s="31" t="s">
        <v>15080</v>
      </c>
      <c r="B189" s="32" t="s">
        <v>15081</v>
      </c>
      <c r="C189" s="33" t="s">
        <v>15082</v>
      </c>
      <c r="D189" s="34" t="s">
        <v>15083</v>
      </c>
      <c r="E189" s="37" t="s">
        <v>15059</v>
      </c>
      <c r="F189" s="38">
        <v>9900</v>
      </c>
      <c r="G189" s="36">
        <v>0.45</v>
      </c>
      <c r="H189" s="37">
        <v>10</v>
      </c>
      <c r="I189" s="38">
        <f>Таблица613[[#This Row],[Розничная цена KRW]]*Таблица613[[#This Row],[Коэфициент стоимости]]</f>
        <v>4455</v>
      </c>
      <c r="J189" s="39" t="str">
        <f>IF($I$1="","Введите курс",Таблица613[[#This Row],[Оптовая цена KRW                         за 1шт]]/$I$1)</f>
        <v>Введите курс</v>
      </c>
      <c r="K189" s="284"/>
      <c r="L189" s="40">
        <f>Таблица613[[#This Row],[Заказ коробок ]]*Таблица613[[#This Row],[Кол-во шт в коробке]]</f>
        <v>0</v>
      </c>
      <c r="M189" s="38">
        <f>Таблица613[[#This Row],[Общее кол-во шт]]*Таблица613[[#This Row],[Оптовая цена KRW                         за 1шт]]</f>
        <v>0</v>
      </c>
      <c r="N189" s="41" t="str">
        <f>IFERROR(Таблица613[[#This Row],[Общее кол-во шт]]*Таблица613[[#This Row],[Оптовая цена USD                       за 1шт]],"")</f>
        <v/>
      </c>
      <c r="O189" s="42"/>
      <c r="P189" s="214"/>
      <c r="Q189" s="215"/>
      <c r="R189" s="215"/>
      <c r="S189" s="215"/>
      <c r="T189" s="215"/>
      <c r="U189" s="216">
        <f t="shared" si="2"/>
        <v>0</v>
      </c>
    </row>
    <row r="190" spans="1:21" s="30" customFormat="1" ht="24" customHeight="1">
      <c r="A190" s="31" t="s">
        <v>15084</v>
      </c>
      <c r="B190" s="32" t="s">
        <v>15085</v>
      </c>
      <c r="C190" s="33" t="s">
        <v>15086</v>
      </c>
      <c r="D190" s="34" t="s">
        <v>15087</v>
      </c>
      <c r="E190" s="37" t="s">
        <v>15059</v>
      </c>
      <c r="F190" s="38">
        <v>9900</v>
      </c>
      <c r="G190" s="36">
        <v>0.45</v>
      </c>
      <c r="H190" s="37">
        <v>10</v>
      </c>
      <c r="I190" s="38">
        <f>Таблица613[[#This Row],[Розничная цена KRW]]*Таблица613[[#This Row],[Коэфициент стоимости]]</f>
        <v>4455</v>
      </c>
      <c r="J190" s="39" t="str">
        <f>IF($I$1="","Введите курс",Таблица613[[#This Row],[Оптовая цена KRW                         за 1шт]]/$I$1)</f>
        <v>Введите курс</v>
      </c>
      <c r="K190" s="284"/>
      <c r="L190" s="40">
        <f>Таблица613[[#This Row],[Заказ коробок ]]*Таблица613[[#This Row],[Кол-во шт в коробке]]</f>
        <v>0</v>
      </c>
      <c r="M190" s="38">
        <f>Таблица613[[#This Row],[Общее кол-во шт]]*Таблица613[[#This Row],[Оптовая цена KRW                         за 1шт]]</f>
        <v>0</v>
      </c>
      <c r="N190" s="41" t="str">
        <f>IFERROR(Таблица613[[#This Row],[Общее кол-во шт]]*Таблица613[[#This Row],[Оптовая цена USD                       за 1шт]],"")</f>
        <v/>
      </c>
      <c r="O190" s="42"/>
      <c r="P190" s="214"/>
      <c r="Q190" s="215"/>
      <c r="R190" s="215"/>
      <c r="S190" s="215"/>
      <c r="T190" s="215"/>
      <c r="U190" s="216">
        <f t="shared" si="2"/>
        <v>0</v>
      </c>
    </row>
    <row r="191" spans="1:21" s="30" customFormat="1" ht="24" customHeight="1">
      <c r="A191" s="31" t="s">
        <v>15088</v>
      </c>
      <c r="B191" s="32" t="s">
        <v>15089</v>
      </c>
      <c r="C191" s="33" t="s">
        <v>15090</v>
      </c>
      <c r="D191" s="34" t="s">
        <v>15091</v>
      </c>
      <c r="E191" s="37" t="s">
        <v>15059</v>
      </c>
      <c r="F191" s="38">
        <v>9900</v>
      </c>
      <c r="G191" s="36">
        <v>0.45</v>
      </c>
      <c r="H191" s="37">
        <v>10</v>
      </c>
      <c r="I191" s="38">
        <f>Таблица613[[#This Row],[Розничная цена KRW]]*Таблица613[[#This Row],[Коэфициент стоимости]]</f>
        <v>4455</v>
      </c>
      <c r="J191" s="39" t="str">
        <f>IF($I$1="","Введите курс",Таблица613[[#This Row],[Оптовая цена KRW                         за 1шт]]/$I$1)</f>
        <v>Введите курс</v>
      </c>
      <c r="K191" s="284"/>
      <c r="L191" s="40">
        <f>Таблица613[[#This Row],[Заказ коробок ]]*Таблица613[[#This Row],[Кол-во шт в коробке]]</f>
        <v>0</v>
      </c>
      <c r="M191" s="38">
        <f>Таблица613[[#This Row],[Общее кол-во шт]]*Таблица613[[#This Row],[Оптовая цена KRW                         за 1шт]]</f>
        <v>0</v>
      </c>
      <c r="N191" s="41" t="str">
        <f>IFERROR(Таблица613[[#This Row],[Общее кол-во шт]]*Таблица613[[#This Row],[Оптовая цена USD                       за 1шт]],"")</f>
        <v/>
      </c>
      <c r="O191" s="42"/>
      <c r="P191" s="214"/>
      <c r="Q191" s="215"/>
      <c r="R191" s="215"/>
      <c r="S191" s="215"/>
      <c r="T191" s="215"/>
      <c r="U191" s="216">
        <f t="shared" si="2"/>
        <v>0</v>
      </c>
    </row>
    <row r="192" spans="1:21" s="30" customFormat="1" ht="24" customHeight="1">
      <c r="A192" s="31" t="s">
        <v>15092</v>
      </c>
      <c r="B192" s="32" t="s">
        <v>15093</v>
      </c>
      <c r="C192" s="33" t="s">
        <v>15094</v>
      </c>
      <c r="D192" s="34" t="s">
        <v>15095</v>
      </c>
      <c r="E192" s="37" t="s">
        <v>15059</v>
      </c>
      <c r="F192" s="38">
        <v>9900</v>
      </c>
      <c r="G192" s="36">
        <v>0.45</v>
      </c>
      <c r="H192" s="37">
        <v>10</v>
      </c>
      <c r="I192" s="38">
        <f>Таблица613[[#This Row],[Розничная цена KRW]]*Таблица613[[#This Row],[Коэфициент стоимости]]</f>
        <v>4455</v>
      </c>
      <c r="J192" s="39" t="str">
        <f>IF($I$1="","Введите курс",Таблица613[[#This Row],[Оптовая цена KRW                         за 1шт]]/$I$1)</f>
        <v>Введите курс</v>
      </c>
      <c r="K192" s="284"/>
      <c r="L192" s="40">
        <f>Таблица613[[#This Row],[Заказ коробок ]]*Таблица613[[#This Row],[Кол-во шт в коробке]]</f>
        <v>0</v>
      </c>
      <c r="M192" s="38">
        <f>Таблица613[[#This Row],[Общее кол-во шт]]*Таблица613[[#This Row],[Оптовая цена KRW                         за 1шт]]</f>
        <v>0</v>
      </c>
      <c r="N192" s="41" t="str">
        <f>IFERROR(Таблица613[[#This Row],[Общее кол-во шт]]*Таблица613[[#This Row],[Оптовая цена USD                       за 1шт]],"")</f>
        <v/>
      </c>
      <c r="O192" s="42"/>
      <c r="P192" s="214"/>
      <c r="Q192" s="215"/>
      <c r="R192" s="215"/>
      <c r="S192" s="215"/>
      <c r="T192" s="215"/>
      <c r="U192" s="216">
        <f t="shared" si="2"/>
        <v>0</v>
      </c>
    </row>
    <row r="193" spans="1:21" s="30" customFormat="1" ht="24" customHeight="1">
      <c r="A193" s="31" t="s">
        <v>15096</v>
      </c>
      <c r="B193" s="32" t="s">
        <v>15097</v>
      </c>
      <c r="C193" s="33" t="s">
        <v>15098</v>
      </c>
      <c r="D193" s="34" t="s">
        <v>15099</v>
      </c>
      <c r="E193" s="37" t="s">
        <v>2104</v>
      </c>
      <c r="F193" s="38">
        <v>6000</v>
      </c>
      <c r="G193" s="36">
        <v>0.45</v>
      </c>
      <c r="H193" s="37">
        <v>10</v>
      </c>
      <c r="I193" s="38">
        <f>Таблица613[[#This Row],[Розничная цена KRW]]*Таблица613[[#This Row],[Коэфициент стоимости]]</f>
        <v>2700</v>
      </c>
      <c r="J193" s="39" t="str">
        <f>IF($I$1="","Введите курс",Таблица613[[#This Row],[Оптовая цена KRW                         за 1шт]]/$I$1)</f>
        <v>Введите курс</v>
      </c>
      <c r="K193" s="284"/>
      <c r="L193" s="40">
        <f>Таблица613[[#This Row],[Заказ коробок ]]*Таблица613[[#This Row],[Кол-во шт в коробке]]</f>
        <v>0</v>
      </c>
      <c r="M193" s="38">
        <f>Таблица613[[#This Row],[Общее кол-во шт]]*Таблица613[[#This Row],[Оптовая цена KRW                         за 1шт]]</f>
        <v>0</v>
      </c>
      <c r="N193" s="41" t="str">
        <f>IFERROR(Таблица613[[#This Row],[Общее кол-во шт]]*Таблица613[[#This Row],[Оптовая цена USD                       за 1шт]],"")</f>
        <v/>
      </c>
      <c r="O193" s="42"/>
      <c r="P193" s="214"/>
      <c r="Q193" s="215"/>
      <c r="R193" s="215"/>
      <c r="S193" s="215"/>
      <c r="T193" s="215"/>
      <c r="U193" s="216">
        <f t="shared" si="2"/>
        <v>0</v>
      </c>
    </row>
    <row r="194" spans="1:21" s="30" customFormat="1" ht="24" customHeight="1">
      <c r="A194" s="31" t="s">
        <v>15100</v>
      </c>
      <c r="B194" s="32" t="s">
        <v>15101</v>
      </c>
      <c r="C194" s="33" t="s">
        <v>15102</v>
      </c>
      <c r="D194" s="34" t="s">
        <v>15103</v>
      </c>
      <c r="E194" s="37" t="s">
        <v>2104</v>
      </c>
      <c r="F194" s="38">
        <v>6000</v>
      </c>
      <c r="G194" s="36">
        <v>0.45</v>
      </c>
      <c r="H194" s="37">
        <v>10</v>
      </c>
      <c r="I194" s="38">
        <f>Таблица613[[#This Row],[Розничная цена KRW]]*Таблица613[[#This Row],[Коэфициент стоимости]]</f>
        <v>2700</v>
      </c>
      <c r="J194" s="39" t="str">
        <f>IF($I$1="","Введите курс",Таблица613[[#This Row],[Оптовая цена KRW                         за 1шт]]/$I$1)</f>
        <v>Введите курс</v>
      </c>
      <c r="K194" s="284"/>
      <c r="L194" s="40">
        <f>Таблица613[[#This Row],[Заказ коробок ]]*Таблица613[[#This Row],[Кол-во шт в коробке]]</f>
        <v>0</v>
      </c>
      <c r="M194" s="38">
        <f>Таблица613[[#This Row],[Общее кол-во шт]]*Таблица613[[#This Row],[Оптовая цена KRW                         за 1шт]]</f>
        <v>0</v>
      </c>
      <c r="N194" s="41" t="str">
        <f>IFERROR(Таблица613[[#This Row],[Общее кол-во шт]]*Таблица613[[#This Row],[Оптовая цена USD                       за 1шт]],"")</f>
        <v/>
      </c>
      <c r="O194" s="42"/>
      <c r="P194" s="214"/>
      <c r="Q194" s="215"/>
      <c r="R194" s="215"/>
      <c r="S194" s="215"/>
      <c r="T194" s="215"/>
      <c r="U194" s="216">
        <f t="shared" ref="U194:U257" si="3">SUM(P194:T194)</f>
        <v>0</v>
      </c>
    </row>
    <row r="195" spans="1:21" s="30" customFormat="1" ht="24" customHeight="1">
      <c r="A195" s="31" t="s">
        <v>15104</v>
      </c>
      <c r="B195" s="32" t="s">
        <v>15105</v>
      </c>
      <c r="C195" s="33" t="s">
        <v>15106</v>
      </c>
      <c r="D195" s="34" t="s">
        <v>15107</v>
      </c>
      <c r="E195" s="37" t="s">
        <v>2104</v>
      </c>
      <c r="F195" s="38">
        <v>6000</v>
      </c>
      <c r="G195" s="36">
        <v>0.45</v>
      </c>
      <c r="H195" s="37">
        <v>10</v>
      </c>
      <c r="I195" s="38">
        <f>Таблица613[[#This Row],[Розничная цена KRW]]*Таблица613[[#This Row],[Коэфициент стоимости]]</f>
        <v>2700</v>
      </c>
      <c r="J195" s="39" t="str">
        <f>IF($I$1="","Введите курс",Таблица613[[#This Row],[Оптовая цена KRW                         за 1шт]]/$I$1)</f>
        <v>Введите курс</v>
      </c>
      <c r="K195" s="284"/>
      <c r="L195" s="40">
        <f>Таблица613[[#This Row],[Заказ коробок ]]*Таблица613[[#This Row],[Кол-во шт в коробке]]</f>
        <v>0</v>
      </c>
      <c r="M195" s="38">
        <f>Таблица613[[#This Row],[Общее кол-во шт]]*Таблица613[[#This Row],[Оптовая цена KRW                         за 1шт]]</f>
        <v>0</v>
      </c>
      <c r="N195" s="41" t="str">
        <f>IFERROR(Таблица613[[#This Row],[Общее кол-во шт]]*Таблица613[[#This Row],[Оптовая цена USD                       за 1шт]],"")</f>
        <v/>
      </c>
      <c r="O195" s="42"/>
      <c r="P195" s="214"/>
      <c r="Q195" s="215"/>
      <c r="R195" s="215"/>
      <c r="S195" s="215"/>
      <c r="T195" s="215"/>
      <c r="U195" s="216">
        <f t="shared" si="3"/>
        <v>0</v>
      </c>
    </row>
    <row r="196" spans="1:21" s="30" customFormat="1" ht="24" customHeight="1">
      <c r="A196" s="31" t="s">
        <v>15108</v>
      </c>
      <c r="B196" s="32" t="s">
        <v>15109</v>
      </c>
      <c r="C196" s="33" t="s">
        <v>15110</v>
      </c>
      <c r="D196" s="34" t="s">
        <v>15111</v>
      </c>
      <c r="E196" s="37" t="s">
        <v>2104</v>
      </c>
      <c r="F196" s="38">
        <v>6000</v>
      </c>
      <c r="G196" s="36">
        <v>0.45</v>
      </c>
      <c r="H196" s="37">
        <v>10</v>
      </c>
      <c r="I196" s="38">
        <f>Таблица613[[#This Row],[Розничная цена KRW]]*Таблица613[[#This Row],[Коэфициент стоимости]]</f>
        <v>2700</v>
      </c>
      <c r="J196" s="39" t="str">
        <f>IF($I$1="","Введите курс",Таблица613[[#This Row],[Оптовая цена KRW                         за 1шт]]/$I$1)</f>
        <v>Введите курс</v>
      </c>
      <c r="K196" s="284"/>
      <c r="L196" s="40">
        <f>Таблица613[[#This Row],[Заказ коробок ]]*Таблица613[[#This Row],[Кол-во шт в коробке]]</f>
        <v>0</v>
      </c>
      <c r="M196" s="38">
        <f>Таблица613[[#This Row],[Общее кол-во шт]]*Таблица613[[#This Row],[Оптовая цена KRW                         за 1шт]]</f>
        <v>0</v>
      </c>
      <c r="N196" s="41" t="str">
        <f>IFERROR(Таблица613[[#This Row],[Общее кол-во шт]]*Таблица613[[#This Row],[Оптовая цена USD                       за 1шт]],"")</f>
        <v/>
      </c>
      <c r="O196" s="42"/>
      <c r="P196" s="214"/>
      <c r="Q196" s="215"/>
      <c r="R196" s="215"/>
      <c r="S196" s="215"/>
      <c r="T196" s="215"/>
      <c r="U196" s="216">
        <f t="shared" si="3"/>
        <v>0</v>
      </c>
    </row>
    <row r="197" spans="1:21" s="30" customFormat="1" ht="24" customHeight="1">
      <c r="A197" s="31" t="s">
        <v>15112</v>
      </c>
      <c r="B197" s="32" t="s">
        <v>15113</v>
      </c>
      <c r="C197" s="33" t="s">
        <v>15114</v>
      </c>
      <c r="D197" s="34" t="s">
        <v>15115</v>
      </c>
      <c r="E197" s="37" t="s">
        <v>2104</v>
      </c>
      <c r="F197" s="38">
        <v>6000</v>
      </c>
      <c r="G197" s="36">
        <v>0.45</v>
      </c>
      <c r="H197" s="37">
        <v>10</v>
      </c>
      <c r="I197" s="38">
        <f>Таблица613[[#This Row],[Розничная цена KRW]]*Таблица613[[#This Row],[Коэфициент стоимости]]</f>
        <v>2700</v>
      </c>
      <c r="J197" s="39" t="str">
        <f>IF($I$1="","Введите курс",Таблица613[[#This Row],[Оптовая цена KRW                         за 1шт]]/$I$1)</f>
        <v>Введите курс</v>
      </c>
      <c r="K197" s="284"/>
      <c r="L197" s="40">
        <f>Таблица613[[#This Row],[Заказ коробок ]]*Таблица613[[#This Row],[Кол-во шт в коробке]]</f>
        <v>0</v>
      </c>
      <c r="M197" s="38">
        <f>Таблица613[[#This Row],[Общее кол-во шт]]*Таблица613[[#This Row],[Оптовая цена KRW                         за 1шт]]</f>
        <v>0</v>
      </c>
      <c r="N197" s="41" t="str">
        <f>IFERROR(Таблица613[[#This Row],[Общее кол-во шт]]*Таблица613[[#This Row],[Оптовая цена USD                       за 1шт]],"")</f>
        <v/>
      </c>
      <c r="O197" s="42"/>
      <c r="P197" s="214"/>
      <c r="Q197" s="215"/>
      <c r="R197" s="215"/>
      <c r="S197" s="215"/>
      <c r="T197" s="215"/>
      <c r="U197" s="216">
        <f t="shared" si="3"/>
        <v>0</v>
      </c>
    </row>
    <row r="198" spans="1:21" s="30" customFormat="1" ht="24" customHeight="1">
      <c r="A198" s="31" t="s">
        <v>15116</v>
      </c>
      <c r="B198" s="32" t="s">
        <v>15117</v>
      </c>
      <c r="C198" s="33" t="s">
        <v>15118</v>
      </c>
      <c r="D198" s="34" t="s">
        <v>15119</v>
      </c>
      <c r="E198" s="37" t="s">
        <v>15120</v>
      </c>
      <c r="F198" s="38">
        <v>22000</v>
      </c>
      <c r="G198" s="36">
        <v>0.45</v>
      </c>
      <c r="H198" s="37">
        <v>10</v>
      </c>
      <c r="I198" s="38">
        <f>Таблица613[[#This Row],[Розничная цена KRW]]*Таблица613[[#This Row],[Коэфициент стоимости]]</f>
        <v>9900</v>
      </c>
      <c r="J198" s="39" t="str">
        <f>IF($I$1="","Введите курс",Таблица613[[#This Row],[Оптовая цена KRW                         за 1шт]]/$I$1)</f>
        <v>Введите курс</v>
      </c>
      <c r="K198" s="284"/>
      <c r="L198" s="40">
        <f>Таблица613[[#This Row],[Заказ коробок ]]*Таблица613[[#This Row],[Кол-во шт в коробке]]</f>
        <v>0</v>
      </c>
      <c r="M198" s="38">
        <f>Таблица613[[#This Row],[Общее кол-во шт]]*Таблица613[[#This Row],[Оптовая цена KRW                         за 1шт]]</f>
        <v>0</v>
      </c>
      <c r="N198" s="41" t="str">
        <f>IFERROR(Таблица613[[#This Row],[Общее кол-во шт]]*Таблица613[[#This Row],[Оптовая цена USD                       за 1шт]],"")</f>
        <v/>
      </c>
      <c r="O198" s="42"/>
      <c r="P198" s="214"/>
      <c r="Q198" s="215"/>
      <c r="R198" s="215"/>
      <c r="S198" s="215"/>
      <c r="T198" s="215"/>
      <c r="U198" s="216">
        <f t="shared" si="3"/>
        <v>0</v>
      </c>
    </row>
    <row r="199" spans="1:21" s="30" customFormat="1" ht="24" customHeight="1">
      <c r="A199" s="31" t="s">
        <v>15121</v>
      </c>
      <c r="B199" s="32" t="s">
        <v>15122</v>
      </c>
      <c r="C199" s="33" t="s">
        <v>15123</v>
      </c>
      <c r="D199" s="34" t="s">
        <v>15124</v>
      </c>
      <c r="E199" s="37" t="s">
        <v>2104</v>
      </c>
      <c r="F199" s="38">
        <v>11000</v>
      </c>
      <c r="G199" s="36">
        <v>0.45</v>
      </c>
      <c r="H199" s="37">
        <v>10</v>
      </c>
      <c r="I199" s="38">
        <f>Таблица613[[#This Row],[Розничная цена KRW]]*Таблица613[[#This Row],[Коэфициент стоимости]]</f>
        <v>4950</v>
      </c>
      <c r="J199" s="39" t="str">
        <f>IF($I$1="","Введите курс",Таблица613[[#This Row],[Оптовая цена KRW                         за 1шт]]/$I$1)</f>
        <v>Введите курс</v>
      </c>
      <c r="K199" s="284"/>
      <c r="L199" s="40">
        <f>Таблица613[[#This Row],[Заказ коробок ]]*Таблица613[[#This Row],[Кол-во шт в коробке]]</f>
        <v>0</v>
      </c>
      <c r="M199" s="38">
        <f>Таблица613[[#This Row],[Общее кол-во шт]]*Таблица613[[#This Row],[Оптовая цена KRW                         за 1шт]]</f>
        <v>0</v>
      </c>
      <c r="N199" s="41" t="str">
        <f>IFERROR(Таблица613[[#This Row],[Общее кол-во шт]]*Таблица613[[#This Row],[Оптовая цена USD                       за 1шт]],"")</f>
        <v/>
      </c>
      <c r="O199" s="42"/>
      <c r="P199" s="214"/>
      <c r="Q199" s="215"/>
      <c r="R199" s="215"/>
      <c r="S199" s="215"/>
      <c r="T199" s="215"/>
      <c r="U199" s="216">
        <f t="shared" si="3"/>
        <v>0</v>
      </c>
    </row>
    <row r="200" spans="1:21" s="30" customFormat="1" ht="24" customHeight="1">
      <c r="A200" s="31" t="s">
        <v>15125</v>
      </c>
      <c r="B200" s="32" t="s">
        <v>15126</v>
      </c>
      <c r="C200" s="33" t="s">
        <v>15127</v>
      </c>
      <c r="D200" s="34" t="s">
        <v>15128</v>
      </c>
      <c r="E200" s="37" t="s">
        <v>2104</v>
      </c>
      <c r="F200" s="38">
        <v>11000</v>
      </c>
      <c r="G200" s="36">
        <v>0.45</v>
      </c>
      <c r="H200" s="37">
        <v>10</v>
      </c>
      <c r="I200" s="38">
        <f>Таблица613[[#This Row],[Розничная цена KRW]]*Таблица613[[#This Row],[Коэфициент стоимости]]</f>
        <v>4950</v>
      </c>
      <c r="J200" s="39" t="str">
        <f>IF($I$1="","Введите курс",Таблица613[[#This Row],[Оптовая цена KRW                         за 1шт]]/$I$1)</f>
        <v>Введите курс</v>
      </c>
      <c r="K200" s="284"/>
      <c r="L200" s="40">
        <f>Таблица613[[#This Row],[Заказ коробок ]]*Таблица613[[#This Row],[Кол-во шт в коробке]]</f>
        <v>0</v>
      </c>
      <c r="M200" s="38">
        <f>Таблица613[[#This Row],[Общее кол-во шт]]*Таблица613[[#This Row],[Оптовая цена KRW                         за 1шт]]</f>
        <v>0</v>
      </c>
      <c r="N200" s="41" t="str">
        <f>IFERROR(Таблица613[[#This Row],[Общее кол-во шт]]*Таблица613[[#This Row],[Оптовая цена USD                       за 1шт]],"")</f>
        <v/>
      </c>
      <c r="O200" s="42"/>
      <c r="P200" s="214"/>
      <c r="Q200" s="215"/>
      <c r="R200" s="215"/>
      <c r="S200" s="215"/>
      <c r="T200" s="215"/>
      <c r="U200" s="216">
        <f t="shared" si="3"/>
        <v>0</v>
      </c>
    </row>
    <row r="201" spans="1:21" s="30" customFormat="1" ht="24" customHeight="1">
      <c r="A201" s="31" t="s">
        <v>15129</v>
      </c>
      <c r="B201" s="32" t="s">
        <v>15130</v>
      </c>
      <c r="C201" s="33" t="s">
        <v>15131</v>
      </c>
      <c r="D201" s="34" t="s">
        <v>15132</v>
      </c>
      <c r="E201" s="37" t="s">
        <v>2104</v>
      </c>
      <c r="F201" s="38">
        <v>11000</v>
      </c>
      <c r="G201" s="36">
        <v>0.45</v>
      </c>
      <c r="H201" s="37">
        <v>10</v>
      </c>
      <c r="I201" s="38">
        <f>Таблица613[[#This Row],[Розничная цена KRW]]*Таблица613[[#This Row],[Коэфициент стоимости]]</f>
        <v>4950</v>
      </c>
      <c r="J201" s="39" t="str">
        <f>IF($I$1="","Введите курс",Таблица613[[#This Row],[Оптовая цена KRW                         за 1шт]]/$I$1)</f>
        <v>Введите курс</v>
      </c>
      <c r="K201" s="284"/>
      <c r="L201" s="40">
        <f>Таблица613[[#This Row],[Заказ коробок ]]*Таблица613[[#This Row],[Кол-во шт в коробке]]</f>
        <v>0</v>
      </c>
      <c r="M201" s="38">
        <f>Таблица613[[#This Row],[Общее кол-во шт]]*Таблица613[[#This Row],[Оптовая цена KRW                         за 1шт]]</f>
        <v>0</v>
      </c>
      <c r="N201" s="41" t="str">
        <f>IFERROR(Таблица613[[#This Row],[Общее кол-во шт]]*Таблица613[[#This Row],[Оптовая цена USD                       за 1шт]],"")</f>
        <v/>
      </c>
      <c r="O201" s="42"/>
      <c r="P201" s="214"/>
      <c r="Q201" s="215"/>
      <c r="R201" s="215"/>
      <c r="S201" s="215"/>
      <c r="T201" s="215"/>
      <c r="U201" s="216">
        <f t="shared" si="3"/>
        <v>0</v>
      </c>
    </row>
    <row r="202" spans="1:21" s="30" customFormat="1" ht="24" customHeight="1">
      <c r="A202" s="31" t="s">
        <v>15133</v>
      </c>
      <c r="B202" s="32" t="s">
        <v>15134</v>
      </c>
      <c r="C202" s="33" t="s">
        <v>15135</v>
      </c>
      <c r="D202" s="34" t="s">
        <v>15136</v>
      </c>
      <c r="E202" s="37" t="s">
        <v>2104</v>
      </c>
      <c r="F202" s="38">
        <v>11000</v>
      </c>
      <c r="G202" s="36">
        <v>0.45</v>
      </c>
      <c r="H202" s="37">
        <v>10</v>
      </c>
      <c r="I202" s="38">
        <f>Таблица613[[#This Row],[Розничная цена KRW]]*Таблица613[[#This Row],[Коэфициент стоимости]]</f>
        <v>4950</v>
      </c>
      <c r="J202" s="39" t="str">
        <f>IF($I$1="","Введите курс",Таблица613[[#This Row],[Оптовая цена KRW                         за 1шт]]/$I$1)</f>
        <v>Введите курс</v>
      </c>
      <c r="K202" s="284"/>
      <c r="L202" s="40">
        <f>Таблица613[[#This Row],[Заказ коробок ]]*Таблица613[[#This Row],[Кол-во шт в коробке]]</f>
        <v>0</v>
      </c>
      <c r="M202" s="38">
        <f>Таблица613[[#This Row],[Общее кол-во шт]]*Таблица613[[#This Row],[Оптовая цена KRW                         за 1шт]]</f>
        <v>0</v>
      </c>
      <c r="N202" s="41" t="str">
        <f>IFERROR(Таблица613[[#This Row],[Общее кол-во шт]]*Таблица613[[#This Row],[Оптовая цена USD                       за 1шт]],"")</f>
        <v/>
      </c>
      <c r="O202" s="42"/>
      <c r="P202" s="214"/>
      <c r="Q202" s="215"/>
      <c r="R202" s="215"/>
      <c r="S202" s="215"/>
      <c r="T202" s="215"/>
      <c r="U202" s="216">
        <f t="shared" si="3"/>
        <v>0</v>
      </c>
    </row>
    <row r="203" spans="1:21" s="30" customFormat="1" ht="24" customHeight="1">
      <c r="A203" s="31" t="s">
        <v>15137</v>
      </c>
      <c r="B203" s="32" t="s">
        <v>15138</v>
      </c>
      <c r="C203" s="33" t="s">
        <v>15139</v>
      </c>
      <c r="D203" s="34" t="s">
        <v>15140</v>
      </c>
      <c r="E203" s="37" t="s">
        <v>2104</v>
      </c>
      <c r="F203" s="38">
        <v>11000</v>
      </c>
      <c r="G203" s="36">
        <v>0.45</v>
      </c>
      <c r="H203" s="37">
        <v>10</v>
      </c>
      <c r="I203" s="38">
        <f>Таблица613[[#This Row],[Розничная цена KRW]]*Таблица613[[#This Row],[Коэфициент стоимости]]</f>
        <v>4950</v>
      </c>
      <c r="J203" s="39" t="str">
        <f>IF($I$1="","Введите курс",Таблица613[[#This Row],[Оптовая цена KRW                         за 1шт]]/$I$1)</f>
        <v>Введите курс</v>
      </c>
      <c r="K203" s="284"/>
      <c r="L203" s="40">
        <f>Таблица613[[#This Row],[Заказ коробок ]]*Таблица613[[#This Row],[Кол-во шт в коробке]]</f>
        <v>0</v>
      </c>
      <c r="M203" s="38">
        <f>Таблица613[[#This Row],[Общее кол-во шт]]*Таблица613[[#This Row],[Оптовая цена KRW                         за 1шт]]</f>
        <v>0</v>
      </c>
      <c r="N203" s="41" t="str">
        <f>IFERROR(Таблица613[[#This Row],[Общее кол-во шт]]*Таблица613[[#This Row],[Оптовая цена USD                       за 1шт]],"")</f>
        <v/>
      </c>
      <c r="O203" s="42"/>
      <c r="P203" s="214"/>
      <c r="Q203" s="215"/>
      <c r="R203" s="215"/>
      <c r="S203" s="215"/>
      <c r="T203" s="215"/>
      <c r="U203" s="216">
        <f t="shared" si="3"/>
        <v>0</v>
      </c>
    </row>
    <row r="204" spans="1:21" s="30" customFormat="1" ht="24" customHeight="1">
      <c r="A204" s="31" t="s">
        <v>15141</v>
      </c>
      <c r="B204" s="32" t="s">
        <v>15142</v>
      </c>
      <c r="C204" s="33" t="s">
        <v>15143</v>
      </c>
      <c r="D204" s="34" t="s">
        <v>15144</v>
      </c>
      <c r="E204" s="37" t="s">
        <v>2104</v>
      </c>
      <c r="F204" s="38">
        <v>11000</v>
      </c>
      <c r="G204" s="36">
        <v>0.45</v>
      </c>
      <c r="H204" s="37">
        <v>10</v>
      </c>
      <c r="I204" s="38">
        <f>Таблица613[[#This Row],[Розничная цена KRW]]*Таблица613[[#This Row],[Коэфициент стоимости]]</f>
        <v>4950</v>
      </c>
      <c r="J204" s="39" t="str">
        <f>IF($I$1="","Введите курс",Таблица613[[#This Row],[Оптовая цена KRW                         за 1шт]]/$I$1)</f>
        <v>Введите курс</v>
      </c>
      <c r="K204" s="284"/>
      <c r="L204" s="40">
        <f>Таблица613[[#This Row],[Заказ коробок ]]*Таблица613[[#This Row],[Кол-во шт в коробке]]</f>
        <v>0</v>
      </c>
      <c r="M204" s="38">
        <f>Таблица613[[#This Row],[Общее кол-во шт]]*Таблица613[[#This Row],[Оптовая цена KRW                         за 1шт]]</f>
        <v>0</v>
      </c>
      <c r="N204" s="41" t="str">
        <f>IFERROR(Таблица613[[#This Row],[Общее кол-во шт]]*Таблица613[[#This Row],[Оптовая цена USD                       за 1шт]],"")</f>
        <v/>
      </c>
      <c r="O204" s="42"/>
      <c r="P204" s="214"/>
      <c r="Q204" s="215"/>
      <c r="R204" s="215"/>
      <c r="S204" s="215"/>
      <c r="T204" s="215"/>
      <c r="U204" s="216">
        <f t="shared" si="3"/>
        <v>0</v>
      </c>
    </row>
    <row r="205" spans="1:21" s="30" customFormat="1" ht="24" customHeight="1">
      <c r="A205" s="31" t="s">
        <v>15145</v>
      </c>
      <c r="B205" s="32" t="s">
        <v>15146</v>
      </c>
      <c r="C205" s="33" t="s">
        <v>15147</v>
      </c>
      <c r="D205" s="34" t="s">
        <v>15148</v>
      </c>
      <c r="E205" s="37" t="s">
        <v>2104</v>
      </c>
      <c r="F205" s="38">
        <v>11000</v>
      </c>
      <c r="G205" s="36">
        <v>0.45</v>
      </c>
      <c r="H205" s="37">
        <v>10</v>
      </c>
      <c r="I205" s="38">
        <f>Таблица613[[#This Row],[Розничная цена KRW]]*Таблица613[[#This Row],[Коэфициент стоимости]]</f>
        <v>4950</v>
      </c>
      <c r="J205" s="39" t="str">
        <f>IF($I$1="","Введите курс",Таблица613[[#This Row],[Оптовая цена KRW                         за 1шт]]/$I$1)</f>
        <v>Введите курс</v>
      </c>
      <c r="K205" s="284"/>
      <c r="L205" s="40">
        <f>Таблица613[[#This Row],[Заказ коробок ]]*Таблица613[[#This Row],[Кол-во шт в коробке]]</f>
        <v>0</v>
      </c>
      <c r="M205" s="38">
        <f>Таблица613[[#This Row],[Общее кол-во шт]]*Таблица613[[#This Row],[Оптовая цена KRW                         за 1шт]]</f>
        <v>0</v>
      </c>
      <c r="N205" s="41" t="str">
        <f>IFERROR(Таблица613[[#This Row],[Общее кол-во шт]]*Таблица613[[#This Row],[Оптовая цена USD                       за 1шт]],"")</f>
        <v/>
      </c>
      <c r="O205" s="42"/>
      <c r="P205" s="214"/>
      <c r="Q205" s="215"/>
      <c r="R205" s="215"/>
      <c r="S205" s="215"/>
      <c r="T205" s="215"/>
      <c r="U205" s="216">
        <f t="shared" si="3"/>
        <v>0</v>
      </c>
    </row>
    <row r="206" spans="1:21" s="30" customFormat="1" ht="24" customHeight="1">
      <c r="A206" s="31" t="s">
        <v>15149</v>
      </c>
      <c r="B206" s="32" t="s">
        <v>15150</v>
      </c>
      <c r="C206" s="33" t="s">
        <v>15151</v>
      </c>
      <c r="D206" s="34" t="s">
        <v>15152</v>
      </c>
      <c r="E206" s="37" t="s">
        <v>2104</v>
      </c>
      <c r="F206" s="38">
        <v>11000</v>
      </c>
      <c r="G206" s="36">
        <v>0.45</v>
      </c>
      <c r="H206" s="37">
        <v>10</v>
      </c>
      <c r="I206" s="38">
        <f>Таблица613[[#This Row],[Розничная цена KRW]]*Таблица613[[#This Row],[Коэфициент стоимости]]</f>
        <v>4950</v>
      </c>
      <c r="J206" s="39" t="str">
        <f>IF($I$1="","Введите курс",Таблица613[[#This Row],[Оптовая цена KRW                         за 1шт]]/$I$1)</f>
        <v>Введите курс</v>
      </c>
      <c r="K206" s="284"/>
      <c r="L206" s="40">
        <f>Таблица613[[#This Row],[Заказ коробок ]]*Таблица613[[#This Row],[Кол-во шт в коробке]]</f>
        <v>0</v>
      </c>
      <c r="M206" s="38">
        <f>Таблица613[[#This Row],[Общее кол-во шт]]*Таблица613[[#This Row],[Оптовая цена KRW                         за 1шт]]</f>
        <v>0</v>
      </c>
      <c r="N206" s="41" t="str">
        <f>IFERROR(Таблица613[[#This Row],[Общее кол-во шт]]*Таблица613[[#This Row],[Оптовая цена USD                       за 1шт]],"")</f>
        <v/>
      </c>
      <c r="O206" s="42"/>
      <c r="P206" s="214"/>
      <c r="Q206" s="215"/>
      <c r="R206" s="215"/>
      <c r="S206" s="215"/>
      <c r="T206" s="215"/>
      <c r="U206" s="216">
        <f t="shared" si="3"/>
        <v>0</v>
      </c>
    </row>
    <row r="207" spans="1:21" s="30" customFormat="1" ht="24" customHeight="1">
      <c r="A207" s="31" t="s">
        <v>15153</v>
      </c>
      <c r="B207" s="32" t="s">
        <v>15154</v>
      </c>
      <c r="C207" s="33" t="s">
        <v>15155</v>
      </c>
      <c r="D207" s="34" t="s">
        <v>15156</v>
      </c>
      <c r="E207" s="37" t="s">
        <v>2104</v>
      </c>
      <c r="F207" s="38">
        <v>11000</v>
      </c>
      <c r="G207" s="36">
        <v>0.45</v>
      </c>
      <c r="H207" s="37">
        <v>10</v>
      </c>
      <c r="I207" s="38">
        <f>Таблица613[[#This Row],[Розничная цена KRW]]*Таблица613[[#This Row],[Коэфициент стоимости]]</f>
        <v>4950</v>
      </c>
      <c r="J207" s="39" t="str">
        <f>IF($I$1="","Введите курс",Таблица613[[#This Row],[Оптовая цена KRW                         за 1шт]]/$I$1)</f>
        <v>Введите курс</v>
      </c>
      <c r="K207" s="284"/>
      <c r="L207" s="40">
        <f>Таблица613[[#This Row],[Заказ коробок ]]*Таблица613[[#This Row],[Кол-во шт в коробке]]</f>
        <v>0</v>
      </c>
      <c r="M207" s="38">
        <f>Таблица613[[#This Row],[Общее кол-во шт]]*Таблица613[[#This Row],[Оптовая цена KRW                         за 1шт]]</f>
        <v>0</v>
      </c>
      <c r="N207" s="41" t="str">
        <f>IFERROR(Таблица613[[#This Row],[Общее кол-во шт]]*Таблица613[[#This Row],[Оптовая цена USD                       за 1шт]],"")</f>
        <v/>
      </c>
      <c r="O207" s="42"/>
      <c r="P207" s="214"/>
      <c r="Q207" s="215"/>
      <c r="R207" s="215"/>
      <c r="S207" s="215"/>
      <c r="T207" s="215"/>
      <c r="U207" s="216">
        <f t="shared" si="3"/>
        <v>0</v>
      </c>
    </row>
    <row r="208" spans="1:21" s="30" customFormat="1" ht="24" customHeight="1">
      <c r="A208" s="31" t="s">
        <v>15157</v>
      </c>
      <c r="B208" s="32" t="s">
        <v>15158</v>
      </c>
      <c r="C208" s="33" t="s">
        <v>15159</v>
      </c>
      <c r="D208" s="34" t="s">
        <v>15160</v>
      </c>
      <c r="E208" s="37" t="s">
        <v>2104</v>
      </c>
      <c r="F208" s="38">
        <v>11000</v>
      </c>
      <c r="G208" s="36">
        <v>0.45</v>
      </c>
      <c r="H208" s="37">
        <v>10</v>
      </c>
      <c r="I208" s="38">
        <f>Таблица613[[#This Row],[Розничная цена KRW]]*Таблица613[[#This Row],[Коэфициент стоимости]]</f>
        <v>4950</v>
      </c>
      <c r="J208" s="39" t="str">
        <f>IF($I$1="","Введите курс",Таблица613[[#This Row],[Оптовая цена KRW                         за 1шт]]/$I$1)</f>
        <v>Введите курс</v>
      </c>
      <c r="K208" s="284"/>
      <c r="L208" s="40">
        <f>Таблица613[[#This Row],[Заказ коробок ]]*Таблица613[[#This Row],[Кол-во шт в коробке]]</f>
        <v>0</v>
      </c>
      <c r="M208" s="38">
        <f>Таблица613[[#This Row],[Общее кол-во шт]]*Таблица613[[#This Row],[Оптовая цена KRW                         за 1шт]]</f>
        <v>0</v>
      </c>
      <c r="N208" s="41" t="str">
        <f>IFERROR(Таблица613[[#This Row],[Общее кол-во шт]]*Таблица613[[#This Row],[Оптовая цена USD                       за 1шт]],"")</f>
        <v/>
      </c>
      <c r="O208" s="42"/>
      <c r="P208" s="214"/>
      <c r="Q208" s="215"/>
      <c r="R208" s="215"/>
      <c r="S208" s="215"/>
      <c r="T208" s="215"/>
      <c r="U208" s="216">
        <f t="shared" si="3"/>
        <v>0</v>
      </c>
    </row>
    <row r="209" spans="1:21" s="30" customFormat="1" ht="24" customHeight="1">
      <c r="A209" s="31" t="s">
        <v>15161</v>
      </c>
      <c r="B209" s="32" t="s">
        <v>15162</v>
      </c>
      <c r="C209" s="33" t="s">
        <v>15163</v>
      </c>
      <c r="D209" s="34" t="s">
        <v>15164</v>
      </c>
      <c r="E209" s="37" t="s">
        <v>15165</v>
      </c>
      <c r="F209" s="38">
        <v>6500</v>
      </c>
      <c r="G209" s="36">
        <v>0.45</v>
      </c>
      <c r="H209" s="37">
        <v>10</v>
      </c>
      <c r="I209" s="38">
        <f>Таблица613[[#This Row],[Розничная цена KRW]]*Таблица613[[#This Row],[Коэфициент стоимости]]</f>
        <v>2925</v>
      </c>
      <c r="J209" s="39" t="str">
        <f>IF($I$1="","Введите курс",Таблица613[[#This Row],[Оптовая цена KRW                         за 1шт]]/$I$1)</f>
        <v>Введите курс</v>
      </c>
      <c r="K209" s="284"/>
      <c r="L209" s="40">
        <f>Таблица613[[#This Row],[Заказ коробок ]]*Таблица613[[#This Row],[Кол-во шт в коробке]]</f>
        <v>0</v>
      </c>
      <c r="M209" s="38">
        <f>Таблица613[[#This Row],[Общее кол-во шт]]*Таблица613[[#This Row],[Оптовая цена KRW                         за 1шт]]</f>
        <v>0</v>
      </c>
      <c r="N209" s="41" t="str">
        <f>IFERROR(Таблица613[[#This Row],[Общее кол-во шт]]*Таблица613[[#This Row],[Оптовая цена USD                       за 1шт]],"")</f>
        <v/>
      </c>
      <c r="O209" s="42"/>
      <c r="P209" s="214"/>
      <c r="Q209" s="215"/>
      <c r="R209" s="215"/>
      <c r="S209" s="215"/>
      <c r="T209" s="215"/>
      <c r="U209" s="216">
        <f t="shared" si="3"/>
        <v>0</v>
      </c>
    </row>
    <row r="210" spans="1:21" s="30" customFormat="1" ht="24" customHeight="1">
      <c r="A210" s="31" t="s">
        <v>15166</v>
      </c>
      <c r="B210" s="32" t="s">
        <v>15167</v>
      </c>
      <c r="C210" s="33" t="s">
        <v>15168</v>
      </c>
      <c r="D210" s="34" t="s">
        <v>15169</v>
      </c>
      <c r="E210" s="37" t="s">
        <v>15165</v>
      </c>
      <c r="F210" s="38">
        <v>6500</v>
      </c>
      <c r="G210" s="36">
        <v>0.45</v>
      </c>
      <c r="H210" s="37">
        <v>10</v>
      </c>
      <c r="I210" s="38">
        <f>Таблица613[[#This Row],[Розничная цена KRW]]*Таблица613[[#This Row],[Коэфициент стоимости]]</f>
        <v>2925</v>
      </c>
      <c r="J210" s="39" t="str">
        <f>IF($I$1="","Введите курс",Таблица613[[#This Row],[Оптовая цена KRW                         за 1шт]]/$I$1)</f>
        <v>Введите курс</v>
      </c>
      <c r="K210" s="284"/>
      <c r="L210" s="40">
        <f>Таблица613[[#This Row],[Заказ коробок ]]*Таблица613[[#This Row],[Кол-во шт в коробке]]</f>
        <v>0</v>
      </c>
      <c r="M210" s="38">
        <f>Таблица613[[#This Row],[Общее кол-во шт]]*Таблица613[[#This Row],[Оптовая цена KRW                         за 1шт]]</f>
        <v>0</v>
      </c>
      <c r="N210" s="41" t="str">
        <f>IFERROR(Таблица613[[#This Row],[Общее кол-во шт]]*Таблица613[[#This Row],[Оптовая цена USD                       за 1шт]],"")</f>
        <v/>
      </c>
      <c r="O210" s="42"/>
      <c r="P210" s="214"/>
      <c r="Q210" s="215"/>
      <c r="R210" s="215"/>
      <c r="S210" s="215"/>
      <c r="T210" s="215"/>
      <c r="U210" s="216">
        <f t="shared" si="3"/>
        <v>0</v>
      </c>
    </row>
    <row r="211" spans="1:21" s="30" customFormat="1" ht="24" customHeight="1">
      <c r="A211" s="31" t="s">
        <v>15170</v>
      </c>
      <c r="B211" s="32" t="s">
        <v>15171</v>
      </c>
      <c r="C211" s="33" t="s">
        <v>15172</v>
      </c>
      <c r="D211" s="34" t="s">
        <v>15173</v>
      </c>
      <c r="E211" s="37" t="s">
        <v>15165</v>
      </c>
      <c r="F211" s="38">
        <v>6500</v>
      </c>
      <c r="G211" s="36">
        <v>0.45</v>
      </c>
      <c r="H211" s="37">
        <v>10</v>
      </c>
      <c r="I211" s="38">
        <f>Таблица613[[#This Row],[Розничная цена KRW]]*Таблица613[[#This Row],[Коэфициент стоимости]]</f>
        <v>2925</v>
      </c>
      <c r="J211" s="39" t="str">
        <f>IF($I$1="","Введите курс",Таблица613[[#This Row],[Оптовая цена KRW                         за 1шт]]/$I$1)</f>
        <v>Введите курс</v>
      </c>
      <c r="K211" s="284"/>
      <c r="L211" s="40">
        <f>Таблица613[[#This Row],[Заказ коробок ]]*Таблица613[[#This Row],[Кол-во шт в коробке]]</f>
        <v>0</v>
      </c>
      <c r="M211" s="38">
        <f>Таблица613[[#This Row],[Общее кол-во шт]]*Таблица613[[#This Row],[Оптовая цена KRW                         за 1шт]]</f>
        <v>0</v>
      </c>
      <c r="N211" s="41" t="str">
        <f>IFERROR(Таблица613[[#This Row],[Общее кол-во шт]]*Таблица613[[#This Row],[Оптовая цена USD                       за 1шт]],"")</f>
        <v/>
      </c>
      <c r="O211" s="42"/>
      <c r="P211" s="214"/>
      <c r="Q211" s="215"/>
      <c r="R211" s="215"/>
      <c r="S211" s="215"/>
      <c r="T211" s="215"/>
      <c r="U211" s="216">
        <f t="shared" si="3"/>
        <v>0</v>
      </c>
    </row>
    <row r="212" spans="1:21" s="30" customFormat="1" ht="24" customHeight="1">
      <c r="A212" s="31" t="s">
        <v>15174</v>
      </c>
      <c r="B212" s="32" t="s">
        <v>15175</v>
      </c>
      <c r="C212" s="33" t="s">
        <v>15176</v>
      </c>
      <c r="D212" s="34" t="s">
        <v>15177</v>
      </c>
      <c r="E212" s="37" t="s">
        <v>15178</v>
      </c>
      <c r="F212" s="38">
        <v>7900</v>
      </c>
      <c r="G212" s="36">
        <v>0.45</v>
      </c>
      <c r="H212" s="37">
        <v>10</v>
      </c>
      <c r="I212" s="38">
        <f>Таблица613[[#This Row],[Розничная цена KRW]]*Таблица613[[#This Row],[Коэфициент стоимости]]</f>
        <v>3555</v>
      </c>
      <c r="J212" s="39" t="str">
        <f>IF($I$1="","Введите курс",Таблица613[[#This Row],[Оптовая цена KRW                         за 1шт]]/$I$1)</f>
        <v>Введите курс</v>
      </c>
      <c r="K212" s="284"/>
      <c r="L212" s="40">
        <f>Таблица613[[#This Row],[Заказ коробок ]]*Таблица613[[#This Row],[Кол-во шт в коробке]]</f>
        <v>0</v>
      </c>
      <c r="M212" s="38">
        <f>Таблица613[[#This Row],[Общее кол-во шт]]*Таблица613[[#This Row],[Оптовая цена KRW                         за 1шт]]</f>
        <v>0</v>
      </c>
      <c r="N212" s="41" t="str">
        <f>IFERROR(Таблица613[[#This Row],[Общее кол-во шт]]*Таблица613[[#This Row],[Оптовая цена USD                       за 1шт]],"")</f>
        <v/>
      </c>
      <c r="O212" s="42"/>
      <c r="P212" s="214"/>
      <c r="Q212" s="215"/>
      <c r="R212" s="215"/>
      <c r="S212" s="215"/>
      <c r="T212" s="215"/>
      <c r="U212" s="216">
        <f t="shared" si="3"/>
        <v>0</v>
      </c>
    </row>
    <row r="213" spans="1:21" s="30" customFormat="1" ht="24" customHeight="1">
      <c r="A213" s="31" t="s">
        <v>15179</v>
      </c>
      <c r="B213" s="32" t="s">
        <v>15180</v>
      </c>
      <c r="C213" s="33" t="s">
        <v>15181</v>
      </c>
      <c r="D213" s="34" t="s">
        <v>15182</v>
      </c>
      <c r="E213" s="37" t="s">
        <v>15178</v>
      </c>
      <c r="F213" s="38">
        <v>7900</v>
      </c>
      <c r="G213" s="36">
        <v>0.45</v>
      </c>
      <c r="H213" s="37">
        <v>10</v>
      </c>
      <c r="I213" s="38">
        <f>Таблица613[[#This Row],[Розничная цена KRW]]*Таблица613[[#This Row],[Коэфициент стоимости]]</f>
        <v>3555</v>
      </c>
      <c r="J213" s="39" t="str">
        <f>IF($I$1="","Введите курс",Таблица613[[#This Row],[Оптовая цена KRW                         за 1шт]]/$I$1)</f>
        <v>Введите курс</v>
      </c>
      <c r="K213" s="284"/>
      <c r="L213" s="40">
        <f>Таблица613[[#This Row],[Заказ коробок ]]*Таблица613[[#This Row],[Кол-во шт в коробке]]</f>
        <v>0</v>
      </c>
      <c r="M213" s="38">
        <f>Таблица613[[#This Row],[Общее кол-во шт]]*Таблица613[[#This Row],[Оптовая цена KRW                         за 1шт]]</f>
        <v>0</v>
      </c>
      <c r="N213" s="41" t="str">
        <f>IFERROR(Таблица613[[#This Row],[Общее кол-во шт]]*Таблица613[[#This Row],[Оптовая цена USD                       за 1шт]],"")</f>
        <v/>
      </c>
      <c r="O213" s="42"/>
      <c r="P213" s="214"/>
      <c r="Q213" s="215"/>
      <c r="R213" s="215"/>
      <c r="S213" s="215"/>
      <c r="T213" s="215"/>
      <c r="U213" s="216">
        <f t="shared" si="3"/>
        <v>0</v>
      </c>
    </row>
    <row r="214" spans="1:21" s="30" customFormat="1" ht="24" customHeight="1">
      <c r="A214" s="31" t="s">
        <v>15183</v>
      </c>
      <c r="B214" s="32" t="s">
        <v>15184</v>
      </c>
      <c r="C214" s="33" t="s">
        <v>15185</v>
      </c>
      <c r="D214" s="34" t="s">
        <v>15186</v>
      </c>
      <c r="E214" s="37" t="s">
        <v>15178</v>
      </c>
      <c r="F214" s="38">
        <v>7900</v>
      </c>
      <c r="G214" s="36">
        <v>0.45</v>
      </c>
      <c r="H214" s="37">
        <v>10</v>
      </c>
      <c r="I214" s="38">
        <f>Таблица613[[#This Row],[Розничная цена KRW]]*Таблица613[[#This Row],[Коэфициент стоимости]]</f>
        <v>3555</v>
      </c>
      <c r="J214" s="39" t="str">
        <f>IF($I$1="","Введите курс",Таблица613[[#This Row],[Оптовая цена KRW                         за 1шт]]/$I$1)</f>
        <v>Введите курс</v>
      </c>
      <c r="K214" s="284"/>
      <c r="L214" s="40">
        <f>Таблица613[[#This Row],[Заказ коробок ]]*Таблица613[[#This Row],[Кол-во шт в коробке]]</f>
        <v>0</v>
      </c>
      <c r="M214" s="38">
        <f>Таблица613[[#This Row],[Общее кол-во шт]]*Таблица613[[#This Row],[Оптовая цена KRW                         за 1шт]]</f>
        <v>0</v>
      </c>
      <c r="N214" s="41" t="str">
        <f>IFERROR(Таблица613[[#This Row],[Общее кол-во шт]]*Таблица613[[#This Row],[Оптовая цена USD                       за 1шт]],"")</f>
        <v/>
      </c>
      <c r="O214" s="42"/>
      <c r="P214" s="214"/>
      <c r="Q214" s="215"/>
      <c r="R214" s="215"/>
      <c r="S214" s="215"/>
      <c r="T214" s="215"/>
      <c r="U214" s="216">
        <f t="shared" si="3"/>
        <v>0</v>
      </c>
    </row>
    <row r="215" spans="1:21" s="30" customFormat="1" ht="24" customHeight="1">
      <c r="A215" s="31" t="s">
        <v>15187</v>
      </c>
      <c r="B215" s="32" t="s">
        <v>15188</v>
      </c>
      <c r="C215" s="33" t="s">
        <v>15189</v>
      </c>
      <c r="D215" s="34" t="s">
        <v>15190</v>
      </c>
      <c r="E215" s="37" t="s">
        <v>15178</v>
      </c>
      <c r="F215" s="38">
        <v>7900</v>
      </c>
      <c r="G215" s="36">
        <v>0.45</v>
      </c>
      <c r="H215" s="37">
        <v>10</v>
      </c>
      <c r="I215" s="38">
        <f>Таблица613[[#This Row],[Розничная цена KRW]]*Таблица613[[#This Row],[Коэфициент стоимости]]</f>
        <v>3555</v>
      </c>
      <c r="J215" s="39" t="str">
        <f>IF($I$1="","Введите курс",Таблица613[[#This Row],[Оптовая цена KRW                         за 1шт]]/$I$1)</f>
        <v>Введите курс</v>
      </c>
      <c r="K215" s="284"/>
      <c r="L215" s="40">
        <f>Таблица613[[#This Row],[Заказ коробок ]]*Таблица613[[#This Row],[Кол-во шт в коробке]]</f>
        <v>0</v>
      </c>
      <c r="M215" s="38">
        <f>Таблица613[[#This Row],[Общее кол-во шт]]*Таблица613[[#This Row],[Оптовая цена KRW                         за 1шт]]</f>
        <v>0</v>
      </c>
      <c r="N215" s="41" t="str">
        <f>IFERROR(Таблица613[[#This Row],[Общее кол-во шт]]*Таблица613[[#This Row],[Оптовая цена USD                       за 1шт]],"")</f>
        <v/>
      </c>
      <c r="O215" s="42"/>
      <c r="P215" s="214"/>
      <c r="Q215" s="215"/>
      <c r="R215" s="215"/>
      <c r="S215" s="215"/>
      <c r="T215" s="215"/>
      <c r="U215" s="216">
        <f t="shared" si="3"/>
        <v>0</v>
      </c>
    </row>
    <row r="216" spans="1:21" s="30" customFormat="1" ht="24" customHeight="1">
      <c r="A216" s="31" t="s">
        <v>15191</v>
      </c>
      <c r="B216" s="32" t="s">
        <v>15192</v>
      </c>
      <c r="C216" s="33" t="s">
        <v>15193</v>
      </c>
      <c r="D216" s="34" t="s">
        <v>15194</v>
      </c>
      <c r="E216" s="37" t="s">
        <v>15178</v>
      </c>
      <c r="F216" s="38">
        <v>7900</v>
      </c>
      <c r="G216" s="36">
        <v>0.45</v>
      </c>
      <c r="H216" s="37">
        <v>10</v>
      </c>
      <c r="I216" s="38">
        <f>Таблица613[[#This Row],[Розничная цена KRW]]*Таблица613[[#This Row],[Коэфициент стоимости]]</f>
        <v>3555</v>
      </c>
      <c r="J216" s="39" t="str">
        <f>IF($I$1="","Введите курс",Таблица613[[#This Row],[Оптовая цена KRW                         за 1шт]]/$I$1)</f>
        <v>Введите курс</v>
      </c>
      <c r="K216" s="284"/>
      <c r="L216" s="40">
        <f>Таблица613[[#This Row],[Заказ коробок ]]*Таблица613[[#This Row],[Кол-во шт в коробке]]</f>
        <v>0</v>
      </c>
      <c r="M216" s="38">
        <f>Таблица613[[#This Row],[Общее кол-во шт]]*Таблица613[[#This Row],[Оптовая цена KRW                         за 1шт]]</f>
        <v>0</v>
      </c>
      <c r="N216" s="41" t="str">
        <f>IFERROR(Таблица613[[#This Row],[Общее кол-во шт]]*Таблица613[[#This Row],[Оптовая цена USD                       за 1шт]],"")</f>
        <v/>
      </c>
      <c r="O216" s="42"/>
      <c r="P216" s="214"/>
      <c r="Q216" s="215"/>
      <c r="R216" s="215"/>
      <c r="S216" s="215"/>
      <c r="T216" s="215"/>
      <c r="U216" s="216">
        <f t="shared" si="3"/>
        <v>0</v>
      </c>
    </row>
    <row r="217" spans="1:21" s="30" customFormat="1" ht="24" customHeight="1">
      <c r="A217" s="31" t="s">
        <v>15195</v>
      </c>
      <c r="B217" s="32" t="s">
        <v>15196</v>
      </c>
      <c r="C217" s="33" t="s">
        <v>15197</v>
      </c>
      <c r="D217" s="34" t="s">
        <v>15198</v>
      </c>
      <c r="E217" s="37" t="s">
        <v>9442</v>
      </c>
      <c r="F217" s="38">
        <v>12000</v>
      </c>
      <c r="G217" s="36">
        <v>0.45</v>
      </c>
      <c r="H217" s="37">
        <v>10</v>
      </c>
      <c r="I217" s="38">
        <f>Таблица613[[#This Row],[Розничная цена KRW]]*Таблица613[[#This Row],[Коэфициент стоимости]]</f>
        <v>5400</v>
      </c>
      <c r="J217" s="39" t="str">
        <f>IF($I$1="","Введите курс",Таблица613[[#This Row],[Оптовая цена KRW                         за 1шт]]/$I$1)</f>
        <v>Введите курс</v>
      </c>
      <c r="K217" s="284"/>
      <c r="L217" s="40">
        <f>Таблица613[[#This Row],[Заказ коробок ]]*Таблица613[[#This Row],[Кол-во шт в коробке]]</f>
        <v>0</v>
      </c>
      <c r="M217" s="38">
        <f>Таблица613[[#This Row],[Общее кол-во шт]]*Таблица613[[#This Row],[Оптовая цена KRW                         за 1шт]]</f>
        <v>0</v>
      </c>
      <c r="N217" s="41" t="str">
        <f>IFERROR(Таблица613[[#This Row],[Общее кол-во шт]]*Таблица613[[#This Row],[Оптовая цена USD                       за 1шт]],"")</f>
        <v/>
      </c>
      <c r="O217" s="42"/>
      <c r="P217" s="214"/>
      <c r="Q217" s="215"/>
      <c r="R217" s="215"/>
      <c r="S217" s="215"/>
      <c r="T217" s="215"/>
      <c r="U217" s="216">
        <f t="shared" si="3"/>
        <v>0</v>
      </c>
    </row>
    <row r="218" spans="1:21" s="30" customFormat="1" ht="24" customHeight="1">
      <c r="A218" s="31" t="s">
        <v>15199</v>
      </c>
      <c r="B218" s="32" t="s">
        <v>15200</v>
      </c>
      <c r="C218" s="33" t="s">
        <v>15201</v>
      </c>
      <c r="D218" s="34" t="s">
        <v>15202</v>
      </c>
      <c r="E218" s="37" t="s">
        <v>9442</v>
      </c>
      <c r="F218" s="38">
        <v>12000</v>
      </c>
      <c r="G218" s="36">
        <v>0.45</v>
      </c>
      <c r="H218" s="37">
        <v>10</v>
      </c>
      <c r="I218" s="38">
        <f>Таблица613[[#This Row],[Розничная цена KRW]]*Таблица613[[#This Row],[Коэфициент стоимости]]</f>
        <v>5400</v>
      </c>
      <c r="J218" s="39" t="str">
        <f>IF($I$1="","Введите курс",Таблица613[[#This Row],[Оптовая цена KRW                         за 1шт]]/$I$1)</f>
        <v>Введите курс</v>
      </c>
      <c r="K218" s="284"/>
      <c r="L218" s="40">
        <f>Таблица613[[#This Row],[Заказ коробок ]]*Таблица613[[#This Row],[Кол-во шт в коробке]]</f>
        <v>0</v>
      </c>
      <c r="M218" s="38">
        <f>Таблица613[[#This Row],[Общее кол-во шт]]*Таблица613[[#This Row],[Оптовая цена KRW                         за 1шт]]</f>
        <v>0</v>
      </c>
      <c r="N218" s="41" t="str">
        <f>IFERROR(Таблица613[[#This Row],[Общее кол-во шт]]*Таблица613[[#This Row],[Оптовая цена USD                       за 1шт]],"")</f>
        <v/>
      </c>
      <c r="O218" s="42"/>
      <c r="P218" s="214"/>
      <c r="Q218" s="215"/>
      <c r="R218" s="215"/>
      <c r="S218" s="215"/>
      <c r="T218" s="215"/>
      <c r="U218" s="216">
        <f t="shared" si="3"/>
        <v>0</v>
      </c>
    </row>
    <row r="219" spans="1:21" s="30" customFormat="1" ht="24" customHeight="1">
      <c r="A219" s="31" t="s">
        <v>15203</v>
      </c>
      <c r="B219" s="32" t="s">
        <v>15204</v>
      </c>
      <c r="C219" s="33" t="s">
        <v>15205</v>
      </c>
      <c r="D219" s="34" t="s">
        <v>15206</v>
      </c>
      <c r="E219" s="37" t="s">
        <v>9442</v>
      </c>
      <c r="F219" s="38">
        <v>12000</v>
      </c>
      <c r="G219" s="36">
        <v>0.45</v>
      </c>
      <c r="H219" s="37">
        <v>10</v>
      </c>
      <c r="I219" s="38">
        <f>Таблица613[[#This Row],[Розничная цена KRW]]*Таблица613[[#This Row],[Коэфициент стоимости]]</f>
        <v>5400</v>
      </c>
      <c r="J219" s="39" t="str">
        <f>IF($I$1="","Введите курс",Таблица613[[#This Row],[Оптовая цена KRW                         за 1шт]]/$I$1)</f>
        <v>Введите курс</v>
      </c>
      <c r="K219" s="284"/>
      <c r="L219" s="40">
        <f>Таблица613[[#This Row],[Заказ коробок ]]*Таблица613[[#This Row],[Кол-во шт в коробке]]</f>
        <v>0</v>
      </c>
      <c r="M219" s="38">
        <f>Таблица613[[#This Row],[Общее кол-во шт]]*Таблица613[[#This Row],[Оптовая цена KRW                         за 1шт]]</f>
        <v>0</v>
      </c>
      <c r="N219" s="41" t="str">
        <f>IFERROR(Таблица613[[#This Row],[Общее кол-во шт]]*Таблица613[[#This Row],[Оптовая цена USD                       за 1шт]],"")</f>
        <v/>
      </c>
      <c r="O219" s="42"/>
      <c r="P219" s="214"/>
      <c r="Q219" s="215"/>
      <c r="R219" s="215"/>
      <c r="S219" s="215"/>
      <c r="T219" s="215"/>
      <c r="U219" s="216">
        <f t="shared" si="3"/>
        <v>0</v>
      </c>
    </row>
    <row r="220" spans="1:21" s="30" customFormat="1" ht="24" customHeight="1">
      <c r="A220" s="31" t="s">
        <v>15207</v>
      </c>
      <c r="B220" s="32" t="s">
        <v>15208</v>
      </c>
      <c r="C220" s="33" t="s">
        <v>15209</v>
      </c>
      <c r="D220" s="34" t="s">
        <v>15210</v>
      </c>
      <c r="E220" s="37" t="s">
        <v>9442</v>
      </c>
      <c r="F220" s="38">
        <v>12000</v>
      </c>
      <c r="G220" s="36">
        <v>0.45</v>
      </c>
      <c r="H220" s="37">
        <v>10</v>
      </c>
      <c r="I220" s="38">
        <f>Таблица613[[#This Row],[Розничная цена KRW]]*Таблица613[[#This Row],[Коэфициент стоимости]]</f>
        <v>5400</v>
      </c>
      <c r="J220" s="39" t="str">
        <f>IF($I$1="","Введите курс",Таблица613[[#This Row],[Оптовая цена KRW                         за 1шт]]/$I$1)</f>
        <v>Введите курс</v>
      </c>
      <c r="K220" s="284"/>
      <c r="L220" s="40">
        <f>Таблица613[[#This Row],[Заказ коробок ]]*Таблица613[[#This Row],[Кол-во шт в коробке]]</f>
        <v>0</v>
      </c>
      <c r="M220" s="38">
        <f>Таблица613[[#This Row],[Общее кол-во шт]]*Таблица613[[#This Row],[Оптовая цена KRW                         за 1шт]]</f>
        <v>0</v>
      </c>
      <c r="N220" s="41" t="str">
        <f>IFERROR(Таблица613[[#This Row],[Общее кол-во шт]]*Таблица613[[#This Row],[Оптовая цена USD                       за 1шт]],"")</f>
        <v/>
      </c>
      <c r="O220" s="42"/>
      <c r="P220" s="214"/>
      <c r="Q220" s="215"/>
      <c r="R220" s="215"/>
      <c r="S220" s="215"/>
      <c r="T220" s="215"/>
      <c r="U220" s="216">
        <f t="shared" si="3"/>
        <v>0</v>
      </c>
    </row>
    <row r="221" spans="1:21" s="30" customFormat="1" ht="24" customHeight="1">
      <c r="A221" s="31" t="s">
        <v>15211</v>
      </c>
      <c r="B221" s="32" t="s">
        <v>15212</v>
      </c>
      <c r="C221" s="33" t="s">
        <v>15213</v>
      </c>
      <c r="D221" s="34" t="s">
        <v>15214</v>
      </c>
      <c r="E221" s="37" t="s">
        <v>9442</v>
      </c>
      <c r="F221" s="38">
        <v>12000</v>
      </c>
      <c r="G221" s="36">
        <v>0.45</v>
      </c>
      <c r="H221" s="37">
        <v>10</v>
      </c>
      <c r="I221" s="38">
        <f>Таблица613[[#This Row],[Розничная цена KRW]]*Таблица613[[#This Row],[Коэфициент стоимости]]</f>
        <v>5400</v>
      </c>
      <c r="J221" s="39" t="str">
        <f>IF($I$1="","Введите курс",Таблица613[[#This Row],[Оптовая цена KRW                         за 1шт]]/$I$1)</f>
        <v>Введите курс</v>
      </c>
      <c r="K221" s="284"/>
      <c r="L221" s="40">
        <f>Таблица613[[#This Row],[Заказ коробок ]]*Таблица613[[#This Row],[Кол-во шт в коробке]]</f>
        <v>0</v>
      </c>
      <c r="M221" s="38">
        <f>Таблица613[[#This Row],[Общее кол-во шт]]*Таблица613[[#This Row],[Оптовая цена KRW                         за 1шт]]</f>
        <v>0</v>
      </c>
      <c r="N221" s="41" t="str">
        <f>IFERROR(Таблица613[[#This Row],[Общее кол-во шт]]*Таблица613[[#This Row],[Оптовая цена USD                       за 1шт]],"")</f>
        <v/>
      </c>
      <c r="O221" s="42"/>
      <c r="P221" s="214"/>
      <c r="Q221" s="215"/>
      <c r="R221" s="215"/>
      <c r="S221" s="215"/>
      <c r="T221" s="215"/>
      <c r="U221" s="216">
        <f t="shared" si="3"/>
        <v>0</v>
      </c>
    </row>
    <row r="222" spans="1:21" s="30" customFormat="1" ht="24" customHeight="1">
      <c r="A222" s="31" t="s">
        <v>15215</v>
      </c>
      <c r="B222" s="32" t="s">
        <v>15216</v>
      </c>
      <c r="C222" s="33" t="s">
        <v>15217</v>
      </c>
      <c r="D222" s="34" t="s">
        <v>15218</v>
      </c>
      <c r="E222" s="37" t="s">
        <v>9442</v>
      </c>
      <c r="F222" s="38">
        <v>12000</v>
      </c>
      <c r="G222" s="36">
        <v>0.45</v>
      </c>
      <c r="H222" s="37">
        <v>10</v>
      </c>
      <c r="I222" s="38">
        <f>Таблица613[[#This Row],[Розничная цена KRW]]*Таблица613[[#This Row],[Коэфициент стоимости]]</f>
        <v>5400</v>
      </c>
      <c r="J222" s="39" t="str">
        <f>IF($I$1="","Введите курс",Таблица613[[#This Row],[Оптовая цена KRW                         за 1шт]]/$I$1)</f>
        <v>Введите курс</v>
      </c>
      <c r="K222" s="284"/>
      <c r="L222" s="40">
        <f>Таблица613[[#This Row],[Заказ коробок ]]*Таблица613[[#This Row],[Кол-во шт в коробке]]</f>
        <v>0</v>
      </c>
      <c r="M222" s="38">
        <f>Таблица613[[#This Row],[Общее кол-во шт]]*Таблица613[[#This Row],[Оптовая цена KRW                         за 1шт]]</f>
        <v>0</v>
      </c>
      <c r="N222" s="41" t="str">
        <f>IFERROR(Таблица613[[#This Row],[Общее кол-во шт]]*Таблица613[[#This Row],[Оптовая цена USD                       за 1шт]],"")</f>
        <v/>
      </c>
      <c r="O222" s="42"/>
      <c r="P222" s="214"/>
      <c r="Q222" s="215"/>
      <c r="R222" s="215"/>
      <c r="S222" s="215"/>
      <c r="T222" s="215"/>
      <c r="U222" s="216">
        <f t="shared" si="3"/>
        <v>0</v>
      </c>
    </row>
    <row r="223" spans="1:21" s="30" customFormat="1" ht="24" customHeight="1">
      <c r="A223" s="31" t="s">
        <v>15219</v>
      </c>
      <c r="B223" s="32" t="s">
        <v>15220</v>
      </c>
      <c r="C223" s="33" t="s">
        <v>15221</v>
      </c>
      <c r="D223" s="34" t="s">
        <v>15222</v>
      </c>
      <c r="E223" s="37" t="s">
        <v>9442</v>
      </c>
      <c r="F223" s="38">
        <v>12000</v>
      </c>
      <c r="G223" s="36">
        <v>0.45</v>
      </c>
      <c r="H223" s="37">
        <v>10</v>
      </c>
      <c r="I223" s="38">
        <f>Таблица613[[#This Row],[Розничная цена KRW]]*Таблица613[[#This Row],[Коэфициент стоимости]]</f>
        <v>5400</v>
      </c>
      <c r="J223" s="39" t="str">
        <f>IF($I$1="","Введите курс",Таблица613[[#This Row],[Оптовая цена KRW                         за 1шт]]/$I$1)</f>
        <v>Введите курс</v>
      </c>
      <c r="K223" s="284"/>
      <c r="L223" s="40">
        <f>Таблица613[[#This Row],[Заказ коробок ]]*Таблица613[[#This Row],[Кол-во шт в коробке]]</f>
        <v>0</v>
      </c>
      <c r="M223" s="38">
        <f>Таблица613[[#This Row],[Общее кол-во шт]]*Таблица613[[#This Row],[Оптовая цена KRW                         за 1шт]]</f>
        <v>0</v>
      </c>
      <c r="N223" s="41" t="str">
        <f>IFERROR(Таблица613[[#This Row],[Общее кол-во шт]]*Таблица613[[#This Row],[Оптовая цена USD                       за 1шт]],"")</f>
        <v/>
      </c>
      <c r="O223" s="42"/>
      <c r="P223" s="214"/>
      <c r="Q223" s="215"/>
      <c r="R223" s="215"/>
      <c r="S223" s="215"/>
      <c r="T223" s="215"/>
      <c r="U223" s="216">
        <f t="shared" si="3"/>
        <v>0</v>
      </c>
    </row>
    <row r="224" spans="1:21" s="30" customFormat="1" ht="24" customHeight="1">
      <c r="A224" s="31" t="s">
        <v>15223</v>
      </c>
      <c r="B224" s="32" t="s">
        <v>15224</v>
      </c>
      <c r="C224" s="33" t="s">
        <v>15225</v>
      </c>
      <c r="D224" s="34" t="s">
        <v>15226</v>
      </c>
      <c r="E224" s="37" t="s">
        <v>9442</v>
      </c>
      <c r="F224" s="38">
        <v>12000</v>
      </c>
      <c r="G224" s="36">
        <v>0.45</v>
      </c>
      <c r="H224" s="37">
        <v>10</v>
      </c>
      <c r="I224" s="38">
        <f>Таблица613[[#This Row],[Розничная цена KRW]]*Таблица613[[#This Row],[Коэфициент стоимости]]</f>
        <v>5400</v>
      </c>
      <c r="J224" s="39" t="str">
        <f>IF($I$1="","Введите курс",Таблица613[[#This Row],[Оптовая цена KRW                         за 1шт]]/$I$1)</f>
        <v>Введите курс</v>
      </c>
      <c r="K224" s="284"/>
      <c r="L224" s="40">
        <f>Таблица613[[#This Row],[Заказ коробок ]]*Таблица613[[#This Row],[Кол-во шт в коробке]]</f>
        <v>0</v>
      </c>
      <c r="M224" s="38">
        <f>Таблица613[[#This Row],[Общее кол-во шт]]*Таблица613[[#This Row],[Оптовая цена KRW                         за 1шт]]</f>
        <v>0</v>
      </c>
      <c r="N224" s="41" t="str">
        <f>IFERROR(Таблица613[[#This Row],[Общее кол-во шт]]*Таблица613[[#This Row],[Оптовая цена USD                       за 1шт]],"")</f>
        <v/>
      </c>
      <c r="O224" s="42"/>
      <c r="P224" s="214"/>
      <c r="Q224" s="215"/>
      <c r="R224" s="215"/>
      <c r="S224" s="215"/>
      <c r="T224" s="215"/>
      <c r="U224" s="216">
        <f t="shared" si="3"/>
        <v>0</v>
      </c>
    </row>
    <row r="225" spans="1:21" s="30" customFormat="1" ht="24" customHeight="1">
      <c r="A225" s="31" t="s">
        <v>15227</v>
      </c>
      <c r="B225" s="32" t="s">
        <v>15228</v>
      </c>
      <c r="C225" s="33" t="s">
        <v>15229</v>
      </c>
      <c r="D225" s="34" t="s">
        <v>15230</v>
      </c>
      <c r="E225" s="37" t="s">
        <v>9442</v>
      </c>
      <c r="F225" s="38">
        <v>12000</v>
      </c>
      <c r="G225" s="36">
        <v>0.45</v>
      </c>
      <c r="H225" s="37">
        <v>10</v>
      </c>
      <c r="I225" s="38">
        <f>Таблица613[[#This Row],[Розничная цена KRW]]*Таблица613[[#This Row],[Коэфициент стоимости]]</f>
        <v>5400</v>
      </c>
      <c r="J225" s="39" t="str">
        <f>IF($I$1="","Введите курс",Таблица613[[#This Row],[Оптовая цена KRW                         за 1шт]]/$I$1)</f>
        <v>Введите курс</v>
      </c>
      <c r="K225" s="284"/>
      <c r="L225" s="40">
        <f>Таблица613[[#This Row],[Заказ коробок ]]*Таблица613[[#This Row],[Кол-во шт в коробке]]</f>
        <v>0</v>
      </c>
      <c r="M225" s="38">
        <f>Таблица613[[#This Row],[Общее кол-во шт]]*Таблица613[[#This Row],[Оптовая цена KRW                         за 1шт]]</f>
        <v>0</v>
      </c>
      <c r="N225" s="41" t="str">
        <f>IFERROR(Таблица613[[#This Row],[Общее кол-во шт]]*Таблица613[[#This Row],[Оптовая цена USD                       за 1шт]],"")</f>
        <v/>
      </c>
      <c r="O225" s="42"/>
      <c r="P225" s="214"/>
      <c r="Q225" s="215"/>
      <c r="R225" s="215"/>
      <c r="S225" s="215"/>
      <c r="T225" s="215"/>
      <c r="U225" s="216">
        <f t="shared" si="3"/>
        <v>0</v>
      </c>
    </row>
    <row r="226" spans="1:21" s="30" customFormat="1" ht="24" customHeight="1">
      <c r="A226" s="31" t="s">
        <v>15231</v>
      </c>
      <c r="B226" s="32" t="s">
        <v>15232</v>
      </c>
      <c r="C226" s="33" t="s">
        <v>15233</v>
      </c>
      <c r="D226" s="34" t="s">
        <v>15234</v>
      </c>
      <c r="E226" s="37" t="s">
        <v>9442</v>
      </c>
      <c r="F226" s="38">
        <v>12000</v>
      </c>
      <c r="G226" s="36">
        <v>0.45</v>
      </c>
      <c r="H226" s="37">
        <v>10</v>
      </c>
      <c r="I226" s="38">
        <f>Таблица613[[#This Row],[Розничная цена KRW]]*Таблица613[[#This Row],[Коэфициент стоимости]]</f>
        <v>5400</v>
      </c>
      <c r="J226" s="39" t="str">
        <f>IF($I$1="","Введите курс",Таблица613[[#This Row],[Оптовая цена KRW                         за 1шт]]/$I$1)</f>
        <v>Введите курс</v>
      </c>
      <c r="K226" s="284"/>
      <c r="L226" s="40">
        <f>Таблица613[[#This Row],[Заказ коробок ]]*Таблица613[[#This Row],[Кол-во шт в коробке]]</f>
        <v>0</v>
      </c>
      <c r="M226" s="38">
        <f>Таблица613[[#This Row],[Общее кол-во шт]]*Таблица613[[#This Row],[Оптовая цена KRW                         за 1шт]]</f>
        <v>0</v>
      </c>
      <c r="N226" s="41" t="str">
        <f>IFERROR(Таблица613[[#This Row],[Общее кол-во шт]]*Таблица613[[#This Row],[Оптовая цена USD                       за 1шт]],"")</f>
        <v/>
      </c>
      <c r="O226" s="42"/>
      <c r="P226" s="214"/>
      <c r="Q226" s="215"/>
      <c r="R226" s="215"/>
      <c r="S226" s="215"/>
      <c r="T226" s="215"/>
      <c r="U226" s="216">
        <f t="shared" si="3"/>
        <v>0</v>
      </c>
    </row>
    <row r="227" spans="1:21" s="30" customFormat="1" ht="24" customHeight="1">
      <c r="A227" s="31" t="s">
        <v>15235</v>
      </c>
      <c r="B227" s="32" t="s">
        <v>15236</v>
      </c>
      <c r="C227" s="33" t="s">
        <v>15237</v>
      </c>
      <c r="D227" s="34" t="s">
        <v>15238</v>
      </c>
      <c r="E227" s="37" t="s">
        <v>15239</v>
      </c>
      <c r="F227" s="38">
        <v>10000</v>
      </c>
      <c r="G227" s="36">
        <v>0.45</v>
      </c>
      <c r="H227" s="37">
        <v>10</v>
      </c>
      <c r="I227" s="38">
        <f>Таблица613[[#This Row],[Розничная цена KRW]]*Таблица613[[#This Row],[Коэфициент стоимости]]</f>
        <v>4500</v>
      </c>
      <c r="J227" s="39" t="str">
        <f>IF($I$1="","Введите курс",Таблица613[[#This Row],[Оптовая цена KRW                         за 1шт]]/$I$1)</f>
        <v>Введите курс</v>
      </c>
      <c r="K227" s="284"/>
      <c r="L227" s="40">
        <f>Таблица613[[#This Row],[Заказ коробок ]]*Таблица613[[#This Row],[Кол-во шт в коробке]]</f>
        <v>0</v>
      </c>
      <c r="M227" s="38">
        <f>Таблица613[[#This Row],[Общее кол-во шт]]*Таблица613[[#This Row],[Оптовая цена KRW                         за 1шт]]</f>
        <v>0</v>
      </c>
      <c r="N227" s="41" t="str">
        <f>IFERROR(Таблица613[[#This Row],[Общее кол-во шт]]*Таблица613[[#This Row],[Оптовая цена USD                       за 1шт]],"")</f>
        <v/>
      </c>
      <c r="O227" s="42"/>
      <c r="P227" s="214"/>
      <c r="Q227" s="215"/>
      <c r="R227" s="215"/>
      <c r="S227" s="215"/>
      <c r="T227" s="215"/>
      <c r="U227" s="216">
        <f t="shared" si="3"/>
        <v>0</v>
      </c>
    </row>
    <row r="228" spans="1:21" s="30" customFormat="1" ht="24" customHeight="1">
      <c r="A228" s="31" t="s">
        <v>15240</v>
      </c>
      <c r="B228" s="32" t="s">
        <v>15241</v>
      </c>
      <c r="C228" s="33" t="s">
        <v>15242</v>
      </c>
      <c r="D228" s="34" t="s">
        <v>15243</v>
      </c>
      <c r="E228" s="37" t="s">
        <v>15239</v>
      </c>
      <c r="F228" s="38">
        <v>10000</v>
      </c>
      <c r="G228" s="36">
        <v>0.45</v>
      </c>
      <c r="H228" s="37">
        <v>10</v>
      </c>
      <c r="I228" s="38">
        <f>Таблица613[[#This Row],[Розничная цена KRW]]*Таблица613[[#This Row],[Коэфициент стоимости]]</f>
        <v>4500</v>
      </c>
      <c r="J228" s="39" t="str">
        <f>IF($I$1="","Введите курс",Таблица613[[#This Row],[Оптовая цена KRW                         за 1шт]]/$I$1)</f>
        <v>Введите курс</v>
      </c>
      <c r="K228" s="284"/>
      <c r="L228" s="40">
        <f>Таблица613[[#This Row],[Заказ коробок ]]*Таблица613[[#This Row],[Кол-во шт в коробке]]</f>
        <v>0</v>
      </c>
      <c r="M228" s="38">
        <f>Таблица613[[#This Row],[Общее кол-во шт]]*Таблица613[[#This Row],[Оптовая цена KRW                         за 1шт]]</f>
        <v>0</v>
      </c>
      <c r="N228" s="41" t="str">
        <f>IFERROR(Таблица613[[#This Row],[Общее кол-во шт]]*Таблица613[[#This Row],[Оптовая цена USD                       за 1шт]],"")</f>
        <v/>
      </c>
      <c r="O228" s="42"/>
      <c r="P228" s="214"/>
      <c r="Q228" s="215"/>
      <c r="R228" s="215"/>
      <c r="S228" s="215"/>
      <c r="T228" s="215"/>
      <c r="U228" s="216">
        <f t="shared" si="3"/>
        <v>0</v>
      </c>
    </row>
    <row r="229" spans="1:21" s="30" customFormat="1" ht="24" customHeight="1">
      <c r="A229" s="31" t="s">
        <v>15244</v>
      </c>
      <c r="B229" s="32" t="s">
        <v>15245</v>
      </c>
      <c r="C229" s="33" t="s">
        <v>15246</v>
      </c>
      <c r="D229" s="34" t="s">
        <v>15247</v>
      </c>
      <c r="E229" s="37" t="s">
        <v>15239</v>
      </c>
      <c r="F229" s="38">
        <v>10000</v>
      </c>
      <c r="G229" s="36">
        <v>0.45</v>
      </c>
      <c r="H229" s="37">
        <v>10</v>
      </c>
      <c r="I229" s="38">
        <f>Таблица613[[#This Row],[Розничная цена KRW]]*Таблица613[[#This Row],[Коэфициент стоимости]]</f>
        <v>4500</v>
      </c>
      <c r="J229" s="39" t="str">
        <f>IF($I$1="","Введите курс",Таблица613[[#This Row],[Оптовая цена KRW                         за 1шт]]/$I$1)</f>
        <v>Введите курс</v>
      </c>
      <c r="K229" s="284"/>
      <c r="L229" s="40">
        <f>Таблица613[[#This Row],[Заказ коробок ]]*Таблица613[[#This Row],[Кол-во шт в коробке]]</f>
        <v>0</v>
      </c>
      <c r="M229" s="38">
        <f>Таблица613[[#This Row],[Общее кол-во шт]]*Таблица613[[#This Row],[Оптовая цена KRW                         за 1шт]]</f>
        <v>0</v>
      </c>
      <c r="N229" s="41" t="str">
        <f>IFERROR(Таблица613[[#This Row],[Общее кол-во шт]]*Таблица613[[#This Row],[Оптовая цена USD                       за 1шт]],"")</f>
        <v/>
      </c>
      <c r="O229" s="42"/>
      <c r="P229" s="214"/>
      <c r="Q229" s="215"/>
      <c r="R229" s="215"/>
      <c r="S229" s="215"/>
      <c r="T229" s="215"/>
      <c r="U229" s="216">
        <f t="shared" si="3"/>
        <v>0</v>
      </c>
    </row>
    <row r="230" spans="1:21" s="30" customFormat="1" ht="24" customHeight="1">
      <c r="A230" s="31" t="s">
        <v>15248</v>
      </c>
      <c r="B230" s="32" t="s">
        <v>15249</v>
      </c>
      <c r="C230" s="33" t="s">
        <v>15250</v>
      </c>
      <c r="D230" s="34" t="s">
        <v>15251</v>
      </c>
      <c r="E230" s="37" t="s">
        <v>15239</v>
      </c>
      <c r="F230" s="38">
        <v>10000</v>
      </c>
      <c r="G230" s="36">
        <v>0.45</v>
      </c>
      <c r="H230" s="37">
        <v>10</v>
      </c>
      <c r="I230" s="38">
        <f>Таблица613[[#This Row],[Розничная цена KRW]]*Таблица613[[#This Row],[Коэфициент стоимости]]</f>
        <v>4500</v>
      </c>
      <c r="J230" s="39" t="str">
        <f>IF($I$1="","Введите курс",Таблица613[[#This Row],[Оптовая цена KRW                         за 1шт]]/$I$1)</f>
        <v>Введите курс</v>
      </c>
      <c r="K230" s="284"/>
      <c r="L230" s="40">
        <f>Таблица613[[#This Row],[Заказ коробок ]]*Таблица613[[#This Row],[Кол-во шт в коробке]]</f>
        <v>0</v>
      </c>
      <c r="M230" s="38">
        <f>Таблица613[[#This Row],[Общее кол-во шт]]*Таблица613[[#This Row],[Оптовая цена KRW                         за 1шт]]</f>
        <v>0</v>
      </c>
      <c r="N230" s="41" t="str">
        <f>IFERROR(Таблица613[[#This Row],[Общее кол-во шт]]*Таблица613[[#This Row],[Оптовая цена USD                       за 1шт]],"")</f>
        <v/>
      </c>
      <c r="O230" s="42"/>
      <c r="P230" s="214"/>
      <c r="Q230" s="215"/>
      <c r="R230" s="215"/>
      <c r="S230" s="215"/>
      <c r="T230" s="215"/>
      <c r="U230" s="216">
        <f t="shared" si="3"/>
        <v>0</v>
      </c>
    </row>
    <row r="231" spans="1:21" s="30" customFormat="1" ht="24" customHeight="1">
      <c r="A231" s="31" t="s">
        <v>15252</v>
      </c>
      <c r="B231" s="32" t="s">
        <v>15253</v>
      </c>
      <c r="C231" s="33" t="s">
        <v>15254</v>
      </c>
      <c r="D231" s="34" t="s">
        <v>15255</v>
      </c>
      <c r="E231" s="37" t="s">
        <v>15239</v>
      </c>
      <c r="F231" s="38">
        <v>10000</v>
      </c>
      <c r="G231" s="36">
        <v>0.45</v>
      </c>
      <c r="H231" s="37">
        <v>10</v>
      </c>
      <c r="I231" s="38">
        <f>Таблица613[[#This Row],[Розничная цена KRW]]*Таблица613[[#This Row],[Коэфициент стоимости]]</f>
        <v>4500</v>
      </c>
      <c r="J231" s="39" t="str">
        <f>IF($I$1="","Введите курс",Таблица613[[#This Row],[Оптовая цена KRW                         за 1шт]]/$I$1)</f>
        <v>Введите курс</v>
      </c>
      <c r="K231" s="284"/>
      <c r="L231" s="40">
        <f>Таблица613[[#This Row],[Заказ коробок ]]*Таблица613[[#This Row],[Кол-во шт в коробке]]</f>
        <v>0</v>
      </c>
      <c r="M231" s="38">
        <f>Таблица613[[#This Row],[Общее кол-во шт]]*Таблица613[[#This Row],[Оптовая цена KRW                         за 1шт]]</f>
        <v>0</v>
      </c>
      <c r="N231" s="41" t="str">
        <f>IFERROR(Таблица613[[#This Row],[Общее кол-во шт]]*Таблица613[[#This Row],[Оптовая цена USD                       за 1шт]],"")</f>
        <v/>
      </c>
      <c r="O231" s="42"/>
      <c r="P231" s="214"/>
      <c r="Q231" s="215"/>
      <c r="R231" s="215"/>
      <c r="S231" s="215"/>
      <c r="T231" s="215"/>
      <c r="U231" s="216">
        <f t="shared" si="3"/>
        <v>0</v>
      </c>
    </row>
    <row r="232" spans="1:21" s="30" customFormat="1" ht="24" customHeight="1">
      <c r="A232" s="31" t="s">
        <v>15256</v>
      </c>
      <c r="B232" s="32" t="s">
        <v>15257</v>
      </c>
      <c r="C232" s="33" t="s">
        <v>15258</v>
      </c>
      <c r="D232" s="34" t="s">
        <v>15259</v>
      </c>
      <c r="E232" s="37" t="s">
        <v>15239</v>
      </c>
      <c r="F232" s="38">
        <v>10000</v>
      </c>
      <c r="G232" s="36">
        <v>0.45</v>
      </c>
      <c r="H232" s="37">
        <v>10</v>
      </c>
      <c r="I232" s="38">
        <f>Таблица613[[#This Row],[Розничная цена KRW]]*Таблица613[[#This Row],[Коэфициент стоимости]]</f>
        <v>4500</v>
      </c>
      <c r="J232" s="39" t="str">
        <f>IF($I$1="","Введите курс",Таблица613[[#This Row],[Оптовая цена KRW                         за 1шт]]/$I$1)</f>
        <v>Введите курс</v>
      </c>
      <c r="K232" s="284"/>
      <c r="L232" s="40">
        <f>Таблица613[[#This Row],[Заказ коробок ]]*Таблица613[[#This Row],[Кол-во шт в коробке]]</f>
        <v>0</v>
      </c>
      <c r="M232" s="38">
        <f>Таблица613[[#This Row],[Общее кол-во шт]]*Таблица613[[#This Row],[Оптовая цена KRW                         за 1шт]]</f>
        <v>0</v>
      </c>
      <c r="N232" s="41" t="str">
        <f>IFERROR(Таблица613[[#This Row],[Общее кол-во шт]]*Таблица613[[#This Row],[Оптовая цена USD                       за 1шт]],"")</f>
        <v/>
      </c>
      <c r="O232" s="42"/>
      <c r="P232" s="214"/>
      <c r="Q232" s="215"/>
      <c r="R232" s="215"/>
      <c r="S232" s="215"/>
      <c r="T232" s="215"/>
      <c r="U232" s="216">
        <f t="shared" si="3"/>
        <v>0</v>
      </c>
    </row>
    <row r="233" spans="1:21" s="30" customFormat="1" ht="24" customHeight="1">
      <c r="A233" s="31" t="s">
        <v>15260</v>
      </c>
      <c r="B233" s="32" t="s">
        <v>15261</v>
      </c>
      <c r="C233" s="33" t="s">
        <v>15262</v>
      </c>
      <c r="D233" s="34" t="s">
        <v>15263</v>
      </c>
      <c r="E233" s="37" t="s">
        <v>15264</v>
      </c>
      <c r="F233" s="38">
        <v>10000</v>
      </c>
      <c r="G233" s="36">
        <v>0.45</v>
      </c>
      <c r="H233" s="37">
        <v>10</v>
      </c>
      <c r="I233" s="38">
        <f>Таблица613[[#This Row],[Розничная цена KRW]]*Таблица613[[#This Row],[Коэфициент стоимости]]</f>
        <v>4500</v>
      </c>
      <c r="J233" s="39" t="str">
        <f>IF($I$1="","Введите курс",Таблица613[[#This Row],[Оптовая цена KRW                         за 1шт]]/$I$1)</f>
        <v>Введите курс</v>
      </c>
      <c r="K233" s="284"/>
      <c r="L233" s="40">
        <f>Таблица613[[#This Row],[Заказ коробок ]]*Таблица613[[#This Row],[Кол-во шт в коробке]]</f>
        <v>0</v>
      </c>
      <c r="M233" s="38">
        <f>Таблица613[[#This Row],[Общее кол-во шт]]*Таблица613[[#This Row],[Оптовая цена KRW                         за 1шт]]</f>
        <v>0</v>
      </c>
      <c r="N233" s="41" t="str">
        <f>IFERROR(Таблица613[[#This Row],[Общее кол-во шт]]*Таблица613[[#This Row],[Оптовая цена USD                       за 1шт]],"")</f>
        <v/>
      </c>
      <c r="O233" s="42"/>
      <c r="P233" s="214"/>
      <c r="Q233" s="215"/>
      <c r="R233" s="215"/>
      <c r="S233" s="215"/>
      <c r="T233" s="215"/>
      <c r="U233" s="216">
        <f t="shared" si="3"/>
        <v>0</v>
      </c>
    </row>
    <row r="234" spans="1:21" s="30" customFormat="1" ht="24" customHeight="1">
      <c r="A234" s="31" t="s">
        <v>15265</v>
      </c>
      <c r="B234" s="32" t="s">
        <v>15266</v>
      </c>
      <c r="C234" s="33" t="s">
        <v>15267</v>
      </c>
      <c r="D234" s="34" t="s">
        <v>15268</v>
      </c>
      <c r="E234" s="37" t="s">
        <v>15264</v>
      </c>
      <c r="F234" s="38">
        <v>10000</v>
      </c>
      <c r="G234" s="36">
        <v>0.45</v>
      </c>
      <c r="H234" s="37">
        <v>10</v>
      </c>
      <c r="I234" s="38">
        <f>Таблица613[[#This Row],[Розничная цена KRW]]*Таблица613[[#This Row],[Коэфициент стоимости]]</f>
        <v>4500</v>
      </c>
      <c r="J234" s="39" t="str">
        <f>IF($I$1="","Введите курс",Таблица613[[#This Row],[Оптовая цена KRW                         за 1шт]]/$I$1)</f>
        <v>Введите курс</v>
      </c>
      <c r="K234" s="284"/>
      <c r="L234" s="40">
        <f>Таблица613[[#This Row],[Заказ коробок ]]*Таблица613[[#This Row],[Кол-во шт в коробке]]</f>
        <v>0</v>
      </c>
      <c r="M234" s="38">
        <f>Таблица613[[#This Row],[Общее кол-во шт]]*Таблица613[[#This Row],[Оптовая цена KRW                         за 1шт]]</f>
        <v>0</v>
      </c>
      <c r="N234" s="41" t="str">
        <f>IFERROR(Таблица613[[#This Row],[Общее кол-во шт]]*Таблица613[[#This Row],[Оптовая цена USD                       за 1шт]],"")</f>
        <v/>
      </c>
      <c r="O234" s="42"/>
      <c r="P234" s="214"/>
      <c r="Q234" s="215"/>
      <c r="R234" s="215"/>
      <c r="S234" s="215"/>
      <c r="T234" s="215"/>
      <c r="U234" s="216">
        <f t="shared" si="3"/>
        <v>0</v>
      </c>
    </row>
    <row r="235" spans="1:21" s="30" customFormat="1" ht="24" customHeight="1">
      <c r="A235" s="31" t="s">
        <v>15269</v>
      </c>
      <c r="B235" s="32" t="s">
        <v>15270</v>
      </c>
      <c r="C235" s="33" t="s">
        <v>15271</v>
      </c>
      <c r="D235" s="34" t="s">
        <v>15272</v>
      </c>
      <c r="E235" s="37" t="s">
        <v>15264</v>
      </c>
      <c r="F235" s="38">
        <v>10000</v>
      </c>
      <c r="G235" s="36">
        <v>0.45</v>
      </c>
      <c r="H235" s="37">
        <v>10</v>
      </c>
      <c r="I235" s="38">
        <f>Таблица613[[#This Row],[Розничная цена KRW]]*Таблица613[[#This Row],[Коэфициент стоимости]]</f>
        <v>4500</v>
      </c>
      <c r="J235" s="39" t="str">
        <f>IF($I$1="","Введите курс",Таблица613[[#This Row],[Оптовая цена KRW                         за 1шт]]/$I$1)</f>
        <v>Введите курс</v>
      </c>
      <c r="K235" s="284"/>
      <c r="L235" s="40">
        <f>Таблица613[[#This Row],[Заказ коробок ]]*Таблица613[[#This Row],[Кол-во шт в коробке]]</f>
        <v>0</v>
      </c>
      <c r="M235" s="38">
        <f>Таблица613[[#This Row],[Общее кол-во шт]]*Таблица613[[#This Row],[Оптовая цена KRW                         за 1шт]]</f>
        <v>0</v>
      </c>
      <c r="N235" s="41" t="str">
        <f>IFERROR(Таблица613[[#This Row],[Общее кол-во шт]]*Таблица613[[#This Row],[Оптовая цена USD                       за 1шт]],"")</f>
        <v/>
      </c>
      <c r="O235" s="42"/>
      <c r="P235" s="214"/>
      <c r="Q235" s="215"/>
      <c r="R235" s="215"/>
      <c r="S235" s="215"/>
      <c r="T235" s="215"/>
      <c r="U235" s="216">
        <f t="shared" si="3"/>
        <v>0</v>
      </c>
    </row>
    <row r="236" spans="1:21" s="30" customFormat="1" ht="24" customHeight="1">
      <c r="A236" s="31" t="s">
        <v>15273</v>
      </c>
      <c r="B236" s="32" t="s">
        <v>15274</v>
      </c>
      <c r="C236" s="33" t="s">
        <v>15275</v>
      </c>
      <c r="D236" s="34" t="s">
        <v>15276</v>
      </c>
      <c r="E236" s="37" t="s">
        <v>15264</v>
      </c>
      <c r="F236" s="38">
        <v>10000</v>
      </c>
      <c r="G236" s="36">
        <v>0.45</v>
      </c>
      <c r="H236" s="37">
        <v>10</v>
      </c>
      <c r="I236" s="38">
        <f>Таблица613[[#This Row],[Розничная цена KRW]]*Таблица613[[#This Row],[Коэфициент стоимости]]</f>
        <v>4500</v>
      </c>
      <c r="J236" s="39" t="str">
        <f>IF($I$1="","Введите курс",Таблица613[[#This Row],[Оптовая цена KRW                         за 1шт]]/$I$1)</f>
        <v>Введите курс</v>
      </c>
      <c r="K236" s="284"/>
      <c r="L236" s="40">
        <f>Таблица613[[#This Row],[Заказ коробок ]]*Таблица613[[#This Row],[Кол-во шт в коробке]]</f>
        <v>0</v>
      </c>
      <c r="M236" s="38">
        <f>Таблица613[[#This Row],[Общее кол-во шт]]*Таблица613[[#This Row],[Оптовая цена KRW                         за 1шт]]</f>
        <v>0</v>
      </c>
      <c r="N236" s="41" t="str">
        <f>IFERROR(Таблица613[[#This Row],[Общее кол-во шт]]*Таблица613[[#This Row],[Оптовая цена USD                       за 1шт]],"")</f>
        <v/>
      </c>
      <c r="O236" s="42"/>
      <c r="P236" s="214"/>
      <c r="Q236" s="215"/>
      <c r="R236" s="215"/>
      <c r="S236" s="215"/>
      <c r="T236" s="215"/>
      <c r="U236" s="216">
        <f t="shared" si="3"/>
        <v>0</v>
      </c>
    </row>
    <row r="237" spans="1:21" s="30" customFormat="1" ht="24" customHeight="1">
      <c r="A237" s="31" t="s">
        <v>15277</v>
      </c>
      <c r="B237" s="32" t="s">
        <v>15278</v>
      </c>
      <c r="C237" s="33" t="s">
        <v>15279</v>
      </c>
      <c r="D237" s="34" t="s">
        <v>15280</v>
      </c>
      <c r="E237" s="37" t="s">
        <v>15264</v>
      </c>
      <c r="F237" s="38">
        <v>10000</v>
      </c>
      <c r="G237" s="36">
        <v>0.45</v>
      </c>
      <c r="H237" s="37">
        <v>10</v>
      </c>
      <c r="I237" s="38">
        <f>Таблица613[[#This Row],[Розничная цена KRW]]*Таблица613[[#This Row],[Коэфициент стоимости]]</f>
        <v>4500</v>
      </c>
      <c r="J237" s="39" t="str">
        <f>IF($I$1="","Введите курс",Таблица613[[#This Row],[Оптовая цена KRW                         за 1шт]]/$I$1)</f>
        <v>Введите курс</v>
      </c>
      <c r="K237" s="284"/>
      <c r="L237" s="40">
        <f>Таблица613[[#This Row],[Заказ коробок ]]*Таблица613[[#This Row],[Кол-во шт в коробке]]</f>
        <v>0</v>
      </c>
      <c r="M237" s="38">
        <f>Таблица613[[#This Row],[Общее кол-во шт]]*Таблица613[[#This Row],[Оптовая цена KRW                         за 1шт]]</f>
        <v>0</v>
      </c>
      <c r="N237" s="41" t="str">
        <f>IFERROR(Таблица613[[#This Row],[Общее кол-во шт]]*Таблица613[[#This Row],[Оптовая цена USD                       за 1шт]],"")</f>
        <v/>
      </c>
      <c r="O237" s="42"/>
      <c r="P237" s="214"/>
      <c r="Q237" s="215"/>
      <c r="R237" s="215"/>
      <c r="S237" s="215"/>
      <c r="T237" s="215"/>
      <c r="U237" s="216">
        <f t="shared" si="3"/>
        <v>0</v>
      </c>
    </row>
    <row r="238" spans="1:21" s="30" customFormat="1" ht="24" customHeight="1">
      <c r="A238" s="31" t="s">
        <v>15281</v>
      </c>
      <c r="B238" s="32" t="s">
        <v>15282</v>
      </c>
      <c r="C238" s="33" t="s">
        <v>15283</v>
      </c>
      <c r="D238" s="34" t="s">
        <v>15284</v>
      </c>
      <c r="E238" s="37" t="s">
        <v>2278</v>
      </c>
      <c r="F238" s="38">
        <v>22000</v>
      </c>
      <c r="G238" s="36">
        <v>0.45</v>
      </c>
      <c r="H238" s="37">
        <v>10</v>
      </c>
      <c r="I238" s="38">
        <f>Таблица613[[#This Row],[Розничная цена KRW]]*Таблица613[[#This Row],[Коэфициент стоимости]]</f>
        <v>9900</v>
      </c>
      <c r="J238" s="39" t="str">
        <f>IF($I$1="","Введите курс",Таблица613[[#This Row],[Оптовая цена KRW                         за 1шт]]/$I$1)</f>
        <v>Введите курс</v>
      </c>
      <c r="K238" s="284"/>
      <c r="L238" s="40">
        <f>Таблица613[[#This Row],[Заказ коробок ]]*Таблица613[[#This Row],[Кол-во шт в коробке]]</f>
        <v>0</v>
      </c>
      <c r="M238" s="38">
        <f>Таблица613[[#This Row],[Общее кол-во шт]]*Таблица613[[#This Row],[Оптовая цена KRW                         за 1шт]]</f>
        <v>0</v>
      </c>
      <c r="N238" s="41" t="str">
        <f>IFERROR(Таблица613[[#This Row],[Общее кол-во шт]]*Таблица613[[#This Row],[Оптовая цена USD                       за 1шт]],"")</f>
        <v/>
      </c>
      <c r="O238" s="42"/>
      <c r="P238" s="214"/>
      <c r="Q238" s="215"/>
      <c r="R238" s="215"/>
      <c r="S238" s="215"/>
      <c r="T238" s="215"/>
      <c r="U238" s="216">
        <f t="shared" si="3"/>
        <v>0</v>
      </c>
    </row>
    <row r="239" spans="1:21" s="30" customFormat="1" ht="24" customHeight="1">
      <c r="A239" s="31" t="s">
        <v>15285</v>
      </c>
      <c r="B239" s="32" t="s">
        <v>15286</v>
      </c>
      <c r="C239" s="33" t="s">
        <v>15287</v>
      </c>
      <c r="D239" s="34" t="s">
        <v>15288</v>
      </c>
      <c r="E239" s="37" t="s">
        <v>2278</v>
      </c>
      <c r="F239" s="38">
        <v>22000</v>
      </c>
      <c r="G239" s="36">
        <v>0.45</v>
      </c>
      <c r="H239" s="37">
        <v>10</v>
      </c>
      <c r="I239" s="38">
        <f>Таблица613[[#This Row],[Розничная цена KRW]]*Таблица613[[#This Row],[Коэфициент стоимости]]</f>
        <v>9900</v>
      </c>
      <c r="J239" s="39" t="str">
        <f>IF($I$1="","Введите курс",Таблица613[[#This Row],[Оптовая цена KRW                         за 1шт]]/$I$1)</f>
        <v>Введите курс</v>
      </c>
      <c r="K239" s="284"/>
      <c r="L239" s="40">
        <f>Таблица613[[#This Row],[Заказ коробок ]]*Таблица613[[#This Row],[Кол-во шт в коробке]]</f>
        <v>0</v>
      </c>
      <c r="M239" s="38">
        <f>Таблица613[[#This Row],[Общее кол-во шт]]*Таблица613[[#This Row],[Оптовая цена KRW                         за 1шт]]</f>
        <v>0</v>
      </c>
      <c r="N239" s="41" t="str">
        <f>IFERROR(Таблица613[[#This Row],[Общее кол-во шт]]*Таблица613[[#This Row],[Оптовая цена USD                       за 1шт]],"")</f>
        <v/>
      </c>
      <c r="O239" s="42"/>
      <c r="P239" s="214"/>
      <c r="Q239" s="215"/>
      <c r="R239" s="215"/>
      <c r="S239" s="215"/>
      <c r="T239" s="215"/>
      <c r="U239" s="216">
        <f t="shared" si="3"/>
        <v>0</v>
      </c>
    </row>
    <row r="240" spans="1:21" s="30" customFormat="1" ht="24" customHeight="1">
      <c r="A240" s="31" t="s">
        <v>15289</v>
      </c>
      <c r="B240" s="32" t="s">
        <v>15290</v>
      </c>
      <c r="C240" s="33" t="s">
        <v>15291</v>
      </c>
      <c r="D240" s="34" t="s">
        <v>15292</v>
      </c>
      <c r="E240" s="37" t="s">
        <v>2278</v>
      </c>
      <c r="F240" s="38">
        <v>22000</v>
      </c>
      <c r="G240" s="36">
        <v>0.45</v>
      </c>
      <c r="H240" s="37">
        <v>10</v>
      </c>
      <c r="I240" s="38">
        <f>Таблица613[[#This Row],[Розничная цена KRW]]*Таблица613[[#This Row],[Коэфициент стоимости]]</f>
        <v>9900</v>
      </c>
      <c r="J240" s="39" t="str">
        <f>IF($I$1="","Введите курс",Таблица613[[#This Row],[Оптовая цена KRW                         за 1шт]]/$I$1)</f>
        <v>Введите курс</v>
      </c>
      <c r="K240" s="284"/>
      <c r="L240" s="40">
        <f>Таблица613[[#This Row],[Заказ коробок ]]*Таблица613[[#This Row],[Кол-во шт в коробке]]</f>
        <v>0</v>
      </c>
      <c r="M240" s="38">
        <f>Таблица613[[#This Row],[Общее кол-во шт]]*Таблица613[[#This Row],[Оптовая цена KRW                         за 1шт]]</f>
        <v>0</v>
      </c>
      <c r="N240" s="41" t="str">
        <f>IFERROR(Таблица613[[#This Row],[Общее кол-во шт]]*Таблица613[[#This Row],[Оптовая цена USD                       за 1шт]],"")</f>
        <v/>
      </c>
      <c r="O240" s="42"/>
      <c r="P240" s="214"/>
      <c r="Q240" s="215"/>
      <c r="R240" s="215"/>
      <c r="S240" s="215"/>
      <c r="T240" s="215"/>
      <c r="U240" s="216">
        <f t="shared" si="3"/>
        <v>0</v>
      </c>
    </row>
    <row r="241" spans="1:21" s="30" customFormat="1" ht="24" customHeight="1">
      <c r="A241" s="31" t="s">
        <v>15293</v>
      </c>
      <c r="B241" s="32" t="s">
        <v>15294</v>
      </c>
      <c r="C241" s="33" t="s">
        <v>15295</v>
      </c>
      <c r="D241" s="34" t="s">
        <v>15296</v>
      </c>
      <c r="E241" s="37" t="s">
        <v>2278</v>
      </c>
      <c r="F241" s="38">
        <v>11000</v>
      </c>
      <c r="G241" s="36">
        <v>0.45</v>
      </c>
      <c r="H241" s="37">
        <v>10</v>
      </c>
      <c r="I241" s="38">
        <f>Таблица613[[#This Row],[Розничная цена KRW]]*Таблица613[[#This Row],[Коэфициент стоимости]]</f>
        <v>4950</v>
      </c>
      <c r="J241" s="39" t="str">
        <f>IF($I$1="","Введите курс",Таблица613[[#This Row],[Оптовая цена KRW                         за 1шт]]/$I$1)</f>
        <v>Введите курс</v>
      </c>
      <c r="K241" s="284"/>
      <c r="L241" s="40">
        <f>Таблица613[[#This Row],[Заказ коробок ]]*Таблица613[[#This Row],[Кол-во шт в коробке]]</f>
        <v>0</v>
      </c>
      <c r="M241" s="38">
        <f>Таблица613[[#This Row],[Общее кол-во шт]]*Таблица613[[#This Row],[Оптовая цена KRW                         за 1шт]]</f>
        <v>0</v>
      </c>
      <c r="N241" s="41" t="str">
        <f>IFERROR(Таблица613[[#This Row],[Общее кол-во шт]]*Таблица613[[#This Row],[Оптовая цена USD                       за 1шт]],"")</f>
        <v/>
      </c>
      <c r="O241" s="42"/>
      <c r="P241" s="214"/>
      <c r="Q241" s="215"/>
      <c r="R241" s="215"/>
      <c r="S241" s="215"/>
      <c r="T241" s="215"/>
      <c r="U241" s="216">
        <f t="shared" si="3"/>
        <v>0</v>
      </c>
    </row>
    <row r="242" spans="1:21" s="30" customFormat="1" ht="24" customHeight="1">
      <c r="A242" s="31" t="s">
        <v>15297</v>
      </c>
      <c r="B242" s="32" t="s">
        <v>15298</v>
      </c>
      <c r="C242" s="33" t="s">
        <v>15299</v>
      </c>
      <c r="D242" s="34" t="s">
        <v>15300</v>
      </c>
      <c r="E242" s="37" t="s">
        <v>2278</v>
      </c>
      <c r="F242" s="38">
        <v>11000</v>
      </c>
      <c r="G242" s="36">
        <v>0.45</v>
      </c>
      <c r="H242" s="37">
        <v>10</v>
      </c>
      <c r="I242" s="38">
        <f>Таблица613[[#This Row],[Розничная цена KRW]]*Таблица613[[#This Row],[Коэфициент стоимости]]</f>
        <v>4950</v>
      </c>
      <c r="J242" s="39" t="str">
        <f>IF($I$1="","Введите курс",Таблица613[[#This Row],[Оптовая цена KRW                         за 1шт]]/$I$1)</f>
        <v>Введите курс</v>
      </c>
      <c r="K242" s="284"/>
      <c r="L242" s="40">
        <f>Таблица613[[#This Row],[Заказ коробок ]]*Таблица613[[#This Row],[Кол-во шт в коробке]]</f>
        <v>0</v>
      </c>
      <c r="M242" s="38">
        <f>Таблица613[[#This Row],[Общее кол-во шт]]*Таблица613[[#This Row],[Оптовая цена KRW                         за 1шт]]</f>
        <v>0</v>
      </c>
      <c r="N242" s="41" t="str">
        <f>IFERROR(Таблица613[[#This Row],[Общее кол-во шт]]*Таблица613[[#This Row],[Оптовая цена USD                       за 1шт]],"")</f>
        <v/>
      </c>
      <c r="O242" s="42"/>
      <c r="P242" s="214"/>
      <c r="Q242" s="215"/>
      <c r="R242" s="215"/>
      <c r="S242" s="215"/>
      <c r="T242" s="215"/>
      <c r="U242" s="216">
        <f t="shared" si="3"/>
        <v>0</v>
      </c>
    </row>
    <row r="243" spans="1:21" s="30" customFormat="1" ht="24" customHeight="1">
      <c r="A243" s="31" t="s">
        <v>15301</v>
      </c>
      <c r="B243" s="32" t="s">
        <v>15302</v>
      </c>
      <c r="C243" s="33" t="s">
        <v>15303</v>
      </c>
      <c r="D243" s="34" t="s">
        <v>15304</v>
      </c>
      <c r="E243" s="37" t="s">
        <v>2278</v>
      </c>
      <c r="F243" s="38">
        <v>11000</v>
      </c>
      <c r="G243" s="36">
        <v>0.45</v>
      </c>
      <c r="H243" s="37">
        <v>10</v>
      </c>
      <c r="I243" s="38">
        <f>Таблица613[[#This Row],[Розничная цена KRW]]*Таблица613[[#This Row],[Коэфициент стоимости]]</f>
        <v>4950</v>
      </c>
      <c r="J243" s="39" t="str">
        <f>IF($I$1="","Введите курс",Таблица613[[#This Row],[Оптовая цена KRW                         за 1шт]]/$I$1)</f>
        <v>Введите курс</v>
      </c>
      <c r="K243" s="284"/>
      <c r="L243" s="40">
        <f>Таблица613[[#This Row],[Заказ коробок ]]*Таблица613[[#This Row],[Кол-во шт в коробке]]</f>
        <v>0</v>
      </c>
      <c r="M243" s="38">
        <f>Таблица613[[#This Row],[Общее кол-во шт]]*Таблица613[[#This Row],[Оптовая цена KRW                         за 1шт]]</f>
        <v>0</v>
      </c>
      <c r="N243" s="41" t="str">
        <f>IFERROR(Таблица613[[#This Row],[Общее кол-во шт]]*Таблица613[[#This Row],[Оптовая цена USD                       за 1шт]],"")</f>
        <v/>
      </c>
      <c r="O243" s="42"/>
      <c r="P243" s="214"/>
      <c r="Q243" s="215"/>
      <c r="R243" s="215"/>
      <c r="S243" s="215"/>
      <c r="T243" s="215"/>
      <c r="U243" s="216">
        <f t="shared" si="3"/>
        <v>0</v>
      </c>
    </row>
    <row r="244" spans="1:21" s="30" customFormat="1" ht="24" customHeight="1">
      <c r="A244" s="31" t="s">
        <v>15305</v>
      </c>
      <c r="B244" s="32" t="s">
        <v>15306</v>
      </c>
      <c r="C244" s="33" t="s">
        <v>15307</v>
      </c>
      <c r="D244" s="34" t="s">
        <v>15308</v>
      </c>
      <c r="E244" s="37" t="s">
        <v>2104</v>
      </c>
      <c r="F244" s="38">
        <v>11000</v>
      </c>
      <c r="G244" s="36">
        <v>0.45</v>
      </c>
      <c r="H244" s="37">
        <v>10</v>
      </c>
      <c r="I244" s="38">
        <f>Таблица613[[#This Row],[Розничная цена KRW]]*Таблица613[[#This Row],[Коэфициент стоимости]]</f>
        <v>4950</v>
      </c>
      <c r="J244" s="39" t="str">
        <f>IF($I$1="","Введите курс",Таблица613[[#This Row],[Оптовая цена KRW                         за 1шт]]/$I$1)</f>
        <v>Введите курс</v>
      </c>
      <c r="K244" s="284"/>
      <c r="L244" s="40">
        <f>Таблица613[[#This Row],[Заказ коробок ]]*Таблица613[[#This Row],[Кол-во шт в коробке]]</f>
        <v>0</v>
      </c>
      <c r="M244" s="38">
        <f>Таблица613[[#This Row],[Общее кол-во шт]]*Таблица613[[#This Row],[Оптовая цена KRW                         за 1шт]]</f>
        <v>0</v>
      </c>
      <c r="N244" s="41" t="str">
        <f>IFERROR(Таблица613[[#This Row],[Общее кол-во шт]]*Таблица613[[#This Row],[Оптовая цена USD                       за 1шт]],"")</f>
        <v/>
      </c>
      <c r="O244" s="42"/>
      <c r="P244" s="214"/>
      <c r="Q244" s="215"/>
      <c r="R244" s="215"/>
      <c r="S244" s="215"/>
      <c r="T244" s="215"/>
      <c r="U244" s="216">
        <f t="shared" si="3"/>
        <v>0</v>
      </c>
    </row>
    <row r="245" spans="1:21" s="30" customFormat="1" ht="24" customHeight="1">
      <c r="A245" s="31" t="s">
        <v>15309</v>
      </c>
      <c r="B245" s="32" t="s">
        <v>15310</v>
      </c>
      <c r="C245" s="33" t="s">
        <v>15311</v>
      </c>
      <c r="D245" s="34" t="s">
        <v>15312</v>
      </c>
      <c r="E245" s="37" t="s">
        <v>2104</v>
      </c>
      <c r="F245" s="38">
        <v>11000</v>
      </c>
      <c r="G245" s="36">
        <v>0.45</v>
      </c>
      <c r="H245" s="37">
        <v>10</v>
      </c>
      <c r="I245" s="38">
        <f>Таблица613[[#This Row],[Розничная цена KRW]]*Таблица613[[#This Row],[Коэфициент стоимости]]</f>
        <v>4950</v>
      </c>
      <c r="J245" s="39" t="str">
        <f>IF($I$1="","Введите курс",Таблица613[[#This Row],[Оптовая цена KRW                         за 1шт]]/$I$1)</f>
        <v>Введите курс</v>
      </c>
      <c r="K245" s="284"/>
      <c r="L245" s="40">
        <f>Таблица613[[#This Row],[Заказ коробок ]]*Таблица613[[#This Row],[Кол-во шт в коробке]]</f>
        <v>0</v>
      </c>
      <c r="M245" s="38">
        <f>Таблица613[[#This Row],[Общее кол-во шт]]*Таблица613[[#This Row],[Оптовая цена KRW                         за 1шт]]</f>
        <v>0</v>
      </c>
      <c r="N245" s="41" t="str">
        <f>IFERROR(Таблица613[[#This Row],[Общее кол-во шт]]*Таблица613[[#This Row],[Оптовая цена USD                       за 1шт]],"")</f>
        <v/>
      </c>
      <c r="O245" s="42"/>
      <c r="P245" s="214"/>
      <c r="Q245" s="215"/>
      <c r="R245" s="215"/>
      <c r="S245" s="215"/>
      <c r="T245" s="215"/>
      <c r="U245" s="216">
        <f t="shared" si="3"/>
        <v>0</v>
      </c>
    </row>
    <row r="246" spans="1:21" s="30" customFormat="1" ht="24" customHeight="1">
      <c r="A246" s="31" t="s">
        <v>15313</v>
      </c>
      <c r="B246" s="32" t="s">
        <v>15314</v>
      </c>
      <c r="C246" s="33" t="s">
        <v>15315</v>
      </c>
      <c r="D246" s="34" t="s">
        <v>15316</v>
      </c>
      <c r="E246" s="37" t="s">
        <v>2104</v>
      </c>
      <c r="F246" s="38">
        <v>11000</v>
      </c>
      <c r="G246" s="36">
        <v>0.45</v>
      </c>
      <c r="H246" s="37">
        <v>10</v>
      </c>
      <c r="I246" s="38">
        <f>Таблица613[[#This Row],[Розничная цена KRW]]*Таблица613[[#This Row],[Коэфициент стоимости]]</f>
        <v>4950</v>
      </c>
      <c r="J246" s="39" t="str">
        <f>IF($I$1="","Введите курс",Таблица613[[#This Row],[Оптовая цена KRW                         за 1шт]]/$I$1)</f>
        <v>Введите курс</v>
      </c>
      <c r="K246" s="284"/>
      <c r="L246" s="40">
        <f>Таблица613[[#This Row],[Заказ коробок ]]*Таблица613[[#This Row],[Кол-во шт в коробке]]</f>
        <v>0</v>
      </c>
      <c r="M246" s="38">
        <f>Таблица613[[#This Row],[Общее кол-во шт]]*Таблица613[[#This Row],[Оптовая цена KRW                         за 1шт]]</f>
        <v>0</v>
      </c>
      <c r="N246" s="41" t="str">
        <f>IFERROR(Таблица613[[#This Row],[Общее кол-во шт]]*Таблица613[[#This Row],[Оптовая цена USD                       за 1шт]],"")</f>
        <v/>
      </c>
      <c r="O246" s="42"/>
      <c r="P246" s="214"/>
      <c r="Q246" s="215"/>
      <c r="R246" s="215"/>
      <c r="S246" s="215"/>
      <c r="T246" s="215"/>
      <c r="U246" s="216">
        <f t="shared" si="3"/>
        <v>0</v>
      </c>
    </row>
    <row r="247" spans="1:21" s="30" customFormat="1" ht="24" customHeight="1">
      <c r="A247" s="31" t="s">
        <v>15317</v>
      </c>
      <c r="B247" s="32" t="s">
        <v>15318</v>
      </c>
      <c r="C247" s="33" t="s">
        <v>15319</v>
      </c>
      <c r="D247" s="34" t="s">
        <v>15320</v>
      </c>
      <c r="E247" s="37" t="s">
        <v>2104</v>
      </c>
      <c r="F247" s="38">
        <v>11000</v>
      </c>
      <c r="G247" s="36">
        <v>0.45</v>
      </c>
      <c r="H247" s="37">
        <v>10</v>
      </c>
      <c r="I247" s="38">
        <f>Таблица613[[#This Row],[Розничная цена KRW]]*Таблица613[[#This Row],[Коэфициент стоимости]]</f>
        <v>4950</v>
      </c>
      <c r="J247" s="39" t="str">
        <f>IF($I$1="","Введите курс",Таблица613[[#This Row],[Оптовая цена KRW                         за 1шт]]/$I$1)</f>
        <v>Введите курс</v>
      </c>
      <c r="K247" s="284"/>
      <c r="L247" s="40">
        <f>Таблица613[[#This Row],[Заказ коробок ]]*Таблица613[[#This Row],[Кол-во шт в коробке]]</f>
        <v>0</v>
      </c>
      <c r="M247" s="38">
        <f>Таблица613[[#This Row],[Общее кол-во шт]]*Таблица613[[#This Row],[Оптовая цена KRW                         за 1шт]]</f>
        <v>0</v>
      </c>
      <c r="N247" s="41" t="str">
        <f>IFERROR(Таблица613[[#This Row],[Общее кол-во шт]]*Таблица613[[#This Row],[Оптовая цена USD                       за 1шт]],"")</f>
        <v/>
      </c>
      <c r="O247" s="42"/>
      <c r="P247" s="214"/>
      <c r="Q247" s="215"/>
      <c r="R247" s="215"/>
      <c r="S247" s="215"/>
      <c r="T247" s="215"/>
      <c r="U247" s="216">
        <f t="shared" si="3"/>
        <v>0</v>
      </c>
    </row>
    <row r="248" spans="1:21" s="30" customFormat="1" ht="24" customHeight="1">
      <c r="A248" s="31" t="s">
        <v>15321</v>
      </c>
      <c r="B248" s="32" t="s">
        <v>15322</v>
      </c>
      <c r="C248" s="33" t="s">
        <v>15323</v>
      </c>
      <c r="D248" s="34" t="s">
        <v>15324</v>
      </c>
      <c r="E248" s="37" t="s">
        <v>2104</v>
      </c>
      <c r="F248" s="38">
        <v>11000</v>
      </c>
      <c r="G248" s="36">
        <v>0.45</v>
      </c>
      <c r="H248" s="37">
        <v>10</v>
      </c>
      <c r="I248" s="38">
        <f>Таблица613[[#This Row],[Розничная цена KRW]]*Таблица613[[#This Row],[Коэфициент стоимости]]</f>
        <v>4950</v>
      </c>
      <c r="J248" s="39" t="str">
        <f>IF($I$1="","Введите курс",Таблица613[[#This Row],[Оптовая цена KRW                         за 1шт]]/$I$1)</f>
        <v>Введите курс</v>
      </c>
      <c r="K248" s="284"/>
      <c r="L248" s="40">
        <f>Таблица613[[#This Row],[Заказ коробок ]]*Таблица613[[#This Row],[Кол-во шт в коробке]]</f>
        <v>0</v>
      </c>
      <c r="M248" s="38">
        <f>Таблица613[[#This Row],[Общее кол-во шт]]*Таблица613[[#This Row],[Оптовая цена KRW                         за 1шт]]</f>
        <v>0</v>
      </c>
      <c r="N248" s="41" t="str">
        <f>IFERROR(Таблица613[[#This Row],[Общее кол-во шт]]*Таблица613[[#This Row],[Оптовая цена USD                       за 1шт]],"")</f>
        <v/>
      </c>
      <c r="O248" s="42"/>
      <c r="P248" s="214"/>
      <c r="Q248" s="215"/>
      <c r="R248" s="215"/>
      <c r="S248" s="215"/>
      <c r="T248" s="215"/>
      <c r="U248" s="216">
        <f t="shared" si="3"/>
        <v>0</v>
      </c>
    </row>
    <row r="249" spans="1:21" s="30" customFormat="1" ht="24" customHeight="1">
      <c r="A249" s="31" t="s">
        <v>15325</v>
      </c>
      <c r="B249" s="32" t="s">
        <v>15326</v>
      </c>
      <c r="C249" s="33" t="s">
        <v>15327</v>
      </c>
      <c r="D249" s="34" t="s">
        <v>15328</v>
      </c>
      <c r="E249" s="37" t="s">
        <v>2104</v>
      </c>
      <c r="F249" s="38">
        <v>11000</v>
      </c>
      <c r="G249" s="36">
        <v>0.45</v>
      </c>
      <c r="H249" s="37">
        <v>10</v>
      </c>
      <c r="I249" s="38">
        <f>Таблица613[[#This Row],[Розничная цена KRW]]*Таблица613[[#This Row],[Коэфициент стоимости]]</f>
        <v>4950</v>
      </c>
      <c r="J249" s="39" t="str">
        <f>IF($I$1="","Введите курс",Таблица613[[#This Row],[Оптовая цена KRW                         за 1шт]]/$I$1)</f>
        <v>Введите курс</v>
      </c>
      <c r="K249" s="284"/>
      <c r="L249" s="40">
        <f>Таблица613[[#This Row],[Заказ коробок ]]*Таблица613[[#This Row],[Кол-во шт в коробке]]</f>
        <v>0</v>
      </c>
      <c r="M249" s="38">
        <f>Таблица613[[#This Row],[Общее кол-во шт]]*Таблица613[[#This Row],[Оптовая цена KRW                         за 1шт]]</f>
        <v>0</v>
      </c>
      <c r="N249" s="41" t="str">
        <f>IFERROR(Таблица613[[#This Row],[Общее кол-во шт]]*Таблица613[[#This Row],[Оптовая цена USD                       за 1шт]],"")</f>
        <v/>
      </c>
      <c r="O249" s="42"/>
      <c r="P249" s="214"/>
      <c r="Q249" s="215"/>
      <c r="R249" s="215"/>
      <c r="S249" s="215"/>
      <c r="T249" s="215"/>
      <c r="U249" s="216">
        <f t="shared" si="3"/>
        <v>0</v>
      </c>
    </row>
    <row r="250" spans="1:21" s="30" customFormat="1" ht="24" customHeight="1">
      <c r="A250" s="31" t="s">
        <v>15329</v>
      </c>
      <c r="B250" s="32" t="s">
        <v>15330</v>
      </c>
      <c r="C250" s="33" t="s">
        <v>15331</v>
      </c>
      <c r="D250" s="34" t="s">
        <v>15332</v>
      </c>
      <c r="E250" s="37" t="s">
        <v>2104</v>
      </c>
      <c r="F250" s="38">
        <v>11000</v>
      </c>
      <c r="G250" s="36">
        <v>0.45</v>
      </c>
      <c r="H250" s="37">
        <v>10</v>
      </c>
      <c r="I250" s="38">
        <f>Таблица613[[#This Row],[Розничная цена KRW]]*Таблица613[[#This Row],[Коэфициент стоимости]]</f>
        <v>4950</v>
      </c>
      <c r="J250" s="39" t="str">
        <f>IF($I$1="","Введите курс",Таблица613[[#This Row],[Оптовая цена KRW                         за 1шт]]/$I$1)</f>
        <v>Введите курс</v>
      </c>
      <c r="K250" s="284"/>
      <c r="L250" s="40">
        <f>Таблица613[[#This Row],[Заказ коробок ]]*Таблица613[[#This Row],[Кол-во шт в коробке]]</f>
        <v>0</v>
      </c>
      <c r="M250" s="38">
        <f>Таблица613[[#This Row],[Общее кол-во шт]]*Таблица613[[#This Row],[Оптовая цена KRW                         за 1шт]]</f>
        <v>0</v>
      </c>
      <c r="N250" s="41" t="str">
        <f>IFERROR(Таблица613[[#This Row],[Общее кол-во шт]]*Таблица613[[#This Row],[Оптовая цена USD                       за 1шт]],"")</f>
        <v/>
      </c>
      <c r="O250" s="42"/>
      <c r="P250" s="214"/>
      <c r="Q250" s="215"/>
      <c r="R250" s="215"/>
      <c r="S250" s="215"/>
      <c r="T250" s="215"/>
      <c r="U250" s="216">
        <f t="shared" si="3"/>
        <v>0</v>
      </c>
    </row>
    <row r="251" spans="1:21" s="30" customFormat="1" ht="24" customHeight="1">
      <c r="A251" s="31" t="s">
        <v>15333</v>
      </c>
      <c r="B251" s="32" t="s">
        <v>15334</v>
      </c>
      <c r="C251" s="33" t="s">
        <v>15335</v>
      </c>
      <c r="D251" s="34" t="s">
        <v>15336</v>
      </c>
      <c r="E251" s="37" t="s">
        <v>2104</v>
      </c>
      <c r="F251" s="38">
        <v>11000</v>
      </c>
      <c r="G251" s="36">
        <v>0.45</v>
      </c>
      <c r="H251" s="37">
        <v>10</v>
      </c>
      <c r="I251" s="38">
        <f>Таблица613[[#This Row],[Розничная цена KRW]]*Таблица613[[#This Row],[Коэфициент стоимости]]</f>
        <v>4950</v>
      </c>
      <c r="J251" s="39" t="str">
        <f>IF($I$1="","Введите курс",Таблица613[[#This Row],[Оптовая цена KRW                         за 1шт]]/$I$1)</f>
        <v>Введите курс</v>
      </c>
      <c r="K251" s="284"/>
      <c r="L251" s="40">
        <f>Таблица613[[#This Row],[Заказ коробок ]]*Таблица613[[#This Row],[Кол-во шт в коробке]]</f>
        <v>0</v>
      </c>
      <c r="M251" s="38">
        <f>Таблица613[[#This Row],[Общее кол-во шт]]*Таблица613[[#This Row],[Оптовая цена KRW                         за 1шт]]</f>
        <v>0</v>
      </c>
      <c r="N251" s="41" t="str">
        <f>IFERROR(Таблица613[[#This Row],[Общее кол-во шт]]*Таблица613[[#This Row],[Оптовая цена USD                       за 1шт]],"")</f>
        <v/>
      </c>
      <c r="O251" s="42"/>
      <c r="P251" s="214"/>
      <c r="Q251" s="215"/>
      <c r="R251" s="215"/>
      <c r="S251" s="215"/>
      <c r="T251" s="215"/>
      <c r="U251" s="216">
        <f t="shared" si="3"/>
        <v>0</v>
      </c>
    </row>
    <row r="252" spans="1:21" s="30" customFormat="1" ht="24" customHeight="1">
      <c r="A252" s="31" t="s">
        <v>15337</v>
      </c>
      <c r="B252" s="32" t="s">
        <v>15338</v>
      </c>
      <c r="C252" s="33" t="s">
        <v>15339</v>
      </c>
      <c r="D252" s="34" t="s">
        <v>15340</v>
      </c>
      <c r="E252" s="37" t="s">
        <v>2104</v>
      </c>
      <c r="F252" s="38">
        <v>11000</v>
      </c>
      <c r="G252" s="36">
        <v>0.45</v>
      </c>
      <c r="H252" s="37">
        <v>10</v>
      </c>
      <c r="I252" s="38">
        <f>Таблица613[[#This Row],[Розничная цена KRW]]*Таблица613[[#This Row],[Коэфициент стоимости]]</f>
        <v>4950</v>
      </c>
      <c r="J252" s="39" t="str">
        <f>IF($I$1="","Введите курс",Таблица613[[#This Row],[Оптовая цена KRW                         за 1шт]]/$I$1)</f>
        <v>Введите курс</v>
      </c>
      <c r="K252" s="284"/>
      <c r="L252" s="40">
        <f>Таблица613[[#This Row],[Заказ коробок ]]*Таблица613[[#This Row],[Кол-во шт в коробке]]</f>
        <v>0</v>
      </c>
      <c r="M252" s="38">
        <f>Таблица613[[#This Row],[Общее кол-во шт]]*Таблица613[[#This Row],[Оптовая цена KRW                         за 1шт]]</f>
        <v>0</v>
      </c>
      <c r="N252" s="41" t="str">
        <f>IFERROR(Таблица613[[#This Row],[Общее кол-во шт]]*Таблица613[[#This Row],[Оптовая цена USD                       за 1шт]],"")</f>
        <v/>
      </c>
      <c r="O252" s="42"/>
      <c r="P252" s="214"/>
      <c r="Q252" s="215"/>
      <c r="R252" s="215"/>
      <c r="S252" s="215"/>
      <c r="T252" s="215"/>
      <c r="U252" s="216">
        <f t="shared" si="3"/>
        <v>0</v>
      </c>
    </row>
    <row r="253" spans="1:21" s="30" customFormat="1" ht="24" customHeight="1">
      <c r="A253" s="31" t="s">
        <v>15341</v>
      </c>
      <c r="B253" s="32" t="s">
        <v>15342</v>
      </c>
      <c r="C253" s="33" t="s">
        <v>15343</v>
      </c>
      <c r="D253" s="34" t="s">
        <v>15344</v>
      </c>
      <c r="E253" s="37" t="s">
        <v>2104</v>
      </c>
      <c r="F253" s="38">
        <v>11000</v>
      </c>
      <c r="G253" s="36">
        <v>0.45</v>
      </c>
      <c r="H253" s="37">
        <v>10</v>
      </c>
      <c r="I253" s="38">
        <f>Таблица613[[#This Row],[Розничная цена KRW]]*Таблица613[[#This Row],[Коэфициент стоимости]]</f>
        <v>4950</v>
      </c>
      <c r="J253" s="39" t="str">
        <f>IF($I$1="","Введите курс",Таблица613[[#This Row],[Оптовая цена KRW                         за 1шт]]/$I$1)</f>
        <v>Введите курс</v>
      </c>
      <c r="K253" s="284"/>
      <c r="L253" s="40">
        <f>Таблица613[[#This Row],[Заказ коробок ]]*Таблица613[[#This Row],[Кол-во шт в коробке]]</f>
        <v>0</v>
      </c>
      <c r="M253" s="38">
        <f>Таблица613[[#This Row],[Общее кол-во шт]]*Таблица613[[#This Row],[Оптовая цена KRW                         за 1шт]]</f>
        <v>0</v>
      </c>
      <c r="N253" s="41" t="str">
        <f>IFERROR(Таблица613[[#This Row],[Общее кол-во шт]]*Таблица613[[#This Row],[Оптовая цена USD                       за 1шт]],"")</f>
        <v/>
      </c>
      <c r="O253" s="42"/>
      <c r="P253" s="214"/>
      <c r="Q253" s="215"/>
      <c r="R253" s="215"/>
      <c r="S253" s="215"/>
      <c r="T253" s="215"/>
      <c r="U253" s="216">
        <f t="shared" si="3"/>
        <v>0</v>
      </c>
    </row>
    <row r="254" spans="1:21" s="30" customFormat="1" ht="24" customHeight="1">
      <c r="A254" s="31" t="s">
        <v>15345</v>
      </c>
      <c r="B254" s="32" t="s">
        <v>15346</v>
      </c>
      <c r="C254" s="33" t="s">
        <v>15347</v>
      </c>
      <c r="D254" s="34" t="s">
        <v>15348</v>
      </c>
      <c r="E254" s="37" t="s">
        <v>15349</v>
      </c>
      <c r="F254" s="38">
        <v>19800</v>
      </c>
      <c r="G254" s="36">
        <v>0.45</v>
      </c>
      <c r="H254" s="37">
        <v>10</v>
      </c>
      <c r="I254" s="38">
        <f>Таблица613[[#This Row],[Розничная цена KRW]]*Таблица613[[#This Row],[Коэфициент стоимости]]</f>
        <v>8910</v>
      </c>
      <c r="J254" s="39" t="str">
        <f>IF($I$1="","Введите курс",Таблица613[[#This Row],[Оптовая цена KRW                         за 1шт]]/$I$1)</f>
        <v>Введите курс</v>
      </c>
      <c r="K254" s="284"/>
      <c r="L254" s="40">
        <f>Таблица613[[#This Row],[Заказ коробок ]]*Таблица613[[#This Row],[Кол-во шт в коробке]]</f>
        <v>0</v>
      </c>
      <c r="M254" s="38">
        <f>Таблица613[[#This Row],[Общее кол-во шт]]*Таблица613[[#This Row],[Оптовая цена KRW                         за 1шт]]</f>
        <v>0</v>
      </c>
      <c r="N254" s="41" t="str">
        <f>IFERROR(Таблица613[[#This Row],[Общее кол-во шт]]*Таблица613[[#This Row],[Оптовая цена USD                       за 1шт]],"")</f>
        <v/>
      </c>
      <c r="O254" s="42"/>
      <c r="P254" s="214"/>
      <c r="Q254" s="215"/>
      <c r="R254" s="215"/>
      <c r="S254" s="215"/>
      <c r="T254" s="215"/>
      <c r="U254" s="216">
        <f t="shared" si="3"/>
        <v>0</v>
      </c>
    </row>
    <row r="255" spans="1:21" s="30" customFormat="1" ht="24" customHeight="1">
      <c r="A255" s="31" t="s">
        <v>15350</v>
      </c>
      <c r="B255" s="32" t="s">
        <v>15351</v>
      </c>
      <c r="C255" s="33" t="s">
        <v>15352</v>
      </c>
      <c r="D255" s="34" t="s">
        <v>15353</v>
      </c>
      <c r="E255" s="37" t="s">
        <v>15349</v>
      </c>
      <c r="F255" s="38">
        <v>19800</v>
      </c>
      <c r="G255" s="36">
        <v>0.45</v>
      </c>
      <c r="H255" s="37">
        <v>10</v>
      </c>
      <c r="I255" s="38">
        <f>Таблица613[[#This Row],[Розничная цена KRW]]*Таблица613[[#This Row],[Коэфициент стоимости]]</f>
        <v>8910</v>
      </c>
      <c r="J255" s="39" t="str">
        <f>IF($I$1="","Введите курс",Таблица613[[#This Row],[Оптовая цена KRW                         за 1шт]]/$I$1)</f>
        <v>Введите курс</v>
      </c>
      <c r="K255" s="284"/>
      <c r="L255" s="40">
        <f>Таблица613[[#This Row],[Заказ коробок ]]*Таблица613[[#This Row],[Кол-во шт в коробке]]</f>
        <v>0</v>
      </c>
      <c r="M255" s="38">
        <f>Таблица613[[#This Row],[Общее кол-во шт]]*Таблица613[[#This Row],[Оптовая цена KRW                         за 1шт]]</f>
        <v>0</v>
      </c>
      <c r="N255" s="41" t="str">
        <f>IFERROR(Таблица613[[#This Row],[Общее кол-во шт]]*Таблица613[[#This Row],[Оптовая цена USD                       за 1шт]],"")</f>
        <v/>
      </c>
      <c r="O255" s="42"/>
      <c r="P255" s="214"/>
      <c r="Q255" s="215"/>
      <c r="R255" s="215"/>
      <c r="S255" s="215"/>
      <c r="T255" s="215"/>
      <c r="U255" s="216">
        <f t="shared" si="3"/>
        <v>0</v>
      </c>
    </row>
    <row r="256" spans="1:21" s="30" customFormat="1" ht="24" customHeight="1">
      <c r="A256" s="31" t="s">
        <v>15354</v>
      </c>
      <c r="B256" s="32" t="s">
        <v>15355</v>
      </c>
      <c r="C256" s="33" t="s">
        <v>15356</v>
      </c>
      <c r="D256" s="34" t="s">
        <v>15357</v>
      </c>
      <c r="E256" s="37" t="s">
        <v>15349</v>
      </c>
      <c r="F256" s="38">
        <v>19800</v>
      </c>
      <c r="G256" s="36">
        <v>0.45</v>
      </c>
      <c r="H256" s="37">
        <v>10</v>
      </c>
      <c r="I256" s="38">
        <f>Таблица613[[#This Row],[Розничная цена KRW]]*Таблица613[[#This Row],[Коэфициент стоимости]]</f>
        <v>8910</v>
      </c>
      <c r="J256" s="39" t="str">
        <f>IF($I$1="","Введите курс",Таблица613[[#This Row],[Оптовая цена KRW                         за 1шт]]/$I$1)</f>
        <v>Введите курс</v>
      </c>
      <c r="K256" s="284"/>
      <c r="L256" s="40">
        <f>Таблица613[[#This Row],[Заказ коробок ]]*Таблица613[[#This Row],[Кол-во шт в коробке]]</f>
        <v>0</v>
      </c>
      <c r="M256" s="38">
        <f>Таблица613[[#This Row],[Общее кол-во шт]]*Таблица613[[#This Row],[Оптовая цена KRW                         за 1шт]]</f>
        <v>0</v>
      </c>
      <c r="N256" s="41" t="str">
        <f>IFERROR(Таблица613[[#This Row],[Общее кол-во шт]]*Таблица613[[#This Row],[Оптовая цена USD                       за 1шт]],"")</f>
        <v/>
      </c>
      <c r="O256" s="42"/>
      <c r="P256" s="214"/>
      <c r="Q256" s="215"/>
      <c r="R256" s="215"/>
      <c r="S256" s="215"/>
      <c r="T256" s="215"/>
      <c r="U256" s="216">
        <f t="shared" si="3"/>
        <v>0</v>
      </c>
    </row>
    <row r="257" spans="1:21" s="30" customFormat="1" ht="24" customHeight="1">
      <c r="A257" s="31" t="s">
        <v>15358</v>
      </c>
      <c r="B257" s="32" t="s">
        <v>15359</v>
      </c>
      <c r="C257" s="33" t="s">
        <v>15360</v>
      </c>
      <c r="D257" s="34" t="s">
        <v>15361</v>
      </c>
      <c r="E257" s="37" t="s">
        <v>15349</v>
      </c>
      <c r="F257" s="38">
        <v>19800</v>
      </c>
      <c r="G257" s="36">
        <v>0.45</v>
      </c>
      <c r="H257" s="37">
        <v>10</v>
      </c>
      <c r="I257" s="38">
        <f>Таблица613[[#This Row],[Розничная цена KRW]]*Таблица613[[#This Row],[Коэфициент стоимости]]</f>
        <v>8910</v>
      </c>
      <c r="J257" s="39" t="str">
        <f>IF($I$1="","Введите курс",Таблица613[[#This Row],[Оптовая цена KRW                         за 1шт]]/$I$1)</f>
        <v>Введите курс</v>
      </c>
      <c r="K257" s="284"/>
      <c r="L257" s="40">
        <f>Таблица613[[#This Row],[Заказ коробок ]]*Таблица613[[#This Row],[Кол-во шт в коробке]]</f>
        <v>0</v>
      </c>
      <c r="M257" s="38">
        <f>Таблица613[[#This Row],[Общее кол-во шт]]*Таблица613[[#This Row],[Оптовая цена KRW                         за 1шт]]</f>
        <v>0</v>
      </c>
      <c r="N257" s="41" t="str">
        <f>IFERROR(Таблица613[[#This Row],[Общее кол-во шт]]*Таблица613[[#This Row],[Оптовая цена USD                       за 1шт]],"")</f>
        <v/>
      </c>
      <c r="O257" s="42"/>
      <c r="P257" s="214"/>
      <c r="Q257" s="215"/>
      <c r="R257" s="215"/>
      <c r="S257" s="215"/>
      <c r="T257" s="215"/>
      <c r="U257" s="216">
        <f t="shared" si="3"/>
        <v>0</v>
      </c>
    </row>
    <row r="258" spans="1:21" s="30" customFormat="1" ht="24" customHeight="1">
      <c r="A258" s="31" t="s">
        <v>15362</v>
      </c>
      <c r="B258" s="32" t="s">
        <v>15363</v>
      </c>
      <c r="C258" s="33" t="s">
        <v>15364</v>
      </c>
      <c r="D258" s="34" t="s">
        <v>15365</v>
      </c>
      <c r="E258" s="37" t="s">
        <v>15366</v>
      </c>
      <c r="F258" s="38">
        <v>19800</v>
      </c>
      <c r="G258" s="36">
        <v>0.45</v>
      </c>
      <c r="H258" s="37">
        <v>10</v>
      </c>
      <c r="I258" s="38">
        <f>Таблица613[[#This Row],[Розничная цена KRW]]*Таблица613[[#This Row],[Коэфициент стоимости]]</f>
        <v>8910</v>
      </c>
      <c r="J258" s="39" t="str">
        <f>IF($I$1="","Введите курс",Таблица613[[#This Row],[Оптовая цена KRW                         за 1шт]]/$I$1)</f>
        <v>Введите курс</v>
      </c>
      <c r="K258" s="284"/>
      <c r="L258" s="40">
        <f>Таблица613[[#This Row],[Заказ коробок ]]*Таблица613[[#This Row],[Кол-во шт в коробке]]</f>
        <v>0</v>
      </c>
      <c r="M258" s="38">
        <f>Таблица613[[#This Row],[Общее кол-во шт]]*Таблица613[[#This Row],[Оптовая цена KRW                         за 1шт]]</f>
        <v>0</v>
      </c>
      <c r="N258" s="41" t="str">
        <f>IFERROR(Таблица613[[#This Row],[Общее кол-во шт]]*Таблица613[[#This Row],[Оптовая цена USD                       за 1шт]],"")</f>
        <v/>
      </c>
      <c r="O258" s="42"/>
      <c r="P258" s="214"/>
      <c r="Q258" s="215"/>
      <c r="R258" s="215"/>
      <c r="S258" s="215"/>
      <c r="T258" s="215"/>
      <c r="U258" s="216">
        <f t="shared" ref="U258:U321" si="4">SUM(P258:T258)</f>
        <v>0</v>
      </c>
    </row>
    <row r="259" spans="1:21" s="30" customFormat="1" ht="24" customHeight="1">
      <c r="A259" s="31" t="s">
        <v>15367</v>
      </c>
      <c r="B259" s="32" t="s">
        <v>15368</v>
      </c>
      <c r="C259" s="33" t="s">
        <v>15369</v>
      </c>
      <c r="D259" s="34" t="s">
        <v>15370</v>
      </c>
      <c r="E259" s="37" t="s">
        <v>15366</v>
      </c>
      <c r="F259" s="38">
        <v>19800</v>
      </c>
      <c r="G259" s="36">
        <v>0.45</v>
      </c>
      <c r="H259" s="37">
        <v>10</v>
      </c>
      <c r="I259" s="38">
        <f>Таблица613[[#This Row],[Розничная цена KRW]]*Таблица613[[#This Row],[Коэфициент стоимости]]</f>
        <v>8910</v>
      </c>
      <c r="J259" s="39" t="str">
        <f>IF($I$1="","Введите курс",Таблица613[[#This Row],[Оптовая цена KRW                         за 1шт]]/$I$1)</f>
        <v>Введите курс</v>
      </c>
      <c r="K259" s="284"/>
      <c r="L259" s="40">
        <f>Таблица613[[#This Row],[Заказ коробок ]]*Таблица613[[#This Row],[Кол-во шт в коробке]]</f>
        <v>0</v>
      </c>
      <c r="M259" s="38">
        <f>Таблица613[[#This Row],[Общее кол-во шт]]*Таблица613[[#This Row],[Оптовая цена KRW                         за 1шт]]</f>
        <v>0</v>
      </c>
      <c r="N259" s="41" t="str">
        <f>IFERROR(Таблица613[[#This Row],[Общее кол-во шт]]*Таблица613[[#This Row],[Оптовая цена USD                       за 1шт]],"")</f>
        <v/>
      </c>
      <c r="O259" s="42"/>
      <c r="P259" s="214"/>
      <c r="Q259" s="215"/>
      <c r="R259" s="215"/>
      <c r="S259" s="215"/>
      <c r="T259" s="215"/>
      <c r="U259" s="216">
        <f t="shared" si="4"/>
        <v>0</v>
      </c>
    </row>
    <row r="260" spans="1:21" s="30" customFormat="1" ht="24" customHeight="1">
      <c r="A260" s="31" t="s">
        <v>15371</v>
      </c>
      <c r="B260" s="32" t="s">
        <v>15372</v>
      </c>
      <c r="C260" s="33" t="s">
        <v>15373</v>
      </c>
      <c r="D260" s="34" t="s">
        <v>15374</v>
      </c>
      <c r="E260" s="37" t="s">
        <v>15366</v>
      </c>
      <c r="F260" s="38">
        <v>19800</v>
      </c>
      <c r="G260" s="36">
        <v>0.45</v>
      </c>
      <c r="H260" s="37">
        <v>10</v>
      </c>
      <c r="I260" s="38">
        <f>Таблица613[[#This Row],[Розничная цена KRW]]*Таблица613[[#This Row],[Коэфициент стоимости]]</f>
        <v>8910</v>
      </c>
      <c r="J260" s="39" t="str">
        <f>IF($I$1="","Введите курс",Таблица613[[#This Row],[Оптовая цена KRW                         за 1шт]]/$I$1)</f>
        <v>Введите курс</v>
      </c>
      <c r="K260" s="284"/>
      <c r="L260" s="40">
        <f>Таблица613[[#This Row],[Заказ коробок ]]*Таблица613[[#This Row],[Кол-во шт в коробке]]</f>
        <v>0</v>
      </c>
      <c r="M260" s="38">
        <f>Таблица613[[#This Row],[Общее кол-во шт]]*Таблица613[[#This Row],[Оптовая цена KRW                         за 1шт]]</f>
        <v>0</v>
      </c>
      <c r="N260" s="41" t="str">
        <f>IFERROR(Таблица613[[#This Row],[Общее кол-во шт]]*Таблица613[[#This Row],[Оптовая цена USD                       за 1шт]],"")</f>
        <v/>
      </c>
      <c r="O260" s="42"/>
      <c r="P260" s="214"/>
      <c r="Q260" s="215"/>
      <c r="R260" s="215"/>
      <c r="S260" s="215"/>
      <c r="T260" s="215"/>
      <c r="U260" s="216">
        <f t="shared" si="4"/>
        <v>0</v>
      </c>
    </row>
    <row r="261" spans="1:21" s="30" customFormat="1" ht="24" customHeight="1">
      <c r="A261" s="31" t="s">
        <v>15375</v>
      </c>
      <c r="B261" s="32" t="s">
        <v>15376</v>
      </c>
      <c r="C261" s="33" t="s">
        <v>15377</v>
      </c>
      <c r="D261" s="34" t="s">
        <v>15378</v>
      </c>
      <c r="E261" s="37" t="s">
        <v>15366</v>
      </c>
      <c r="F261" s="38">
        <v>19800</v>
      </c>
      <c r="G261" s="36">
        <v>0.45</v>
      </c>
      <c r="H261" s="37">
        <v>10</v>
      </c>
      <c r="I261" s="38">
        <f>Таблица613[[#This Row],[Розничная цена KRW]]*Таблица613[[#This Row],[Коэфициент стоимости]]</f>
        <v>8910</v>
      </c>
      <c r="J261" s="39" t="str">
        <f>IF($I$1="","Введите курс",Таблица613[[#This Row],[Оптовая цена KRW                         за 1шт]]/$I$1)</f>
        <v>Введите курс</v>
      </c>
      <c r="K261" s="284"/>
      <c r="L261" s="40">
        <f>Таблица613[[#This Row],[Заказ коробок ]]*Таблица613[[#This Row],[Кол-во шт в коробке]]</f>
        <v>0</v>
      </c>
      <c r="M261" s="38">
        <f>Таблица613[[#This Row],[Общее кол-во шт]]*Таблица613[[#This Row],[Оптовая цена KRW                         за 1шт]]</f>
        <v>0</v>
      </c>
      <c r="N261" s="41" t="str">
        <f>IFERROR(Таблица613[[#This Row],[Общее кол-во шт]]*Таблица613[[#This Row],[Оптовая цена USD                       за 1шт]],"")</f>
        <v/>
      </c>
      <c r="O261" s="42"/>
      <c r="P261" s="214"/>
      <c r="Q261" s="215"/>
      <c r="R261" s="215"/>
      <c r="S261" s="215"/>
      <c r="T261" s="215"/>
      <c r="U261" s="216">
        <f t="shared" si="4"/>
        <v>0</v>
      </c>
    </row>
    <row r="262" spans="1:21" s="30" customFormat="1" ht="24" customHeight="1">
      <c r="A262" s="31" t="s">
        <v>15379</v>
      </c>
      <c r="B262" s="32" t="s">
        <v>15380</v>
      </c>
      <c r="C262" s="33" t="s">
        <v>15381</v>
      </c>
      <c r="D262" s="34" t="s">
        <v>15382</v>
      </c>
      <c r="E262" s="37" t="s">
        <v>15383</v>
      </c>
      <c r="F262" s="38">
        <v>10000</v>
      </c>
      <c r="G262" s="36">
        <v>0.45</v>
      </c>
      <c r="H262" s="37">
        <v>10</v>
      </c>
      <c r="I262" s="38">
        <f>Таблица613[[#This Row],[Розничная цена KRW]]*Таблица613[[#This Row],[Коэфициент стоимости]]</f>
        <v>4500</v>
      </c>
      <c r="J262" s="39" t="str">
        <f>IF($I$1="","Введите курс",Таблица613[[#This Row],[Оптовая цена KRW                         за 1шт]]/$I$1)</f>
        <v>Введите курс</v>
      </c>
      <c r="K262" s="284"/>
      <c r="L262" s="40">
        <f>Таблица613[[#This Row],[Заказ коробок ]]*Таблица613[[#This Row],[Кол-во шт в коробке]]</f>
        <v>0</v>
      </c>
      <c r="M262" s="38">
        <f>Таблица613[[#This Row],[Общее кол-во шт]]*Таблица613[[#This Row],[Оптовая цена KRW                         за 1шт]]</f>
        <v>0</v>
      </c>
      <c r="N262" s="41" t="str">
        <f>IFERROR(Таблица613[[#This Row],[Общее кол-во шт]]*Таблица613[[#This Row],[Оптовая цена USD                       за 1шт]],"")</f>
        <v/>
      </c>
      <c r="O262" s="42"/>
      <c r="P262" s="214"/>
      <c r="Q262" s="215"/>
      <c r="R262" s="215"/>
      <c r="S262" s="215"/>
      <c r="T262" s="215"/>
      <c r="U262" s="216">
        <f t="shared" si="4"/>
        <v>0</v>
      </c>
    </row>
    <row r="263" spans="1:21" s="30" customFormat="1" ht="24" customHeight="1">
      <c r="A263" s="31" t="s">
        <v>15384</v>
      </c>
      <c r="B263" s="32" t="s">
        <v>15385</v>
      </c>
      <c r="C263" s="33" t="s">
        <v>15386</v>
      </c>
      <c r="D263" s="34" t="s">
        <v>15387</v>
      </c>
      <c r="E263" s="37" t="s">
        <v>15383</v>
      </c>
      <c r="F263" s="38">
        <v>10000</v>
      </c>
      <c r="G263" s="36">
        <v>0.45</v>
      </c>
      <c r="H263" s="37">
        <v>10</v>
      </c>
      <c r="I263" s="38">
        <f>Таблица613[[#This Row],[Розничная цена KRW]]*Таблица613[[#This Row],[Коэфициент стоимости]]</f>
        <v>4500</v>
      </c>
      <c r="J263" s="39" t="str">
        <f>IF($I$1="","Введите курс",Таблица613[[#This Row],[Оптовая цена KRW                         за 1шт]]/$I$1)</f>
        <v>Введите курс</v>
      </c>
      <c r="K263" s="284"/>
      <c r="L263" s="40">
        <f>Таблица613[[#This Row],[Заказ коробок ]]*Таблица613[[#This Row],[Кол-во шт в коробке]]</f>
        <v>0</v>
      </c>
      <c r="M263" s="38">
        <f>Таблица613[[#This Row],[Общее кол-во шт]]*Таблица613[[#This Row],[Оптовая цена KRW                         за 1шт]]</f>
        <v>0</v>
      </c>
      <c r="N263" s="41" t="str">
        <f>IFERROR(Таблица613[[#This Row],[Общее кол-во шт]]*Таблица613[[#This Row],[Оптовая цена USD                       за 1шт]],"")</f>
        <v/>
      </c>
      <c r="O263" s="42"/>
      <c r="P263" s="214"/>
      <c r="Q263" s="215"/>
      <c r="R263" s="215"/>
      <c r="S263" s="215"/>
      <c r="T263" s="215"/>
      <c r="U263" s="216">
        <f t="shared" si="4"/>
        <v>0</v>
      </c>
    </row>
    <row r="264" spans="1:21" s="30" customFormat="1" ht="24" customHeight="1">
      <c r="A264" s="31" t="s">
        <v>15388</v>
      </c>
      <c r="B264" s="32" t="s">
        <v>15389</v>
      </c>
      <c r="C264" s="33" t="s">
        <v>15390</v>
      </c>
      <c r="D264" s="34" t="s">
        <v>15391</v>
      </c>
      <c r="E264" s="37" t="s">
        <v>15383</v>
      </c>
      <c r="F264" s="38">
        <v>10000</v>
      </c>
      <c r="G264" s="36">
        <v>0.45</v>
      </c>
      <c r="H264" s="37">
        <v>10</v>
      </c>
      <c r="I264" s="38">
        <f>Таблица613[[#This Row],[Розничная цена KRW]]*Таблица613[[#This Row],[Коэфициент стоимости]]</f>
        <v>4500</v>
      </c>
      <c r="J264" s="39" t="str">
        <f>IF($I$1="","Введите курс",Таблица613[[#This Row],[Оптовая цена KRW                         за 1шт]]/$I$1)</f>
        <v>Введите курс</v>
      </c>
      <c r="K264" s="284"/>
      <c r="L264" s="40">
        <f>Таблица613[[#This Row],[Заказ коробок ]]*Таблица613[[#This Row],[Кол-во шт в коробке]]</f>
        <v>0</v>
      </c>
      <c r="M264" s="38">
        <f>Таблица613[[#This Row],[Общее кол-во шт]]*Таблица613[[#This Row],[Оптовая цена KRW                         за 1шт]]</f>
        <v>0</v>
      </c>
      <c r="N264" s="41" t="str">
        <f>IFERROR(Таблица613[[#This Row],[Общее кол-во шт]]*Таблица613[[#This Row],[Оптовая цена USD                       за 1шт]],"")</f>
        <v/>
      </c>
      <c r="O264" s="42"/>
      <c r="P264" s="214"/>
      <c r="Q264" s="215"/>
      <c r="R264" s="215"/>
      <c r="S264" s="215"/>
      <c r="T264" s="215"/>
      <c r="U264" s="216">
        <f t="shared" si="4"/>
        <v>0</v>
      </c>
    </row>
    <row r="265" spans="1:21" s="30" customFormat="1" ht="24" customHeight="1">
      <c r="A265" s="31" t="s">
        <v>15392</v>
      </c>
      <c r="B265" s="32" t="s">
        <v>15393</v>
      </c>
      <c r="C265" s="33" t="s">
        <v>15394</v>
      </c>
      <c r="D265" s="34" t="s">
        <v>15395</v>
      </c>
      <c r="E265" s="37" t="s">
        <v>15383</v>
      </c>
      <c r="F265" s="38">
        <v>10000</v>
      </c>
      <c r="G265" s="36">
        <v>0.45</v>
      </c>
      <c r="H265" s="37">
        <v>10</v>
      </c>
      <c r="I265" s="38">
        <f>Таблица613[[#This Row],[Розничная цена KRW]]*Таблица613[[#This Row],[Коэфициент стоимости]]</f>
        <v>4500</v>
      </c>
      <c r="J265" s="39" t="str">
        <f>IF($I$1="","Введите курс",Таблица613[[#This Row],[Оптовая цена KRW                         за 1шт]]/$I$1)</f>
        <v>Введите курс</v>
      </c>
      <c r="K265" s="284"/>
      <c r="L265" s="40">
        <f>Таблица613[[#This Row],[Заказ коробок ]]*Таблица613[[#This Row],[Кол-во шт в коробке]]</f>
        <v>0</v>
      </c>
      <c r="M265" s="38">
        <f>Таблица613[[#This Row],[Общее кол-во шт]]*Таблица613[[#This Row],[Оптовая цена KRW                         за 1шт]]</f>
        <v>0</v>
      </c>
      <c r="N265" s="41" t="str">
        <f>IFERROR(Таблица613[[#This Row],[Общее кол-во шт]]*Таблица613[[#This Row],[Оптовая цена USD                       за 1шт]],"")</f>
        <v/>
      </c>
      <c r="O265" s="42"/>
      <c r="P265" s="214"/>
      <c r="Q265" s="215"/>
      <c r="R265" s="215"/>
      <c r="S265" s="215"/>
      <c r="T265" s="215"/>
      <c r="U265" s="216">
        <f t="shared" si="4"/>
        <v>0</v>
      </c>
    </row>
    <row r="266" spans="1:21" s="30" customFormat="1" ht="24" customHeight="1">
      <c r="A266" s="31" t="s">
        <v>15396</v>
      </c>
      <c r="B266" s="32" t="s">
        <v>15397</v>
      </c>
      <c r="C266" s="33" t="s">
        <v>15398</v>
      </c>
      <c r="D266" s="34" t="s">
        <v>15399</v>
      </c>
      <c r="E266" s="37" t="s">
        <v>15383</v>
      </c>
      <c r="F266" s="38">
        <v>10000</v>
      </c>
      <c r="G266" s="36">
        <v>0.45</v>
      </c>
      <c r="H266" s="37">
        <v>10</v>
      </c>
      <c r="I266" s="38">
        <f>Таблица613[[#This Row],[Розничная цена KRW]]*Таблица613[[#This Row],[Коэфициент стоимости]]</f>
        <v>4500</v>
      </c>
      <c r="J266" s="39" t="str">
        <f>IF($I$1="","Введите курс",Таблица613[[#This Row],[Оптовая цена KRW                         за 1шт]]/$I$1)</f>
        <v>Введите курс</v>
      </c>
      <c r="K266" s="284"/>
      <c r="L266" s="40">
        <f>Таблица613[[#This Row],[Заказ коробок ]]*Таблица613[[#This Row],[Кол-во шт в коробке]]</f>
        <v>0</v>
      </c>
      <c r="M266" s="38">
        <f>Таблица613[[#This Row],[Общее кол-во шт]]*Таблица613[[#This Row],[Оптовая цена KRW                         за 1шт]]</f>
        <v>0</v>
      </c>
      <c r="N266" s="41" t="str">
        <f>IFERROR(Таблица613[[#This Row],[Общее кол-во шт]]*Таблица613[[#This Row],[Оптовая цена USD                       за 1шт]],"")</f>
        <v/>
      </c>
      <c r="O266" s="42"/>
      <c r="P266" s="214"/>
      <c r="Q266" s="215"/>
      <c r="R266" s="215"/>
      <c r="S266" s="215"/>
      <c r="T266" s="215"/>
      <c r="U266" s="216">
        <f t="shared" si="4"/>
        <v>0</v>
      </c>
    </row>
    <row r="267" spans="1:21" s="30" customFormat="1" ht="24" customHeight="1">
      <c r="A267" s="31" t="s">
        <v>15400</v>
      </c>
      <c r="B267" s="32" t="s">
        <v>15401</v>
      </c>
      <c r="C267" s="33" t="s">
        <v>15402</v>
      </c>
      <c r="D267" s="34" t="s">
        <v>15403</v>
      </c>
      <c r="E267" s="37" t="s">
        <v>15383</v>
      </c>
      <c r="F267" s="38">
        <v>10000</v>
      </c>
      <c r="G267" s="36">
        <v>0.45</v>
      </c>
      <c r="H267" s="37">
        <v>10</v>
      </c>
      <c r="I267" s="38">
        <f>Таблица613[[#This Row],[Розничная цена KRW]]*Таблица613[[#This Row],[Коэфициент стоимости]]</f>
        <v>4500</v>
      </c>
      <c r="J267" s="39" t="str">
        <f>IF($I$1="","Введите курс",Таблица613[[#This Row],[Оптовая цена KRW                         за 1шт]]/$I$1)</f>
        <v>Введите курс</v>
      </c>
      <c r="K267" s="284"/>
      <c r="L267" s="40">
        <f>Таблица613[[#This Row],[Заказ коробок ]]*Таблица613[[#This Row],[Кол-во шт в коробке]]</f>
        <v>0</v>
      </c>
      <c r="M267" s="38">
        <f>Таблица613[[#This Row],[Общее кол-во шт]]*Таблица613[[#This Row],[Оптовая цена KRW                         за 1шт]]</f>
        <v>0</v>
      </c>
      <c r="N267" s="41" t="str">
        <f>IFERROR(Таблица613[[#This Row],[Общее кол-во шт]]*Таблица613[[#This Row],[Оптовая цена USD                       за 1шт]],"")</f>
        <v/>
      </c>
      <c r="O267" s="42"/>
      <c r="P267" s="214"/>
      <c r="Q267" s="215"/>
      <c r="R267" s="215"/>
      <c r="S267" s="215"/>
      <c r="T267" s="215"/>
      <c r="U267" s="216">
        <f t="shared" si="4"/>
        <v>0</v>
      </c>
    </row>
    <row r="268" spans="1:21" s="30" customFormat="1" ht="24" customHeight="1">
      <c r="A268" s="31" t="s">
        <v>15404</v>
      </c>
      <c r="B268" s="32" t="s">
        <v>15405</v>
      </c>
      <c r="C268" s="33" t="s">
        <v>15406</v>
      </c>
      <c r="D268" s="34" t="s">
        <v>15407</v>
      </c>
      <c r="E268" s="37" t="s">
        <v>15408</v>
      </c>
      <c r="F268" s="38">
        <v>6500</v>
      </c>
      <c r="G268" s="36">
        <v>0.45</v>
      </c>
      <c r="H268" s="37">
        <v>10</v>
      </c>
      <c r="I268" s="38">
        <f>Таблица613[[#This Row],[Розничная цена KRW]]*Таблица613[[#This Row],[Коэфициент стоимости]]</f>
        <v>2925</v>
      </c>
      <c r="J268" s="39" t="str">
        <f>IF($I$1="","Введите курс",Таблица613[[#This Row],[Оптовая цена KRW                         за 1шт]]/$I$1)</f>
        <v>Введите курс</v>
      </c>
      <c r="K268" s="284"/>
      <c r="L268" s="40">
        <f>Таблица613[[#This Row],[Заказ коробок ]]*Таблица613[[#This Row],[Кол-во шт в коробке]]</f>
        <v>0</v>
      </c>
      <c r="M268" s="38">
        <f>Таблица613[[#This Row],[Общее кол-во шт]]*Таблица613[[#This Row],[Оптовая цена KRW                         за 1шт]]</f>
        <v>0</v>
      </c>
      <c r="N268" s="41" t="str">
        <f>IFERROR(Таблица613[[#This Row],[Общее кол-во шт]]*Таблица613[[#This Row],[Оптовая цена USD                       за 1шт]],"")</f>
        <v/>
      </c>
      <c r="O268" s="42"/>
      <c r="P268" s="214"/>
      <c r="Q268" s="215"/>
      <c r="R268" s="215"/>
      <c r="S268" s="215"/>
      <c r="T268" s="215"/>
      <c r="U268" s="216">
        <f t="shared" si="4"/>
        <v>0</v>
      </c>
    </row>
    <row r="269" spans="1:21" s="30" customFormat="1" ht="24" customHeight="1">
      <c r="A269" s="31" t="s">
        <v>15409</v>
      </c>
      <c r="B269" s="32" t="s">
        <v>15410</v>
      </c>
      <c r="C269" s="33" t="s">
        <v>15411</v>
      </c>
      <c r="D269" s="34" t="s">
        <v>15412</v>
      </c>
      <c r="E269" s="37" t="s">
        <v>15408</v>
      </c>
      <c r="F269" s="38">
        <v>6500</v>
      </c>
      <c r="G269" s="36">
        <v>0.45</v>
      </c>
      <c r="H269" s="37">
        <v>10</v>
      </c>
      <c r="I269" s="38">
        <f>Таблица613[[#This Row],[Розничная цена KRW]]*Таблица613[[#This Row],[Коэфициент стоимости]]</f>
        <v>2925</v>
      </c>
      <c r="J269" s="39" t="str">
        <f>IF($I$1="","Введите курс",Таблица613[[#This Row],[Оптовая цена KRW                         за 1шт]]/$I$1)</f>
        <v>Введите курс</v>
      </c>
      <c r="K269" s="284"/>
      <c r="L269" s="40">
        <f>Таблица613[[#This Row],[Заказ коробок ]]*Таблица613[[#This Row],[Кол-во шт в коробке]]</f>
        <v>0</v>
      </c>
      <c r="M269" s="38">
        <f>Таблица613[[#This Row],[Общее кол-во шт]]*Таблица613[[#This Row],[Оптовая цена KRW                         за 1шт]]</f>
        <v>0</v>
      </c>
      <c r="N269" s="41" t="str">
        <f>IFERROR(Таблица613[[#This Row],[Общее кол-во шт]]*Таблица613[[#This Row],[Оптовая цена USD                       за 1шт]],"")</f>
        <v/>
      </c>
      <c r="O269" s="42"/>
      <c r="P269" s="214"/>
      <c r="Q269" s="215"/>
      <c r="R269" s="215"/>
      <c r="S269" s="215"/>
      <c r="T269" s="215"/>
      <c r="U269" s="216">
        <f t="shared" si="4"/>
        <v>0</v>
      </c>
    </row>
    <row r="270" spans="1:21" s="30" customFormat="1" ht="24" customHeight="1">
      <c r="A270" s="31" t="s">
        <v>15413</v>
      </c>
      <c r="B270" s="32" t="s">
        <v>15414</v>
      </c>
      <c r="C270" s="33" t="s">
        <v>15415</v>
      </c>
      <c r="D270" s="34" t="s">
        <v>15416</v>
      </c>
      <c r="E270" s="37" t="s">
        <v>15408</v>
      </c>
      <c r="F270" s="38">
        <v>6500</v>
      </c>
      <c r="G270" s="36">
        <v>0.45</v>
      </c>
      <c r="H270" s="37">
        <v>10</v>
      </c>
      <c r="I270" s="38">
        <f>Таблица613[[#This Row],[Розничная цена KRW]]*Таблица613[[#This Row],[Коэфициент стоимости]]</f>
        <v>2925</v>
      </c>
      <c r="J270" s="39" t="str">
        <f>IF($I$1="","Введите курс",Таблица613[[#This Row],[Оптовая цена KRW                         за 1шт]]/$I$1)</f>
        <v>Введите курс</v>
      </c>
      <c r="K270" s="284"/>
      <c r="L270" s="40">
        <f>Таблица613[[#This Row],[Заказ коробок ]]*Таблица613[[#This Row],[Кол-во шт в коробке]]</f>
        <v>0</v>
      </c>
      <c r="M270" s="38">
        <f>Таблица613[[#This Row],[Общее кол-во шт]]*Таблица613[[#This Row],[Оптовая цена KRW                         за 1шт]]</f>
        <v>0</v>
      </c>
      <c r="N270" s="41" t="str">
        <f>IFERROR(Таблица613[[#This Row],[Общее кол-во шт]]*Таблица613[[#This Row],[Оптовая цена USD                       за 1шт]],"")</f>
        <v/>
      </c>
      <c r="O270" s="42"/>
      <c r="P270" s="214"/>
      <c r="Q270" s="215"/>
      <c r="R270" s="215"/>
      <c r="S270" s="215"/>
      <c r="T270" s="215"/>
      <c r="U270" s="216">
        <f t="shared" si="4"/>
        <v>0</v>
      </c>
    </row>
    <row r="271" spans="1:21" s="30" customFormat="1" ht="24" customHeight="1">
      <c r="A271" s="31" t="s">
        <v>15417</v>
      </c>
      <c r="B271" s="32" t="s">
        <v>15418</v>
      </c>
      <c r="C271" s="33" t="s">
        <v>15419</v>
      </c>
      <c r="D271" s="34" t="s">
        <v>15420</v>
      </c>
      <c r="E271" s="37" t="s">
        <v>14397</v>
      </c>
      <c r="F271" s="38">
        <v>12000</v>
      </c>
      <c r="G271" s="36">
        <v>0.45</v>
      </c>
      <c r="H271" s="37">
        <v>10</v>
      </c>
      <c r="I271" s="38">
        <f>Таблица613[[#This Row],[Розничная цена KRW]]*Таблица613[[#This Row],[Коэфициент стоимости]]</f>
        <v>5400</v>
      </c>
      <c r="J271" s="39" t="str">
        <f>IF($I$1="","Введите курс",Таблица613[[#This Row],[Оптовая цена KRW                         за 1шт]]/$I$1)</f>
        <v>Введите курс</v>
      </c>
      <c r="K271" s="284"/>
      <c r="L271" s="40">
        <f>Таблица613[[#This Row],[Заказ коробок ]]*Таблица613[[#This Row],[Кол-во шт в коробке]]</f>
        <v>0</v>
      </c>
      <c r="M271" s="38">
        <f>Таблица613[[#This Row],[Общее кол-во шт]]*Таблица613[[#This Row],[Оптовая цена KRW                         за 1шт]]</f>
        <v>0</v>
      </c>
      <c r="N271" s="41" t="str">
        <f>IFERROR(Таблица613[[#This Row],[Общее кол-во шт]]*Таблица613[[#This Row],[Оптовая цена USD                       за 1шт]],"")</f>
        <v/>
      </c>
      <c r="O271" s="42"/>
      <c r="P271" s="214"/>
      <c r="Q271" s="215"/>
      <c r="R271" s="215"/>
      <c r="S271" s="215"/>
      <c r="T271" s="215"/>
      <c r="U271" s="216">
        <f t="shared" si="4"/>
        <v>0</v>
      </c>
    </row>
    <row r="272" spans="1:21" s="30" customFormat="1" ht="24" customHeight="1">
      <c r="A272" s="31" t="s">
        <v>15421</v>
      </c>
      <c r="B272" s="32" t="s">
        <v>15422</v>
      </c>
      <c r="C272" s="33" t="s">
        <v>15423</v>
      </c>
      <c r="D272" s="34" t="s">
        <v>15424</v>
      </c>
      <c r="E272" s="37" t="s">
        <v>14397</v>
      </c>
      <c r="F272" s="38">
        <v>12000</v>
      </c>
      <c r="G272" s="36">
        <v>0.45</v>
      </c>
      <c r="H272" s="37">
        <v>10</v>
      </c>
      <c r="I272" s="38">
        <f>Таблица613[[#This Row],[Розничная цена KRW]]*Таблица613[[#This Row],[Коэфициент стоимости]]</f>
        <v>5400</v>
      </c>
      <c r="J272" s="39" t="str">
        <f>IF($I$1="","Введите курс",Таблица613[[#This Row],[Оптовая цена KRW                         за 1шт]]/$I$1)</f>
        <v>Введите курс</v>
      </c>
      <c r="K272" s="284"/>
      <c r="L272" s="40">
        <f>Таблица613[[#This Row],[Заказ коробок ]]*Таблица613[[#This Row],[Кол-во шт в коробке]]</f>
        <v>0</v>
      </c>
      <c r="M272" s="38">
        <f>Таблица613[[#This Row],[Общее кол-во шт]]*Таблица613[[#This Row],[Оптовая цена KRW                         за 1шт]]</f>
        <v>0</v>
      </c>
      <c r="N272" s="41" t="str">
        <f>IFERROR(Таблица613[[#This Row],[Общее кол-во шт]]*Таблица613[[#This Row],[Оптовая цена USD                       за 1шт]],"")</f>
        <v/>
      </c>
      <c r="O272" s="42"/>
      <c r="P272" s="214"/>
      <c r="Q272" s="215"/>
      <c r="R272" s="215"/>
      <c r="S272" s="215"/>
      <c r="T272" s="215"/>
      <c r="U272" s="216">
        <f t="shared" si="4"/>
        <v>0</v>
      </c>
    </row>
    <row r="273" spans="1:21" s="30" customFormat="1" ht="24" customHeight="1">
      <c r="A273" s="31" t="s">
        <v>15425</v>
      </c>
      <c r="B273" s="32" t="s">
        <v>15426</v>
      </c>
      <c r="C273" s="33" t="s">
        <v>15427</v>
      </c>
      <c r="D273" s="34" t="s">
        <v>15428</v>
      </c>
      <c r="E273" s="37" t="s">
        <v>14397</v>
      </c>
      <c r="F273" s="38">
        <v>12000</v>
      </c>
      <c r="G273" s="36">
        <v>0.45</v>
      </c>
      <c r="H273" s="37">
        <v>10</v>
      </c>
      <c r="I273" s="38">
        <f>Таблица613[[#This Row],[Розничная цена KRW]]*Таблица613[[#This Row],[Коэфициент стоимости]]</f>
        <v>5400</v>
      </c>
      <c r="J273" s="39" t="str">
        <f>IF($I$1="","Введите курс",Таблица613[[#This Row],[Оптовая цена KRW                         за 1шт]]/$I$1)</f>
        <v>Введите курс</v>
      </c>
      <c r="K273" s="284"/>
      <c r="L273" s="40">
        <f>Таблица613[[#This Row],[Заказ коробок ]]*Таблица613[[#This Row],[Кол-во шт в коробке]]</f>
        <v>0</v>
      </c>
      <c r="M273" s="38">
        <f>Таблица613[[#This Row],[Общее кол-во шт]]*Таблица613[[#This Row],[Оптовая цена KRW                         за 1шт]]</f>
        <v>0</v>
      </c>
      <c r="N273" s="41" t="str">
        <f>IFERROR(Таблица613[[#This Row],[Общее кол-во шт]]*Таблица613[[#This Row],[Оптовая цена USD                       за 1шт]],"")</f>
        <v/>
      </c>
      <c r="O273" s="42"/>
      <c r="P273" s="214"/>
      <c r="Q273" s="215"/>
      <c r="R273" s="215"/>
      <c r="S273" s="215"/>
      <c r="T273" s="215"/>
      <c r="U273" s="216">
        <f t="shared" si="4"/>
        <v>0</v>
      </c>
    </row>
    <row r="274" spans="1:21" s="30" customFormat="1" ht="24" customHeight="1">
      <c r="A274" s="31" t="s">
        <v>15429</v>
      </c>
      <c r="B274" s="32" t="s">
        <v>15430</v>
      </c>
      <c r="C274" s="33" t="s">
        <v>15431</v>
      </c>
      <c r="D274" s="34" t="s">
        <v>15432</v>
      </c>
      <c r="E274" s="37" t="s">
        <v>2104</v>
      </c>
      <c r="F274" s="38">
        <v>10000</v>
      </c>
      <c r="G274" s="36">
        <v>0.45</v>
      </c>
      <c r="H274" s="37">
        <v>10</v>
      </c>
      <c r="I274" s="38">
        <f>Таблица613[[#This Row],[Розничная цена KRW]]*Таблица613[[#This Row],[Коэфициент стоимости]]</f>
        <v>4500</v>
      </c>
      <c r="J274" s="39" t="str">
        <f>IF($I$1="","Введите курс",Таблица613[[#This Row],[Оптовая цена KRW                         за 1шт]]/$I$1)</f>
        <v>Введите курс</v>
      </c>
      <c r="K274" s="284"/>
      <c r="L274" s="40">
        <f>Таблица613[[#This Row],[Заказ коробок ]]*Таблица613[[#This Row],[Кол-во шт в коробке]]</f>
        <v>0</v>
      </c>
      <c r="M274" s="38">
        <f>Таблица613[[#This Row],[Общее кол-во шт]]*Таблица613[[#This Row],[Оптовая цена KRW                         за 1шт]]</f>
        <v>0</v>
      </c>
      <c r="N274" s="41" t="str">
        <f>IFERROR(Таблица613[[#This Row],[Общее кол-во шт]]*Таблица613[[#This Row],[Оптовая цена USD                       за 1шт]],"")</f>
        <v/>
      </c>
      <c r="O274" s="42"/>
      <c r="P274" s="214"/>
      <c r="Q274" s="215"/>
      <c r="R274" s="215"/>
      <c r="S274" s="215"/>
      <c r="T274" s="215"/>
      <c r="U274" s="216">
        <f t="shared" si="4"/>
        <v>0</v>
      </c>
    </row>
    <row r="275" spans="1:21" s="30" customFormat="1" ht="24" customHeight="1">
      <c r="A275" s="31" t="s">
        <v>15433</v>
      </c>
      <c r="B275" s="32" t="s">
        <v>15434</v>
      </c>
      <c r="C275" s="33" t="s">
        <v>15435</v>
      </c>
      <c r="D275" s="34" t="s">
        <v>15436</v>
      </c>
      <c r="E275" s="37" t="s">
        <v>2104</v>
      </c>
      <c r="F275" s="38">
        <v>10000</v>
      </c>
      <c r="G275" s="36">
        <v>0.45</v>
      </c>
      <c r="H275" s="37">
        <v>10</v>
      </c>
      <c r="I275" s="38">
        <f>Таблица613[[#This Row],[Розничная цена KRW]]*Таблица613[[#This Row],[Коэфициент стоимости]]</f>
        <v>4500</v>
      </c>
      <c r="J275" s="39" t="str">
        <f>IF($I$1="","Введите курс",Таблица613[[#This Row],[Оптовая цена KRW                         за 1шт]]/$I$1)</f>
        <v>Введите курс</v>
      </c>
      <c r="K275" s="284"/>
      <c r="L275" s="40">
        <f>Таблица613[[#This Row],[Заказ коробок ]]*Таблица613[[#This Row],[Кол-во шт в коробке]]</f>
        <v>0</v>
      </c>
      <c r="M275" s="38">
        <f>Таблица613[[#This Row],[Общее кол-во шт]]*Таблица613[[#This Row],[Оптовая цена KRW                         за 1шт]]</f>
        <v>0</v>
      </c>
      <c r="N275" s="41" t="str">
        <f>IFERROR(Таблица613[[#This Row],[Общее кол-во шт]]*Таблица613[[#This Row],[Оптовая цена USD                       за 1шт]],"")</f>
        <v/>
      </c>
      <c r="O275" s="42"/>
      <c r="P275" s="214"/>
      <c r="Q275" s="215"/>
      <c r="R275" s="215"/>
      <c r="S275" s="215"/>
      <c r="T275" s="215"/>
      <c r="U275" s="216">
        <f t="shared" si="4"/>
        <v>0</v>
      </c>
    </row>
    <row r="276" spans="1:21" s="30" customFormat="1" ht="24" customHeight="1">
      <c r="A276" s="31" t="s">
        <v>15437</v>
      </c>
      <c r="B276" s="32" t="s">
        <v>15438</v>
      </c>
      <c r="C276" s="33" t="s">
        <v>15439</v>
      </c>
      <c r="D276" s="34" t="s">
        <v>15440</v>
      </c>
      <c r="E276" s="37" t="s">
        <v>2104</v>
      </c>
      <c r="F276" s="38">
        <v>10000</v>
      </c>
      <c r="G276" s="36">
        <v>0.45</v>
      </c>
      <c r="H276" s="37">
        <v>10</v>
      </c>
      <c r="I276" s="38">
        <f>Таблица613[[#This Row],[Розничная цена KRW]]*Таблица613[[#This Row],[Коэфициент стоимости]]</f>
        <v>4500</v>
      </c>
      <c r="J276" s="39" t="str">
        <f>IF($I$1="","Введите курс",Таблица613[[#This Row],[Оптовая цена KRW                         за 1шт]]/$I$1)</f>
        <v>Введите курс</v>
      </c>
      <c r="K276" s="284"/>
      <c r="L276" s="40">
        <f>Таблица613[[#This Row],[Заказ коробок ]]*Таблица613[[#This Row],[Кол-во шт в коробке]]</f>
        <v>0</v>
      </c>
      <c r="M276" s="38">
        <f>Таблица613[[#This Row],[Общее кол-во шт]]*Таблица613[[#This Row],[Оптовая цена KRW                         за 1шт]]</f>
        <v>0</v>
      </c>
      <c r="N276" s="41" t="str">
        <f>IFERROR(Таблица613[[#This Row],[Общее кол-во шт]]*Таблица613[[#This Row],[Оптовая цена USD                       за 1шт]],"")</f>
        <v/>
      </c>
      <c r="O276" s="42"/>
      <c r="P276" s="214"/>
      <c r="Q276" s="215"/>
      <c r="R276" s="215"/>
      <c r="S276" s="215"/>
      <c r="T276" s="215"/>
      <c r="U276" s="216">
        <f t="shared" si="4"/>
        <v>0</v>
      </c>
    </row>
    <row r="277" spans="1:21" s="30" customFormat="1" ht="24" customHeight="1">
      <c r="A277" s="31" t="s">
        <v>15441</v>
      </c>
      <c r="B277" s="32" t="s">
        <v>15442</v>
      </c>
      <c r="C277" s="33" t="s">
        <v>15443</v>
      </c>
      <c r="D277" s="34" t="s">
        <v>15444</v>
      </c>
      <c r="E277" s="37" t="s">
        <v>15239</v>
      </c>
      <c r="F277" s="38">
        <v>10000</v>
      </c>
      <c r="G277" s="36">
        <v>0.45</v>
      </c>
      <c r="H277" s="37">
        <v>10</v>
      </c>
      <c r="I277" s="38">
        <f>Таблица613[[#This Row],[Розничная цена KRW]]*Таблица613[[#This Row],[Коэфициент стоимости]]</f>
        <v>4500</v>
      </c>
      <c r="J277" s="39" t="str">
        <f>IF($I$1="","Введите курс",Таблица613[[#This Row],[Оптовая цена KRW                         за 1шт]]/$I$1)</f>
        <v>Введите курс</v>
      </c>
      <c r="K277" s="284"/>
      <c r="L277" s="40">
        <f>Таблица613[[#This Row],[Заказ коробок ]]*Таблица613[[#This Row],[Кол-во шт в коробке]]</f>
        <v>0</v>
      </c>
      <c r="M277" s="38">
        <f>Таблица613[[#This Row],[Общее кол-во шт]]*Таблица613[[#This Row],[Оптовая цена KRW                         за 1шт]]</f>
        <v>0</v>
      </c>
      <c r="N277" s="41" t="str">
        <f>IFERROR(Таблица613[[#This Row],[Общее кол-во шт]]*Таблица613[[#This Row],[Оптовая цена USD                       за 1шт]],"")</f>
        <v/>
      </c>
      <c r="O277" s="42"/>
      <c r="P277" s="214"/>
      <c r="Q277" s="215"/>
      <c r="R277" s="215"/>
      <c r="S277" s="215"/>
      <c r="T277" s="215"/>
      <c r="U277" s="216">
        <f t="shared" si="4"/>
        <v>0</v>
      </c>
    </row>
    <row r="278" spans="1:21" s="30" customFormat="1" ht="24" customHeight="1">
      <c r="A278" s="31" t="s">
        <v>15445</v>
      </c>
      <c r="B278" s="32" t="s">
        <v>15446</v>
      </c>
      <c r="C278" s="33" t="s">
        <v>15447</v>
      </c>
      <c r="D278" s="34" t="s">
        <v>15448</v>
      </c>
      <c r="E278" s="37" t="s">
        <v>15239</v>
      </c>
      <c r="F278" s="38">
        <v>10000</v>
      </c>
      <c r="G278" s="36">
        <v>0.45</v>
      </c>
      <c r="H278" s="37">
        <v>10</v>
      </c>
      <c r="I278" s="38">
        <f>Таблица613[[#This Row],[Розничная цена KRW]]*Таблица613[[#This Row],[Коэфициент стоимости]]</f>
        <v>4500</v>
      </c>
      <c r="J278" s="39" t="str">
        <f>IF($I$1="","Введите курс",Таблица613[[#This Row],[Оптовая цена KRW                         за 1шт]]/$I$1)</f>
        <v>Введите курс</v>
      </c>
      <c r="K278" s="284"/>
      <c r="L278" s="40">
        <f>Таблица613[[#This Row],[Заказ коробок ]]*Таблица613[[#This Row],[Кол-во шт в коробке]]</f>
        <v>0</v>
      </c>
      <c r="M278" s="38">
        <f>Таблица613[[#This Row],[Общее кол-во шт]]*Таблица613[[#This Row],[Оптовая цена KRW                         за 1шт]]</f>
        <v>0</v>
      </c>
      <c r="N278" s="41" t="str">
        <f>IFERROR(Таблица613[[#This Row],[Общее кол-во шт]]*Таблица613[[#This Row],[Оптовая цена USD                       за 1шт]],"")</f>
        <v/>
      </c>
      <c r="O278" s="42"/>
      <c r="P278" s="214"/>
      <c r="Q278" s="215"/>
      <c r="R278" s="215"/>
      <c r="S278" s="215"/>
      <c r="T278" s="215"/>
      <c r="U278" s="216">
        <f t="shared" si="4"/>
        <v>0</v>
      </c>
    </row>
    <row r="279" spans="1:21" s="30" customFormat="1" ht="24" customHeight="1">
      <c r="A279" s="31" t="s">
        <v>15449</v>
      </c>
      <c r="B279" s="32" t="s">
        <v>15450</v>
      </c>
      <c r="C279" s="33" t="s">
        <v>15451</v>
      </c>
      <c r="D279" s="34" t="s">
        <v>15452</v>
      </c>
      <c r="E279" s="37" t="s">
        <v>15239</v>
      </c>
      <c r="F279" s="38">
        <v>10000</v>
      </c>
      <c r="G279" s="36">
        <v>0.45</v>
      </c>
      <c r="H279" s="37">
        <v>10</v>
      </c>
      <c r="I279" s="38">
        <f>Таблица613[[#This Row],[Розничная цена KRW]]*Таблица613[[#This Row],[Коэфициент стоимости]]</f>
        <v>4500</v>
      </c>
      <c r="J279" s="39" t="str">
        <f>IF($I$1="","Введите курс",Таблица613[[#This Row],[Оптовая цена KRW                         за 1шт]]/$I$1)</f>
        <v>Введите курс</v>
      </c>
      <c r="K279" s="284"/>
      <c r="L279" s="40">
        <f>Таблица613[[#This Row],[Заказ коробок ]]*Таблица613[[#This Row],[Кол-во шт в коробке]]</f>
        <v>0</v>
      </c>
      <c r="M279" s="38">
        <f>Таблица613[[#This Row],[Общее кол-во шт]]*Таблица613[[#This Row],[Оптовая цена KRW                         за 1шт]]</f>
        <v>0</v>
      </c>
      <c r="N279" s="41" t="str">
        <f>IFERROR(Таблица613[[#This Row],[Общее кол-во шт]]*Таблица613[[#This Row],[Оптовая цена USD                       за 1шт]],"")</f>
        <v/>
      </c>
      <c r="O279" s="42"/>
      <c r="P279" s="214"/>
      <c r="Q279" s="215"/>
      <c r="R279" s="215"/>
      <c r="S279" s="215"/>
      <c r="T279" s="215"/>
      <c r="U279" s="216">
        <f t="shared" si="4"/>
        <v>0</v>
      </c>
    </row>
    <row r="280" spans="1:21" s="30" customFormat="1" ht="24" customHeight="1">
      <c r="A280" s="31" t="s">
        <v>15453</v>
      </c>
      <c r="B280" s="32" t="s">
        <v>15454</v>
      </c>
      <c r="C280" s="33" t="s">
        <v>15455</v>
      </c>
      <c r="D280" s="34" t="s">
        <v>15456</v>
      </c>
      <c r="E280" s="37" t="s">
        <v>15239</v>
      </c>
      <c r="F280" s="38">
        <v>10000</v>
      </c>
      <c r="G280" s="36">
        <v>0.45</v>
      </c>
      <c r="H280" s="37">
        <v>10</v>
      </c>
      <c r="I280" s="38">
        <f>Таблица613[[#This Row],[Розничная цена KRW]]*Таблица613[[#This Row],[Коэфициент стоимости]]</f>
        <v>4500</v>
      </c>
      <c r="J280" s="39" t="str">
        <f>IF($I$1="","Введите курс",Таблица613[[#This Row],[Оптовая цена KRW                         за 1шт]]/$I$1)</f>
        <v>Введите курс</v>
      </c>
      <c r="K280" s="284"/>
      <c r="L280" s="40">
        <f>Таблица613[[#This Row],[Заказ коробок ]]*Таблица613[[#This Row],[Кол-во шт в коробке]]</f>
        <v>0</v>
      </c>
      <c r="M280" s="38">
        <f>Таблица613[[#This Row],[Общее кол-во шт]]*Таблица613[[#This Row],[Оптовая цена KRW                         за 1шт]]</f>
        <v>0</v>
      </c>
      <c r="N280" s="41" t="str">
        <f>IFERROR(Таблица613[[#This Row],[Общее кол-во шт]]*Таблица613[[#This Row],[Оптовая цена USD                       за 1шт]],"")</f>
        <v/>
      </c>
      <c r="O280" s="42"/>
      <c r="P280" s="214"/>
      <c r="Q280" s="215"/>
      <c r="R280" s="215"/>
      <c r="S280" s="215"/>
      <c r="T280" s="215"/>
      <c r="U280" s="216">
        <f t="shared" si="4"/>
        <v>0</v>
      </c>
    </row>
    <row r="281" spans="1:21" s="30" customFormat="1" ht="24" customHeight="1">
      <c r="A281" s="31" t="s">
        <v>15457</v>
      </c>
      <c r="B281" s="32" t="s">
        <v>15458</v>
      </c>
      <c r="C281" s="33" t="s">
        <v>15459</v>
      </c>
      <c r="D281" s="34" t="s">
        <v>15460</v>
      </c>
      <c r="E281" s="37" t="s">
        <v>15239</v>
      </c>
      <c r="F281" s="38">
        <v>10000</v>
      </c>
      <c r="G281" s="36">
        <v>0.45</v>
      </c>
      <c r="H281" s="37">
        <v>10</v>
      </c>
      <c r="I281" s="38">
        <f>Таблица613[[#This Row],[Розничная цена KRW]]*Таблица613[[#This Row],[Коэфициент стоимости]]</f>
        <v>4500</v>
      </c>
      <c r="J281" s="39" t="str">
        <f>IF($I$1="","Введите курс",Таблица613[[#This Row],[Оптовая цена KRW                         за 1шт]]/$I$1)</f>
        <v>Введите курс</v>
      </c>
      <c r="K281" s="284"/>
      <c r="L281" s="40">
        <f>Таблица613[[#This Row],[Заказ коробок ]]*Таблица613[[#This Row],[Кол-во шт в коробке]]</f>
        <v>0</v>
      </c>
      <c r="M281" s="38">
        <f>Таблица613[[#This Row],[Общее кол-во шт]]*Таблица613[[#This Row],[Оптовая цена KRW                         за 1шт]]</f>
        <v>0</v>
      </c>
      <c r="N281" s="41" t="str">
        <f>IFERROR(Таблица613[[#This Row],[Общее кол-во шт]]*Таблица613[[#This Row],[Оптовая цена USD                       за 1шт]],"")</f>
        <v/>
      </c>
      <c r="O281" s="42"/>
      <c r="P281" s="214"/>
      <c r="Q281" s="215"/>
      <c r="R281" s="215"/>
      <c r="S281" s="215"/>
      <c r="T281" s="215"/>
      <c r="U281" s="216">
        <f t="shared" si="4"/>
        <v>0</v>
      </c>
    </row>
    <row r="282" spans="1:21" s="30" customFormat="1" ht="24" customHeight="1">
      <c r="A282" s="31" t="s">
        <v>15461</v>
      </c>
      <c r="B282" s="32" t="s">
        <v>15462</v>
      </c>
      <c r="C282" s="33" t="s">
        <v>15463</v>
      </c>
      <c r="D282" s="34" t="s">
        <v>15464</v>
      </c>
      <c r="E282" s="37" t="s">
        <v>15239</v>
      </c>
      <c r="F282" s="38">
        <v>10000</v>
      </c>
      <c r="G282" s="36">
        <v>0.45</v>
      </c>
      <c r="H282" s="37">
        <v>10</v>
      </c>
      <c r="I282" s="38">
        <f>Таблица613[[#This Row],[Розничная цена KRW]]*Таблица613[[#This Row],[Коэфициент стоимости]]</f>
        <v>4500</v>
      </c>
      <c r="J282" s="39" t="str">
        <f>IF($I$1="","Введите курс",Таблица613[[#This Row],[Оптовая цена KRW                         за 1шт]]/$I$1)</f>
        <v>Введите курс</v>
      </c>
      <c r="K282" s="284"/>
      <c r="L282" s="40">
        <f>Таблица613[[#This Row],[Заказ коробок ]]*Таблица613[[#This Row],[Кол-во шт в коробке]]</f>
        <v>0</v>
      </c>
      <c r="M282" s="38">
        <f>Таблица613[[#This Row],[Общее кол-во шт]]*Таблица613[[#This Row],[Оптовая цена KRW                         за 1шт]]</f>
        <v>0</v>
      </c>
      <c r="N282" s="41" t="str">
        <f>IFERROR(Таблица613[[#This Row],[Общее кол-во шт]]*Таблица613[[#This Row],[Оптовая цена USD                       за 1шт]],"")</f>
        <v/>
      </c>
      <c r="O282" s="42"/>
      <c r="P282" s="214"/>
      <c r="Q282" s="215"/>
      <c r="R282" s="215"/>
      <c r="S282" s="215"/>
      <c r="T282" s="215"/>
      <c r="U282" s="216">
        <f t="shared" si="4"/>
        <v>0</v>
      </c>
    </row>
    <row r="283" spans="1:21" s="30" customFormat="1" ht="24" customHeight="1">
      <c r="A283" s="31" t="s">
        <v>15465</v>
      </c>
      <c r="B283" s="32" t="s">
        <v>15466</v>
      </c>
      <c r="C283" s="33" t="s">
        <v>15467</v>
      </c>
      <c r="D283" s="34" t="s">
        <v>15468</v>
      </c>
      <c r="E283" s="37" t="s">
        <v>15239</v>
      </c>
      <c r="F283" s="38">
        <v>10000</v>
      </c>
      <c r="G283" s="36">
        <v>0.45</v>
      </c>
      <c r="H283" s="37">
        <v>10</v>
      </c>
      <c r="I283" s="38">
        <f>Таблица613[[#This Row],[Розничная цена KRW]]*Таблица613[[#This Row],[Коэфициент стоимости]]</f>
        <v>4500</v>
      </c>
      <c r="J283" s="39" t="str">
        <f>IF($I$1="","Введите курс",Таблица613[[#This Row],[Оптовая цена KRW                         за 1шт]]/$I$1)</f>
        <v>Введите курс</v>
      </c>
      <c r="K283" s="284"/>
      <c r="L283" s="40">
        <f>Таблица613[[#This Row],[Заказ коробок ]]*Таблица613[[#This Row],[Кол-во шт в коробке]]</f>
        <v>0</v>
      </c>
      <c r="M283" s="38">
        <f>Таблица613[[#This Row],[Общее кол-во шт]]*Таблица613[[#This Row],[Оптовая цена KRW                         за 1шт]]</f>
        <v>0</v>
      </c>
      <c r="N283" s="41" t="str">
        <f>IFERROR(Таблица613[[#This Row],[Общее кол-во шт]]*Таблица613[[#This Row],[Оптовая цена USD                       за 1шт]],"")</f>
        <v/>
      </c>
      <c r="O283" s="42"/>
      <c r="P283" s="214"/>
      <c r="Q283" s="215"/>
      <c r="R283" s="215"/>
      <c r="S283" s="215"/>
      <c r="T283" s="215"/>
      <c r="U283" s="216">
        <f t="shared" si="4"/>
        <v>0</v>
      </c>
    </row>
    <row r="284" spans="1:21" s="30" customFormat="1" ht="24" customHeight="1">
      <c r="A284" s="31" t="s">
        <v>15469</v>
      </c>
      <c r="B284" s="32" t="s">
        <v>15470</v>
      </c>
      <c r="C284" s="33" t="s">
        <v>15471</v>
      </c>
      <c r="D284" s="34" t="s">
        <v>15472</v>
      </c>
      <c r="E284" s="37" t="s">
        <v>15239</v>
      </c>
      <c r="F284" s="38">
        <v>10000</v>
      </c>
      <c r="G284" s="36">
        <v>0.45</v>
      </c>
      <c r="H284" s="37">
        <v>10</v>
      </c>
      <c r="I284" s="38">
        <f>Таблица613[[#This Row],[Розничная цена KRW]]*Таблица613[[#This Row],[Коэфициент стоимости]]</f>
        <v>4500</v>
      </c>
      <c r="J284" s="39" t="str">
        <f>IF($I$1="","Введите курс",Таблица613[[#This Row],[Оптовая цена KRW                         за 1шт]]/$I$1)</f>
        <v>Введите курс</v>
      </c>
      <c r="K284" s="284"/>
      <c r="L284" s="40">
        <f>Таблица613[[#This Row],[Заказ коробок ]]*Таблица613[[#This Row],[Кол-во шт в коробке]]</f>
        <v>0</v>
      </c>
      <c r="M284" s="38">
        <f>Таблица613[[#This Row],[Общее кол-во шт]]*Таблица613[[#This Row],[Оптовая цена KRW                         за 1шт]]</f>
        <v>0</v>
      </c>
      <c r="N284" s="41" t="str">
        <f>IFERROR(Таблица613[[#This Row],[Общее кол-во шт]]*Таблица613[[#This Row],[Оптовая цена USD                       за 1шт]],"")</f>
        <v/>
      </c>
      <c r="O284" s="42"/>
      <c r="P284" s="214"/>
      <c r="Q284" s="215"/>
      <c r="R284" s="215"/>
      <c r="S284" s="215"/>
      <c r="T284" s="215"/>
      <c r="U284" s="216">
        <f t="shared" si="4"/>
        <v>0</v>
      </c>
    </row>
    <row r="285" spans="1:21" s="30" customFormat="1" ht="24" customHeight="1">
      <c r="A285" s="31" t="s">
        <v>15473</v>
      </c>
      <c r="B285" s="32" t="s">
        <v>15474</v>
      </c>
      <c r="C285" s="33" t="s">
        <v>15475</v>
      </c>
      <c r="D285" s="34" t="s">
        <v>15476</v>
      </c>
      <c r="E285" s="37" t="s">
        <v>15239</v>
      </c>
      <c r="F285" s="38">
        <v>10000</v>
      </c>
      <c r="G285" s="36">
        <v>0.45</v>
      </c>
      <c r="H285" s="37">
        <v>10</v>
      </c>
      <c r="I285" s="38">
        <f>Таблица613[[#This Row],[Розничная цена KRW]]*Таблица613[[#This Row],[Коэфициент стоимости]]</f>
        <v>4500</v>
      </c>
      <c r="J285" s="39" t="str">
        <f>IF($I$1="","Введите курс",Таблица613[[#This Row],[Оптовая цена KRW                         за 1шт]]/$I$1)</f>
        <v>Введите курс</v>
      </c>
      <c r="K285" s="284"/>
      <c r="L285" s="40">
        <f>Таблица613[[#This Row],[Заказ коробок ]]*Таблица613[[#This Row],[Кол-во шт в коробке]]</f>
        <v>0</v>
      </c>
      <c r="M285" s="38">
        <f>Таблица613[[#This Row],[Общее кол-во шт]]*Таблица613[[#This Row],[Оптовая цена KRW                         за 1шт]]</f>
        <v>0</v>
      </c>
      <c r="N285" s="41" t="str">
        <f>IFERROR(Таблица613[[#This Row],[Общее кол-во шт]]*Таблица613[[#This Row],[Оптовая цена USD                       за 1шт]],"")</f>
        <v/>
      </c>
      <c r="O285" s="42"/>
      <c r="P285" s="214"/>
      <c r="Q285" s="215"/>
      <c r="R285" s="215"/>
      <c r="S285" s="215"/>
      <c r="T285" s="215"/>
      <c r="U285" s="216">
        <f t="shared" si="4"/>
        <v>0</v>
      </c>
    </row>
    <row r="286" spans="1:21" s="30" customFormat="1" ht="24" customHeight="1">
      <c r="A286" s="31" t="s">
        <v>15477</v>
      </c>
      <c r="B286" s="32" t="s">
        <v>15478</v>
      </c>
      <c r="C286" s="33" t="s">
        <v>15479</v>
      </c>
      <c r="D286" s="34" t="s">
        <v>15480</v>
      </c>
      <c r="E286" s="37" t="s">
        <v>15239</v>
      </c>
      <c r="F286" s="38">
        <v>10000</v>
      </c>
      <c r="G286" s="36">
        <v>0.45</v>
      </c>
      <c r="H286" s="37">
        <v>10</v>
      </c>
      <c r="I286" s="38">
        <f>Таблица613[[#This Row],[Розничная цена KRW]]*Таблица613[[#This Row],[Коэфициент стоимости]]</f>
        <v>4500</v>
      </c>
      <c r="J286" s="39" t="str">
        <f>IF($I$1="","Введите курс",Таблица613[[#This Row],[Оптовая цена KRW                         за 1шт]]/$I$1)</f>
        <v>Введите курс</v>
      </c>
      <c r="K286" s="284"/>
      <c r="L286" s="40">
        <f>Таблица613[[#This Row],[Заказ коробок ]]*Таблица613[[#This Row],[Кол-во шт в коробке]]</f>
        <v>0</v>
      </c>
      <c r="M286" s="38">
        <f>Таблица613[[#This Row],[Общее кол-во шт]]*Таблица613[[#This Row],[Оптовая цена KRW                         за 1шт]]</f>
        <v>0</v>
      </c>
      <c r="N286" s="41" t="str">
        <f>IFERROR(Таблица613[[#This Row],[Общее кол-во шт]]*Таблица613[[#This Row],[Оптовая цена USD                       за 1шт]],"")</f>
        <v/>
      </c>
      <c r="O286" s="42"/>
      <c r="P286" s="214"/>
      <c r="Q286" s="215"/>
      <c r="R286" s="215"/>
      <c r="S286" s="215"/>
      <c r="T286" s="215"/>
      <c r="U286" s="216">
        <f t="shared" si="4"/>
        <v>0</v>
      </c>
    </row>
    <row r="287" spans="1:21" s="30" customFormat="1" ht="24" customHeight="1">
      <c r="A287" s="31" t="s">
        <v>15481</v>
      </c>
      <c r="B287" s="32" t="s">
        <v>15482</v>
      </c>
      <c r="C287" s="33" t="s">
        <v>15483</v>
      </c>
      <c r="D287" s="34" t="s">
        <v>15484</v>
      </c>
      <c r="E287" s="37" t="s">
        <v>15485</v>
      </c>
      <c r="F287" s="38">
        <v>2500</v>
      </c>
      <c r="G287" s="36">
        <v>0.45</v>
      </c>
      <c r="H287" s="37">
        <v>10</v>
      </c>
      <c r="I287" s="38">
        <f>Таблица613[[#This Row],[Розничная цена KRW]]*Таблица613[[#This Row],[Коэфициент стоимости]]</f>
        <v>1125</v>
      </c>
      <c r="J287" s="39" t="str">
        <f>IF($I$1="","Введите курс",Таблица613[[#This Row],[Оптовая цена KRW                         за 1шт]]/$I$1)</f>
        <v>Введите курс</v>
      </c>
      <c r="K287" s="284"/>
      <c r="L287" s="40">
        <f>Таблица613[[#This Row],[Заказ коробок ]]*Таблица613[[#This Row],[Кол-во шт в коробке]]</f>
        <v>0</v>
      </c>
      <c r="M287" s="38">
        <f>Таблица613[[#This Row],[Общее кол-во шт]]*Таблица613[[#This Row],[Оптовая цена KRW                         за 1шт]]</f>
        <v>0</v>
      </c>
      <c r="N287" s="41" t="str">
        <f>IFERROR(Таблица613[[#This Row],[Общее кол-во шт]]*Таблица613[[#This Row],[Оптовая цена USD                       за 1шт]],"")</f>
        <v/>
      </c>
      <c r="O287" s="42"/>
      <c r="P287" s="214"/>
      <c r="Q287" s="215"/>
      <c r="R287" s="215"/>
      <c r="S287" s="215"/>
      <c r="T287" s="215"/>
      <c r="U287" s="216">
        <f t="shared" si="4"/>
        <v>0</v>
      </c>
    </row>
    <row r="288" spans="1:21" s="30" customFormat="1" ht="24" customHeight="1">
      <c r="A288" s="31" t="s">
        <v>15486</v>
      </c>
      <c r="B288" s="32" t="s">
        <v>15487</v>
      </c>
      <c r="C288" s="33" t="s">
        <v>15488</v>
      </c>
      <c r="D288" s="34" t="s">
        <v>15489</v>
      </c>
      <c r="E288" s="37" t="s">
        <v>1745</v>
      </c>
      <c r="F288" s="38">
        <v>9000</v>
      </c>
      <c r="G288" s="36">
        <v>0.45</v>
      </c>
      <c r="H288" s="37">
        <v>10</v>
      </c>
      <c r="I288" s="38">
        <f>Таблица613[[#This Row],[Розничная цена KRW]]*Таблица613[[#This Row],[Коэфициент стоимости]]</f>
        <v>4050</v>
      </c>
      <c r="J288" s="39" t="str">
        <f>IF($I$1="","Введите курс",Таблица613[[#This Row],[Оптовая цена KRW                         за 1шт]]/$I$1)</f>
        <v>Введите курс</v>
      </c>
      <c r="K288" s="284"/>
      <c r="L288" s="40">
        <f>Таблица613[[#This Row],[Заказ коробок ]]*Таблица613[[#This Row],[Кол-во шт в коробке]]</f>
        <v>0</v>
      </c>
      <c r="M288" s="38">
        <f>Таблица613[[#This Row],[Общее кол-во шт]]*Таблица613[[#This Row],[Оптовая цена KRW                         за 1шт]]</f>
        <v>0</v>
      </c>
      <c r="N288" s="41" t="str">
        <f>IFERROR(Таблица613[[#This Row],[Общее кол-во шт]]*Таблица613[[#This Row],[Оптовая цена USD                       за 1шт]],"")</f>
        <v/>
      </c>
      <c r="O288" s="42"/>
      <c r="P288" s="214"/>
      <c r="Q288" s="215"/>
      <c r="R288" s="215"/>
      <c r="S288" s="215"/>
      <c r="T288" s="215"/>
      <c r="U288" s="216">
        <f t="shared" si="4"/>
        <v>0</v>
      </c>
    </row>
    <row r="289" spans="1:21" s="30" customFormat="1" ht="24" customHeight="1">
      <c r="A289" s="31" t="s">
        <v>15490</v>
      </c>
      <c r="B289" s="32" t="s">
        <v>15491</v>
      </c>
      <c r="C289" s="33" t="s">
        <v>15492</v>
      </c>
      <c r="D289" s="34" t="s">
        <v>15493</v>
      </c>
      <c r="E289" s="37" t="s">
        <v>14717</v>
      </c>
      <c r="F289" s="38">
        <v>14000</v>
      </c>
      <c r="G289" s="36">
        <v>0.45</v>
      </c>
      <c r="H289" s="37">
        <v>10</v>
      </c>
      <c r="I289" s="38">
        <f>Таблица613[[#This Row],[Розничная цена KRW]]*Таблица613[[#This Row],[Коэфициент стоимости]]</f>
        <v>6300</v>
      </c>
      <c r="J289" s="39" t="str">
        <f>IF($I$1="","Введите курс",Таблица613[[#This Row],[Оптовая цена KRW                         за 1шт]]/$I$1)</f>
        <v>Введите курс</v>
      </c>
      <c r="K289" s="284"/>
      <c r="L289" s="40">
        <f>Таблица613[[#This Row],[Заказ коробок ]]*Таблица613[[#This Row],[Кол-во шт в коробке]]</f>
        <v>0</v>
      </c>
      <c r="M289" s="38">
        <f>Таблица613[[#This Row],[Общее кол-во шт]]*Таблица613[[#This Row],[Оптовая цена KRW                         за 1шт]]</f>
        <v>0</v>
      </c>
      <c r="N289" s="41" t="str">
        <f>IFERROR(Таблица613[[#This Row],[Общее кол-во шт]]*Таблица613[[#This Row],[Оптовая цена USD                       за 1шт]],"")</f>
        <v/>
      </c>
      <c r="O289" s="42"/>
      <c r="P289" s="214"/>
      <c r="Q289" s="215"/>
      <c r="R289" s="215"/>
      <c r="S289" s="215"/>
      <c r="T289" s="215"/>
      <c r="U289" s="216">
        <f t="shared" si="4"/>
        <v>0</v>
      </c>
    </row>
    <row r="290" spans="1:21" s="30" customFormat="1" ht="24" customHeight="1">
      <c r="A290" s="31" t="s">
        <v>15494</v>
      </c>
      <c r="B290" s="32" t="s">
        <v>15495</v>
      </c>
      <c r="C290" s="33" t="s">
        <v>15496</v>
      </c>
      <c r="D290" s="34" t="s">
        <v>15497</v>
      </c>
      <c r="E290" s="37" t="s">
        <v>14626</v>
      </c>
      <c r="F290" s="38">
        <v>7800</v>
      </c>
      <c r="G290" s="36">
        <v>0.45</v>
      </c>
      <c r="H290" s="37">
        <v>10</v>
      </c>
      <c r="I290" s="38">
        <f>Таблица613[[#This Row],[Розничная цена KRW]]*Таблица613[[#This Row],[Коэфициент стоимости]]</f>
        <v>3510</v>
      </c>
      <c r="J290" s="39" t="str">
        <f>IF($I$1="","Введите курс",Таблица613[[#This Row],[Оптовая цена KRW                         за 1шт]]/$I$1)</f>
        <v>Введите курс</v>
      </c>
      <c r="K290" s="284"/>
      <c r="L290" s="40">
        <f>Таблица613[[#This Row],[Заказ коробок ]]*Таблица613[[#This Row],[Кол-во шт в коробке]]</f>
        <v>0</v>
      </c>
      <c r="M290" s="38">
        <f>Таблица613[[#This Row],[Общее кол-во шт]]*Таблица613[[#This Row],[Оптовая цена KRW                         за 1шт]]</f>
        <v>0</v>
      </c>
      <c r="N290" s="41" t="str">
        <f>IFERROR(Таблица613[[#This Row],[Общее кол-во шт]]*Таблица613[[#This Row],[Оптовая цена USD                       за 1шт]],"")</f>
        <v/>
      </c>
      <c r="O290" s="42"/>
      <c r="P290" s="214"/>
      <c r="Q290" s="215"/>
      <c r="R290" s="215"/>
      <c r="S290" s="215"/>
      <c r="T290" s="215"/>
      <c r="U290" s="216">
        <f t="shared" si="4"/>
        <v>0</v>
      </c>
    </row>
    <row r="291" spans="1:21" s="30" customFormat="1" ht="24" customHeight="1">
      <c r="A291" s="31" t="s">
        <v>15498</v>
      </c>
      <c r="B291" s="32" t="s">
        <v>15499</v>
      </c>
      <c r="C291" s="33" t="s">
        <v>15500</v>
      </c>
      <c r="D291" s="34" t="s">
        <v>15501</v>
      </c>
      <c r="E291" s="37" t="s">
        <v>14747</v>
      </c>
      <c r="F291" s="38">
        <v>7800</v>
      </c>
      <c r="G291" s="36">
        <v>0.45</v>
      </c>
      <c r="H291" s="37">
        <v>10</v>
      </c>
      <c r="I291" s="38">
        <f>Таблица613[[#This Row],[Розничная цена KRW]]*Таблица613[[#This Row],[Коэфициент стоимости]]</f>
        <v>3510</v>
      </c>
      <c r="J291" s="39" t="str">
        <f>IF($I$1="","Введите курс",Таблица613[[#This Row],[Оптовая цена KRW                         за 1шт]]/$I$1)</f>
        <v>Введите курс</v>
      </c>
      <c r="K291" s="284"/>
      <c r="L291" s="40">
        <f>Таблица613[[#This Row],[Заказ коробок ]]*Таблица613[[#This Row],[Кол-во шт в коробке]]</f>
        <v>0</v>
      </c>
      <c r="M291" s="38">
        <f>Таблица613[[#This Row],[Общее кол-во шт]]*Таблица613[[#This Row],[Оптовая цена KRW                         за 1шт]]</f>
        <v>0</v>
      </c>
      <c r="N291" s="41" t="str">
        <f>IFERROR(Таблица613[[#This Row],[Общее кол-во шт]]*Таблица613[[#This Row],[Оптовая цена USD                       за 1шт]],"")</f>
        <v/>
      </c>
      <c r="O291" s="42"/>
      <c r="P291" s="214"/>
      <c r="Q291" s="215"/>
      <c r="R291" s="215"/>
      <c r="S291" s="215"/>
      <c r="T291" s="215"/>
      <c r="U291" s="216">
        <f t="shared" si="4"/>
        <v>0</v>
      </c>
    </row>
    <row r="292" spans="1:21" s="30" customFormat="1" ht="24" customHeight="1">
      <c r="A292" s="31" t="s">
        <v>15502</v>
      </c>
      <c r="B292" s="32" t="s">
        <v>15503</v>
      </c>
      <c r="C292" s="33" t="s">
        <v>15504</v>
      </c>
      <c r="D292" s="34" t="s">
        <v>15505</v>
      </c>
      <c r="E292" s="37" t="s">
        <v>15506</v>
      </c>
      <c r="F292" s="38">
        <v>7800</v>
      </c>
      <c r="G292" s="36">
        <v>0.45</v>
      </c>
      <c r="H292" s="37">
        <v>10</v>
      </c>
      <c r="I292" s="38">
        <f>Таблица613[[#This Row],[Розничная цена KRW]]*Таблица613[[#This Row],[Коэфициент стоимости]]</f>
        <v>3510</v>
      </c>
      <c r="J292" s="39" t="str">
        <f>IF($I$1="","Введите курс",Таблица613[[#This Row],[Оптовая цена KRW                         за 1шт]]/$I$1)</f>
        <v>Введите курс</v>
      </c>
      <c r="K292" s="284"/>
      <c r="L292" s="40">
        <f>Таблица613[[#This Row],[Заказ коробок ]]*Таблица613[[#This Row],[Кол-во шт в коробке]]</f>
        <v>0</v>
      </c>
      <c r="M292" s="38">
        <f>Таблица613[[#This Row],[Общее кол-во шт]]*Таблица613[[#This Row],[Оптовая цена KRW                         за 1шт]]</f>
        <v>0</v>
      </c>
      <c r="N292" s="41" t="str">
        <f>IFERROR(Таблица613[[#This Row],[Общее кол-во шт]]*Таблица613[[#This Row],[Оптовая цена USD                       за 1шт]],"")</f>
        <v/>
      </c>
      <c r="O292" s="42"/>
      <c r="P292" s="214"/>
      <c r="Q292" s="215"/>
      <c r="R292" s="215"/>
      <c r="S292" s="215"/>
      <c r="T292" s="215"/>
      <c r="U292" s="216">
        <f t="shared" si="4"/>
        <v>0</v>
      </c>
    </row>
    <row r="293" spans="1:21" s="30" customFormat="1" ht="24" customHeight="1">
      <c r="A293" s="31" t="s">
        <v>15507</v>
      </c>
      <c r="B293" s="32" t="s">
        <v>15508</v>
      </c>
      <c r="C293" s="33" t="s">
        <v>15509</v>
      </c>
      <c r="D293" s="34" t="s">
        <v>15510</v>
      </c>
      <c r="E293" s="37" t="s">
        <v>14922</v>
      </c>
      <c r="F293" s="38">
        <v>6800</v>
      </c>
      <c r="G293" s="36">
        <v>0.45</v>
      </c>
      <c r="H293" s="37">
        <v>10</v>
      </c>
      <c r="I293" s="38">
        <f>Таблица613[[#This Row],[Розничная цена KRW]]*Таблица613[[#This Row],[Коэфициент стоимости]]</f>
        <v>3060</v>
      </c>
      <c r="J293" s="39" t="str">
        <f>IF($I$1="","Введите курс",Таблица613[[#This Row],[Оптовая цена KRW                         за 1шт]]/$I$1)</f>
        <v>Введите курс</v>
      </c>
      <c r="K293" s="284"/>
      <c r="L293" s="40">
        <f>Таблица613[[#This Row],[Заказ коробок ]]*Таблица613[[#This Row],[Кол-во шт в коробке]]</f>
        <v>0</v>
      </c>
      <c r="M293" s="38">
        <f>Таблица613[[#This Row],[Общее кол-во шт]]*Таблица613[[#This Row],[Оптовая цена KRW                         за 1шт]]</f>
        <v>0</v>
      </c>
      <c r="N293" s="41" t="str">
        <f>IFERROR(Таблица613[[#This Row],[Общее кол-во шт]]*Таблица613[[#This Row],[Оптовая цена USD                       за 1шт]],"")</f>
        <v/>
      </c>
      <c r="O293" s="42"/>
      <c r="P293" s="214"/>
      <c r="Q293" s="215"/>
      <c r="R293" s="215"/>
      <c r="S293" s="215"/>
      <c r="T293" s="215"/>
      <c r="U293" s="216">
        <f t="shared" si="4"/>
        <v>0</v>
      </c>
    </row>
    <row r="294" spans="1:21" s="30" customFormat="1" ht="24" customHeight="1">
      <c r="A294" s="31" t="s">
        <v>15511</v>
      </c>
      <c r="B294" s="32" t="s">
        <v>15512</v>
      </c>
      <c r="C294" s="33" t="s">
        <v>15513</v>
      </c>
      <c r="D294" s="34" t="s">
        <v>15514</v>
      </c>
      <c r="E294" s="37" t="s">
        <v>15515</v>
      </c>
      <c r="F294" s="38">
        <v>7800</v>
      </c>
      <c r="G294" s="36">
        <v>0.45</v>
      </c>
      <c r="H294" s="37">
        <v>10</v>
      </c>
      <c r="I294" s="38">
        <f>Таблица613[[#This Row],[Розничная цена KRW]]*Таблица613[[#This Row],[Коэфициент стоимости]]</f>
        <v>3510</v>
      </c>
      <c r="J294" s="39" t="str">
        <f>IF($I$1="","Введите курс",Таблица613[[#This Row],[Оптовая цена KRW                         за 1шт]]/$I$1)</f>
        <v>Введите курс</v>
      </c>
      <c r="K294" s="284"/>
      <c r="L294" s="40">
        <f>Таблица613[[#This Row],[Заказ коробок ]]*Таблица613[[#This Row],[Кол-во шт в коробке]]</f>
        <v>0</v>
      </c>
      <c r="M294" s="38">
        <f>Таблица613[[#This Row],[Общее кол-во шт]]*Таблица613[[#This Row],[Оптовая цена KRW                         за 1шт]]</f>
        <v>0</v>
      </c>
      <c r="N294" s="41" t="str">
        <f>IFERROR(Таблица613[[#This Row],[Общее кол-во шт]]*Таблица613[[#This Row],[Оптовая цена USD                       за 1шт]],"")</f>
        <v/>
      </c>
      <c r="O294" s="42"/>
      <c r="P294" s="214"/>
      <c r="Q294" s="215"/>
      <c r="R294" s="215"/>
      <c r="S294" s="215"/>
      <c r="T294" s="215"/>
      <c r="U294" s="216">
        <f t="shared" si="4"/>
        <v>0</v>
      </c>
    </row>
    <row r="295" spans="1:21" s="30" customFormat="1" ht="24" customHeight="1">
      <c r="A295" s="31" t="s">
        <v>15516</v>
      </c>
      <c r="B295" s="32" t="s">
        <v>15517</v>
      </c>
      <c r="C295" s="33" t="s">
        <v>15518</v>
      </c>
      <c r="D295" s="34" t="s">
        <v>15519</v>
      </c>
      <c r="E295" s="37" t="s">
        <v>15515</v>
      </c>
      <c r="F295" s="38">
        <v>6800</v>
      </c>
      <c r="G295" s="36">
        <v>0.45</v>
      </c>
      <c r="H295" s="37">
        <v>10</v>
      </c>
      <c r="I295" s="38">
        <f>Таблица613[[#This Row],[Розничная цена KRW]]*Таблица613[[#This Row],[Коэфициент стоимости]]</f>
        <v>3060</v>
      </c>
      <c r="J295" s="39" t="str">
        <f>IF($I$1="","Введите курс",Таблица613[[#This Row],[Оптовая цена KRW                         за 1шт]]/$I$1)</f>
        <v>Введите курс</v>
      </c>
      <c r="K295" s="284"/>
      <c r="L295" s="40">
        <f>Таблица613[[#This Row],[Заказ коробок ]]*Таблица613[[#This Row],[Кол-во шт в коробке]]</f>
        <v>0</v>
      </c>
      <c r="M295" s="38">
        <f>Таблица613[[#This Row],[Общее кол-во шт]]*Таблица613[[#This Row],[Оптовая цена KRW                         за 1шт]]</f>
        <v>0</v>
      </c>
      <c r="N295" s="41" t="str">
        <f>IFERROR(Таблица613[[#This Row],[Общее кол-во шт]]*Таблица613[[#This Row],[Оптовая цена USD                       за 1шт]],"")</f>
        <v/>
      </c>
      <c r="O295" s="42"/>
      <c r="P295" s="214"/>
      <c r="Q295" s="215"/>
      <c r="R295" s="215"/>
      <c r="S295" s="215"/>
      <c r="T295" s="215"/>
      <c r="U295" s="216">
        <f t="shared" si="4"/>
        <v>0</v>
      </c>
    </row>
    <row r="296" spans="1:21" s="30" customFormat="1" ht="24" customHeight="1">
      <c r="A296" s="31" t="s">
        <v>15520</v>
      </c>
      <c r="B296" s="32" t="s">
        <v>15521</v>
      </c>
      <c r="C296" s="33" t="s">
        <v>15522</v>
      </c>
      <c r="D296" s="34" t="s">
        <v>15523</v>
      </c>
      <c r="E296" s="37" t="s">
        <v>14325</v>
      </c>
      <c r="F296" s="38">
        <v>4800</v>
      </c>
      <c r="G296" s="36">
        <v>0.45</v>
      </c>
      <c r="H296" s="37">
        <v>10</v>
      </c>
      <c r="I296" s="38">
        <f>Таблица613[[#This Row],[Розничная цена KRW]]*Таблица613[[#This Row],[Коэфициент стоимости]]</f>
        <v>2160</v>
      </c>
      <c r="J296" s="39" t="str">
        <f>IF($I$1="","Введите курс",Таблица613[[#This Row],[Оптовая цена KRW                         за 1шт]]/$I$1)</f>
        <v>Введите курс</v>
      </c>
      <c r="K296" s="284"/>
      <c r="L296" s="40">
        <f>Таблица613[[#This Row],[Заказ коробок ]]*Таблица613[[#This Row],[Кол-во шт в коробке]]</f>
        <v>0</v>
      </c>
      <c r="M296" s="38">
        <f>Таблица613[[#This Row],[Общее кол-во шт]]*Таблица613[[#This Row],[Оптовая цена KRW                         за 1шт]]</f>
        <v>0</v>
      </c>
      <c r="N296" s="41" t="str">
        <f>IFERROR(Таблица613[[#This Row],[Общее кол-во шт]]*Таблица613[[#This Row],[Оптовая цена USD                       за 1шт]],"")</f>
        <v/>
      </c>
      <c r="O296" s="42"/>
      <c r="P296" s="214"/>
      <c r="Q296" s="215"/>
      <c r="R296" s="215"/>
      <c r="S296" s="215"/>
      <c r="T296" s="215"/>
      <c r="U296" s="216">
        <f t="shared" si="4"/>
        <v>0</v>
      </c>
    </row>
    <row r="297" spans="1:21" s="30" customFormat="1" ht="24" customHeight="1">
      <c r="A297" s="31" t="s">
        <v>15524</v>
      </c>
      <c r="B297" s="32" t="s">
        <v>15525</v>
      </c>
      <c r="C297" s="33" t="s">
        <v>15526</v>
      </c>
      <c r="D297" s="34" t="s">
        <v>15527</v>
      </c>
      <c r="E297" s="37" t="s">
        <v>15528</v>
      </c>
      <c r="F297" s="38">
        <v>4800</v>
      </c>
      <c r="G297" s="36">
        <v>0.45</v>
      </c>
      <c r="H297" s="37">
        <v>10</v>
      </c>
      <c r="I297" s="38">
        <f>Таблица613[[#This Row],[Розничная цена KRW]]*Таблица613[[#This Row],[Коэфициент стоимости]]</f>
        <v>2160</v>
      </c>
      <c r="J297" s="39" t="str">
        <f>IF($I$1="","Введите курс",Таблица613[[#This Row],[Оптовая цена KRW                         за 1шт]]/$I$1)</f>
        <v>Введите курс</v>
      </c>
      <c r="K297" s="284"/>
      <c r="L297" s="40">
        <f>Таблица613[[#This Row],[Заказ коробок ]]*Таблица613[[#This Row],[Кол-во шт в коробке]]</f>
        <v>0</v>
      </c>
      <c r="M297" s="38">
        <f>Таблица613[[#This Row],[Общее кол-во шт]]*Таблица613[[#This Row],[Оптовая цена KRW                         за 1шт]]</f>
        <v>0</v>
      </c>
      <c r="N297" s="41" t="str">
        <f>IFERROR(Таблица613[[#This Row],[Общее кол-во шт]]*Таблица613[[#This Row],[Оптовая цена USD                       за 1шт]],"")</f>
        <v/>
      </c>
      <c r="O297" s="42"/>
      <c r="P297" s="214"/>
      <c r="Q297" s="215"/>
      <c r="R297" s="215"/>
      <c r="S297" s="215"/>
      <c r="T297" s="215"/>
      <c r="U297" s="216">
        <f t="shared" si="4"/>
        <v>0</v>
      </c>
    </row>
    <row r="298" spans="1:21" s="30" customFormat="1" ht="24" customHeight="1">
      <c r="A298" s="31" t="s">
        <v>15529</v>
      </c>
      <c r="B298" s="32" t="s">
        <v>15530</v>
      </c>
      <c r="C298" s="33" t="s">
        <v>15531</v>
      </c>
      <c r="D298" s="34" t="s">
        <v>15532</v>
      </c>
      <c r="E298" s="37" t="s">
        <v>15528</v>
      </c>
      <c r="F298" s="38">
        <v>4800</v>
      </c>
      <c r="G298" s="36">
        <v>0.45</v>
      </c>
      <c r="H298" s="37">
        <v>10</v>
      </c>
      <c r="I298" s="38">
        <f>Таблица613[[#This Row],[Розничная цена KRW]]*Таблица613[[#This Row],[Коэфициент стоимости]]</f>
        <v>2160</v>
      </c>
      <c r="J298" s="39" t="str">
        <f>IF($I$1="","Введите курс",Таблица613[[#This Row],[Оптовая цена KRW                         за 1шт]]/$I$1)</f>
        <v>Введите курс</v>
      </c>
      <c r="K298" s="284"/>
      <c r="L298" s="40">
        <f>Таблица613[[#This Row],[Заказ коробок ]]*Таблица613[[#This Row],[Кол-во шт в коробке]]</f>
        <v>0</v>
      </c>
      <c r="M298" s="38">
        <f>Таблица613[[#This Row],[Общее кол-во шт]]*Таблица613[[#This Row],[Оптовая цена KRW                         за 1шт]]</f>
        <v>0</v>
      </c>
      <c r="N298" s="41" t="str">
        <f>IFERROR(Таблица613[[#This Row],[Общее кол-во шт]]*Таблица613[[#This Row],[Оптовая цена USD                       за 1шт]],"")</f>
        <v/>
      </c>
      <c r="O298" s="42"/>
      <c r="P298" s="214"/>
      <c r="Q298" s="215"/>
      <c r="R298" s="215"/>
      <c r="S298" s="215"/>
      <c r="T298" s="215"/>
      <c r="U298" s="216">
        <f t="shared" si="4"/>
        <v>0</v>
      </c>
    </row>
    <row r="299" spans="1:21" s="30" customFormat="1" ht="24" customHeight="1">
      <c r="A299" s="31" t="s">
        <v>15533</v>
      </c>
      <c r="B299" s="32" t="s">
        <v>15534</v>
      </c>
      <c r="C299" s="33" t="s">
        <v>15535</v>
      </c>
      <c r="D299" s="34" t="s">
        <v>15536</v>
      </c>
      <c r="E299" s="37" t="s">
        <v>15528</v>
      </c>
      <c r="F299" s="38">
        <v>4800</v>
      </c>
      <c r="G299" s="36">
        <v>0.45</v>
      </c>
      <c r="H299" s="37">
        <v>10</v>
      </c>
      <c r="I299" s="38">
        <f>Таблица613[[#This Row],[Розничная цена KRW]]*Таблица613[[#This Row],[Коэфициент стоимости]]</f>
        <v>2160</v>
      </c>
      <c r="J299" s="39" t="str">
        <f>IF($I$1="","Введите курс",Таблица613[[#This Row],[Оптовая цена KRW                         за 1шт]]/$I$1)</f>
        <v>Введите курс</v>
      </c>
      <c r="K299" s="284"/>
      <c r="L299" s="40">
        <f>Таблица613[[#This Row],[Заказ коробок ]]*Таблица613[[#This Row],[Кол-во шт в коробке]]</f>
        <v>0</v>
      </c>
      <c r="M299" s="38">
        <f>Таблица613[[#This Row],[Общее кол-во шт]]*Таблица613[[#This Row],[Оптовая цена KRW                         за 1шт]]</f>
        <v>0</v>
      </c>
      <c r="N299" s="41" t="str">
        <f>IFERROR(Таблица613[[#This Row],[Общее кол-во шт]]*Таблица613[[#This Row],[Оптовая цена USD                       за 1шт]],"")</f>
        <v/>
      </c>
      <c r="O299" s="42"/>
      <c r="P299" s="214"/>
      <c r="Q299" s="215"/>
      <c r="R299" s="215"/>
      <c r="S299" s="215"/>
      <c r="T299" s="215"/>
      <c r="U299" s="216">
        <f t="shared" si="4"/>
        <v>0</v>
      </c>
    </row>
    <row r="300" spans="1:21" s="30" customFormat="1" ht="24" customHeight="1">
      <c r="A300" s="31" t="s">
        <v>15537</v>
      </c>
      <c r="B300" s="32" t="s">
        <v>15538</v>
      </c>
      <c r="C300" s="33" t="s">
        <v>15539</v>
      </c>
      <c r="D300" s="34" t="s">
        <v>15540</v>
      </c>
      <c r="E300" s="37" t="s">
        <v>1668</v>
      </c>
      <c r="F300" s="38">
        <v>15800</v>
      </c>
      <c r="G300" s="36">
        <v>0.45</v>
      </c>
      <c r="H300" s="37">
        <v>10</v>
      </c>
      <c r="I300" s="38">
        <f>Таблица613[[#This Row],[Розничная цена KRW]]*Таблица613[[#This Row],[Коэфициент стоимости]]</f>
        <v>7110</v>
      </c>
      <c r="J300" s="39" t="str">
        <f>IF($I$1="","Введите курс",Таблица613[[#This Row],[Оптовая цена KRW                         за 1шт]]/$I$1)</f>
        <v>Введите курс</v>
      </c>
      <c r="K300" s="284"/>
      <c r="L300" s="40">
        <f>Таблица613[[#This Row],[Заказ коробок ]]*Таблица613[[#This Row],[Кол-во шт в коробке]]</f>
        <v>0</v>
      </c>
      <c r="M300" s="38">
        <f>Таблица613[[#This Row],[Общее кол-во шт]]*Таблица613[[#This Row],[Оптовая цена KRW                         за 1шт]]</f>
        <v>0</v>
      </c>
      <c r="N300" s="41" t="str">
        <f>IFERROR(Таблица613[[#This Row],[Общее кол-во шт]]*Таблица613[[#This Row],[Оптовая цена USD                       за 1шт]],"")</f>
        <v/>
      </c>
      <c r="O300" s="42"/>
      <c r="P300" s="214"/>
      <c r="Q300" s="215"/>
      <c r="R300" s="215"/>
      <c r="S300" s="215"/>
      <c r="T300" s="215"/>
      <c r="U300" s="216">
        <f t="shared" si="4"/>
        <v>0</v>
      </c>
    </row>
    <row r="301" spans="1:21" s="30" customFormat="1" ht="24" customHeight="1">
      <c r="A301" s="31" t="s">
        <v>15541</v>
      </c>
      <c r="B301" s="32" t="s">
        <v>15542</v>
      </c>
      <c r="C301" s="33" t="s">
        <v>15543</v>
      </c>
      <c r="D301" s="34" t="s">
        <v>15544</v>
      </c>
      <c r="E301" s="37" t="s">
        <v>14551</v>
      </c>
      <c r="F301" s="38">
        <v>14000</v>
      </c>
      <c r="G301" s="36">
        <v>0.45</v>
      </c>
      <c r="H301" s="37">
        <v>10</v>
      </c>
      <c r="I301" s="38">
        <f>Таблица613[[#This Row],[Розничная цена KRW]]*Таблица613[[#This Row],[Коэфициент стоимости]]</f>
        <v>6300</v>
      </c>
      <c r="J301" s="39" t="str">
        <f>IF($I$1="","Введите курс",Таблица613[[#This Row],[Оптовая цена KRW                         за 1шт]]/$I$1)</f>
        <v>Введите курс</v>
      </c>
      <c r="K301" s="284"/>
      <c r="L301" s="40">
        <f>Таблица613[[#This Row],[Заказ коробок ]]*Таблица613[[#This Row],[Кол-во шт в коробке]]</f>
        <v>0</v>
      </c>
      <c r="M301" s="38">
        <f>Таблица613[[#This Row],[Общее кол-во шт]]*Таблица613[[#This Row],[Оптовая цена KRW                         за 1шт]]</f>
        <v>0</v>
      </c>
      <c r="N301" s="41" t="str">
        <f>IFERROR(Таблица613[[#This Row],[Общее кол-во шт]]*Таблица613[[#This Row],[Оптовая цена USD                       за 1шт]],"")</f>
        <v/>
      </c>
      <c r="O301" s="42"/>
      <c r="P301" s="214"/>
      <c r="Q301" s="215"/>
      <c r="R301" s="215"/>
      <c r="S301" s="215"/>
      <c r="T301" s="215"/>
      <c r="U301" s="216">
        <f t="shared" si="4"/>
        <v>0</v>
      </c>
    </row>
    <row r="302" spans="1:21" s="30" customFormat="1" ht="24" customHeight="1">
      <c r="A302" s="31" t="s">
        <v>15545</v>
      </c>
      <c r="B302" s="32" t="s">
        <v>15546</v>
      </c>
      <c r="C302" s="33" t="s">
        <v>15547</v>
      </c>
      <c r="D302" s="34" t="s">
        <v>15548</v>
      </c>
      <c r="E302" s="37" t="s">
        <v>15549</v>
      </c>
      <c r="F302" s="38">
        <v>8000</v>
      </c>
      <c r="G302" s="36">
        <v>0.45</v>
      </c>
      <c r="H302" s="37">
        <v>10</v>
      </c>
      <c r="I302" s="38">
        <f>Таблица613[[#This Row],[Розничная цена KRW]]*Таблица613[[#This Row],[Коэфициент стоимости]]</f>
        <v>3600</v>
      </c>
      <c r="J302" s="39" t="str">
        <f>IF($I$1="","Введите курс",Таблица613[[#This Row],[Оптовая цена KRW                         за 1шт]]/$I$1)</f>
        <v>Введите курс</v>
      </c>
      <c r="K302" s="284"/>
      <c r="L302" s="40">
        <f>Таблица613[[#This Row],[Заказ коробок ]]*Таблица613[[#This Row],[Кол-во шт в коробке]]</f>
        <v>0</v>
      </c>
      <c r="M302" s="38">
        <f>Таблица613[[#This Row],[Общее кол-во шт]]*Таблица613[[#This Row],[Оптовая цена KRW                         за 1шт]]</f>
        <v>0</v>
      </c>
      <c r="N302" s="41" t="str">
        <f>IFERROR(Таблица613[[#This Row],[Общее кол-во шт]]*Таблица613[[#This Row],[Оптовая цена USD                       за 1шт]],"")</f>
        <v/>
      </c>
      <c r="O302" s="42"/>
      <c r="P302" s="214"/>
      <c r="Q302" s="215"/>
      <c r="R302" s="215"/>
      <c r="S302" s="215"/>
      <c r="T302" s="215"/>
      <c r="U302" s="216">
        <f t="shared" si="4"/>
        <v>0</v>
      </c>
    </row>
    <row r="303" spans="1:21" s="30" customFormat="1" ht="24" customHeight="1">
      <c r="A303" s="31" t="s">
        <v>15550</v>
      </c>
      <c r="B303" s="32" t="s">
        <v>15551</v>
      </c>
      <c r="C303" s="33" t="s">
        <v>15552</v>
      </c>
      <c r="D303" s="34" t="s">
        <v>15553</v>
      </c>
      <c r="E303" s="37" t="s">
        <v>15549</v>
      </c>
      <c r="F303" s="38">
        <v>8000</v>
      </c>
      <c r="G303" s="36">
        <v>0.45</v>
      </c>
      <c r="H303" s="37">
        <v>10</v>
      </c>
      <c r="I303" s="38">
        <f>Таблица613[[#This Row],[Розничная цена KRW]]*Таблица613[[#This Row],[Коэфициент стоимости]]</f>
        <v>3600</v>
      </c>
      <c r="J303" s="39" t="str">
        <f>IF($I$1="","Введите курс",Таблица613[[#This Row],[Оптовая цена KRW                         за 1шт]]/$I$1)</f>
        <v>Введите курс</v>
      </c>
      <c r="K303" s="284"/>
      <c r="L303" s="40">
        <f>Таблица613[[#This Row],[Заказ коробок ]]*Таблица613[[#This Row],[Кол-во шт в коробке]]</f>
        <v>0</v>
      </c>
      <c r="M303" s="38">
        <f>Таблица613[[#This Row],[Общее кол-во шт]]*Таблица613[[#This Row],[Оптовая цена KRW                         за 1шт]]</f>
        <v>0</v>
      </c>
      <c r="N303" s="41" t="str">
        <f>IFERROR(Таблица613[[#This Row],[Общее кол-во шт]]*Таблица613[[#This Row],[Оптовая цена USD                       за 1шт]],"")</f>
        <v/>
      </c>
      <c r="O303" s="42"/>
      <c r="P303" s="214"/>
      <c r="Q303" s="215"/>
      <c r="R303" s="215"/>
      <c r="S303" s="215"/>
      <c r="T303" s="215"/>
      <c r="U303" s="216">
        <f t="shared" si="4"/>
        <v>0</v>
      </c>
    </row>
    <row r="304" spans="1:21" s="30" customFormat="1" ht="24" customHeight="1">
      <c r="A304" s="31" t="s">
        <v>15554</v>
      </c>
      <c r="B304" s="32" t="s">
        <v>15555</v>
      </c>
      <c r="C304" s="33" t="s">
        <v>15556</v>
      </c>
      <c r="D304" s="34" t="s">
        <v>15557</v>
      </c>
      <c r="E304" s="37" t="s">
        <v>15549</v>
      </c>
      <c r="F304" s="38">
        <v>8000</v>
      </c>
      <c r="G304" s="36">
        <v>0.45</v>
      </c>
      <c r="H304" s="37">
        <v>10</v>
      </c>
      <c r="I304" s="38">
        <f>Таблица613[[#This Row],[Розничная цена KRW]]*Таблица613[[#This Row],[Коэфициент стоимости]]</f>
        <v>3600</v>
      </c>
      <c r="J304" s="39" t="str">
        <f>IF($I$1="","Введите курс",Таблица613[[#This Row],[Оптовая цена KRW                         за 1шт]]/$I$1)</f>
        <v>Введите курс</v>
      </c>
      <c r="K304" s="284"/>
      <c r="L304" s="40">
        <f>Таблица613[[#This Row],[Заказ коробок ]]*Таблица613[[#This Row],[Кол-во шт в коробке]]</f>
        <v>0</v>
      </c>
      <c r="M304" s="38">
        <f>Таблица613[[#This Row],[Общее кол-во шт]]*Таблица613[[#This Row],[Оптовая цена KRW                         за 1шт]]</f>
        <v>0</v>
      </c>
      <c r="N304" s="41" t="str">
        <f>IFERROR(Таблица613[[#This Row],[Общее кол-во шт]]*Таблица613[[#This Row],[Оптовая цена USD                       за 1шт]],"")</f>
        <v/>
      </c>
      <c r="O304" s="42"/>
      <c r="P304" s="214"/>
      <c r="Q304" s="215"/>
      <c r="R304" s="215"/>
      <c r="S304" s="215"/>
      <c r="T304" s="215"/>
      <c r="U304" s="216">
        <f t="shared" si="4"/>
        <v>0</v>
      </c>
    </row>
    <row r="305" spans="1:21" s="30" customFormat="1" ht="24" customHeight="1">
      <c r="A305" s="31" t="s">
        <v>15558</v>
      </c>
      <c r="B305" s="32" t="s">
        <v>15559</v>
      </c>
      <c r="C305" s="33" t="s">
        <v>15560</v>
      </c>
      <c r="D305" s="34" t="s">
        <v>15561</v>
      </c>
      <c r="E305" s="37" t="s">
        <v>15549</v>
      </c>
      <c r="F305" s="38">
        <v>8000</v>
      </c>
      <c r="G305" s="36">
        <v>0.45</v>
      </c>
      <c r="H305" s="37">
        <v>10</v>
      </c>
      <c r="I305" s="38">
        <f>Таблица613[[#This Row],[Розничная цена KRW]]*Таблица613[[#This Row],[Коэфициент стоимости]]</f>
        <v>3600</v>
      </c>
      <c r="J305" s="39" t="str">
        <f>IF($I$1="","Введите курс",Таблица613[[#This Row],[Оптовая цена KRW                         за 1шт]]/$I$1)</f>
        <v>Введите курс</v>
      </c>
      <c r="K305" s="284"/>
      <c r="L305" s="40">
        <f>Таблица613[[#This Row],[Заказ коробок ]]*Таблица613[[#This Row],[Кол-во шт в коробке]]</f>
        <v>0</v>
      </c>
      <c r="M305" s="38">
        <f>Таблица613[[#This Row],[Общее кол-во шт]]*Таблица613[[#This Row],[Оптовая цена KRW                         за 1шт]]</f>
        <v>0</v>
      </c>
      <c r="N305" s="41" t="str">
        <f>IFERROR(Таблица613[[#This Row],[Общее кол-во шт]]*Таблица613[[#This Row],[Оптовая цена USD                       за 1шт]],"")</f>
        <v/>
      </c>
      <c r="O305" s="42"/>
      <c r="P305" s="214"/>
      <c r="Q305" s="215"/>
      <c r="R305" s="215"/>
      <c r="S305" s="215"/>
      <c r="T305" s="215"/>
      <c r="U305" s="216">
        <f t="shared" si="4"/>
        <v>0</v>
      </c>
    </row>
    <row r="306" spans="1:21" s="30" customFormat="1" ht="24" customHeight="1">
      <c r="A306" s="31" t="s">
        <v>15562</v>
      </c>
      <c r="B306" s="32" t="s">
        <v>15563</v>
      </c>
      <c r="C306" s="33" t="s">
        <v>15564</v>
      </c>
      <c r="D306" s="34" t="s">
        <v>15565</v>
      </c>
      <c r="E306" s="37" t="s">
        <v>15549</v>
      </c>
      <c r="F306" s="38">
        <v>8000</v>
      </c>
      <c r="G306" s="36">
        <v>0.45</v>
      </c>
      <c r="H306" s="37">
        <v>10</v>
      </c>
      <c r="I306" s="38">
        <f>Таблица613[[#This Row],[Розничная цена KRW]]*Таблица613[[#This Row],[Коэфициент стоимости]]</f>
        <v>3600</v>
      </c>
      <c r="J306" s="39" t="str">
        <f>IF($I$1="","Введите курс",Таблица613[[#This Row],[Оптовая цена KRW                         за 1шт]]/$I$1)</f>
        <v>Введите курс</v>
      </c>
      <c r="K306" s="284"/>
      <c r="L306" s="40">
        <f>Таблица613[[#This Row],[Заказ коробок ]]*Таблица613[[#This Row],[Кол-во шт в коробке]]</f>
        <v>0</v>
      </c>
      <c r="M306" s="38">
        <f>Таблица613[[#This Row],[Общее кол-во шт]]*Таблица613[[#This Row],[Оптовая цена KRW                         за 1шт]]</f>
        <v>0</v>
      </c>
      <c r="N306" s="41" t="str">
        <f>IFERROR(Таблица613[[#This Row],[Общее кол-во шт]]*Таблица613[[#This Row],[Оптовая цена USD                       за 1шт]],"")</f>
        <v/>
      </c>
      <c r="O306" s="42"/>
      <c r="P306" s="214"/>
      <c r="Q306" s="215"/>
      <c r="R306" s="215"/>
      <c r="S306" s="215"/>
      <c r="T306" s="215"/>
      <c r="U306" s="216">
        <f t="shared" si="4"/>
        <v>0</v>
      </c>
    </row>
    <row r="307" spans="1:21" s="30" customFormat="1" ht="24" customHeight="1">
      <c r="A307" s="31" t="s">
        <v>15566</v>
      </c>
      <c r="B307" s="32" t="s">
        <v>15567</v>
      </c>
      <c r="C307" s="33" t="s">
        <v>15568</v>
      </c>
      <c r="D307" s="34" t="s">
        <v>15569</v>
      </c>
      <c r="E307" s="37" t="s">
        <v>15570</v>
      </c>
      <c r="F307" s="38">
        <v>12000</v>
      </c>
      <c r="G307" s="36">
        <v>0.45</v>
      </c>
      <c r="H307" s="37">
        <v>10</v>
      </c>
      <c r="I307" s="38">
        <f>Таблица613[[#This Row],[Розничная цена KRW]]*Таблица613[[#This Row],[Коэфициент стоимости]]</f>
        <v>5400</v>
      </c>
      <c r="J307" s="39" t="str">
        <f>IF($I$1="","Введите курс",Таблица613[[#This Row],[Оптовая цена KRW                         за 1шт]]/$I$1)</f>
        <v>Введите курс</v>
      </c>
      <c r="K307" s="284"/>
      <c r="L307" s="40">
        <f>Таблица613[[#This Row],[Заказ коробок ]]*Таблица613[[#This Row],[Кол-во шт в коробке]]</f>
        <v>0</v>
      </c>
      <c r="M307" s="38">
        <f>Таблица613[[#This Row],[Общее кол-во шт]]*Таблица613[[#This Row],[Оптовая цена KRW                         за 1шт]]</f>
        <v>0</v>
      </c>
      <c r="N307" s="41" t="str">
        <f>IFERROR(Таблица613[[#This Row],[Общее кол-во шт]]*Таблица613[[#This Row],[Оптовая цена USD                       за 1шт]],"")</f>
        <v/>
      </c>
      <c r="O307" s="42"/>
      <c r="P307" s="214"/>
      <c r="Q307" s="215"/>
      <c r="R307" s="215"/>
      <c r="S307" s="215"/>
      <c r="T307" s="215"/>
      <c r="U307" s="216">
        <f t="shared" si="4"/>
        <v>0</v>
      </c>
    </row>
    <row r="308" spans="1:21" s="30" customFormat="1" ht="24" customHeight="1">
      <c r="A308" s="31" t="s">
        <v>15571</v>
      </c>
      <c r="B308" s="32" t="s">
        <v>15572</v>
      </c>
      <c r="C308" s="33" t="s">
        <v>15573</v>
      </c>
      <c r="D308" s="34" t="s">
        <v>15574</v>
      </c>
      <c r="E308" s="37" t="s">
        <v>15570</v>
      </c>
      <c r="F308" s="38">
        <v>12000</v>
      </c>
      <c r="G308" s="36">
        <v>0.45</v>
      </c>
      <c r="H308" s="37">
        <v>10</v>
      </c>
      <c r="I308" s="38">
        <f>Таблица613[[#This Row],[Розничная цена KRW]]*Таблица613[[#This Row],[Коэфициент стоимости]]</f>
        <v>5400</v>
      </c>
      <c r="J308" s="39" t="str">
        <f>IF($I$1="","Введите курс",Таблица613[[#This Row],[Оптовая цена KRW                         за 1шт]]/$I$1)</f>
        <v>Введите курс</v>
      </c>
      <c r="K308" s="284"/>
      <c r="L308" s="40">
        <f>Таблица613[[#This Row],[Заказ коробок ]]*Таблица613[[#This Row],[Кол-во шт в коробке]]</f>
        <v>0</v>
      </c>
      <c r="M308" s="38">
        <f>Таблица613[[#This Row],[Общее кол-во шт]]*Таблица613[[#This Row],[Оптовая цена KRW                         за 1шт]]</f>
        <v>0</v>
      </c>
      <c r="N308" s="41" t="str">
        <f>IFERROR(Таблица613[[#This Row],[Общее кол-во шт]]*Таблица613[[#This Row],[Оптовая цена USD                       за 1шт]],"")</f>
        <v/>
      </c>
      <c r="O308" s="42"/>
      <c r="P308" s="214"/>
      <c r="Q308" s="215"/>
      <c r="R308" s="215"/>
      <c r="S308" s="215"/>
      <c r="T308" s="215"/>
      <c r="U308" s="216">
        <f t="shared" si="4"/>
        <v>0</v>
      </c>
    </row>
    <row r="309" spans="1:21" s="30" customFormat="1" ht="24" customHeight="1">
      <c r="A309" s="31" t="s">
        <v>15575</v>
      </c>
      <c r="B309" s="32" t="s">
        <v>15576</v>
      </c>
      <c r="C309" s="33" t="s">
        <v>15577</v>
      </c>
      <c r="D309" s="34" t="s">
        <v>15578</v>
      </c>
      <c r="E309" s="37" t="s">
        <v>15570</v>
      </c>
      <c r="F309" s="38">
        <v>12000</v>
      </c>
      <c r="G309" s="36">
        <v>0.45</v>
      </c>
      <c r="H309" s="37">
        <v>10</v>
      </c>
      <c r="I309" s="38">
        <f>Таблица613[[#This Row],[Розничная цена KRW]]*Таблица613[[#This Row],[Коэфициент стоимости]]</f>
        <v>5400</v>
      </c>
      <c r="J309" s="39" t="str">
        <f>IF($I$1="","Введите курс",Таблица613[[#This Row],[Оптовая цена KRW                         за 1шт]]/$I$1)</f>
        <v>Введите курс</v>
      </c>
      <c r="K309" s="284"/>
      <c r="L309" s="40">
        <f>Таблица613[[#This Row],[Заказ коробок ]]*Таблица613[[#This Row],[Кол-во шт в коробке]]</f>
        <v>0</v>
      </c>
      <c r="M309" s="38">
        <f>Таблица613[[#This Row],[Общее кол-во шт]]*Таблица613[[#This Row],[Оптовая цена KRW                         за 1шт]]</f>
        <v>0</v>
      </c>
      <c r="N309" s="41" t="str">
        <f>IFERROR(Таблица613[[#This Row],[Общее кол-во шт]]*Таблица613[[#This Row],[Оптовая цена USD                       за 1шт]],"")</f>
        <v/>
      </c>
      <c r="O309" s="42"/>
      <c r="P309" s="214"/>
      <c r="Q309" s="215"/>
      <c r="R309" s="215"/>
      <c r="S309" s="215"/>
      <c r="T309" s="215"/>
      <c r="U309" s="216">
        <f t="shared" si="4"/>
        <v>0</v>
      </c>
    </row>
    <row r="310" spans="1:21" s="30" customFormat="1" ht="24" customHeight="1">
      <c r="A310" s="31" t="s">
        <v>15579</v>
      </c>
      <c r="B310" s="32" t="s">
        <v>15580</v>
      </c>
      <c r="C310" s="33" t="s">
        <v>15581</v>
      </c>
      <c r="D310" s="34" t="s">
        <v>15582</v>
      </c>
      <c r="E310" s="37" t="s">
        <v>15570</v>
      </c>
      <c r="F310" s="38">
        <v>12000</v>
      </c>
      <c r="G310" s="36">
        <v>0.45</v>
      </c>
      <c r="H310" s="37">
        <v>10</v>
      </c>
      <c r="I310" s="38">
        <f>Таблица613[[#This Row],[Розничная цена KRW]]*Таблица613[[#This Row],[Коэфициент стоимости]]</f>
        <v>5400</v>
      </c>
      <c r="J310" s="39" t="str">
        <f>IF($I$1="","Введите курс",Таблица613[[#This Row],[Оптовая цена KRW                         за 1шт]]/$I$1)</f>
        <v>Введите курс</v>
      </c>
      <c r="K310" s="284"/>
      <c r="L310" s="40">
        <f>Таблица613[[#This Row],[Заказ коробок ]]*Таблица613[[#This Row],[Кол-во шт в коробке]]</f>
        <v>0</v>
      </c>
      <c r="M310" s="38">
        <f>Таблица613[[#This Row],[Общее кол-во шт]]*Таблица613[[#This Row],[Оптовая цена KRW                         за 1шт]]</f>
        <v>0</v>
      </c>
      <c r="N310" s="41" t="str">
        <f>IFERROR(Таблица613[[#This Row],[Общее кол-во шт]]*Таблица613[[#This Row],[Оптовая цена USD                       за 1шт]],"")</f>
        <v/>
      </c>
      <c r="O310" s="42"/>
      <c r="P310" s="214"/>
      <c r="Q310" s="215"/>
      <c r="R310" s="215"/>
      <c r="S310" s="215"/>
      <c r="T310" s="215"/>
      <c r="U310" s="216">
        <f t="shared" si="4"/>
        <v>0</v>
      </c>
    </row>
    <row r="311" spans="1:21" s="30" customFormat="1" ht="24" customHeight="1">
      <c r="A311" s="31" t="s">
        <v>15583</v>
      </c>
      <c r="B311" s="32" t="s">
        <v>15584</v>
      </c>
      <c r="C311" s="33" t="s">
        <v>15585</v>
      </c>
      <c r="D311" s="34" t="s">
        <v>15586</v>
      </c>
      <c r="E311" s="37" t="s">
        <v>15570</v>
      </c>
      <c r="F311" s="38">
        <v>12000</v>
      </c>
      <c r="G311" s="36">
        <v>0.45</v>
      </c>
      <c r="H311" s="37">
        <v>10</v>
      </c>
      <c r="I311" s="38">
        <f>Таблица613[[#This Row],[Розничная цена KRW]]*Таблица613[[#This Row],[Коэфициент стоимости]]</f>
        <v>5400</v>
      </c>
      <c r="J311" s="39" t="str">
        <f>IF($I$1="","Введите курс",Таблица613[[#This Row],[Оптовая цена KRW                         за 1шт]]/$I$1)</f>
        <v>Введите курс</v>
      </c>
      <c r="K311" s="284"/>
      <c r="L311" s="40">
        <f>Таблица613[[#This Row],[Заказ коробок ]]*Таблица613[[#This Row],[Кол-во шт в коробке]]</f>
        <v>0</v>
      </c>
      <c r="M311" s="38">
        <f>Таблица613[[#This Row],[Общее кол-во шт]]*Таблица613[[#This Row],[Оптовая цена KRW                         за 1шт]]</f>
        <v>0</v>
      </c>
      <c r="N311" s="41" t="str">
        <f>IFERROR(Таблица613[[#This Row],[Общее кол-во шт]]*Таблица613[[#This Row],[Оптовая цена USD                       за 1шт]],"")</f>
        <v/>
      </c>
      <c r="O311" s="42"/>
      <c r="P311" s="214"/>
      <c r="Q311" s="215"/>
      <c r="R311" s="215"/>
      <c r="S311" s="215"/>
      <c r="T311" s="215"/>
      <c r="U311" s="216">
        <f t="shared" si="4"/>
        <v>0</v>
      </c>
    </row>
    <row r="312" spans="1:21" s="30" customFormat="1" ht="24" customHeight="1">
      <c r="A312" s="31" t="s">
        <v>15587</v>
      </c>
      <c r="B312" s="32" t="s">
        <v>15588</v>
      </c>
      <c r="C312" s="33" t="s">
        <v>15589</v>
      </c>
      <c r="D312" s="34" t="s">
        <v>15590</v>
      </c>
      <c r="E312" s="37" t="s">
        <v>15570</v>
      </c>
      <c r="F312" s="38">
        <v>12000</v>
      </c>
      <c r="G312" s="36">
        <v>0.45</v>
      </c>
      <c r="H312" s="37">
        <v>10</v>
      </c>
      <c r="I312" s="38">
        <f>Таблица613[[#This Row],[Розничная цена KRW]]*Таблица613[[#This Row],[Коэфициент стоимости]]</f>
        <v>5400</v>
      </c>
      <c r="J312" s="39" t="str">
        <f>IF($I$1="","Введите курс",Таблица613[[#This Row],[Оптовая цена KRW                         за 1шт]]/$I$1)</f>
        <v>Введите курс</v>
      </c>
      <c r="K312" s="284"/>
      <c r="L312" s="40">
        <f>Таблица613[[#This Row],[Заказ коробок ]]*Таблица613[[#This Row],[Кол-во шт в коробке]]</f>
        <v>0</v>
      </c>
      <c r="M312" s="38">
        <f>Таблица613[[#This Row],[Общее кол-во шт]]*Таблица613[[#This Row],[Оптовая цена KRW                         за 1шт]]</f>
        <v>0</v>
      </c>
      <c r="N312" s="41" t="str">
        <f>IFERROR(Таблица613[[#This Row],[Общее кол-во шт]]*Таблица613[[#This Row],[Оптовая цена USD                       за 1шт]],"")</f>
        <v/>
      </c>
      <c r="O312" s="42"/>
      <c r="P312" s="214"/>
      <c r="Q312" s="215"/>
      <c r="R312" s="215"/>
      <c r="S312" s="215"/>
      <c r="T312" s="215"/>
      <c r="U312" s="216">
        <f t="shared" si="4"/>
        <v>0</v>
      </c>
    </row>
    <row r="313" spans="1:21" s="30" customFormat="1" ht="24" customHeight="1">
      <c r="A313" s="31" t="s">
        <v>15591</v>
      </c>
      <c r="B313" s="32" t="s">
        <v>15592</v>
      </c>
      <c r="C313" s="33" t="s">
        <v>15593</v>
      </c>
      <c r="D313" s="34" t="s">
        <v>15594</v>
      </c>
      <c r="E313" s="37" t="s">
        <v>15570</v>
      </c>
      <c r="F313" s="38">
        <v>12000</v>
      </c>
      <c r="G313" s="36">
        <v>0.45</v>
      </c>
      <c r="H313" s="37">
        <v>10</v>
      </c>
      <c r="I313" s="38">
        <f>Таблица613[[#This Row],[Розничная цена KRW]]*Таблица613[[#This Row],[Коэфициент стоимости]]</f>
        <v>5400</v>
      </c>
      <c r="J313" s="39" t="str">
        <f>IF($I$1="","Введите курс",Таблица613[[#This Row],[Оптовая цена KRW                         за 1шт]]/$I$1)</f>
        <v>Введите курс</v>
      </c>
      <c r="K313" s="284"/>
      <c r="L313" s="40">
        <f>Таблица613[[#This Row],[Заказ коробок ]]*Таблица613[[#This Row],[Кол-во шт в коробке]]</f>
        <v>0</v>
      </c>
      <c r="M313" s="38">
        <f>Таблица613[[#This Row],[Общее кол-во шт]]*Таблица613[[#This Row],[Оптовая цена KRW                         за 1шт]]</f>
        <v>0</v>
      </c>
      <c r="N313" s="41" t="str">
        <f>IFERROR(Таблица613[[#This Row],[Общее кол-во шт]]*Таблица613[[#This Row],[Оптовая цена USD                       за 1шт]],"")</f>
        <v/>
      </c>
      <c r="O313" s="42"/>
      <c r="P313" s="214"/>
      <c r="Q313" s="215"/>
      <c r="R313" s="215"/>
      <c r="S313" s="215"/>
      <c r="T313" s="215"/>
      <c r="U313" s="216">
        <f t="shared" si="4"/>
        <v>0</v>
      </c>
    </row>
    <row r="314" spans="1:21" s="30" customFormat="1" ht="24" customHeight="1">
      <c r="A314" s="31" t="s">
        <v>15595</v>
      </c>
      <c r="B314" s="32" t="s">
        <v>15596</v>
      </c>
      <c r="C314" s="33" t="s">
        <v>15597</v>
      </c>
      <c r="D314" s="34" t="s">
        <v>15598</v>
      </c>
      <c r="E314" s="37" t="s">
        <v>15570</v>
      </c>
      <c r="F314" s="38">
        <v>12000</v>
      </c>
      <c r="G314" s="36">
        <v>0.45</v>
      </c>
      <c r="H314" s="37">
        <v>10</v>
      </c>
      <c r="I314" s="38">
        <f>Таблица613[[#This Row],[Розничная цена KRW]]*Таблица613[[#This Row],[Коэфициент стоимости]]</f>
        <v>5400</v>
      </c>
      <c r="J314" s="39" t="str">
        <f>IF($I$1="","Введите курс",Таблица613[[#This Row],[Оптовая цена KRW                         за 1шт]]/$I$1)</f>
        <v>Введите курс</v>
      </c>
      <c r="K314" s="284"/>
      <c r="L314" s="40">
        <f>Таблица613[[#This Row],[Заказ коробок ]]*Таблица613[[#This Row],[Кол-во шт в коробке]]</f>
        <v>0</v>
      </c>
      <c r="M314" s="38">
        <f>Таблица613[[#This Row],[Общее кол-во шт]]*Таблица613[[#This Row],[Оптовая цена KRW                         за 1шт]]</f>
        <v>0</v>
      </c>
      <c r="N314" s="41" t="str">
        <f>IFERROR(Таблица613[[#This Row],[Общее кол-во шт]]*Таблица613[[#This Row],[Оптовая цена USD                       за 1шт]],"")</f>
        <v/>
      </c>
      <c r="O314" s="42"/>
      <c r="P314" s="214"/>
      <c r="Q314" s="215"/>
      <c r="R314" s="215"/>
      <c r="S314" s="215"/>
      <c r="T314" s="215"/>
      <c r="U314" s="216">
        <f t="shared" si="4"/>
        <v>0</v>
      </c>
    </row>
    <row r="315" spans="1:21" s="30" customFormat="1" ht="24" customHeight="1">
      <c r="A315" s="31" t="s">
        <v>15599</v>
      </c>
      <c r="B315" s="32" t="s">
        <v>15600</v>
      </c>
      <c r="C315" s="33" t="s">
        <v>15601</v>
      </c>
      <c r="D315" s="34" t="s">
        <v>15602</v>
      </c>
      <c r="E315" s="37" t="s">
        <v>15570</v>
      </c>
      <c r="F315" s="38">
        <v>12000</v>
      </c>
      <c r="G315" s="36">
        <v>0.45</v>
      </c>
      <c r="H315" s="37">
        <v>10</v>
      </c>
      <c r="I315" s="38">
        <f>Таблица613[[#This Row],[Розничная цена KRW]]*Таблица613[[#This Row],[Коэфициент стоимости]]</f>
        <v>5400</v>
      </c>
      <c r="J315" s="39" t="str">
        <f>IF($I$1="","Введите курс",Таблица613[[#This Row],[Оптовая цена KRW                         за 1шт]]/$I$1)</f>
        <v>Введите курс</v>
      </c>
      <c r="K315" s="284"/>
      <c r="L315" s="40">
        <f>Таблица613[[#This Row],[Заказ коробок ]]*Таблица613[[#This Row],[Кол-во шт в коробке]]</f>
        <v>0</v>
      </c>
      <c r="M315" s="38">
        <f>Таблица613[[#This Row],[Общее кол-во шт]]*Таблица613[[#This Row],[Оптовая цена KRW                         за 1шт]]</f>
        <v>0</v>
      </c>
      <c r="N315" s="41" t="str">
        <f>IFERROR(Таблица613[[#This Row],[Общее кол-во шт]]*Таблица613[[#This Row],[Оптовая цена USD                       за 1шт]],"")</f>
        <v/>
      </c>
      <c r="O315" s="42"/>
      <c r="P315" s="214"/>
      <c r="Q315" s="215"/>
      <c r="R315" s="215"/>
      <c r="S315" s="215"/>
      <c r="T315" s="215"/>
      <c r="U315" s="216">
        <f t="shared" si="4"/>
        <v>0</v>
      </c>
    </row>
    <row r="316" spans="1:21" s="30" customFormat="1" ht="24" customHeight="1">
      <c r="A316" s="31" t="s">
        <v>15603</v>
      </c>
      <c r="B316" s="32" t="s">
        <v>15604</v>
      </c>
      <c r="C316" s="33" t="s">
        <v>15605</v>
      </c>
      <c r="D316" s="34" t="s">
        <v>15606</v>
      </c>
      <c r="E316" s="37" t="s">
        <v>15570</v>
      </c>
      <c r="F316" s="38">
        <v>12000</v>
      </c>
      <c r="G316" s="36">
        <v>0.45</v>
      </c>
      <c r="H316" s="37">
        <v>10</v>
      </c>
      <c r="I316" s="38">
        <f>Таблица613[[#This Row],[Розничная цена KRW]]*Таблица613[[#This Row],[Коэфициент стоимости]]</f>
        <v>5400</v>
      </c>
      <c r="J316" s="39" t="str">
        <f>IF($I$1="","Введите курс",Таблица613[[#This Row],[Оптовая цена KRW                         за 1шт]]/$I$1)</f>
        <v>Введите курс</v>
      </c>
      <c r="K316" s="284"/>
      <c r="L316" s="40">
        <f>Таблица613[[#This Row],[Заказ коробок ]]*Таблица613[[#This Row],[Кол-во шт в коробке]]</f>
        <v>0</v>
      </c>
      <c r="M316" s="38">
        <f>Таблица613[[#This Row],[Общее кол-во шт]]*Таблица613[[#This Row],[Оптовая цена KRW                         за 1шт]]</f>
        <v>0</v>
      </c>
      <c r="N316" s="41" t="str">
        <f>IFERROR(Таблица613[[#This Row],[Общее кол-во шт]]*Таблица613[[#This Row],[Оптовая цена USD                       за 1шт]],"")</f>
        <v/>
      </c>
      <c r="O316" s="42"/>
      <c r="P316" s="214"/>
      <c r="Q316" s="215"/>
      <c r="R316" s="215"/>
      <c r="S316" s="215"/>
      <c r="T316" s="215"/>
      <c r="U316" s="216">
        <f t="shared" si="4"/>
        <v>0</v>
      </c>
    </row>
    <row r="317" spans="1:21" s="30" customFormat="1" ht="24" customHeight="1">
      <c r="A317" s="31" t="s">
        <v>15607</v>
      </c>
      <c r="B317" s="32" t="s">
        <v>15608</v>
      </c>
      <c r="C317" s="33" t="s">
        <v>15609</v>
      </c>
      <c r="D317" s="34" t="s">
        <v>15610</v>
      </c>
      <c r="E317" s="37" t="s">
        <v>15570</v>
      </c>
      <c r="F317" s="38">
        <v>12000</v>
      </c>
      <c r="G317" s="36">
        <v>0.45</v>
      </c>
      <c r="H317" s="37">
        <v>10</v>
      </c>
      <c r="I317" s="38">
        <f>Таблица613[[#This Row],[Розничная цена KRW]]*Таблица613[[#This Row],[Коэфициент стоимости]]</f>
        <v>5400</v>
      </c>
      <c r="J317" s="39" t="str">
        <f>IF($I$1="","Введите курс",Таблица613[[#This Row],[Оптовая цена KRW                         за 1шт]]/$I$1)</f>
        <v>Введите курс</v>
      </c>
      <c r="K317" s="284"/>
      <c r="L317" s="40">
        <f>Таблица613[[#This Row],[Заказ коробок ]]*Таблица613[[#This Row],[Кол-во шт в коробке]]</f>
        <v>0</v>
      </c>
      <c r="M317" s="38">
        <f>Таблица613[[#This Row],[Общее кол-во шт]]*Таблица613[[#This Row],[Оптовая цена KRW                         за 1шт]]</f>
        <v>0</v>
      </c>
      <c r="N317" s="41" t="str">
        <f>IFERROR(Таблица613[[#This Row],[Общее кол-во шт]]*Таблица613[[#This Row],[Оптовая цена USD                       за 1шт]],"")</f>
        <v/>
      </c>
      <c r="O317" s="42"/>
      <c r="P317" s="214"/>
      <c r="Q317" s="215"/>
      <c r="R317" s="215"/>
      <c r="S317" s="215"/>
      <c r="T317" s="215"/>
      <c r="U317" s="216">
        <f t="shared" si="4"/>
        <v>0</v>
      </c>
    </row>
    <row r="318" spans="1:21" s="30" customFormat="1" ht="24" customHeight="1">
      <c r="A318" s="31" t="s">
        <v>15611</v>
      </c>
      <c r="B318" s="32" t="s">
        <v>15612</v>
      </c>
      <c r="C318" s="33" t="s">
        <v>15613</v>
      </c>
      <c r="D318" s="34" t="s">
        <v>15614</v>
      </c>
      <c r="E318" s="37" t="s">
        <v>15615</v>
      </c>
      <c r="F318" s="38">
        <v>14000</v>
      </c>
      <c r="G318" s="36">
        <v>0.45</v>
      </c>
      <c r="H318" s="37">
        <v>10</v>
      </c>
      <c r="I318" s="38">
        <f>Таблица613[[#This Row],[Розничная цена KRW]]*Таблица613[[#This Row],[Коэфициент стоимости]]</f>
        <v>6300</v>
      </c>
      <c r="J318" s="39" t="str">
        <f>IF($I$1="","Введите курс",Таблица613[[#This Row],[Оптовая цена KRW                         за 1шт]]/$I$1)</f>
        <v>Введите курс</v>
      </c>
      <c r="K318" s="284"/>
      <c r="L318" s="40">
        <f>Таблица613[[#This Row],[Заказ коробок ]]*Таблица613[[#This Row],[Кол-во шт в коробке]]</f>
        <v>0</v>
      </c>
      <c r="M318" s="38">
        <f>Таблица613[[#This Row],[Общее кол-во шт]]*Таблица613[[#This Row],[Оптовая цена KRW                         за 1шт]]</f>
        <v>0</v>
      </c>
      <c r="N318" s="41" t="str">
        <f>IFERROR(Таблица613[[#This Row],[Общее кол-во шт]]*Таблица613[[#This Row],[Оптовая цена USD                       за 1шт]],"")</f>
        <v/>
      </c>
      <c r="O318" s="42"/>
      <c r="P318" s="214"/>
      <c r="Q318" s="215"/>
      <c r="R318" s="215"/>
      <c r="S318" s="215"/>
      <c r="T318" s="215"/>
      <c r="U318" s="216">
        <f t="shared" si="4"/>
        <v>0</v>
      </c>
    </row>
    <row r="319" spans="1:21" s="30" customFormat="1" ht="24" customHeight="1">
      <c r="A319" s="31" t="s">
        <v>15616</v>
      </c>
      <c r="B319" s="32" t="s">
        <v>15617</v>
      </c>
      <c r="C319" s="33" t="s">
        <v>15618</v>
      </c>
      <c r="D319" s="34" t="s">
        <v>15619</v>
      </c>
      <c r="E319" s="37" t="s">
        <v>15615</v>
      </c>
      <c r="F319" s="38">
        <v>14000</v>
      </c>
      <c r="G319" s="36">
        <v>0.45</v>
      </c>
      <c r="H319" s="37">
        <v>10</v>
      </c>
      <c r="I319" s="38">
        <f>Таблица613[[#This Row],[Розничная цена KRW]]*Таблица613[[#This Row],[Коэфициент стоимости]]</f>
        <v>6300</v>
      </c>
      <c r="J319" s="39" t="str">
        <f>IF($I$1="","Введите курс",Таблица613[[#This Row],[Оптовая цена KRW                         за 1шт]]/$I$1)</f>
        <v>Введите курс</v>
      </c>
      <c r="K319" s="284"/>
      <c r="L319" s="40">
        <f>Таблица613[[#This Row],[Заказ коробок ]]*Таблица613[[#This Row],[Кол-во шт в коробке]]</f>
        <v>0</v>
      </c>
      <c r="M319" s="38">
        <f>Таблица613[[#This Row],[Общее кол-во шт]]*Таблица613[[#This Row],[Оптовая цена KRW                         за 1шт]]</f>
        <v>0</v>
      </c>
      <c r="N319" s="41" t="str">
        <f>IFERROR(Таблица613[[#This Row],[Общее кол-во шт]]*Таблица613[[#This Row],[Оптовая цена USD                       за 1шт]],"")</f>
        <v/>
      </c>
      <c r="O319" s="42"/>
      <c r="P319" s="214"/>
      <c r="Q319" s="215"/>
      <c r="R319" s="215"/>
      <c r="S319" s="215"/>
      <c r="T319" s="215"/>
      <c r="U319" s="216">
        <f t="shared" si="4"/>
        <v>0</v>
      </c>
    </row>
    <row r="320" spans="1:21" s="30" customFormat="1" ht="24" customHeight="1">
      <c r="A320" s="31" t="s">
        <v>15620</v>
      </c>
      <c r="B320" s="32" t="s">
        <v>15621</v>
      </c>
      <c r="C320" s="33" t="s">
        <v>15622</v>
      </c>
      <c r="D320" s="34" t="s">
        <v>15623</v>
      </c>
      <c r="E320" s="37" t="s">
        <v>9012</v>
      </c>
      <c r="F320" s="38">
        <v>19000</v>
      </c>
      <c r="G320" s="36">
        <v>0.45</v>
      </c>
      <c r="H320" s="37">
        <v>10</v>
      </c>
      <c r="I320" s="38">
        <f>Таблица613[[#This Row],[Розничная цена KRW]]*Таблица613[[#This Row],[Коэфициент стоимости]]</f>
        <v>8550</v>
      </c>
      <c r="J320" s="39" t="str">
        <f>IF($I$1="","Введите курс",Таблица613[[#This Row],[Оптовая цена KRW                         за 1шт]]/$I$1)</f>
        <v>Введите курс</v>
      </c>
      <c r="K320" s="284"/>
      <c r="L320" s="40">
        <f>Таблица613[[#This Row],[Заказ коробок ]]*Таблица613[[#This Row],[Кол-во шт в коробке]]</f>
        <v>0</v>
      </c>
      <c r="M320" s="38">
        <f>Таблица613[[#This Row],[Общее кол-во шт]]*Таблица613[[#This Row],[Оптовая цена KRW                         за 1шт]]</f>
        <v>0</v>
      </c>
      <c r="N320" s="41" t="str">
        <f>IFERROR(Таблица613[[#This Row],[Общее кол-во шт]]*Таблица613[[#This Row],[Оптовая цена USD                       за 1шт]],"")</f>
        <v/>
      </c>
      <c r="O320" s="42"/>
      <c r="P320" s="214"/>
      <c r="Q320" s="215"/>
      <c r="R320" s="215"/>
      <c r="S320" s="215"/>
      <c r="T320" s="215"/>
      <c r="U320" s="216">
        <f t="shared" si="4"/>
        <v>0</v>
      </c>
    </row>
    <row r="321" spans="1:21" s="30" customFormat="1" ht="24" customHeight="1">
      <c r="A321" s="31" t="s">
        <v>15624</v>
      </c>
      <c r="B321" s="32" t="s">
        <v>15625</v>
      </c>
      <c r="C321" s="33" t="s">
        <v>15626</v>
      </c>
      <c r="D321" s="34" t="s">
        <v>15627</v>
      </c>
      <c r="E321" s="37" t="s">
        <v>9012</v>
      </c>
      <c r="F321" s="38">
        <v>19000</v>
      </c>
      <c r="G321" s="36">
        <v>0.45</v>
      </c>
      <c r="H321" s="37">
        <v>10</v>
      </c>
      <c r="I321" s="38">
        <f>Таблица613[[#This Row],[Розничная цена KRW]]*Таблица613[[#This Row],[Коэфициент стоимости]]</f>
        <v>8550</v>
      </c>
      <c r="J321" s="39" t="str">
        <f>IF($I$1="","Введите курс",Таблица613[[#This Row],[Оптовая цена KRW                         за 1шт]]/$I$1)</f>
        <v>Введите курс</v>
      </c>
      <c r="K321" s="284"/>
      <c r="L321" s="40">
        <f>Таблица613[[#This Row],[Заказ коробок ]]*Таблица613[[#This Row],[Кол-во шт в коробке]]</f>
        <v>0</v>
      </c>
      <c r="M321" s="38">
        <f>Таблица613[[#This Row],[Общее кол-во шт]]*Таблица613[[#This Row],[Оптовая цена KRW                         за 1шт]]</f>
        <v>0</v>
      </c>
      <c r="N321" s="41" t="str">
        <f>IFERROR(Таблица613[[#This Row],[Общее кол-во шт]]*Таблица613[[#This Row],[Оптовая цена USD                       за 1шт]],"")</f>
        <v/>
      </c>
      <c r="O321" s="42"/>
      <c r="P321" s="214"/>
      <c r="Q321" s="215"/>
      <c r="R321" s="215"/>
      <c r="S321" s="215"/>
      <c r="T321" s="215"/>
      <c r="U321" s="216">
        <f t="shared" si="4"/>
        <v>0</v>
      </c>
    </row>
    <row r="322" spans="1:21" s="30" customFormat="1" ht="24" customHeight="1">
      <c r="A322" s="31" t="s">
        <v>15628</v>
      </c>
      <c r="B322" s="32" t="s">
        <v>15629</v>
      </c>
      <c r="C322" s="33" t="s">
        <v>15630</v>
      </c>
      <c r="D322" s="34" t="s">
        <v>15631</v>
      </c>
      <c r="E322" s="37" t="s">
        <v>9012</v>
      </c>
      <c r="F322" s="38">
        <v>19000</v>
      </c>
      <c r="G322" s="36">
        <v>0.45</v>
      </c>
      <c r="H322" s="37">
        <v>10</v>
      </c>
      <c r="I322" s="38">
        <f>Таблица613[[#This Row],[Розничная цена KRW]]*Таблица613[[#This Row],[Коэфициент стоимости]]</f>
        <v>8550</v>
      </c>
      <c r="J322" s="39" t="str">
        <f>IF($I$1="","Введите курс",Таблица613[[#This Row],[Оптовая цена KRW                         за 1шт]]/$I$1)</f>
        <v>Введите курс</v>
      </c>
      <c r="K322" s="284"/>
      <c r="L322" s="40">
        <f>Таблица613[[#This Row],[Заказ коробок ]]*Таблица613[[#This Row],[Кол-во шт в коробке]]</f>
        <v>0</v>
      </c>
      <c r="M322" s="38">
        <f>Таблица613[[#This Row],[Общее кол-во шт]]*Таблица613[[#This Row],[Оптовая цена KRW                         за 1шт]]</f>
        <v>0</v>
      </c>
      <c r="N322" s="41" t="str">
        <f>IFERROR(Таблица613[[#This Row],[Общее кол-во шт]]*Таблица613[[#This Row],[Оптовая цена USD                       за 1шт]],"")</f>
        <v/>
      </c>
      <c r="O322" s="42"/>
      <c r="P322" s="214"/>
      <c r="Q322" s="215"/>
      <c r="R322" s="215"/>
      <c r="S322" s="215"/>
      <c r="T322" s="215"/>
      <c r="U322" s="216">
        <f t="shared" ref="U322:U385" si="5">SUM(P322:T322)</f>
        <v>0</v>
      </c>
    </row>
    <row r="323" spans="1:21" s="30" customFormat="1" ht="24" customHeight="1">
      <c r="A323" s="31" t="s">
        <v>15632</v>
      </c>
      <c r="B323" s="32" t="s">
        <v>15633</v>
      </c>
      <c r="C323" s="33" t="s">
        <v>15634</v>
      </c>
      <c r="D323" s="34" t="s">
        <v>15635</v>
      </c>
      <c r="E323" s="37" t="s">
        <v>1655</v>
      </c>
      <c r="F323" s="38">
        <v>14000</v>
      </c>
      <c r="G323" s="36">
        <v>0.45</v>
      </c>
      <c r="H323" s="37">
        <v>10</v>
      </c>
      <c r="I323" s="38">
        <f>Таблица613[[#This Row],[Розничная цена KRW]]*Таблица613[[#This Row],[Коэфициент стоимости]]</f>
        <v>6300</v>
      </c>
      <c r="J323" s="39" t="str">
        <f>IF($I$1="","Введите курс",Таблица613[[#This Row],[Оптовая цена KRW                         за 1шт]]/$I$1)</f>
        <v>Введите курс</v>
      </c>
      <c r="K323" s="284"/>
      <c r="L323" s="40">
        <f>Таблица613[[#This Row],[Заказ коробок ]]*Таблица613[[#This Row],[Кол-во шт в коробке]]</f>
        <v>0</v>
      </c>
      <c r="M323" s="38">
        <f>Таблица613[[#This Row],[Общее кол-во шт]]*Таблица613[[#This Row],[Оптовая цена KRW                         за 1шт]]</f>
        <v>0</v>
      </c>
      <c r="N323" s="41" t="str">
        <f>IFERROR(Таблица613[[#This Row],[Общее кол-во шт]]*Таблица613[[#This Row],[Оптовая цена USD                       за 1шт]],"")</f>
        <v/>
      </c>
      <c r="O323" s="42"/>
      <c r="P323" s="214"/>
      <c r="Q323" s="215"/>
      <c r="R323" s="215"/>
      <c r="S323" s="215"/>
      <c r="T323" s="215"/>
      <c r="U323" s="216">
        <f t="shared" si="5"/>
        <v>0</v>
      </c>
    </row>
    <row r="324" spans="1:21" s="30" customFormat="1" ht="24" customHeight="1">
      <c r="A324" s="31" t="s">
        <v>15636</v>
      </c>
      <c r="B324" s="32" t="s">
        <v>15637</v>
      </c>
      <c r="C324" s="33" t="s">
        <v>15638</v>
      </c>
      <c r="D324" s="34" t="s">
        <v>15639</v>
      </c>
      <c r="E324" s="37" t="s">
        <v>1655</v>
      </c>
      <c r="F324" s="38">
        <v>14000</v>
      </c>
      <c r="G324" s="36">
        <v>0.45</v>
      </c>
      <c r="H324" s="37">
        <v>10</v>
      </c>
      <c r="I324" s="38">
        <f>Таблица613[[#This Row],[Розничная цена KRW]]*Таблица613[[#This Row],[Коэфициент стоимости]]</f>
        <v>6300</v>
      </c>
      <c r="J324" s="39" t="str">
        <f>IF($I$1="","Введите курс",Таблица613[[#This Row],[Оптовая цена KRW                         за 1шт]]/$I$1)</f>
        <v>Введите курс</v>
      </c>
      <c r="K324" s="284"/>
      <c r="L324" s="40">
        <f>Таблица613[[#This Row],[Заказ коробок ]]*Таблица613[[#This Row],[Кол-во шт в коробке]]</f>
        <v>0</v>
      </c>
      <c r="M324" s="38">
        <f>Таблица613[[#This Row],[Общее кол-во шт]]*Таблица613[[#This Row],[Оптовая цена KRW                         за 1шт]]</f>
        <v>0</v>
      </c>
      <c r="N324" s="41" t="str">
        <f>IFERROR(Таблица613[[#This Row],[Общее кол-во шт]]*Таблица613[[#This Row],[Оптовая цена USD                       за 1шт]],"")</f>
        <v/>
      </c>
      <c r="O324" s="42"/>
      <c r="P324" s="214"/>
      <c r="Q324" s="215"/>
      <c r="R324" s="215"/>
      <c r="S324" s="215"/>
      <c r="T324" s="215"/>
      <c r="U324" s="216">
        <f t="shared" si="5"/>
        <v>0</v>
      </c>
    </row>
    <row r="325" spans="1:21" s="30" customFormat="1" ht="24" customHeight="1">
      <c r="A325" s="31" t="s">
        <v>15640</v>
      </c>
      <c r="B325" s="32" t="s">
        <v>15641</v>
      </c>
      <c r="C325" s="33" t="s">
        <v>15642</v>
      </c>
      <c r="D325" s="34" t="s">
        <v>15643</v>
      </c>
      <c r="E325" s="37" t="s">
        <v>1655</v>
      </c>
      <c r="F325" s="38">
        <v>12000</v>
      </c>
      <c r="G325" s="36">
        <v>0.45</v>
      </c>
      <c r="H325" s="37">
        <v>10</v>
      </c>
      <c r="I325" s="38">
        <f>Таблица613[[#This Row],[Розничная цена KRW]]*Таблица613[[#This Row],[Коэфициент стоимости]]</f>
        <v>5400</v>
      </c>
      <c r="J325" s="39" t="str">
        <f>IF($I$1="","Введите курс",Таблица613[[#This Row],[Оптовая цена KRW                         за 1шт]]/$I$1)</f>
        <v>Введите курс</v>
      </c>
      <c r="K325" s="284"/>
      <c r="L325" s="40">
        <f>Таблица613[[#This Row],[Заказ коробок ]]*Таблица613[[#This Row],[Кол-во шт в коробке]]</f>
        <v>0</v>
      </c>
      <c r="M325" s="38">
        <f>Таблица613[[#This Row],[Общее кол-во шт]]*Таблица613[[#This Row],[Оптовая цена KRW                         за 1шт]]</f>
        <v>0</v>
      </c>
      <c r="N325" s="41" t="str">
        <f>IFERROR(Таблица613[[#This Row],[Общее кол-во шт]]*Таблица613[[#This Row],[Оптовая цена USD                       за 1шт]],"")</f>
        <v/>
      </c>
      <c r="O325" s="42"/>
      <c r="P325" s="214"/>
      <c r="Q325" s="215"/>
      <c r="R325" s="215"/>
      <c r="S325" s="215"/>
      <c r="T325" s="215"/>
      <c r="U325" s="216">
        <f t="shared" si="5"/>
        <v>0</v>
      </c>
    </row>
    <row r="326" spans="1:21" s="30" customFormat="1" ht="24" customHeight="1">
      <c r="A326" s="31" t="s">
        <v>15644</v>
      </c>
      <c r="B326" s="32" t="s">
        <v>15645</v>
      </c>
      <c r="C326" s="33" t="s">
        <v>15646</v>
      </c>
      <c r="D326" s="34" t="s">
        <v>15647</v>
      </c>
      <c r="E326" s="37" t="s">
        <v>1655</v>
      </c>
      <c r="F326" s="38">
        <v>12000</v>
      </c>
      <c r="G326" s="36">
        <v>0.45</v>
      </c>
      <c r="H326" s="37">
        <v>10</v>
      </c>
      <c r="I326" s="38">
        <f>Таблица613[[#This Row],[Розничная цена KRW]]*Таблица613[[#This Row],[Коэфициент стоимости]]</f>
        <v>5400</v>
      </c>
      <c r="J326" s="39" t="str">
        <f>IF($I$1="","Введите курс",Таблица613[[#This Row],[Оптовая цена KRW                         за 1шт]]/$I$1)</f>
        <v>Введите курс</v>
      </c>
      <c r="K326" s="284"/>
      <c r="L326" s="40">
        <f>Таблица613[[#This Row],[Заказ коробок ]]*Таблица613[[#This Row],[Кол-во шт в коробке]]</f>
        <v>0</v>
      </c>
      <c r="M326" s="38">
        <f>Таблица613[[#This Row],[Общее кол-во шт]]*Таблица613[[#This Row],[Оптовая цена KRW                         за 1шт]]</f>
        <v>0</v>
      </c>
      <c r="N326" s="41" t="str">
        <f>IFERROR(Таблица613[[#This Row],[Общее кол-во шт]]*Таблица613[[#This Row],[Оптовая цена USD                       за 1шт]],"")</f>
        <v/>
      </c>
      <c r="O326" s="42"/>
      <c r="P326" s="214"/>
      <c r="Q326" s="215"/>
      <c r="R326" s="215"/>
      <c r="S326" s="215"/>
      <c r="T326" s="215"/>
      <c r="U326" s="216">
        <f t="shared" si="5"/>
        <v>0</v>
      </c>
    </row>
    <row r="327" spans="1:21" s="30" customFormat="1" ht="24" customHeight="1">
      <c r="A327" s="31" t="s">
        <v>15648</v>
      </c>
      <c r="B327" s="32" t="s">
        <v>15649</v>
      </c>
      <c r="C327" s="33" t="s">
        <v>15650</v>
      </c>
      <c r="D327" s="34" t="s">
        <v>15651</v>
      </c>
      <c r="E327" s="37" t="s">
        <v>1655</v>
      </c>
      <c r="F327" s="38">
        <v>12000</v>
      </c>
      <c r="G327" s="36">
        <v>0.45</v>
      </c>
      <c r="H327" s="37">
        <v>10</v>
      </c>
      <c r="I327" s="38">
        <f>Таблица613[[#This Row],[Розничная цена KRW]]*Таблица613[[#This Row],[Коэфициент стоимости]]</f>
        <v>5400</v>
      </c>
      <c r="J327" s="39" t="str">
        <f>IF($I$1="","Введите курс",Таблица613[[#This Row],[Оптовая цена KRW                         за 1шт]]/$I$1)</f>
        <v>Введите курс</v>
      </c>
      <c r="K327" s="284"/>
      <c r="L327" s="40">
        <f>Таблица613[[#This Row],[Заказ коробок ]]*Таблица613[[#This Row],[Кол-во шт в коробке]]</f>
        <v>0</v>
      </c>
      <c r="M327" s="38">
        <f>Таблица613[[#This Row],[Общее кол-во шт]]*Таблица613[[#This Row],[Оптовая цена KRW                         за 1шт]]</f>
        <v>0</v>
      </c>
      <c r="N327" s="41" t="str">
        <f>IFERROR(Таблица613[[#This Row],[Общее кол-во шт]]*Таблица613[[#This Row],[Оптовая цена USD                       за 1шт]],"")</f>
        <v/>
      </c>
      <c r="O327" s="42"/>
      <c r="P327" s="214"/>
      <c r="Q327" s="215"/>
      <c r="R327" s="215"/>
      <c r="S327" s="215"/>
      <c r="T327" s="215"/>
      <c r="U327" s="216">
        <f t="shared" si="5"/>
        <v>0</v>
      </c>
    </row>
    <row r="328" spans="1:21" s="30" customFormat="1" ht="24" customHeight="1">
      <c r="A328" s="31" t="s">
        <v>15652</v>
      </c>
      <c r="B328" s="32" t="s">
        <v>15653</v>
      </c>
      <c r="C328" s="33" t="s">
        <v>15654</v>
      </c>
      <c r="D328" s="34" t="s">
        <v>15655</v>
      </c>
      <c r="E328" s="37" t="s">
        <v>1655</v>
      </c>
      <c r="F328" s="38">
        <v>12000</v>
      </c>
      <c r="G328" s="36">
        <v>0.45</v>
      </c>
      <c r="H328" s="37">
        <v>10</v>
      </c>
      <c r="I328" s="38">
        <f>Таблица613[[#This Row],[Розничная цена KRW]]*Таблица613[[#This Row],[Коэфициент стоимости]]</f>
        <v>5400</v>
      </c>
      <c r="J328" s="39" t="str">
        <f>IF($I$1="","Введите курс",Таблица613[[#This Row],[Оптовая цена KRW                         за 1шт]]/$I$1)</f>
        <v>Введите курс</v>
      </c>
      <c r="K328" s="284"/>
      <c r="L328" s="40">
        <f>Таблица613[[#This Row],[Заказ коробок ]]*Таблица613[[#This Row],[Кол-во шт в коробке]]</f>
        <v>0</v>
      </c>
      <c r="M328" s="38">
        <f>Таблица613[[#This Row],[Общее кол-во шт]]*Таблица613[[#This Row],[Оптовая цена KRW                         за 1шт]]</f>
        <v>0</v>
      </c>
      <c r="N328" s="41" t="str">
        <f>IFERROR(Таблица613[[#This Row],[Общее кол-во шт]]*Таблица613[[#This Row],[Оптовая цена USD                       за 1шт]],"")</f>
        <v/>
      </c>
      <c r="O328" s="42"/>
      <c r="P328" s="214"/>
      <c r="Q328" s="215"/>
      <c r="R328" s="215"/>
      <c r="S328" s="215"/>
      <c r="T328" s="215"/>
      <c r="U328" s="216">
        <f t="shared" si="5"/>
        <v>0</v>
      </c>
    </row>
    <row r="329" spans="1:21" s="30" customFormat="1" ht="24" customHeight="1">
      <c r="A329" s="31" t="s">
        <v>15656</v>
      </c>
      <c r="B329" s="32" t="s">
        <v>15657</v>
      </c>
      <c r="C329" s="33" t="s">
        <v>15658</v>
      </c>
      <c r="D329" s="34" t="s">
        <v>15659</v>
      </c>
      <c r="E329" s="37" t="s">
        <v>1655</v>
      </c>
      <c r="F329" s="38">
        <v>12000</v>
      </c>
      <c r="G329" s="36">
        <v>0.45</v>
      </c>
      <c r="H329" s="37">
        <v>10</v>
      </c>
      <c r="I329" s="38">
        <f>Таблица613[[#This Row],[Розничная цена KRW]]*Таблица613[[#This Row],[Коэфициент стоимости]]</f>
        <v>5400</v>
      </c>
      <c r="J329" s="39" t="str">
        <f>IF($I$1="","Введите курс",Таблица613[[#This Row],[Оптовая цена KRW                         за 1шт]]/$I$1)</f>
        <v>Введите курс</v>
      </c>
      <c r="K329" s="284"/>
      <c r="L329" s="40">
        <f>Таблица613[[#This Row],[Заказ коробок ]]*Таблица613[[#This Row],[Кол-во шт в коробке]]</f>
        <v>0</v>
      </c>
      <c r="M329" s="38">
        <f>Таблица613[[#This Row],[Общее кол-во шт]]*Таблица613[[#This Row],[Оптовая цена KRW                         за 1шт]]</f>
        <v>0</v>
      </c>
      <c r="N329" s="41" t="str">
        <f>IFERROR(Таблица613[[#This Row],[Общее кол-во шт]]*Таблица613[[#This Row],[Оптовая цена USD                       за 1шт]],"")</f>
        <v/>
      </c>
      <c r="O329" s="42"/>
      <c r="P329" s="214"/>
      <c r="Q329" s="215"/>
      <c r="R329" s="215"/>
      <c r="S329" s="215"/>
      <c r="T329" s="215"/>
      <c r="U329" s="216">
        <f t="shared" si="5"/>
        <v>0</v>
      </c>
    </row>
    <row r="330" spans="1:21" s="30" customFormat="1" ht="24" customHeight="1">
      <c r="A330" s="31" t="s">
        <v>15660</v>
      </c>
      <c r="B330" s="32" t="s">
        <v>15661</v>
      </c>
      <c r="C330" s="33" t="s">
        <v>15662</v>
      </c>
      <c r="D330" s="34" t="s">
        <v>15663</v>
      </c>
      <c r="E330" s="37" t="s">
        <v>1655</v>
      </c>
      <c r="F330" s="38">
        <v>12000</v>
      </c>
      <c r="G330" s="36">
        <v>0.45</v>
      </c>
      <c r="H330" s="37">
        <v>10</v>
      </c>
      <c r="I330" s="38">
        <f>Таблица613[[#This Row],[Розничная цена KRW]]*Таблица613[[#This Row],[Коэфициент стоимости]]</f>
        <v>5400</v>
      </c>
      <c r="J330" s="39" t="str">
        <f>IF($I$1="","Введите курс",Таблица613[[#This Row],[Оптовая цена KRW                         за 1шт]]/$I$1)</f>
        <v>Введите курс</v>
      </c>
      <c r="K330" s="284"/>
      <c r="L330" s="40">
        <f>Таблица613[[#This Row],[Заказ коробок ]]*Таблица613[[#This Row],[Кол-во шт в коробке]]</f>
        <v>0</v>
      </c>
      <c r="M330" s="38">
        <f>Таблица613[[#This Row],[Общее кол-во шт]]*Таблица613[[#This Row],[Оптовая цена KRW                         за 1шт]]</f>
        <v>0</v>
      </c>
      <c r="N330" s="41" t="str">
        <f>IFERROR(Таблица613[[#This Row],[Общее кол-во шт]]*Таблица613[[#This Row],[Оптовая цена USD                       за 1шт]],"")</f>
        <v/>
      </c>
      <c r="O330" s="42"/>
      <c r="P330" s="214"/>
      <c r="Q330" s="215"/>
      <c r="R330" s="215"/>
      <c r="S330" s="215"/>
      <c r="T330" s="215"/>
      <c r="U330" s="216">
        <f t="shared" si="5"/>
        <v>0</v>
      </c>
    </row>
    <row r="331" spans="1:21" s="30" customFormat="1" ht="24" customHeight="1">
      <c r="A331" s="31" t="s">
        <v>15664</v>
      </c>
      <c r="B331" s="32" t="s">
        <v>15665</v>
      </c>
      <c r="C331" s="33" t="s">
        <v>15666</v>
      </c>
      <c r="D331" s="34" t="s">
        <v>15667</v>
      </c>
      <c r="E331" s="37" t="s">
        <v>1655</v>
      </c>
      <c r="F331" s="38">
        <v>12000</v>
      </c>
      <c r="G331" s="36">
        <v>0.45</v>
      </c>
      <c r="H331" s="37">
        <v>10</v>
      </c>
      <c r="I331" s="38">
        <f>Таблица613[[#This Row],[Розничная цена KRW]]*Таблица613[[#This Row],[Коэфициент стоимости]]</f>
        <v>5400</v>
      </c>
      <c r="J331" s="39" t="str">
        <f>IF($I$1="","Введите курс",Таблица613[[#This Row],[Оптовая цена KRW                         за 1шт]]/$I$1)</f>
        <v>Введите курс</v>
      </c>
      <c r="K331" s="284"/>
      <c r="L331" s="40">
        <f>Таблица613[[#This Row],[Заказ коробок ]]*Таблица613[[#This Row],[Кол-во шт в коробке]]</f>
        <v>0</v>
      </c>
      <c r="M331" s="38">
        <f>Таблица613[[#This Row],[Общее кол-во шт]]*Таблица613[[#This Row],[Оптовая цена KRW                         за 1шт]]</f>
        <v>0</v>
      </c>
      <c r="N331" s="41" t="str">
        <f>IFERROR(Таблица613[[#This Row],[Общее кол-во шт]]*Таблица613[[#This Row],[Оптовая цена USD                       за 1шт]],"")</f>
        <v/>
      </c>
      <c r="O331" s="42"/>
      <c r="P331" s="214"/>
      <c r="Q331" s="215"/>
      <c r="R331" s="215"/>
      <c r="S331" s="215"/>
      <c r="T331" s="215"/>
      <c r="U331" s="216">
        <f t="shared" si="5"/>
        <v>0</v>
      </c>
    </row>
    <row r="332" spans="1:21" s="30" customFormat="1" ht="24" customHeight="1">
      <c r="A332" s="31" t="s">
        <v>15668</v>
      </c>
      <c r="B332" s="32" t="s">
        <v>15669</v>
      </c>
      <c r="C332" s="33" t="s">
        <v>15670</v>
      </c>
      <c r="D332" s="34" t="s">
        <v>15671</v>
      </c>
      <c r="E332" s="37" t="s">
        <v>1655</v>
      </c>
      <c r="F332" s="38">
        <v>12000</v>
      </c>
      <c r="G332" s="36">
        <v>0.45</v>
      </c>
      <c r="H332" s="37">
        <v>10</v>
      </c>
      <c r="I332" s="38">
        <f>Таблица613[[#This Row],[Розничная цена KRW]]*Таблица613[[#This Row],[Коэфициент стоимости]]</f>
        <v>5400</v>
      </c>
      <c r="J332" s="39" t="str">
        <f>IF($I$1="","Введите курс",Таблица613[[#This Row],[Оптовая цена KRW                         за 1шт]]/$I$1)</f>
        <v>Введите курс</v>
      </c>
      <c r="K332" s="284"/>
      <c r="L332" s="40">
        <f>Таблица613[[#This Row],[Заказ коробок ]]*Таблица613[[#This Row],[Кол-во шт в коробке]]</f>
        <v>0</v>
      </c>
      <c r="M332" s="38">
        <f>Таблица613[[#This Row],[Общее кол-во шт]]*Таблица613[[#This Row],[Оптовая цена KRW                         за 1шт]]</f>
        <v>0</v>
      </c>
      <c r="N332" s="41" t="str">
        <f>IFERROR(Таблица613[[#This Row],[Общее кол-во шт]]*Таблица613[[#This Row],[Оптовая цена USD                       за 1шт]],"")</f>
        <v/>
      </c>
      <c r="O332" s="42"/>
      <c r="P332" s="214"/>
      <c r="Q332" s="215"/>
      <c r="R332" s="215"/>
      <c r="S332" s="215"/>
      <c r="T332" s="215"/>
      <c r="U332" s="216">
        <f t="shared" si="5"/>
        <v>0</v>
      </c>
    </row>
    <row r="333" spans="1:21" s="30" customFormat="1" ht="24" customHeight="1">
      <c r="A333" s="31" t="s">
        <v>15672</v>
      </c>
      <c r="B333" s="32" t="s">
        <v>15673</v>
      </c>
      <c r="C333" s="33" t="s">
        <v>15674</v>
      </c>
      <c r="D333" s="34" t="s">
        <v>15675</v>
      </c>
      <c r="E333" s="37" t="s">
        <v>1655</v>
      </c>
      <c r="F333" s="38">
        <v>12000</v>
      </c>
      <c r="G333" s="36">
        <v>0.45</v>
      </c>
      <c r="H333" s="37">
        <v>10</v>
      </c>
      <c r="I333" s="38">
        <f>Таблица613[[#This Row],[Розничная цена KRW]]*Таблица613[[#This Row],[Коэфициент стоимости]]</f>
        <v>5400</v>
      </c>
      <c r="J333" s="39" t="str">
        <f>IF($I$1="","Введите курс",Таблица613[[#This Row],[Оптовая цена KRW                         за 1шт]]/$I$1)</f>
        <v>Введите курс</v>
      </c>
      <c r="K333" s="284"/>
      <c r="L333" s="40">
        <f>Таблица613[[#This Row],[Заказ коробок ]]*Таблица613[[#This Row],[Кол-во шт в коробке]]</f>
        <v>0</v>
      </c>
      <c r="M333" s="38">
        <f>Таблица613[[#This Row],[Общее кол-во шт]]*Таблица613[[#This Row],[Оптовая цена KRW                         за 1шт]]</f>
        <v>0</v>
      </c>
      <c r="N333" s="41" t="str">
        <f>IFERROR(Таблица613[[#This Row],[Общее кол-во шт]]*Таблица613[[#This Row],[Оптовая цена USD                       за 1шт]],"")</f>
        <v/>
      </c>
      <c r="O333" s="42"/>
      <c r="P333" s="214"/>
      <c r="Q333" s="215"/>
      <c r="R333" s="215"/>
      <c r="S333" s="215"/>
      <c r="T333" s="215"/>
      <c r="U333" s="216">
        <f t="shared" si="5"/>
        <v>0</v>
      </c>
    </row>
    <row r="334" spans="1:21" s="30" customFormat="1" ht="24" customHeight="1">
      <c r="A334" s="31" t="s">
        <v>15676</v>
      </c>
      <c r="B334" s="32" t="s">
        <v>15677</v>
      </c>
      <c r="C334" s="33" t="s">
        <v>15678</v>
      </c>
      <c r="D334" s="34" t="s">
        <v>15679</v>
      </c>
      <c r="E334" s="37" t="s">
        <v>1655</v>
      </c>
      <c r="F334" s="38">
        <v>12000</v>
      </c>
      <c r="G334" s="36">
        <v>0.45</v>
      </c>
      <c r="H334" s="37">
        <v>10</v>
      </c>
      <c r="I334" s="38">
        <f>Таблица613[[#This Row],[Розничная цена KRW]]*Таблица613[[#This Row],[Коэфициент стоимости]]</f>
        <v>5400</v>
      </c>
      <c r="J334" s="39" t="str">
        <f>IF($I$1="","Введите курс",Таблица613[[#This Row],[Оптовая цена KRW                         за 1шт]]/$I$1)</f>
        <v>Введите курс</v>
      </c>
      <c r="K334" s="284"/>
      <c r="L334" s="40">
        <f>Таблица613[[#This Row],[Заказ коробок ]]*Таблица613[[#This Row],[Кол-во шт в коробке]]</f>
        <v>0</v>
      </c>
      <c r="M334" s="38">
        <f>Таблица613[[#This Row],[Общее кол-во шт]]*Таблица613[[#This Row],[Оптовая цена KRW                         за 1шт]]</f>
        <v>0</v>
      </c>
      <c r="N334" s="41" t="str">
        <f>IFERROR(Таблица613[[#This Row],[Общее кол-во шт]]*Таблица613[[#This Row],[Оптовая цена USD                       за 1шт]],"")</f>
        <v/>
      </c>
      <c r="O334" s="42"/>
      <c r="P334" s="214"/>
      <c r="Q334" s="215"/>
      <c r="R334" s="215"/>
      <c r="S334" s="215"/>
      <c r="T334" s="215"/>
      <c r="U334" s="216">
        <f t="shared" si="5"/>
        <v>0</v>
      </c>
    </row>
    <row r="335" spans="1:21" s="30" customFormat="1" ht="24" customHeight="1">
      <c r="A335" s="31" t="s">
        <v>15680</v>
      </c>
      <c r="B335" s="32" t="s">
        <v>15681</v>
      </c>
      <c r="C335" s="33" t="s">
        <v>15682</v>
      </c>
      <c r="D335" s="34" t="s">
        <v>15683</v>
      </c>
      <c r="E335" s="37" t="s">
        <v>1655</v>
      </c>
      <c r="F335" s="38">
        <v>12000</v>
      </c>
      <c r="G335" s="36">
        <v>0.45</v>
      </c>
      <c r="H335" s="37">
        <v>10</v>
      </c>
      <c r="I335" s="38">
        <f>Таблица613[[#This Row],[Розничная цена KRW]]*Таблица613[[#This Row],[Коэфициент стоимости]]</f>
        <v>5400</v>
      </c>
      <c r="J335" s="39" t="str">
        <f>IF($I$1="","Введите курс",Таблица613[[#This Row],[Оптовая цена KRW                         за 1шт]]/$I$1)</f>
        <v>Введите курс</v>
      </c>
      <c r="K335" s="284"/>
      <c r="L335" s="40">
        <f>Таблица613[[#This Row],[Заказ коробок ]]*Таблица613[[#This Row],[Кол-во шт в коробке]]</f>
        <v>0</v>
      </c>
      <c r="M335" s="38">
        <f>Таблица613[[#This Row],[Общее кол-во шт]]*Таблица613[[#This Row],[Оптовая цена KRW                         за 1шт]]</f>
        <v>0</v>
      </c>
      <c r="N335" s="41" t="str">
        <f>IFERROR(Таблица613[[#This Row],[Общее кол-во шт]]*Таблица613[[#This Row],[Оптовая цена USD                       за 1шт]],"")</f>
        <v/>
      </c>
      <c r="O335" s="42"/>
      <c r="P335" s="214"/>
      <c r="Q335" s="215"/>
      <c r="R335" s="215"/>
      <c r="S335" s="215"/>
      <c r="T335" s="215"/>
      <c r="U335" s="216">
        <f t="shared" si="5"/>
        <v>0</v>
      </c>
    </row>
    <row r="336" spans="1:21" s="30" customFormat="1" ht="24" customHeight="1">
      <c r="A336" s="31" t="s">
        <v>15684</v>
      </c>
      <c r="B336" s="32" t="s">
        <v>15685</v>
      </c>
      <c r="C336" s="33" t="s">
        <v>15686</v>
      </c>
      <c r="D336" s="34" t="s">
        <v>15687</v>
      </c>
      <c r="E336" s="37" t="s">
        <v>9012</v>
      </c>
      <c r="F336" s="38">
        <v>19000</v>
      </c>
      <c r="G336" s="36">
        <v>0.45</v>
      </c>
      <c r="H336" s="37">
        <v>10</v>
      </c>
      <c r="I336" s="38">
        <f>Таблица613[[#This Row],[Розничная цена KRW]]*Таблица613[[#This Row],[Коэфициент стоимости]]</f>
        <v>8550</v>
      </c>
      <c r="J336" s="39" t="str">
        <f>IF($I$1="","Введите курс",Таблица613[[#This Row],[Оптовая цена KRW                         за 1шт]]/$I$1)</f>
        <v>Введите курс</v>
      </c>
      <c r="K336" s="284"/>
      <c r="L336" s="40">
        <f>Таблица613[[#This Row],[Заказ коробок ]]*Таблица613[[#This Row],[Кол-во шт в коробке]]</f>
        <v>0</v>
      </c>
      <c r="M336" s="38">
        <f>Таблица613[[#This Row],[Общее кол-во шт]]*Таблица613[[#This Row],[Оптовая цена KRW                         за 1шт]]</f>
        <v>0</v>
      </c>
      <c r="N336" s="41" t="str">
        <f>IFERROR(Таблица613[[#This Row],[Общее кол-во шт]]*Таблица613[[#This Row],[Оптовая цена USD                       за 1шт]],"")</f>
        <v/>
      </c>
      <c r="O336" s="42"/>
      <c r="P336" s="214"/>
      <c r="Q336" s="215"/>
      <c r="R336" s="215"/>
      <c r="S336" s="215"/>
      <c r="T336" s="215"/>
      <c r="U336" s="216">
        <f t="shared" si="5"/>
        <v>0</v>
      </c>
    </row>
    <row r="337" spans="1:21" s="30" customFormat="1" ht="24" customHeight="1">
      <c r="A337" s="31" t="s">
        <v>15688</v>
      </c>
      <c r="B337" s="32" t="s">
        <v>15689</v>
      </c>
      <c r="C337" s="33" t="s">
        <v>15690</v>
      </c>
      <c r="D337" s="34" t="s">
        <v>15691</v>
      </c>
      <c r="E337" s="37" t="s">
        <v>9012</v>
      </c>
      <c r="F337" s="38">
        <v>19000</v>
      </c>
      <c r="G337" s="36">
        <v>0.45</v>
      </c>
      <c r="H337" s="37">
        <v>10</v>
      </c>
      <c r="I337" s="38">
        <f>Таблица613[[#This Row],[Розничная цена KRW]]*Таблица613[[#This Row],[Коэфициент стоимости]]</f>
        <v>8550</v>
      </c>
      <c r="J337" s="39" t="str">
        <f>IF($I$1="","Введите курс",Таблица613[[#This Row],[Оптовая цена KRW                         за 1шт]]/$I$1)</f>
        <v>Введите курс</v>
      </c>
      <c r="K337" s="284"/>
      <c r="L337" s="40">
        <f>Таблица613[[#This Row],[Заказ коробок ]]*Таблица613[[#This Row],[Кол-во шт в коробке]]</f>
        <v>0</v>
      </c>
      <c r="M337" s="38">
        <f>Таблица613[[#This Row],[Общее кол-во шт]]*Таблица613[[#This Row],[Оптовая цена KRW                         за 1шт]]</f>
        <v>0</v>
      </c>
      <c r="N337" s="41" t="str">
        <f>IFERROR(Таблица613[[#This Row],[Общее кол-во шт]]*Таблица613[[#This Row],[Оптовая цена USD                       за 1шт]],"")</f>
        <v/>
      </c>
      <c r="O337" s="42"/>
      <c r="P337" s="214"/>
      <c r="Q337" s="215"/>
      <c r="R337" s="215"/>
      <c r="S337" s="215"/>
      <c r="T337" s="215"/>
      <c r="U337" s="216">
        <f t="shared" si="5"/>
        <v>0</v>
      </c>
    </row>
    <row r="338" spans="1:21" s="30" customFormat="1" ht="24" customHeight="1">
      <c r="A338" s="31" t="s">
        <v>15692</v>
      </c>
      <c r="B338" s="32" t="s">
        <v>15693</v>
      </c>
      <c r="C338" s="33" t="s">
        <v>15694</v>
      </c>
      <c r="D338" s="34" t="s">
        <v>15695</v>
      </c>
      <c r="E338" s="37" t="s">
        <v>9012</v>
      </c>
      <c r="F338" s="38">
        <v>19000</v>
      </c>
      <c r="G338" s="36">
        <v>0.45</v>
      </c>
      <c r="H338" s="37">
        <v>10</v>
      </c>
      <c r="I338" s="38">
        <f>Таблица613[[#This Row],[Розничная цена KRW]]*Таблица613[[#This Row],[Коэфициент стоимости]]</f>
        <v>8550</v>
      </c>
      <c r="J338" s="39" t="str">
        <f>IF($I$1="","Введите курс",Таблица613[[#This Row],[Оптовая цена KRW                         за 1шт]]/$I$1)</f>
        <v>Введите курс</v>
      </c>
      <c r="K338" s="284"/>
      <c r="L338" s="40">
        <f>Таблица613[[#This Row],[Заказ коробок ]]*Таблица613[[#This Row],[Кол-во шт в коробке]]</f>
        <v>0</v>
      </c>
      <c r="M338" s="38">
        <f>Таблица613[[#This Row],[Общее кол-во шт]]*Таблица613[[#This Row],[Оптовая цена KRW                         за 1шт]]</f>
        <v>0</v>
      </c>
      <c r="N338" s="41" t="str">
        <f>IFERROR(Таблица613[[#This Row],[Общее кол-во шт]]*Таблица613[[#This Row],[Оптовая цена USD                       за 1шт]],"")</f>
        <v/>
      </c>
      <c r="O338" s="42"/>
      <c r="P338" s="214"/>
      <c r="Q338" s="215"/>
      <c r="R338" s="215"/>
      <c r="S338" s="215"/>
      <c r="T338" s="215"/>
      <c r="U338" s="216">
        <f t="shared" si="5"/>
        <v>0</v>
      </c>
    </row>
    <row r="339" spans="1:21" s="30" customFormat="1" ht="24" customHeight="1">
      <c r="A339" s="31" t="s">
        <v>15696</v>
      </c>
      <c r="B339" s="32" t="s">
        <v>15697</v>
      </c>
      <c r="C339" s="33" t="s">
        <v>15698</v>
      </c>
      <c r="D339" s="34" t="s">
        <v>15699</v>
      </c>
      <c r="E339" s="37" t="s">
        <v>1655</v>
      </c>
      <c r="F339" s="38">
        <v>12000</v>
      </c>
      <c r="G339" s="36">
        <v>0.45</v>
      </c>
      <c r="H339" s="37">
        <v>10</v>
      </c>
      <c r="I339" s="38">
        <f>Таблица613[[#This Row],[Розничная цена KRW]]*Таблица613[[#This Row],[Коэфициент стоимости]]</f>
        <v>5400</v>
      </c>
      <c r="J339" s="39" t="str">
        <f>IF($I$1="","Введите курс",Таблица613[[#This Row],[Оптовая цена KRW                         за 1шт]]/$I$1)</f>
        <v>Введите курс</v>
      </c>
      <c r="K339" s="284"/>
      <c r="L339" s="40">
        <f>Таблица613[[#This Row],[Заказ коробок ]]*Таблица613[[#This Row],[Кол-во шт в коробке]]</f>
        <v>0</v>
      </c>
      <c r="M339" s="38">
        <f>Таблица613[[#This Row],[Общее кол-во шт]]*Таблица613[[#This Row],[Оптовая цена KRW                         за 1шт]]</f>
        <v>0</v>
      </c>
      <c r="N339" s="41" t="str">
        <f>IFERROR(Таблица613[[#This Row],[Общее кол-во шт]]*Таблица613[[#This Row],[Оптовая цена USD                       за 1шт]],"")</f>
        <v/>
      </c>
      <c r="O339" s="42"/>
      <c r="P339" s="214"/>
      <c r="Q339" s="215"/>
      <c r="R339" s="215"/>
      <c r="S339" s="215"/>
      <c r="T339" s="215"/>
      <c r="U339" s="216">
        <f t="shared" si="5"/>
        <v>0</v>
      </c>
    </row>
    <row r="340" spans="1:21" s="30" customFormat="1" ht="24" customHeight="1">
      <c r="A340" s="31" t="s">
        <v>15700</v>
      </c>
      <c r="B340" s="32" t="s">
        <v>15701</v>
      </c>
      <c r="C340" s="33" t="s">
        <v>15702</v>
      </c>
      <c r="D340" s="34" t="s">
        <v>15703</v>
      </c>
      <c r="E340" s="37" t="s">
        <v>1655</v>
      </c>
      <c r="F340" s="38">
        <v>12000</v>
      </c>
      <c r="G340" s="36">
        <v>0.45</v>
      </c>
      <c r="H340" s="37">
        <v>10</v>
      </c>
      <c r="I340" s="38">
        <f>Таблица613[[#This Row],[Розничная цена KRW]]*Таблица613[[#This Row],[Коэфициент стоимости]]</f>
        <v>5400</v>
      </c>
      <c r="J340" s="39" t="str">
        <f>IF($I$1="","Введите курс",Таблица613[[#This Row],[Оптовая цена KRW                         за 1шт]]/$I$1)</f>
        <v>Введите курс</v>
      </c>
      <c r="K340" s="284"/>
      <c r="L340" s="40">
        <f>Таблица613[[#This Row],[Заказ коробок ]]*Таблица613[[#This Row],[Кол-во шт в коробке]]</f>
        <v>0</v>
      </c>
      <c r="M340" s="38">
        <f>Таблица613[[#This Row],[Общее кол-во шт]]*Таблица613[[#This Row],[Оптовая цена KRW                         за 1шт]]</f>
        <v>0</v>
      </c>
      <c r="N340" s="41" t="str">
        <f>IFERROR(Таблица613[[#This Row],[Общее кол-во шт]]*Таблица613[[#This Row],[Оптовая цена USD                       за 1шт]],"")</f>
        <v/>
      </c>
      <c r="O340" s="42"/>
      <c r="P340" s="214"/>
      <c r="Q340" s="215"/>
      <c r="R340" s="215"/>
      <c r="S340" s="215"/>
      <c r="T340" s="215"/>
      <c r="U340" s="216">
        <f t="shared" si="5"/>
        <v>0</v>
      </c>
    </row>
    <row r="341" spans="1:21" s="30" customFormat="1" ht="24" customHeight="1">
      <c r="A341" s="31" t="s">
        <v>15704</v>
      </c>
      <c r="B341" s="32" t="s">
        <v>15705</v>
      </c>
      <c r="C341" s="33" t="s">
        <v>15706</v>
      </c>
      <c r="D341" s="34" t="s">
        <v>15707</v>
      </c>
      <c r="E341" s="37" t="s">
        <v>1655</v>
      </c>
      <c r="F341" s="38">
        <v>12000</v>
      </c>
      <c r="G341" s="36">
        <v>0.45</v>
      </c>
      <c r="H341" s="37">
        <v>10</v>
      </c>
      <c r="I341" s="38">
        <f>Таблица613[[#This Row],[Розничная цена KRW]]*Таблица613[[#This Row],[Коэфициент стоимости]]</f>
        <v>5400</v>
      </c>
      <c r="J341" s="39" t="str">
        <f>IF($I$1="","Введите курс",Таблица613[[#This Row],[Оптовая цена KRW                         за 1шт]]/$I$1)</f>
        <v>Введите курс</v>
      </c>
      <c r="K341" s="284"/>
      <c r="L341" s="40">
        <f>Таблица613[[#This Row],[Заказ коробок ]]*Таблица613[[#This Row],[Кол-во шт в коробке]]</f>
        <v>0</v>
      </c>
      <c r="M341" s="38">
        <f>Таблица613[[#This Row],[Общее кол-во шт]]*Таблица613[[#This Row],[Оптовая цена KRW                         за 1шт]]</f>
        <v>0</v>
      </c>
      <c r="N341" s="41" t="str">
        <f>IFERROR(Таблица613[[#This Row],[Общее кол-во шт]]*Таблица613[[#This Row],[Оптовая цена USD                       за 1шт]],"")</f>
        <v/>
      </c>
      <c r="O341" s="42"/>
      <c r="P341" s="214"/>
      <c r="Q341" s="215"/>
      <c r="R341" s="215"/>
      <c r="S341" s="215"/>
      <c r="T341" s="215"/>
      <c r="U341" s="216">
        <f t="shared" si="5"/>
        <v>0</v>
      </c>
    </row>
    <row r="342" spans="1:21" s="30" customFormat="1" ht="24" customHeight="1">
      <c r="A342" s="31" t="s">
        <v>15708</v>
      </c>
      <c r="B342" s="32" t="s">
        <v>15709</v>
      </c>
      <c r="C342" s="33" t="s">
        <v>15710</v>
      </c>
      <c r="D342" s="34" t="s">
        <v>15711</v>
      </c>
      <c r="E342" s="37" t="s">
        <v>15712</v>
      </c>
      <c r="F342" s="38">
        <v>19800</v>
      </c>
      <c r="G342" s="36">
        <v>0.45</v>
      </c>
      <c r="H342" s="37">
        <v>10</v>
      </c>
      <c r="I342" s="38">
        <f>Таблица613[[#This Row],[Розничная цена KRW]]*Таблица613[[#This Row],[Коэфициент стоимости]]</f>
        <v>8910</v>
      </c>
      <c r="J342" s="39" t="str">
        <f>IF($I$1="","Введите курс",Таблица613[[#This Row],[Оптовая цена KRW                         за 1шт]]/$I$1)</f>
        <v>Введите курс</v>
      </c>
      <c r="K342" s="284"/>
      <c r="L342" s="40">
        <f>Таблица613[[#This Row],[Заказ коробок ]]*Таблица613[[#This Row],[Кол-во шт в коробке]]</f>
        <v>0</v>
      </c>
      <c r="M342" s="38">
        <f>Таблица613[[#This Row],[Общее кол-во шт]]*Таблица613[[#This Row],[Оптовая цена KRW                         за 1шт]]</f>
        <v>0</v>
      </c>
      <c r="N342" s="41" t="str">
        <f>IFERROR(Таблица613[[#This Row],[Общее кол-во шт]]*Таблица613[[#This Row],[Оптовая цена USD                       за 1шт]],"")</f>
        <v/>
      </c>
      <c r="O342" s="42"/>
      <c r="P342" s="214"/>
      <c r="Q342" s="215"/>
      <c r="R342" s="215"/>
      <c r="S342" s="215"/>
      <c r="T342" s="215"/>
      <c r="U342" s="216">
        <f t="shared" si="5"/>
        <v>0</v>
      </c>
    </row>
    <row r="343" spans="1:21" s="30" customFormat="1" ht="24" customHeight="1">
      <c r="A343" s="31" t="s">
        <v>15713</v>
      </c>
      <c r="B343" s="32" t="s">
        <v>15714</v>
      </c>
      <c r="C343" s="33" t="s">
        <v>15715</v>
      </c>
      <c r="D343" s="34" t="s">
        <v>15716</v>
      </c>
      <c r="E343" s="37" t="s">
        <v>15712</v>
      </c>
      <c r="F343" s="38">
        <v>19800</v>
      </c>
      <c r="G343" s="36">
        <v>0.45</v>
      </c>
      <c r="H343" s="37">
        <v>10</v>
      </c>
      <c r="I343" s="38">
        <f>Таблица613[[#This Row],[Розничная цена KRW]]*Таблица613[[#This Row],[Коэфициент стоимости]]</f>
        <v>8910</v>
      </c>
      <c r="J343" s="39" t="str">
        <f>IF($I$1="","Введите курс",Таблица613[[#This Row],[Оптовая цена KRW                         за 1шт]]/$I$1)</f>
        <v>Введите курс</v>
      </c>
      <c r="K343" s="284"/>
      <c r="L343" s="40">
        <f>Таблица613[[#This Row],[Заказ коробок ]]*Таблица613[[#This Row],[Кол-во шт в коробке]]</f>
        <v>0</v>
      </c>
      <c r="M343" s="38">
        <f>Таблица613[[#This Row],[Общее кол-во шт]]*Таблица613[[#This Row],[Оптовая цена KRW                         за 1шт]]</f>
        <v>0</v>
      </c>
      <c r="N343" s="41" t="str">
        <f>IFERROR(Таблица613[[#This Row],[Общее кол-во шт]]*Таблица613[[#This Row],[Оптовая цена USD                       за 1шт]],"")</f>
        <v/>
      </c>
      <c r="O343" s="42"/>
      <c r="P343" s="214"/>
      <c r="Q343" s="215"/>
      <c r="R343" s="215"/>
      <c r="S343" s="215"/>
      <c r="T343" s="215"/>
      <c r="U343" s="216">
        <f t="shared" si="5"/>
        <v>0</v>
      </c>
    </row>
    <row r="344" spans="1:21" s="30" customFormat="1" ht="24" customHeight="1">
      <c r="A344" s="31" t="s">
        <v>15717</v>
      </c>
      <c r="B344" s="32" t="s">
        <v>15718</v>
      </c>
      <c r="C344" s="33" t="s">
        <v>15719</v>
      </c>
      <c r="D344" s="34" t="s">
        <v>15720</v>
      </c>
      <c r="E344" s="37" t="s">
        <v>15712</v>
      </c>
      <c r="F344" s="38">
        <v>19800</v>
      </c>
      <c r="G344" s="36">
        <v>0.45</v>
      </c>
      <c r="H344" s="37">
        <v>10</v>
      </c>
      <c r="I344" s="38">
        <f>Таблица613[[#This Row],[Розничная цена KRW]]*Таблица613[[#This Row],[Коэфициент стоимости]]</f>
        <v>8910</v>
      </c>
      <c r="J344" s="39" t="str">
        <f>IF($I$1="","Введите курс",Таблица613[[#This Row],[Оптовая цена KRW                         за 1шт]]/$I$1)</f>
        <v>Введите курс</v>
      </c>
      <c r="K344" s="284"/>
      <c r="L344" s="40">
        <f>Таблица613[[#This Row],[Заказ коробок ]]*Таблица613[[#This Row],[Кол-во шт в коробке]]</f>
        <v>0</v>
      </c>
      <c r="M344" s="38">
        <f>Таблица613[[#This Row],[Общее кол-во шт]]*Таблица613[[#This Row],[Оптовая цена KRW                         за 1шт]]</f>
        <v>0</v>
      </c>
      <c r="N344" s="41" t="str">
        <f>IFERROR(Таблица613[[#This Row],[Общее кол-во шт]]*Таблица613[[#This Row],[Оптовая цена USD                       за 1шт]],"")</f>
        <v/>
      </c>
      <c r="O344" s="42"/>
      <c r="P344" s="214"/>
      <c r="Q344" s="215"/>
      <c r="R344" s="215"/>
      <c r="S344" s="215"/>
      <c r="T344" s="215"/>
      <c r="U344" s="216">
        <f t="shared" si="5"/>
        <v>0</v>
      </c>
    </row>
    <row r="345" spans="1:21" s="30" customFormat="1" ht="24" customHeight="1">
      <c r="A345" s="31" t="s">
        <v>15721</v>
      </c>
      <c r="B345" s="32" t="s">
        <v>15722</v>
      </c>
      <c r="C345" s="33" t="s">
        <v>15723</v>
      </c>
      <c r="D345" s="34" t="s">
        <v>15724</v>
      </c>
      <c r="E345" s="37" t="s">
        <v>1733</v>
      </c>
      <c r="F345" s="38">
        <v>11000</v>
      </c>
      <c r="G345" s="36">
        <v>0.45</v>
      </c>
      <c r="H345" s="37">
        <v>10</v>
      </c>
      <c r="I345" s="38">
        <f>Таблица613[[#This Row],[Розничная цена KRW]]*Таблица613[[#This Row],[Коэфициент стоимости]]</f>
        <v>4950</v>
      </c>
      <c r="J345" s="39" t="str">
        <f>IF($I$1="","Введите курс",Таблица613[[#This Row],[Оптовая цена KRW                         за 1шт]]/$I$1)</f>
        <v>Введите курс</v>
      </c>
      <c r="K345" s="284"/>
      <c r="L345" s="40">
        <f>Таблица613[[#This Row],[Заказ коробок ]]*Таблица613[[#This Row],[Кол-во шт в коробке]]</f>
        <v>0</v>
      </c>
      <c r="M345" s="38">
        <f>Таблица613[[#This Row],[Общее кол-во шт]]*Таблица613[[#This Row],[Оптовая цена KRW                         за 1шт]]</f>
        <v>0</v>
      </c>
      <c r="N345" s="41" t="str">
        <f>IFERROR(Таблица613[[#This Row],[Общее кол-во шт]]*Таблица613[[#This Row],[Оптовая цена USD                       за 1шт]],"")</f>
        <v/>
      </c>
      <c r="O345" s="42"/>
      <c r="P345" s="214"/>
      <c r="Q345" s="215"/>
      <c r="R345" s="215"/>
      <c r="S345" s="215"/>
      <c r="T345" s="215"/>
      <c r="U345" s="216">
        <f t="shared" si="5"/>
        <v>0</v>
      </c>
    </row>
    <row r="346" spans="1:21" s="30" customFormat="1" ht="24" customHeight="1">
      <c r="A346" s="31" t="s">
        <v>15725</v>
      </c>
      <c r="B346" s="32" t="s">
        <v>15726</v>
      </c>
      <c r="C346" s="33" t="s">
        <v>15727</v>
      </c>
      <c r="D346" s="34" t="s">
        <v>15728</v>
      </c>
      <c r="E346" s="37" t="s">
        <v>1733</v>
      </c>
      <c r="F346" s="38">
        <v>11000</v>
      </c>
      <c r="G346" s="36">
        <v>0.45</v>
      </c>
      <c r="H346" s="37">
        <v>10</v>
      </c>
      <c r="I346" s="38">
        <f>Таблица613[[#This Row],[Розничная цена KRW]]*Таблица613[[#This Row],[Коэфициент стоимости]]</f>
        <v>4950</v>
      </c>
      <c r="J346" s="39" t="str">
        <f>IF($I$1="","Введите курс",Таблица613[[#This Row],[Оптовая цена KRW                         за 1шт]]/$I$1)</f>
        <v>Введите курс</v>
      </c>
      <c r="K346" s="284"/>
      <c r="L346" s="40">
        <f>Таблица613[[#This Row],[Заказ коробок ]]*Таблица613[[#This Row],[Кол-во шт в коробке]]</f>
        <v>0</v>
      </c>
      <c r="M346" s="38">
        <f>Таблица613[[#This Row],[Общее кол-во шт]]*Таблица613[[#This Row],[Оптовая цена KRW                         за 1шт]]</f>
        <v>0</v>
      </c>
      <c r="N346" s="41" t="str">
        <f>IFERROR(Таблица613[[#This Row],[Общее кол-во шт]]*Таблица613[[#This Row],[Оптовая цена USD                       за 1шт]],"")</f>
        <v/>
      </c>
      <c r="O346" s="42"/>
      <c r="P346" s="214"/>
      <c r="Q346" s="215"/>
      <c r="R346" s="215"/>
      <c r="S346" s="215"/>
      <c r="T346" s="215"/>
      <c r="U346" s="216">
        <f t="shared" si="5"/>
        <v>0</v>
      </c>
    </row>
    <row r="347" spans="1:21" s="30" customFormat="1" ht="24" customHeight="1">
      <c r="A347" s="31" t="s">
        <v>15729</v>
      </c>
      <c r="B347" s="32" t="s">
        <v>15730</v>
      </c>
      <c r="C347" s="33" t="s">
        <v>15731</v>
      </c>
      <c r="D347" s="34" t="s">
        <v>15732</v>
      </c>
      <c r="E347" s="37" t="s">
        <v>1733</v>
      </c>
      <c r="F347" s="38">
        <v>11000</v>
      </c>
      <c r="G347" s="36">
        <v>0.45</v>
      </c>
      <c r="H347" s="37">
        <v>10</v>
      </c>
      <c r="I347" s="38">
        <f>Таблица613[[#This Row],[Розничная цена KRW]]*Таблица613[[#This Row],[Коэфициент стоимости]]</f>
        <v>4950</v>
      </c>
      <c r="J347" s="39" t="str">
        <f>IF($I$1="","Введите курс",Таблица613[[#This Row],[Оптовая цена KRW                         за 1шт]]/$I$1)</f>
        <v>Введите курс</v>
      </c>
      <c r="K347" s="284"/>
      <c r="L347" s="40">
        <f>Таблица613[[#This Row],[Заказ коробок ]]*Таблица613[[#This Row],[Кол-во шт в коробке]]</f>
        <v>0</v>
      </c>
      <c r="M347" s="38">
        <f>Таблица613[[#This Row],[Общее кол-во шт]]*Таблица613[[#This Row],[Оптовая цена KRW                         за 1шт]]</f>
        <v>0</v>
      </c>
      <c r="N347" s="41" t="str">
        <f>IFERROR(Таблица613[[#This Row],[Общее кол-во шт]]*Таблица613[[#This Row],[Оптовая цена USD                       за 1шт]],"")</f>
        <v/>
      </c>
      <c r="O347" s="42"/>
      <c r="P347" s="214"/>
      <c r="Q347" s="215"/>
      <c r="R347" s="215"/>
      <c r="S347" s="215"/>
      <c r="T347" s="215"/>
      <c r="U347" s="216">
        <f t="shared" si="5"/>
        <v>0</v>
      </c>
    </row>
    <row r="348" spans="1:21" s="30" customFormat="1" ht="24" customHeight="1">
      <c r="A348" s="31" t="s">
        <v>15733</v>
      </c>
      <c r="B348" s="32" t="s">
        <v>15734</v>
      </c>
      <c r="C348" s="33" t="s">
        <v>15735</v>
      </c>
      <c r="D348" s="34" t="s">
        <v>15736</v>
      </c>
      <c r="E348" s="37" t="s">
        <v>1733</v>
      </c>
      <c r="F348" s="38">
        <v>11000</v>
      </c>
      <c r="G348" s="36">
        <v>0.45</v>
      </c>
      <c r="H348" s="37">
        <v>10</v>
      </c>
      <c r="I348" s="38">
        <f>Таблица613[[#This Row],[Розничная цена KRW]]*Таблица613[[#This Row],[Коэфициент стоимости]]</f>
        <v>4950</v>
      </c>
      <c r="J348" s="39" t="str">
        <f>IF($I$1="","Введите курс",Таблица613[[#This Row],[Оптовая цена KRW                         за 1шт]]/$I$1)</f>
        <v>Введите курс</v>
      </c>
      <c r="K348" s="284"/>
      <c r="L348" s="40">
        <f>Таблица613[[#This Row],[Заказ коробок ]]*Таблица613[[#This Row],[Кол-во шт в коробке]]</f>
        <v>0</v>
      </c>
      <c r="M348" s="38">
        <f>Таблица613[[#This Row],[Общее кол-во шт]]*Таблица613[[#This Row],[Оптовая цена KRW                         за 1шт]]</f>
        <v>0</v>
      </c>
      <c r="N348" s="41" t="str">
        <f>IFERROR(Таблица613[[#This Row],[Общее кол-во шт]]*Таблица613[[#This Row],[Оптовая цена USD                       за 1шт]],"")</f>
        <v/>
      </c>
      <c r="O348" s="42"/>
      <c r="P348" s="214"/>
      <c r="Q348" s="215"/>
      <c r="R348" s="215"/>
      <c r="S348" s="215"/>
      <c r="T348" s="215"/>
      <c r="U348" s="216">
        <f t="shared" si="5"/>
        <v>0</v>
      </c>
    </row>
    <row r="349" spans="1:21" s="30" customFormat="1" ht="24" customHeight="1">
      <c r="A349" s="31" t="s">
        <v>15737</v>
      </c>
      <c r="B349" s="32" t="s">
        <v>15738</v>
      </c>
      <c r="C349" s="33" t="s">
        <v>15739</v>
      </c>
      <c r="D349" s="34" t="s">
        <v>15740</v>
      </c>
      <c r="E349" s="37" t="s">
        <v>1733</v>
      </c>
      <c r="F349" s="38">
        <v>11000</v>
      </c>
      <c r="G349" s="36">
        <v>0.45</v>
      </c>
      <c r="H349" s="37">
        <v>10</v>
      </c>
      <c r="I349" s="38">
        <f>Таблица613[[#This Row],[Розничная цена KRW]]*Таблица613[[#This Row],[Коэфициент стоимости]]</f>
        <v>4950</v>
      </c>
      <c r="J349" s="39" t="str">
        <f>IF($I$1="","Введите курс",Таблица613[[#This Row],[Оптовая цена KRW                         за 1шт]]/$I$1)</f>
        <v>Введите курс</v>
      </c>
      <c r="K349" s="284"/>
      <c r="L349" s="40">
        <f>Таблица613[[#This Row],[Заказ коробок ]]*Таблица613[[#This Row],[Кол-во шт в коробке]]</f>
        <v>0</v>
      </c>
      <c r="M349" s="38">
        <f>Таблица613[[#This Row],[Общее кол-во шт]]*Таблица613[[#This Row],[Оптовая цена KRW                         за 1шт]]</f>
        <v>0</v>
      </c>
      <c r="N349" s="41" t="str">
        <f>IFERROR(Таблица613[[#This Row],[Общее кол-во шт]]*Таблица613[[#This Row],[Оптовая цена USD                       за 1шт]],"")</f>
        <v/>
      </c>
      <c r="O349" s="42"/>
      <c r="P349" s="214"/>
      <c r="Q349" s="215"/>
      <c r="R349" s="215"/>
      <c r="S349" s="215"/>
      <c r="T349" s="215"/>
      <c r="U349" s="216">
        <f t="shared" si="5"/>
        <v>0</v>
      </c>
    </row>
    <row r="350" spans="1:21" s="30" customFormat="1" ht="24" customHeight="1">
      <c r="A350" s="31" t="s">
        <v>15741</v>
      </c>
      <c r="B350" s="32" t="s">
        <v>15742</v>
      </c>
      <c r="C350" s="33" t="s">
        <v>15743</v>
      </c>
      <c r="D350" s="34" t="s">
        <v>15744</v>
      </c>
      <c r="E350" s="37" t="s">
        <v>2104</v>
      </c>
      <c r="F350" s="38">
        <v>2000</v>
      </c>
      <c r="G350" s="36">
        <v>0.45</v>
      </c>
      <c r="H350" s="37">
        <v>10</v>
      </c>
      <c r="I350" s="38">
        <f>Таблица613[[#This Row],[Розничная цена KRW]]*Таблица613[[#This Row],[Коэфициент стоимости]]</f>
        <v>900</v>
      </c>
      <c r="J350" s="39" t="str">
        <f>IF($I$1="","Введите курс",Таблица613[[#This Row],[Оптовая цена KRW                         за 1шт]]/$I$1)</f>
        <v>Введите курс</v>
      </c>
      <c r="K350" s="284"/>
      <c r="L350" s="40">
        <f>Таблица613[[#This Row],[Заказ коробок ]]*Таблица613[[#This Row],[Кол-во шт в коробке]]</f>
        <v>0</v>
      </c>
      <c r="M350" s="38">
        <f>Таблица613[[#This Row],[Общее кол-во шт]]*Таблица613[[#This Row],[Оптовая цена KRW                         за 1шт]]</f>
        <v>0</v>
      </c>
      <c r="N350" s="41" t="str">
        <f>IFERROR(Таблица613[[#This Row],[Общее кол-во шт]]*Таблица613[[#This Row],[Оптовая цена USD                       за 1шт]],"")</f>
        <v/>
      </c>
      <c r="O350" s="42"/>
      <c r="P350" s="214"/>
      <c r="Q350" s="215"/>
      <c r="R350" s="215"/>
      <c r="S350" s="215"/>
      <c r="T350" s="215"/>
      <c r="U350" s="216">
        <f t="shared" si="5"/>
        <v>0</v>
      </c>
    </row>
    <row r="351" spans="1:21" s="30" customFormat="1" ht="24" customHeight="1">
      <c r="A351" s="31" t="s">
        <v>15745</v>
      </c>
      <c r="B351" s="32" t="s">
        <v>15746</v>
      </c>
      <c r="C351" s="33" t="s">
        <v>15747</v>
      </c>
      <c r="D351" s="34" t="s">
        <v>15748</v>
      </c>
      <c r="E351" s="37" t="s">
        <v>2104</v>
      </c>
      <c r="F351" s="38">
        <v>2000</v>
      </c>
      <c r="G351" s="36">
        <v>0.45</v>
      </c>
      <c r="H351" s="37">
        <v>10</v>
      </c>
      <c r="I351" s="38">
        <f>Таблица613[[#This Row],[Розничная цена KRW]]*Таблица613[[#This Row],[Коэфициент стоимости]]</f>
        <v>900</v>
      </c>
      <c r="J351" s="39" t="str">
        <f>IF($I$1="","Введите курс",Таблица613[[#This Row],[Оптовая цена KRW                         за 1шт]]/$I$1)</f>
        <v>Введите курс</v>
      </c>
      <c r="K351" s="284"/>
      <c r="L351" s="40">
        <f>Таблица613[[#This Row],[Заказ коробок ]]*Таблица613[[#This Row],[Кол-во шт в коробке]]</f>
        <v>0</v>
      </c>
      <c r="M351" s="38">
        <f>Таблица613[[#This Row],[Общее кол-во шт]]*Таблица613[[#This Row],[Оптовая цена KRW                         за 1шт]]</f>
        <v>0</v>
      </c>
      <c r="N351" s="41" t="str">
        <f>IFERROR(Таблица613[[#This Row],[Общее кол-во шт]]*Таблица613[[#This Row],[Оптовая цена USD                       за 1шт]],"")</f>
        <v/>
      </c>
      <c r="O351" s="42"/>
      <c r="P351" s="214"/>
      <c r="Q351" s="215"/>
      <c r="R351" s="215"/>
      <c r="S351" s="215"/>
      <c r="T351" s="215"/>
      <c r="U351" s="216">
        <f t="shared" si="5"/>
        <v>0</v>
      </c>
    </row>
    <row r="352" spans="1:21" s="30" customFormat="1" ht="24" customHeight="1">
      <c r="A352" s="31" t="s">
        <v>15749</v>
      </c>
      <c r="B352" s="32" t="s">
        <v>15750</v>
      </c>
      <c r="C352" s="33" t="s">
        <v>15751</v>
      </c>
      <c r="D352" s="34" t="s">
        <v>15752</v>
      </c>
      <c r="E352" s="37" t="s">
        <v>2104</v>
      </c>
      <c r="F352" s="38">
        <v>2000</v>
      </c>
      <c r="G352" s="36">
        <v>0.45</v>
      </c>
      <c r="H352" s="37">
        <v>10</v>
      </c>
      <c r="I352" s="38">
        <f>Таблица613[[#This Row],[Розничная цена KRW]]*Таблица613[[#This Row],[Коэфициент стоимости]]</f>
        <v>900</v>
      </c>
      <c r="J352" s="39" t="str">
        <f>IF($I$1="","Введите курс",Таблица613[[#This Row],[Оптовая цена KRW                         за 1шт]]/$I$1)</f>
        <v>Введите курс</v>
      </c>
      <c r="K352" s="284"/>
      <c r="L352" s="40">
        <f>Таблица613[[#This Row],[Заказ коробок ]]*Таблица613[[#This Row],[Кол-во шт в коробке]]</f>
        <v>0</v>
      </c>
      <c r="M352" s="38">
        <f>Таблица613[[#This Row],[Общее кол-во шт]]*Таблица613[[#This Row],[Оптовая цена KRW                         за 1шт]]</f>
        <v>0</v>
      </c>
      <c r="N352" s="41" t="str">
        <f>IFERROR(Таблица613[[#This Row],[Общее кол-во шт]]*Таблица613[[#This Row],[Оптовая цена USD                       за 1шт]],"")</f>
        <v/>
      </c>
      <c r="O352" s="42"/>
      <c r="P352" s="214"/>
      <c r="Q352" s="215"/>
      <c r="R352" s="215"/>
      <c r="S352" s="215"/>
      <c r="T352" s="215"/>
      <c r="U352" s="216">
        <f t="shared" si="5"/>
        <v>0</v>
      </c>
    </row>
    <row r="353" spans="1:21" s="30" customFormat="1" ht="24" customHeight="1">
      <c r="A353" s="31" t="s">
        <v>15753</v>
      </c>
      <c r="B353" s="32" t="s">
        <v>15754</v>
      </c>
      <c r="C353" s="33" t="s">
        <v>15755</v>
      </c>
      <c r="D353" s="34" t="s">
        <v>15756</v>
      </c>
      <c r="E353" s="37" t="s">
        <v>2104</v>
      </c>
      <c r="F353" s="38">
        <v>2000</v>
      </c>
      <c r="G353" s="36">
        <v>0.45</v>
      </c>
      <c r="H353" s="37">
        <v>10</v>
      </c>
      <c r="I353" s="38">
        <f>Таблица613[[#This Row],[Розничная цена KRW]]*Таблица613[[#This Row],[Коэфициент стоимости]]</f>
        <v>900</v>
      </c>
      <c r="J353" s="39" t="str">
        <f>IF($I$1="","Введите курс",Таблица613[[#This Row],[Оптовая цена KRW                         за 1шт]]/$I$1)</f>
        <v>Введите курс</v>
      </c>
      <c r="K353" s="284"/>
      <c r="L353" s="40">
        <f>Таблица613[[#This Row],[Заказ коробок ]]*Таблица613[[#This Row],[Кол-во шт в коробке]]</f>
        <v>0</v>
      </c>
      <c r="M353" s="38">
        <f>Таблица613[[#This Row],[Общее кол-во шт]]*Таблица613[[#This Row],[Оптовая цена KRW                         за 1шт]]</f>
        <v>0</v>
      </c>
      <c r="N353" s="41" t="str">
        <f>IFERROR(Таблица613[[#This Row],[Общее кол-во шт]]*Таблица613[[#This Row],[Оптовая цена USD                       за 1шт]],"")</f>
        <v/>
      </c>
      <c r="O353" s="42"/>
      <c r="P353" s="214"/>
      <c r="Q353" s="215"/>
      <c r="R353" s="215"/>
      <c r="S353" s="215"/>
      <c r="T353" s="215"/>
      <c r="U353" s="216">
        <f t="shared" si="5"/>
        <v>0</v>
      </c>
    </row>
    <row r="354" spans="1:21" s="30" customFormat="1" ht="24" customHeight="1">
      <c r="A354" s="31" t="s">
        <v>15757</v>
      </c>
      <c r="B354" s="32" t="s">
        <v>15758</v>
      </c>
      <c r="C354" s="33" t="s">
        <v>15759</v>
      </c>
      <c r="D354" s="34" t="s">
        <v>15760</v>
      </c>
      <c r="E354" s="37" t="s">
        <v>2104</v>
      </c>
      <c r="F354" s="38">
        <v>2000</v>
      </c>
      <c r="G354" s="36">
        <v>0.45</v>
      </c>
      <c r="H354" s="37">
        <v>10</v>
      </c>
      <c r="I354" s="38">
        <f>Таблица613[[#This Row],[Розничная цена KRW]]*Таблица613[[#This Row],[Коэфициент стоимости]]</f>
        <v>900</v>
      </c>
      <c r="J354" s="39" t="str">
        <f>IF($I$1="","Введите курс",Таблица613[[#This Row],[Оптовая цена KRW                         за 1шт]]/$I$1)</f>
        <v>Введите курс</v>
      </c>
      <c r="K354" s="284"/>
      <c r="L354" s="40">
        <f>Таблица613[[#This Row],[Заказ коробок ]]*Таблица613[[#This Row],[Кол-во шт в коробке]]</f>
        <v>0</v>
      </c>
      <c r="M354" s="38">
        <f>Таблица613[[#This Row],[Общее кол-во шт]]*Таблица613[[#This Row],[Оптовая цена KRW                         за 1шт]]</f>
        <v>0</v>
      </c>
      <c r="N354" s="41" t="str">
        <f>IFERROR(Таблица613[[#This Row],[Общее кол-во шт]]*Таблица613[[#This Row],[Оптовая цена USD                       за 1шт]],"")</f>
        <v/>
      </c>
      <c r="O354" s="42"/>
      <c r="P354" s="214"/>
      <c r="Q354" s="215"/>
      <c r="R354" s="215"/>
      <c r="S354" s="215"/>
      <c r="T354" s="215"/>
      <c r="U354" s="216">
        <f t="shared" si="5"/>
        <v>0</v>
      </c>
    </row>
    <row r="355" spans="1:21" s="30" customFormat="1" ht="24" customHeight="1">
      <c r="A355" s="31" t="s">
        <v>15761</v>
      </c>
      <c r="B355" s="32" t="s">
        <v>15762</v>
      </c>
      <c r="C355" s="33" t="s">
        <v>15763</v>
      </c>
      <c r="D355" s="34" t="s">
        <v>15764</v>
      </c>
      <c r="E355" s="37" t="s">
        <v>2104</v>
      </c>
      <c r="F355" s="38">
        <v>2000</v>
      </c>
      <c r="G355" s="36">
        <v>0.45</v>
      </c>
      <c r="H355" s="37">
        <v>10</v>
      </c>
      <c r="I355" s="38">
        <f>Таблица613[[#This Row],[Розничная цена KRW]]*Таблица613[[#This Row],[Коэфициент стоимости]]</f>
        <v>900</v>
      </c>
      <c r="J355" s="39" t="str">
        <f>IF($I$1="","Введите курс",Таблица613[[#This Row],[Оптовая цена KRW                         за 1шт]]/$I$1)</f>
        <v>Введите курс</v>
      </c>
      <c r="K355" s="284"/>
      <c r="L355" s="40">
        <f>Таблица613[[#This Row],[Заказ коробок ]]*Таблица613[[#This Row],[Кол-во шт в коробке]]</f>
        <v>0</v>
      </c>
      <c r="M355" s="38">
        <f>Таблица613[[#This Row],[Общее кол-во шт]]*Таблица613[[#This Row],[Оптовая цена KRW                         за 1шт]]</f>
        <v>0</v>
      </c>
      <c r="N355" s="41" t="str">
        <f>IFERROR(Таблица613[[#This Row],[Общее кол-во шт]]*Таблица613[[#This Row],[Оптовая цена USD                       за 1шт]],"")</f>
        <v/>
      </c>
      <c r="O355" s="42"/>
      <c r="P355" s="214"/>
      <c r="Q355" s="215"/>
      <c r="R355" s="215"/>
      <c r="S355" s="215"/>
      <c r="T355" s="215"/>
      <c r="U355" s="216">
        <f t="shared" si="5"/>
        <v>0</v>
      </c>
    </row>
    <row r="356" spans="1:21" s="30" customFormat="1" ht="24" customHeight="1">
      <c r="A356" s="31" t="s">
        <v>15765</v>
      </c>
      <c r="B356" s="32" t="s">
        <v>15766</v>
      </c>
      <c r="C356" s="33" t="s">
        <v>15767</v>
      </c>
      <c r="D356" s="34" t="s">
        <v>15768</v>
      </c>
      <c r="E356" s="37" t="s">
        <v>2104</v>
      </c>
      <c r="F356" s="38">
        <v>2000</v>
      </c>
      <c r="G356" s="36">
        <v>0.45</v>
      </c>
      <c r="H356" s="37">
        <v>10</v>
      </c>
      <c r="I356" s="38">
        <f>Таблица613[[#This Row],[Розничная цена KRW]]*Таблица613[[#This Row],[Коэфициент стоимости]]</f>
        <v>900</v>
      </c>
      <c r="J356" s="39" t="str">
        <f>IF($I$1="","Введите курс",Таблица613[[#This Row],[Оптовая цена KRW                         за 1шт]]/$I$1)</f>
        <v>Введите курс</v>
      </c>
      <c r="K356" s="284"/>
      <c r="L356" s="40">
        <f>Таблица613[[#This Row],[Заказ коробок ]]*Таблица613[[#This Row],[Кол-во шт в коробке]]</f>
        <v>0</v>
      </c>
      <c r="M356" s="38">
        <f>Таблица613[[#This Row],[Общее кол-во шт]]*Таблица613[[#This Row],[Оптовая цена KRW                         за 1шт]]</f>
        <v>0</v>
      </c>
      <c r="N356" s="41" t="str">
        <f>IFERROR(Таблица613[[#This Row],[Общее кол-во шт]]*Таблица613[[#This Row],[Оптовая цена USD                       за 1шт]],"")</f>
        <v/>
      </c>
      <c r="O356" s="42"/>
      <c r="P356" s="214"/>
      <c r="Q356" s="215"/>
      <c r="R356" s="215"/>
      <c r="S356" s="215"/>
      <c r="T356" s="215"/>
      <c r="U356" s="216">
        <f t="shared" si="5"/>
        <v>0</v>
      </c>
    </row>
    <row r="357" spans="1:21" s="30" customFormat="1" ht="24" customHeight="1">
      <c r="A357" s="31" t="s">
        <v>15769</v>
      </c>
      <c r="B357" s="32" t="s">
        <v>15770</v>
      </c>
      <c r="C357" s="33" t="s">
        <v>15771</v>
      </c>
      <c r="D357" s="34" t="s">
        <v>15772</v>
      </c>
      <c r="E357" s="37" t="s">
        <v>2104</v>
      </c>
      <c r="F357" s="38">
        <v>2000</v>
      </c>
      <c r="G357" s="36">
        <v>0.45</v>
      </c>
      <c r="H357" s="37">
        <v>10</v>
      </c>
      <c r="I357" s="38">
        <f>Таблица613[[#This Row],[Розничная цена KRW]]*Таблица613[[#This Row],[Коэфициент стоимости]]</f>
        <v>900</v>
      </c>
      <c r="J357" s="39" t="str">
        <f>IF($I$1="","Введите курс",Таблица613[[#This Row],[Оптовая цена KRW                         за 1шт]]/$I$1)</f>
        <v>Введите курс</v>
      </c>
      <c r="K357" s="284"/>
      <c r="L357" s="40">
        <f>Таблица613[[#This Row],[Заказ коробок ]]*Таблица613[[#This Row],[Кол-во шт в коробке]]</f>
        <v>0</v>
      </c>
      <c r="M357" s="38">
        <f>Таблица613[[#This Row],[Общее кол-во шт]]*Таблица613[[#This Row],[Оптовая цена KRW                         за 1шт]]</f>
        <v>0</v>
      </c>
      <c r="N357" s="41" t="str">
        <f>IFERROR(Таблица613[[#This Row],[Общее кол-во шт]]*Таблица613[[#This Row],[Оптовая цена USD                       за 1шт]],"")</f>
        <v/>
      </c>
      <c r="O357" s="42"/>
      <c r="P357" s="214"/>
      <c r="Q357" s="215"/>
      <c r="R357" s="215"/>
      <c r="S357" s="215"/>
      <c r="T357" s="215"/>
      <c r="U357" s="216">
        <f t="shared" si="5"/>
        <v>0</v>
      </c>
    </row>
    <row r="358" spans="1:21" s="30" customFormat="1" ht="24" customHeight="1">
      <c r="A358" s="31" t="s">
        <v>15773</v>
      </c>
      <c r="B358" s="32" t="s">
        <v>15774</v>
      </c>
      <c r="C358" s="33" t="s">
        <v>15775</v>
      </c>
      <c r="D358" s="34" t="s">
        <v>15776</v>
      </c>
      <c r="E358" s="37" t="s">
        <v>2104</v>
      </c>
      <c r="F358" s="38">
        <v>2000</v>
      </c>
      <c r="G358" s="36">
        <v>0.45</v>
      </c>
      <c r="H358" s="37">
        <v>10</v>
      </c>
      <c r="I358" s="38">
        <f>Таблица613[[#This Row],[Розничная цена KRW]]*Таблица613[[#This Row],[Коэфициент стоимости]]</f>
        <v>900</v>
      </c>
      <c r="J358" s="39" t="str">
        <f>IF($I$1="","Введите курс",Таблица613[[#This Row],[Оптовая цена KRW                         за 1шт]]/$I$1)</f>
        <v>Введите курс</v>
      </c>
      <c r="K358" s="284"/>
      <c r="L358" s="40">
        <f>Таблица613[[#This Row],[Заказ коробок ]]*Таблица613[[#This Row],[Кол-во шт в коробке]]</f>
        <v>0</v>
      </c>
      <c r="M358" s="38">
        <f>Таблица613[[#This Row],[Общее кол-во шт]]*Таблица613[[#This Row],[Оптовая цена KRW                         за 1шт]]</f>
        <v>0</v>
      </c>
      <c r="N358" s="41" t="str">
        <f>IFERROR(Таблица613[[#This Row],[Общее кол-во шт]]*Таблица613[[#This Row],[Оптовая цена USD                       за 1шт]],"")</f>
        <v/>
      </c>
      <c r="O358" s="42"/>
      <c r="P358" s="214"/>
      <c r="Q358" s="215"/>
      <c r="R358" s="215"/>
      <c r="S358" s="215"/>
      <c r="T358" s="215"/>
      <c r="U358" s="216">
        <f t="shared" si="5"/>
        <v>0</v>
      </c>
    </row>
    <row r="359" spans="1:21" s="30" customFormat="1" ht="24" customHeight="1">
      <c r="A359" s="31" t="s">
        <v>15777</v>
      </c>
      <c r="B359" s="32" t="s">
        <v>15778</v>
      </c>
      <c r="C359" s="33" t="s">
        <v>15779</v>
      </c>
      <c r="D359" s="34" t="s">
        <v>15780</v>
      </c>
      <c r="E359" s="37" t="s">
        <v>2104</v>
      </c>
      <c r="F359" s="38">
        <v>2000</v>
      </c>
      <c r="G359" s="36">
        <v>0.45</v>
      </c>
      <c r="H359" s="37">
        <v>10</v>
      </c>
      <c r="I359" s="38">
        <f>Таблица613[[#This Row],[Розничная цена KRW]]*Таблица613[[#This Row],[Коэфициент стоимости]]</f>
        <v>900</v>
      </c>
      <c r="J359" s="39" t="str">
        <f>IF($I$1="","Введите курс",Таблица613[[#This Row],[Оптовая цена KRW                         за 1шт]]/$I$1)</f>
        <v>Введите курс</v>
      </c>
      <c r="K359" s="284"/>
      <c r="L359" s="40">
        <f>Таблица613[[#This Row],[Заказ коробок ]]*Таблица613[[#This Row],[Кол-во шт в коробке]]</f>
        <v>0</v>
      </c>
      <c r="M359" s="38">
        <f>Таблица613[[#This Row],[Общее кол-во шт]]*Таблица613[[#This Row],[Оптовая цена KRW                         за 1шт]]</f>
        <v>0</v>
      </c>
      <c r="N359" s="41" t="str">
        <f>IFERROR(Таблица613[[#This Row],[Общее кол-во шт]]*Таблица613[[#This Row],[Оптовая цена USD                       за 1шт]],"")</f>
        <v/>
      </c>
      <c r="O359" s="42"/>
      <c r="P359" s="214"/>
      <c r="Q359" s="215"/>
      <c r="R359" s="215"/>
      <c r="S359" s="215"/>
      <c r="T359" s="215"/>
      <c r="U359" s="216">
        <f t="shared" si="5"/>
        <v>0</v>
      </c>
    </row>
    <row r="360" spans="1:21" s="30" customFormat="1" ht="24" customHeight="1">
      <c r="A360" s="31" t="s">
        <v>15781</v>
      </c>
      <c r="B360" s="32" t="s">
        <v>15782</v>
      </c>
      <c r="C360" s="33" t="s">
        <v>15783</v>
      </c>
      <c r="D360" s="34" t="s">
        <v>15784</v>
      </c>
      <c r="E360" s="37" t="s">
        <v>1729</v>
      </c>
      <c r="F360" s="38">
        <v>2000</v>
      </c>
      <c r="G360" s="36">
        <v>0.45</v>
      </c>
      <c r="H360" s="37">
        <v>10</v>
      </c>
      <c r="I360" s="38">
        <f>Таблица613[[#This Row],[Розничная цена KRW]]*Таблица613[[#This Row],[Коэфициент стоимости]]</f>
        <v>900</v>
      </c>
      <c r="J360" s="39" t="str">
        <f>IF($I$1="","Введите курс",Таблица613[[#This Row],[Оптовая цена KRW                         за 1шт]]/$I$1)</f>
        <v>Введите курс</v>
      </c>
      <c r="K360" s="284"/>
      <c r="L360" s="40">
        <f>Таблица613[[#This Row],[Заказ коробок ]]*Таблица613[[#This Row],[Кол-во шт в коробке]]</f>
        <v>0</v>
      </c>
      <c r="M360" s="38">
        <f>Таблица613[[#This Row],[Общее кол-во шт]]*Таблица613[[#This Row],[Оптовая цена KRW                         за 1шт]]</f>
        <v>0</v>
      </c>
      <c r="N360" s="41" t="str">
        <f>IFERROR(Таблица613[[#This Row],[Общее кол-во шт]]*Таблица613[[#This Row],[Оптовая цена USD                       за 1шт]],"")</f>
        <v/>
      </c>
      <c r="O360" s="42"/>
      <c r="P360" s="214"/>
      <c r="Q360" s="215"/>
      <c r="R360" s="215"/>
      <c r="S360" s="215"/>
      <c r="T360" s="215"/>
      <c r="U360" s="216">
        <f t="shared" si="5"/>
        <v>0</v>
      </c>
    </row>
    <row r="361" spans="1:21" s="30" customFormat="1" ht="24" customHeight="1">
      <c r="A361" s="31" t="s">
        <v>15785</v>
      </c>
      <c r="B361" s="32" t="s">
        <v>15786</v>
      </c>
      <c r="C361" s="33" t="s">
        <v>15787</v>
      </c>
      <c r="D361" s="34" t="s">
        <v>15788</v>
      </c>
      <c r="E361" s="37" t="s">
        <v>1729</v>
      </c>
      <c r="F361" s="38">
        <v>2000</v>
      </c>
      <c r="G361" s="36">
        <v>0.45</v>
      </c>
      <c r="H361" s="37">
        <v>10</v>
      </c>
      <c r="I361" s="38">
        <f>Таблица613[[#This Row],[Розничная цена KRW]]*Таблица613[[#This Row],[Коэфициент стоимости]]</f>
        <v>900</v>
      </c>
      <c r="J361" s="39" t="str">
        <f>IF($I$1="","Введите курс",Таблица613[[#This Row],[Оптовая цена KRW                         за 1шт]]/$I$1)</f>
        <v>Введите курс</v>
      </c>
      <c r="K361" s="284"/>
      <c r="L361" s="40">
        <f>Таблица613[[#This Row],[Заказ коробок ]]*Таблица613[[#This Row],[Кол-во шт в коробке]]</f>
        <v>0</v>
      </c>
      <c r="M361" s="38">
        <f>Таблица613[[#This Row],[Общее кол-во шт]]*Таблица613[[#This Row],[Оптовая цена KRW                         за 1шт]]</f>
        <v>0</v>
      </c>
      <c r="N361" s="41" t="str">
        <f>IFERROR(Таблица613[[#This Row],[Общее кол-во шт]]*Таблица613[[#This Row],[Оптовая цена USD                       за 1шт]],"")</f>
        <v/>
      </c>
      <c r="O361" s="42"/>
      <c r="P361" s="214"/>
      <c r="Q361" s="215"/>
      <c r="R361" s="215"/>
      <c r="S361" s="215"/>
      <c r="T361" s="215"/>
      <c r="U361" s="216">
        <f t="shared" si="5"/>
        <v>0</v>
      </c>
    </row>
    <row r="362" spans="1:21" s="30" customFormat="1" ht="24" customHeight="1">
      <c r="A362" s="31" t="s">
        <v>15789</v>
      </c>
      <c r="B362" s="32" t="s">
        <v>15790</v>
      </c>
      <c r="C362" s="33" t="s">
        <v>15791</v>
      </c>
      <c r="D362" s="34" t="s">
        <v>15792</v>
      </c>
      <c r="E362" s="37" t="s">
        <v>1729</v>
      </c>
      <c r="F362" s="38">
        <v>2000</v>
      </c>
      <c r="G362" s="36">
        <v>0.45</v>
      </c>
      <c r="H362" s="37">
        <v>10</v>
      </c>
      <c r="I362" s="38">
        <f>Таблица613[[#This Row],[Розничная цена KRW]]*Таблица613[[#This Row],[Коэфициент стоимости]]</f>
        <v>900</v>
      </c>
      <c r="J362" s="39" t="str">
        <f>IF($I$1="","Введите курс",Таблица613[[#This Row],[Оптовая цена KRW                         за 1шт]]/$I$1)</f>
        <v>Введите курс</v>
      </c>
      <c r="K362" s="284"/>
      <c r="L362" s="40">
        <f>Таблица613[[#This Row],[Заказ коробок ]]*Таблица613[[#This Row],[Кол-во шт в коробке]]</f>
        <v>0</v>
      </c>
      <c r="M362" s="38">
        <f>Таблица613[[#This Row],[Общее кол-во шт]]*Таблица613[[#This Row],[Оптовая цена KRW                         за 1шт]]</f>
        <v>0</v>
      </c>
      <c r="N362" s="41" t="str">
        <f>IFERROR(Таблица613[[#This Row],[Общее кол-во шт]]*Таблица613[[#This Row],[Оптовая цена USD                       за 1шт]],"")</f>
        <v/>
      </c>
      <c r="O362" s="42"/>
      <c r="P362" s="214"/>
      <c r="Q362" s="215"/>
      <c r="R362" s="215"/>
      <c r="S362" s="215"/>
      <c r="T362" s="215"/>
      <c r="U362" s="216">
        <f t="shared" si="5"/>
        <v>0</v>
      </c>
    </row>
    <row r="363" spans="1:21" s="30" customFormat="1" ht="24" customHeight="1">
      <c r="A363" s="31" t="s">
        <v>15793</v>
      </c>
      <c r="B363" s="32" t="s">
        <v>15794</v>
      </c>
      <c r="C363" s="33" t="s">
        <v>15795</v>
      </c>
      <c r="D363" s="34" t="s">
        <v>15796</v>
      </c>
      <c r="E363" s="37" t="s">
        <v>1729</v>
      </c>
      <c r="F363" s="38">
        <v>2000</v>
      </c>
      <c r="G363" s="36">
        <v>0.45</v>
      </c>
      <c r="H363" s="37">
        <v>10</v>
      </c>
      <c r="I363" s="38">
        <f>Таблица613[[#This Row],[Розничная цена KRW]]*Таблица613[[#This Row],[Коэфициент стоимости]]</f>
        <v>900</v>
      </c>
      <c r="J363" s="39" t="str">
        <f>IF($I$1="","Введите курс",Таблица613[[#This Row],[Оптовая цена KRW                         за 1шт]]/$I$1)</f>
        <v>Введите курс</v>
      </c>
      <c r="K363" s="284"/>
      <c r="L363" s="40">
        <f>Таблица613[[#This Row],[Заказ коробок ]]*Таблица613[[#This Row],[Кол-во шт в коробке]]</f>
        <v>0</v>
      </c>
      <c r="M363" s="38">
        <f>Таблица613[[#This Row],[Общее кол-во шт]]*Таблица613[[#This Row],[Оптовая цена KRW                         за 1шт]]</f>
        <v>0</v>
      </c>
      <c r="N363" s="41" t="str">
        <f>IFERROR(Таблица613[[#This Row],[Общее кол-во шт]]*Таблица613[[#This Row],[Оптовая цена USD                       за 1шт]],"")</f>
        <v/>
      </c>
      <c r="O363" s="42"/>
      <c r="P363" s="214"/>
      <c r="Q363" s="215"/>
      <c r="R363" s="215"/>
      <c r="S363" s="215"/>
      <c r="T363" s="215"/>
      <c r="U363" s="216">
        <f t="shared" si="5"/>
        <v>0</v>
      </c>
    </row>
    <row r="364" spans="1:21" s="30" customFormat="1" ht="24" customHeight="1">
      <c r="A364" s="31" t="s">
        <v>15797</v>
      </c>
      <c r="B364" s="32" t="s">
        <v>15798</v>
      </c>
      <c r="C364" s="33" t="s">
        <v>15799</v>
      </c>
      <c r="D364" s="34" t="s">
        <v>15800</v>
      </c>
      <c r="E364" s="37" t="s">
        <v>1729</v>
      </c>
      <c r="F364" s="38">
        <v>2000</v>
      </c>
      <c r="G364" s="36">
        <v>0.45</v>
      </c>
      <c r="H364" s="37">
        <v>10</v>
      </c>
      <c r="I364" s="38">
        <f>Таблица613[[#This Row],[Розничная цена KRW]]*Таблица613[[#This Row],[Коэфициент стоимости]]</f>
        <v>900</v>
      </c>
      <c r="J364" s="39" t="str">
        <f>IF($I$1="","Введите курс",Таблица613[[#This Row],[Оптовая цена KRW                         за 1шт]]/$I$1)</f>
        <v>Введите курс</v>
      </c>
      <c r="K364" s="284"/>
      <c r="L364" s="40">
        <f>Таблица613[[#This Row],[Заказ коробок ]]*Таблица613[[#This Row],[Кол-во шт в коробке]]</f>
        <v>0</v>
      </c>
      <c r="M364" s="38">
        <f>Таблица613[[#This Row],[Общее кол-во шт]]*Таблица613[[#This Row],[Оптовая цена KRW                         за 1шт]]</f>
        <v>0</v>
      </c>
      <c r="N364" s="41" t="str">
        <f>IFERROR(Таблица613[[#This Row],[Общее кол-во шт]]*Таблица613[[#This Row],[Оптовая цена USD                       за 1шт]],"")</f>
        <v/>
      </c>
      <c r="O364" s="42"/>
      <c r="P364" s="214"/>
      <c r="Q364" s="215"/>
      <c r="R364" s="215"/>
      <c r="S364" s="215"/>
      <c r="T364" s="215"/>
      <c r="U364" s="216">
        <f t="shared" si="5"/>
        <v>0</v>
      </c>
    </row>
    <row r="365" spans="1:21" s="30" customFormat="1" ht="24" customHeight="1">
      <c r="A365" s="31" t="s">
        <v>15801</v>
      </c>
      <c r="B365" s="32" t="s">
        <v>15802</v>
      </c>
      <c r="C365" s="33" t="s">
        <v>15803</v>
      </c>
      <c r="D365" s="34" t="s">
        <v>15804</v>
      </c>
      <c r="E365" s="37" t="s">
        <v>1729</v>
      </c>
      <c r="F365" s="38">
        <v>2000</v>
      </c>
      <c r="G365" s="36">
        <v>0.45</v>
      </c>
      <c r="H365" s="37">
        <v>10</v>
      </c>
      <c r="I365" s="38">
        <f>Таблица613[[#This Row],[Розничная цена KRW]]*Таблица613[[#This Row],[Коэфициент стоимости]]</f>
        <v>900</v>
      </c>
      <c r="J365" s="39" t="str">
        <f>IF($I$1="","Введите курс",Таблица613[[#This Row],[Оптовая цена KRW                         за 1шт]]/$I$1)</f>
        <v>Введите курс</v>
      </c>
      <c r="K365" s="284"/>
      <c r="L365" s="40">
        <f>Таблица613[[#This Row],[Заказ коробок ]]*Таблица613[[#This Row],[Кол-во шт в коробке]]</f>
        <v>0</v>
      </c>
      <c r="M365" s="38">
        <f>Таблица613[[#This Row],[Общее кол-во шт]]*Таблица613[[#This Row],[Оптовая цена KRW                         за 1шт]]</f>
        <v>0</v>
      </c>
      <c r="N365" s="41" t="str">
        <f>IFERROR(Таблица613[[#This Row],[Общее кол-во шт]]*Таблица613[[#This Row],[Оптовая цена USD                       за 1шт]],"")</f>
        <v/>
      </c>
      <c r="O365" s="42"/>
      <c r="P365" s="214"/>
      <c r="Q365" s="215"/>
      <c r="R365" s="215"/>
      <c r="S365" s="215"/>
      <c r="T365" s="215"/>
      <c r="U365" s="216">
        <f t="shared" si="5"/>
        <v>0</v>
      </c>
    </row>
    <row r="366" spans="1:21" s="30" customFormat="1" ht="24" customHeight="1">
      <c r="A366" s="31" t="s">
        <v>15805</v>
      </c>
      <c r="B366" s="32" t="s">
        <v>15806</v>
      </c>
      <c r="C366" s="33" t="s">
        <v>15807</v>
      </c>
      <c r="D366" s="34" t="s">
        <v>15808</v>
      </c>
      <c r="E366" s="37" t="s">
        <v>1729</v>
      </c>
      <c r="F366" s="38">
        <v>2000</v>
      </c>
      <c r="G366" s="36">
        <v>0.45</v>
      </c>
      <c r="H366" s="37">
        <v>10</v>
      </c>
      <c r="I366" s="38">
        <f>Таблица613[[#This Row],[Розничная цена KRW]]*Таблица613[[#This Row],[Коэфициент стоимости]]</f>
        <v>900</v>
      </c>
      <c r="J366" s="39" t="str">
        <f>IF($I$1="","Введите курс",Таблица613[[#This Row],[Оптовая цена KRW                         за 1шт]]/$I$1)</f>
        <v>Введите курс</v>
      </c>
      <c r="K366" s="284"/>
      <c r="L366" s="40">
        <f>Таблица613[[#This Row],[Заказ коробок ]]*Таблица613[[#This Row],[Кол-во шт в коробке]]</f>
        <v>0</v>
      </c>
      <c r="M366" s="38">
        <f>Таблица613[[#This Row],[Общее кол-во шт]]*Таблица613[[#This Row],[Оптовая цена KRW                         за 1шт]]</f>
        <v>0</v>
      </c>
      <c r="N366" s="41" t="str">
        <f>IFERROR(Таблица613[[#This Row],[Общее кол-во шт]]*Таблица613[[#This Row],[Оптовая цена USD                       за 1шт]],"")</f>
        <v/>
      </c>
      <c r="O366" s="42"/>
      <c r="P366" s="214"/>
      <c r="Q366" s="215"/>
      <c r="R366" s="215"/>
      <c r="S366" s="215"/>
      <c r="T366" s="215"/>
      <c r="U366" s="216">
        <f t="shared" si="5"/>
        <v>0</v>
      </c>
    </row>
    <row r="367" spans="1:21" s="30" customFormat="1" ht="24" customHeight="1">
      <c r="A367" s="31" t="s">
        <v>15809</v>
      </c>
      <c r="B367" s="32" t="s">
        <v>15810</v>
      </c>
      <c r="C367" s="33" t="s">
        <v>15811</v>
      </c>
      <c r="D367" s="34" t="s">
        <v>15812</v>
      </c>
      <c r="E367" s="37" t="s">
        <v>1729</v>
      </c>
      <c r="F367" s="38">
        <v>2000</v>
      </c>
      <c r="G367" s="36">
        <v>0.45</v>
      </c>
      <c r="H367" s="37">
        <v>10</v>
      </c>
      <c r="I367" s="38">
        <f>Таблица613[[#This Row],[Розничная цена KRW]]*Таблица613[[#This Row],[Коэфициент стоимости]]</f>
        <v>900</v>
      </c>
      <c r="J367" s="39" t="str">
        <f>IF($I$1="","Введите курс",Таблица613[[#This Row],[Оптовая цена KRW                         за 1шт]]/$I$1)</f>
        <v>Введите курс</v>
      </c>
      <c r="K367" s="284"/>
      <c r="L367" s="40">
        <f>Таблица613[[#This Row],[Заказ коробок ]]*Таблица613[[#This Row],[Кол-во шт в коробке]]</f>
        <v>0</v>
      </c>
      <c r="M367" s="38">
        <f>Таблица613[[#This Row],[Общее кол-во шт]]*Таблица613[[#This Row],[Оптовая цена KRW                         за 1шт]]</f>
        <v>0</v>
      </c>
      <c r="N367" s="41" t="str">
        <f>IFERROR(Таблица613[[#This Row],[Общее кол-во шт]]*Таблица613[[#This Row],[Оптовая цена USD                       за 1шт]],"")</f>
        <v/>
      </c>
      <c r="O367" s="42"/>
      <c r="P367" s="214"/>
      <c r="Q367" s="215"/>
      <c r="R367" s="215"/>
      <c r="S367" s="215"/>
      <c r="T367" s="215"/>
      <c r="U367" s="216">
        <f t="shared" si="5"/>
        <v>0</v>
      </c>
    </row>
    <row r="368" spans="1:21" s="30" customFormat="1" ht="24" customHeight="1">
      <c r="A368" s="31" t="s">
        <v>15813</v>
      </c>
      <c r="B368" s="32" t="s">
        <v>15814</v>
      </c>
      <c r="C368" s="33" t="s">
        <v>15815</v>
      </c>
      <c r="D368" s="34" t="s">
        <v>15816</v>
      </c>
      <c r="E368" s="37" t="s">
        <v>1729</v>
      </c>
      <c r="F368" s="38">
        <v>2000</v>
      </c>
      <c r="G368" s="36">
        <v>0.45</v>
      </c>
      <c r="H368" s="37">
        <v>10</v>
      </c>
      <c r="I368" s="38">
        <f>Таблица613[[#This Row],[Розничная цена KRW]]*Таблица613[[#This Row],[Коэфициент стоимости]]</f>
        <v>900</v>
      </c>
      <c r="J368" s="39" t="str">
        <f>IF($I$1="","Введите курс",Таблица613[[#This Row],[Оптовая цена KRW                         за 1шт]]/$I$1)</f>
        <v>Введите курс</v>
      </c>
      <c r="K368" s="284"/>
      <c r="L368" s="40">
        <f>Таблица613[[#This Row],[Заказ коробок ]]*Таблица613[[#This Row],[Кол-во шт в коробке]]</f>
        <v>0</v>
      </c>
      <c r="M368" s="38">
        <f>Таблица613[[#This Row],[Общее кол-во шт]]*Таблица613[[#This Row],[Оптовая цена KRW                         за 1шт]]</f>
        <v>0</v>
      </c>
      <c r="N368" s="41" t="str">
        <f>IFERROR(Таблица613[[#This Row],[Общее кол-во шт]]*Таблица613[[#This Row],[Оптовая цена USD                       за 1шт]],"")</f>
        <v/>
      </c>
      <c r="O368" s="42"/>
      <c r="P368" s="214"/>
      <c r="Q368" s="215"/>
      <c r="R368" s="215"/>
      <c r="S368" s="215"/>
      <c r="T368" s="215"/>
      <c r="U368" s="216">
        <f t="shared" si="5"/>
        <v>0</v>
      </c>
    </row>
    <row r="369" spans="1:21" s="30" customFormat="1" ht="24" customHeight="1">
      <c r="A369" s="31" t="s">
        <v>15817</v>
      </c>
      <c r="B369" s="32" t="s">
        <v>15818</v>
      </c>
      <c r="C369" s="33" t="s">
        <v>15819</v>
      </c>
      <c r="D369" s="34" t="s">
        <v>15820</v>
      </c>
      <c r="E369" s="37" t="s">
        <v>1729</v>
      </c>
      <c r="F369" s="38">
        <v>2000</v>
      </c>
      <c r="G369" s="36">
        <v>0.45</v>
      </c>
      <c r="H369" s="37">
        <v>10</v>
      </c>
      <c r="I369" s="38">
        <f>Таблица613[[#This Row],[Розничная цена KRW]]*Таблица613[[#This Row],[Коэфициент стоимости]]</f>
        <v>900</v>
      </c>
      <c r="J369" s="39" t="str">
        <f>IF($I$1="","Введите курс",Таблица613[[#This Row],[Оптовая цена KRW                         за 1шт]]/$I$1)</f>
        <v>Введите курс</v>
      </c>
      <c r="K369" s="284"/>
      <c r="L369" s="40">
        <f>Таблица613[[#This Row],[Заказ коробок ]]*Таблица613[[#This Row],[Кол-во шт в коробке]]</f>
        <v>0</v>
      </c>
      <c r="M369" s="38">
        <f>Таблица613[[#This Row],[Общее кол-во шт]]*Таблица613[[#This Row],[Оптовая цена KRW                         за 1шт]]</f>
        <v>0</v>
      </c>
      <c r="N369" s="41" t="str">
        <f>IFERROR(Таблица613[[#This Row],[Общее кол-во шт]]*Таблица613[[#This Row],[Оптовая цена USD                       за 1шт]],"")</f>
        <v/>
      </c>
      <c r="O369" s="42"/>
      <c r="P369" s="214"/>
      <c r="Q369" s="215"/>
      <c r="R369" s="215"/>
      <c r="S369" s="215"/>
      <c r="T369" s="215"/>
      <c r="U369" s="216">
        <f t="shared" si="5"/>
        <v>0</v>
      </c>
    </row>
    <row r="370" spans="1:21" s="30" customFormat="1" ht="24" customHeight="1">
      <c r="A370" s="31" t="s">
        <v>15821</v>
      </c>
      <c r="B370" s="32" t="s">
        <v>15822</v>
      </c>
      <c r="C370" s="33" t="s">
        <v>15823</v>
      </c>
      <c r="D370" s="34" t="s">
        <v>15808</v>
      </c>
      <c r="E370" s="37" t="s">
        <v>8755</v>
      </c>
      <c r="F370" s="38">
        <v>2000</v>
      </c>
      <c r="G370" s="36">
        <v>0.45</v>
      </c>
      <c r="H370" s="37">
        <v>10</v>
      </c>
      <c r="I370" s="38">
        <f>Таблица613[[#This Row],[Розничная цена KRW]]*Таблица613[[#This Row],[Коэфициент стоимости]]</f>
        <v>900</v>
      </c>
      <c r="J370" s="39" t="str">
        <f>IF($I$1="","Введите курс",Таблица613[[#This Row],[Оптовая цена KRW                         за 1шт]]/$I$1)</f>
        <v>Введите курс</v>
      </c>
      <c r="K370" s="284"/>
      <c r="L370" s="40">
        <f>Таблица613[[#This Row],[Заказ коробок ]]*Таблица613[[#This Row],[Кол-во шт в коробке]]</f>
        <v>0</v>
      </c>
      <c r="M370" s="38">
        <f>Таблица613[[#This Row],[Общее кол-во шт]]*Таблица613[[#This Row],[Оптовая цена KRW                         за 1шт]]</f>
        <v>0</v>
      </c>
      <c r="N370" s="41" t="str">
        <f>IFERROR(Таблица613[[#This Row],[Общее кол-во шт]]*Таблица613[[#This Row],[Оптовая цена USD                       за 1шт]],"")</f>
        <v/>
      </c>
      <c r="O370" s="42"/>
      <c r="P370" s="214"/>
      <c r="Q370" s="215"/>
      <c r="R370" s="215"/>
      <c r="S370" s="215"/>
      <c r="T370" s="215"/>
      <c r="U370" s="216">
        <f t="shared" si="5"/>
        <v>0</v>
      </c>
    </row>
    <row r="371" spans="1:21" s="30" customFormat="1" ht="24" customHeight="1">
      <c r="A371" s="31" t="s">
        <v>15824</v>
      </c>
      <c r="B371" s="32" t="s">
        <v>15825</v>
      </c>
      <c r="C371" s="33" t="s">
        <v>15826</v>
      </c>
      <c r="D371" s="34" t="s">
        <v>15812</v>
      </c>
      <c r="E371" s="37" t="s">
        <v>8755</v>
      </c>
      <c r="F371" s="38">
        <v>2000</v>
      </c>
      <c r="G371" s="36">
        <v>0.45</v>
      </c>
      <c r="H371" s="37">
        <v>10</v>
      </c>
      <c r="I371" s="38">
        <f>Таблица613[[#This Row],[Розничная цена KRW]]*Таблица613[[#This Row],[Коэфициент стоимости]]</f>
        <v>900</v>
      </c>
      <c r="J371" s="39" t="str">
        <f>IF($I$1="","Введите курс",Таблица613[[#This Row],[Оптовая цена KRW                         за 1шт]]/$I$1)</f>
        <v>Введите курс</v>
      </c>
      <c r="K371" s="284"/>
      <c r="L371" s="40">
        <f>Таблица613[[#This Row],[Заказ коробок ]]*Таблица613[[#This Row],[Кол-во шт в коробке]]</f>
        <v>0</v>
      </c>
      <c r="M371" s="38">
        <f>Таблица613[[#This Row],[Общее кол-во шт]]*Таблица613[[#This Row],[Оптовая цена KRW                         за 1шт]]</f>
        <v>0</v>
      </c>
      <c r="N371" s="41" t="str">
        <f>IFERROR(Таблица613[[#This Row],[Общее кол-во шт]]*Таблица613[[#This Row],[Оптовая цена USD                       за 1шт]],"")</f>
        <v/>
      </c>
      <c r="O371" s="42"/>
      <c r="P371" s="214"/>
      <c r="Q371" s="215"/>
      <c r="R371" s="215"/>
      <c r="S371" s="215"/>
      <c r="T371" s="215"/>
      <c r="U371" s="216">
        <f t="shared" si="5"/>
        <v>0</v>
      </c>
    </row>
    <row r="372" spans="1:21" s="30" customFormat="1" ht="24" customHeight="1">
      <c r="A372" s="31" t="s">
        <v>15827</v>
      </c>
      <c r="B372" s="32" t="s">
        <v>15828</v>
      </c>
      <c r="C372" s="33" t="s">
        <v>15829</v>
      </c>
      <c r="D372" s="34" t="s">
        <v>15820</v>
      </c>
      <c r="E372" s="37" t="s">
        <v>8755</v>
      </c>
      <c r="F372" s="38">
        <v>2000</v>
      </c>
      <c r="G372" s="36">
        <v>0.45</v>
      </c>
      <c r="H372" s="37">
        <v>10</v>
      </c>
      <c r="I372" s="38">
        <f>Таблица613[[#This Row],[Розничная цена KRW]]*Таблица613[[#This Row],[Коэфициент стоимости]]</f>
        <v>900</v>
      </c>
      <c r="J372" s="39" t="str">
        <f>IF($I$1="","Введите курс",Таблица613[[#This Row],[Оптовая цена KRW                         за 1шт]]/$I$1)</f>
        <v>Введите курс</v>
      </c>
      <c r="K372" s="284"/>
      <c r="L372" s="40">
        <f>Таблица613[[#This Row],[Заказ коробок ]]*Таблица613[[#This Row],[Кол-во шт в коробке]]</f>
        <v>0</v>
      </c>
      <c r="M372" s="38">
        <f>Таблица613[[#This Row],[Общее кол-во шт]]*Таблица613[[#This Row],[Оптовая цена KRW                         за 1шт]]</f>
        <v>0</v>
      </c>
      <c r="N372" s="41" t="str">
        <f>IFERROR(Таблица613[[#This Row],[Общее кол-во шт]]*Таблица613[[#This Row],[Оптовая цена USD                       за 1шт]],"")</f>
        <v/>
      </c>
      <c r="O372" s="42"/>
      <c r="P372" s="214"/>
      <c r="Q372" s="215"/>
      <c r="R372" s="215"/>
      <c r="S372" s="215"/>
      <c r="T372" s="215"/>
      <c r="U372" s="216">
        <f t="shared" si="5"/>
        <v>0</v>
      </c>
    </row>
    <row r="373" spans="1:21" s="30" customFormat="1" ht="24" customHeight="1">
      <c r="A373" s="31" t="s">
        <v>15830</v>
      </c>
      <c r="B373" s="32" t="s">
        <v>15831</v>
      </c>
      <c r="C373" s="33" t="s">
        <v>15832</v>
      </c>
      <c r="D373" s="34" t="s">
        <v>15816</v>
      </c>
      <c r="E373" s="37" t="s">
        <v>8755</v>
      </c>
      <c r="F373" s="38">
        <v>2000</v>
      </c>
      <c r="G373" s="36">
        <v>0.45</v>
      </c>
      <c r="H373" s="37">
        <v>10</v>
      </c>
      <c r="I373" s="38">
        <f>Таблица613[[#This Row],[Розничная цена KRW]]*Таблица613[[#This Row],[Коэфициент стоимости]]</f>
        <v>900</v>
      </c>
      <c r="J373" s="39" t="str">
        <f>IF($I$1="","Введите курс",Таблица613[[#This Row],[Оптовая цена KRW                         за 1шт]]/$I$1)</f>
        <v>Введите курс</v>
      </c>
      <c r="K373" s="284"/>
      <c r="L373" s="40">
        <f>Таблица613[[#This Row],[Заказ коробок ]]*Таблица613[[#This Row],[Кол-во шт в коробке]]</f>
        <v>0</v>
      </c>
      <c r="M373" s="38">
        <f>Таблица613[[#This Row],[Общее кол-во шт]]*Таблица613[[#This Row],[Оптовая цена KRW                         за 1шт]]</f>
        <v>0</v>
      </c>
      <c r="N373" s="41" t="str">
        <f>IFERROR(Таблица613[[#This Row],[Общее кол-во шт]]*Таблица613[[#This Row],[Оптовая цена USD                       за 1шт]],"")</f>
        <v/>
      </c>
      <c r="O373" s="42"/>
      <c r="P373" s="214"/>
      <c r="Q373" s="215"/>
      <c r="R373" s="215"/>
      <c r="S373" s="215"/>
      <c r="T373" s="215"/>
      <c r="U373" s="216">
        <f t="shared" si="5"/>
        <v>0</v>
      </c>
    </row>
    <row r="374" spans="1:21" s="30" customFormat="1" ht="24" customHeight="1">
      <c r="A374" s="31" t="s">
        <v>15833</v>
      </c>
      <c r="B374" s="32" t="s">
        <v>15834</v>
      </c>
      <c r="C374" s="33" t="s">
        <v>15835</v>
      </c>
      <c r="D374" s="34" t="s">
        <v>15788</v>
      </c>
      <c r="E374" s="37" t="s">
        <v>15836</v>
      </c>
      <c r="F374" s="38">
        <v>2000</v>
      </c>
      <c r="G374" s="36">
        <v>0.45</v>
      </c>
      <c r="H374" s="37">
        <v>10</v>
      </c>
      <c r="I374" s="38">
        <f>Таблица613[[#This Row],[Розничная цена KRW]]*Таблица613[[#This Row],[Коэфициент стоимости]]</f>
        <v>900</v>
      </c>
      <c r="J374" s="39" t="str">
        <f>IF($I$1="","Введите курс",Таблица613[[#This Row],[Оптовая цена KRW                         за 1шт]]/$I$1)</f>
        <v>Введите курс</v>
      </c>
      <c r="K374" s="284"/>
      <c r="L374" s="40">
        <f>Таблица613[[#This Row],[Заказ коробок ]]*Таблица613[[#This Row],[Кол-во шт в коробке]]</f>
        <v>0</v>
      </c>
      <c r="M374" s="38">
        <f>Таблица613[[#This Row],[Общее кол-во шт]]*Таблица613[[#This Row],[Оптовая цена KRW                         за 1шт]]</f>
        <v>0</v>
      </c>
      <c r="N374" s="41" t="str">
        <f>IFERROR(Таблица613[[#This Row],[Общее кол-во шт]]*Таблица613[[#This Row],[Оптовая цена USD                       за 1шт]],"")</f>
        <v/>
      </c>
      <c r="O374" s="42"/>
      <c r="P374" s="214"/>
      <c r="Q374" s="215"/>
      <c r="R374" s="215"/>
      <c r="S374" s="215"/>
      <c r="T374" s="215"/>
      <c r="U374" s="216">
        <f t="shared" si="5"/>
        <v>0</v>
      </c>
    </row>
    <row r="375" spans="1:21" s="30" customFormat="1" ht="24" customHeight="1">
      <c r="A375" s="31" t="s">
        <v>15837</v>
      </c>
      <c r="B375" s="32" t="s">
        <v>15838</v>
      </c>
      <c r="C375" s="33" t="s">
        <v>15839</v>
      </c>
      <c r="D375" s="34" t="s">
        <v>15784</v>
      </c>
      <c r="E375" s="37" t="s">
        <v>15836</v>
      </c>
      <c r="F375" s="38">
        <v>2000</v>
      </c>
      <c r="G375" s="36">
        <v>0.45</v>
      </c>
      <c r="H375" s="37">
        <v>10</v>
      </c>
      <c r="I375" s="38">
        <f>Таблица613[[#This Row],[Розничная цена KRW]]*Таблица613[[#This Row],[Коэфициент стоимости]]</f>
        <v>900</v>
      </c>
      <c r="J375" s="39" t="str">
        <f>IF($I$1="","Введите курс",Таблица613[[#This Row],[Оптовая цена KRW                         за 1шт]]/$I$1)</f>
        <v>Введите курс</v>
      </c>
      <c r="K375" s="284"/>
      <c r="L375" s="40">
        <f>Таблица613[[#This Row],[Заказ коробок ]]*Таблица613[[#This Row],[Кол-во шт в коробке]]</f>
        <v>0</v>
      </c>
      <c r="M375" s="38">
        <f>Таблица613[[#This Row],[Общее кол-во шт]]*Таблица613[[#This Row],[Оптовая цена KRW                         за 1шт]]</f>
        <v>0</v>
      </c>
      <c r="N375" s="41" t="str">
        <f>IFERROR(Таблица613[[#This Row],[Общее кол-во шт]]*Таблица613[[#This Row],[Оптовая цена USD                       за 1шт]],"")</f>
        <v/>
      </c>
      <c r="O375" s="42"/>
      <c r="P375" s="214"/>
      <c r="Q375" s="215"/>
      <c r="R375" s="215"/>
      <c r="S375" s="215"/>
      <c r="T375" s="215"/>
      <c r="U375" s="216">
        <f t="shared" si="5"/>
        <v>0</v>
      </c>
    </row>
    <row r="376" spans="1:21" s="30" customFormat="1" ht="24" customHeight="1">
      <c r="A376" s="31" t="s">
        <v>15840</v>
      </c>
      <c r="B376" s="32" t="s">
        <v>15841</v>
      </c>
      <c r="C376" s="33" t="s">
        <v>15842</v>
      </c>
      <c r="D376" s="34" t="s">
        <v>15792</v>
      </c>
      <c r="E376" s="37" t="s">
        <v>15836</v>
      </c>
      <c r="F376" s="38">
        <v>2000</v>
      </c>
      <c r="G376" s="36">
        <v>0.45</v>
      </c>
      <c r="H376" s="37">
        <v>10</v>
      </c>
      <c r="I376" s="38">
        <f>Таблица613[[#This Row],[Розничная цена KRW]]*Таблица613[[#This Row],[Коэфициент стоимости]]</f>
        <v>900</v>
      </c>
      <c r="J376" s="39" t="str">
        <f>IF($I$1="","Введите курс",Таблица613[[#This Row],[Оптовая цена KRW                         за 1шт]]/$I$1)</f>
        <v>Введите курс</v>
      </c>
      <c r="K376" s="284"/>
      <c r="L376" s="40">
        <f>Таблица613[[#This Row],[Заказ коробок ]]*Таблица613[[#This Row],[Кол-во шт в коробке]]</f>
        <v>0</v>
      </c>
      <c r="M376" s="38">
        <f>Таблица613[[#This Row],[Общее кол-во шт]]*Таблица613[[#This Row],[Оптовая цена KRW                         за 1шт]]</f>
        <v>0</v>
      </c>
      <c r="N376" s="41" t="str">
        <f>IFERROR(Таблица613[[#This Row],[Общее кол-во шт]]*Таблица613[[#This Row],[Оптовая цена USD                       за 1шт]],"")</f>
        <v/>
      </c>
      <c r="O376" s="42"/>
      <c r="P376" s="214"/>
      <c r="Q376" s="215"/>
      <c r="R376" s="215"/>
      <c r="S376" s="215"/>
      <c r="T376" s="215"/>
      <c r="U376" s="216">
        <f t="shared" si="5"/>
        <v>0</v>
      </c>
    </row>
    <row r="377" spans="1:21" s="30" customFormat="1" ht="24" customHeight="1">
      <c r="A377" s="31" t="s">
        <v>15843</v>
      </c>
      <c r="B377" s="32" t="s">
        <v>15844</v>
      </c>
      <c r="C377" s="33" t="s">
        <v>15845</v>
      </c>
      <c r="D377" s="34" t="s">
        <v>15796</v>
      </c>
      <c r="E377" s="37" t="s">
        <v>15836</v>
      </c>
      <c r="F377" s="38">
        <v>2000</v>
      </c>
      <c r="G377" s="36">
        <v>0.45</v>
      </c>
      <c r="H377" s="37">
        <v>10</v>
      </c>
      <c r="I377" s="38">
        <f>Таблица613[[#This Row],[Розничная цена KRW]]*Таблица613[[#This Row],[Коэфициент стоимости]]</f>
        <v>900</v>
      </c>
      <c r="J377" s="39" t="str">
        <f>IF($I$1="","Введите курс",Таблица613[[#This Row],[Оптовая цена KRW                         за 1шт]]/$I$1)</f>
        <v>Введите курс</v>
      </c>
      <c r="K377" s="284"/>
      <c r="L377" s="40">
        <f>Таблица613[[#This Row],[Заказ коробок ]]*Таблица613[[#This Row],[Кол-во шт в коробке]]</f>
        <v>0</v>
      </c>
      <c r="M377" s="38">
        <f>Таблица613[[#This Row],[Общее кол-во шт]]*Таблица613[[#This Row],[Оптовая цена KRW                         за 1шт]]</f>
        <v>0</v>
      </c>
      <c r="N377" s="41" t="str">
        <f>IFERROR(Таблица613[[#This Row],[Общее кол-во шт]]*Таблица613[[#This Row],[Оптовая цена USD                       за 1шт]],"")</f>
        <v/>
      </c>
      <c r="O377" s="42"/>
      <c r="P377" s="214"/>
      <c r="Q377" s="215"/>
      <c r="R377" s="215"/>
      <c r="S377" s="215"/>
      <c r="T377" s="215"/>
      <c r="U377" s="216">
        <f t="shared" si="5"/>
        <v>0</v>
      </c>
    </row>
    <row r="378" spans="1:21" s="30" customFormat="1" ht="24" customHeight="1">
      <c r="A378" s="31" t="s">
        <v>15846</v>
      </c>
      <c r="B378" s="32" t="s">
        <v>15847</v>
      </c>
      <c r="C378" s="33" t="s">
        <v>15848</v>
      </c>
      <c r="D378" s="34" t="s">
        <v>15800</v>
      </c>
      <c r="E378" s="37" t="s">
        <v>15836</v>
      </c>
      <c r="F378" s="38">
        <v>2000</v>
      </c>
      <c r="G378" s="36">
        <v>0.45</v>
      </c>
      <c r="H378" s="37">
        <v>10</v>
      </c>
      <c r="I378" s="38">
        <f>Таблица613[[#This Row],[Розничная цена KRW]]*Таблица613[[#This Row],[Коэфициент стоимости]]</f>
        <v>900</v>
      </c>
      <c r="J378" s="39" t="str">
        <f>IF($I$1="","Введите курс",Таблица613[[#This Row],[Оптовая цена KRW                         за 1шт]]/$I$1)</f>
        <v>Введите курс</v>
      </c>
      <c r="K378" s="284"/>
      <c r="L378" s="40">
        <f>Таблица613[[#This Row],[Заказ коробок ]]*Таблица613[[#This Row],[Кол-во шт в коробке]]</f>
        <v>0</v>
      </c>
      <c r="M378" s="38">
        <f>Таблица613[[#This Row],[Общее кол-во шт]]*Таблица613[[#This Row],[Оптовая цена KRW                         за 1шт]]</f>
        <v>0</v>
      </c>
      <c r="N378" s="41" t="str">
        <f>IFERROR(Таблица613[[#This Row],[Общее кол-во шт]]*Таблица613[[#This Row],[Оптовая цена USD                       за 1шт]],"")</f>
        <v/>
      </c>
      <c r="O378" s="42"/>
      <c r="P378" s="214"/>
      <c r="Q378" s="215"/>
      <c r="R378" s="215"/>
      <c r="S378" s="215"/>
      <c r="T378" s="215"/>
      <c r="U378" s="216">
        <f t="shared" si="5"/>
        <v>0</v>
      </c>
    </row>
    <row r="379" spans="1:21" s="30" customFormat="1" ht="24" customHeight="1">
      <c r="A379" s="31" t="s">
        <v>15849</v>
      </c>
      <c r="B379" s="32" t="s">
        <v>15850</v>
      </c>
      <c r="C379" s="33" t="s">
        <v>15851</v>
      </c>
      <c r="D379" s="34" t="s">
        <v>15804</v>
      </c>
      <c r="E379" s="37" t="s">
        <v>15836</v>
      </c>
      <c r="F379" s="38">
        <v>2000</v>
      </c>
      <c r="G379" s="36">
        <v>0.45</v>
      </c>
      <c r="H379" s="37">
        <v>10</v>
      </c>
      <c r="I379" s="38">
        <f>Таблица613[[#This Row],[Розничная цена KRW]]*Таблица613[[#This Row],[Коэфициент стоимости]]</f>
        <v>900</v>
      </c>
      <c r="J379" s="39" t="str">
        <f>IF($I$1="","Введите курс",Таблица613[[#This Row],[Оптовая цена KRW                         за 1шт]]/$I$1)</f>
        <v>Введите курс</v>
      </c>
      <c r="K379" s="284"/>
      <c r="L379" s="40">
        <f>Таблица613[[#This Row],[Заказ коробок ]]*Таблица613[[#This Row],[Кол-во шт в коробке]]</f>
        <v>0</v>
      </c>
      <c r="M379" s="38">
        <f>Таблица613[[#This Row],[Общее кол-во шт]]*Таблица613[[#This Row],[Оптовая цена KRW                         за 1шт]]</f>
        <v>0</v>
      </c>
      <c r="N379" s="41" t="str">
        <f>IFERROR(Таблица613[[#This Row],[Общее кол-во шт]]*Таблица613[[#This Row],[Оптовая цена USD                       за 1шт]],"")</f>
        <v/>
      </c>
      <c r="O379" s="42"/>
      <c r="P379" s="214"/>
      <c r="Q379" s="215"/>
      <c r="R379" s="215"/>
      <c r="S379" s="215"/>
      <c r="T379" s="215"/>
      <c r="U379" s="216">
        <f t="shared" si="5"/>
        <v>0</v>
      </c>
    </row>
    <row r="380" spans="1:21" s="30" customFormat="1" ht="24" customHeight="1">
      <c r="A380" s="31" t="s">
        <v>15852</v>
      </c>
      <c r="B380" s="32" t="s">
        <v>15853</v>
      </c>
      <c r="C380" s="33" t="s">
        <v>15854</v>
      </c>
      <c r="D380" s="34" t="s">
        <v>15855</v>
      </c>
      <c r="E380" s="37" t="s">
        <v>15856</v>
      </c>
      <c r="F380" s="38">
        <v>15000</v>
      </c>
      <c r="G380" s="36">
        <v>0.45</v>
      </c>
      <c r="H380" s="37">
        <v>10</v>
      </c>
      <c r="I380" s="38">
        <f>Таблица613[[#This Row],[Розничная цена KRW]]*Таблица613[[#This Row],[Коэфициент стоимости]]</f>
        <v>6750</v>
      </c>
      <c r="J380" s="39" t="str">
        <f>IF($I$1="","Введите курс",Таблица613[[#This Row],[Оптовая цена KRW                         за 1шт]]/$I$1)</f>
        <v>Введите курс</v>
      </c>
      <c r="K380" s="284"/>
      <c r="L380" s="40">
        <f>Таблица613[[#This Row],[Заказ коробок ]]*Таблица613[[#This Row],[Кол-во шт в коробке]]</f>
        <v>0</v>
      </c>
      <c r="M380" s="38">
        <f>Таблица613[[#This Row],[Общее кол-во шт]]*Таблица613[[#This Row],[Оптовая цена KRW                         за 1шт]]</f>
        <v>0</v>
      </c>
      <c r="N380" s="41" t="str">
        <f>IFERROR(Таблица613[[#This Row],[Общее кол-во шт]]*Таблица613[[#This Row],[Оптовая цена USD                       за 1шт]],"")</f>
        <v/>
      </c>
      <c r="O380" s="42"/>
      <c r="P380" s="214"/>
      <c r="Q380" s="215"/>
      <c r="R380" s="215"/>
      <c r="S380" s="215"/>
      <c r="T380" s="215"/>
      <c r="U380" s="216">
        <f t="shared" si="5"/>
        <v>0</v>
      </c>
    </row>
    <row r="381" spans="1:21" s="30" customFormat="1" ht="24" customHeight="1">
      <c r="A381" s="31" t="s">
        <v>15857</v>
      </c>
      <c r="B381" s="32" t="s">
        <v>15858</v>
      </c>
      <c r="C381" s="33" t="s">
        <v>15859</v>
      </c>
      <c r="D381" s="34" t="s">
        <v>15860</v>
      </c>
      <c r="E381" s="37" t="s">
        <v>15856</v>
      </c>
      <c r="F381" s="38">
        <v>15000</v>
      </c>
      <c r="G381" s="36">
        <v>0.45</v>
      </c>
      <c r="H381" s="37">
        <v>10</v>
      </c>
      <c r="I381" s="38">
        <f>Таблица613[[#This Row],[Розничная цена KRW]]*Таблица613[[#This Row],[Коэфициент стоимости]]</f>
        <v>6750</v>
      </c>
      <c r="J381" s="39" t="str">
        <f>IF($I$1="","Введите курс",Таблица613[[#This Row],[Оптовая цена KRW                         за 1шт]]/$I$1)</f>
        <v>Введите курс</v>
      </c>
      <c r="K381" s="284"/>
      <c r="L381" s="40">
        <f>Таблица613[[#This Row],[Заказ коробок ]]*Таблица613[[#This Row],[Кол-во шт в коробке]]</f>
        <v>0</v>
      </c>
      <c r="M381" s="38">
        <f>Таблица613[[#This Row],[Общее кол-во шт]]*Таблица613[[#This Row],[Оптовая цена KRW                         за 1шт]]</f>
        <v>0</v>
      </c>
      <c r="N381" s="41" t="str">
        <f>IFERROR(Таблица613[[#This Row],[Общее кол-во шт]]*Таблица613[[#This Row],[Оптовая цена USD                       за 1шт]],"")</f>
        <v/>
      </c>
      <c r="O381" s="42"/>
      <c r="P381" s="214"/>
      <c r="Q381" s="215"/>
      <c r="R381" s="215"/>
      <c r="S381" s="215"/>
      <c r="T381" s="215"/>
      <c r="U381" s="216">
        <f t="shared" si="5"/>
        <v>0</v>
      </c>
    </row>
    <row r="382" spans="1:21" s="30" customFormat="1" ht="24" customHeight="1">
      <c r="A382" s="31" t="s">
        <v>15861</v>
      </c>
      <c r="B382" s="32" t="s">
        <v>15862</v>
      </c>
      <c r="C382" s="33" t="s">
        <v>15863</v>
      </c>
      <c r="D382" s="34" t="s">
        <v>15864</v>
      </c>
      <c r="E382" s="37" t="s">
        <v>15856</v>
      </c>
      <c r="F382" s="38">
        <v>15000</v>
      </c>
      <c r="G382" s="36">
        <v>0.45</v>
      </c>
      <c r="H382" s="37">
        <v>10</v>
      </c>
      <c r="I382" s="38">
        <f>Таблица613[[#This Row],[Розничная цена KRW]]*Таблица613[[#This Row],[Коэфициент стоимости]]</f>
        <v>6750</v>
      </c>
      <c r="J382" s="39" t="str">
        <f>IF($I$1="","Введите курс",Таблица613[[#This Row],[Оптовая цена KRW                         за 1шт]]/$I$1)</f>
        <v>Введите курс</v>
      </c>
      <c r="K382" s="284"/>
      <c r="L382" s="40">
        <f>Таблица613[[#This Row],[Заказ коробок ]]*Таблица613[[#This Row],[Кол-во шт в коробке]]</f>
        <v>0</v>
      </c>
      <c r="M382" s="38">
        <f>Таблица613[[#This Row],[Общее кол-во шт]]*Таблица613[[#This Row],[Оптовая цена KRW                         за 1шт]]</f>
        <v>0</v>
      </c>
      <c r="N382" s="41" t="str">
        <f>IFERROR(Таблица613[[#This Row],[Общее кол-во шт]]*Таблица613[[#This Row],[Оптовая цена USD                       за 1шт]],"")</f>
        <v/>
      </c>
      <c r="O382" s="42"/>
      <c r="P382" s="214"/>
      <c r="Q382" s="215"/>
      <c r="R382" s="215"/>
      <c r="S382" s="215"/>
      <c r="T382" s="215"/>
      <c r="U382" s="216">
        <f t="shared" si="5"/>
        <v>0</v>
      </c>
    </row>
    <row r="383" spans="1:21" s="30" customFormat="1" ht="24" customHeight="1">
      <c r="A383" s="31" t="s">
        <v>15865</v>
      </c>
      <c r="B383" s="32" t="s">
        <v>15866</v>
      </c>
      <c r="C383" s="33" t="s">
        <v>15867</v>
      </c>
      <c r="D383" s="34" t="s">
        <v>15868</v>
      </c>
      <c r="E383" s="37" t="s">
        <v>15856</v>
      </c>
      <c r="F383" s="38">
        <v>15000</v>
      </c>
      <c r="G383" s="36">
        <v>0.45</v>
      </c>
      <c r="H383" s="37">
        <v>10</v>
      </c>
      <c r="I383" s="38">
        <f>Таблица613[[#This Row],[Розничная цена KRW]]*Таблица613[[#This Row],[Коэфициент стоимости]]</f>
        <v>6750</v>
      </c>
      <c r="J383" s="39" t="str">
        <f>IF($I$1="","Введите курс",Таблица613[[#This Row],[Оптовая цена KRW                         за 1шт]]/$I$1)</f>
        <v>Введите курс</v>
      </c>
      <c r="K383" s="284"/>
      <c r="L383" s="40">
        <f>Таблица613[[#This Row],[Заказ коробок ]]*Таблица613[[#This Row],[Кол-во шт в коробке]]</f>
        <v>0</v>
      </c>
      <c r="M383" s="38">
        <f>Таблица613[[#This Row],[Общее кол-во шт]]*Таблица613[[#This Row],[Оптовая цена KRW                         за 1шт]]</f>
        <v>0</v>
      </c>
      <c r="N383" s="41" t="str">
        <f>IFERROR(Таблица613[[#This Row],[Общее кол-во шт]]*Таблица613[[#This Row],[Оптовая цена USD                       за 1шт]],"")</f>
        <v/>
      </c>
      <c r="O383" s="42"/>
      <c r="P383" s="214"/>
      <c r="Q383" s="215"/>
      <c r="R383" s="215"/>
      <c r="S383" s="215"/>
      <c r="T383" s="215"/>
      <c r="U383" s="216">
        <f t="shared" si="5"/>
        <v>0</v>
      </c>
    </row>
    <row r="384" spans="1:21" s="30" customFormat="1" ht="24" customHeight="1">
      <c r="A384" s="31" t="s">
        <v>15869</v>
      </c>
      <c r="B384" s="32" t="s">
        <v>15870</v>
      </c>
      <c r="C384" s="33" t="s">
        <v>15871</v>
      </c>
      <c r="D384" s="34" t="s">
        <v>15872</v>
      </c>
      <c r="E384" s="37" t="s">
        <v>15856</v>
      </c>
      <c r="F384" s="38">
        <v>15000</v>
      </c>
      <c r="G384" s="36">
        <v>0.45</v>
      </c>
      <c r="H384" s="37">
        <v>10</v>
      </c>
      <c r="I384" s="38">
        <f>Таблица613[[#This Row],[Розничная цена KRW]]*Таблица613[[#This Row],[Коэфициент стоимости]]</f>
        <v>6750</v>
      </c>
      <c r="J384" s="39" t="str">
        <f>IF($I$1="","Введите курс",Таблица613[[#This Row],[Оптовая цена KRW                         за 1шт]]/$I$1)</f>
        <v>Введите курс</v>
      </c>
      <c r="K384" s="284"/>
      <c r="L384" s="40">
        <f>Таблица613[[#This Row],[Заказ коробок ]]*Таблица613[[#This Row],[Кол-во шт в коробке]]</f>
        <v>0</v>
      </c>
      <c r="M384" s="38">
        <f>Таблица613[[#This Row],[Общее кол-во шт]]*Таблица613[[#This Row],[Оптовая цена KRW                         за 1шт]]</f>
        <v>0</v>
      </c>
      <c r="N384" s="41" t="str">
        <f>IFERROR(Таблица613[[#This Row],[Общее кол-во шт]]*Таблица613[[#This Row],[Оптовая цена USD                       за 1шт]],"")</f>
        <v/>
      </c>
      <c r="O384" s="42"/>
      <c r="P384" s="214"/>
      <c r="Q384" s="215"/>
      <c r="R384" s="215"/>
      <c r="S384" s="215"/>
      <c r="T384" s="215"/>
      <c r="U384" s="216">
        <f t="shared" si="5"/>
        <v>0</v>
      </c>
    </row>
    <row r="385" spans="1:21" s="30" customFormat="1" ht="24" customHeight="1">
      <c r="A385" s="31" t="s">
        <v>15873</v>
      </c>
      <c r="B385" s="32" t="s">
        <v>15874</v>
      </c>
      <c r="C385" s="33" t="s">
        <v>15875</v>
      </c>
      <c r="D385" s="34" t="s">
        <v>15876</v>
      </c>
      <c r="E385" s="37" t="s">
        <v>15856</v>
      </c>
      <c r="F385" s="38">
        <v>15000</v>
      </c>
      <c r="G385" s="36">
        <v>0.45</v>
      </c>
      <c r="H385" s="37">
        <v>10</v>
      </c>
      <c r="I385" s="38">
        <f>Таблица613[[#This Row],[Розничная цена KRW]]*Таблица613[[#This Row],[Коэфициент стоимости]]</f>
        <v>6750</v>
      </c>
      <c r="J385" s="39" t="str">
        <f>IF($I$1="","Введите курс",Таблица613[[#This Row],[Оптовая цена KRW                         за 1шт]]/$I$1)</f>
        <v>Введите курс</v>
      </c>
      <c r="K385" s="284"/>
      <c r="L385" s="40">
        <f>Таблица613[[#This Row],[Заказ коробок ]]*Таблица613[[#This Row],[Кол-во шт в коробке]]</f>
        <v>0</v>
      </c>
      <c r="M385" s="38">
        <f>Таблица613[[#This Row],[Общее кол-во шт]]*Таблица613[[#This Row],[Оптовая цена KRW                         за 1шт]]</f>
        <v>0</v>
      </c>
      <c r="N385" s="41" t="str">
        <f>IFERROR(Таблица613[[#This Row],[Общее кол-во шт]]*Таблица613[[#This Row],[Оптовая цена USD                       за 1шт]],"")</f>
        <v/>
      </c>
      <c r="O385" s="42"/>
      <c r="P385" s="214"/>
      <c r="Q385" s="215"/>
      <c r="R385" s="215"/>
      <c r="S385" s="215"/>
      <c r="T385" s="215"/>
      <c r="U385" s="216">
        <f t="shared" si="5"/>
        <v>0</v>
      </c>
    </row>
    <row r="386" spans="1:21" s="30" customFormat="1" ht="24" customHeight="1">
      <c r="A386" s="31" t="s">
        <v>15877</v>
      </c>
      <c r="B386" s="32" t="s">
        <v>15878</v>
      </c>
      <c r="C386" s="33" t="s">
        <v>15879</v>
      </c>
      <c r="D386" s="34" t="s">
        <v>15880</v>
      </c>
      <c r="E386" s="37" t="s">
        <v>15856</v>
      </c>
      <c r="F386" s="38">
        <v>15000</v>
      </c>
      <c r="G386" s="36">
        <v>0.45</v>
      </c>
      <c r="H386" s="37">
        <v>10</v>
      </c>
      <c r="I386" s="38">
        <f>Таблица613[[#This Row],[Розничная цена KRW]]*Таблица613[[#This Row],[Коэфициент стоимости]]</f>
        <v>6750</v>
      </c>
      <c r="J386" s="39" t="str">
        <f>IF($I$1="","Введите курс",Таблица613[[#This Row],[Оптовая цена KRW                         за 1шт]]/$I$1)</f>
        <v>Введите курс</v>
      </c>
      <c r="K386" s="284"/>
      <c r="L386" s="40">
        <f>Таблица613[[#This Row],[Заказ коробок ]]*Таблица613[[#This Row],[Кол-во шт в коробке]]</f>
        <v>0</v>
      </c>
      <c r="M386" s="38">
        <f>Таблица613[[#This Row],[Общее кол-во шт]]*Таблица613[[#This Row],[Оптовая цена KRW                         за 1шт]]</f>
        <v>0</v>
      </c>
      <c r="N386" s="41" t="str">
        <f>IFERROR(Таблица613[[#This Row],[Общее кол-во шт]]*Таблица613[[#This Row],[Оптовая цена USD                       за 1шт]],"")</f>
        <v/>
      </c>
      <c r="O386" s="42"/>
      <c r="P386" s="214"/>
      <c r="Q386" s="215"/>
      <c r="R386" s="215"/>
      <c r="S386" s="215"/>
      <c r="T386" s="215"/>
      <c r="U386" s="216">
        <f t="shared" ref="U386:U449" si="6">SUM(P386:T386)</f>
        <v>0</v>
      </c>
    </row>
    <row r="387" spans="1:21" s="30" customFormat="1" ht="24" customHeight="1">
      <c r="A387" s="31" t="s">
        <v>15881</v>
      </c>
      <c r="B387" s="32" t="s">
        <v>15882</v>
      </c>
      <c r="C387" s="33" t="s">
        <v>15883</v>
      </c>
      <c r="D387" s="34" t="s">
        <v>15884</v>
      </c>
      <c r="E387" s="37" t="s">
        <v>15856</v>
      </c>
      <c r="F387" s="38">
        <v>15000</v>
      </c>
      <c r="G387" s="36">
        <v>0.45</v>
      </c>
      <c r="H387" s="37">
        <v>10</v>
      </c>
      <c r="I387" s="38">
        <f>Таблица613[[#This Row],[Розничная цена KRW]]*Таблица613[[#This Row],[Коэфициент стоимости]]</f>
        <v>6750</v>
      </c>
      <c r="J387" s="39" t="str">
        <f>IF($I$1="","Введите курс",Таблица613[[#This Row],[Оптовая цена KRW                         за 1шт]]/$I$1)</f>
        <v>Введите курс</v>
      </c>
      <c r="K387" s="284"/>
      <c r="L387" s="40">
        <f>Таблица613[[#This Row],[Заказ коробок ]]*Таблица613[[#This Row],[Кол-во шт в коробке]]</f>
        <v>0</v>
      </c>
      <c r="M387" s="38">
        <f>Таблица613[[#This Row],[Общее кол-во шт]]*Таблица613[[#This Row],[Оптовая цена KRW                         за 1шт]]</f>
        <v>0</v>
      </c>
      <c r="N387" s="41" t="str">
        <f>IFERROR(Таблица613[[#This Row],[Общее кол-во шт]]*Таблица613[[#This Row],[Оптовая цена USD                       за 1шт]],"")</f>
        <v/>
      </c>
      <c r="O387" s="42"/>
      <c r="P387" s="214"/>
      <c r="Q387" s="215"/>
      <c r="R387" s="215"/>
      <c r="S387" s="215"/>
      <c r="T387" s="215"/>
      <c r="U387" s="216">
        <f t="shared" si="6"/>
        <v>0</v>
      </c>
    </row>
    <row r="388" spans="1:21" s="30" customFormat="1" ht="24" customHeight="1">
      <c r="A388" s="31" t="s">
        <v>15885</v>
      </c>
      <c r="B388" s="32" t="s">
        <v>15886</v>
      </c>
      <c r="C388" s="33" t="s">
        <v>15887</v>
      </c>
      <c r="D388" s="34" t="s">
        <v>15888</v>
      </c>
      <c r="E388" s="37" t="s">
        <v>15856</v>
      </c>
      <c r="F388" s="38">
        <v>15000</v>
      </c>
      <c r="G388" s="36">
        <v>0.45</v>
      </c>
      <c r="H388" s="37">
        <v>10</v>
      </c>
      <c r="I388" s="38">
        <f>Таблица613[[#This Row],[Розничная цена KRW]]*Таблица613[[#This Row],[Коэфициент стоимости]]</f>
        <v>6750</v>
      </c>
      <c r="J388" s="39" t="str">
        <f>IF($I$1="","Введите курс",Таблица613[[#This Row],[Оптовая цена KRW                         за 1шт]]/$I$1)</f>
        <v>Введите курс</v>
      </c>
      <c r="K388" s="284"/>
      <c r="L388" s="40">
        <f>Таблица613[[#This Row],[Заказ коробок ]]*Таблица613[[#This Row],[Кол-во шт в коробке]]</f>
        <v>0</v>
      </c>
      <c r="M388" s="38">
        <f>Таблица613[[#This Row],[Общее кол-во шт]]*Таблица613[[#This Row],[Оптовая цена KRW                         за 1шт]]</f>
        <v>0</v>
      </c>
      <c r="N388" s="41" t="str">
        <f>IFERROR(Таблица613[[#This Row],[Общее кол-во шт]]*Таблица613[[#This Row],[Оптовая цена USD                       за 1шт]],"")</f>
        <v/>
      </c>
      <c r="O388" s="42"/>
      <c r="P388" s="214"/>
      <c r="Q388" s="215"/>
      <c r="R388" s="215"/>
      <c r="S388" s="215"/>
      <c r="T388" s="215"/>
      <c r="U388" s="216">
        <f t="shared" si="6"/>
        <v>0</v>
      </c>
    </row>
    <row r="389" spans="1:21" s="30" customFormat="1" ht="24" customHeight="1">
      <c r="A389" s="31" t="s">
        <v>15889</v>
      </c>
      <c r="B389" s="32" t="s">
        <v>15890</v>
      </c>
      <c r="C389" s="33" t="s">
        <v>15891</v>
      </c>
      <c r="D389" s="34" t="s">
        <v>15892</v>
      </c>
      <c r="E389" s="37" t="s">
        <v>15856</v>
      </c>
      <c r="F389" s="38">
        <v>15000</v>
      </c>
      <c r="G389" s="36">
        <v>0.45</v>
      </c>
      <c r="H389" s="37">
        <v>10</v>
      </c>
      <c r="I389" s="38">
        <f>Таблица613[[#This Row],[Розничная цена KRW]]*Таблица613[[#This Row],[Коэфициент стоимости]]</f>
        <v>6750</v>
      </c>
      <c r="J389" s="39" t="str">
        <f>IF($I$1="","Введите курс",Таблица613[[#This Row],[Оптовая цена KRW                         за 1шт]]/$I$1)</f>
        <v>Введите курс</v>
      </c>
      <c r="K389" s="284"/>
      <c r="L389" s="40">
        <f>Таблица613[[#This Row],[Заказ коробок ]]*Таблица613[[#This Row],[Кол-во шт в коробке]]</f>
        <v>0</v>
      </c>
      <c r="M389" s="38">
        <f>Таблица613[[#This Row],[Общее кол-во шт]]*Таблица613[[#This Row],[Оптовая цена KRW                         за 1шт]]</f>
        <v>0</v>
      </c>
      <c r="N389" s="41" t="str">
        <f>IFERROR(Таблица613[[#This Row],[Общее кол-во шт]]*Таблица613[[#This Row],[Оптовая цена USD                       за 1шт]],"")</f>
        <v/>
      </c>
      <c r="O389" s="42"/>
      <c r="P389" s="214"/>
      <c r="Q389" s="215"/>
      <c r="R389" s="215"/>
      <c r="S389" s="215"/>
      <c r="T389" s="215"/>
      <c r="U389" s="216">
        <f t="shared" si="6"/>
        <v>0</v>
      </c>
    </row>
    <row r="390" spans="1:21" s="30" customFormat="1" ht="24" customHeight="1">
      <c r="A390" s="31" t="s">
        <v>15893</v>
      </c>
      <c r="B390" s="32" t="s">
        <v>15894</v>
      </c>
      <c r="C390" s="33" t="s">
        <v>15895</v>
      </c>
      <c r="D390" s="34" t="s">
        <v>15896</v>
      </c>
      <c r="E390" s="37" t="s">
        <v>15897</v>
      </c>
      <c r="F390" s="38">
        <v>1700</v>
      </c>
      <c r="G390" s="36">
        <v>0.45</v>
      </c>
      <c r="H390" s="37">
        <v>10</v>
      </c>
      <c r="I390" s="38">
        <f>Таблица613[[#This Row],[Розничная цена KRW]]*Таблица613[[#This Row],[Коэфициент стоимости]]</f>
        <v>765</v>
      </c>
      <c r="J390" s="39" t="str">
        <f>IF($I$1="","Введите курс",Таблица613[[#This Row],[Оптовая цена KRW                         за 1шт]]/$I$1)</f>
        <v>Введите курс</v>
      </c>
      <c r="K390" s="284"/>
      <c r="L390" s="40">
        <f>Таблица613[[#This Row],[Заказ коробок ]]*Таблица613[[#This Row],[Кол-во шт в коробке]]</f>
        <v>0</v>
      </c>
      <c r="M390" s="38">
        <f>Таблица613[[#This Row],[Общее кол-во шт]]*Таблица613[[#This Row],[Оптовая цена KRW                         за 1шт]]</f>
        <v>0</v>
      </c>
      <c r="N390" s="41" t="str">
        <f>IFERROR(Таблица613[[#This Row],[Общее кол-во шт]]*Таблица613[[#This Row],[Оптовая цена USD                       за 1шт]],"")</f>
        <v/>
      </c>
      <c r="O390" s="42"/>
      <c r="P390" s="214"/>
      <c r="Q390" s="215"/>
      <c r="R390" s="215"/>
      <c r="S390" s="215"/>
      <c r="T390" s="215"/>
      <c r="U390" s="216">
        <f t="shared" si="6"/>
        <v>0</v>
      </c>
    </row>
    <row r="391" spans="1:21" s="30" customFormat="1" ht="24" customHeight="1">
      <c r="A391" s="31" t="s">
        <v>15898</v>
      </c>
      <c r="B391" s="32" t="s">
        <v>15899</v>
      </c>
      <c r="C391" s="33" t="s">
        <v>15900</v>
      </c>
      <c r="D391" s="34" t="s">
        <v>15901</v>
      </c>
      <c r="E391" s="37" t="s">
        <v>15902</v>
      </c>
      <c r="F391" s="38">
        <v>1500</v>
      </c>
      <c r="G391" s="36">
        <v>0.45</v>
      </c>
      <c r="H391" s="37">
        <v>10</v>
      </c>
      <c r="I391" s="38">
        <f>Таблица613[[#This Row],[Розничная цена KRW]]*Таблица613[[#This Row],[Коэфициент стоимости]]</f>
        <v>675</v>
      </c>
      <c r="J391" s="39" t="str">
        <f>IF($I$1="","Введите курс",Таблица613[[#This Row],[Оптовая цена KRW                         за 1шт]]/$I$1)</f>
        <v>Введите курс</v>
      </c>
      <c r="K391" s="284"/>
      <c r="L391" s="40">
        <f>Таблица613[[#This Row],[Заказ коробок ]]*Таблица613[[#This Row],[Кол-во шт в коробке]]</f>
        <v>0</v>
      </c>
      <c r="M391" s="38">
        <f>Таблица613[[#This Row],[Общее кол-во шт]]*Таблица613[[#This Row],[Оптовая цена KRW                         за 1шт]]</f>
        <v>0</v>
      </c>
      <c r="N391" s="41" t="str">
        <f>IFERROR(Таблица613[[#This Row],[Общее кол-во шт]]*Таблица613[[#This Row],[Оптовая цена USD                       за 1шт]],"")</f>
        <v/>
      </c>
      <c r="O391" s="42"/>
      <c r="P391" s="214"/>
      <c r="Q391" s="215"/>
      <c r="R391" s="215"/>
      <c r="S391" s="215"/>
      <c r="T391" s="215"/>
      <c r="U391" s="216">
        <f t="shared" si="6"/>
        <v>0</v>
      </c>
    </row>
    <row r="392" spans="1:21" s="30" customFormat="1" ht="24" customHeight="1">
      <c r="A392" s="31" t="s">
        <v>15903</v>
      </c>
      <c r="B392" s="32" t="s">
        <v>15904</v>
      </c>
      <c r="C392" s="33" t="s">
        <v>15905</v>
      </c>
      <c r="D392" s="34" t="s">
        <v>15906</v>
      </c>
      <c r="E392" s="37" t="s">
        <v>15907</v>
      </c>
      <c r="F392" s="38">
        <v>1500</v>
      </c>
      <c r="G392" s="36">
        <v>0.45</v>
      </c>
      <c r="H392" s="37">
        <v>10</v>
      </c>
      <c r="I392" s="38">
        <f>Таблица613[[#This Row],[Розничная цена KRW]]*Таблица613[[#This Row],[Коэфициент стоимости]]</f>
        <v>675</v>
      </c>
      <c r="J392" s="39" t="str">
        <f>IF($I$1="","Введите курс",Таблица613[[#This Row],[Оптовая цена KRW                         за 1шт]]/$I$1)</f>
        <v>Введите курс</v>
      </c>
      <c r="K392" s="284"/>
      <c r="L392" s="40">
        <f>Таблица613[[#This Row],[Заказ коробок ]]*Таблица613[[#This Row],[Кол-во шт в коробке]]</f>
        <v>0</v>
      </c>
      <c r="M392" s="38">
        <f>Таблица613[[#This Row],[Общее кол-во шт]]*Таблица613[[#This Row],[Оптовая цена KRW                         за 1шт]]</f>
        <v>0</v>
      </c>
      <c r="N392" s="41" t="str">
        <f>IFERROR(Таблица613[[#This Row],[Общее кол-во шт]]*Таблица613[[#This Row],[Оптовая цена USD                       за 1шт]],"")</f>
        <v/>
      </c>
      <c r="O392" s="42"/>
      <c r="P392" s="214"/>
      <c r="Q392" s="215"/>
      <c r="R392" s="215"/>
      <c r="S392" s="215"/>
      <c r="T392" s="215"/>
      <c r="U392" s="216">
        <f t="shared" si="6"/>
        <v>0</v>
      </c>
    </row>
    <row r="393" spans="1:21" s="30" customFormat="1" ht="24" customHeight="1">
      <c r="A393" s="31" t="s">
        <v>15908</v>
      </c>
      <c r="B393" s="32" t="s">
        <v>15909</v>
      </c>
      <c r="C393" s="33" t="s">
        <v>15910</v>
      </c>
      <c r="D393" s="34" t="s">
        <v>15911</v>
      </c>
      <c r="E393" s="37" t="s">
        <v>1818</v>
      </c>
      <c r="F393" s="38">
        <v>1500</v>
      </c>
      <c r="G393" s="36">
        <v>0.45</v>
      </c>
      <c r="H393" s="37">
        <v>10</v>
      </c>
      <c r="I393" s="38">
        <f>Таблица613[[#This Row],[Розничная цена KRW]]*Таблица613[[#This Row],[Коэфициент стоимости]]</f>
        <v>675</v>
      </c>
      <c r="J393" s="39" t="str">
        <f>IF($I$1="","Введите курс",Таблица613[[#This Row],[Оптовая цена KRW                         за 1шт]]/$I$1)</f>
        <v>Введите курс</v>
      </c>
      <c r="K393" s="284"/>
      <c r="L393" s="40">
        <f>Таблица613[[#This Row],[Заказ коробок ]]*Таблица613[[#This Row],[Кол-во шт в коробке]]</f>
        <v>0</v>
      </c>
      <c r="M393" s="38">
        <f>Таблица613[[#This Row],[Общее кол-во шт]]*Таблица613[[#This Row],[Оптовая цена KRW                         за 1шт]]</f>
        <v>0</v>
      </c>
      <c r="N393" s="41" t="str">
        <f>IFERROR(Таблица613[[#This Row],[Общее кол-во шт]]*Таблица613[[#This Row],[Оптовая цена USD                       за 1шт]],"")</f>
        <v/>
      </c>
      <c r="O393" s="42"/>
      <c r="P393" s="214"/>
      <c r="Q393" s="215"/>
      <c r="R393" s="215"/>
      <c r="S393" s="215"/>
      <c r="T393" s="215"/>
      <c r="U393" s="216">
        <f t="shared" si="6"/>
        <v>0</v>
      </c>
    </row>
    <row r="394" spans="1:21" s="30" customFormat="1" ht="24" customHeight="1">
      <c r="A394" s="31" t="s">
        <v>15912</v>
      </c>
      <c r="B394" s="32" t="s">
        <v>15913</v>
      </c>
      <c r="C394" s="33" t="s">
        <v>15914</v>
      </c>
      <c r="D394" s="34" t="s">
        <v>15915</v>
      </c>
      <c r="E394" s="37" t="s">
        <v>15916</v>
      </c>
      <c r="F394" s="38">
        <v>1000</v>
      </c>
      <c r="G394" s="36">
        <v>0.45</v>
      </c>
      <c r="H394" s="37">
        <v>10</v>
      </c>
      <c r="I394" s="38">
        <f>Таблица613[[#This Row],[Розничная цена KRW]]*Таблица613[[#This Row],[Коэфициент стоимости]]</f>
        <v>450</v>
      </c>
      <c r="J394" s="39" t="str">
        <f>IF($I$1="","Введите курс",Таблица613[[#This Row],[Оптовая цена KRW                         за 1шт]]/$I$1)</f>
        <v>Введите курс</v>
      </c>
      <c r="K394" s="284"/>
      <c r="L394" s="40">
        <f>Таблица613[[#This Row],[Заказ коробок ]]*Таблица613[[#This Row],[Кол-во шт в коробке]]</f>
        <v>0</v>
      </c>
      <c r="M394" s="38">
        <f>Таблица613[[#This Row],[Общее кол-во шт]]*Таблица613[[#This Row],[Оптовая цена KRW                         за 1шт]]</f>
        <v>0</v>
      </c>
      <c r="N394" s="41" t="str">
        <f>IFERROR(Таблица613[[#This Row],[Общее кол-во шт]]*Таблица613[[#This Row],[Оптовая цена USD                       за 1шт]],"")</f>
        <v/>
      </c>
      <c r="O394" s="42"/>
      <c r="P394" s="214"/>
      <c r="Q394" s="215"/>
      <c r="R394" s="215"/>
      <c r="S394" s="215"/>
      <c r="T394" s="215"/>
      <c r="U394" s="216">
        <f t="shared" si="6"/>
        <v>0</v>
      </c>
    </row>
    <row r="395" spans="1:21" s="30" customFormat="1" ht="24" customHeight="1">
      <c r="A395" s="31" t="s">
        <v>15917</v>
      </c>
      <c r="B395" s="32" t="s">
        <v>15918</v>
      </c>
      <c r="C395" s="33" t="s">
        <v>15919</v>
      </c>
      <c r="D395" s="34" t="s">
        <v>15920</v>
      </c>
      <c r="E395" s="37" t="s">
        <v>15921</v>
      </c>
      <c r="F395" s="38">
        <v>1000</v>
      </c>
      <c r="G395" s="36">
        <v>0.45</v>
      </c>
      <c r="H395" s="37">
        <v>10</v>
      </c>
      <c r="I395" s="38">
        <f>Таблица613[[#This Row],[Розничная цена KRW]]*Таблица613[[#This Row],[Коэфициент стоимости]]</f>
        <v>450</v>
      </c>
      <c r="J395" s="39" t="str">
        <f>IF($I$1="","Введите курс",Таблица613[[#This Row],[Оптовая цена KRW                         за 1шт]]/$I$1)</f>
        <v>Введите курс</v>
      </c>
      <c r="K395" s="284"/>
      <c r="L395" s="40">
        <f>Таблица613[[#This Row],[Заказ коробок ]]*Таблица613[[#This Row],[Кол-во шт в коробке]]</f>
        <v>0</v>
      </c>
      <c r="M395" s="38">
        <f>Таблица613[[#This Row],[Общее кол-во шт]]*Таблица613[[#This Row],[Оптовая цена KRW                         за 1шт]]</f>
        <v>0</v>
      </c>
      <c r="N395" s="41" t="str">
        <f>IFERROR(Таблица613[[#This Row],[Общее кол-во шт]]*Таблица613[[#This Row],[Оптовая цена USD                       за 1шт]],"")</f>
        <v/>
      </c>
      <c r="O395" s="42"/>
      <c r="P395" s="214"/>
      <c r="Q395" s="215"/>
      <c r="R395" s="215"/>
      <c r="S395" s="215"/>
      <c r="T395" s="215"/>
      <c r="U395" s="216">
        <f t="shared" si="6"/>
        <v>0</v>
      </c>
    </row>
    <row r="396" spans="1:21" s="30" customFormat="1" ht="24" customHeight="1">
      <c r="A396" s="31" t="s">
        <v>15922</v>
      </c>
      <c r="B396" s="32" t="s">
        <v>15923</v>
      </c>
      <c r="C396" s="33" t="s">
        <v>15924</v>
      </c>
      <c r="D396" s="34" t="s">
        <v>15925</v>
      </c>
      <c r="E396" s="37"/>
      <c r="F396" s="38">
        <v>1800</v>
      </c>
      <c r="G396" s="36">
        <v>0.45</v>
      </c>
      <c r="H396" s="37">
        <v>10</v>
      </c>
      <c r="I396" s="38">
        <f>Таблица613[[#This Row],[Розничная цена KRW]]*Таблица613[[#This Row],[Коэфициент стоимости]]</f>
        <v>810</v>
      </c>
      <c r="J396" s="39" t="str">
        <f>IF($I$1="","Введите курс",Таблица613[[#This Row],[Оптовая цена KRW                         за 1шт]]/$I$1)</f>
        <v>Введите курс</v>
      </c>
      <c r="K396" s="284"/>
      <c r="L396" s="40">
        <f>Таблица613[[#This Row],[Заказ коробок ]]*Таблица613[[#This Row],[Кол-во шт в коробке]]</f>
        <v>0</v>
      </c>
      <c r="M396" s="38">
        <f>Таблица613[[#This Row],[Общее кол-во шт]]*Таблица613[[#This Row],[Оптовая цена KRW                         за 1шт]]</f>
        <v>0</v>
      </c>
      <c r="N396" s="41" t="str">
        <f>IFERROR(Таблица613[[#This Row],[Общее кол-во шт]]*Таблица613[[#This Row],[Оптовая цена USD                       за 1шт]],"")</f>
        <v/>
      </c>
      <c r="O396" s="42"/>
      <c r="P396" s="214"/>
      <c r="Q396" s="215"/>
      <c r="R396" s="215"/>
      <c r="S396" s="215"/>
      <c r="T396" s="215"/>
      <c r="U396" s="216">
        <f t="shared" si="6"/>
        <v>0</v>
      </c>
    </row>
    <row r="397" spans="1:21" s="30" customFormat="1" ht="24" customHeight="1">
      <c r="A397" s="31" t="s">
        <v>15926</v>
      </c>
      <c r="B397" s="32" t="s">
        <v>15927</v>
      </c>
      <c r="C397" s="33" t="s">
        <v>15928</v>
      </c>
      <c r="D397" s="34" t="s">
        <v>15929</v>
      </c>
      <c r="E397" s="37" t="s">
        <v>1655</v>
      </c>
      <c r="F397" s="38">
        <v>17800</v>
      </c>
      <c r="G397" s="36">
        <v>0.45</v>
      </c>
      <c r="H397" s="37">
        <v>10</v>
      </c>
      <c r="I397" s="38">
        <f>Таблица613[[#This Row],[Розничная цена KRW]]*Таблица613[[#This Row],[Коэфициент стоимости]]</f>
        <v>8010</v>
      </c>
      <c r="J397" s="39" t="str">
        <f>IF($I$1="","Введите курс",Таблица613[[#This Row],[Оптовая цена KRW                         за 1шт]]/$I$1)</f>
        <v>Введите курс</v>
      </c>
      <c r="K397" s="284"/>
      <c r="L397" s="40">
        <f>Таблица613[[#This Row],[Заказ коробок ]]*Таблица613[[#This Row],[Кол-во шт в коробке]]</f>
        <v>0</v>
      </c>
      <c r="M397" s="38">
        <f>Таблица613[[#This Row],[Общее кол-во шт]]*Таблица613[[#This Row],[Оптовая цена KRW                         за 1шт]]</f>
        <v>0</v>
      </c>
      <c r="N397" s="41" t="str">
        <f>IFERROR(Таблица613[[#This Row],[Общее кол-во шт]]*Таблица613[[#This Row],[Оптовая цена USD                       за 1шт]],"")</f>
        <v/>
      </c>
      <c r="O397" s="42"/>
      <c r="P397" s="214"/>
      <c r="Q397" s="215"/>
      <c r="R397" s="215"/>
      <c r="S397" s="215"/>
      <c r="T397" s="215"/>
      <c r="U397" s="216">
        <f t="shared" si="6"/>
        <v>0</v>
      </c>
    </row>
    <row r="398" spans="1:21" s="30" customFormat="1" ht="24" customHeight="1">
      <c r="A398" s="31" t="s">
        <v>15930</v>
      </c>
      <c r="B398" s="32" t="s">
        <v>15931</v>
      </c>
      <c r="C398" s="33" t="s">
        <v>15932</v>
      </c>
      <c r="D398" s="34" t="s">
        <v>15933</v>
      </c>
      <c r="E398" s="37" t="s">
        <v>1639</v>
      </c>
      <c r="F398" s="38">
        <v>17800</v>
      </c>
      <c r="G398" s="36">
        <v>0.45</v>
      </c>
      <c r="H398" s="37">
        <v>10</v>
      </c>
      <c r="I398" s="38">
        <f>Таблица613[[#This Row],[Розничная цена KRW]]*Таблица613[[#This Row],[Коэфициент стоимости]]</f>
        <v>8010</v>
      </c>
      <c r="J398" s="39" t="str">
        <f>IF($I$1="","Введите курс",Таблица613[[#This Row],[Оптовая цена KRW                         за 1шт]]/$I$1)</f>
        <v>Введите курс</v>
      </c>
      <c r="K398" s="284"/>
      <c r="L398" s="40">
        <f>Таблица613[[#This Row],[Заказ коробок ]]*Таблица613[[#This Row],[Кол-во шт в коробке]]</f>
        <v>0</v>
      </c>
      <c r="M398" s="38">
        <f>Таблица613[[#This Row],[Общее кол-во шт]]*Таблица613[[#This Row],[Оптовая цена KRW                         за 1шт]]</f>
        <v>0</v>
      </c>
      <c r="N398" s="41" t="str">
        <f>IFERROR(Таблица613[[#This Row],[Общее кол-во шт]]*Таблица613[[#This Row],[Оптовая цена USD                       за 1шт]],"")</f>
        <v/>
      </c>
      <c r="O398" s="42"/>
      <c r="P398" s="214"/>
      <c r="Q398" s="215"/>
      <c r="R398" s="215"/>
      <c r="S398" s="215"/>
      <c r="T398" s="215"/>
      <c r="U398" s="216">
        <f t="shared" si="6"/>
        <v>0</v>
      </c>
    </row>
    <row r="399" spans="1:21" s="30" customFormat="1" ht="24" customHeight="1">
      <c r="A399" s="31" t="s">
        <v>15934</v>
      </c>
      <c r="B399" s="32" t="s">
        <v>15935</v>
      </c>
      <c r="C399" s="33" t="s">
        <v>15936</v>
      </c>
      <c r="D399" s="34" t="s">
        <v>15937</v>
      </c>
      <c r="E399" s="37" t="s">
        <v>1639</v>
      </c>
      <c r="F399" s="38">
        <v>17800</v>
      </c>
      <c r="G399" s="36">
        <v>0.45</v>
      </c>
      <c r="H399" s="37">
        <v>10</v>
      </c>
      <c r="I399" s="38">
        <f>Таблица613[[#This Row],[Розничная цена KRW]]*Таблица613[[#This Row],[Коэфициент стоимости]]</f>
        <v>8010</v>
      </c>
      <c r="J399" s="39" t="str">
        <f>IF($I$1="","Введите курс",Таблица613[[#This Row],[Оптовая цена KRW                         за 1шт]]/$I$1)</f>
        <v>Введите курс</v>
      </c>
      <c r="K399" s="284"/>
      <c r="L399" s="40">
        <f>Таблица613[[#This Row],[Заказ коробок ]]*Таблица613[[#This Row],[Кол-во шт в коробке]]</f>
        <v>0</v>
      </c>
      <c r="M399" s="38">
        <f>Таблица613[[#This Row],[Общее кол-во шт]]*Таблица613[[#This Row],[Оптовая цена KRW                         за 1шт]]</f>
        <v>0</v>
      </c>
      <c r="N399" s="41" t="str">
        <f>IFERROR(Таблица613[[#This Row],[Общее кол-во шт]]*Таблица613[[#This Row],[Оптовая цена USD                       за 1шт]],"")</f>
        <v/>
      </c>
      <c r="O399" s="42"/>
      <c r="P399" s="214"/>
      <c r="Q399" s="215"/>
      <c r="R399" s="215"/>
      <c r="S399" s="215"/>
      <c r="T399" s="215"/>
      <c r="U399" s="216">
        <f t="shared" si="6"/>
        <v>0</v>
      </c>
    </row>
    <row r="400" spans="1:21" s="30" customFormat="1" ht="24" customHeight="1">
      <c r="A400" s="31" t="s">
        <v>15938</v>
      </c>
      <c r="B400" s="32" t="s">
        <v>15939</v>
      </c>
      <c r="C400" s="33" t="s">
        <v>15940</v>
      </c>
      <c r="D400" s="34" t="s">
        <v>15941</v>
      </c>
      <c r="E400" s="37" t="s">
        <v>1733</v>
      </c>
      <c r="F400" s="38">
        <v>17800</v>
      </c>
      <c r="G400" s="36">
        <v>0.45</v>
      </c>
      <c r="H400" s="37">
        <v>10</v>
      </c>
      <c r="I400" s="38">
        <f>Таблица613[[#This Row],[Розничная цена KRW]]*Таблица613[[#This Row],[Коэфициент стоимости]]</f>
        <v>8010</v>
      </c>
      <c r="J400" s="39" t="str">
        <f>IF($I$1="","Введите курс",Таблица613[[#This Row],[Оптовая цена KRW                         за 1шт]]/$I$1)</f>
        <v>Введите курс</v>
      </c>
      <c r="K400" s="284"/>
      <c r="L400" s="40">
        <f>Таблица613[[#This Row],[Заказ коробок ]]*Таблица613[[#This Row],[Кол-во шт в коробке]]</f>
        <v>0</v>
      </c>
      <c r="M400" s="38">
        <f>Таблица613[[#This Row],[Общее кол-во шт]]*Таблица613[[#This Row],[Оптовая цена KRW                         за 1шт]]</f>
        <v>0</v>
      </c>
      <c r="N400" s="41" t="str">
        <f>IFERROR(Таблица613[[#This Row],[Общее кол-во шт]]*Таблица613[[#This Row],[Оптовая цена USD                       за 1шт]],"")</f>
        <v/>
      </c>
      <c r="O400" s="42"/>
      <c r="P400" s="214"/>
      <c r="Q400" s="215"/>
      <c r="R400" s="215"/>
      <c r="S400" s="215"/>
      <c r="T400" s="215"/>
      <c r="U400" s="216">
        <f t="shared" si="6"/>
        <v>0</v>
      </c>
    </row>
    <row r="401" spans="1:21" s="30" customFormat="1" ht="24" customHeight="1">
      <c r="A401" s="31" t="s">
        <v>15942</v>
      </c>
      <c r="B401" s="32" t="s">
        <v>15943</v>
      </c>
      <c r="C401" s="33" t="s">
        <v>15944</v>
      </c>
      <c r="D401" s="34" t="s">
        <v>15945</v>
      </c>
      <c r="E401" s="37" t="s">
        <v>1639</v>
      </c>
      <c r="F401" s="38">
        <v>7500</v>
      </c>
      <c r="G401" s="36">
        <v>0.45</v>
      </c>
      <c r="H401" s="37">
        <v>10</v>
      </c>
      <c r="I401" s="38">
        <f>Таблица613[[#This Row],[Розничная цена KRW]]*Таблица613[[#This Row],[Коэфициент стоимости]]</f>
        <v>3375</v>
      </c>
      <c r="J401" s="39" t="str">
        <f>IF($I$1="","Введите курс",Таблица613[[#This Row],[Оптовая цена KRW                         за 1шт]]/$I$1)</f>
        <v>Введите курс</v>
      </c>
      <c r="K401" s="284"/>
      <c r="L401" s="40">
        <f>Таблица613[[#This Row],[Заказ коробок ]]*Таблица613[[#This Row],[Кол-во шт в коробке]]</f>
        <v>0</v>
      </c>
      <c r="M401" s="38">
        <f>Таблица613[[#This Row],[Общее кол-во шт]]*Таблица613[[#This Row],[Оптовая цена KRW                         за 1шт]]</f>
        <v>0</v>
      </c>
      <c r="N401" s="41" t="str">
        <f>IFERROR(Таблица613[[#This Row],[Общее кол-во шт]]*Таблица613[[#This Row],[Оптовая цена USD                       за 1шт]],"")</f>
        <v/>
      </c>
      <c r="O401" s="42"/>
      <c r="P401" s="214"/>
      <c r="Q401" s="215"/>
      <c r="R401" s="215"/>
      <c r="S401" s="215"/>
      <c r="T401" s="215"/>
      <c r="U401" s="216">
        <f t="shared" si="6"/>
        <v>0</v>
      </c>
    </row>
    <row r="402" spans="1:21" s="30" customFormat="1" ht="24" customHeight="1">
      <c r="A402" s="31" t="s">
        <v>15946</v>
      </c>
      <c r="B402" s="32" t="s">
        <v>15947</v>
      </c>
      <c r="C402" s="33" t="s">
        <v>15948</v>
      </c>
      <c r="D402" s="34" t="s">
        <v>15949</v>
      </c>
      <c r="E402" s="37" t="s">
        <v>2293</v>
      </c>
      <c r="F402" s="38">
        <v>9000</v>
      </c>
      <c r="G402" s="36">
        <v>0.45</v>
      </c>
      <c r="H402" s="37">
        <v>10</v>
      </c>
      <c r="I402" s="38">
        <f>Таблица613[[#This Row],[Розничная цена KRW]]*Таблица613[[#This Row],[Коэфициент стоимости]]</f>
        <v>4050</v>
      </c>
      <c r="J402" s="39" t="str">
        <f>IF($I$1="","Введите курс",Таблица613[[#This Row],[Оптовая цена KRW                         за 1шт]]/$I$1)</f>
        <v>Введите курс</v>
      </c>
      <c r="K402" s="284"/>
      <c r="L402" s="40">
        <f>Таблица613[[#This Row],[Заказ коробок ]]*Таблица613[[#This Row],[Кол-во шт в коробке]]</f>
        <v>0</v>
      </c>
      <c r="M402" s="38">
        <f>Таблица613[[#This Row],[Общее кол-во шт]]*Таблица613[[#This Row],[Оптовая цена KRW                         за 1шт]]</f>
        <v>0</v>
      </c>
      <c r="N402" s="41" t="str">
        <f>IFERROR(Таблица613[[#This Row],[Общее кол-во шт]]*Таблица613[[#This Row],[Оптовая цена USD                       за 1шт]],"")</f>
        <v/>
      </c>
      <c r="O402" s="42"/>
      <c r="P402" s="214"/>
      <c r="Q402" s="215"/>
      <c r="R402" s="215"/>
      <c r="S402" s="215"/>
      <c r="T402" s="215"/>
      <c r="U402" s="216">
        <f t="shared" si="6"/>
        <v>0</v>
      </c>
    </row>
    <row r="403" spans="1:21" s="30" customFormat="1" ht="24" customHeight="1">
      <c r="A403" s="31" t="s">
        <v>15950</v>
      </c>
      <c r="B403" s="32" t="s">
        <v>15951</v>
      </c>
      <c r="C403" s="33" t="s">
        <v>15952</v>
      </c>
      <c r="D403" s="34" t="s">
        <v>15953</v>
      </c>
      <c r="E403" s="37" t="s">
        <v>15954</v>
      </c>
      <c r="F403" s="38">
        <v>10000</v>
      </c>
      <c r="G403" s="36">
        <v>0.45</v>
      </c>
      <c r="H403" s="37">
        <v>10</v>
      </c>
      <c r="I403" s="38">
        <f>Таблица613[[#This Row],[Розничная цена KRW]]*Таблица613[[#This Row],[Коэфициент стоимости]]</f>
        <v>4500</v>
      </c>
      <c r="J403" s="39" t="str">
        <f>IF($I$1="","Введите курс",Таблица613[[#This Row],[Оптовая цена KRW                         за 1шт]]/$I$1)</f>
        <v>Введите курс</v>
      </c>
      <c r="K403" s="284"/>
      <c r="L403" s="40">
        <f>Таблица613[[#This Row],[Заказ коробок ]]*Таблица613[[#This Row],[Кол-во шт в коробке]]</f>
        <v>0</v>
      </c>
      <c r="M403" s="38">
        <f>Таблица613[[#This Row],[Общее кол-во шт]]*Таблица613[[#This Row],[Оптовая цена KRW                         за 1шт]]</f>
        <v>0</v>
      </c>
      <c r="N403" s="41" t="str">
        <f>IFERROR(Таблица613[[#This Row],[Общее кол-во шт]]*Таблица613[[#This Row],[Оптовая цена USD                       за 1шт]],"")</f>
        <v/>
      </c>
      <c r="O403" s="42"/>
      <c r="P403" s="214"/>
      <c r="Q403" s="215"/>
      <c r="R403" s="215"/>
      <c r="S403" s="215"/>
      <c r="T403" s="215"/>
      <c r="U403" s="216">
        <f t="shared" si="6"/>
        <v>0</v>
      </c>
    </row>
    <row r="404" spans="1:21" s="30" customFormat="1" ht="24" customHeight="1">
      <c r="A404" s="31" t="s">
        <v>15955</v>
      </c>
      <c r="B404" s="32" t="s">
        <v>15956</v>
      </c>
      <c r="C404" s="33" t="s">
        <v>15957</v>
      </c>
      <c r="D404" s="34" t="s">
        <v>15958</v>
      </c>
      <c r="E404" s="37" t="s">
        <v>1668</v>
      </c>
      <c r="F404" s="38">
        <v>8000</v>
      </c>
      <c r="G404" s="36">
        <v>0.45</v>
      </c>
      <c r="H404" s="37">
        <v>10</v>
      </c>
      <c r="I404" s="38">
        <f>Таблица613[[#This Row],[Розничная цена KRW]]*Таблица613[[#This Row],[Коэфициент стоимости]]</f>
        <v>3600</v>
      </c>
      <c r="J404" s="39" t="str">
        <f>IF($I$1="","Введите курс",Таблица613[[#This Row],[Оптовая цена KRW                         за 1шт]]/$I$1)</f>
        <v>Введите курс</v>
      </c>
      <c r="K404" s="284"/>
      <c r="L404" s="40">
        <f>Таблица613[[#This Row],[Заказ коробок ]]*Таблица613[[#This Row],[Кол-во шт в коробке]]</f>
        <v>0</v>
      </c>
      <c r="M404" s="38">
        <f>Таблица613[[#This Row],[Общее кол-во шт]]*Таблица613[[#This Row],[Оптовая цена KRW                         за 1шт]]</f>
        <v>0</v>
      </c>
      <c r="N404" s="41" t="str">
        <f>IFERROR(Таблица613[[#This Row],[Общее кол-во шт]]*Таблица613[[#This Row],[Оптовая цена USD                       за 1шт]],"")</f>
        <v/>
      </c>
      <c r="O404" s="42"/>
      <c r="P404" s="214"/>
      <c r="Q404" s="215"/>
      <c r="R404" s="215"/>
      <c r="S404" s="215"/>
      <c r="T404" s="215"/>
      <c r="U404" s="216">
        <f t="shared" si="6"/>
        <v>0</v>
      </c>
    </row>
    <row r="405" spans="1:21" s="30" customFormat="1" ht="24" customHeight="1">
      <c r="A405" s="31" t="s">
        <v>15959</v>
      </c>
      <c r="B405" s="32" t="s">
        <v>15960</v>
      </c>
      <c r="C405" s="33" t="s">
        <v>15961</v>
      </c>
      <c r="D405" s="34" t="s">
        <v>15962</v>
      </c>
      <c r="E405" s="37" t="s">
        <v>1668</v>
      </c>
      <c r="F405" s="38">
        <v>8000</v>
      </c>
      <c r="G405" s="36">
        <v>0.45</v>
      </c>
      <c r="H405" s="37">
        <v>10</v>
      </c>
      <c r="I405" s="38">
        <f>Таблица613[[#This Row],[Розничная цена KRW]]*Таблица613[[#This Row],[Коэфициент стоимости]]</f>
        <v>3600</v>
      </c>
      <c r="J405" s="39" t="str">
        <f>IF($I$1="","Введите курс",Таблица613[[#This Row],[Оптовая цена KRW                         за 1шт]]/$I$1)</f>
        <v>Введите курс</v>
      </c>
      <c r="K405" s="284"/>
      <c r="L405" s="40">
        <f>Таблица613[[#This Row],[Заказ коробок ]]*Таблица613[[#This Row],[Кол-во шт в коробке]]</f>
        <v>0</v>
      </c>
      <c r="M405" s="38">
        <f>Таблица613[[#This Row],[Общее кол-во шт]]*Таблица613[[#This Row],[Оптовая цена KRW                         за 1шт]]</f>
        <v>0</v>
      </c>
      <c r="N405" s="41" t="str">
        <f>IFERROR(Таблица613[[#This Row],[Общее кол-во шт]]*Таблица613[[#This Row],[Оптовая цена USD                       за 1шт]],"")</f>
        <v/>
      </c>
      <c r="O405" s="42"/>
      <c r="P405" s="214"/>
      <c r="Q405" s="215"/>
      <c r="R405" s="215"/>
      <c r="S405" s="215"/>
      <c r="T405" s="215"/>
      <c r="U405" s="216">
        <f t="shared" si="6"/>
        <v>0</v>
      </c>
    </row>
    <row r="406" spans="1:21" s="30" customFormat="1" ht="24" customHeight="1">
      <c r="A406" s="31" t="s">
        <v>15963</v>
      </c>
      <c r="B406" s="32" t="s">
        <v>15964</v>
      </c>
      <c r="C406" s="33" t="s">
        <v>15965</v>
      </c>
      <c r="D406" s="34" t="s">
        <v>15966</v>
      </c>
      <c r="E406" s="37" t="s">
        <v>1668</v>
      </c>
      <c r="F406" s="38">
        <v>8000</v>
      </c>
      <c r="G406" s="36">
        <v>0.45</v>
      </c>
      <c r="H406" s="37">
        <v>10</v>
      </c>
      <c r="I406" s="38">
        <f>Таблица613[[#This Row],[Розничная цена KRW]]*Таблица613[[#This Row],[Коэфициент стоимости]]</f>
        <v>3600</v>
      </c>
      <c r="J406" s="39" t="str">
        <f>IF($I$1="","Введите курс",Таблица613[[#This Row],[Оптовая цена KRW                         за 1шт]]/$I$1)</f>
        <v>Введите курс</v>
      </c>
      <c r="K406" s="284"/>
      <c r="L406" s="40">
        <f>Таблица613[[#This Row],[Заказ коробок ]]*Таблица613[[#This Row],[Кол-во шт в коробке]]</f>
        <v>0</v>
      </c>
      <c r="M406" s="38">
        <f>Таблица613[[#This Row],[Общее кол-во шт]]*Таблица613[[#This Row],[Оптовая цена KRW                         за 1шт]]</f>
        <v>0</v>
      </c>
      <c r="N406" s="41" t="str">
        <f>IFERROR(Таблица613[[#This Row],[Общее кол-во шт]]*Таблица613[[#This Row],[Оптовая цена USD                       за 1шт]],"")</f>
        <v/>
      </c>
      <c r="O406" s="42"/>
      <c r="P406" s="214"/>
      <c r="Q406" s="215"/>
      <c r="R406" s="215"/>
      <c r="S406" s="215"/>
      <c r="T406" s="215"/>
      <c r="U406" s="216">
        <f t="shared" si="6"/>
        <v>0</v>
      </c>
    </row>
    <row r="407" spans="1:21" s="30" customFormat="1" ht="24" customHeight="1">
      <c r="A407" s="31" t="s">
        <v>15967</v>
      </c>
      <c r="B407" s="32" t="s">
        <v>15968</v>
      </c>
      <c r="C407" s="33" t="s">
        <v>15969</v>
      </c>
      <c r="D407" s="34" t="s">
        <v>15970</v>
      </c>
      <c r="E407" s="37" t="s">
        <v>1668</v>
      </c>
      <c r="F407" s="38">
        <v>8000</v>
      </c>
      <c r="G407" s="36">
        <v>0.45</v>
      </c>
      <c r="H407" s="37">
        <v>10</v>
      </c>
      <c r="I407" s="38">
        <f>Таблица613[[#This Row],[Розничная цена KRW]]*Таблица613[[#This Row],[Коэфициент стоимости]]</f>
        <v>3600</v>
      </c>
      <c r="J407" s="39" t="str">
        <f>IF($I$1="","Введите курс",Таблица613[[#This Row],[Оптовая цена KRW                         за 1шт]]/$I$1)</f>
        <v>Введите курс</v>
      </c>
      <c r="K407" s="284"/>
      <c r="L407" s="40">
        <f>Таблица613[[#This Row],[Заказ коробок ]]*Таблица613[[#This Row],[Кол-во шт в коробке]]</f>
        <v>0</v>
      </c>
      <c r="M407" s="38">
        <f>Таблица613[[#This Row],[Общее кол-во шт]]*Таблица613[[#This Row],[Оптовая цена KRW                         за 1шт]]</f>
        <v>0</v>
      </c>
      <c r="N407" s="41" t="str">
        <f>IFERROR(Таблица613[[#This Row],[Общее кол-во шт]]*Таблица613[[#This Row],[Оптовая цена USD                       за 1шт]],"")</f>
        <v/>
      </c>
      <c r="O407" s="42"/>
      <c r="P407" s="214"/>
      <c r="Q407" s="215"/>
      <c r="R407" s="215"/>
      <c r="S407" s="215"/>
      <c r="T407" s="215"/>
      <c r="U407" s="216">
        <f t="shared" si="6"/>
        <v>0</v>
      </c>
    </row>
    <row r="408" spans="1:21" s="30" customFormat="1" ht="24" customHeight="1">
      <c r="A408" s="31" t="s">
        <v>15971</v>
      </c>
      <c r="B408" s="32" t="s">
        <v>15972</v>
      </c>
      <c r="C408" s="33" t="s">
        <v>15973</v>
      </c>
      <c r="D408" s="34" t="s">
        <v>15974</v>
      </c>
      <c r="E408" s="37" t="s">
        <v>1668</v>
      </c>
      <c r="F408" s="38">
        <v>8000</v>
      </c>
      <c r="G408" s="36">
        <v>0.45</v>
      </c>
      <c r="H408" s="37">
        <v>10</v>
      </c>
      <c r="I408" s="38">
        <f>Таблица613[[#This Row],[Розничная цена KRW]]*Таблица613[[#This Row],[Коэфициент стоимости]]</f>
        <v>3600</v>
      </c>
      <c r="J408" s="39" t="str">
        <f>IF($I$1="","Введите курс",Таблица613[[#This Row],[Оптовая цена KRW                         за 1шт]]/$I$1)</f>
        <v>Введите курс</v>
      </c>
      <c r="K408" s="284"/>
      <c r="L408" s="40">
        <f>Таблица613[[#This Row],[Заказ коробок ]]*Таблица613[[#This Row],[Кол-во шт в коробке]]</f>
        <v>0</v>
      </c>
      <c r="M408" s="38">
        <f>Таблица613[[#This Row],[Общее кол-во шт]]*Таблица613[[#This Row],[Оптовая цена KRW                         за 1шт]]</f>
        <v>0</v>
      </c>
      <c r="N408" s="41" t="str">
        <f>IFERROR(Таблица613[[#This Row],[Общее кол-во шт]]*Таблица613[[#This Row],[Оптовая цена USD                       за 1шт]],"")</f>
        <v/>
      </c>
      <c r="O408" s="42"/>
      <c r="P408" s="214"/>
      <c r="Q408" s="215"/>
      <c r="R408" s="215"/>
      <c r="S408" s="215"/>
      <c r="T408" s="215"/>
      <c r="U408" s="216">
        <f t="shared" si="6"/>
        <v>0</v>
      </c>
    </row>
    <row r="409" spans="1:21" s="30" customFormat="1" ht="24" customHeight="1">
      <c r="A409" s="31" t="s">
        <v>15975</v>
      </c>
      <c r="B409" s="32" t="s">
        <v>15976</v>
      </c>
      <c r="C409" s="33" t="s">
        <v>15977</v>
      </c>
      <c r="D409" s="34" t="s">
        <v>15978</v>
      </c>
      <c r="E409" s="37" t="s">
        <v>1668</v>
      </c>
      <c r="F409" s="38">
        <v>8000</v>
      </c>
      <c r="G409" s="36">
        <v>0.45</v>
      </c>
      <c r="H409" s="37">
        <v>10</v>
      </c>
      <c r="I409" s="38">
        <f>Таблица613[[#This Row],[Розничная цена KRW]]*Таблица613[[#This Row],[Коэфициент стоимости]]</f>
        <v>3600</v>
      </c>
      <c r="J409" s="39" t="str">
        <f>IF($I$1="","Введите курс",Таблица613[[#This Row],[Оптовая цена KRW                         за 1шт]]/$I$1)</f>
        <v>Введите курс</v>
      </c>
      <c r="K409" s="284"/>
      <c r="L409" s="40">
        <f>Таблица613[[#This Row],[Заказ коробок ]]*Таблица613[[#This Row],[Кол-во шт в коробке]]</f>
        <v>0</v>
      </c>
      <c r="M409" s="38">
        <f>Таблица613[[#This Row],[Общее кол-во шт]]*Таблица613[[#This Row],[Оптовая цена KRW                         за 1шт]]</f>
        <v>0</v>
      </c>
      <c r="N409" s="41" t="str">
        <f>IFERROR(Таблица613[[#This Row],[Общее кол-во шт]]*Таблица613[[#This Row],[Оптовая цена USD                       за 1шт]],"")</f>
        <v/>
      </c>
      <c r="O409" s="42"/>
      <c r="P409" s="214"/>
      <c r="Q409" s="215"/>
      <c r="R409" s="215"/>
      <c r="S409" s="215"/>
      <c r="T409" s="215"/>
      <c r="U409" s="216">
        <f t="shared" si="6"/>
        <v>0</v>
      </c>
    </row>
    <row r="410" spans="1:21" s="30" customFormat="1" ht="24" customHeight="1">
      <c r="A410" s="31" t="s">
        <v>15979</v>
      </c>
      <c r="B410" s="32" t="s">
        <v>15980</v>
      </c>
      <c r="C410" s="33" t="s">
        <v>15981</v>
      </c>
      <c r="D410" s="34" t="s">
        <v>15982</v>
      </c>
      <c r="E410" s="37" t="s">
        <v>15983</v>
      </c>
      <c r="F410" s="38">
        <v>14000</v>
      </c>
      <c r="G410" s="36">
        <v>0.45</v>
      </c>
      <c r="H410" s="37">
        <v>10</v>
      </c>
      <c r="I410" s="38">
        <f>Таблица613[[#This Row],[Розничная цена KRW]]*Таблица613[[#This Row],[Коэфициент стоимости]]</f>
        <v>6300</v>
      </c>
      <c r="J410" s="39" t="str">
        <f>IF($I$1="","Введите курс",Таблица613[[#This Row],[Оптовая цена KRW                         за 1шт]]/$I$1)</f>
        <v>Введите курс</v>
      </c>
      <c r="K410" s="284"/>
      <c r="L410" s="40">
        <f>Таблица613[[#This Row],[Заказ коробок ]]*Таблица613[[#This Row],[Кол-во шт в коробке]]</f>
        <v>0</v>
      </c>
      <c r="M410" s="38">
        <f>Таблица613[[#This Row],[Общее кол-во шт]]*Таблица613[[#This Row],[Оптовая цена KRW                         за 1шт]]</f>
        <v>0</v>
      </c>
      <c r="N410" s="41" t="str">
        <f>IFERROR(Таблица613[[#This Row],[Общее кол-во шт]]*Таблица613[[#This Row],[Оптовая цена USD                       за 1шт]],"")</f>
        <v/>
      </c>
      <c r="O410" s="42"/>
      <c r="P410" s="214"/>
      <c r="Q410" s="215"/>
      <c r="R410" s="215"/>
      <c r="S410" s="215"/>
      <c r="T410" s="215"/>
      <c r="U410" s="216">
        <f t="shared" si="6"/>
        <v>0</v>
      </c>
    </row>
    <row r="411" spans="1:21" s="30" customFormat="1" ht="24" customHeight="1">
      <c r="A411" s="31" t="s">
        <v>15984</v>
      </c>
      <c r="B411" s="32" t="s">
        <v>15985</v>
      </c>
      <c r="C411" s="33" t="s">
        <v>15986</v>
      </c>
      <c r="D411" s="34" t="s">
        <v>15987</v>
      </c>
      <c r="E411" s="37" t="s">
        <v>15983</v>
      </c>
      <c r="F411" s="38">
        <v>15000</v>
      </c>
      <c r="G411" s="36">
        <v>0.45</v>
      </c>
      <c r="H411" s="37">
        <v>10</v>
      </c>
      <c r="I411" s="38">
        <f>Таблица613[[#This Row],[Розничная цена KRW]]*Таблица613[[#This Row],[Коэфициент стоимости]]</f>
        <v>6750</v>
      </c>
      <c r="J411" s="39" t="str">
        <f>IF($I$1="","Введите курс",Таблица613[[#This Row],[Оптовая цена KRW                         за 1шт]]/$I$1)</f>
        <v>Введите курс</v>
      </c>
      <c r="K411" s="284"/>
      <c r="L411" s="40">
        <f>Таблица613[[#This Row],[Заказ коробок ]]*Таблица613[[#This Row],[Кол-во шт в коробке]]</f>
        <v>0</v>
      </c>
      <c r="M411" s="38">
        <f>Таблица613[[#This Row],[Общее кол-во шт]]*Таблица613[[#This Row],[Оптовая цена KRW                         за 1шт]]</f>
        <v>0</v>
      </c>
      <c r="N411" s="41" t="str">
        <f>IFERROR(Таблица613[[#This Row],[Общее кол-во шт]]*Таблица613[[#This Row],[Оптовая цена USD                       за 1шт]],"")</f>
        <v/>
      </c>
      <c r="O411" s="42"/>
      <c r="P411" s="214"/>
      <c r="Q411" s="215"/>
      <c r="R411" s="215"/>
      <c r="S411" s="215"/>
      <c r="T411" s="215"/>
      <c r="U411" s="216">
        <f t="shared" si="6"/>
        <v>0</v>
      </c>
    </row>
    <row r="412" spans="1:21" s="30" customFormat="1" ht="24" customHeight="1">
      <c r="A412" s="31" t="s">
        <v>15988</v>
      </c>
      <c r="B412" s="32" t="s">
        <v>15989</v>
      </c>
      <c r="C412" s="33" t="s">
        <v>15990</v>
      </c>
      <c r="D412" s="34" t="s">
        <v>15991</v>
      </c>
      <c r="E412" s="37" t="s">
        <v>1651</v>
      </c>
      <c r="F412" s="38">
        <v>13000</v>
      </c>
      <c r="G412" s="36">
        <v>0.45</v>
      </c>
      <c r="H412" s="37">
        <v>10</v>
      </c>
      <c r="I412" s="38">
        <f>Таблица613[[#This Row],[Розничная цена KRW]]*Таблица613[[#This Row],[Коэфициент стоимости]]</f>
        <v>5850</v>
      </c>
      <c r="J412" s="39" t="str">
        <f>IF($I$1="","Введите курс",Таблица613[[#This Row],[Оптовая цена KRW                         за 1шт]]/$I$1)</f>
        <v>Введите курс</v>
      </c>
      <c r="K412" s="284"/>
      <c r="L412" s="40">
        <f>Таблица613[[#This Row],[Заказ коробок ]]*Таблица613[[#This Row],[Кол-во шт в коробке]]</f>
        <v>0</v>
      </c>
      <c r="M412" s="38">
        <f>Таблица613[[#This Row],[Общее кол-во шт]]*Таблица613[[#This Row],[Оптовая цена KRW                         за 1шт]]</f>
        <v>0</v>
      </c>
      <c r="N412" s="41" t="str">
        <f>IFERROR(Таблица613[[#This Row],[Общее кол-во шт]]*Таблица613[[#This Row],[Оптовая цена USD                       за 1шт]],"")</f>
        <v/>
      </c>
      <c r="O412" s="42"/>
      <c r="P412" s="214"/>
      <c r="Q412" s="215"/>
      <c r="R412" s="215"/>
      <c r="S412" s="215"/>
      <c r="T412" s="215"/>
      <c r="U412" s="216">
        <f t="shared" si="6"/>
        <v>0</v>
      </c>
    </row>
    <row r="413" spans="1:21" s="30" customFormat="1" ht="24" customHeight="1">
      <c r="A413" s="31" t="s">
        <v>15992</v>
      </c>
      <c r="B413" s="32" t="s">
        <v>15993</v>
      </c>
      <c r="C413" s="33" t="s">
        <v>15994</v>
      </c>
      <c r="D413" s="34" t="s">
        <v>15995</v>
      </c>
      <c r="E413" s="37" t="s">
        <v>15983</v>
      </c>
      <c r="F413" s="38">
        <v>14000</v>
      </c>
      <c r="G413" s="36">
        <v>0.45</v>
      </c>
      <c r="H413" s="37">
        <v>10</v>
      </c>
      <c r="I413" s="38">
        <f>Таблица613[[#This Row],[Розничная цена KRW]]*Таблица613[[#This Row],[Коэфициент стоимости]]</f>
        <v>6300</v>
      </c>
      <c r="J413" s="39" t="str">
        <f>IF($I$1="","Введите курс",Таблица613[[#This Row],[Оптовая цена KRW                         за 1шт]]/$I$1)</f>
        <v>Введите курс</v>
      </c>
      <c r="K413" s="284"/>
      <c r="L413" s="40">
        <f>Таблица613[[#This Row],[Заказ коробок ]]*Таблица613[[#This Row],[Кол-во шт в коробке]]</f>
        <v>0</v>
      </c>
      <c r="M413" s="38">
        <f>Таблица613[[#This Row],[Общее кол-во шт]]*Таблица613[[#This Row],[Оптовая цена KRW                         за 1шт]]</f>
        <v>0</v>
      </c>
      <c r="N413" s="41" t="str">
        <f>IFERROR(Таблица613[[#This Row],[Общее кол-во шт]]*Таблица613[[#This Row],[Оптовая цена USD                       за 1шт]],"")</f>
        <v/>
      </c>
      <c r="O413" s="42"/>
      <c r="P413" s="214"/>
      <c r="Q413" s="215"/>
      <c r="R413" s="215"/>
      <c r="S413" s="215"/>
      <c r="T413" s="215"/>
      <c r="U413" s="216">
        <f t="shared" si="6"/>
        <v>0</v>
      </c>
    </row>
    <row r="414" spans="1:21" s="30" customFormat="1" ht="24" customHeight="1">
      <c r="A414" s="31" t="s">
        <v>15996</v>
      </c>
      <c r="B414" s="32" t="s">
        <v>15997</v>
      </c>
      <c r="C414" s="33" t="s">
        <v>15998</v>
      </c>
      <c r="D414" s="34" t="s">
        <v>15999</v>
      </c>
      <c r="E414" s="37" t="s">
        <v>15983</v>
      </c>
      <c r="F414" s="38">
        <v>15000</v>
      </c>
      <c r="G414" s="36">
        <v>0.45</v>
      </c>
      <c r="H414" s="37">
        <v>10</v>
      </c>
      <c r="I414" s="38">
        <f>Таблица613[[#This Row],[Розничная цена KRW]]*Таблица613[[#This Row],[Коэфициент стоимости]]</f>
        <v>6750</v>
      </c>
      <c r="J414" s="39" t="str">
        <f>IF($I$1="","Введите курс",Таблица613[[#This Row],[Оптовая цена KRW                         за 1шт]]/$I$1)</f>
        <v>Введите курс</v>
      </c>
      <c r="K414" s="284"/>
      <c r="L414" s="40">
        <f>Таблица613[[#This Row],[Заказ коробок ]]*Таблица613[[#This Row],[Кол-во шт в коробке]]</f>
        <v>0</v>
      </c>
      <c r="M414" s="38">
        <f>Таблица613[[#This Row],[Общее кол-во шт]]*Таблица613[[#This Row],[Оптовая цена KRW                         за 1шт]]</f>
        <v>0</v>
      </c>
      <c r="N414" s="41" t="str">
        <f>IFERROR(Таблица613[[#This Row],[Общее кол-во шт]]*Таблица613[[#This Row],[Оптовая цена USD                       за 1шт]],"")</f>
        <v/>
      </c>
      <c r="O414" s="42"/>
      <c r="P414" s="214"/>
      <c r="Q414" s="215"/>
      <c r="R414" s="215"/>
      <c r="S414" s="215"/>
      <c r="T414" s="215"/>
      <c r="U414" s="216">
        <f t="shared" si="6"/>
        <v>0</v>
      </c>
    </row>
    <row r="415" spans="1:21" s="30" customFormat="1" ht="24" customHeight="1">
      <c r="A415" s="31" t="s">
        <v>16000</v>
      </c>
      <c r="B415" s="32" t="s">
        <v>16001</v>
      </c>
      <c r="C415" s="33" t="s">
        <v>16002</v>
      </c>
      <c r="D415" s="34" t="s">
        <v>16003</v>
      </c>
      <c r="E415" s="37" t="s">
        <v>1651</v>
      </c>
      <c r="F415" s="38">
        <v>13000</v>
      </c>
      <c r="G415" s="36">
        <v>0.45</v>
      </c>
      <c r="H415" s="37">
        <v>10</v>
      </c>
      <c r="I415" s="38">
        <f>Таблица613[[#This Row],[Розничная цена KRW]]*Таблица613[[#This Row],[Коэфициент стоимости]]</f>
        <v>5850</v>
      </c>
      <c r="J415" s="39" t="str">
        <f>IF($I$1="","Введите курс",Таблица613[[#This Row],[Оптовая цена KRW                         за 1шт]]/$I$1)</f>
        <v>Введите курс</v>
      </c>
      <c r="K415" s="284"/>
      <c r="L415" s="40">
        <f>Таблица613[[#This Row],[Заказ коробок ]]*Таблица613[[#This Row],[Кол-во шт в коробке]]</f>
        <v>0</v>
      </c>
      <c r="M415" s="38">
        <f>Таблица613[[#This Row],[Общее кол-во шт]]*Таблица613[[#This Row],[Оптовая цена KRW                         за 1шт]]</f>
        <v>0</v>
      </c>
      <c r="N415" s="41" t="str">
        <f>IFERROR(Таблица613[[#This Row],[Общее кол-во шт]]*Таблица613[[#This Row],[Оптовая цена USD                       за 1шт]],"")</f>
        <v/>
      </c>
      <c r="O415" s="42"/>
      <c r="P415" s="214"/>
      <c r="Q415" s="215"/>
      <c r="R415" s="215"/>
      <c r="S415" s="215"/>
      <c r="T415" s="215"/>
      <c r="U415" s="216">
        <f t="shared" si="6"/>
        <v>0</v>
      </c>
    </row>
    <row r="416" spans="1:21" s="30" customFormat="1" ht="24" customHeight="1">
      <c r="A416" s="31" t="s">
        <v>16004</v>
      </c>
      <c r="B416" s="32" t="s">
        <v>16005</v>
      </c>
      <c r="C416" s="33" t="s">
        <v>16006</v>
      </c>
      <c r="D416" s="34" t="s">
        <v>16007</v>
      </c>
      <c r="E416" s="37" t="s">
        <v>15528</v>
      </c>
      <c r="F416" s="38">
        <v>8500</v>
      </c>
      <c r="G416" s="36">
        <v>0.45</v>
      </c>
      <c r="H416" s="37">
        <v>10</v>
      </c>
      <c r="I416" s="38">
        <f>Таблица613[[#This Row],[Розничная цена KRW]]*Таблица613[[#This Row],[Коэфициент стоимости]]</f>
        <v>3825</v>
      </c>
      <c r="J416" s="39" t="str">
        <f>IF($I$1="","Введите курс",Таблица613[[#This Row],[Оптовая цена KRW                         за 1шт]]/$I$1)</f>
        <v>Введите курс</v>
      </c>
      <c r="K416" s="284"/>
      <c r="L416" s="40">
        <f>Таблица613[[#This Row],[Заказ коробок ]]*Таблица613[[#This Row],[Кол-во шт в коробке]]</f>
        <v>0</v>
      </c>
      <c r="M416" s="38">
        <f>Таблица613[[#This Row],[Общее кол-во шт]]*Таблица613[[#This Row],[Оптовая цена KRW                         за 1шт]]</f>
        <v>0</v>
      </c>
      <c r="N416" s="41" t="str">
        <f>IFERROR(Таблица613[[#This Row],[Общее кол-во шт]]*Таблица613[[#This Row],[Оптовая цена USD                       за 1шт]],"")</f>
        <v/>
      </c>
      <c r="O416" s="42"/>
      <c r="P416" s="214"/>
      <c r="Q416" s="215"/>
      <c r="R416" s="215"/>
      <c r="S416" s="215"/>
      <c r="T416" s="215"/>
      <c r="U416" s="216">
        <f t="shared" si="6"/>
        <v>0</v>
      </c>
    </row>
    <row r="417" spans="1:21" s="30" customFormat="1" ht="24" customHeight="1">
      <c r="A417" s="31" t="s">
        <v>16008</v>
      </c>
      <c r="B417" s="32" t="s">
        <v>16009</v>
      </c>
      <c r="C417" s="33" t="s">
        <v>16010</v>
      </c>
      <c r="D417" s="34" t="s">
        <v>16011</v>
      </c>
      <c r="E417" s="37" t="s">
        <v>16012</v>
      </c>
      <c r="F417" s="38">
        <v>3000</v>
      </c>
      <c r="G417" s="36">
        <v>0.45</v>
      </c>
      <c r="H417" s="37">
        <v>10</v>
      </c>
      <c r="I417" s="38">
        <f>Таблица613[[#This Row],[Розничная цена KRW]]*Таблица613[[#This Row],[Коэфициент стоимости]]</f>
        <v>1350</v>
      </c>
      <c r="J417" s="39" t="str">
        <f>IF($I$1="","Введите курс",Таблица613[[#This Row],[Оптовая цена KRW                         за 1шт]]/$I$1)</f>
        <v>Введите курс</v>
      </c>
      <c r="K417" s="284"/>
      <c r="L417" s="40">
        <f>Таблица613[[#This Row],[Заказ коробок ]]*Таблица613[[#This Row],[Кол-во шт в коробке]]</f>
        <v>0</v>
      </c>
      <c r="M417" s="38">
        <f>Таблица613[[#This Row],[Общее кол-во шт]]*Таблица613[[#This Row],[Оптовая цена KRW                         за 1шт]]</f>
        <v>0</v>
      </c>
      <c r="N417" s="41" t="str">
        <f>IFERROR(Таблица613[[#This Row],[Общее кол-во шт]]*Таблица613[[#This Row],[Оптовая цена USD                       за 1шт]],"")</f>
        <v/>
      </c>
      <c r="O417" s="42"/>
      <c r="P417" s="214"/>
      <c r="Q417" s="215"/>
      <c r="R417" s="215"/>
      <c r="S417" s="215"/>
      <c r="T417" s="215"/>
      <c r="U417" s="216">
        <f t="shared" si="6"/>
        <v>0</v>
      </c>
    </row>
    <row r="418" spans="1:21" s="30" customFormat="1" ht="24" customHeight="1">
      <c r="A418" s="31" t="s">
        <v>16013</v>
      </c>
      <c r="B418" s="32" t="s">
        <v>16014</v>
      </c>
      <c r="C418" s="33" t="s">
        <v>16015</v>
      </c>
      <c r="D418" s="34" t="s">
        <v>16016</v>
      </c>
      <c r="E418" s="37" t="s">
        <v>16017</v>
      </c>
      <c r="F418" s="38">
        <v>30000</v>
      </c>
      <c r="G418" s="36">
        <v>0.45</v>
      </c>
      <c r="H418" s="37">
        <v>10</v>
      </c>
      <c r="I418" s="38">
        <f>Таблица613[[#This Row],[Розничная цена KRW]]*Таблица613[[#This Row],[Коэфициент стоимости]]</f>
        <v>13500</v>
      </c>
      <c r="J418" s="39" t="str">
        <f>IF($I$1="","Введите курс",Таблица613[[#This Row],[Оптовая цена KRW                         за 1шт]]/$I$1)</f>
        <v>Введите курс</v>
      </c>
      <c r="K418" s="284"/>
      <c r="L418" s="40">
        <f>Таблица613[[#This Row],[Заказ коробок ]]*Таблица613[[#This Row],[Кол-во шт в коробке]]</f>
        <v>0</v>
      </c>
      <c r="M418" s="38">
        <f>Таблица613[[#This Row],[Общее кол-во шт]]*Таблица613[[#This Row],[Оптовая цена KRW                         за 1шт]]</f>
        <v>0</v>
      </c>
      <c r="N418" s="41" t="str">
        <f>IFERROR(Таблица613[[#This Row],[Общее кол-во шт]]*Таблица613[[#This Row],[Оптовая цена USD                       за 1шт]],"")</f>
        <v/>
      </c>
      <c r="O418" s="42"/>
      <c r="P418" s="214"/>
      <c r="Q418" s="215"/>
      <c r="R418" s="215"/>
      <c r="S418" s="215"/>
      <c r="T418" s="215"/>
      <c r="U418" s="216">
        <f t="shared" si="6"/>
        <v>0</v>
      </c>
    </row>
    <row r="419" spans="1:21" s="30" customFormat="1" ht="24" customHeight="1">
      <c r="A419" s="31" t="s">
        <v>16018</v>
      </c>
      <c r="B419" s="32" t="s">
        <v>16019</v>
      </c>
      <c r="C419" s="33" t="s">
        <v>16020</v>
      </c>
      <c r="D419" s="34" t="s">
        <v>16021</v>
      </c>
      <c r="E419" s="37" t="s">
        <v>1639</v>
      </c>
      <c r="F419" s="38">
        <v>7500</v>
      </c>
      <c r="G419" s="36">
        <v>0.45</v>
      </c>
      <c r="H419" s="37">
        <v>10</v>
      </c>
      <c r="I419" s="38">
        <f>Таблица613[[#This Row],[Розничная цена KRW]]*Таблица613[[#This Row],[Коэфициент стоимости]]</f>
        <v>3375</v>
      </c>
      <c r="J419" s="39" t="str">
        <f>IF($I$1="","Введите курс",Таблица613[[#This Row],[Оптовая цена KRW                         за 1шт]]/$I$1)</f>
        <v>Введите курс</v>
      </c>
      <c r="K419" s="284"/>
      <c r="L419" s="40">
        <f>Таблица613[[#This Row],[Заказ коробок ]]*Таблица613[[#This Row],[Кол-во шт в коробке]]</f>
        <v>0</v>
      </c>
      <c r="M419" s="38">
        <f>Таблица613[[#This Row],[Общее кол-во шт]]*Таблица613[[#This Row],[Оптовая цена KRW                         за 1шт]]</f>
        <v>0</v>
      </c>
      <c r="N419" s="41" t="str">
        <f>IFERROR(Таблица613[[#This Row],[Общее кол-во шт]]*Таблица613[[#This Row],[Оптовая цена USD                       за 1шт]],"")</f>
        <v/>
      </c>
      <c r="O419" s="42"/>
      <c r="P419" s="214"/>
      <c r="Q419" s="215"/>
      <c r="R419" s="215"/>
      <c r="S419" s="215"/>
      <c r="T419" s="215"/>
      <c r="U419" s="216">
        <f t="shared" si="6"/>
        <v>0</v>
      </c>
    </row>
    <row r="420" spans="1:21" s="30" customFormat="1" ht="24" customHeight="1">
      <c r="A420" s="31" t="s">
        <v>16022</v>
      </c>
      <c r="B420" s="32" t="s">
        <v>16023</v>
      </c>
      <c r="C420" s="33" t="s">
        <v>16024</v>
      </c>
      <c r="D420" s="34" t="s">
        <v>16025</v>
      </c>
      <c r="E420" s="37" t="s">
        <v>1737</v>
      </c>
      <c r="F420" s="38">
        <v>6500</v>
      </c>
      <c r="G420" s="36">
        <v>0.45</v>
      </c>
      <c r="H420" s="37">
        <v>10</v>
      </c>
      <c r="I420" s="38">
        <f>Таблица613[[#This Row],[Розничная цена KRW]]*Таблица613[[#This Row],[Коэфициент стоимости]]</f>
        <v>2925</v>
      </c>
      <c r="J420" s="39" t="str">
        <f>IF($I$1="","Введите курс",Таблица613[[#This Row],[Оптовая цена KRW                         за 1шт]]/$I$1)</f>
        <v>Введите курс</v>
      </c>
      <c r="K420" s="284"/>
      <c r="L420" s="40">
        <f>Таблица613[[#This Row],[Заказ коробок ]]*Таблица613[[#This Row],[Кол-во шт в коробке]]</f>
        <v>0</v>
      </c>
      <c r="M420" s="38">
        <f>Таблица613[[#This Row],[Общее кол-во шт]]*Таблица613[[#This Row],[Оптовая цена KRW                         за 1шт]]</f>
        <v>0</v>
      </c>
      <c r="N420" s="41" t="str">
        <f>IFERROR(Таблица613[[#This Row],[Общее кол-во шт]]*Таблица613[[#This Row],[Оптовая цена USD                       за 1шт]],"")</f>
        <v/>
      </c>
      <c r="O420" s="42"/>
      <c r="P420" s="214"/>
      <c r="Q420" s="215"/>
      <c r="R420" s="215"/>
      <c r="S420" s="215"/>
      <c r="T420" s="215"/>
      <c r="U420" s="216">
        <f t="shared" si="6"/>
        <v>0</v>
      </c>
    </row>
    <row r="421" spans="1:21" s="30" customFormat="1" ht="24" customHeight="1">
      <c r="A421" s="31" t="s">
        <v>16026</v>
      </c>
      <c r="B421" s="32" t="s">
        <v>16027</v>
      </c>
      <c r="C421" s="33" t="s">
        <v>16028</v>
      </c>
      <c r="D421" s="34" t="s">
        <v>16029</v>
      </c>
      <c r="E421" s="37" t="s">
        <v>16030</v>
      </c>
      <c r="F421" s="38">
        <v>8500</v>
      </c>
      <c r="G421" s="36">
        <v>0.45</v>
      </c>
      <c r="H421" s="37">
        <v>10</v>
      </c>
      <c r="I421" s="38">
        <f>Таблица613[[#This Row],[Розничная цена KRW]]*Таблица613[[#This Row],[Коэфициент стоимости]]</f>
        <v>3825</v>
      </c>
      <c r="J421" s="39" t="str">
        <f>IF($I$1="","Введите курс",Таблица613[[#This Row],[Оптовая цена KRW                         за 1шт]]/$I$1)</f>
        <v>Введите курс</v>
      </c>
      <c r="K421" s="284"/>
      <c r="L421" s="40">
        <f>Таблица613[[#This Row],[Заказ коробок ]]*Таблица613[[#This Row],[Кол-во шт в коробке]]</f>
        <v>0</v>
      </c>
      <c r="M421" s="38">
        <f>Таблица613[[#This Row],[Общее кол-во шт]]*Таблица613[[#This Row],[Оптовая цена KRW                         за 1шт]]</f>
        <v>0</v>
      </c>
      <c r="N421" s="41" t="str">
        <f>IFERROR(Таблица613[[#This Row],[Общее кол-во шт]]*Таблица613[[#This Row],[Оптовая цена USD                       за 1шт]],"")</f>
        <v/>
      </c>
      <c r="O421" s="42"/>
      <c r="P421" s="214"/>
      <c r="Q421" s="215"/>
      <c r="R421" s="215"/>
      <c r="S421" s="215"/>
      <c r="T421" s="215"/>
      <c r="U421" s="216">
        <f t="shared" si="6"/>
        <v>0</v>
      </c>
    </row>
    <row r="422" spans="1:21" s="30" customFormat="1" ht="24" customHeight="1">
      <c r="A422" s="31" t="s">
        <v>16031</v>
      </c>
      <c r="B422" s="32" t="s">
        <v>16032</v>
      </c>
      <c r="C422" s="33" t="s">
        <v>16033</v>
      </c>
      <c r="D422" s="34" t="s">
        <v>16034</v>
      </c>
      <c r="E422" s="37" t="s">
        <v>9497</v>
      </c>
      <c r="F422" s="38">
        <v>2500</v>
      </c>
      <c r="G422" s="36">
        <v>0.45</v>
      </c>
      <c r="H422" s="37">
        <v>10</v>
      </c>
      <c r="I422" s="38">
        <f>Таблица613[[#This Row],[Розничная цена KRW]]*Таблица613[[#This Row],[Коэфициент стоимости]]</f>
        <v>1125</v>
      </c>
      <c r="J422" s="39" t="str">
        <f>IF($I$1="","Введите курс",Таблица613[[#This Row],[Оптовая цена KRW                         за 1шт]]/$I$1)</f>
        <v>Введите курс</v>
      </c>
      <c r="K422" s="284"/>
      <c r="L422" s="40">
        <f>Таблица613[[#This Row],[Заказ коробок ]]*Таблица613[[#This Row],[Кол-во шт в коробке]]</f>
        <v>0</v>
      </c>
      <c r="M422" s="38">
        <f>Таблица613[[#This Row],[Общее кол-во шт]]*Таблица613[[#This Row],[Оптовая цена KRW                         за 1шт]]</f>
        <v>0</v>
      </c>
      <c r="N422" s="41" t="str">
        <f>IFERROR(Таблица613[[#This Row],[Общее кол-во шт]]*Таблица613[[#This Row],[Оптовая цена USD                       за 1шт]],"")</f>
        <v/>
      </c>
      <c r="O422" s="42"/>
      <c r="P422" s="214"/>
      <c r="Q422" s="215"/>
      <c r="R422" s="215"/>
      <c r="S422" s="215"/>
      <c r="T422" s="215"/>
      <c r="U422" s="216">
        <f t="shared" si="6"/>
        <v>0</v>
      </c>
    </row>
    <row r="423" spans="1:21" s="30" customFormat="1" ht="24" customHeight="1">
      <c r="A423" s="31" t="s">
        <v>16035</v>
      </c>
      <c r="B423" s="32" t="s">
        <v>16036</v>
      </c>
      <c r="C423" s="33" t="s">
        <v>16037</v>
      </c>
      <c r="D423" s="34" t="s">
        <v>16038</v>
      </c>
      <c r="E423" s="37" t="s">
        <v>16039</v>
      </c>
      <c r="F423" s="38">
        <v>7000</v>
      </c>
      <c r="G423" s="36">
        <v>0.45</v>
      </c>
      <c r="H423" s="37">
        <v>10</v>
      </c>
      <c r="I423" s="38">
        <f>Таблица613[[#This Row],[Розничная цена KRW]]*Таблица613[[#This Row],[Коэфициент стоимости]]</f>
        <v>3150</v>
      </c>
      <c r="J423" s="39" t="str">
        <f>IF($I$1="","Введите курс",Таблица613[[#This Row],[Оптовая цена KRW                         за 1шт]]/$I$1)</f>
        <v>Введите курс</v>
      </c>
      <c r="K423" s="284"/>
      <c r="L423" s="40">
        <f>Таблица613[[#This Row],[Заказ коробок ]]*Таблица613[[#This Row],[Кол-во шт в коробке]]</f>
        <v>0</v>
      </c>
      <c r="M423" s="38">
        <f>Таблица613[[#This Row],[Общее кол-во шт]]*Таблица613[[#This Row],[Оптовая цена KRW                         за 1шт]]</f>
        <v>0</v>
      </c>
      <c r="N423" s="41" t="str">
        <f>IFERROR(Таблица613[[#This Row],[Общее кол-во шт]]*Таблица613[[#This Row],[Оптовая цена USD                       за 1шт]],"")</f>
        <v/>
      </c>
      <c r="O423" s="42"/>
      <c r="P423" s="214"/>
      <c r="Q423" s="215"/>
      <c r="R423" s="215"/>
      <c r="S423" s="215"/>
      <c r="T423" s="215"/>
      <c r="U423" s="216">
        <f t="shared" si="6"/>
        <v>0</v>
      </c>
    </row>
    <row r="424" spans="1:21" s="30" customFormat="1" ht="24" customHeight="1">
      <c r="A424" s="31" t="s">
        <v>16040</v>
      </c>
      <c r="B424" s="32" t="s">
        <v>16041</v>
      </c>
      <c r="C424" s="33" t="s">
        <v>16042</v>
      </c>
      <c r="D424" s="34" t="s">
        <v>16043</v>
      </c>
      <c r="E424" s="37" t="s">
        <v>16044</v>
      </c>
      <c r="F424" s="38">
        <v>2500</v>
      </c>
      <c r="G424" s="36">
        <v>0.45</v>
      </c>
      <c r="H424" s="37">
        <v>10</v>
      </c>
      <c r="I424" s="38">
        <f>Таблица613[[#This Row],[Розничная цена KRW]]*Таблица613[[#This Row],[Коэфициент стоимости]]</f>
        <v>1125</v>
      </c>
      <c r="J424" s="39" t="str">
        <f>IF($I$1="","Введите курс",Таблица613[[#This Row],[Оптовая цена KRW                         за 1шт]]/$I$1)</f>
        <v>Введите курс</v>
      </c>
      <c r="K424" s="284"/>
      <c r="L424" s="40">
        <f>Таблица613[[#This Row],[Заказ коробок ]]*Таблица613[[#This Row],[Кол-во шт в коробке]]</f>
        <v>0</v>
      </c>
      <c r="M424" s="38">
        <f>Таблица613[[#This Row],[Общее кол-во шт]]*Таблица613[[#This Row],[Оптовая цена KRW                         за 1шт]]</f>
        <v>0</v>
      </c>
      <c r="N424" s="41" t="str">
        <f>IFERROR(Таблица613[[#This Row],[Общее кол-во шт]]*Таблица613[[#This Row],[Оптовая цена USD                       за 1шт]],"")</f>
        <v/>
      </c>
      <c r="O424" s="42"/>
      <c r="P424" s="214"/>
      <c r="Q424" s="215"/>
      <c r="R424" s="215"/>
      <c r="S424" s="215"/>
      <c r="T424" s="215"/>
      <c r="U424" s="216">
        <f t="shared" si="6"/>
        <v>0</v>
      </c>
    </row>
    <row r="425" spans="1:21" s="30" customFormat="1" ht="24" customHeight="1">
      <c r="A425" s="31" t="s">
        <v>16045</v>
      </c>
      <c r="B425" s="32" t="s">
        <v>16046</v>
      </c>
      <c r="C425" s="33" t="s">
        <v>16047</v>
      </c>
      <c r="D425" s="34" t="s">
        <v>16048</v>
      </c>
      <c r="E425" s="37" t="s">
        <v>16049</v>
      </c>
      <c r="F425" s="38">
        <v>3000</v>
      </c>
      <c r="G425" s="36">
        <v>0.45</v>
      </c>
      <c r="H425" s="37">
        <v>10</v>
      </c>
      <c r="I425" s="38">
        <f>Таблица613[[#This Row],[Розничная цена KRW]]*Таблица613[[#This Row],[Коэфициент стоимости]]</f>
        <v>1350</v>
      </c>
      <c r="J425" s="39" t="str">
        <f>IF($I$1="","Введите курс",Таблица613[[#This Row],[Оптовая цена KRW                         за 1шт]]/$I$1)</f>
        <v>Введите курс</v>
      </c>
      <c r="K425" s="284"/>
      <c r="L425" s="40">
        <f>Таблица613[[#This Row],[Заказ коробок ]]*Таблица613[[#This Row],[Кол-во шт в коробке]]</f>
        <v>0</v>
      </c>
      <c r="M425" s="38">
        <f>Таблица613[[#This Row],[Общее кол-во шт]]*Таблица613[[#This Row],[Оптовая цена KRW                         за 1шт]]</f>
        <v>0</v>
      </c>
      <c r="N425" s="41" t="str">
        <f>IFERROR(Таблица613[[#This Row],[Общее кол-во шт]]*Таблица613[[#This Row],[Оптовая цена USD                       за 1шт]],"")</f>
        <v/>
      </c>
      <c r="O425" s="42"/>
      <c r="P425" s="214"/>
      <c r="Q425" s="215"/>
      <c r="R425" s="215"/>
      <c r="S425" s="215"/>
      <c r="T425" s="215"/>
      <c r="U425" s="216">
        <f t="shared" si="6"/>
        <v>0</v>
      </c>
    </row>
    <row r="426" spans="1:21" s="30" customFormat="1" ht="24" customHeight="1">
      <c r="A426" s="31" t="s">
        <v>16050</v>
      </c>
      <c r="B426" s="32" t="s">
        <v>16051</v>
      </c>
      <c r="C426" s="33" t="s">
        <v>16052</v>
      </c>
      <c r="D426" s="34" t="s">
        <v>16053</v>
      </c>
      <c r="E426" s="37" t="s">
        <v>1668</v>
      </c>
      <c r="F426" s="38">
        <v>14800</v>
      </c>
      <c r="G426" s="36">
        <v>0.45</v>
      </c>
      <c r="H426" s="37">
        <v>10</v>
      </c>
      <c r="I426" s="38">
        <f>Таблица613[[#This Row],[Розничная цена KRW]]*Таблица613[[#This Row],[Коэфициент стоимости]]</f>
        <v>6660</v>
      </c>
      <c r="J426" s="39" t="str">
        <f>IF($I$1="","Введите курс",Таблица613[[#This Row],[Оптовая цена KRW                         за 1шт]]/$I$1)</f>
        <v>Введите курс</v>
      </c>
      <c r="K426" s="284"/>
      <c r="L426" s="40">
        <f>Таблица613[[#This Row],[Заказ коробок ]]*Таблица613[[#This Row],[Кол-во шт в коробке]]</f>
        <v>0</v>
      </c>
      <c r="M426" s="38">
        <f>Таблица613[[#This Row],[Общее кол-во шт]]*Таблица613[[#This Row],[Оптовая цена KRW                         за 1шт]]</f>
        <v>0</v>
      </c>
      <c r="N426" s="41" t="str">
        <f>IFERROR(Таблица613[[#This Row],[Общее кол-во шт]]*Таблица613[[#This Row],[Оптовая цена USD                       за 1шт]],"")</f>
        <v/>
      </c>
      <c r="O426" s="42"/>
      <c r="P426" s="214"/>
      <c r="Q426" s="215"/>
      <c r="R426" s="215"/>
      <c r="S426" s="215"/>
      <c r="T426" s="215"/>
      <c r="U426" s="216">
        <f t="shared" si="6"/>
        <v>0</v>
      </c>
    </row>
    <row r="427" spans="1:21" s="30" customFormat="1" ht="24" customHeight="1">
      <c r="A427" s="31" t="s">
        <v>16054</v>
      </c>
      <c r="B427" s="32" t="s">
        <v>16055</v>
      </c>
      <c r="C427" s="33" t="s">
        <v>16056</v>
      </c>
      <c r="D427" s="34" t="s">
        <v>16057</v>
      </c>
      <c r="E427" s="37" t="s">
        <v>14551</v>
      </c>
      <c r="F427" s="38">
        <v>15800</v>
      </c>
      <c r="G427" s="36">
        <v>0.45</v>
      </c>
      <c r="H427" s="37">
        <v>10</v>
      </c>
      <c r="I427" s="38">
        <f>Таблица613[[#This Row],[Розничная цена KRW]]*Таблица613[[#This Row],[Коэфициент стоимости]]</f>
        <v>7110</v>
      </c>
      <c r="J427" s="39" t="str">
        <f>IF($I$1="","Введите курс",Таблица613[[#This Row],[Оптовая цена KRW                         за 1шт]]/$I$1)</f>
        <v>Введите курс</v>
      </c>
      <c r="K427" s="284"/>
      <c r="L427" s="40">
        <f>Таблица613[[#This Row],[Заказ коробок ]]*Таблица613[[#This Row],[Кол-во шт в коробке]]</f>
        <v>0</v>
      </c>
      <c r="M427" s="38">
        <f>Таблица613[[#This Row],[Общее кол-во шт]]*Таблица613[[#This Row],[Оптовая цена KRW                         за 1шт]]</f>
        <v>0</v>
      </c>
      <c r="N427" s="41" t="str">
        <f>IFERROR(Таблица613[[#This Row],[Общее кол-во шт]]*Таблица613[[#This Row],[Оптовая цена USD                       за 1шт]],"")</f>
        <v/>
      </c>
      <c r="O427" s="42"/>
      <c r="P427" s="214"/>
      <c r="Q427" s="215"/>
      <c r="R427" s="215"/>
      <c r="S427" s="215"/>
      <c r="T427" s="215"/>
      <c r="U427" s="216">
        <f t="shared" si="6"/>
        <v>0</v>
      </c>
    </row>
    <row r="428" spans="1:21" s="30" customFormat="1" ht="24" customHeight="1">
      <c r="A428" s="31" t="s">
        <v>16058</v>
      </c>
      <c r="B428" s="32" t="s">
        <v>16059</v>
      </c>
      <c r="C428" s="33" t="s">
        <v>16060</v>
      </c>
      <c r="D428" s="34" t="s">
        <v>16061</v>
      </c>
      <c r="E428" s="37" t="s">
        <v>16062</v>
      </c>
      <c r="F428" s="38">
        <v>28000</v>
      </c>
      <c r="G428" s="36">
        <v>0.45</v>
      </c>
      <c r="H428" s="37">
        <v>10</v>
      </c>
      <c r="I428" s="38">
        <f>Таблица613[[#This Row],[Розничная цена KRW]]*Таблица613[[#This Row],[Коэфициент стоимости]]</f>
        <v>12600</v>
      </c>
      <c r="J428" s="39" t="str">
        <f>IF($I$1="","Введите курс",Таблица613[[#This Row],[Оптовая цена KRW                         за 1шт]]/$I$1)</f>
        <v>Введите курс</v>
      </c>
      <c r="K428" s="284"/>
      <c r="L428" s="40">
        <f>Таблица613[[#This Row],[Заказ коробок ]]*Таблица613[[#This Row],[Кол-во шт в коробке]]</f>
        <v>0</v>
      </c>
      <c r="M428" s="38">
        <f>Таблица613[[#This Row],[Общее кол-во шт]]*Таблица613[[#This Row],[Оптовая цена KRW                         за 1шт]]</f>
        <v>0</v>
      </c>
      <c r="N428" s="41" t="str">
        <f>IFERROR(Таблица613[[#This Row],[Общее кол-во шт]]*Таблица613[[#This Row],[Оптовая цена USD                       за 1шт]],"")</f>
        <v/>
      </c>
      <c r="O428" s="42"/>
      <c r="P428" s="214"/>
      <c r="Q428" s="215"/>
      <c r="R428" s="215"/>
      <c r="S428" s="215"/>
      <c r="T428" s="215"/>
      <c r="U428" s="216">
        <f t="shared" si="6"/>
        <v>0</v>
      </c>
    </row>
    <row r="429" spans="1:21" s="30" customFormat="1" ht="24" customHeight="1">
      <c r="A429" s="31" t="s">
        <v>16063</v>
      </c>
      <c r="B429" s="32" t="s">
        <v>16064</v>
      </c>
      <c r="C429" s="33" t="s">
        <v>16065</v>
      </c>
      <c r="D429" s="34" t="s">
        <v>16066</v>
      </c>
      <c r="E429" s="37" t="s">
        <v>16067</v>
      </c>
      <c r="F429" s="38">
        <v>25000</v>
      </c>
      <c r="G429" s="36">
        <v>0.45</v>
      </c>
      <c r="H429" s="37">
        <v>10</v>
      </c>
      <c r="I429" s="38">
        <f>Таблица613[[#This Row],[Розничная цена KRW]]*Таблица613[[#This Row],[Коэфициент стоимости]]</f>
        <v>11250</v>
      </c>
      <c r="J429" s="39" t="str">
        <f>IF($I$1="","Введите курс",Таблица613[[#This Row],[Оптовая цена KRW                         за 1шт]]/$I$1)</f>
        <v>Введите курс</v>
      </c>
      <c r="K429" s="284"/>
      <c r="L429" s="40">
        <f>Таблица613[[#This Row],[Заказ коробок ]]*Таблица613[[#This Row],[Кол-во шт в коробке]]</f>
        <v>0</v>
      </c>
      <c r="M429" s="38">
        <f>Таблица613[[#This Row],[Общее кол-во шт]]*Таблица613[[#This Row],[Оптовая цена KRW                         за 1шт]]</f>
        <v>0</v>
      </c>
      <c r="N429" s="41" t="str">
        <f>IFERROR(Таблица613[[#This Row],[Общее кол-во шт]]*Таблица613[[#This Row],[Оптовая цена USD                       за 1шт]],"")</f>
        <v/>
      </c>
      <c r="O429" s="42"/>
      <c r="P429" s="214"/>
      <c r="Q429" s="215"/>
      <c r="R429" s="215"/>
      <c r="S429" s="215"/>
      <c r="T429" s="215"/>
      <c r="U429" s="216">
        <f t="shared" si="6"/>
        <v>0</v>
      </c>
    </row>
    <row r="430" spans="1:21" s="30" customFormat="1" ht="24" customHeight="1">
      <c r="A430" s="31" t="s">
        <v>16068</v>
      </c>
      <c r="B430" s="32" t="s">
        <v>16069</v>
      </c>
      <c r="C430" s="33" t="s">
        <v>16070</v>
      </c>
      <c r="D430" s="34" t="s">
        <v>16071</v>
      </c>
      <c r="E430" s="37" t="s">
        <v>16072</v>
      </c>
      <c r="F430" s="38">
        <v>35000</v>
      </c>
      <c r="G430" s="36">
        <v>0.45</v>
      </c>
      <c r="H430" s="37">
        <v>10</v>
      </c>
      <c r="I430" s="38">
        <f>Таблица613[[#This Row],[Розничная цена KRW]]*Таблица613[[#This Row],[Коэфициент стоимости]]</f>
        <v>15750</v>
      </c>
      <c r="J430" s="39" t="str">
        <f>IF($I$1="","Введите курс",Таблица613[[#This Row],[Оптовая цена KRW                         за 1шт]]/$I$1)</f>
        <v>Введите курс</v>
      </c>
      <c r="K430" s="284"/>
      <c r="L430" s="40">
        <f>Таблица613[[#This Row],[Заказ коробок ]]*Таблица613[[#This Row],[Кол-во шт в коробке]]</f>
        <v>0</v>
      </c>
      <c r="M430" s="38">
        <f>Таблица613[[#This Row],[Общее кол-во шт]]*Таблица613[[#This Row],[Оптовая цена KRW                         за 1шт]]</f>
        <v>0</v>
      </c>
      <c r="N430" s="41" t="str">
        <f>IFERROR(Таблица613[[#This Row],[Общее кол-во шт]]*Таблица613[[#This Row],[Оптовая цена USD                       за 1шт]],"")</f>
        <v/>
      </c>
      <c r="O430" s="42"/>
      <c r="P430" s="214"/>
      <c r="Q430" s="215"/>
      <c r="R430" s="215"/>
      <c r="S430" s="215"/>
      <c r="T430" s="215"/>
      <c r="U430" s="216">
        <f t="shared" si="6"/>
        <v>0</v>
      </c>
    </row>
    <row r="431" spans="1:21" s="30" customFormat="1" ht="24" customHeight="1">
      <c r="A431" s="31" t="s">
        <v>16073</v>
      </c>
      <c r="B431" s="32" t="s">
        <v>16074</v>
      </c>
      <c r="C431" s="33" t="s">
        <v>16075</v>
      </c>
      <c r="D431" s="34" t="s">
        <v>16076</v>
      </c>
      <c r="E431" s="37" t="s">
        <v>8504</v>
      </c>
      <c r="F431" s="38">
        <v>1500</v>
      </c>
      <c r="G431" s="36">
        <v>0.45</v>
      </c>
      <c r="H431" s="37">
        <v>10</v>
      </c>
      <c r="I431" s="38">
        <f>Таблица613[[#This Row],[Розничная цена KRW]]*Таблица613[[#This Row],[Коэфициент стоимости]]</f>
        <v>675</v>
      </c>
      <c r="J431" s="39" t="str">
        <f>IF($I$1="","Введите курс",Таблица613[[#This Row],[Оптовая цена KRW                         за 1шт]]/$I$1)</f>
        <v>Введите курс</v>
      </c>
      <c r="K431" s="284"/>
      <c r="L431" s="40">
        <f>Таблица613[[#This Row],[Заказ коробок ]]*Таблица613[[#This Row],[Кол-во шт в коробке]]</f>
        <v>0</v>
      </c>
      <c r="M431" s="38">
        <f>Таблица613[[#This Row],[Общее кол-во шт]]*Таблица613[[#This Row],[Оптовая цена KRW                         за 1шт]]</f>
        <v>0</v>
      </c>
      <c r="N431" s="41" t="str">
        <f>IFERROR(Таблица613[[#This Row],[Общее кол-во шт]]*Таблица613[[#This Row],[Оптовая цена USD                       за 1шт]],"")</f>
        <v/>
      </c>
      <c r="O431" s="42"/>
      <c r="P431" s="214"/>
      <c r="Q431" s="215"/>
      <c r="R431" s="215"/>
      <c r="S431" s="215"/>
      <c r="T431" s="215"/>
      <c r="U431" s="216">
        <f t="shared" si="6"/>
        <v>0</v>
      </c>
    </row>
    <row r="432" spans="1:21" s="30" customFormat="1" ht="24" customHeight="1">
      <c r="A432" s="31" t="s">
        <v>16077</v>
      </c>
      <c r="B432" s="32" t="s">
        <v>16078</v>
      </c>
      <c r="C432" s="33" t="s">
        <v>16079</v>
      </c>
      <c r="D432" s="34" t="s">
        <v>16080</v>
      </c>
      <c r="E432" s="37" t="s">
        <v>15897</v>
      </c>
      <c r="F432" s="38">
        <v>1200</v>
      </c>
      <c r="G432" s="36">
        <v>0.45</v>
      </c>
      <c r="H432" s="37">
        <v>10</v>
      </c>
      <c r="I432" s="38">
        <f>Таблица613[[#This Row],[Розничная цена KRW]]*Таблица613[[#This Row],[Коэфициент стоимости]]</f>
        <v>540</v>
      </c>
      <c r="J432" s="39" t="str">
        <f>IF($I$1="","Введите курс",Таблица613[[#This Row],[Оптовая цена KRW                         за 1шт]]/$I$1)</f>
        <v>Введите курс</v>
      </c>
      <c r="K432" s="284"/>
      <c r="L432" s="40">
        <f>Таблица613[[#This Row],[Заказ коробок ]]*Таблица613[[#This Row],[Кол-во шт в коробке]]</f>
        <v>0</v>
      </c>
      <c r="M432" s="38">
        <f>Таблица613[[#This Row],[Общее кол-во шт]]*Таблица613[[#This Row],[Оптовая цена KRW                         за 1шт]]</f>
        <v>0</v>
      </c>
      <c r="N432" s="41" t="str">
        <f>IFERROR(Таблица613[[#This Row],[Общее кол-во шт]]*Таблица613[[#This Row],[Оптовая цена USD                       за 1шт]],"")</f>
        <v/>
      </c>
      <c r="O432" s="42"/>
      <c r="P432" s="214"/>
      <c r="Q432" s="215"/>
      <c r="R432" s="215"/>
      <c r="S432" s="215"/>
      <c r="T432" s="215"/>
      <c r="U432" s="216">
        <f t="shared" si="6"/>
        <v>0</v>
      </c>
    </row>
    <row r="433" spans="1:21" s="30" customFormat="1" ht="24" customHeight="1">
      <c r="A433" s="31" t="s">
        <v>16081</v>
      </c>
      <c r="B433" s="32" t="s">
        <v>16082</v>
      </c>
      <c r="C433" s="33" t="s">
        <v>16083</v>
      </c>
      <c r="D433" s="34" t="s">
        <v>16084</v>
      </c>
      <c r="E433" s="37" t="s">
        <v>16085</v>
      </c>
      <c r="F433" s="38">
        <v>1000</v>
      </c>
      <c r="G433" s="36">
        <v>0.45</v>
      </c>
      <c r="H433" s="37">
        <v>10</v>
      </c>
      <c r="I433" s="38">
        <f>Таблица613[[#This Row],[Розничная цена KRW]]*Таблица613[[#This Row],[Коэфициент стоимости]]</f>
        <v>450</v>
      </c>
      <c r="J433" s="39" t="str">
        <f>IF($I$1="","Введите курс",Таблица613[[#This Row],[Оптовая цена KRW                         за 1шт]]/$I$1)</f>
        <v>Введите курс</v>
      </c>
      <c r="K433" s="284"/>
      <c r="L433" s="40">
        <f>Таблица613[[#This Row],[Заказ коробок ]]*Таблица613[[#This Row],[Кол-во шт в коробке]]</f>
        <v>0</v>
      </c>
      <c r="M433" s="38">
        <f>Таблица613[[#This Row],[Общее кол-во шт]]*Таблица613[[#This Row],[Оптовая цена KRW                         за 1шт]]</f>
        <v>0</v>
      </c>
      <c r="N433" s="41" t="str">
        <f>IFERROR(Таблица613[[#This Row],[Общее кол-во шт]]*Таблица613[[#This Row],[Оптовая цена USD                       за 1шт]],"")</f>
        <v/>
      </c>
      <c r="O433" s="42"/>
      <c r="P433" s="214"/>
      <c r="Q433" s="215"/>
      <c r="R433" s="215"/>
      <c r="S433" s="215"/>
      <c r="T433" s="215"/>
      <c r="U433" s="216">
        <f t="shared" si="6"/>
        <v>0</v>
      </c>
    </row>
    <row r="434" spans="1:21" s="30" customFormat="1" ht="24" customHeight="1">
      <c r="A434" s="31" t="s">
        <v>16086</v>
      </c>
      <c r="B434" s="32" t="s">
        <v>16087</v>
      </c>
      <c r="C434" s="33" t="s">
        <v>16088</v>
      </c>
      <c r="D434" s="34" t="s">
        <v>16089</v>
      </c>
      <c r="E434" s="37" t="s">
        <v>16085</v>
      </c>
      <c r="F434" s="38">
        <v>1000</v>
      </c>
      <c r="G434" s="36">
        <v>0.45</v>
      </c>
      <c r="H434" s="37">
        <v>10</v>
      </c>
      <c r="I434" s="38">
        <f>Таблица613[[#This Row],[Розничная цена KRW]]*Таблица613[[#This Row],[Коэфициент стоимости]]</f>
        <v>450</v>
      </c>
      <c r="J434" s="39" t="str">
        <f>IF($I$1="","Введите курс",Таблица613[[#This Row],[Оптовая цена KRW                         за 1шт]]/$I$1)</f>
        <v>Введите курс</v>
      </c>
      <c r="K434" s="284"/>
      <c r="L434" s="40">
        <f>Таблица613[[#This Row],[Заказ коробок ]]*Таблица613[[#This Row],[Кол-во шт в коробке]]</f>
        <v>0</v>
      </c>
      <c r="M434" s="38">
        <f>Таблица613[[#This Row],[Общее кол-во шт]]*Таблица613[[#This Row],[Оптовая цена KRW                         за 1шт]]</f>
        <v>0</v>
      </c>
      <c r="N434" s="41" t="str">
        <f>IFERROR(Таблица613[[#This Row],[Общее кол-во шт]]*Таблица613[[#This Row],[Оптовая цена USD                       за 1шт]],"")</f>
        <v/>
      </c>
      <c r="O434" s="42"/>
      <c r="P434" s="214"/>
      <c r="Q434" s="215"/>
      <c r="R434" s="215"/>
      <c r="S434" s="215"/>
      <c r="T434" s="215"/>
      <c r="U434" s="216">
        <f t="shared" si="6"/>
        <v>0</v>
      </c>
    </row>
    <row r="435" spans="1:21" s="30" customFormat="1" ht="24" customHeight="1">
      <c r="A435" s="31" t="s">
        <v>16090</v>
      </c>
      <c r="B435" s="32" t="s">
        <v>16091</v>
      </c>
      <c r="C435" s="33" t="s">
        <v>16092</v>
      </c>
      <c r="D435" s="34" t="s">
        <v>16093</v>
      </c>
      <c r="E435" s="37" t="s">
        <v>2358</v>
      </c>
      <c r="F435" s="38">
        <v>1000</v>
      </c>
      <c r="G435" s="36">
        <v>0.45</v>
      </c>
      <c r="H435" s="37">
        <v>10</v>
      </c>
      <c r="I435" s="38">
        <f>Таблица613[[#This Row],[Розничная цена KRW]]*Таблица613[[#This Row],[Коэфициент стоимости]]</f>
        <v>450</v>
      </c>
      <c r="J435" s="39" t="str">
        <f>IF($I$1="","Введите курс",Таблица613[[#This Row],[Оптовая цена KRW                         за 1шт]]/$I$1)</f>
        <v>Введите курс</v>
      </c>
      <c r="K435" s="284"/>
      <c r="L435" s="40">
        <f>Таблица613[[#This Row],[Заказ коробок ]]*Таблица613[[#This Row],[Кол-во шт в коробке]]</f>
        <v>0</v>
      </c>
      <c r="M435" s="38">
        <f>Таблица613[[#This Row],[Общее кол-во шт]]*Таблица613[[#This Row],[Оптовая цена KRW                         за 1шт]]</f>
        <v>0</v>
      </c>
      <c r="N435" s="41" t="str">
        <f>IFERROR(Таблица613[[#This Row],[Общее кол-во шт]]*Таблица613[[#This Row],[Оптовая цена USD                       за 1шт]],"")</f>
        <v/>
      </c>
      <c r="O435" s="42"/>
      <c r="P435" s="214"/>
      <c r="Q435" s="215"/>
      <c r="R435" s="215"/>
      <c r="S435" s="215"/>
      <c r="T435" s="215"/>
      <c r="U435" s="216">
        <f t="shared" si="6"/>
        <v>0</v>
      </c>
    </row>
    <row r="436" spans="1:21" s="30" customFormat="1" ht="24" customHeight="1">
      <c r="A436" s="31" t="s">
        <v>16094</v>
      </c>
      <c r="B436" s="32" t="s">
        <v>16095</v>
      </c>
      <c r="C436" s="33" t="s">
        <v>16096</v>
      </c>
      <c r="D436" s="34" t="s">
        <v>16097</v>
      </c>
      <c r="E436" s="37" t="s">
        <v>16098</v>
      </c>
      <c r="F436" s="38">
        <v>1000</v>
      </c>
      <c r="G436" s="36">
        <v>0.45</v>
      </c>
      <c r="H436" s="37">
        <v>10</v>
      </c>
      <c r="I436" s="38">
        <f>Таблица613[[#This Row],[Розничная цена KRW]]*Таблица613[[#This Row],[Коэфициент стоимости]]</f>
        <v>450</v>
      </c>
      <c r="J436" s="39" t="str">
        <f>IF($I$1="","Введите курс",Таблица613[[#This Row],[Оптовая цена KRW                         за 1шт]]/$I$1)</f>
        <v>Введите курс</v>
      </c>
      <c r="K436" s="284"/>
      <c r="L436" s="40">
        <f>Таблица613[[#This Row],[Заказ коробок ]]*Таблица613[[#This Row],[Кол-во шт в коробке]]</f>
        <v>0</v>
      </c>
      <c r="M436" s="38">
        <f>Таблица613[[#This Row],[Общее кол-во шт]]*Таблица613[[#This Row],[Оптовая цена KRW                         за 1шт]]</f>
        <v>0</v>
      </c>
      <c r="N436" s="41" t="str">
        <f>IFERROR(Таблица613[[#This Row],[Общее кол-во шт]]*Таблица613[[#This Row],[Оптовая цена USD                       за 1шт]],"")</f>
        <v/>
      </c>
      <c r="O436" s="42"/>
      <c r="P436" s="214"/>
      <c r="Q436" s="215"/>
      <c r="R436" s="215"/>
      <c r="S436" s="215"/>
      <c r="T436" s="215"/>
      <c r="U436" s="216">
        <f t="shared" si="6"/>
        <v>0</v>
      </c>
    </row>
    <row r="437" spans="1:21" s="30" customFormat="1" ht="24" customHeight="1">
      <c r="A437" s="31" t="s">
        <v>16099</v>
      </c>
      <c r="B437" s="32" t="s">
        <v>16100</v>
      </c>
      <c r="C437" s="33" t="s">
        <v>16101</v>
      </c>
      <c r="D437" s="34" t="s">
        <v>16102</v>
      </c>
      <c r="E437" s="37" t="s">
        <v>16098</v>
      </c>
      <c r="F437" s="38">
        <v>1000</v>
      </c>
      <c r="G437" s="36">
        <v>0.45</v>
      </c>
      <c r="H437" s="37">
        <v>10</v>
      </c>
      <c r="I437" s="38">
        <f>Таблица613[[#This Row],[Розничная цена KRW]]*Таблица613[[#This Row],[Коэфициент стоимости]]</f>
        <v>450</v>
      </c>
      <c r="J437" s="39" t="str">
        <f>IF($I$1="","Введите курс",Таблица613[[#This Row],[Оптовая цена KRW                         за 1шт]]/$I$1)</f>
        <v>Введите курс</v>
      </c>
      <c r="K437" s="284"/>
      <c r="L437" s="40">
        <f>Таблица613[[#This Row],[Заказ коробок ]]*Таблица613[[#This Row],[Кол-во шт в коробке]]</f>
        <v>0</v>
      </c>
      <c r="M437" s="38">
        <f>Таблица613[[#This Row],[Общее кол-во шт]]*Таблица613[[#This Row],[Оптовая цена KRW                         за 1шт]]</f>
        <v>0</v>
      </c>
      <c r="N437" s="41" t="str">
        <f>IFERROR(Таблица613[[#This Row],[Общее кол-во шт]]*Таблица613[[#This Row],[Оптовая цена USD                       за 1шт]],"")</f>
        <v/>
      </c>
      <c r="O437" s="42"/>
      <c r="P437" s="214"/>
      <c r="Q437" s="215"/>
      <c r="R437" s="215"/>
      <c r="S437" s="215"/>
      <c r="T437" s="215"/>
      <c r="U437" s="216">
        <f t="shared" si="6"/>
        <v>0</v>
      </c>
    </row>
    <row r="438" spans="1:21" s="30" customFormat="1" ht="24" customHeight="1">
      <c r="A438" s="31" t="s">
        <v>16103</v>
      </c>
      <c r="B438" s="32" t="s">
        <v>16104</v>
      </c>
      <c r="C438" s="33" t="s">
        <v>16105</v>
      </c>
      <c r="D438" s="34" t="s">
        <v>16106</v>
      </c>
      <c r="E438" s="37" t="s">
        <v>14756</v>
      </c>
      <c r="F438" s="38">
        <v>1000</v>
      </c>
      <c r="G438" s="36">
        <v>0.45</v>
      </c>
      <c r="H438" s="37">
        <v>10</v>
      </c>
      <c r="I438" s="38">
        <f>Таблица613[[#This Row],[Розничная цена KRW]]*Таблица613[[#This Row],[Коэфициент стоимости]]</f>
        <v>450</v>
      </c>
      <c r="J438" s="39" t="str">
        <f>IF($I$1="","Введите курс",Таблица613[[#This Row],[Оптовая цена KRW                         за 1шт]]/$I$1)</f>
        <v>Введите курс</v>
      </c>
      <c r="K438" s="284"/>
      <c r="L438" s="40">
        <f>Таблица613[[#This Row],[Заказ коробок ]]*Таблица613[[#This Row],[Кол-во шт в коробке]]</f>
        <v>0</v>
      </c>
      <c r="M438" s="38">
        <f>Таблица613[[#This Row],[Общее кол-во шт]]*Таблица613[[#This Row],[Оптовая цена KRW                         за 1шт]]</f>
        <v>0</v>
      </c>
      <c r="N438" s="41" t="str">
        <f>IFERROR(Таблица613[[#This Row],[Общее кол-во шт]]*Таблица613[[#This Row],[Оптовая цена USD                       за 1шт]],"")</f>
        <v/>
      </c>
      <c r="O438" s="42"/>
      <c r="P438" s="214"/>
      <c r="Q438" s="215"/>
      <c r="R438" s="215"/>
      <c r="S438" s="215"/>
      <c r="T438" s="215"/>
      <c r="U438" s="216">
        <f t="shared" si="6"/>
        <v>0</v>
      </c>
    </row>
    <row r="439" spans="1:21" s="30" customFormat="1" ht="24" customHeight="1">
      <c r="A439" s="31" t="s">
        <v>16107</v>
      </c>
      <c r="B439" s="32" t="s">
        <v>16108</v>
      </c>
      <c r="C439" s="33" t="s">
        <v>16109</v>
      </c>
      <c r="D439" s="34" t="s">
        <v>16110</v>
      </c>
      <c r="E439" s="37" t="s">
        <v>14756</v>
      </c>
      <c r="F439" s="38">
        <v>1000</v>
      </c>
      <c r="G439" s="36">
        <v>0.45</v>
      </c>
      <c r="H439" s="37">
        <v>10</v>
      </c>
      <c r="I439" s="38">
        <f>Таблица613[[#This Row],[Розничная цена KRW]]*Таблица613[[#This Row],[Коэфициент стоимости]]</f>
        <v>450</v>
      </c>
      <c r="J439" s="39" t="str">
        <f>IF($I$1="","Введите курс",Таблица613[[#This Row],[Оптовая цена KRW                         за 1шт]]/$I$1)</f>
        <v>Введите курс</v>
      </c>
      <c r="K439" s="284"/>
      <c r="L439" s="40">
        <f>Таблица613[[#This Row],[Заказ коробок ]]*Таблица613[[#This Row],[Кол-во шт в коробке]]</f>
        <v>0</v>
      </c>
      <c r="M439" s="38">
        <f>Таблица613[[#This Row],[Общее кол-во шт]]*Таблица613[[#This Row],[Оптовая цена KRW                         за 1шт]]</f>
        <v>0</v>
      </c>
      <c r="N439" s="41" t="str">
        <f>IFERROR(Таблица613[[#This Row],[Общее кол-во шт]]*Таблица613[[#This Row],[Оптовая цена USD                       за 1шт]],"")</f>
        <v/>
      </c>
      <c r="O439" s="42"/>
      <c r="P439" s="214"/>
      <c r="Q439" s="215"/>
      <c r="R439" s="215"/>
      <c r="S439" s="215"/>
      <c r="T439" s="215"/>
      <c r="U439" s="216">
        <f t="shared" si="6"/>
        <v>0</v>
      </c>
    </row>
    <row r="440" spans="1:21" s="30" customFormat="1" ht="24" customHeight="1">
      <c r="A440" s="31" t="s">
        <v>16111</v>
      </c>
      <c r="B440" s="32" t="s">
        <v>16112</v>
      </c>
      <c r="C440" s="33" t="s">
        <v>16113</v>
      </c>
      <c r="D440" s="34" t="s">
        <v>16114</v>
      </c>
      <c r="E440" s="37" t="s">
        <v>2358</v>
      </c>
      <c r="F440" s="38">
        <v>1000</v>
      </c>
      <c r="G440" s="36">
        <v>0.45</v>
      </c>
      <c r="H440" s="37">
        <v>10</v>
      </c>
      <c r="I440" s="38">
        <f>Таблица613[[#This Row],[Розничная цена KRW]]*Таблица613[[#This Row],[Коэфициент стоимости]]</f>
        <v>450</v>
      </c>
      <c r="J440" s="39" t="str">
        <f>IF($I$1="","Введите курс",Таблица613[[#This Row],[Оптовая цена KRW                         за 1шт]]/$I$1)</f>
        <v>Введите курс</v>
      </c>
      <c r="K440" s="284"/>
      <c r="L440" s="40">
        <f>Таблица613[[#This Row],[Заказ коробок ]]*Таблица613[[#This Row],[Кол-во шт в коробке]]</f>
        <v>0</v>
      </c>
      <c r="M440" s="38">
        <f>Таблица613[[#This Row],[Общее кол-во шт]]*Таблица613[[#This Row],[Оптовая цена KRW                         за 1шт]]</f>
        <v>0</v>
      </c>
      <c r="N440" s="41" t="str">
        <f>IFERROR(Таблица613[[#This Row],[Общее кол-во шт]]*Таблица613[[#This Row],[Оптовая цена USD                       за 1шт]],"")</f>
        <v/>
      </c>
      <c r="O440" s="42"/>
      <c r="P440" s="214"/>
      <c r="Q440" s="215"/>
      <c r="R440" s="215"/>
      <c r="S440" s="215"/>
      <c r="T440" s="215"/>
      <c r="U440" s="216">
        <f t="shared" si="6"/>
        <v>0</v>
      </c>
    </row>
    <row r="441" spans="1:21" s="30" customFormat="1" ht="24" customHeight="1">
      <c r="A441" s="31" t="s">
        <v>16115</v>
      </c>
      <c r="B441" s="32" t="s">
        <v>16116</v>
      </c>
      <c r="C441" s="33" t="s">
        <v>16117</v>
      </c>
      <c r="D441" s="34" t="s">
        <v>16118</v>
      </c>
      <c r="E441" s="37" t="s">
        <v>2358</v>
      </c>
      <c r="F441" s="38">
        <v>1000</v>
      </c>
      <c r="G441" s="36">
        <v>0.45</v>
      </c>
      <c r="H441" s="37">
        <v>10</v>
      </c>
      <c r="I441" s="38">
        <f>Таблица613[[#This Row],[Розничная цена KRW]]*Таблица613[[#This Row],[Коэфициент стоимости]]</f>
        <v>450</v>
      </c>
      <c r="J441" s="39" t="str">
        <f>IF($I$1="","Введите курс",Таблица613[[#This Row],[Оптовая цена KRW                         за 1шт]]/$I$1)</f>
        <v>Введите курс</v>
      </c>
      <c r="K441" s="284"/>
      <c r="L441" s="40">
        <f>Таблица613[[#This Row],[Заказ коробок ]]*Таблица613[[#This Row],[Кол-во шт в коробке]]</f>
        <v>0</v>
      </c>
      <c r="M441" s="38">
        <f>Таблица613[[#This Row],[Общее кол-во шт]]*Таблица613[[#This Row],[Оптовая цена KRW                         за 1шт]]</f>
        <v>0</v>
      </c>
      <c r="N441" s="41" t="str">
        <f>IFERROR(Таблица613[[#This Row],[Общее кол-во шт]]*Таблица613[[#This Row],[Оптовая цена USD                       за 1шт]],"")</f>
        <v/>
      </c>
      <c r="O441" s="42"/>
      <c r="P441" s="214"/>
      <c r="Q441" s="215"/>
      <c r="R441" s="215"/>
      <c r="S441" s="215"/>
      <c r="T441" s="215"/>
      <c r="U441" s="216">
        <f t="shared" si="6"/>
        <v>0</v>
      </c>
    </row>
    <row r="442" spans="1:21" s="30" customFormat="1" ht="24" customHeight="1">
      <c r="A442" s="31" t="s">
        <v>16119</v>
      </c>
      <c r="B442" s="32" t="s">
        <v>16120</v>
      </c>
      <c r="C442" s="33" t="s">
        <v>16121</v>
      </c>
      <c r="D442" s="34" t="s">
        <v>16122</v>
      </c>
      <c r="E442" s="37" t="s">
        <v>8504</v>
      </c>
      <c r="F442" s="38">
        <v>1000</v>
      </c>
      <c r="G442" s="36">
        <v>0.45</v>
      </c>
      <c r="H442" s="37">
        <v>10</v>
      </c>
      <c r="I442" s="38">
        <f>Таблица613[[#This Row],[Розничная цена KRW]]*Таблица613[[#This Row],[Коэфициент стоимости]]</f>
        <v>450</v>
      </c>
      <c r="J442" s="39" t="str">
        <f>IF($I$1="","Введите курс",Таблица613[[#This Row],[Оптовая цена KRW                         за 1шт]]/$I$1)</f>
        <v>Введите курс</v>
      </c>
      <c r="K442" s="284"/>
      <c r="L442" s="40">
        <f>Таблица613[[#This Row],[Заказ коробок ]]*Таблица613[[#This Row],[Кол-во шт в коробке]]</f>
        <v>0</v>
      </c>
      <c r="M442" s="38">
        <f>Таблица613[[#This Row],[Общее кол-во шт]]*Таблица613[[#This Row],[Оптовая цена KRW                         за 1шт]]</f>
        <v>0</v>
      </c>
      <c r="N442" s="41" t="str">
        <f>IFERROR(Таблица613[[#This Row],[Общее кол-во шт]]*Таблица613[[#This Row],[Оптовая цена USD                       за 1шт]],"")</f>
        <v/>
      </c>
      <c r="O442" s="42"/>
      <c r="P442" s="214"/>
      <c r="Q442" s="215"/>
      <c r="R442" s="215"/>
      <c r="S442" s="215"/>
      <c r="T442" s="215"/>
      <c r="U442" s="216">
        <f t="shared" si="6"/>
        <v>0</v>
      </c>
    </row>
    <row r="443" spans="1:21" s="30" customFormat="1" ht="24" customHeight="1">
      <c r="A443" s="31" t="s">
        <v>16123</v>
      </c>
      <c r="B443" s="32" t="s">
        <v>16124</v>
      </c>
      <c r="C443" s="33" t="s">
        <v>16125</v>
      </c>
      <c r="D443" s="34" t="s">
        <v>16126</v>
      </c>
      <c r="E443" s="37" t="s">
        <v>14756</v>
      </c>
      <c r="F443" s="38">
        <v>1000</v>
      </c>
      <c r="G443" s="36">
        <v>0.45</v>
      </c>
      <c r="H443" s="37">
        <v>10</v>
      </c>
      <c r="I443" s="38">
        <f>Таблица613[[#This Row],[Розничная цена KRW]]*Таблица613[[#This Row],[Коэфициент стоимости]]</f>
        <v>450</v>
      </c>
      <c r="J443" s="39" t="str">
        <f>IF($I$1="","Введите курс",Таблица613[[#This Row],[Оптовая цена KRW                         за 1шт]]/$I$1)</f>
        <v>Введите курс</v>
      </c>
      <c r="K443" s="284"/>
      <c r="L443" s="40">
        <f>Таблица613[[#This Row],[Заказ коробок ]]*Таблица613[[#This Row],[Кол-во шт в коробке]]</f>
        <v>0</v>
      </c>
      <c r="M443" s="38">
        <f>Таблица613[[#This Row],[Общее кол-во шт]]*Таблица613[[#This Row],[Оптовая цена KRW                         за 1шт]]</f>
        <v>0</v>
      </c>
      <c r="N443" s="41" t="str">
        <f>IFERROR(Таблица613[[#This Row],[Общее кол-во шт]]*Таблица613[[#This Row],[Оптовая цена USD                       за 1шт]],"")</f>
        <v/>
      </c>
      <c r="O443" s="42"/>
      <c r="P443" s="214"/>
      <c r="Q443" s="215"/>
      <c r="R443" s="215"/>
      <c r="S443" s="215"/>
      <c r="T443" s="215"/>
      <c r="U443" s="216">
        <f t="shared" si="6"/>
        <v>0</v>
      </c>
    </row>
    <row r="444" spans="1:21" s="30" customFormat="1" ht="24" customHeight="1">
      <c r="A444" s="31" t="s">
        <v>16127</v>
      </c>
      <c r="B444" s="32" t="s">
        <v>16128</v>
      </c>
      <c r="C444" s="33" t="s">
        <v>16129</v>
      </c>
      <c r="D444" s="34" t="s">
        <v>16130</v>
      </c>
      <c r="E444" s="37" t="s">
        <v>14756</v>
      </c>
      <c r="F444" s="38">
        <v>1000</v>
      </c>
      <c r="G444" s="36">
        <v>0.45</v>
      </c>
      <c r="H444" s="37">
        <v>10</v>
      </c>
      <c r="I444" s="38">
        <f>Таблица613[[#This Row],[Розничная цена KRW]]*Таблица613[[#This Row],[Коэфициент стоимости]]</f>
        <v>450</v>
      </c>
      <c r="J444" s="39" t="str">
        <f>IF($I$1="","Введите курс",Таблица613[[#This Row],[Оптовая цена KRW                         за 1шт]]/$I$1)</f>
        <v>Введите курс</v>
      </c>
      <c r="K444" s="284"/>
      <c r="L444" s="40">
        <f>Таблица613[[#This Row],[Заказ коробок ]]*Таблица613[[#This Row],[Кол-во шт в коробке]]</f>
        <v>0</v>
      </c>
      <c r="M444" s="38">
        <f>Таблица613[[#This Row],[Общее кол-во шт]]*Таблица613[[#This Row],[Оптовая цена KRW                         за 1шт]]</f>
        <v>0</v>
      </c>
      <c r="N444" s="41" t="str">
        <f>IFERROR(Таблица613[[#This Row],[Общее кол-во шт]]*Таблица613[[#This Row],[Оптовая цена USD                       за 1шт]],"")</f>
        <v/>
      </c>
      <c r="O444" s="42"/>
      <c r="P444" s="214"/>
      <c r="Q444" s="215"/>
      <c r="R444" s="215"/>
      <c r="S444" s="215"/>
      <c r="T444" s="215"/>
      <c r="U444" s="216">
        <f t="shared" si="6"/>
        <v>0</v>
      </c>
    </row>
    <row r="445" spans="1:21" s="30" customFormat="1" ht="24" customHeight="1">
      <c r="A445" s="31" t="s">
        <v>16131</v>
      </c>
      <c r="B445" s="32" t="s">
        <v>16132</v>
      </c>
      <c r="C445" s="33" t="s">
        <v>16133</v>
      </c>
      <c r="D445" s="34" t="s">
        <v>16134</v>
      </c>
      <c r="E445" s="37" t="s">
        <v>14756</v>
      </c>
      <c r="F445" s="38">
        <v>1000</v>
      </c>
      <c r="G445" s="36">
        <v>0.45</v>
      </c>
      <c r="H445" s="37">
        <v>10</v>
      </c>
      <c r="I445" s="38">
        <f>Таблица613[[#This Row],[Розничная цена KRW]]*Таблица613[[#This Row],[Коэфициент стоимости]]</f>
        <v>450</v>
      </c>
      <c r="J445" s="39" t="str">
        <f>IF($I$1="","Введите курс",Таблица613[[#This Row],[Оптовая цена KRW                         за 1шт]]/$I$1)</f>
        <v>Введите курс</v>
      </c>
      <c r="K445" s="284"/>
      <c r="L445" s="40">
        <f>Таблица613[[#This Row],[Заказ коробок ]]*Таблица613[[#This Row],[Кол-во шт в коробке]]</f>
        <v>0</v>
      </c>
      <c r="M445" s="38">
        <f>Таблица613[[#This Row],[Общее кол-во шт]]*Таблица613[[#This Row],[Оптовая цена KRW                         за 1шт]]</f>
        <v>0</v>
      </c>
      <c r="N445" s="41" t="str">
        <f>IFERROR(Таблица613[[#This Row],[Общее кол-во шт]]*Таблица613[[#This Row],[Оптовая цена USD                       за 1шт]],"")</f>
        <v/>
      </c>
      <c r="O445" s="42"/>
      <c r="P445" s="214"/>
      <c r="Q445" s="215"/>
      <c r="R445" s="215"/>
      <c r="S445" s="215"/>
      <c r="T445" s="215"/>
      <c r="U445" s="216">
        <f t="shared" si="6"/>
        <v>0</v>
      </c>
    </row>
    <row r="446" spans="1:21" s="30" customFormat="1" ht="24" customHeight="1">
      <c r="A446" s="31" t="s">
        <v>16135</v>
      </c>
      <c r="B446" s="32" t="s">
        <v>16136</v>
      </c>
      <c r="C446" s="33" t="s">
        <v>16137</v>
      </c>
      <c r="D446" s="34" t="s">
        <v>16138</v>
      </c>
      <c r="E446" s="37" t="s">
        <v>1651</v>
      </c>
      <c r="F446" s="38">
        <v>14000</v>
      </c>
      <c r="G446" s="36">
        <v>0.45</v>
      </c>
      <c r="H446" s="37">
        <v>10</v>
      </c>
      <c r="I446" s="38">
        <f>Таблица613[[#This Row],[Розничная цена KRW]]*Таблица613[[#This Row],[Коэфициент стоимости]]</f>
        <v>6300</v>
      </c>
      <c r="J446" s="39" t="str">
        <f>IF($I$1="","Введите курс",Таблица613[[#This Row],[Оптовая цена KRW                         за 1шт]]/$I$1)</f>
        <v>Введите курс</v>
      </c>
      <c r="K446" s="284"/>
      <c r="L446" s="40">
        <f>Таблица613[[#This Row],[Заказ коробок ]]*Таблица613[[#This Row],[Кол-во шт в коробке]]</f>
        <v>0</v>
      </c>
      <c r="M446" s="38">
        <f>Таблица613[[#This Row],[Общее кол-во шт]]*Таблица613[[#This Row],[Оптовая цена KRW                         за 1шт]]</f>
        <v>0</v>
      </c>
      <c r="N446" s="41" t="str">
        <f>IFERROR(Таблица613[[#This Row],[Общее кол-во шт]]*Таблица613[[#This Row],[Оптовая цена USD                       за 1шт]],"")</f>
        <v/>
      </c>
      <c r="O446" s="42"/>
      <c r="P446" s="214"/>
      <c r="Q446" s="215"/>
      <c r="R446" s="215"/>
      <c r="S446" s="215"/>
      <c r="T446" s="215"/>
      <c r="U446" s="216">
        <f t="shared" si="6"/>
        <v>0</v>
      </c>
    </row>
    <row r="447" spans="1:21" s="30" customFormat="1" ht="24" customHeight="1">
      <c r="A447" s="31" t="s">
        <v>16139</v>
      </c>
      <c r="B447" s="32" t="s">
        <v>16140</v>
      </c>
      <c r="C447" s="33" t="s">
        <v>16141</v>
      </c>
      <c r="D447" s="34" t="s">
        <v>16142</v>
      </c>
      <c r="E447" s="37" t="s">
        <v>1651</v>
      </c>
      <c r="F447" s="38">
        <v>20000</v>
      </c>
      <c r="G447" s="36">
        <v>0.45</v>
      </c>
      <c r="H447" s="37">
        <v>10</v>
      </c>
      <c r="I447" s="38">
        <f>Таблица613[[#This Row],[Розничная цена KRW]]*Таблица613[[#This Row],[Коэфициент стоимости]]</f>
        <v>9000</v>
      </c>
      <c r="J447" s="39" t="str">
        <f>IF($I$1="","Введите курс",Таблица613[[#This Row],[Оптовая цена KRW                         за 1шт]]/$I$1)</f>
        <v>Введите курс</v>
      </c>
      <c r="K447" s="284"/>
      <c r="L447" s="40">
        <f>Таблица613[[#This Row],[Заказ коробок ]]*Таблица613[[#This Row],[Кол-во шт в коробке]]</f>
        <v>0</v>
      </c>
      <c r="M447" s="38">
        <f>Таблица613[[#This Row],[Общее кол-во шт]]*Таблица613[[#This Row],[Оптовая цена KRW                         за 1шт]]</f>
        <v>0</v>
      </c>
      <c r="N447" s="41" t="str">
        <f>IFERROR(Таблица613[[#This Row],[Общее кол-во шт]]*Таблица613[[#This Row],[Оптовая цена USD                       за 1шт]],"")</f>
        <v/>
      </c>
      <c r="O447" s="42"/>
      <c r="P447" s="214"/>
      <c r="Q447" s="215"/>
      <c r="R447" s="215"/>
      <c r="S447" s="215"/>
      <c r="T447" s="215"/>
      <c r="U447" s="216">
        <f t="shared" si="6"/>
        <v>0</v>
      </c>
    </row>
    <row r="448" spans="1:21" s="30" customFormat="1" ht="24" customHeight="1">
      <c r="A448" s="31" t="s">
        <v>16143</v>
      </c>
      <c r="B448" s="32" t="s">
        <v>16144</v>
      </c>
      <c r="C448" s="33" t="s">
        <v>16145</v>
      </c>
      <c r="D448" s="34" t="s">
        <v>16146</v>
      </c>
      <c r="E448" s="37" t="s">
        <v>1651</v>
      </c>
      <c r="F448" s="38">
        <v>20000</v>
      </c>
      <c r="G448" s="36">
        <v>0.45</v>
      </c>
      <c r="H448" s="37">
        <v>10</v>
      </c>
      <c r="I448" s="38">
        <f>Таблица613[[#This Row],[Розничная цена KRW]]*Таблица613[[#This Row],[Коэфициент стоимости]]</f>
        <v>9000</v>
      </c>
      <c r="J448" s="39" t="str">
        <f>IF($I$1="","Введите курс",Таблица613[[#This Row],[Оптовая цена KRW                         за 1шт]]/$I$1)</f>
        <v>Введите курс</v>
      </c>
      <c r="K448" s="284"/>
      <c r="L448" s="40">
        <f>Таблица613[[#This Row],[Заказ коробок ]]*Таблица613[[#This Row],[Кол-во шт в коробке]]</f>
        <v>0</v>
      </c>
      <c r="M448" s="38">
        <f>Таблица613[[#This Row],[Общее кол-во шт]]*Таблица613[[#This Row],[Оптовая цена KRW                         за 1шт]]</f>
        <v>0</v>
      </c>
      <c r="N448" s="41" t="str">
        <f>IFERROR(Таблица613[[#This Row],[Общее кол-во шт]]*Таблица613[[#This Row],[Оптовая цена USD                       за 1шт]],"")</f>
        <v/>
      </c>
      <c r="O448" s="42"/>
      <c r="P448" s="214"/>
      <c r="Q448" s="215"/>
      <c r="R448" s="215"/>
      <c r="S448" s="215"/>
      <c r="T448" s="215"/>
      <c r="U448" s="216">
        <f t="shared" si="6"/>
        <v>0</v>
      </c>
    </row>
    <row r="449" spans="1:21" s="30" customFormat="1" ht="24" customHeight="1">
      <c r="A449" s="31" t="s">
        <v>16147</v>
      </c>
      <c r="B449" s="32" t="s">
        <v>16148</v>
      </c>
      <c r="C449" s="33" t="s">
        <v>16149</v>
      </c>
      <c r="D449" s="34" t="s">
        <v>16150</v>
      </c>
      <c r="E449" s="37" t="s">
        <v>1651</v>
      </c>
      <c r="F449" s="38">
        <v>14000</v>
      </c>
      <c r="G449" s="36">
        <v>0.45</v>
      </c>
      <c r="H449" s="37">
        <v>10</v>
      </c>
      <c r="I449" s="38">
        <f>Таблица613[[#This Row],[Розничная цена KRW]]*Таблица613[[#This Row],[Коэфициент стоимости]]</f>
        <v>6300</v>
      </c>
      <c r="J449" s="39" t="str">
        <f>IF($I$1="","Введите курс",Таблица613[[#This Row],[Оптовая цена KRW                         за 1шт]]/$I$1)</f>
        <v>Введите курс</v>
      </c>
      <c r="K449" s="284"/>
      <c r="L449" s="40">
        <f>Таблица613[[#This Row],[Заказ коробок ]]*Таблица613[[#This Row],[Кол-во шт в коробке]]</f>
        <v>0</v>
      </c>
      <c r="M449" s="38">
        <f>Таблица613[[#This Row],[Общее кол-во шт]]*Таблица613[[#This Row],[Оптовая цена KRW                         за 1шт]]</f>
        <v>0</v>
      </c>
      <c r="N449" s="41" t="str">
        <f>IFERROR(Таблица613[[#This Row],[Общее кол-во шт]]*Таблица613[[#This Row],[Оптовая цена USD                       за 1шт]],"")</f>
        <v/>
      </c>
      <c r="O449" s="42"/>
      <c r="P449" s="214"/>
      <c r="Q449" s="215"/>
      <c r="R449" s="215"/>
      <c r="S449" s="215"/>
      <c r="T449" s="215"/>
      <c r="U449" s="216">
        <f t="shared" si="6"/>
        <v>0</v>
      </c>
    </row>
    <row r="450" spans="1:21" s="30" customFormat="1" ht="24" customHeight="1">
      <c r="A450" s="31" t="s">
        <v>16151</v>
      </c>
      <c r="B450" s="32" t="s">
        <v>16152</v>
      </c>
      <c r="C450" s="33" t="s">
        <v>16153</v>
      </c>
      <c r="D450" s="34" t="s">
        <v>16154</v>
      </c>
      <c r="E450" s="37" t="s">
        <v>1745</v>
      </c>
      <c r="F450" s="38">
        <v>14000</v>
      </c>
      <c r="G450" s="36">
        <v>0.45</v>
      </c>
      <c r="H450" s="37">
        <v>10</v>
      </c>
      <c r="I450" s="38">
        <f>Таблица613[[#This Row],[Розничная цена KRW]]*Таблица613[[#This Row],[Коэфициент стоимости]]</f>
        <v>6300</v>
      </c>
      <c r="J450" s="39" t="str">
        <f>IF($I$1="","Введите курс",Таблица613[[#This Row],[Оптовая цена KRW                         за 1шт]]/$I$1)</f>
        <v>Введите курс</v>
      </c>
      <c r="K450" s="284"/>
      <c r="L450" s="40">
        <f>Таблица613[[#This Row],[Заказ коробок ]]*Таблица613[[#This Row],[Кол-во шт в коробке]]</f>
        <v>0</v>
      </c>
      <c r="M450" s="38">
        <f>Таблица613[[#This Row],[Общее кол-во шт]]*Таблица613[[#This Row],[Оптовая цена KRW                         за 1шт]]</f>
        <v>0</v>
      </c>
      <c r="N450" s="41" t="str">
        <f>IFERROR(Таблица613[[#This Row],[Общее кол-во шт]]*Таблица613[[#This Row],[Оптовая цена USD                       за 1шт]],"")</f>
        <v/>
      </c>
      <c r="O450" s="42"/>
      <c r="P450" s="214"/>
      <c r="Q450" s="215"/>
      <c r="R450" s="215"/>
      <c r="S450" s="215"/>
      <c r="T450" s="215"/>
      <c r="U450" s="216">
        <f t="shared" ref="U450:U476" si="7">SUM(P450:T450)</f>
        <v>0</v>
      </c>
    </row>
    <row r="451" spans="1:21" s="30" customFormat="1" ht="24" customHeight="1">
      <c r="A451" s="31" t="s">
        <v>16155</v>
      </c>
      <c r="B451" s="32" t="s">
        <v>16156</v>
      </c>
      <c r="C451" s="33" t="s">
        <v>16157</v>
      </c>
      <c r="D451" s="34" t="s">
        <v>16158</v>
      </c>
      <c r="E451" s="37" t="s">
        <v>1643</v>
      </c>
      <c r="F451" s="38">
        <v>18000</v>
      </c>
      <c r="G451" s="36">
        <v>0.45</v>
      </c>
      <c r="H451" s="37">
        <v>10</v>
      </c>
      <c r="I451" s="38">
        <f>Таблица613[[#This Row],[Розничная цена KRW]]*Таблица613[[#This Row],[Коэфициент стоимости]]</f>
        <v>8100</v>
      </c>
      <c r="J451" s="39" t="str">
        <f>IF($I$1="","Введите курс",Таблица613[[#This Row],[Оптовая цена KRW                         за 1шт]]/$I$1)</f>
        <v>Введите курс</v>
      </c>
      <c r="K451" s="284"/>
      <c r="L451" s="40">
        <f>Таблица613[[#This Row],[Заказ коробок ]]*Таблица613[[#This Row],[Кол-во шт в коробке]]</f>
        <v>0</v>
      </c>
      <c r="M451" s="38">
        <f>Таблица613[[#This Row],[Общее кол-во шт]]*Таблица613[[#This Row],[Оптовая цена KRW                         за 1шт]]</f>
        <v>0</v>
      </c>
      <c r="N451" s="41" t="str">
        <f>IFERROR(Таблица613[[#This Row],[Общее кол-во шт]]*Таблица613[[#This Row],[Оптовая цена USD                       за 1шт]],"")</f>
        <v/>
      </c>
      <c r="O451" s="42"/>
      <c r="P451" s="214"/>
      <c r="Q451" s="215"/>
      <c r="R451" s="215"/>
      <c r="S451" s="215"/>
      <c r="T451" s="215"/>
      <c r="U451" s="216">
        <f t="shared" si="7"/>
        <v>0</v>
      </c>
    </row>
    <row r="452" spans="1:21" s="30" customFormat="1" ht="24" customHeight="1">
      <c r="A452" s="31" t="s">
        <v>16159</v>
      </c>
      <c r="B452" s="32" t="s">
        <v>16160</v>
      </c>
      <c r="C452" s="33" t="s">
        <v>16161</v>
      </c>
      <c r="D452" s="34" t="s">
        <v>16162</v>
      </c>
      <c r="E452" s="37" t="s">
        <v>14626</v>
      </c>
      <c r="F452" s="38">
        <v>15000</v>
      </c>
      <c r="G452" s="36">
        <v>0.45</v>
      </c>
      <c r="H452" s="37">
        <v>10</v>
      </c>
      <c r="I452" s="38">
        <f>Таблица613[[#This Row],[Розничная цена KRW]]*Таблица613[[#This Row],[Коэфициент стоимости]]</f>
        <v>6750</v>
      </c>
      <c r="J452" s="39" t="str">
        <f>IF($I$1="","Введите курс",Таблица613[[#This Row],[Оптовая цена KRW                         за 1шт]]/$I$1)</f>
        <v>Введите курс</v>
      </c>
      <c r="K452" s="284"/>
      <c r="L452" s="40">
        <f>Таблица613[[#This Row],[Заказ коробок ]]*Таблица613[[#This Row],[Кол-во шт в коробке]]</f>
        <v>0</v>
      </c>
      <c r="M452" s="38">
        <f>Таблица613[[#This Row],[Общее кол-во шт]]*Таблица613[[#This Row],[Оптовая цена KRW                         за 1шт]]</f>
        <v>0</v>
      </c>
      <c r="N452" s="41" t="str">
        <f>IFERROR(Таблица613[[#This Row],[Общее кол-во шт]]*Таблица613[[#This Row],[Оптовая цена USD                       за 1шт]],"")</f>
        <v/>
      </c>
      <c r="O452" s="42"/>
      <c r="P452" s="214"/>
      <c r="Q452" s="215"/>
      <c r="R452" s="215"/>
      <c r="S452" s="215"/>
      <c r="T452" s="215"/>
      <c r="U452" s="216">
        <f t="shared" si="7"/>
        <v>0</v>
      </c>
    </row>
    <row r="453" spans="1:21" s="30" customFormat="1" ht="24" customHeight="1">
      <c r="A453" s="31" t="s">
        <v>16163</v>
      </c>
      <c r="B453" s="32" t="s">
        <v>16164</v>
      </c>
      <c r="C453" s="33" t="s">
        <v>16165</v>
      </c>
      <c r="D453" s="34" t="s">
        <v>16166</v>
      </c>
      <c r="E453" s="37" t="s">
        <v>14945</v>
      </c>
      <c r="F453" s="38">
        <v>8800</v>
      </c>
      <c r="G453" s="36">
        <v>0.45</v>
      </c>
      <c r="H453" s="37">
        <v>10</v>
      </c>
      <c r="I453" s="38">
        <f>Таблица613[[#This Row],[Розничная цена KRW]]*Таблица613[[#This Row],[Коэфициент стоимости]]</f>
        <v>3960</v>
      </c>
      <c r="J453" s="39" t="str">
        <f>IF($I$1="","Введите курс",Таблица613[[#This Row],[Оптовая цена KRW                         за 1шт]]/$I$1)</f>
        <v>Введите курс</v>
      </c>
      <c r="K453" s="284"/>
      <c r="L453" s="40">
        <f>Таблица613[[#This Row],[Заказ коробок ]]*Таблица613[[#This Row],[Кол-во шт в коробке]]</f>
        <v>0</v>
      </c>
      <c r="M453" s="38">
        <f>Таблица613[[#This Row],[Общее кол-во шт]]*Таблица613[[#This Row],[Оптовая цена KRW                         за 1шт]]</f>
        <v>0</v>
      </c>
      <c r="N453" s="41" t="str">
        <f>IFERROR(Таблица613[[#This Row],[Общее кол-во шт]]*Таблица613[[#This Row],[Оптовая цена USD                       за 1шт]],"")</f>
        <v/>
      </c>
      <c r="O453" s="42"/>
      <c r="P453" s="214"/>
      <c r="Q453" s="215"/>
      <c r="R453" s="215"/>
      <c r="S453" s="215"/>
      <c r="T453" s="215"/>
      <c r="U453" s="216">
        <f t="shared" si="7"/>
        <v>0</v>
      </c>
    </row>
    <row r="454" spans="1:21" s="30" customFormat="1" ht="24" customHeight="1">
      <c r="A454" s="31" t="s">
        <v>16167</v>
      </c>
      <c r="B454" s="32" t="s">
        <v>16168</v>
      </c>
      <c r="C454" s="33" t="s">
        <v>16169</v>
      </c>
      <c r="D454" s="34" t="s">
        <v>16170</v>
      </c>
      <c r="E454" s="37" t="s">
        <v>1643</v>
      </c>
      <c r="F454" s="38">
        <v>12000</v>
      </c>
      <c r="G454" s="36">
        <v>0.45</v>
      </c>
      <c r="H454" s="37">
        <v>10</v>
      </c>
      <c r="I454" s="38">
        <f>Таблица613[[#This Row],[Розничная цена KRW]]*Таблица613[[#This Row],[Коэфициент стоимости]]</f>
        <v>5400</v>
      </c>
      <c r="J454" s="39" t="str">
        <f>IF($I$1="","Введите курс",Таблица613[[#This Row],[Оптовая цена KRW                         за 1шт]]/$I$1)</f>
        <v>Введите курс</v>
      </c>
      <c r="K454" s="284"/>
      <c r="L454" s="40">
        <f>Таблица613[[#This Row],[Заказ коробок ]]*Таблица613[[#This Row],[Кол-во шт в коробке]]</f>
        <v>0</v>
      </c>
      <c r="M454" s="38">
        <f>Таблица613[[#This Row],[Общее кол-во шт]]*Таблица613[[#This Row],[Оптовая цена KRW                         за 1шт]]</f>
        <v>0</v>
      </c>
      <c r="N454" s="41" t="str">
        <f>IFERROR(Таблица613[[#This Row],[Общее кол-во шт]]*Таблица613[[#This Row],[Оптовая цена USD                       за 1шт]],"")</f>
        <v/>
      </c>
      <c r="O454" s="42"/>
      <c r="P454" s="214"/>
      <c r="Q454" s="215"/>
      <c r="R454" s="215"/>
      <c r="S454" s="215"/>
      <c r="T454" s="215"/>
      <c r="U454" s="216">
        <f t="shared" si="7"/>
        <v>0</v>
      </c>
    </row>
    <row r="455" spans="1:21" s="30" customFormat="1" ht="24" customHeight="1">
      <c r="A455" s="31" t="s">
        <v>16171</v>
      </c>
      <c r="B455" s="32" t="s">
        <v>16172</v>
      </c>
      <c r="C455" s="33" t="s">
        <v>16173</v>
      </c>
      <c r="D455" s="34" t="s">
        <v>16174</v>
      </c>
      <c r="E455" s="37" t="s">
        <v>16085</v>
      </c>
      <c r="F455" s="38">
        <v>18000</v>
      </c>
      <c r="G455" s="36">
        <v>0.45</v>
      </c>
      <c r="H455" s="37">
        <v>10</v>
      </c>
      <c r="I455" s="38">
        <f>Таблица613[[#This Row],[Розничная цена KRW]]*Таблица613[[#This Row],[Коэфициент стоимости]]</f>
        <v>8100</v>
      </c>
      <c r="J455" s="39" t="str">
        <f>IF($I$1="","Введите курс",Таблица613[[#This Row],[Оптовая цена KRW                         за 1шт]]/$I$1)</f>
        <v>Введите курс</v>
      </c>
      <c r="K455" s="284"/>
      <c r="L455" s="40">
        <f>Таблица613[[#This Row],[Заказ коробок ]]*Таблица613[[#This Row],[Кол-во шт в коробке]]</f>
        <v>0</v>
      </c>
      <c r="M455" s="38">
        <f>Таблица613[[#This Row],[Общее кол-во шт]]*Таблица613[[#This Row],[Оптовая цена KRW                         за 1шт]]</f>
        <v>0</v>
      </c>
      <c r="N455" s="41" t="str">
        <f>IFERROR(Таблица613[[#This Row],[Общее кол-во шт]]*Таблица613[[#This Row],[Оптовая цена USD                       за 1шт]],"")</f>
        <v/>
      </c>
      <c r="O455" s="42"/>
      <c r="P455" s="214"/>
      <c r="Q455" s="215"/>
      <c r="R455" s="215"/>
      <c r="S455" s="215"/>
      <c r="T455" s="215"/>
      <c r="U455" s="216">
        <f t="shared" si="7"/>
        <v>0</v>
      </c>
    </row>
    <row r="456" spans="1:21" s="30" customFormat="1" ht="24" customHeight="1">
      <c r="A456" s="31" t="s">
        <v>16175</v>
      </c>
      <c r="B456" s="32" t="s">
        <v>16176</v>
      </c>
      <c r="C456" s="33" t="s">
        <v>16177</v>
      </c>
      <c r="D456" s="34" t="s">
        <v>16178</v>
      </c>
      <c r="E456" s="37" t="s">
        <v>9497</v>
      </c>
      <c r="F456" s="38">
        <v>18000</v>
      </c>
      <c r="G456" s="36">
        <v>0.45</v>
      </c>
      <c r="H456" s="37">
        <v>10</v>
      </c>
      <c r="I456" s="38">
        <f>Таблица613[[#This Row],[Розничная цена KRW]]*Таблица613[[#This Row],[Коэфициент стоимости]]</f>
        <v>8100</v>
      </c>
      <c r="J456" s="39" t="str">
        <f>IF($I$1="","Введите курс",Таблица613[[#This Row],[Оптовая цена KRW                         за 1шт]]/$I$1)</f>
        <v>Введите курс</v>
      </c>
      <c r="K456" s="284"/>
      <c r="L456" s="40">
        <f>Таблица613[[#This Row],[Заказ коробок ]]*Таблица613[[#This Row],[Кол-во шт в коробке]]</f>
        <v>0</v>
      </c>
      <c r="M456" s="38">
        <f>Таблица613[[#This Row],[Общее кол-во шт]]*Таблица613[[#This Row],[Оптовая цена KRW                         за 1шт]]</f>
        <v>0</v>
      </c>
      <c r="N456" s="41" t="str">
        <f>IFERROR(Таблица613[[#This Row],[Общее кол-во шт]]*Таблица613[[#This Row],[Оптовая цена USD                       за 1шт]],"")</f>
        <v/>
      </c>
      <c r="O456" s="42"/>
      <c r="P456" s="214"/>
      <c r="Q456" s="215"/>
      <c r="R456" s="215"/>
      <c r="S456" s="215"/>
      <c r="T456" s="215"/>
      <c r="U456" s="216">
        <f t="shared" si="7"/>
        <v>0</v>
      </c>
    </row>
    <row r="457" spans="1:21" s="30" customFormat="1" ht="24" customHeight="1">
      <c r="A457" s="31" t="s">
        <v>16179</v>
      </c>
      <c r="B457" s="32" t="s">
        <v>16180</v>
      </c>
      <c r="C457" s="33" t="s">
        <v>16181</v>
      </c>
      <c r="D457" s="34" t="s">
        <v>16182</v>
      </c>
      <c r="E457" s="37" t="s">
        <v>16183</v>
      </c>
      <c r="F457" s="38">
        <v>70000</v>
      </c>
      <c r="G457" s="36">
        <v>0.45</v>
      </c>
      <c r="H457" s="37">
        <v>10</v>
      </c>
      <c r="I457" s="38">
        <f>Таблица613[[#This Row],[Розничная цена KRW]]*Таблица613[[#This Row],[Коэфициент стоимости]]</f>
        <v>31500</v>
      </c>
      <c r="J457" s="39" t="str">
        <f>IF($I$1="","Введите курс",Таблица613[[#This Row],[Оптовая цена KRW                         за 1шт]]/$I$1)</f>
        <v>Введите курс</v>
      </c>
      <c r="K457" s="284"/>
      <c r="L457" s="40">
        <f>Таблица613[[#This Row],[Заказ коробок ]]*Таблица613[[#This Row],[Кол-во шт в коробке]]</f>
        <v>0</v>
      </c>
      <c r="M457" s="38">
        <f>Таблица613[[#This Row],[Общее кол-во шт]]*Таблица613[[#This Row],[Оптовая цена KRW                         за 1шт]]</f>
        <v>0</v>
      </c>
      <c r="N457" s="41" t="str">
        <f>IFERROR(Таблица613[[#This Row],[Общее кол-во шт]]*Таблица613[[#This Row],[Оптовая цена USD                       за 1шт]],"")</f>
        <v/>
      </c>
      <c r="O457" s="42"/>
      <c r="P457" s="214"/>
      <c r="Q457" s="215"/>
      <c r="R457" s="215"/>
      <c r="S457" s="215"/>
      <c r="T457" s="215"/>
      <c r="U457" s="216">
        <f t="shared" si="7"/>
        <v>0</v>
      </c>
    </row>
    <row r="458" spans="1:21" s="30" customFormat="1" ht="24" customHeight="1">
      <c r="A458" s="31" t="s">
        <v>16184</v>
      </c>
      <c r="B458" s="32" t="s">
        <v>16185</v>
      </c>
      <c r="C458" s="33" t="s">
        <v>16186</v>
      </c>
      <c r="D458" s="34" t="s">
        <v>16187</v>
      </c>
      <c r="E458" s="37" t="s">
        <v>8920</v>
      </c>
      <c r="F458" s="38">
        <v>9900</v>
      </c>
      <c r="G458" s="36">
        <v>0.45</v>
      </c>
      <c r="H458" s="37">
        <v>10</v>
      </c>
      <c r="I458" s="38">
        <f>Таблица613[[#This Row],[Розничная цена KRW]]*Таблица613[[#This Row],[Коэфициент стоимости]]</f>
        <v>4455</v>
      </c>
      <c r="J458" s="39" t="str">
        <f>IF($I$1="","Введите курс",Таблица613[[#This Row],[Оптовая цена KRW                         за 1шт]]/$I$1)</f>
        <v>Введите курс</v>
      </c>
      <c r="K458" s="284"/>
      <c r="L458" s="40">
        <f>Таблица613[[#This Row],[Заказ коробок ]]*Таблица613[[#This Row],[Кол-во шт в коробке]]</f>
        <v>0</v>
      </c>
      <c r="M458" s="38">
        <f>Таблица613[[#This Row],[Общее кол-во шт]]*Таблица613[[#This Row],[Оптовая цена KRW                         за 1шт]]</f>
        <v>0</v>
      </c>
      <c r="N458" s="41" t="str">
        <f>IFERROR(Таблица613[[#This Row],[Общее кол-во шт]]*Таблица613[[#This Row],[Оптовая цена USD                       за 1шт]],"")</f>
        <v/>
      </c>
      <c r="O458" s="42"/>
      <c r="P458" s="214"/>
      <c r="Q458" s="215"/>
      <c r="R458" s="215"/>
      <c r="S458" s="215"/>
      <c r="T458" s="215"/>
      <c r="U458" s="216">
        <f t="shared" si="7"/>
        <v>0</v>
      </c>
    </row>
    <row r="459" spans="1:21" s="30" customFormat="1" ht="24" customHeight="1">
      <c r="A459" s="31" t="s">
        <v>16188</v>
      </c>
      <c r="B459" s="32" t="s">
        <v>16189</v>
      </c>
      <c r="C459" s="33" t="s">
        <v>16190</v>
      </c>
      <c r="D459" s="34" t="s">
        <v>16191</v>
      </c>
      <c r="E459" s="37" t="s">
        <v>1639</v>
      </c>
      <c r="F459" s="38">
        <v>15800</v>
      </c>
      <c r="G459" s="36">
        <v>0.45</v>
      </c>
      <c r="H459" s="37">
        <v>10</v>
      </c>
      <c r="I459" s="38">
        <f>Таблица613[[#This Row],[Розничная цена KRW]]*Таблица613[[#This Row],[Коэфициент стоимости]]</f>
        <v>7110</v>
      </c>
      <c r="J459" s="39" t="str">
        <f>IF($I$1="","Введите курс",Таблица613[[#This Row],[Оптовая цена KRW                         за 1шт]]/$I$1)</f>
        <v>Введите курс</v>
      </c>
      <c r="K459" s="284"/>
      <c r="L459" s="40">
        <f>Таблица613[[#This Row],[Заказ коробок ]]*Таблица613[[#This Row],[Кол-во шт в коробке]]</f>
        <v>0</v>
      </c>
      <c r="M459" s="38">
        <f>Таблица613[[#This Row],[Общее кол-во шт]]*Таблица613[[#This Row],[Оптовая цена KRW                         за 1шт]]</f>
        <v>0</v>
      </c>
      <c r="N459" s="41" t="str">
        <f>IFERROR(Таблица613[[#This Row],[Общее кол-во шт]]*Таблица613[[#This Row],[Оптовая цена USD                       за 1шт]],"")</f>
        <v/>
      </c>
      <c r="O459" s="42"/>
      <c r="P459" s="214"/>
      <c r="Q459" s="215"/>
      <c r="R459" s="215"/>
      <c r="S459" s="215"/>
      <c r="T459" s="215"/>
      <c r="U459" s="216">
        <f t="shared" si="7"/>
        <v>0</v>
      </c>
    </row>
    <row r="460" spans="1:21" s="30" customFormat="1" ht="24" customHeight="1">
      <c r="A460" s="31" t="s">
        <v>16192</v>
      </c>
      <c r="B460" s="32" t="s">
        <v>16193</v>
      </c>
      <c r="C460" s="33" t="s">
        <v>16194</v>
      </c>
      <c r="D460" s="34" t="s">
        <v>16195</v>
      </c>
      <c r="E460" s="37" t="s">
        <v>16196</v>
      </c>
      <c r="F460" s="38">
        <v>10000</v>
      </c>
      <c r="G460" s="36">
        <v>0.45</v>
      </c>
      <c r="H460" s="37">
        <v>10</v>
      </c>
      <c r="I460" s="38">
        <f>Таблица613[[#This Row],[Розничная цена KRW]]*Таблица613[[#This Row],[Коэфициент стоимости]]</f>
        <v>4500</v>
      </c>
      <c r="J460" s="39" t="str">
        <f>IF($I$1="","Введите курс",Таблица613[[#This Row],[Оптовая цена KRW                         за 1шт]]/$I$1)</f>
        <v>Введите курс</v>
      </c>
      <c r="K460" s="284"/>
      <c r="L460" s="40">
        <f>Таблица613[[#This Row],[Заказ коробок ]]*Таблица613[[#This Row],[Кол-во шт в коробке]]</f>
        <v>0</v>
      </c>
      <c r="M460" s="38">
        <f>Таблица613[[#This Row],[Общее кол-во шт]]*Таблица613[[#This Row],[Оптовая цена KRW                         за 1шт]]</f>
        <v>0</v>
      </c>
      <c r="N460" s="41" t="str">
        <f>IFERROR(Таблица613[[#This Row],[Общее кол-во шт]]*Таблица613[[#This Row],[Оптовая цена USD                       за 1шт]],"")</f>
        <v/>
      </c>
      <c r="O460" s="42"/>
      <c r="P460" s="214"/>
      <c r="Q460" s="215"/>
      <c r="R460" s="215"/>
      <c r="S460" s="215"/>
      <c r="T460" s="215"/>
      <c r="U460" s="216">
        <f t="shared" si="7"/>
        <v>0</v>
      </c>
    </row>
    <row r="461" spans="1:21" s="30" customFormat="1" ht="24" customHeight="1">
      <c r="A461" s="31" t="s">
        <v>16197</v>
      </c>
      <c r="B461" s="32" t="s">
        <v>16198</v>
      </c>
      <c r="C461" s="33" t="s">
        <v>16199</v>
      </c>
      <c r="D461" s="34" t="s">
        <v>16200</v>
      </c>
      <c r="E461" s="37" t="s">
        <v>16196</v>
      </c>
      <c r="F461" s="38">
        <v>10000</v>
      </c>
      <c r="G461" s="36">
        <v>0.45</v>
      </c>
      <c r="H461" s="37">
        <v>10</v>
      </c>
      <c r="I461" s="38">
        <f>Таблица613[[#This Row],[Розничная цена KRW]]*Таблица613[[#This Row],[Коэфициент стоимости]]</f>
        <v>4500</v>
      </c>
      <c r="J461" s="39" t="str">
        <f>IF($I$1="","Введите курс",Таблица613[[#This Row],[Оптовая цена KRW                         за 1шт]]/$I$1)</f>
        <v>Введите курс</v>
      </c>
      <c r="K461" s="284"/>
      <c r="L461" s="40">
        <f>Таблица613[[#This Row],[Заказ коробок ]]*Таблица613[[#This Row],[Кол-во шт в коробке]]</f>
        <v>0</v>
      </c>
      <c r="M461" s="38">
        <f>Таблица613[[#This Row],[Общее кол-во шт]]*Таблица613[[#This Row],[Оптовая цена KRW                         за 1шт]]</f>
        <v>0</v>
      </c>
      <c r="N461" s="41" t="str">
        <f>IFERROR(Таблица613[[#This Row],[Общее кол-во шт]]*Таблица613[[#This Row],[Оптовая цена USD                       за 1шт]],"")</f>
        <v/>
      </c>
      <c r="O461" s="42"/>
      <c r="P461" s="214"/>
      <c r="Q461" s="215"/>
      <c r="R461" s="215"/>
      <c r="S461" s="215"/>
      <c r="T461" s="215"/>
      <c r="U461" s="216">
        <f t="shared" si="7"/>
        <v>0</v>
      </c>
    </row>
    <row r="462" spans="1:21" s="30" customFormat="1" ht="24" customHeight="1">
      <c r="A462" s="31" t="s">
        <v>16201</v>
      </c>
      <c r="B462" s="32" t="s">
        <v>16202</v>
      </c>
      <c r="C462" s="33" t="s">
        <v>16203</v>
      </c>
      <c r="D462" s="34" t="s">
        <v>16204</v>
      </c>
      <c r="E462" s="37" t="s">
        <v>16196</v>
      </c>
      <c r="F462" s="38">
        <v>10000</v>
      </c>
      <c r="G462" s="36">
        <v>0.45</v>
      </c>
      <c r="H462" s="37">
        <v>10</v>
      </c>
      <c r="I462" s="38">
        <f>Таблица613[[#This Row],[Розничная цена KRW]]*Таблица613[[#This Row],[Коэфициент стоимости]]</f>
        <v>4500</v>
      </c>
      <c r="J462" s="39" t="str">
        <f>IF($I$1="","Введите курс",Таблица613[[#This Row],[Оптовая цена KRW                         за 1шт]]/$I$1)</f>
        <v>Введите курс</v>
      </c>
      <c r="K462" s="284"/>
      <c r="L462" s="40">
        <f>Таблица613[[#This Row],[Заказ коробок ]]*Таблица613[[#This Row],[Кол-во шт в коробке]]</f>
        <v>0</v>
      </c>
      <c r="M462" s="38">
        <f>Таблица613[[#This Row],[Общее кол-во шт]]*Таблица613[[#This Row],[Оптовая цена KRW                         за 1шт]]</f>
        <v>0</v>
      </c>
      <c r="N462" s="41" t="str">
        <f>IFERROR(Таблица613[[#This Row],[Общее кол-во шт]]*Таблица613[[#This Row],[Оптовая цена USD                       за 1шт]],"")</f>
        <v/>
      </c>
      <c r="O462" s="42"/>
      <c r="P462" s="214"/>
      <c r="Q462" s="215"/>
      <c r="R462" s="215"/>
      <c r="S462" s="215"/>
      <c r="T462" s="215"/>
      <c r="U462" s="216">
        <f t="shared" si="7"/>
        <v>0</v>
      </c>
    </row>
    <row r="463" spans="1:21" s="30" customFormat="1" ht="24" customHeight="1">
      <c r="A463" s="31" t="s">
        <v>16205</v>
      </c>
      <c r="B463" s="32" t="s">
        <v>16206</v>
      </c>
      <c r="C463" s="33" t="s">
        <v>16207</v>
      </c>
      <c r="D463" s="34" t="s">
        <v>16208</v>
      </c>
      <c r="E463" s="37" t="s">
        <v>16196</v>
      </c>
      <c r="F463" s="38">
        <v>10000</v>
      </c>
      <c r="G463" s="36">
        <v>0.45</v>
      </c>
      <c r="H463" s="37">
        <v>10</v>
      </c>
      <c r="I463" s="38">
        <f>Таблица613[[#This Row],[Розничная цена KRW]]*Таблица613[[#This Row],[Коэфициент стоимости]]</f>
        <v>4500</v>
      </c>
      <c r="J463" s="39" t="str">
        <f>IF($I$1="","Введите курс",Таблица613[[#This Row],[Оптовая цена KRW                         за 1шт]]/$I$1)</f>
        <v>Введите курс</v>
      </c>
      <c r="K463" s="284"/>
      <c r="L463" s="40">
        <f>Таблица613[[#This Row],[Заказ коробок ]]*Таблица613[[#This Row],[Кол-во шт в коробке]]</f>
        <v>0</v>
      </c>
      <c r="M463" s="38">
        <f>Таблица613[[#This Row],[Общее кол-во шт]]*Таблица613[[#This Row],[Оптовая цена KRW                         за 1шт]]</f>
        <v>0</v>
      </c>
      <c r="N463" s="41" t="str">
        <f>IFERROR(Таблица613[[#This Row],[Общее кол-во шт]]*Таблица613[[#This Row],[Оптовая цена USD                       за 1шт]],"")</f>
        <v/>
      </c>
      <c r="O463" s="42"/>
      <c r="P463" s="214"/>
      <c r="Q463" s="215"/>
      <c r="R463" s="215"/>
      <c r="S463" s="215"/>
      <c r="T463" s="215"/>
      <c r="U463" s="216">
        <f t="shared" si="7"/>
        <v>0</v>
      </c>
    </row>
    <row r="464" spans="1:21" s="30" customFormat="1" ht="24" customHeight="1">
      <c r="A464" s="31" t="s">
        <v>16209</v>
      </c>
      <c r="B464" s="32" t="s">
        <v>16210</v>
      </c>
      <c r="C464" s="33" t="s">
        <v>16211</v>
      </c>
      <c r="D464" s="34" t="s">
        <v>16212</v>
      </c>
      <c r="E464" s="37" t="s">
        <v>16213</v>
      </c>
      <c r="F464" s="38">
        <v>9500</v>
      </c>
      <c r="G464" s="36">
        <v>0.45</v>
      </c>
      <c r="H464" s="37">
        <v>10</v>
      </c>
      <c r="I464" s="38">
        <f>Таблица613[[#This Row],[Розничная цена KRW]]*Таблица613[[#This Row],[Коэфициент стоимости]]</f>
        <v>4275</v>
      </c>
      <c r="J464" s="39" t="str">
        <f>IF($I$1="","Введите курс",Таблица613[[#This Row],[Оптовая цена KRW                         за 1шт]]/$I$1)</f>
        <v>Введите курс</v>
      </c>
      <c r="K464" s="284"/>
      <c r="L464" s="40">
        <f>Таблица613[[#This Row],[Заказ коробок ]]*Таблица613[[#This Row],[Кол-во шт в коробке]]</f>
        <v>0</v>
      </c>
      <c r="M464" s="38">
        <f>Таблица613[[#This Row],[Общее кол-во шт]]*Таблица613[[#This Row],[Оптовая цена KRW                         за 1шт]]</f>
        <v>0</v>
      </c>
      <c r="N464" s="41" t="str">
        <f>IFERROR(Таблица613[[#This Row],[Общее кол-во шт]]*Таблица613[[#This Row],[Оптовая цена USD                       за 1шт]],"")</f>
        <v/>
      </c>
      <c r="O464" s="42"/>
      <c r="P464" s="214"/>
      <c r="Q464" s="215"/>
      <c r="R464" s="215"/>
      <c r="S464" s="215"/>
      <c r="T464" s="215"/>
      <c r="U464" s="216">
        <f t="shared" si="7"/>
        <v>0</v>
      </c>
    </row>
    <row r="465" spans="1:21" s="30" customFormat="1" ht="24" customHeight="1">
      <c r="A465" s="31" t="s">
        <v>16214</v>
      </c>
      <c r="B465" s="32" t="s">
        <v>16215</v>
      </c>
      <c r="C465" s="33" t="s">
        <v>16216</v>
      </c>
      <c r="D465" s="34" t="s">
        <v>16217</v>
      </c>
      <c r="E465" s="37" t="s">
        <v>16213</v>
      </c>
      <c r="F465" s="38">
        <v>9500</v>
      </c>
      <c r="G465" s="36">
        <v>0.45</v>
      </c>
      <c r="H465" s="37">
        <v>10</v>
      </c>
      <c r="I465" s="38">
        <f>Таблица613[[#This Row],[Розничная цена KRW]]*Таблица613[[#This Row],[Коэфициент стоимости]]</f>
        <v>4275</v>
      </c>
      <c r="J465" s="39" t="str">
        <f>IF($I$1="","Введите курс",Таблица613[[#This Row],[Оптовая цена KRW                         за 1шт]]/$I$1)</f>
        <v>Введите курс</v>
      </c>
      <c r="K465" s="284"/>
      <c r="L465" s="40">
        <f>Таблица613[[#This Row],[Заказ коробок ]]*Таблица613[[#This Row],[Кол-во шт в коробке]]</f>
        <v>0</v>
      </c>
      <c r="M465" s="38">
        <f>Таблица613[[#This Row],[Общее кол-во шт]]*Таблица613[[#This Row],[Оптовая цена KRW                         за 1шт]]</f>
        <v>0</v>
      </c>
      <c r="N465" s="41" t="str">
        <f>IFERROR(Таблица613[[#This Row],[Общее кол-во шт]]*Таблица613[[#This Row],[Оптовая цена USD                       за 1шт]],"")</f>
        <v/>
      </c>
      <c r="O465" s="42"/>
      <c r="P465" s="214"/>
      <c r="Q465" s="215"/>
      <c r="R465" s="215"/>
      <c r="S465" s="215"/>
      <c r="T465" s="215"/>
      <c r="U465" s="216">
        <f t="shared" si="7"/>
        <v>0</v>
      </c>
    </row>
    <row r="466" spans="1:21" s="30" customFormat="1" ht="24" customHeight="1">
      <c r="A466" s="31" t="s">
        <v>16218</v>
      </c>
      <c r="B466" s="32" t="s">
        <v>16219</v>
      </c>
      <c r="C466" s="33" t="s">
        <v>16220</v>
      </c>
      <c r="D466" s="34" t="s">
        <v>16221</v>
      </c>
      <c r="E466" s="37" t="s">
        <v>16213</v>
      </c>
      <c r="F466" s="38">
        <v>9500</v>
      </c>
      <c r="G466" s="36">
        <v>0.45</v>
      </c>
      <c r="H466" s="37">
        <v>10</v>
      </c>
      <c r="I466" s="38">
        <f>Таблица613[[#This Row],[Розничная цена KRW]]*Таблица613[[#This Row],[Коэфициент стоимости]]</f>
        <v>4275</v>
      </c>
      <c r="J466" s="39" t="str">
        <f>IF($I$1="","Введите курс",Таблица613[[#This Row],[Оптовая цена KRW                         за 1шт]]/$I$1)</f>
        <v>Введите курс</v>
      </c>
      <c r="K466" s="284"/>
      <c r="L466" s="40">
        <f>Таблица613[[#This Row],[Заказ коробок ]]*Таблица613[[#This Row],[Кол-во шт в коробке]]</f>
        <v>0</v>
      </c>
      <c r="M466" s="38">
        <f>Таблица613[[#This Row],[Общее кол-во шт]]*Таблица613[[#This Row],[Оптовая цена KRW                         за 1шт]]</f>
        <v>0</v>
      </c>
      <c r="N466" s="41" t="str">
        <f>IFERROR(Таблица613[[#This Row],[Общее кол-во шт]]*Таблица613[[#This Row],[Оптовая цена USD                       за 1шт]],"")</f>
        <v/>
      </c>
      <c r="O466" s="42"/>
      <c r="P466" s="214"/>
      <c r="Q466" s="215"/>
      <c r="R466" s="215"/>
      <c r="S466" s="215"/>
      <c r="T466" s="215"/>
      <c r="U466" s="216">
        <f t="shared" si="7"/>
        <v>0</v>
      </c>
    </row>
    <row r="467" spans="1:21" s="30" customFormat="1" ht="24" customHeight="1">
      <c r="A467" s="31" t="s">
        <v>16222</v>
      </c>
      <c r="B467" s="32" t="s">
        <v>16223</v>
      </c>
      <c r="C467" s="33" t="s">
        <v>16224</v>
      </c>
      <c r="D467" s="34" t="s">
        <v>16225</v>
      </c>
      <c r="E467" s="37" t="s">
        <v>16226</v>
      </c>
      <c r="F467" s="38">
        <v>20000</v>
      </c>
      <c r="G467" s="36">
        <v>0.45</v>
      </c>
      <c r="H467" s="37">
        <v>10</v>
      </c>
      <c r="I467" s="38">
        <f>Таблица613[[#This Row],[Розничная цена KRW]]*Таблица613[[#This Row],[Коэфициент стоимости]]</f>
        <v>9000</v>
      </c>
      <c r="J467" s="39" t="str">
        <f>IF($I$1="","Введите курс",Таблица613[[#This Row],[Оптовая цена KRW                         за 1шт]]/$I$1)</f>
        <v>Введите курс</v>
      </c>
      <c r="K467" s="284"/>
      <c r="L467" s="40">
        <f>Таблица613[[#This Row],[Заказ коробок ]]*Таблица613[[#This Row],[Кол-во шт в коробке]]</f>
        <v>0</v>
      </c>
      <c r="M467" s="38">
        <f>Таблица613[[#This Row],[Общее кол-во шт]]*Таблица613[[#This Row],[Оптовая цена KRW                         за 1шт]]</f>
        <v>0</v>
      </c>
      <c r="N467" s="41" t="str">
        <f>IFERROR(Таблица613[[#This Row],[Общее кол-во шт]]*Таблица613[[#This Row],[Оптовая цена USD                       за 1шт]],"")</f>
        <v/>
      </c>
      <c r="O467" s="42"/>
      <c r="P467" s="214"/>
      <c r="Q467" s="215"/>
      <c r="R467" s="215"/>
      <c r="S467" s="215"/>
      <c r="T467" s="215"/>
      <c r="U467" s="216">
        <f t="shared" si="7"/>
        <v>0</v>
      </c>
    </row>
    <row r="468" spans="1:21" s="30" customFormat="1" ht="24" customHeight="1">
      <c r="A468" s="31" t="s">
        <v>16227</v>
      </c>
      <c r="B468" s="32" t="s">
        <v>16228</v>
      </c>
      <c r="C468" s="33" t="s">
        <v>16229</v>
      </c>
      <c r="D468" s="34" t="s">
        <v>16230</v>
      </c>
      <c r="E468" s="37" t="s">
        <v>16231</v>
      </c>
      <c r="F468" s="38">
        <v>19600</v>
      </c>
      <c r="G468" s="36">
        <v>0.45</v>
      </c>
      <c r="H468" s="37">
        <v>10</v>
      </c>
      <c r="I468" s="38">
        <f>Таблица613[[#This Row],[Розничная цена KRW]]*Таблица613[[#This Row],[Коэфициент стоимости]]</f>
        <v>8820</v>
      </c>
      <c r="J468" s="39" t="str">
        <f>IF($I$1="","Введите курс",Таблица613[[#This Row],[Оптовая цена KRW                         за 1шт]]/$I$1)</f>
        <v>Введите курс</v>
      </c>
      <c r="K468" s="284"/>
      <c r="L468" s="40">
        <f>Таблица613[[#This Row],[Заказ коробок ]]*Таблица613[[#This Row],[Кол-во шт в коробке]]</f>
        <v>0</v>
      </c>
      <c r="M468" s="38">
        <f>Таблица613[[#This Row],[Общее кол-во шт]]*Таблица613[[#This Row],[Оптовая цена KRW                         за 1шт]]</f>
        <v>0</v>
      </c>
      <c r="N468" s="41" t="str">
        <f>IFERROR(Таблица613[[#This Row],[Общее кол-во шт]]*Таблица613[[#This Row],[Оптовая цена USD                       за 1шт]],"")</f>
        <v/>
      </c>
      <c r="O468" s="42"/>
      <c r="P468" s="214"/>
      <c r="Q468" s="215"/>
      <c r="R468" s="215"/>
      <c r="S468" s="215"/>
      <c r="T468" s="215"/>
      <c r="U468" s="216">
        <f t="shared" si="7"/>
        <v>0</v>
      </c>
    </row>
    <row r="469" spans="1:21" s="30" customFormat="1" ht="24" customHeight="1">
      <c r="A469" s="31" t="s">
        <v>16232</v>
      </c>
      <c r="B469" s="32" t="s">
        <v>16233</v>
      </c>
      <c r="C469" s="33" t="s">
        <v>16234</v>
      </c>
      <c r="D469" s="34" t="s">
        <v>16235</v>
      </c>
      <c r="E469" s="37" t="s">
        <v>16231</v>
      </c>
      <c r="F469" s="38">
        <v>19600</v>
      </c>
      <c r="G469" s="36">
        <v>0.45</v>
      </c>
      <c r="H469" s="37">
        <v>10</v>
      </c>
      <c r="I469" s="38">
        <f>Таблица613[[#This Row],[Розничная цена KRW]]*Таблица613[[#This Row],[Коэфициент стоимости]]</f>
        <v>8820</v>
      </c>
      <c r="J469" s="39" t="str">
        <f>IF($I$1="","Введите курс",Таблица613[[#This Row],[Оптовая цена KRW                         за 1шт]]/$I$1)</f>
        <v>Введите курс</v>
      </c>
      <c r="K469" s="284"/>
      <c r="L469" s="40">
        <f>Таблица613[[#This Row],[Заказ коробок ]]*Таблица613[[#This Row],[Кол-во шт в коробке]]</f>
        <v>0</v>
      </c>
      <c r="M469" s="38">
        <f>Таблица613[[#This Row],[Общее кол-во шт]]*Таблица613[[#This Row],[Оптовая цена KRW                         за 1шт]]</f>
        <v>0</v>
      </c>
      <c r="N469" s="41" t="str">
        <f>IFERROR(Таблица613[[#This Row],[Общее кол-во шт]]*Таблица613[[#This Row],[Оптовая цена USD                       за 1шт]],"")</f>
        <v/>
      </c>
      <c r="O469" s="42"/>
      <c r="P469" s="214"/>
      <c r="Q469" s="215"/>
      <c r="R469" s="215"/>
      <c r="S469" s="215"/>
      <c r="T469" s="215"/>
      <c r="U469" s="216">
        <f t="shared" si="7"/>
        <v>0</v>
      </c>
    </row>
    <row r="470" spans="1:21" s="30" customFormat="1" ht="24" customHeight="1">
      <c r="A470" s="31" t="s">
        <v>16236</v>
      </c>
      <c r="B470" s="32" t="s">
        <v>16237</v>
      </c>
      <c r="C470" s="33" t="s">
        <v>16238</v>
      </c>
      <c r="D470" s="34" t="s">
        <v>16239</v>
      </c>
      <c r="E470" s="37" t="s">
        <v>16240</v>
      </c>
      <c r="F470" s="38">
        <v>52000</v>
      </c>
      <c r="G470" s="36">
        <v>0.45</v>
      </c>
      <c r="H470" s="37">
        <v>10</v>
      </c>
      <c r="I470" s="38">
        <f>Таблица613[[#This Row],[Розничная цена KRW]]*Таблица613[[#This Row],[Коэфициент стоимости]]</f>
        <v>23400</v>
      </c>
      <c r="J470" s="39" t="str">
        <f>IF($I$1="","Введите курс",Таблица613[[#This Row],[Оптовая цена KRW                         за 1шт]]/$I$1)</f>
        <v>Введите курс</v>
      </c>
      <c r="K470" s="284"/>
      <c r="L470" s="40">
        <f>Таблица613[[#This Row],[Заказ коробок ]]*Таблица613[[#This Row],[Кол-во шт в коробке]]</f>
        <v>0</v>
      </c>
      <c r="M470" s="38">
        <f>Таблица613[[#This Row],[Общее кол-во шт]]*Таблица613[[#This Row],[Оптовая цена KRW                         за 1шт]]</f>
        <v>0</v>
      </c>
      <c r="N470" s="41" t="str">
        <f>IFERROR(Таблица613[[#This Row],[Общее кол-во шт]]*Таблица613[[#This Row],[Оптовая цена USD                       за 1шт]],"")</f>
        <v/>
      </c>
      <c r="O470" s="42"/>
      <c r="P470" s="214"/>
      <c r="Q470" s="215"/>
      <c r="R470" s="215"/>
      <c r="S470" s="215"/>
      <c r="T470" s="215"/>
      <c r="U470" s="216">
        <f t="shared" si="7"/>
        <v>0</v>
      </c>
    </row>
    <row r="471" spans="1:21" s="30" customFormat="1" ht="24" customHeight="1">
      <c r="A471" s="31" t="s">
        <v>16241</v>
      </c>
      <c r="B471" s="32" t="s">
        <v>16242</v>
      </c>
      <c r="C471" s="33" t="s">
        <v>16243</v>
      </c>
      <c r="D471" s="34" t="s">
        <v>16244</v>
      </c>
      <c r="E471" s="37" t="s">
        <v>9442</v>
      </c>
      <c r="F471" s="38">
        <v>2000</v>
      </c>
      <c r="G471" s="36">
        <v>0.45</v>
      </c>
      <c r="H471" s="37">
        <v>10</v>
      </c>
      <c r="I471" s="38">
        <f>Таблица613[[#This Row],[Розничная цена KRW]]*Таблица613[[#This Row],[Коэфициент стоимости]]</f>
        <v>900</v>
      </c>
      <c r="J471" s="39" t="str">
        <f>IF($I$1="","Введите курс",Таблица613[[#This Row],[Оптовая цена KRW                         за 1шт]]/$I$1)</f>
        <v>Введите курс</v>
      </c>
      <c r="K471" s="284"/>
      <c r="L471" s="40">
        <f>Таблица613[[#This Row],[Заказ коробок ]]*Таблица613[[#This Row],[Кол-во шт в коробке]]</f>
        <v>0</v>
      </c>
      <c r="M471" s="38">
        <f>Таблица613[[#This Row],[Общее кол-во шт]]*Таблица613[[#This Row],[Оптовая цена KRW                         за 1шт]]</f>
        <v>0</v>
      </c>
      <c r="N471" s="41" t="str">
        <f>IFERROR(Таблица613[[#This Row],[Общее кол-во шт]]*Таблица613[[#This Row],[Оптовая цена USD                       за 1шт]],"")</f>
        <v/>
      </c>
      <c r="O471" s="42"/>
      <c r="P471" s="214"/>
      <c r="Q471" s="215"/>
      <c r="R471" s="215"/>
      <c r="S471" s="215"/>
      <c r="T471" s="215"/>
      <c r="U471" s="216">
        <f t="shared" si="7"/>
        <v>0</v>
      </c>
    </row>
    <row r="472" spans="1:21" s="30" customFormat="1" ht="24" customHeight="1">
      <c r="A472" s="31" t="s">
        <v>16245</v>
      </c>
      <c r="B472" s="32" t="s">
        <v>16246</v>
      </c>
      <c r="C472" s="33" t="s">
        <v>16247</v>
      </c>
      <c r="D472" s="34" t="s">
        <v>16248</v>
      </c>
      <c r="E472" s="37" t="s">
        <v>16249</v>
      </c>
      <c r="F472" s="38">
        <v>20000</v>
      </c>
      <c r="G472" s="36">
        <v>0.45</v>
      </c>
      <c r="H472" s="37">
        <v>10</v>
      </c>
      <c r="I472" s="38">
        <f>Таблица613[[#This Row],[Розничная цена KRW]]*Таблица613[[#This Row],[Коэфициент стоимости]]</f>
        <v>9000</v>
      </c>
      <c r="J472" s="39" t="str">
        <f>IF($I$1="","Введите курс",Таблица613[[#This Row],[Оптовая цена KRW                         за 1шт]]/$I$1)</f>
        <v>Введите курс</v>
      </c>
      <c r="K472" s="284"/>
      <c r="L472" s="40">
        <f>Таблица613[[#This Row],[Заказ коробок ]]*Таблица613[[#This Row],[Кол-во шт в коробке]]</f>
        <v>0</v>
      </c>
      <c r="M472" s="38">
        <f>Таблица613[[#This Row],[Общее кол-во шт]]*Таблица613[[#This Row],[Оптовая цена KRW                         за 1шт]]</f>
        <v>0</v>
      </c>
      <c r="N472" s="41" t="str">
        <f>IFERROR(Таблица613[[#This Row],[Общее кол-во шт]]*Таблица613[[#This Row],[Оптовая цена USD                       за 1шт]],"")</f>
        <v/>
      </c>
      <c r="O472" s="42"/>
      <c r="P472" s="214"/>
      <c r="Q472" s="215"/>
      <c r="R472" s="215"/>
      <c r="S472" s="215"/>
      <c r="T472" s="215"/>
      <c r="U472" s="216">
        <f t="shared" si="7"/>
        <v>0</v>
      </c>
    </row>
    <row r="473" spans="1:21" s="30" customFormat="1" ht="24" customHeight="1">
      <c r="A473" s="31" t="s">
        <v>16250</v>
      </c>
      <c r="B473" s="32" t="s">
        <v>16251</v>
      </c>
      <c r="C473" s="33" t="s">
        <v>16252</v>
      </c>
      <c r="D473" s="34" t="s">
        <v>16253</v>
      </c>
      <c r="E473" s="37" t="s">
        <v>16254</v>
      </c>
      <c r="F473" s="38">
        <v>20000</v>
      </c>
      <c r="G473" s="36">
        <v>0.45</v>
      </c>
      <c r="H473" s="37">
        <v>10</v>
      </c>
      <c r="I473" s="38">
        <f>Таблица613[[#This Row],[Розничная цена KRW]]*Таблица613[[#This Row],[Коэфициент стоимости]]</f>
        <v>9000</v>
      </c>
      <c r="J473" s="39" t="str">
        <f>IF($I$1="","Введите курс",Таблица613[[#This Row],[Оптовая цена KRW                         за 1шт]]/$I$1)</f>
        <v>Введите курс</v>
      </c>
      <c r="K473" s="284"/>
      <c r="L473" s="40">
        <f>Таблица613[[#This Row],[Заказ коробок ]]*Таблица613[[#This Row],[Кол-во шт в коробке]]</f>
        <v>0</v>
      </c>
      <c r="M473" s="38">
        <f>Таблица613[[#This Row],[Общее кол-во шт]]*Таблица613[[#This Row],[Оптовая цена KRW                         за 1шт]]</f>
        <v>0</v>
      </c>
      <c r="N473" s="41" t="str">
        <f>IFERROR(Таблица613[[#This Row],[Общее кол-во шт]]*Таблица613[[#This Row],[Оптовая цена USD                       за 1шт]],"")</f>
        <v/>
      </c>
      <c r="O473" s="42"/>
      <c r="P473" s="214"/>
      <c r="Q473" s="215"/>
      <c r="R473" s="215"/>
      <c r="S473" s="215"/>
      <c r="T473" s="215"/>
      <c r="U473" s="216">
        <f t="shared" si="7"/>
        <v>0</v>
      </c>
    </row>
    <row r="474" spans="1:21" s="30" customFormat="1" ht="24" customHeight="1">
      <c r="A474" s="31" t="s">
        <v>16255</v>
      </c>
      <c r="B474" s="32" t="s">
        <v>16256</v>
      </c>
      <c r="C474" s="33" t="s">
        <v>16257</v>
      </c>
      <c r="D474" s="34" t="s">
        <v>16258</v>
      </c>
      <c r="E474" s="37" t="s">
        <v>16254</v>
      </c>
      <c r="F474" s="38">
        <v>20000</v>
      </c>
      <c r="G474" s="36">
        <v>0.45</v>
      </c>
      <c r="H474" s="37">
        <v>10</v>
      </c>
      <c r="I474" s="38">
        <f>Таблица613[[#This Row],[Розничная цена KRW]]*Таблица613[[#This Row],[Коэфициент стоимости]]</f>
        <v>9000</v>
      </c>
      <c r="J474" s="39" t="str">
        <f>IF($I$1="","Введите курс",Таблица613[[#This Row],[Оптовая цена KRW                         за 1шт]]/$I$1)</f>
        <v>Введите курс</v>
      </c>
      <c r="K474" s="284"/>
      <c r="L474" s="40">
        <f>Таблица613[[#This Row],[Заказ коробок ]]*Таблица613[[#This Row],[Кол-во шт в коробке]]</f>
        <v>0</v>
      </c>
      <c r="M474" s="38">
        <f>Таблица613[[#This Row],[Общее кол-во шт]]*Таблица613[[#This Row],[Оптовая цена KRW                         за 1шт]]</f>
        <v>0</v>
      </c>
      <c r="N474" s="41" t="str">
        <f>IFERROR(Таблица613[[#This Row],[Общее кол-во шт]]*Таблица613[[#This Row],[Оптовая цена USD                       за 1шт]],"")</f>
        <v/>
      </c>
      <c r="O474" s="42"/>
      <c r="P474" s="214"/>
      <c r="Q474" s="215"/>
      <c r="R474" s="215"/>
      <c r="S474" s="215"/>
      <c r="T474" s="215"/>
      <c r="U474" s="216">
        <f t="shared" si="7"/>
        <v>0</v>
      </c>
    </row>
    <row r="475" spans="1:21" s="30" customFormat="1" ht="24" customHeight="1">
      <c r="A475" s="31" t="s">
        <v>16259</v>
      </c>
      <c r="B475" s="32" t="s">
        <v>16260</v>
      </c>
      <c r="C475" s="33" t="s">
        <v>16261</v>
      </c>
      <c r="D475" s="34" t="s">
        <v>16262</v>
      </c>
      <c r="E475" s="37" t="s">
        <v>16254</v>
      </c>
      <c r="F475" s="38">
        <v>20000</v>
      </c>
      <c r="G475" s="36">
        <v>0.45</v>
      </c>
      <c r="H475" s="37">
        <v>10</v>
      </c>
      <c r="I475" s="38">
        <f>Таблица613[[#This Row],[Розничная цена KRW]]*Таблица613[[#This Row],[Коэфициент стоимости]]</f>
        <v>9000</v>
      </c>
      <c r="J475" s="39" t="str">
        <f>IF($I$1="","Введите курс",Таблица613[[#This Row],[Оптовая цена KRW                         за 1шт]]/$I$1)</f>
        <v>Введите курс</v>
      </c>
      <c r="K475" s="284"/>
      <c r="L475" s="40">
        <f>Таблица613[[#This Row],[Заказ коробок ]]*Таблица613[[#This Row],[Кол-во шт в коробке]]</f>
        <v>0</v>
      </c>
      <c r="M475" s="38">
        <f>Таблица613[[#This Row],[Общее кол-во шт]]*Таблица613[[#This Row],[Оптовая цена KRW                         за 1шт]]</f>
        <v>0</v>
      </c>
      <c r="N475" s="41" t="str">
        <f>IFERROR(Таблица613[[#This Row],[Общее кол-во шт]]*Таблица613[[#This Row],[Оптовая цена USD                       за 1шт]],"")</f>
        <v/>
      </c>
      <c r="O475" s="42"/>
      <c r="P475" s="214"/>
      <c r="Q475" s="215"/>
      <c r="R475" s="215"/>
      <c r="S475" s="215"/>
      <c r="T475" s="215"/>
      <c r="U475" s="216">
        <f t="shared" si="7"/>
        <v>0</v>
      </c>
    </row>
    <row r="476" spans="1:21" s="30" customFormat="1" ht="24" customHeight="1">
      <c r="A476" s="31" t="s">
        <v>16263</v>
      </c>
      <c r="B476" s="32" t="s">
        <v>16264</v>
      </c>
      <c r="C476" s="33" t="s">
        <v>16265</v>
      </c>
      <c r="D476" s="34" t="s">
        <v>16266</v>
      </c>
      <c r="E476" s="37"/>
      <c r="F476" s="38">
        <v>6800</v>
      </c>
      <c r="G476" s="36">
        <v>0.45</v>
      </c>
      <c r="H476" s="37">
        <v>10</v>
      </c>
      <c r="I476" s="38">
        <f>Таблица613[[#This Row],[Розничная цена KRW]]*Таблица613[[#This Row],[Коэфициент стоимости]]</f>
        <v>3060</v>
      </c>
      <c r="J476" s="39" t="str">
        <f>IF($I$1="","Введите курс",Таблица613[[#This Row],[Оптовая цена KRW                         за 1шт]]/$I$1)</f>
        <v>Введите курс</v>
      </c>
      <c r="K476" s="284"/>
      <c r="L476" s="40">
        <f>Таблица613[[#This Row],[Заказ коробок ]]*Таблица613[[#This Row],[Кол-во шт в коробке]]</f>
        <v>0</v>
      </c>
      <c r="M476" s="38">
        <f>Таблица613[[#This Row],[Общее кол-во шт]]*Таблица613[[#This Row],[Оптовая цена KRW                         за 1шт]]</f>
        <v>0</v>
      </c>
      <c r="N476" s="41" t="str">
        <f>IFERROR(Таблица613[[#This Row],[Общее кол-во шт]]*Таблица613[[#This Row],[Оптовая цена USD                       за 1шт]],"")</f>
        <v/>
      </c>
      <c r="O476" s="42"/>
      <c r="P476" s="214"/>
      <c r="Q476" s="215"/>
      <c r="R476" s="215"/>
      <c r="S476" s="215"/>
      <c r="T476" s="215"/>
      <c r="U476" s="216">
        <f t="shared" si="7"/>
        <v>0</v>
      </c>
    </row>
  </sheetData>
  <sheetProtection algorithmName="SHA-512" hashValue="8gh/ZCX0mCzKtgmNyjQeko8T3DExaoqdN3tY+gKBMsPGpv8DIwYwhGiPhiDoZx/2Mib/RMDwsJrebzjicCyqqw==" saltValue="m67whBRPk17kK3JP6WnOoQ==" spinCount="100000" sheet="1" autoFilter="0" pivotTables="0"/>
  <mergeCells count="2">
    <mergeCell ref="A1:D1"/>
    <mergeCell ref="F1:G1"/>
  </mergeCells>
  <conditionalFormatting sqref="A477:A1048576">
    <cfRule type="duplicateValues" dxfId="451" priority="1"/>
  </conditionalFormatting>
  <conditionalFormatting sqref="A477:A1048576">
    <cfRule type="duplicateValues" dxfId="450" priority="2"/>
  </conditionalFormatting>
  <conditionalFormatting sqref="A477:A1048576">
    <cfRule type="duplicateValues" dxfId="449" priority="3"/>
    <cfRule type="duplicateValues" dxfId="448" priority="4"/>
    <cfRule type="duplicateValues" dxfId="447" priority="5"/>
  </conditionalFormatting>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cfRule type="duplicateValues" dxfId="446" priority="6"/>
  </conditionalFormatting>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cfRule type="duplicateValues" dxfId="445" priority="7"/>
    <cfRule type="duplicateValues" dxfId="444" priority="8"/>
    <cfRule type="duplicateValues" dxfId="443" priority="9"/>
  </conditionalFormatting>
  <conditionalFormatting sqref="A3:A476">
    <cfRule type="duplicateValues" dxfId="442" priority="10"/>
  </conditionalFormatting>
  <conditionalFormatting sqref="A3:A476">
    <cfRule type="duplicateValues" dxfId="441" priority="11"/>
    <cfRule type="duplicateValues" dxfId="440" priority="12"/>
    <cfRule type="duplicateValues" dxfId="439" priority="13"/>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cfRule type="duplicateValues" dxfId="438" priority="14"/>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cfRule type="duplicateValues" dxfId="437" priority="15"/>
    <cfRule type="duplicateValues" dxfId="436" priority="16"/>
    <cfRule type="duplicateValues" dxfId="435" priority="17"/>
  </conditionalFormatting>
  <hyperlinks>
    <hyperlink ref="H1" r:id="rId1" display="Узнать курс $ к KRW" xr:uid="{00000000-0004-0000-0B00-000000000000}"/>
    <hyperlink ref="O1" location="Главная!A1" display="Вернуться на Главную" xr:uid="{00000000-0004-0000-0B00-000001000000}"/>
  </hyperlinks>
  <pageMargins left="0.7" right="0.7" top="0.75" bottom="0.75" header="0.3" footer="0.3"/>
  <pageSetup paperSize="9" scale="28" fitToHeight="0" orientation="portrait"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N440"/>
  <sheetViews>
    <sheetView zoomScale="85" zoomScaleNormal="85" zoomScaleSheetLayoutView="75" workbookViewId="0">
      <pane ySplit="2" topLeftCell="A3" activePane="bottomLeft" state="frozen"/>
      <selection pane="bottomLeft" activeCell="J3" sqref="J3"/>
    </sheetView>
  </sheetViews>
  <sheetFormatPr defaultColWidth="9" defaultRowHeight="22.5" customHeight="1"/>
  <cols>
    <col min="1" max="1" width="13.7109375" style="58" customWidth="1"/>
    <col min="2" max="2" width="16.5703125" style="59" customWidth="1"/>
    <col min="3" max="3" width="67.7109375" style="60" hidden="1" customWidth="1"/>
    <col min="4" max="4" width="70.7109375" style="61" customWidth="1"/>
    <col min="5" max="5" width="15.28515625" style="62" customWidth="1"/>
    <col min="6" max="6" width="13.42578125" style="63" customWidth="1"/>
    <col min="7" max="7" width="14.140625" style="64" customWidth="1"/>
    <col min="8" max="8" width="14.7109375" style="65" customWidth="1"/>
    <col min="9" max="9" width="14.7109375" style="66" customWidth="1"/>
    <col min="10" max="10" width="16.28515625" style="67" customWidth="1"/>
    <col min="11" max="11" width="16.42578125" style="68" customWidth="1"/>
    <col min="12" max="13" width="19.7109375" style="69" customWidth="1"/>
    <col min="14" max="14" width="30.7109375" style="61" customWidth="1"/>
    <col min="15" max="16384" width="9" style="70"/>
  </cols>
  <sheetData>
    <row r="1" spans="1:14" s="16" customFormat="1" ht="64.150000000000006" customHeight="1">
      <c r="A1" s="484" t="s">
        <v>16267</v>
      </c>
      <c r="B1" s="484"/>
      <c r="C1" s="484"/>
      <c r="D1" s="484"/>
      <c r="E1" s="485" t="s">
        <v>26194</v>
      </c>
      <c r="F1" s="486"/>
      <c r="G1" s="296" t="s">
        <v>26193</v>
      </c>
      <c r="H1" s="9"/>
      <c r="I1" s="10" t="s">
        <v>5</v>
      </c>
      <c r="J1" s="11">
        <f>SUM(J3:J440)</f>
        <v>0</v>
      </c>
      <c r="K1" s="12">
        <f>SUM(K3:K440)</f>
        <v>0</v>
      </c>
      <c r="L1" s="13">
        <f>SUM(L3:L440)</f>
        <v>0</v>
      </c>
      <c r="M1" s="14">
        <f>SUM(M3:M440)</f>
        <v>0</v>
      </c>
      <c r="N1" s="273" t="s">
        <v>26186</v>
      </c>
    </row>
    <row r="2" spans="1:14" s="30" customFormat="1" ht="50.1" customHeight="1">
      <c r="A2" s="17" t="s">
        <v>8</v>
      </c>
      <c r="B2" s="18" t="s">
        <v>1634</v>
      </c>
      <c r="C2" s="19" t="s">
        <v>10</v>
      </c>
      <c r="D2" s="20" t="s">
        <v>11</v>
      </c>
      <c r="E2" s="21" t="s">
        <v>18</v>
      </c>
      <c r="F2" s="22" t="s">
        <v>19</v>
      </c>
      <c r="G2" s="23" t="s">
        <v>6</v>
      </c>
      <c r="H2" s="24" t="s">
        <v>33144</v>
      </c>
      <c r="I2" s="25" t="s">
        <v>33143</v>
      </c>
      <c r="J2" s="26" t="s">
        <v>20</v>
      </c>
      <c r="K2" s="27" t="s">
        <v>12</v>
      </c>
      <c r="L2" s="28" t="s">
        <v>21</v>
      </c>
      <c r="M2" s="28" t="s">
        <v>22</v>
      </c>
      <c r="N2" s="29" t="s">
        <v>23</v>
      </c>
    </row>
    <row r="3" spans="1:14" s="30" customFormat="1" ht="24" customHeight="1">
      <c r="A3" s="31" t="s">
        <v>16268</v>
      </c>
      <c r="B3" s="32">
        <v>8809505541047</v>
      </c>
      <c r="C3" s="33" t="s">
        <v>16269</v>
      </c>
      <c r="D3" s="34" t="s">
        <v>16270</v>
      </c>
      <c r="E3" s="38">
        <v>20000</v>
      </c>
      <c r="F3" s="36">
        <v>0.31</v>
      </c>
      <c r="G3" s="37">
        <v>40</v>
      </c>
      <c r="H3" s="38">
        <v>5916</v>
      </c>
      <c r="I3" s="39" t="str">
        <f>IF($H$1="","Введите курс",Таблица614[[#This Row],[Оптовая цена KRW                       за 1шт]]/$H$1)</f>
        <v>Введите курс</v>
      </c>
      <c r="J3" s="284"/>
      <c r="K3" s="40">
        <f>IFERROR(Таблица614[[#This Row],[Заказ коробок ]]*Таблица614[[#This Row],[Кол-во шт в коробке]],"")</f>
        <v>0</v>
      </c>
      <c r="L3" s="38">
        <f>IFERROR(Таблица614[[#This Row],[Общее кол-во шт]]*Таблица614[[#This Row],[Оптовая цена KRW                       за 1шт]],"")</f>
        <v>0</v>
      </c>
      <c r="M3" s="41" t="str">
        <f>IFERROR(Таблица614[[#This Row],[Общее кол-во шт]]*Таблица614[[#This Row],[Оптовая цена USD                       за 1шт]],"")</f>
        <v/>
      </c>
      <c r="N3" s="42"/>
    </row>
    <row r="4" spans="1:14" s="30" customFormat="1" ht="24" customHeight="1">
      <c r="A4" s="31" t="s">
        <v>16271</v>
      </c>
      <c r="B4" s="32">
        <v>8809505549203</v>
      </c>
      <c r="C4" s="33" t="s">
        <v>16272</v>
      </c>
      <c r="D4" s="34" t="s">
        <v>16273</v>
      </c>
      <c r="E4" s="38">
        <v>20000</v>
      </c>
      <c r="F4" s="36">
        <v>0.31</v>
      </c>
      <c r="G4" s="37">
        <v>40</v>
      </c>
      <c r="H4" s="38">
        <v>5916</v>
      </c>
      <c r="I4" s="39" t="str">
        <f>IF($H$1="","Введите курс",Таблица614[[#This Row],[Оптовая цена KRW                       за 1шт]]/$H$1)</f>
        <v>Введите курс</v>
      </c>
      <c r="J4" s="284"/>
      <c r="K4" s="40">
        <f>IFERROR(Таблица614[[#This Row],[Заказ коробок ]]*Таблица614[[#This Row],[Кол-во шт в коробке]],"")</f>
        <v>0</v>
      </c>
      <c r="L4" s="38">
        <f>IFERROR(Таблица614[[#This Row],[Общее кол-во шт]]*Таблица614[[#This Row],[Оптовая цена KRW                       за 1шт]],"")</f>
        <v>0</v>
      </c>
      <c r="M4" s="41" t="str">
        <f>IFERROR(Таблица614[[#This Row],[Общее кол-во шт]]*Таблица614[[#This Row],[Оптовая цена USD                       за 1шт]],"")</f>
        <v/>
      </c>
      <c r="N4" s="42"/>
    </row>
    <row r="5" spans="1:14" s="30" customFormat="1" ht="24" customHeight="1">
      <c r="A5" s="31" t="s">
        <v>16274</v>
      </c>
      <c r="B5" s="32">
        <v>8809505544765</v>
      </c>
      <c r="C5" s="33" t="s">
        <v>16275</v>
      </c>
      <c r="D5" s="34" t="s">
        <v>16276</v>
      </c>
      <c r="E5" s="38">
        <v>20000</v>
      </c>
      <c r="F5" s="36">
        <v>0.31</v>
      </c>
      <c r="G5" s="37">
        <v>40</v>
      </c>
      <c r="H5" s="38">
        <v>5916</v>
      </c>
      <c r="I5" s="39" t="str">
        <f>IF($H$1="","Введите курс",Таблица614[[#This Row],[Оптовая цена KRW                       за 1шт]]/$H$1)</f>
        <v>Введите курс</v>
      </c>
      <c r="J5" s="284"/>
      <c r="K5" s="40">
        <f>IFERROR(Таблица614[[#This Row],[Заказ коробок ]]*Таблица614[[#This Row],[Кол-во шт в коробке]],"")</f>
        <v>0</v>
      </c>
      <c r="L5" s="38">
        <f>IFERROR(Таблица614[[#This Row],[Общее кол-во шт]]*Таблица614[[#This Row],[Оптовая цена KRW                       за 1шт]],"")</f>
        <v>0</v>
      </c>
      <c r="M5" s="41" t="str">
        <f>IFERROR(Таблица614[[#This Row],[Общее кол-во шт]]*Таблица614[[#This Row],[Оптовая цена USD                       за 1шт]],"")</f>
        <v/>
      </c>
      <c r="N5" s="42"/>
    </row>
    <row r="6" spans="1:14" s="30" customFormat="1" ht="24" customHeight="1">
      <c r="A6" s="31" t="s">
        <v>16277</v>
      </c>
      <c r="B6" s="32">
        <v>8809505542198</v>
      </c>
      <c r="C6" s="33" t="s">
        <v>16278</v>
      </c>
      <c r="D6" s="34" t="s">
        <v>16279</v>
      </c>
      <c r="E6" s="38">
        <v>30000</v>
      </c>
      <c r="F6" s="36">
        <v>0.31</v>
      </c>
      <c r="G6" s="37">
        <v>40</v>
      </c>
      <c r="H6" s="38">
        <v>8874</v>
      </c>
      <c r="I6" s="39" t="str">
        <f>IF($H$1="","Введите курс",Таблица614[[#This Row],[Оптовая цена KRW                       за 1шт]]/$H$1)</f>
        <v>Введите курс</v>
      </c>
      <c r="J6" s="284"/>
      <c r="K6" s="40">
        <f>IFERROR(Таблица614[[#This Row],[Заказ коробок ]]*Таблица614[[#This Row],[Кол-во шт в коробке]],"")</f>
        <v>0</v>
      </c>
      <c r="L6" s="38">
        <f>IFERROR(Таблица614[[#This Row],[Общее кол-во шт]]*Таблица614[[#This Row],[Оптовая цена KRW                       за 1шт]],"")</f>
        <v>0</v>
      </c>
      <c r="M6" s="41" t="str">
        <f>IFERROR(Таблица614[[#This Row],[Общее кол-во шт]]*Таблица614[[#This Row],[Оптовая цена USD                       за 1шт]],"")</f>
        <v/>
      </c>
      <c r="N6" s="42"/>
    </row>
    <row r="7" spans="1:14" s="30" customFormat="1" ht="24" customHeight="1">
      <c r="A7" s="31" t="s">
        <v>16280</v>
      </c>
      <c r="B7" s="32">
        <v>8809505541764</v>
      </c>
      <c r="C7" s="33" t="s">
        <v>16281</v>
      </c>
      <c r="D7" s="34" t="s">
        <v>16282</v>
      </c>
      <c r="E7" s="38">
        <v>20000</v>
      </c>
      <c r="F7" s="36">
        <v>0.31</v>
      </c>
      <c r="G7" s="37">
        <v>40</v>
      </c>
      <c r="H7" s="38">
        <v>5916</v>
      </c>
      <c r="I7" s="39" t="str">
        <f>IF($H$1="","Введите курс",Таблица614[[#This Row],[Оптовая цена KRW                       за 1шт]]/$H$1)</f>
        <v>Введите курс</v>
      </c>
      <c r="J7" s="284"/>
      <c r="K7" s="40">
        <f>IFERROR(Таблица614[[#This Row],[Заказ коробок ]]*Таблица614[[#This Row],[Кол-во шт в коробке]],"")</f>
        <v>0</v>
      </c>
      <c r="L7" s="38">
        <f>IFERROR(Таблица614[[#This Row],[Общее кол-во шт]]*Таблица614[[#This Row],[Оптовая цена KRW                       за 1шт]],"")</f>
        <v>0</v>
      </c>
      <c r="M7" s="41" t="str">
        <f>IFERROR(Таблица614[[#This Row],[Общее кол-во шт]]*Таблица614[[#This Row],[Оптовая цена USD                       за 1шт]],"")</f>
        <v/>
      </c>
      <c r="N7" s="42"/>
    </row>
    <row r="8" spans="1:14" s="30" customFormat="1" ht="24" customHeight="1">
      <c r="A8" s="31" t="s">
        <v>16283</v>
      </c>
      <c r="B8" s="32">
        <v>8809505544048</v>
      </c>
      <c r="C8" s="33" t="s">
        <v>16284</v>
      </c>
      <c r="D8" s="34" t="s">
        <v>16285</v>
      </c>
      <c r="E8" s="38">
        <v>20000</v>
      </c>
      <c r="F8" s="36">
        <v>0.31</v>
      </c>
      <c r="G8" s="37">
        <v>40</v>
      </c>
      <c r="H8" s="38">
        <v>5916</v>
      </c>
      <c r="I8" s="39" t="str">
        <f>IF($H$1="","Введите курс",Таблица614[[#This Row],[Оптовая цена KRW                       за 1шт]]/$H$1)</f>
        <v>Введите курс</v>
      </c>
      <c r="J8" s="284"/>
      <c r="K8" s="40">
        <f>IFERROR(Таблица614[[#This Row],[Заказ коробок ]]*Таблица614[[#This Row],[Кол-во шт в коробке]],"")</f>
        <v>0</v>
      </c>
      <c r="L8" s="38">
        <f>IFERROR(Таблица614[[#This Row],[Общее кол-во шт]]*Таблица614[[#This Row],[Оптовая цена KRW                       за 1шт]],"")</f>
        <v>0</v>
      </c>
      <c r="M8" s="41" t="str">
        <f>IFERROR(Таблица614[[#This Row],[Общее кол-во шт]]*Таблица614[[#This Row],[Оптовая цена USD                       за 1шт]],"")</f>
        <v/>
      </c>
      <c r="N8" s="42"/>
    </row>
    <row r="9" spans="1:14" s="30" customFormat="1" ht="24" customHeight="1">
      <c r="A9" s="31" t="s">
        <v>16286</v>
      </c>
      <c r="B9" s="32">
        <v>8809711710442</v>
      </c>
      <c r="C9" s="33" t="s">
        <v>16287</v>
      </c>
      <c r="D9" s="34" t="s">
        <v>16288</v>
      </c>
      <c r="E9" s="38">
        <v>20000</v>
      </c>
      <c r="F9" s="36">
        <v>0.31</v>
      </c>
      <c r="G9" s="37">
        <v>120</v>
      </c>
      <c r="H9" s="38">
        <v>5916</v>
      </c>
      <c r="I9" s="39" t="str">
        <f>IF($H$1="","Введите курс",Таблица614[[#This Row],[Оптовая цена KRW                       за 1шт]]/$H$1)</f>
        <v>Введите курс</v>
      </c>
      <c r="J9" s="284"/>
      <c r="K9" s="40">
        <f>IFERROR(Таблица614[[#This Row],[Заказ коробок ]]*Таблица614[[#This Row],[Кол-во шт в коробке]],"")</f>
        <v>0</v>
      </c>
      <c r="L9" s="38">
        <f>IFERROR(Таблица614[[#This Row],[Общее кол-во шт]]*Таблица614[[#This Row],[Оптовая цена KRW                       за 1шт]],"")</f>
        <v>0</v>
      </c>
      <c r="M9" s="41" t="str">
        <f>IFERROR(Таблица614[[#This Row],[Общее кол-во шт]]*Таблица614[[#This Row],[Оптовая цена USD                       за 1шт]],"")</f>
        <v/>
      </c>
      <c r="N9" s="42"/>
    </row>
    <row r="10" spans="1:14" s="30" customFormat="1" ht="24" customHeight="1">
      <c r="A10" s="31" t="s">
        <v>16289</v>
      </c>
      <c r="B10" s="32">
        <v>8809505542143</v>
      </c>
      <c r="C10" s="33" t="s">
        <v>16290</v>
      </c>
      <c r="D10" s="34" t="s">
        <v>16291</v>
      </c>
      <c r="E10" s="38">
        <v>20000</v>
      </c>
      <c r="F10" s="36">
        <v>0.31</v>
      </c>
      <c r="G10" s="37">
        <v>40</v>
      </c>
      <c r="H10" s="38">
        <v>5916</v>
      </c>
      <c r="I10" s="39" t="str">
        <f>IF($H$1="","Введите курс",Таблица614[[#This Row],[Оптовая цена KRW                       за 1шт]]/$H$1)</f>
        <v>Введите курс</v>
      </c>
      <c r="J10" s="284"/>
      <c r="K10" s="40">
        <f>IFERROR(Таблица614[[#This Row],[Заказ коробок ]]*Таблица614[[#This Row],[Кол-во шт в коробке]],"")</f>
        <v>0</v>
      </c>
      <c r="L10" s="38">
        <f>IFERROR(Таблица614[[#This Row],[Общее кол-во шт]]*Таблица614[[#This Row],[Оптовая цена KRW                       за 1шт]],"")</f>
        <v>0</v>
      </c>
      <c r="M10" s="41" t="str">
        <f>IFERROR(Таблица614[[#This Row],[Общее кол-во шт]]*Таблица614[[#This Row],[Оптовая цена USD                       за 1шт]],"")</f>
        <v/>
      </c>
      <c r="N10" s="42"/>
    </row>
    <row r="11" spans="1:14" s="30" customFormat="1" ht="24" customHeight="1">
      <c r="A11" s="44" t="s">
        <v>16292</v>
      </c>
      <c r="B11" s="45"/>
      <c r="C11" s="46" t="s">
        <v>16293</v>
      </c>
      <c r="D11" s="47" t="s">
        <v>16294</v>
      </c>
      <c r="E11" s="51" t="s">
        <v>16295</v>
      </c>
      <c r="F11" s="49" t="s">
        <v>16296</v>
      </c>
      <c r="G11" s="50">
        <v>40</v>
      </c>
      <c r="H11" s="51"/>
      <c r="I11" s="52" t="str">
        <f>IF($H$1="","Введите курс",Таблица614[[#This Row],[Оптовая цена KRW                       за 1шт]]/$H$1)</f>
        <v>Введите курс</v>
      </c>
      <c r="J11" s="53"/>
      <c r="K11" s="54">
        <f>IFERROR(Таблица614[[#This Row],[Заказ коробок ]]*Таблица614[[#This Row],[Кол-во шт в коробке]],"")</f>
        <v>0</v>
      </c>
      <c r="L11" s="51">
        <f>IFERROR(Таблица614[[#This Row],[Общее кол-во шт]]*Таблица614[[#This Row],[Оптовая цена KRW                       за 1шт]],"")</f>
        <v>0</v>
      </c>
      <c r="M11" s="55" t="str">
        <f>IFERROR(Таблица614[[#This Row],[Общее кол-во шт]]*Таблица614[[#This Row],[Оптовая цена USD                       за 1шт]],"")</f>
        <v/>
      </c>
      <c r="N11" s="56"/>
    </row>
    <row r="12" spans="1:14" s="30" customFormat="1" ht="24" customHeight="1">
      <c r="A12" s="31" t="s">
        <v>16297</v>
      </c>
      <c r="B12" s="32">
        <v>8809505544000</v>
      </c>
      <c r="C12" s="33" t="s">
        <v>16298</v>
      </c>
      <c r="D12" s="34" t="s">
        <v>16299</v>
      </c>
      <c r="E12" s="38">
        <v>20000</v>
      </c>
      <c r="F12" s="36">
        <v>0.31</v>
      </c>
      <c r="G12" s="37">
        <v>40</v>
      </c>
      <c r="H12" s="38">
        <v>5916</v>
      </c>
      <c r="I12" s="39" t="str">
        <f>IF($H$1="","Введите курс",Таблица614[[#This Row],[Оптовая цена KRW                       за 1шт]]/$H$1)</f>
        <v>Введите курс</v>
      </c>
      <c r="J12" s="284"/>
      <c r="K12" s="40">
        <f>IFERROR(Таблица614[[#This Row],[Заказ коробок ]]*Таблица614[[#This Row],[Кол-во шт в коробке]],"")</f>
        <v>0</v>
      </c>
      <c r="L12" s="38">
        <f>IFERROR(Таблица614[[#This Row],[Общее кол-во шт]]*Таблица614[[#This Row],[Оптовая цена KRW                       за 1шт]],"")</f>
        <v>0</v>
      </c>
      <c r="M12" s="41" t="str">
        <f>IFERROR(Таблица614[[#This Row],[Общее кол-во шт]]*Таблица614[[#This Row],[Оптовая цена USD                       за 1шт]],"")</f>
        <v/>
      </c>
      <c r="N12" s="42"/>
    </row>
    <row r="13" spans="1:14" s="30" customFormat="1" ht="24" customHeight="1">
      <c r="A13" s="31" t="s">
        <v>16300</v>
      </c>
      <c r="B13" s="32">
        <v>8809711714419</v>
      </c>
      <c r="C13" s="33" t="s">
        <v>16301</v>
      </c>
      <c r="D13" s="34" t="s">
        <v>16302</v>
      </c>
      <c r="E13" s="38">
        <v>20000</v>
      </c>
      <c r="F13" s="36">
        <v>0.31</v>
      </c>
      <c r="G13" s="37">
        <v>40</v>
      </c>
      <c r="H13" s="38">
        <v>5916</v>
      </c>
      <c r="I13" s="39" t="str">
        <f>IF($H$1="","Введите курс",Таблица614[[#This Row],[Оптовая цена KRW                       за 1шт]]/$H$1)</f>
        <v>Введите курс</v>
      </c>
      <c r="J13" s="284"/>
      <c r="K13" s="40">
        <f>IFERROR(Таблица614[[#This Row],[Заказ коробок ]]*Таблица614[[#This Row],[Кол-во шт в коробке]],"")</f>
        <v>0</v>
      </c>
      <c r="L13" s="38">
        <f>IFERROR(Таблица614[[#This Row],[Общее кол-во шт]]*Таблица614[[#This Row],[Оптовая цена KRW                       за 1шт]],"")</f>
        <v>0</v>
      </c>
      <c r="M13" s="41" t="str">
        <f>IFERROR(Таблица614[[#This Row],[Общее кол-во шт]]*Таблица614[[#This Row],[Оптовая цена USD                       за 1шт]],"")</f>
        <v/>
      </c>
      <c r="N13" s="42"/>
    </row>
    <row r="14" spans="1:14" s="30" customFormat="1" ht="24" customHeight="1">
      <c r="A14" s="31" t="s">
        <v>16303</v>
      </c>
      <c r="B14" s="32">
        <v>8809505540767</v>
      </c>
      <c r="C14" s="33" t="s">
        <v>16304</v>
      </c>
      <c r="D14" s="34" t="s">
        <v>16305</v>
      </c>
      <c r="E14" s="38">
        <v>30000</v>
      </c>
      <c r="F14" s="36">
        <v>0.31</v>
      </c>
      <c r="G14" s="37">
        <v>40</v>
      </c>
      <c r="H14" s="38">
        <v>8874</v>
      </c>
      <c r="I14" s="39" t="str">
        <f>IF($H$1="","Введите курс",Таблица614[[#This Row],[Оптовая цена KRW                       за 1шт]]/$H$1)</f>
        <v>Введите курс</v>
      </c>
      <c r="J14" s="284"/>
      <c r="K14" s="40">
        <f>IFERROR(Таблица614[[#This Row],[Заказ коробок ]]*Таблица614[[#This Row],[Кол-во шт в коробке]],"")</f>
        <v>0</v>
      </c>
      <c r="L14" s="38">
        <f>IFERROR(Таблица614[[#This Row],[Общее кол-во шт]]*Таблица614[[#This Row],[Оптовая цена KRW                       за 1шт]],"")</f>
        <v>0</v>
      </c>
      <c r="M14" s="41" t="str">
        <f>IFERROR(Таблица614[[#This Row],[Общее кол-во шт]]*Таблица614[[#This Row],[Оптовая цена USD                       за 1шт]],"")</f>
        <v/>
      </c>
      <c r="N14" s="42"/>
    </row>
    <row r="15" spans="1:14" s="30" customFormat="1" ht="24" customHeight="1">
      <c r="A15" s="31" t="s">
        <v>16306</v>
      </c>
      <c r="B15" s="32">
        <v>8809505549203</v>
      </c>
      <c r="C15" s="33" t="s">
        <v>16307</v>
      </c>
      <c r="D15" s="34" t="s">
        <v>16308</v>
      </c>
      <c r="E15" s="38">
        <v>20000</v>
      </c>
      <c r="F15" s="36">
        <v>0.31</v>
      </c>
      <c r="G15" s="37">
        <v>40</v>
      </c>
      <c r="H15" s="38">
        <v>5916</v>
      </c>
      <c r="I15" s="39" t="str">
        <f>IF($H$1="","Введите курс",Таблица614[[#This Row],[Оптовая цена KRW                       за 1шт]]/$H$1)</f>
        <v>Введите курс</v>
      </c>
      <c r="J15" s="284"/>
      <c r="K15" s="40">
        <f>IFERROR(Таблица614[[#This Row],[Заказ коробок ]]*Таблица614[[#This Row],[Кол-во шт в коробке]],"")</f>
        <v>0</v>
      </c>
      <c r="L15" s="38">
        <f>IFERROR(Таблица614[[#This Row],[Общее кол-во шт]]*Таблица614[[#This Row],[Оптовая цена KRW                       за 1шт]],"")</f>
        <v>0</v>
      </c>
      <c r="M15" s="41" t="str">
        <f>IFERROR(Таблица614[[#This Row],[Общее кол-во шт]]*Таблица614[[#This Row],[Оптовая цена USD                       за 1шт]],"")</f>
        <v/>
      </c>
      <c r="N15" s="42"/>
    </row>
    <row r="16" spans="1:14" s="30" customFormat="1" ht="24" customHeight="1">
      <c r="A16" s="31" t="s">
        <v>16309</v>
      </c>
      <c r="B16" s="32">
        <v>8809505543102</v>
      </c>
      <c r="C16" s="33" t="s">
        <v>16310</v>
      </c>
      <c r="D16" s="34" t="s">
        <v>16311</v>
      </c>
      <c r="E16" s="38">
        <v>20000</v>
      </c>
      <c r="F16" s="36">
        <v>0.31</v>
      </c>
      <c r="G16" s="37">
        <v>40</v>
      </c>
      <c r="H16" s="38">
        <v>5916</v>
      </c>
      <c r="I16" s="39" t="str">
        <f>IF($H$1="","Введите курс",Таблица614[[#This Row],[Оптовая цена KRW                       за 1шт]]/$H$1)</f>
        <v>Введите курс</v>
      </c>
      <c r="J16" s="284"/>
      <c r="K16" s="40">
        <f>IFERROR(Таблица614[[#This Row],[Заказ коробок ]]*Таблица614[[#This Row],[Кол-во шт в коробке]],"")</f>
        <v>0</v>
      </c>
      <c r="L16" s="38">
        <f>IFERROR(Таблица614[[#This Row],[Общее кол-во шт]]*Таблица614[[#This Row],[Оптовая цена KRW                       за 1шт]],"")</f>
        <v>0</v>
      </c>
      <c r="M16" s="41" t="str">
        <f>IFERROR(Таблица614[[#This Row],[Общее кол-во шт]]*Таблица614[[#This Row],[Оптовая цена USD                       за 1шт]],"")</f>
        <v/>
      </c>
      <c r="N16" s="42"/>
    </row>
    <row r="17" spans="1:14" s="30" customFormat="1" ht="24" customHeight="1">
      <c r="A17" s="31" t="s">
        <v>16312</v>
      </c>
      <c r="B17" s="32">
        <v>8809505540859</v>
      </c>
      <c r="C17" s="33" t="s">
        <v>16313</v>
      </c>
      <c r="D17" s="34" t="s">
        <v>16314</v>
      </c>
      <c r="E17" s="38">
        <v>40000</v>
      </c>
      <c r="F17" s="36">
        <v>0.31</v>
      </c>
      <c r="G17" s="37">
        <v>40</v>
      </c>
      <c r="H17" s="38">
        <v>11832</v>
      </c>
      <c r="I17" s="39" t="str">
        <f>IF($H$1="","Введите курс",Таблица614[[#This Row],[Оптовая цена KRW                       за 1шт]]/$H$1)</f>
        <v>Введите курс</v>
      </c>
      <c r="J17" s="284"/>
      <c r="K17" s="40">
        <f>IFERROR(Таблица614[[#This Row],[Заказ коробок ]]*Таблица614[[#This Row],[Кол-во шт в коробке]],"")</f>
        <v>0</v>
      </c>
      <c r="L17" s="38">
        <f>IFERROR(Таблица614[[#This Row],[Общее кол-во шт]]*Таблица614[[#This Row],[Оптовая цена KRW                       за 1шт]],"")</f>
        <v>0</v>
      </c>
      <c r="M17" s="41" t="str">
        <f>IFERROR(Таблица614[[#This Row],[Общее кол-во шт]]*Таблица614[[#This Row],[Оптовая цена USD                       за 1шт]],"")</f>
        <v/>
      </c>
      <c r="N17" s="42"/>
    </row>
    <row r="18" spans="1:14" s="30" customFormat="1" ht="24" customHeight="1">
      <c r="A18" s="31" t="s">
        <v>16315</v>
      </c>
      <c r="B18" s="32">
        <v>8809505545212</v>
      </c>
      <c r="C18" s="33" t="s">
        <v>16316</v>
      </c>
      <c r="D18" s="34" t="s">
        <v>16317</v>
      </c>
      <c r="E18" s="38">
        <v>20000</v>
      </c>
      <c r="F18" s="36">
        <v>0.31</v>
      </c>
      <c r="G18" s="37">
        <v>40</v>
      </c>
      <c r="H18" s="38">
        <v>5916</v>
      </c>
      <c r="I18" s="39" t="str">
        <f>IF($H$1="","Введите курс",Таблица614[[#This Row],[Оптовая цена KRW                       за 1шт]]/$H$1)</f>
        <v>Введите курс</v>
      </c>
      <c r="J18" s="284"/>
      <c r="K18" s="40">
        <f>IFERROR(Таблица614[[#This Row],[Заказ коробок ]]*Таблица614[[#This Row],[Кол-во шт в коробке]],"")</f>
        <v>0</v>
      </c>
      <c r="L18" s="38">
        <f>IFERROR(Таблица614[[#This Row],[Общее кол-во шт]]*Таблица614[[#This Row],[Оптовая цена KRW                       за 1шт]],"")</f>
        <v>0</v>
      </c>
      <c r="M18" s="41" t="str">
        <f>IFERROR(Таблица614[[#This Row],[Общее кол-во шт]]*Таблица614[[#This Row],[Оптовая цена USD                       за 1шт]],"")</f>
        <v/>
      </c>
      <c r="N18" s="42"/>
    </row>
    <row r="19" spans="1:14" s="30" customFormat="1" ht="24" customHeight="1">
      <c r="A19" s="31" t="s">
        <v>16318</v>
      </c>
      <c r="B19" s="32">
        <v>8809505544024</v>
      </c>
      <c r="C19" s="33" t="s">
        <v>16319</v>
      </c>
      <c r="D19" s="34" t="s">
        <v>16320</v>
      </c>
      <c r="E19" s="38">
        <v>20000</v>
      </c>
      <c r="F19" s="36">
        <v>0.31</v>
      </c>
      <c r="G19" s="37">
        <v>40</v>
      </c>
      <c r="H19" s="38">
        <v>5916</v>
      </c>
      <c r="I19" s="39" t="str">
        <f>IF($H$1="","Введите курс",Таблица614[[#This Row],[Оптовая цена KRW                       за 1шт]]/$H$1)</f>
        <v>Введите курс</v>
      </c>
      <c r="J19" s="284"/>
      <c r="K19" s="40">
        <f>IFERROR(Таблица614[[#This Row],[Заказ коробок ]]*Таблица614[[#This Row],[Кол-во шт в коробке]],"")</f>
        <v>0</v>
      </c>
      <c r="L19" s="38">
        <f>IFERROR(Таблица614[[#This Row],[Общее кол-во шт]]*Таблица614[[#This Row],[Оптовая цена KRW                       за 1шт]],"")</f>
        <v>0</v>
      </c>
      <c r="M19" s="41" t="str">
        <f>IFERROR(Таблица614[[#This Row],[Общее кол-во шт]]*Таблица614[[#This Row],[Оптовая цена USD                       за 1шт]],"")</f>
        <v/>
      </c>
      <c r="N19" s="42"/>
    </row>
    <row r="20" spans="1:14" s="30" customFormat="1" ht="24" customHeight="1">
      <c r="A20" s="31" t="s">
        <v>16321</v>
      </c>
      <c r="B20" s="32">
        <v>8809711714464</v>
      </c>
      <c r="C20" s="33" t="s">
        <v>16322</v>
      </c>
      <c r="D20" s="34" t="s">
        <v>16323</v>
      </c>
      <c r="E20" s="38">
        <v>20000</v>
      </c>
      <c r="F20" s="36">
        <v>0.31</v>
      </c>
      <c r="G20" s="37">
        <v>40</v>
      </c>
      <c r="H20" s="38">
        <v>5916</v>
      </c>
      <c r="I20" s="39" t="str">
        <f>IF($H$1="","Введите курс",Таблица614[[#This Row],[Оптовая цена KRW                       за 1шт]]/$H$1)</f>
        <v>Введите курс</v>
      </c>
      <c r="J20" s="284"/>
      <c r="K20" s="40">
        <f>IFERROR(Таблица614[[#This Row],[Заказ коробок ]]*Таблица614[[#This Row],[Кол-во шт в коробке]],"")</f>
        <v>0</v>
      </c>
      <c r="L20" s="38">
        <f>IFERROR(Таблица614[[#This Row],[Общее кол-во шт]]*Таблица614[[#This Row],[Оптовая цена KRW                       за 1шт]],"")</f>
        <v>0</v>
      </c>
      <c r="M20" s="41" t="str">
        <f>IFERROR(Таблица614[[#This Row],[Общее кол-во шт]]*Таблица614[[#This Row],[Оптовая цена USD                       за 1шт]],"")</f>
        <v/>
      </c>
      <c r="N20" s="42"/>
    </row>
    <row r="21" spans="1:14" s="30" customFormat="1" ht="24" customHeight="1">
      <c r="A21" s="31" t="s">
        <v>16324</v>
      </c>
      <c r="B21" s="32">
        <v>8809505544086</v>
      </c>
      <c r="C21" s="33" t="s">
        <v>16325</v>
      </c>
      <c r="D21" s="34" t="s">
        <v>16326</v>
      </c>
      <c r="E21" s="38">
        <v>20000</v>
      </c>
      <c r="F21" s="36">
        <v>0.31</v>
      </c>
      <c r="G21" s="37">
        <v>40</v>
      </c>
      <c r="H21" s="38">
        <v>5916</v>
      </c>
      <c r="I21" s="39" t="str">
        <f>IF($H$1="","Введите курс",Таблица614[[#This Row],[Оптовая цена KRW                       за 1шт]]/$H$1)</f>
        <v>Введите курс</v>
      </c>
      <c r="J21" s="284"/>
      <c r="K21" s="40">
        <f>IFERROR(Таблица614[[#This Row],[Заказ коробок ]]*Таблица614[[#This Row],[Кол-во шт в коробке]],"")</f>
        <v>0</v>
      </c>
      <c r="L21" s="38">
        <f>IFERROR(Таблица614[[#This Row],[Общее кол-во шт]]*Таблица614[[#This Row],[Оптовая цена KRW                       за 1шт]],"")</f>
        <v>0</v>
      </c>
      <c r="M21" s="41" t="str">
        <f>IFERROR(Таблица614[[#This Row],[Общее кол-во шт]]*Таблица614[[#This Row],[Оптовая цена USD                       за 1шт]],"")</f>
        <v/>
      </c>
      <c r="N21" s="42"/>
    </row>
    <row r="22" spans="1:14" s="30" customFormat="1" ht="24" customHeight="1">
      <c r="A22" s="31" t="s">
        <v>16327</v>
      </c>
      <c r="B22" s="32">
        <v>8809505542648</v>
      </c>
      <c r="C22" s="33" t="s">
        <v>16328</v>
      </c>
      <c r="D22" s="34" t="s">
        <v>16329</v>
      </c>
      <c r="E22" s="38">
        <v>20000</v>
      </c>
      <c r="F22" s="36">
        <v>0.31</v>
      </c>
      <c r="G22" s="37">
        <v>40</v>
      </c>
      <c r="H22" s="38">
        <v>5916</v>
      </c>
      <c r="I22" s="39" t="str">
        <f>IF($H$1="","Введите курс",Таблица614[[#This Row],[Оптовая цена KRW                       за 1шт]]/$H$1)</f>
        <v>Введите курс</v>
      </c>
      <c r="J22" s="284"/>
      <c r="K22" s="40">
        <f>IFERROR(Таблица614[[#This Row],[Заказ коробок ]]*Таблица614[[#This Row],[Кол-во шт в коробке]],"")</f>
        <v>0</v>
      </c>
      <c r="L22" s="38">
        <f>IFERROR(Таблица614[[#This Row],[Общее кол-во шт]]*Таблица614[[#This Row],[Оптовая цена KRW                       за 1шт]],"")</f>
        <v>0</v>
      </c>
      <c r="M22" s="41" t="str">
        <f>IFERROR(Таблица614[[#This Row],[Общее кол-во шт]]*Таблица614[[#This Row],[Оптовая цена USD                       за 1шт]],"")</f>
        <v/>
      </c>
      <c r="N22" s="42"/>
    </row>
    <row r="23" spans="1:14" s="30" customFormat="1" ht="24" customHeight="1">
      <c r="A23" s="31" t="s">
        <v>16330</v>
      </c>
      <c r="B23" s="32">
        <v>8809505541634</v>
      </c>
      <c r="C23" s="33" t="s">
        <v>16331</v>
      </c>
      <c r="D23" s="34" t="s">
        <v>16332</v>
      </c>
      <c r="E23" s="38">
        <v>20000</v>
      </c>
      <c r="F23" s="36">
        <v>0.31</v>
      </c>
      <c r="G23" s="37">
        <v>40</v>
      </c>
      <c r="H23" s="38">
        <v>5916</v>
      </c>
      <c r="I23" s="39" t="str">
        <f>IF($H$1="","Введите курс",Таблица614[[#This Row],[Оптовая цена KRW                       за 1шт]]/$H$1)</f>
        <v>Введите курс</v>
      </c>
      <c r="J23" s="284"/>
      <c r="K23" s="40">
        <f>IFERROR(Таблица614[[#This Row],[Заказ коробок ]]*Таблица614[[#This Row],[Кол-во шт в коробке]],"")</f>
        <v>0</v>
      </c>
      <c r="L23" s="38">
        <f>IFERROR(Таблица614[[#This Row],[Общее кол-во шт]]*Таблица614[[#This Row],[Оптовая цена KRW                       за 1шт]],"")</f>
        <v>0</v>
      </c>
      <c r="M23" s="41" t="str">
        <f>IFERROR(Таблица614[[#This Row],[Общее кол-во шт]]*Таблица614[[#This Row],[Оптовая цена USD                       за 1шт]],"")</f>
        <v/>
      </c>
      <c r="N23" s="42"/>
    </row>
    <row r="24" spans="1:14" s="30" customFormat="1" ht="24" customHeight="1">
      <c r="A24" s="31" t="s">
        <v>16333</v>
      </c>
      <c r="B24" s="32">
        <v>8809505543492</v>
      </c>
      <c r="C24" s="33" t="s">
        <v>16334</v>
      </c>
      <c r="D24" s="34" t="s">
        <v>16335</v>
      </c>
      <c r="E24" s="38">
        <v>20000</v>
      </c>
      <c r="F24" s="36">
        <v>0.31</v>
      </c>
      <c r="G24" s="37">
        <v>40</v>
      </c>
      <c r="H24" s="38">
        <v>5916</v>
      </c>
      <c r="I24" s="39" t="str">
        <f>IF($H$1="","Введите курс",Таблица614[[#This Row],[Оптовая цена KRW                       за 1шт]]/$H$1)</f>
        <v>Введите курс</v>
      </c>
      <c r="J24" s="284"/>
      <c r="K24" s="40">
        <f>IFERROR(Таблица614[[#This Row],[Заказ коробок ]]*Таблица614[[#This Row],[Кол-во шт в коробке]],"")</f>
        <v>0</v>
      </c>
      <c r="L24" s="38">
        <f>IFERROR(Таблица614[[#This Row],[Общее кол-во шт]]*Таблица614[[#This Row],[Оптовая цена KRW                       за 1шт]],"")</f>
        <v>0</v>
      </c>
      <c r="M24" s="41" t="str">
        <f>IFERROR(Таблица614[[#This Row],[Общее кол-во шт]]*Таблица614[[#This Row],[Оптовая цена USD                       за 1шт]],"")</f>
        <v/>
      </c>
      <c r="N24" s="42"/>
    </row>
    <row r="25" spans="1:14" s="30" customFormat="1" ht="24" customHeight="1">
      <c r="A25" s="31" t="s">
        <v>16336</v>
      </c>
      <c r="B25" s="32">
        <v>8809505542297</v>
      </c>
      <c r="C25" s="33" t="s">
        <v>16337</v>
      </c>
      <c r="D25" s="34" t="s">
        <v>16338</v>
      </c>
      <c r="E25" s="38">
        <v>30000</v>
      </c>
      <c r="F25" s="36">
        <v>0.31</v>
      </c>
      <c r="G25" s="37">
        <v>40</v>
      </c>
      <c r="H25" s="38">
        <v>8874</v>
      </c>
      <c r="I25" s="39" t="str">
        <f>IF($H$1="","Введите курс",Таблица614[[#This Row],[Оптовая цена KRW                       за 1шт]]/$H$1)</f>
        <v>Введите курс</v>
      </c>
      <c r="J25" s="284"/>
      <c r="K25" s="40">
        <f>IFERROR(Таблица614[[#This Row],[Заказ коробок ]]*Таблица614[[#This Row],[Кол-во шт в коробке]],"")</f>
        <v>0</v>
      </c>
      <c r="L25" s="38">
        <f>IFERROR(Таблица614[[#This Row],[Общее кол-во шт]]*Таблица614[[#This Row],[Оптовая цена KRW                       за 1шт]],"")</f>
        <v>0</v>
      </c>
      <c r="M25" s="41" t="str">
        <f>IFERROR(Таблица614[[#This Row],[Общее кол-во шт]]*Таблица614[[#This Row],[Оптовая цена USD                       за 1шт]],"")</f>
        <v/>
      </c>
      <c r="N25" s="42"/>
    </row>
    <row r="26" spans="1:14" s="30" customFormat="1" ht="24" customHeight="1">
      <c r="A26" s="31" t="s">
        <v>16339</v>
      </c>
      <c r="B26" s="32">
        <v>8809505543188</v>
      </c>
      <c r="C26" s="33" t="s">
        <v>16340</v>
      </c>
      <c r="D26" s="34" t="s">
        <v>16341</v>
      </c>
      <c r="E26" s="38">
        <v>20000</v>
      </c>
      <c r="F26" s="36">
        <v>0.31</v>
      </c>
      <c r="G26" s="37">
        <v>40</v>
      </c>
      <c r="H26" s="38">
        <v>5916</v>
      </c>
      <c r="I26" s="39" t="str">
        <f>IF($H$1="","Введите курс",Таблица614[[#This Row],[Оптовая цена KRW                       за 1шт]]/$H$1)</f>
        <v>Введите курс</v>
      </c>
      <c r="J26" s="284"/>
      <c r="K26" s="40">
        <f>IFERROR(Таблица614[[#This Row],[Заказ коробок ]]*Таблица614[[#This Row],[Кол-во шт в коробке]],"")</f>
        <v>0</v>
      </c>
      <c r="L26" s="38">
        <f>IFERROR(Таблица614[[#This Row],[Общее кол-во шт]]*Таблица614[[#This Row],[Оптовая цена KRW                       за 1шт]],"")</f>
        <v>0</v>
      </c>
      <c r="M26" s="41" t="str">
        <f>IFERROR(Таблица614[[#This Row],[Общее кол-во шт]]*Таблица614[[#This Row],[Оптовая цена USD                       за 1шт]],"")</f>
        <v/>
      </c>
      <c r="N26" s="42"/>
    </row>
    <row r="27" spans="1:14" s="30" customFormat="1" ht="24" customHeight="1">
      <c r="A27" s="31" t="s">
        <v>16342</v>
      </c>
      <c r="B27" s="32">
        <v>8809505543201</v>
      </c>
      <c r="C27" s="33" t="s">
        <v>16343</v>
      </c>
      <c r="D27" s="34" t="s">
        <v>16344</v>
      </c>
      <c r="E27" s="38">
        <v>20000</v>
      </c>
      <c r="F27" s="36">
        <v>0.31</v>
      </c>
      <c r="G27" s="37">
        <v>40</v>
      </c>
      <c r="H27" s="38">
        <v>5916</v>
      </c>
      <c r="I27" s="39" t="str">
        <f>IF($H$1="","Введите курс",Таблица614[[#This Row],[Оптовая цена KRW                       за 1шт]]/$H$1)</f>
        <v>Введите курс</v>
      </c>
      <c r="J27" s="284"/>
      <c r="K27" s="40">
        <f>IFERROR(Таблица614[[#This Row],[Заказ коробок ]]*Таблица614[[#This Row],[Кол-во шт в коробке]],"")</f>
        <v>0</v>
      </c>
      <c r="L27" s="38">
        <f>IFERROR(Таблица614[[#This Row],[Общее кол-во шт]]*Таблица614[[#This Row],[Оптовая цена KRW                       за 1шт]],"")</f>
        <v>0</v>
      </c>
      <c r="M27" s="41" t="str">
        <f>IFERROR(Таблица614[[#This Row],[Общее кол-во шт]]*Таблица614[[#This Row],[Оптовая цена USD                       за 1шт]],"")</f>
        <v/>
      </c>
      <c r="N27" s="42"/>
    </row>
    <row r="28" spans="1:14" s="30" customFormat="1" ht="24" customHeight="1">
      <c r="A28" s="31" t="s">
        <v>16345</v>
      </c>
      <c r="B28" s="32">
        <v>8809505541252</v>
      </c>
      <c r="C28" s="33" t="s">
        <v>16346</v>
      </c>
      <c r="D28" s="34" t="s">
        <v>16347</v>
      </c>
      <c r="E28" s="38">
        <v>30000</v>
      </c>
      <c r="F28" s="36">
        <v>0.22</v>
      </c>
      <c r="G28" s="37">
        <v>40</v>
      </c>
      <c r="H28" s="38">
        <v>6120</v>
      </c>
      <c r="I28" s="39" t="str">
        <f>IF($H$1="","Введите курс",Таблица614[[#This Row],[Оптовая цена KRW                       за 1шт]]/$H$1)</f>
        <v>Введите курс</v>
      </c>
      <c r="J28" s="284"/>
      <c r="K28" s="40">
        <f>IFERROR(Таблица614[[#This Row],[Заказ коробок ]]*Таблица614[[#This Row],[Кол-во шт в коробке]],"")</f>
        <v>0</v>
      </c>
      <c r="L28" s="38">
        <f>IFERROR(Таблица614[[#This Row],[Общее кол-во шт]]*Таблица614[[#This Row],[Оптовая цена KRW                       за 1шт]],"")</f>
        <v>0</v>
      </c>
      <c r="M28" s="41" t="str">
        <f>IFERROR(Таблица614[[#This Row],[Общее кол-во шт]]*Таблица614[[#This Row],[Оптовая цена USD                       за 1шт]],"")</f>
        <v/>
      </c>
      <c r="N28" s="42"/>
    </row>
    <row r="29" spans="1:14" s="30" customFormat="1" ht="24" customHeight="1">
      <c r="A29" s="31" t="s">
        <v>16348</v>
      </c>
      <c r="B29" s="32">
        <v>8809505542921</v>
      </c>
      <c r="C29" s="33" t="s">
        <v>16349</v>
      </c>
      <c r="D29" s="34" t="s">
        <v>16350</v>
      </c>
      <c r="E29" s="38">
        <v>20000</v>
      </c>
      <c r="F29" s="36">
        <v>0.31</v>
      </c>
      <c r="G29" s="37">
        <v>40</v>
      </c>
      <c r="H29" s="38">
        <v>5916</v>
      </c>
      <c r="I29" s="39" t="str">
        <f>IF($H$1="","Введите курс",Таблица614[[#This Row],[Оптовая цена KRW                       за 1шт]]/$H$1)</f>
        <v>Введите курс</v>
      </c>
      <c r="J29" s="284"/>
      <c r="K29" s="40">
        <f>IFERROR(Таблица614[[#This Row],[Заказ коробок ]]*Таблица614[[#This Row],[Кол-во шт в коробке]],"")</f>
        <v>0</v>
      </c>
      <c r="L29" s="38">
        <f>IFERROR(Таблица614[[#This Row],[Общее кол-во шт]]*Таблица614[[#This Row],[Оптовая цена KRW                       за 1шт]],"")</f>
        <v>0</v>
      </c>
      <c r="M29" s="41" t="str">
        <f>IFERROR(Таблица614[[#This Row],[Общее кол-во шт]]*Таблица614[[#This Row],[Оптовая цена USD                       за 1шт]],"")</f>
        <v/>
      </c>
      <c r="N29" s="42"/>
    </row>
    <row r="30" spans="1:14" s="30" customFormat="1" ht="24" customHeight="1">
      <c r="A30" s="31" t="s">
        <v>16351</v>
      </c>
      <c r="B30" s="32">
        <v>8809505543980</v>
      </c>
      <c r="C30" s="33" t="s">
        <v>16352</v>
      </c>
      <c r="D30" s="34" t="s">
        <v>16353</v>
      </c>
      <c r="E30" s="38">
        <v>20000</v>
      </c>
      <c r="F30" s="36">
        <v>0.24</v>
      </c>
      <c r="G30" s="37">
        <v>40</v>
      </c>
      <c r="H30" s="38">
        <v>4488</v>
      </c>
      <c r="I30" s="39" t="str">
        <f>IF($H$1="","Введите курс",Таблица614[[#This Row],[Оптовая цена KRW                       за 1шт]]/$H$1)</f>
        <v>Введите курс</v>
      </c>
      <c r="J30" s="284"/>
      <c r="K30" s="40">
        <f>IFERROR(Таблица614[[#This Row],[Заказ коробок ]]*Таблица614[[#This Row],[Кол-во шт в коробке]],"")</f>
        <v>0</v>
      </c>
      <c r="L30" s="38">
        <f>IFERROR(Таблица614[[#This Row],[Общее кол-во шт]]*Таблица614[[#This Row],[Оптовая цена KRW                       за 1шт]],"")</f>
        <v>0</v>
      </c>
      <c r="M30" s="41" t="str">
        <f>IFERROR(Таблица614[[#This Row],[Общее кол-во шт]]*Таблица614[[#This Row],[Оптовая цена USD                       за 1шт]],"")</f>
        <v/>
      </c>
      <c r="N30" s="42"/>
    </row>
    <row r="31" spans="1:14" s="30" customFormat="1" ht="24" customHeight="1">
      <c r="A31" s="31" t="s">
        <v>16354</v>
      </c>
      <c r="B31" s="32">
        <v>8809505543966</v>
      </c>
      <c r="C31" s="33" t="s">
        <v>16355</v>
      </c>
      <c r="D31" s="34" t="s">
        <v>16356</v>
      </c>
      <c r="E31" s="38">
        <v>20000</v>
      </c>
      <c r="F31" s="36">
        <v>0.24</v>
      </c>
      <c r="G31" s="37">
        <v>40</v>
      </c>
      <c r="H31" s="38">
        <v>4488</v>
      </c>
      <c r="I31" s="39" t="str">
        <f>IF($H$1="","Введите курс",Таблица614[[#This Row],[Оптовая цена KRW                       за 1шт]]/$H$1)</f>
        <v>Введите курс</v>
      </c>
      <c r="J31" s="284"/>
      <c r="K31" s="40">
        <f>IFERROR(Таблица614[[#This Row],[Заказ коробок ]]*Таблица614[[#This Row],[Кол-во шт в коробке]],"")</f>
        <v>0</v>
      </c>
      <c r="L31" s="38">
        <f>IFERROR(Таблица614[[#This Row],[Общее кол-во шт]]*Таблица614[[#This Row],[Оптовая цена KRW                       за 1шт]],"")</f>
        <v>0</v>
      </c>
      <c r="M31" s="41" t="str">
        <f>IFERROR(Таблица614[[#This Row],[Общее кол-во шт]]*Таблица614[[#This Row],[Оптовая цена USD                       за 1шт]],"")</f>
        <v/>
      </c>
      <c r="N31" s="42"/>
    </row>
    <row r="32" spans="1:14" s="30" customFormat="1" ht="24" customHeight="1">
      <c r="A32" s="31" t="s">
        <v>16357</v>
      </c>
      <c r="B32" s="32">
        <v>8809505547711</v>
      </c>
      <c r="C32" s="33" t="s">
        <v>16358</v>
      </c>
      <c r="D32" s="34" t="s">
        <v>16359</v>
      </c>
      <c r="E32" s="38">
        <v>20000</v>
      </c>
      <c r="F32" s="36">
        <v>0.22</v>
      </c>
      <c r="G32" s="37">
        <v>40</v>
      </c>
      <c r="H32" s="38">
        <v>4080</v>
      </c>
      <c r="I32" s="39" t="str">
        <f>IF($H$1="","Введите курс",Таблица614[[#This Row],[Оптовая цена KRW                       за 1шт]]/$H$1)</f>
        <v>Введите курс</v>
      </c>
      <c r="J32" s="284"/>
      <c r="K32" s="40">
        <f>IFERROR(Таблица614[[#This Row],[Заказ коробок ]]*Таблица614[[#This Row],[Кол-во шт в коробке]],"")</f>
        <v>0</v>
      </c>
      <c r="L32" s="38">
        <f>IFERROR(Таблица614[[#This Row],[Общее кол-во шт]]*Таблица614[[#This Row],[Оптовая цена KRW                       за 1шт]],"")</f>
        <v>0</v>
      </c>
      <c r="M32" s="41" t="str">
        <f>IFERROR(Таблица614[[#This Row],[Общее кол-во шт]]*Таблица614[[#This Row],[Оптовая цена USD                       за 1шт]],"")</f>
        <v/>
      </c>
      <c r="N32" s="42"/>
    </row>
    <row r="33" spans="1:14" s="30" customFormat="1" ht="24" customHeight="1">
      <c r="A33" s="31" t="s">
        <v>16360</v>
      </c>
      <c r="B33" s="32">
        <v>8809505547636</v>
      </c>
      <c r="C33" s="33" t="s">
        <v>16361</v>
      </c>
      <c r="D33" s="34" t="s">
        <v>16362</v>
      </c>
      <c r="E33" s="38">
        <v>20000</v>
      </c>
      <c r="F33" s="36">
        <v>0.22</v>
      </c>
      <c r="G33" s="37">
        <v>40</v>
      </c>
      <c r="H33" s="38">
        <v>4080</v>
      </c>
      <c r="I33" s="39" t="str">
        <f>IF($H$1="","Введите курс",Таблица614[[#This Row],[Оптовая цена KRW                       за 1шт]]/$H$1)</f>
        <v>Введите курс</v>
      </c>
      <c r="J33" s="284"/>
      <c r="K33" s="40">
        <f>IFERROR(Таблица614[[#This Row],[Заказ коробок ]]*Таблица614[[#This Row],[Кол-во шт в коробке]],"")</f>
        <v>0</v>
      </c>
      <c r="L33" s="38">
        <f>IFERROR(Таблица614[[#This Row],[Общее кол-во шт]]*Таблица614[[#This Row],[Оптовая цена KRW                       за 1шт]],"")</f>
        <v>0</v>
      </c>
      <c r="M33" s="41" t="str">
        <f>IFERROR(Таблица614[[#This Row],[Общее кол-во шт]]*Таблица614[[#This Row],[Оптовая цена USD                       за 1шт]],"")</f>
        <v/>
      </c>
      <c r="N33" s="42"/>
    </row>
    <row r="34" spans="1:14" s="30" customFormat="1" ht="24" customHeight="1">
      <c r="A34" s="31" t="s">
        <v>16363</v>
      </c>
      <c r="B34" s="32">
        <v>8809505547667</v>
      </c>
      <c r="C34" s="33" t="s">
        <v>16364</v>
      </c>
      <c r="D34" s="34" t="s">
        <v>16365</v>
      </c>
      <c r="E34" s="38">
        <v>20000</v>
      </c>
      <c r="F34" s="36">
        <v>0.22</v>
      </c>
      <c r="G34" s="37">
        <v>40</v>
      </c>
      <c r="H34" s="38">
        <v>4080</v>
      </c>
      <c r="I34" s="39" t="str">
        <f>IF($H$1="","Введите курс",Таблица614[[#This Row],[Оптовая цена KRW                       за 1шт]]/$H$1)</f>
        <v>Введите курс</v>
      </c>
      <c r="J34" s="284"/>
      <c r="K34" s="40">
        <f>IFERROR(Таблица614[[#This Row],[Заказ коробок ]]*Таблица614[[#This Row],[Кол-во шт в коробке]],"")</f>
        <v>0</v>
      </c>
      <c r="L34" s="38">
        <f>IFERROR(Таблица614[[#This Row],[Общее кол-во шт]]*Таблица614[[#This Row],[Оптовая цена KRW                       за 1шт]],"")</f>
        <v>0</v>
      </c>
      <c r="M34" s="41" t="str">
        <f>IFERROR(Таблица614[[#This Row],[Общее кол-во шт]]*Таблица614[[#This Row],[Оптовая цена USD                       за 1шт]],"")</f>
        <v/>
      </c>
      <c r="N34" s="42"/>
    </row>
    <row r="35" spans="1:14" s="30" customFormat="1" ht="24" customHeight="1">
      <c r="A35" s="31" t="s">
        <v>16366</v>
      </c>
      <c r="B35" s="32">
        <v>8809505547698</v>
      </c>
      <c r="C35" s="33" t="s">
        <v>16367</v>
      </c>
      <c r="D35" s="34" t="s">
        <v>16368</v>
      </c>
      <c r="E35" s="38">
        <v>20000</v>
      </c>
      <c r="F35" s="36">
        <v>0.22</v>
      </c>
      <c r="G35" s="37">
        <v>40</v>
      </c>
      <c r="H35" s="38">
        <v>4080</v>
      </c>
      <c r="I35" s="39" t="str">
        <f>IF($H$1="","Введите курс",Таблица614[[#This Row],[Оптовая цена KRW                       за 1шт]]/$H$1)</f>
        <v>Введите курс</v>
      </c>
      <c r="J35" s="284"/>
      <c r="K35" s="40">
        <f>IFERROR(Таблица614[[#This Row],[Заказ коробок ]]*Таблица614[[#This Row],[Кол-во шт в коробке]],"")</f>
        <v>0</v>
      </c>
      <c r="L35" s="38">
        <f>IFERROR(Таблица614[[#This Row],[Общее кол-во шт]]*Таблица614[[#This Row],[Оптовая цена KRW                       за 1шт]],"")</f>
        <v>0</v>
      </c>
      <c r="M35" s="41" t="str">
        <f>IFERROR(Таблица614[[#This Row],[Общее кол-во шт]]*Таблица614[[#This Row],[Оптовая цена USD                       за 1шт]],"")</f>
        <v/>
      </c>
      <c r="N35" s="42"/>
    </row>
    <row r="36" spans="1:14" s="30" customFormat="1" ht="24" customHeight="1">
      <c r="A36" s="31" t="s">
        <v>16369</v>
      </c>
      <c r="B36" s="32">
        <v>8809711710480</v>
      </c>
      <c r="C36" s="33" t="s">
        <v>16370</v>
      </c>
      <c r="D36" s="34" t="s">
        <v>16371</v>
      </c>
      <c r="E36" s="38">
        <v>30000</v>
      </c>
      <c r="F36" s="36">
        <v>0.31</v>
      </c>
      <c r="G36" s="37">
        <v>40</v>
      </c>
      <c r="H36" s="38">
        <v>8874</v>
      </c>
      <c r="I36" s="39" t="str">
        <f>IF($H$1="","Введите курс",Таблица614[[#This Row],[Оптовая цена KRW                       за 1шт]]/$H$1)</f>
        <v>Введите курс</v>
      </c>
      <c r="J36" s="284"/>
      <c r="K36" s="40">
        <f>IFERROR(Таблица614[[#This Row],[Заказ коробок ]]*Таблица614[[#This Row],[Кол-во шт в коробке]],"")</f>
        <v>0</v>
      </c>
      <c r="L36" s="38">
        <f>IFERROR(Таблица614[[#This Row],[Общее кол-во шт]]*Таблица614[[#This Row],[Оптовая цена KRW                       за 1шт]],"")</f>
        <v>0</v>
      </c>
      <c r="M36" s="41" t="str">
        <f>IFERROR(Таблица614[[#This Row],[Общее кол-во шт]]*Таблица614[[#This Row],[Оптовая цена USD                       за 1шт]],"")</f>
        <v/>
      </c>
      <c r="N36" s="42"/>
    </row>
    <row r="37" spans="1:14" s="30" customFormat="1" ht="24" customHeight="1">
      <c r="A37" s="31" t="s">
        <v>16372</v>
      </c>
      <c r="B37" s="32">
        <v>8809711710282</v>
      </c>
      <c r="C37" s="33" t="s">
        <v>16373</v>
      </c>
      <c r="D37" s="34" t="s">
        <v>16374</v>
      </c>
      <c r="E37" s="38">
        <v>20000</v>
      </c>
      <c r="F37" s="36">
        <v>0.22</v>
      </c>
      <c r="G37" s="37">
        <v>40</v>
      </c>
      <c r="H37" s="38">
        <v>4080</v>
      </c>
      <c r="I37" s="39" t="str">
        <f>IF($H$1="","Введите курс",Таблица614[[#This Row],[Оптовая цена KRW                       за 1шт]]/$H$1)</f>
        <v>Введите курс</v>
      </c>
      <c r="J37" s="284"/>
      <c r="K37" s="40">
        <f>IFERROR(Таблица614[[#This Row],[Заказ коробок ]]*Таблица614[[#This Row],[Кол-во шт в коробке]],"")</f>
        <v>0</v>
      </c>
      <c r="L37" s="38">
        <f>IFERROR(Таблица614[[#This Row],[Общее кол-во шт]]*Таблица614[[#This Row],[Оптовая цена KRW                       за 1шт]],"")</f>
        <v>0</v>
      </c>
      <c r="M37" s="41" t="str">
        <f>IFERROR(Таблица614[[#This Row],[Общее кол-во шт]]*Таблица614[[#This Row],[Оптовая цена USD                       за 1шт]],"")</f>
        <v/>
      </c>
      <c r="N37" s="42"/>
    </row>
    <row r="38" spans="1:14" s="30" customFormat="1" ht="24" customHeight="1">
      <c r="A38" s="31" t="s">
        <v>16375</v>
      </c>
      <c r="B38" s="32">
        <v>8809711710220</v>
      </c>
      <c r="C38" s="33" t="s">
        <v>16376</v>
      </c>
      <c r="D38" s="34" t="s">
        <v>16377</v>
      </c>
      <c r="E38" s="38">
        <v>20000</v>
      </c>
      <c r="F38" s="36">
        <v>0.22</v>
      </c>
      <c r="G38" s="37">
        <v>40</v>
      </c>
      <c r="H38" s="38">
        <v>4080</v>
      </c>
      <c r="I38" s="39" t="str">
        <f>IF($H$1="","Введите курс",Таблица614[[#This Row],[Оптовая цена KRW                       за 1шт]]/$H$1)</f>
        <v>Введите курс</v>
      </c>
      <c r="J38" s="284"/>
      <c r="K38" s="40">
        <f>IFERROR(Таблица614[[#This Row],[Заказ коробок ]]*Таблица614[[#This Row],[Кол-во шт в коробке]],"")</f>
        <v>0</v>
      </c>
      <c r="L38" s="38">
        <f>IFERROR(Таблица614[[#This Row],[Общее кол-во шт]]*Таблица614[[#This Row],[Оптовая цена KRW                       за 1шт]],"")</f>
        <v>0</v>
      </c>
      <c r="M38" s="41" t="str">
        <f>IFERROR(Таблица614[[#This Row],[Общее кол-во шт]]*Таблица614[[#This Row],[Оптовая цена USD                       за 1шт]],"")</f>
        <v/>
      </c>
      <c r="N38" s="42"/>
    </row>
    <row r="39" spans="1:14" s="30" customFormat="1" ht="24" customHeight="1">
      <c r="A39" s="31" t="s">
        <v>16378</v>
      </c>
      <c r="B39" s="32">
        <v>8809711710251</v>
      </c>
      <c r="C39" s="33" t="s">
        <v>16379</v>
      </c>
      <c r="D39" s="34" t="s">
        <v>16380</v>
      </c>
      <c r="E39" s="38">
        <v>20000</v>
      </c>
      <c r="F39" s="36">
        <v>0.22</v>
      </c>
      <c r="G39" s="37">
        <v>40</v>
      </c>
      <c r="H39" s="38">
        <v>4080</v>
      </c>
      <c r="I39" s="39" t="str">
        <f>IF($H$1="","Введите курс",Таблица614[[#This Row],[Оптовая цена KRW                       за 1шт]]/$H$1)</f>
        <v>Введите курс</v>
      </c>
      <c r="J39" s="284"/>
      <c r="K39" s="40">
        <f>IFERROR(Таблица614[[#This Row],[Заказ коробок ]]*Таблица614[[#This Row],[Кол-во шт в коробке]],"")</f>
        <v>0</v>
      </c>
      <c r="L39" s="38">
        <f>IFERROR(Таблица614[[#This Row],[Общее кол-во шт]]*Таблица614[[#This Row],[Оптовая цена KRW                       за 1шт]],"")</f>
        <v>0</v>
      </c>
      <c r="M39" s="41" t="str">
        <f>IFERROR(Таблица614[[#This Row],[Общее кол-во шт]]*Таблица614[[#This Row],[Оптовая цена USD                       за 1шт]],"")</f>
        <v/>
      </c>
      <c r="N39" s="42"/>
    </row>
    <row r="40" spans="1:14" s="30" customFormat="1" ht="24" customHeight="1">
      <c r="A40" s="31" t="s">
        <v>16381</v>
      </c>
      <c r="B40" s="32">
        <v>8809711710190</v>
      </c>
      <c r="C40" s="33" t="s">
        <v>16382</v>
      </c>
      <c r="D40" s="34" t="s">
        <v>16383</v>
      </c>
      <c r="E40" s="38">
        <v>20000</v>
      </c>
      <c r="F40" s="36">
        <v>0.22</v>
      </c>
      <c r="G40" s="37">
        <v>40</v>
      </c>
      <c r="H40" s="38">
        <v>4080</v>
      </c>
      <c r="I40" s="39" t="str">
        <f>IF($H$1="","Введите курс",Таблица614[[#This Row],[Оптовая цена KRW                       за 1шт]]/$H$1)</f>
        <v>Введите курс</v>
      </c>
      <c r="J40" s="284"/>
      <c r="K40" s="40">
        <f>IFERROR(Таблица614[[#This Row],[Заказ коробок ]]*Таблица614[[#This Row],[Кол-во шт в коробке]],"")</f>
        <v>0</v>
      </c>
      <c r="L40" s="38">
        <f>IFERROR(Таблица614[[#This Row],[Общее кол-во шт]]*Таблица614[[#This Row],[Оптовая цена KRW                       за 1шт]],"")</f>
        <v>0</v>
      </c>
      <c r="M40" s="41" t="str">
        <f>IFERROR(Таблица614[[#This Row],[Общее кол-во шт]]*Таблица614[[#This Row],[Оптовая цена USD                       за 1шт]],"")</f>
        <v/>
      </c>
      <c r="N40" s="42"/>
    </row>
    <row r="41" spans="1:14" s="30" customFormat="1" ht="24" customHeight="1">
      <c r="A41" s="31" t="s">
        <v>16384</v>
      </c>
      <c r="B41" s="32">
        <v>8809711711562</v>
      </c>
      <c r="C41" s="33" t="s">
        <v>16385</v>
      </c>
      <c r="D41" s="34" t="s">
        <v>16386</v>
      </c>
      <c r="E41" s="38">
        <v>20000</v>
      </c>
      <c r="F41" s="36">
        <v>0.31</v>
      </c>
      <c r="G41" s="37">
        <v>40</v>
      </c>
      <c r="H41" s="38">
        <v>5916</v>
      </c>
      <c r="I41" s="39" t="str">
        <f>IF($H$1="","Введите курс",Таблица614[[#This Row],[Оптовая цена KRW                       за 1шт]]/$H$1)</f>
        <v>Введите курс</v>
      </c>
      <c r="J41" s="284"/>
      <c r="K41" s="40">
        <f>IFERROR(Таблица614[[#This Row],[Заказ коробок ]]*Таблица614[[#This Row],[Кол-во шт в коробке]],"")</f>
        <v>0</v>
      </c>
      <c r="L41" s="38">
        <f>IFERROR(Таблица614[[#This Row],[Общее кол-во шт]]*Таблица614[[#This Row],[Оптовая цена KRW                       за 1шт]],"")</f>
        <v>0</v>
      </c>
      <c r="M41" s="41" t="str">
        <f>IFERROR(Таблица614[[#This Row],[Общее кол-во шт]]*Таблица614[[#This Row],[Оптовая цена USD                       за 1шт]],"")</f>
        <v/>
      </c>
      <c r="N41" s="42"/>
    </row>
    <row r="42" spans="1:14" s="30" customFormat="1" ht="24" customHeight="1">
      <c r="A42" s="31" t="s">
        <v>16387</v>
      </c>
      <c r="B42" s="32">
        <v>8809711710657</v>
      </c>
      <c r="C42" s="33" t="s">
        <v>16388</v>
      </c>
      <c r="D42" s="34" t="s">
        <v>16389</v>
      </c>
      <c r="E42" s="38">
        <v>20000</v>
      </c>
      <c r="F42" s="36">
        <v>0.22</v>
      </c>
      <c r="G42" s="37">
        <v>40</v>
      </c>
      <c r="H42" s="38">
        <v>4080</v>
      </c>
      <c r="I42" s="39" t="str">
        <f>IF($H$1="","Введите курс",Таблица614[[#This Row],[Оптовая цена KRW                       за 1шт]]/$H$1)</f>
        <v>Введите курс</v>
      </c>
      <c r="J42" s="284"/>
      <c r="K42" s="40">
        <f>IFERROR(Таблица614[[#This Row],[Заказ коробок ]]*Таблица614[[#This Row],[Кол-во шт в коробке]],"")</f>
        <v>0</v>
      </c>
      <c r="L42" s="38">
        <f>IFERROR(Таблица614[[#This Row],[Общее кол-во шт]]*Таблица614[[#This Row],[Оптовая цена KRW                       за 1шт]],"")</f>
        <v>0</v>
      </c>
      <c r="M42" s="41" t="str">
        <f>IFERROR(Таблица614[[#This Row],[Общее кол-во шт]]*Таблица614[[#This Row],[Оптовая цена USD                       за 1шт]],"")</f>
        <v/>
      </c>
      <c r="N42" s="42"/>
    </row>
    <row r="43" spans="1:14" s="30" customFormat="1" ht="24" customHeight="1">
      <c r="A43" s="31" t="s">
        <v>16390</v>
      </c>
      <c r="B43" s="32">
        <v>8809505549807</v>
      </c>
      <c r="C43" s="33" t="s">
        <v>16391</v>
      </c>
      <c r="D43" s="34" t="s">
        <v>16392</v>
      </c>
      <c r="E43" s="38">
        <v>20000</v>
      </c>
      <c r="F43" s="36">
        <v>0.22</v>
      </c>
      <c r="G43" s="37">
        <v>40</v>
      </c>
      <c r="H43" s="38">
        <v>4080</v>
      </c>
      <c r="I43" s="39" t="str">
        <f>IF($H$1="","Введите курс",Таблица614[[#This Row],[Оптовая цена KRW                       за 1шт]]/$H$1)</f>
        <v>Введите курс</v>
      </c>
      <c r="J43" s="284"/>
      <c r="K43" s="40">
        <f>IFERROR(Таблица614[[#This Row],[Заказ коробок ]]*Таблица614[[#This Row],[Кол-во шт в коробке]],"")</f>
        <v>0</v>
      </c>
      <c r="L43" s="38">
        <f>IFERROR(Таблица614[[#This Row],[Общее кол-во шт]]*Таблица614[[#This Row],[Оптовая цена KRW                       за 1шт]],"")</f>
        <v>0</v>
      </c>
      <c r="M43" s="41" t="str">
        <f>IFERROR(Таблица614[[#This Row],[Общее кол-во шт]]*Таблица614[[#This Row],[Оптовая цена USD                       за 1шт]],"")</f>
        <v/>
      </c>
      <c r="N43" s="42"/>
    </row>
    <row r="44" spans="1:14" s="30" customFormat="1" ht="24" customHeight="1">
      <c r="A44" s="31" t="s">
        <v>16393</v>
      </c>
      <c r="B44" s="32">
        <v>8809505549845</v>
      </c>
      <c r="C44" s="33" t="s">
        <v>16394</v>
      </c>
      <c r="D44" s="34" t="s">
        <v>16395</v>
      </c>
      <c r="E44" s="38">
        <v>20000</v>
      </c>
      <c r="F44" s="36">
        <v>0.22</v>
      </c>
      <c r="G44" s="37">
        <v>40</v>
      </c>
      <c r="H44" s="38">
        <v>4080</v>
      </c>
      <c r="I44" s="39" t="str">
        <f>IF($H$1="","Введите курс",Таблица614[[#This Row],[Оптовая цена KRW                       за 1шт]]/$H$1)</f>
        <v>Введите курс</v>
      </c>
      <c r="J44" s="284"/>
      <c r="K44" s="40">
        <f>IFERROR(Таблица614[[#This Row],[Заказ коробок ]]*Таблица614[[#This Row],[Кол-во шт в коробке]],"")</f>
        <v>0</v>
      </c>
      <c r="L44" s="38">
        <f>IFERROR(Таблица614[[#This Row],[Общее кол-во шт]]*Таблица614[[#This Row],[Оптовая цена KRW                       за 1шт]],"")</f>
        <v>0</v>
      </c>
      <c r="M44" s="41" t="str">
        <f>IFERROR(Таблица614[[#This Row],[Общее кол-во шт]]*Таблица614[[#This Row],[Оптовая цена USD                       за 1шт]],"")</f>
        <v/>
      </c>
      <c r="N44" s="42"/>
    </row>
    <row r="45" spans="1:14" s="30" customFormat="1" ht="24" customHeight="1">
      <c r="A45" s="31" t="s">
        <v>16396</v>
      </c>
      <c r="B45" s="32">
        <v>8809505549821</v>
      </c>
      <c r="C45" s="33" t="s">
        <v>16397</v>
      </c>
      <c r="D45" s="34" t="s">
        <v>16398</v>
      </c>
      <c r="E45" s="38">
        <v>20000</v>
      </c>
      <c r="F45" s="36">
        <v>0.22</v>
      </c>
      <c r="G45" s="37">
        <v>40</v>
      </c>
      <c r="H45" s="38">
        <v>4080</v>
      </c>
      <c r="I45" s="39" t="str">
        <f>IF($H$1="","Введите курс",Таблица614[[#This Row],[Оптовая цена KRW                       за 1шт]]/$H$1)</f>
        <v>Введите курс</v>
      </c>
      <c r="J45" s="284"/>
      <c r="K45" s="40">
        <f>IFERROR(Таблица614[[#This Row],[Заказ коробок ]]*Таблица614[[#This Row],[Кол-во шт в коробке]],"")</f>
        <v>0</v>
      </c>
      <c r="L45" s="38">
        <f>IFERROR(Таблица614[[#This Row],[Общее кол-во шт]]*Таблица614[[#This Row],[Оптовая цена KRW                       за 1шт]],"")</f>
        <v>0</v>
      </c>
      <c r="M45" s="41" t="str">
        <f>IFERROR(Таблица614[[#This Row],[Общее кол-во шт]]*Таблица614[[#This Row],[Оптовая цена USD                       за 1шт]],"")</f>
        <v/>
      </c>
      <c r="N45" s="42"/>
    </row>
    <row r="46" spans="1:14" s="30" customFormat="1" ht="24" customHeight="1">
      <c r="A46" s="44" t="s">
        <v>16399</v>
      </c>
      <c r="B46" s="45">
        <v>8809711711531</v>
      </c>
      <c r="C46" s="46" t="s">
        <v>16400</v>
      </c>
      <c r="D46" s="47" t="s">
        <v>16401</v>
      </c>
      <c r="E46" s="51" t="s">
        <v>16295</v>
      </c>
      <c r="F46" s="49" t="s">
        <v>16296</v>
      </c>
      <c r="G46" s="50">
        <v>40</v>
      </c>
      <c r="H46" s="51"/>
      <c r="I46" s="52" t="str">
        <f>IF($H$1="","Введите курс",Таблица614[[#This Row],[Оптовая цена KRW                       за 1шт]]/$H$1)</f>
        <v>Введите курс</v>
      </c>
      <c r="J46" s="53"/>
      <c r="K46" s="54">
        <f>IFERROR(Таблица614[[#This Row],[Заказ коробок ]]*Таблица614[[#This Row],[Кол-во шт в коробке]],"")</f>
        <v>0</v>
      </c>
      <c r="L46" s="51">
        <f>IFERROR(Таблица614[[#This Row],[Общее кол-во шт]]*Таблица614[[#This Row],[Оптовая цена KRW                       за 1шт]],"")</f>
        <v>0</v>
      </c>
      <c r="M46" s="55" t="str">
        <f>IFERROR(Таблица614[[#This Row],[Общее кол-во шт]]*Таблица614[[#This Row],[Оптовая цена USD                       за 1шт]],"")</f>
        <v/>
      </c>
      <c r="N46" s="56"/>
    </row>
    <row r="47" spans="1:14" s="30" customFormat="1" ht="24" customHeight="1">
      <c r="A47" s="44" t="s">
        <v>16402</v>
      </c>
      <c r="B47" s="45">
        <v>8809711711609</v>
      </c>
      <c r="C47" s="46" t="s">
        <v>16403</v>
      </c>
      <c r="D47" s="47" t="s">
        <v>16404</v>
      </c>
      <c r="E47" s="51" t="s">
        <v>16295</v>
      </c>
      <c r="F47" s="49" t="s">
        <v>16296</v>
      </c>
      <c r="G47" s="50">
        <v>40</v>
      </c>
      <c r="H47" s="51"/>
      <c r="I47" s="52" t="str">
        <f>IF($H$1="","Введите курс",Таблица614[[#This Row],[Оптовая цена KRW                       за 1шт]]/$H$1)</f>
        <v>Введите курс</v>
      </c>
      <c r="J47" s="53"/>
      <c r="K47" s="54">
        <f>IFERROR(Таблица614[[#This Row],[Заказ коробок ]]*Таблица614[[#This Row],[Кол-во шт в коробке]],"")</f>
        <v>0</v>
      </c>
      <c r="L47" s="51">
        <f>IFERROR(Таблица614[[#This Row],[Общее кол-во шт]]*Таблица614[[#This Row],[Оптовая цена KRW                       за 1шт]],"")</f>
        <v>0</v>
      </c>
      <c r="M47" s="55" t="str">
        <f>IFERROR(Таблица614[[#This Row],[Общее кол-во шт]]*Таблица614[[#This Row],[Оптовая цена USD                       за 1шт]],"")</f>
        <v/>
      </c>
      <c r="N47" s="56"/>
    </row>
    <row r="48" spans="1:14" s="30" customFormat="1" ht="24" customHeight="1">
      <c r="A48" s="44" t="s">
        <v>16405</v>
      </c>
      <c r="B48" s="45">
        <v>8809711711647</v>
      </c>
      <c r="C48" s="46" t="s">
        <v>16406</v>
      </c>
      <c r="D48" s="47" t="s">
        <v>16407</v>
      </c>
      <c r="E48" s="51" t="s">
        <v>16295</v>
      </c>
      <c r="F48" s="49" t="s">
        <v>16296</v>
      </c>
      <c r="G48" s="50">
        <v>40</v>
      </c>
      <c r="H48" s="51"/>
      <c r="I48" s="52" t="str">
        <f>IF($H$1="","Введите курс",Таблица614[[#This Row],[Оптовая цена KRW                       за 1шт]]/$H$1)</f>
        <v>Введите курс</v>
      </c>
      <c r="J48" s="53"/>
      <c r="K48" s="54">
        <f>IFERROR(Таблица614[[#This Row],[Заказ коробок ]]*Таблица614[[#This Row],[Кол-во шт в коробке]],"")</f>
        <v>0</v>
      </c>
      <c r="L48" s="51">
        <f>IFERROR(Таблица614[[#This Row],[Общее кол-во шт]]*Таблица614[[#This Row],[Оптовая цена KRW                       за 1шт]],"")</f>
        <v>0</v>
      </c>
      <c r="M48" s="55" t="str">
        <f>IFERROR(Таблица614[[#This Row],[Общее кол-во шт]]*Таблица614[[#This Row],[Оптовая цена USD                       за 1шт]],"")</f>
        <v/>
      </c>
      <c r="N48" s="56"/>
    </row>
    <row r="49" spans="1:14" s="30" customFormat="1" ht="24" customHeight="1">
      <c r="A49" s="31" t="s">
        <v>16408</v>
      </c>
      <c r="B49" s="32">
        <v>8809711711920</v>
      </c>
      <c r="C49" s="33" t="s">
        <v>16409</v>
      </c>
      <c r="D49" s="34" t="s">
        <v>16410</v>
      </c>
      <c r="E49" s="38">
        <v>20000</v>
      </c>
      <c r="F49" s="36">
        <v>0.22</v>
      </c>
      <c r="G49" s="37">
        <v>40</v>
      </c>
      <c r="H49" s="38">
        <v>4080</v>
      </c>
      <c r="I49" s="39" t="str">
        <f>IF($H$1="","Введите курс",Таблица614[[#This Row],[Оптовая цена KRW                       за 1шт]]/$H$1)</f>
        <v>Введите курс</v>
      </c>
      <c r="J49" s="284"/>
      <c r="K49" s="40">
        <f>IFERROR(Таблица614[[#This Row],[Заказ коробок ]]*Таблица614[[#This Row],[Кол-во шт в коробке]],"")</f>
        <v>0</v>
      </c>
      <c r="L49" s="38">
        <f>IFERROR(Таблица614[[#This Row],[Общее кол-во шт]]*Таблица614[[#This Row],[Оптовая цена KRW                       за 1шт]],"")</f>
        <v>0</v>
      </c>
      <c r="M49" s="41" t="str">
        <f>IFERROR(Таблица614[[#This Row],[Общее кол-во шт]]*Таблица614[[#This Row],[Оптовая цена USD                       за 1шт]],"")</f>
        <v/>
      </c>
      <c r="N49" s="42"/>
    </row>
    <row r="50" spans="1:14" s="30" customFormat="1" ht="24" customHeight="1">
      <c r="A50" s="31" t="s">
        <v>16411</v>
      </c>
      <c r="B50" s="32">
        <v>8809711711869</v>
      </c>
      <c r="C50" s="33" t="s">
        <v>16412</v>
      </c>
      <c r="D50" s="34" t="s">
        <v>16413</v>
      </c>
      <c r="E50" s="38">
        <v>20000</v>
      </c>
      <c r="F50" s="36">
        <v>0.22</v>
      </c>
      <c r="G50" s="37">
        <v>40</v>
      </c>
      <c r="H50" s="38">
        <v>4080</v>
      </c>
      <c r="I50" s="39" t="str">
        <f>IF($H$1="","Введите курс",Таблица614[[#This Row],[Оптовая цена KRW                       за 1шт]]/$H$1)</f>
        <v>Введите курс</v>
      </c>
      <c r="J50" s="284"/>
      <c r="K50" s="40">
        <f>IFERROR(Таблица614[[#This Row],[Заказ коробок ]]*Таблица614[[#This Row],[Кол-во шт в коробке]],"")</f>
        <v>0</v>
      </c>
      <c r="L50" s="38">
        <f>IFERROR(Таблица614[[#This Row],[Общее кол-во шт]]*Таблица614[[#This Row],[Оптовая цена KRW                       за 1шт]],"")</f>
        <v>0</v>
      </c>
      <c r="M50" s="41" t="str">
        <f>IFERROR(Таблица614[[#This Row],[Общее кол-во шт]]*Таблица614[[#This Row],[Оптовая цена USD                       за 1шт]],"")</f>
        <v/>
      </c>
      <c r="N50" s="42"/>
    </row>
    <row r="51" spans="1:14" s="30" customFormat="1" ht="24" customHeight="1">
      <c r="A51" s="31" t="s">
        <v>16414</v>
      </c>
      <c r="B51" s="32">
        <v>8809711711890</v>
      </c>
      <c r="C51" s="33" t="s">
        <v>16415</v>
      </c>
      <c r="D51" s="34" t="s">
        <v>16416</v>
      </c>
      <c r="E51" s="38">
        <v>20000</v>
      </c>
      <c r="F51" s="36">
        <v>0.22</v>
      </c>
      <c r="G51" s="37">
        <v>40</v>
      </c>
      <c r="H51" s="38">
        <v>4080</v>
      </c>
      <c r="I51" s="39" t="str">
        <f>IF($H$1="","Введите курс",Таблица614[[#This Row],[Оптовая цена KRW                       за 1шт]]/$H$1)</f>
        <v>Введите курс</v>
      </c>
      <c r="J51" s="284"/>
      <c r="K51" s="40">
        <f>IFERROR(Таблица614[[#This Row],[Заказ коробок ]]*Таблица614[[#This Row],[Кол-во шт в коробке]],"")</f>
        <v>0</v>
      </c>
      <c r="L51" s="38">
        <f>IFERROR(Таблица614[[#This Row],[Общее кол-во шт]]*Таблица614[[#This Row],[Оптовая цена KRW                       за 1шт]],"")</f>
        <v>0</v>
      </c>
      <c r="M51" s="41" t="str">
        <f>IFERROR(Таблица614[[#This Row],[Общее кол-во шт]]*Таблица614[[#This Row],[Оптовая цена USD                       за 1шт]],"")</f>
        <v/>
      </c>
      <c r="N51" s="42"/>
    </row>
    <row r="52" spans="1:14" s="30" customFormat="1" ht="24" customHeight="1">
      <c r="A52" s="31" t="s">
        <v>16417</v>
      </c>
      <c r="B52" s="32">
        <v>8809711712774</v>
      </c>
      <c r="C52" s="33" t="s">
        <v>16418</v>
      </c>
      <c r="D52" s="34" t="s">
        <v>16419</v>
      </c>
      <c r="E52" s="38">
        <v>20000</v>
      </c>
      <c r="F52" s="36">
        <v>0.31</v>
      </c>
      <c r="G52" s="37">
        <v>24</v>
      </c>
      <c r="H52" s="38">
        <v>5916</v>
      </c>
      <c r="I52" s="39" t="str">
        <f>IF($H$1="","Введите курс",Таблица614[[#This Row],[Оптовая цена KRW                       за 1шт]]/$H$1)</f>
        <v>Введите курс</v>
      </c>
      <c r="J52" s="284"/>
      <c r="K52" s="40">
        <f>IFERROR(Таблица614[[#This Row],[Заказ коробок ]]*Таблица614[[#This Row],[Кол-во шт в коробке]],"")</f>
        <v>0</v>
      </c>
      <c r="L52" s="38">
        <f>IFERROR(Таблица614[[#This Row],[Общее кол-во шт]]*Таблица614[[#This Row],[Оптовая цена KRW                       за 1шт]],"")</f>
        <v>0</v>
      </c>
      <c r="M52" s="41" t="str">
        <f>IFERROR(Таблица614[[#This Row],[Общее кол-во шт]]*Таблица614[[#This Row],[Оптовая цена USD                       за 1шт]],"")</f>
        <v/>
      </c>
      <c r="N52" s="42"/>
    </row>
    <row r="53" spans="1:14" s="30" customFormat="1" ht="24" customHeight="1">
      <c r="A53" s="31" t="s">
        <v>16420</v>
      </c>
      <c r="B53" s="32">
        <v>8809711712736</v>
      </c>
      <c r="C53" s="33" t="s">
        <v>16421</v>
      </c>
      <c r="D53" s="34" t="s">
        <v>16422</v>
      </c>
      <c r="E53" s="38">
        <v>20000</v>
      </c>
      <c r="F53" s="36">
        <v>0.31</v>
      </c>
      <c r="G53" s="37">
        <v>24</v>
      </c>
      <c r="H53" s="38">
        <v>5916</v>
      </c>
      <c r="I53" s="39" t="str">
        <f>IF($H$1="","Введите курс",Таблица614[[#This Row],[Оптовая цена KRW                       за 1шт]]/$H$1)</f>
        <v>Введите курс</v>
      </c>
      <c r="J53" s="284"/>
      <c r="K53" s="40">
        <f>IFERROR(Таблица614[[#This Row],[Заказ коробок ]]*Таблица614[[#This Row],[Кол-во шт в коробке]],"")</f>
        <v>0</v>
      </c>
      <c r="L53" s="38">
        <f>IFERROR(Таблица614[[#This Row],[Общее кол-во шт]]*Таблица614[[#This Row],[Оптовая цена KRW                       за 1шт]],"")</f>
        <v>0</v>
      </c>
      <c r="M53" s="41" t="str">
        <f>IFERROR(Таблица614[[#This Row],[Общее кол-во шт]]*Таблица614[[#This Row],[Оптовая цена USD                       за 1шт]],"")</f>
        <v/>
      </c>
      <c r="N53" s="42"/>
    </row>
    <row r="54" spans="1:14" s="30" customFormat="1" ht="24" customHeight="1">
      <c r="A54" s="31" t="s">
        <v>16423</v>
      </c>
      <c r="B54" s="32">
        <v>8809711712705</v>
      </c>
      <c r="C54" s="33" t="s">
        <v>16424</v>
      </c>
      <c r="D54" s="34" t="s">
        <v>16425</v>
      </c>
      <c r="E54" s="38">
        <v>20000</v>
      </c>
      <c r="F54" s="36">
        <v>0.31</v>
      </c>
      <c r="G54" s="37">
        <v>24</v>
      </c>
      <c r="H54" s="38">
        <v>5916</v>
      </c>
      <c r="I54" s="39" t="str">
        <f>IF($H$1="","Введите курс",Таблица614[[#This Row],[Оптовая цена KRW                       за 1шт]]/$H$1)</f>
        <v>Введите курс</v>
      </c>
      <c r="J54" s="284"/>
      <c r="K54" s="40">
        <f>IFERROR(Таблица614[[#This Row],[Заказ коробок ]]*Таблица614[[#This Row],[Кол-во шт в коробке]],"")</f>
        <v>0</v>
      </c>
      <c r="L54" s="38">
        <f>IFERROR(Таблица614[[#This Row],[Общее кол-во шт]]*Таблица614[[#This Row],[Оптовая цена KRW                       за 1шт]],"")</f>
        <v>0</v>
      </c>
      <c r="M54" s="41" t="str">
        <f>IFERROR(Таблица614[[#This Row],[Общее кол-во шт]]*Таблица614[[#This Row],[Оптовая цена USD                       за 1шт]],"")</f>
        <v/>
      </c>
      <c r="N54" s="42"/>
    </row>
    <row r="55" spans="1:14" s="30" customFormat="1" ht="24" customHeight="1">
      <c r="A55" s="31" t="s">
        <v>16426</v>
      </c>
      <c r="B55" s="32">
        <v>8809711712675</v>
      </c>
      <c r="C55" s="33" t="s">
        <v>16427</v>
      </c>
      <c r="D55" s="34" t="s">
        <v>16428</v>
      </c>
      <c r="E55" s="38">
        <v>20000</v>
      </c>
      <c r="F55" s="36">
        <v>0.31</v>
      </c>
      <c r="G55" s="37">
        <v>24</v>
      </c>
      <c r="H55" s="38">
        <v>5916</v>
      </c>
      <c r="I55" s="39" t="str">
        <f>IF($H$1="","Введите курс",Таблица614[[#This Row],[Оптовая цена KRW                       за 1шт]]/$H$1)</f>
        <v>Введите курс</v>
      </c>
      <c r="J55" s="284"/>
      <c r="K55" s="40">
        <f>IFERROR(Таблица614[[#This Row],[Заказ коробок ]]*Таблица614[[#This Row],[Кол-во шт в коробке]],"")</f>
        <v>0</v>
      </c>
      <c r="L55" s="38">
        <f>IFERROR(Таблица614[[#This Row],[Общее кол-во шт]]*Таблица614[[#This Row],[Оптовая цена KRW                       за 1шт]],"")</f>
        <v>0</v>
      </c>
      <c r="M55" s="41" t="str">
        <f>IFERROR(Таблица614[[#This Row],[Общее кол-во шт]]*Таблица614[[#This Row],[Оптовая цена USD                       за 1шт]],"")</f>
        <v/>
      </c>
      <c r="N55" s="42"/>
    </row>
    <row r="56" spans="1:14" s="30" customFormat="1" ht="24" customHeight="1">
      <c r="A56" s="44" t="s">
        <v>16429</v>
      </c>
      <c r="B56" s="45"/>
      <c r="C56" s="46" t="s">
        <v>16430</v>
      </c>
      <c r="D56" s="47" t="s">
        <v>16431</v>
      </c>
      <c r="E56" s="51" t="s">
        <v>16295</v>
      </c>
      <c r="F56" s="49" t="s">
        <v>16296</v>
      </c>
      <c r="G56" s="50"/>
      <c r="H56" s="51"/>
      <c r="I56" s="52" t="str">
        <f>IF($H$1="","Введите курс",Таблица614[[#This Row],[Оптовая цена KRW                       за 1шт]]/$H$1)</f>
        <v>Введите курс</v>
      </c>
      <c r="J56" s="53"/>
      <c r="K56" s="54">
        <f>IFERROR(Таблица614[[#This Row],[Заказ коробок ]]*Таблица614[[#This Row],[Кол-во шт в коробке]],"")</f>
        <v>0</v>
      </c>
      <c r="L56" s="51">
        <f>IFERROR(Таблица614[[#This Row],[Общее кол-во шт]]*Таблица614[[#This Row],[Оптовая цена KRW                       за 1шт]],"")</f>
        <v>0</v>
      </c>
      <c r="M56" s="55" t="str">
        <f>IFERROR(Таблица614[[#This Row],[Общее кол-во шт]]*Таблица614[[#This Row],[Оптовая цена USD                       за 1шт]],"")</f>
        <v/>
      </c>
      <c r="N56" s="56"/>
    </row>
    <row r="57" spans="1:14" s="30" customFormat="1" ht="24" customHeight="1">
      <c r="A57" s="31" t="s">
        <v>16432</v>
      </c>
      <c r="B57" s="32">
        <v>8809711715324</v>
      </c>
      <c r="C57" s="33" t="s">
        <v>16433</v>
      </c>
      <c r="D57" s="34" t="s">
        <v>16434</v>
      </c>
      <c r="E57" s="38">
        <v>20000</v>
      </c>
      <c r="F57" s="36">
        <v>0.22</v>
      </c>
      <c r="G57" s="37">
        <v>40</v>
      </c>
      <c r="H57" s="38">
        <v>4080</v>
      </c>
      <c r="I57" s="39" t="str">
        <f>IF($H$1="","Введите курс",Таблица614[[#This Row],[Оптовая цена KRW                       за 1шт]]/$H$1)</f>
        <v>Введите курс</v>
      </c>
      <c r="J57" s="284"/>
      <c r="K57" s="40">
        <f>IFERROR(Таблица614[[#This Row],[Заказ коробок ]]*Таблица614[[#This Row],[Кол-во шт в коробке]],"")</f>
        <v>0</v>
      </c>
      <c r="L57" s="38">
        <f>IFERROR(Таблица614[[#This Row],[Общее кол-во шт]]*Таблица614[[#This Row],[Оптовая цена KRW                       за 1шт]],"")</f>
        <v>0</v>
      </c>
      <c r="M57" s="41" t="str">
        <f>IFERROR(Таблица614[[#This Row],[Общее кол-во шт]]*Таблица614[[#This Row],[Оптовая цена USD                       за 1шт]],"")</f>
        <v/>
      </c>
      <c r="N57" s="42"/>
    </row>
    <row r="58" spans="1:14" s="30" customFormat="1" ht="24" customHeight="1">
      <c r="A58" s="31" t="s">
        <v>16435</v>
      </c>
      <c r="B58" s="32">
        <v>8809711715348</v>
      </c>
      <c r="C58" s="33" t="s">
        <v>16436</v>
      </c>
      <c r="D58" s="34" t="s">
        <v>16437</v>
      </c>
      <c r="E58" s="38">
        <v>20000</v>
      </c>
      <c r="F58" s="36">
        <v>0.22</v>
      </c>
      <c r="G58" s="37">
        <v>40</v>
      </c>
      <c r="H58" s="38">
        <v>4080</v>
      </c>
      <c r="I58" s="39" t="str">
        <f>IF($H$1="","Введите курс",Таблица614[[#This Row],[Оптовая цена KRW                       за 1шт]]/$H$1)</f>
        <v>Введите курс</v>
      </c>
      <c r="J58" s="284"/>
      <c r="K58" s="40">
        <f>IFERROR(Таблица614[[#This Row],[Заказ коробок ]]*Таблица614[[#This Row],[Кол-во шт в коробке]],"")</f>
        <v>0</v>
      </c>
      <c r="L58" s="38">
        <f>IFERROR(Таблица614[[#This Row],[Общее кол-во шт]]*Таблица614[[#This Row],[Оптовая цена KRW                       за 1шт]],"")</f>
        <v>0</v>
      </c>
      <c r="M58" s="41" t="str">
        <f>IFERROR(Таблица614[[#This Row],[Общее кол-во шт]]*Таблица614[[#This Row],[Оптовая цена USD                       за 1шт]],"")</f>
        <v/>
      </c>
      <c r="N58" s="42"/>
    </row>
    <row r="59" spans="1:14" s="30" customFormat="1" ht="24" customHeight="1">
      <c r="A59" s="31" t="s">
        <v>16438</v>
      </c>
      <c r="B59" s="32">
        <v>8809711715256</v>
      </c>
      <c r="C59" s="33" t="s">
        <v>16439</v>
      </c>
      <c r="D59" s="34" t="s">
        <v>16440</v>
      </c>
      <c r="E59" s="38">
        <v>30000</v>
      </c>
      <c r="F59" s="36">
        <v>0.37</v>
      </c>
      <c r="G59" s="37">
        <v>40</v>
      </c>
      <c r="H59" s="38">
        <v>10710</v>
      </c>
      <c r="I59" s="39" t="str">
        <f>IF($H$1="","Введите курс",Таблица614[[#This Row],[Оптовая цена KRW                       за 1шт]]/$H$1)</f>
        <v>Введите курс</v>
      </c>
      <c r="J59" s="284"/>
      <c r="K59" s="40">
        <f>IFERROR(Таблица614[[#This Row],[Заказ коробок ]]*Таблица614[[#This Row],[Кол-во шт в коробке]],"")</f>
        <v>0</v>
      </c>
      <c r="L59" s="38">
        <f>IFERROR(Таблица614[[#This Row],[Общее кол-во шт]]*Таблица614[[#This Row],[Оптовая цена KRW                       за 1шт]],"")</f>
        <v>0</v>
      </c>
      <c r="M59" s="41" t="str">
        <f>IFERROR(Таблица614[[#This Row],[Общее кол-во шт]]*Таблица614[[#This Row],[Оптовая цена USD                       за 1шт]],"")</f>
        <v/>
      </c>
      <c r="N59" s="42"/>
    </row>
    <row r="60" spans="1:14" s="30" customFormat="1" ht="24" customHeight="1">
      <c r="A60" s="31" t="s">
        <v>16441</v>
      </c>
      <c r="B60" s="32">
        <v>8809711715270</v>
      </c>
      <c r="C60" s="33" t="s">
        <v>16442</v>
      </c>
      <c r="D60" s="34" t="s">
        <v>16443</v>
      </c>
      <c r="E60" s="38">
        <v>30000</v>
      </c>
      <c r="F60" s="36">
        <v>0.37</v>
      </c>
      <c r="G60" s="37">
        <v>40</v>
      </c>
      <c r="H60" s="38">
        <v>10710</v>
      </c>
      <c r="I60" s="39" t="str">
        <f>IF($H$1="","Введите курс",Таблица614[[#This Row],[Оптовая цена KRW                       за 1шт]]/$H$1)</f>
        <v>Введите курс</v>
      </c>
      <c r="J60" s="284"/>
      <c r="K60" s="40">
        <f>IFERROR(Таблица614[[#This Row],[Заказ коробок ]]*Таблица614[[#This Row],[Кол-во шт в коробке]],"")</f>
        <v>0</v>
      </c>
      <c r="L60" s="38">
        <f>IFERROR(Таблица614[[#This Row],[Общее кол-во шт]]*Таблица614[[#This Row],[Оптовая цена KRW                       за 1шт]],"")</f>
        <v>0</v>
      </c>
      <c r="M60" s="41" t="str">
        <f>IFERROR(Таблица614[[#This Row],[Общее кол-во шт]]*Таблица614[[#This Row],[Оптовая цена USD                       за 1шт]],"")</f>
        <v/>
      </c>
      <c r="N60" s="42"/>
    </row>
    <row r="61" spans="1:14" s="30" customFormat="1" ht="24" customHeight="1">
      <c r="A61" s="31" t="s">
        <v>16444</v>
      </c>
      <c r="B61" s="32">
        <v>8809711715294</v>
      </c>
      <c r="C61" s="33" t="s">
        <v>16445</v>
      </c>
      <c r="D61" s="34" t="s">
        <v>16446</v>
      </c>
      <c r="E61" s="38">
        <v>30000</v>
      </c>
      <c r="F61" s="36">
        <v>0.37</v>
      </c>
      <c r="G61" s="37">
        <v>40</v>
      </c>
      <c r="H61" s="38">
        <v>10710</v>
      </c>
      <c r="I61" s="39" t="str">
        <f>IF($H$1="","Введите курс",Таблица614[[#This Row],[Оптовая цена KRW                       за 1шт]]/$H$1)</f>
        <v>Введите курс</v>
      </c>
      <c r="J61" s="284"/>
      <c r="K61" s="40">
        <f>IFERROR(Таблица614[[#This Row],[Заказ коробок ]]*Таблица614[[#This Row],[Кол-во шт в коробке]],"")</f>
        <v>0</v>
      </c>
      <c r="L61" s="38">
        <f>IFERROR(Таблица614[[#This Row],[Общее кол-во шт]]*Таблица614[[#This Row],[Оптовая цена KRW                       за 1шт]],"")</f>
        <v>0</v>
      </c>
      <c r="M61" s="41" t="str">
        <f>IFERROR(Таблица614[[#This Row],[Общее кол-во шт]]*Таблица614[[#This Row],[Оптовая цена USD                       за 1шт]],"")</f>
        <v/>
      </c>
      <c r="N61" s="42"/>
    </row>
    <row r="62" spans="1:14" s="30" customFormat="1" ht="24" customHeight="1">
      <c r="A62" s="44" t="s">
        <v>16447</v>
      </c>
      <c r="B62" s="45">
        <v>8809505548251</v>
      </c>
      <c r="C62" s="46" t="s">
        <v>16448</v>
      </c>
      <c r="D62" s="47" t="s">
        <v>16449</v>
      </c>
      <c r="E62" s="51" t="s">
        <v>16295</v>
      </c>
      <c r="F62" s="49" t="s">
        <v>16296</v>
      </c>
      <c r="G62" s="50">
        <v>72</v>
      </c>
      <c r="H62" s="51"/>
      <c r="I62" s="52" t="str">
        <f>IF($H$1="","Введите курс",Таблица614[[#This Row],[Оптовая цена KRW                       за 1шт]]/$H$1)</f>
        <v>Введите курс</v>
      </c>
      <c r="J62" s="53"/>
      <c r="K62" s="54">
        <f>IFERROR(Таблица614[[#This Row],[Заказ коробок ]]*Таблица614[[#This Row],[Кол-во шт в коробке]],"")</f>
        <v>0</v>
      </c>
      <c r="L62" s="51">
        <f>IFERROR(Таблица614[[#This Row],[Общее кол-во шт]]*Таблица614[[#This Row],[Оптовая цена KRW                       за 1шт]],"")</f>
        <v>0</v>
      </c>
      <c r="M62" s="55" t="str">
        <f>IFERROR(Таблица614[[#This Row],[Общее кол-во шт]]*Таблица614[[#This Row],[Оптовая цена USD                       за 1шт]],"")</f>
        <v/>
      </c>
      <c r="N62" s="56"/>
    </row>
    <row r="63" spans="1:14" s="30" customFormat="1" ht="24" customHeight="1">
      <c r="A63" s="44" t="s">
        <v>16450</v>
      </c>
      <c r="B63" s="45">
        <v>8809505548138</v>
      </c>
      <c r="C63" s="46" t="s">
        <v>16451</v>
      </c>
      <c r="D63" s="47" t="s">
        <v>16452</v>
      </c>
      <c r="E63" s="51" t="s">
        <v>16295</v>
      </c>
      <c r="F63" s="49" t="s">
        <v>16296</v>
      </c>
      <c r="G63" s="50">
        <v>72</v>
      </c>
      <c r="H63" s="51"/>
      <c r="I63" s="52" t="str">
        <f>IF($H$1="","Введите курс",Таблица614[[#This Row],[Оптовая цена KRW                       за 1шт]]/$H$1)</f>
        <v>Введите курс</v>
      </c>
      <c r="J63" s="53"/>
      <c r="K63" s="54">
        <f>IFERROR(Таблица614[[#This Row],[Заказ коробок ]]*Таблица614[[#This Row],[Кол-во шт в коробке]],"")</f>
        <v>0</v>
      </c>
      <c r="L63" s="51">
        <f>IFERROR(Таблица614[[#This Row],[Общее кол-во шт]]*Таблица614[[#This Row],[Оптовая цена KRW                       за 1шт]],"")</f>
        <v>0</v>
      </c>
      <c r="M63" s="55" t="str">
        <f>IFERROR(Таблица614[[#This Row],[Общее кол-во шт]]*Таблица614[[#This Row],[Оптовая цена USD                       за 1шт]],"")</f>
        <v/>
      </c>
      <c r="N63" s="56"/>
    </row>
    <row r="64" spans="1:14" s="30" customFormat="1" ht="24" customHeight="1">
      <c r="A64" s="31" t="s">
        <v>16453</v>
      </c>
      <c r="B64" s="32">
        <v>880905548374</v>
      </c>
      <c r="C64" s="33" t="s">
        <v>16454</v>
      </c>
      <c r="D64" s="34" t="s">
        <v>16455</v>
      </c>
      <c r="E64" s="38">
        <v>20000</v>
      </c>
      <c r="F64" s="36">
        <v>0.31</v>
      </c>
      <c r="G64" s="37">
        <v>40</v>
      </c>
      <c r="H64" s="38">
        <v>5916</v>
      </c>
      <c r="I64" s="39" t="str">
        <f>IF($H$1="","Введите курс",Таблица614[[#This Row],[Оптовая цена KRW                       за 1шт]]/$H$1)</f>
        <v>Введите курс</v>
      </c>
      <c r="J64" s="284"/>
      <c r="K64" s="40">
        <f>IFERROR(Таблица614[[#This Row],[Заказ коробок ]]*Таблица614[[#This Row],[Кол-во шт в коробке]],"")</f>
        <v>0</v>
      </c>
      <c r="L64" s="38">
        <f>IFERROR(Таблица614[[#This Row],[Общее кол-во шт]]*Таблица614[[#This Row],[Оптовая цена KRW                       за 1шт]],"")</f>
        <v>0</v>
      </c>
      <c r="M64" s="41" t="str">
        <f>IFERROR(Таблица614[[#This Row],[Общее кол-во шт]]*Таблица614[[#This Row],[Оптовая цена USD                       за 1шт]],"")</f>
        <v/>
      </c>
      <c r="N64" s="42"/>
    </row>
    <row r="65" spans="1:14" s="30" customFormat="1" ht="24" customHeight="1">
      <c r="A65" s="31" t="s">
        <v>16456</v>
      </c>
      <c r="B65" s="32">
        <v>8809505548152</v>
      </c>
      <c r="C65" s="33" t="s">
        <v>16457</v>
      </c>
      <c r="D65" s="34" t="s">
        <v>16458</v>
      </c>
      <c r="E65" s="38">
        <v>10000</v>
      </c>
      <c r="F65" s="36">
        <v>0.31</v>
      </c>
      <c r="G65" s="37">
        <v>72</v>
      </c>
      <c r="H65" s="38">
        <v>2958</v>
      </c>
      <c r="I65" s="39" t="str">
        <f>IF($H$1="","Введите курс",Таблица614[[#This Row],[Оптовая цена KRW                       за 1шт]]/$H$1)</f>
        <v>Введите курс</v>
      </c>
      <c r="J65" s="284"/>
      <c r="K65" s="40">
        <f>IFERROR(Таблица614[[#This Row],[Заказ коробок ]]*Таблица614[[#This Row],[Кол-во шт в коробке]],"")</f>
        <v>0</v>
      </c>
      <c r="L65" s="38">
        <f>IFERROR(Таблица614[[#This Row],[Общее кол-во шт]]*Таблица614[[#This Row],[Оптовая цена KRW                       за 1шт]],"")</f>
        <v>0</v>
      </c>
      <c r="M65" s="41" t="str">
        <f>IFERROR(Таблица614[[#This Row],[Общее кол-во шт]]*Таблица614[[#This Row],[Оптовая цена USD                       за 1шт]],"")</f>
        <v/>
      </c>
      <c r="N65" s="42"/>
    </row>
    <row r="66" spans="1:14" s="30" customFormat="1" ht="24" customHeight="1">
      <c r="A66" s="31" t="s">
        <v>16459</v>
      </c>
      <c r="B66" s="32">
        <v>8809505542785</v>
      </c>
      <c r="C66" s="33" t="s">
        <v>16460</v>
      </c>
      <c r="D66" s="34" t="s">
        <v>16461</v>
      </c>
      <c r="E66" s="38">
        <v>48000</v>
      </c>
      <c r="F66" s="36">
        <v>0.31</v>
      </c>
      <c r="G66" s="37">
        <v>40</v>
      </c>
      <c r="H66" s="38">
        <v>14198.399999999998</v>
      </c>
      <c r="I66" s="39" t="str">
        <f>IF($H$1="","Введите курс",Таблица614[[#This Row],[Оптовая цена KRW                       за 1шт]]/$H$1)</f>
        <v>Введите курс</v>
      </c>
      <c r="J66" s="284"/>
      <c r="K66" s="40">
        <f>IFERROR(Таблица614[[#This Row],[Заказ коробок ]]*Таблица614[[#This Row],[Кол-во шт в коробке]],"")</f>
        <v>0</v>
      </c>
      <c r="L66" s="38">
        <f>IFERROR(Таблица614[[#This Row],[Общее кол-во шт]]*Таблица614[[#This Row],[Оптовая цена KRW                       за 1шт]],"")</f>
        <v>0</v>
      </c>
      <c r="M66" s="41" t="str">
        <f>IFERROR(Таблица614[[#This Row],[Общее кол-во шт]]*Таблица614[[#This Row],[Оптовая цена USD                       за 1шт]],"")</f>
        <v/>
      </c>
      <c r="N66" s="42"/>
    </row>
    <row r="67" spans="1:14" s="30" customFormat="1" ht="24" customHeight="1">
      <c r="A67" s="31" t="s">
        <v>16462</v>
      </c>
      <c r="B67" s="32">
        <v>8809505542778</v>
      </c>
      <c r="C67" s="33" t="s">
        <v>16463</v>
      </c>
      <c r="D67" s="34" t="s">
        <v>16464</v>
      </c>
      <c r="E67" s="38">
        <v>48000</v>
      </c>
      <c r="F67" s="36">
        <v>0.31</v>
      </c>
      <c r="G67" s="37">
        <v>40</v>
      </c>
      <c r="H67" s="38">
        <v>14198.399999999998</v>
      </c>
      <c r="I67" s="39" t="str">
        <f>IF($H$1="","Введите курс",Таблица614[[#This Row],[Оптовая цена KRW                       за 1шт]]/$H$1)</f>
        <v>Введите курс</v>
      </c>
      <c r="J67" s="284"/>
      <c r="K67" s="40">
        <f>IFERROR(Таблица614[[#This Row],[Заказ коробок ]]*Таблица614[[#This Row],[Кол-во шт в коробке]],"")</f>
        <v>0</v>
      </c>
      <c r="L67" s="38">
        <f>IFERROR(Таблица614[[#This Row],[Общее кол-во шт]]*Таблица614[[#This Row],[Оптовая цена KRW                       за 1шт]],"")</f>
        <v>0</v>
      </c>
      <c r="M67" s="41" t="str">
        <f>IFERROR(Таблица614[[#This Row],[Общее кол-во шт]]*Таблица614[[#This Row],[Оптовая цена USD                       за 1шт]],"")</f>
        <v/>
      </c>
      <c r="N67" s="42"/>
    </row>
    <row r="68" spans="1:14" s="30" customFormat="1" ht="24" customHeight="1">
      <c r="A68" s="31" t="s">
        <v>16465</v>
      </c>
      <c r="B68" s="32">
        <v>8809505541849</v>
      </c>
      <c r="C68" s="33" t="s">
        <v>16466</v>
      </c>
      <c r="D68" s="34" t="s">
        <v>16467</v>
      </c>
      <c r="E68" s="38">
        <v>48000</v>
      </c>
      <c r="F68" s="36">
        <v>0.31</v>
      </c>
      <c r="G68" s="37">
        <v>40</v>
      </c>
      <c r="H68" s="38">
        <v>14198.399999999998</v>
      </c>
      <c r="I68" s="39" t="str">
        <f>IF($H$1="","Введите курс",Таблица614[[#This Row],[Оптовая цена KRW                       за 1шт]]/$H$1)</f>
        <v>Введите курс</v>
      </c>
      <c r="J68" s="284"/>
      <c r="K68" s="40">
        <f>IFERROR(Таблица614[[#This Row],[Заказ коробок ]]*Таблица614[[#This Row],[Кол-во шт в коробке]],"")</f>
        <v>0</v>
      </c>
      <c r="L68" s="38">
        <f>IFERROR(Таблица614[[#This Row],[Общее кол-во шт]]*Таблица614[[#This Row],[Оптовая цена KRW                       за 1шт]],"")</f>
        <v>0</v>
      </c>
      <c r="M68" s="41" t="str">
        <f>IFERROR(Таблица614[[#This Row],[Общее кол-во шт]]*Таблица614[[#This Row],[Оптовая цена USD                       за 1шт]],"")</f>
        <v/>
      </c>
      <c r="N68" s="42"/>
    </row>
    <row r="69" spans="1:14" s="30" customFormat="1" ht="24" customHeight="1">
      <c r="A69" s="31" t="s">
        <v>16468</v>
      </c>
      <c r="B69" s="32">
        <v>8809505541481</v>
      </c>
      <c r="C69" s="33" t="s">
        <v>16469</v>
      </c>
      <c r="D69" s="34" t="s">
        <v>16470</v>
      </c>
      <c r="E69" s="38">
        <v>50000</v>
      </c>
      <c r="F69" s="36">
        <v>0.31</v>
      </c>
      <c r="G69" s="37">
        <v>40</v>
      </c>
      <c r="H69" s="38">
        <v>14789.999999999998</v>
      </c>
      <c r="I69" s="39" t="str">
        <f>IF($H$1="","Введите курс",Таблица614[[#This Row],[Оптовая цена KRW                       за 1шт]]/$H$1)</f>
        <v>Введите курс</v>
      </c>
      <c r="J69" s="284"/>
      <c r="K69" s="40">
        <f>IFERROR(Таблица614[[#This Row],[Заказ коробок ]]*Таблица614[[#This Row],[Кол-во шт в коробке]],"")</f>
        <v>0</v>
      </c>
      <c r="L69" s="38">
        <f>IFERROR(Таблица614[[#This Row],[Общее кол-во шт]]*Таблица614[[#This Row],[Оптовая цена KRW                       за 1шт]],"")</f>
        <v>0</v>
      </c>
      <c r="M69" s="41" t="str">
        <f>IFERROR(Таблица614[[#This Row],[Общее кол-во шт]]*Таблица614[[#This Row],[Оптовая цена USD                       за 1шт]],"")</f>
        <v/>
      </c>
      <c r="N69" s="42"/>
    </row>
    <row r="70" spans="1:14" s="30" customFormat="1" ht="24" customHeight="1">
      <c r="A70" s="31" t="s">
        <v>16471</v>
      </c>
      <c r="B70" s="32">
        <v>8809505542693</v>
      </c>
      <c r="C70" s="33" t="s">
        <v>16472</v>
      </c>
      <c r="D70" s="34" t="s">
        <v>16473</v>
      </c>
      <c r="E70" s="38">
        <v>60000</v>
      </c>
      <c r="F70" s="36">
        <v>0.31</v>
      </c>
      <c r="G70" s="37">
        <v>40</v>
      </c>
      <c r="H70" s="38">
        <v>17748</v>
      </c>
      <c r="I70" s="39" t="str">
        <f>IF($H$1="","Введите курс",Таблица614[[#This Row],[Оптовая цена KRW                       за 1шт]]/$H$1)</f>
        <v>Введите курс</v>
      </c>
      <c r="J70" s="284"/>
      <c r="K70" s="40">
        <f>IFERROR(Таблица614[[#This Row],[Заказ коробок ]]*Таблица614[[#This Row],[Кол-во шт в коробке]],"")</f>
        <v>0</v>
      </c>
      <c r="L70" s="38">
        <f>IFERROR(Таблица614[[#This Row],[Общее кол-во шт]]*Таблица614[[#This Row],[Оптовая цена KRW                       за 1шт]],"")</f>
        <v>0</v>
      </c>
      <c r="M70" s="41" t="str">
        <f>IFERROR(Таблица614[[#This Row],[Общее кол-во шт]]*Таблица614[[#This Row],[Оптовая цена USD                       за 1шт]],"")</f>
        <v/>
      </c>
      <c r="N70" s="42"/>
    </row>
    <row r="71" spans="1:14" s="30" customFormat="1" ht="24" customHeight="1">
      <c r="A71" s="31" t="s">
        <v>16474</v>
      </c>
      <c r="B71" s="32">
        <v>8809505542709</v>
      </c>
      <c r="C71" s="33" t="s">
        <v>16475</v>
      </c>
      <c r="D71" s="34" t="s">
        <v>16476</v>
      </c>
      <c r="E71" s="38">
        <v>60000</v>
      </c>
      <c r="F71" s="36">
        <v>0.31</v>
      </c>
      <c r="G71" s="37">
        <v>40</v>
      </c>
      <c r="H71" s="38">
        <v>17748</v>
      </c>
      <c r="I71" s="39" t="str">
        <f>IF($H$1="","Введите курс",Таблица614[[#This Row],[Оптовая цена KRW                       за 1шт]]/$H$1)</f>
        <v>Введите курс</v>
      </c>
      <c r="J71" s="284"/>
      <c r="K71" s="40">
        <f>IFERROR(Таблица614[[#This Row],[Заказ коробок ]]*Таблица614[[#This Row],[Кол-во шт в коробке]],"")</f>
        <v>0</v>
      </c>
      <c r="L71" s="38">
        <f>IFERROR(Таблица614[[#This Row],[Общее кол-во шт]]*Таблица614[[#This Row],[Оптовая цена KRW                       за 1шт]],"")</f>
        <v>0</v>
      </c>
      <c r="M71" s="41" t="str">
        <f>IFERROR(Таблица614[[#This Row],[Общее кол-во шт]]*Таблица614[[#This Row],[Оптовая цена USD                       за 1шт]],"")</f>
        <v/>
      </c>
      <c r="N71" s="42"/>
    </row>
    <row r="72" spans="1:14" s="30" customFormat="1" ht="24" customHeight="1">
      <c r="A72" s="31" t="s">
        <v>16477</v>
      </c>
      <c r="B72" s="32">
        <v>8809505542907</v>
      </c>
      <c r="C72" s="33" t="s">
        <v>16478</v>
      </c>
      <c r="D72" s="34" t="s">
        <v>16479</v>
      </c>
      <c r="E72" s="38">
        <v>30000</v>
      </c>
      <c r="F72" s="36">
        <v>0.31</v>
      </c>
      <c r="G72" s="37">
        <v>108</v>
      </c>
      <c r="H72" s="38">
        <v>8874</v>
      </c>
      <c r="I72" s="39" t="str">
        <f>IF($H$1="","Введите курс",Таблица614[[#This Row],[Оптовая цена KRW                       за 1шт]]/$H$1)</f>
        <v>Введите курс</v>
      </c>
      <c r="J72" s="284"/>
      <c r="K72" s="40">
        <f>IFERROR(Таблица614[[#This Row],[Заказ коробок ]]*Таблица614[[#This Row],[Кол-во шт в коробке]],"")</f>
        <v>0</v>
      </c>
      <c r="L72" s="38">
        <f>IFERROR(Таблица614[[#This Row],[Общее кол-во шт]]*Таблица614[[#This Row],[Оптовая цена KRW                       за 1шт]],"")</f>
        <v>0</v>
      </c>
      <c r="M72" s="41" t="str">
        <f>IFERROR(Таблица614[[#This Row],[Общее кол-во шт]]*Таблица614[[#This Row],[Оптовая цена USD                       за 1шт]],"")</f>
        <v/>
      </c>
      <c r="N72" s="42"/>
    </row>
    <row r="73" spans="1:14" s="30" customFormat="1" ht="24" customHeight="1">
      <c r="A73" s="31" t="s">
        <v>16480</v>
      </c>
      <c r="B73" s="32">
        <v>8809505542976</v>
      </c>
      <c r="C73" s="33" t="s">
        <v>16481</v>
      </c>
      <c r="D73" s="34" t="s">
        <v>16482</v>
      </c>
      <c r="E73" s="38">
        <v>20000</v>
      </c>
      <c r="F73" s="36">
        <v>0.31</v>
      </c>
      <c r="G73" s="37">
        <v>108</v>
      </c>
      <c r="H73" s="38">
        <v>5916</v>
      </c>
      <c r="I73" s="39" t="str">
        <f>IF($H$1="","Введите курс",Таблица614[[#This Row],[Оптовая цена KRW                       за 1шт]]/$H$1)</f>
        <v>Введите курс</v>
      </c>
      <c r="J73" s="284"/>
      <c r="K73" s="40">
        <f>IFERROR(Таблица614[[#This Row],[Заказ коробок ]]*Таблица614[[#This Row],[Кол-во шт в коробке]],"")</f>
        <v>0</v>
      </c>
      <c r="L73" s="38">
        <f>IFERROR(Таблица614[[#This Row],[Общее кол-во шт]]*Таблица614[[#This Row],[Оптовая цена KRW                       за 1шт]],"")</f>
        <v>0</v>
      </c>
      <c r="M73" s="41" t="str">
        <f>IFERROR(Таблица614[[#This Row],[Общее кол-во шт]]*Таблица614[[#This Row],[Оптовая цена USD                       за 1шт]],"")</f>
        <v/>
      </c>
      <c r="N73" s="42"/>
    </row>
    <row r="74" spans="1:14" s="30" customFormat="1" ht="24" customHeight="1">
      <c r="A74" s="31" t="s">
        <v>16483</v>
      </c>
      <c r="B74" s="32">
        <v>8809505541139</v>
      </c>
      <c r="C74" s="33" t="s">
        <v>16484</v>
      </c>
      <c r="D74" s="34" t="s">
        <v>16485</v>
      </c>
      <c r="E74" s="38">
        <v>20000</v>
      </c>
      <c r="F74" s="36">
        <v>0.31</v>
      </c>
      <c r="G74" s="37"/>
      <c r="H74" s="38">
        <v>5916</v>
      </c>
      <c r="I74" s="39" t="str">
        <f>IF($H$1="","Введите курс",Таблица614[[#This Row],[Оптовая цена KRW                       за 1шт]]/$H$1)</f>
        <v>Введите курс</v>
      </c>
      <c r="J74" s="284"/>
      <c r="K74" s="40">
        <f>IFERROR(Таблица614[[#This Row],[Заказ коробок ]]*Таблица614[[#This Row],[Кол-во шт в коробке]],"")</f>
        <v>0</v>
      </c>
      <c r="L74" s="38">
        <f>IFERROR(Таблица614[[#This Row],[Общее кол-во шт]]*Таблица614[[#This Row],[Оптовая цена KRW                       за 1шт]],"")</f>
        <v>0</v>
      </c>
      <c r="M74" s="41" t="str">
        <f>IFERROR(Таблица614[[#This Row],[Общее кол-во шт]]*Таблица614[[#This Row],[Оптовая цена USD                       за 1шт]],"")</f>
        <v/>
      </c>
      <c r="N74" s="42"/>
    </row>
    <row r="75" spans="1:14" s="30" customFormat="1" ht="24" customHeight="1">
      <c r="A75" s="31" t="s">
        <v>16486</v>
      </c>
      <c r="B75" s="32">
        <v>8809505541078</v>
      </c>
      <c r="C75" s="33" t="s">
        <v>16487</v>
      </c>
      <c r="D75" s="34" t="s">
        <v>16488</v>
      </c>
      <c r="E75" s="38">
        <v>20000</v>
      </c>
      <c r="F75" s="36">
        <v>0.31</v>
      </c>
      <c r="G75" s="37">
        <v>60</v>
      </c>
      <c r="H75" s="38">
        <v>5916</v>
      </c>
      <c r="I75" s="39" t="str">
        <f>IF($H$1="","Введите курс",Таблица614[[#This Row],[Оптовая цена KRW                       за 1шт]]/$H$1)</f>
        <v>Введите курс</v>
      </c>
      <c r="J75" s="284"/>
      <c r="K75" s="40">
        <f>IFERROR(Таблица614[[#This Row],[Заказ коробок ]]*Таблица614[[#This Row],[Кол-во шт в коробке]],"")</f>
        <v>0</v>
      </c>
      <c r="L75" s="38">
        <f>IFERROR(Таблица614[[#This Row],[Общее кол-во шт]]*Таблица614[[#This Row],[Оптовая цена KRW                       за 1шт]],"")</f>
        <v>0</v>
      </c>
      <c r="M75" s="41" t="str">
        <f>IFERROR(Таблица614[[#This Row],[Общее кол-во шт]]*Таблица614[[#This Row],[Оптовая цена USD                       за 1шт]],"")</f>
        <v/>
      </c>
      <c r="N75" s="42"/>
    </row>
    <row r="76" spans="1:14" s="30" customFormat="1" ht="24" customHeight="1">
      <c r="A76" s="31" t="s">
        <v>16489</v>
      </c>
      <c r="B76" s="32">
        <v>8809505540682</v>
      </c>
      <c r="C76" s="33" t="s">
        <v>16490</v>
      </c>
      <c r="D76" s="34" t="s">
        <v>16491</v>
      </c>
      <c r="E76" s="38">
        <v>40000</v>
      </c>
      <c r="F76" s="36">
        <v>0.31</v>
      </c>
      <c r="G76" s="37">
        <v>300</v>
      </c>
      <c r="H76" s="38">
        <v>11832</v>
      </c>
      <c r="I76" s="39" t="str">
        <f>IF($H$1="","Введите курс",Таблица614[[#This Row],[Оптовая цена KRW                       за 1шт]]/$H$1)</f>
        <v>Введите курс</v>
      </c>
      <c r="J76" s="284"/>
      <c r="K76" s="40">
        <f>IFERROR(Таблица614[[#This Row],[Заказ коробок ]]*Таблица614[[#This Row],[Кол-во шт в коробке]],"")</f>
        <v>0</v>
      </c>
      <c r="L76" s="38">
        <f>IFERROR(Таблица614[[#This Row],[Общее кол-во шт]]*Таблица614[[#This Row],[Оптовая цена KRW                       за 1шт]],"")</f>
        <v>0</v>
      </c>
      <c r="M76" s="41" t="str">
        <f>IFERROR(Таблица614[[#This Row],[Общее кол-во шт]]*Таблица614[[#This Row],[Оптовая цена USD                       за 1шт]],"")</f>
        <v/>
      </c>
      <c r="N76" s="42"/>
    </row>
    <row r="77" spans="1:14" s="30" customFormat="1" ht="24" customHeight="1">
      <c r="A77" s="31" t="s">
        <v>16492</v>
      </c>
      <c r="B77" s="32">
        <v>8809505541566</v>
      </c>
      <c r="C77" s="33" t="s">
        <v>16493</v>
      </c>
      <c r="D77" s="34" t="s">
        <v>16494</v>
      </c>
      <c r="E77" s="38">
        <v>10000</v>
      </c>
      <c r="F77" s="36">
        <v>0.31</v>
      </c>
      <c r="G77" s="37">
        <v>60</v>
      </c>
      <c r="H77" s="38">
        <v>2958</v>
      </c>
      <c r="I77" s="39" t="str">
        <f>IF($H$1="","Введите курс",Таблица614[[#This Row],[Оптовая цена KRW                       за 1шт]]/$H$1)</f>
        <v>Введите курс</v>
      </c>
      <c r="J77" s="284"/>
      <c r="K77" s="40">
        <f>IFERROR(Таблица614[[#This Row],[Заказ коробок ]]*Таблица614[[#This Row],[Кол-во шт в коробке]],"")</f>
        <v>0</v>
      </c>
      <c r="L77" s="38">
        <f>IFERROR(Таблица614[[#This Row],[Общее кол-во шт]]*Таблица614[[#This Row],[Оптовая цена KRW                       за 1шт]],"")</f>
        <v>0</v>
      </c>
      <c r="M77" s="41" t="str">
        <f>IFERROR(Таблица614[[#This Row],[Общее кол-во шт]]*Таблица614[[#This Row],[Оптовая цена USD                       за 1шт]],"")</f>
        <v/>
      </c>
      <c r="N77" s="42"/>
    </row>
    <row r="78" spans="1:14" s="30" customFormat="1" ht="24" customHeight="1">
      <c r="A78" s="31" t="s">
        <v>16495</v>
      </c>
      <c r="B78" s="32">
        <v>8809505546226</v>
      </c>
      <c r="C78" s="33" t="s">
        <v>16496</v>
      </c>
      <c r="D78" s="34" t="s">
        <v>16497</v>
      </c>
      <c r="E78" s="38">
        <v>10000</v>
      </c>
      <c r="F78" s="36">
        <v>0.31</v>
      </c>
      <c r="G78" s="37">
        <v>60</v>
      </c>
      <c r="H78" s="38">
        <v>2958</v>
      </c>
      <c r="I78" s="39" t="str">
        <f>IF($H$1="","Введите курс",Таблица614[[#This Row],[Оптовая цена KRW                       за 1шт]]/$H$1)</f>
        <v>Введите курс</v>
      </c>
      <c r="J78" s="284"/>
      <c r="K78" s="40">
        <f>IFERROR(Таблица614[[#This Row],[Заказ коробок ]]*Таблица614[[#This Row],[Кол-во шт в коробке]],"")</f>
        <v>0</v>
      </c>
      <c r="L78" s="38">
        <f>IFERROR(Таблица614[[#This Row],[Общее кол-во шт]]*Таблица614[[#This Row],[Оптовая цена KRW                       за 1шт]],"")</f>
        <v>0</v>
      </c>
      <c r="M78" s="41" t="str">
        <f>IFERROR(Таблица614[[#This Row],[Общее кол-во шт]]*Таблица614[[#This Row],[Оптовая цена USD                       за 1шт]],"")</f>
        <v/>
      </c>
      <c r="N78" s="42"/>
    </row>
    <row r="79" spans="1:14" s="30" customFormat="1" ht="24" customHeight="1">
      <c r="A79" s="31" t="s">
        <v>16498</v>
      </c>
      <c r="B79" s="32">
        <v>8809505546202</v>
      </c>
      <c r="C79" s="33" t="s">
        <v>16499</v>
      </c>
      <c r="D79" s="34" t="s">
        <v>16500</v>
      </c>
      <c r="E79" s="38">
        <v>10000</v>
      </c>
      <c r="F79" s="36">
        <v>0.31</v>
      </c>
      <c r="G79" s="37">
        <v>60</v>
      </c>
      <c r="H79" s="38">
        <v>2958</v>
      </c>
      <c r="I79" s="39" t="str">
        <f>IF($H$1="","Введите курс",Таблица614[[#This Row],[Оптовая цена KRW                       за 1шт]]/$H$1)</f>
        <v>Введите курс</v>
      </c>
      <c r="J79" s="284"/>
      <c r="K79" s="40">
        <f>IFERROR(Таблица614[[#This Row],[Заказ коробок ]]*Таблица614[[#This Row],[Кол-во шт в коробке]],"")</f>
        <v>0</v>
      </c>
      <c r="L79" s="38">
        <f>IFERROR(Таблица614[[#This Row],[Общее кол-во шт]]*Таблица614[[#This Row],[Оптовая цена KRW                       за 1шт]],"")</f>
        <v>0</v>
      </c>
      <c r="M79" s="41" t="str">
        <f>IFERROR(Таблица614[[#This Row],[Общее кол-во шт]]*Таблица614[[#This Row],[Оптовая цена USD                       за 1шт]],"")</f>
        <v/>
      </c>
      <c r="N79" s="42"/>
    </row>
    <row r="80" spans="1:14" s="30" customFormat="1" ht="24" customHeight="1">
      <c r="A80" s="31" t="s">
        <v>16501</v>
      </c>
      <c r="B80" s="32">
        <v>8809505546264</v>
      </c>
      <c r="C80" s="33" t="s">
        <v>16502</v>
      </c>
      <c r="D80" s="34" t="s">
        <v>16503</v>
      </c>
      <c r="E80" s="38">
        <v>10000</v>
      </c>
      <c r="F80" s="36">
        <v>0.31</v>
      </c>
      <c r="G80" s="37">
        <v>60</v>
      </c>
      <c r="H80" s="38">
        <v>2958</v>
      </c>
      <c r="I80" s="39" t="str">
        <f>IF($H$1="","Введите курс",Таблица614[[#This Row],[Оптовая цена KRW                       за 1шт]]/$H$1)</f>
        <v>Введите курс</v>
      </c>
      <c r="J80" s="284"/>
      <c r="K80" s="40">
        <f>IFERROR(Таблица614[[#This Row],[Заказ коробок ]]*Таблица614[[#This Row],[Кол-во шт в коробке]],"")</f>
        <v>0</v>
      </c>
      <c r="L80" s="38">
        <f>IFERROR(Таблица614[[#This Row],[Общее кол-во шт]]*Таблица614[[#This Row],[Оптовая цена KRW                       за 1шт]],"")</f>
        <v>0</v>
      </c>
      <c r="M80" s="41" t="str">
        <f>IFERROR(Таблица614[[#This Row],[Общее кол-во шт]]*Таблица614[[#This Row],[Оптовая цена USD                       за 1шт]],"")</f>
        <v/>
      </c>
      <c r="N80" s="42"/>
    </row>
    <row r="81" spans="1:14" s="30" customFormat="1" ht="24" customHeight="1">
      <c r="A81" s="31" t="s">
        <v>16504</v>
      </c>
      <c r="B81" s="32">
        <v>8809505546288</v>
      </c>
      <c r="C81" s="33" t="s">
        <v>16505</v>
      </c>
      <c r="D81" s="34" t="s">
        <v>16506</v>
      </c>
      <c r="E81" s="38">
        <v>10000</v>
      </c>
      <c r="F81" s="36">
        <v>0.31</v>
      </c>
      <c r="G81" s="37">
        <v>60</v>
      </c>
      <c r="H81" s="38">
        <v>2958</v>
      </c>
      <c r="I81" s="39" t="str">
        <f>IF($H$1="","Введите курс",Таблица614[[#This Row],[Оптовая цена KRW                       за 1шт]]/$H$1)</f>
        <v>Введите курс</v>
      </c>
      <c r="J81" s="284"/>
      <c r="K81" s="40">
        <f>IFERROR(Таблица614[[#This Row],[Заказ коробок ]]*Таблица614[[#This Row],[Кол-во шт в коробке]],"")</f>
        <v>0</v>
      </c>
      <c r="L81" s="38">
        <f>IFERROR(Таблица614[[#This Row],[Общее кол-во шт]]*Таблица614[[#This Row],[Оптовая цена KRW                       за 1шт]],"")</f>
        <v>0</v>
      </c>
      <c r="M81" s="41" t="str">
        <f>IFERROR(Таблица614[[#This Row],[Общее кол-во шт]]*Таблица614[[#This Row],[Оптовая цена USD                       за 1шт]],"")</f>
        <v/>
      </c>
      <c r="N81" s="42"/>
    </row>
    <row r="82" spans="1:14" s="30" customFormat="1" ht="24" customHeight="1">
      <c r="A82" s="31" t="s">
        <v>16507</v>
      </c>
      <c r="B82" s="32">
        <v>8809505540941</v>
      </c>
      <c r="C82" s="33" t="s">
        <v>16508</v>
      </c>
      <c r="D82" s="34" t="s">
        <v>16509</v>
      </c>
      <c r="E82" s="38">
        <v>10000</v>
      </c>
      <c r="F82" s="36">
        <v>0.31</v>
      </c>
      <c r="G82" s="37">
        <v>60</v>
      </c>
      <c r="H82" s="38">
        <v>2958</v>
      </c>
      <c r="I82" s="39" t="str">
        <f>IF($H$1="","Введите курс",Таблица614[[#This Row],[Оптовая цена KRW                       за 1шт]]/$H$1)</f>
        <v>Введите курс</v>
      </c>
      <c r="J82" s="284"/>
      <c r="K82" s="40">
        <f>IFERROR(Таблица614[[#This Row],[Заказ коробок ]]*Таблица614[[#This Row],[Кол-во шт в коробке]],"")</f>
        <v>0</v>
      </c>
      <c r="L82" s="38">
        <f>IFERROR(Таблица614[[#This Row],[Общее кол-во шт]]*Таблица614[[#This Row],[Оптовая цена KRW                       за 1шт]],"")</f>
        <v>0</v>
      </c>
      <c r="M82" s="41" t="str">
        <f>IFERROR(Таблица614[[#This Row],[Общее кол-во шт]]*Таблица614[[#This Row],[Оптовая цена USD                       за 1шт]],"")</f>
        <v/>
      </c>
      <c r="N82" s="42"/>
    </row>
    <row r="83" spans="1:14" s="30" customFormat="1" ht="24" customHeight="1">
      <c r="A83" s="31" t="s">
        <v>16510</v>
      </c>
      <c r="B83" s="32">
        <v>8809505540989</v>
      </c>
      <c r="C83" s="33" t="s">
        <v>16511</v>
      </c>
      <c r="D83" s="34" t="s">
        <v>16512</v>
      </c>
      <c r="E83" s="38">
        <v>10000</v>
      </c>
      <c r="F83" s="36">
        <v>0.31</v>
      </c>
      <c r="G83" s="37">
        <v>60</v>
      </c>
      <c r="H83" s="38">
        <v>2958</v>
      </c>
      <c r="I83" s="39" t="str">
        <f>IF($H$1="","Введите курс",Таблица614[[#This Row],[Оптовая цена KRW                       за 1шт]]/$H$1)</f>
        <v>Введите курс</v>
      </c>
      <c r="J83" s="284"/>
      <c r="K83" s="40">
        <f>IFERROR(Таблица614[[#This Row],[Заказ коробок ]]*Таблица614[[#This Row],[Кол-во шт в коробке]],"")</f>
        <v>0</v>
      </c>
      <c r="L83" s="38">
        <f>IFERROR(Таблица614[[#This Row],[Общее кол-во шт]]*Таблица614[[#This Row],[Оптовая цена KRW                       за 1шт]],"")</f>
        <v>0</v>
      </c>
      <c r="M83" s="41" t="str">
        <f>IFERROR(Таблица614[[#This Row],[Общее кол-во шт]]*Таблица614[[#This Row],[Оптовая цена USD                       за 1шт]],"")</f>
        <v/>
      </c>
      <c r="N83" s="42"/>
    </row>
    <row r="84" spans="1:14" s="30" customFormat="1" ht="24" customHeight="1">
      <c r="A84" s="31" t="s">
        <v>16513</v>
      </c>
      <c r="B84" s="32">
        <v>8809505540965</v>
      </c>
      <c r="C84" s="33" t="s">
        <v>16514</v>
      </c>
      <c r="D84" s="34" t="s">
        <v>16515</v>
      </c>
      <c r="E84" s="38">
        <v>10000</v>
      </c>
      <c r="F84" s="36">
        <v>0.31</v>
      </c>
      <c r="G84" s="37">
        <v>60</v>
      </c>
      <c r="H84" s="38">
        <v>2958</v>
      </c>
      <c r="I84" s="39" t="str">
        <f>IF($H$1="","Введите курс",Таблица614[[#This Row],[Оптовая цена KRW                       за 1шт]]/$H$1)</f>
        <v>Введите курс</v>
      </c>
      <c r="J84" s="284"/>
      <c r="K84" s="40">
        <f>IFERROR(Таблица614[[#This Row],[Заказ коробок ]]*Таблица614[[#This Row],[Кол-во шт в коробке]],"")</f>
        <v>0</v>
      </c>
      <c r="L84" s="38">
        <f>IFERROR(Таблица614[[#This Row],[Общее кол-во шт]]*Таблица614[[#This Row],[Оптовая цена KRW                       за 1шт]],"")</f>
        <v>0</v>
      </c>
      <c r="M84" s="41" t="str">
        <f>IFERROR(Таблица614[[#This Row],[Общее кол-во шт]]*Таблица614[[#This Row],[Оптовая цена USD                       за 1шт]],"")</f>
        <v/>
      </c>
      <c r="N84" s="42"/>
    </row>
    <row r="85" spans="1:14" s="30" customFormat="1" ht="24" customHeight="1">
      <c r="A85" s="31" t="s">
        <v>16516</v>
      </c>
      <c r="B85" s="32">
        <v>8809505541566</v>
      </c>
      <c r="C85" s="33" t="s">
        <v>16517</v>
      </c>
      <c r="D85" s="34" t="s">
        <v>16518</v>
      </c>
      <c r="E85" s="38">
        <v>10000</v>
      </c>
      <c r="F85" s="36">
        <v>0.31</v>
      </c>
      <c r="G85" s="37">
        <v>60</v>
      </c>
      <c r="H85" s="38">
        <v>2958</v>
      </c>
      <c r="I85" s="39" t="str">
        <f>IF($H$1="","Введите курс",Таблица614[[#This Row],[Оптовая цена KRW                       за 1шт]]/$H$1)</f>
        <v>Введите курс</v>
      </c>
      <c r="J85" s="284"/>
      <c r="K85" s="40">
        <f>IFERROR(Таблица614[[#This Row],[Заказ коробок ]]*Таблица614[[#This Row],[Кол-во шт в коробке]],"")</f>
        <v>0</v>
      </c>
      <c r="L85" s="38">
        <f>IFERROR(Таблица614[[#This Row],[Общее кол-во шт]]*Таблица614[[#This Row],[Оптовая цена KRW                       за 1шт]],"")</f>
        <v>0</v>
      </c>
      <c r="M85" s="41" t="str">
        <f>IFERROR(Таблица614[[#This Row],[Общее кол-во шт]]*Таблица614[[#This Row],[Оптовая цена USD                       за 1шт]],"")</f>
        <v/>
      </c>
      <c r="N85" s="42"/>
    </row>
    <row r="86" spans="1:14" s="30" customFormat="1" ht="24" customHeight="1">
      <c r="A86" s="44" t="s">
        <v>16519</v>
      </c>
      <c r="B86" s="45">
        <v>8809505546998</v>
      </c>
      <c r="C86" s="46" t="s">
        <v>16520</v>
      </c>
      <c r="D86" s="47" t="s">
        <v>16521</v>
      </c>
      <c r="E86" s="51">
        <v>38000</v>
      </c>
      <c r="F86" s="49" t="s">
        <v>16522</v>
      </c>
      <c r="G86" s="50">
        <v>14</v>
      </c>
      <c r="H86" s="51"/>
      <c r="I86" s="52" t="str">
        <f>IF($H$1="","Введите курс",Таблица614[[#This Row],[Оптовая цена KRW                       за 1шт]]/$H$1)</f>
        <v>Введите курс</v>
      </c>
      <c r="J86" s="53"/>
      <c r="K86" s="54">
        <f>IFERROR(Таблица614[[#This Row],[Заказ коробок ]]*Таблица614[[#This Row],[Кол-во шт в коробке]],"")</f>
        <v>0</v>
      </c>
      <c r="L86" s="51">
        <f>IFERROR(Таблица614[[#This Row],[Общее кол-во шт]]*Таблица614[[#This Row],[Оптовая цена KRW                       за 1шт]],"")</f>
        <v>0</v>
      </c>
      <c r="M86" s="55" t="str">
        <f>IFERROR(Таблица614[[#This Row],[Общее кол-во шт]]*Таблица614[[#This Row],[Оптовая цена USD                       за 1шт]],"")</f>
        <v/>
      </c>
      <c r="N86" s="56"/>
    </row>
    <row r="87" spans="1:14" s="30" customFormat="1" ht="24" customHeight="1">
      <c r="A87" s="44" t="s">
        <v>16523</v>
      </c>
      <c r="B87" s="45">
        <v>8809505547001</v>
      </c>
      <c r="C87" s="46" t="s">
        <v>16524</v>
      </c>
      <c r="D87" s="47" t="s">
        <v>16525</v>
      </c>
      <c r="E87" s="51">
        <v>38000</v>
      </c>
      <c r="F87" s="49" t="s">
        <v>16522</v>
      </c>
      <c r="G87" s="50">
        <v>14</v>
      </c>
      <c r="H87" s="51"/>
      <c r="I87" s="52" t="str">
        <f>IF($H$1="","Введите курс",Таблица614[[#This Row],[Оптовая цена KRW                       за 1шт]]/$H$1)</f>
        <v>Введите курс</v>
      </c>
      <c r="J87" s="53"/>
      <c r="K87" s="54">
        <f>IFERROR(Таблица614[[#This Row],[Заказ коробок ]]*Таблица614[[#This Row],[Кол-во шт в коробке]],"")</f>
        <v>0</v>
      </c>
      <c r="L87" s="51">
        <f>IFERROR(Таблица614[[#This Row],[Общее кол-во шт]]*Таблица614[[#This Row],[Оптовая цена KRW                       за 1шт]],"")</f>
        <v>0</v>
      </c>
      <c r="M87" s="55" t="str">
        <f>IFERROR(Таблица614[[#This Row],[Общее кол-во шт]]*Таблица614[[#This Row],[Оптовая цена USD                       за 1шт]],"")</f>
        <v/>
      </c>
      <c r="N87" s="56"/>
    </row>
    <row r="88" spans="1:14" s="30" customFormat="1" ht="24" customHeight="1">
      <c r="A88" s="44" t="s">
        <v>16526</v>
      </c>
      <c r="B88" s="45">
        <v>8809505547018</v>
      </c>
      <c r="C88" s="46" t="s">
        <v>16527</v>
      </c>
      <c r="D88" s="47" t="s">
        <v>16528</v>
      </c>
      <c r="E88" s="51">
        <v>38000</v>
      </c>
      <c r="F88" s="49" t="s">
        <v>16522</v>
      </c>
      <c r="G88" s="50">
        <v>14</v>
      </c>
      <c r="H88" s="51"/>
      <c r="I88" s="52" t="str">
        <f>IF($H$1="","Введите курс",Таблица614[[#This Row],[Оптовая цена KRW                       за 1шт]]/$H$1)</f>
        <v>Введите курс</v>
      </c>
      <c r="J88" s="53"/>
      <c r="K88" s="54">
        <f>IFERROR(Таблица614[[#This Row],[Заказ коробок ]]*Таблица614[[#This Row],[Кол-во шт в коробке]],"")</f>
        <v>0</v>
      </c>
      <c r="L88" s="51">
        <f>IFERROR(Таблица614[[#This Row],[Общее кол-во шт]]*Таблица614[[#This Row],[Оптовая цена KRW                       за 1шт]],"")</f>
        <v>0</v>
      </c>
      <c r="M88" s="55" t="str">
        <f>IFERROR(Таблица614[[#This Row],[Общее кол-во шт]]*Таблица614[[#This Row],[Оптовая цена USD                       за 1шт]],"")</f>
        <v/>
      </c>
      <c r="N88" s="56"/>
    </row>
    <row r="89" spans="1:14" s="30" customFormat="1" ht="24" customHeight="1">
      <c r="A89" s="44" t="s">
        <v>16529</v>
      </c>
      <c r="B89" s="45">
        <v>8809505547025</v>
      </c>
      <c r="C89" s="46" t="s">
        <v>16530</v>
      </c>
      <c r="D89" s="47" t="s">
        <v>16518</v>
      </c>
      <c r="E89" s="51">
        <v>38000</v>
      </c>
      <c r="F89" s="49" t="s">
        <v>16522</v>
      </c>
      <c r="G89" s="50">
        <v>14</v>
      </c>
      <c r="H89" s="51"/>
      <c r="I89" s="52" t="str">
        <f>IF($H$1="","Введите курс",Таблица614[[#This Row],[Оптовая цена KRW                       за 1шт]]/$H$1)</f>
        <v>Введите курс</v>
      </c>
      <c r="J89" s="53"/>
      <c r="K89" s="54">
        <f>IFERROR(Таблица614[[#This Row],[Заказ коробок ]]*Таблица614[[#This Row],[Кол-во шт в коробке]],"")</f>
        <v>0</v>
      </c>
      <c r="L89" s="51">
        <f>IFERROR(Таблица614[[#This Row],[Общее кол-во шт]]*Таблица614[[#This Row],[Оптовая цена KRW                       за 1шт]],"")</f>
        <v>0</v>
      </c>
      <c r="M89" s="55" t="str">
        <f>IFERROR(Таблица614[[#This Row],[Общее кол-во шт]]*Таблица614[[#This Row],[Оптовая цена USD                       за 1шт]],"")</f>
        <v/>
      </c>
      <c r="N89" s="56"/>
    </row>
    <row r="90" spans="1:14" s="30" customFormat="1" ht="24" customHeight="1">
      <c r="A90" s="31" t="s">
        <v>16531</v>
      </c>
      <c r="B90" s="32">
        <v>8809505541658</v>
      </c>
      <c r="C90" s="33" t="s">
        <v>16532</v>
      </c>
      <c r="D90" s="34" t="s">
        <v>16533</v>
      </c>
      <c r="E90" s="38">
        <v>38000</v>
      </c>
      <c r="F90" s="36">
        <v>0.16999999999999998</v>
      </c>
      <c r="G90" s="37">
        <v>60</v>
      </c>
      <c r="H90" s="38">
        <v>5814</v>
      </c>
      <c r="I90" s="39" t="str">
        <f>IF($H$1="","Введите курс",Таблица614[[#This Row],[Оптовая цена KRW                       за 1шт]]/$H$1)</f>
        <v>Введите курс</v>
      </c>
      <c r="J90" s="284"/>
      <c r="K90" s="40">
        <f>IFERROR(Таблица614[[#This Row],[Заказ коробок ]]*Таблица614[[#This Row],[Кол-во шт в коробке]],"")</f>
        <v>0</v>
      </c>
      <c r="L90" s="38">
        <f>IFERROR(Таблица614[[#This Row],[Общее кол-во шт]]*Таблица614[[#This Row],[Оптовая цена KRW                       за 1шт]],"")</f>
        <v>0</v>
      </c>
      <c r="M90" s="41" t="str">
        <f>IFERROR(Таблица614[[#This Row],[Общее кол-во шт]]*Таблица614[[#This Row],[Оптовая цена USD                       за 1шт]],"")</f>
        <v/>
      </c>
      <c r="N90" s="42"/>
    </row>
    <row r="91" spans="1:14" s="30" customFormat="1" ht="24" customHeight="1">
      <c r="A91" s="31" t="s">
        <v>16534</v>
      </c>
      <c r="B91" s="32">
        <v>8809505544833</v>
      </c>
      <c r="C91" s="33" t="s">
        <v>16535</v>
      </c>
      <c r="D91" s="34" t="s">
        <v>16536</v>
      </c>
      <c r="E91" s="38">
        <v>38000</v>
      </c>
      <c r="F91" s="36">
        <v>0.16999999999999998</v>
      </c>
      <c r="G91" s="37">
        <v>72</v>
      </c>
      <c r="H91" s="38">
        <v>5814</v>
      </c>
      <c r="I91" s="39" t="str">
        <f>IF($H$1="","Введите курс",Таблица614[[#This Row],[Оптовая цена KRW                       за 1шт]]/$H$1)</f>
        <v>Введите курс</v>
      </c>
      <c r="J91" s="284"/>
      <c r="K91" s="40">
        <f>IFERROR(Таблица614[[#This Row],[Заказ коробок ]]*Таблица614[[#This Row],[Кол-во шт в коробке]],"")</f>
        <v>0</v>
      </c>
      <c r="L91" s="38">
        <f>IFERROR(Таблица614[[#This Row],[Общее кол-во шт]]*Таблица614[[#This Row],[Оптовая цена KRW                       за 1шт]],"")</f>
        <v>0</v>
      </c>
      <c r="M91" s="41" t="str">
        <f>IFERROR(Таблица614[[#This Row],[Общее кол-во шт]]*Таблица614[[#This Row],[Оптовая цена USD                       за 1шт]],"")</f>
        <v/>
      </c>
      <c r="N91" s="42"/>
    </row>
    <row r="92" spans="1:14" s="30" customFormat="1" ht="24" customHeight="1">
      <c r="A92" s="31" t="s">
        <v>16537</v>
      </c>
      <c r="B92" s="32">
        <v>8809505544994</v>
      </c>
      <c r="C92" s="33" t="s">
        <v>16538</v>
      </c>
      <c r="D92" s="34" t="s">
        <v>16539</v>
      </c>
      <c r="E92" s="38">
        <v>38000</v>
      </c>
      <c r="F92" s="36">
        <v>0.16999999999999998</v>
      </c>
      <c r="G92" s="37">
        <v>72</v>
      </c>
      <c r="H92" s="38">
        <v>5814</v>
      </c>
      <c r="I92" s="39" t="str">
        <f>IF($H$1="","Введите курс",Таблица614[[#This Row],[Оптовая цена KRW                       за 1шт]]/$H$1)</f>
        <v>Введите курс</v>
      </c>
      <c r="J92" s="284"/>
      <c r="K92" s="40">
        <f>IFERROR(Таблица614[[#This Row],[Заказ коробок ]]*Таблица614[[#This Row],[Кол-во шт в коробке]],"")</f>
        <v>0</v>
      </c>
      <c r="L92" s="38">
        <f>IFERROR(Таблица614[[#This Row],[Общее кол-во шт]]*Таблица614[[#This Row],[Оптовая цена KRW                       за 1шт]],"")</f>
        <v>0</v>
      </c>
      <c r="M92" s="41" t="str">
        <f>IFERROR(Таблица614[[#This Row],[Общее кол-во шт]]*Таблица614[[#This Row],[Оптовая цена USD                       за 1шт]],"")</f>
        <v/>
      </c>
      <c r="N92" s="42"/>
    </row>
    <row r="93" spans="1:14" s="30" customFormat="1" ht="24" customHeight="1">
      <c r="A93" s="31" t="s">
        <v>16540</v>
      </c>
      <c r="B93" s="32">
        <v>8809505544987</v>
      </c>
      <c r="C93" s="33" t="s">
        <v>16541</v>
      </c>
      <c r="D93" s="34" t="s">
        <v>16542</v>
      </c>
      <c r="E93" s="38">
        <v>38000</v>
      </c>
      <c r="F93" s="36">
        <v>0.16999999999999998</v>
      </c>
      <c r="G93" s="37">
        <v>72</v>
      </c>
      <c r="H93" s="38">
        <v>5814</v>
      </c>
      <c r="I93" s="39" t="str">
        <f>IF($H$1="","Введите курс",Таблица614[[#This Row],[Оптовая цена KRW                       за 1шт]]/$H$1)</f>
        <v>Введите курс</v>
      </c>
      <c r="J93" s="284"/>
      <c r="K93" s="40">
        <f>IFERROR(Таблица614[[#This Row],[Заказ коробок ]]*Таблица614[[#This Row],[Кол-во шт в коробке]],"")</f>
        <v>0</v>
      </c>
      <c r="L93" s="38">
        <f>IFERROR(Таблица614[[#This Row],[Общее кол-во шт]]*Таблица614[[#This Row],[Оптовая цена KRW                       за 1шт]],"")</f>
        <v>0</v>
      </c>
      <c r="M93" s="41" t="str">
        <f>IFERROR(Таблица614[[#This Row],[Общее кол-во шт]]*Таблица614[[#This Row],[Оптовая цена USD                       за 1шт]],"")</f>
        <v/>
      </c>
      <c r="N93" s="42"/>
    </row>
    <row r="94" spans="1:14" s="30" customFormat="1" ht="24" customHeight="1">
      <c r="A94" s="31" t="s">
        <v>16543</v>
      </c>
      <c r="B94" s="32">
        <v>8809505541429</v>
      </c>
      <c r="C94" s="33" t="s">
        <v>16544</v>
      </c>
      <c r="D94" s="34" t="s">
        <v>16545</v>
      </c>
      <c r="E94" s="38">
        <v>35000</v>
      </c>
      <c r="F94" s="36">
        <v>0.31</v>
      </c>
      <c r="G94" s="37">
        <v>47</v>
      </c>
      <c r="H94" s="38">
        <v>10353</v>
      </c>
      <c r="I94" s="39" t="str">
        <f>IF($H$1="","Введите курс",Таблица614[[#This Row],[Оптовая цена KRW                       за 1шт]]/$H$1)</f>
        <v>Введите курс</v>
      </c>
      <c r="J94" s="284"/>
      <c r="K94" s="40">
        <f>IFERROR(Таблица614[[#This Row],[Заказ коробок ]]*Таблица614[[#This Row],[Кол-во шт в коробке]],"")</f>
        <v>0</v>
      </c>
      <c r="L94" s="38">
        <f>IFERROR(Таблица614[[#This Row],[Общее кол-во шт]]*Таблица614[[#This Row],[Оптовая цена KRW                       за 1шт]],"")</f>
        <v>0</v>
      </c>
      <c r="M94" s="41" t="str">
        <f>IFERROR(Таблица614[[#This Row],[Общее кол-во шт]]*Таблица614[[#This Row],[Оптовая цена USD                       за 1шт]],"")</f>
        <v/>
      </c>
      <c r="N94" s="42"/>
    </row>
    <row r="95" spans="1:14" s="30" customFormat="1" ht="24" customHeight="1">
      <c r="A95" s="31" t="s">
        <v>16546</v>
      </c>
      <c r="B95" s="32">
        <v>8809505541436</v>
      </c>
      <c r="C95" s="33" t="s">
        <v>16547</v>
      </c>
      <c r="D95" s="34" t="s">
        <v>16548</v>
      </c>
      <c r="E95" s="38">
        <v>35000</v>
      </c>
      <c r="F95" s="36">
        <v>0.31</v>
      </c>
      <c r="G95" s="37">
        <v>47</v>
      </c>
      <c r="H95" s="38">
        <v>10353</v>
      </c>
      <c r="I95" s="39" t="str">
        <f>IF($H$1="","Введите курс",Таблица614[[#This Row],[Оптовая цена KRW                       за 1шт]]/$H$1)</f>
        <v>Введите курс</v>
      </c>
      <c r="J95" s="284"/>
      <c r="K95" s="40">
        <f>IFERROR(Таблица614[[#This Row],[Заказ коробок ]]*Таблица614[[#This Row],[Кол-во шт в коробке]],"")</f>
        <v>0</v>
      </c>
      <c r="L95" s="38">
        <f>IFERROR(Таблица614[[#This Row],[Общее кол-во шт]]*Таблица614[[#This Row],[Оптовая цена KRW                       за 1шт]],"")</f>
        <v>0</v>
      </c>
      <c r="M95" s="41" t="str">
        <f>IFERROR(Таблица614[[#This Row],[Общее кол-во шт]]*Таблица614[[#This Row],[Оптовая цена USD                       за 1шт]],"")</f>
        <v/>
      </c>
      <c r="N95" s="42"/>
    </row>
    <row r="96" spans="1:14" s="30" customFormat="1" ht="24" customHeight="1">
      <c r="A96" s="31" t="s">
        <v>16549</v>
      </c>
      <c r="B96" s="32">
        <v>8809505541610</v>
      </c>
      <c r="C96" s="33" t="s">
        <v>16550</v>
      </c>
      <c r="D96" s="34" t="s">
        <v>16551</v>
      </c>
      <c r="E96" s="38">
        <v>12000</v>
      </c>
      <c r="F96" s="36">
        <v>0.31</v>
      </c>
      <c r="G96" s="37">
        <v>80</v>
      </c>
      <c r="H96" s="38">
        <v>3549.5999999999995</v>
      </c>
      <c r="I96" s="39" t="str">
        <f>IF($H$1="","Введите курс",Таблица614[[#This Row],[Оптовая цена KRW                       за 1шт]]/$H$1)</f>
        <v>Введите курс</v>
      </c>
      <c r="J96" s="284"/>
      <c r="K96" s="40">
        <f>IFERROR(Таблица614[[#This Row],[Заказ коробок ]]*Таблица614[[#This Row],[Кол-во шт в коробке]],"")</f>
        <v>0</v>
      </c>
      <c r="L96" s="38">
        <f>IFERROR(Таблица614[[#This Row],[Общее кол-во шт]]*Таблица614[[#This Row],[Оптовая цена KRW                       за 1шт]],"")</f>
        <v>0</v>
      </c>
      <c r="M96" s="41" t="str">
        <f>IFERROR(Таблица614[[#This Row],[Общее кол-во шт]]*Таблица614[[#This Row],[Оптовая цена USD                       за 1шт]],"")</f>
        <v/>
      </c>
      <c r="N96" s="42"/>
    </row>
    <row r="97" spans="1:14" s="30" customFormat="1" ht="24" customHeight="1">
      <c r="A97" s="31" t="s">
        <v>16552</v>
      </c>
      <c r="B97" s="32">
        <v>8809324820696</v>
      </c>
      <c r="C97" s="33" t="s">
        <v>16553</v>
      </c>
      <c r="D97" s="34" t="s">
        <v>16554</v>
      </c>
      <c r="E97" s="38">
        <v>19800</v>
      </c>
      <c r="F97" s="36">
        <v>0.31</v>
      </c>
      <c r="G97" s="37">
        <v>360</v>
      </c>
      <c r="H97" s="38">
        <v>5856.84</v>
      </c>
      <c r="I97" s="39" t="str">
        <f>IF($H$1="","Введите курс",Таблица614[[#This Row],[Оптовая цена KRW                       за 1шт]]/$H$1)</f>
        <v>Введите курс</v>
      </c>
      <c r="J97" s="284"/>
      <c r="K97" s="40">
        <f>IFERROR(Таблица614[[#This Row],[Заказ коробок ]]*Таблица614[[#This Row],[Кол-во шт в коробке]],"")</f>
        <v>0</v>
      </c>
      <c r="L97" s="38">
        <f>IFERROR(Таблица614[[#This Row],[Общее кол-во шт]]*Таблица614[[#This Row],[Оптовая цена KRW                       за 1шт]],"")</f>
        <v>0</v>
      </c>
      <c r="M97" s="41" t="str">
        <f>IFERROR(Таблица614[[#This Row],[Общее кол-во шт]]*Таблица614[[#This Row],[Оптовая цена USD                       за 1шт]],"")</f>
        <v/>
      </c>
      <c r="N97" s="42"/>
    </row>
    <row r="98" spans="1:14" s="30" customFormat="1" ht="24" customHeight="1">
      <c r="A98" s="31" t="s">
        <v>16555</v>
      </c>
      <c r="B98" s="32">
        <v>8809505542853</v>
      </c>
      <c r="C98" s="33" t="s">
        <v>16556</v>
      </c>
      <c r="D98" s="34" t="s">
        <v>16557</v>
      </c>
      <c r="E98" s="38">
        <v>252000</v>
      </c>
      <c r="F98" s="36">
        <v>0.15</v>
      </c>
      <c r="G98" s="37" t="s">
        <v>16558</v>
      </c>
      <c r="H98" s="38">
        <v>33415.199999999997</v>
      </c>
      <c r="I98" s="39" t="str">
        <f>IF($H$1="","Введите курс",Таблица614[[#This Row],[Оптовая цена KRW                       за 1шт]]/$H$1)</f>
        <v>Введите курс</v>
      </c>
      <c r="J98" s="284"/>
      <c r="K98" s="40" t="str">
        <f>IFERROR(Таблица614[[#This Row],[Заказ коробок ]]*Таблица614[[#This Row],[Кол-во шт в коробке]],"")</f>
        <v/>
      </c>
      <c r="L98" s="38" t="str">
        <f>IFERROR(Таблица614[[#This Row],[Общее кол-во шт]]*Таблица614[[#This Row],[Оптовая цена KRW                       за 1шт]],"")</f>
        <v/>
      </c>
      <c r="M98" s="41" t="str">
        <f>IFERROR(Таблица614[[#This Row],[Общее кол-во шт]]*Таблица614[[#This Row],[Оптовая цена USD                       за 1шт]],"")</f>
        <v/>
      </c>
      <c r="N98" s="42"/>
    </row>
    <row r="99" spans="1:14" s="30" customFormat="1" ht="24" customHeight="1">
      <c r="A99" s="31" t="s">
        <v>16559</v>
      </c>
      <c r="B99" s="32">
        <v>8809505544925</v>
      </c>
      <c r="C99" s="33" t="s">
        <v>16560</v>
      </c>
      <c r="D99" s="34" t="s">
        <v>16561</v>
      </c>
      <c r="E99" s="38">
        <v>116000</v>
      </c>
      <c r="F99" s="36">
        <v>0.12000000000000001</v>
      </c>
      <c r="G99" s="37" t="s">
        <v>16562</v>
      </c>
      <c r="H99" s="38">
        <v>11832</v>
      </c>
      <c r="I99" s="39" t="str">
        <f>IF($H$1="","Введите курс",Таблица614[[#This Row],[Оптовая цена KRW                       за 1шт]]/$H$1)</f>
        <v>Введите курс</v>
      </c>
      <c r="J99" s="284"/>
      <c r="K99" s="40" t="str">
        <f>IFERROR(Таблица614[[#This Row],[Заказ коробок ]]*Таблица614[[#This Row],[Кол-во шт в коробке]],"")</f>
        <v/>
      </c>
      <c r="L99" s="38" t="str">
        <f>IFERROR(Таблица614[[#This Row],[Общее кол-во шт]]*Таблица614[[#This Row],[Оптовая цена KRW                       за 1шт]],"")</f>
        <v/>
      </c>
      <c r="M99" s="41" t="str">
        <f>IFERROR(Таблица614[[#This Row],[Общее кол-во шт]]*Таблица614[[#This Row],[Оптовая цена USD                       за 1шт]],"")</f>
        <v/>
      </c>
      <c r="N99" s="42"/>
    </row>
    <row r="100" spans="1:14" s="30" customFormat="1" ht="24" customHeight="1">
      <c r="A100" s="31" t="s">
        <v>16563</v>
      </c>
      <c r="B100" s="32">
        <v>8809505543003</v>
      </c>
      <c r="C100" s="33" t="s">
        <v>16564</v>
      </c>
      <c r="D100" s="34" t="s">
        <v>16561</v>
      </c>
      <c r="E100" s="38">
        <v>232000</v>
      </c>
      <c r="F100" s="36">
        <v>0.12000000000000001</v>
      </c>
      <c r="G100" s="37" t="s">
        <v>16565</v>
      </c>
      <c r="H100" s="38">
        <v>23664</v>
      </c>
      <c r="I100" s="39" t="str">
        <f>IF($H$1="","Введите курс",Таблица614[[#This Row],[Оптовая цена KRW                       за 1шт]]/$H$1)</f>
        <v>Введите курс</v>
      </c>
      <c r="J100" s="284"/>
      <c r="K100" s="40" t="str">
        <f>IFERROR(Таблица614[[#This Row],[Заказ коробок ]]*Таблица614[[#This Row],[Кол-во шт в коробке]],"")</f>
        <v/>
      </c>
      <c r="L100" s="38" t="str">
        <f>IFERROR(Таблица614[[#This Row],[Общее кол-во шт]]*Таблица614[[#This Row],[Оптовая цена KRW                       за 1шт]],"")</f>
        <v/>
      </c>
      <c r="M100" s="41" t="str">
        <f>IFERROR(Таблица614[[#This Row],[Общее кол-во шт]]*Таблица614[[#This Row],[Оптовая цена USD                       за 1шт]],"")</f>
        <v/>
      </c>
      <c r="N100" s="42"/>
    </row>
    <row r="101" spans="1:14" s="30" customFormat="1" ht="24" customHeight="1">
      <c r="A101" s="31" t="s">
        <v>16566</v>
      </c>
      <c r="B101" s="32">
        <v>8809505541801</v>
      </c>
      <c r="C101" s="33" t="s">
        <v>16567</v>
      </c>
      <c r="D101" s="34" t="s">
        <v>16568</v>
      </c>
      <c r="E101" s="38">
        <v>38000</v>
      </c>
      <c r="F101" s="36">
        <v>0.22</v>
      </c>
      <c r="G101" s="37">
        <v>60</v>
      </c>
      <c r="H101" s="38">
        <v>7752</v>
      </c>
      <c r="I101" s="39" t="str">
        <f>IF($H$1="","Введите курс",Таблица614[[#This Row],[Оптовая цена KRW                       за 1шт]]/$H$1)</f>
        <v>Введите курс</v>
      </c>
      <c r="J101" s="284"/>
      <c r="K101" s="40">
        <f>IFERROR(Таблица614[[#This Row],[Заказ коробок ]]*Таблица614[[#This Row],[Кол-во шт в коробке]],"")</f>
        <v>0</v>
      </c>
      <c r="L101" s="38">
        <f>IFERROR(Таблица614[[#This Row],[Общее кол-во шт]]*Таблица614[[#This Row],[Оптовая цена KRW                       за 1шт]],"")</f>
        <v>0</v>
      </c>
      <c r="M101" s="41" t="str">
        <f>IFERROR(Таблица614[[#This Row],[Общее кол-во шт]]*Таблица614[[#This Row],[Оптовая цена USD                       за 1шт]],"")</f>
        <v/>
      </c>
      <c r="N101" s="42"/>
    </row>
    <row r="102" spans="1:14" s="30" customFormat="1" ht="24" customHeight="1">
      <c r="A102" s="31" t="s">
        <v>16569</v>
      </c>
      <c r="B102" s="32">
        <v>8809505541818</v>
      </c>
      <c r="C102" s="33" t="s">
        <v>16570</v>
      </c>
      <c r="D102" s="34" t="s">
        <v>16571</v>
      </c>
      <c r="E102" s="38">
        <v>38000</v>
      </c>
      <c r="F102" s="36">
        <v>0.22</v>
      </c>
      <c r="G102" s="37">
        <v>60</v>
      </c>
      <c r="H102" s="38">
        <v>7752</v>
      </c>
      <c r="I102" s="39" t="str">
        <f>IF($H$1="","Введите курс",Таблица614[[#This Row],[Оптовая цена KRW                       за 1шт]]/$H$1)</f>
        <v>Введите курс</v>
      </c>
      <c r="J102" s="284"/>
      <c r="K102" s="40">
        <f>IFERROR(Таблица614[[#This Row],[Заказ коробок ]]*Таблица614[[#This Row],[Кол-во шт в коробке]],"")</f>
        <v>0</v>
      </c>
      <c r="L102" s="38">
        <f>IFERROR(Таблица614[[#This Row],[Общее кол-во шт]]*Таблица614[[#This Row],[Оптовая цена KRW                       за 1шт]],"")</f>
        <v>0</v>
      </c>
      <c r="M102" s="41" t="str">
        <f>IFERROR(Таблица614[[#This Row],[Общее кол-во шт]]*Таблица614[[#This Row],[Оптовая цена USD                       за 1шт]],"")</f>
        <v/>
      </c>
      <c r="N102" s="42"/>
    </row>
    <row r="103" spans="1:14" s="30" customFormat="1" ht="24" customHeight="1">
      <c r="A103" s="31" t="s">
        <v>16572</v>
      </c>
      <c r="B103" s="32">
        <v>8809505541870</v>
      </c>
      <c r="C103" s="33" t="s">
        <v>16573</v>
      </c>
      <c r="D103" s="34" t="s">
        <v>16574</v>
      </c>
      <c r="E103" s="38">
        <v>58000</v>
      </c>
      <c r="F103" s="36">
        <v>0.31</v>
      </c>
      <c r="G103" s="37">
        <v>60</v>
      </c>
      <c r="H103" s="38">
        <v>17156.400000000001</v>
      </c>
      <c r="I103" s="39" t="str">
        <f>IF($H$1="","Введите курс",Таблица614[[#This Row],[Оптовая цена KRW                       за 1шт]]/$H$1)</f>
        <v>Введите курс</v>
      </c>
      <c r="J103" s="284"/>
      <c r="K103" s="40">
        <f>IFERROR(Таблица614[[#This Row],[Заказ коробок ]]*Таблица614[[#This Row],[Кол-во шт в коробке]],"")</f>
        <v>0</v>
      </c>
      <c r="L103" s="38">
        <f>IFERROR(Таблица614[[#This Row],[Общее кол-во шт]]*Таблица614[[#This Row],[Оптовая цена KRW                       за 1шт]],"")</f>
        <v>0</v>
      </c>
      <c r="M103" s="41" t="str">
        <f>IFERROR(Таблица614[[#This Row],[Общее кол-во шт]]*Таблица614[[#This Row],[Оптовая цена USD                       за 1шт]],"")</f>
        <v/>
      </c>
      <c r="N103" s="42"/>
    </row>
    <row r="104" spans="1:14" s="30" customFormat="1" ht="24" customHeight="1">
      <c r="A104" s="31" t="s">
        <v>16575</v>
      </c>
      <c r="B104" s="32">
        <v>8809505541863</v>
      </c>
      <c r="C104" s="33" t="s">
        <v>16576</v>
      </c>
      <c r="D104" s="34" t="s">
        <v>16577</v>
      </c>
      <c r="E104" s="38">
        <v>68000</v>
      </c>
      <c r="F104" s="36">
        <v>0.31</v>
      </c>
      <c r="G104" s="37">
        <v>60</v>
      </c>
      <c r="H104" s="38">
        <v>20114.400000000001</v>
      </c>
      <c r="I104" s="39" t="str">
        <f>IF($H$1="","Введите курс",Таблица614[[#This Row],[Оптовая цена KRW                       за 1шт]]/$H$1)</f>
        <v>Введите курс</v>
      </c>
      <c r="J104" s="284"/>
      <c r="K104" s="40">
        <f>IFERROR(Таблица614[[#This Row],[Заказ коробок ]]*Таблица614[[#This Row],[Кол-во шт в коробке]],"")</f>
        <v>0</v>
      </c>
      <c r="L104" s="38">
        <f>IFERROR(Таблица614[[#This Row],[Общее кол-во шт]]*Таблица614[[#This Row],[Оптовая цена KRW                       за 1шт]],"")</f>
        <v>0</v>
      </c>
      <c r="M104" s="41" t="str">
        <f>IFERROR(Таблица614[[#This Row],[Общее кол-во шт]]*Таблица614[[#This Row],[Оптовая цена USD                       за 1шт]],"")</f>
        <v/>
      </c>
      <c r="N104" s="42"/>
    </row>
    <row r="105" spans="1:14" s="30" customFormat="1" ht="24" customHeight="1">
      <c r="A105" s="31" t="s">
        <v>16578</v>
      </c>
      <c r="B105" s="32">
        <v>8809505541399</v>
      </c>
      <c r="C105" s="33" t="s">
        <v>16579</v>
      </c>
      <c r="D105" s="34" t="s">
        <v>16580</v>
      </c>
      <c r="E105" s="38">
        <v>14800</v>
      </c>
      <c r="F105" s="36">
        <v>0.31</v>
      </c>
      <c r="G105" s="37">
        <v>120</v>
      </c>
      <c r="H105" s="38">
        <v>4377.84</v>
      </c>
      <c r="I105" s="39" t="str">
        <f>IF($H$1="","Введите курс",Таблица614[[#This Row],[Оптовая цена KRW                       за 1шт]]/$H$1)</f>
        <v>Введите курс</v>
      </c>
      <c r="J105" s="284"/>
      <c r="K105" s="40">
        <f>IFERROR(Таблица614[[#This Row],[Заказ коробок ]]*Таблица614[[#This Row],[Кол-во шт в коробке]],"")</f>
        <v>0</v>
      </c>
      <c r="L105" s="38">
        <f>IFERROR(Таблица614[[#This Row],[Общее кол-во шт]]*Таблица614[[#This Row],[Оптовая цена KRW                       за 1шт]],"")</f>
        <v>0</v>
      </c>
      <c r="M105" s="41" t="str">
        <f>IFERROR(Таблица614[[#This Row],[Общее кол-во шт]]*Таблица614[[#This Row],[Оптовая цена USD                       за 1шт]],"")</f>
        <v/>
      </c>
      <c r="N105" s="42"/>
    </row>
    <row r="106" spans="1:14" s="30" customFormat="1" ht="24" customHeight="1">
      <c r="A106" s="31" t="s">
        <v>16581</v>
      </c>
      <c r="B106" s="32">
        <v>8809505542105</v>
      </c>
      <c r="C106" s="33" t="s">
        <v>16582</v>
      </c>
      <c r="D106" s="34" t="s">
        <v>16583</v>
      </c>
      <c r="E106" s="38">
        <v>24000</v>
      </c>
      <c r="F106" s="36">
        <v>0.31</v>
      </c>
      <c r="G106" s="37">
        <v>80</v>
      </c>
      <c r="H106" s="38">
        <v>7099.1999999999989</v>
      </c>
      <c r="I106" s="39" t="str">
        <f>IF($H$1="","Введите курс",Таблица614[[#This Row],[Оптовая цена KRW                       за 1шт]]/$H$1)</f>
        <v>Введите курс</v>
      </c>
      <c r="J106" s="284"/>
      <c r="K106" s="40">
        <f>IFERROR(Таблица614[[#This Row],[Заказ коробок ]]*Таблица614[[#This Row],[Кол-во шт в коробке]],"")</f>
        <v>0</v>
      </c>
      <c r="L106" s="38">
        <f>IFERROR(Таблица614[[#This Row],[Общее кол-во шт]]*Таблица614[[#This Row],[Оптовая цена KRW                       за 1шт]],"")</f>
        <v>0</v>
      </c>
      <c r="M106" s="41" t="str">
        <f>IFERROR(Таблица614[[#This Row],[Общее кол-во шт]]*Таблица614[[#This Row],[Оптовая цена USD                       за 1шт]],"")</f>
        <v/>
      </c>
      <c r="N106" s="42"/>
    </row>
    <row r="107" spans="1:14" s="30" customFormat="1" ht="24" customHeight="1">
      <c r="A107" s="31" t="s">
        <v>16584</v>
      </c>
      <c r="B107" s="32">
        <v>8809711713559</v>
      </c>
      <c r="C107" s="33" t="s">
        <v>16585</v>
      </c>
      <c r="D107" s="34" t="s">
        <v>16586</v>
      </c>
      <c r="E107" s="38">
        <v>38000</v>
      </c>
      <c r="F107" s="36">
        <v>0.22999999999999998</v>
      </c>
      <c r="G107" s="37">
        <v>40</v>
      </c>
      <c r="H107" s="38">
        <v>8139.6</v>
      </c>
      <c r="I107" s="39" t="str">
        <f>IF($H$1="","Введите курс",Таблица614[[#This Row],[Оптовая цена KRW                       за 1шт]]/$H$1)</f>
        <v>Введите курс</v>
      </c>
      <c r="J107" s="284"/>
      <c r="K107" s="40">
        <f>IFERROR(Таблица614[[#This Row],[Заказ коробок ]]*Таблица614[[#This Row],[Кол-во шт в коробке]],"")</f>
        <v>0</v>
      </c>
      <c r="L107" s="38">
        <f>IFERROR(Таблица614[[#This Row],[Общее кол-во шт]]*Таблица614[[#This Row],[Оптовая цена KRW                       за 1шт]],"")</f>
        <v>0</v>
      </c>
      <c r="M107" s="41" t="str">
        <f>IFERROR(Таблица614[[#This Row],[Общее кол-во шт]]*Таблица614[[#This Row],[Оптовая цена USD                       за 1шт]],"")</f>
        <v/>
      </c>
      <c r="N107" s="42"/>
    </row>
    <row r="108" spans="1:14" s="30" customFormat="1" ht="24" customHeight="1">
      <c r="A108" s="31" t="s">
        <v>16587</v>
      </c>
      <c r="B108" s="32">
        <v>8809505542150</v>
      </c>
      <c r="C108" s="33" t="s">
        <v>16588</v>
      </c>
      <c r="D108" s="34" t="s">
        <v>16589</v>
      </c>
      <c r="E108" s="38">
        <v>15000</v>
      </c>
      <c r="F108" s="36">
        <v>0.31</v>
      </c>
      <c r="G108" s="37">
        <v>40</v>
      </c>
      <c r="H108" s="38">
        <v>4437</v>
      </c>
      <c r="I108" s="39" t="str">
        <f>IF($H$1="","Введите курс",Таблица614[[#This Row],[Оптовая цена KRW                       за 1шт]]/$H$1)</f>
        <v>Введите курс</v>
      </c>
      <c r="J108" s="284"/>
      <c r="K108" s="40">
        <f>IFERROR(Таблица614[[#This Row],[Заказ коробок ]]*Таблица614[[#This Row],[Кол-во шт в коробке]],"")</f>
        <v>0</v>
      </c>
      <c r="L108" s="38">
        <f>IFERROR(Таблица614[[#This Row],[Общее кол-во шт]]*Таблица614[[#This Row],[Оптовая цена KRW                       за 1шт]],"")</f>
        <v>0</v>
      </c>
      <c r="M108" s="41" t="str">
        <f>IFERROR(Таблица614[[#This Row],[Общее кол-во шт]]*Таблица614[[#This Row],[Оптовая цена USD                       за 1шт]],"")</f>
        <v/>
      </c>
      <c r="N108" s="42"/>
    </row>
    <row r="109" spans="1:14" s="30" customFormat="1" ht="24" customHeight="1">
      <c r="A109" s="31" t="s">
        <v>16590</v>
      </c>
      <c r="B109" s="32">
        <v>8809505541795</v>
      </c>
      <c r="C109" s="33" t="s">
        <v>16591</v>
      </c>
      <c r="D109" s="34" t="s">
        <v>16592</v>
      </c>
      <c r="E109" s="38">
        <v>18000</v>
      </c>
      <c r="F109" s="36">
        <v>0.31</v>
      </c>
      <c r="G109" s="37">
        <v>80</v>
      </c>
      <c r="H109" s="38">
        <v>5324.4000000000005</v>
      </c>
      <c r="I109" s="39" t="str">
        <f>IF($H$1="","Введите курс",Таблица614[[#This Row],[Оптовая цена KRW                       за 1шт]]/$H$1)</f>
        <v>Введите курс</v>
      </c>
      <c r="J109" s="284"/>
      <c r="K109" s="40">
        <f>IFERROR(Таблица614[[#This Row],[Заказ коробок ]]*Таблица614[[#This Row],[Кол-во шт в коробке]],"")</f>
        <v>0</v>
      </c>
      <c r="L109" s="38">
        <f>IFERROR(Таблица614[[#This Row],[Общее кол-во шт]]*Таблица614[[#This Row],[Оптовая цена KRW                       за 1шт]],"")</f>
        <v>0</v>
      </c>
      <c r="M109" s="41" t="str">
        <f>IFERROR(Таблица614[[#This Row],[Общее кол-во шт]]*Таблица614[[#This Row],[Оптовая цена USD                       за 1шт]],"")</f>
        <v/>
      </c>
      <c r="N109" s="42"/>
    </row>
    <row r="110" spans="1:14" s="30" customFormat="1" ht="24" customHeight="1">
      <c r="A110" s="44" t="s">
        <v>16593</v>
      </c>
      <c r="B110" s="45"/>
      <c r="C110" s="46" t="s">
        <v>16594</v>
      </c>
      <c r="D110" s="47" t="s">
        <v>16595</v>
      </c>
      <c r="E110" s="51"/>
      <c r="F110" s="49" t="s">
        <v>16296</v>
      </c>
      <c r="G110" s="50"/>
      <c r="H110" s="51"/>
      <c r="I110" s="52" t="str">
        <f>IF($H$1="","Введите курс",Таблица614[[#This Row],[Оптовая цена KRW                       за 1шт]]/$H$1)</f>
        <v>Введите курс</v>
      </c>
      <c r="J110" s="53"/>
      <c r="K110" s="54">
        <f>IFERROR(Таблица614[[#This Row],[Заказ коробок ]]*Таблица614[[#This Row],[Кол-во шт в коробке]],"")</f>
        <v>0</v>
      </c>
      <c r="L110" s="51">
        <f>IFERROR(Таблица614[[#This Row],[Общее кол-во шт]]*Таблица614[[#This Row],[Оптовая цена KRW                       за 1шт]],"")</f>
        <v>0</v>
      </c>
      <c r="M110" s="55" t="str">
        <f>IFERROR(Таблица614[[#This Row],[Общее кол-во шт]]*Таблица614[[#This Row],[Оптовая цена USD                       за 1шт]],"")</f>
        <v/>
      </c>
      <c r="N110" s="56"/>
    </row>
    <row r="111" spans="1:14" s="30" customFormat="1" ht="24" customHeight="1">
      <c r="A111" s="31" t="s">
        <v>16596</v>
      </c>
      <c r="B111" s="32">
        <v>8809505541825</v>
      </c>
      <c r="C111" s="33" t="s">
        <v>16597</v>
      </c>
      <c r="D111" s="34" t="s">
        <v>16598</v>
      </c>
      <c r="E111" s="38">
        <v>76000</v>
      </c>
      <c r="F111" s="36">
        <v>0.24</v>
      </c>
      <c r="G111" s="37">
        <v>20</v>
      </c>
      <c r="H111" s="38">
        <v>17054.400000000001</v>
      </c>
      <c r="I111" s="39" t="str">
        <f>IF($H$1="","Введите курс",Таблица614[[#This Row],[Оптовая цена KRW                       за 1шт]]/$H$1)</f>
        <v>Введите курс</v>
      </c>
      <c r="J111" s="284"/>
      <c r="K111" s="40">
        <f>IFERROR(Таблица614[[#This Row],[Заказ коробок ]]*Таблица614[[#This Row],[Кол-во шт в коробке]],"")</f>
        <v>0</v>
      </c>
      <c r="L111" s="38">
        <f>IFERROR(Таблица614[[#This Row],[Общее кол-во шт]]*Таблица614[[#This Row],[Оптовая цена KRW                       за 1шт]],"")</f>
        <v>0</v>
      </c>
      <c r="M111" s="41" t="str">
        <f>IFERROR(Таблица614[[#This Row],[Общее кол-во шт]]*Таблица614[[#This Row],[Оптовая цена USD                       за 1шт]],"")</f>
        <v/>
      </c>
      <c r="N111" s="42"/>
    </row>
    <row r="112" spans="1:14" s="30" customFormat="1" ht="24" customHeight="1">
      <c r="A112" s="31" t="s">
        <v>16599</v>
      </c>
      <c r="B112" s="32">
        <v>8809505542624</v>
      </c>
      <c r="C112" s="33" t="s">
        <v>16600</v>
      </c>
      <c r="D112" s="34" t="s">
        <v>16601</v>
      </c>
      <c r="E112" s="38">
        <v>28000</v>
      </c>
      <c r="F112" s="36">
        <v>0.22999999999999998</v>
      </c>
      <c r="G112" s="37">
        <v>72</v>
      </c>
      <c r="H112" s="38">
        <v>5997.6</v>
      </c>
      <c r="I112" s="39" t="str">
        <f>IF($H$1="","Введите курс",Таблица614[[#This Row],[Оптовая цена KRW                       за 1шт]]/$H$1)</f>
        <v>Введите курс</v>
      </c>
      <c r="J112" s="284"/>
      <c r="K112" s="40">
        <f>IFERROR(Таблица614[[#This Row],[Заказ коробок ]]*Таблица614[[#This Row],[Кол-во шт в коробке]],"")</f>
        <v>0</v>
      </c>
      <c r="L112" s="38">
        <f>IFERROR(Таблица614[[#This Row],[Общее кол-во шт]]*Таблица614[[#This Row],[Оптовая цена KRW                       за 1шт]],"")</f>
        <v>0</v>
      </c>
      <c r="M112" s="41" t="str">
        <f>IFERROR(Таблица614[[#This Row],[Общее кол-во шт]]*Таблица614[[#This Row],[Оптовая цена USD                       за 1шт]],"")</f>
        <v/>
      </c>
      <c r="N112" s="42"/>
    </row>
    <row r="113" spans="1:14" s="30" customFormat="1" ht="24" customHeight="1">
      <c r="A113" s="31" t="s">
        <v>16602</v>
      </c>
      <c r="B113" s="32">
        <v>8809505541856</v>
      </c>
      <c r="C113" s="33" t="s">
        <v>16603</v>
      </c>
      <c r="D113" s="34" t="s">
        <v>16604</v>
      </c>
      <c r="E113" s="38">
        <v>58000</v>
      </c>
      <c r="F113" s="36">
        <v>0.31</v>
      </c>
      <c r="G113" s="37">
        <v>60</v>
      </c>
      <c r="H113" s="38">
        <v>17156.400000000001</v>
      </c>
      <c r="I113" s="39" t="str">
        <f>IF($H$1="","Введите курс",Таблица614[[#This Row],[Оптовая цена KRW                       за 1шт]]/$H$1)</f>
        <v>Введите курс</v>
      </c>
      <c r="J113" s="284"/>
      <c r="K113" s="40">
        <f>IFERROR(Таблица614[[#This Row],[Заказ коробок ]]*Таблица614[[#This Row],[Кол-во шт в коробке]],"")</f>
        <v>0</v>
      </c>
      <c r="L113" s="38">
        <f>IFERROR(Таблица614[[#This Row],[Общее кол-во шт]]*Таблица614[[#This Row],[Оптовая цена KRW                       за 1шт]],"")</f>
        <v>0</v>
      </c>
      <c r="M113" s="41" t="str">
        <f>IFERROR(Таблица614[[#This Row],[Общее кол-во шт]]*Таблица614[[#This Row],[Оптовая цена USD                       за 1шт]],"")</f>
        <v/>
      </c>
      <c r="N113" s="42"/>
    </row>
    <row r="114" spans="1:14" s="30" customFormat="1" ht="24" customHeight="1">
      <c r="A114" s="31" t="s">
        <v>16605</v>
      </c>
      <c r="B114" s="32">
        <v>8809505542990</v>
      </c>
      <c r="C114" s="33" t="s">
        <v>16606</v>
      </c>
      <c r="D114" s="34" t="s">
        <v>16607</v>
      </c>
      <c r="E114" s="38">
        <v>28000</v>
      </c>
      <c r="F114" s="36">
        <v>0.31</v>
      </c>
      <c r="G114" s="37">
        <v>240</v>
      </c>
      <c r="H114" s="38">
        <v>8282.4</v>
      </c>
      <c r="I114" s="39" t="str">
        <f>IF($H$1="","Введите курс",Таблица614[[#This Row],[Оптовая цена KRW                       за 1шт]]/$H$1)</f>
        <v>Введите курс</v>
      </c>
      <c r="J114" s="284"/>
      <c r="K114" s="40">
        <f>IFERROR(Таблица614[[#This Row],[Заказ коробок ]]*Таблица614[[#This Row],[Кол-во шт в коробке]],"")</f>
        <v>0</v>
      </c>
      <c r="L114" s="38">
        <f>IFERROR(Таблица614[[#This Row],[Общее кол-во шт]]*Таблица614[[#This Row],[Оптовая цена KRW                       за 1шт]],"")</f>
        <v>0</v>
      </c>
      <c r="M114" s="41" t="str">
        <f>IFERROR(Таблица614[[#This Row],[Общее кол-во шт]]*Таблица614[[#This Row],[Оптовая цена USD                       за 1шт]],"")</f>
        <v/>
      </c>
      <c r="N114" s="42"/>
    </row>
    <row r="115" spans="1:14" s="30" customFormat="1" ht="24" customHeight="1">
      <c r="A115" s="31" t="s">
        <v>16608</v>
      </c>
      <c r="B115" s="32">
        <v>8809505543478</v>
      </c>
      <c r="C115" s="33" t="s">
        <v>16609</v>
      </c>
      <c r="D115" s="34" t="s">
        <v>16610</v>
      </c>
      <c r="E115" s="38">
        <v>20000</v>
      </c>
      <c r="F115" s="36">
        <v>0.31</v>
      </c>
      <c r="G115" s="37">
        <v>600</v>
      </c>
      <c r="H115" s="38">
        <v>5916</v>
      </c>
      <c r="I115" s="39" t="str">
        <f>IF($H$1="","Введите курс",Таблица614[[#This Row],[Оптовая цена KRW                       за 1шт]]/$H$1)</f>
        <v>Введите курс</v>
      </c>
      <c r="J115" s="284"/>
      <c r="K115" s="40">
        <f>IFERROR(Таблица614[[#This Row],[Заказ коробок ]]*Таблица614[[#This Row],[Кол-во шт в коробке]],"")</f>
        <v>0</v>
      </c>
      <c r="L115" s="38">
        <f>IFERROR(Таблица614[[#This Row],[Общее кол-во шт]]*Таблица614[[#This Row],[Оптовая цена KRW                       за 1шт]],"")</f>
        <v>0</v>
      </c>
      <c r="M115" s="41" t="str">
        <f>IFERROR(Таблица614[[#This Row],[Общее кол-во шт]]*Таблица614[[#This Row],[Оптовая цена USD                       за 1шт]],"")</f>
        <v/>
      </c>
      <c r="N115" s="42"/>
    </row>
    <row r="116" spans="1:14" s="30" customFormat="1" ht="24" customHeight="1">
      <c r="A116" s="31" t="s">
        <v>16611</v>
      </c>
      <c r="B116" s="32">
        <v>8809505543508</v>
      </c>
      <c r="C116" s="33" t="s">
        <v>16612</v>
      </c>
      <c r="D116" s="34" t="s">
        <v>16613</v>
      </c>
      <c r="E116" s="38">
        <v>18000</v>
      </c>
      <c r="F116" s="36">
        <v>0.31</v>
      </c>
      <c r="G116" s="37">
        <v>200</v>
      </c>
      <c r="H116" s="38">
        <v>5324.4000000000005</v>
      </c>
      <c r="I116" s="39" t="str">
        <f>IF($H$1="","Введите курс",Таблица614[[#This Row],[Оптовая цена KRW                       за 1шт]]/$H$1)</f>
        <v>Введите курс</v>
      </c>
      <c r="J116" s="284"/>
      <c r="K116" s="40">
        <f>IFERROR(Таблица614[[#This Row],[Заказ коробок ]]*Таблица614[[#This Row],[Кол-во шт в коробке]],"")</f>
        <v>0</v>
      </c>
      <c r="L116" s="38">
        <f>IFERROR(Таблица614[[#This Row],[Общее кол-во шт]]*Таблица614[[#This Row],[Оптовая цена KRW                       за 1шт]],"")</f>
        <v>0</v>
      </c>
      <c r="M116" s="41" t="str">
        <f>IFERROR(Таблица614[[#This Row],[Общее кол-во шт]]*Таблица614[[#This Row],[Оптовая цена USD                       за 1шт]],"")</f>
        <v/>
      </c>
      <c r="N116" s="42"/>
    </row>
    <row r="117" spans="1:14" s="30" customFormat="1" ht="24" customHeight="1">
      <c r="A117" s="31" t="s">
        <v>16614</v>
      </c>
      <c r="B117" s="32">
        <v>8809505543386</v>
      </c>
      <c r="C117" s="33" t="s">
        <v>16615</v>
      </c>
      <c r="D117" s="34" t="s">
        <v>16616</v>
      </c>
      <c r="E117" s="38">
        <v>24000</v>
      </c>
      <c r="F117" s="36">
        <v>0.25</v>
      </c>
      <c r="G117" s="37">
        <v>20</v>
      </c>
      <c r="H117" s="38">
        <v>5630.4000000000005</v>
      </c>
      <c r="I117" s="39" t="str">
        <f>IF($H$1="","Введите курс",Таблица614[[#This Row],[Оптовая цена KRW                       за 1шт]]/$H$1)</f>
        <v>Введите курс</v>
      </c>
      <c r="J117" s="284"/>
      <c r="K117" s="40">
        <f>IFERROR(Таблица614[[#This Row],[Заказ коробок ]]*Таблица614[[#This Row],[Кол-во шт в коробке]],"")</f>
        <v>0</v>
      </c>
      <c r="L117" s="38">
        <f>IFERROR(Таблица614[[#This Row],[Общее кол-во шт]]*Таблица614[[#This Row],[Оптовая цена KRW                       за 1шт]],"")</f>
        <v>0</v>
      </c>
      <c r="M117" s="41" t="str">
        <f>IFERROR(Таблица614[[#This Row],[Общее кол-во шт]]*Таблица614[[#This Row],[Оптовая цена USD                       за 1шт]],"")</f>
        <v/>
      </c>
      <c r="N117" s="42"/>
    </row>
    <row r="118" spans="1:14" s="30" customFormat="1" ht="24" customHeight="1">
      <c r="A118" s="31" t="s">
        <v>16617</v>
      </c>
      <c r="B118" s="32">
        <v>8809505544345</v>
      </c>
      <c r="C118" s="33" t="s">
        <v>16618</v>
      </c>
      <c r="D118" s="34" t="s">
        <v>16580</v>
      </c>
      <c r="E118" s="38">
        <v>14800</v>
      </c>
      <c r="F118" s="36">
        <v>0.22999999999999998</v>
      </c>
      <c r="G118" s="37">
        <v>60</v>
      </c>
      <c r="H118" s="38">
        <v>3170.16</v>
      </c>
      <c r="I118" s="39" t="str">
        <f>IF($H$1="","Введите курс",Таблица614[[#This Row],[Оптовая цена KRW                       за 1шт]]/$H$1)</f>
        <v>Введите курс</v>
      </c>
      <c r="J118" s="284"/>
      <c r="K118" s="40">
        <f>IFERROR(Таблица614[[#This Row],[Заказ коробок ]]*Таблица614[[#This Row],[Кол-во шт в коробке]],"")</f>
        <v>0</v>
      </c>
      <c r="L118" s="38">
        <f>IFERROR(Таблица614[[#This Row],[Общее кол-во шт]]*Таблица614[[#This Row],[Оптовая цена KRW                       за 1шт]],"")</f>
        <v>0</v>
      </c>
      <c r="M118" s="41" t="str">
        <f>IFERROR(Таблица614[[#This Row],[Общее кол-во шт]]*Таблица614[[#This Row],[Оптовая цена USD                       за 1шт]],"")</f>
        <v/>
      </c>
      <c r="N118" s="42"/>
    </row>
    <row r="119" spans="1:14" s="30" customFormat="1" ht="24" customHeight="1">
      <c r="A119" s="31" t="s">
        <v>16619</v>
      </c>
      <c r="B119" s="32">
        <v>8809505544659</v>
      </c>
      <c r="C119" s="33" t="s">
        <v>16620</v>
      </c>
      <c r="D119" s="34" t="s">
        <v>16621</v>
      </c>
      <c r="E119" s="38">
        <v>19800</v>
      </c>
      <c r="F119" s="36">
        <v>0.31</v>
      </c>
      <c r="G119" s="37">
        <v>300</v>
      </c>
      <c r="H119" s="38">
        <v>5856.84</v>
      </c>
      <c r="I119" s="39" t="str">
        <f>IF($H$1="","Введите курс",Таблица614[[#This Row],[Оптовая цена KRW                       за 1шт]]/$H$1)</f>
        <v>Введите курс</v>
      </c>
      <c r="J119" s="284"/>
      <c r="K119" s="40">
        <f>IFERROR(Таблица614[[#This Row],[Заказ коробок ]]*Таблица614[[#This Row],[Кол-во шт в коробке]],"")</f>
        <v>0</v>
      </c>
      <c r="L119" s="38">
        <f>IFERROR(Таблица614[[#This Row],[Общее кол-во шт]]*Таблица614[[#This Row],[Оптовая цена KRW                       за 1шт]],"")</f>
        <v>0</v>
      </c>
      <c r="M119" s="41" t="str">
        <f>IFERROR(Таблица614[[#This Row],[Общее кол-во шт]]*Таблица614[[#This Row],[Оптовая цена USD                       за 1шт]],"")</f>
        <v/>
      </c>
      <c r="N119" s="42"/>
    </row>
    <row r="120" spans="1:14" s="30" customFormat="1" ht="24" customHeight="1">
      <c r="A120" s="31" t="s">
        <v>16622</v>
      </c>
      <c r="B120" s="32">
        <v>8809505545069</v>
      </c>
      <c r="C120" s="33" t="s">
        <v>16623</v>
      </c>
      <c r="D120" s="34" t="s">
        <v>16624</v>
      </c>
      <c r="E120" s="38">
        <v>38000</v>
      </c>
      <c r="F120" s="36">
        <v>0.43</v>
      </c>
      <c r="G120" s="37">
        <v>10</v>
      </c>
      <c r="H120" s="38">
        <v>15891.599999999999</v>
      </c>
      <c r="I120" s="39" t="str">
        <f>IF($H$1="","Введите курс",Таблица614[[#This Row],[Оптовая цена KRW                       за 1шт]]/$H$1)</f>
        <v>Введите курс</v>
      </c>
      <c r="J120" s="284"/>
      <c r="K120" s="40">
        <f>IFERROR(Таблица614[[#This Row],[Заказ коробок ]]*Таблица614[[#This Row],[Кол-во шт в коробке]],"")</f>
        <v>0</v>
      </c>
      <c r="L120" s="38">
        <f>IFERROR(Таблица614[[#This Row],[Общее кол-во шт]]*Таблица614[[#This Row],[Оптовая цена KRW                       за 1шт]],"")</f>
        <v>0</v>
      </c>
      <c r="M120" s="41" t="str">
        <f>IFERROR(Таблица614[[#This Row],[Общее кол-во шт]]*Таблица614[[#This Row],[Оптовая цена USD                       за 1шт]],"")</f>
        <v/>
      </c>
      <c r="N120" s="42"/>
    </row>
    <row r="121" spans="1:14" s="30" customFormat="1" ht="24" customHeight="1">
      <c r="A121" s="31" t="s">
        <v>16625</v>
      </c>
      <c r="B121" s="32">
        <v>8809505543799</v>
      </c>
      <c r="C121" s="33" t="s">
        <v>16626</v>
      </c>
      <c r="D121" s="34" t="s">
        <v>16627</v>
      </c>
      <c r="E121" s="38">
        <v>98000</v>
      </c>
      <c r="F121" s="36">
        <v>0.22</v>
      </c>
      <c r="G121" s="37">
        <v>30</v>
      </c>
      <c r="H121" s="38">
        <v>19992</v>
      </c>
      <c r="I121" s="39" t="str">
        <f>IF($H$1="","Введите курс",Таблица614[[#This Row],[Оптовая цена KRW                       за 1шт]]/$H$1)</f>
        <v>Введите курс</v>
      </c>
      <c r="J121" s="284"/>
      <c r="K121" s="40">
        <f>IFERROR(Таблица614[[#This Row],[Заказ коробок ]]*Таблица614[[#This Row],[Кол-во шт в коробке]],"")</f>
        <v>0</v>
      </c>
      <c r="L121" s="38">
        <f>IFERROR(Таблица614[[#This Row],[Общее кол-во шт]]*Таблица614[[#This Row],[Оптовая цена KRW                       за 1шт]],"")</f>
        <v>0</v>
      </c>
      <c r="M121" s="41" t="str">
        <f>IFERROR(Таблица614[[#This Row],[Общее кол-во шт]]*Таблица614[[#This Row],[Оптовая цена USD                       за 1шт]],"")</f>
        <v/>
      </c>
      <c r="N121" s="42"/>
    </row>
    <row r="122" spans="1:14" s="30" customFormat="1" ht="24" customHeight="1">
      <c r="A122" s="31" t="s">
        <v>16628</v>
      </c>
      <c r="B122" s="32">
        <v>8809505543799</v>
      </c>
      <c r="C122" s="33" t="s">
        <v>16629</v>
      </c>
      <c r="D122" s="34" t="s">
        <v>16627</v>
      </c>
      <c r="E122" s="38">
        <v>98000</v>
      </c>
      <c r="F122" s="36">
        <v>0.22</v>
      </c>
      <c r="G122" s="37">
        <v>30</v>
      </c>
      <c r="H122" s="38">
        <v>19992</v>
      </c>
      <c r="I122" s="39" t="str">
        <f>IF($H$1="","Введите курс",Таблица614[[#This Row],[Оптовая цена KRW                       за 1шт]]/$H$1)</f>
        <v>Введите курс</v>
      </c>
      <c r="J122" s="284"/>
      <c r="K122" s="40">
        <f>IFERROR(Таблица614[[#This Row],[Заказ коробок ]]*Таблица614[[#This Row],[Кол-во шт в коробке]],"")</f>
        <v>0</v>
      </c>
      <c r="L122" s="38">
        <f>IFERROR(Таблица614[[#This Row],[Общее кол-во шт]]*Таблица614[[#This Row],[Оптовая цена KRW                       за 1шт]],"")</f>
        <v>0</v>
      </c>
      <c r="M122" s="41" t="str">
        <f>IFERROR(Таблица614[[#This Row],[Общее кол-во шт]]*Таблица614[[#This Row],[Оптовая цена USD                       за 1шт]],"")</f>
        <v/>
      </c>
      <c r="N122" s="42"/>
    </row>
    <row r="123" spans="1:14" s="30" customFormat="1" ht="24" customHeight="1">
      <c r="A123" s="31" t="s">
        <v>16630</v>
      </c>
      <c r="B123" s="32">
        <v>8809505545601</v>
      </c>
      <c r="C123" s="33" t="s">
        <v>16631</v>
      </c>
      <c r="D123" s="34" t="s">
        <v>16632</v>
      </c>
      <c r="E123" s="38">
        <v>29800</v>
      </c>
      <c r="F123" s="36">
        <v>0.31</v>
      </c>
      <c r="G123" s="37">
        <v>40</v>
      </c>
      <c r="H123" s="38">
        <v>8814.84</v>
      </c>
      <c r="I123" s="39" t="str">
        <f>IF($H$1="","Введите курс",Таблица614[[#This Row],[Оптовая цена KRW                       за 1шт]]/$H$1)</f>
        <v>Введите курс</v>
      </c>
      <c r="J123" s="284"/>
      <c r="K123" s="40">
        <f>IFERROR(Таблица614[[#This Row],[Заказ коробок ]]*Таблица614[[#This Row],[Кол-во шт в коробке]],"")</f>
        <v>0</v>
      </c>
      <c r="L123" s="38">
        <f>IFERROR(Таблица614[[#This Row],[Общее кол-во шт]]*Таблица614[[#This Row],[Оптовая цена KRW                       за 1шт]],"")</f>
        <v>0</v>
      </c>
      <c r="M123" s="41" t="str">
        <f>IFERROR(Таблица614[[#This Row],[Общее кол-во шт]]*Таблица614[[#This Row],[Оптовая цена USD                       за 1шт]],"")</f>
        <v/>
      </c>
      <c r="N123" s="42"/>
    </row>
    <row r="124" spans="1:14" s="30" customFormat="1" ht="24" customHeight="1">
      <c r="A124" s="31" t="s">
        <v>16633</v>
      </c>
      <c r="B124" s="32">
        <v>8809505547193</v>
      </c>
      <c r="C124" s="33" t="s">
        <v>16634</v>
      </c>
      <c r="D124" s="34" t="s">
        <v>16635</v>
      </c>
      <c r="E124" s="38">
        <v>48000</v>
      </c>
      <c r="F124" s="36">
        <v>0.31</v>
      </c>
      <c r="G124" s="37">
        <v>120</v>
      </c>
      <c r="H124" s="38">
        <v>14198.399999999998</v>
      </c>
      <c r="I124" s="39" t="str">
        <f>IF($H$1="","Введите курс",Таблица614[[#This Row],[Оптовая цена KRW                       за 1шт]]/$H$1)</f>
        <v>Введите курс</v>
      </c>
      <c r="J124" s="284"/>
      <c r="K124" s="40">
        <f>IFERROR(Таблица614[[#This Row],[Заказ коробок ]]*Таблица614[[#This Row],[Кол-во шт в коробке]],"")</f>
        <v>0</v>
      </c>
      <c r="L124" s="38">
        <f>IFERROR(Таблица614[[#This Row],[Общее кол-во шт]]*Таблица614[[#This Row],[Оптовая цена KRW                       за 1шт]],"")</f>
        <v>0</v>
      </c>
      <c r="M124" s="41" t="str">
        <f>IFERROR(Таблица614[[#This Row],[Общее кол-во шт]]*Таблица614[[#This Row],[Оптовая цена USD                       за 1шт]],"")</f>
        <v/>
      </c>
      <c r="N124" s="42"/>
    </row>
    <row r="125" spans="1:14" s="30" customFormat="1" ht="24" customHeight="1">
      <c r="A125" s="31" t="s">
        <v>16636</v>
      </c>
      <c r="B125" s="32">
        <v>8809505547209</v>
      </c>
      <c r="C125" s="33" t="s">
        <v>16637</v>
      </c>
      <c r="D125" s="34" t="s">
        <v>16635</v>
      </c>
      <c r="E125" s="38">
        <v>48000</v>
      </c>
      <c r="F125" s="36">
        <v>0.31</v>
      </c>
      <c r="G125" s="37">
        <v>120</v>
      </c>
      <c r="H125" s="38">
        <v>14198.399999999998</v>
      </c>
      <c r="I125" s="39" t="str">
        <f>IF($H$1="","Введите курс",Таблица614[[#This Row],[Оптовая цена KRW                       за 1шт]]/$H$1)</f>
        <v>Введите курс</v>
      </c>
      <c r="J125" s="284"/>
      <c r="K125" s="40">
        <f>IFERROR(Таблица614[[#This Row],[Заказ коробок ]]*Таблица614[[#This Row],[Кол-во шт в коробке]],"")</f>
        <v>0</v>
      </c>
      <c r="L125" s="38">
        <f>IFERROR(Таблица614[[#This Row],[Общее кол-во шт]]*Таблица614[[#This Row],[Оптовая цена KRW                       за 1шт]],"")</f>
        <v>0</v>
      </c>
      <c r="M125" s="41" t="str">
        <f>IFERROR(Таблица614[[#This Row],[Общее кол-во шт]]*Таблица614[[#This Row],[Оптовая цена USD                       за 1шт]],"")</f>
        <v/>
      </c>
      <c r="N125" s="42"/>
    </row>
    <row r="126" spans="1:14" s="30" customFormat="1" ht="24" customHeight="1">
      <c r="A126" s="31" t="s">
        <v>16638</v>
      </c>
      <c r="B126" s="32">
        <v>8809505542228</v>
      </c>
      <c r="C126" s="33" t="s">
        <v>16639</v>
      </c>
      <c r="D126" s="34" t="s">
        <v>16640</v>
      </c>
      <c r="E126" s="38">
        <v>106000</v>
      </c>
      <c r="F126" s="36">
        <v>0.31</v>
      </c>
      <c r="G126" s="37">
        <v>20</v>
      </c>
      <c r="H126" s="38">
        <v>31354.799999999996</v>
      </c>
      <c r="I126" s="39" t="str">
        <f>IF($H$1="","Введите курс",Таблица614[[#This Row],[Оптовая цена KRW                       за 1шт]]/$H$1)</f>
        <v>Введите курс</v>
      </c>
      <c r="J126" s="284"/>
      <c r="K126" s="40">
        <f>IFERROR(Таблица614[[#This Row],[Заказ коробок ]]*Таблица614[[#This Row],[Кол-во шт в коробке]],"")</f>
        <v>0</v>
      </c>
      <c r="L126" s="38">
        <f>IFERROR(Таблица614[[#This Row],[Общее кол-во шт]]*Таблица614[[#This Row],[Оптовая цена KRW                       за 1шт]],"")</f>
        <v>0</v>
      </c>
      <c r="M126" s="41" t="str">
        <f>IFERROR(Таблица614[[#This Row],[Общее кол-во шт]]*Таблица614[[#This Row],[Оптовая цена USD                       за 1шт]],"")</f>
        <v/>
      </c>
      <c r="N126" s="42"/>
    </row>
    <row r="127" spans="1:14" s="30" customFormat="1" ht="24" customHeight="1">
      <c r="A127" s="44" t="s">
        <v>16641</v>
      </c>
      <c r="B127" s="45">
        <v>8809505540521</v>
      </c>
      <c r="C127" s="46" t="s">
        <v>16642</v>
      </c>
      <c r="D127" s="47" t="s">
        <v>16643</v>
      </c>
      <c r="E127" s="51">
        <v>4000</v>
      </c>
      <c r="F127" s="49" t="s">
        <v>16522</v>
      </c>
      <c r="G127" s="50">
        <v>160</v>
      </c>
      <c r="H127" s="51"/>
      <c r="I127" s="52" t="str">
        <f>IF($H$1="","Введите курс",Таблица614[[#This Row],[Оптовая цена KRW                       за 1шт]]/$H$1)</f>
        <v>Введите курс</v>
      </c>
      <c r="J127" s="53"/>
      <c r="K127" s="54">
        <f>IFERROR(Таблица614[[#This Row],[Заказ коробок ]]*Таблица614[[#This Row],[Кол-во шт в коробке]],"")</f>
        <v>0</v>
      </c>
      <c r="L127" s="51">
        <f>IFERROR(Таблица614[[#This Row],[Общее кол-во шт]]*Таблица614[[#This Row],[Оптовая цена KRW                       за 1шт]],"")</f>
        <v>0</v>
      </c>
      <c r="M127" s="55" t="str">
        <f>IFERROR(Таблица614[[#This Row],[Общее кол-во шт]]*Таблица614[[#This Row],[Оптовая цена USD                       за 1шт]],"")</f>
        <v/>
      </c>
      <c r="N127" s="56"/>
    </row>
    <row r="128" spans="1:14" s="30" customFormat="1" ht="24" customHeight="1">
      <c r="A128" s="31" t="s">
        <v>16644</v>
      </c>
      <c r="B128" s="32">
        <v>8809505540286</v>
      </c>
      <c r="C128" s="33" t="s">
        <v>16645</v>
      </c>
      <c r="D128" s="34" t="s">
        <v>16646</v>
      </c>
      <c r="E128" s="38">
        <v>48000</v>
      </c>
      <c r="F128" s="36">
        <v>0.31</v>
      </c>
      <c r="G128" s="37">
        <v>60</v>
      </c>
      <c r="H128" s="38">
        <v>14198.399999999998</v>
      </c>
      <c r="I128" s="39" t="str">
        <f>IF($H$1="","Введите курс",Таблица614[[#This Row],[Оптовая цена KRW                       за 1шт]]/$H$1)</f>
        <v>Введите курс</v>
      </c>
      <c r="J128" s="284"/>
      <c r="K128" s="40">
        <f>IFERROR(Таблица614[[#This Row],[Заказ коробок ]]*Таблица614[[#This Row],[Кол-во шт в коробке]],"")</f>
        <v>0</v>
      </c>
      <c r="L128" s="38">
        <f>IFERROR(Таблица614[[#This Row],[Общее кол-во шт]]*Таблица614[[#This Row],[Оптовая цена KRW                       за 1шт]],"")</f>
        <v>0</v>
      </c>
      <c r="M128" s="41" t="str">
        <f>IFERROR(Таблица614[[#This Row],[Общее кол-во шт]]*Таблица614[[#This Row],[Оптовая цена USD                       за 1шт]],"")</f>
        <v/>
      </c>
      <c r="N128" s="42"/>
    </row>
    <row r="129" spans="1:14" s="30" customFormat="1" ht="24" customHeight="1">
      <c r="A129" s="31" t="s">
        <v>16647</v>
      </c>
      <c r="B129" s="32">
        <v>8809505540507</v>
      </c>
      <c r="C129" s="33" t="s">
        <v>16648</v>
      </c>
      <c r="D129" s="34" t="s">
        <v>16649</v>
      </c>
      <c r="E129" s="38">
        <v>58000</v>
      </c>
      <c r="F129" s="36">
        <v>0.31</v>
      </c>
      <c r="G129" s="37">
        <v>60</v>
      </c>
      <c r="H129" s="38">
        <v>17156.400000000001</v>
      </c>
      <c r="I129" s="39" t="str">
        <f>IF($H$1="","Введите курс",Таблица614[[#This Row],[Оптовая цена KRW                       за 1шт]]/$H$1)</f>
        <v>Введите курс</v>
      </c>
      <c r="J129" s="284"/>
      <c r="K129" s="40">
        <f>IFERROR(Таблица614[[#This Row],[Заказ коробок ]]*Таблица614[[#This Row],[Кол-во шт в коробке]],"")</f>
        <v>0</v>
      </c>
      <c r="L129" s="38">
        <f>IFERROR(Таблица614[[#This Row],[Общее кол-во шт]]*Таблица614[[#This Row],[Оптовая цена KRW                       за 1шт]],"")</f>
        <v>0</v>
      </c>
      <c r="M129" s="41" t="str">
        <f>IFERROR(Таблица614[[#This Row],[Общее кол-во шт]]*Таблица614[[#This Row],[Оптовая цена USD                       за 1шт]],"")</f>
        <v/>
      </c>
      <c r="N129" s="42"/>
    </row>
    <row r="130" spans="1:14" s="30" customFormat="1" ht="24" customHeight="1">
      <c r="A130" s="31" t="s">
        <v>16650</v>
      </c>
      <c r="B130" s="32">
        <v>8809505540293</v>
      </c>
      <c r="C130" s="33" t="s">
        <v>16651</v>
      </c>
      <c r="D130" s="34" t="s">
        <v>16652</v>
      </c>
      <c r="E130" s="38">
        <v>58000</v>
      </c>
      <c r="F130" s="36">
        <v>0.31</v>
      </c>
      <c r="G130" s="37">
        <v>60</v>
      </c>
      <c r="H130" s="38">
        <v>17156.400000000001</v>
      </c>
      <c r="I130" s="39" t="str">
        <f>IF($H$1="","Введите курс",Таблица614[[#This Row],[Оптовая цена KRW                       за 1шт]]/$H$1)</f>
        <v>Введите курс</v>
      </c>
      <c r="J130" s="284"/>
      <c r="K130" s="40">
        <f>IFERROR(Таблица614[[#This Row],[Заказ коробок ]]*Таблица614[[#This Row],[Кол-во шт в коробке]],"")</f>
        <v>0</v>
      </c>
      <c r="L130" s="38">
        <f>IFERROR(Таблица614[[#This Row],[Общее кол-во шт]]*Таблица614[[#This Row],[Оптовая цена KRW                       за 1шт]],"")</f>
        <v>0</v>
      </c>
      <c r="M130" s="41" t="str">
        <f>IFERROR(Таблица614[[#This Row],[Общее кол-во шт]]*Таблица614[[#This Row],[Оптовая цена USD                       за 1шт]],"")</f>
        <v/>
      </c>
      <c r="N130" s="42"/>
    </row>
    <row r="131" spans="1:14" s="30" customFormat="1" ht="24" customHeight="1">
      <c r="A131" s="31" t="s">
        <v>16653</v>
      </c>
      <c r="B131" s="32">
        <v>8809505540163</v>
      </c>
      <c r="C131" s="33" t="s">
        <v>16654</v>
      </c>
      <c r="D131" s="34" t="s">
        <v>16655</v>
      </c>
      <c r="E131" s="38">
        <v>68000</v>
      </c>
      <c r="F131" s="36">
        <v>0.31</v>
      </c>
      <c r="G131" s="37">
        <v>60</v>
      </c>
      <c r="H131" s="38">
        <v>20114.400000000001</v>
      </c>
      <c r="I131" s="39" t="str">
        <f>IF($H$1="","Введите курс",Таблица614[[#This Row],[Оптовая цена KRW                       за 1шт]]/$H$1)</f>
        <v>Введите курс</v>
      </c>
      <c r="J131" s="284"/>
      <c r="K131" s="40">
        <f>IFERROR(Таблица614[[#This Row],[Заказ коробок ]]*Таблица614[[#This Row],[Кол-во шт в коробке]],"")</f>
        <v>0</v>
      </c>
      <c r="L131" s="38">
        <f>IFERROR(Таблица614[[#This Row],[Общее кол-во шт]]*Таблица614[[#This Row],[Оптовая цена KRW                       за 1шт]],"")</f>
        <v>0</v>
      </c>
      <c r="M131" s="41" t="str">
        <f>IFERROR(Таблица614[[#This Row],[Общее кол-во шт]]*Таблица614[[#This Row],[Оптовая цена USD                       за 1шт]],"")</f>
        <v/>
      </c>
      <c r="N131" s="42"/>
    </row>
    <row r="132" spans="1:14" s="30" customFormat="1" ht="24" customHeight="1">
      <c r="A132" s="31" t="s">
        <v>16656</v>
      </c>
      <c r="B132" s="32">
        <v>8809505540309</v>
      </c>
      <c r="C132" s="33" t="s">
        <v>16657</v>
      </c>
      <c r="D132" s="34" t="s">
        <v>16658</v>
      </c>
      <c r="E132" s="38">
        <v>68000</v>
      </c>
      <c r="F132" s="36">
        <v>0.31</v>
      </c>
      <c r="G132" s="37">
        <v>60</v>
      </c>
      <c r="H132" s="38">
        <v>20114.400000000001</v>
      </c>
      <c r="I132" s="39" t="str">
        <f>IF($H$1="","Введите курс",Таблица614[[#This Row],[Оптовая цена KRW                       за 1шт]]/$H$1)</f>
        <v>Введите курс</v>
      </c>
      <c r="J132" s="284"/>
      <c r="K132" s="40">
        <f>IFERROR(Таблица614[[#This Row],[Заказ коробок ]]*Таблица614[[#This Row],[Кол-во шт в коробке]],"")</f>
        <v>0</v>
      </c>
      <c r="L132" s="38">
        <f>IFERROR(Таблица614[[#This Row],[Общее кол-во шт]]*Таблица614[[#This Row],[Оптовая цена KRW                       за 1шт]],"")</f>
        <v>0</v>
      </c>
      <c r="M132" s="41" t="str">
        <f>IFERROR(Таблица614[[#This Row],[Общее кол-во шт]]*Таблица614[[#This Row],[Оптовая цена USD                       за 1шт]],"")</f>
        <v/>
      </c>
      <c r="N132" s="42"/>
    </row>
    <row r="133" spans="1:14" s="30" customFormat="1" ht="24" customHeight="1">
      <c r="A133" s="31" t="s">
        <v>16659</v>
      </c>
      <c r="B133" s="32">
        <v>8809505540743</v>
      </c>
      <c r="C133" s="33" t="s">
        <v>16660</v>
      </c>
      <c r="D133" s="34" t="s">
        <v>16661</v>
      </c>
      <c r="E133" s="38">
        <v>98000</v>
      </c>
      <c r="F133" s="36">
        <v>0.31</v>
      </c>
      <c r="G133" s="37">
        <v>60</v>
      </c>
      <c r="H133" s="38">
        <v>28988.399999999998</v>
      </c>
      <c r="I133" s="39" t="str">
        <f>IF($H$1="","Введите курс",Таблица614[[#This Row],[Оптовая цена KRW                       за 1шт]]/$H$1)</f>
        <v>Введите курс</v>
      </c>
      <c r="J133" s="284"/>
      <c r="K133" s="40">
        <f>IFERROR(Таблица614[[#This Row],[Заказ коробок ]]*Таблица614[[#This Row],[Кол-во шт в коробке]],"")</f>
        <v>0</v>
      </c>
      <c r="L133" s="38">
        <f>IFERROR(Таблица614[[#This Row],[Общее кол-во шт]]*Таблица614[[#This Row],[Оптовая цена KRW                       за 1шт]],"")</f>
        <v>0</v>
      </c>
      <c r="M133" s="41" t="str">
        <f>IFERROR(Таблица614[[#This Row],[Общее кол-во шт]]*Таблица614[[#This Row],[Оптовая цена USD                       за 1шт]],"")</f>
        <v/>
      </c>
      <c r="N133" s="42"/>
    </row>
    <row r="134" spans="1:14" s="30" customFormat="1" ht="24" customHeight="1">
      <c r="A134" s="31" t="s">
        <v>16662</v>
      </c>
      <c r="B134" s="32">
        <v>8809505540026</v>
      </c>
      <c r="C134" s="33" t="s">
        <v>16663</v>
      </c>
      <c r="D134" s="34" t="s">
        <v>16664</v>
      </c>
      <c r="E134" s="38">
        <v>49800</v>
      </c>
      <c r="F134" s="36">
        <v>0.31</v>
      </c>
      <c r="G134" s="37">
        <v>135</v>
      </c>
      <c r="H134" s="38">
        <v>14730.839999999998</v>
      </c>
      <c r="I134" s="39" t="str">
        <f>IF($H$1="","Введите курс",Таблица614[[#This Row],[Оптовая цена KRW                       за 1шт]]/$H$1)</f>
        <v>Введите курс</v>
      </c>
      <c r="J134" s="284"/>
      <c r="K134" s="40">
        <f>IFERROR(Таблица614[[#This Row],[Заказ коробок ]]*Таблица614[[#This Row],[Кол-во шт в коробке]],"")</f>
        <v>0</v>
      </c>
      <c r="L134" s="38">
        <f>IFERROR(Таблица614[[#This Row],[Общее кол-во шт]]*Таблица614[[#This Row],[Оптовая цена KRW                       за 1шт]],"")</f>
        <v>0</v>
      </c>
      <c r="M134" s="41" t="str">
        <f>IFERROR(Таблица614[[#This Row],[Общее кол-во шт]]*Таблица614[[#This Row],[Оптовая цена USD                       за 1шт]],"")</f>
        <v/>
      </c>
      <c r="N134" s="42"/>
    </row>
    <row r="135" spans="1:14" s="30" customFormat="1" ht="24" customHeight="1">
      <c r="A135" s="31" t="s">
        <v>16665</v>
      </c>
      <c r="B135" s="32">
        <v>8809505540316</v>
      </c>
      <c r="C135" s="33" t="s">
        <v>16666</v>
      </c>
      <c r="D135" s="34" t="s">
        <v>16667</v>
      </c>
      <c r="E135" s="38">
        <v>58000</v>
      </c>
      <c r="F135" s="36">
        <v>0.31</v>
      </c>
      <c r="G135" s="37">
        <v>120</v>
      </c>
      <c r="H135" s="38">
        <v>17156.400000000001</v>
      </c>
      <c r="I135" s="39" t="str">
        <f>IF($H$1="","Введите курс",Таблица614[[#This Row],[Оптовая цена KRW                       за 1шт]]/$H$1)</f>
        <v>Введите курс</v>
      </c>
      <c r="J135" s="284"/>
      <c r="K135" s="40">
        <f>IFERROR(Таблица614[[#This Row],[Заказ коробок ]]*Таблица614[[#This Row],[Кол-во шт в коробке]],"")</f>
        <v>0</v>
      </c>
      <c r="L135" s="38">
        <f>IFERROR(Таблица614[[#This Row],[Общее кол-во шт]]*Таблица614[[#This Row],[Оптовая цена KRW                       за 1шт]],"")</f>
        <v>0</v>
      </c>
      <c r="M135" s="41" t="str">
        <f>IFERROR(Таблица614[[#This Row],[Общее кол-во шт]]*Таблица614[[#This Row],[Оптовая цена USD                       за 1шт]],"")</f>
        <v/>
      </c>
      <c r="N135" s="42"/>
    </row>
    <row r="136" spans="1:14" s="30" customFormat="1" ht="24" customHeight="1">
      <c r="A136" s="31" t="s">
        <v>16668</v>
      </c>
      <c r="B136" s="32">
        <v>8809505540095</v>
      </c>
      <c r="C136" s="33" t="s">
        <v>16669</v>
      </c>
      <c r="D136" s="34" t="s">
        <v>16670</v>
      </c>
      <c r="E136" s="38">
        <v>78000</v>
      </c>
      <c r="F136" s="36">
        <v>0.31</v>
      </c>
      <c r="G136" s="37">
        <v>60</v>
      </c>
      <c r="H136" s="38">
        <v>23072.400000000001</v>
      </c>
      <c r="I136" s="39" t="str">
        <f>IF($H$1="","Введите курс",Таблица614[[#This Row],[Оптовая цена KRW                       за 1шт]]/$H$1)</f>
        <v>Введите курс</v>
      </c>
      <c r="J136" s="284"/>
      <c r="K136" s="40">
        <f>IFERROR(Таблица614[[#This Row],[Заказ коробок ]]*Таблица614[[#This Row],[Кол-во шт в коробке]],"")</f>
        <v>0</v>
      </c>
      <c r="L136" s="38">
        <f>IFERROR(Таблица614[[#This Row],[Общее кол-во шт]]*Таблица614[[#This Row],[Оптовая цена KRW                       за 1шт]],"")</f>
        <v>0</v>
      </c>
      <c r="M136" s="41" t="str">
        <f>IFERROR(Таблица614[[#This Row],[Общее кол-во шт]]*Таблица614[[#This Row],[Оптовая цена USD                       за 1шт]],"")</f>
        <v/>
      </c>
      <c r="N136" s="42"/>
    </row>
    <row r="137" spans="1:14" s="30" customFormat="1" ht="24" customHeight="1">
      <c r="A137" s="31" t="s">
        <v>16671</v>
      </c>
      <c r="B137" s="32">
        <v>8809505541498</v>
      </c>
      <c r="C137" s="33" t="s">
        <v>16672</v>
      </c>
      <c r="D137" s="34" t="s">
        <v>16673</v>
      </c>
      <c r="E137" s="38">
        <v>48000</v>
      </c>
      <c r="F137" s="36">
        <v>0.31</v>
      </c>
      <c r="G137" s="37">
        <v>80</v>
      </c>
      <c r="H137" s="38">
        <v>14198.399999999998</v>
      </c>
      <c r="I137" s="39" t="str">
        <f>IF($H$1="","Введите курс",Таблица614[[#This Row],[Оптовая цена KRW                       за 1шт]]/$H$1)</f>
        <v>Введите курс</v>
      </c>
      <c r="J137" s="284"/>
      <c r="K137" s="40">
        <f>IFERROR(Таблица614[[#This Row],[Заказ коробок ]]*Таблица614[[#This Row],[Кол-во шт в коробке]],"")</f>
        <v>0</v>
      </c>
      <c r="L137" s="38">
        <f>IFERROR(Таблица614[[#This Row],[Общее кол-во шт]]*Таблица614[[#This Row],[Оптовая цена KRW                       за 1шт]],"")</f>
        <v>0</v>
      </c>
      <c r="M137" s="41" t="str">
        <f>IFERROR(Таблица614[[#This Row],[Общее кол-во шт]]*Таблица614[[#This Row],[Оптовая цена USD                       за 1шт]],"")</f>
        <v/>
      </c>
      <c r="N137" s="42"/>
    </row>
    <row r="138" spans="1:14" s="30" customFormat="1" ht="24" customHeight="1">
      <c r="A138" s="31" t="s">
        <v>16674</v>
      </c>
      <c r="B138" s="32">
        <v>8809505541504</v>
      </c>
      <c r="C138" s="33" t="s">
        <v>16675</v>
      </c>
      <c r="D138" s="34" t="s">
        <v>16676</v>
      </c>
      <c r="E138" s="38">
        <v>58000</v>
      </c>
      <c r="F138" s="36">
        <v>0.31</v>
      </c>
      <c r="G138" s="37">
        <v>80</v>
      </c>
      <c r="H138" s="38">
        <v>17156.400000000001</v>
      </c>
      <c r="I138" s="39" t="str">
        <f>IF($H$1="","Введите курс",Таблица614[[#This Row],[Оптовая цена KRW                       за 1шт]]/$H$1)</f>
        <v>Введите курс</v>
      </c>
      <c r="J138" s="284"/>
      <c r="K138" s="40">
        <f>IFERROR(Таблица614[[#This Row],[Заказ коробок ]]*Таблица614[[#This Row],[Кол-во шт в коробке]],"")</f>
        <v>0</v>
      </c>
      <c r="L138" s="38">
        <f>IFERROR(Таблица614[[#This Row],[Общее кол-во шт]]*Таблица614[[#This Row],[Оптовая цена KRW                       за 1шт]],"")</f>
        <v>0</v>
      </c>
      <c r="M138" s="41" t="str">
        <f>IFERROR(Таблица614[[#This Row],[Общее кол-во шт]]*Таблица614[[#This Row],[Оптовая цена USD                       за 1шт]],"")</f>
        <v/>
      </c>
      <c r="N138" s="42"/>
    </row>
    <row r="139" spans="1:14" s="30" customFormat="1" ht="24" customHeight="1">
      <c r="A139" s="31" t="s">
        <v>16677</v>
      </c>
      <c r="B139" s="32">
        <v>8809505541511</v>
      </c>
      <c r="C139" s="33" t="s">
        <v>16678</v>
      </c>
      <c r="D139" s="34" t="s">
        <v>16679</v>
      </c>
      <c r="E139" s="38">
        <v>58000</v>
      </c>
      <c r="F139" s="36">
        <v>0.31</v>
      </c>
      <c r="G139" s="37">
        <v>80</v>
      </c>
      <c r="H139" s="38">
        <v>17156.400000000001</v>
      </c>
      <c r="I139" s="39" t="str">
        <f>IF($H$1="","Введите курс",Таблица614[[#This Row],[Оптовая цена KRW                       за 1шт]]/$H$1)</f>
        <v>Введите курс</v>
      </c>
      <c r="J139" s="284"/>
      <c r="K139" s="40">
        <f>IFERROR(Таблица614[[#This Row],[Заказ коробок ]]*Таблица614[[#This Row],[Кол-во шт в коробке]],"")</f>
        <v>0</v>
      </c>
      <c r="L139" s="38">
        <f>IFERROR(Таблица614[[#This Row],[Общее кол-во шт]]*Таблица614[[#This Row],[Оптовая цена KRW                       за 1шт]],"")</f>
        <v>0</v>
      </c>
      <c r="M139" s="41" t="str">
        <f>IFERROR(Таблица614[[#This Row],[Общее кол-во шт]]*Таблица614[[#This Row],[Оптовая цена USD                       за 1шт]],"")</f>
        <v/>
      </c>
      <c r="N139" s="42"/>
    </row>
    <row r="140" spans="1:14" s="30" customFormat="1" ht="24" customHeight="1">
      <c r="A140" s="31" t="s">
        <v>16680</v>
      </c>
      <c r="B140" s="32">
        <v>8809505540880</v>
      </c>
      <c r="C140" s="33" t="s">
        <v>16681</v>
      </c>
      <c r="D140" s="34" t="s">
        <v>16682</v>
      </c>
      <c r="E140" s="38">
        <v>18000</v>
      </c>
      <c r="F140" s="36">
        <v>0.31</v>
      </c>
      <c r="G140" s="37">
        <v>80</v>
      </c>
      <c r="H140" s="38">
        <v>5324.4000000000005</v>
      </c>
      <c r="I140" s="39" t="str">
        <f>IF($H$1="","Введите курс",Таблица614[[#This Row],[Оптовая цена KRW                       за 1шт]]/$H$1)</f>
        <v>Введите курс</v>
      </c>
      <c r="J140" s="284"/>
      <c r="K140" s="40">
        <f>IFERROR(Таблица614[[#This Row],[Заказ коробок ]]*Таблица614[[#This Row],[Кол-во шт в коробке]],"")</f>
        <v>0</v>
      </c>
      <c r="L140" s="38">
        <f>IFERROR(Таблица614[[#This Row],[Общее кол-во шт]]*Таблица614[[#This Row],[Оптовая цена KRW                       за 1шт]],"")</f>
        <v>0</v>
      </c>
      <c r="M140" s="41" t="str">
        <f>IFERROR(Таблица614[[#This Row],[Общее кол-во шт]]*Таблица614[[#This Row],[Оптовая цена USD                       за 1шт]],"")</f>
        <v/>
      </c>
      <c r="N140" s="42"/>
    </row>
    <row r="141" spans="1:14" s="30" customFormat="1" ht="24" customHeight="1">
      <c r="A141" s="31" t="s">
        <v>16683</v>
      </c>
      <c r="B141" s="32">
        <v>8809505540903</v>
      </c>
      <c r="C141" s="33" t="s">
        <v>16684</v>
      </c>
      <c r="D141" s="34" t="s">
        <v>16685</v>
      </c>
      <c r="E141" s="38">
        <v>38000</v>
      </c>
      <c r="F141" s="36">
        <v>0.31</v>
      </c>
      <c r="G141" s="37">
        <v>60</v>
      </c>
      <c r="H141" s="38">
        <v>11240.4</v>
      </c>
      <c r="I141" s="39" t="str">
        <f>IF($H$1="","Введите курс",Таблица614[[#This Row],[Оптовая цена KRW                       за 1шт]]/$H$1)</f>
        <v>Введите курс</v>
      </c>
      <c r="J141" s="284"/>
      <c r="K141" s="40">
        <f>IFERROR(Таблица614[[#This Row],[Заказ коробок ]]*Таблица614[[#This Row],[Кол-во шт в коробке]],"")</f>
        <v>0</v>
      </c>
      <c r="L141" s="38">
        <f>IFERROR(Таблица614[[#This Row],[Общее кол-во шт]]*Таблица614[[#This Row],[Оптовая цена KRW                       за 1шт]],"")</f>
        <v>0</v>
      </c>
      <c r="M141" s="41" t="str">
        <f>IFERROR(Таблица614[[#This Row],[Общее кол-во шт]]*Таблица614[[#This Row],[Оптовая цена USD                       за 1шт]],"")</f>
        <v/>
      </c>
      <c r="N141" s="42"/>
    </row>
    <row r="142" spans="1:14" s="30" customFormat="1" ht="24" customHeight="1">
      <c r="A142" s="31" t="s">
        <v>16686</v>
      </c>
      <c r="B142" s="32">
        <v>8809505540873</v>
      </c>
      <c r="C142" s="33" t="s">
        <v>16687</v>
      </c>
      <c r="D142" s="34" t="s">
        <v>16688</v>
      </c>
      <c r="E142" s="38">
        <v>42000</v>
      </c>
      <c r="F142" s="36">
        <v>0.31</v>
      </c>
      <c r="G142" s="37">
        <v>200</v>
      </c>
      <c r="H142" s="38">
        <v>12423.6</v>
      </c>
      <c r="I142" s="39" t="str">
        <f>IF($H$1="","Введите курс",Таблица614[[#This Row],[Оптовая цена KRW                       за 1шт]]/$H$1)</f>
        <v>Введите курс</v>
      </c>
      <c r="J142" s="284"/>
      <c r="K142" s="40">
        <f>IFERROR(Таблица614[[#This Row],[Заказ коробок ]]*Таблица614[[#This Row],[Кол-во шт в коробке]],"")</f>
        <v>0</v>
      </c>
      <c r="L142" s="38">
        <f>IFERROR(Таблица614[[#This Row],[Общее кол-во шт]]*Таблица614[[#This Row],[Оптовая цена KRW                       за 1шт]],"")</f>
        <v>0</v>
      </c>
      <c r="M142" s="41" t="str">
        <f>IFERROR(Таблица614[[#This Row],[Общее кол-во шт]]*Таблица614[[#This Row],[Оптовая цена USD                       за 1шт]],"")</f>
        <v/>
      </c>
      <c r="N142" s="42"/>
    </row>
    <row r="143" spans="1:14" s="30" customFormat="1" ht="24" customHeight="1">
      <c r="A143" s="31" t="s">
        <v>16689</v>
      </c>
      <c r="B143" s="32">
        <v>8809505541023</v>
      </c>
      <c r="C143" s="33" t="s">
        <v>16690</v>
      </c>
      <c r="D143" s="34" t="s">
        <v>16691</v>
      </c>
      <c r="E143" s="38">
        <v>68000</v>
      </c>
      <c r="F143" s="36">
        <v>0.31</v>
      </c>
      <c r="G143" s="37">
        <v>60</v>
      </c>
      <c r="H143" s="38">
        <v>20114.400000000001</v>
      </c>
      <c r="I143" s="39" t="str">
        <f>IF($H$1="","Введите курс",Таблица614[[#This Row],[Оптовая цена KRW                       за 1шт]]/$H$1)</f>
        <v>Введите курс</v>
      </c>
      <c r="J143" s="284"/>
      <c r="K143" s="40">
        <f>IFERROR(Таблица614[[#This Row],[Заказ коробок ]]*Таблица614[[#This Row],[Кол-во шт в коробке]],"")</f>
        <v>0</v>
      </c>
      <c r="L143" s="38">
        <f>IFERROR(Таблица614[[#This Row],[Общее кол-во шт]]*Таблица614[[#This Row],[Оптовая цена KRW                       за 1шт]],"")</f>
        <v>0</v>
      </c>
      <c r="M143" s="41" t="str">
        <f>IFERROR(Таблица614[[#This Row],[Общее кол-во шт]]*Таблица614[[#This Row],[Оптовая цена USD                       за 1шт]],"")</f>
        <v/>
      </c>
      <c r="N143" s="42"/>
    </row>
    <row r="144" spans="1:14" s="30" customFormat="1" ht="24" customHeight="1">
      <c r="A144" s="31" t="s">
        <v>16692</v>
      </c>
      <c r="B144" s="32">
        <v>8809505541641</v>
      </c>
      <c r="C144" s="33" t="s">
        <v>16693</v>
      </c>
      <c r="D144" s="34" t="s">
        <v>16694</v>
      </c>
      <c r="E144" s="38">
        <v>19800</v>
      </c>
      <c r="F144" s="36">
        <v>0.31</v>
      </c>
      <c r="G144" s="37">
        <v>300</v>
      </c>
      <c r="H144" s="38">
        <v>5856.84</v>
      </c>
      <c r="I144" s="39" t="str">
        <f>IF($H$1="","Введите курс",Таблица614[[#This Row],[Оптовая цена KRW                       за 1шт]]/$H$1)</f>
        <v>Введите курс</v>
      </c>
      <c r="J144" s="284"/>
      <c r="K144" s="40">
        <f>IFERROR(Таблица614[[#This Row],[Заказ коробок ]]*Таблица614[[#This Row],[Кол-во шт в коробке]],"")</f>
        <v>0</v>
      </c>
      <c r="L144" s="38">
        <f>IFERROR(Таблица614[[#This Row],[Общее кол-во шт]]*Таблица614[[#This Row],[Оптовая цена KRW                       за 1шт]],"")</f>
        <v>0</v>
      </c>
      <c r="M144" s="41" t="str">
        <f>IFERROR(Таблица614[[#This Row],[Общее кол-во шт]]*Таблица614[[#This Row],[Оптовая цена USD                       за 1шт]],"")</f>
        <v/>
      </c>
      <c r="N144" s="42"/>
    </row>
    <row r="145" spans="1:14" s="30" customFormat="1" ht="24" customHeight="1">
      <c r="A145" s="31" t="s">
        <v>16695</v>
      </c>
      <c r="B145" s="32">
        <v>8809505541405</v>
      </c>
      <c r="C145" s="33" t="s">
        <v>16696</v>
      </c>
      <c r="D145" s="34" t="s">
        <v>16697</v>
      </c>
      <c r="E145" s="38">
        <v>14800</v>
      </c>
      <c r="F145" s="36">
        <v>0.31</v>
      </c>
      <c r="G145" s="37">
        <v>120</v>
      </c>
      <c r="H145" s="38">
        <v>4377.84</v>
      </c>
      <c r="I145" s="39" t="str">
        <f>IF($H$1="","Введите курс",Таблица614[[#This Row],[Оптовая цена KRW                       за 1шт]]/$H$1)</f>
        <v>Введите курс</v>
      </c>
      <c r="J145" s="284"/>
      <c r="K145" s="40">
        <f>IFERROR(Таблица614[[#This Row],[Заказ коробок ]]*Таблица614[[#This Row],[Кол-во шт в коробке]],"")</f>
        <v>0</v>
      </c>
      <c r="L145" s="38">
        <f>IFERROR(Таблица614[[#This Row],[Общее кол-во шт]]*Таблица614[[#This Row],[Оптовая цена KRW                       за 1шт]],"")</f>
        <v>0</v>
      </c>
      <c r="M145" s="41" t="str">
        <f>IFERROR(Таблица614[[#This Row],[Общее кол-во шт]]*Таблица614[[#This Row],[Оптовая цена USD                       за 1шт]],"")</f>
        <v/>
      </c>
      <c r="N145" s="42"/>
    </row>
    <row r="146" spans="1:14" s="30" customFormat="1" ht="24" customHeight="1">
      <c r="A146" s="31" t="s">
        <v>16698</v>
      </c>
      <c r="B146" s="32">
        <v>8809505544338</v>
      </c>
      <c r="C146" s="33" t="s">
        <v>16699</v>
      </c>
      <c r="D146" s="34" t="s">
        <v>16697</v>
      </c>
      <c r="E146" s="38">
        <v>14800</v>
      </c>
      <c r="F146" s="36">
        <v>0.22999999999999998</v>
      </c>
      <c r="G146" s="37">
        <v>60</v>
      </c>
      <c r="H146" s="38">
        <v>3170.16</v>
      </c>
      <c r="I146" s="39" t="str">
        <f>IF($H$1="","Введите курс",Таблица614[[#This Row],[Оптовая цена KRW                       за 1шт]]/$H$1)</f>
        <v>Введите курс</v>
      </c>
      <c r="J146" s="284"/>
      <c r="K146" s="40">
        <f>IFERROR(Таблица614[[#This Row],[Заказ коробок ]]*Таблица614[[#This Row],[Кол-во шт в коробке]],"")</f>
        <v>0</v>
      </c>
      <c r="L146" s="38">
        <f>IFERROR(Таблица614[[#This Row],[Общее кол-во шт]]*Таблица614[[#This Row],[Оптовая цена KRW                       за 1шт]],"")</f>
        <v>0</v>
      </c>
      <c r="M146" s="41" t="str">
        <f>IFERROR(Таблица614[[#This Row],[Общее кол-во шт]]*Таблица614[[#This Row],[Оптовая цена USD                       за 1шт]],"")</f>
        <v/>
      </c>
      <c r="N146" s="42"/>
    </row>
    <row r="147" spans="1:14" s="30" customFormat="1" ht="24" customHeight="1">
      <c r="A147" s="31" t="s">
        <v>16700</v>
      </c>
      <c r="B147" s="32">
        <v>8809505543775</v>
      </c>
      <c r="C147" s="33" t="s">
        <v>16701</v>
      </c>
      <c r="D147" s="34" t="s">
        <v>16702</v>
      </c>
      <c r="E147" s="38">
        <v>98000</v>
      </c>
      <c r="F147" s="36">
        <v>0.22</v>
      </c>
      <c r="G147" s="37">
        <v>30</v>
      </c>
      <c r="H147" s="38">
        <v>19992</v>
      </c>
      <c r="I147" s="39" t="str">
        <f>IF($H$1="","Введите курс",Таблица614[[#This Row],[Оптовая цена KRW                       за 1шт]]/$H$1)</f>
        <v>Введите курс</v>
      </c>
      <c r="J147" s="284"/>
      <c r="K147" s="40">
        <f>IFERROR(Таблица614[[#This Row],[Заказ коробок ]]*Таблица614[[#This Row],[Кол-во шт в коробке]],"")</f>
        <v>0</v>
      </c>
      <c r="L147" s="38">
        <f>IFERROR(Таблица614[[#This Row],[Общее кол-во шт]]*Таблица614[[#This Row],[Оптовая цена KRW                       за 1шт]],"")</f>
        <v>0</v>
      </c>
      <c r="M147" s="41" t="str">
        <f>IFERROR(Таблица614[[#This Row],[Общее кол-во шт]]*Таблица614[[#This Row],[Оптовая цена USD                       за 1шт]],"")</f>
        <v/>
      </c>
      <c r="N147" s="42"/>
    </row>
    <row r="148" spans="1:14" s="30" customFormat="1" ht="24" customHeight="1">
      <c r="A148" s="31" t="s">
        <v>16703</v>
      </c>
      <c r="B148" s="32">
        <v>8809505544857</v>
      </c>
      <c r="C148" s="33" t="s">
        <v>16704</v>
      </c>
      <c r="D148" s="34" t="s">
        <v>16705</v>
      </c>
      <c r="E148" s="38">
        <v>38000</v>
      </c>
      <c r="F148" s="36">
        <v>0.43</v>
      </c>
      <c r="G148" s="37">
        <v>10</v>
      </c>
      <c r="H148" s="38">
        <v>15891.599999999999</v>
      </c>
      <c r="I148" s="39" t="str">
        <f>IF($H$1="","Введите курс",Таблица614[[#This Row],[Оптовая цена KRW                       за 1шт]]/$H$1)</f>
        <v>Введите курс</v>
      </c>
      <c r="J148" s="284"/>
      <c r="K148" s="40">
        <f>IFERROR(Таблица614[[#This Row],[Заказ коробок ]]*Таблица614[[#This Row],[Кол-во шт в коробке]],"")</f>
        <v>0</v>
      </c>
      <c r="L148" s="38">
        <f>IFERROR(Таблица614[[#This Row],[Общее кол-во шт]]*Таблица614[[#This Row],[Оптовая цена KRW                       за 1шт]],"")</f>
        <v>0</v>
      </c>
      <c r="M148" s="41" t="str">
        <f>IFERROR(Таблица614[[#This Row],[Общее кол-во шт]]*Таблица614[[#This Row],[Оптовая цена USD                       за 1шт]],"")</f>
        <v/>
      </c>
      <c r="N148" s="42"/>
    </row>
    <row r="149" spans="1:14" s="30" customFormat="1" ht="24" customHeight="1">
      <c r="A149" s="31" t="s">
        <v>16706</v>
      </c>
      <c r="B149" s="32">
        <v>8809505545489</v>
      </c>
      <c r="C149" s="33" t="s">
        <v>16707</v>
      </c>
      <c r="D149" s="34" t="s">
        <v>16708</v>
      </c>
      <c r="E149" s="38">
        <v>14800</v>
      </c>
      <c r="F149" s="36">
        <v>0.22999999999999998</v>
      </c>
      <c r="G149" s="37">
        <v>60</v>
      </c>
      <c r="H149" s="38">
        <v>3170.16</v>
      </c>
      <c r="I149" s="39" t="str">
        <f>IF($H$1="","Введите курс",Таблица614[[#This Row],[Оптовая цена KRW                       за 1шт]]/$H$1)</f>
        <v>Введите курс</v>
      </c>
      <c r="J149" s="284"/>
      <c r="K149" s="40">
        <f>IFERROR(Таблица614[[#This Row],[Заказ коробок ]]*Таблица614[[#This Row],[Кол-во шт в коробке]],"")</f>
        <v>0</v>
      </c>
      <c r="L149" s="38">
        <f>IFERROR(Таблица614[[#This Row],[Общее кол-во шт]]*Таблица614[[#This Row],[Оптовая цена KRW                       за 1шт]],"")</f>
        <v>0</v>
      </c>
      <c r="M149" s="41" t="str">
        <f>IFERROR(Таблица614[[#This Row],[Общее кол-во шт]]*Таблица614[[#This Row],[Оптовая цена USD                       за 1шт]],"")</f>
        <v/>
      </c>
      <c r="N149" s="42"/>
    </row>
    <row r="150" spans="1:14" s="30" customFormat="1" ht="24" customHeight="1">
      <c r="A150" s="44" t="s">
        <v>16709</v>
      </c>
      <c r="B150" s="45"/>
      <c r="C150" s="46" t="s">
        <v>16710</v>
      </c>
      <c r="D150" s="47" t="s">
        <v>16711</v>
      </c>
      <c r="E150" s="51" t="s">
        <v>16712</v>
      </c>
      <c r="F150" s="49" t="s">
        <v>16522</v>
      </c>
      <c r="G150" s="50"/>
      <c r="H150" s="51"/>
      <c r="I150" s="52" t="str">
        <f>IF($H$1="","Введите курс",Таблица614[[#This Row],[Оптовая цена KRW                       за 1шт]]/$H$1)</f>
        <v>Введите курс</v>
      </c>
      <c r="J150" s="53"/>
      <c r="K150" s="54">
        <f>IFERROR(Таблица614[[#This Row],[Заказ коробок ]]*Таблица614[[#This Row],[Кол-во шт в коробке]],"")</f>
        <v>0</v>
      </c>
      <c r="L150" s="51">
        <f>IFERROR(Таблица614[[#This Row],[Общее кол-во шт]]*Таблица614[[#This Row],[Оптовая цена KRW                       за 1шт]],"")</f>
        <v>0</v>
      </c>
      <c r="M150" s="55" t="str">
        <f>IFERROR(Таблица614[[#This Row],[Общее кол-во шт]]*Таблица614[[#This Row],[Оптовая цена USD                       за 1шт]],"")</f>
        <v/>
      </c>
      <c r="N150" s="56"/>
    </row>
    <row r="151" spans="1:14" s="30" customFormat="1" ht="24" customHeight="1">
      <c r="A151" s="44" t="s">
        <v>16713</v>
      </c>
      <c r="B151" s="45"/>
      <c r="C151" s="46" t="s">
        <v>16714</v>
      </c>
      <c r="D151" s="47" t="s">
        <v>16715</v>
      </c>
      <c r="E151" s="51" t="s">
        <v>16712</v>
      </c>
      <c r="F151" s="49" t="s">
        <v>16522</v>
      </c>
      <c r="G151" s="50"/>
      <c r="H151" s="51"/>
      <c r="I151" s="52" t="str">
        <f>IF($H$1="","Введите курс",Таблица614[[#This Row],[Оптовая цена KRW                       за 1шт]]/$H$1)</f>
        <v>Введите курс</v>
      </c>
      <c r="J151" s="53"/>
      <c r="K151" s="54">
        <f>IFERROR(Таблица614[[#This Row],[Заказ коробок ]]*Таблица614[[#This Row],[Кол-во шт в коробке]],"")</f>
        <v>0</v>
      </c>
      <c r="L151" s="51">
        <f>IFERROR(Таблица614[[#This Row],[Общее кол-во шт]]*Таблица614[[#This Row],[Оптовая цена KRW                       за 1шт]],"")</f>
        <v>0</v>
      </c>
      <c r="M151" s="55" t="str">
        <f>IFERROR(Таблица614[[#This Row],[Общее кол-во шт]]*Таблица614[[#This Row],[Оптовая цена USD                       за 1шт]],"")</f>
        <v/>
      </c>
      <c r="N151" s="56"/>
    </row>
    <row r="152" spans="1:14" s="30" customFormat="1" ht="24" customHeight="1">
      <c r="A152" s="31" t="s">
        <v>16716</v>
      </c>
      <c r="B152" s="32">
        <v>8809505545175</v>
      </c>
      <c r="C152" s="33" t="s">
        <v>16717</v>
      </c>
      <c r="D152" s="34" t="s">
        <v>16718</v>
      </c>
      <c r="E152" s="38">
        <v>64000</v>
      </c>
      <c r="F152" s="36">
        <v>0.26</v>
      </c>
      <c r="G152" s="37">
        <v>20</v>
      </c>
      <c r="H152" s="38">
        <v>15667.2</v>
      </c>
      <c r="I152" s="39" t="str">
        <f>IF($H$1="","Введите курс",Таблица614[[#This Row],[Оптовая цена KRW                       за 1шт]]/$H$1)</f>
        <v>Введите курс</v>
      </c>
      <c r="J152" s="284"/>
      <c r="K152" s="40">
        <f>IFERROR(Таблица614[[#This Row],[Заказ коробок ]]*Таблица614[[#This Row],[Кол-во шт в коробке]],"")</f>
        <v>0</v>
      </c>
      <c r="L152" s="38">
        <f>IFERROR(Таблица614[[#This Row],[Общее кол-во шт]]*Таблица614[[#This Row],[Оптовая цена KRW                       за 1шт]],"")</f>
        <v>0</v>
      </c>
      <c r="M152" s="41" t="str">
        <f>IFERROR(Таблица614[[#This Row],[Общее кол-во шт]]*Таблица614[[#This Row],[Оптовая цена USD                       за 1шт]],"")</f>
        <v/>
      </c>
      <c r="N152" s="42"/>
    </row>
    <row r="153" spans="1:14" s="30" customFormat="1" ht="24" customHeight="1">
      <c r="A153" s="44" t="s">
        <v>16719</v>
      </c>
      <c r="B153" s="45">
        <v>8809505545182</v>
      </c>
      <c r="C153" s="46" t="s">
        <v>16720</v>
      </c>
      <c r="D153" s="47" t="s">
        <v>16721</v>
      </c>
      <c r="E153" s="51" t="s">
        <v>16722</v>
      </c>
      <c r="F153" s="49" t="s">
        <v>16522</v>
      </c>
      <c r="G153" s="50">
        <v>120</v>
      </c>
      <c r="H153" s="51"/>
      <c r="I153" s="52" t="str">
        <f>IF($H$1="","Введите курс",Таблица614[[#This Row],[Оптовая цена KRW                       за 1шт]]/$H$1)</f>
        <v>Введите курс</v>
      </c>
      <c r="J153" s="53"/>
      <c r="K153" s="54">
        <f>IFERROR(Таблица614[[#This Row],[Заказ коробок ]]*Таблица614[[#This Row],[Кол-во шт в коробке]],"")</f>
        <v>0</v>
      </c>
      <c r="L153" s="51">
        <f>IFERROR(Таблица614[[#This Row],[Общее кол-во шт]]*Таблица614[[#This Row],[Оптовая цена KRW                       за 1шт]],"")</f>
        <v>0</v>
      </c>
      <c r="M153" s="55" t="str">
        <f>IFERROR(Таблица614[[#This Row],[Общее кол-во шт]]*Таблица614[[#This Row],[Оптовая цена USD                       за 1шт]],"")</f>
        <v/>
      </c>
      <c r="N153" s="56"/>
    </row>
    <row r="154" spans="1:14" s="30" customFormat="1" ht="24" customHeight="1">
      <c r="A154" s="31" t="s">
        <v>16723</v>
      </c>
      <c r="B154" s="32">
        <v>8809505545915</v>
      </c>
      <c r="C154" s="33" t="s">
        <v>16724</v>
      </c>
      <c r="D154" s="34" t="s">
        <v>16725</v>
      </c>
      <c r="E154" s="38">
        <v>18000</v>
      </c>
      <c r="F154" s="36">
        <v>0.31</v>
      </c>
      <c r="G154" s="37">
        <v>80</v>
      </c>
      <c r="H154" s="38">
        <v>5324.4000000000005</v>
      </c>
      <c r="I154" s="39" t="str">
        <f>IF($H$1="","Введите курс",Таблица614[[#This Row],[Оптовая цена KRW                       за 1шт]]/$H$1)</f>
        <v>Введите курс</v>
      </c>
      <c r="J154" s="284"/>
      <c r="K154" s="40">
        <f>IFERROR(Таблица614[[#This Row],[Заказ коробок ]]*Таблица614[[#This Row],[Кол-во шт в коробке]],"")</f>
        <v>0</v>
      </c>
      <c r="L154" s="38">
        <f>IFERROR(Таблица614[[#This Row],[Общее кол-во шт]]*Таблица614[[#This Row],[Оптовая цена KRW                       за 1шт]],"")</f>
        <v>0</v>
      </c>
      <c r="M154" s="41" t="str">
        <f>IFERROR(Таблица614[[#This Row],[Общее кол-во шт]]*Таблица614[[#This Row],[Оптовая цена USD                       за 1шт]],"")</f>
        <v/>
      </c>
      <c r="N154" s="42"/>
    </row>
    <row r="155" spans="1:14" s="30" customFormat="1" ht="24" customHeight="1">
      <c r="A155" s="31" t="s">
        <v>16726</v>
      </c>
      <c r="B155" s="32">
        <v>8809711714136</v>
      </c>
      <c r="C155" s="33" t="s">
        <v>16727</v>
      </c>
      <c r="D155" s="34" t="s">
        <v>16728</v>
      </c>
      <c r="E155" s="38">
        <v>38000</v>
      </c>
      <c r="F155" s="36">
        <v>0.22999999999999998</v>
      </c>
      <c r="G155" s="37">
        <v>40</v>
      </c>
      <c r="H155" s="38">
        <v>8139.6</v>
      </c>
      <c r="I155" s="39" t="str">
        <f>IF($H$1="","Введите курс",Таблица614[[#This Row],[Оптовая цена KRW                       за 1шт]]/$H$1)</f>
        <v>Введите курс</v>
      </c>
      <c r="J155" s="284"/>
      <c r="K155" s="40">
        <f>IFERROR(Таблица614[[#This Row],[Заказ коробок ]]*Таблица614[[#This Row],[Кол-во шт в коробке]],"")</f>
        <v>0</v>
      </c>
      <c r="L155" s="38">
        <f>IFERROR(Таблица614[[#This Row],[Общее кол-во шт]]*Таблица614[[#This Row],[Оптовая цена KRW                       за 1шт]],"")</f>
        <v>0</v>
      </c>
      <c r="M155" s="41" t="str">
        <f>IFERROR(Таблица614[[#This Row],[Общее кол-во шт]]*Таблица614[[#This Row],[Оптовая цена USD                       за 1шт]],"")</f>
        <v/>
      </c>
      <c r="N155" s="42"/>
    </row>
    <row r="156" spans="1:14" s="30" customFormat="1" ht="24" customHeight="1">
      <c r="A156" s="31" t="s">
        <v>16729</v>
      </c>
      <c r="B156" s="32">
        <v>8809505546677</v>
      </c>
      <c r="C156" s="33" t="s">
        <v>16730</v>
      </c>
      <c r="D156" s="34" t="s">
        <v>16731</v>
      </c>
      <c r="E156" s="38">
        <v>68000</v>
      </c>
      <c r="F156" s="36">
        <v>0.31</v>
      </c>
      <c r="G156" s="37">
        <v>60</v>
      </c>
      <c r="H156" s="38">
        <v>20114.400000000001</v>
      </c>
      <c r="I156" s="39" t="str">
        <f>IF($H$1="","Введите курс",Таблица614[[#This Row],[Оптовая цена KRW                       за 1шт]]/$H$1)</f>
        <v>Введите курс</v>
      </c>
      <c r="J156" s="284"/>
      <c r="K156" s="40">
        <f>IFERROR(Таблица614[[#This Row],[Заказ коробок ]]*Таблица614[[#This Row],[Кол-во шт в коробке]],"")</f>
        <v>0</v>
      </c>
      <c r="L156" s="38">
        <f>IFERROR(Таблица614[[#This Row],[Общее кол-во шт]]*Таблица614[[#This Row],[Оптовая цена KRW                       за 1шт]],"")</f>
        <v>0</v>
      </c>
      <c r="M156" s="41" t="str">
        <f>IFERROR(Таблица614[[#This Row],[Общее кол-во шт]]*Таблица614[[#This Row],[Оптовая цена USD                       за 1шт]],"")</f>
        <v/>
      </c>
      <c r="N156" s="42"/>
    </row>
    <row r="157" spans="1:14" s="30" customFormat="1" ht="24" customHeight="1">
      <c r="A157" s="31" t="s">
        <v>16732</v>
      </c>
      <c r="B157" s="32" t="s">
        <v>16733</v>
      </c>
      <c r="C157" s="33" t="s">
        <v>16734</v>
      </c>
      <c r="D157" s="34" t="s">
        <v>16735</v>
      </c>
      <c r="E157" s="38">
        <v>14800</v>
      </c>
      <c r="F157" s="36">
        <v>0.22999999999999998</v>
      </c>
      <c r="G157" s="37">
        <v>60</v>
      </c>
      <c r="H157" s="38">
        <v>3170.16</v>
      </c>
      <c r="I157" s="39" t="str">
        <f>IF($H$1="","Введите курс",Таблица614[[#This Row],[Оптовая цена KRW                       за 1шт]]/$H$1)</f>
        <v>Введите курс</v>
      </c>
      <c r="J157" s="284"/>
      <c r="K157" s="40">
        <f>IFERROR(Таблица614[[#This Row],[Заказ коробок ]]*Таблица614[[#This Row],[Кол-во шт в коробке]],"")</f>
        <v>0</v>
      </c>
      <c r="L157" s="38">
        <f>IFERROR(Таблица614[[#This Row],[Общее кол-во шт]]*Таблица614[[#This Row],[Оптовая цена KRW                       за 1шт]],"")</f>
        <v>0</v>
      </c>
      <c r="M157" s="41" t="str">
        <f>IFERROR(Таблица614[[#This Row],[Общее кол-во шт]]*Таблица614[[#This Row],[Оптовая цена USD                       за 1шт]],"")</f>
        <v/>
      </c>
      <c r="N157" s="42"/>
    </row>
    <row r="158" spans="1:14" s="30" customFormat="1" ht="24" customHeight="1">
      <c r="A158" s="31" t="s">
        <v>16736</v>
      </c>
      <c r="B158" s="32" t="s">
        <v>16737</v>
      </c>
      <c r="C158" s="33" t="s">
        <v>16738</v>
      </c>
      <c r="D158" s="34" t="s">
        <v>16739</v>
      </c>
      <c r="E158" s="38">
        <v>76000</v>
      </c>
      <c r="F158" s="36">
        <v>0.24</v>
      </c>
      <c r="G158" s="37">
        <v>20</v>
      </c>
      <c r="H158" s="38">
        <v>17054.400000000001</v>
      </c>
      <c r="I158" s="39" t="str">
        <f>IF($H$1="","Введите курс",Таблица614[[#This Row],[Оптовая цена KRW                       за 1шт]]/$H$1)</f>
        <v>Введите курс</v>
      </c>
      <c r="J158" s="284"/>
      <c r="K158" s="40">
        <f>IFERROR(Таблица614[[#This Row],[Заказ коробок ]]*Таблица614[[#This Row],[Кол-во шт в коробке]],"")</f>
        <v>0</v>
      </c>
      <c r="L158" s="38">
        <f>IFERROR(Таблица614[[#This Row],[Общее кол-во шт]]*Таблица614[[#This Row],[Оптовая цена KRW                       за 1шт]],"")</f>
        <v>0</v>
      </c>
      <c r="M158" s="41" t="str">
        <f>IFERROR(Таблица614[[#This Row],[Общее кол-во шт]]*Таблица614[[#This Row],[Оптовая цена USD                       за 1шт]],"")</f>
        <v/>
      </c>
      <c r="N158" s="42"/>
    </row>
    <row r="159" spans="1:14" s="30" customFormat="1" ht="24" customHeight="1">
      <c r="A159" s="31" t="s">
        <v>16740</v>
      </c>
      <c r="B159" s="32" t="s">
        <v>16741</v>
      </c>
      <c r="C159" s="33" t="s">
        <v>16742</v>
      </c>
      <c r="D159" s="34" t="s">
        <v>16743</v>
      </c>
      <c r="E159" s="38">
        <v>38000</v>
      </c>
      <c r="F159" s="36">
        <v>0.22</v>
      </c>
      <c r="G159" s="37">
        <v>60</v>
      </c>
      <c r="H159" s="38">
        <v>7752</v>
      </c>
      <c r="I159" s="39" t="str">
        <f>IF($H$1="","Введите курс",Таблица614[[#This Row],[Оптовая цена KRW                       за 1шт]]/$H$1)</f>
        <v>Введите курс</v>
      </c>
      <c r="J159" s="284"/>
      <c r="K159" s="40">
        <f>IFERROR(Таблица614[[#This Row],[Заказ коробок ]]*Таблица614[[#This Row],[Кол-во шт в коробке]],"")</f>
        <v>0</v>
      </c>
      <c r="L159" s="38">
        <f>IFERROR(Таблица614[[#This Row],[Общее кол-во шт]]*Таблица614[[#This Row],[Оптовая цена KRW                       за 1шт]],"")</f>
        <v>0</v>
      </c>
      <c r="M159" s="41" t="str">
        <f>IFERROR(Таблица614[[#This Row],[Общее кол-во шт]]*Таблица614[[#This Row],[Оптовая цена USD                       за 1шт]],"")</f>
        <v/>
      </c>
      <c r="N159" s="42"/>
    </row>
    <row r="160" spans="1:14" s="30" customFormat="1" ht="24" customHeight="1">
      <c r="A160" s="31" t="s">
        <v>16744</v>
      </c>
      <c r="B160" s="32" t="s">
        <v>16745</v>
      </c>
      <c r="C160" s="33" t="s">
        <v>16746</v>
      </c>
      <c r="D160" s="34" t="s">
        <v>16747</v>
      </c>
      <c r="E160" s="38">
        <v>38000</v>
      </c>
      <c r="F160" s="36">
        <v>0.22</v>
      </c>
      <c r="G160" s="37">
        <v>60</v>
      </c>
      <c r="H160" s="38">
        <v>7752</v>
      </c>
      <c r="I160" s="39" t="str">
        <f>IF($H$1="","Введите курс",Таблица614[[#This Row],[Оптовая цена KRW                       за 1шт]]/$H$1)</f>
        <v>Введите курс</v>
      </c>
      <c r="J160" s="284"/>
      <c r="K160" s="40">
        <f>IFERROR(Таблица614[[#This Row],[Заказ коробок ]]*Таблица614[[#This Row],[Кол-во шт в коробке]],"")</f>
        <v>0</v>
      </c>
      <c r="L160" s="38">
        <f>IFERROR(Таблица614[[#This Row],[Общее кол-во шт]]*Таблица614[[#This Row],[Оптовая цена KRW                       за 1шт]],"")</f>
        <v>0</v>
      </c>
      <c r="M160" s="41" t="str">
        <f>IFERROR(Таблица614[[#This Row],[Общее кол-во шт]]*Таблица614[[#This Row],[Оптовая цена USD                       за 1шт]],"")</f>
        <v/>
      </c>
      <c r="N160" s="42"/>
    </row>
    <row r="161" spans="1:14" s="30" customFormat="1" ht="24" customHeight="1">
      <c r="A161" s="31" t="s">
        <v>16748</v>
      </c>
      <c r="B161" s="32" t="s">
        <v>16749</v>
      </c>
      <c r="C161" s="33" t="s">
        <v>16750</v>
      </c>
      <c r="D161" s="34" t="s">
        <v>16751</v>
      </c>
      <c r="E161" s="38">
        <v>58000</v>
      </c>
      <c r="F161" s="36">
        <v>0.31</v>
      </c>
      <c r="G161" s="37">
        <v>30</v>
      </c>
      <c r="H161" s="38">
        <v>17156.400000000001</v>
      </c>
      <c r="I161" s="39" t="str">
        <f>IF($H$1="","Введите курс",Таблица614[[#This Row],[Оптовая цена KRW                       за 1шт]]/$H$1)</f>
        <v>Введите курс</v>
      </c>
      <c r="J161" s="284"/>
      <c r="K161" s="40">
        <f>IFERROR(Таблица614[[#This Row],[Заказ коробок ]]*Таблица614[[#This Row],[Кол-во шт в коробке]],"")</f>
        <v>0</v>
      </c>
      <c r="L161" s="38">
        <f>IFERROR(Таблица614[[#This Row],[Общее кол-во шт]]*Таблица614[[#This Row],[Оптовая цена KRW                       за 1шт]],"")</f>
        <v>0</v>
      </c>
      <c r="M161" s="41" t="str">
        <f>IFERROR(Таблица614[[#This Row],[Общее кол-во шт]]*Таблица614[[#This Row],[Оптовая цена USD                       за 1шт]],"")</f>
        <v/>
      </c>
      <c r="N161" s="42"/>
    </row>
    <row r="162" spans="1:14" s="30" customFormat="1" ht="24" customHeight="1">
      <c r="A162" s="31" t="s">
        <v>16752</v>
      </c>
      <c r="B162" s="32" t="s">
        <v>16753</v>
      </c>
      <c r="C162" s="33" t="s">
        <v>16754</v>
      </c>
      <c r="D162" s="34" t="s">
        <v>16755</v>
      </c>
      <c r="E162" s="38">
        <v>18000</v>
      </c>
      <c r="F162" s="36">
        <v>0.31</v>
      </c>
      <c r="G162" s="37">
        <v>80</v>
      </c>
      <c r="H162" s="38">
        <v>5324.4000000000005</v>
      </c>
      <c r="I162" s="39" t="str">
        <f>IF($H$1="","Введите курс",Таблица614[[#This Row],[Оптовая цена KRW                       за 1шт]]/$H$1)</f>
        <v>Введите курс</v>
      </c>
      <c r="J162" s="284"/>
      <c r="K162" s="40">
        <f>IFERROR(Таблица614[[#This Row],[Заказ коробок ]]*Таблица614[[#This Row],[Кол-во шт в коробке]],"")</f>
        <v>0</v>
      </c>
      <c r="L162" s="38">
        <f>IFERROR(Таблица614[[#This Row],[Общее кол-во шт]]*Таблица614[[#This Row],[Оптовая цена KRW                       за 1шт]],"")</f>
        <v>0</v>
      </c>
      <c r="M162" s="41" t="str">
        <f>IFERROR(Таблица614[[#This Row],[Общее кол-во шт]]*Таблица614[[#This Row],[Оптовая цена USD                       за 1шт]],"")</f>
        <v/>
      </c>
      <c r="N162" s="42"/>
    </row>
    <row r="163" spans="1:14" s="30" customFormat="1" ht="24" customHeight="1">
      <c r="A163" s="31" t="s">
        <v>16756</v>
      </c>
      <c r="B163" s="32">
        <v>8809505541191</v>
      </c>
      <c r="C163" s="33" t="s">
        <v>16757</v>
      </c>
      <c r="D163" s="34" t="s">
        <v>16758</v>
      </c>
      <c r="E163" s="38">
        <v>148000</v>
      </c>
      <c r="F163" s="36">
        <v>0.31</v>
      </c>
      <c r="G163" s="37">
        <v>40</v>
      </c>
      <c r="H163" s="38">
        <v>43778.400000000001</v>
      </c>
      <c r="I163" s="39" t="str">
        <f>IF($H$1="","Введите курс",Таблица614[[#This Row],[Оптовая цена KRW                       за 1шт]]/$H$1)</f>
        <v>Введите курс</v>
      </c>
      <c r="J163" s="284"/>
      <c r="K163" s="40">
        <f>IFERROR(Таблица614[[#This Row],[Заказ коробок ]]*Таблица614[[#This Row],[Кол-во шт в коробке]],"")</f>
        <v>0</v>
      </c>
      <c r="L163" s="38">
        <f>IFERROR(Таблица614[[#This Row],[Общее кол-во шт]]*Таблица614[[#This Row],[Оптовая цена KRW                       за 1шт]],"")</f>
        <v>0</v>
      </c>
      <c r="M163" s="41" t="str">
        <f>IFERROR(Таблица614[[#This Row],[Общее кол-во шт]]*Таблица614[[#This Row],[Оптовая цена USD                       за 1шт]],"")</f>
        <v/>
      </c>
      <c r="N163" s="42"/>
    </row>
    <row r="164" spans="1:14" s="30" customFormat="1" ht="24" customHeight="1">
      <c r="A164" s="31" t="s">
        <v>16759</v>
      </c>
      <c r="B164" s="32">
        <v>8809505541382</v>
      </c>
      <c r="C164" s="33" t="s">
        <v>16760</v>
      </c>
      <c r="D164" s="34" t="s">
        <v>16761</v>
      </c>
      <c r="E164" s="38">
        <v>188000</v>
      </c>
      <c r="F164" s="36">
        <v>0.31</v>
      </c>
      <c r="G164" s="37">
        <v>40</v>
      </c>
      <c r="H164" s="38">
        <v>55610.399999999994</v>
      </c>
      <c r="I164" s="39" t="str">
        <f>IF($H$1="","Введите курс",Таблица614[[#This Row],[Оптовая цена KRW                       за 1шт]]/$H$1)</f>
        <v>Введите курс</v>
      </c>
      <c r="J164" s="284"/>
      <c r="K164" s="40">
        <f>IFERROR(Таблица614[[#This Row],[Заказ коробок ]]*Таблица614[[#This Row],[Кол-во шт в коробке]],"")</f>
        <v>0</v>
      </c>
      <c r="L164" s="38">
        <f>IFERROR(Таблица614[[#This Row],[Общее кол-во шт]]*Таблица614[[#This Row],[Оптовая цена KRW                       за 1шт]],"")</f>
        <v>0</v>
      </c>
      <c r="M164" s="41" t="str">
        <f>IFERROR(Таблица614[[#This Row],[Общее кол-во шт]]*Таблица614[[#This Row],[Оптовая цена USD                       за 1шт]],"")</f>
        <v/>
      </c>
      <c r="N164" s="42"/>
    </row>
    <row r="165" spans="1:14" s="30" customFormat="1" ht="24" customHeight="1">
      <c r="A165" s="31" t="s">
        <v>16762</v>
      </c>
      <c r="B165" s="32">
        <v>8809505541535</v>
      </c>
      <c r="C165" s="33" t="s">
        <v>16763</v>
      </c>
      <c r="D165" s="34" t="s">
        <v>16764</v>
      </c>
      <c r="E165" s="38">
        <v>188000</v>
      </c>
      <c r="F165" s="36">
        <v>0.31</v>
      </c>
      <c r="G165" s="37">
        <v>40</v>
      </c>
      <c r="H165" s="38">
        <v>55610.399999999994</v>
      </c>
      <c r="I165" s="39" t="str">
        <f>IF($H$1="","Введите курс",Таблица614[[#This Row],[Оптовая цена KRW                       за 1шт]]/$H$1)</f>
        <v>Введите курс</v>
      </c>
      <c r="J165" s="284"/>
      <c r="K165" s="40">
        <f>IFERROR(Таблица614[[#This Row],[Заказ коробок ]]*Таблица614[[#This Row],[Кол-во шт в коробке]],"")</f>
        <v>0</v>
      </c>
      <c r="L165" s="38">
        <f>IFERROR(Таблица614[[#This Row],[Общее кол-во шт]]*Таблица614[[#This Row],[Оптовая цена KRW                       за 1шт]],"")</f>
        <v>0</v>
      </c>
      <c r="M165" s="41" t="str">
        <f>IFERROR(Таблица614[[#This Row],[Общее кол-во шт]]*Таблица614[[#This Row],[Оптовая цена USD                       за 1шт]],"")</f>
        <v/>
      </c>
      <c r="N165" s="42"/>
    </row>
    <row r="166" spans="1:14" s="30" customFormat="1" ht="24" customHeight="1">
      <c r="A166" s="31" t="s">
        <v>16765</v>
      </c>
      <c r="B166" s="32">
        <v>8809505541740</v>
      </c>
      <c r="C166" s="33" t="s">
        <v>16766</v>
      </c>
      <c r="D166" s="34" t="s">
        <v>16767</v>
      </c>
      <c r="E166" s="38">
        <v>168000</v>
      </c>
      <c r="F166" s="36">
        <v>0.31</v>
      </c>
      <c r="G166" s="37">
        <v>20</v>
      </c>
      <c r="H166" s="38">
        <v>49694.400000000001</v>
      </c>
      <c r="I166" s="39" t="str">
        <f>IF($H$1="","Введите курс",Таблица614[[#This Row],[Оптовая цена KRW                       за 1шт]]/$H$1)</f>
        <v>Введите курс</v>
      </c>
      <c r="J166" s="284"/>
      <c r="K166" s="40">
        <f>IFERROR(Таблица614[[#This Row],[Заказ коробок ]]*Таблица614[[#This Row],[Кол-во шт в коробке]],"")</f>
        <v>0</v>
      </c>
      <c r="L166" s="38">
        <f>IFERROR(Таблица614[[#This Row],[Общее кол-во шт]]*Таблица614[[#This Row],[Оптовая цена KRW                       за 1шт]],"")</f>
        <v>0</v>
      </c>
      <c r="M166" s="41" t="str">
        <f>IFERROR(Таблица614[[#This Row],[Общее кол-во шт]]*Таблица614[[#This Row],[Оптовая цена USD                       за 1шт]],"")</f>
        <v/>
      </c>
      <c r="N166" s="42"/>
    </row>
    <row r="167" spans="1:14" s="30" customFormat="1" ht="24" customHeight="1">
      <c r="A167" s="31" t="s">
        <v>16768</v>
      </c>
      <c r="B167" s="32">
        <v>8809503230325</v>
      </c>
      <c r="C167" s="33" t="s">
        <v>16769</v>
      </c>
      <c r="D167" s="34" t="s">
        <v>16770</v>
      </c>
      <c r="E167" s="38">
        <v>68000</v>
      </c>
      <c r="F167" s="36">
        <v>0.31</v>
      </c>
      <c r="G167" s="37">
        <v>80</v>
      </c>
      <c r="H167" s="38">
        <v>20114.400000000001</v>
      </c>
      <c r="I167" s="39" t="str">
        <f>IF($H$1="","Введите курс",Таблица614[[#This Row],[Оптовая цена KRW                       за 1шт]]/$H$1)</f>
        <v>Введите курс</v>
      </c>
      <c r="J167" s="284"/>
      <c r="K167" s="40">
        <f>IFERROR(Таблица614[[#This Row],[Заказ коробок ]]*Таблица614[[#This Row],[Кол-во шт в коробке]],"")</f>
        <v>0</v>
      </c>
      <c r="L167" s="38">
        <f>IFERROR(Таблица614[[#This Row],[Общее кол-во шт]]*Таблица614[[#This Row],[Оптовая цена KRW                       за 1шт]],"")</f>
        <v>0</v>
      </c>
      <c r="M167" s="41" t="str">
        <f>IFERROR(Таблица614[[#This Row],[Общее кол-во шт]]*Таблица614[[#This Row],[Оптовая цена USD                       за 1шт]],"")</f>
        <v/>
      </c>
      <c r="N167" s="42"/>
    </row>
    <row r="168" spans="1:14" s="30" customFormat="1" ht="24" customHeight="1">
      <c r="A168" s="31" t="s">
        <v>16771</v>
      </c>
      <c r="B168" s="32">
        <v>8809503230332</v>
      </c>
      <c r="C168" s="33" t="s">
        <v>16772</v>
      </c>
      <c r="D168" s="34" t="s">
        <v>16773</v>
      </c>
      <c r="E168" s="38">
        <v>78000</v>
      </c>
      <c r="F168" s="36">
        <v>0.31</v>
      </c>
      <c r="G168" s="37">
        <v>80</v>
      </c>
      <c r="H168" s="38">
        <v>23072.400000000001</v>
      </c>
      <c r="I168" s="39" t="str">
        <f>IF($H$1="","Введите курс",Таблица614[[#This Row],[Оптовая цена KRW                       за 1шт]]/$H$1)</f>
        <v>Введите курс</v>
      </c>
      <c r="J168" s="284"/>
      <c r="K168" s="40">
        <f>IFERROR(Таблица614[[#This Row],[Заказ коробок ]]*Таблица614[[#This Row],[Кол-во шт в коробке]],"")</f>
        <v>0</v>
      </c>
      <c r="L168" s="38">
        <f>IFERROR(Таблица614[[#This Row],[Общее кол-во шт]]*Таблица614[[#This Row],[Оптовая цена KRW                       за 1шт]],"")</f>
        <v>0</v>
      </c>
      <c r="M168" s="41" t="str">
        <f>IFERROR(Таблица614[[#This Row],[Общее кол-во шт]]*Таблица614[[#This Row],[Оптовая цена USD                       за 1шт]],"")</f>
        <v/>
      </c>
      <c r="N168" s="42"/>
    </row>
    <row r="169" spans="1:14" s="30" customFormat="1" ht="24" customHeight="1">
      <c r="A169" s="31" t="s">
        <v>16774</v>
      </c>
      <c r="B169" s="32">
        <v>8809503230349</v>
      </c>
      <c r="C169" s="33" t="s">
        <v>16775</v>
      </c>
      <c r="D169" s="34" t="s">
        <v>16776</v>
      </c>
      <c r="E169" s="38">
        <v>78000</v>
      </c>
      <c r="F169" s="36">
        <v>0.31</v>
      </c>
      <c r="G169" s="37">
        <v>80</v>
      </c>
      <c r="H169" s="38">
        <v>23072.400000000001</v>
      </c>
      <c r="I169" s="39" t="str">
        <f>IF($H$1="","Введите курс",Таблица614[[#This Row],[Оптовая цена KRW                       за 1шт]]/$H$1)</f>
        <v>Введите курс</v>
      </c>
      <c r="J169" s="284"/>
      <c r="K169" s="40">
        <f>IFERROR(Таблица614[[#This Row],[Заказ коробок ]]*Таблица614[[#This Row],[Кол-во шт в коробке]],"")</f>
        <v>0</v>
      </c>
      <c r="L169" s="38">
        <f>IFERROR(Таблица614[[#This Row],[Общее кол-во шт]]*Таблица614[[#This Row],[Оптовая цена KRW                       за 1шт]],"")</f>
        <v>0</v>
      </c>
      <c r="M169" s="41" t="str">
        <f>IFERROR(Таблица614[[#This Row],[Общее кол-во шт]]*Таблица614[[#This Row],[Оптовая цена USD                       за 1шт]],"")</f>
        <v/>
      </c>
      <c r="N169" s="42"/>
    </row>
    <row r="170" spans="1:14" s="30" customFormat="1" ht="24" customHeight="1">
      <c r="A170" s="31" t="s">
        <v>16777</v>
      </c>
      <c r="B170" s="32">
        <v>8809503230356</v>
      </c>
      <c r="C170" s="33" t="s">
        <v>16778</v>
      </c>
      <c r="D170" s="34" t="s">
        <v>16779</v>
      </c>
      <c r="E170" s="38">
        <v>88000</v>
      </c>
      <c r="F170" s="36">
        <v>0.31</v>
      </c>
      <c r="G170" s="37">
        <v>80</v>
      </c>
      <c r="H170" s="38">
        <v>26030.400000000001</v>
      </c>
      <c r="I170" s="39" t="str">
        <f>IF($H$1="","Введите курс",Таблица614[[#This Row],[Оптовая цена KRW                       за 1шт]]/$H$1)</f>
        <v>Введите курс</v>
      </c>
      <c r="J170" s="284"/>
      <c r="K170" s="40">
        <f>IFERROR(Таблица614[[#This Row],[Заказ коробок ]]*Таблица614[[#This Row],[Кол-во шт в коробке]],"")</f>
        <v>0</v>
      </c>
      <c r="L170" s="38">
        <f>IFERROR(Таблица614[[#This Row],[Общее кол-во шт]]*Таблица614[[#This Row],[Оптовая цена KRW                       за 1шт]],"")</f>
        <v>0</v>
      </c>
      <c r="M170" s="41" t="str">
        <f>IFERROR(Таблица614[[#This Row],[Общее кол-во шт]]*Таблица614[[#This Row],[Оптовая цена USD                       за 1шт]],"")</f>
        <v/>
      </c>
      <c r="N170" s="42"/>
    </row>
    <row r="171" spans="1:14" s="30" customFormat="1" ht="24" customHeight="1">
      <c r="A171" s="31" t="s">
        <v>16780</v>
      </c>
      <c r="B171" s="32">
        <v>8809503230387</v>
      </c>
      <c r="C171" s="33" t="s">
        <v>16781</v>
      </c>
      <c r="D171" s="34" t="s">
        <v>16782</v>
      </c>
      <c r="E171" s="38">
        <v>58000</v>
      </c>
      <c r="F171" s="36">
        <v>0.31</v>
      </c>
      <c r="G171" s="37">
        <v>80</v>
      </c>
      <c r="H171" s="38">
        <v>17156.400000000001</v>
      </c>
      <c r="I171" s="39" t="str">
        <f>IF($H$1="","Введите курс",Таблица614[[#This Row],[Оптовая цена KRW                       за 1шт]]/$H$1)</f>
        <v>Введите курс</v>
      </c>
      <c r="J171" s="284"/>
      <c r="K171" s="40">
        <f>IFERROR(Таблица614[[#This Row],[Заказ коробок ]]*Таблица614[[#This Row],[Кол-во шт в коробке]],"")</f>
        <v>0</v>
      </c>
      <c r="L171" s="38">
        <f>IFERROR(Таблица614[[#This Row],[Общее кол-во шт]]*Таблица614[[#This Row],[Оптовая цена KRW                       за 1шт]],"")</f>
        <v>0</v>
      </c>
      <c r="M171" s="41" t="str">
        <f>IFERROR(Таблица614[[#This Row],[Общее кол-во шт]]*Таблица614[[#This Row],[Оптовая цена USD                       за 1шт]],"")</f>
        <v/>
      </c>
      <c r="N171" s="42"/>
    </row>
    <row r="172" spans="1:14" s="30" customFormat="1" ht="24" customHeight="1">
      <c r="A172" s="31" t="s">
        <v>16783</v>
      </c>
      <c r="B172" s="32">
        <v>8809503230363</v>
      </c>
      <c r="C172" s="33" t="s">
        <v>16784</v>
      </c>
      <c r="D172" s="34" t="s">
        <v>16785</v>
      </c>
      <c r="E172" s="38">
        <v>78000</v>
      </c>
      <c r="F172" s="36">
        <v>0.31</v>
      </c>
      <c r="G172" s="37">
        <v>80</v>
      </c>
      <c r="H172" s="38">
        <v>23072.400000000001</v>
      </c>
      <c r="I172" s="39" t="str">
        <f>IF($H$1="","Введите курс",Таблица614[[#This Row],[Оптовая цена KRW                       за 1шт]]/$H$1)</f>
        <v>Введите курс</v>
      </c>
      <c r="J172" s="284"/>
      <c r="K172" s="40">
        <f>IFERROR(Таблица614[[#This Row],[Заказ коробок ]]*Таблица614[[#This Row],[Кол-во шт в коробке]],"")</f>
        <v>0</v>
      </c>
      <c r="L172" s="38">
        <f>IFERROR(Таблица614[[#This Row],[Общее кол-во шт]]*Таблица614[[#This Row],[Оптовая цена KRW                       за 1шт]],"")</f>
        <v>0</v>
      </c>
      <c r="M172" s="41" t="str">
        <f>IFERROR(Таблица614[[#This Row],[Общее кол-во шт]]*Таблица614[[#This Row],[Оптовая цена USD                       за 1шт]],"")</f>
        <v/>
      </c>
      <c r="N172" s="42"/>
    </row>
    <row r="173" spans="1:14" s="30" customFormat="1" ht="24" customHeight="1">
      <c r="A173" s="31" t="s">
        <v>16786</v>
      </c>
      <c r="B173" s="32">
        <v>8809505542273</v>
      </c>
      <c r="C173" s="33" t="s">
        <v>16787</v>
      </c>
      <c r="D173" s="34" t="s">
        <v>16788</v>
      </c>
      <c r="E173" s="38">
        <v>148000</v>
      </c>
      <c r="F173" s="36">
        <v>0.19</v>
      </c>
      <c r="G173" s="37">
        <v>40</v>
      </c>
      <c r="H173" s="38">
        <v>25663.200000000001</v>
      </c>
      <c r="I173" s="39" t="str">
        <f>IF($H$1="","Введите курс",Таблица614[[#This Row],[Оптовая цена KRW                       за 1шт]]/$H$1)</f>
        <v>Введите курс</v>
      </c>
      <c r="J173" s="284"/>
      <c r="K173" s="40">
        <f>IFERROR(Таблица614[[#This Row],[Заказ коробок ]]*Таблица614[[#This Row],[Кол-во шт в коробке]],"")</f>
        <v>0</v>
      </c>
      <c r="L173" s="38">
        <f>IFERROR(Таблица614[[#This Row],[Общее кол-во шт]]*Таблица614[[#This Row],[Оптовая цена KRW                       за 1шт]],"")</f>
        <v>0</v>
      </c>
      <c r="M173" s="41" t="str">
        <f>IFERROR(Таблица614[[#This Row],[Общее кол-во шт]]*Таблица614[[#This Row],[Оптовая цена USD                       за 1шт]],"")</f>
        <v/>
      </c>
      <c r="N173" s="42"/>
    </row>
    <row r="174" spans="1:14" s="30" customFormat="1" ht="24" customHeight="1">
      <c r="A174" s="31" t="s">
        <v>16789</v>
      </c>
      <c r="B174" s="32">
        <v>8809505542167</v>
      </c>
      <c r="C174" s="33" t="s">
        <v>16790</v>
      </c>
      <c r="D174" s="34" t="s">
        <v>16791</v>
      </c>
      <c r="E174" s="38">
        <v>98000</v>
      </c>
      <c r="F174" s="36">
        <v>0.24</v>
      </c>
      <c r="G174" s="37">
        <v>60</v>
      </c>
      <c r="H174" s="38">
        <v>21991.200000000001</v>
      </c>
      <c r="I174" s="39" t="str">
        <f>IF($H$1="","Введите курс",Таблица614[[#This Row],[Оптовая цена KRW                       за 1шт]]/$H$1)</f>
        <v>Введите курс</v>
      </c>
      <c r="J174" s="284"/>
      <c r="K174" s="40">
        <f>IFERROR(Таблица614[[#This Row],[Заказ коробок ]]*Таблица614[[#This Row],[Кол-во шт в коробке]],"")</f>
        <v>0</v>
      </c>
      <c r="L174" s="38">
        <f>IFERROR(Таблица614[[#This Row],[Общее кол-во шт]]*Таблица614[[#This Row],[Оптовая цена KRW                       за 1шт]],"")</f>
        <v>0</v>
      </c>
      <c r="M174" s="41" t="str">
        <f>IFERROR(Таблица614[[#This Row],[Общее кол-во шт]]*Таблица614[[#This Row],[Оптовая цена USD                       за 1шт]],"")</f>
        <v/>
      </c>
      <c r="N174" s="42"/>
    </row>
    <row r="175" spans="1:14" s="30" customFormat="1" ht="24" customHeight="1">
      <c r="A175" s="31" t="s">
        <v>16792</v>
      </c>
      <c r="B175" s="32">
        <v>8809505541719</v>
      </c>
      <c r="C175" s="33" t="s">
        <v>16793</v>
      </c>
      <c r="D175" s="34" t="s">
        <v>16794</v>
      </c>
      <c r="E175" s="38">
        <v>146000</v>
      </c>
      <c r="F175" s="36">
        <v>0.31</v>
      </c>
      <c r="G175" s="37">
        <v>15</v>
      </c>
      <c r="H175" s="38">
        <v>43186.8</v>
      </c>
      <c r="I175" s="39" t="str">
        <f>IF($H$1="","Введите курс",Таблица614[[#This Row],[Оптовая цена KRW                       за 1шт]]/$H$1)</f>
        <v>Введите курс</v>
      </c>
      <c r="J175" s="284"/>
      <c r="K175" s="40">
        <f>IFERROR(Таблица614[[#This Row],[Заказ коробок ]]*Таблица614[[#This Row],[Кол-во шт в коробке]],"")</f>
        <v>0</v>
      </c>
      <c r="L175" s="38">
        <f>IFERROR(Таблица614[[#This Row],[Общее кол-во шт]]*Таблица614[[#This Row],[Оптовая цена KRW                       за 1шт]],"")</f>
        <v>0</v>
      </c>
      <c r="M175" s="41" t="str">
        <f>IFERROR(Таблица614[[#This Row],[Общее кол-во шт]]*Таблица614[[#This Row],[Оптовая цена USD                       за 1шт]],"")</f>
        <v/>
      </c>
      <c r="N175" s="42"/>
    </row>
    <row r="176" spans="1:14" s="30" customFormat="1" ht="24" customHeight="1">
      <c r="A176" s="31" t="s">
        <v>16795</v>
      </c>
      <c r="B176" s="32">
        <v>8809505541412</v>
      </c>
      <c r="C176" s="33" t="s">
        <v>16796</v>
      </c>
      <c r="D176" s="34" t="s">
        <v>16797</v>
      </c>
      <c r="E176" s="38">
        <v>24800</v>
      </c>
      <c r="F176" s="36">
        <v>0.31</v>
      </c>
      <c r="G176" s="37">
        <v>80</v>
      </c>
      <c r="H176" s="38">
        <v>7335.8399999999992</v>
      </c>
      <c r="I176" s="39" t="str">
        <f>IF($H$1="","Введите курс",Таблица614[[#This Row],[Оптовая цена KRW                       за 1шт]]/$H$1)</f>
        <v>Введите курс</v>
      </c>
      <c r="J176" s="284"/>
      <c r="K176" s="40">
        <f>IFERROR(Таблица614[[#This Row],[Заказ коробок ]]*Таблица614[[#This Row],[Кол-во шт в коробке]],"")</f>
        <v>0</v>
      </c>
      <c r="L176" s="38">
        <f>IFERROR(Таблица614[[#This Row],[Общее кол-во шт]]*Таблица614[[#This Row],[Оптовая цена KRW                       за 1шт]],"")</f>
        <v>0</v>
      </c>
      <c r="M176" s="41" t="str">
        <f>IFERROR(Таблица614[[#This Row],[Общее кол-во шт]]*Таблица614[[#This Row],[Оптовая цена USD                       за 1шт]],"")</f>
        <v/>
      </c>
      <c r="N176" s="42"/>
    </row>
    <row r="177" spans="1:14" s="30" customFormat="1" ht="24" customHeight="1">
      <c r="A177" s="31" t="s">
        <v>16798</v>
      </c>
      <c r="B177" s="32">
        <v>8809503230370</v>
      </c>
      <c r="C177" s="33" t="s">
        <v>16799</v>
      </c>
      <c r="D177" s="34" t="s">
        <v>16800</v>
      </c>
      <c r="E177" s="38">
        <v>48000</v>
      </c>
      <c r="F177" s="36">
        <v>0.31</v>
      </c>
      <c r="G177" s="37">
        <v>80</v>
      </c>
      <c r="H177" s="38">
        <v>14198.399999999998</v>
      </c>
      <c r="I177" s="39" t="str">
        <f>IF($H$1="","Введите курс",Таблица614[[#This Row],[Оптовая цена KRW                       за 1шт]]/$H$1)</f>
        <v>Введите курс</v>
      </c>
      <c r="J177" s="284"/>
      <c r="K177" s="40">
        <f>IFERROR(Таблица614[[#This Row],[Заказ коробок ]]*Таблица614[[#This Row],[Кол-во шт в коробке]],"")</f>
        <v>0</v>
      </c>
      <c r="L177" s="38">
        <f>IFERROR(Таблица614[[#This Row],[Общее кол-во шт]]*Таблица614[[#This Row],[Оптовая цена KRW                       за 1шт]],"")</f>
        <v>0</v>
      </c>
      <c r="M177" s="41" t="str">
        <f>IFERROR(Таблица614[[#This Row],[Общее кол-во шт]]*Таблица614[[#This Row],[Оптовая цена USD                       за 1шт]],"")</f>
        <v/>
      </c>
      <c r="N177" s="42"/>
    </row>
    <row r="178" spans="1:14" s="30" customFormat="1" ht="24" customHeight="1">
      <c r="A178" s="31" t="s">
        <v>16801</v>
      </c>
      <c r="B178" s="32">
        <v>8809505543805</v>
      </c>
      <c r="C178" s="33" t="s">
        <v>16802</v>
      </c>
      <c r="D178" s="34" t="s">
        <v>16803</v>
      </c>
      <c r="E178" s="38">
        <v>98000</v>
      </c>
      <c r="F178" s="36">
        <v>0.22</v>
      </c>
      <c r="G178" s="37">
        <v>30</v>
      </c>
      <c r="H178" s="38">
        <v>19992</v>
      </c>
      <c r="I178" s="39" t="str">
        <f>IF($H$1="","Введите курс",Таблица614[[#This Row],[Оптовая цена KRW                       за 1шт]]/$H$1)</f>
        <v>Введите курс</v>
      </c>
      <c r="J178" s="284"/>
      <c r="K178" s="40">
        <f>IFERROR(Таблица614[[#This Row],[Заказ коробок ]]*Таблица614[[#This Row],[Кол-во шт в коробке]],"")</f>
        <v>0</v>
      </c>
      <c r="L178" s="38">
        <f>IFERROR(Таблица614[[#This Row],[Общее кол-во шт]]*Таблица614[[#This Row],[Оптовая цена KRW                       за 1шт]],"")</f>
        <v>0</v>
      </c>
      <c r="M178" s="41" t="str">
        <f>IFERROR(Таблица614[[#This Row],[Общее кол-во шт]]*Таблица614[[#This Row],[Оптовая цена USD                       за 1шт]],"")</f>
        <v/>
      </c>
      <c r="N178" s="42"/>
    </row>
    <row r="179" spans="1:14" s="30" customFormat="1" ht="24" customHeight="1">
      <c r="A179" s="31" t="s">
        <v>16804</v>
      </c>
      <c r="B179" s="32">
        <v>8809505545724</v>
      </c>
      <c r="C179" s="33" t="s">
        <v>16805</v>
      </c>
      <c r="D179" s="34" t="s">
        <v>16806</v>
      </c>
      <c r="E179" s="38">
        <v>48000</v>
      </c>
      <c r="F179" s="36">
        <v>0.13999999999999999</v>
      </c>
      <c r="G179" s="37">
        <v>180</v>
      </c>
      <c r="H179" s="38">
        <v>5875.2</v>
      </c>
      <c r="I179" s="39" t="str">
        <f>IF($H$1="","Введите курс",Таблица614[[#This Row],[Оптовая цена KRW                       за 1шт]]/$H$1)</f>
        <v>Введите курс</v>
      </c>
      <c r="J179" s="284"/>
      <c r="K179" s="40">
        <f>IFERROR(Таблица614[[#This Row],[Заказ коробок ]]*Таблица614[[#This Row],[Кол-во шт в коробке]],"")</f>
        <v>0</v>
      </c>
      <c r="L179" s="38">
        <f>IFERROR(Таблица614[[#This Row],[Общее кол-во шт]]*Таблица614[[#This Row],[Оптовая цена KRW                       за 1шт]],"")</f>
        <v>0</v>
      </c>
      <c r="M179" s="41" t="str">
        <f>IFERROR(Таблица614[[#This Row],[Общее кол-во шт]]*Таблица614[[#This Row],[Оптовая цена USD                       за 1шт]],"")</f>
        <v/>
      </c>
      <c r="N179" s="42"/>
    </row>
    <row r="180" spans="1:14" s="30" customFormat="1" ht="24" customHeight="1">
      <c r="A180" s="31" t="s">
        <v>16807</v>
      </c>
      <c r="B180" s="32">
        <v>8809505543805</v>
      </c>
      <c r="C180" s="33" t="s">
        <v>16808</v>
      </c>
      <c r="D180" s="34" t="s">
        <v>16809</v>
      </c>
      <c r="E180" s="38">
        <v>48000</v>
      </c>
      <c r="F180" s="36">
        <v>0.13999999999999999</v>
      </c>
      <c r="G180" s="37">
        <v>180</v>
      </c>
      <c r="H180" s="38">
        <v>5875.2</v>
      </c>
      <c r="I180" s="39" t="str">
        <f>IF($H$1="","Введите курс",Таблица614[[#This Row],[Оптовая цена KRW                       за 1шт]]/$H$1)</f>
        <v>Введите курс</v>
      </c>
      <c r="J180" s="284"/>
      <c r="K180" s="40">
        <f>IFERROR(Таблица614[[#This Row],[Заказ коробок ]]*Таблица614[[#This Row],[Кол-во шт в коробке]],"")</f>
        <v>0</v>
      </c>
      <c r="L180" s="38">
        <f>IFERROR(Таблица614[[#This Row],[Общее кол-во шт]]*Таблица614[[#This Row],[Оптовая цена KRW                       за 1шт]],"")</f>
        <v>0</v>
      </c>
      <c r="M180" s="41" t="str">
        <f>IFERROR(Таблица614[[#This Row],[Общее кол-во шт]]*Таблица614[[#This Row],[Оптовая цена USD                       за 1шт]],"")</f>
        <v/>
      </c>
      <c r="N180" s="42"/>
    </row>
    <row r="181" spans="1:14" s="30" customFormat="1" ht="24" customHeight="1">
      <c r="A181" s="31" t="s">
        <v>16810</v>
      </c>
      <c r="B181" s="32">
        <v>8809711712255</v>
      </c>
      <c r="C181" s="33" t="s">
        <v>16811</v>
      </c>
      <c r="D181" s="34" t="s">
        <v>16812</v>
      </c>
      <c r="E181" s="38">
        <v>34000</v>
      </c>
      <c r="F181" s="36">
        <v>0.19999999999999998</v>
      </c>
      <c r="G181" s="37">
        <v>20</v>
      </c>
      <c r="H181" s="38">
        <v>6242.4000000000005</v>
      </c>
      <c r="I181" s="39" t="str">
        <f>IF($H$1="","Введите курс",Таблица614[[#This Row],[Оптовая цена KRW                       за 1шт]]/$H$1)</f>
        <v>Введите курс</v>
      </c>
      <c r="J181" s="284"/>
      <c r="K181" s="40">
        <f>IFERROR(Таблица614[[#This Row],[Заказ коробок ]]*Таблица614[[#This Row],[Кол-во шт в коробке]],"")</f>
        <v>0</v>
      </c>
      <c r="L181" s="38">
        <f>IFERROR(Таблица614[[#This Row],[Общее кол-во шт]]*Таблица614[[#This Row],[Оптовая цена KRW                       за 1шт]],"")</f>
        <v>0</v>
      </c>
      <c r="M181" s="41" t="str">
        <f>IFERROR(Таблица614[[#This Row],[Общее кол-во шт]]*Таблица614[[#This Row],[Оптовая цена USD                       за 1шт]],"")</f>
        <v/>
      </c>
      <c r="N181" s="42"/>
    </row>
    <row r="182" spans="1:14" s="30" customFormat="1" ht="24" customHeight="1">
      <c r="A182" s="31" t="s">
        <v>16813</v>
      </c>
      <c r="B182" s="32">
        <v>8809711712262</v>
      </c>
      <c r="C182" s="33" t="s">
        <v>16814</v>
      </c>
      <c r="D182" s="34" t="s">
        <v>16815</v>
      </c>
      <c r="E182" s="38">
        <v>38000</v>
      </c>
      <c r="F182" s="36">
        <v>0.18</v>
      </c>
      <c r="G182" s="37">
        <v>72</v>
      </c>
      <c r="H182" s="38">
        <v>6201.6</v>
      </c>
      <c r="I182" s="39" t="str">
        <f>IF($H$1="","Введите курс",Таблица614[[#This Row],[Оптовая цена KRW                       за 1шт]]/$H$1)</f>
        <v>Введите курс</v>
      </c>
      <c r="J182" s="284"/>
      <c r="K182" s="40">
        <f>IFERROR(Таблица614[[#This Row],[Заказ коробок ]]*Таблица614[[#This Row],[Кол-во шт в коробке]],"")</f>
        <v>0</v>
      </c>
      <c r="L182" s="38">
        <f>IFERROR(Таблица614[[#This Row],[Общее кол-во шт]]*Таблица614[[#This Row],[Оптовая цена KRW                       за 1шт]],"")</f>
        <v>0</v>
      </c>
      <c r="M182" s="41" t="str">
        <f>IFERROR(Таблица614[[#This Row],[Общее кол-во шт]]*Таблица614[[#This Row],[Оптовая цена USD                       за 1шт]],"")</f>
        <v/>
      </c>
      <c r="N182" s="42"/>
    </row>
    <row r="183" spans="1:14" s="30" customFormat="1" ht="24" customHeight="1">
      <c r="A183" s="31" t="s">
        <v>16816</v>
      </c>
      <c r="B183" s="32">
        <v>8809711712149</v>
      </c>
      <c r="C183" s="33" t="s">
        <v>16817</v>
      </c>
      <c r="D183" s="34" t="s">
        <v>16818</v>
      </c>
      <c r="E183" s="38">
        <v>48000</v>
      </c>
      <c r="F183" s="36">
        <v>0.31</v>
      </c>
      <c r="G183" s="37">
        <v>60</v>
      </c>
      <c r="H183" s="38">
        <v>14198.399999999998</v>
      </c>
      <c r="I183" s="39" t="str">
        <f>IF($H$1="","Введите курс",Таблица614[[#This Row],[Оптовая цена KRW                       за 1шт]]/$H$1)</f>
        <v>Введите курс</v>
      </c>
      <c r="J183" s="284"/>
      <c r="K183" s="40">
        <f>IFERROR(Таблица614[[#This Row],[Заказ коробок ]]*Таблица614[[#This Row],[Кол-во шт в коробке]],"")</f>
        <v>0</v>
      </c>
      <c r="L183" s="38">
        <f>IFERROR(Таблица614[[#This Row],[Общее кол-во шт]]*Таблица614[[#This Row],[Оптовая цена KRW                       за 1шт]],"")</f>
        <v>0</v>
      </c>
      <c r="M183" s="41" t="str">
        <f>IFERROR(Таблица614[[#This Row],[Общее кол-во шт]]*Таблица614[[#This Row],[Оптовая цена USD                       за 1шт]],"")</f>
        <v/>
      </c>
      <c r="N183" s="42"/>
    </row>
    <row r="184" spans="1:14" s="30" customFormat="1" ht="24" customHeight="1">
      <c r="A184" s="31" t="s">
        <v>16819</v>
      </c>
      <c r="B184" s="32">
        <v>8809711714396</v>
      </c>
      <c r="C184" s="33" t="s">
        <v>16820</v>
      </c>
      <c r="D184" s="34" t="s">
        <v>16821</v>
      </c>
      <c r="E184" s="38">
        <v>48000</v>
      </c>
      <c r="F184" s="36">
        <v>0.31</v>
      </c>
      <c r="G184" s="37">
        <v>60</v>
      </c>
      <c r="H184" s="38">
        <v>14198.399999999998</v>
      </c>
      <c r="I184" s="39" t="str">
        <f>IF($H$1="","Введите курс",Таблица614[[#This Row],[Оптовая цена KRW                       за 1шт]]/$H$1)</f>
        <v>Введите курс</v>
      </c>
      <c r="J184" s="284"/>
      <c r="K184" s="40">
        <f>IFERROR(Таблица614[[#This Row],[Заказ коробок ]]*Таблица614[[#This Row],[Кол-во шт в коробке]],"")</f>
        <v>0</v>
      </c>
      <c r="L184" s="38">
        <f>IFERROR(Таблица614[[#This Row],[Общее кол-во шт]]*Таблица614[[#This Row],[Оптовая цена KRW                       за 1шт]],"")</f>
        <v>0</v>
      </c>
      <c r="M184" s="41" t="str">
        <f>IFERROR(Таблица614[[#This Row],[Общее кол-во шт]]*Таблица614[[#This Row],[Оптовая цена USD                       за 1шт]],"")</f>
        <v/>
      </c>
      <c r="N184" s="42"/>
    </row>
    <row r="185" spans="1:14" s="30" customFormat="1" ht="24" customHeight="1">
      <c r="A185" s="31" t="s">
        <v>16822</v>
      </c>
      <c r="B185" s="32">
        <v>8809711714396</v>
      </c>
      <c r="C185" s="33" t="s">
        <v>16823</v>
      </c>
      <c r="D185" s="34" t="s">
        <v>16824</v>
      </c>
      <c r="E185" s="38">
        <v>48000</v>
      </c>
      <c r="F185" s="36">
        <v>0.31</v>
      </c>
      <c r="G185" s="37">
        <v>20</v>
      </c>
      <c r="H185" s="38">
        <v>14198.399999999998</v>
      </c>
      <c r="I185" s="39" t="str">
        <f>IF($H$1="","Введите курс",Таблица614[[#This Row],[Оптовая цена KRW                       за 1шт]]/$H$1)</f>
        <v>Введите курс</v>
      </c>
      <c r="J185" s="284"/>
      <c r="K185" s="40">
        <f>IFERROR(Таблица614[[#This Row],[Заказ коробок ]]*Таблица614[[#This Row],[Кол-во шт в коробке]],"")</f>
        <v>0</v>
      </c>
      <c r="L185" s="38">
        <f>IFERROR(Таблица614[[#This Row],[Общее кол-во шт]]*Таблица614[[#This Row],[Оптовая цена KRW                       за 1шт]],"")</f>
        <v>0</v>
      </c>
      <c r="M185" s="41" t="str">
        <f>IFERROR(Таблица614[[#This Row],[Общее кол-во шт]]*Таблица614[[#This Row],[Оптовая цена USD                       за 1шт]],"")</f>
        <v/>
      </c>
      <c r="N185" s="42"/>
    </row>
    <row r="186" spans="1:14" s="30" customFormat="1" ht="24" customHeight="1">
      <c r="A186" s="31" t="s">
        <v>16825</v>
      </c>
      <c r="B186" s="32">
        <v>8809711712644</v>
      </c>
      <c r="C186" s="33" t="s">
        <v>16826</v>
      </c>
      <c r="D186" s="34" t="s">
        <v>16827</v>
      </c>
      <c r="E186" s="38">
        <v>28000</v>
      </c>
      <c r="F186" s="36">
        <v>0.31</v>
      </c>
      <c r="G186" s="37">
        <v>80</v>
      </c>
      <c r="H186" s="38">
        <v>8282.4</v>
      </c>
      <c r="I186" s="39" t="str">
        <f>IF($H$1="","Введите курс",Таблица614[[#This Row],[Оптовая цена KRW                       за 1шт]]/$H$1)</f>
        <v>Введите курс</v>
      </c>
      <c r="J186" s="284"/>
      <c r="K186" s="40">
        <f>IFERROR(Таблица614[[#This Row],[Заказ коробок ]]*Таблица614[[#This Row],[Кол-во шт в коробке]],"")</f>
        <v>0</v>
      </c>
      <c r="L186" s="38">
        <f>IFERROR(Таблица614[[#This Row],[Общее кол-во шт]]*Таблица614[[#This Row],[Оптовая цена KRW                       за 1шт]],"")</f>
        <v>0</v>
      </c>
      <c r="M186" s="41" t="str">
        <f>IFERROR(Таблица614[[#This Row],[Общее кол-во шт]]*Таблица614[[#This Row],[Оптовая цена USD                       за 1шт]],"")</f>
        <v/>
      </c>
      <c r="N186" s="42"/>
    </row>
    <row r="187" spans="1:14" s="30" customFormat="1" ht="24" customHeight="1">
      <c r="A187" s="31" t="s">
        <v>16828</v>
      </c>
      <c r="B187" s="32">
        <v>8809711712279</v>
      </c>
      <c r="C187" s="33" t="s">
        <v>16829</v>
      </c>
      <c r="D187" s="34" t="s">
        <v>16830</v>
      </c>
      <c r="E187" s="38">
        <v>59800</v>
      </c>
      <c r="F187" s="36">
        <v>0.31</v>
      </c>
      <c r="G187" s="37">
        <v>60</v>
      </c>
      <c r="H187" s="38">
        <v>17688.84</v>
      </c>
      <c r="I187" s="39" t="str">
        <f>IF($H$1="","Введите курс",Таблица614[[#This Row],[Оптовая цена KRW                       за 1шт]]/$H$1)</f>
        <v>Введите курс</v>
      </c>
      <c r="J187" s="284"/>
      <c r="K187" s="40">
        <f>IFERROR(Таблица614[[#This Row],[Заказ коробок ]]*Таблица614[[#This Row],[Кол-во шт в коробке]],"")</f>
        <v>0</v>
      </c>
      <c r="L187" s="38">
        <f>IFERROR(Таблица614[[#This Row],[Общее кол-во шт]]*Таблица614[[#This Row],[Оптовая цена KRW                       за 1шт]],"")</f>
        <v>0</v>
      </c>
      <c r="M187" s="41" t="str">
        <f>IFERROR(Таблица614[[#This Row],[Общее кол-во шт]]*Таблица614[[#This Row],[Оптовая цена USD                       за 1шт]],"")</f>
        <v/>
      </c>
      <c r="N187" s="42"/>
    </row>
    <row r="188" spans="1:14" s="30" customFormat="1" ht="24" customHeight="1">
      <c r="A188" s="31" t="s">
        <v>16831</v>
      </c>
      <c r="B188" s="32">
        <v>8809711712439</v>
      </c>
      <c r="C188" s="33" t="s">
        <v>16832</v>
      </c>
      <c r="D188" s="34" t="s">
        <v>16833</v>
      </c>
      <c r="E188" s="38">
        <v>68000</v>
      </c>
      <c r="F188" s="36">
        <v>0.31</v>
      </c>
      <c r="G188" s="37">
        <v>120</v>
      </c>
      <c r="H188" s="38">
        <v>20114.400000000001</v>
      </c>
      <c r="I188" s="39" t="str">
        <f>IF($H$1="","Введите курс",Таблица614[[#This Row],[Оптовая цена KRW                       за 1шт]]/$H$1)</f>
        <v>Введите курс</v>
      </c>
      <c r="J188" s="284"/>
      <c r="K188" s="40">
        <f>IFERROR(Таблица614[[#This Row],[Заказ коробок ]]*Таблица614[[#This Row],[Кол-во шт в коробке]],"")</f>
        <v>0</v>
      </c>
      <c r="L188" s="38">
        <f>IFERROR(Таблица614[[#This Row],[Общее кол-во шт]]*Таблица614[[#This Row],[Оптовая цена KRW                       за 1шт]],"")</f>
        <v>0</v>
      </c>
      <c r="M188" s="41" t="str">
        <f>IFERROR(Таблица614[[#This Row],[Общее кол-во шт]]*Таблица614[[#This Row],[Оптовая цена USD                       за 1шт]],"")</f>
        <v/>
      </c>
      <c r="N188" s="42"/>
    </row>
    <row r="189" spans="1:14" s="30" customFormat="1" ht="24" customHeight="1">
      <c r="A189" s="31" t="s">
        <v>16834</v>
      </c>
      <c r="B189" s="32">
        <v>8809711714877</v>
      </c>
      <c r="C189" s="33" t="s">
        <v>16835</v>
      </c>
      <c r="D189" s="34" t="s">
        <v>16836</v>
      </c>
      <c r="E189" s="38">
        <v>20000</v>
      </c>
      <c r="F189" s="36">
        <v>0.31</v>
      </c>
      <c r="G189" s="37">
        <v>40</v>
      </c>
      <c r="H189" s="38">
        <v>5916</v>
      </c>
      <c r="I189" s="39" t="str">
        <f>IF($H$1="","Введите курс",Таблица614[[#This Row],[Оптовая цена KRW                       за 1шт]]/$H$1)</f>
        <v>Введите курс</v>
      </c>
      <c r="J189" s="284"/>
      <c r="K189" s="40">
        <f>IFERROR(Таблица614[[#This Row],[Заказ коробок ]]*Таблица614[[#This Row],[Кол-во шт в коробке]],"")</f>
        <v>0</v>
      </c>
      <c r="L189" s="38">
        <f>IFERROR(Таблица614[[#This Row],[Общее кол-во шт]]*Таблица614[[#This Row],[Оптовая цена KRW                       за 1шт]],"")</f>
        <v>0</v>
      </c>
      <c r="M189" s="41" t="str">
        <f>IFERROR(Таблица614[[#This Row],[Общее кол-во шт]]*Таблица614[[#This Row],[Оптовая цена USD                       за 1шт]],"")</f>
        <v/>
      </c>
      <c r="N189" s="42"/>
    </row>
    <row r="190" spans="1:14" s="30" customFormat="1" ht="24" customHeight="1">
      <c r="A190" s="31" t="s">
        <v>16837</v>
      </c>
      <c r="B190" s="32"/>
      <c r="C190" s="33" t="s">
        <v>16838</v>
      </c>
      <c r="D190" s="34" t="s">
        <v>16839</v>
      </c>
      <c r="E190" s="38">
        <v>48000</v>
      </c>
      <c r="F190" s="36">
        <v>0.31</v>
      </c>
      <c r="G190" s="37"/>
      <c r="H190" s="38">
        <v>14198.399999999998</v>
      </c>
      <c r="I190" s="39" t="str">
        <f>IF($H$1="","Введите курс",Таблица614[[#This Row],[Оптовая цена KRW                       за 1шт]]/$H$1)</f>
        <v>Введите курс</v>
      </c>
      <c r="J190" s="284"/>
      <c r="K190" s="40">
        <f>IFERROR(Таблица614[[#This Row],[Заказ коробок ]]*Таблица614[[#This Row],[Кол-во шт в коробке]],"")</f>
        <v>0</v>
      </c>
      <c r="L190" s="38">
        <f>IFERROR(Таблица614[[#This Row],[Общее кол-во шт]]*Таблица614[[#This Row],[Оптовая цена KRW                       за 1шт]],"")</f>
        <v>0</v>
      </c>
      <c r="M190" s="41" t="str">
        <f>IFERROR(Таблица614[[#This Row],[Общее кол-во шт]]*Таблица614[[#This Row],[Оптовая цена USD                       за 1шт]],"")</f>
        <v/>
      </c>
      <c r="N190" s="42"/>
    </row>
    <row r="191" spans="1:14" s="30" customFormat="1" ht="24" customHeight="1">
      <c r="A191" s="31" t="s">
        <v>16840</v>
      </c>
      <c r="B191" s="32">
        <v>8809711713269</v>
      </c>
      <c r="C191" s="33" t="s">
        <v>16841</v>
      </c>
      <c r="D191" s="34" t="s">
        <v>16842</v>
      </c>
      <c r="E191" s="38">
        <v>194000</v>
      </c>
      <c r="F191" s="36">
        <v>0.31</v>
      </c>
      <c r="G191" s="37"/>
      <c r="H191" s="38">
        <v>57385.2</v>
      </c>
      <c r="I191" s="39" t="str">
        <f>IF($H$1="","Введите курс",Таблица614[[#This Row],[Оптовая цена KRW                       за 1шт]]/$H$1)</f>
        <v>Введите курс</v>
      </c>
      <c r="J191" s="284"/>
      <c r="K191" s="40">
        <f>IFERROR(Таблица614[[#This Row],[Заказ коробок ]]*Таблица614[[#This Row],[Кол-во шт в коробке]],"")</f>
        <v>0</v>
      </c>
      <c r="L191" s="38">
        <f>IFERROR(Таблица614[[#This Row],[Общее кол-во шт]]*Таблица614[[#This Row],[Оптовая цена KRW                       за 1шт]],"")</f>
        <v>0</v>
      </c>
      <c r="M191" s="41" t="str">
        <f>IFERROR(Таблица614[[#This Row],[Общее кол-во шт]]*Таблица614[[#This Row],[Оптовая цена USD                       за 1шт]],"")</f>
        <v/>
      </c>
      <c r="N191" s="42"/>
    </row>
    <row r="192" spans="1:14" s="30" customFormat="1" ht="24" customHeight="1">
      <c r="A192" s="31" t="s">
        <v>16843</v>
      </c>
      <c r="B192" s="32">
        <v>8809711714235</v>
      </c>
      <c r="C192" s="33" t="s">
        <v>16844</v>
      </c>
      <c r="D192" s="34" t="s">
        <v>16845</v>
      </c>
      <c r="E192" s="38">
        <v>30000</v>
      </c>
      <c r="F192" s="36">
        <v>0.31</v>
      </c>
      <c r="G192" s="37">
        <v>40</v>
      </c>
      <c r="H192" s="38">
        <v>8874</v>
      </c>
      <c r="I192" s="39" t="str">
        <f>IF($H$1="","Введите курс",Таблица614[[#This Row],[Оптовая цена KRW                       за 1шт]]/$H$1)</f>
        <v>Введите курс</v>
      </c>
      <c r="J192" s="284"/>
      <c r="K192" s="40">
        <f>IFERROR(Таблица614[[#This Row],[Заказ коробок ]]*Таблица614[[#This Row],[Кол-во шт в коробке]],"")</f>
        <v>0</v>
      </c>
      <c r="L192" s="38">
        <f>IFERROR(Таблица614[[#This Row],[Общее кол-во шт]]*Таблица614[[#This Row],[Оптовая цена KRW                       за 1шт]],"")</f>
        <v>0</v>
      </c>
      <c r="M192" s="41" t="str">
        <f>IFERROR(Таблица614[[#This Row],[Общее кол-во шт]]*Таблица614[[#This Row],[Оптовая цена USD                       за 1шт]],"")</f>
        <v/>
      </c>
      <c r="N192" s="42"/>
    </row>
    <row r="193" spans="1:14" s="30" customFormat="1" ht="24" customHeight="1">
      <c r="A193" s="44" t="s">
        <v>16846</v>
      </c>
      <c r="B193" s="45">
        <v>8809711713979</v>
      </c>
      <c r="C193" s="46" t="s">
        <v>16847</v>
      </c>
      <c r="D193" s="47" t="s">
        <v>16848</v>
      </c>
      <c r="E193" s="51" t="s">
        <v>16295</v>
      </c>
      <c r="F193" s="49" t="s">
        <v>16296</v>
      </c>
      <c r="G193" s="50">
        <v>40</v>
      </c>
      <c r="H193" s="51"/>
      <c r="I193" s="52" t="str">
        <f>IF($H$1="","Введите курс",Таблица614[[#This Row],[Оптовая цена KRW                       за 1шт]]/$H$1)</f>
        <v>Введите курс</v>
      </c>
      <c r="J193" s="53"/>
      <c r="K193" s="54">
        <f>IFERROR(Таблица614[[#This Row],[Заказ коробок ]]*Таблица614[[#This Row],[Кол-во шт в коробке]],"")</f>
        <v>0</v>
      </c>
      <c r="L193" s="51">
        <f>IFERROR(Таблица614[[#This Row],[Общее кол-во шт]]*Таблица614[[#This Row],[Оптовая цена KRW                       за 1шт]],"")</f>
        <v>0</v>
      </c>
      <c r="M193" s="55" t="str">
        <f>IFERROR(Таблица614[[#This Row],[Общее кол-во шт]]*Таблица614[[#This Row],[Оптовая цена USD                       за 1шт]],"")</f>
        <v/>
      </c>
      <c r="N193" s="56"/>
    </row>
    <row r="194" spans="1:14" s="30" customFormat="1" ht="24" customHeight="1">
      <c r="A194" s="44" t="s">
        <v>16849</v>
      </c>
      <c r="B194" s="45">
        <v>8809711713986</v>
      </c>
      <c r="C194" s="46" t="s">
        <v>16850</v>
      </c>
      <c r="D194" s="47" t="s">
        <v>16851</v>
      </c>
      <c r="E194" s="51" t="s">
        <v>16295</v>
      </c>
      <c r="F194" s="49" t="s">
        <v>16296</v>
      </c>
      <c r="G194" s="50"/>
      <c r="H194" s="51"/>
      <c r="I194" s="52" t="str">
        <f>IF($H$1="","Введите курс",Таблица614[[#This Row],[Оптовая цена KRW                       за 1шт]]/$H$1)</f>
        <v>Введите курс</v>
      </c>
      <c r="J194" s="53"/>
      <c r="K194" s="54">
        <f>IFERROR(Таблица614[[#This Row],[Заказ коробок ]]*Таблица614[[#This Row],[Кол-во шт в коробке]],"")</f>
        <v>0</v>
      </c>
      <c r="L194" s="51">
        <f>IFERROR(Таблица614[[#This Row],[Общее кол-во шт]]*Таблица614[[#This Row],[Оптовая цена KRW                       за 1шт]],"")</f>
        <v>0</v>
      </c>
      <c r="M194" s="55" t="str">
        <f>IFERROR(Таблица614[[#This Row],[Общее кол-во шт]]*Таблица614[[#This Row],[Оптовая цена USD                       за 1шт]],"")</f>
        <v/>
      </c>
      <c r="N194" s="56"/>
    </row>
    <row r="195" spans="1:14" s="30" customFormat="1" ht="24" customHeight="1">
      <c r="A195" s="31" t="s">
        <v>16852</v>
      </c>
      <c r="B195" s="32">
        <v>8809505540804</v>
      </c>
      <c r="C195" s="33" t="s">
        <v>16853</v>
      </c>
      <c r="D195" s="34" t="s">
        <v>16854</v>
      </c>
      <c r="E195" s="38">
        <v>48000</v>
      </c>
      <c r="F195" s="36">
        <v>0.31</v>
      </c>
      <c r="G195" s="37">
        <v>40</v>
      </c>
      <c r="H195" s="38">
        <v>14198.399999999998</v>
      </c>
      <c r="I195" s="39" t="str">
        <f>IF($H$1="","Введите курс",Таблица614[[#This Row],[Оптовая цена KRW                       за 1шт]]/$H$1)</f>
        <v>Введите курс</v>
      </c>
      <c r="J195" s="284"/>
      <c r="K195" s="40">
        <f>IFERROR(Таблица614[[#This Row],[Заказ коробок ]]*Таблица614[[#This Row],[Кол-во шт в коробке]],"")</f>
        <v>0</v>
      </c>
      <c r="L195" s="38">
        <f>IFERROR(Таблица614[[#This Row],[Общее кол-во шт]]*Таблица614[[#This Row],[Оптовая цена KRW                       за 1шт]],"")</f>
        <v>0</v>
      </c>
      <c r="M195" s="41" t="str">
        <f>IFERROR(Таблица614[[#This Row],[Общее кол-во шт]]*Таблица614[[#This Row],[Оптовая цена USD                       за 1шт]],"")</f>
        <v/>
      </c>
      <c r="N195" s="42"/>
    </row>
    <row r="196" spans="1:14" s="30" customFormat="1" ht="24" customHeight="1">
      <c r="A196" s="31" t="s">
        <v>16855</v>
      </c>
      <c r="B196" s="32">
        <v>8809505540811</v>
      </c>
      <c r="C196" s="33" t="s">
        <v>16856</v>
      </c>
      <c r="D196" s="34" t="s">
        <v>16857</v>
      </c>
      <c r="E196" s="38">
        <v>58000</v>
      </c>
      <c r="F196" s="36">
        <v>0.31</v>
      </c>
      <c r="G196" s="37">
        <v>40</v>
      </c>
      <c r="H196" s="38">
        <v>17156.400000000001</v>
      </c>
      <c r="I196" s="39" t="str">
        <f>IF($H$1="","Введите курс",Таблица614[[#This Row],[Оптовая цена KRW                       за 1шт]]/$H$1)</f>
        <v>Введите курс</v>
      </c>
      <c r="J196" s="284"/>
      <c r="K196" s="40">
        <f>IFERROR(Таблица614[[#This Row],[Заказ коробок ]]*Таблица614[[#This Row],[Кол-во шт в коробке]],"")</f>
        <v>0</v>
      </c>
      <c r="L196" s="38">
        <f>IFERROR(Таблица614[[#This Row],[Общее кол-во шт]]*Таблица614[[#This Row],[Оптовая цена KRW                       за 1шт]],"")</f>
        <v>0</v>
      </c>
      <c r="M196" s="41" t="str">
        <f>IFERROR(Таблица614[[#This Row],[Общее кол-во шт]]*Таблица614[[#This Row],[Оптовая цена USD                       за 1шт]],"")</f>
        <v/>
      </c>
      <c r="N196" s="42"/>
    </row>
    <row r="197" spans="1:14" s="30" customFormat="1" ht="24" customHeight="1">
      <c r="A197" s="31" t="s">
        <v>16858</v>
      </c>
      <c r="B197" s="32">
        <v>8809505540828</v>
      </c>
      <c r="C197" s="33" t="s">
        <v>16859</v>
      </c>
      <c r="D197" s="34" t="s">
        <v>16860</v>
      </c>
      <c r="E197" s="38">
        <v>68000</v>
      </c>
      <c r="F197" s="36">
        <v>0.31</v>
      </c>
      <c r="G197" s="37">
        <v>80</v>
      </c>
      <c r="H197" s="38">
        <v>20114.400000000001</v>
      </c>
      <c r="I197" s="39" t="str">
        <f>IF($H$1="","Введите курс",Таблица614[[#This Row],[Оптовая цена KRW                       за 1шт]]/$H$1)</f>
        <v>Введите курс</v>
      </c>
      <c r="J197" s="284"/>
      <c r="K197" s="40">
        <f>IFERROR(Таблица614[[#This Row],[Заказ коробок ]]*Таблица614[[#This Row],[Кол-во шт в коробке]],"")</f>
        <v>0</v>
      </c>
      <c r="L197" s="38">
        <f>IFERROR(Таблица614[[#This Row],[Общее кол-во шт]]*Таблица614[[#This Row],[Оптовая цена KRW                       за 1шт]],"")</f>
        <v>0</v>
      </c>
      <c r="M197" s="41" t="str">
        <f>IFERROR(Таблица614[[#This Row],[Общее кол-во шт]]*Таблица614[[#This Row],[Оптовая цена USD                       за 1шт]],"")</f>
        <v/>
      </c>
      <c r="N197" s="42"/>
    </row>
    <row r="198" spans="1:14" s="30" customFormat="1" ht="24" customHeight="1">
      <c r="A198" s="31" t="s">
        <v>16861</v>
      </c>
      <c r="B198" s="32">
        <v>8809505540835</v>
      </c>
      <c r="C198" s="33" t="s">
        <v>16862</v>
      </c>
      <c r="D198" s="34" t="s">
        <v>16863</v>
      </c>
      <c r="E198" s="38">
        <v>68000</v>
      </c>
      <c r="F198" s="36">
        <v>0.31</v>
      </c>
      <c r="G198" s="37">
        <v>80</v>
      </c>
      <c r="H198" s="38">
        <v>20114.400000000001</v>
      </c>
      <c r="I198" s="39" t="str">
        <f>IF($H$1="","Введите курс",Таблица614[[#This Row],[Оптовая цена KRW                       за 1шт]]/$H$1)</f>
        <v>Введите курс</v>
      </c>
      <c r="J198" s="284"/>
      <c r="K198" s="40">
        <f>IFERROR(Таблица614[[#This Row],[Заказ коробок ]]*Таблица614[[#This Row],[Кол-во шт в коробке]],"")</f>
        <v>0</v>
      </c>
      <c r="L198" s="38">
        <f>IFERROR(Таблица614[[#This Row],[Общее кол-во шт]]*Таблица614[[#This Row],[Оптовая цена KRW                       за 1шт]],"")</f>
        <v>0</v>
      </c>
      <c r="M198" s="41" t="str">
        <f>IFERROR(Таблица614[[#This Row],[Общее кол-во шт]]*Таблица614[[#This Row],[Оптовая цена USD                       за 1шт]],"")</f>
        <v/>
      </c>
      <c r="N198" s="42"/>
    </row>
    <row r="199" spans="1:14" s="30" customFormat="1" ht="24" customHeight="1">
      <c r="A199" s="31" t="s">
        <v>16864</v>
      </c>
      <c r="B199" s="32">
        <v>8809505540996</v>
      </c>
      <c r="C199" s="33" t="s">
        <v>16865</v>
      </c>
      <c r="D199" s="34" t="s">
        <v>16866</v>
      </c>
      <c r="E199" s="38">
        <v>38000</v>
      </c>
      <c r="F199" s="36">
        <v>0.31</v>
      </c>
      <c r="G199" s="37">
        <v>80</v>
      </c>
      <c r="H199" s="38">
        <v>11240.4</v>
      </c>
      <c r="I199" s="39" t="str">
        <f>IF($H$1="","Введите курс",Таблица614[[#This Row],[Оптовая цена KRW                       за 1шт]]/$H$1)</f>
        <v>Введите курс</v>
      </c>
      <c r="J199" s="284"/>
      <c r="K199" s="40">
        <f>IFERROR(Таблица614[[#This Row],[Заказ коробок ]]*Таблица614[[#This Row],[Кол-во шт в коробке]],"")</f>
        <v>0</v>
      </c>
      <c r="L199" s="38">
        <f>IFERROR(Таблица614[[#This Row],[Общее кол-во шт]]*Таблица614[[#This Row],[Оптовая цена KRW                       за 1шт]],"")</f>
        <v>0</v>
      </c>
      <c r="M199" s="41" t="str">
        <f>IFERROR(Таблица614[[#This Row],[Общее кол-во шт]]*Таблица614[[#This Row],[Оптовая цена USD                       за 1шт]],"")</f>
        <v/>
      </c>
      <c r="N199" s="42"/>
    </row>
    <row r="200" spans="1:14" s="30" customFormat="1" ht="24" customHeight="1">
      <c r="A200" s="31" t="s">
        <v>16867</v>
      </c>
      <c r="B200" s="32">
        <v>8809505541184</v>
      </c>
      <c r="C200" s="33" t="s">
        <v>16868</v>
      </c>
      <c r="D200" s="34" t="s">
        <v>16869</v>
      </c>
      <c r="E200" s="38">
        <v>58000</v>
      </c>
      <c r="F200" s="36">
        <v>0.31</v>
      </c>
      <c r="G200" s="37">
        <v>160</v>
      </c>
      <c r="H200" s="38">
        <v>17156.400000000001</v>
      </c>
      <c r="I200" s="39" t="str">
        <f>IF($H$1="","Введите курс",Таблица614[[#This Row],[Оптовая цена KRW                       за 1шт]]/$H$1)</f>
        <v>Введите курс</v>
      </c>
      <c r="J200" s="284"/>
      <c r="K200" s="40">
        <f>IFERROR(Таблица614[[#This Row],[Заказ коробок ]]*Таблица614[[#This Row],[Кол-во шт в коробке]],"")</f>
        <v>0</v>
      </c>
      <c r="L200" s="38">
        <f>IFERROR(Таблица614[[#This Row],[Общее кол-во шт]]*Таблица614[[#This Row],[Оптовая цена KRW                       за 1шт]],"")</f>
        <v>0</v>
      </c>
      <c r="M200" s="41" t="str">
        <f>IFERROR(Таблица614[[#This Row],[Общее кол-во шт]]*Таблица614[[#This Row],[Оптовая цена USD                       за 1шт]],"")</f>
        <v/>
      </c>
      <c r="N200" s="42"/>
    </row>
    <row r="201" spans="1:14" s="30" customFormat="1" ht="24" customHeight="1">
      <c r="A201" s="31" t="s">
        <v>16870</v>
      </c>
      <c r="B201" s="32">
        <v>8809505541177</v>
      </c>
      <c r="C201" s="33" t="s">
        <v>16871</v>
      </c>
      <c r="D201" s="34" t="s">
        <v>16872</v>
      </c>
      <c r="E201" s="38">
        <v>68000</v>
      </c>
      <c r="F201" s="36">
        <v>0.31</v>
      </c>
      <c r="G201" s="37">
        <v>80</v>
      </c>
      <c r="H201" s="38">
        <v>20114.400000000001</v>
      </c>
      <c r="I201" s="39" t="str">
        <f>IF($H$1="","Введите курс",Таблица614[[#This Row],[Оптовая цена KRW                       за 1шт]]/$H$1)</f>
        <v>Введите курс</v>
      </c>
      <c r="J201" s="284"/>
      <c r="K201" s="40">
        <f>IFERROR(Таблица614[[#This Row],[Заказ коробок ]]*Таблица614[[#This Row],[Кол-во шт в коробке]],"")</f>
        <v>0</v>
      </c>
      <c r="L201" s="38">
        <f>IFERROR(Таблица614[[#This Row],[Общее кол-во шт]]*Таблица614[[#This Row],[Оптовая цена KRW                       за 1шт]],"")</f>
        <v>0</v>
      </c>
      <c r="M201" s="41" t="str">
        <f>IFERROR(Таблица614[[#This Row],[Общее кол-во шт]]*Таблица614[[#This Row],[Оптовая цена USD                       за 1шт]],"")</f>
        <v/>
      </c>
      <c r="N201" s="42"/>
    </row>
    <row r="202" spans="1:14" s="30" customFormat="1" ht="24" customHeight="1">
      <c r="A202" s="31" t="s">
        <v>16873</v>
      </c>
      <c r="B202" s="32">
        <v>8809505540897</v>
      </c>
      <c r="C202" s="33" t="s">
        <v>16874</v>
      </c>
      <c r="D202" s="34" t="s">
        <v>16875</v>
      </c>
      <c r="E202" s="38">
        <v>18000</v>
      </c>
      <c r="F202" s="36">
        <v>0.31</v>
      </c>
      <c r="G202" s="37">
        <v>80</v>
      </c>
      <c r="H202" s="38">
        <v>5324.4000000000005</v>
      </c>
      <c r="I202" s="39" t="str">
        <f>IF($H$1="","Введите курс",Таблица614[[#This Row],[Оптовая цена KRW                       за 1шт]]/$H$1)</f>
        <v>Введите курс</v>
      </c>
      <c r="J202" s="284"/>
      <c r="K202" s="40">
        <f>IFERROR(Таблица614[[#This Row],[Заказ коробок ]]*Таблица614[[#This Row],[Кол-во шт в коробке]],"")</f>
        <v>0</v>
      </c>
      <c r="L202" s="38">
        <f>IFERROR(Таблица614[[#This Row],[Общее кол-во шт]]*Таблица614[[#This Row],[Оптовая цена KRW                       за 1шт]],"")</f>
        <v>0</v>
      </c>
      <c r="M202" s="41" t="str">
        <f>IFERROR(Таблица614[[#This Row],[Общее кол-во шт]]*Таблица614[[#This Row],[Оптовая цена USD                       за 1шт]],"")</f>
        <v/>
      </c>
      <c r="N202" s="42"/>
    </row>
    <row r="203" spans="1:14" s="30" customFormat="1" ht="24" customHeight="1">
      <c r="A203" s="31" t="s">
        <v>16876</v>
      </c>
      <c r="B203" s="32">
        <v>8809505541016</v>
      </c>
      <c r="C203" s="33" t="s">
        <v>16877</v>
      </c>
      <c r="D203" s="34" t="s">
        <v>16878</v>
      </c>
      <c r="E203" s="38">
        <v>20000</v>
      </c>
      <c r="F203" s="36">
        <v>0.31</v>
      </c>
      <c r="G203" s="37">
        <v>600</v>
      </c>
      <c r="H203" s="38">
        <v>5916</v>
      </c>
      <c r="I203" s="39" t="str">
        <f>IF($H$1="","Введите курс",Таблица614[[#This Row],[Оптовая цена KRW                       за 1шт]]/$H$1)</f>
        <v>Введите курс</v>
      </c>
      <c r="J203" s="284"/>
      <c r="K203" s="40">
        <f>IFERROR(Таблица614[[#This Row],[Заказ коробок ]]*Таблица614[[#This Row],[Кол-во шт в коробке]],"")</f>
        <v>0</v>
      </c>
      <c r="L203" s="38">
        <f>IFERROR(Таблица614[[#This Row],[Общее кол-во шт]]*Таблица614[[#This Row],[Оптовая цена KRW                       за 1шт]],"")</f>
        <v>0</v>
      </c>
      <c r="M203" s="41" t="str">
        <f>IFERROR(Таблица614[[#This Row],[Общее кол-во шт]]*Таблица614[[#This Row],[Оптовая цена USD                       за 1шт]],"")</f>
        <v/>
      </c>
      <c r="N203" s="42"/>
    </row>
    <row r="204" spans="1:14" s="30" customFormat="1" ht="24" customHeight="1">
      <c r="A204" s="31" t="s">
        <v>16879</v>
      </c>
      <c r="B204" s="32">
        <v>8809505541467</v>
      </c>
      <c r="C204" s="33" t="s">
        <v>16880</v>
      </c>
      <c r="D204" s="34" t="s">
        <v>16881</v>
      </c>
      <c r="E204" s="38">
        <v>44800</v>
      </c>
      <c r="F204" s="36">
        <v>0.31</v>
      </c>
      <c r="G204" s="37">
        <v>80</v>
      </c>
      <c r="H204" s="38">
        <v>13251.84</v>
      </c>
      <c r="I204" s="39" t="str">
        <f>IF($H$1="","Введите курс",Таблица614[[#This Row],[Оптовая цена KRW                       за 1шт]]/$H$1)</f>
        <v>Введите курс</v>
      </c>
      <c r="J204" s="284"/>
      <c r="K204" s="40">
        <f>IFERROR(Таблица614[[#This Row],[Заказ коробок ]]*Таблица614[[#This Row],[Кол-во шт в коробке]],"")</f>
        <v>0</v>
      </c>
      <c r="L204" s="38">
        <f>IFERROR(Таблица614[[#This Row],[Общее кол-во шт]]*Таблица614[[#This Row],[Оптовая цена KRW                       за 1шт]],"")</f>
        <v>0</v>
      </c>
      <c r="M204" s="41" t="str">
        <f>IFERROR(Таблица614[[#This Row],[Общее кол-во шт]]*Таблица614[[#This Row],[Оптовая цена USD                       за 1шт]],"")</f>
        <v/>
      </c>
      <c r="N204" s="42"/>
    </row>
    <row r="205" spans="1:14" s="30" customFormat="1" ht="24" customHeight="1">
      <c r="A205" s="31" t="s">
        <v>16882</v>
      </c>
      <c r="B205" s="32">
        <v>8809505541474</v>
      </c>
      <c r="C205" s="33" t="s">
        <v>16883</v>
      </c>
      <c r="D205" s="34" t="s">
        <v>16884</v>
      </c>
      <c r="E205" s="38">
        <v>38000</v>
      </c>
      <c r="F205" s="36">
        <v>0.31</v>
      </c>
      <c r="G205" s="37">
        <v>80</v>
      </c>
      <c r="H205" s="38">
        <v>11240.4</v>
      </c>
      <c r="I205" s="39" t="str">
        <f>IF($H$1="","Введите курс",Таблица614[[#This Row],[Оптовая цена KRW                       за 1шт]]/$H$1)</f>
        <v>Введите курс</v>
      </c>
      <c r="J205" s="284"/>
      <c r="K205" s="40">
        <f>IFERROR(Таблица614[[#This Row],[Заказ коробок ]]*Таблица614[[#This Row],[Кол-во шт в коробке]],"")</f>
        <v>0</v>
      </c>
      <c r="L205" s="38">
        <f>IFERROR(Таблица614[[#This Row],[Общее кол-во шт]]*Таблица614[[#This Row],[Оптовая цена KRW                       за 1шт]],"")</f>
        <v>0</v>
      </c>
      <c r="M205" s="41" t="str">
        <f>IFERROR(Таблица614[[#This Row],[Общее кол-во шт]]*Таблица614[[#This Row],[Оптовая цена USD                       за 1шт]],"")</f>
        <v/>
      </c>
      <c r="N205" s="42"/>
    </row>
    <row r="206" spans="1:14" s="30" customFormat="1" ht="24" customHeight="1">
      <c r="A206" s="31" t="s">
        <v>16885</v>
      </c>
      <c r="B206" s="32">
        <v>8809505542686</v>
      </c>
      <c r="C206" s="33" t="s">
        <v>16886</v>
      </c>
      <c r="D206" s="34" t="s">
        <v>16887</v>
      </c>
      <c r="E206" s="38">
        <v>24000</v>
      </c>
      <c r="F206" s="36">
        <v>0.31</v>
      </c>
      <c r="G206" s="37">
        <v>80</v>
      </c>
      <c r="H206" s="38">
        <v>7099.1999999999989</v>
      </c>
      <c r="I206" s="39" t="str">
        <f>IF($H$1="","Введите курс",Таблица614[[#This Row],[Оптовая цена KRW                       за 1шт]]/$H$1)</f>
        <v>Введите курс</v>
      </c>
      <c r="J206" s="284"/>
      <c r="K206" s="40">
        <f>IFERROR(Таблица614[[#This Row],[Заказ коробок ]]*Таблица614[[#This Row],[Кол-во шт в коробке]],"")</f>
        <v>0</v>
      </c>
      <c r="L206" s="38">
        <f>IFERROR(Таблица614[[#This Row],[Общее кол-во шт]]*Таблица614[[#This Row],[Оптовая цена KRW                       за 1шт]],"")</f>
        <v>0</v>
      </c>
      <c r="M206" s="41" t="str">
        <f>IFERROR(Таблица614[[#This Row],[Общее кол-во шт]]*Таблица614[[#This Row],[Оптовая цена USD                       за 1шт]],"")</f>
        <v/>
      </c>
      <c r="N206" s="42"/>
    </row>
    <row r="207" spans="1:14" s="30" customFormat="1" ht="24" customHeight="1">
      <c r="A207" s="31" t="s">
        <v>16888</v>
      </c>
      <c r="B207" s="32">
        <v>8809505544932</v>
      </c>
      <c r="C207" s="33" t="s">
        <v>16889</v>
      </c>
      <c r="D207" s="34" t="s">
        <v>16890</v>
      </c>
      <c r="E207" s="38">
        <v>116000</v>
      </c>
      <c r="F207" s="36">
        <v>0.12000000000000001</v>
      </c>
      <c r="G207" s="37" t="s">
        <v>16562</v>
      </c>
      <c r="H207" s="38">
        <v>11832</v>
      </c>
      <c r="I207" s="39" t="str">
        <f>IF($H$1="","Введите курс",Таблица614[[#This Row],[Оптовая цена KRW                       за 1шт]]/$H$1)</f>
        <v>Введите курс</v>
      </c>
      <c r="J207" s="284"/>
      <c r="K207" s="40" t="str">
        <f>IFERROR(Таблица614[[#This Row],[Заказ коробок ]]*Таблица614[[#This Row],[Кол-во шт в коробке]],"")</f>
        <v/>
      </c>
      <c r="L207" s="38" t="str">
        <f>IFERROR(Таблица614[[#This Row],[Общее кол-во шт]]*Таблица614[[#This Row],[Оптовая цена KRW                       за 1шт]],"")</f>
        <v/>
      </c>
      <c r="M207" s="41" t="str">
        <f>IFERROR(Таблица614[[#This Row],[Общее кол-во шт]]*Таблица614[[#This Row],[Оптовая цена USD                       за 1шт]],"")</f>
        <v/>
      </c>
      <c r="N207" s="42"/>
    </row>
    <row r="208" spans="1:14" s="30" customFormat="1" ht="24" customHeight="1">
      <c r="A208" s="31" t="s">
        <v>16891</v>
      </c>
      <c r="B208" s="32">
        <v>8809505543027</v>
      </c>
      <c r="C208" s="33" t="s">
        <v>16892</v>
      </c>
      <c r="D208" s="34" t="s">
        <v>16890</v>
      </c>
      <c r="E208" s="38">
        <v>232000</v>
      </c>
      <c r="F208" s="36">
        <v>0.12000000000000001</v>
      </c>
      <c r="G208" s="37" t="s">
        <v>16565</v>
      </c>
      <c r="H208" s="38">
        <v>23664</v>
      </c>
      <c r="I208" s="39" t="str">
        <f>IF($H$1="","Введите курс",Таблица614[[#This Row],[Оптовая цена KRW                       за 1шт]]/$H$1)</f>
        <v>Введите курс</v>
      </c>
      <c r="J208" s="284"/>
      <c r="K208" s="40" t="str">
        <f>IFERROR(Таблица614[[#This Row],[Заказ коробок ]]*Таблица614[[#This Row],[Кол-во шт в коробке]],"")</f>
        <v/>
      </c>
      <c r="L208" s="38" t="str">
        <f>IFERROR(Таблица614[[#This Row],[Общее кол-во шт]]*Таблица614[[#This Row],[Оптовая цена KRW                       за 1шт]],"")</f>
        <v/>
      </c>
      <c r="M208" s="41" t="str">
        <f>IFERROR(Таблица614[[#This Row],[Общее кол-во шт]]*Таблица614[[#This Row],[Оптовая цена USD                       за 1шт]],"")</f>
        <v/>
      </c>
      <c r="N208" s="42"/>
    </row>
    <row r="209" spans="1:14" s="30" customFormat="1" ht="24" customHeight="1">
      <c r="A209" s="31" t="s">
        <v>16893</v>
      </c>
      <c r="B209" s="32">
        <v>8809505542860</v>
      </c>
      <c r="C209" s="33" t="s">
        <v>16894</v>
      </c>
      <c r="D209" s="34" t="s">
        <v>16895</v>
      </c>
      <c r="E209" s="38">
        <v>252000</v>
      </c>
      <c r="F209" s="36">
        <v>0.15</v>
      </c>
      <c r="G209" s="37" t="s">
        <v>16558</v>
      </c>
      <c r="H209" s="38">
        <v>33415.199999999997</v>
      </c>
      <c r="I209" s="39" t="str">
        <f>IF($H$1="","Введите курс",Таблица614[[#This Row],[Оптовая цена KRW                       за 1шт]]/$H$1)</f>
        <v>Введите курс</v>
      </c>
      <c r="J209" s="284"/>
      <c r="K209" s="40" t="str">
        <f>IFERROR(Таблица614[[#This Row],[Заказ коробок ]]*Таблица614[[#This Row],[Кол-во шт в коробке]],"")</f>
        <v/>
      </c>
      <c r="L209" s="38" t="str">
        <f>IFERROR(Таблица614[[#This Row],[Общее кол-во шт]]*Таблица614[[#This Row],[Оптовая цена KRW                       за 1шт]],"")</f>
        <v/>
      </c>
      <c r="M209" s="41" t="str">
        <f>IFERROR(Таблица614[[#This Row],[Общее кол-во шт]]*Таблица614[[#This Row],[Оптовая цена USD                       за 1шт]],"")</f>
        <v/>
      </c>
      <c r="N209" s="42"/>
    </row>
    <row r="210" spans="1:14" s="30" customFormat="1" ht="24" customHeight="1">
      <c r="A210" s="31" t="s">
        <v>16896</v>
      </c>
      <c r="B210" s="32">
        <v>8809505541689</v>
      </c>
      <c r="C210" s="33" t="s">
        <v>16897</v>
      </c>
      <c r="D210" s="34" t="s">
        <v>16898</v>
      </c>
      <c r="E210" s="38">
        <v>58000</v>
      </c>
      <c r="F210" s="36">
        <v>0.31</v>
      </c>
      <c r="G210" s="37">
        <v>60</v>
      </c>
      <c r="H210" s="38">
        <v>17156.400000000001</v>
      </c>
      <c r="I210" s="39" t="str">
        <f>IF($H$1="","Введите курс",Таблица614[[#This Row],[Оптовая цена KRW                       за 1шт]]/$H$1)</f>
        <v>Введите курс</v>
      </c>
      <c r="J210" s="284"/>
      <c r="K210" s="40">
        <f>IFERROR(Таблица614[[#This Row],[Заказ коробок ]]*Таблица614[[#This Row],[Кол-во шт в коробке]],"")</f>
        <v>0</v>
      </c>
      <c r="L210" s="38">
        <f>IFERROR(Таблица614[[#This Row],[Общее кол-во шт]]*Таблица614[[#This Row],[Оптовая цена KRW                       за 1шт]],"")</f>
        <v>0</v>
      </c>
      <c r="M210" s="41" t="str">
        <f>IFERROR(Таблица614[[#This Row],[Общее кол-во шт]]*Таблица614[[#This Row],[Оптовая цена USD                       за 1шт]],"")</f>
        <v/>
      </c>
      <c r="N210" s="42"/>
    </row>
    <row r="211" spans="1:14" s="30" customFormat="1" ht="24" customHeight="1">
      <c r="A211" s="31" t="s">
        <v>16899</v>
      </c>
      <c r="B211" s="32">
        <v>8809505541696</v>
      </c>
      <c r="C211" s="33" t="s">
        <v>16900</v>
      </c>
      <c r="D211" s="34" t="s">
        <v>16901</v>
      </c>
      <c r="E211" s="38">
        <v>68000</v>
      </c>
      <c r="F211" s="36">
        <v>0.31</v>
      </c>
      <c r="G211" s="37">
        <v>60</v>
      </c>
      <c r="H211" s="38">
        <v>20114.400000000001</v>
      </c>
      <c r="I211" s="39" t="str">
        <f>IF($H$1="","Введите курс",Таблица614[[#This Row],[Оптовая цена KRW                       за 1шт]]/$H$1)</f>
        <v>Введите курс</v>
      </c>
      <c r="J211" s="284"/>
      <c r="K211" s="40">
        <f>IFERROR(Таблица614[[#This Row],[Заказ коробок ]]*Таблица614[[#This Row],[Кол-во шт в коробке]],"")</f>
        <v>0</v>
      </c>
      <c r="L211" s="38">
        <f>IFERROR(Таблица614[[#This Row],[Общее кол-во шт]]*Таблица614[[#This Row],[Оптовая цена KRW                       за 1шт]],"")</f>
        <v>0</v>
      </c>
      <c r="M211" s="41" t="str">
        <f>IFERROR(Таблица614[[#This Row],[Общее кол-во шт]]*Таблица614[[#This Row],[Оптовая цена USD                       за 1шт]],"")</f>
        <v/>
      </c>
      <c r="N211" s="42"/>
    </row>
    <row r="212" spans="1:14" s="30" customFormat="1" ht="24" customHeight="1">
      <c r="A212" s="31" t="s">
        <v>16902</v>
      </c>
      <c r="B212" s="32">
        <v>8809505541368</v>
      </c>
      <c r="C212" s="33" t="s">
        <v>16903</v>
      </c>
      <c r="D212" s="34" t="s">
        <v>16904</v>
      </c>
      <c r="E212" s="38">
        <v>14800</v>
      </c>
      <c r="F212" s="36">
        <v>0.24</v>
      </c>
      <c r="G212" s="37">
        <v>120</v>
      </c>
      <c r="H212" s="38">
        <v>3321.12</v>
      </c>
      <c r="I212" s="39" t="str">
        <f>IF($H$1="","Введите курс",Таблица614[[#This Row],[Оптовая цена KRW                       за 1шт]]/$H$1)</f>
        <v>Введите курс</v>
      </c>
      <c r="J212" s="284"/>
      <c r="K212" s="40">
        <f>IFERROR(Таблица614[[#This Row],[Заказ коробок ]]*Таблица614[[#This Row],[Кол-во шт в коробке]],"")</f>
        <v>0</v>
      </c>
      <c r="L212" s="38">
        <f>IFERROR(Таблица614[[#This Row],[Общее кол-во шт]]*Таблица614[[#This Row],[Оптовая цена KRW                       за 1шт]],"")</f>
        <v>0</v>
      </c>
      <c r="M212" s="41" t="str">
        <f>IFERROR(Таблица614[[#This Row],[Общее кол-во шт]]*Таблица614[[#This Row],[Оптовая цена USD                       за 1шт]],"")</f>
        <v/>
      </c>
      <c r="N212" s="42"/>
    </row>
    <row r="213" spans="1:14" s="30" customFormat="1" ht="24" customHeight="1">
      <c r="A213" s="31" t="s">
        <v>16905</v>
      </c>
      <c r="B213" s="32">
        <v>8809505542983</v>
      </c>
      <c r="C213" s="33" t="s">
        <v>16906</v>
      </c>
      <c r="D213" s="34" t="s">
        <v>16907</v>
      </c>
      <c r="E213" s="38">
        <v>38000</v>
      </c>
      <c r="F213" s="36">
        <v>0.16</v>
      </c>
      <c r="G213" s="37">
        <v>160</v>
      </c>
      <c r="H213" s="38">
        <v>5426.4000000000015</v>
      </c>
      <c r="I213" s="39" t="str">
        <f>IF($H$1="","Введите курс",Таблица614[[#This Row],[Оптовая цена KRW                       за 1шт]]/$H$1)</f>
        <v>Введите курс</v>
      </c>
      <c r="J213" s="284"/>
      <c r="K213" s="40">
        <f>IFERROR(Таблица614[[#This Row],[Заказ коробок ]]*Таблица614[[#This Row],[Кол-во шт в коробке]],"")</f>
        <v>0</v>
      </c>
      <c r="L213" s="38">
        <f>IFERROR(Таблица614[[#This Row],[Общее кол-во шт]]*Таблица614[[#This Row],[Оптовая цена KRW                       за 1шт]],"")</f>
        <v>0</v>
      </c>
      <c r="M213" s="41" t="str">
        <f>IFERROR(Таблица614[[#This Row],[Общее кол-во шт]]*Таблица614[[#This Row],[Оптовая цена USD                       за 1шт]],"")</f>
        <v/>
      </c>
      <c r="N213" s="42"/>
    </row>
    <row r="214" spans="1:14" s="30" customFormat="1" ht="24" customHeight="1">
      <c r="A214" s="31" t="s">
        <v>16908</v>
      </c>
      <c r="B214" s="32">
        <v>8809505542204</v>
      </c>
      <c r="C214" s="33" t="s">
        <v>16909</v>
      </c>
      <c r="D214" s="34" t="s">
        <v>16910</v>
      </c>
      <c r="E214" s="38">
        <v>38000</v>
      </c>
      <c r="F214" s="36">
        <v>0.15</v>
      </c>
      <c r="G214" s="37">
        <v>80</v>
      </c>
      <c r="H214" s="38">
        <v>5038.8</v>
      </c>
      <c r="I214" s="39" t="str">
        <f>IF($H$1="","Введите курс",Таблица614[[#This Row],[Оптовая цена KRW                       за 1шт]]/$H$1)</f>
        <v>Введите курс</v>
      </c>
      <c r="J214" s="284"/>
      <c r="K214" s="40">
        <f>IFERROR(Таблица614[[#This Row],[Заказ коробок ]]*Таблица614[[#This Row],[Кол-во шт в коробке]],"")</f>
        <v>0</v>
      </c>
      <c r="L214" s="38">
        <f>IFERROR(Таблица614[[#This Row],[Общее кол-во шт]]*Таблица614[[#This Row],[Оптовая цена KRW                       за 1шт]],"")</f>
        <v>0</v>
      </c>
      <c r="M214" s="41" t="str">
        <f>IFERROR(Таблица614[[#This Row],[Общее кол-во шт]]*Таблица614[[#This Row],[Оптовая цена USD                       за 1шт]],"")</f>
        <v/>
      </c>
      <c r="N214" s="42"/>
    </row>
    <row r="215" spans="1:14" s="30" customFormat="1" ht="24" customHeight="1">
      <c r="A215" s="31" t="s">
        <v>16911</v>
      </c>
      <c r="B215" s="32">
        <v>8809505542211</v>
      </c>
      <c r="C215" s="33" t="s">
        <v>16912</v>
      </c>
      <c r="D215" s="34" t="s">
        <v>16913</v>
      </c>
      <c r="E215" s="38">
        <v>38000</v>
      </c>
      <c r="F215" s="36">
        <v>0.16</v>
      </c>
      <c r="G215" s="37">
        <v>180</v>
      </c>
      <c r="H215" s="38">
        <v>5426.4000000000015</v>
      </c>
      <c r="I215" s="39" t="str">
        <f>IF($H$1="","Введите курс",Таблица614[[#This Row],[Оптовая цена KRW                       за 1шт]]/$H$1)</f>
        <v>Введите курс</v>
      </c>
      <c r="J215" s="284"/>
      <c r="K215" s="40">
        <f>IFERROR(Таблица614[[#This Row],[Заказ коробок ]]*Таблица614[[#This Row],[Кол-во шт в коробке]],"")</f>
        <v>0</v>
      </c>
      <c r="L215" s="38">
        <f>IFERROR(Таблица614[[#This Row],[Общее кол-во шт]]*Таблица614[[#This Row],[Оптовая цена KRW                       за 1шт]],"")</f>
        <v>0</v>
      </c>
      <c r="M215" s="41" t="str">
        <f>IFERROR(Таблица614[[#This Row],[Общее кол-во шт]]*Таблица614[[#This Row],[Оптовая цена USD                       за 1шт]],"")</f>
        <v/>
      </c>
      <c r="N215" s="42"/>
    </row>
    <row r="216" spans="1:14" s="30" customFormat="1" ht="24" customHeight="1">
      <c r="A216" s="31" t="s">
        <v>16914</v>
      </c>
      <c r="B216" s="32">
        <v>8809505542846</v>
      </c>
      <c r="C216" s="33" t="s">
        <v>16915</v>
      </c>
      <c r="D216" s="34" t="s">
        <v>16916</v>
      </c>
      <c r="E216" s="38">
        <v>38000</v>
      </c>
      <c r="F216" s="36">
        <v>0.16</v>
      </c>
      <c r="G216" s="37">
        <v>180</v>
      </c>
      <c r="H216" s="38">
        <v>5426.4000000000015</v>
      </c>
      <c r="I216" s="39" t="str">
        <f>IF($H$1="","Введите курс",Таблица614[[#This Row],[Оптовая цена KRW                       за 1шт]]/$H$1)</f>
        <v>Введите курс</v>
      </c>
      <c r="J216" s="284"/>
      <c r="K216" s="40">
        <f>IFERROR(Таблица614[[#This Row],[Заказ коробок ]]*Таблица614[[#This Row],[Кол-во шт в коробке]],"")</f>
        <v>0</v>
      </c>
      <c r="L216" s="38">
        <f>IFERROR(Таблица614[[#This Row],[Общее кол-во шт]]*Таблица614[[#This Row],[Оптовая цена KRW                       за 1шт]],"")</f>
        <v>0</v>
      </c>
      <c r="M216" s="41" t="str">
        <f>IFERROR(Таблица614[[#This Row],[Общее кол-во шт]]*Таблица614[[#This Row],[Оптовая цена USD                       за 1шт]],"")</f>
        <v/>
      </c>
      <c r="N216" s="42"/>
    </row>
    <row r="217" spans="1:14" s="30" customFormat="1" ht="24" customHeight="1">
      <c r="A217" s="31" t="s">
        <v>16917</v>
      </c>
      <c r="B217" s="32">
        <v>8809505542310</v>
      </c>
      <c r="C217" s="33" t="s">
        <v>16918</v>
      </c>
      <c r="D217" s="34" t="s">
        <v>16919</v>
      </c>
      <c r="E217" s="38">
        <v>24000</v>
      </c>
      <c r="F217" s="36">
        <v>0.22999999999999998</v>
      </c>
      <c r="G217" s="37">
        <v>80</v>
      </c>
      <c r="H217" s="38">
        <v>5140.8</v>
      </c>
      <c r="I217" s="39" t="str">
        <f>IF($H$1="","Введите курс",Таблица614[[#This Row],[Оптовая цена KRW                       за 1шт]]/$H$1)</f>
        <v>Введите курс</v>
      </c>
      <c r="J217" s="284"/>
      <c r="K217" s="40">
        <f>IFERROR(Таблица614[[#This Row],[Заказ коробок ]]*Таблица614[[#This Row],[Кол-во шт в коробке]],"")</f>
        <v>0</v>
      </c>
      <c r="L217" s="38">
        <f>IFERROR(Таблица614[[#This Row],[Общее кол-во шт]]*Таблица614[[#This Row],[Оптовая цена KRW                       за 1шт]],"")</f>
        <v>0</v>
      </c>
      <c r="M217" s="41" t="str">
        <f>IFERROR(Таблица614[[#This Row],[Общее кол-во шт]]*Таблица614[[#This Row],[Оптовая цена USD                       за 1шт]],"")</f>
        <v/>
      </c>
      <c r="N217" s="42"/>
    </row>
    <row r="218" spans="1:14" s="30" customFormat="1" ht="24" customHeight="1">
      <c r="A218" s="31" t="s">
        <v>16920</v>
      </c>
      <c r="B218" s="32">
        <v>8809505541276</v>
      </c>
      <c r="C218" s="33" t="s">
        <v>16921</v>
      </c>
      <c r="D218" s="34" t="s">
        <v>16922</v>
      </c>
      <c r="E218" s="38">
        <v>48000</v>
      </c>
      <c r="F218" s="36">
        <v>0.31</v>
      </c>
      <c r="G218" s="37">
        <v>60</v>
      </c>
      <c r="H218" s="38">
        <v>14198.399999999998</v>
      </c>
      <c r="I218" s="39" t="str">
        <f>IF($H$1="","Введите курс",Таблица614[[#This Row],[Оптовая цена KRW                       за 1шт]]/$H$1)</f>
        <v>Введите курс</v>
      </c>
      <c r="J218" s="284"/>
      <c r="K218" s="40">
        <f>IFERROR(Таблица614[[#This Row],[Заказ коробок ]]*Таблица614[[#This Row],[Кол-во шт в коробке]],"")</f>
        <v>0</v>
      </c>
      <c r="L218" s="38">
        <f>IFERROR(Таблица614[[#This Row],[Общее кол-во шт]]*Таблица614[[#This Row],[Оптовая цена KRW                       за 1шт]],"")</f>
        <v>0</v>
      </c>
      <c r="M218" s="41" t="str">
        <f>IFERROR(Таблица614[[#This Row],[Общее кол-во шт]]*Таблица614[[#This Row],[Оптовая цена USD                       за 1шт]],"")</f>
        <v/>
      </c>
      <c r="N218" s="42"/>
    </row>
    <row r="219" spans="1:14" s="30" customFormat="1" ht="24" customHeight="1">
      <c r="A219" s="31" t="s">
        <v>16923</v>
      </c>
      <c r="B219" s="32">
        <v>8809505541313</v>
      </c>
      <c r="C219" s="33" t="s">
        <v>16924</v>
      </c>
      <c r="D219" s="34" t="s">
        <v>16925</v>
      </c>
      <c r="E219" s="38">
        <v>68000</v>
      </c>
      <c r="F219" s="36">
        <v>0.31</v>
      </c>
      <c r="G219" s="37">
        <v>60</v>
      </c>
      <c r="H219" s="38">
        <v>20114.400000000001</v>
      </c>
      <c r="I219" s="39" t="str">
        <f>IF($H$1="","Введите курс",Таблица614[[#This Row],[Оптовая цена KRW                       за 1шт]]/$H$1)</f>
        <v>Введите курс</v>
      </c>
      <c r="J219" s="284"/>
      <c r="K219" s="40">
        <f>IFERROR(Таблица614[[#This Row],[Заказ коробок ]]*Таблица614[[#This Row],[Кол-во шт в коробке]],"")</f>
        <v>0</v>
      </c>
      <c r="L219" s="38">
        <f>IFERROR(Таблица614[[#This Row],[Общее кол-во шт]]*Таблица614[[#This Row],[Оптовая цена KRW                       за 1шт]],"")</f>
        <v>0</v>
      </c>
      <c r="M219" s="41" t="str">
        <f>IFERROR(Таблица614[[#This Row],[Общее кол-во шт]]*Таблица614[[#This Row],[Оптовая цена USD                       за 1шт]],"")</f>
        <v/>
      </c>
      <c r="N219" s="42"/>
    </row>
    <row r="220" spans="1:14" s="30" customFormat="1" ht="24" customHeight="1">
      <c r="A220" s="31" t="s">
        <v>16926</v>
      </c>
      <c r="B220" s="32">
        <v>8809505541283</v>
      </c>
      <c r="C220" s="33" t="s">
        <v>16927</v>
      </c>
      <c r="D220" s="34" t="s">
        <v>16928</v>
      </c>
      <c r="E220" s="38">
        <v>58000</v>
      </c>
      <c r="F220" s="36">
        <v>0.31</v>
      </c>
      <c r="G220" s="37">
        <v>60</v>
      </c>
      <c r="H220" s="38">
        <v>17156.400000000001</v>
      </c>
      <c r="I220" s="39" t="str">
        <f>IF($H$1="","Введите курс",Таблица614[[#This Row],[Оптовая цена KRW                       за 1шт]]/$H$1)</f>
        <v>Введите курс</v>
      </c>
      <c r="J220" s="284"/>
      <c r="K220" s="40">
        <f>IFERROR(Таблица614[[#This Row],[Заказ коробок ]]*Таблица614[[#This Row],[Кол-во шт в коробке]],"")</f>
        <v>0</v>
      </c>
      <c r="L220" s="38">
        <f>IFERROR(Таблица614[[#This Row],[Общее кол-во шт]]*Таблица614[[#This Row],[Оптовая цена KRW                       за 1шт]],"")</f>
        <v>0</v>
      </c>
      <c r="M220" s="41" t="str">
        <f>IFERROR(Таблица614[[#This Row],[Общее кол-во шт]]*Таблица614[[#This Row],[Оптовая цена USD                       за 1шт]],"")</f>
        <v/>
      </c>
      <c r="N220" s="42"/>
    </row>
    <row r="221" spans="1:14" s="30" customFormat="1" ht="24" customHeight="1">
      <c r="A221" s="31" t="s">
        <v>16929</v>
      </c>
      <c r="B221" s="32">
        <v>8809505541290</v>
      </c>
      <c r="C221" s="33" t="s">
        <v>16930</v>
      </c>
      <c r="D221" s="34" t="s">
        <v>16931</v>
      </c>
      <c r="E221" s="38">
        <v>58000</v>
      </c>
      <c r="F221" s="36">
        <v>0.31</v>
      </c>
      <c r="G221" s="37">
        <v>60</v>
      </c>
      <c r="H221" s="38">
        <v>17156.400000000001</v>
      </c>
      <c r="I221" s="39" t="str">
        <f>IF($H$1="","Введите курс",Таблица614[[#This Row],[Оптовая цена KRW                       за 1шт]]/$H$1)</f>
        <v>Введите курс</v>
      </c>
      <c r="J221" s="284"/>
      <c r="K221" s="40">
        <f>IFERROR(Таблица614[[#This Row],[Заказ коробок ]]*Таблица614[[#This Row],[Кол-во шт в коробке]],"")</f>
        <v>0</v>
      </c>
      <c r="L221" s="38">
        <f>IFERROR(Таблица614[[#This Row],[Общее кол-во шт]]*Таблица614[[#This Row],[Оптовая цена KRW                       за 1шт]],"")</f>
        <v>0</v>
      </c>
      <c r="M221" s="41" t="str">
        <f>IFERROR(Таблица614[[#This Row],[Общее кол-во шт]]*Таблица614[[#This Row],[Оптовая цена USD                       за 1шт]],"")</f>
        <v/>
      </c>
      <c r="N221" s="42"/>
    </row>
    <row r="222" spans="1:14" s="30" customFormat="1" ht="24" customHeight="1">
      <c r="A222" s="31" t="s">
        <v>16932</v>
      </c>
      <c r="B222" s="32">
        <v>8809505541306</v>
      </c>
      <c r="C222" s="33" t="s">
        <v>16933</v>
      </c>
      <c r="D222" s="34" t="s">
        <v>16934</v>
      </c>
      <c r="E222" s="38">
        <v>58000</v>
      </c>
      <c r="F222" s="36">
        <v>0.31</v>
      </c>
      <c r="G222" s="37">
        <v>60</v>
      </c>
      <c r="H222" s="38">
        <v>17156.400000000001</v>
      </c>
      <c r="I222" s="39" t="str">
        <f>IF($H$1="","Введите курс",Таблица614[[#This Row],[Оптовая цена KRW                       за 1шт]]/$H$1)</f>
        <v>Введите курс</v>
      </c>
      <c r="J222" s="284"/>
      <c r="K222" s="40">
        <f>IFERROR(Таблица614[[#This Row],[Заказ коробок ]]*Таблица614[[#This Row],[Кол-во шт в коробке]],"")</f>
        <v>0</v>
      </c>
      <c r="L222" s="38">
        <f>IFERROR(Таблица614[[#This Row],[Общее кол-во шт]]*Таблица614[[#This Row],[Оптовая цена KRW                       за 1шт]],"")</f>
        <v>0</v>
      </c>
      <c r="M222" s="41" t="str">
        <f>IFERROR(Таблица614[[#This Row],[Общее кол-во шт]]*Таблица614[[#This Row],[Оптовая цена USD                       за 1шт]],"")</f>
        <v/>
      </c>
      <c r="N222" s="42"/>
    </row>
    <row r="223" spans="1:14" s="30" customFormat="1" ht="24" customHeight="1">
      <c r="A223" s="31" t="s">
        <v>16935</v>
      </c>
      <c r="B223" s="32">
        <v>8809505541665</v>
      </c>
      <c r="C223" s="33" t="s">
        <v>16936</v>
      </c>
      <c r="D223" s="34" t="s">
        <v>16937</v>
      </c>
      <c r="E223" s="38">
        <v>18000</v>
      </c>
      <c r="F223" s="36">
        <v>0.31</v>
      </c>
      <c r="G223" s="37">
        <v>80</v>
      </c>
      <c r="H223" s="38">
        <v>5324.4000000000005</v>
      </c>
      <c r="I223" s="39" t="str">
        <f>IF($H$1="","Введите курс",Таблица614[[#This Row],[Оптовая цена KRW                       за 1шт]]/$H$1)</f>
        <v>Введите курс</v>
      </c>
      <c r="J223" s="284"/>
      <c r="K223" s="40">
        <f>IFERROR(Таблица614[[#This Row],[Заказ коробок ]]*Таблица614[[#This Row],[Кол-во шт в коробке]],"")</f>
        <v>0</v>
      </c>
      <c r="L223" s="38">
        <f>IFERROR(Таблица614[[#This Row],[Общее кол-во шт]]*Таблица614[[#This Row],[Оптовая цена KRW                       за 1шт]],"")</f>
        <v>0</v>
      </c>
      <c r="M223" s="41" t="str">
        <f>IFERROR(Таблица614[[#This Row],[Общее кол-во шт]]*Таблица614[[#This Row],[Оптовая цена USD                       за 1шт]],"")</f>
        <v/>
      </c>
      <c r="N223" s="42"/>
    </row>
    <row r="224" spans="1:14" s="30" customFormat="1" ht="24" customHeight="1">
      <c r="A224" s="31" t="s">
        <v>16938</v>
      </c>
      <c r="B224" s="32">
        <v>8809505541542</v>
      </c>
      <c r="C224" s="33" t="s">
        <v>16939</v>
      </c>
      <c r="D224" s="34" t="s">
        <v>16940</v>
      </c>
      <c r="E224" s="38">
        <v>28000</v>
      </c>
      <c r="F224" s="36">
        <v>0.31</v>
      </c>
      <c r="G224" s="37">
        <v>120</v>
      </c>
      <c r="H224" s="38">
        <v>8282.4</v>
      </c>
      <c r="I224" s="39" t="str">
        <f>IF($H$1="","Введите курс",Таблица614[[#This Row],[Оптовая цена KRW                       за 1шт]]/$H$1)</f>
        <v>Введите курс</v>
      </c>
      <c r="J224" s="284"/>
      <c r="K224" s="40">
        <f>IFERROR(Таблица614[[#This Row],[Заказ коробок ]]*Таблица614[[#This Row],[Кол-во шт в коробке]],"")</f>
        <v>0</v>
      </c>
      <c r="L224" s="38">
        <f>IFERROR(Таблица614[[#This Row],[Общее кол-во шт]]*Таблица614[[#This Row],[Оптовая цена KRW                       за 1шт]],"")</f>
        <v>0</v>
      </c>
      <c r="M224" s="41" t="str">
        <f>IFERROR(Таблица614[[#This Row],[Общее кол-во шт]]*Таблица614[[#This Row],[Оптовая цена USD                       за 1шт]],"")</f>
        <v/>
      </c>
      <c r="N224" s="42"/>
    </row>
    <row r="225" spans="1:14" s="30" customFormat="1" ht="24" customHeight="1">
      <c r="A225" s="31" t="s">
        <v>16941</v>
      </c>
      <c r="B225" s="32">
        <v>8809505543362</v>
      </c>
      <c r="C225" s="33" t="s">
        <v>16942</v>
      </c>
      <c r="D225" s="34" t="s">
        <v>16943</v>
      </c>
      <c r="E225" s="38">
        <v>28000</v>
      </c>
      <c r="F225" s="36">
        <v>0.31</v>
      </c>
      <c r="G225" s="37">
        <v>240</v>
      </c>
      <c r="H225" s="38">
        <v>8282.4</v>
      </c>
      <c r="I225" s="39" t="str">
        <f>IF($H$1="","Введите курс",Таблица614[[#This Row],[Оптовая цена KRW                       за 1шт]]/$H$1)</f>
        <v>Введите курс</v>
      </c>
      <c r="J225" s="284"/>
      <c r="K225" s="40">
        <f>IFERROR(Таблица614[[#This Row],[Заказ коробок ]]*Таблица614[[#This Row],[Кол-во шт в коробке]],"")</f>
        <v>0</v>
      </c>
      <c r="L225" s="38">
        <f>IFERROR(Таблица614[[#This Row],[Общее кол-во шт]]*Таблица614[[#This Row],[Оптовая цена KRW                       за 1шт]],"")</f>
        <v>0</v>
      </c>
      <c r="M225" s="41" t="str">
        <f>IFERROR(Таблица614[[#This Row],[Общее кол-во шт]]*Таблица614[[#This Row],[Оптовая цена USD                       за 1шт]],"")</f>
        <v/>
      </c>
      <c r="N225" s="42"/>
    </row>
    <row r="226" spans="1:14" s="30" customFormat="1" ht="24" customHeight="1">
      <c r="A226" s="31" t="s">
        <v>16944</v>
      </c>
      <c r="B226" s="32">
        <v>8809505543539</v>
      </c>
      <c r="C226" s="33" t="s">
        <v>16945</v>
      </c>
      <c r="D226" s="34" t="s">
        <v>16946</v>
      </c>
      <c r="E226" s="38">
        <v>88000</v>
      </c>
      <c r="F226" s="36">
        <v>0.31</v>
      </c>
      <c r="G226" s="37">
        <v>60</v>
      </c>
      <c r="H226" s="38">
        <v>26030.400000000001</v>
      </c>
      <c r="I226" s="39" t="str">
        <f>IF($H$1="","Введите курс",Таблица614[[#This Row],[Оптовая цена KRW                       за 1шт]]/$H$1)</f>
        <v>Введите курс</v>
      </c>
      <c r="J226" s="284"/>
      <c r="K226" s="40">
        <f>IFERROR(Таблица614[[#This Row],[Заказ коробок ]]*Таблица614[[#This Row],[Кол-во шт в коробке]],"")</f>
        <v>0</v>
      </c>
      <c r="L226" s="38">
        <f>IFERROR(Таблица614[[#This Row],[Общее кол-во шт]]*Таблица614[[#This Row],[Оптовая цена KRW                       за 1шт]],"")</f>
        <v>0</v>
      </c>
      <c r="M226" s="41" t="str">
        <f>IFERROR(Таблица614[[#This Row],[Общее кол-во шт]]*Таблица614[[#This Row],[Оптовая цена USD                       за 1шт]],"")</f>
        <v/>
      </c>
      <c r="N226" s="42"/>
    </row>
    <row r="227" spans="1:14" s="30" customFormat="1" ht="24" customHeight="1">
      <c r="A227" s="31" t="s">
        <v>16947</v>
      </c>
      <c r="B227" s="32">
        <v>8809505543515</v>
      </c>
      <c r="C227" s="33" t="s">
        <v>16948</v>
      </c>
      <c r="D227" s="34" t="s">
        <v>16949</v>
      </c>
      <c r="E227" s="38">
        <v>38000</v>
      </c>
      <c r="F227" s="36">
        <v>0.31</v>
      </c>
      <c r="G227" s="37">
        <v>40</v>
      </c>
      <c r="H227" s="38">
        <v>11240.4</v>
      </c>
      <c r="I227" s="39" t="str">
        <f>IF($H$1="","Введите курс",Таблица614[[#This Row],[Оптовая цена KRW                       за 1шт]]/$H$1)</f>
        <v>Введите курс</v>
      </c>
      <c r="J227" s="284"/>
      <c r="K227" s="40">
        <f>IFERROR(Таблица614[[#This Row],[Заказ коробок ]]*Таблица614[[#This Row],[Кол-во шт в коробке]],"")</f>
        <v>0</v>
      </c>
      <c r="L227" s="38">
        <f>IFERROR(Таблица614[[#This Row],[Общее кол-во шт]]*Таблица614[[#This Row],[Оптовая цена KRW                       за 1шт]],"")</f>
        <v>0</v>
      </c>
      <c r="M227" s="41" t="str">
        <f>IFERROR(Таблица614[[#This Row],[Общее кол-во шт]]*Таблица614[[#This Row],[Оптовая цена USD                       за 1шт]],"")</f>
        <v/>
      </c>
      <c r="N227" s="42"/>
    </row>
    <row r="228" spans="1:14" s="30" customFormat="1" ht="24" customHeight="1">
      <c r="A228" s="31" t="s">
        <v>16950</v>
      </c>
      <c r="B228" s="32">
        <v>8809505543522</v>
      </c>
      <c r="C228" s="33" t="s">
        <v>16951</v>
      </c>
      <c r="D228" s="34" t="s">
        <v>16952</v>
      </c>
      <c r="E228" s="38">
        <v>28000</v>
      </c>
      <c r="F228" s="36">
        <v>0.31</v>
      </c>
      <c r="G228" s="37">
        <v>60</v>
      </c>
      <c r="H228" s="38">
        <v>8282.4</v>
      </c>
      <c r="I228" s="39" t="str">
        <f>IF($H$1="","Введите курс",Таблица614[[#This Row],[Оптовая цена KRW                       за 1шт]]/$H$1)</f>
        <v>Введите курс</v>
      </c>
      <c r="J228" s="284"/>
      <c r="K228" s="40">
        <f>IFERROR(Таблица614[[#This Row],[Заказ коробок ]]*Таблица614[[#This Row],[Кол-во шт в коробке]],"")</f>
        <v>0</v>
      </c>
      <c r="L228" s="38">
        <f>IFERROR(Таблица614[[#This Row],[Общее кол-во шт]]*Таблица614[[#This Row],[Оптовая цена KRW                       за 1шт]],"")</f>
        <v>0</v>
      </c>
      <c r="M228" s="41" t="str">
        <f>IFERROR(Таблица614[[#This Row],[Общее кол-во шт]]*Таблица614[[#This Row],[Оптовая цена USD                       за 1шт]],"")</f>
        <v/>
      </c>
      <c r="N228" s="42"/>
    </row>
    <row r="229" spans="1:14" s="30" customFormat="1" ht="24" customHeight="1">
      <c r="A229" s="31" t="s">
        <v>16953</v>
      </c>
      <c r="B229" s="32">
        <v>8809505543430</v>
      </c>
      <c r="C229" s="33" t="s">
        <v>16954</v>
      </c>
      <c r="D229" s="34" t="s">
        <v>16955</v>
      </c>
      <c r="E229" s="38">
        <v>20000</v>
      </c>
      <c r="F229" s="36">
        <v>0.31</v>
      </c>
      <c r="G229" s="37">
        <v>600</v>
      </c>
      <c r="H229" s="38">
        <v>5916</v>
      </c>
      <c r="I229" s="39" t="str">
        <f>IF($H$1="","Введите курс",Таблица614[[#This Row],[Оптовая цена KRW                       за 1шт]]/$H$1)</f>
        <v>Введите курс</v>
      </c>
      <c r="J229" s="284"/>
      <c r="K229" s="40">
        <f>IFERROR(Таблица614[[#This Row],[Заказ коробок ]]*Таблица614[[#This Row],[Кол-во шт в коробке]],"")</f>
        <v>0</v>
      </c>
      <c r="L229" s="38">
        <f>IFERROR(Таблица614[[#This Row],[Общее кол-во шт]]*Таблица614[[#This Row],[Оптовая цена KRW                       за 1шт]],"")</f>
        <v>0</v>
      </c>
      <c r="M229" s="41" t="str">
        <f>IFERROR(Таблица614[[#This Row],[Общее кол-во шт]]*Таблица614[[#This Row],[Оптовая цена USD                       за 1шт]],"")</f>
        <v/>
      </c>
      <c r="N229" s="42"/>
    </row>
    <row r="230" spans="1:14" s="30" customFormat="1" ht="24" customHeight="1">
      <c r="A230" s="31" t="s">
        <v>16956</v>
      </c>
      <c r="B230" s="32">
        <v>8809505543393</v>
      </c>
      <c r="C230" s="33" t="s">
        <v>16957</v>
      </c>
      <c r="D230" s="34" t="s">
        <v>16958</v>
      </c>
      <c r="E230" s="38">
        <v>24000</v>
      </c>
      <c r="F230" s="36">
        <v>0.25</v>
      </c>
      <c r="G230" s="37">
        <v>20</v>
      </c>
      <c r="H230" s="38">
        <v>5630.4000000000005</v>
      </c>
      <c r="I230" s="39" t="str">
        <f>IF($H$1="","Введите курс",Таблица614[[#This Row],[Оптовая цена KRW                       за 1шт]]/$H$1)</f>
        <v>Введите курс</v>
      </c>
      <c r="J230" s="284"/>
      <c r="K230" s="40">
        <f>IFERROR(Таблица614[[#This Row],[Заказ коробок ]]*Таблица614[[#This Row],[Кол-во шт в коробке]],"")</f>
        <v>0</v>
      </c>
      <c r="L230" s="38">
        <f>IFERROR(Таблица614[[#This Row],[Общее кол-во шт]]*Таблица614[[#This Row],[Оптовая цена KRW                       за 1шт]],"")</f>
        <v>0</v>
      </c>
      <c r="M230" s="41" t="str">
        <f>IFERROR(Таблица614[[#This Row],[Общее кол-во шт]]*Таблица614[[#This Row],[Оптовая цена USD                       за 1шт]],"")</f>
        <v/>
      </c>
      <c r="N230" s="42"/>
    </row>
    <row r="231" spans="1:14" s="30" customFormat="1" ht="24" customHeight="1">
      <c r="A231" s="44" t="s">
        <v>16959</v>
      </c>
      <c r="B231" s="45">
        <v>8809505543614</v>
      </c>
      <c r="C231" s="46" t="s">
        <v>16960</v>
      </c>
      <c r="D231" s="47" t="s">
        <v>16961</v>
      </c>
      <c r="E231" s="51">
        <v>38000</v>
      </c>
      <c r="F231" s="49" t="s">
        <v>16522</v>
      </c>
      <c r="G231" s="50">
        <v>180</v>
      </c>
      <c r="H231" s="51"/>
      <c r="I231" s="52" t="str">
        <f>IF($H$1="","Введите курс",Таблица614[[#This Row],[Оптовая цена KRW                       за 1шт]]/$H$1)</f>
        <v>Введите курс</v>
      </c>
      <c r="J231" s="53"/>
      <c r="K231" s="54">
        <f>IFERROR(Таблица614[[#This Row],[Заказ коробок ]]*Таблица614[[#This Row],[Кол-во шт в коробке]],"")</f>
        <v>0</v>
      </c>
      <c r="L231" s="51">
        <f>IFERROR(Таблица614[[#This Row],[Общее кол-во шт]]*Таблица614[[#This Row],[Оптовая цена KRW                       за 1шт]],"")</f>
        <v>0</v>
      </c>
      <c r="M231" s="55" t="str">
        <f>IFERROR(Таблица614[[#This Row],[Общее кол-во шт]]*Таблица614[[#This Row],[Оптовая цена USD                       за 1шт]],"")</f>
        <v/>
      </c>
      <c r="N231" s="56"/>
    </row>
    <row r="232" spans="1:14" s="30" customFormat="1" ht="24" customHeight="1">
      <c r="A232" s="44" t="s">
        <v>16962</v>
      </c>
      <c r="B232" s="45">
        <v>8809505543621</v>
      </c>
      <c r="C232" s="46" t="s">
        <v>16963</v>
      </c>
      <c r="D232" s="47" t="s">
        <v>16961</v>
      </c>
      <c r="E232" s="51">
        <v>38000</v>
      </c>
      <c r="F232" s="49" t="s">
        <v>16522</v>
      </c>
      <c r="G232" s="50">
        <v>180</v>
      </c>
      <c r="H232" s="51"/>
      <c r="I232" s="52" t="str">
        <f>IF($H$1="","Введите курс",Таблица614[[#This Row],[Оптовая цена KRW                       за 1шт]]/$H$1)</f>
        <v>Введите курс</v>
      </c>
      <c r="J232" s="53"/>
      <c r="K232" s="54">
        <f>IFERROR(Таблица614[[#This Row],[Заказ коробок ]]*Таблица614[[#This Row],[Кол-во шт в коробке]],"")</f>
        <v>0</v>
      </c>
      <c r="L232" s="51">
        <f>IFERROR(Таблица614[[#This Row],[Общее кол-во шт]]*Таблица614[[#This Row],[Оптовая цена KRW                       за 1шт]],"")</f>
        <v>0</v>
      </c>
      <c r="M232" s="55" t="str">
        <f>IFERROR(Таблица614[[#This Row],[Общее кол-во шт]]*Таблица614[[#This Row],[Оптовая цена USD                       за 1шт]],"")</f>
        <v/>
      </c>
      <c r="N232" s="56"/>
    </row>
    <row r="233" spans="1:14" s="30" customFormat="1" ht="24" customHeight="1">
      <c r="A233" s="31" t="s">
        <v>16964</v>
      </c>
      <c r="B233" s="32">
        <v>8809505543768</v>
      </c>
      <c r="C233" s="33" t="s">
        <v>16965</v>
      </c>
      <c r="D233" s="34" t="s">
        <v>16966</v>
      </c>
      <c r="E233" s="38">
        <v>98000</v>
      </c>
      <c r="F233" s="36">
        <v>0.22</v>
      </c>
      <c r="G233" s="37">
        <v>30</v>
      </c>
      <c r="H233" s="38">
        <v>19992</v>
      </c>
      <c r="I233" s="39" t="str">
        <f>IF($H$1="","Введите курс",Таблица614[[#This Row],[Оптовая цена KRW                       за 1шт]]/$H$1)</f>
        <v>Введите курс</v>
      </c>
      <c r="J233" s="284"/>
      <c r="K233" s="40">
        <f>IFERROR(Таблица614[[#This Row],[Заказ коробок ]]*Таблица614[[#This Row],[Кол-во шт в коробке]],"")</f>
        <v>0</v>
      </c>
      <c r="L233" s="38">
        <f>IFERROR(Таблица614[[#This Row],[Общее кол-во шт]]*Таблица614[[#This Row],[Оптовая цена KRW                       за 1шт]],"")</f>
        <v>0</v>
      </c>
      <c r="M233" s="41" t="str">
        <f>IFERROR(Таблица614[[#This Row],[Общее кол-во шт]]*Таблица614[[#This Row],[Оптовая цена USD                       за 1шт]],"")</f>
        <v/>
      </c>
      <c r="N233" s="42"/>
    </row>
    <row r="234" spans="1:14" s="30" customFormat="1" ht="24" customHeight="1">
      <c r="A234" s="31" t="s">
        <v>16967</v>
      </c>
      <c r="B234" s="32">
        <v>8809505544376</v>
      </c>
      <c r="C234" s="33" t="s">
        <v>16968</v>
      </c>
      <c r="D234" s="34" t="s">
        <v>16969</v>
      </c>
      <c r="E234" s="38">
        <v>58000</v>
      </c>
      <c r="F234" s="36">
        <v>0.31</v>
      </c>
      <c r="G234" s="37">
        <v>180</v>
      </c>
      <c r="H234" s="38">
        <v>17156.400000000001</v>
      </c>
      <c r="I234" s="39" t="str">
        <f>IF($H$1="","Введите курс",Таблица614[[#This Row],[Оптовая цена KRW                       за 1шт]]/$H$1)</f>
        <v>Введите курс</v>
      </c>
      <c r="J234" s="284"/>
      <c r="K234" s="40">
        <f>IFERROR(Таблица614[[#This Row],[Заказ коробок ]]*Таблица614[[#This Row],[Кол-во шт в коробке]],"")</f>
        <v>0</v>
      </c>
      <c r="L234" s="38">
        <f>IFERROR(Таблица614[[#This Row],[Общее кол-во шт]]*Таблица614[[#This Row],[Оптовая цена KRW                       за 1шт]],"")</f>
        <v>0</v>
      </c>
      <c r="M234" s="41" t="str">
        <f>IFERROR(Таблица614[[#This Row],[Общее кол-во шт]]*Таблица614[[#This Row],[Оптовая цена USD                       за 1шт]],"")</f>
        <v/>
      </c>
      <c r="N234" s="42"/>
    </row>
    <row r="235" spans="1:14" s="30" customFormat="1" ht="24" customHeight="1">
      <c r="A235" s="31" t="s">
        <v>16970</v>
      </c>
      <c r="B235" s="32">
        <v>8809505544383</v>
      </c>
      <c r="C235" s="33" t="s">
        <v>16971</v>
      </c>
      <c r="D235" s="34" t="s">
        <v>16969</v>
      </c>
      <c r="E235" s="38">
        <v>58000</v>
      </c>
      <c r="F235" s="36">
        <v>0.31</v>
      </c>
      <c r="G235" s="37">
        <v>180</v>
      </c>
      <c r="H235" s="38">
        <v>17156.400000000001</v>
      </c>
      <c r="I235" s="39" t="str">
        <f>IF($H$1="","Введите курс",Таблица614[[#This Row],[Оптовая цена KRW                       за 1шт]]/$H$1)</f>
        <v>Введите курс</v>
      </c>
      <c r="J235" s="284"/>
      <c r="K235" s="40">
        <f>IFERROR(Таблица614[[#This Row],[Заказ коробок ]]*Таблица614[[#This Row],[Кол-во шт в коробке]],"")</f>
        <v>0</v>
      </c>
      <c r="L235" s="38">
        <f>IFERROR(Таблица614[[#This Row],[Общее кол-во шт]]*Таблица614[[#This Row],[Оптовая цена KRW                       за 1шт]],"")</f>
        <v>0</v>
      </c>
      <c r="M235" s="41" t="str">
        <f>IFERROR(Таблица614[[#This Row],[Общее кол-во шт]]*Таблица614[[#This Row],[Оптовая цена USD                       за 1шт]],"")</f>
        <v/>
      </c>
      <c r="N235" s="42"/>
    </row>
    <row r="236" spans="1:14" s="30" customFormat="1" ht="24" customHeight="1">
      <c r="A236" s="31" t="s">
        <v>16972</v>
      </c>
      <c r="B236" s="32">
        <v>8809505544956</v>
      </c>
      <c r="C236" s="33" t="s">
        <v>16973</v>
      </c>
      <c r="D236" s="34" t="s">
        <v>16974</v>
      </c>
      <c r="E236" s="38">
        <v>38000</v>
      </c>
      <c r="F236" s="36">
        <v>0.43</v>
      </c>
      <c r="G236" s="37">
        <v>10</v>
      </c>
      <c r="H236" s="38">
        <v>15891.599999999999</v>
      </c>
      <c r="I236" s="39" t="str">
        <f>IF($H$1="","Введите курс",Таблица614[[#This Row],[Оптовая цена KRW                       за 1шт]]/$H$1)</f>
        <v>Введите курс</v>
      </c>
      <c r="J236" s="284"/>
      <c r="K236" s="40">
        <f>IFERROR(Таблица614[[#This Row],[Заказ коробок ]]*Таблица614[[#This Row],[Кол-во шт в коробке]],"")</f>
        <v>0</v>
      </c>
      <c r="L236" s="38">
        <f>IFERROR(Таблица614[[#This Row],[Общее кол-во шт]]*Таблица614[[#This Row],[Оптовая цена KRW                       за 1шт]],"")</f>
        <v>0</v>
      </c>
      <c r="M236" s="41" t="str">
        <f>IFERROR(Таблица614[[#This Row],[Общее кол-во шт]]*Таблица614[[#This Row],[Оптовая цена USD                       за 1шт]],"")</f>
        <v/>
      </c>
      <c r="N236" s="42"/>
    </row>
    <row r="237" spans="1:14" s="30" customFormat="1" ht="24" customHeight="1">
      <c r="A237" s="31" t="s">
        <v>16975</v>
      </c>
      <c r="B237" s="32">
        <v>8809505546004</v>
      </c>
      <c r="C237" s="33" t="s">
        <v>16976</v>
      </c>
      <c r="D237" s="34" t="s">
        <v>16977</v>
      </c>
      <c r="E237" s="38">
        <v>58000</v>
      </c>
      <c r="F237" s="36">
        <v>0.31</v>
      </c>
      <c r="G237" s="37">
        <v>180</v>
      </c>
      <c r="H237" s="38">
        <v>17156.400000000001</v>
      </c>
      <c r="I237" s="39" t="str">
        <f>IF($H$1="","Введите курс",Таблица614[[#This Row],[Оптовая цена KRW                       за 1шт]]/$H$1)</f>
        <v>Введите курс</v>
      </c>
      <c r="J237" s="284"/>
      <c r="K237" s="40">
        <f>IFERROR(Таблица614[[#This Row],[Заказ коробок ]]*Таблица614[[#This Row],[Кол-во шт в коробке]],"")</f>
        <v>0</v>
      </c>
      <c r="L237" s="38">
        <f>IFERROR(Таблица614[[#This Row],[Общее кол-во шт]]*Таблица614[[#This Row],[Оптовая цена KRW                       за 1шт]],"")</f>
        <v>0</v>
      </c>
      <c r="M237" s="41" t="str">
        <f>IFERROR(Таблица614[[#This Row],[Общее кол-во шт]]*Таблица614[[#This Row],[Оптовая цена USD                       за 1шт]],"")</f>
        <v/>
      </c>
      <c r="N237" s="42"/>
    </row>
    <row r="238" spans="1:14" s="30" customFormat="1" ht="24" customHeight="1">
      <c r="A238" s="31" t="s">
        <v>16978</v>
      </c>
      <c r="B238" s="32">
        <v>8809505545731</v>
      </c>
      <c r="C238" s="33" t="s">
        <v>16979</v>
      </c>
      <c r="D238" s="34" t="s">
        <v>16980</v>
      </c>
      <c r="E238" s="38">
        <v>58000</v>
      </c>
      <c r="F238" s="36">
        <v>0.26</v>
      </c>
      <c r="G238" s="37">
        <v>30</v>
      </c>
      <c r="H238" s="38">
        <v>14198.4</v>
      </c>
      <c r="I238" s="39" t="str">
        <f>IF($H$1="","Введите курс",Таблица614[[#This Row],[Оптовая цена KRW                       за 1шт]]/$H$1)</f>
        <v>Введите курс</v>
      </c>
      <c r="J238" s="284"/>
      <c r="K238" s="40">
        <f>IFERROR(Таблица614[[#This Row],[Заказ коробок ]]*Таблица614[[#This Row],[Кол-во шт в коробке]],"")</f>
        <v>0</v>
      </c>
      <c r="L238" s="38">
        <f>IFERROR(Таблица614[[#This Row],[Общее кол-во шт]]*Таблица614[[#This Row],[Оптовая цена KRW                       за 1шт]],"")</f>
        <v>0</v>
      </c>
      <c r="M238" s="41" t="str">
        <f>IFERROR(Таблица614[[#This Row],[Общее кол-во шт]]*Таблица614[[#This Row],[Оптовая цена USD                       за 1шт]],"")</f>
        <v/>
      </c>
      <c r="N238" s="42"/>
    </row>
    <row r="239" spans="1:14" s="30" customFormat="1" ht="24" customHeight="1">
      <c r="A239" s="31" t="s">
        <v>16981</v>
      </c>
      <c r="B239" s="32">
        <v>8809505545984</v>
      </c>
      <c r="C239" s="33" t="s">
        <v>16982</v>
      </c>
      <c r="D239" s="34" t="s">
        <v>16983</v>
      </c>
      <c r="E239" s="38">
        <v>29800</v>
      </c>
      <c r="F239" s="36">
        <v>0.31</v>
      </c>
      <c r="G239" s="37">
        <v>40</v>
      </c>
      <c r="H239" s="38">
        <v>8814.84</v>
      </c>
      <c r="I239" s="39" t="str">
        <f>IF($H$1="","Введите курс",Таблица614[[#This Row],[Оптовая цена KRW                       за 1шт]]/$H$1)</f>
        <v>Введите курс</v>
      </c>
      <c r="J239" s="284"/>
      <c r="K239" s="40">
        <f>IFERROR(Таблица614[[#This Row],[Заказ коробок ]]*Таблица614[[#This Row],[Кол-во шт в коробке]],"")</f>
        <v>0</v>
      </c>
      <c r="L239" s="38">
        <f>IFERROR(Таблица614[[#This Row],[Общее кол-во шт]]*Таблица614[[#This Row],[Оптовая цена KRW                       за 1шт]],"")</f>
        <v>0</v>
      </c>
      <c r="M239" s="41" t="str">
        <f>IFERROR(Таблица614[[#This Row],[Общее кол-во шт]]*Таблица614[[#This Row],[Оптовая цена USD                       за 1шт]],"")</f>
        <v/>
      </c>
      <c r="N239" s="42"/>
    </row>
    <row r="240" spans="1:14" s="30" customFormat="1" ht="24" customHeight="1">
      <c r="A240" s="31" t="s">
        <v>16984</v>
      </c>
      <c r="B240" s="32">
        <v>8809505545199</v>
      </c>
      <c r="C240" s="33" t="s">
        <v>16985</v>
      </c>
      <c r="D240" s="34" t="s">
        <v>16904</v>
      </c>
      <c r="E240" s="38">
        <v>14800</v>
      </c>
      <c r="F240" s="36">
        <v>0.22999999999999998</v>
      </c>
      <c r="G240" s="37">
        <v>60</v>
      </c>
      <c r="H240" s="38">
        <v>3170.16</v>
      </c>
      <c r="I240" s="39" t="str">
        <f>IF($H$1="","Введите курс",Таблица614[[#This Row],[Оптовая цена KRW                       за 1шт]]/$H$1)</f>
        <v>Введите курс</v>
      </c>
      <c r="J240" s="284"/>
      <c r="K240" s="40">
        <f>IFERROR(Таблица614[[#This Row],[Заказ коробок ]]*Таблица614[[#This Row],[Кол-во шт в коробке]],"")</f>
        <v>0</v>
      </c>
      <c r="L240" s="38">
        <f>IFERROR(Таблица614[[#This Row],[Общее кол-во шт]]*Таблица614[[#This Row],[Оптовая цена KRW                       за 1шт]],"")</f>
        <v>0</v>
      </c>
      <c r="M240" s="41" t="str">
        <f>IFERROR(Таблица614[[#This Row],[Общее кол-во шт]]*Таблица614[[#This Row],[Оптовая цена USD                       за 1шт]],"")</f>
        <v/>
      </c>
      <c r="N240" s="42"/>
    </row>
    <row r="241" spans="1:14" s="30" customFormat="1" ht="24" customHeight="1">
      <c r="A241" s="31" t="s">
        <v>16986</v>
      </c>
      <c r="B241" s="32">
        <v>8809505545670</v>
      </c>
      <c r="C241" s="33" t="s">
        <v>16987</v>
      </c>
      <c r="D241" s="34" t="s">
        <v>16988</v>
      </c>
      <c r="E241" s="38">
        <v>48000</v>
      </c>
      <c r="F241" s="36">
        <v>0.25</v>
      </c>
      <c r="G241" s="37">
        <v>180</v>
      </c>
      <c r="H241" s="38">
        <v>11260.800000000001</v>
      </c>
      <c r="I241" s="39" t="str">
        <f>IF($H$1="","Введите курс",Таблица614[[#This Row],[Оптовая цена KRW                       за 1шт]]/$H$1)</f>
        <v>Введите курс</v>
      </c>
      <c r="J241" s="284"/>
      <c r="K241" s="40">
        <f>IFERROR(Таблица614[[#This Row],[Заказ коробок ]]*Таблица614[[#This Row],[Кол-во шт в коробке]],"")</f>
        <v>0</v>
      </c>
      <c r="L241" s="38">
        <f>IFERROR(Таблица614[[#This Row],[Общее кол-во шт]]*Таблица614[[#This Row],[Оптовая цена KRW                       за 1шт]],"")</f>
        <v>0</v>
      </c>
      <c r="M241" s="41" t="str">
        <f>IFERROR(Таблица614[[#This Row],[Общее кол-во шт]]*Таблица614[[#This Row],[Оптовая цена USD                       за 1шт]],"")</f>
        <v/>
      </c>
      <c r="N241" s="42"/>
    </row>
    <row r="242" spans="1:14" s="30" customFormat="1" ht="24" customHeight="1">
      <c r="A242" s="31" t="s">
        <v>16989</v>
      </c>
      <c r="B242" s="32">
        <v>8809505542679</v>
      </c>
      <c r="C242" s="33" t="s">
        <v>16990</v>
      </c>
      <c r="D242" s="34" t="s">
        <v>16991</v>
      </c>
      <c r="E242" s="38">
        <v>24000</v>
      </c>
      <c r="F242" s="36">
        <v>0.31</v>
      </c>
      <c r="G242" s="37">
        <v>80</v>
      </c>
      <c r="H242" s="38">
        <v>7099.1999999999989</v>
      </c>
      <c r="I242" s="39" t="str">
        <f>IF($H$1="","Введите курс",Таблица614[[#This Row],[Оптовая цена KRW                       за 1шт]]/$H$1)</f>
        <v>Введите курс</v>
      </c>
      <c r="J242" s="284"/>
      <c r="K242" s="40">
        <f>IFERROR(Таблица614[[#This Row],[Заказ коробок ]]*Таблица614[[#This Row],[Кол-во шт в коробке]],"")</f>
        <v>0</v>
      </c>
      <c r="L242" s="38">
        <f>IFERROR(Таблица614[[#This Row],[Общее кол-во шт]]*Таблица614[[#This Row],[Оптовая цена KRW                       за 1шт]],"")</f>
        <v>0</v>
      </c>
      <c r="M242" s="41" t="str">
        <f>IFERROR(Таблица614[[#This Row],[Общее кол-во шт]]*Таблица614[[#This Row],[Оптовая цена USD                       за 1шт]],"")</f>
        <v/>
      </c>
      <c r="N242" s="42"/>
    </row>
    <row r="243" spans="1:14" s="30" customFormat="1" ht="24" customHeight="1">
      <c r="A243" s="31" t="s">
        <v>16992</v>
      </c>
      <c r="B243" s="32">
        <v>8809711713542</v>
      </c>
      <c r="C243" s="33" t="s">
        <v>16993</v>
      </c>
      <c r="D243" s="34" t="s">
        <v>16586</v>
      </c>
      <c r="E243" s="38">
        <v>38000</v>
      </c>
      <c r="F243" s="36">
        <v>0.22999999999999998</v>
      </c>
      <c r="G243" s="37">
        <v>40</v>
      </c>
      <c r="H243" s="38">
        <v>8139.6</v>
      </c>
      <c r="I243" s="39" t="str">
        <f>IF($H$1="","Введите курс",Таблица614[[#This Row],[Оптовая цена KRW                       за 1шт]]/$H$1)</f>
        <v>Введите курс</v>
      </c>
      <c r="J243" s="284"/>
      <c r="K243" s="40">
        <f>IFERROR(Таблица614[[#This Row],[Заказ коробок ]]*Таблица614[[#This Row],[Кол-во шт в коробке]],"")</f>
        <v>0</v>
      </c>
      <c r="L243" s="38">
        <f>IFERROR(Таблица614[[#This Row],[Общее кол-во шт]]*Таблица614[[#This Row],[Оптовая цена KRW                       за 1шт]],"")</f>
        <v>0</v>
      </c>
      <c r="M243" s="41" t="str">
        <f>IFERROR(Таблица614[[#This Row],[Общее кол-во шт]]*Таблица614[[#This Row],[Оптовая цена USD                       за 1шт]],"")</f>
        <v/>
      </c>
      <c r="N243" s="42"/>
    </row>
    <row r="244" spans="1:14" s="30" customFormat="1" ht="24" customHeight="1">
      <c r="A244" s="31" t="s">
        <v>16994</v>
      </c>
      <c r="B244" s="32">
        <v>8809711713535</v>
      </c>
      <c r="C244" s="33" t="s">
        <v>16995</v>
      </c>
      <c r="D244" s="34" t="s">
        <v>16996</v>
      </c>
      <c r="E244" s="38">
        <v>38000</v>
      </c>
      <c r="F244" s="36">
        <v>0.22999999999999998</v>
      </c>
      <c r="G244" s="37">
        <v>40</v>
      </c>
      <c r="H244" s="38">
        <v>8139.6</v>
      </c>
      <c r="I244" s="39" t="str">
        <f>IF($H$1="","Введите курс",Таблица614[[#This Row],[Оптовая цена KRW                       за 1шт]]/$H$1)</f>
        <v>Введите курс</v>
      </c>
      <c r="J244" s="284"/>
      <c r="K244" s="40">
        <f>IFERROR(Таблица614[[#This Row],[Заказ коробок ]]*Таблица614[[#This Row],[Кол-во шт в коробке]],"")</f>
        <v>0</v>
      </c>
      <c r="L244" s="38">
        <f>IFERROR(Таблица614[[#This Row],[Общее кол-во шт]]*Таблица614[[#This Row],[Оптовая цена KRW                       за 1шт]],"")</f>
        <v>0</v>
      </c>
      <c r="M244" s="41" t="str">
        <f>IFERROR(Таблица614[[#This Row],[Общее кол-во шт]]*Таблица614[[#This Row],[Оптовая цена USD                       за 1шт]],"")</f>
        <v/>
      </c>
      <c r="N244" s="42"/>
    </row>
    <row r="245" spans="1:14" s="30" customFormat="1" ht="24" customHeight="1">
      <c r="A245" s="31" t="s">
        <v>16997</v>
      </c>
      <c r="B245" s="32" t="s">
        <v>16998</v>
      </c>
      <c r="C245" s="33" t="s">
        <v>16999</v>
      </c>
      <c r="D245" s="34" t="s">
        <v>17000</v>
      </c>
      <c r="E245" s="38">
        <v>252000</v>
      </c>
      <c r="F245" s="36">
        <v>0.15</v>
      </c>
      <c r="G245" s="37" t="s">
        <v>16558</v>
      </c>
      <c r="H245" s="38">
        <v>33415.199999999997</v>
      </c>
      <c r="I245" s="39" t="str">
        <f>IF($H$1="","Введите курс",Таблица614[[#This Row],[Оптовая цена KRW                       за 1шт]]/$H$1)</f>
        <v>Введите курс</v>
      </c>
      <c r="J245" s="284"/>
      <c r="K245" s="40" t="str">
        <f>IFERROR(Таблица614[[#This Row],[Заказ коробок ]]*Таблица614[[#This Row],[Кол-во шт в коробке]],"")</f>
        <v/>
      </c>
      <c r="L245" s="38" t="str">
        <f>IFERROR(Таблица614[[#This Row],[Общее кол-во шт]]*Таблица614[[#This Row],[Оптовая цена KRW                       за 1шт]],"")</f>
        <v/>
      </c>
      <c r="M245" s="41" t="str">
        <f>IFERROR(Таблица614[[#This Row],[Общее кол-во шт]]*Таблица614[[#This Row],[Оптовая цена USD                       за 1шт]],"")</f>
        <v/>
      </c>
      <c r="N245" s="42"/>
    </row>
    <row r="246" spans="1:14" s="30" customFormat="1" ht="24" customHeight="1">
      <c r="A246" s="31" t="s">
        <v>17001</v>
      </c>
      <c r="B246" s="32">
        <v>8809505544949</v>
      </c>
      <c r="C246" s="33" t="s">
        <v>17002</v>
      </c>
      <c r="D246" s="34" t="s">
        <v>17003</v>
      </c>
      <c r="E246" s="38">
        <v>116000</v>
      </c>
      <c r="F246" s="36">
        <v>0.12000000000000001</v>
      </c>
      <c r="G246" s="37" t="s">
        <v>16562</v>
      </c>
      <c r="H246" s="38">
        <v>11832</v>
      </c>
      <c r="I246" s="39" t="str">
        <f>IF($H$1="","Введите курс",Таблица614[[#This Row],[Оптовая цена KRW                       за 1шт]]/$H$1)</f>
        <v>Введите курс</v>
      </c>
      <c r="J246" s="284"/>
      <c r="K246" s="40" t="str">
        <f>IFERROR(Таблица614[[#This Row],[Заказ коробок ]]*Таблица614[[#This Row],[Кол-во шт в коробке]],"")</f>
        <v/>
      </c>
      <c r="L246" s="38" t="str">
        <f>IFERROR(Таблица614[[#This Row],[Общее кол-во шт]]*Таблица614[[#This Row],[Оптовая цена KRW                       за 1шт]],"")</f>
        <v/>
      </c>
      <c r="M246" s="41" t="str">
        <f>IFERROR(Таблица614[[#This Row],[Общее кол-во шт]]*Таблица614[[#This Row],[Оптовая цена USD                       за 1шт]],"")</f>
        <v/>
      </c>
      <c r="N246" s="42"/>
    </row>
    <row r="247" spans="1:14" s="30" customFormat="1" ht="24" customHeight="1">
      <c r="A247" s="31" t="s">
        <v>17004</v>
      </c>
      <c r="B247" s="32">
        <v>8809505543010</v>
      </c>
      <c r="C247" s="33" t="s">
        <v>17005</v>
      </c>
      <c r="D247" s="34" t="s">
        <v>17003</v>
      </c>
      <c r="E247" s="38">
        <v>232000</v>
      </c>
      <c r="F247" s="36">
        <v>0.12000000000000001</v>
      </c>
      <c r="G247" s="37" t="s">
        <v>16565</v>
      </c>
      <c r="H247" s="38">
        <v>23664</v>
      </c>
      <c r="I247" s="39" t="str">
        <f>IF($H$1="","Введите курс",Таблица614[[#This Row],[Оптовая цена KRW                       за 1шт]]/$H$1)</f>
        <v>Введите курс</v>
      </c>
      <c r="J247" s="284"/>
      <c r="K247" s="40" t="str">
        <f>IFERROR(Таблица614[[#This Row],[Заказ коробок ]]*Таблица614[[#This Row],[Кол-во шт в коробке]],"")</f>
        <v/>
      </c>
      <c r="L247" s="38" t="str">
        <f>IFERROR(Таблица614[[#This Row],[Общее кол-во шт]]*Таблица614[[#This Row],[Оптовая цена KRW                       за 1шт]],"")</f>
        <v/>
      </c>
      <c r="M247" s="41" t="str">
        <f>IFERROR(Таблица614[[#This Row],[Общее кол-во шт]]*Таблица614[[#This Row],[Оптовая цена USD                       за 1шт]],"")</f>
        <v/>
      </c>
      <c r="N247" s="42"/>
    </row>
    <row r="248" spans="1:14" s="30" customFormat="1" ht="24" customHeight="1">
      <c r="A248" s="31" t="s">
        <v>17006</v>
      </c>
      <c r="B248" s="32">
        <v>8809505541887</v>
      </c>
      <c r="C248" s="33" t="s">
        <v>17007</v>
      </c>
      <c r="D248" s="34" t="s">
        <v>17008</v>
      </c>
      <c r="E248" s="38">
        <v>38000</v>
      </c>
      <c r="F248" s="36">
        <v>0.22</v>
      </c>
      <c r="G248" s="37">
        <v>60</v>
      </c>
      <c r="H248" s="38">
        <v>7752</v>
      </c>
      <c r="I248" s="39" t="str">
        <f>IF($H$1="","Введите курс",Таблица614[[#This Row],[Оптовая цена KRW                       за 1шт]]/$H$1)</f>
        <v>Введите курс</v>
      </c>
      <c r="J248" s="284"/>
      <c r="K248" s="40">
        <f>IFERROR(Таблица614[[#This Row],[Заказ коробок ]]*Таблица614[[#This Row],[Кол-во шт в коробке]],"")</f>
        <v>0</v>
      </c>
      <c r="L248" s="38">
        <f>IFERROR(Таблица614[[#This Row],[Общее кол-во шт]]*Таблица614[[#This Row],[Оптовая цена KRW                       за 1шт]],"")</f>
        <v>0</v>
      </c>
      <c r="M248" s="41" t="str">
        <f>IFERROR(Таблица614[[#This Row],[Общее кол-во шт]]*Таблица614[[#This Row],[Оптовая цена USD                       за 1шт]],"")</f>
        <v/>
      </c>
      <c r="N248" s="42"/>
    </row>
    <row r="249" spans="1:14" s="30" customFormat="1" ht="24" customHeight="1">
      <c r="A249" s="31" t="s">
        <v>17009</v>
      </c>
      <c r="B249" s="32">
        <v>8809505541894</v>
      </c>
      <c r="C249" s="33" t="s">
        <v>17010</v>
      </c>
      <c r="D249" s="34" t="s">
        <v>17011</v>
      </c>
      <c r="E249" s="38">
        <v>38000</v>
      </c>
      <c r="F249" s="36">
        <v>0.22</v>
      </c>
      <c r="G249" s="37">
        <v>60</v>
      </c>
      <c r="H249" s="38">
        <v>7752</v>
      </c>
      <c r="I249" s="39" t="str">
        <f>IF($H$1="","Введите курс",Таблица614[[#This Row],[Оптовая цена KRW                       за 1шт]]/$H$1)</f>
        <v>Введите курс</v>
      </c>
      <c r="J249" s="284"/>
      <c r="K249" s="40">
        <f>IFERROR(Таблица614[[#This Row],[Заказ коробок ]]*Таблица614[[#This Row],[Кол-во шт в коробке]],"")</f>
        <v>0</v>
      </c>
      <c r="L249" s="38">
        <f>IFERROR(Таблица614[[#This Row],[Общее кол-во шт]]*Таблица614[[#This Row],[Оптовая цена KRW                       за 1шт]],"")</f>
        <v>0</v>
      </c>
      <c r="M249" s="41" t="str">
        <f>IFERROR(Таблица614[[#This Row],[Общее кол-во шт]]*Таблица614[[#This Row],[Оптовая цена USD                       за 1шт]],"")</f>
        <v/>
      </c>
      <c r="N249" s="42"/>
    </row>
    <row r="250" spans="1:14" s="30" customFormat="1" ht="24" customHeight="1">
      <c r="A250" s="31" t="s">
        <v>17012</v>
      </c>
      <c r="B250" s="32">
        <v>8809505541900</v>
      </c>
      <c r="C250" s="33" t="s">
        <v>17013</v>
      </c>
      <c r="D250" s="34" t="s">
        <v>17014</v>
      </c>
      <c r="E250" s="38">
        <v>76000</v>
      </c>
      <c r="F250" s="36">
        <v>0.24</v>
      </c>
      <c r="G250" s="37">
        <v>20</v>
      </c>
      <c r="H250" s="38">
        <v>17054.400000000001</v>
      </c>
      <c r="I250" s="39" t="str">
        <f>IF($H$1="","Введите курс",Таблица614[[#This Row],[Оптовая цена KRW                       за 1шт]]/$H$1)</f>
        <v>Введите курс</v>
      </c>
      <c r="J250" s="284"/>
      <c r="K250" s="40">
        <f>IFERROR(Таблица614[[#This Row],[Заказ коробок ]]*Таблица614[[#This Row],[Кол-во шт в коробке]],"")</f>
        <v>0</v>
      </c>
      <c r="L250" s="38">
        <f>IFERROR(Таблица614[[#This Row],[Общее кол-во шт]]*Таблица614[[#This Row],[Оптовая цена KRW                       за 1шт]],"")</f>
        <v>0</v>
      </c>
      <c r="M250" s="41" t="str">
        <f>IFERROR(Таблица614[[#This Row],[Общее кол-во шт]]*Таблица614[[#This Row],[Оптовая цена USD                       за 1шт]],"")</f>
        <v/>
      </c>
      <c r="N250" s="42"/>
    </row>
    <row r="251" spans="1:14" s="30" customFormat="1" ht="24" customHeight="1">
      <c r="A251" s="31" t="s">
        <v>17015</v>
      </c>
      <c r="B251" s="32">
        <v>8809505541924</v>
      </c>
      <c r="C251" s="33" t="s">
        <v>17016</v>
      </c>
      <c r="D251" s="34" t="s">
        <v>17017</v>
      </c>
      <c r="E251" s="38">
        <v>38000</v>
      </c>
      <c r="F251" s="36">
        <v>0.15</v>
      </c>
      <c r="G251" s="37">
        <v>80</v>
      </c>
      <c r="H251" s="38">
        <v>5038.8</v>
      </c>
      <c r="I251" s="39" t="str">
        <f>IF($H$1="","Введите курс",Таблица614[[#This Row],[Оптовая цена KRW                       за 1шт]]/$H$1)</f>
        <v>Введите курс</v>
      </c>
      <c r="J251" s="284"/>
      <c r="K251" s="40">
        <f>IFERROR(Таблица614[[#This Row],[Заказ коробок ]]*Таблица614[[#This Row],[Кол-во шт в коробке]],"")</f>
        <v>0</v>
      </c>
      <c r="L251" s="38">
        <f>IFERROR(Таблица614[[#This Row],[Общее кол-во шт]]*Таблица614[[#This Row],[Оптовая цена KRW                       за 1шт]],"")</f>
        <v>0</v>
      </c>
      <c r="M251" s="41" t="str">
        <f>IFERROR(Таблица614[[#This Row],[Общее кол-во шт]]*Таблица614[[#This Row],[Оптовая цена USD                       за 1шт]],"")</f>
        <v/>
      </c>
      <c r="N251" s="42"/>
    </row>
    <row r="252" spans="1:14" s="30" customFormat="1" ht="24" customHeight="1">
      <c r="A252" s="31" t="s">
        <v>17018</v>
      </c>
      <c r="B252" s="32">
        <v>8809505541931</v>
      </c>
      <c r="C252" s="33" t="s">
        <v>17019</v>
      </c>
      <c r="D252" s="34" t="s">
        <v>17020</v>
      </c>
      <c r="E252" s="38">
        <v>38000</v>
      </c>
      <c r="F252" s="36">
        <v>0.16</v>
      </c>
      <c r="G252" s="37">
        <v>180</v>
      </c>
      <c r="H252" s="38">
        <v>5426.4000000000015</v>
      </c>
      <c r="I252" s="39" t="str">
        <f>IF($H$1="","Введите курс",Таблица614[[#This Row],[Оптовая цена KRW                       за 1шт]]/$H$1)</f>
        <v>Введите курс</v>
      </c>
      <c r="J252" s="284"/>
      <c r="K252" s="40">
        <f>IFERROR(Таблица614[[#This Row],[Заказ коробок ]]*Таблица614[[#This Row],[Кол-во шт в коробке]],"")</f>
        <v>0</v>
      </c>
      <c r="L252" s="38">
        <f>IFERROR(Таблица614[[#This Row],[Общее кол-во шт]]*Таблица614[[#This Row],[Оптовая цена KRW                       за 1шт]],"")</f>
        <v>0</v>
      </c>
      <c r="M252" s="41" t="str">
        <f>IFERROR(Таблица614[[#This Row],[Общее кол-во шт]]*Таблица614[[#This Row],[Оптовая цена USD                       за 1шт]],"")</f>
        <v/>
      </c>
      <c r="N252" s="42"/>
    </row>
    <row r="253" spans="1:14" s="30" customFormat="1" ht="24" customHeight="1">
      <c r="A253" s="31" t="s">
        <v>17021</v>
      </c>
      <c r="B253" s="32">
        <v>8809505543058</v>
      </c>
      <c r="C253" s="33" t="s">
        <v>17022</v>
      </c>
      <c r="D253" s="34" t="s">
        <v>17023</v>
      </c>
      <c r="E253" s="38">
        <v>38000</v>
      </c>
      <c r="F253" s="36">
        <v>0.13</v>
      </c>
      <c r="G253" s="37">
        <v>160</v>
      </c>
      <c r="H253" s="38">
        <v>4263.6000000000004</v>
      </c>
      <c r="I253" s="39" t="str">
        <f>IF($H$1="","Введите курс",Таблица614[[#This Row],[Оптовая цена KRW                       за 1шт]]/$H$1)</f>
        <v>Введите курс</v>
      </c>
      <c r="J253" s="284"/>
      <c r="K253" s="40">
        <f>IFERROR(Таблица614[[#This Row],[Заказ коробок ]]*Таблица614[[#This Row],[Кол-во шт в коробке]],"")</f>
        <v>0</v>
      </c>
      <c r="L253" s="38">
        <f>IFERROR(Таблица614[[#This Row],[Общее кол-во шт]]*Таблица614[[#This Row],[Оптовая цена KRW                       за 1шт]],"")</f>
        <v>0</v>
      </c>
      <c r="M253" s="41" t="str">
        <f>IFERROR(Таблица614[[#This Row],[Общее кол-во шт]]*Таблица614[[#This Row],[Оптовая цена USD                       за 1шт]],"")</f>
        <v/>
      </c>
      <c r="N253" s="42"/>
    </row>
    <row r="254" spans="1:14" s="30" customFormat="1" ht="24" customHeight="1">
      <c r="A254" s="31" t="s">
        <v>17024</v>
      </c>
      <c r="B254" s="32" t="s">
        <v>17025</v>
      </c>
      <c r="C254" s="33" t="s">
        <v>17026</v>
      </c>
      <c r="D254" s="34" t="s">
        <v>17027</v>
      </c>
      <c r="E254" s="38">
        <v>29800</v>
      </c>
      <c r="F254" s="36">
        <v>0.31</v>
      </c>
      <c r="G254" s="37">
        <v>60</v>
      </c>
      <c r="H254" s="38">
        <v>8814.84</v>
      </c>
      <c r="I254" s="39" t="str">
        <f>IF($H$1="","Введите курс",Таблица614[[#This Row],[Оптовая цена KRW                       за 1шт]]/$H$1)</f>
        <v>Введите курс</v>
      </c>
      <c r="J254" s="284"/>
      <c r="K254" s="40">
        <f>IFERROR(Таблица614[[#This Row],[Заказ коробок ]]*Таблица614[[#This Row],[Кол-во шт в коробке]],"")</f>
        <v>0</v>
      </c>
      <c r="L254" s="38">
        <f>IFERROR(Таблица614[[#This Row],[Общее кол-во шт]]*Таблица614[[#This Row],[Оптовая цена KRW                       за 1шт]],"")</f>
        <v>0</v>
      </c>
      <c r="M254" s="41" t="str">
        <f>IFERROR(Таблица614[[#This Row],[Общее кол-во шт]]*Таблица614[[#This Row],[Оптовая цена USD                       за 1шт]],"")</f>
        <v/>
      </c>
      <c r="N254" s="42"/>
    </row>
    <row r="255" spans="1:14" s="30" customFormat="1" ht="24" customHeight="1">
      <c r="A255" s="31" t="s">
        <v>17028</v>
      </c>
      <c r="B255" s="32" t="s">
        <v>17029</v>
      </c>
      <c r="C255" s="33" t="s">
        <v>17030</v>
      </c>
      <c r="D255" s="34" t="s">
        <v>17031</v>
      </c>
      <c r="E255" s="38">
        <v>28000</v>
      </c>
      <c r="F255" s="36">
        <v>0.22999999999999998</v>
      </c>
      <c r="G255" s="37">
        <v>72</v>
      </c>
      <c r="H255" s="38">
        <v>5997.6</v>
      </c>
      <c r="I255" s="39" t="str">
        <f>IF($H$1="","Введите курс",Таблица614[[#This Row],[Оптовая цена KRW                       за 1шт]]/$H$1)</f>
        <v>Введите курс</v>
      </c>
      <c r="J255" s="284"/>
      <c r="K255" s="40">
        <f>IFERROR(Таблица614[[#This Row],[Заказ коробок ]]*Таблица614[[#This Row],[Кол-во шт в коробке]],"")</f>
        <v>0</v>
      </c>
      <c r="L255" s="38">
        <f>IFERROR(Таблица614[[#This Row],[Общее кол-во шт]]*Таблица614[[#This Row],[Оптовая цена KRW                       за 1шт]],"")</f>
        <v>0</v>
      </c>
      <c r="M255" s="41" t="str">
        <f>IFERROR(Таблица614[[#This Row],[Общее кол-во шт]]*Таблица614[[#This Row],[Оптовая цена USD                       за 1шт]],"")</f>
        <v/>
      </c>
      <c r="N255" s="42"/>
    </row>
    <row r="256" spans="1:14" s="30" customFormat="1" ht="24" customHeight="1">
      <c r="A256" s="31" t="s">
        <v>17032</v>
      </c>
      <c r="B256" s="32" t="s">
        <v>17033</v>
      </c>
      <c r="C256" s="33" t="s">
        <v>17034</v>
      </c>
      <c r="D256" s="34" t="s">
        <v>17035</v>
      </c>
      <c r="E256" s="38">
        <v>58000</v>
      </c>
      <c r="F256" s="36">
        <v>0.31</v>
      </c>
      <c r="G256" s="37">
        <v>60</v>
      </c>
      <c r="H256" s="38">
        <v>17156.400000000001</v>
      </c>
      <c r="I256" s="39" t="str">
        <f>IF($H$1="","Введите курс",Таблица614[[#This Row],[Оптовая цена KRW                       за 1шт]]/$H$1)</f>
        <v>Введите курс</v>
      </c>
      <c r="J256" s="284"/>
      <c r="K256" s="40">
        <f>IFERROR(Таблица614[[#This Row],[Заказ коробок ]]*Таблица614[[#This Row],[Кол-во шт в коробке]],"")</f>
        <v>0</v>
      </c>
      <c r="L256" s="38">
        <f>IFERROR(Таблица614[[#This Row],[Общее кол-во шт]]*Таблица614[[#This Row],[Оптовая цена KRW                       за 1шт]],"")</f>
        <v>0</v>
      </c>
      <c r="M256" s="41" t="str">
        <f>IFERROR(Таблица614[[#This Row],[Общее кол-во шт]]*Таблица614[[#This Row],[Оптовая цена USD                       за 1шт]],"")</f>
        <v/>
      </c>
      <c r="N256" s="42"/>
    </row>
    <row r="257" spans="1:14" s="30" customFormat="1" ht="24" customHeight="1">
      <c r="A257" s="31" t="s">
        <v>17036</v>
      </c>
      <c r="B257" s="32" t="s">
        <v>17037</v>
      </c>
      <c r="C257" s="33" t="s">
        <v>17038</v>
      </c>
      <c r="D257" s="34" t="s">
        <v>17039</v>
      </c>
      <c r="E257" s="38">
        <v>24000</v>
      </c>
      <c r="F257" s="36">
        <v>0.22999999999999998</v>
      </c>
      <c r="G257" s="37">
        <v>80</v>
      </c>
      <c r="H257" s="38">
        <v>5140.8</v>
      </c>
      <c r="I257" s="39" t="str">
        <f>IF($H$1="","Введите курс",Таблица614[[#This Row],[Оптовая цена KRW                       за 1шт]]/$H$1)</f>
        <v>Введите курс</v>
      </c>
      <c r="J257" s="284"/>
      <c r="K257" s="40">
        <f>IFERROR(Таблица614[[#This Row],[Заказ коробок ]]*Таблица614[[#This Row],[Кол-во шт в коробке]],"")</f>
        <v>0</v>
      </c>
      <c r="L257" s="38">
        <f>IFERROR(Таблица614[[#This Row],[Общее кол-во шт]]*Таблица614[[#This Row],[Оптовая цена KRW                       за 1шт]],"")</f>
        <v>0</v>
      </c>
      <c r="M257" s="41" t="str">
        <f>IFERROR(Таблица614[[#This Row],[Общее кол-во шт]]*Таблица614[[#This Row],[Оптовая цена USD                       за 1шт]],"")</f>
        <v/>
      </c>
      <c r="N257" s="42"/>
    </row>
    <row r="258" spans="1:14" s="30" customFormat="1" ht="24" customHeight="1">
      <c r="A258" s="31" t="s">
        <v>17040</v>
      </c>
      <c r="B258" s="32" t="s">
        <v>17041</v>
      </c>
      <c r="C258" s="33" t="s">
        <v>17042</v>
      </c>
      <c r="D258" s="34" t="s">
        <v>17043</v>
      </c>
      <c r="E258" s="38">
        <v>38000</v>
      </c>
      <c r="F258" s="36">
        <v>0.16</v>
      </c>
      <c r="G258" s="37">
        <v>180</v>
      </c>
      <c r="H258" s="38">
        <v>5426.4000000000015</v>
      </c>
      <c r="I258" s="39" t="str">
        <f>IF($H$1="","Введите курс",Таблица614[[#This Row],[Оптовая цена KRW                       за 1шт]]/$H$1)</f>
        <v>Введите курс</v>
      </c>
      <c r="J258" s="284"/>
      <c r="K258" s="40">
        <f>IFERROR(Таблица614[[#This Row],[Заказ коробок ]]*Таблица614[[#This Row],[Кол-во шт в коробке]],"")</f>
        <v>0</v>
      </c>
      <c r="L258" s="38">
        <f>IFERROR(Таблица614[[#This Row],[Общее кол-во шт]]*Таблица614[[#This Row],[Оптовая цена KRW                       за 1шт]],"")</f>
        <v>0</v>
      </c>
      <c r="M258" s="41" t="str">
        <f>IFERROR(Таблица614[[#This Row],[Общее кол-во шт]]*Таблица614[[#This Row],[Оптовая цена USD                       за 1шт]],"")</f>
        <v/>
      </c>
      <c r="N258" s="42"/>
    </row>
    <row r="259" spans="1:14" s="30" customFormat="1" ht="24" customHeight="1">
      <c r="A259" s="31" t="s">
        <v>17044</v>
      </c>
      <c r="B259" s="32" t="s">
        <v>17045</v>
      </c>
      <c r="C259" s="33" t="s">
        <v>17046</v>
      </c>
      <c r="D259" s="34" t="s">
        <v>17047</v>
      </c>
      <c r="E259" s="38">
        <v>28000</v>
      </c>
      <c r="F259" s="36">
        <v>0.31</v>
      </c>
      <c r="G259" s="37">
        <v>240</v>
      </c>
      <c r="H259" s="38">
        <v>8282.4</v>
      </c>
      <c r="I259" s="39" t="str">
        <f>IF($H$1="","Введите курс",Таблица614[[#This Row],[Оптовая цена KRW                       за 1шт]]/$H$1)</f>
        <v>Введите курс</v>
      </c>
      <c r="J259" s="284"/>
      <c r="K259" s="40">
        <f>IFERROR(Таблица614[[#This Row],[Заказ коробок ]]*Таблица614[[#This Row],[Кол-во шт в коробке]],"")</f>
        <v>0</v>
      </c>
      <c r="L259" s="38">
        <f>IFERROR(Таблица614[[#This Row],[Общее кол-во шт]]*Таблица614[[#This Row],[Оптовая цена KRW                       за 1шт]],"")</f>
        <v>0</v>
      </c>
      <c r="M259" s="41" t="str">
        <f>IFERROR(Таблица614[[#This Row],[Общее кол-во шт]]*Таблица614[[#This Row],[Оптовая цена USD                       за 1шт]],"")</f>
        <v/>
      </c>
      <c r="N259" s="42"/>
    </row>
    <row r="260" spans="1:14" s="30" customFormat="1" ht="24" customHeight="1">
      <c r="A260" s="31" t="s">
        <v>17048</v>
      </c>
      <c r="B260" s="32" t="s">
        <v>17049</v>
      </c>
      <c r="C260" s="33" t="s">
        <v>17050</v>
      </c>
      <c r="D260" s="34" t="s">
        <v>17051</v>
      </c>
      <c r="E260" s="38">
        <v>34800</v>
      </c>
      <c r="F260" s="36">
        <v>0.31</v>
      </c>
      <c r="G260" s="37">
        <v>40</v>
      </c>
      <c r="H260" s="38">
        <v>10293.84</v>
      </c>
      <c r="I260" s="39" t="str">
        <f>IF($H$1="","Введите курс",Таблица614[[#This Row],[Оптовая цена KRW                       за 1шт]]/$H$1)</f>
        <v>Введите курс</v>
      </c>
      <c r="J260" s="284"/>
      <c r="K260" s="40">
        <f>IFERROR(Таблица614[[#This Row],[Заказ коробок ]]*Таблица614[[#This Row],[Кол-во шт в коробке]],"")</f>
        <v>0</v>
      </c>
      <c r="L260" s="38">
        <f>IFERROR(Таблица614[[#This Row],[Общее кол-во шт]]*Таблица614[[#This Row],[Оптовая цена KRW                       за 1шт]],"")</f>
        <v>0</v>
      </c>
      <c r="M260" s="41" t="str">
        <f>IFERROR(Таблица614[[#This Row],[Общее кол-во шт]]*Таблица614[[#This Row],[Оптовая цена USD                       за 1шт]],"")</f>
        <v/>
      </c>
      <c r="N260" s="42"/>
    </row>
    <row r="261" spans="1:14" s="30" customFormat="1" ht="24" customHeight="1">
      <c r="A261" s="31" t="s">
        <v>17052</v>
      </c>
      <c r="B261" s="32" t="s">
        <v>17053</v>
      </c>
      <c r="C261" s="33" t="s">
        <v>17054</v>
      </c>
      <c r="D261" s="34" t="s">
        <v>17055</v>
      </c>
      <c r="E261" s="38">
        <v>20000</v>
      </c>
      <c r="F261" s="36">
        <v>0.31</v>
      </c>
      <c r="G261" s="37">
        <v>600</v>
      </c>
      <c r="H261" s="38">
        <v>5916</v>
      </c>
      <c r="I261" s="39" t="str">
        <f>IF($H$1="","Введите курс",Таблица614[[#This Row],[Оптовая цена KRW                       за 1шт]]/$H$1)</f>
        <v>Введите курс</v>
      </c>
      <c r="J261" s="284"/>
      <c r="K261" s="40">
        <f>IFERROR(Таблица614[[#This Row],[Заказ коробок ]]*Таблица614[[#This Row],[Кол-во шт в коробке]],"")</f>
        <v>0</v>
      </c>
      <c r="L261" s="38">
        <f>IFERROR(Таблица614[[#This Row],[Общее кол-во шт]]*Таблица614[[#This Row],[Оптовая цена KRW                       за 1шт]],"")</f>
        <v>0</v>
      </c>
      <c r="M261" s="41" t="str">
        <f>IFERROR(Таблица614[[#This Row],[Общее кол-во шт]]*Таблица614[[#This Row],[Оптовая цена USD                       за 1шт]],"")</f>
        <v/>
      </c>
      <c r="N261" s="42"/>
    </row>
    <row r="262" spans="1:14" s="30" customFormat="1" ht="24" customHeight="1">
      <c r="A262" s="31" t="s">
        <v>17056</v>
      </c>
      <c r="B262" s="32" t="s">
        <v>17057</v>
      </c>
      <c r="C262" s="33" t="s">
        <v>17058</v>
      </c>
      <c r="D262" s="34" t="s">
        <v>17059</v>
      </c>
      <c r="E262" s="38">
        <v>24000</v>
      </c>
      <c r="F262" s="36">
        <v>0.25</v>
      </c>
      <c r="G262" s="37">
        <v>20</v>
      </c>
      <c r="H262" s="38">
        <v>5630.4000000000005</v>
      </c>
      <c r="I262" s="39" t="str">
        <f>IF($H$1="","Введите курс",Таблица614[[#This Row],[Оптовая цена KRW                       за 1шт]]/$H$1)</f>
        <v>Введите курс</v>
      </c>
      <c r="J262" s="284"/>
      <c r="K262" s="40">
        <f>IFERROR(Таблица614[[#This Row],[Заказ коробок ]]*Таблица614[[#This Row],[Кол-во шт в коробке]],"")</f>
        <v>0</v>
      </c>
      <c r="L262" s="38">
        <f>IFERROR(Таблица614[[#This Row],[Общее кол-во шт]]*Таблица614[[#This Row],[Оптовая цена KRW                       за 1шт]],"")</f>
        <v>0</v>
      </c>
      <c r="M262" s="41" t="str">
        <f>IFERROR(Таблица614[[#This Row],[Общее кол-во шт]]*Таблица614[[#This Row],[Оптовая цена USD                       за 1шт]],"")</f>
        <v/>
      </c>
      <c r="N262" s="42"/>
    </row>
    <row r="263" spans="1:14" s="30" customFormat="1" ht="24" customHeight="1">
      <c r="A263" s="31" t="s">
        <v>17060</v>
      </c>
      <c r="B263" s="32" t="s">
        <v>17061</v>
      </c>
      <c r="C263" s="33" t="s">
        <v>17062</v>
      </c>
      <c r="D263" s="34" t="s">
        <v>17063</v>
      </c>
      <c r="E263" s="38">
        <v>58000</v>
      </c>
      <c r="F263" s="36">
        <v>0.31</v>
      </c>
      <c r="G263" s="37">
        <v>180</v>
      </c>
      <c r="H263" s="38">
        <v>17156.400000000001</v>
      </c>
      <c r="I263" s="39" t="str">
        <f>IF($H$1="","Введите курс",Таблица614[[#This Row],[Оптовая цена KRW                       за 1шт]]/$H$1)</f>
        <v>Введите курс</v>
      </c>
      <c r="J263" s="284"/>
      <c r="K263" s="40">
        <f>IFERROR(Таблица614[[#This Row],[Заказ коробок ]]*Таблица614[[#This Row],[Кол-во шт в коробке]],"")</f>
        <v>0</v>
      </c>
      <c r="L263" s="38">
        <f>IFERROR(Таблица614[[#This Row],[Общее кол-во шт]]*Таблица614[[#This Row],[Оптовая цена KRW                       за 1шт]],"")</f>
        <v>0</v>
      </c>
      <c r="M263" s="41" t="str">
        <f>IFERROR(Таблица614[[#This Row],[Общее кол-во шт]]*Таблица614[[#This Row],[Оптовая цена USD                       за 1шт]],"")</f>
        <v/>
      </c>
      <c r="N263" s="42"/>
    </row>
    <row r="264" spans="1:14" s="30" customFormat="1" ht="24" customHeight="1">
      <c r="A264" s="31" t="s">
        <v>17064</v>
      </c>
      <c r="B264" s="32" t="s">
        <v>17065</v>
      </c>
      <c r="C264" s="33" t="s">
        <v>17066</v>
      </c>
      <c r="D264" s="34" t="s">
        <v>17067</v>
      </c>
      <c r="E264" s="38">
        <v>58000</v>
      </c>
      <c r="F264" s="36">
        <v>0.31</v>
      </c>
      <c r="G264" s="37">
        <v>180</v>
      </c>
      <c r="H264" s="38">
        <v>17156.400000000001</v>
      </c>
      <c r="I264" s="39" t="str">
        <f>IF($H$1="","Введите курс",Таблица614[[#This Row],[Оптовая цена KRW                       за 1шт]]/$H$1)</f>
        <v>Введите курс</v>
      </c>
      <c r="J264" s="284"/>
      <c r="K264" s="40">
        <f>IFERROR(Таблица614[[#This Row],[Заказ коробок ]]*Таблица614[[#This Row],[Кол-во шт в коробке]],"")</f>
        <v>0</v>
      </c>
      <c r="L264" s="38">
        <f>IFERROR(Таблица614[[#This Row],[Общее кол-во шт]]*Таблица614[[#This Row],[Оптовая цена KRW                       за 1шт]],"")</f>
        <v>0</v>
      </c>
      <c r="M264" s="41" t="str">
        <f>IFERROR(Таблица614[[#This Row],[Общее кол-во шт]]*Таблица614[[#This Row],[Оптовая цена USD                       за 1шт]],"")</f>
        <v/>
      </c>
      <c r="N264" s="42"/>
    </row>
    <row r="265" spans="1:14" s="30" customFormat="1" ht="24" customHeight="1">
      <c r="A265" s="31" t="s">
        <v>17068</v>
      </c>
      <c r="B265" s="32" t="s">
        <v>17069</v>
      </c>
      <c r="C265" s="33" t="s">
        <v>17070</v>
      </c>
      <c r="D265" s="34" t="s">
        <v>17071</v>
      </c>
      <c r="E265" s="38">
        <v>98000</v>
      </c>
      <c r="F265" s="36">
        <v>0.22</v>
      </c>
      <c r="G265" s="37">
        <v>30</v>
      </c>
      <c r="H265" s="38">
        <v>19992</v>
      </c>
      <c r="I265" s="39" t="str">
        <f>IF($H$1="","Введите курс",Таблица614[[#This Row],[Оптовая цена KRW                       за 1шт]]/$H$1)</f>
        <v>Введите курс</v>
      </c>
      <c r="J265" s="284"/>
      <c r="K265" s="40">
        <f>IFERROR(Таблица614[[#This Row],[Заказ коробок ]]*Таблица614[[#This Row],[Кол-во шт в коробке]],"")</f>
        <v>0</v>
      </c>
      <c r="L265" s="38">
        <f>IFERROR(Таблица614[[#This Row],[Общее кол-во шт]]*Таблица614[[#This Row],[Оптовая цена KRW                       за 1шт]],"")</f>
        <v>0</v>
      </c>
      <c r="M265" s="41" t="str">
        <f>IFERROR(Таблица614[[#This Row],[Общее кол-во шт]]*Таблица614[[#This Row],[Оптовая цена USD                       за 1шт]],"")</f>
        <v/>
      </c>
      <c r="N265" s="42"/>
    </row>
    <row r="266" spans="1:14" s="30" customFormat="1" ht="24" customHeight="1">
      <c r="A266" s="31" t="s">
        <v>17072</v>
      </c>
      <c r="B266" s="32" t="s">
        <v>17073</v>
      </c>
      <c r="C266" s="33" t="s">
        <v>17074</v>
      </c>
      <c r="D266" s="34" t="s">
        <v>17075</v>
      </c>
      <c r="E266" s="38">
        <v>14800</v>
      </c>
      <c r="F266" s="36">
        <v>0.22999999999999998</v>
      </c>
      <c r="G266" s="37">
        <v>60</v>
      </c>
      <c r="H266" s="38">
        <v>3170.16</v>
      </c>
      <c r="I266" s="39" t="str">
        <f>IF($H$1="","Введите курс",Таблица614[[#This Row],[Оптовая цена KRW                       за 1шт]]/$H$1)</f>
        <v>Введите курс</v>
      </c>
      <c r="J266" s="284"/>
      <c r="K266" s="40">
        <f>IFERROR(Таблица614[[#This Row],[Заказ коробок ]]*Таблица614[[#This Row],[Кол-во шт в коробке]],"")</f>
        <v>0</v>
      </c>
      <c r="L266" s="38">
        <f>IFERROR(Таблица614[[#This Row],[Общее кол-во шт]]*Таблица614[[#This Row],[Оптовая цена KRW                       за 1шт]],"")</f>
        <v>0</v>
      </c>
      <c r="M266" s="41" t="str">
        <f>IFERROR(Таблица614[[#This Row],[Общее кол-во шт]]*Таблица614[[#This Row],[Оптовая цена USD                       за 1шт]],"")</f>
        <v/>
      </c>
      <c r="N266" s="42"/>
    </row>
    <row r="267" spans="1:14" s="30" customFormat="1" ht="24" customHeight="1">
      <c r="A267" s="31" t="s">
        <v>17076</v>
      </c>
      <c r="B267" s="32" t="s">
        <v>17077</v>
      </c>
      <c r="C267" s="33" t="s">
        <v>17078</v>
      </c>
      <c r="D267" s="34" t="s">
        <v>17079</v>
      </c>
      <c r="E267" s="38">
        <v>38000</v>
      </c>
      <c r="F267" s="36">
        <v>0.43</v>
      </c>
      <c r="G267" s="37">
        <v>10</v>
      </c>
      <c r="H267" s="38">
        <v>15891.599999999999</v>
      </c>
      <c r="I267" s="39" t="str">
        <f>IF($H$1="","Введите курс",Таблица614[[#This Row],[Оптовая цена KRW                       за 1шт]]/$H$1)</f>
        <v>Введите курс</v>
      </c>
      <c r="J267" s="284"/>
      <c r="K267" s="40">
        <f>IFERROR(Таблица614[[#This Row],[Заказ коробок ]]*Таблица614[[#This Row],[Кол-во шт в коробке]],"")</f>
        <v>0</v>
      </c>
      <c r="L267" s="38">
        <f>IFERROR(Таблица614[[#This Row],[Общее кол-во шт]]*Таблица614[[#This Row],[Оптовая цена KRW                       за 1шт]],"")</f>
        <v>0</v>
      </c>
      <c r="M267" s="41" t="str">
        <f>IFERROR(Таблица614[[#This Row],[Общее кол-во шт]]*Таблица614[[#This Row],[Оптовая цена USD                       за 1шт]],"")</f>
        <v/>
      </c>
      <c r="N267" s="42"/>
    </row>
    <row r="268" spans="1:14" s="30" customFormat="1" ht="24" customHeight="1">
      <c r="A268" s="31" t="s">
        <v>17080</v>
      </c>
      <c r="B268" s="32" t="s">
        <v>17081</v>
      </c>
      <c r="C268" s="33" t="s">
        <v>17082</v>
      </c>
      <c r="D268" s="34" t="s">
        <v>17083</v>
      </c>
      <c r="E268" s="38">
        <v>38000</v>
      </c>
      <c r="F268" s="36">
        <v>0.43</v>
      </c>
      <c r="G268" s="37">
        <v>10</v>
      </c>
      <c r="H268" s="38">
        <v>15891.599999999999</v>
      </c>
      <c r="I268" s="39" t="str">
        <f>IF($H$1="","Введите курс",Таблица614[[#This Row],[Оптовая цена KRW                       за 1шт]]/$H$1)</f>
        <v>Введите курс</v>
      </c>
      <c r="J268" s="284"/>
      <c r="K268" s="40">
        <f>IFERROR(Таблица614[[#This Row],[Заказ коробок ]]*Таблица614[[#This Row],[Кол-во шт в коробке]],"")</f>
        <v>0</v>
      </c>
      <c r="L268" s="38">
        <f>IFERROR(Таблица614[[#This Row],[Общее кол-во шт]]*Таблица614[[#This Row],[Оптовая цена KRW                       за 1шт]],"")</f>
        <v>0</v>
      </c>
      <c r="M268" s="41" t="str">
        <f>IFERROR(Таблица614[[#This Row],[Общее кол-во шт]]*Таблица614[[#This Row],[Оптовая цена USD                       за 1шт]],"")</f>
        <v/>
      </c>
      <c r="N268" s="42"/>
    </row>
    <row r="269" spans="1:14" s="30" customFormat="1" ht="24" customHeight="1">
      <c r="A269" s="31" t="s">
        <v>17084</v>
      </c>
      <c r="B269" s="32" t="s">
        <v>17085</v>
      </c>
      <c r="C269" s="33" t="s">
        <v>17086</v>
      </c>
      <c r="D269" s="34" t="s">
        <v>17087</v>
      </c>
      <c r="E269" s="38">
        <v>58000</v>
      </c>
      <c r="F269" s="36">
        <v>0.26</v>
      </c>
      <c r="G269" s="37">
        <v>30</v>
      </c>
      <c r="H269" s="38">
        <v>14198.4</v>
      </c>
      <c r="I269" s="39" t="str">
        <f>IF($H$1="","Введите курс",Таблица614[[#This Row],[Оптовая цена KRW                       за 1шт]]/$H$1)</f>
        <v>Введите курс</v>
      </c>
      <c r="J269" s="284"/>
      <c r="K269" s="40">
        <f>IFERROR(Таблица614[[#This Row],[Заказ коробок ]]*Таблица614[[#This Row],[Кол-во шт в коробке]],"")</f>
        <v>0</v>
      </c>
      <c r="L269" s="38">
        <f>IFERROR(Таблица614[[#This Row],[Общее кол-во шт]]*Таблица614[[#This Row],[Оптовая цена KRW                       за 1шт]],"")</f>
        <v>0</v>
      </c>
      <c r="M269" s="41" t="str">
        <f>IFERROR(Таблица614[[#This Row],[Общее кол-во шт]]*Таблица614[[#This Row],[Оптовая цена USD                       за 1шт]],"")</f>
        <v/>
      </c>
      <c r="N269" s="42"/>
    </row>
    <row r="270" spans="1:14" s="30" customFormat="1" ht="24" customHeight="1">
      <c r="A270" s="31" t="s">
        <v>17088</v>
      </c>
      <c r="B270" s="32" t="s">
        <v>17089</v>
      </c>
      <c r="C270" s="33" t="s">
        <v>17090</v>
      </c>
      <c r="D270" s="34" t="s">
        <v>17091</v>
      </c>
      <c r="E270" s="38">
        <v>29800</v>
      </c>
      <c r="F270" s="36">
        <v>0.31</v>
      </c>
      <c r="G270" s="37">
        <v>40</v>
      </c>
      <c r="H270" s="38">
        <v>8814.84</v>
      </c>
      <c r="I270" s="39" t="str">
        <f>IF($H$1="","Введите курс",Таблица614[[#This Row],[Оптовая цена KRW                       за 1шт]]/$H$1)</f>
        <v>Введите курс</v>
      </c>
      <c r="J270" s="284"/>
      <c r="K270" s="40">
        <f>IFERROR(Таблица614[[#This Row],[Заказ коробок ]]*Таблица614[[#This Row],[Кол-во шт в коробке]],"")</f>
        <v>0</v>
      </c>
      <c r="L270" s="38">
        <f>IFERROR(Таблица614[[#This Row],[Общее кол-во шт]]*Таблица614[[#This Row],[Оптовая цена KRW                       за 1шт]],"")</f>
        <v>0</v>
      </c>
      <c r="M270" s="41" t="str">
        <f>IFERROR(Таблица614[[#This Row],[Общее кол-во шт]]*Таблица614[[#This Row],[Оптовая цена USD                       за 1шт]],"")</f>
        <v/>
      </c>
      <c r="N270" s="42"/>
    </row>
    <row r="271" spans="1:14" s="30" customFormat="1" ht="24" customHeight="1">
      <c r="A271" s="31" t="s">
        <v>17092</v>
      </c>
      <c r="B271" s="32" t="s">
        <v>17093</v>
      </c>
      <c r="C271" s="33" t="s">
        <v>17094</v>
      </c>
      <c r="D271" s="34" t="s">
        <v>17095</v>
      </c>
      <c r="E271" s="38">
        <v>48000</v>
      </c>
      <c r="F271" s="36">
        <v>0.25</v>
      </c>
      <c r="G271" s="37">
        <v>180</v>
      </c>
      <c r="H271" s="38">
        <v>11260.800000000001</v>
      </c>
      <c r="I271" s="39" t="str">
        <f>IF($H$1="","Введите курс",Таблица614[[#This Row],[Оптовая цена KRW                       за 1шт]]/$H$1)</f>
        <v>Введите курс</v>
      </c>
      <c r="J271" s="284"/>
      <c r="K271" s="40">
        <f>IFERROR(Таблица614[[#This Row],[Заказ коробок ]]*Таблица614[[#This Row],[Кол-во шт в коробке]],"")</f>
        <v>0</v>
      </c>
      <c r="L271" s="38">
        <f>IFERROR(Таблица614[[#This Row],[Общее кол-во шт]]*Таблица614[[#This Row],[Оптовая цена KRW                       за 1шт]],"")</f>
        <v>0</v>
      </c>
      <c r="M271" s="41" t="str">
        <f>IFERROR(Таблица614[[#This Row],[Общее кол-во шт]]*Таблица614[[#This Row],[Оптовая цена USD                       за 1шт]],"")</f>
        <v/>
      </c>
      <c r="N271" s="42"/>
    </row>
    <row r="272" spans="1:14" s="30" customFormat="1" ht="24" customHeight="1">
      <c r="A272" s="31" t="s">
        <v>17096</v>
      </c>
      <c r="B272" s="32" t="s">
        <v>17097</v>
      </c>
      <c r="C272" s="33" t="s">
        <v>17098</v>
      </c>
      <c r="D272" s="34" t="s">
        <v>17099</v>
      </c>
      <c r="E272" s="38">
        <v>38000</v>
      </c>
      <c r="F272" s="36">
        <v>0.15</v>
      </c>
      <c r="G272" s="37">
        <v>80</v>
      </c>
      <c r="H272" s="38">
        <v>5038.8</v>
      </c>
      <c r="I272" s="39" t="str">
        <f>IF($H$1="","Введите курс",Таблица614[[#This Row],[Оптовая цена KRW                       за 1шт]]/$H$1)</f>
        <v>Введите курс</v>
      </c>
      <c r="J272" s="284"/>
      <c r="K272" s="40">
        <f>IFERROR(Таблица614[[#This Row],[Заказ коробок ]]*Таблица614[[#This Row],[Кол-во шт в коробке]],"")</f>
        <v>0</v>
      </c>
      <c r="L272" s="38">
        <f>IFERROR(Таблица614[[#This Row],[Общее кол-во шт]]*Таблица614[[#This Row],[Оптовая цена KRW                       за 1шт]],"")</f>
        <v>0</v>
      </c>
      <c r="M272" s="41" t="str">
        <f>IFERROR(Таблица614[[#This Row],[Общее кол-во шт]]*Таблица614[[#This Row],[Оптовая цена USD                       за 1шт]],"")</f>
        <v/>
      </c>
      <c r="N272" s="42"/>
    </row>
    <row r="273" spans="1:14" s="30" customFormat="1" ht="24" customHeight="1">
      <c r="A273" s="31" t="s">
        <v>17100</v>
      </c>
      <c r="B273" s="32">
        <v>8809505547308</v>
      </c>
      <c r="C273" s="33" t="s">
        <v>17101</v>
      </c>
      <c r="D273" s="34" t="s">
        <v>17102</v>
      </c>
      <c r="E273" s="38">
        <v>18000</v>
      </c>
      <c r="F273" s="36">
        <v>0.13</v>
      </c>
      <c r="G273" s="37">
        <v>20</v>
      </c>
      <c r="H273" s="38">
        <v>2019.6000000000001</v>
      </c>
      <c r="I273" s="39" t="str">
        <f>IF($H$1="","Введите курс",Таблица614[[#This Row],[Оптовая цена KRW                       за 1шт]]/$H$1)</f>
        <v>Введите курс</v>
      </c>
      <c r="J273" s="284"/>
      <c r="K273" s="40">
        <f>IFERROR(Таблица614[[#This Row],[Заказ коробок ]]*Таблица614[[#This Row],[Кол-во шт в коробке]],"")</f>
        <v>0</v>
      </c>
      <c r="L273" s="38">
        <f>IFERROR(Таблица614[[#This Row],[Общее кол-во шт]]*Таблица614[[#This Row],[Оптовая цена KRW                       за 1шт]],"")</f>
        <v>0</v>
      </c>
      <c r="M273" s="41" t="str">
        <f>IFERROR(Таблица614[[#This Row],[Общее кол-во шт]]*Таблица614[[#This Row],[Оптовая цена USD                       за 1шт]],"")</f>
        <v/>
      </c>
      <c r="N273" s="42"/>
    </row>
    <row r="274" spans="1:14" s="30" customFormat="1" ht="24" customHeight="1">
      <c r="A274" s="31" t="s">
        <v>17103</v>
      </c>
      <c r="B274" s="32" t="s">
        <v>17104</v>
      </c>
      <c r="C274" s="33" t="s">
        <v>17105</v>
      </c>
      <c r="D274" s="34" t="s">
        <v>17106</v>
      </c>
      <c r="E274" s="38">
        <v>48000</v>
      </c>
      <c r="F274" s="36">
        <v>0.31</v>
      </c>
      <c r="G274" s="37">
        <v>60</v>
      </c>
      <c r="H274" s="38">
        <v>14198.399999999998</v>
      </c>
      <c r="I274" s="39" t="str">
        <f>IF($H$1="","Введите курс",Таблица614[[#This Row],[Оптовая цена KRW                       за 1шт]]/$H$1)</f>
        <v>Введите курс</v>
      </c>
      <c r="J274" s="284"/>
      <c r="K274" s="40">
        <f>IFERROR(Таблица614[[#This Row],[Заказ коробок ]]*Таблица614[[#This Row],[Кол-во шт в коробке]],"")</f>
        <v>0</v>
      </c>
      <c r="L274" s="38">
        <f>IFERROR(Таблица614[[#This Row],[Общее кол-во шт]]*Таблица614[[#This Row],[Оптовая цена KRW                       за 1шт]],"")</f>
        <v>0</v>
      </c>
      <c r="M274" s="41" t="str">
        <f>IFERROR(Таблица614[[#This Row],[Общее кол-во шт]]*Таблица614[[#This Row],[Оптовая цена USD                       за 1шт]],"")</f>
        <v/>
      </c>
      <c r="N274" s="42"/>
    </row>
    <row r="275" spans="1:14" s="30" customFormat="1" ht="24" customHeight="1">
      <c r="A275" s="31" t="s">
        <v>17107</v>
      </c>
      <c r="B275" s="32" t="s">
        <v>17108</v>
      </c>
      <c r="C275" s="33" t="s">
        <v>17109</v>
      </c>
      <c r="D275" s="34" t="s">
        <v>17110</v>
      </c>
      <c r="E275" s="38">
        <v>58000</v>
      </c>
      <c r="F275" s="36">
        <v>0.31</v>
      </c>
      <c r="G275" s="37">
        <v>60</v>
      </c>
      <c r="H275" s="38">
        <v>17156.400000000001</v>
      </c>
      <c r="I275" s="39" t="str">
        <f>IF($H$1="","Введите курс",Таблица614[[#This Row],[Оптовая цена KRW                       за 1шт]]/$H$1)</f>
        <v>Введите курс</v>
      </c>
      <c r="J275" s="284"/>
      <c r="K275" s="40">
        <f>IFERROR(Таблица614[[#This Row],[Заказ коробок ]]*Таблица614[[#This Row],[Кол-во шт в коробке]],"")</f>
        <v>0</v>
      </c>
      <c r="L275" s="38">
        <f>IFERROR(Таблица614[[#This Row],[Общее кол-во шт]]*Таблица614[[#This Row],[Оптовая цена KRW                       за 1шт]],"")</f>
        <v>0</v>
      </c>
      <c r="M275" s="41" t="str">
        <f>IFERROR(Таблица614[[#This Row],[Общее кол-во шт]]*Таблица614[[#This Row],[Оптовая цена USD                       за 1шт]],"")</f>
        <v/>
      </c>
      <c r="N275" s="42"/>
    </row>
    <row r="276" spans="1:14" s="30" customFormat="1" ht="24" customHeight="1">
      <c r="A276" s="31" t="s">
        <v>17111</v>
      </c>
      <c r="B276" s="32" t="s">
        <v>17112</v>
      </c>
      <c r="C276" s="33" t="s">
        <v>17113</v>
      </c>
      <c r="D276" s="34" t="s">
        <v>17114</v>
      </c>
      <c r="E276" s="38">
        <v>58000</v>
      </c>
      <c r="F276" s="36">
        <v>0.31</v>
      </c>
      <c r="G276" s="37">
        <v>60</v>
      </c>
      <c r="H276" s="38">
        <v>17156.400000000001</v>
      </c>
      <c r="I276" s="39" t="str">
        <f>IF($H$1="","Введите курс",Таблица614[[#This Row],[Оптовая цена KRW                       за 1шт]]/$H$1)</f>
        <v>Введите курс</v>
      </c>
      <c r="J276" s="284"/>
      <c r="K276" s="40">
        <f>IFERROR(Таблица614[[#This Row],[Заказ коробок ]]*Таблица614[[#This Row],[Кол-во шт в коробке]],"")</f>
        <v>0</v>
      </c>
      <c r="L276" s="38">
        <f>IFERROR(Таблица614[[#This Row],[Общее кол-во шт]]*Таблица614[[#This Row],[Оптовая цена KRW                       за 1шт]],"")</f>
        <v>0</v>
      </c>
      <c r="M276" s="41" t="str">
        <f>IFERROR(Таблица614[[#This Row],[Общее кол-во шт]]*Таблица614[[#This Row],[Оптовая цена USD                       за 1шт]],"")</f>
        <v/>
      </c>
      <c r="N276" s="42"/>
    </row>
    <row r="277" spans="1:14" s="30" customFormat="1" ht="24" customHeight="1">
      <c r="A277" s="31" t="s">
        <v>17115</v>
      </c>
      <c r="B277" s="32" t="s">
        <v>17116</v>
      </c>
      <c r="C277" s="33" t="s">
        <v>17117</v>
      </c>
      <c r="D277" s="34" t="s">
        <v>17118</v>
      </c>
      <c r="E277" s="38">
        <v>68000</v>
      </c>
      <c r="F277" s="36">
        <v>0.31</v>
      </c>
      <c r="G277" s="37">
        <v>60</v>
      </c>
      <c r="H277" s="38">
        <v>20114.400000000001</v>
      </c>
      <c r="I277" s="39" t="str">
        <f>IF($H$1="","Введите курс",Таблица614[[#This Row],[Оптовая цена KRW                       за 1шт]]/$H$1)</f>
        <v>Введите курс</v>
      </c>
      <c r="J277" s="284"/>
      <c r="K277" s="40">
        <f>IFERROR(Таблица614[[#This Row],[Заказ коробок ]]*Таблица614[[#This Row],[Кол-во шт в коробке]],"")</f>
        <v>0</v>
      </c>
      <c r="L277" s="38">
        <f>IFERROR(Таблица614[[#This Row],[Общее кол-во шт]]*Таблица614[[#This Row],[Оптовая цена KRW                       за 1шт]],"")</f>
        <v>0</v>
      </c>
      <c r="M277" s="41" t="str">
        <f>IFERROR(Таблица614[[#This Row],[Общее кол-во шт]]*Таблица614[[#This Row],[Оптовая цена USD                       за 1шт]],"")</f>
        <v/>
      </c>
      <c r="N277" s="42"/>
    </row>
    <row r="278" spans="1:14" s="30" customFormat="1" ht="24" customHeight="1">
      <c r="A278" s="31" t="s">
        <v>17119</v>
      </c>
      <c r="B278" s="32" t="s">
        <v>17120</v>
      </c>
      <c r="C278" s="33" t="s">
        <v>17121</v>
      </c>
      <c r="D278" s="34" t="s">
        <v>17122</v>
      </c>
      <c r="E278" s="38">
        <v>58000</v>
      </c>
      <c r="F278" s="36">
        <v>0.31</v>
      </c>
      <c r="G278" s="37">
        <v>60</v>
      </c>
      <c r="H278" s="38">
        <v>17156.400000000001</v>
      </c>
      <c r="I278" s="39" t="str">
        <f>IF($H$1="","Введите курс",Таблица614[[#This Row],[Оптовая цена KRW                       за 1шт]]/$H$1)</f>
        <v>Введите курс</v>
      </c>
      <c r="J278" s="284"/>
      <c r="K278" s="40">
        <f>IFERROR(Таблица614[[#This Row],[Заказ коробок ]]*Таблица614[[#This Row],[Кол-во шт в коробке]],"")</f>
        <v>0</v>
      </c>
      <c r="L278" s="38">
        <f>IFERROR(Таблица614[[#This Row],[Общее кол-во шт]]*Таблица614[[#This Row],[Оптовая цена KRW                       за 1шт]],"")</f>
        <v>0</v>
      </c>
      <c r="M278" s="41" t="str">
        <f>IFERROR(Таблица614[[#This Row],[Общее кол-во шт]]*Таблица614[[#This Row],[Оптовая цена USD                       за 1шт]],"")</f>
        <v/>
      </c>
      <c r="N278" s="42"/>
    </row>
    <row r="279" spans="1:14" s="30" customFormat="1" ht="24" customHeight="1">
      <c r="A279" s="31" t="s">
        <v>17123</v>
      </c>
      <c r="B279" s="32" t="s">
        <v>17124</v>
      </c>
      <c r="C279" s="33" t="s">
        <v>17125</v>
      </c>
      <c r="D279" s="34" t="s">
        <v>17126</v>
      </c>
      <c r="E279" s="38">
        <v>38000</v>
      </c>
      <c r="F279" s="36">
        <v>0.31</v>
      </c>
      <c r="G279" s="37">
        <v>60</v>
      </c>
      <c r="H279" s="38">
        <v>11240.4</v>
      </c>
      <c r="I279" s="39" t="str">
        <f>IF($H$1="","Введите курс",Таблица614[[#This Row],[Оптовая цена KRW                       за 1шт]]/$H$1)</f>
        <v>Введите курс</v>
      </c>
      <c r="J279" s="284"/>
      <c r="K279" s="40">
        <f>IFERROR(Таблица614[[#This Row],[Заказ коробок ]]*Таблица614[[#This Row],[Кол-во шт в коробке]],"")</f>
        <v>0</v>
      </c>
      <c r="L279" s="38">
        <f>IFERROR(Таблица614[[#This Row],[Общее кол-во шт]]*Таблица614[[#This Row],[Оптовая цена KRW                       за 1шт]],"")</f>
        <v>0</v>
      </c>
      <c r="M279" s="41" t="str">
        <f>IFERROR(Таблица614[[#This Row],[Общее кол-во шт]]*Таблица614[[#This Row],[Оптовая цена USD                       за 1шт]],"")</f>
        <v/>
      </c>
      <c r="N279" s="42"/>
    </row>
    <row r="280" spans="1:14" s="30" customFormat="1" ht="24" customHeight="1">
      <c r="A280" s="31" t="s">
        <v>17127</v>
      </c>
      <c r="B280" s="32" t="s">
        <v>17128</v>
      </c>
      <c r="C280" s="33" t="s">
        <v>17129</v>
      </c>
      <c r="D280" s="34" t="s">
        <v>17130</v>
      </c>
      <c r="E280" s="38">
        <v>28000</v>
      </c>
      <c r="F280" s="36">
        <v>0.31</v>
      </c>
      <c r="G280" s="37">
        <v>60</v>
      </c>
      <c r="H280" s="38">
        <v>8282.4</v>
      </c>
      <c r="I280" s="39" t="str">
        <f>IF($H$1="","Введите курс",Таблица614[[#This Row],[Оптовая цена KRW                       за 1шт]]/$H$1)</f>
        <v>Введите курс</v>
      </c>
      <c r="J280" s="284"/>
      <c r="K280" s="40">
        <f>IFERROR(Таблица614[[#This Row],[Заказ коробок ]]*Таблица614[[#This Row],[Кол-во шт в коробке]],"")</f>
        <v>0</v>
      </c>
      <c r="L280" s="38">
        <f>IFERROR(Таблица614[[#This Row],[Общее кол-во шт]]*Таблица614[[#This Row],[Оптовая цена KRW                       за 1шт]],"")</f>
        <v>0</v>
      </c>
      <c r="M280" s="41" t="str">
        <f>IFERROR(Таблица614[[#This Row],[Общее кол-во шт]]*Таблица614[[#This Row],[Оптовая цена USD                       за 1шт]],"")</f>
        <v/>
      </c>
      <c r="N280" s="42"/>
    </row>
    <row r="281" spans="1:14" s="30" customFormat="1" ht="24" customHeight="1">
      <c r="A281" s="31" t="s">
        <v>17131</v>
      </c>
      <c r="B281" s="32" t="s">
        <v>17132</v>
      </c>
      <c r="C281" s="33" t="s">
        <v>17133</v>
      </c>
      <c r="D281" s="34" t="s">
        <v>17134</v>
      </c>
      <c r="E281" s="38">
        <v>28000</v>
      </c>
      <c r="F281" s="36">
        <v>0.31</v>
      </c>
      <c r="G281" s="37">
        <v>60</v>
      </c>
      <c r="H281" s="38">
        <v>8282.4</v>
      </c>
      <c r="I281" s="39" t="str">
        <f>IF($H$1="","Введите курс",Таблица614[[#This Row],[Оптовая цена KRW                       за 1шт]]/$H$1)</f>
        <v>Введите курс</v>
      </c>
      <c r="J281" s="284"/>
      <c r="K281" s="40">
        <f>IFERROR(Таблица614[[#This Row],[Заказ коробок ]]*Таблица614[[#This Row],[Кол-во шт в коробке]],"")</f>
        <v>0</v>
      </c>
      <c r="L281" s="38">
        <f>IFERROR(Таблица614[[#This Row],[Общее кол-во шт]]*Таблица614[[#This Row],[Оптовая цена KRW                       за 1шт]],"")</f>
        <v>0</v>
      </c>
      <c r="M281" s="41" t="str">
        <f>IFERROR(Таблица614[[#This Row],[Общее кол-во шт]]*Таблица614[[#This Row],[Оптовая цена USD                       за 1шт]],"")</f>
        <v/>
      </c>
      <c r="N281" s="42"/>
    </row>
    <row r="282" spans="1:14" s="30" customFormat="1" ht="24" customHeight="1">
      <c r="A282" s="31" t="s">
        <v>17135</v>
      </c>
      <c r="B282" s="32" t="s">
        <v>17136</v>
      </c>
      <c r="C282" s="33" t="s">
        <v>17137</v>
      </c>
      <c r="D282" s="34" t="s">
        <v>17138</v>
      </c>
      <c r="E282" s="38">
        <v>48000</v>
      </c>
      <c r="F282" s="36">
        <v>0.31</v>
      </c>
      <c r="G282" s="37">
        <v>60</v>
      </c>
      <c r="H282" s="38">
        <v>14198.399999999998</v>
      </c>
      <c r="I282" s="39" t="str">
        <f>IF($H$1="","Введите курс",Таблица614[[#This Row],[Оптовая цена KRW                       за 1шт]]/$H$1)</f>
        <v>Введите курс</v>
      </c>
      <c r="J282" s="284"/>
      <c r="K282" s="40">
        <f>IFERROR(Таблица614[[#This Row],[Заказ коробок ]]*Таблица614[[#This Row],[Кол-во шт в коробке]],"")</f>
        <v>0</v>
      </c>
      <c r="L282" s="38">
        <f>IFERROR(Таблица614[[#This Row],[Общее кол-во шт]]*Таблица614[[#This Row],[Оптовая цена KRW                       за 1шт]],"")</f>
        <v>0</v>
      </c>
      <c r="M282" s="41" t="str">
        <f>IFERROR(Таблица614[[#This Row],[Общее кол-во шт]]*Таблица614[[#This Row],[Оптовая цена USD                       за 1шт]],"")</f>
        <v/>
      </c>
      <c r="N282" s="42"/>
    </row>
    <row r="283" spans="1:14" s="30" customFormat="1" ht="24" customHeight="1">
      <c r="A283" s="31" t="s">
        <v>17139</v>
      </c>
      <c r="B283" s="32" t="s">
        <v>17140</v>
      </c>
      <c r="C283" s="33" t="s">
        <v>17141</v>
      </c>
      <c r="D283" s="34" t="s">
        <v>17142</v>
      </c>
      <c r="E283" s="38">
        <v>58000</v>
      </c>
      <c r="F283" s="36">
        <v>0.31</v>
      </c>
      <c r="G283" s="37">
        <v>60</v>
      </c>
      <c r="H283" s="38">
        <v>17156.400000000001</v>
      </c>
      <c r="I283" s="39" t="str">
        <f>IF($H$1="","Введите курс",Таблица614[[#This Row],[Оптовая цена KRW                       за 1шт]]/$H$1)</f>
        <v>Введите курс</v>
      </c>
      <c r="J283" s="284"/>
      <c r="K283" s="40">
        <f>IFERROR(Таблица614[[#This Row],[Заказ коробок ]]*Таблица614[[#This Row],[Кол-во шт в коробке]],"")</f>
        <v>0</v>
      </c>
      <c r="L283" s="38">
        <f>IFERROR(Таблица614[[#This Row],[Общее кол-во шт]]*Таблица614[[#This Row],[Оптовая цена KRW                       за 1шт]],"")</f>
        <v>0</v>
      </c>
      <c r="M283" s="41" t="str">
        <f>IFERROR(Таблица614[[#This Row],[Общее кол-во шт]]*Таблица614[[#This Row],[Оптовая цена USD                       за 1шт]],"")</f>
        <v/>
      </c>
      <c r="N283" s="42"/>
    </row>
    <row r="284" spans="1:14" s="30" customFormat="1" ht="24" customHeight="1">
      <c r="A284" s="31" t="s">
        <v>17143</v>
      </c>
      <c r="B284" s="32" t="s">
        <v>17144</v>
      </c>
      <c r="C284" s="33" t="s">
        <v>17145</v>
      </c>
      <c r="D284" s="34" t="s">
        <v>17146</v>
      </c>
      <c r="E284" s="38">
        <v>58000</v>
      </c>
      <c r="F284" s="36">
        <v>0.31</v>
      </c>
      <c r="G284" s="37">
        <v>60</v>
      </c>
      <c r="H284" s="38">
        <v>17156.400000000001</v>
      </c>
      <c r="I284" s="39" t="str">
        <f>IF($H$1="","Введите курс",Таблица614[[#This Row],[Оптовая цена KRW                       за 1шт]]/$H$1)</f>
        <v>Введите курс</v>
      </c>
      <c r="J284" s="284"/>
      <c r="K284" s="40">
        <f>IFERROR(Таблица614[[#This Row],[Заказ коробок ]]*Таблица614[[#This Row],[Кол-во шт в коробке]],"")</f>
        <v>0</v>
      </c>
      <c r="L284" s="38">
        <f>IFERROR(Таблица614[[#This Row],[Общее кол-во шт]]*Таблица614[[#This Row],[Оптовая цена KRW                       за 1шт]],"")</f>
        <v>0</v>
      </c>
      <c r="M284" s="41" t="str">
        <f>IFERROR(Таблица614[[#This Row],[Общее кол-во шт]]*Таблица614[[#This Row],[Оптовая цена USD                       за 1шт]],"")</f>
        <v/>
      </c>
      <c r="N284" s="42"/>
    </row>
    <row r="285" spans="1:14" s="30" customFormat="1" ht="24" customHeight="1">
      <c r="A285" s="31" t="s">
        <v>17147</v>
      </c>
      <c r="B285" s="32" t="s">
        <v>17148</v>
      </c>
      <c r="C285" s="33" t="s">
        <v>17149</v>
      </c>
      <c r="D285" s="34" t="s">
        <v>17150</v>
      </c>
      <c r="E285" s="38">
        <v>58000</v>
      </c>
      <c r="F285" s="36">
        <v>0.31</v>
      </c>
      <c r="G285" s="37">
        <v>60</v>
      </c>
      <c r="H285" s="38">
        <v>17156.400000000001</v>
      </c>
      <c r="I285" s="39" t="str">
        <f>IF($H$1="","Введите курс",Таблица614[[#This Row],[Оптовая цена KRW                       за 1шт]]/$H$1)</f>
        <v>Введите курс</v>
      </c>
      <c r="J285" s="284"/>
      <c r="K285" s="40">
        <f>IFERROR(Таблица614[[#This Row],[Заказ коробок ]]*Таблица614[[#This Row],[Кол-во шт в коробке]],"")</f>
        <v>0</v>
      </c>
      <c r="L285" s="38">
        <f>IFERROR(Таблица614[[#This Row],[Общее кол-во шт]]*Таблица614[[#This Row],[Оптовая цена KRW                       за 1шт]],"")</f>
        <v>0</v>
      </c>
      <c r="M285" s="41" t="str">
        <f>IFERROR(Таблица614[[#This Row],[Общее кол-во шт]]*Таблица614[[#This Row],[Оптовая цена USD                       за 1шт]],"")</f>
        <v/>
      </c>
      <c r="N285" s="42"/>
    </row>
    <row r="286" spans="1:14" s="30" customFormat="1" ht="24" customHeight="1">
      <c r="A286" s="31" t="s">
        <v>17151</v>
      </c>
      <c r="B286" s="32" t="s">
        <v>17152</v>
      </c>
      <c r="C286" s="33" t="s">
        <v>17153</v>
      </c>
      <c r="D286" s="34" t="s">
        <v>17154</v>
      </c>
      <c r="E286" s="38">
        <v>68000</v>
      </c>
      <c r="F286" s="36">
        <v>0.31</v>
      </c>
      <c r="G286" s="37">
        <v>60</v>
      </c>
      <c r="H286" s="38">
        <v>20114.400000000001</v>
      </c>
      <c r="I286" s="39" t="str">
        <f>IF($H$1="","Введите курс",Таблица614[[#This Row],[Оптовая цена KRW                       за 1шт]]/$H$1)</f>
        <v>Введите курс</v>
      </c>
      <c r="J286" s="284"/>
      <c r="K286" s="40">
        <f>IFERROR(Таблица614[[#This Row],[Заказ коробок ]]*Таблица614[[#This Row],[Кол-во шт в коробке]],"")</f>
        <v>0</v>
      </c>
      <c r="L286" s="38">
        <f>IFERROR(Таблица614[[#This Row],[Общее кол-во шт]]*Таблица614[[#This Row],[Оптовая цена KRW                       за 1шт]],"")</f>
        <v>0</v>
      </c>
      <c r="M286" s="41" t="str">
        <f>IFERROR(Таблица614[[#This Row],[Общее кол-во шт]]*Таблица614[[#This Row],[Оптовая цена USD                       за 1шт]],"")</f>
        <v/>
      </c>
      <c r="N286" s="42"/>
    </row>
    <row r="287" spans="1:14" s="30" customFormat="1" ht="24" customHeight="1">
      <c r="A287" s="31" t="s">
        <v>17155</v>
      </c>
      <c r="B287" s="32" t="s">
        <v>17156</v>
      </c>
      <c r="C287" s="33" t="s">
        <v>17157</v>
      </c>
      <c r="D287" s="34" t="s">
        <v>17134</v>
      </c>
      <c r="E287" s="38">
        <v>18000</v>
      </c>
      <c r="F287" s="36">
        <v>0.31</v>
      </c>
      <c r="G287" s="37">
        <v>80</v>
      </c>
      <c r="H287" s="38">
        <v>5324.4000000000005</v>
      </c>
      <c r="I287" s="39" t="str">
        <f>IF($H$1="","Введите курс",Таблица614[[#This Row],[Оптовая цена KRW                       за 1шт]]/$H$1)</f>
        <v>Введите курс</v>
      </c>
      <c r="J287" s="284"/>
      <c r="K287" s="40">
        <f>IFERROR(Таблица614[[#This Row],[Заказ коробок ]]*Таблица614[[#This Row],[Кол-во шт в коробке]],"")</f>
        <v>0</v>
      </c>
      <c r="L287" s="38">
        <f>IFERROR(Таблица614[[#This Row],[Общее кол-во шт]]*Таблица614[[#This Row],[Оптовая цена KRW                       за 1шт]],"")</f>
        <v>0</v>
      </c>
      <c r="M287" s="41" t="str">
        <f>IFERROR(Таблица614[[#This Row],[Общее кол-во шт]]*Таблица614[[#This Row],[Оптовая цена USD                       за 1шт]],"")</f>
        <v/>
      </c>
      <c r="N287" s="42"/>
    </row>
    <row r="288" spans="1:14" s="30" customFormat="1" ht="24" customHeight="1">
      <c r="A288" s="31" t="s">
        <v>17158</v>
      </c>
      <c r="B288" s="32" t="s">
        <v>17159</v>
      </c>
      <c r="C288" s="33" t="s">
        <v>17160</v>
      </c>
      <c r="D288" s="34" t="s">
        <v>17161</v>
      </c>
      <c r="E288" s="38">
        <v>48000</v>
      </c>
      <c r="F288" s="36">
        <v>0.31</v>
      </c>
      <c r="G288" s="37">
        <v>40</v>
      </c>
      <c r="H288" s="38">
        <v>14198.399999999998</v>
      </c>
      <c r="I288" s="39" t="str">
        <f>IF($H$1="","Введите курс",Таблица614[[#This Row],[Оптовая цена KRW                       за 1шт]]/$H$1)</f>
        <v>Введите курс</v>
      </c>
      <c r="J288" s="284"/>
      <c r="K288" s="40">
        <f>IFERROR(Таблица614[[#This Row],[Заказ коробок ]]*Таблица614[[#This Row],[Кол-во шт в коробке]],"")</f>
        <v>0</v>
      </c>
      <c r="L288" s="38">
        <f>IFERROR(Таблица614[[#This Row],[Общее кол-во шт]]*Таблица614[[#This Row],[Оптовая цена KRW                       за 1шт]],"")</f>
        <v>0</v>
      </c>
      <c r="M288" s="41" t="str">
        <f>IFERROR(Таблица614[[#This Row],[Общее кол-во шт]]*Таблица614[[#This Row],[Оптовая цена USD                       за 1шт]],"")</f>
        <v/>
      </c>
      <c r="N288" s="42"/>
    </row>
    <row r="289" spans="1:14" s="30" customFormat="1" ht="24" customHeight="1">
      <c r="A289" s="31" t="s">
        <v>17162</v>
      </c>
      <c r="B289" s="32" t="s">
        <v>17163</v>
      </c>
      <c r="C289" s="33" t="s">
        <v>17164</v>
      </c>
      <c r="D289" s="34" t="s">
        <v>17165</v>
      </c>
      <c r="E289" s="38">
        <v>58000</v>
      </c>
      <c r="F289" s="36">
        <v>0.31</v>
      </c>
      <c r="G289" s="37">
        <v>40</v>
      </c>
      <c r="H289" s="38">
        <v>17156.400000000001</v>
      </c>
      <c r="I289" s="39" t="str">
        <f>IF($H$1="","Введите курс",Таблица614[[#This Row],[Оптовая цена KRW                       за 1шт]]/$H$1)</f>
        <v>Введите курс</v>
      </c>
      <c r="J289" s="284"/>
      <c r="K289" s="40">
        <f>IFERROR(Таблица614[[#This Row],[Заказ коробок ]]*Таблица614[[#This Row],[Кол-во шт в коробке]],"")</f>
        <v>0</v>
      </c>
      <c r="L289" s="38">
        <f>IFERROR(Таблица614[[#This Row],[Общее кол-во шт]]*Таблица614[[#This Row],[Оптовая цена KRW                       за 1шт]],"")</f>
        <v>0</v>
      </c>
      <c r="M289" s="41" t="str">
        <f>IFERROR(Таблица614[[#This Row],[Общее кол-во шт]]*Таблица614[[#This Row],[Оптовая цена USD                       за 1шт]],"")</f>
        <v/>
      </c>
      <c r="N289" s="42"/>
    </row>
    <row r="290" spans="1:14" s="30" customFormat="1" ht="24" customHeight="1">
      <c r="A290" s="31" t="s">
        <v>17166</v>
      </c>
      <c r="B290" s="32" t="s">
        <v>17167</v>
      </c>
      <c r="C290" s="33" t="s">
        <v>17168</v>
      </c>
      <c r="D290" s="34" t="s">
        <v>17169</v>
      </c>
      <c r="E290" s="38">
        <v>68000</v>
      </c>
      <c r="F290" s="36">
        <v>0.31</v>
      </c>
      <c r="G290" s="37">
        <v>40</v>
      </c>
      <c r="H290" s="38">
        <v>20114.400000000001</v>
      </c>
      <c r="I290" s="39" t="str">
        <f>IF($H$1="","Введите курс",Таблица614[[#This Row],[Оптовая цена KRW                       за 1шт]]/$H$1)</f>
        <v>Введите курс</v>
      </c>
      <c r="J290" s="284"/>
      <c r="K290" s="40">
        <f>IFERROR(Таблица614[[#This Row],[Заказ коробок ]]*Таблица614[[#This Row],[Кол-во шт в коробке]],"")</f>
        <v>0</v>
      </c>
      <c r="L290" s="38">
        <f>IFERROR(Таблица614[[#This Row],[Общее кол-во шт]]*Таблица614[[#This Row],[Оптовая цена KRW                       за 1шт]],"")</f>
        <v>0</v>
      </c>
      <c r="M290" s="41" t="str">
        <f>IFERROR(Таблица614[[#This Row],[Общее кол-во шт]]*Таблица614[[#This Row],[Оптовая цена USD                       за 1шт]],"")</f>
        <v/>
      </c>
      <c r="N290" s="42"/>
    </row>
    <row r="291" spans="1:14" s="30" customFormat="1" ht="24" customHeight="1">
      <c r="A291" s="31" t="s">
        <v>17170</v>
      </c>
      <c r="B291" s="32" t="s">
        <v>17171</v>
      </c>
      <c r="C291" s="33" t="s">
        <v>17172</v>
      </c>
      <c r="D291" s="34" t="s">
        <v>17173</v>
      </c>
      <c r="E291" s="38">
        <v>68000</v>
      </c>
      <c r="F291" s="36">
        <v>0.31</v>
      </c>
      <c r="G291" s="37">
        <v>40</v>
      </c>
      <c r="H291" s="38">
        <v>20114.400000000001</v>
      </c>
      <c r="I291" s="39" t="str">
        <f>IF($H$1="","Введите курс",Таблица614[[#This Row],[Оптовая цена KRW                       за 1шт]]/$H$1)</f>
        <v>Введите курс</v>
      </c>
      <c r="J291" s="284"/>
      <c r="K291" s="40">
        <f>IFERROR(Таблица614[[#This Row],[Заказ коробок ]]*Таблица614[[#This Row],[Кол-во шт в коробке]],"")</f>
        <v>0</v>
      </c>
      <c r="L291" s="38">
        <f>IFERROR(Таблица614[[#This Row],[Общее кол-во шт]]*Таблица614[[#This Row],[Оптовая цена KRW                       за 1шт]],"")</f>
        <v>0</v>
      </c>
      <c r="M291" s="41" t="str">
        <f>IFERROR(Таблица614[[#This Row],[Общее кол-во шт]]*Таблица614[[#This Row],[Оптовая цена USD                       за 1шт]],"")</f>
        <v/>
      </c>
      <c r="N291" s="42"/>
    </row>
    <row r="292" spans="1:14" s="30" customFormat="1" ht="24" customHeight="1">
      <c r="A292" s="31" t="s">
        <v>17174</v>
      </c>
      <c r="B292" s="32" t="s">
        <v>17175</v>
      </c>
      <c r="C292" s="33" t="s">
        <v>17176</v>
      </c>
      <c r="D292" s="34" t="s">
        <v>17177</v>
      </c>
      <c r="E292" s="38">
        <v>24800</v>
      </c>
      <c r="F292" s="36">
        <v>0.31</v>
      </c>
      <c r="G292" s="37">
        <v>120</v>
      </c>
      <c r="H292" s="38">
        <v>7335.8399999999992</v>
      </c>
      <c r="I292" s="39" t="str">
        <f>IF($H$1="","Введите курс",Таблица614[[#This Row],[Оптовая цена KRW                       за 1шт]]/$H$1)</f>
        <v>Введите курс</v>
      </c>
      <c r="J292" s="284"/>
      <c r="K292" s="40">
        <f>IFERROR(Таблица614[[#This Row],[Заказ коробок ]]*Таблица614[[#This Row],[Кол-во шт в коробке]],"")</f>
        <v>0</v>
      </c>
      <c r="L292" s="38">
        <f>IFERROR(Таблица614[[#This Row],[Общее кол-во шт]]*Таблица614[[#This Row],[Оптовая цена KRW                       за 1шт]],"")</f>
        <v>0</v>
      </c>
      <c r="M292" s="41" t="str">
        <f>IFERROR(Таблица614[[#This Row],[Общее кол-во шт]]*Таблица614[[#This Row],[Оптовая цена USD                       за 1шт]],"")</f>
        <v/>
      </c>
      <c r="N292" s="42"/>
    </row>
    <row r="293" spans="1:14" s="30" customFormat="1" ht="24" customHeight="1">
      <c r="A293" s="31" t="s">
        <v>17178</v>
      </c>
      <c r="B293" s="32" t="s">
        <v>17179</v>
      </c>
      <c r="C293" s="33" t="s">
        <v>17180</v>
      </c>
      <c r="D293" s="34" t="s">
        <v>17181</v>
      </c>
      <c r="E293" s="38">
        <v>28000</v>
      </c>
      <c r="F293" s="36">
        <v>0.31</v>
      </c>
      <c r="G293" s="37">
        <v>40</v>
      </c>
      <c r="H293" s="38">
        <v>8282.4</v>
      </c>
      <c r="I293" s="39" t="str">
        <f>IF($H$1="","Введите курс",Таблица614[[#This Row],[Оптовая цена KRW                       за 1шт]]/$H$1)</f>
        <v>Введите курс</v>
      </c>
      <c r="J293" s="284"/>
      <c r="K293" s="40">
        <f>IFERROR(Таблица614[[#This Row],[Заказ коробок ]]*Таблица614[[#This Row],[Кол-во шт в коробке]],"")</f>
        <v>0</v>
      </c>
      <c r="L293" s="38">
        <f>IFERROR(Таблица614[[#This Row],[Общее кол-во шт]]*Таблица614[[#This Row],[Оптовая цена KRW                       за 1шт]],"")</f>
        <v>0</v>
      </c>
      <c r="M293" s="41" t="str">
        <f>IFERROR(Таблица614[[#This Row],[Общее кол-во шт]]*Таблица614[[#This Row],[Оптовая цена USD                       за 1шт]],"")</f>
        <v/>
      </c>
      <c r="N293" s="42"/>
    </row>
    <row r="294" spans="1:14" s="30" customFormat="1" ht="24" customHeight="1">
      <c r="A294" s="31" t="s">
        <v>17182</v>
      </c>
      <c r="B294" s="32" t="s">
        <v>17183</v>
      </c>
      <c r="C294" s="33" t="s">
        <v>17184</v>
      </c>
      <c r="D294" s="34" t="s">
        <v>17185</v>
      </c>
      <c r="E294" s="38">
        <v>76000</v>
      </c>
      <c r="F294" s="36">
        <v>0.24</v>
      </c>
      <c r="G294" s="37">
        <v>20</v>
      </c>
      <c r="H294" s="38">
        <v>17054.400000000001</v>
      </c>
      <c r="I294" s="39" t="str">
        <f>IF($H$1="","Введите курс",Таблица614[[#This Row],[Оптовая цена KRW                       за 1шт]]/$H$1)</f>
        <v>Введите курс</v>
      </c>
      <c r="J294" s="284"/>
      <c r="K294" s="40">
        <f>IFERROR(Таблица614[[#This Row],[Заказ коробок ]]*Таблица614[[#This Row],[Кол-во шт в коробке]],"")</f>
        <v>0</v>
      </c>
      <c r="L294" s="38">
        <f>IFERROR(Таблица614[[#This Row],[Общее кол-во шт]]*Таблица614[[#This Row],[Оптовая цена KRW                       за 1шт]],"")</f>
        <v>0</v>
      </c>
      <c r="M294" s="41" t="str">
        <f>IFERROR(Таблица614[[#This Row],[Общее кол-во шт]]*Таблица614[[#This Row],[Оптовая цена USD                       за 1шт]],"")</f>
        <v/>
      </c>
      <c r="N294" s="42"/>
    </row>
    <row r="295" spans="1:14" s="30" customFormat="1" ht="24" customHeight="1">
      <c r="A295" s="31" t="s">
        <v>17186</v>
      </c>
      <c r="B295" s="32">
        <v>8809505540453</v>
      </c>
      <c r="C295" s="33" t="s">
        <v>17187</v>
      </c>
      <c r="D295" s="34" t="s">
        <v>17188</v>
      </c>
      <c r="E295" s="38">
        <v>48000</v>
      </c>
      <c r="F295" s="36">
        <v>0.31</v>
      </c>
      <c r="G295" s="37">
        <v>160</v>
      </c>
      <c r="H295" s="38">
        <v>14198.399999999998</v>
      </c>
      <c r="I295" s="39" t="str">
        <f>IF($H$1="","Введите курс",Таблица614[[#This Row],[Оптовая цена KRW                       за 1шт]]/$H$1)</f>
        <v>Введите курс</v>
      </c>
      <c r="J295" s="284"/>
      <c r="K295" s="40">
        <f>IFERROR(Таблица614[[#This Row],[Заказ коробок ]]*Таблица614[[#This Row],[Кол-во шт в коробке]],"")</f>
        <v>0</v>
      </c>
      <c r="L295" s="38">
        <f>IFERROR(Таблица614[[#This Row],[Общее кол-во шт]]*Таблица614[[#This Row],[Оптовая цена KRW                       за 1шт]],"")</f>
        <v>0</v>
      </c>
      <c r="M295" s="41" t="str">
        <f>IFERROR(Таблица614[[#This Row],[Общее кол-во шт]]*Таблица614[[#This Row],[Оптовая цена USD                       за 1шт]],"")</f>
        <v/>
      </c>
      <c r="N295" s="42"/>
    </row>
    <row r="296" spans="1:14" s="30" customFormat="1" ht="24" customHeight="1">
      <c r="A296" s="31" t="s">
        <v>17189</v>
      </c>
      <c r="B296" s="32" t="s">
        <v>17190</v>
      </c>
      <c r="C296" s="33" t="s">
        <v>17191</v>
      </c>
      <c r="D296" s="34" t="s">
        <v>17192</v>
      </c>
      <c r="E296" s="38">
        <v>38000</v>
      </c>
      <c r="F296" s="36">
        <v>0.22</v>
      </c>
      <c r="G296" s="37">
        <v>60</v>
      </c>
      <c r="H296" s="38">
        <v>7752</v>
      </c>
      <c r="I296" s="39" t="str">
        <f>IF($H$1="","Введите курс",Таблица614[[#This Row],[Оптовая цена KRW                       за 1шт]]/$H$1)</f>
        <v>Введите курс</v>
      </c>
      <c r="J296" s="284"/>
      <c r="K296" s="40">
        <f>IFERROR(Таблица614[[#This Row],[Заказ коробок ]]*Таблица614[[#This Row],[Кол-во шт в коробке]],"")</f>
        <v>0</v>
      </c>
      <c r="L296" s="38">
        <f>IFERROR(Таблица614[[#This Row],[Общее кол-во шт]]*Таблица614[[#This Row],[Оптовая цена KRW                       за 1шт]],"")</f>
        <v>0</v>
      </c>
      <c r="M296" s="41" t="str">
        <f>IFERROR(Таблица614[[#This Row],[Общее кол-во шт]]*Таблица614[[#This Row],[Оптовая цена USD                       за 1шт]],"")</f>
        <v/>
      </c>
      <c r="N296" s="42"/>
    </row>
    <row r="297" spans="1:14" s="30" customFormat="1" ht="24" customHeight="1">
      <c r="A297" s="31" t="s">
        <v>17193</v>
      </c>
      <c r="B297" s="32" t="s">
        <v>17194</v>
      </c>
      <c r="C297" s="33" t="s">
        <v>17195</v>
      </c>
      <c r="D297" s="34" t="s">
        <v>17196</v>
      </c>
      <c r="E297" s="38">
        <v>38000</v>
      </c>
      <c r="F297" s="36">
        <v>0.22</v>
      </c>
      <c r="G297" s="37">
        <v>60</v>
      </c>
      <c r="H297" s="38">
        <v>7752</v>
      </c>
      <c r="I297" s="39" t="str">
        <f>IF($H$1="","Введите курс",Таблица614[[#This Row],[Оптовая цена KRW                       за 1шт]]/$H$1)</f>
        <v>Введите курс</v>
      </c>
      <c r="J297" s="284"/>
      <c r="K297" s="40">
        <f>IFERROR(Таблица614[[#This Row],[Заказ коробок ]]*Таблица614[[#This Row],[Кол-во шт в коробке]],"")</f>
        <v>0</v>
      </c>
      <c r="L297" s="38">
        <f>IFERROR(Таблица614[[#This Row],[Общее кол-во шт]]*Таблица614[[#This Row],[Оптовая цена KRW                       за 1шт]],"")</f>
        <v>0</v>
      </c>
      <c r="M297" s="41" t="str">
        <f>IFERROR(Таблица614[[#This Row],[Общее кол-во шт]]*Таблица614[[#This Row],[Оптовая цена USD                       за 1шт]],"")</f>
        <v/>
      </c>
      <c r="N297" s="42"/>
    </row>
    <row r="298" spans="1:14" s="30" customFormat="1" ht="24" customHeight="1">
      <c r="A298" s="31" t="s">
        <v>17197</v>
      </c>
      <c r="B298" s="32">
        <v>8809503230226</v>
      </c>
      <c r="C298" s="33" t="s">
        <v>17198</v>
      </c>
      <c r="D298" s="34" t="s">
        <v>17199</v>
      </c>
      <c r="E298" s="38">
        <v>38000</v>
      </c>
      <c r="F298" s="36">
        <v>0.16</v>
      </c>
      <c r="G298" s="37">
        <v>160</v>
      </c>
      <c r="H298" s="38">
        <v>5426.4000000000015</v>
      </c>
      <c r="I298" s="39" t="str">
        <f>IF($H$1="","Введите курс",Таблица614[[#This Row],[Оптовая цена KRW                       за 1шт]]/$H$1)</f>
        <v>Введите курс</v>
      </c>
      <c r="J298" s="284"/>
      <c r="K298" s="40">
        <f>IFERROR(Таблица614[[#This Row],[Заказ коробок ]]*Таблица614[[#This Row],[Кол-во шт в коробке]],"")</f>
        <v>0</v>
      </c>
      <c r="L298" s="38">
        <f>IFERROR(Таблица614[[#This Row],[Общее кол-во шт]]*Таблица614[[#This Row],[Оптовая цена KRW                       за 1шт]],"")</f>
        <v>0</v>
      </c>
      <c r="M298" s="41" t="str">
        <f>IFERROR(Таблица614[[#This Row],[Общее кол-во шт]]*Таблица614[[#This Row],[Оптовая цена USD                       за 1шт]],"")</f>
        <v/>
      </c>
      <c r="N298" s="42"/>
    </row>
    <row r="299" spans="1:14" s="30" customFormat="1" ht="24" customHeight="1">
      <c r="A299" s="31" t="s">
        <v>17200</v>
      </c>
      <c r="B299" s="32" t="s">
        <v>17201</v>
      </c>
      <c r="C299" s="33" t="s">
        <v>17202</v>
      </c>
      <c r="D299" s="34" t="s">
        <v>17203</v>
      </c>
      <c r="E299" s="38">
        <v>38000</v>
      </c>
      <c r="F299" s="36">
        <v>0.12000000000000001</v>
      </c>
      <c r="G299" s="37">
        <v>20</v>
      </c>
      <c r="H299" s="38">
        <v>3876</v>
      </c>
      <c r="I299" s="39" t="str">
        <f>IF($H$1="","Введите курс",Таблица614[[#This Row],[Оптовая цена KRW                       за 1шт]]/$H$1)</f>
        <v>Введите курс</v>
      </c>
      <c r="J299" s="284"/>
      <c r="K299" s="40">
        <f>IFERROR(Таблица614[[#This Row],[Заказ коробок ]]*Таблица614[[#This Row],[Кол-во шт в коробке]],"")</f>
        <v>0</v>
      </c>
      <c r="L299" s="38">
        <f>IFERROR(Таблица614[[#This Row],[Общее кол-во шт]]*Таблица614[[#This Row],[Оптовая цена KRW                       за 1шт]],"")</f>
        <v>0</v>
      </c>
      <c r="M299" s="41" t="str">
        <f>IFERROR(Таблица614[[#This Row],[Общее кол-во шт]]*Таблица614[[#This Row],[Оптовая цена USD                       за 1шт]],"")</f>
        <v/>
      </c>
      <c r="N299" s="42"/>
    </row>
    <row r="300" spans="1:14" s="30" customFormat="1" ht="24" customHeight="1">
      <c r="A300" s="31" t="s">
        <v>17204</v>
      </c>
      <c r="B300" s="32" t="s">
        <v>17205</v>
      </c>
      <c r="C300" s="33" t="s">
        <v>17206</v>
      </c>
      <c r="D300" s="34" t="s">
        <v>17207</v>
      </c>
      <c r="E300" s="38">
        <v>76000</v>
      </c>
      <c r="F300" s="36">
        <v>0.24</v>
      </c>
      <c r="G300" s="37">
        <v>20</v>
      </c>
      <c r="H300" s="38">
        <v>17054.400000000001</v>
      </c>
      <c r="I300" s="39" t="str">
        <f>IF($H$1="","Введите курс",Таблица614[[#This Row],[Оптовая цена KRW                       за 1шт]]/$H$1)</f>
        <v>Введите курс</v>
      </c>
      <c r="J300" s="284"/>
      <c r="K300" s="40">
        <f>IFERROR(Таблица614[[#This Row],[Заказ коробок ]]*Таблица614[[#This Row],[Кол-во шт в коробке]],"")</f>
        <v>0</v>
      </c>
      <c r="L300" s="38">
        <f>IFERROR(Таблица614[[#This Row],[Общее кол-во шт]]*Таблица614[[#This Row],[Оптовая цена KRW                       за 1шт]],"")</f>
        <v>0</v>
      </c>
      <c r="M300" s="41" t="str">
        <f>IFERROR(Таблица614[[#This Row],[Общее кол-во шт]]*Таблица614[[#This Row],[Оптовая цена USD                       за 1шт]],"")</f>
        <v/>
      </c>
      <c r="N300" s="42"/>
    </row>
    <row r="301" spans="1:14" s="30" customFormat="1" ht="24" customHeight="1">
      <c r="A301" s="31" t="s">
        <v>17208</v>
      </c>
      <c r="B301" s="32" t="s">
        <v>17209</v>
      </c>
      <c r="C301" s="33" t="s">
        <v>17210</v>
      </c>
      <c r="D301" s="34" t="s">
        <v>17211</v>
      </c>
      <c r="E301" s="38">
        <v>38000</v>
      </c>
      <c r="F301" s="36">
        <v>0.22</v>
      </c>
      <c r="G301" s="37">
        <v>60</v>
      </c>
      <c r="H301" s="38">
        <v>7752</v>
      </c>
      <c r="I301" s="39" t="str">
        <f>IF($H$1="","Введите курс",Таблица614[[#This Row],[Оптовая цена KRW                       за 1шт]]/$H$1)</f>
        <v>Введите курс</v>
      </c>
      <c r="J301" s="284"/>
      <c r="K301" s="40">
        <f>IFERROR(Таблица614[[#This Row],[Заказ коробок ]]*Таблица614[[#This Row],[Кол-во шт в коробке]],"")</f>
        <v>0</v>
      </c>
      <c r="L301" s="38">
        <f>IFERROR(Таблица614[[#This Row],[Общее кол-во шт]]*Таблица614[[#This Row],[Оптовая цена KRW                       за 1шт]],"")</f>
        <v>0</v>
      </c>
      <c r="M301" s="41" t="str">
        <f>IFERROR(Таблица614[[#This Row],[Общее кол-во шт]]*Таблица614[[#This Row],[Оптовая цена USD                       за 1шт]],"")</f>
        <v/>
      </c>
      <c r="N301" s="42"/>
    </row>
    <row r="302" spans="1:14" s="30" customFormat="1" ht="24" customHeight="1">
      <c r="A302" s="31" t="s">
        <v>17212</v>
      </c>
      <c r="B302" s="32" t="s">
        <v>17213</v>
      </c>
      <c r="C302" s="33" t="s">
        <v>17214</v>
      </c>
      <c r="D302" s="34" t="s">
        <v>17215</v>
      </c>
      <c r="E302" s="38">
        <v>38000</v>
      </c>
      <c r="F302" s="36">
        <v>0.22</v>
      </c>
      <c r="G302" s="37">
        <v>60</v>
      </c>
      <c r="H302" s="38">
        <v>7752</v>
      </c>
      <c r="I302" s="39" t="str">
        <f>IF($H$1="","Введите курс",Таблица614[[#This Row],[Оптовая цена KRW                       за 1шт]]/$H$1)</f>
        <v>Введите курс</v>
      </c>
      <c r="J302" s="284"/>
      <c r="K302" s="40">
        <f>IFERROR(Таблица614[[#This Row],[Заказ коробок ]]*Таблица614[[#This Row],[Кол-во шт в коробке]],"")</f>
        <v>0</v>
      </c>
      <c r="L302" s="38">
        <f>IFERROR(Таблица614[[#This Row],[Общее кол-во шт]]*Таблица614[[#This Row],[Оптовая цена KRW                       за 1шт]],"")</f>
        <v>0</v>
      </c>
      <c r="M302" s="41" t="str">
        <f>IFERROR(Таблица614[[#This Row],[Общее кол-во шт]]*Таблица614[[#This Row],[Оптовая цена USD                       за 1шт]],"")</f>
        <v/>
      </c>
      <c r="N302" s="42"/>
    </row>
    <row r="303" spans="1:14" s="30" customFormat="1" ht="24" customHeight="1">
      <c r="A303" s="31" t="s">
        <v>17216</v>
      </c>
      <c r="B303" s="32" t="s">
        <v>17217</v>
      </c>
      <c r="C303" s="33" t="s">
        <v>17218</v>
      </c>
      <c r="D303" s="34" t="s">
        <v>17219</v>
      </c>
      <c r="E303" s="38">
        <v>38000</v>
      </c>
      <c r="F303" s="36">
        <v>0.12000000000000001</v>
      </c>
      <c r="G303" s="37">
        <v>20</v>
      </c>
      <c r="H303" s="38">
        <v>3876</v>
      </c>
      <c r="I303" s="39" t="str">
        <f>IF($H$1="","Введите курс",Таблица614[[#This Row],[Оптовая цена KRW                       за 1шт]]/$H$1)</f>
        <v>Введите курс</v>
      </c>
      <c r="J303" s="284"/>
      <c r="K303" s="40">
        <f>IFERROR(Таблица614[[#This Row],[Заказ коробок ]]*Таблица614[[#This Row],[Кол-во шт в коробке]],"")</f>
        <v>0</v>
      </c>
      <c r="L303" s="38">
        <f>IFERROR(Таблица614[[#This Row],[Общее кол-во шт]]*Таблица614[[#This Row],[Оптовая цена KRW                       за 1шт]],"")</f>
        <v>0</v>
      </c>
      <c r="M303" s="41" t="str">
        <f>IFERROR(Таблица614[[#This Row],[Общее кол-во шт]]*Таблица614[[#This Row],[Оптовая цена USD                       за 1шт]],"")</f>
        <v/>
      </c>
      <c r="N303" s="42"/>
    </row>
    <row r="304" spans="1:14" s="30" customFormat="1" ht="24" customHeight="1">
      <c r="A304" s="31" t="s">
        <v>17220</v>
      </c>
      <c r="B304" s="32" t="s">
        <v>17221</v>
      </c>
      <c r="C304" s="33" t="s">
        <v>17222</v>
      </c>
      <c r="D304" s="34" t="s">
        <v>17223</v>
      </c>
      <c r="E304" s="38">
        <v>24000</v>
      </c>
      <c r="F304" s="36">
        <v>0.25</v>
      </c>
      <c r="G304" s="37">
        <v>30</v>
      </c>
      <c r="H304" s="38">
        <v>5630.4000000000005</v>
      </c>
      <c r="I304" s="39" t="str">
        <f>IF($H$1="","Введите курс",Таблица614[[#This Row],[Оптовая цена KRW                       за 1шт]]/$H$1)</f>
        <v>Введите курс</v>
      </c>
      <c r="J304" s="284"/>
      <c r="K304" s="40">
        <f>IFERROR(Таблица614[[#This Row],[Заказ коробок ]]*Таблица614[[#This Row],[Кол-во шт в коробке]],"")</f>
        <v>0</v>
      </c>
      <c r="L304" s="38">
        <f>IFERROR(Таблица614[[#This Row],[Общее кол-во шт]]*Таблица614[[#This Row],[Оптовая цена KRW                       за 1шт]],"")</f>
        <v>0</v>
      </c>
      <c r="M304" s="41" t="str">
        <f>IFERROR(Таблица614[[#This Row],[Общее кол-во шт]]*Таблица614[[#This Row],[Оптовая цена USD                       за 1шт]],"")</f>
        <v/>
      </c>
      <c r="N304" s="42"/>
    </row>
    <row r="305" spans="1:14" s="30" customFormat="1" ht="24" customHeight="1">
      <c r="A305" s="31" t="s">
        <v>17224</v>
      </c>
      <c r="B305" s="32" t="s">
        <v>17225</v>
      </c>
      <c r="C305" s="33" t="s">
        <v>17226</v>
      </c>
      <c r="D305" s="34" t="s">
        <v>17227</v>
      </c>
      <c r="E305" s="38">
        <v>38000</v>
      </c>
      <c r="F305" s="36">
        <v>0.15</v>
      </c>
      <c r="G305" s="37">
        <v>80</v>
      </c>
      <c r="H305" s="38">
        <v>5038.8</v>
      </c>
      <c r="I305" s="39" t="str">
        <f>IF($H$1="","Введите курс",Таблица614[[#This Row],[Оптовая цена KRW                       за 1шт]]/$H$1)</f>
        <v>Введите курс</v>
      </c>
      <c r="J305" s="284"/>
      <c r="K305" s="40">
        <f>IFERROR(Таблица614[[#This Row],[Заказ коробок ]]*Таблица614[[#This Row],[Кол-во шт в коробке]],"")</f>
        <v>0</v>
      </c>
      <c r="L305" s="38">
        <f>IFERROR(Таблица614[[#This Row],[Общее кол-во шт]]*Таблица614[[#This Row],[Оптовая цена KRW                       за 1шт]],"")</f>
        <v>0</v>
      </c>
      <c r="M305" s="41" t="str">
        <f>IFERROR(Таблица614[[#This Row],[Общее кол-во шт]]*Таблица614[[#This Row],[Оптовая цена USD                       за 1шт]],"")</f>
        <v/>
      </c>
      <c r="N305" s="42"/>
    </row>
    <row r="306" spans="1:14" s="30" customFormat="1" ht="24" customHeight="1">
      <c r="A306" s="31" t="s">
        <v>17228</v>
      </c>
      <c r="B306" s="32" t="s">
        <v>17229</v>
      </c>
      <c r="C306" s="33" t="s">
        <v>17230</v>
      </c>
      <c r="D306" s="34" t="s">
        <v>17231</v>
      </c>
      <c r="E306" s="38">
        <v>38000</v>
      </c>
      <c r="F306" s="36">
        <v>0.16</v>
      </c>
      <c r="G306" s="37"/>
      <c r="H306" s="38">
        <v>5426.4000000000015</v>
      </c>
      <c r="I306" s="39" t="str">
        <f>IF($H$1="","Введите курс",Таблица614[[#This Row],[Оптовая цена KRW                       за 1шт]]/$H$1)</f>
        <v>Введите курс</v>
      </c>
      <c r="J306" s="284"/>
      <c r="K306" s="40">
        <f>IFERROR(Таблица614[[#This Row],[Заказ коробок ]]*Таблица614[[#This Row],[Кол-во шт в коробке]],"")</f>
        <v>0</v>
      </c>
      <c r="L306" s="38">
        <f>IFERROR(Таблица614[[#This Row],[Общее кол-во шт]]*Таблица614[[#This Row],[Оптовая цена KRW                       за 1шт]],"")</f>
        <v>0</v>
      </c>
      <c r="M306" s="41" t="str">
        <f>IFERROR(Таблица614[[#This Row],[Общее кол-во шт]]*Таблица614[[#This Row],[Оптовая цена USD                       за 1шт]],"")</f>
        <v/>
      </c>
      <c r="N306" s="42"/>
    </row>
    <row r="307" spans="1:14" s="30" customFormat="1" ht="24" customHeight="1">
      <c r="A307" s="31" t="s">
        <v>17232</v>
      </c>
      <c r="B307" s="32">
        <v>8809505540569</v>
      </c>
      <c r="C307" s="33" t="s">
        <v>17233</v>
      </c>
      <c r="D307" s="34" t="s">
        <v>17234</v>
      </c>
      <c r="E307" s="38">
        <v>48000</v>
      </c>
      <c r="F307" s="36">
        <v>0.31</v>
      </c>
      <c r="G307" s="37">
        <v>160</v>
      </c>
      <c r="H307" s="38">
        <v>14198.399999999998</v>
      </c>
      <c r="I307" s="39" t="str">
        <f>IF($H$1="","Введите курс",Таблица614[[#This Row],[Оптовая цена KRW                       за 1шт]]/$H$1)</f>
        <v>Введите курс</v>
      </c>
      <c r="J307" s="284"/>
      <c r="K307" s="40">
        <f>IFERROR(Таблица614[[#This Row],[Заказ коробок ]]*Таблица614[[#This Row],[Кол-во шт в коробке]],"")</f>
        <v>0</v>
      </c>
      <c r="L307" s="38">
        <f>IFERROR(Таблица614[[#This Row],[Общее кол-во шт]]*Таблица614[[#This Row],[Оптовая цена KRW                       за 1шт]],"")</f>
        <v>0</v>
      </c>
      <c r="M307" s="41" t="str">
        <f>IFERROR(Таблица614[[#This Row],[Общее кол-во шт]]*Таблица614[[#This Row],[Оптовая цена USD                       за 1шт]],"")</f>
        <v/>
      </c>
      <c r="N307" s="42"/>
    </row>
    <row r="308" spans="1:14" s="30" customFormat="1" ht="24" customHeight="1">
      <c r="A308" s="31" t="s">
        <v>17235</v>
      </c>
      <c r="B308" s="32">
        <v>8809503230233</v>
      </c>
      <c r="C308" s="33" t="s">
        <v>17236</v>
      </c>
      <c r="D308" s="34" t="s">
        <v>17237</v>
      </c>
      <c r="E308" s="38">
        <v>38000</v>
      </c>
      <c r="F308" s="36">
        <v>0.16</v>
      </c>
      <c r="G308" s="37">
        <v>160</v>
      </c>
      <c r="H308" s="38">
        <v>5426.4000000000015</v>
      </c>
      <c r="I308" s="39" t="str">
        <f>IF($H$1="","Введите курс",Таблица614[[#This Row],[Оптовая цена KRW                       за 1шт]]/$H$1)</f>
        <v>Введите курс</v>
      </c>
      <c r="J308" s="284"/>
      <c r="K308" s="40">
        <f>IFERROR(Таблица614[[#This Row],[Заказ коробок ]]*Таблица614[[#This Row],[Кол-во шт в коробке]],"")</f>
        <v>0</v>
      </c>
      <c r="L308" s="38">
        <f>IFERROR(Таблица614[[#This Row],[Общее кол-во шт]]*Таблица614[[#This Row],[Оптовая цена KRW                       за 1шт]],"")</f>
        <v>0</v>
      </c>
      <c r="M308" s="41" t="str">
        <f>IFERROR(Таблица614[[#This Row],[Общее кол-во шт]]*Таблица614[[#This Row],[Оптовая цена USD                       за 1шт]],"")</f>
        <v/>
      </c>
      <c r="N308" s="42"/>
    </row>
    <row r="309" spans="1:14" s="30" customFormat="1" ht="24" customHeight="1">
      <c r="A309" s="31" t="s">
        <v>17238</v>
      </c>
      <c r="B309" s="32">
        <v>8809505541375</v>
      </c>
      <c r="C309" s="33" t="s">
        <v>17239</v>
      </c>
      <c r="D309" s="34" t="s">
        <v>17240</v>
      </c>
      <c r="E309" s="38">
        <v>38000</v>
      </c>
      <c r="F309" s="36">
        <v>0.31</v>
      </c>
      <c r="G309" s="37">
        <v>120</v>
      </c>
      <c r="H309" s="38">
        <v>11240.4</v>
      </c>
      <c r="I309" s="39" t="str">
        <f>IF($H$1="","Введите курс",Таблица614[[#This Row],[Оптовая цена KRW                       за 1шт]]/$H$1)</f>
        <v>Введите курс</v>
      </c>
      <c r="J309" s="284"/>
      <c r="K309" s="40">
        <f>IFERROR(Таблица614[[#This Row],[Заказ коробок ]]*Таблица614[[#This Row],[Кол-во шт в коробке]],"")</f>
        <v>0</v>
      </c>
      <c r="L309" s="38">
        <f>IFERROR(Таблица614[[#This Row],[Общее кол-во шт]]*Таблица614[[#This Row],[Оптовая цена KRW                       за 1шт]],"")</f>
        <v>0</v>
      </c>
      <c r="M309" s="41" t="str">
        <f>IFERROR(Таблица614[[#This Row],[Общее кол-во шт]]*Таблица614[[#This Row],[Оптовая цена USD                       за 1шт]],"")</f>
        <v/>
      </c>
      <c r="N309" s="42"/>
    </row>
    <row r="310" spans="1:14" s="30" customFormat="1" ht="24" customHeight="1">
      <c r="A310" s="31" t="s">
        <v>17241</v>
      </c>
      <c r="B310" s="32" t="s">
        <v>17242</v>
      </c>
      <c r="C310" s="33" t="s">
        <v>17243</v>
      </c>
      <c r="D310" s="34" t="s">
        <v>17244</v>
      </c>
      <c r="E310" s="38">
        <v>48000</v>
      </c>
      <c r="F310" s="36">
        <v>0.25</v>
      </c>
      <c r="G310" s="37">
        <v>180</v>
      </c>
      <c r="H310" s="38">
        <v>11260.800000000001</v>
      </c>
      <c r="I310" s="39" t="str">
        <f>IF($H$1="","Введите курс",Таблица614[[#This Row],[Оптовая цена KRW                       за 1шт]]/$H$1)</f>
        <v>Введите курс</v>
      </c>
      <c r="J310" s="284"/>
      <c r="K310" s="40">
        <f>IFERROR(Таблица614[[#This Row],[Заказ коробок ]]*Таблица614[[#This Row],[Кол-во шт в коробке]],"")</f>
        <v>0</v>
      </c>
      <c r="L310" s="38">
        <f>IFERROR(Таблица614[[#This Row],[Общее кол-во шт]]*Таблица614[[#This Row],[Оптовая цена KRW                       за 1шт]],"")</f>
        <v>0</v>
      </c>
      <c r="M310" s="41" t="str">
        <f>IFERROR(Таблица614[[#This Row],[Общее кол-во шт]]*Таблица614[[#This Row],[Оптовая цена USD                       за 1шт]],"")</f>
        <v/>
      </c>
      <c r="N310" s="42"/>
    </row>
    <row r="311" spans="1:14" s="30" customFormat="1" ht="24" customHeight="1">
      <c r="A311" s="31" t="s">
        <v>17245</v>
      </c>
      <c r="B311" s="32" t="s">
        <v>17246</v>
      </c>
      <c r="C311" s="33" t="s">
        <v>17247</v>
      </c>
      <c r="D311" s="34" t="s">
        <v>17248</v>
      </c>
      <c r="E311" s="38">
        <v>48000</v>
      </c>
      <c r="F311" s="36">
        <v>0.31</v>
      </c>
      <c r="G311" s="37">
        <v>60</v>
      </c>
      <c r="H311" s="38">
        <v>14198.399999999998</v>
      </c>
      <c r="I311" s="39" t="str">
        <f>IF($H$1="","Введите курс",Таблица614[[#This Row],[Оптовая цена KRW                       за 1шт]]/$H$1)</f>
        <v>Введите курс</v>
      </c>
      <c r="J311" s="284"/>
      <c r="K311" s="40">
        <f>IFERROR(Таблица614[[#This Row],[Заказ коробок ]]*Таблица614[[#This Row],[Кол-во шт в коробке]],"")</f>
        <v>0</v>
      </c>
      <c r="L311" s="38">
        <f>IFERROR(Таблица614[[#This Row],[Общее кол-во шт]]*Таблица614[[#This Row],[Оптовая цена KRW                       за 1шт]],"")</f>
        <v>0</v>
      </c>
      <c r="M311" s="41" t="str">
        <f>IFERROR(Таблица614[[#This Row],[Общее кол-во шт]]*Таблица614[[#This Row],[Оптовая цена USD                       за 1шт]],"")</f>
        <v/>
      </c>
      <c r="N311" s="42"/>
    </row>
    <row r="312" spans="1:14" s="30" customFormat="1" ht="24" customHeight="1">
      <c r="A312" s="31" t="s">
        <v>17249</v>
      </c>
      <c r="B312" s="32" t="s">
        <v>17250</v>
      </c>
      <c r="C312" s="33" t="s">
        <v>17251</v>
      </c>
      <c r="D312" s="34" t="s">
        <v>17252</v>
      </c>
      <c r="E312" s="38">
        <v>58000</v>
      </c>
      <c r="F312" s="36">
        <v>0.31</v>
      </c>
      <c r="G312" s="37">
        <v>60</v>
      </c>
      <c r="H312" s="38">
        <v>17156.400000000001</v>
      </c>
      <c r="I312" s="39" t="str">
        <f>IF($H$1="","Введите курс",Таблица614[[#This Row],[Оптовая цена KRW                       за 1шт]]/$H$1)</f>
        <v>Введите курс</v>
      </c>
      <c r="J312" s="284"/>
      <c r="K312" s="40">
        <f>IFERROR(Таблица614[[#This Row],[Заказ коробок ]]*Таблица614[[#This Row],[Кол-во шт в коробке]],"")</f>
        <v>0</v>
      </c>
      <c r="L312" s="38">
        <f>IFERROR(Таблица614[[#This Row],[Общее кол-во шт]]*Таблица614[[#This Row],[Оптовая цена KRW                       за 1шт]],"")</f>
        <v>0</v>
      </c>
      <c r="M312" s="41" t="str">
        <f>IFERROR(Таблица614[[#This Row],[Общее кол-во шт]]*Таблица614[[#This Row],[Оптовая цена USD                       за 1шт]],"")</f>
        <v/>
      </c>
      <c r="N312" s="42"/>
    </row>
    <row r="313" spans="1:14" s="30" customFormat="1" ht="24" customHeight="1">
      <c r="A313" s="31" t="s">
        <v>17253</v>
      </c>
      <c r="B313" s="32" t="s">
        <v>17254</v>
      </c>
      <c r="C313" s="33" t="s">
        <v>17255</v>
      </c>
      <c r="D313" s="34" t="s">
        <v>17256</v>
      </c>
      <c r="E313" s="38">
        <v>38000</v>
      </c>
      <c r="F313" s="36">
        <v>0.31</v>
      </c>
      <c r="G313" s="37">
        <v>60</v>
      </c>
      <c r="H313" s="38">
        <v>11240.4</v>
      </c>
      <c r="I313" s="39" t="str">
        <f>IF($H$1="","Введите курс",Таблица614[[#This Row],[Оптовая цена KRW                       за 1шт]]/$H$1)</f>
        <v>Введите курс</v>
      </c>
      <c r="J313" s="284"/>
      <c r="K313" s="40">
        <f>IFERROR(Таблица614[[#This Row],[Заказ коробок ]]*Таблица614[[#This Row],[Кол-во шт в коробке]],"")</f>
        <v>0</v>
      </c>
      <c r="L313" s="38">
        <f>IFERROR(Таблица614[[#This Row],[Общее кол-во шт]]*Таблица614[[#This Row],[Оптовая цена KRW                       за 1шт]],"")</f>
        <v>0</v>
      </c>
      <c r="M313" s="41" t="str">
        <f>IFERROR(Таблица614[[#This Row],[Общее кол-во шт]]*Таблица614[[#This Row],[Оптовая цена USD                       за 1шт]],"")</f>
        <v/>
      </c>
      <c r="N313" s="42"/>
    </row>
    <row r="314" spans="1:14" s="30" customFormat="1" ht="24" customHeight="1">
      <c r="A314" s="31" t="s">
        <v>17257</v>
      </c>
      <c r="B314" s="32" t="s">
        <v>17258</v>
      </c>
      <c r="C314" s="33" t="s">
        <v>17259</v>
      </c>
      <c r="D314" s="34" t="s">
        <v>17260</v>
      </c>
      <c r="E314" s="38">
        <v>114000</v>
      </c>
      <c r="F314" s="36">
        <v>0.24</v>
      </c>
      <c r="G314" s="37">
        <v>20</v>
      </c>
      <c r="H314" s="38">
        <v>25581.600000000002</v>
      </c>
      <c r="I314" s="39" t="str">
        <f>IF($H$1="","Введите курс",Таблица614[[#This Row],[Оптовая цена KRW                       за 1шт]]/$H$1)</f>
        <v>Введите курс</v>
      </c>
      <c r="J314" s="284"/>
      <c r="K314" s="40">
        <f>IFERROR(Таблица614[[#This Row],[Заказ коробок ]]*Таблица614[[#This Row],[Кол-во шт в коробке]],"")</f>
        <v>0</v>
      </c>
      <c r="L314" s="38">
        <f>IFERROR(Таблица614[[#This Row],[Общее кол-во шт]]*Таблица614[[#This Row],[Оптовая цена KRW                       за 1шт]],"")</f>
        <v>0</v>
      </c>
      <c r="M314" s="41" t="str">
        <f>IFERROR(Таблица614[[#This Row],[Общее кол-во шт]]*Таблица614[[#This Row],[Оптовая цена USD                       за 1шт]],"")</f>
        <v/>
      </c>
      <c r="N314" s="42"/>
    </row>
    <row r="315" spans="1:14" s="30" customFormat="1" ht="24" customHeight="1">
      <c r="A315" s="31" t="s">
        <v>17261</v>
      </c>
      <c r="B315" s="32" t="s">
        <v>17262</v>
      </c>
      <c r="C315" s="33" t="s">
        <v>17263</v>
      </c>
      <c r="D315" s="34" t="s">
        <v>17264</v>
      </c>
      <c r="E315" s="38">
        <v>18000</v>
      </c>
      <c r="F315" s="36">
        <v>0.31</v>
      </c>
      <c r="G315" s="37">
        <v>80</v>
      </c>
      <c r="H315" s="38">
        <v>5324.4000000000005</v>
      </c>
      <c r="I315" s="39" t="str">
        <f>IF($H$1="","Введите курс",Таблица614[[#This Row],[Оптовая цена KRW                       за 1шт]]/$H$1)</f>
        <v>Введите курс</v>
      </c>
      <c r="J315" s="284"/>
      <c r="K315" s="40">
        <f>IFERROR(Таблица614[[#This Row],[Заказ коробок ]]*Таблица614[[#This Row],[Кол-во шт в коробке]],"")</f>
        <v>0</v>
      </c>
      <c r="L315" s="38">
        <f>IFERROR(Таблица614[[#This Row],[Общее кол-во шт]]*Таблица614[[#This Row],[Оптовая цена KRW                       за 1шт]],"")</f>
        <v>0</v>
      </c>
      <c r="M315" s="41" t="str">
        <f>IFERROR(Таблица614[[#This Row],[Общее кол-во шт]]*Таблица614[[#This Row],[Оптовая цена USD                       за 1шт]],"")</f>
        <v/>
      </c>
      <c r="N315" s="42"/>
    </row>
    <row r="316" spans="1:14" s="30" customFormat="1" ht="24" customHeight="1">
      <c r="A316" s="31" t="s">
        <v>17265</v>
      </c>
      <c r="B316" s="32" t="s">
        <v>17266</v>
      </c>
      <c r="C316" s="33" t="s">
        <v>17267</v>
      </c>
      <c r="D316" s="34" t="s">
        <v>17268</v>
      </c>
      <c r="E316" s="38">
        <v>24000</v>
      </c>
      <c r="F316" s="36">
        <v>0.31</v>
      </c>
      <c r="G316" s="37">
        <v>30</v>
      </c>
      <c r="H316" s="38">
        <v>7099.1999999999989</v>
      </c>
      <c r="I316" s="39" t="str">
        <f>IF($H$1="","Введите курс",Таблица614[[#This Row],[Оптовая цена KRW                       за 1шт]]/$H$1)</f>
        <v>Введите курс</v>
      </c>
      <c r="J316" s="284"/>
      <c r="K316" s="40">
        <f>IFERROR(Таблица614[[#This Row],[Заказ коробок ]]*Таблица614[[#This Row],[Кол-во шт в коробке]],"")</f>
        <v>0</v>
      </c>
      <c r="L316" s="38">
        <f>IFERROR(Таблица614[[#This Row],[Общее кол-во шт]]*Таблица614[[#This Row],[Оптовая цена KRW                       за 1шт]],"")</f>
        <v>0</v>
      </c>
      <c r="M316" s="41" t="str">
        <f>IFERROR(Таблица614[[#This Row],[Общее кол-во шт]]*Таблица614[[#This Row],[Оптовая цена USD                       за 1шт]],"")</f>
        <v/>
      </c>
      <c r="N316" s="42"/>
    </row>
    <row r="317" spans="1:14" s="30" customFormat="1" ht="24" customHeight="1">
      <c r="A317" s="31" t="s">
        <v>17269</v>
      </c>
      <c r="B317" s="32" t="s">
        <v>17270</v>
      </c>
      <c r="C317" s="33" t="s">
        <v>17271</v>
      </c>
      <c r="D317" s="34" t="s">
        <v>17272</v>
      </c>
      <c r="E317" s="38">
        <v>38000</v>
      </c>
      <c r="F317" s="36">
        <v>0.31</v>
      </c>
      <c r="G317" s="37">
        <v>180</v>
      </c>
      <c r="H317" s="38">
        <v>11240.4</v>
      </c>
      <c r="I317" s="39" t="str">
        <f>IF($H$1="","Введите курс",Таблица614[[#This Row],[Оптовая цена KRW                       за 1шт]]/$H$1)</f>
        <v>Введите курс</v>
      </c>
      <c r="J317" s="284"/>
      <c r="K317" s="40">
        <f>IFERROR(Таблица614[[#This Row],[Заказ коробок ]]*Таблица614[[#This Row],[Кол-во шт в коробке]],"")</f>
        <v>0</v>
      </c>
      <c r="L317" s="38">
        <f>IFERROR(Таблица614[[#This Row],[Общее кол-во шт]]*Таблица614[[#This Row],[Оптовая цена KRW                       за 1шт]],"")</f>
        <v>0</v>
      </c>
      <c r="M317" s="41" t="str">
        <f>IFERROR(Таблица614[[#This Row],[Общее кол-во шт]]*Таблица614[[#This Row],[Оптовая цена USD                       за 1шт]],"")</f>
        <v/>
      </c>
      <c r="N317" s="42"/>
    </row>
    <row r="318" spans="1:14" s="30" customFormat="1" ht="24" customHeight="1">
      <c r="A318" s="31" t="s">
        <v>17273</v>
      </c>
      <c r="B318" s="32" t="s">
        <v>17274</v>
      </c>
      <c r="C318" s="33" t="s">
        <v>17275</v>
      </c>
      <c r="D318" s="34" t="s">
        <v>17276</v>
      </c>
      <c r="E318" s="38">
        <v>20000</v>
      </c>
      <c r="F318" s="36">
        <v>0.31</v>
      </c>
      <c r="G318" s="37">
        <v>40</v>
      </c>
      <c r="H318" s="38">
        <v>5916</v>
      </c>
      <c r="I318" s="39" t="str">
        <f>IF($H$1="","Введите курс",Таблица614[[#This Row],[Оптовая цена KRW                       за 1шт]]/$H$1)</f>
        <v>Введите курс</v>
      </c>
      <c r="J318" s="284"/>
      <c r="K318" s="40">
        <f>IFERROR(Таблица614[[#This Row],[Заказ коробок ]]*Таблица614[[#This Row],[Кол-во шт в коробке]],"")</f>
        <v>0</v>
      </c>
      <c r="L318" s="38">
        <f>IFERROR(Таблица614[[#This Row],[Общее кол-во шт]]*Таблица614[[#This Row],[Оптовая цена KRW                       за 1шт]],"")</f>
        <v>0</v>
      </c>
      <c r="M318" s="41" t="str">
        <f>IFERROR(Таблица614[[#This Row],[Общее кол-во шт]]*Таблица614[[#This Row],[Оптовая цена USD                       за 1шт]],"")</f>
        <v/>
      </c>
      <c r="N318" s="42"/>
    </row>
    <row r="319" spans="1:14" s="30" customFormat="1" ht="24" customHeight="1">
      <c r="A319" s="31" t="s">
        <v>17277</v>
      </c>
      <c r="B319" s="32" t="s">
        <v>17278</v>
      </c>
      <c r="C319" s="33" t="s">
        <v>17279</v>
      </c>
      <c r="D319" s="34" t="s">
        <v>17280</v>
      </c>
      <c r="E319" s="38">
        <v>58000</v>
      </c>
      <c r="F319" s="36">
        <v>0.31</v>
      </c>
      <c r="G319" s="37">
        <v>60</v>
      </c>
      <c r="H319" s="38">
        <v>17156.400000000001</v>
      </c>
      <c r="I319" s="39" t="str">
        <f>IF($H$1="","Введите курс",Таблица614[[#This Row],[Оптовая цена KRW                       за 1шт]]/$H$1)</f>
        <v>Введите курс</v>
      </c>
      <c r="J319" s="284"/>
      <c r="K319" s="40">
        <f>IFERROR(Таблица614[[#This Row],[Заказ коробок ]]*Таблица614[[#This Row],[Кол-во шт в коробке]],"")</f>
        <v>0</v>
      </c>
      <c r="L319" s="38">
        <f>IFERROR(Таблица614[[#This Row],[Общее кол-во шт]]*Таблица614[[#This Row],[Оптовая цена KRW                       за 1шт]],"")</f>
        <v>0</v>
      </c>
      <c r="M319" s="41" t="str">
        <f>IFERROR(Таблица614[[#This Row],[Общее кол-во шт]]*Таблица614[[#This Row],[Оптовая цена USD                       за 1шт]],"")</f>
        <v/>
      </c>
      <c r="N319" s="42"/>
    </row>
    <row r="320" spans="1:14" s="30" customFormat="1" ht="24" customHeight="1">
      <c r="A320" s="31" t="s">
        <v>17281</v>
      </c>
      <c r="B320" s="32" t="s">
        <v>17282</v>
      </c>
      <c r="C320" s="33" t="s">
        <v>17283</v>
      </c>
      <c r="D320" s="34" t="s">
        <v>17284</v>
      </c>
      <c r="E320" s="38">
        <v>58000</v>
      </c>
      <c r="F320" s="36">
        <v>0.31</v>
      </c>
      <c r="G320" s="37">
        <v>60</v>
      </c>
      <c r="H320" s="38">
        <v>17156.400000000001</v>
      </c>
      <c r="I320" s="39" t="str">
        <f>IF($H$1="","Введите курс",Таблица614[[#This Row],[Оптовая цена KRW                       за 1шт]]/$H$1)</f>
        <v>Введите курс</v>
      </c>
      <c r="J320" s="284"/>
      <c r="K320" s="40">
        <f>IFERROR(Таблица614[[#This Row],[Заказ коробок ]]*Таблица614[[#This Row],[Кол-во шт в коробке]],"")</f>
        <v>0</v>
      </c>
      <c r="L320" s="38">
        <f>IFERROR(Таблица614[[#This Row],[Общее кол-во шт]]*Таблица614[[#This Row],[Оптовая цена KRW                       за 1шт]],"")</f>
        <v>0</v>
      </c>
      <c r="M320" s="41" t="str">
        <f>IFERROR(Таблица614[[#This Row],[Общее кол-во шт]]*Таблица614[[#This Row],[Оптовая цена USD                       за 1шт]],"")</f>
        <v/>
      </c>
      <c r="N320" s="42"/>
    </row>
    <row r="321" spans="1:14" s="30" customFormat="1" ht="24" customHeight="1">
      <c r="A321" s="31" t="s">
        <v>17285</v>
      </c>
      <c r="B321" s="32" t="s">
        <v>17286</v>
      </c>
      <c r="C321" s="33" t="s">
        <v>17287</v>
      </c>
      <c r="D321" s="34" t="s">
        <v>17288</v>
      </c>
      <c r="E321" s="38">
        <v>68000</v>
      </c>
      <c r="F321" s="36">
        <v>0.31</v>
      </c>
      <c r="G321" s="37">
        <v>60</v>
      </c>
      <c r="H321" s="38">
        <v>20114.400000000001</v>
      </c>
      <c r="I321" s="39" t="str">
        <f>IF($H$1="","Введите курс",Таблица614[[#This Row],[Оптовая цена KRW                       за 1шт]]/$H$1)</f>
        <v>Введите курс</v>
      </c>
      <c r="J321" s="284"/>
      <c r="K321" s="40">
        <f>IFERROR(Таблица614[[#This Row],[Заказ коробок ]]*Таблица614[[#This Row],[Кол-во шт в коробке]],"")</f>
        <v>0</v>
      </c>
      <c r="L321" s="38">
        <f>IFERROR(Таблица614[[#This Row],[Общее кол-во шт]]*Таблица614[[#This Row],[Оптовая цена KRW                       за 1шт]],"")</f>
        <v>0</v>
      </c>
      <c r="M321" s="41" t="str">
        <f>IFERROR(Таблица614[[#This Row],[Общее кол-во шт]]*Таблица614[[#This Row],[Оптовая цена USD                       за 1шт]],"")</f>
        <v/>
      </c>
      <c r="N321" s="42"/>
    </row>
    <row r="322" spans="1:14" s="30" customFormat="1" ht="24" customHeight="1">
      <c r="A322" s="31" t="s">
        <v>17289</v>
      </c>
      <c r="B322" s="32">
        <v>8809711712491</v>
      </c>
      <c r="C322" s="33" t="s">
        <v>17290</v>
      </c>
      <c r="D322" s="34" t="s">
        <v>17291</v>
      </c>
      <c r="E322" s="38">
        <v>20000</v>
      </c>
      <c r="F322" s="36">
        <v>0.31</v>
      </c>
      <c r="G322" s="37">
        <v>40</v>
      </c>
      <c r="H322" s="38">
        <v>5916</v>
      </c>
      <c r="I322" s="39" t="str">
        <f>IF($H$1="","Введите курс",Таблица614[[#This Row],[Оптовая цена KRW                       за 1шт]]/$H$1)</f>
        <v>Введите курс</v>
      </c>
      <c r="J322" s="284"/>
      <c r="K322" s="40">
        <f>IFERROR(Таблица614[[#This Row],[Заказ коробок ]]*Таблица614[[#This Row],[Кол-во шт в коробке]],"")</f>
        <v>0</v>
      </c>
      <c r="L322" s="38">
        <f>IFERROR(Таблица614[[#This Row],[Общее кол-во шт]]*Таблица614[[#This Row],[Оптовая цена KRW                       за 1шт]],"")</f>
        <v>0</v>
      </c>
      <c r="M322" s="41" t="str">
        <f>IFERROR(Таблица614[[#This Row],[Общее кол-во шт]]*Таблица614[[#This Row],[Оптовая цена USD                       за 1шт]],"")</f>
        <v/>
      </c>
      <c r="N322" s="42"/>
    </row>
    <row r="323" spans="1:14" s="30" customFormat="1" ht="24" customHeight="1">
      <c r="A323" s="31" t="s">
        <v>17292</v>
      </c>
      <c r="B323" s="32">
        <v>8809505540712</v>
      </c>
      <c r="C323" s="33" t="s">
        <v>17293</v>
      </c>
      <c r="D323" s="34" t="s">
        <v>17294</v>
      </c>
      <c r="E323" s="38">
        <v>68000</v>
      </c>
      <c r="F323" s="36">
        <v>0.24</v>
      </c>
      <c r="G323" s="37">
        <v>80</v>
      </c>
      <c r="H323" s="38">
        <v>15259.2</v>
      </c>
      <c r="I323" s="39" t="str">
        <f>IF($H$1="","Введите курс",Таблица614[[#This Row],[Оптовая цена KRW                       за 1шт]]/$H$1)</f>
        <v>Введите курс</v>
      </c>
      <c r="J323" s="284"/>
      <c r="K323" s="40">
        <f>IFERROR(Таблица614[[#This Row],[Заказ коробок ]]*Таблица614[[#This Row],[Кол-во шт в коробке]],"")</f>
        <v>0</v>
      </c>
      <c r="L323" s="38">
        <f>IFERROR(Таблица614[[#This Row],[Общее кол-во шт]]*Таблица614[[#This Row],[Оптовая цена KRW                       за 1шт]],"")</f>
        <v>0</v>
      </c>
      <c r="M323" s="41" t="str">
        <f>IFERROR(Таблица614[[#This Row],[Общее кол-во шт]]*Таблица614[[#This Row],[Оптовая цена USD                       за 1шт]],"")</f>
        <v/>
      </c>
      <c r="N323" s="42"/>
    </row>
    <row r="324" spans="1:14" s="30" customFormat="1" ht="24" customHeight="1">
      <c r="A324" s="31" t="s">
        <v>17295</v>
      </c>
      <c r="B324" s="32">
        <v>8809505540118</v>
      </c>
      <c r="C324" s="33" t="s">
        <v>17296</v>
      </c>
      <c r="D324" s="34" t="s">
        <v>17297</v>
      </c>
      <c r="E324" s="38">
        <v>68000</v>
      </c>
      <c r="F324" s="36">
        <v>0.24</v>
      </c>
      <c r="G324" s="37">
        <v>80</v>
      </c>
      <c r="H324" s="38">
        <v>15259.2</v>
      </c>
      <c r="I324" s="39" t="str">
        <f>IF($H$1="","Введите курс",Таблица614[[#This Row],[Оптовая цена KRW                       за 1шт]]/$H$1)</f>
        <v>Введите курс</v>
      </c>
      <c r="J324" s="284"/>
      <c r="K324" s="40">
        <f>IFERROR(Таблица614[[#This Row],[Заказ коробок ]]*Таблица614[[#This Row],[Кол-во шт в коробке]],"")</f>
        <v>0</v>
      </c>
      <c r="L324" s="38">
        <f>IFERROR(Таблица614[[#This Row],[Общее кол-во шт]]*Таблица614[[#This Row],[Оптовая цена KRW                       за 1шт]],"")</f>
        <v>0</v>
      </c>
      <c r="M324" s="41" t="str">
        <f>IFERROR(Таблица614[[#This Row],[Общее кол-во шт]]*Таблица614[[#This Row],[Оптовая цена USD                       за 1шт]],"")</f>
        <v/>
      </c>
      <c r="N324" s="42"/>
    </row>
    <row r="325" spans="1:14" s="30" customFormat="1" ht="24" customHeight="1">
      <c r="A325" s="31" t="s">
        <v>17298</v>
      </c>
      <c r="B325" s="32">
        <v>8809505540125</v>
      </c>
      <c r="C325" s="33" t="s">
        <v>17299</v>
      </c>
      <c r="D325" s="34" t="s">
        <v>17300</v>
      </c>
      <c r="E325" s="38">
        <v>68000</v>
      </c>
      <c r="F325" s="36">
        <v>0.24</v>
      </c>
      <c r="G325" s="37">
        <v>80</v>
      </c>
      <c r="H325" s="38">
        <v>15259.2</v>
      </c>
      <c r="I325" s="39" t="str">
        <f>IF($H$1="","Введите курс",Таблица614[[#This Row],[Оптовая цена KRW                       за 1шт]]/$H$1)</f>
        <v>Введите курс</v>
      </c>
      <c r="J325" s="284"/>
      <c r="K325" s="40">
        <f>IFERROR(Таблица614[[#This Row],[Заказ коробок ]]*Таблица614[[#This Row],[Кол-во шт в коробке]],"")</f>
        <v>0</v>
      </c>
      <c r="L325" s="38">
        <f>IFERROR(Таблица614[[#This Row],[Общее кол-во шт]]*Таблица614[[#This Row],[Оптовая цена KRW                       за 1шт]],"")</f>
        <v>0</v>
      </c>
      <c r="M325" s="41" t="str">
        <f>IFERROR(Таблица614[[#This Row],[Общее кол-во шт]]*Таблица614[[#This Row],[Оптовая цена USD                       за 1шт]],"")</f>
        <v/>
      </c>
      <c r="N325" s="42"/>
    </row>
    <row r="326" spans="1:14" s="30" customFormat="1" ht="24" customHeight="1">
      <c r="A326" s="31" t="s">
        <v>17301</v>
      </c>
      <c r="B326" s="32">
        <v>8809503230264</v>
      </c>
      <c r="C326" s="33" t="s">
        <v>17302</v>
      </c>
      <c r="D326" s="34" t="s">
        <v>17303</v>
      </c>
      <c r="E326" s="38">
        <v>68000</v>
      </c>
      <c r="F326" s="36">
        <v>0.24</v>
      </c>
      <c r="G326" s="37">
        <v>80</v>
      </c>
      <c r="H326" s="38">
        <v>15259.2</v>
      </c>
      <c r="I326" s="39" t="str">
        <f>IF($H$1="","Введите курс",Таблица614[[#This Row],[Оптовая цена KRW                       за 1шт]]/$H$1)</f>
        <v>Введите курс</v>
      </c>
      <c r="J326" s="284"/>
      <c r="K326" s="40">
        <f>IFERROR(Таблица614[[#This Row],[Заказ коробок ]]*Таблица614[[#This Row],[Кол-во шт в коробке]],"")</f>
        <v>0</v>
      </c>
      <c r="L326" s="38">
        <f>IFERROR(Таблица614[[#This Row],[Общее кол-во шт]]*Таблица614[[#This Row],[Оптовая цена KRW                       за 1шт]],"")</f>
        <v>0</v>
      </c>
      <c r="M326" s="41" t="str">
        <f>IFERROR(Таблица614[[#This Row],[Общее кол-во шт]]*Таблица614[[#This Row],[Оптовая цена USD                       за 1шт]],"")</f>
        <v/>
      </c>
      <c r="N326" s="42"/>
    </row>
    <row r="327" spans="1:14" s="30" customFormat="1" ht="24" customHeight="1">
      <c r="A327" s="31" t="s">
        <v>17304</v>
      </c>
      <c r="B327" s="32">
        <v>8809503230271</v>
      </c>
      <c r="C327" s="33" t="s">
        <v>17305</v>
      </c>
      <c r="D327" s="34" t="s">
        <v>17306</v>
      </c>
      <c r="E327" s="38">
        <v>68000</v>
      </c>
      <c r="F327" s="36">
        <v>0.24</v>
      </c>
      <c r="G327" s="37">
        <v>80</v>
      </c>
      <c r="H327" s="38">
        <v>15259.2</v>
      </c>
      <c r="I327" s="39" t="str">
        <f>IF($H$1="","Введите курс",Таблица614[[#This Row],[Оптовая цена KRW                       за 1шт]]/$H$1)</f>
        <v>Введите курс</v>
      </c>
      <c r="J327" s="284"/>
      <c r="K327" s="40">
        <f>IFERROR(Таблица614[[#This Row],[Заказ коробок ]]*Таблица614[[#This Row],[Кол-во шт в коробке]],"")</f>
        <v>0</v>
      </c>
      <c r="L327" s="38">
        <f>IFERROR(Таблица614[[#This Row],[Общее кол-во шт]]*Таблица614[[#This Row],[Оптовая цена KRW                       за 1шт]],"")</f>
        <v>0</v>
      </c>
      <c r="M327" s="41" t="str">
        <f>IFERROR(Таблица614[[#This Row],[Общее кол-во шт]]*Таблица614[[#This Row],[Оптовая цена USD                       за 1шт]],"")</f>
        <v/>
      </c>
      <c r="N327" s="42"/>
    </row>
    <row r="328" spans="1:14" s="30" customFormat="1" ht="24" customHeight="1">
      <c r="A328" s="31" t="s">
        <v>17307</v>
      </c>
      <c r="B328" s="32">
        <v>8809503230257</v>
      </c>
      <c r="C328" s="33" t="s">
        <v>17308</v>
      </c>
      <c r="D328" s="34" t="s">
        <v>17309</v>
      </c>
      <c r="E328" s="38">
        <v>78000</v>
      </c>
      <c r="F328" s="36">
        <v>0.31</v>
      </c>
      <c r="G328" s="37">
        <v>80</v>
      </c>
      <c r="H328" s="38">
        <v>23072.400000000001</v>
      </c>
      <c r="I328" s="39" t="str">
        <f>IF($H$1="","Введите курс",Таблица614[[#This Row],[Оптовая цена KRW                       за 1шт]]/$H$1)</f>
        <v>Введите курс</v>
      </c>
      <c r="J328" s="284"/>
      <c r="K328" s="40">
        <f>IFERROR(Таблица614[[#This Row],[Заказ коробок ]]*Таблица614[[#This Row],[Кол-во шт в коробке]],"")</f>
        <v>0</v>
      </c>
      <c r="L328" s="38">
        <f>IFERROR(Таблица614[[#This Row],[Общее кол-во шт]]*Таблица614[[#This Row],[Оптовая цена KRW                       за 1шт]],"")</f>
        <v>0</v>
      </c>
      <c r="M328" s="41" t="str">
        <f>IFERROR(Таблица614[[#This Row],[Общее кол-во шт]]*Таблица614[[#This Row],[Оптовая цена USD                       за 1шт]],"")</f>
        <v/>
      </c>
      <c r="N328" s="42"/>
    </row>
    <row r="329" spans="1:14" s="30" customFormat="1" ht="24" customHeight="1">
      <c r="A329" s="31" t="s">
        <v>17310</v>
      </c>
      <c r="B329" s="32"/>
      <c r="C329" s="33" t="s">
        <v>17311</v>
      </c>
      <c r="D329" s="34" t="s">
        <v>17312</v>
      </c>
      <c r="E329" s="38">
        <v>78000</v>
      </c>
      <c r="F329" s="36">
        <v>0.31</v>
      </c>
      <c r="G329" s="37">
        <v>80</v>
      </c>
      <c r="H329" s="38">
        <v>23072.400000000001</v>
      </c>
      <c r="I329" s="39" t="str">
        <f>IF($H$1="","Введите курс",Таблица614[[#This Row],[Оптовая цена KRW                       за 1шт]]/$H$1)</f>
        <v>Введите курс</v>
      </c>
      <c r="J329" s="284"/>
      <c r="K329" s="40">
        <f>IFERROR(Таблица614[[#This Row],[Заказ коробок ]]*Таблица614[[#This Row],[Кол-во шт в коробке]],"")</f>
        <v>0</v>
      </c>
      <c r="L329" s="38">
        <f>IFERROR(Таблица614[[#This Row],[Общее кол-во шт]]*Таблица614[[#This Row],[Оптовая цена KRW                       за 1шт]],"")</f>
        <v>0</v>
      </c>
      <c r="M329" s="41" t="str">
        <f>IFERROR(Таблица614[[#This Row],[Общее кол-во шт]]*Таблица614[[#This Row],[Оптовая цена USD                       за 1шт]],"")</f>
        <v/>
      </c>
      <c r="N329" s="42"/>
    </row>
    <row r="330" spans="1:14" s="30" customFormat="1" ht="24" customHeight="1">
      <c r="A330" s="31" t="s">
        <v>17313</v>
      </c>
      <c r="B330" s="32"/>
      <c r="C330" s="33" t="s">
        <v>17314</v>
      </c>
      <c r="D330" s="34" t="s">
        <v>17309</v>
      </c>
      <c r="E330" s="38">
        <v>78000</v>
      </c>
      <c r="F330" s="36">
        <v>0.31</v>
      </c>
      <c r="G330" s="37">
        <v>80</v>
      </c>
      <c r="H330" s="38">
        <v>23072.400000000001</v>
      </c>
      <c r="I330" s="39" t="str">
        <f>IF($H$1="","Введите курс",Таблица614[[#This Row],[Оптовая цена KRW                       за 1шт]]/$H$1)</f>
        <v>Введите курс</v>
      </c>
      <c r="J330" s="284"/>
      <c r="K330" s="40">
        <f>IFERROR(Таблица614[[#This Row],[Заказ коробок ]]*Таблица614[[#This Row],[Кол-во шт в коробке]],"")</f>
        <v>0</v>
      </c>
      <c r="L330" s="38">
        <f>IFERROR(Таблица614[[#This Row],[Общее кол-во шт]]*Таблица614[[#This Row],[Оптовая цена KRW                       за 1шт]],"")</f>
        <v>0</v>
      </c>
      <c r="M330" s="41" t="str">
        <f>IFERROR(Таблица614[[#This Row],[Общее кол-во шт]]*Таблица614[[#This Row],[Оптовая цена USD                       за 1шт]],"")</f>
        <v/>
      </c>
      <c r="N330" s="42"/>
    </row>
    <row r="331" spans="1:14" s="30" customFormat="1" ht="24" customHeight="1">
      <c r="A331" s="31" t="s">
        <v>17315</v>
      </c>
      <c r="B331" s="32"/>
      <c r="C331" s="33" t="s">
        <v>17316</v>
      </c>
      <c r="D331" s="34" t="s">
        <v>17309</v>
      </c>
      <c r="E331" s="38">
        <v>78000</v>
      </c>
      <c r="F331" s="36">
        <v>0.31</v>
      </c>
      <c r="G331" s="37">
        <v>80</v>
      </c>
      <c r="H331" s="38">
        <v>23072.400000000001</v>
      </c>
      <c r="I331" s="39" t="str">
        <f>IF($H$1="","Введите курс",Таблица614[[#This Row],[Оптовая цена KRW                       за 1шт]]/$H$1)</f>
        <v>Введите курс</v>
      </c>
      <c r="J331" s="284"/>
      <c r="K331" s="40">
        <f>IFERROR(Таблица614[[#This Row],[Заказ коробок ]]*Таблица614[[#This Row],[Кол-во шт в коробке]],"")</f>
        <v>0</v>
      </c>
      <c r="L331" s="38">
        <f>IFERROR(Таблица614[[#This Row],[Общее кол-во шт]]*Таблица614[[#This Row],[Оптовая цена KRW                       за 1шт]],"")</f>
        <v>0</v>
      </c>
      <c r="M331" s="41" t="str">
        <f>IFERROR(Таблица614[[#This Row],[Общее кол-во шт]]*Таблица614[[#This Row],[Оптовая цена USD                       за 1шт]],"")</f>
        <v/>
      </c>
      <c r="N331" s="42"/>
    </row>
    <row r="332" spans="1:14" s="30" customFormat="1" ht="24" customHeight="1">
      <c r="A332" s="31" t="s">
        <v>17317</v>
      </c>
      <c r="B332" s="32">
        <v>8809503230240</v>
      </c>
      <c r="C332" s="33" t="s">
        <v>17318</v>
      </c>
      <c r="D332" s="34" t="s">
        <v>17319</v>
      </c>
      <c r="E332" s="38">
        <v>48000</v>
      </c>
      <c r="F332" s="36">
        <v>0.31</v>
      </c>
      <c r="G332" s="37">
        <v>120</v>
      </c>
      <c r="H332" s="38">
        <v>14198.399999999998</v>
      </c>
      <c r="I332" s="39" t="str">
        <f>IF($H$1="","Введите курс",Таблица614[[#This Row],[Оптовая цена KRW                       за 1шт]]/$H$1)</f>
        <v>Введите курс</v>
      </c>
      <c r="J332" s="284"/>
      <c r="K332" s="40">
        <f>IFERROR(Таблица614[[#This Row],[Заказ коробок ]]*Таблица614[[#This Row],[Кол-во шт в коробке]],"")</f>
        <v>0</v>
      </c>
      <c r="L332" s="38">
        <f>IFERROR(Таблица614[[#This Row],[Общее кол-во шт]]*Таблица614[[#This Row],[Оптовая цена KRW                       за 1шт]],"")</f>
        <v>0</v>
      </c>
      <c r="M332" s="41" t="str">
        <f>IFERROR(Таблица614[[#This Row],[Общее кол-во шт]]*Таблица614[[#This Row],[Оптовая цена USD                       за 1шт]],"")</f>
        <v/>
      </c>
      <c r="N332" s="42"/>
    </row>
    <row r="333" spans="1:14" s="30" customFormat="1" ht="24" customHeight="1">
      <c r="A333" s="31" t="s">
        <v>17320</v>
      </c>
      <c r="B333" s="32">
        <v>8809505540101</v>
      </c>
      <c r="C333" s="33" t="s">
        <v>17321</v>
      </c>
      <c r="D333" s="34" t="s">
        <v>17322</v>
      </c>
      <c r="E333" s="38">
        <v>38000</v>
      </c>
      <c r="F333" s="36">
        <v>0.31</v>
      </c>
      <c r="G333" s="37">
        <v>160</v>
      </c>
      <c r="H333" s="38">
        <v>11240.4</v>
      </c>
      <c r="I333" s="39" t="str">
        <f>IF($H$1="","Введите курс",Таблица614[[#This Row],[Оптовая цена KRW                       за 1шт]]/$H$1)</f>
        <v>Введите курс</v>
      </c>
      <c r="J333" s="284"/>
      <c r="K333" s="40">
        <f>IFERROR(Таблица614[[#This Row],[Заказ коробок ]]*Таблица614[[#This Row],[Кол-во шт в коробке]],"")</f>
        <v>0</v>
      </c>
      <c r="L333" s="38">
        <f>IFERROR(Таблица614[[#This Row],[Общее кол-во шт]]*Таблица614[[#This Row],[Оптовая цена KRW                       за 1шт]],"")</f>
        <v>0</v>
      </c>
      <c r="M333" s="41" t="str">
        <f>IFERROR(Таблица614[[#This Row],[Общее кол-во шт]]*Таблица614[[#This Row],[Оптовая цена USD                       за 1шт]],"")</f>
        <v/>
      </c>
      <c r="N333" s="42"/>
    </row>
    <row r="334" spans="1:14" s="30" customFormat="1" ht="24" customHeight="1">
      <c r="A334" s="31" t="s">
        <v>17323</v>
      </c>
      <c r="B334" s="32">
        <v>8809505540538</v>
      </c>
      <c r="C334" s="33" t="s">
        <v>17324</v>
      </c>
      <c r="D334" s="34" t="s">
        <v>17325</v>
      </c>
      <c r="E334" s="38">
        <v>44800</v>
      </c>
      <c r="F334" s="36">
        <v>0.31</v>
      </c>
      <c r="G334" s="37">
        <v>80</v>
      </c>
      <c r="H334" s="38">
        <v>13251.84</v>
      </c>
      <c r="I334" s="39" t="str">
        <f>IF($H$1="","Введите курс",Таблица614[[#This Row],[Оптовая цена KRW                       за 1шт]]/$H$1)</f>
        <v>Введите курс</v>
      </c>
      <c r="J334" s="284"/>
      <c r="K334" s="40">
        <f>IFERROR(Таблица614[[#This Row],[Заказ коробок ]]*Таблица614[[#This Row],[Кол-во шт в коробке]],"")</f>
        <v>0</v>
      </c>
      <c r="L334" s="38">
        <f>IFERROR(Таблица614[[#This Row],[Общее кол-во шт]]*Таблица614[[#This Row],[Оптовая цена KRW                       за 1шт]],"")</f>
        <v>0</v>
      </c>
      <c r="M334" s="41" t="str">
        <f>IFERROR(Таблица614[[#This Row],[Общее кол-во шт]]*Таблица614[[#This Row],[Оптовая цена USD                       за 1шт]],"")</f>
        <v/>
      </c>
      <c r="N334" s="42"/>
    </row>
    <row r="335" spans="1:14" s="30" customFormat="1" ht="24" customHeight="1">
      <c r="A335" s="31" t="s">
        <v>17326</v>
      </c>
      <c r="B335" s="32">
        <v>8809505540699</v>
      </c>
      <c r="C335" s="33" t="s">
        <v>17327</v>
      </c>
      <c r="D335" s="34" t="s">
        <v>17328</v>
      </c>
      <c r="E335" s="38">
        <v>19800</v>
      </c>
      <c r="F335" s="36">
        <v>0.31</v>
      </c>
      <c r="G335" s="37">
        <v>160</v>
      </c>
      <c r="H335" s="38">
        <v>5856.84</v>
      </c>
      <c r="I335" s="39" t="str">
        <f>IF($H$1="","Введите курс",Таблица614[[#This Row],[Оптовая цена KRW                       за 1шт]]/$H$1)</f>
        <v>Введите курс</v>
      </c>
      <c r="J335" s="284"/>
      <c r="K335" s="40">
        <f>IFERROR(Таблица614[[#This Row],[Заказ коробок ]]*Таблица614[[#This Row],[Кол-во шт в коробке]],"")</f>
        <v>0</v>
      </c>
      <c r="L335" s="38">
        <f>IFERROR(Таблица614[[#This Row],[Общее кол-во шт]]*Таблица614[[#This Row],[Оптовая цена KRW                       за 1шт]],"")</f>
        <v>0</v>
      </c>
      <c r="M335" s="41" t="str">
        <f>IFERROR(Таблица614[[#This Row],[Общее кол-во шт]]*Таблица614[[#This Row],[Оптовая цена USD                       за 1шт]],"")</f>
        <v/>
      </c>
      <c r="N335" s="42"/>
    </row>
    <row r="336" spans="1:14" s="30" customFormat="1" ht="24" customHeight="1">
      <c r="A336" s="44" t="s">
        <v>17329</v>
      </c>
      <c r="B336" s="45">
        <v>8809505548732</v>
      </c>
      <c r="C336" s="46" t="s">
        <v>17330</v>
      </c>
      <c r="D336" s="47" t="s">
        <v>17328</v>
      </c>
      <c r="E336" s="51">
        <v>19800</v>
      </c>
      <c r="F336" s="49" t="s">
        <v>16522</v>
      </c>
      <c r="G336" s="50">
        <v>300</v>
      </c>
      <c r="H336" s="51"/>
      <c r="I336" s="52" t="str">
        <f>IF($H$1="","Введите курс",Таблица614[[#This Row],[Оптовая цена KRW                       за 1шт]]/$H$1)</f>
        <v>Введите курс</v>
      </c>
      <c r="J336" s="53"/>
      <c r="K336" s="54">
        <f>IFERROR(Таблица614[[#This Row],[Заказ коробок ]]*Таблица614[[#This Row],[Кол-во шт в коробке]],"")</f>
        <v>0</v>
      </c>
      <c r="L336" s="51">
        <f>IFERROR(Таблица614[[#This Row],[Общее кол-во шт]]*Таблица614[[#This Row],[Оптовая цена KRW                       за 1шт]],"")</f>
        <v>0</v>
      </c>
      <c r="M336" s="55" t="str">
        <f>IFERROR(Таблица614[[#This Row],[Общее кол-во шт]]*Таблица614[[#This Row],[Оптовая цена USD                       за 1шт]],"")</f>
        <v/>
      </c>
      <c r="N336" s="56"/>
    </row>
    <row r="337" spans="1:14" s="30" customFormat="1" ht="24" customHeight="1">
      <c r="A337" s="31" t="s">
        <v>17331</v>
      </c>
      <c r="B337" s="32">
        <v>8809711713474</v>
      </c>
      <c r="C337" s="33" t="s">
        <v>17332</v>
      </c>
      <c r="D337" s="34" t="s">
        <v>17333</v>
      </c>
      <c r="E337" s="38">
        <v>28000</v>
      </c>
      <c r="F337" s="36">
        <v>0.22</v>
      </c>
      <c r="G337" s="37"/>
      <c r="H337" s="38">
        <v>5712</v>
      </c>
      <c r="I337" s="39" t="str">
        <f>IF($H$1="","Введите курс",Таблица614[[#This Row],[Оптовая цена KRW                       за 1шт]]/$H$1)</f>
        <v>Введите курс</v>
      </c>
      <c r="J337" s="284"/>
      <c r="K337" s="40">
        <f>IFERROR(Таблица614[[#This Row],[Заказ коробок ]]*Таблица614[[#This Row],[Кол-во шт в коробке]],"")</f>
        <v>0</v>
      </c>
      <c r="L337" s="38">
        <f>IFERROR(Таблица614[[#This Row],[Общее кол-во шт]]*Таблица614[[#This Row],[Оптовая цена KRW                       за 1шт]],"")</f>
        <v>0</v>
      </c>
      <c r="M337" s="41" t="str">
        <f>IFERROR(Таблица614[[#This Row],[Общее кол-во шт]]*Таблица614[[#This Row],[Оптовая цена USD                       за 1шт]],"")</f>
        <v/>
      </c>
      <c r="N337" s="42"/>
    </row>
    <row r="338" spans="1:14" s="30" customFormat="1" ht="24" customHeight="1">
      <c r="A338" s="31" t="s">
        <v>17334</v>
      </c>
      <c r="B338" s="32" t="s">
        <v>17335</v>
      </c>
      <c r="C338" s="33" t="s">
        <v>17336</v>
      </c>
      <c r="D338" s="34" t="s">
        <v>17337</v>
      </c>
      <c r="E338" s="38">
        <v>58000</v>
      </c>
      <c r="F338" s="36">
        <v>0.31</v>
      </c>
      <c r="G338" s="37">
        <v>60</v>
      </c>
      <c r="H338" s="38">
        <v>17156.400000000001</v>
      </c>
      <c r="I338" s="39" t="str">
        <f>IF($H$1="","Введите курс",Таблица614[[#This Row],[Оптовая цена KRW                       за 1шт]]/$H$1)</f>
        <v>Введите курс</v>
      </c>
      <c r="J338" s="284"/>
      <c r="K338" s="40">
        <f>IFERROR(Таблица614[[#This Row],[Заказ коробок ]]*Таблица614[[#This Row],[Кол-во шт в коробке]],"")</f>
        <v>0</v>
      </c>
      <c r="L338" s="38">
        <f>IFERROR(Таблица614[[#This Row],[Общее кол-во шт]]*Таблица614[[#This Row],[Оптовая цена KRW                       за 1шт]],"")</f>
        <v>0</v>
      </c>
      <c r="M338" s="41" t="str">
        <f>IFERROR(Таблица614[[#This Row],[Общее кол-во шт]]*Таблица614[[#This Row],[Оптовая цена USD                       за 1шт]],"")</f>
        <v/>
      </c>
      <c r="N338" s="42"/>
    </row>
    <row r="339" spans="1:14" s="30" customFormat="1" ht="24" customHeight="1">
      <c r="A339" s="31" t="s">
        <v>17338</v>
      </c>
      <c r="B339" s="32" t="s">
        <v>17339</v>
      </c>
      <c r="C339" s="33" t="s">
        <v>17340</v>
      </c>
      <c r="D339" s="34" t="s">
        <v>17341</v>
      </c>
      <c r="E339" s="38">
        <v>68000</v>
      </c>
      <c r="F339" s="36">
        <v>0.31</v>
      </c>
      <c r="G339" s="37">
        <v>180</v>
      </c>
      <c r="H339" s="38">
        <v>20114.400000000001</v>
      </c>
      <c r="I339" s="39" t="str">
        <f>IF($H$1="","Введите курс",Таблица614[[#This Row],[Оптовая цена KRW                       за 1шт]]/$H$1)</f>
        <v>Введите курс</v>
      </c>
      <c r="J339" s="284"/>
      <c r="K339" s="40">
        <f>IFERROR(Таблица614[[#This Row],[Заказ коробок ]]*Таблица614[[#This Row],[Кол-во шт в коробке]],"")</f>
        <v>0</v>
      </c>
      <c r="L339" s="38">
        <f>IFERROR(Таблица614[[#This Row],[Общее кол-во шт]]*Таблица614[[#This Row],[Оптовая цена KRW                       за 1шт]],"")</f>
        <v>0</v>
      </c>
      <c r="M339" s="41" t="str">
        <f>IFERROR(Таблица614[[#This Row],[Общее кол-во шт]]*Таблица614[[#This Row],[Оптовая цена USD                       за 1шт]],"")</f>
        <v/>
      </c>
      <c r="N339" s="42"/>
    </row>
    <row r="340" spans="1:14" s="30" customFormat="1" ht="24" customHeight="1">
      <c r="A340" s="31" t="s">
        <v>17342</v>
      </c>
      <c r="B340" s="32" t="s">
        <v>17343</v>
      </c>
      <c r="C340" s="33" t="s">
        <v>17344</v>
      </c>
      <c r="D340" s="34" t="s">
        <v>17345</v>
      </c>
      <c r="E340" s="38">
        <v>29800</v>
      </c>
      <c r="F340" s="36">
        <v>0.31</v>
      </c>
      <c r="G340" s="37">
        <v>360</v>
      </c>
      <c r="H340" s="38">
        <v>8814.84</v>
      </c>
      <c r="I340" s="39" t="str">
        <f>IF($H$1="","Введите курс",Таблица614[[#This Row],[Оптовая цена KRW                       за 1шт]]/$H$1)</f>
        <v>Введите курс</v>
      </c>
      <c r="J340" s="284"/>
      <c r="K340" s="40">
        <f>IFERROR(Таблица614[[#This Row],[Заказ коробок ]]*Таблица614[[#This Row],[Кол-во шт в коробке]],"")</f>
        <v>0</v>
      </c>
      <c r="L340" s="38">
        <f>IFERROR(Таблица614[[#This Row],[Общее кол-во шт]]*Таблица614[[#This Row],[Оптовая цена KRW                       за 1шт]],"")</f>
        <v>0</v>
      </c>
      <c r="M340" s="41" t="str">
        <f>IFERROR(Таблица614[[#This Row],[Общее кол-во шт]]*Таблица614[[#This Row],[Оптовая цена USD                       за 1шт]],"")</f>
        <v/>
      </c>
      <c r="N340" s="42"/>
    </row>
    <row r="341" spans="1:14" s="30" customFormat="1" ht="24" customHeight="1">
      <c r="A341" s="31" t="s">
        <v>17346</v>
      </c>
      <c r="B341" s="32" t="s">
        <v>17347</v>
      </c>
      <c r="C341" s="33" t="s">
        <v>17348</v>
      </c>
      <c r="D341" s="34" t="s">
        <v>17349</v>
      </c>
      <c r="E341" s="38">
        <v>19800</v>
      </c>
      <c r="F341" s="36">
        <v>0.31</v>
      </c>
      <c r="G341" s="37">
        <v>320</v>
      </c>
      <c r="H341" s="38">
        <v>5856.84</v>
      </c>
      <c r="I341" s="39" t="str">
        <f>IF($H$1="","Введите курс",Таблица614[[#This Row],[Оптовая цена KRW                       за 1шт]]/$H$1)</f>
        <v>Введите курс</v>
      </c>
      <c r="J341" s="284"/>
      <c r="K341" s="40">
        <f>IFERROR(Таблица614[[#This Row],[Заказ коробок ]]*Таблица614[[#This Row],[Кол-во шт в коробке]],"")</f>
        <v>0</v>
      </c>
      <c r="L341" s="38">
        <f>IFERROR(Таблица614[[#This Row],[Общее кол-во шт]]*Таблица614[[#This Row],[Оптовая цена KRW                       за 1шт]],"")</f>
        <v>0</v>
      </c>
      <c r="M341" s="41" t="str">
        <f>IFERROR(Таблица614[[#This Row],[Общее кол-во шт]]*Таблица614[[#This Row],[Оптовая цена USD                       за 1шт]],"")</f>
        <v/>
      </c>
      <c r="N341" s="42"/>
    </row>
    <row r="342" spans="1:14" s="30" customFormat="1" ht="24" customHeight="1">
      <c r="A342" s="31" t="s">
        <v>17350</v>
      </c>
      <c r="B342" s="32">
        <v>8809505541573</v>
      </c>
      <c r="C342" s="33" t="s">
        <v>17351</v>
      </c>
      <c r="D342" s="34" t="s">
        <v>17352</v>
      </c>
      <c r="E342" s="38">
        <v>58000</v>
      </c>
      <c r="F342" s="36">
        <v>0.31</v>
      </c>
      <c r="G342" s="37">
        <v>80</v>
      </c>
      <c r="H342" s="38">
        <v>17156.400000000001</v>
      </c>
      <c r="I342" s="39" t="str">
        <f>IF($H$1="","Введите курс",Таблица614[[#This Row],[Оптовая цена KRW                       за 1шт]]/$H$1)</f>
        <v>Введите курс</v>
      </c>
      <c r="J342" s="284"/>
      <c r="K342" s="40">
        <f>IFERROR(Таблица614[[#This Row],[Заказ коробок ]]*Таблица614[[#This Row],[Кол-во шт в коробке]],"")</f>
        <v>0</v>
      </c>
      <c r="L342" s="38">
        <f>IFERROR(Таблица614[[#This Row],[Общее кол-во шт]]*Таблица614[[#This Row],[Оптовая цена KRW                       за 1шт]],"")</f>
        <v>0</v>
      </c>
      <c r="M342" s="41" t="str">
        <f>IFERROR(Таблица614[[#This Row],[Общее кол-во шт]]*Таблица614[[#This Row],[Оптовая цена USD                       за 1шт]],"")</f>
        <v/>
      </c>
      <c r="N342" s="42"/>
    </row>
    <row r="343" spans="1:14" s="30" customFormat="1" ht="24" customHeight="1">
      <c r="A343" s="31" t="s">
        <v>17353</v>
      </c>
      <c r="B343" s="32">
        <v>8809505541580</v>
      </c>
      <c r="C343" s="33" t="s">
        <v>17354</v>
      </c>
      <c r="D343" s="34" t="s">
        <v>17355</v>
      </c>
      <c r="E343" s="38">
        <v>68000</v>
      </c>
      <c r="F343" s="36">
        <v>0.31</v>
      </c>
      <c r="G343" s="37">
        <v>80</v>
      </c>
      <c r="H343" s="38">
        <v>20114.400000000001</v>
      </c>
      <c r="I343" s="39" t="str">
        <f>IF($H$1="","Введите курс",Таблица614[[#This Row],[Оптовая цена KRW                       за 1шт]]/$H$1)</f>
        <v>Введите курс</v>
      </c>
      <c r="J343" s="284"/>
      <c r="K343" s="40">
        <f>IFERROR(Таблица614[[#This Row],[Заказ коробок ]]*Таблица614[[#This Row],[Кол-во шт в коробке]],"")</f>
        <v>0</v>
      </c>
      <c r="L343" s="38">
        <f>IFERROR(Таблица614[[#This Row],[Общее кол-во шт]]*Таблица614[[#This Row],[Оптовая цена KRW                       за 1шт]],"")</f>
        <v>0</v>
      </c>
      <c r="M343" s="41" t="str">
        <f>IFERROR(Таблица614[[#This Row],[Общее кол-во шт]]*Таблица614[[#This Row],[Оптовая цена USD                       за 1шт]],"")</f>
        <v/>
      </c>
      <c r="N343" s="42"/>
    </row>
    <row r="344" spans="1:14" s="30" customFormat="1" ht="24" customHeight="1">
      <c r="A344" s="31" t="s">
        <v>17356</v>
      </c>
      <c r="B344" s="32">
        <v>8809505541597</v>
      </c>
      <c r="C344" s="33" t="s">
        <v>17357</v>
      </c>
      <c r="D344" s="34" t="s">
        <v>17358</v>
      </c>
      <c r="E344" s="38">
        <v>68000</v>
      </c>
      <c r="F344" s="36">
        <v>0.31</v>
      </c>
      <c r="G344" s="37">
        <v>80</v>
      </c>
      <c r="H344" s="38">
        <v>20114.400000000001</v>
      </c>
      <c r="I344" s="39" t="str">
        <f>IF($H$1="","Введите курс",Таблица614[[#This Row],[Оптовая цена KRW                       за 1шт]]/$H$1)</f>
        <v>Введите курс</v>
      </c>
      <c r="J344" s="284"/>
      <c r="K344" s="40">
        <f>IFERROR(Таблица614[[#This Row],[Заказ коробок ]]*Таблица614[[#This Row],[Кол-во шт в коробке]],"")</f>
        <v>0</v>
      </c>
      <c r="L344" s="38">
        <f>IFERROR(Таблица614[[#This Row],[Общее кол-во шт]]*Таблица614[[#This Row],[Оптовая цена KRW                       за 1шт]],"")</f>
        <v>0</v>
      </c>
      <c r="M344" s="41" t="str">
        <f>IFERROR(Таблица614[[#This Row],[Общее кол-во шт]]*Таблица614[[#This Row],[Оптовая цена USD                       за 1шт]],"")</f>
        <v/>
      </c>
      <c r="N344" s="42"/>
    </row>
    <row r="345" spans="1:14" s="30" customFormat="1" ht="24" customHeight="1">
      <c r="A345" s="31" t="s">
        <v>17359</v>
      </c>
      <c r="B345" s="32">
        <v>8809505541603</v>
      </c>
      <c r="C345" s="33" t="s">
        <v>17360</v>
      </c>
      <c r="D345" s="34" t="s">
        <v>17361</v>
      </c>
      <c r="E345" s="38">
        <v>78000</v>
      </c>
      <c r="F345" s="36">
        <v>0.31</v>
      </c>
      <c r="G345" s="37">
        <v>80</v>
      </c>
      <c r="H345" s="38">
        <v>23072.400000000001</v>
      </c>
      <c r="I345" s="39" t="str">
        <f>IF($H$1="","Введите курс",Таблица614[[#This Row],[Оптовая цена KRW                       за 1шт]]/$H$1)</f>
        <v>Введите курс</v>
      </c>
      <c r="J345" s="284"/>
      <c r="K345" s="40">
        <f>IFERROR(Таблица614[[#This Row],[Заказ коробок ]]*Таблица614[[#This Row],[Кол-во шт в коробке]],"")</f>
        <v>0</v>
      </c>
      <c r="L345" s="38">
        <f>IFERROR(Таблица614[[#This Row],[Общее кол-во шт]]*Таблица614[[#This Row],[Оптовая цена KRW                       за 1шт]],"")</f>
        <v>0</v>
      </c>
      <c r="M345" s="41" t="str">
        <f>IFERROR(Таблица614[[#This Row],[Общее кол-во шт]]*Таблица614[[#This Row],[Оптовая цена USD                       за 1шт]],"")</f>
        <v/>
      </c>
      <c r="N345" s="42"/>
    </row>
    <row r="346" spans="1:14" s="30" customFormat="1" ht="24" customHeight="1">
      <c r="A346" s="31" t="s">
        <v>17362</v>
      </c>
      <c r="B346" s="32">
        <v>8809505542037</v>
      </c>
      <c r="C346" s="33" t="s">
        <v>17363</v>
      </c>
      <c r="D346" s="34" t="s">
        <v>17364</v>
      </c>
      <c r="E346" s="38">
        <v>39800</v>
      </c>
      <c r="F346" s="36">
        <v>0.31</v>
      </c>
      <c r="G346" s="37">
        <v>40</v>
      </c>
      <c r="H346" s="38">
        <v>11772.84</v>
      </c>
      <c r="I346" s="39" t="str">
        <f>IF($H$1="","Введите курс",Таблица614[[#This Row],[Оптовая цена KRW                       за 1шт]]/$H$1)</f>
        <v>Введите курс</v>
      </c>
      <c r="J346" s="284"/>
      <c r="K346" s="40">
        <f>IFERROR(Таблица614[[#This Row],[Заказ коробок ]]*Таблица614[[#This Row],[Кол-во шт в коробке]],"")</f>
        <v>0</v>
      </c>
      <c r="L346" s="38">
        <f>IFERROR(Таблица614[[#This Row],[Общее кол-во шт]]*Таблица614[[#This Row],[Оптовая цена KRW                       за 1шт]],"")</f>
        <v>0</v>
      </c>
      <c r="M346" s="41" t="str">
        <f>IFERROR(Таблица614[[#This Row],[Общее кол-во шт]]*Таблица614[[#This Row],[Оптовая цена USD                       за 1шт]],"")</f>
        <v/>
      </c>
      <c r="N346" s="42"/>
    </row>
    <row r="347" spans="1:14" s="30" customFormat="1" ht="24" customHeight="1">
      <c r="A347" s="31" t="s">
        <v>17365</v>
      </c>
      <c r="B347" s="32">
        <v>8809505542020</v>
      </c>
      <c r="C347" s="33" t="s">
        <v>17366</v>
      </c>
      <c r="D347" s="34" t="s">
        <v>17367</v>
      </c>
      <c r="E347" s="38">
        <v>39800</v>
      </c>
      <c r="F347" s="36">
        <v>0.31</v>
      </c>
      <c r="G347" s="37">
        <v>40</v>
      </c>
      <c r="H347" s="38">
        <v>11772.84</v>
      </c>
      <c r="I347" s="39" t="str">
        <f>IF($H$1="","Введите курс",Таблица614[[#This Row],[Оптовая цена KRW                       за 1шт]]/$H$1)</f>
        <v>Введите курс</v>
      </c>
      <c r="J347" s="284"/>
      <c r="K347" s="40">
        <f>IFERROR(Таблица614[[#This Row],[Заказ коробок ]]*Таблица614[[#This Row],[Кол-во шт в коробке]],"")</f>
        <v>0</v>
      </c>
      <c r="L347" s="38">
        <f>IFERROR(Таблица614[[#This Row],[Общее кол-во шт]]*Таблица614[[#This Row],[Оптовая цена KRW                       за 1шт]],"")</f>
        <v>0</v>
      </c>
      <c r="M347" s="41" t="str">
        <f>IFERROR(Таблица614[[#This Row],[Общее кол-во шт]]*Таблица614[[#This Row],[Оптовая цена USD                       за 1шт]],"")</f>
        <v/>
      </c>
      <c r="N347" s="42"/>
    </row>
    <row r="348" spans="1:14" s="30" customFormat="1" ht="24" customHeight="1">
      <c r="A348" s="31" t="s">
        <v>17368</v>
      </c>
      <c r="B348" s="32">
        <v>880950554275</v>
      </c>
      <c r="C348" s="33" t="s">
        <v>17369</v>
      </c>
      <c r="D348" s="34" t="s">
        <v>17370</v>
      </c>
      <c r="E348" s="38">
        <v>39800</v>
      </c>
      <c r="F348" s="36">
        <v>0.31</v>
      </c>
      <c r="G348" s="37">
        <v>40</v>
      </c>
      <c r="H348" s="38">
        <v>11772.84</v>
      </c>
      <c r="I348" s="39" t="str">
        <f>IF($H$1="","Введите курс",Таблица614[[#This Row],[Оптовая цена KRW                       за 1шт]]/$H$1)</f>
        <v>Введите курс</v>
      </c>
      <c r="J348" s="284"/>
      <c r="K348" s="40">
        <f>IFERROR(Таблица614[[#This Row],[Заказ коробок ]]*Таблица614[[#This Row],[Кол-во шт в коробке]],"")</f>
        <v>0</v>
      </c>
      <c r="L348" s="38">
        <f>IFERROR(Таблица614[[#This Row],[Общее кол-во шт]]*Таблица614[[#This Row],[Оптовая цена KRW                       за 1шт]],"")</f>
        <v>0</v>
      </c>
      <c r="M348" s="41" t="str">
        <f>IFERROR(Таблица614[[#This Row],[Общее кол-во шт]]*Таблица614[[#This Row],[Оптовая цена USD                       за 1шт]],"")</f>
        <v/>
      </c>
      <c r="N348" s="42"/>
    </row>
    <row r="349" spans="1:14" s="30" customFormat="1" ht="24" customHeight="1">
      <c r="A349" s="31" t="s">
        <v>17371</v>
      </c>
      <c r="B349" s="32">
        <v>8809505542068</v>
      </c>
      <c r="C349" s="33" t="s">
        <v>17372</v>
      </c>
      <c r="D349" s="34" t="s">
        <v>17373</v>
      </c>
      <c r="E349" s="38">
        <v>39800</v>
      </c>
      <c r="F349" s="36">
        <v>0.31</v>
      </c>
      <c r="G349" s="37">
        <v>40</v>
      </c>
      <c r="H349" s="38">
        <v>11772.84</v>
      </c>
      <c r="I349" s="39" t="str">
        <f>IF($H$1="","Введите курс",Таблица614[[#This Row],[Оптовая цена KRW                       за 1шт]]/$H$1)</f>
        <v>Введите курс</v>
      </c>
      <c r="J349" s="284"/>
      <c r="K349" s="40">
        <f>IFERROR(Таблица614[[#This Row],[Заказ коробок ]]*Таблица614[[#This Row],[Кол-во шт в коробке]],"")</f>
        <v>0</v>
      </c>
      <c r="L349" s="38">
        <f>IFERROR(Таблица614[[#This Row],[Общее кол-во шт]]*Таблица614[[#This Row],[Оптовая цена KRW                       за 1шт]],"")</f>
        <v>0</v>
      </c>
      <c r="M349" s="41" t="str">
        <f>IFERROR(Таблица614[[#This Row],[Общее кол-во шт]]*Таблица614[[#This Row],[Оптовая цена USD                       за 1шт]],"")</f>
        <v/>
      </c>
      <c r="N349" s="42"/>
    </row>
    <row r="350" spans="1:14" s="30" customFormat="1" ht="24" customHeight="1">
      <c r="A350" s="31" t="s">
        <v>17374</v>
      </c>
      <c r="B350" s="32">
        <v>8809505542051</v>
      </c>
      <c r="C350" s="33" t="s">
        <v>17375</v>
      </c>
      <c r="D350" s="34" t="s">
        <v>17376</v>
      </c>
      <c r="E350" s="38">
        <v>39800</v>
      </c>
      <c r="F350" s="36">
        <v>0.31</v>
      </c>
      <c r="G350" s="37">
        <v>20</v>
      </c>
      <c r="H350" s="38">
        <v>11772.84</v>
      </c>
      <c r="I350" s="39" t="str">
        <f>IF($H$1="","Введите курс",Таблица614[[#This Row],[Оптовая цена KRW                       за 1шт]]/$H$1)</f>
        <v>Введите курс</v>
      </c>
      <c r="J350" s="284"/>
      <c r="K350" s="40">
        <f>IFERROR(Таблица614[[#This Row],[Заказ коробок ]]*Таблица614[[#This Row],[Кол-во шт в коробке]],"")</f>
        <v>0</v>
      </c>
      <c r="L350" s="38">
        <f>IFERROR(Таблица614[[#This Row],[Общее кол-во шт]]*Таблица614[[#This Row],[Оптовая цена KRW                       за 1шт]],"")</f>
        <v>0</v>
      </c>
      <c r="M350" s="41" t="str">
        <f>IFERROR(Таблица614[[#This Row],[Общее кол-во шт]]*Таблица614[[#This Row],[Оптовая цена USD                       за 1шт]],"")</f>
        <v/>
      </c>
      <c r="N350" s="42"/>
    </row>
    <row r="351" spans="1:14" s="30" customFormat="1" ht="24" customHeight="1">
      <c r="A351" s="31" t="s">
        <v>17377</v>
      </c>
      <c r="B351" s="32">
        <v>8809505542044</v>
      </c>
      <c r="C351" s="33" t="s">
        <v>17378</v>
      </c>
      <c r="D351" s="34" t="s">
        <v>17379</v>
      </c>
      <c r="E351" s="38">
        <v>39800</v>
      </c>
      <c r="F351" s="36">
        <v>0.31</v>
      </c>
      <c r="G351" s="37">
        <v>20</v>
      </c>
      <c r="H351" s="38">
        <v>11772.84</v>
      </c>
      <c r="I351" s="39" t="str">
        <f>IF($H$1="","Введите курс",Таблица614[[#This Row],[Оптовая цена KRW                       за 1шт]]/$H$1)</f>
        <v>Введите курс</v>
      </c>
      <c r="J351" s="284"/>
      <c r="K351" s="40">
        <f>IFERROR(Таблица614[[#This Row],[Заказ коробок ]]*Таблица614[[#This Row],[Кол-во шт в коробке]],"")</f>
        <v>0</v>
      </c>
      <c r="L351" s="38">
        <f>IFERROR(Таблица614[[#This Row],[Общее кол-во шт]]*Таблица614[[#This Row],[Оптовая цена KRW                       за 1шт]],"")</f>
        <v>0</v>
      </c>
      <c r="M351" s="41" t="str">
        <f>IFERROR(Таблица614[[#This Row],[Общее кол-во шт]]*Таблица614[[#This Row],[Оптовая цена USD                       за 1шт]],"")</f>
        <v/>
      </c>
      <c r="N351" s="42"/>
    </row>
    <row r="352" spans="1:14" s="30" customFormat="1" ht="24" customHeight="1">
      <c r="A352" s="31" t="s">
        <v>17380</v>
      </c>
      <c r="B352" s="32">
        <v>8809505542099</v>
      </c>
      <c r="C352" s="33" t="s">
        <v>17381</v>
      </c>
      <c r="D352" s="34" t="s">
        <v>17382</v>
      </c>
      <c r="E352" s="38">
        <v>49800</v>
      </c>
      <c r="F352" s="36">
        <v>0.31</v>
      </c>
      <c r="G352" s="37">
        <v>40</v>
      </c>
      <c r="H352" s="38">
        <v>14730.839999999998</v>
      </c>
      <c r="I352" s="39" t="str">
        <f>IF($H$1="","Введите курс",Таблица614[[#This Row],[Оптовая цена KRW                       за 1шт]]/$H$1)</f>
        <v>Введите курс</v>
      </c>
      <c r="J352" s="284"/>
      <c r="K352" s="40">
        <f>IFERROR(Таблица614[[#This Row],[Заказ коробок ]]*Таблица614[[#This Row],[Кол-во шт в коробке]],"")</f>
        <v>0</v>
      </c>
      <c r="L352" s="38">
        <f>IFERROR(Таблица614[[#This Row],[Общее кол-во шт]]*Таблица614[[#This Row],[Оптовая цена KRW                       за 1шт]],"")</f>
        <v>0</v>
      </c>
      <c r="M352" s="41" t="str">
        <f>IFERROR(Таблица614[[#This Row],[Общее кол-во шт]]*Таблица614[[#This Row],[Оптовая цена USD                       за 1шт]],"")</f>
        <v/>
      </c>
      <c r="N352" s="42"/>
    </row>
    <row r="353" spans="1:14" s="30" customFormat="1" ht="24" customHeight="1">
      <c r="A353" s="31" t="s">
        <v>17383</v>
      </c>
      <c r="B353" s="32">
        <v>8809505545946</v>
      </c>
      <c r="C353" s="33" t="s">
        <v>17384</v>
      </c>
      <c r="D353" s="34" t="s">
        <v>17385</v>
      </c>
      <c r="E353" s="38">
        <v>48000</v>
      </c>
      <c r="F353" s="36">
        <v>0.31</v>
      </c>
      <c r="G353" s="37">
        <v>32</v>
      </c>
      <c r="H353" s="38">
        <v>14198.399999999998</v>
      </c>
      <c r="I353" s="39" t="str">
        <f>IF($H$1="","Введите курс",Таблица614[[#This Row],[Оптовая цена KRW                       за 1шт]]/$H$1)</f>
        <v>Введите курс</v>
      </c>
      <c r="J353" s="284"/>
      <c r="K353" s="40">
        <f>IFERROR(Таблица614[[#This Row],[Заказ коробок ]]*Таблица614[[#This Row],[Кол-во шт в коробке]],"")</f>
        <v>0</v>
      </c>
      <c r="L353" s="38">
        <f>IFERROR(Таблица614[[#This Row],[Общее кол-во шт]]*Таблица614[[#This Row],[Оптовая цена KRW                       за 1шт]],"")</f>
        <v>0</v>
      </c>
      <c r="M353" s="41" t="str">
        <f>IFERROR(Таблица614[[#This Row],[Общее кол-во шт]]*Таблица614[[#This Row],[Оптовая цена USD                       за 1шт]],"")</f>
        <v/>
      </c>
      <c r="N353" s="42"/>
    </row>
    <row r="354" spans="1:14" s="30" customFormat="1" ht="24" customHeight="1">
      <c r="A354" s="31" t="s">
        <v>17386</v>
      </c>
      <c r="B354" s="32">
        <v>8809505545953</v>
      </c>
      <c r="C354" s="33" t="s">
        <v>17387</v>
      </c>
      <c r="D354" s="34" t="s">
        <v>17388</v>
      </c>
      <c r="E354" s="38">
        <v>58000</v>
      </c>
      <c r="F354" s="36">
        <v>0.31</v>
      </c>
      <c r="G354" s="37">
        <v>32</v>
      </c>
      <c r="H354" s="38">
        <v>17156.400000000001</v>
      </c>
      <c r="I354" s="39" t="str">
        <f>IF($H$1="","Введите курс",Таблица614[[#This Row],[Оптовая цена KRW                       за 1шт]]/$H$1)</f>
        <v>Введите курс</v>
      </c>
      <c r="J354" s="284"/>
      <c r="K354" s="40">
        <f>IFERROR(Таблица614[[#This Row],[Заказ коробок ]]*Таблица614[[#This Row],[Кол-во шт в коробке]],"")</f>
        <v>0</v>
      </c>
      <c r="L354" s="38">
        <f>IFERROR(Таблица614[[#This Row],[Общее кол-во шт]]*Таблица614[[#This Row],[Оптовая цена KRW                       за 1шт]],"")</f>
        <v>0</v>
      </c>
      <c r="M354" s="41" t="str">
        <f>IFERROR(Таблица614[[#This Row],[Общее кол-во шт]]*Таблица614[[#This Row],[Оптовая цена USD                       за 1шт]],"")</f>
        <v/>
      </c>
      <c r="N354" s="42"/>
    </row>
    <row r="355" spans="1:14" s="30" customFormat="1" ht="24" customHeight="1">
      <c r="A355" s="31" t="s">
        <v>17389</v>
      </c>
      <c r="B355" s="32">
        <v>8809505545960</v>
      </c>
      <c r="C355" s="33" t="s">
        <v>17390</v>
      </c>
      <c r="D355" s="34" t="s">
        <v>17391</v>
      </c>
      <c r="E355" s="38">
        <v>68000</v>
      </c>
      <c r="F355" s="36">
        <v>0.31</v>
      </c>
      <c r="G355" s="37">
        <v>28</v>
      </c>
      <c r="H355" s="38">
        <v>20114.400000000001</v>
      </c>
      <c r="I355" s="39" t="str">
        <f>IF($H$1="","Введите курс",Таблица614[[#This Row],[Оптовая цена KRW                       за 1шт]]/$H$1)</f>
        <v>Введите курс</v>
      </c>
      <c r="J355" s="284"/>
      <c r="K355" s="40">
        <f>IFERROR(Таблица614[[#This Row],[Заказ коробок ]]*Таблица614[[#This Row],[Кол-во шт в коробке]],"")</f>
        <v>0</v>
      </c>
      <c r="L355" s="38">
        <f>IFERROR(Таблица614[[#This Row],[Общее кол-во шт]]*Таблица614[[#This Row],[Оптовая цена KRW                       за 1шт]],"")</f>
        <v>0</v>
      </c>
      <c r="M355" s="41" t="str">
        <f>IFERROR(Таблица614[[#This Row],[Общее кол-во шт]]*Таблица614[[#This Row],[Оптовая цена USD                       за 1шт]],"")</f>
        <v/>
      </c>
      <c r="N355" s="42"/>
    </row>
    <row r="356" spans="1:14" s="30" customFormat="1" ht="24" customHeight="1">
      <c r="A356" s="31" t="s">
        <v>17392</v>
      </c>
      <c r="B356" s="32">
        <v>8809505545977</v>
      </c>
      <c r="C356" s="33" t="s">
        <v>17393</v>
      </c>
      <c r="D356" s="34" t="s">
        <v>17394</v>
      </c>
      <c r="E356" s="38">
        <v>78000</v>
      </c>
      <c r="F356" s="36">
        <v>0.31</v>
      </c>
      <c r="G356" s="37">
        <v>32</v>
      </c>
      <c r="H356" s="38">
        <v>23072.400000000001</v>
      </c>
      <c r="I356" s="39" t="str">
        <f>IF($H$1="","Введите курс",Таблица614[[#This Row],[Оптовая цена KRW                       за 1шт]]/$H$1)</f>
        <v>Введите курс</v>
      </c>
      <c r="J356" s="284"/>
      <c r="K356" s="40">
        <f>IFERROR(Таблица614[[#This Row],[Заказ коробок ]]*Таблица614[[#This Row],[Кол-во шт в коробке]],"")</f>
        <v>0</v>
      </c>
      <c r="L356" s="38">
        <f>IFERROR(Таблица614[[#This Row],[Общее кол-во шт]]*Таблица614[[#This Row],[Оптовая цена KRW                       за 1шт]],"")</f>
        <v>0</v>
      </c>
      <c r="M356" s="41" t="str">
        <f>IFERROR(Таблица614[[#This Row],[Общее кол-во шт]]*Таблица614[[#This Row],[Оптовая цена USD                       за 1шт]],"")</f>
        <v/>
      </c>
      <c r="N356" s="42"/>
    </row>
    <row r="357" spans="1:14" s="30" customFormat="1" ht="24" customHeight="1">
      <c r="A357" s="31" t="s">
        <v>17395</v>
      </c>
      <c r="B357" s="32">
        <v>8809503230080</v>
      </c>
      <c r="C357" s="33" t="s">
        <v>17396</v>
      </c>
      <c r="D357" s="34" t="s">
        <v>17397</v>
      </c>
      <c r="E357" s="38">
        <v>44800</v>
      </c>
      <c r="F357" s="36">
        <v>0.31</v>
      </c>
      <c r="G357" s="37">
        <v>120</v>
      </c>
      <c r="H357" s="38">
        <v>13251.84</v>
      </c>
      <c r="I357" s="39" t="str">
        <f>IF($H$1="","Введите курс",Таблица614[[#This Row],[Оптовая цена KRW                       за 1шт]]/$H$1)</f>
        <v>Введите курс</v>
      </c>
      <c r="J357" s="284"/>
      <c r="K357" s="40">
        <f>IFERROR(Таблица614[[#This Row],[Заказ коробок ]]*Таблица614[[#This Row],[Кол-во шт в коробке]],"")</f>
        <v>0</v>
      </c>
      <c r="L357" s="38">
        <f>IFERROR(Таблица614[[#This Row],[Общее кол-во шт]]*Таблица614[[#This Row],[Оптовая цена KRW                       за 1шт]],"")</f>
        <v>0</v>
      </c>
      <c r="M357" s="41" t="str">
        <f>IFERROR(Таблица614[[#This Row],[Общее кол-во шт]]*Таблица614[[#This Row],[Оптовая цена USD                       за 1шт]],"")</f>
        <v/>
      </c>
      <c r="N357" s="42"/>
    </row>
    <row r="358" spans="1:14" s="30" customFormat="1" ht="24" customHeight="1">
      <c r="A358" s="31" t="s">
        <v>17398</v>
      </c>
      <c r="B358" s="32">
        <v>8809505540200</v>
      </c>
      <c r="C358" s="33" t="s">
        <v>17399</v>
      </c>
      <c r="D358" s="34" t="s">
        <v>17400</v>
      </c>
      <c r="E358" s="38">
        <v>19800</v>
      </c>
      <c r="F358" s="36">
        <v>0.31</v>
      </c>
      <c r="G358" s="37">
        <v>120</v>
      </c>
      <c r="H358" s="38">
        <v>5856.84</v>
      </c>
      <c r="I358" s="39" t="str">
        <f>IF($H$1="","Введите курс",Таблица614[[#This Row],[Оптовая цена KRW                       за 1шт]]/$H$1)</f>
        <v>Введите курс</v>
      </c>
      <c r="J358" s="284"/>
      <c r="K358" s="40">
        <f>IFERROR(Таблица614[[#This Row],[Заказ коробок ]]*Таблица614[[#This Row],[Кол-во шт в коробке]],"")</f>
        <v>0</v>
      </c>
      <c r="L358" s="38">
        <f>IFERROR(Таблица614[[#This Row],[Общее кол-во шт]]*Таблица614[[#This Row],[Оптовая цена KRW                       за 1шт]],"")</f>
        <v>0</v>
      </c>
      <c r="M358" s="41" t="str">
        <f>IFERROR(Таблица614[[#This Row],[Общее кол-во шт]]*Таблица614[[#This Row],[Оптовая цена USD                       за 1шт]],"")</f>
        <v/>
      </c>
      <c r="N358" s="42"/>
    </row>
    <row r="359" spans="1:14" s="30" customFormat="1" ht="24" customHeight="1">
      <c r="A359" s="31" t="s">
        <v>17401</v>
      </c>
      <c r="B359" s="32">
        <v>8809505540019</v>
      </c>
      <c r="C359" s="33" t="s">
        <v>17402</v>
      </c>
      <c r="D359" s="34" t="s">
        <v>17403</v>
      </c>
      <c r="E359" s="38">
        <v>34800</v>
      </c>
      <c r="F359" s="36">
        <v>0.31</v>
      </c>
      <c r="G359" s="37">
        <v>40</v>
      </c>
      <c r="H359" s="38">
        <v>10293.84</v>
      </c>
      <c r="I359" s="39" t="str">
        <f>IF($H$1="","Введите курс",Таблица614[[#This Row],[Оптовая цена KRW                       за 1шт]]/$H$1)</f>
        <v>Введите курс</v>
      </c>
      <c r="J359" s="284"/>
      <c r="K359" s="40">
        <f>IFERROR(Таблица614[[#This Row],[Заказ коробок ]]*Таблица614[[#This Row],[Кол-во шт в коробке]],"")</f>
        <v>0</v>
      </c>
      <c r="L359" s="38">
        <f>IFERROR(Таблица614[[#This Row],[Общее кол-во шт]]*Таблица614[[#This Row],[Оптовая цена KRW                       за 1шт]],"")</f>
        <v>0</v>
      </c>
      <c r="M359" s="41" t="str">
        <f>IFERROR(Таблица614[[#This Row],[Общее кол-во шт]]*Таблица614[[#This Row],[Оптовая цена USD                       за 1шт]],"")</f>
        <v/>
      </c>
      <c r="N359" s="42"/>
    </row>
    <row r="360" spans="1:14" s="30" customFormat="1" ht="24" customHeight="1">
      <c r="A360" s="31" t="s">
        <v>17404</v>
      </c>
      <c r="B360" s="32">
        <v>8809505540033</v>
      </c>
      <c r="C360" s="33" t="s">
        <v>17405</v>
      </c>
      <c r="D360" s="34" t="s">
        <v>17406</v>
      </c>
      <c r="E360" s="38">
        <v>39800</v>
      </c>
      <c r="F360" s="36">
        <v>0.31</v>
      </c>
      <c r="G360" s="37">
        <v>12</v>
      </c>
      <c r="H360" s="38">
        <v>11772.84</v>
      </c>
      <c r="I360" s="39" t="str">
        <f>IF($H$1="","Введите курс",Таблица614[[#This Row],[Оптовая цена KRW                       за 1шт]]/$H$1)</f>
        <v>Введите курс</v>
      </c>
      <c r="J360" s="284"/>
      <c r="K360" s="40">
        <f>IFERROR(Таблица614[[#This Row],[Заказ коробок ]]*Таблица614[[#This Row],[Кол-во шт в коробке]],"")</f>
        <v>0</v>
      </c>
      <c r="L360" s="38">
        <f>IFERROR(Таблица614[[#This Row],[Общее кол-во шт]]*Таблица614[[#This Row],[Оптовая цена KRW                       за 1шт]],"")</f>
        <v>0</v>
      </c>
      <c r="M360" s="41" t="str">
        <f>IFERROR(Таблица614[[#This Row],[Общее кол-во шт]]*Таблица614[[#This Row],[Оптовая цена USD                       за 1шт]],"")</f>
        <v/>
      </c>
      <c r="N360" s="42"/>
    </row>
    <row r="361" spans="1:14" s="30" customFormat="1" ht="24" customHeight="1">
      <c r="A361" s="31" t="s">
        <v>17407</v>
      </c>
      <c r="B361" s="32">
        <v>8809505540385</v>
      </c>
      <c r="C361" s="33" t="s">
        <v>17408</v>
      </c>
      <c r="D361" s="34" t="s">
        <v>17409</v>
      </c>
      <c r="E361" s="38">
        <v>10000</v>
      </c>
      <c r="F361" s="36">
        <v>0.31</v>
      </c>
      <c r="G361" s="37">
        <v>100</v>
      </c>
      <c r="H361" s="38">
        <v>2958</v>
      </c>
      <c r="I361" s="39" t="str">
        <f>IF($H$1="","Введите курс",Таблица614[[#This Row],[Оптовая цена KRW                       за 1шт]]/$H$1)</f>
        <v>Введите курс</v>
      </c>
      <c r="J361" s="284"/>
      <c r="K361" s="40">
        <f>IFERROR(Таблица614[[#This Row],[Заказ коробок ]]*Таблица614[[#This Row],[Кол-во шт в коробке]],"")</f>
        <v>0</v>
      </c>
      <c r="L361" s="38">
        <f>IFERROR(Таблица614[[#This Row],[Общее кол-во шт]]*Таблица614[[#This Row],[Оптовая цена KRW                       за 1шт]],"")</f>
        <v>0</v>
      </c>
      <c r="M361" s="41" t="str">
        <f>IFERROR(Таблица614[[#This Row],[Общее кол-во шт]]*Таблица614[[#This Row],[Оптовая цена USD                       за 1шт]],"")</f>
        <v/>
      </c>
      <c r="N361" s="42"/>
    </row>
    <row r="362" spans="1:14" s="30" customFormat="1" ht="24" customHeight="1">
      <c r="A362" s="31" t="s">
        <v>17410</v>
      </c>
      <c r="B362" s="32">
        <v>8809505540392</v>
      </c>
      <c r="C362" s="33" t="s">
        <v>17411</v>
      </c>
      <c r="D362" s="34" t="s">
        <v>17412</v>
      </c>
      <c r="E362" s="38">
        <v>19800</v>
      </c>
      <c r="F362" s="36">
        <v>0.31</v>
      </c>
      <c r="G362" s="37">
        <v>80</v>
      </c>
      <c r="H362" s="38">
        <v>5856.84</v>
      </c>
      <c r="I362" s="39" t="str">
        <f>IF($H$1="","Введите курс",Таблица614[[#This Row],[Оптовая цена KRW                       за 1шт]]/$H$1)</f>
        <v>Введите курс</v>
      </c>
      <c r="J362" s="284"/>
      <c r="K362" s="40">
        <f>IFERROR(Таблица614[[#This Row],[Заказ коробок ]]*Таблица614[[#This Row],[Кол-во шт в коробке]],"")</f>
        <v>0</v>
      </c>
      <c r="L362" s="38">
        <f>IFERROR(Таблица614[[#This Row],[Общее кол-во шт]]*Таблица614[[#This Row],[Оптовая цена KRW                       за 1шт]],"")</f>
        <v>0</v>
      </c>
      <c r="M362" s="41" t="str">
        <f>IFERROR(Таблица614[[#This Row],[Общее кол-во шт]]*Таблица614[[#This Row],[Оптовая цена USD                       за 1шт]],"")</f>
        <v/>
      </c>
      <c r="N362" s="42"/>
    </row>
    <row r="363" spans="1:14" s="30" customFormat="1" ht="24" customHeight="1">
      <c r="A363" s="31" t="s">
        <v>17413</v>
      </c>
      <c r="B363" s="32">
        <v>8809505540262</v>
      </c>
      <c r="C363" s="33" t="s">
        <v>17414</v>
      </c>
      <c r="D363" s="34" t="s">
        <v>17415</v>
      </c>
      <c r="E363" s="38">
        <v>7800</v>
      </c>
      <c r="F363" s="36">
        <v>0.31</v>
      </c>
      <c r="G363" s="37">
        <v>200</v>
      </c>
      <c r="H363" s="38">
        <v>2307.2400000000002</v>
      </c>
      <c r="I363" s="39" t="str">
        <f>IF($H$1="","Введите курс",Таблица614[[#This Row],[Оптовая цена KRW                       за 1шт]]/$H$1)</f>
        <v>Введите курс</v>
      </c>
      <c r="J363" s="284"/>
      <c r="K363" s="40">
        <f>IFERROR(Таблица614[[#This Row],[Заказ коробок ]]*Таблица614[[#This Row],[Кол-во шт в коробке]],"")</f>
        <v>0</v>
      </c>
      <c r="L363" s="38">
        <f>IFERROR(Таблица614[[#This Row],[Общее кол-во шт]]*Таблица614[[#This Row],[Оптовая цена KRW                       за 1шт]],"")</f>
        <v>0</v>
      </c>
      <c r="M363" s="41" t="str">
        <f>IFERROR(Таблица614[[#This Row],[Общее кол-во шт]]*Таблица614[[#This Row],[Оптовая цена USD                       за 1шт]],"")</f>
        <v/>
      </c>
      <c r="N363" s="42"/>
    </row>
    <row r="364" spans="1:14" s="30" customFormat="1" ht="24" customHeight="1">
      <c r="A364" s="31" t="s">
        <v>17416</v>
      </c>
      <c r="B364" s="32">
        <v>8809505540279</v>
      </c>
      <c r="C364" s="33" t="s">
        <v>17417</v>
      </c>
      <c r="D364" s="34" t="s">
        <v>17418</v>
      </c>
      <c r="E364" s="38">
        <v>7800</v>
      </c>
      <c r="F364" s="36">
        <v>0.31</v>
      </c>
      <c r="G364" s="37">
        <v>200</v>
      </c>
      <c r="H364" s="38">
        <v>2307.2400000000002</v>
      </c>
      <c r="I364" s="39" t="str">
        <f>IF($H$1="","Введите курс",Таблица614[[#This Row],[Оптовая цена KRW                       за 1шт]]/$H$1)</f>
        <v>Введите курс</v>
      </c>
      <c r="J364" s="284"/>
      <c r="K364" s="40">
        <f>IFERROR(Таблица614[[#This Row],[Заказ коробок ]]*Таблица614[[#This Row],[Кол-во шт в коробке]],"")</f>
        <v>0</v>
      </c>
      <c r="L364" s="38">
        <f>IFERROR(Таблица614[[#This Row],[Общее кол-во шт]]*Таблица614[[#This Row],[Оптовая цена KRW                       за 1шт]],"")</f>
        <v>0</v>
      </c>
      <c r="M364" s="41" t="str">
        <f>IFERROR(Таблица614[[#This Row],[Общее кол-во шт]]*Таблица614[[#This Row],[Оптовая цена USD                       за 1шт]],"")</f>
        <v/>
      </c>
      <c r="N364" s="42"/>
    </row>
    <row r="365" spans="1:14" s="30" customFormat="1" ht="24" customHeight="1">
      <c r="A365" s="31" t="s">
        <v>17419</v>
      </c>
      <c r="B365" s="32">
        <v>8809505540491</v>
      </c>
      <c r="C365" s="33" t="s">
        <v>17420</v>
      </c>
      <c r="D365" s="34" t="s">
        <v>17421</v>
      </c>
      <c r="E365" s="38">
        <v>38000</v>
      </c>
      <c r="F365" s="36">
        <v>0.31</v>
      </c>
      <c r="G365" s="37">
        <v>24</v>
      </c>
      <c r="H365" s="38">
        <v>11240.4</v>
      </c>
      <c r="I365" s="39" t="str">
        <f>IF($H$1="","Введите курс",Таблица614[[#This Row],[Оптовая цена KRW                       за 1шт]]/$H$1)</f>
        <v>Введите курс</v>
      </c>
      <c r="J365" s="284"/>
      <c r="K365" s="40">
        <f>IFERROR(Таблица614[[#This Row],[Заказ коробок ]]*Таблица614[[#This Row],[Кол-во шт в коробке]],"")</f>
        <v>0</v>
      </c>
      <c r="L365" s="38">
        <f>IFERROR(Таблица614[[#This Row],[Общее кол-во шт]]*Таблица614[[#This Row],[Оптовая цена KRW                       за 1шт]],"")</f>
        <v>0</v>
      </c>
      <c r="M365" s="41" t="str">
        <f>IFERROR(Таблица614[[#This Row],[Общее кол-во шт]]*Таблица614[[#This Row],[Оптовая цена USD                       за 1шт]],"")</f>
        <v/>
      </c>
      <c r="N365" s="42"/>
    </row>
    <row r="366" spans="1:14" s="30" customFormat="1" ht="24" customHeight="1">
      <c r="A366" s="31" t="s">
        <v>17422</v>
      </c>
      <c r="B366" s="32">
        <v>8809505540514</v>
      </c>
      <c r="C366" s="33" t="s">
        <v>17423</v>
      </c>
      <c r="D366" s="34" t="s">
        <v>17424</v>
      </c>
      <c r="E366" s="38">
        <v>28000</v>
      </c>
      <c r="F366" s="36">
        <v>0.31</v>
      </c>
      <c r="G366" s="37">
        <v>40</v>
      </c>
      <c r="H366" s="38">
        <v>8282.4</v>
      </c>
      <c r="I366" s="39" t="str">
        <f>IF($H$1="","Введите курс",Таблица614[[#This Row],[Оптовая цена KRW                       за 1шт]]/$H$1)</f>
        <v>Введите курс</v>
      </c>
      <c r="J366" s="284"/>
      <c r="K366" s="40">
        <f>IFERROR(Таблица614[[#This Row],[Заказ коробок ]]*Таблица614[[#This Row],[Кол-во шт в коробке]],"")</f>
        <v>0</v>
      </c>
      <c r="L366" s="38">
        <f>IFERROR(Таблица614[[#This Row],[Общее кол-во шт]]*Таблица614[[#This Row],[Оптовая цена KRW                       за 1шт]],"")</f>
        <v>0</v>
      </c>
      <c r="M366" s="41" t="str">
        <f>IFERROR(Таблица614[[#This Row],[Общее кол-во шт]]*Таблица614[[#This Row],[Оптовая цена USD                       за 1шт]],"")</f>
        <v/>
      </c>
      <c r="N366" s="42"/>
    </row>
    <row r="367" spans="1:14" s="30" customFormat="1" ht="24" customHeight="1">
      <c r="A367" s="31" t="s">
        <v>17425</v>
      </c>
      <c r="B367" s="32">
        <v>8809505540170</v>
      </c>
      <c r="C367" s="33" t="s">
        <v>17426</v>
      </c>
      <c r="D367" s="34" t="s">
        <v>17427</v>
      </c>
      <c r="E367" s="38">
        <v>34800</v>
      </c>
      <c r="F367" s="36">
        <v>0.31</v>
      </c>
      <c r="G367" s="37">
        <v>60</v>
      </c>
      <c r="H367" s="38">
        <v>10293.84</v>
      </c>
      <c r="I367" s="39" t="str">
        <f>IF($H$1="","Введите курс",Таблица614[[#This Row],[Оптовая цена KRW                       за 1шт]]/$H$1)</f>
        <v>Введите курс</v>
      </c>
      <c r="J367" s="284"/>
      <c r="K367" s="40">
        <f>IFERROR(Таблица614[[#This Row],[Заказ коробок ]]*Таблица614[[#This Row],[Кол-во шт в коробке]],"")</f>
        <v>0</v>
      </c>
      <c r="L367" s="38">
        <f>IFERROR(Таблица614[[#This Row],[Общее кол-во шт]]*Таблица614[[#This Row],[Оптовая цена KRW                       за 1шт]],"")</f>
        <v>0</v>
      </c>
      <c r="M367" s="41" t="str">
        <f>IFERROR(Таблица614[[#This Row],[Общее кол-во шт]]*Таблица614[[#This Row],[Оптовая цена USD                       за 1шт]],"")</f>
        <v/>
      </c>
      <c r="N367" s="42"/>
    </row>
    <row r="368" spans="1:14" s="30" customFormat="1" ht="24" customHeight="1">
      <c r="A368" s="31" t="s">
        <v>17428</v>
      </c>
      <c r="B368" s="32">
        <v>8809505540040</v>
      </c>
      <c r="C368" s="33" t="s">
        <v>17429</v>
      </c>
      <c r="D368" s="34" t="s">
        <v>17430</v>
      </c>
      <c r="E368" s="38">
        <v>18000</v>
      </c>
      <c r="F368" s="36">
        <v>0.31</v>
      </c>
      <c r="G368" s="37">
        <v>80</v>
      </c>
      <c r="H368" s="38">
        <v>5324.4000000000005</v>
      </c>
      <c r="I368" s="39" t="str">
        <f>IF($H$1="","Введите курс",Таблица614[[#This Row],[Оптовая цена KRW                       за 1шт]]/$H$1)</f>
        <v>Введите курс</v>
      </c>
      <c r="J368" s="284"/>
      <c r="K368" s="40">
        <f>IFERROR(Таблица614[[#This Row],[Заказ коробок ]]*Таблица614[[#This Row],[Кол-во шт в коробке]],"")</f>
        <v>0</v>
      </c>
      <c r="L368" s="38">
        <f>IFERROR(Таблица614[[#This Row],[Общее кол-во шт]]*Таблица614[[#This Row],[Оптовая цена KRW                       за 1шт]],"")</f>
        <v>0</v>
      </c>
      <c r="M368" s="41" t="str">
        <f>IFERROR(Таблица614[[#This Row],[Общее кол-во шт]]*Таблица614[[#This Row],[Оптовая цена USD                       за 1шт]],"")</f>
        <v/>
      </c>
      <c r="N368" s="42"/>
    </row>
    <row r="369" spans="1:14" s="30" customFormat="1" ht="24" customHeight="1">
      <c r="A369" s="31" t="s">
        <v>17431</v>
      </c>
      <c r="B369" s="32">
        <v>8809505540057</v>
      </c>
      <c r="C369" s="33" t="s">
        <v>17432</v>
      </c>
      <c r="D369" s="34" t="s">
        <v>17433</v>
      </c>
      <c r="E369" s="38">
        <v>18000</v>
      </c>
      <c r="F369" s="36">
        <v>0.31</v>
      </c>
      <c r="G369" s="37">
        <v>80</v>
      </c>
      <c r="H369" s="38">
        <v>5324.4000000000005</v>
      </c>
      <c r="I369" s="39" t="str">
        <f>IF($H$1="","Введите курс",Таблица614[[#This Row],[Оптовая цена KRW                       за 1шт]]/$H$1)</f>
        <v>Введите курс</v>
      </c>
      <c r="J369" s="284"/>
      <c r="K369" s="40">
        <f>IFERROR(Таблица614[[#This Row],[Заказ коробок ]]*Таблица614[[#This Row],[Кол-во шт в коробке]],"")</f>
        <v>0</v>
      </c>
      <c r="L369" s="38">
        <f>IFERROR(Таблица614[[#This Row],[Общее кол-во шт]]*Таблица614[[#This Row],[Оптовая цена KRW                       за 1шт]],"")</f>
        <v>0</v>
      </c>
      <c r="M369" s="41" t="str">
        <f>IFERROR(Таблица614[[#This Row],[Общее кол-во шт]]*Таблица614[[#This Row],[Оптовая цена USD                       за 1шт]],"")</f>
        <v/>
      </c>
      <c r="N369" s="42"/>
    </row>
    <row r="370" spans="1:14" s="30" customFormat="1" ht="24" customHeight="1">
      <c r="A370" s="31" t="s">
        <v>17434</v>
      </c>
      <c r="B370" s="32">
        <v>8809505540231</v>
      </c>
      <c r="C370" s="33" t="s">
        <v>17435</v>
      </c>
      <c r="D370" s="34" t="s">
        <v>17436</v>
      </c>
      <c r="E370" s="38">
        <v>20000</v>
      </c>
      <c r="F370" s="36">
        <v>0.31</v>
      </c>
      <c r="G370" s="37">
        <v>100</v>
      </c>
      <c r="H370" s="38">
        <v>5916</v>
      </c>
      <c r="I370" s="39" t="str">
        <f>IF($H$1="","Введите курс",Таблица614[[#This Row],[Оптовая цена KRW                       за 1шт]]/$H$1)</f>
        <v>Введите курс</v>
      </c>
      <c r="J370" s="284"/>
      <c r="K370" s="40">
        <f>IFERROR(Таблица614[[#This Row],[Заказ коробок ]]*Таблица614[[#This Row],[Кол-во шт в коробке]],"")</f>
        <v>0</v>
      </c>
      <c r="L370" s="38">
        <f>IFERROR(Таблица614[[#This Row],[Общее кол-во шт]]*Таблица614[[#This Row],[Оптовая цена KRW                       за 1шт]],"")</f>
        <v>0</v>
      </c>
      <c r="M370" s="41" t="str">
        <f>IFERROR(Таблица614[[#This Row],[Общее кол-во шт]]*Таблица614[[#This Row],[Оптовая цена USD                       за 1шт]],"")</f>
        <v/>
      </c>
      <c r="N370" s="42"/>
    </row>
    <row r="371" spans="1:14" s="30" customFormat="1" ht="24" customHeight="1">
      <c r="A371" s="31" t="s">
        <v>17437</v>
      </c>
      <c r="B371" s="32">
        <v>8809505540248</v>
      </c>
      <c r="C371" s="33" t="s">
        <v>17438</v>
      </c>
      <c r="D371" s="34" t="s">
        <v>17439</v>
      </c>
      <c r="E371" s="38">
        <v>20000</v>
      </c>
      <c r="F371" s="36">
        <v>0.31</v>
      </c>
      <c r="G371" s="37">
        <v>100</v>
      </c>
      <c r="H371" s="38">
        <v>5916</v>
      </c>
      <c r="I371" s="39" t="str">
        <f>IF($H$1="","Введите курс",Таблица614[[#This Row],[Оптовая цена KRW                       за 1шт]]/$H$1)</f>
        <v>Введите курс</v>
      </c>
      <c r="J371" s="284"/>
      <c r="K371" s="40">
        <f>IFERROR(Таблица614[[#This Row],[Заказ коробок ]]*Таблица614[[#This Row],[Кол-во шт в коробке]],"")</f>
        <v>0</v>
      </c>
      <c r="L371" s="38">
        <f>IFERROR(Таблица614[[#This Row],[Общее кол-во шт]]*Таблица614[[#This Row],[Оптовая цена KRW                       за 1шт]],"")</f>
        <v>0</v>
      </c>
      <c r="M371" s="41" t="str">
        <f>IFERROR(Таблица614[[#This Row],[Общее кол-во шт]]*Таблица614[[#This Row],[Оптовая цена USD                       за 1шт]],"")</f>
        <v/>
      </c>
      <c r="N371" s="42"/>
    </row>
    <row r="372" spans="1:14" s="30" customFormat="1" ht="24" customHeight="1">
      <c r="A372" s="31" t="s">
        <v>17440</v>
      </c>
      <c r="B372" s="32">
        <v>8809505540323</v>
      </c>
      <c r="C372" s="33" t="s">
        <v>17441</v>
      </c>
      <c r="D372" s="34" t="s">
        <v>17442</v>
      </c>
      <c r="E372" s="38">
        <v>24800</v>
      </c>
      <c r="F372" s="36">
        <v>0.31</v>
      </c>
      <c r="G372" s="37">
        <v>80</v>
      </c>
      <c r="H372" s="38">
        <v>7335.8399999999992</v>
      </c>
      <c r="I372" s="39" t="str">
        <f>IF($H$1="","Введите курс",Таблица614[[#This Row],[Оптовая цена KRW                       за 1шт]]/$H$1)</f>
        <v>Введите курс</v>
      </c>
      <c r="J372" s="284"/>
      <c r="K372" s="40">
        <f>IFERROR(Таблица614[[#This Row],[Заказ коробок ]]*Таблица614[[#This Row],[Кол-во шт в коробке]],"")</f>
        <v>0</v>
      </c>
      <c r="L372" s="38">
        <f>IFERROR(Таблица614[[#This Row],[Общее кол-во шт]]*Таблица614[[#This Row],[Оптовая цена KRW                       за 1шт]],"")</f>
        <v>0</v>
      </c>
      <c r="M372" s="41" t="str">
        <f>IFERROR(Таблица614[[#This Row],[Общее кол-во шт]]*Таблица614[[#This Row],[Оптовая цена USD                       за 1шт]],"")</f>
        <v/>
      </c>
      <c r="N372" s="42"/>
    </row>
    <row r="373" spans="1:14" s="30" customFormat="1" ht="24" customHeight="1">
      <c r="A373" s="31" t="s">
        <v>17443</v>
      </c>
      <c r="B373" s="32">
        <v>8809505540002</v>
      </c>
      <c r="C373" s="33" t="s">
        <v>17444</v>
      </c>
      <c r="D373" s="34" t="s">
        <v>17445</v>
      </c>
      <c r="E373" s="38">
        <v>44800</v>
      </c>
      <c r="F373" s="36">
        <v>0.31</v>
      </c>
      <c r="G373" s="37">
        <v>50</v>
      </c>
      <c r="H373" s="38">
        <v>13251.84</v>
      </c>
      <c r="I373" s="39" t="str">
        <f>IF($H$1="","Введите курс",Таблица614[[#This Row],[Оптовая цена KRW                       за 1шт]]/$H$1)</f>
        <v>Введите курс</v>
      </c>
      <c r="J373" s="284"/>
      <c r="K373" s="40">
        <f>IFERROR(Таблица614[[#This Row],[Заказ коробок ]]*Таблица614[[#This Row],[Кол-во шт в коробке]],"")</f>
        <v>0</v>
      </c>
      <c r="L373" s="38">
        <f>IFERROR(Таблица614[[#This Row],[Общее кол-во шт]]*Таблица614[[#This Row],[Оптовая цена KRW                       за 1шт]],"")</f>
        <v>0</v>
      </c>
      <c r="M373" s="41" t="str">
        <f>IFERROR(Таблица614[[#This Row],[Общее кол-во шт]]*Таблица614[[#This Row],[Оптовая цена USD                       за 1шт]],"")</f>
        <v/>
      </c>
      <c r="N373" s="42"/>
    </row>
    <row r="374" spans="1:14" s="30" customFormat="1" ht="24" customHeight="1">
      <c r="A374" s="31" t="s">
        <v>17446</v>
      </c>
      <c r="B374" s="32">
        <v>8809505540484</v>
      </c>
      <c r="C374" s="33" t="s">
        <v>17447</v>
      </c>
      <c r="D374" s="34" t="s">
        <v>17448</v>
      </c>
      <c r="E374" s="38">
        <v>44800</v>
      </c>
      <c r="F374" s="36">
        <v>0.31</v>
      </c>
      <c r="G374" s="37">
        <v>120</v>
      </c>
      <c r="H374" s="38">
        <v>13251.84</v>
      </c>
      <c r="I374" s="39" t="str">
        <f>IF($H$1="","Введите курс",Таблица614[[#This Row],[Оптовая цена KRW                       за 1шт]]/$H$1)</f>
        <v>Введите курс</v>
      </c>
      <c r="J374" s="284"/>
      <c r="K374" s="40">
        <f>IFERROR(Таблица614[[#This Row],[Заказ коробок ]]*Таблица614[[#This Row],[Кол-во шт в коробке]],"")</f>
        <v>0</v>
      </c>
      <c r="L374" s="38">
        <f>IFERROR(Таблица614[[#This Row],[Общее кол-во шт]]*Таблица614[[#This Row],[Оптовая цена KRW                       за 1шт]],"")</f>
        <v>0</v>
      </c>
      <c r="M374" s="41" t="str">
        <f>IFERROR(Таблица614[[#This Row],[Общее кол-во шт]]*Таблица614[[#This Row],[Оптовая цена USD                       за 1шт]],"")</f>
        <v/>
      </c>
      <c r="N374" s="42"/>
    </row>
    <row r="375" spans="1:14" s="30" customFormat="1" ht="24" customHeight="1">
      <c r="A375" s="31" t="s">
        <v>17449</v>
      </c>
      <c r="B375" s="32">
        <v>8809505540217</v>
      </c>
      <c r="C375" s="33" t="s">
        <v>17450</v>
      </c>
      <c r="D375" s="34" t="s">
        <v>17451</v>
      </c>
      <c r="E375" s="38">
        <v>34800</v>
      </c>
      <c r="F375" s="36">
        <v>0.31</v>
      </c>
      <c r="G375" s="37">
        <v>60</v>
      </c>
      <c r="H375" s="38">
        <v>10293.84</v>
      </c>
      <c r="I375" s="39" t="str">
        <f>IF($H$1="","Введите курс",Таблица614[[#This Row],[Оптовая цена KRW                       за 1шт]]/$H$1)</f>
        <v>Введите курс</v>
      </c>
      <c r="J375" s="284"/>
      <c r="K375" s="40">
        <f>IFERROR(Таблица614[[#This Row],[Заказ коробок ]]*Таблица614[[#This Row],[Кол-во шт в коробке]],"")</f>
        <v>0</v>
      </c>
      <c r="L375" s="38">
        <f>IFERROR(Таблица614[[#This Row],[Общее кол-во шт]]*Таблица614[[#This Row],[Оптовая цена KRW                       за 1шт]],"")</f>
        <v>0</v>
      </c>
      <c r="M375" s="41" t="str">
        <f>IFERROR(Таблица614[[#This Row],[Общее кол-во шт]]*Таблица614[[#This Row],[Оптовая цена USD                       за 1шт]],"")</f>
        <v/>
      </c>
      <c r="N375" s="42"/>
    </row>
    <row r="376" spans="1:14" s="30" customFormat="1" ht="24" customHeight="1">
      <c r="A376" s="31" t="s">
        <v>17452</v>
      </c>
      <c r="B376" s="32">
        <v>8809505540064</v>
      </c>
      <c r="C376" s="33" t="s">
        <v>17453</v>
      </c>
      <c r="D376" s="34" t="s">
        <v>17454</v>
      </c>
      <c r="E376" s="38">
        <v>38000</v>
      </c>
      <c r="F376" s="36">
        <v>0.31</v>
      </c>
      <c r="G376" s="37">
        <v>60</v>
      </c>
      <c r="H376" s="38">
        <v>11240.4</v>
      </c>
      <c r="I376" s="39" t="str">
        <f>IF($H$1="","Введите курс",Таблица614[[#This Row],[Оптовая цена KRW                       за 1шт]]/$H$1)</f>
        <v>Введите курс</v>
      </c>
      <c r="J376" s="284"/>
      <c r="K376" s="40">
        <f>IFERROR(Таблица614[[#This Row],[Заказ коробок ]]*Таблица614[[#This Row],[Кол-во шт в коробке]],"")</f>
        <v>0</v>
      </c>
      <c r="L376" s="38">
        <f>IFERROR(Таблица614[[#This Row],[Общее кол-во шт]]*Таблица614[[#This Row],[Оптовая цена KRW                       за 1шт]],"")</f>
        <v>0</v>
      </c>
      <c r="M376" s="41" t="str">
        <f>IFERROR(Таблица614[[#This Row],[Общее кол-во шт]]*Таблица614[[#This Row],[Оптовая цена USD                       за 1шт]],"")</f>
        <v/>
      </c>
      <c r="N376" s="42"/>
    </row>
    <row r="377" spans="1:14" s="30" customFormat="1" ht="24" customHeight="1">
      <c r="A377" s="31" t="s">
        <v>17455</v>
      </c>
      <c r="B377" s="32">
        <v>8809505540071</v>
      </c>
      <c r="C377" s="33" t="s">
        <v>17456</v>
      </c>
      <c r="D377" s="34" t="s">
        <v>17457</v>
      </c>
      <c r="E377" s="38">
        <v>38000</v>
      </c>
      <c r="F377" s="36">
        <v>0.31</v>
      </c>
      <c r="G377" s="37">
        <v>60</v>
      </c>
      <c r="H377" s="38">
        <v>11240.4</v>
      </c>
      <c r="I377" s="39" t="str">
        <f>IF($H$1="","Введите курс",Таблица614[[#This Row],[Оптовая цена KRW                       за 1шт]]/$H$1)</f>
        <v>Введите курс</v>
      </c>
      <c r="J377" s="284"/>
      <c r="K377" s="40">
        <f>IFERROR(Таблица614[[#This Row],[Заказ коробок ]]*Таблица614[[#This Row],[Кол-во шт в коробке]],"")</f>
        <v>0</v>
      </c>
      <c r="L377" s="38">
        <f>IFERROR(Таблица614[[#This Row],[Общее кол-во шт]]*Таблица614[[#This Row],[Оптовая цена KRW                       за 1шт]],"")</f>
        <v>0</v>
      </c>
      <c r="M377" s="41" t="str">
        <f>IFERROR(Таблица614[[#This Row],[Общее кол-во шт]]*Таблица614[[#This Row],[Оптовая цена USD                       за 1шт]],"")</f>
        <v/>
      </c>
      <c r="N377" s="42"/>
    </row>
    <row r="378" spans="1:14" s="30" customFormat="1" ht="24" customHeight="1">
      <c r="A378" s="31" t="s">
        <v>17458</v>
      </c>
      <c r="B378" s="32">
        <v>8809505540798</v>
      </c>
      <c r="C378" s="33" t="s">
        <v>17459</v>
      </c>
      <c r="D378" s="34" t="s">
        <v>17460</v>
      </c>
      <c r="E378" s="38">
        <v>98000</v>
      </c>
      <c r="F378" s="36">
        <v>0.31</v>
      </c>
      <c r="G378" s="37">
        <v>72</v>
      </c>
      <c r="H378" s="38">
        <v>28988.399999999998</v>
      </c>
      <c r="I378" s="39" t="str">
        <f>IF($H$1="","Введите курс",Таблица614[[#This Row],[Оптовая цена KRW                       за 1шт]]/$H$1)</f>
        <v>Введите курс</v>
      </c>
      <c r="J378" s="284"/>
      <c r="K378" s="40">
        <f>IFERROR(Таблица614[[#This Row],[Заказ коробок ]]*Таблица614[[#This Row],[Кол-во шт в коробке]],"")</f>
        <v>0</v>
      </c>
      <c r="L378" s="38">
        <f>IFERROR(Таблица614[[#This Row],[Общее кол-во шт]]*Таблица614[[#This Row],[Оптовая цена KRW                       за 1шт]],"")</f>
        <v>0</v>
      </c>
      <c r="M378" s="41" t="str">
        <f>IFERROR(Таблица614[[#This Row],[Общее кол-во шт]]*Таблица614[[#This Row],[Оптовая цена USD                       за 1шт]],"")</f>
        <v/>
      </c>
      <c r="N378" s="42"/>
    </row>
    <row r="379" spans="1:14" s="30" customFormat="1" ht="24" customHeight="1">
      <c r="A379" s="31" t="s">
        <v>17461</v>
      </c>
      <c r="B379" s="32">
        <v>8809505541788</v>
      </c>
      <c r="C379" s="33" t="s">
        <v>17462</v>
      </c>
      <c r="D379" s="34" t="s">
        <v>17463</v>
      </c>
      <c r="E379" s="38">
        <v>98000</v>
      </c>
      <c r="F379" s="36">
        <v>0.31</v>
      </c>
      <c r="G379" s="37">
        <v>96</v>
      </c>
      <c r="H379" s="38">
        <v>28988.399999999998</v>
      </c>
      <c r="I379" s="39" t="str">
        <f>IF($H$1="","Введите курс",Таблица614[[#This Row],[Оптовая цена KRW                       за 1шт]]/$H$1)</f>
        <v>Введите курс</v>
      </c>
      <c r="J379" s="284"/>
      <c r="K379" s="40">
        <f>IFERROR(Таблица614[[#This Row],[Заказ коробок ]]*Таблица614[[#This Row],[Кол-во шт в коробке]],"")</f>
        <v>0</v>
      </c>
      <c r="L379" s="38">
        <f>IFERROR(Таблица614[[#This Row],[Общее кол-во шт]]*Таблица614[[#This Row],[Оптовая цена KRW                       за 1шт]],"")</f>
        <v>0</v>
      </c>
      <c r="M379" s="41" t="str">
        <f>IFERROR(Таблица614[[#This Row],[Общее кол-во шт]]*Таблица614[[#This Row],[Оптовая цена USD                       за 1шт]],"")</f>
        <v/>
      </c>
      <c r="N379" s="42"/>
    </row>
    <row r="380" spans="1:14" s="30" customFormat="1" ht="24" customHeight="1">
      <c r="A380" s="31" t="s">
        <v>17464</v>
      </c>
      <c r="B380" s="32">
        <v>8809505540255</v>
      </c>
      <c r="C380" s="33" t="s">
        <v>17465</v>
      </c>
      <c r="D380" s="34" t="s">
        <v>17466</v>
      </c>
      <c r="E380" s="38">
        <v>29800</v>
      </c>
      <c r="F380" s="36">
        <v>0.31</v>
      </c>
      <c r="G380" s="37">
        <v>144</v>
      </c>
      <c r="H380" s="38">
        <v>8814.84</v>
      </c>
      <c r="I380" s="39" t="str">
        <f>IF($H$1="","Введите курс",Таблица614[[#This Row],[Оптовая цена KRW                       за 1шт]]/$H$1)</f>
        <v>Введите курс</v>
      </c>
      <c r="J380" s="284"/>
      <c r="K380" s="40">
        <f>IFERROR(Таблица614[[#This Row],[Заказ коробок ]]*Таблица614[[#This Row],[Кол-во шт в коробке]],"")</f>
        <v>0</v>
      </c>
      <c r="L380" s="38">
        <f>IFERROR(Таблица614[[#This Row],[Общее кол-во шт]]*Таблица614[[#This Row],[Оптовая цена KRW                       за 1шт]],"")</f>
        <v>0</v>
      </c>
      <c r="M380" s="41" t="str">
        <f>IFERROR(Таблица614[[#This Row],[Общее кол-во шт]]*Таблица614[[#This Row],[Оптовая цена USD                       за 1шт]],"")</f>
        <v/>
      </c>
      <c r="N380" s="42"/>
    </row>
    <row r="381" spans="1:14" s="30" customFormat="1" ht="24" customHeight="1">
      <c r="A381" s="31" t="s">
        <v>17467</v>
      </c>
      <c r="B381" s="32">
        <v>8809505540774</v>
      </c>
      <c r="C381" s="33" t="s">
        <v>17468</v>
      </c>
      <c r="D381" s="34" t="s">
        <v>17469</v>
      </c>
      <c r="E381" s="38">
        <v>6500</v>
      </c>
      <c r="F381" s="36">
        <v>0.31</v>
      </c>
      <c r="G381" s="37">
        <v>100</v>
      </c>
      <c r="H381" s="38">
        <v>1922.6999999999998</v>
      </c>
      <c r="I381" s="39" t="str">
        <f>IF($H$1="","Введите курс",Таблица614[[#This Row],[Оптовая цена KRW                       за 1шт]]/$H$1)</f>
        <v>Введите курс</v>
      </c>
      <c r="J381" s="284"/>
      <c r="K381" s="40">
        <f>IFERROR(Таблица614[[#This Row],[Заказ коробок ]]*Таблица614[[#This Row],[Кол-во шт в коробке]],"")</f>
        <v>0</v>
      </c>
      <c r="L381" s="38">
        <f>IFERROR(Таблица614[[#This Row],[Общее кол-во шт]]*Таблица614[[#This Row],[Оптовая цена KRW                       за 1шт]],"")</f>
        <v>0</v>
      </c>
      <c r="M381" s="41" t="str">
        <f>IFERROR(Таблица614[[#This Row],[Общее кол-во шт]]*Таблица614[[#This Row],[Оптовая цена USD                       за 1шт]],"")</f>
        <v/>
      </c>
      <c r="N381" s="42"/>
    </row>
    <row r="382" spans="1:14" s="30" customFormat="1" ht="24" customHeight="1">
      <c r="A382" s="31" t="s">
        <v>17470</v>
      </c>
      <c r="B382" s="32">
        <v>8809505540545</v>
      </c>
      <c r="C382" s="33" t="s">
        <v>17471</v>
      </c>
      <c r="D382" s="34" t="s">
        <v>17472</v>
      </c>
      <c r="E382" s="38">
        <v>6500</v>
      </c>
      <c r="F382" s="36">
        <v>0.31</v>
      </c>
      <c r="G382" s="37">
        <v>80</v>
      </c>
      <c r="H382" s="38">
        <v>1922.6999999999998</v>
      </c>
      <c r="I382" s="39" t="str">
        <f>IF($H$1="","Введите курс",Таблица614[[#This Row],[Оптовая цена KRW                       за 1шт]]/$H$1)</f>
        <v>Введите курс</v>
      </c>
      <c r="J382" s="284"/>
      <c r="K382" s="40">
        <f>IFERROR(Таблица614[[#This Row],[Заказ коробок ]]*Таблица614[[#This Row],[Кол-во шт в коробке]],"")</f>
        <v>0</v>
      </c>
      <c r="L382" s="38">
        <f>IFERROR(Таблица614[[#This Row],[Общее кол-во шт]]*Таблица614[[#This Row],[Оптовая цена KRW                       за 1шт]],"")</f>
        <v>0</v>
      </c>
      <c r="M382" s="41" t="str">
        <f>IFERROR(Таблица614[[#This Row],[Общее кол-во шт]]*Таблица614[[#This Row],[Оптовая цена USD                       за 1шт]],"")</f>
        <v/>
      </c>
      <c r="N382" s="42"/>
    </row>
    <row r="383" spans="1:14" s="30" customFormat="1" ht="24" customHeight="1">
      <c r="A383" s="44" t="s">
        <v>17473</v>
      </c>
      <c r="B383" s="45">
        <v>8809505540866</v>
      </c>
      <c r="C383" s="46" t="s">
        <v>17474</v>
      </c>
      <c r="D383" s="47" t="s">
        <v>17475</v>
      </c>
      <c r="E383" s="51">
        <v>58000</v>
      </c>
      <c r="F383" s="49" t="s">
        <v>16522</v>
      </c>
      <c r="G383" s="50"/>
      <c r="H383" s="51"/>
      <c r="I383" s="52" t="str">
        <f>IF($H$1="","Введите курс",Таблица614[[#This Row],[Оптовая цена KRW                       за 1шт]]/$H$1)</f>
        <v>Введите курс</v>
      </c>
      <c r="J383" s="53"/>
      <c r="K383" s="54">
        <f>IFERROR(Таблица614[[#This Row],[Заказ коробок ]]*Таблица614[[#This Row],[Кол-во шт в коробке]],"")</f>
        <v>0</v>
      </c>
      <c r="L383" s="51">
        <f>IFERROR(Таблица614[[#This Row],[Общее кол-во шт]]*Таблица614[[#This Row],[Оптовая цена KRW                       за 1шт]],"")</f>
        <v>0</v>
      </c>
      <c r="M383" s="55" t="str">
        <f>IFERROR(Таблица614[[#This Row],[Общее кол-во шт]]*Таблица614[[#This Row],[Оптовая цена USD                       за 1шт]],"")</f>
        <v/>
      </c>
      <c r="N383" s="56"/>
    </row>
    <row r="384" spans="1:14" s="30" customFormat="1" ht="24" customHeight="1">
      <c r="A384" s="31" t="s">
        <v>17476</v>
      </c>
      <c r="B384" s="32" t="s">
        <v>17477</v>
      </c>
      <c r="C384" s="33" t="s">
        <v>17478</v>
      </c>
      <c r="D384" s="34" t="s">
        <v>17479</v>
      </c>
      <c r="E384" s="38">
        <v>27800</v>
      </c>
      <c r="F384" s="36">
        <v>0.31</v>
      </c>
      <c r="G384" s="37">
        <v>80</v>
      </c>
      <c r="H384" s="38">
        <v>8223.24</v>
      </c>
      <c r="I384" s="39" t="str">
        <f>IF($H$1="","Введите курс",Таблица614[[#This Row],[Оптовая цена KRW                       за 1шт]]/$H$1)</f>
        <v>Введите курс</v>
      </c>
      <c r="J384" s="284"/>
      <c r="K384" s="40">
        <f>IFERROR(Таблица614[[#This Row],[Заказ коробок ]]*Таблица614[[#This Row],[Кол-во шт в коробке]],"")</f>
        <v>0</v>
      </c>
      <c r="L384" s="38">
        <f>IFERROR(Таблица614[[#This Row],[Общее кол-во шт]]*Таблица614[[#This Row],[Оптовая цена KRW                       за 1шт]],"")</f>
        <v>0</v>
      </c>
      <c r="M384" s="41" t="str">
        <f>IFERROR(Таблица614[[#This Row],[Общее кол-во шт]]*Таблица614[[#This Row],[Оптовая цена USD                       за 1шт]],"")</f>
        <v/>
      </c>
      <c r="N384" s="42"/>
    </row>
    <row r="385" spans="1:14" s="30" customFormat="1" ht="24" customHeight="1">
      <c r="A385" s="31" t="s">
        <v>17480</v>
      </c>
      <c r="B385" s="32">
        <v>8809711712200</v>
      </c>
      <c r="C385" s="33" t="s">
        <v>17481</v>
      </c>
      <c r="D385" s="34" t="s">
        <v>17482</v>
      </c>
      <c r="E385" s="38">
        <v>21800</v>
      </c>
      <c r="F385" s="36">
        <v>0.27</v>
      </c>
      <c r="G385" s="37">
        <v>30</v>
      </c>
      <c r="H385" s="38">
        <v>5559</v>
      </c>
      <c r="I385" s="39" t="str">
        <f>IF($H$1="","Введите курс",Таблица614[[#This Row],[Оптовая цена KRW                       за 1шт]]/$H$1)</f>
        <v>Введите курс</v>
      </c>
      <c r="J385" s="284"/>
      <c r="K385" s="40">
        <f>IFERROR(Таблица614[[#This Row],[Заказ коробок ]]*Таблица614[[#This Row],[Кол-во шт в коробке]],"")</f>
        <v>0</v>
      </c>
      <c r="L385" s="38">
        <f>IFERROR(Таблица614[[#This Row],[Общее кол-во шт]]*Таблица614[[#This Row],[Оптовая цена KRW                       за 1шт]],"")</f>
        <v>0</v>
      </c>
      <c r="M385" s="41" t="str">
        <f>IFERROR(Таблица614[[#This Row],[Общее кол-во шт]]*Таблица614[[#This Row],[Оптовая цена USD                       за 1шт]],"")</f>
        <v/>
      </c>
      <c r="N385" s="42"/>
    </row>
    <row r="386" spans="1:14" s="30" customFormat="1" ht="24" customHeight="1">
      <c r="A386" s="31" t="s">
        <v>17483</v>
      </c>
      <c r="B386" s="32">
        <v>8809711712194</v>
      </c>
      <c r="C386" s="33" t="s">
        <v>17484</v>
      </c>
      <c r="D386" s="34" t="s">
        <v>17485</v>
      </c>
      <c r="E386" s="38">
        <v>25800</v>
      </c>
      <c r="F386" s="36">
        <v>0.31</v>
      </c>
      <c r="G386" s="37">
        <v>60</v>
      </c>
      <c r="H386" s="38">
        <v>7631.6399999999994</v>
      </c>
      <c r="I386" s="39" t="str">
        <f>IF($H$1="","Введите курс",Таблица614[[#This Row],[Оптовая цена KRW                       за 1шт]]/$H$1)</f>
        <v>Введите курс</v>
      </c>
      <c r="J386" s="284"/>
      <c r="K386" s="40">
        <f>IFERROR(Таблица614[[#This Row],[Заказ коробок ]]*Таблица614[[#This Row],[Кол-во шт в коробке]],"")</f>
        <v>0</v>
      </c>
      <c r="L386" s="38">
        <f>IFERROR(Таблица614[[#This Row],[Общее кол-во шт]]*Таблица614[[#This Row],[Оптовая цена KRW                       за 1шт]],"")</f>
        <v>0</v>
      </c>
      <c r="M386" s="41" t="str">
        <f>IFERROR(Таблица614[[#This Row],[Общее кол-во шт]]*Таблица614[[#This Row],[Оптовая цена USD                       за 1шт]],"")</f>
        <v/>
      </c>
      <c r="N386" s="42"/>
    </row>
    <row r="387" spans="1:14" s="30" customFormat="1" ht="24" customHeight="1">
      <c r="A387" s="31" t="s">
        <v>17486</v>
      </c>
      <c r="B387" s="32">
        <v>8809505548220</v>
      </c>
      <c r="C387" s="33" t="s">
        <v>17487</v>
      </c>
      <c r="D387" s="34" t="s">
        <v>17488</v>
      </c>
      <c r="E387" s="38">
        <v>232000</v>
      </c>
      <c r="F387" s="36">
        <v>9.0000000000000011E-2</v>
      </c>
      <c r="G387" s="37">
        <v>20</v>
      </c>
      <c r="H387" s="38">
        <v>16564.800000000003</v>
      </c>
      <c r="I387" s="39" t="str">
        <f>IF($H$1="","Введите курс",Таблица614[[#This Row],[Оптовая цена KRW                       за 1шт]]/$H$1)</f>
        <v>Введите курс</v>
      </c>
      <c r="J387" s="284"/>
      <c r="K387" s="40">
        <f>IFERROR(Таблица614[[#This Row],[Заказ коробок ]]*Таблица614[[#This Row],[Кол-во шт в коробке]],"")</f>
        <v>0</v>
      </c>
      <c r="L387" s="38">
        <f>IFERROR(Таблица614[[#This Row],[Общее кол-во шт]]*Таблица614[[#This Row],[Оптовая цена KRW                       за 1шт]],"")</f>
        <v>0</v>
      </c>
      <c r="M387" s="41" t="str">
        <f>IFERROR(Таблица614[[#This Row],[Общее кол-во шт]]*Таблица614[[#This Row],[Оптовая цена USD                       за 1шт]],"")</f>
        <v/>
      </c>
      <c r="N387" s="42"/>
    </row>
    <row r="388" spans="1:14" s="30" customFormat="1" ht="24" customHeight="1">
      <c r="A388" s="31" t="s">
        <v>17489</v>
      </c>
      <c r="B388" s="32">
        <v>8809505548206</v>
      </c>
      <c r="C388" s="33" t="s">
        <v>17490</v>
      </c>
      <c r="D388" s="34" t="s">
        <v>17491</v>
      </c>
      <c r="E388" s="38">
        <v>232000</v>
      </c>
      <c r="F388" s="36">
        <v>9.0000000000000011E-2</v>
      </c>
      <c r="G388" s="37">
        <v>20</v>
      </c>
      <c r="H388" s="38">
        <v>16564.800000000003</v>
      </c>
      <c r="I388" s="39" t="str">
        <f>IF($H$1="","Введите курс",Таблица614[[#This Row],[Оптовая цена KRW                       за 1шт]]/$H$1)</f>
        <v>Введите курс</v>
      </c>
      <c r="J388" s="284"/>
      <c r="K388" s="40">
        <f>IFERROR(Таблица614[[#This Row],[Заказ коробок ]]*Таблица614[[#This Row],[Кол-во шт в коробке]],"")</f>
        <v>0</v>
      </c>
      <c r="L388" s="38">
        <f>IFERROR(Таблица614[[#This Row],[Общее кол-во шт]]*Таблица614[[#This Row],[Оптовая цена KRW                       за 1шт]],"")</f>
        <v>0</v>
      </c>
      <c r="M388" s="41" t="str">
        <f>IFERROR(Таблица614[[#This Row],[Общее кол-во шт]]*Таблица614[[#This Row],[Оптовая цена USD                       за 1шт]],"")</f>
        <v/>
      </c>
      <c r="N388" s="42"/>
    </row>
    <row r="389" spans="1:14" s="30" customFormat="1" ht="24" customHeight="1">
      <c r="A389" s="31" t="s">
        <v>17492</v>
      </c>
      <c r="B389" s="32">
        <v>8809505548183</v>
      </c>
      <c r="C389" s="33" t="s">
        <v>17493</v>
      </c>
      <c r="D389" s="34" t="s">
        <v>17494</v>
      </c>
      <c r="E389" s="38">
        <v>232000</v>
      </c>
      <c r="F389" s="36">
        <v>9.0000000000000011E-2</v>
      </c>
      <c r="G389" s="37">
        <v>20</v>
      </c>
      <c r="H389" s="38">
        <v>16564.800000000003</v>
      </c>
      <c r="I389" s="39" t="str">
        <f>IF($H$1="","Введите курс",Таблица614[[#This Row],[Оптовая цена KRW                       за 1шт]]/$H$1)</f>
        <v>Введите курс</v>
      </c>
      <c r="J389" s="284"/>
      <c r="K389" s="40">
        <f>IFERROR(Таблица614[[#This Row],[Заказ коробок ]]*Таблица614[[#This Row],[Кол-во шт в коробке]],"")</f>
        <v>0</v>
      </c>
      <c r="L389" s="38">
        <f>IFERROR(Таблица614[[#This Row],[Общее кол-во шт]]*Таблица614[[#This Row],[Оптовая цена KRW                       за 1шт]],"")</f>
        <v>0</v>
      </c>
      <c r="M389" s="41" t="str">
        <f>IFERROR(Таблица614[[#This Row],[Общее кол-во шт]]*Таблица614[[#This Row],[Оптовая цена USD                       за 1шт]],"")</f>
        <v/>
      </c>
      <c r="N389" s="42"/>
    </row>
    <row r="390" spans="1:14" s="30" customFormat="1" ht="24" customHeight="1">
      <c r="A390" s="31" t="s">
        <v>17495</v>
      </c>
      <c r="B390" s="32">
        <v>8809505548244</v>
      </c>
      <c r="C390" s="33" t="s">
        <v>17496</v>
      </c>
      <c r="D390" s="34" t="s">
        <v>17497</v>
      </c>
      <c r="E390" s="38">
        <v>232000</v>
      </c>
      <c r="F390" s="36">
        <v>9.0000000000000011E-2</v>
      </c>
      <c r="G390" s="37">
        <v>20</v>
      </c>
      <c r="H390" s="38">
        <v>16564.800000000003</v>
      </c>
      <c r="I390" s="39" t="str">
        <f>IF($H$1="","Введите курс",Таблица614[[#This Row],[Оптовая цена KRW                       за 1шт]]/$H$1)</f>
        <v>Введите курс</v>
      </c>
      <c r="J390" s="284"/>
      <c r="K390" s="40">
        <f>IFERROR(Таблица614[[#This Row],[Заказ коробок ]]*Таблица614[[#This Row],[Кол-во шт в коробке]],"")</f>
        <v>0</v>
      </c>
      <c r="L390" s="38">
        <f>IFERROR(Таблица614[[#This Row],[Общее кол-во шт]]*Таблица614[[#This Row],[Оптовая цена KRW                       за 1шт]],"")</f>
        <v>0</v>
      </c>
      <c r="M390" s="41" t="str">
        <f>IFERROR(Таблица614[[#This Row],[Общее кол-во шт]]*Таблица614[[#This Row],[Оптовая цена USD                       за 1шт]],"")</f>
        <v/>
      </c>
      <c r="N390" s="42"/>
    </row>
    <row r="391" spans="1:14" s="30" customFormat="1" ht="24" customHeight="1">
      <c r="A391" s="31" t="s">
        <v>17498</v>
      </c>
      <c r="B391" s="32">
        <v>8809505547995</v>
      </c>
      <c r="C391" s="33" t="s">
        <v>17499</v>
      </c>
      <c r="D391" s="34" t="s">
        <v>17500</v>
      </c>
      <c r="E391" s="38">
        <v>38000</v>
      </c>
      <c r="F391" s="36">
        <v>0.16999999999999998</v>
      </c>
      <c r="G391" s="37">
        <v>40</v>
      </c>
      <c r="H391" s="38">
        <v>5814</v>
      </c>
      <c r="I391" s="39" t="str">
        <f>IF($H$1="","Введите курс",Таблица614[[#This Row],[Оптовая цена KRW                       за 1шт]]/$H$1)</f>
        <v>Введите курс</v>
      </c>
      <c r="J391" s="284"/>
      <c r="K391" s="40">
        <f>IFERROR(Таблица614[[#This Row],[Заказ коробок ]]*Таблица614[[#This Row],[Кол-во шт в коробке]],"")</f>
        <v>0</v>
      </c>
      <c r="L391" s="38">
        <f>IFERROR(Таблица614[[#This Row],[Общее кол-во шт]]*Таблица614[[#This Row],[Оптовая цена KRW                       за 1шт]],"")</f>
        <v>0</v>
      </c>
      <c r="M391" s="41" t="str">
        <f>IFERROR(Таблица614[[#This Row],[Общее кол-во шт]]*Таблица614[[#This Row],[Оптовая цена USD                       за 1шт]],"")</f>
        <v/>
      </c>
      <c r="N391" s="42"/>
    </row>
    <row r="392" spans="1:14" s="30" customFormat="1" ht="24" customHeight="1">
      <c r="A392" s="31" t="s">
        <v>17501</v>
      </c>
      <c r="B392" s="32">
        <v>8809505548022</v>
      </c>
      <c r="C392" s="33" t="s">
        <v>17502</v>
      </c>
      <c r="D392" s="34" t="s">
        <v>17503</v>
      </c>
      <c r="E392" s="38">
        <v>38000</v>
      </c>
      <c r="F392" s="36">
        <v>0.16999999999999998</v>
      </c>
      <c r="G392" s="37">
        <v>40</v>
      </c>
      <c r="H392" s="38">
        <v>5814</v>
      </c>
      <c r="I392" s="39" t="str">
        <f>IF($H$1="","Введите курс",Таблица614[[#This Row],[Оптовая цена KRW                       за 1шт]]/$H$1)</f>
        <v>Введите курс</v>
      </c>
      <c r="J392" s="284"/>
      <c r="K392" s="40">
        <f>IFERROR(Таблица614[[#This Row],[Заказ коробок ]]*Таблица614[[#This Row],[Кол-во шт в коробке]],"")</f>
        <v>0</v>
      </c>
      <c r="L392" s="38">
        <f>IFERROR(Таблица614[[#This Row],[Общее кол-во шт]]*Таблица614[[#This Row],[Оптовая цена KRW                       за 1шт]],"")</f>
        <v>0</v>
      </c>
      <c r="M392" s="41" t="str">
        <f>IFERROR(Таблица614[[#This Row],[Общее кол-во шт]]*Таблица614[[#This Row],[Оптовая цена USD                       за 1шт]],"")</f>
        <v/>
      </c>
      <c r="N392" s="42"/>
    </row>
    <row r="393" spans="1:14" s="30" customFormat="1" ht="24" customHeight="1">
      <c r="A393" s="31" t="s">
        <v>17504</v>
      </c>
      <c r="B393" s="32">
        <v>8809505548008</v>
      </c>
      <c r="C393" s="33" t="s">
        <v>17505</v>
      </c>
      <c r="D393" s="34" t="s">
        <v>17506</v>
      </c>
      <c r="E393" s="38">
        <v>38000</v>
      </c>
      <c r="F393" s="36">
        <v>0.16999999999999998</v>
      </c>
      <c r="G393" s="37">
        <v>40</v>
      </c>
      <c r="H393" s="38">
        <v>5814</v>
      </c>
      <c r="I393" s="39" t="str">
        <f>IF($H$1="","Введите курс",Таблица614[[#This Row],[Оптовая цена KRW                       за 1шт]]/$H$1)</f>
        <v>Введите курс</v>
      </c>
      <c r="J393" s="284"/>
      <c r="K393" s="40">
        <f>IFERROR(Таблица614[[#This Row],[Заказ коробок ]]*Таблица614[[#This Row],[Кол-во шт в коробке]],"")</f>
        <v>0</v>
      </c>
      <c r="L393" s="38">
        <f>IFERROR(Таблица614[[#This Row],[Общее кол-во шт]]*Таблица614[[#This Row],[Оптовая цена KRW                       за 1шт]],"")</f>
        <v>0</v>
      </c>
      <c r="M393" s="41" t="str">
        <f>IFERROR(Таблица614[[#This Row],[Общее кол-во шт]]*Таблица614[[#This Row],[Оптовая цена USD                       за 1шт]],"")</f>
        <v/>
      </c>
      <c r="N393" s="42"/>
    </row>
    <row r="394" spans="1:14" s="30" customFormat="1" ht="24" customHeight="1">
      <c r="A394" s="31" t="s">
        <v>17507</v>
      </c>
      <c r="B394" s="32">
        <v>8809505548015</v>
      </c>
      <c r="C394" s="33" t="s">
        <v>17508</v>
      </c>
      <c r="D394" s="34" t="s">
        <v>17509</v>
      </c>
      <c r="E394" s="38">
        <v>38000</v>
      </c>
      <c r="F394" s="36">
        <v>0.16999999999999998</v>
      </c>
      <c r="G394" s="37">
        <v>40</v>
      </c>
      <c r="H394" s="38">
        <v>5814</v>
      </c>
      <c r="I394" s="39" t="str">
        <f>IF($H$1="","Введите курс",Таблица614[[#This Row],[Оптовая цена KRW                       за 1шт]]/$H$1)</f>
        <v>Введите курс</v>
      </c>
      <c r="J394" s="284"/>
      <c r="K394" s="40">
        <f>IFERROR(Таблица614[[#This Row],[Заказ коробок ]]*Таблица614[[#This Row],[Кол-во шт в коробке]],"")</f>
        <v>0</v>
      </c>
      <c r="L394" s="38">
        <f>IFERROR(Таблица614[[#This Row],[Общее кол-во шт]]*Таблица614[[#This Row],[Оптовая цена KRW                       за 1шт]],"")</f>
        <v>0</v>
      </c>
      <c r="M394" s="41" t="str">
        <f>IFERROR(Таблица614[[#This Row],[Общее кол-во шт]]*Таблица614[[#This Row],[Оптовая цена USD                       за 1шт]],"")</f>
        <v/>
      </c>
      <c r="N394" s="42"/>
    </row>
    <row r="395" spans="1:14" s="30" customFormat="1" ht="24" customHeight="1">
      <c r="A395" s="31" t="s">
        <v>17510</v>
      </c>
      <c r="B395" s="32">
        <v>8809711710114</v>
      </c>
      <c r="C395" s="33" t="s">
        <v>17511</v>
      </c>
      <c r="D395" s="34" t="s">
        <v>17512</v>
      </c>
      <c r="E395" s="38">
        <v>38000</v>
      </c>
      <c r="F395" s="36">
        <v>0.16999999999999998</v>
      </c>
      <c r="G395" s="37">
        <v>60</v>
      </c>
      <c r="H395" s="38">
        <v>5814</v>
      </c>
      <c r="I395" s="39" t="str">
        <f>IF($H$1="","Введите курс",Таблица614[[#This Row],[Оптовая цена KRW                       за 1шт]]/$H$1)</f>
        <v>Введите курс</v>
      </c>
      <c r="J395" s="284"/>
      <c r="K395" s="40">
        <f>IFERROR(Таблица614[[#This Row],[Заказ коробок ]]*Таблица614[[#This Row],[Кол-во шт в коробке]],"")</f>
        <v>0</v>
      </c>
      <c r="L395" s="38">
        <f>IFERROR(Таблица614[[#This Row],[Общее кол-во шт]]*Таблица614[[#This Row],[Оптовая цена KRW                       за 1шт]],"")</f>
        <v>0</v>
      </c>
      <c r="M395" s="41" t="str">
        <f>IFERROR(Таблица614[[#This Row],[Общее кол-во шт]]*Таблица614[[#This Row],[Оптовая цена USD                       за 1шт]],"")</f>
        <v/>
      </c>
      <c r="N395" s="42"/>
    </row>
    <row r="396" spans="1:14" s="30" customFormat="1" ht="24" customHeight="1">
      <c r="A396" s="31" t="s">
        <v>17513</v>
      </c>
      <c r="B396" s="32">
        <v>8809711710558</v>
      </c>
      <c r="C396" s="33" t="s">
        <v>17514</v>
      </c>
      <c r="D396" s="34" t="s">
        <v>17515</v>
      </c>
      <c r="E396" s="38">
        <v>38000</v>
      </c>
      <c r="F396" s="36">
        <v>0.16999999999999998</v>
      </c>
      <c r="G396" s="37">
        <v>60</v>
      </c>
      <c r="H396" s="38">
        <v>5814</v>
      </c>
      <c r="I396" s="39" t="str">
        <f>IF($H$1="","Введите курс",Таблица614[[#This Row],[Оптовая цена KRW                       за 1шт]]/$H$1)</f>
        <v>Введите курс</v>
      </c>
      <c r="J396" s="284"/>
      <c r="K396" s="40">
        <f>IFERROR(Таблица614[[#This Row],[Заказ коробок ]]*Таблица614[[#This Row],[Кол-во шт в коробке]],"")</f>
        <v>0</v>
      </c>
      <c r="L396" s="38">
        <f>IFERROR(Таблица614[[#This Row],[Общее кол-во шт]]*Таблица614[[#This Row],[Оптовая цена KRW                       за 1шт]],"")</f>
        <v>0</v>
      </c>
      <c r="M396" s="41" t="str">
        <f>IFERROR(Таблица614[[#This Row],[Общее кол-во шт]]*Таблица614[[#This Row],[Оптовая цена USD                       за 1шт]],"")</f>
        <v/>
      </c>
      <c r="N396" s="42"/>
    </row>
    <row r="397" spans="1:14" s="30" customFormat="1" ht="24" customHeight="1">
      <c r="A397" s="31" t="s">
        <v>17516</v>
      </c>
      <c r="B397" s="32">
        <v>8809505549722</v>
      </c>
      <c r="C397" s="33" t="s">
        <v>17517</v>
      </c>
      <c r="D397" s="34" t="s">
        <v>17518</v>
      </c>
      <c r="E397" s="38">
        <v>38000</v>
      </c>
      <c r="F397" s="36">
        <v>0.16999999999999998</v>
      </c>
      <c r="G397" s="37">
        <v>60</v>
      </c>
      <c r="H397" s="38">
        <v>5814</v>
      </c>
      <c r="I397" s="39" t="str">
        <f>IF($H$1="","Введите курс",Таблица614[[#This Row],[Оптовая цена KRW                       за 1шт]]/$H$1)</f>
        <v>Введите курс</v>
      </c>
      <c r="J397" s="284"/>
      <c r="K397" s="40">
        <f>IFERROR(Таблица614[[#This Row],[Заказ коробок ]]*Таблица614[[#This Row],[Кол-во шт в коробке]],"")</f>
        <v>0</v>
      </c>
      <c r="L397" s="38">
        <f>IFERROR(Таблица614[[#This Row],[Общее кол-во шт]]*Таблица614[[#This Row],[Оптовая цена KRW                       за 1шт]],"")</f>
        <v>0</v>
      </c>
      <c r="M397" s="41" t="str">
        <f>IFERROR(Таблица614[[#This Row],[Общее кол-во шт]]*Таблица614[[#This Row],[Оптовая цена USD                       за 1шт]],"")</f>
        <v/>
      </c>
      <c r="N397" s="42"/>
    </row>
    <row r="398" spans="1:14" s="30" customFormat="1" ht="24" customHeight="1">
      <c r="A398" s="31" t="s">
        <v>17519</v>
      </c>
      <c r="B398" s="32">
        <v>8809505549746</v>
      </c>
      <c r="C398" s="33" t="s">
        <v>17520</v>
      </c>
      <c r="D398" s="34" t="s">
        <v>17521</v>
      </c>
      <c r="E398" s="38">
        <v>38000</v>
      </c>
      <c r="F398" s="36">
        <v>0.16999999999999998</v>
      </c>
      <c r="G398" s="37">
        <v>60</v>
      </c>
      <c r="H398" s="38">
        <v>5814</v>
      </c>
      <c r="I398" s="39" t="str">
        <f>IF($H$1="","Введите курс",Таблица614[[#This Row],[Оптовая цена KRW                       за 1шт]]/$H$1)</f>
        <v>Введите курс</v>
      </c>
      <c r="J398" s="284"/>
      <c r="K398" s="40">
        <f>IFERROR(Таблица614[[#This Row],[Заказ коробок ]]*Таблица614[[#This Row],[Кол-во шт в коробке]],"")</f>
        <v>0</v>
      </c>
      <c r="L398" s="38">
        <f>IFERROR(Таблица614[[#This Row],[Общее кол-во шт]]*Таблица614[[#This Row],[Оптовая цена KRW                       за 1шт]],"")</f>
        <v>0</v>
      </c>
      <c r="M398" s="41" t="str">
        <f>IFERROR(Таблица614[[#This Row],[Общее кол-во шт]]*Таблица614[[#This Row],[Оптовая цена USD                       за 1шт]],"")</f>
        <v/>
      </c>
      <c r="N398" s="42"/>
    </row>
    <row r="399" spans="1:14" s="30" customFormat="1" ht="24" customHeight="1">
      <c r="A399" s="31" t="s">
        <v>17522</v>
      </c>
      <c r="B399" s="32">
        <v>8809505548053</v>
      </c>
      <c r="C399" s="33" t="s">
        <v>17523</v>
      </c>
      <c r="D399" s="34" t="s">
        <v>17524</v>
      </c>
      <c r="E399" s="38">
        <v>68000</v>
      </c>
      <c r="F399" s="36">
        <v>0.19999999999999998</v>
      </c>
      <c r="G399" s="37">
        <v>20</v>
      </c>
      <c r="H399" s="38">
        <v>12484.800000000001</v>
      </c>
      <c r="I399" s="39" t="str">
        <f>IF($H$1="","Введите курс",Таблица614[[#This Row],[Оптовая цена KRW                       за 1шт]]/$H$1)</f>
        <v>Введите курс</v>
      </c>
      <c r="J399" s="284"/>
      <c r="K399" s="40">
        <f>IFERROR(Таблица614[[#This Row],[Заказ коробок ]]*Таблица614[[#This Row],[Кол-во шт в коробке]],"")</f>
        <v>0</v>
      </c>
      <c r="L399" s="38">
        <f>IFERROR(Таблица614[[#This Row],[Общее кол-во шт]]*Таблица614[[#This Row],[Оптовая цена KRW                       за 1шт]],"")</f>
        <v>0</v>
      </c>
      <c r="M399" s="41" t="str">
        <f>IFERROR(Таблица614[[#This Row],[Общее кол-во шт]]*Таблица614[[#This Row],[Оптовая цена USD                       за 1шт]],"")</f>
        <v/>
      </c>
      <c r="N399" s="42"/>
    </row>
    <row r="400" spans="1:14" s="30" customFormat="1" ht="24" customHeight="1">
      <c r="A400" s="31" t="s">
        <v>17525</v>
      </c>
      <c r="B400" s="32">
        <v>8809505548350</v>
      </c>
      <c r="C400" s="33" t="s">
        <v>17526</v>
      </c>
      <c r="D400" s="34" t="s">
        <v>17527</v>
      </c>
      <c r="E400" s="38">
        <v>68000</v>
      </c>
      <c r="F400" s="36">
        <v>0.19999999999999998</v>
      </c>
      <c r="G400" s="37">
        <v>20</v>
      </c>
      <c r="H400" s="38">
        <v>12484.800000000001</v>
      </c>
      <c r="I400" s="39" t="str">
        <f>IF($H$1="","Введите курс",Таблица614[[#This Row],[Оптовая цена KRW                       за 1шт]]/$H$1)</f>
        <v>Введите курс</v>
      </c>
      <c r="J400" s="284"/>
      <c r="K400" s="40">
        <f>IFERROR(Таблица614[[#This Row],[Заказ коробок ]]*Таблица614[[#This Row],[Кол-во шт в коробке]],"")</f>
        <v>0</v>
      </c>
      <c r="L400" s="38">
        <f>IFERROR(Таблица614[[#This Row],[Общее кол-во шт]]*Таблица614[[#This Row],[Оптовая цена KRW                       за 1шт]],"")</f>
        <v>0</v>
      </c>
      <c r="M400" s="41" t="str">
        <f>IFERROR(Таблица614[[#This Row],[Общее кол-во шт]]*Таблица614[[#This Row],[Оптовая цена USD                       за 1шт]],"")</f>
        <v/>
      </c>
      <c r="N400" s="42"/>
    </row>
    <row r="401" spans="1:14" s="30" customFormat="1" ht="24" customHeight="1">
      <c r="A401" s="31" t="s">
        <v>17528</v>
      </c>
      <c r="B401" s="32">
        <v>8809505548343</v>
      </c>
      <c r="C401" s="33" t="s">
        <v>17529</v>
      </c>
      <c r="D401" s="34" t="s">
        <v>17530</v>
      </c>
      <c r="E401" s="38">
        <v>68000</v>
      </c>
      <c r="F401" s="36">
        <v>0.19999999999999998</v>
      </c>
      <c r="G401" s="37">
        <v>20</v>
      </c>
      <c r="H401" s="38">
        <v>12484.800000000001</v>
      </c>
      <c r="I401" s="39" t="str">
        <f>IF($H$1="","Введите курс",Таблица614[[#This Row],[Оптовая цена KRW                       за 1шт]]/$H$1)</f>
        <v>Введите курс</v>
      </c>
      <c r="J401" s="284"/>
      <c r="K401" s="40">
        <f>IFERROR(Таблица614[[#This Row],[Заказ коробок ]]*Таблица614[[#This Row],[Кол-во шт в коробке]],"")</f>
        <v>0</v>
      </c>
      <c r="L401" s="38">
        <f>IFERROR(Таблица614[[#This Row],[Общее кол-во шт]]*Таблица614[[#This Row],[Оптовая цена KRW                       за 1шт]],"")</f>
        <v>0</v>
      </c>
      <c r="M401" s="41" t="str">
        <f>IFERROR(Таблица614[[#This Row],[Общее кол-во шт]]*Таблица614[[#This Row],[Оптовая цена USD                       за 1шт]],"")</f>
        <v/>
      </c>
      <c r="N401" s="42"/>
    </row>
    <row r="402" spans="1:14" s="30" customFormat="1" ht="24" customHeight="1">
      <c r="A402" s="31" t="s">
        <v>17531</v>
      </c>
      <c r="B402" s="32">
        <v>8809505548336</v>
      </c>
      <c r="C402" s="33" t="s">
        <v>17532</v>
      </c>
      <c r="D402" s="34" t="s">
        <v>17533</v>
      </c>
      <c r="E402" s="38">
        <v>68000</v>
      </c>
      <c r="F402" s="36">
        <v>0.19999999999999998</v>
      </c>
      <c r="G402" s="37">
        <v>20</v>
      </c>
      <c r="H402" s="38">
        <v>12484.800000000001</v>
      </c>
      <c r="I402" s="39" t="str">
        <f>IF($H$1="","Введите курс",Таблица614[[#This Row],[Оптовая цена KRW                       за 1шт]]/$H$1)</f>
        <v>Введите курс</v>
      </c>
      <c r="J402" s="284"/>
      <c r="K402" s="40">
        <f>IFERROR(Таблица614[[#This Row],[Заказ коробок ]]*Таблица614[[#This Row],[Кол-во шт в коробке]],"")</f>
        <v>0</v>
      </c>
      <c r="L402" s="38">
        <f>IFERROR(Таблица614[[#This Row],[Общее кол-во шт]]*Таблица614[[#This Row],[Оптовая цена KRW                       за 1шт]],"")</f>
        <v>0</v>
      </c>
      <c r="M402" s="41" t="str">
        <f>IFERROR(Таблица614[[#This Row],[Общее кол-во шт]]*Таблица614[[#This Row],[Оптовая цена USD                       за 1шт]],"")</f>
        <v/>
      </c>
      <c r="N402" s="42"/>
    </row>
    <row r="403" spans="1:14" s="30" customFormat="1" ht="24" customHeight="1">
      <c r="A403" s="31" t="s">
        <v>17534</v>
      </c>
      <c r="B403" s="32">
        <v>8809711710695</v>
      </c>
      <c r="C403" s="33" t="s">
        <v>17535</v>
      </c>
      <c r="D403" s="34" t="s">
        <v>17536</v>
      </c>
      <c r="E403" s="38">
        <v>39000</v>
      </c>
      <c r="F403" s="36">
        <v>0.34</v>
      </c>
      <c r="G403" s="37">
        <v>80</v>
      </c>
      <c r="H403" s="38">
        <v>12729.6</v>
      </c>
      <c r="I403" s="39" t="str">
        <f>IF($H$1="","Введите курс",Таблица614[[#This Row],[Оптовая цена KRW                       за 1шт]]/$H$1)</f>
        <v>Введите курс</v>
      </c>
      <c r="J403" s="284"/>
      <c r="K403" s="40">
        <f>IFERROR(Таблица614[[#This Row],[Заказ коробок ]]*Таблица614[[#This Row],[Кол-во шт в коробке]],"")</f>
        <v>0</v>
      </c>
      <c r="L403" s="38">
        <f>IFERROR(Таблица614[[#This Row],[Общее кол-во шт]]*Таблица614[[#This Row],[Оптовая цена KRW                       за 1шт]],"")</f>
        <v>0</v>
      </c>
      <c r="M403" s="41" t="str">
        <f>IFERROR(Таблица614[[#This Row],[Общее кол-во шт]]*Таблица614[[#This Row],[Оптовая цена USD                       за 1шт]],"")</f>
        <v/>
      </c>
      <c r="N403" s="42"/>
    </row>
    <row r="404" spans="1:14" s="30" customFormat="1" ht="24" customHeight="1">
      <c r="A404" s="31" t="s">
        <v>17537</v>
      </c>
      <c r="B404" s="32">
        <v>8809505549500</v>
      </c>
      <c r="C404" s="33" t="s">
        <v>17538</v>
      </c>
      <c r="D404" s="34" t="s">
        <v>17539</v>
      </c>
      <c r="E404" s="38">
        <v>28000</v>
      </c>
      <c r="F404" s="36">
        <v>0.22999999999999998</v>
      </c>
      <c r="G404" s="37">
        <v>80</v>
      </c>
      <c r="H404" s="38">
        <v>5997.6</v>
      </c>
      <c r="I404" s="39" t="str">
        <f>IF($H$1="","Введите курс",Таблица614[[#This Row],[Оптовая цена KRW                       за 1шт]]/$H$1)</f>
        <v>Введите курс</v>
      </c>
      <c r="J404" s="284"/>
      <c r="K404" s="40">
        <f>IFERROR(Таблица614[[#This Row],[Заказ коробок ]]*Таблица614[[#This Row],[Кол-во шт в коробке]],"")</f>
        <v>0</v>
      </c>
      <c r="L404" s="38">
        <f>IFERROR(Таблица614[[#This Row],[Общее кол-во шт]]*Таблица614[[#This Row],[Оптовая цена KRW                       за 1шт]],"")</f>
        <v>0</v>
      </c>
      <c r="M404" s="41" t="str">
        <f>IFERROR(Таблица614[[#This Row],[Общее кол-во шт]]*Таблица614[[#This Row],[Оптовая цена USD                       за 1шт]],"")</f>
        <v/>
      </c>
      <c r="N404" s="42"/>
    </row>
    <row r="405" spans="1:14" s="30" customFormat="1" ht="24" customHeight="1">
      <c r="A405" s="31" t="s">
        <v>17540</v>
      </c>
      <c r="B405" s="32">
        <v>8809505549524</v>
      </c>
      <c r="C405" s="33" t="s">
        <v>17541</v>
      </c>
      <c r="D405" s="34" t="s">
        <v>17542</v>
      </c>
      <c r="E405" s="38">
        <v>18000</v>
      </c>
      <c r="F405" s="36">
        <v>0.31</v>
      </c>
      <c r="G405" s="37">
        <v>80</v>
      </c>
      <c r="H405" s="38">
        <v>5324.4000000000005</v>
      </c>
      <c r="I405" s="39" t="str">
        <f>IF($H$1="","Введите курс",Таблица614[[#This Row],[Оптовая цена KRW                       за 1шт]]/$H$1)</f>
        <v>Введите курс</v>
      </c>
      <c r="J405" s="284"/>
      <c r="K405" s="40">
        <f>IFERROR(Таблица614[[#This Row],[Заказ коробок ]]*Таблица614[[#This Row],[Кол-во шт в коробке]],"")</f>
        <v>0</v>
      </c>
      <c r="L405" s="38">
        <f>IFERROR(Таблица614[[#This Row],[Общее кол-во шт]]*Таблица614[[#This Row],[Оптовая цена KRW                       за 1шт]],"")</f>
        <v>0</v>
      </c>
      <c r="M405" s="41" t="str">
        <f>IFERROR(Таблица614[[#This Row],[Общее кол-во шт]]*Таблица614[[#This Row],[Оптовая цена USD                       за 1шт]],"")</f>
        <v/>
      </c>
      <c r="N405" s="42"/>
    </row>
    <row r="406" spans="1:14" s="30" customFormat="1" ht="24" customHeight="1">
      <c r="A406" s="31" t="s">
        <v>17543</v>
      </c>
      <c r="B406" s="32">
        <v>8809505549517</v>
      </c>
      <c r="C406" s="33" t="s">
        <v>17544</v>
      </c>
      <c r="D406" s="34" t="s">
        <v>17545</v>
      </c>
      <c r="E406" s="38">
        <v>24000</v>
      </c>
      <c r="F406" s="36">
        <v>0.25</v>
      </c>
      <c r="G406" s="37">
        <v>30</v>
      </c>
      <c r="H406" s="38">
        <v>5630.4000000000005</v>
      </c>
      <c r="I406" s="39" t="str">
        <f>IF($H$1="","Введите курс",Таблица614[[#This Row],[Оптовая цена KRW                       за 1шт]]/$H$1)</f>
        <v>Введите курс</v>
      </c>
      <c r="J406" s="284"/>
      <c r="K406" s="40">
        <f>IFERROR(Таблица614[[#This Row],[Заказ коробок ]]*Таблица614[[#This Row],[Кол-во шт в коробке]],"")</f>
        <v>0</v>
      </c>
      <c r="L406" s="38">
        <f>IFERROR(Таблица614[[#This Row],[Общее кол-во шт]]*Таблица614[[#This Row],[Оптовая цена KRW                       за 1шт]],"")</f>
        <v>0</v>
      </c>
      <c r="M406" s="41" t="str">
        <f>IFERROR(Таблица614[[#This Row],[Общее кол-во шт]]*Таблица614[[#This Row],[Оптовая цена USD                       за 1шт]],"")</f>
        <v/>
      </c>
      <c r="N406" s="42"/>
    </row>
    <row r="407" spans="1:14" s="30" customFormat="1" ht="24" customHeight="1">
      <c r="A407" s="31" t="s">
        <v>17546</v>
      </c>
      <c r="B407" s="32">
        <v>8809505549579</v>
      </c>
      <c r="C407" s="33" t="s">
        <v>17547</v>
      </c>
      <c r="D407" s="34" t="s">
        <v>17548</v>
      </c>
      <c r="E407" s="38">
        <v>20000</v>
      </c>
      <c r="F407" s="36">
        <v>0.31</v>
      </c>
      <c r="G407" s="37">
        <v>40</v>
      </c>
      <c r="H407" s="38">
        <v>5916</v>
      </c>
      <c r="I407" s="39" t="str">
        <f>IF($H$1="","Введите курс",Таблица614[[#This Row],[Оптовая цена KRW                       за 1шт]]/$H$1)</f>
        <v>Введите курс</v>
      </c>
      <c r="J407" s="284"/>
      <c r="K407" s="40">
        <f>IFERROR(Таблица614[[#This Row],[Заказ коробок ]]*Таблица614[[#This Row],[Кол-во шт в коробке]],"")</f>
        <v>0</v>
      </c>
      <c r="L407" s="38">
        <f>IFERROR(Таблица614[[#This Row],[Общее кол-во шт]]*Таблица614[[#This Row],[Оптовая цена KRW                       за 1шт]],"")</f>
        <v>0</v>
      </c>
      <c r="M407" s="41" t="str">
        <f>IFERROR(Таблица614[[#This Row],[Общее кол-во шт]]*Таблица614[[#This Row],[Оптовая цена USD                       за 1шт]],"")</f>
        <v/>
      </c>
      <c r="N407" s="42"/>
    </row>
    <row r="408" spans="1:14" s="30" customFormat="1" ht="24" customHeight="1">
      <c r="A408" s="31" t="s">
        <v>17549</v>
      </c>
      <c r="B408" s="32">
        <v>8809505548503</v>
      </c>
      <c r="C408" s="33" t="s">
        <v>17550</v>
      </c>
      <c r="D408" s="34" t="s">
        <v>17551</v>
      </c>
      <c r="E408" s="38">
        <v>50000</v>
      </c>
      <c r="F408" s="36">
        <v>0.31</v>
      </c>
      <c r="G408" s="37">
        <v>40</v>
      </c>
      <c r="H408" s="38">
        <v>14789.999999999998</v>
      </c>
      <c r="I408" s="39" t="str">
        <f>IF($H$1="","Введите курс",Таблица614[[#This Row],[Оптовая цена KRW                       за 1шт]]/$H$1)</f>
        <v>Введите курс</v>
      </c>
      <c r="J408" s="284"/>
      <c r="K408" s="40">
        <f>IFERROR(Таблица614[[#This Row],[Заказ коробок ]]*Таблица614[[#This Row],[Кол-во шт в коробке]],"")</f>
        <v>0</v>
      </c>
      <c r="L408" s="38">
        <f>IFERROR(Таблица614[[#This Row],[Общее кол-во шт]]*Таблица614[[#This Row],[Оптовая цена KRW                       за 1шт]],"")</f>
        <v>0</v>
      </c>
      <c r="M408" s="41" t="str">
        <f>IFERROR(Таблица614[[#This Row],[Общее кол-во шт]]*Таблица614[[#This Row],[Оптовая цена USD                       за 1шт]],"")</f>
        <v/>
      </c>
      <c r="N408" s="42"/>
    </row>
    <row r="409" spans="1:14" s="30" customFormat="1" ht="24" customHeight="1">
      <c r="A409" s="31" t="s">
        <v>17552</v>
      </c>
      <c r="B409" s="32">
        <v>8809505548527</v>
      </c>
      <c r="C409" s="33" t="s">
        <v>17553</v>
      </c>
      <c r="D409" s="34" t="s">
        <v>17554</v>
      </c>
      <c r="E409" s="38">
        <v>50000</v>
      </c>
      <c r="F409" s="36">
        <v>0.31</v>
      </c>
      <c r="G409" s="37">
        <v>24</v>
      </c>
      <c r="H409" s="38">
        <v>14789.999999999998</v>
      </c>
      <c r="I409" s="39" t="str">
        <f>IF($H$1="","Введите курс",Таблица614[[#This Row],[Оптовая цена KRW                       за 1шт]]/$H$1)</f>
        <v>Введите курс</v>
      </c>
      <c r="J409" s="284"/>
      <c r="K409" s="40">
        <f>IFERROR(Таблица614[[#This Row],[Заказ коробок ]]*Таблица614[[#This Row],[Кол-во шт в коробке]],"")</f>
        <v>0</v>
      </c>
      <c r="L409" s="38">
        <f>IFERROR(Таблица614[[#This Row],[Общее кол-во шт]]*Таблица614[[#This Row],[Оптовая цена KRW                       за 1шт]],"")</f>
        <v>0</v>
      </c>
      <c r="M409" s="41" t="str">
        <f>IFERROR(Таблица614[[#This Row],[Общее кол-во шт]]*Таблица614[[#This Row],[Оптовая цена USD                       за 1шт]],"")</f>
        <v/>
      </c>
      <c r="N409" s="42"/>
    </row>
    <row r="410" spans="1:14" s="30" customFormat="1" ht="24" customHeight="1">
      <c r="A410" s="31" t="s">
        <v>17555</v>
      </c>
      <c r="B410" s="32" t="s">
        <v>17556</v>
      </c>
      <c r="C410" s="33" t="s">
        <v>17557</v>
      </c>
      <c r="D410" s="34" t="s">
        <v>17558</v>
      </c>
      <c r="E410" s="38">
        <v>50000</v>
      </c>
      <c r="F410" s="36">
        <v>0.31</v>
      </c>
      <c r="G410" s="37">
        <v>24</v>
      </c>
      <c r="H410" s="38">
        <v>14789.999999999998</v>
      </c>
      <c r="I410" s="39" t="str">
        <f>IF($H$1="","Введите курс",Таблица614[[#This Row],[Оптовая цена KRW                       за 1шт]]/$H$1)</f>
        <v>Введите курс</v>
      </c>
      <c r="J410" s="284"/>
      <c r="K410" s="40">
        <f>IFERROR(Таблица614[[#This Row],[Заказ коробок ]]*Таблица614[[#This Row],[Кол-во шт в коробке]],"")</f>
        <v>0</v>
      </c>
      <c r="L410" s="38">
        <f>IFERROR(Таблица614[[#This Row],[Общее кол-во шт]]*Таблица614[[#This Row],[Оптовая цена KRW                       за 1шт]],"")</f>
        <v>0</v>
      </c>
      <c r="M410" s="41" t="str">
        <f>IFERROR(Таблица614[[#This Row],[Общее кол-во шт]]*Таблица614[[#This Row],[Оптовая цена USD                       за 1шт]],"")</f>
        <v/>
      </c>
      <c r="N410" s="42"/>
    </row>
    <row r="411" spans="1:14" s="30" customFormat="1" ht="24" customHeight="1">
      <c r="A411" s="44" t="s">
        <v>17559</v>
      </c>
      <c r="B411" s="45">
        <v>8809505542747</v>
      </c>
      <c r="C411" s="46" t="s">
        <v>17560</v>
      </c>
      <c r="D411" s="47" t="s">
        <v>17561</v>
      </c>
      <c r="E411" s="51">
        <v>68000</v>
      </c>
      <c r="F411" s="49" t="s">
        <v>16522</v>
      </c>
      <c r="G411" s="50">
        <v>80</v>
      </c>
      <c r="H411" s="51"/>
      <c r="I411" s="52" t="str">
        <f>IF($H$1="","Введите курс",Таблица614[[#This Row],[Оптовая цена KRW                       за 1шт]]/$H$1)</f>
        <v>Введите курс</v>
      </c>
      <c r="J411" s="53"/>
      <c r="K411" s="54">
        <f>IFERROR(Таблица614[[#This Row],[Заказ коробок ]]*Таблица614[[#This Row],[Кол-во шт в коробке]],"")</f>
        <v>0</v>
      </c>
      <c r="L411" s="51">
        <f>IFERROR(Таблица614[[#This Row],[Общее кол-во шт]]*Таблица614[[#This Row],[Оптовая цена KRW                       за 1шт]],"")</f>
        <v>0</v>
      </c>
      <c r="M411" s="55" t="str">
        <f>IFERROR(Таблица614[[#This Row],[Общее кол-во шт]]*Таблица614[[#This Row],[Оптовая цена USD                       за 1шт]],"")</f>
        <v/>
      </c>
      <c r="N411" s="56"/>
    </row>
    <row r="412" spans="1:14" s="30" customFormat="1" ht="24" customHeight="1">
      <c r="A412" s="44" t="s">
        <v>17562</v>
      </c>
      <c r="B412" s="45">
        <v>8809505542747</v>
      </c>
      <c r="C412" s="46" t="s">
        <v>17563</v>
      </c>
      <c r="D412" s="47" t="s">
        <v>17564</v>
      </c>
      <c r="E412" s="51">
        <v>68000</v>
      </c>
      <c r="F412" s="49" t="s">
        <v>16522</v>
      </c>
      <c r="G412" s="50">
        <v>80</v>
      </c>
      <c r="H412" s="51"/>
      <c r="I412" s="52" t="str">
        <f>IF($H$1="","Введите курс",Таблица614[[#This Row],[Оптовая цена KRW                       за 1шт]]/$H$1)</f>
        <v>Введите курс</v>
      </c>
      <c r="J412" s="53"/>
      <c r="K412" s="54">
        <f>IFERROR(Таблица614[[#This Row],[Заказ коробок ]]*Таблица614[[#This Row],[Кол-во шт в коробке]],"")</f>
        <v>0</v>
      </c>
      <c r="L412" s="51">
        <f>IFERROR(Таблица614[[#This Row],[Общее кол-во шт]]*Таблица614[[#This Row],[Оптовая цена KRW                       за 1шт]],"")</f>
        <v>0</v>
      </c>
      <c r="M412" s="55" t="str">
        <f>IFERROR(Таблица614[[#This Row],[Общее кол-во шт]]*Таблица614[[#This Row],[Оптовая цена USD                       за 1шт]],"")</f>
        <v/>
      </c>
      <c r="N412" s="56"/>
    </row>
    <row r="413" spans="1:14" s="30" customFormat="1" ht="24" customHeight="1">
      <c r="A413" s="31" t="s">
        <v>17565</v>
      </c>
      <c r="B413" s="32">
        <v>8809711715058</v>
      </c>
      <c r="C413" s="33" t="s">
        <v>17566</v>
      </c>
      <c r="D413" s="34" t="s">
        <v>17561</v>
      </c>
      <c r="E413" s="38">
        <v>68000</v>
      </c>
      <c r="F413" s="36">
        <v>0.24</v>
      </c>
      <c r="G413" s="37">
        <v>80</v>
      </c>
      <c r="H413" s="38">
        <v>15259.2</v>
      </c>
      <c r="I413" s="39" t="str">
        <f>IF($H$1="","Введите курс",Таблица614[[#This Row],[Оптовая цена KRW                       за 1шт]]/$H$1)</f>
        <v>Введите курс</v>
      </c>
      <c r="J413" s="284"/>
      <c r="K413" s="40">
        <f>IFERROR(Таблица614[[#This Row],[Заказ коробок ]]*Таблица614[[#This Row],[Кол-во шт в коробке]],"")</f>
        <v>0</v>
      </c>
      <c r="L413" s="38">
        <f>IFERROR(Таблица614[[#This Row],[Общее кол-во шт]]*Таблица614[[#This Row],[Оптовая цена KRW                       за 1шт]],"")</f>
        <v>0</v>
      </c>
      <c r="M413" s="41" t="str">
        <f>IFERROR(Таблица614[[#This Row],[Общее кол-во шт]]*Таблица614[[#This Row],[Оптовая цена USD                       за 1шт]],"")</f>
        <v/>
      </c>
      <c r="N413" s="42"/>
    </row>
    <row r="414" spans="1:14" s="30" customFormat="1" ht="24" customHeight="1">
      <c r="A414" s="31" t="s">
        <v>17567</v>
      </c>
      <c r="B414" s="32">
        <v>8809711715065</v>
      </c>
      <c r="C414" s="33" t="s">
        <v>17568</v>
      </c>
      <c r="D414" s="34" t="s">
        <v>17564</v>
      </c>
      <c r="E414" s="38">
        <v>68000</v>
      </c>
      <c r="F414" s="36">
        <v>0.24</v>
      </c>
      <c r="G414" s="37">
        <v>80</v>
      </c>
      <c r="H414" s="38">
        <v>15259.2</v>
      </c>
      <c r="I414" s="39" t="str">
        <f>IF($H$1="","Введите курс",Таблица614[[#This Row],[Оптовая цена KRW                       за 1шт]]/$H$1)</f>
        <v>Введите курс</v>
      </c>
      <c r="J414" s="284"/>
      <c r="K414" s="40">
        <f>IFERROR(Таблица614[[#This Row],[Заказ коробок ]]*Таблица614[[#This Row],[Кол-во шт в коробке]],"")</f>
        <v>0</v>
      </c>
      <c r="L414" s="38">
        <f>IFERROR(Таблица614[[#This Row],[Общее кол-во шт]]*Таблица614[[#This Row],[Оптовая цена KRW                       за 1шт]],"")</f>
        <v>0</v>
      </c>
      <c r="M414" s="41" t="str">
        <f>IFERROR(Таблица614[[#This Row],[Общее кол-во шт]]*Таблица614[[#This Row],[Оптовая цена USD                       за 1шт]],"")</f>
        <v/>
      </c>
      <c r="N414" s="42"/>
    </row>
    <row r="415" spans="1:14" s="30" customFormat="1" ht="24" customHeight="1">
      <c r="A415" s="31" t="s">
        <v>17569</v>
      </c>
      <c r="B415" s="32">
        <v>8809505549029</v>
      </c>
      <c r="C415" s="33" t="s">
        <v>16696</v>
      </c>
      <c r="D415" s="34" t="s">
        <v>17570</v>
      </c>
      <c r="E415" s="38">
        <v>24800</v>
      </c>
      <c r="F415" s="36">
        <v>0.16</v>
      </c>
      <c r="G415" s="37">
        <v>80</v>
      </c>
      <c r="H415" s="38">
        <v>3541.4400000000005</v>
      </c>
      <c r="I415" s="39" t="str">
        <f>IF($H$1="","Введите курс",Таблица614[[#This Row],[Оптовая цена KRW                       за 1шт]]/$H$1)</f>
        <v>Введите курс</v>
      </c>
      <c r="J415" s="284"/>
      <c r="K415" s="40">
        <f>IFERROR(Таблица614[[#This Row],[Заказ коробок ]]*Таблица614[[#This Row],[Кол-во шт в коробке]],"")</f>
        <v>0</v>
      </c>
      <c r="L415" s="38">
        <f>IFERROR(Таблица614[[#This Row],[Общее кол-во шт]]*Таблица614[[#This Row],[Оптовая цена KRW                       за 1шт]],"")</f>
        <v>0</v>
      </c>
      <c r="M415" s="41" t="str">
        <f>IFERROR(Таблица614[[#This Row],[Общее кол-во шт]]*Таблица614[[#This Row],[Оптовая цена USD                       за 1шт]],"")</f>
        <v/>
      </c>
      <c r="N415" s="42"/>
    </row>
    <row r="416" spans="1:14" s="30" customFormat="1" ht="24" customHeight="1">
      <c r="A416" s="31" t="s">
        <v>17571</v>
      </c>
      <c r="B416" s="32">
        <v>8809505549012</v>
      </c>
      <c r="C416" s="33" t="s">
        <v>17572</v>
      </c>
      <c r="D416" s="34" t="s">
        <v>17573</v>
      </c>
      <c r="E416" s="38">
        <v>24800</v>
      </c>
      <c r="F416" s="36">
        <v>0.16</v>
      </c>
      <c r="G416" s="37">
        <v>80</v>
      </c>
      <c r="H416" s="38">
        <v>3541.4400000000005</v>
      </c>
      <c r="I416" s="39" t="str">
        <f>IF($H$1="","Введите курс",Таблица614[[#This Row],[Оптовая цена KRW                       за 1шт]]/$H$1)</f>
        <v>Введите курс</v>
      </c>
      <c r="J416" s="284"/>
      <c r="K416" s="40">
        <f>IFERROR(Таблица614[[#This Row],[Заказ коробок ]]*Таблица614[[#This Row],[Кол-во шт в коробке]],"")</f>
        <v>0</v>
      </c>
      <c r="L416" s="38">
        <f>IFERROR(Таблица614[[#This Row],[Общее кол-во шт]]*Таблица614[[#This Row],[Оптовая цена KRW                       за 1шт]],"")</f>
        <v>0</v>
      </c>
      <c r="M416" s="41" t="str">
        <f>IFERROR(Таблица614[[#This Row],[Общее кол-во шт]]*Таблица614[[#This Row],[Оптовая цена USD                       за 1шт]],"")</f>
        <v/>
      </c>
      <c r="N416" s="42"/>
    </row>
    <row r="417" spans="1:14" s="30" customFormat="1" ht="24" customHeight="1">
      <c r="A417" s="31" t="s">
        <v>17574</v>
      </c>
      <c r="B417" s="32">
        <v>8809505548961</v>
      </c>
      <c r="C417" s="33" t="s">
        <v>17575</v>
      </c>
      <c r="D417" s="34" t="s">
        <v>17576</v>
      </c>
      <c r="E417" s="38">
        <v>32000</v>
      </c>
      <c r="F417" s="36">
        <v>0.29000000000000004</v>
      </c>
      <c r="G417" s="37">
        <v>40</v>
      </c>
      <c r="H417" s="38">
        <v>8812.7999999999993</v>
      </c>
      <c r="I417" s="39" t="str">
        <f>IF($H$1="","Введите курс",Таблица614[[#This Row],[Оптовая цена KRW                       за 1шт]]/$H$1)</f>
        <v>Введите курс</v>
      </c>
      <c r="J417" s="284"/>
      <c r="K417" s="40">
        <f>IFERROR(Таблица614[[#This Row],[Заказ коробок ]]*Таблица614[[#This Row],[Кол-во шт в коробке]],"")</f>
        <v>0</v>
      </c>
      <c r="L417" s="38">
        <f>IFERROR(Таблица614[[#This Row],[Общее кол-во шт]]*Таблица614[[#This Row],[Оптовая цена KRW                       за 1шт]],"")</f>
        <v>0</v>
      </c>
      <c r="M417" s="41" t="str">
        <f>IFERROR(Таблица614[[#This Row],[Общее кол-во шт]]*Таблица614[[#This Row],[Оптовая цена USD                       за 1шт]],"")</f>
        <v/>
      </c>
      <c r="N417" s="42"/>
    </row>
    <row r="418" spans="1:14" s="30" customFormat="1" ht="24" customHeight="1">
      <c r="A418" s="31" t="s">
        <v>17577</v>
      </c>
      <c r="B418" s="32">
        <v>8809505548978</v>
      </c>
      <c r="C418" s="33" t="s">
        <v>17578</v>
      </c>
      <c r="D418" s="34" t="s">
        <v>17579</v>
      </c>
      <c r="E418" s="38">
        <v>32000</v>
      </c>
      <c r="F418" s="36">
        <v>0.29000000000000004</v>
      </c>
      <c r="G418" s="37">
        <v>40</v>
      </c>
      <c r="H418" s="38">
        <v>8812.7999999999993</v>
      </c>
      <c r="I418" s="39" t="str">
        <f>IF($H$1="","Введите курс",Таблица614[[#This Row],[Оптовая цена KRW                       за 1шт]]/$H$1)</f>
        <v>Введите курс</v>
      </c>
      <c r="J418" s="284"/>
      <c r="K418" s="40">
        <f>IFERROR(Таблица614[[#This Row],[Заказ коробок ]]*Таблица614[[#This Row],[Кол-во шт в коробке]],"")</f>
        <v>0</v>
      </c>
      <c r="L418" s="38">
        <f>IFERROR(Таблица614[[#This Row],[Общее кол-во шт]]*Таблица614[[#This Row],[Оптовая цена KRW                       за 1шт]],"")</f>
        <v>0</v>
      </c>
      <c r="M418" s="41" t="str">
        <f>IFERROR(Таблица614[[#This Row],[Общее кол-во шт]]*Таблица614[[#This Row],[Оптовая цена USD                       за 1шт]],"")</f>
        <v/>
      </c>
      <c r="N418" s="42"/>
    </row>
    <row r="419" spans="1:14" s="30" customFormat="1" ht="24" customHeight="1">
      <c r="A419" s="31" t="s">
        <v>17580</v>
      </c>
      <c r="B419" s="32">
        <v>8809505548985</v>
      </c>
      <c r="C419" s="33" t="s">
        <v>17581</v>
      </c>
      <c r="D419" s="34" t="s">
        <v>17582</v>
      </c>
      <c r="E419" s="38">
        <v>32000</v>
      </c>
      <c r="F419" s="36">
        <v>0.29000000000000004</v>
      </c>
      <c r="G419" s="37">
        <v>40</v>
      </c>
      <c r="H419" s="38">
        <v>8812.7999999999993</v>
      </c>
      <c r="I419" s="39" t="str">
        <f>IF($H$1="","Введите курс",Таблица614[[#This Row],[Оптовая цена KRW                       за 1шт]]/$H$1)</f>
        <v>Введите курс</v>
      </c>
      <c r="J419" s="284"/>
      <c r="K419" s="40">
        <f>IFERROR(Таблица614[[#This Row],[Заказ коробок ]]*Таблица614[[#This Row],[Кол-во шт в коробке]],"")</f>
        <v>0</v>
      </c>
      <c r="L419" s="38">
        <f>IFERROR(Таблица614[[#This Row],[Общее кол-во шт]]*Таблица614[[#This Row],[Оптовая цена KRW                       за 1шт]],"")</f>
        <v>0</v>
      </c>
      <c r="M419" s="41" t="str">
        <f>IFERROR(Таблица614[[#This Row],[Общее кол-во шт]]*Таблица614[[#This Row],[Оптовая цена USD                       за 1шт]],"")</f>
        <v/>
      </c>
      <c r="N419" s="42"/>
    </row>
    <row r="420" spans="1:14" s="30" customFormat="1" ht="24" customHeight="1">
      <c r="A420" s="31" t="s">
        <v>17583</v>
      </c>
      <c r="B420" s="32">
        <v>8809505548992</v>
      </c>
      <c r="C420" s="33" t="s">
        <v>17584</v>
      </c>
      <c r="D420" s="34" t="s">
        <v>17585</v>
      </c>
      <c r="E420" s="38">
        <v>38000</v>
      </c>
      <c r="F420" s="36">
        <v>0.26</v>
      </c>
      <c r="G420" s="37">
        <v>40</v>
      </c>
      <c r="H420" s="38">
        <v>9302.4</v>
      </c>
      <c r="I420" s="39" t="str">
        <f>IF($H$1="","Введите курс",Таблица614[[#This Row],[Оптовая цена KRW                       за 1шт]]/$H$1)</f>
        <v>Введите курс</v>
      </c>
      <c r="J420" s="284"/>
      <c r="K420" s="40">
        <f>IFERROR(Таблица614[[#This Row],[Заказ коробок ]]*Таблица614[[#This Row],[Кол-во шт в коробке]],"")</f>
        <v>0</v>
      </c>
      <c r="L420" s="38">
        <f>IFERROR(Таблица614[[#This Row],[Общее кол-во шт]]*Таблица614[[#This Row],[Оптовая цена KRW                       за 1шт]],"")</f>
        <v>0</v>
      </c>
      <c r="M420" s="41" t="str">
        <f>IFERROR(Таблица614[[#This Row],[Общее кол-во шт]]*Таблица614[[#This Row],[Оптовая цена USD                       за 1шт]],"")</f>
        <v/>
      </c>
      <c r="N420" s="42"/>
    </row>
    <row r="421" spans="1:14" s="30" customFormat="1" ht="24" customHeight="1">
      <c r="A421" s="31" t="s">
        <v>17586</v>
      </c>
      <c r="B421" s="32">
        <v>8809505549005</v>
      </c>
      <c r="C421" s="33" t="s">
        <v>17587</v>
      </c>
      <c r="D421" s="34" t="s">
        <v>17588</v>
      </c>
      <c r="E421" s="38">
        <v>38000</v>
      </c>
      <c r="F421" s="36">
        <v>0.26</v>
      </c>
      <c r="G421" s="37">
        <v>40</v>
      </c>
      <c r="H421" s="38">
        <v>9302.4</v>
      </c>
      <c r="I421" s="39" t="str">
        <f>IF($H$1="","Введите курс",Таблица614[[#This Row],[Оптовая цена KRW                       за 1шт]]/$H$1)</f>
        <v>Введите курс</v>
      </c>
      <c r="J421" s="284"/>
      <c r="K421" s="40">
        <f>IFERROR(Таблица614[[#This Row],[Заказ коробок ]]*Таблица614[[#This Row],[Кол-во шт в коробке]],"")</f>
        <v>0</v>
      </c>
      <c r="L421" s="38">
        <f>IFERROR(Таблица614[[#This Row],[Общее кол-во шт]]*Таблица614[[#This Row],[Оптовая цена KRW                       за 1шт]],"")</f>
        <v>0</v>
      </c>
      <c r="M421" s="41" t="str">
        <f>IFERROR(Таблица614[[#This Row],[Общее кол-во шт]]*Таблица614[[#This Row],[Оптовая цена USD                       за 1шт]],"")</f>
        <v/>
      </c>
      <c r="N421" s="42"/>
    </row>
    <row r="422" spans="1:14" s="30" customFormat="1" ht="24" customHeight="1">
      <c r="A422" s="31" t="s">
        <v>17589</v>
      </c>
      <c r="B422" s="32">
        <v>8809711713238</v>
      </c>
      <c r="C422" s="33" t="s">
        <v>17590</v>
      </c>
      <c r="D422" s="34" t="s">
        <v>17591</v>
      </c>
      <c r="E422" s="38">
        <v>18000</v>
      </c>
      <c r="F422" s="36">
        <v>0.13</v>
      </c>
      <c r="G422" s="37">
        <v>40</v>
      </c>
      <c r="H422" s="38">
        <v>2019.6000000000001</v>
      </c>
      <c r="I422" s="39" t="str">
        <f>IF($H$1="","Введите курс",Таблица614[[#This Row],[Оптовая цена KRW                       за 1шт]]/$H$1)</f>
        <v>Введите курс</v>
      </c>
      <c r="J422" s="284"/>
      <c r="K422" s="40">
        <f>IFERROR(Таблица614[[#This Row],[Заказ коробок ]]*Таблица614[[#This Row],[Кол-во шт в коробке]],"")</f>
        <v>0</v>
      </c>
      <c r="L422" s="38">
        <f>IFERROR(Таблица614[[#This Row],[Общее кол-во шт]]*Таблица614[[#This Row],[Оптовая цена KRW                       за 1шт]],"")</f>
        <v>0</v>
      </c>
      <c r="M422" s="41" t="str">
        <f>IFERROR(Таблица614[[#This Row],[Общее кол-во шт]]*Таблица614[[#This Row],[Оптовая цена USD                       за 1шт]],"")</f>
        <v/>
      </c>
      <c r="N422" s="42"/>
    </row>
    <row r="423" spans="1:14" s="30" customFormat="1" ht="24" customHeight="1">
      <c r="A423" s="31" t="s">
        <v>17592</v>
      </c>
      <c r="B423" s="32">
        <v>8809711714068</v>
      </c>
      <c r="C423" s="33" t="s">
        <v>17593</v>
      </c>
      <c r="D423" s="34" t="s">
        <v>17594</v>
      </c>
      <c r="E423" s="38">
        <v>38000</v>
      </c>
      <c r="F423" s="36">
        <v>0.16</v>
      </c>
      <c r="G423" s="37"/>
      <c r="H423" s="38">
        <v>5426.4000000000015</v>
      </c>
      <c r="I423" s="39" t="str">
        <f>IF($H$1="","Введите курс",Таблица614[[#This Row],[Оптовая цена KRW                       за 1шт]]/$H$1)</f>
        <v>Введите курс</v>
      </c>
      <c r="J423" s="284"/>
      <c r="K423" s="40">
        <f>IFERROR(Таблица614[[#This Row],[Заказ коробок ]]*Таблица614[[#This Row],[Кол-во шт в коробке]],"")</f>
        <v>0</v>
      </c>
      <c r="L423" s="38">
        <f>IFERROR(Таблица614[[#This Row],[Общее кол-во шт]]*Таблица614[[#This Row],[Оптовая цена KRW                       за 1шт]],"")</f>
        <v>0</v>
      </c>
      <c r="M423" s="41" t="str">
        <f>IFERROR(Таблица614[[#This Row],[Общее кол-во шт]]*Таблица614[[#This Row],[Оптовая цена USD                       за 1шт]],"")</f>
        <v/>
      </c>
      <c r="N423" s="42"/>
    </row>
    <row r="424" spans="1:14" s="30" customFormat="1" ht="24" customHeight="1">
      <c r="A424" s="44" t="s">
        <v>17595</v>
      </c>
      <c r="B424" s="45">
        <v>8809711714020</v>
      </c>
      <c r="C424" s="46" t="s">
        <v>17596</v>
      </c>
      <c r="D424" s="47" t="s">
        <v>17597</v>
      </c>
      <c r="E424" s="51" t="s">
        <v>16295</v>
      </c>
      <c r="F424" s="49" t="s">
        <v>16296</v>
      </c>
      <c r="G424" s="50">
        <v>40</v>
      </c>
      <c r="H424" s="51"/>
      <c r="I424" s="52" t="str">
        <f>IF($H$1="","Введите курс",Таблица614[[#This Row],[Оптовая цена KRW                       за 1шт]]/$H$1)</f>
        <v>Введите курс</v>
      </c>
      <c r="J424" s="53"/>
      <c r="K424" s="54">
        <f>IFERROR(Таблица614[[#This Row],[Заказ коробок ]]*Таблица614[[#This Row],[Кол-во шт в коробке]],"")</f>
        <v>0</v>
      </c>
      <c r="L424" s="51">
        <f>IFERROR(Таблица614[[#This Row],[Общее кол-во шт]]*Таблица614[[#This Row],[Оптовая цена KRW                       за 1шт]],"")</f>
        <v>0</v>
      </c>
      <c r="M424" s="55" t="str">
        <f>IFERROR(Таблица614[[#This Row],[Общее кол-во шт]]*Таблица614[[#This Row],[Оптовая цена USD                       за 1шт]],"")</f>
        <v/>
      </c>
      <c r="N424" s="56"/>
    </row>
    <row r="425" spans="1:14" s="30" customFormat="1" ht="24" customHeight="1">
      <c r="A425" s="31" t="s">
        <v>17598</v>
      </c>
      <c r="B425" s="32">
        <v>8809711714044</v>
      </c>
      <c r="C425" s="33" t="s">
        <v>17599</v>
      </c>
      <c r="D425" s="34" t="s">
        <v>17600</v>
      </c>
      <c r="E425" s="38">
        <v>48000</v>
      </c>
      <c r="F425" s="36">
        <v>0.31</v>
      </c>
      <c r="G425" s="37">
        <v>60</v>
      </c>
      <c r="H425" s="38">
        <v>14198.399999999998</v>
      </c>
      <c r="I425" s="39" t="str">
        <f>IF($H$1="","Введите курс",Таблица614[[#This Row],[Оптовая цена KRW                       за 1шт]]/$H$1)</f>
        <v>Введите курс</v>
      </c>
      <c r="J425" s="284"/>
      <c r="K425" s="40">
        <f>IFERROR(Таблица614[[#This Row],[Заказ коробок ]]*Таблица614[[#This Row],[Кол-во шт в коробке]],"")</f>
        <v>0</v>
      </c>
      <c r="L425" s="38">
        <f>IFERROR(Таблица614[[#This Row],[Общее кол-во шт]]*Таблица614[[#This Row],[Оптовая цена KRW                       за 1шт]],"")</f>
        <v>0</v>
      </c>
      <c r="M425" s="41" t="str">
        <f>IFERROR(Таблица614[[#This Row],[Общее кол-во шт]]*Таблица614[[#This Row],[Оптовая цена USD                       за 1шт]],"")</f>
        <v/>
      </c>
      <c r="N425" s="42"/>
    </row>
    <row r="426" spans="1:14" s="30" customFormat="1" ht="24" customHeight="1">
      <c r="A426" s="31" t="s">
        <v>17601</v>
      </c>
      <c r="B426" s="32">
        <v>8809711715218</v>
      </c>
      <c r="C426" s="33" t="s">
        <v>17602</v>
      </c>
      <c r="D426" s="34" t="s">
        <v>17603</v>
      </c>
      <c r="E426" s="38">
        <v>34800</v>
      </c>
      <c r="F426" s="36">
        <v>0.31</v>
      </c>
      <c r="G426" s="37">
        <v>80</v>
      </c>
      <c r="H426" s="38">
        <v>10293.84</v>
      </c>
      <c r="I426" s="39" t="str">
        <f>IF($H$1="","Введите курс",Таблица614[[#This Row],[Оптовая цена KRW                       за 1шт]]/$H$1)</f>
        <v>Введите курс</v>
      </c>
      <c r="J426" s="284"/>
      <c r="K426" s="40">
        <f>IFERROR(Таблица614[[#This Row],[Заказ коробок ]]*Таблица614[[#This Row],[Кол-во шт в коробке]],"")</f>
        <v>0</v>
      </c>
      <c r="L426" s="38">
        <f>IFERROR(Таблица614[[#This Row],[Общее кол-во шт]]*Таблица614[[#This Row],[Оптовая цена KRW                       за 1шт]],"")</f>
        <v>0</v>
      </c>
      <c r="M426" s="41" t="str">
        <f>IFERROR(Таблица614[[#This Row],[Общее кол-во шт]]*Таблица614[[#This Row],[Оптовая цена USD                       за 1шт]],"")</f>
        <v/>
      </c>
      <c r="N426" s="42"/>
    </row>
    <row r="427" spans="1:14" s="30" customFormat="1" ht="24" customHeight="1">
      <c r="A427" s="31" t="s">
        <v>17604</v>
      </c>
      <c r="B427" s="32">
        <v>8809711714662</v>
      </c>
      <c r="C427" s="33" t="s">
        <v>17605</v>
      </c>
      <c r="D427" s="34" t="s">
        <v>17606</v>
      </c>
      <c r="E427" s="38">
        <v>38000</v>
      </c>
      <c r="F427" s="36">
        <v>0.31</v>
      </c>
      <c r="G427" s="37">
        <v>60</v>
      </c>
      <c r="H427" s="38">
        <v>11240.4</v>
      </c>
      <c r="I427" s="39" t="str">
        <f>IF($H$1="","Введите курс",Таблица614[[#This Row],[Оптовая цена KRW                       за 1шт]]/$H$1)</f>
        <v>Введите курс</v>
      </c>
      <c r="J427" s="284"/>
      <c r="K427" s="40">
        <f>IFERROR(Таблица614[[#This Row],[Заказ коробок ]]*Таблица614[[#This Row],[Кол-во шт в коробке]],"")</f>
        <v>0</v>
      </c>
      <c r="L427" s="38">
        <f>IFERROR(Таблица614[[#This Row],[Общее кол-во шт]]*Таблица614[[#This Row],[Оптовая цена KRW                       за 1шт]],"")</f>
        <v>0</v>
      </c>
      <c r="M427" s="41" t="str">
        <f>IFERROR(Таблица614[[#This Row],[Общее кол-во шт]]*Таблица614[[#This Row],[Оптовая цена USD                       за 1шт]],"")</f>
        <v/>
      </c>
      <c r="N427" s="42"/>
    </row>
    <row r="428" spans="1:14" s="30" customFormat="1" ht="24" customHeight="1">
      <c r="A428" s="31" t="s">
        <v>17607</v>
      </c>
      <c r="B428" s="32">
        <v>8809711713948</v>
      </c>
      <c r="C428" s="33" t="s">
        <v>17608</v>
      </c>
      <c r="D428" s="34" t="s">
        <v>17609</v>
      </c>
      <c r="E428" s="38">
        <v>48000</v>
      </c>
      <c r="F428" s="36">
        <v>0.31</v>
      </c>
      <c r="G428" s="37">
        <v>60</v>
      </c>
      <c r="H428" s="38">
        <v>14198.399999999998</v>
      </c>
      <c r="I428" s="39" t="str">
        <f>IF($H$1="","Введите курс",Таблица614[[#This Row],[Оптовая цена KRW                       за 1шт]]/$H$1)</f>
        <v>Введите курс</v>
      </c>
      <c r="J428" s="284"/>
      <c r="K428" s="40">
        <f>IFERROR(Таблица614[[#This Row],[Заказ коробок ]]*Таблица614[[#This Row],[Кол-во шт в коробке]],"")</f>
        <v>0</v>
      </c>
      <c r="L428" s="38">
        <f>IFERROR(Таблица614[[#This Row],[Общее кол-во шт]]*Таблица614[[#This Row],[Оптовая цена KRW                       за 1шт]],"")</f>
        <v>0</v>
      </c>
      <c r="M428" s="41" t="str">
        <f>IFERROR(Таблица614[[#This Row],[Общее кол-во шт]]*Таблица614[[#This Row],[Оптовая цена USD                       за 1шт]],"")</f>
        <v/>
      </c>
      <c r="N428" s="42"/>
    </row>
    <row r="429" spans="1:14" s="30" customFormat="1" ht="24" customHeight="1">
      <c r="A429" s="31" t="s">
        <v>17610</v>
      </c>
      <c r="B429" s="32">
        <v>8809711713955</v>
      </c>
      <c r="C429" s="33" t="s">
        <v>17611</v>
      </c>
      <c r="D429" s="34" t="s">
        <v>17612</v>
      </c>
      <c r="E429" s="38">
        <v>48000</v>
      </c>
      <c r="F429" s="36">
        <v>0.31</v>
      </c>
      <c r="G429" s="37">
        <v>60</v>
      </c>
      <c r="H429" s="38">
        <v>14198.399999999998</v>
      </c>
      <c r="I429" s="39" t="str">
        <f>IF($H$1="","Введите курс",Таблица614[[#This Row],[Оптовая цена KRW                       за 1шт]]/$H$1)</f>
        <v>Введите курс</v>
      </c>
      <c r="J429" s="284"/>
      <c r="K429" s="40">
        <f>IFERROR(Таблица614[[#This Row],[Заказ коробок ]]*Таблица614[[#This Row],[Кол-во шт в коробке]],"")</f>
        <v>0</v>
      </c>
      <c r="L429" s="38">
        <f>IFERROR(Таблица614[[#This Row],[Общее кол-во шт]]*Таблица614[[#This Row],[Оптовая цена KRW                       за 1шт]],"")</f>
        <v>0</v>
      </c>
      <c r="M429" s="41" t="str">
        <f>IFERROR(Таблица614[[#This Row],[Общее кол-во шт]]*Таблица614[[#This Row],[Оптовая цена USD                       за 1шт]],"")</f>
        <v/>
      </c>
      <c r="N429" s="42"/>
    </row>
    <row r="430" spans="1:14" s="30" customFormat="1" ht="24" customHeight="1">
      <c r="A430" s="31" t="s">
        <v>17613</v>
      </c>
      <c r="B430" s="32">
        <v>8809711714211</v>
      </c>
      <c r="C430" s="33" t="s">
        <v>17614</v>
      </c>
      <c r="D430" s="34" t="s">
        <v>17615</v>
      </c>
      <c r="E430" s="38">
        <v>18000</v>
      </c>
      <c r="F430" s="36">
        <v>0.31</v>
      </c>
      <c r="G430" s="37">
        <v>60</v>
      </c>
      <c r="H430" s="38">
        <v>5324.4000000000005</v>
      </c>
      <c r="I430" s="39" t="str">
        <f>IF($H$1="","Введите курс",Таблица614[[#This Row],[Оптовая цена KRW                       за 1шт]]/$H$1)</f>
        <v>Введите курс</v>
      </c>
      <c r="J430" s="284"/>
      <c r="K430" s="40">
        <f>IFERROR(Таблица614[[#This Row],[Заказ коробок ]]*Таблица614[[#This Row],[Кол-во шт в коробке]],"")</f>
        <v>0</v>
      </c>
      <c r="L430" s="38">
        <f>IFERROR(Таблица614[[#This Row],[Общее кол-во шт]]*Таблица614[[#This Row],[Оптовая цена KRW                       за 1шт]],"")</f>
        <v>0</v>
      </c>
      <c r="M430" s="41" t="str">
        <f>IFERROR(Таблица614[[#This Row],[Общее кол-во шт]]*Таблица614[[#This Row],[Оптовая цена USD                       за 1шт]],"")</f>
        <v/>
      </c>
      <c r="N430" s="42"/>
    </row>
    <row r="431" spans="1:14" s="30" customFormat="1" ht="24" customHeight="1">
      <c r="A431" s="31" t="s">
        <v>17616</v>
      </c>
      <c r="B431" s="32">
        <v>8809711717144</v>
      </c>
      <c r="C431" s="33" t="s">
        <v>17617</v>
      </c>
      <c r="D431" s="34" t="s">
        <v>17618</v>
      </c>
      <c r="E431" s="38">
        <v>26000</v>
      </c>
      <c r="F431" s="36">
        <v>0.34</v>
      </c>
      <c r="G431" s="37">
        <v>40</v>
      </c>
      <c r="H431" s="38">
        <v>8486.4</v>
      </c>
      <c r="I431" s="39" t="str">
        <f>IF($H$1="","Введите курс",Таблица614[[#This Row],[Оптовая цена KRW                       за 1шт]]/$H$1)</f>
        <v>Введите курс</v>
      </c>
      <c r="J431" s="284"/>
      <c r="K431" s="40">
        <f>IFERROR(Таблица614[[#This Row],[Заказ коробок ]]*Таблица614[[#This Row],[Кол-во шт в коробке]],"")</f>
        <v>0</v>
      </c>
      <c r="L431" s="38">
        <f>IFERROR(Таблица614[[#This Row],[Общее кол-во шт]]*Таблица614[[#This Row],[Оптовая цена KRW                       за 1шт]],"")</f>
        <v>0</v>
      </c>
      <c r="M431" s="41" t="str">
        <f>IFERROR(Таблица614[[#This Row],[Общее кол-во шт]]*Таблица614[[#This Row],[Оптовая цена USD                       за 1шт]],"")</f>
        <v/>
      </c>
      <c r="N431" s="42"/>
    </row>
    <row r="432" spans="1:14" s="30" customFormat="1" ht="24" customHeight="1">
      <c r="A432" s="44" t="s">
        <v>17619</v>
      </c>
      <c r="B432" s="45">
        <v>8809711717120</v>
      </c>
      <c r="C432" s="46" t="s">
        <v>17620</v>
      </c>
      <c r="D432" s="47" t="s">
        <v>17621</v>
      </c>
      <c r="E432" s="51">
        <v>28000</v>
      </c>
      <c r="F432" s="49" t="s">
        <v>16296</v>
      </c>
      <c r="G432" s="50">
        <v>40</v>
      </c>
      <c r="H432" s="51"/>
      <c r="I432" s="52" t="str">
        <f>IF($H$1="","Введите курс",Таблица614[[#This Row],[Оптовая цена KRW                       за 1шт]]/$H$1)</f>
        <v>Введите курс</v>
      </c>
      <c r="J432" s="53"/>
      <c r="K432" s="54">
        <f>IFERROR(Таблица614[[#This Row],[Заказ коробок ]]*Таблица614[[#This Row],[Кол-во шт в коробке]],"")</f>
        <v>0</v>
      </c>
      <c r="L432" s="51">
        <f>IFERROR(Таблица614[[#This Row],[Общее кол-во шт]]*Таблица614[[#This Row],[Оптовая цена KRW                       за 1шт]],"")</f>
        <v>0</v>
      </c>
      <c r="M432" s="55" t="str">
        <f>IFERROR(Таблица614[[#This Row],[Общее кол-во шт]]*Таблица614[[#This Row],[Оптовая цена USD                       за 1шт]],"")</f>
        <v/>
      </c>
      <c r="N432" s="56"/>
    </row>
    <row r="433" spans="1:14" s="30" customFormat="1" ht="24" customHeight="1">
      <c r="A433" s="31" t="s">
        <v>17622</v>
      </c>
      <c r="B433" s="32">
        <v>8809711716321</v>
      </c>
      <c r="C433" s="33" t="s">
        <v>17623</v>
      </c>
      <c r="D433" s="34" t="s">
        <v>17624</v>
      </c>
      <c r="E433" s="38">
        <v>38000</v>
      </c>
      <c r="F433" s="36">
        <v>0.31</v>
      </c>
      <c r="G433" s="37">
        <v>80</v>
      </c>
      <c r="H433" s="38">
        <v>11240.4</v>
      </c>
      <c r="I433" s="39" t="str">
        <f>IF($H$1="","Введите курс",Таблица614[[#This Row],[Оптовая цена KRW                       за 1шт]]/$H$1)</f>
        <v>Введите курс</v>
      </c>
      <c r="J433" s="284"/>
      <c r="K433" s="40">
        <f>IFERROR(Таблица614[[#This Row],[Заказ коробок ]]*Таблица614[[#This Row],[Кол-во шт в коробке]],"")</f>
        <v>0</v>
      </c>
      <c r="L433" s="38">
        <f>IFERROR(Таблица614[[#This Row],[Общее кол-во шт]]*Таблица614[[#This Row],[Оптовая цена KRW                       за 1шт]],"")</f>
        <v>0</v>
      </c>
      <c r="M433" s="41" t="str">
        <f>IFERROR(Таблица614[[#This Row],[Общее кол-во шт]]*Таблица614[[#This Row],[Оптовая цена USD                       за 1шт]],"")</f>
        <v/>
      </c>
      <c r="N433" s="42"/>
    </row>
    <row r="434" spans="1:14" s="30" customFormat="1" ht="24" customHeight="1">
      <c r="A434" s="44" t="s">
        <v>17625</v>
      </c>
      <c r="B434" s="45" t="s">
        <v>17626</v>
      </c>
      <c r="C434" s="46" t="s">
        <v>17627</v>
      </c>
      <c r="D434" s="47" t="s">
        <v>17628</v>
      </c>
      <c r="E434" s="51">
        <v>34000</v>
      </c>
      <c r="F434" s="49" t="s">
        <v>16296</v>
      </c>
      <c r="G434" s="50"/>
      <c r="H434" s="51"/>
      <c r="I434" s="52" t="str">
        <f>IF($H$1="","Введите курс",Таблица614[[#This Row],[Оптовая цена KRW                       за 1шт]]/$H$1)</f>
        <v>Введите курс</v>
      </c>
      <c r="J434" s="53"/>
      <c r="K434" s="54">
        <f>IFERROR(Таблица614[[#This Row],[Заказ коробок ]]*Таблица614[[#This Row],[Кол-во шт в коробке]],"")</f>
        <v>0</v>
      </c>
      <c r="L434" s="51">
        <f>IFERROR(Таблица614[[#This Row],[Общее кол-во шт]]*Таблица614[[#This Row],[Оптовая цена KRW                       за 1шт]],"")</f>
        <v>0</v>
      </c>
      <c r="M434" s="55" t="str">
        <f>IFERROR(Таблица614[[#This Row],[Общее кол-во шт]]*Таблица614[[#This Row],[Оптовая цена USD                       за 1шт]],"")</f>
        <v/>
      </c>
      <c r="N434" s="56"/>
    </row>
    <row r="435" spans="1:14" s="30" customFormat="1" ht="24" customHeight="1">
      <c r="A435" s="44" t="s">
        <v>17629</v>
      </c>
      <c r="B435" s="45" t="s">
        <v>17626</v>
      </c>
      <c r="C435" s="46" t="s">
        <v>17630</v>
      </c>
      <c r="D435" s="47" t="s">
        <v>17631</v>
      </c>
      <c r="E435" s="51" t="s">
        <v>16295</v>
      </c>
      <c r="F435" s="49" t="s">
        <v>16296</v>
      </c>
      <c r="G435" s="50"/>
      <c r="H435" s="51"/>
      <c r="I435" s="52" t="str">
        <f>IF($H$1="","Введите курс",Таблица614[[#This Row],[Оптовая цена KRW                       за 1шт]]/$H$1)</f>
        <v>Введите курс</v>
      </c>
      <c r="J435" s="53"/>
      <c r="K435" s="54">
        <f>IFERROR(Таблица614[[#This Row],[Заказ коробок ]]*Таблица614[[#This Row],[Кол-во шт в коробке]],"")</f>
        <v>0</v>
      </c>
      <c r="L435" s="51">
        <f>IFERROR(Таблица614[[#This Row],[Общее кол-во шт]]*Таблица614[[#This Row],[Оптовая цена KRW                       за 1шт]],"")</f>
        <v>0</v>
      </c>
      <c r="M435" s="55" t="str">
        <f>IFERROR(Таблица614[[#This Row],[Общее кол-во шт]]*Таблица614[[#This Row],[Оптовая цена USD                       за 1шт]],"")</f>
        <v/>
      </c>
      <c r="N435" s="56"/>
    </row>
    <row r="436" spans="1:14" s="30" customFormat="1" ht="24" customHeight="1">
      <c r="A436" s="31" t="s">
        <v>17632</v>
      </c>
      <c r="B436" s="32">
        <v>8809505549203</v>
      </c>
      <c r="C436" s="33" t="s">
        <v>16272</v>
      </c>
      <c r="D436" s="34" t="s">
        <v>16273</v>
      </c>
      <c r="E436" s="38">
        <v>20000</v>
      </c>
      <c r="F436" s="36">
        <v>0.31</v>
      </c>
      <c r="G436" s="37">
        <v>40</v>
      </c>
      <c r="H436" s="38">
        <v>5916</v>
      </c>
      <c r="I436" s="39" t="str">
        <f>IF($H$1="","Введите курс",Таблица614[[#This Row],[Оптовая цена KRW                       за 1шт]]/$H$1)</f>
        <v>Введите курс</v>
      </c>
      <c r="J436" s="284"/>
      <c r="K436" s="40">
        <f>IFERROR(Таблица614[[#This Row],[Заказ коробок ]]*Таблица614[[#This Row],[Кол-во шт в коробке]],"")</f>
        <v>0</v>
      </c>
      <c r="L436" s="38">
        <f>IFERROR(Таблица614[[#This Row],[Общее кол-во шт]]*Таблица614[[#This Row],[Оптовая цена KRW                       за 1шт]],"")</f>
        <v>0</v>
      </c>
      <c r="M436" s="41" t="str">
        <f>IFERROR(Таблица614[[#This Row],[Общее кол-во шт]]*Таблица614[[#This Row],[Оптовая цена USD                       за 1шт]],"")</f>
        <v/>
      </c>
      <c r="N436" s="42"/>
    </row>
    <row r="437" spans="1:14" s="30" customFormat="1" ht="24" customHeight="1">
      <c r="A437" s="44" t="s">
        <v>17633</v>
      </c>
      <c r="B437" s="45"/>
      <c r="C437" s="46" t="s">
        <v>16293</v>
      </c>
      <c r="D437" s="47" t="s">
        <v>16294</v>
      </c>
      <c r="E437" s="51" t="s">
        <v>16295</v>
      </c>
      <c r="F437" s="49" t="s">
        <v>16296</v>
      </c>
      <c r="G437" s="50">
        <v>40</v>
      </c>
      <c r="H437" s="51"/>
      <c r="I437" s="52" t="str">
        <f>IF($H$1="","Введите курс",Таблица614[[#This Row],[Оптовая цена KRW                       за 1шт]]/$H$1)</f>
        <v>Введите курс</v>
      </c>
      <c r="J437" s="53"/>
      <c r="K437" s="54">
        <f>IFERROR(Таблица614[[#This Row],[Заказ коробок ]]*Таблица614[[#This Row],[Кол-во шт в коробке]],"")</f>
        <v>0</v>
      </c>
      <c r="L437" s="51">
        <f>IFERROR(Таблица614[[#This Row],[Общее кол-во шт]]*Таблица614[[#This Row],[Оптовая цена KRW                       за 1шт]],"")</f>
        <v>0</v>
      </c>
      <c r="M437" s="55" t="str">
        <f>IFERROR(Таблица614[[#This Row],[Общее кол-во шт]]*Таблица614[[#This Row],[Оптовая цена USD                       за 1шт]],"")</f>
        <v/>
      </c>
      <c r="N437" s="56"/>
    </row>
    <row r="438" spans="1:14" s="30" customFormat="1" ht="24" customHeight="1">
      <c r="A438" s="31" t="s">
        <v>17634</v>
      </c>
      <c r="B438" s="32">
        <v>8809711714419</v>
      </c>
      <c r="C438" s="33" t="s">
        <v>16301</v>
      </c>
      <c r="D438" s="34" t="s">
        <v>16302</v>
      </c>
      <c r="E438" s="38">
        <v>20000</v>
      </c>
      <c r="F438" s="36">
        <v>0.31</v>
      </c>
      <c r="G438" s="37">
        <v>40</v>
      </c>
      <c r="H438" s="38">
        <v>5916</v>
      </c>
      <c r="I438" s="39" t="str">
        <f>IF($H$1="","Введите курс",Таблица614[[#This Row],[Оптовая цена KRW                       за 1шт]]/$H$1)</f>
        <v>Введите курс</v>
      </c>
      <c r="J438" s="284"/>
      <c r="K438" s="40">
        <f>IFERROR(Таблица614[[#This Row],[Заказ коробок ]]*Таблица614[[#This Row],[Кол-во шт в коробке]],"")</f>
        <v>0</v>
      </c>
      <c r="L438" s="38">
        <f>IFERROR(Таблица614[[#This Row],[Общее кол-во шт]]*Таблица614[[#This Row],[Оптовая цена KRW                       за 1шт]],"")</f>
        <v>0</v>
      </c>
      <c r="M438" s="41" t="str">
        <f>IFERROR(Таблица614[[#This Row],[Общее кол-во шт]]*Таблица614[[#This Row],[Оптовая цена USD                       за 1шт]],"")</f>
        <v/>
      </c>
      <c r="N438" s="42"/>
    </row>
    <row r="439" spans="1:14" s="30" customFormat="1" ht="24" customHeight="1">
      <c r="A439" s="31" t="s">
        <v>17635</v>
      </c>
      <c r="B439" s="32">
        <v>8809505549203</v>
      </c>
      <c r="C439" s="33" t="s">
        <v>16307</v>
      </c>
      <c r="D439" s="34" t="s">
        <v>16308</v>
      </c>
      <c r="E439" s="38">
        <v>30000</v>
      </c>
      <c r="F439" s="36">
        <v>0.22</v>
      </c>
      <c r="G439" s="37">
        <v>40</v>
      </c>
      <c r="H439" s="38">
        <v>6120</v>
      </c>
      <c r="I439" s="39" t="str">
        <f>IF($H$1="","Введите курс",Таблица614[[#This Row],[Оптовая цена KRW                       за 1шт]]/$H$1)</f>
        <v>Введите курс</v>
      </c>
      <c r="J439" s="284"/>
      <c r="K439" s="40">
        <f>IFERROR(Таблица614[[#This Row],[Заказ коробок ]]*Таблица614[[#This Row],[Кол-во шт в коробке]],"")</f>
        <v>0</v>
      </c>
      <c r="L439" s="38">
        <f>IFERROR(Таблица614[[#This Row],[Общее кол-во шт]]*Таблица614[[#This Row],[Оптовая цена KRW                       за 1шт]],"")</f>
        <v>0</v>
      </c>
      <c r="M439" s="41" t="str">
        <f>IFERROR(Таблица614[[#This Row],[Общее кол-во шт]]*Таблица614[[#This Row],[Оптовая цена USD                       за 1шт]],"")</f>
        <v/>
      </c>
      <c r="N439" s="42"/>
    </row>
    <row r="440" spans="1:14" s="30" customFormat="1" ht="24" customHeight="1">
      <c r="A440" s="31" t="s">
        <v>17636</v>
      </c>
      <c r="B440" s="32">
        <v>8809711714464</v>
      </c>
      <c r="C440" s="33" t="s">
        <v>16322</v>
      </c>
      <c r="D440" s="34" t="s">
        <v>16323</v>
      </c>
      <c r="E440" s="38">
        <v>20000</v>
      </c>
      <c r="F440" s="36">
        <v>0.31</v>
      </c>
      <c r="G440" s="37">
        <v>40</v>
      </c>
      <c r="H440" s="38">
        <v>5916</v>
      </c>
      <c r="I440" s="39" t="str">
        <f>IF($H$1="","Введите курс",Таблица614[[#This Row],[Оптовая цена KRW                       за 1шт]]/$H$1)</f>
        <v>Введите курс</v>
      </c>
      <c r="J440" s="284"/>
      <c r="K440" s="40">
        <f>IFERROR(Таблица614[[#This Row],[Заказ коробок ]]*Таблица614[[#This Row],[Кол-во шт в коробке]],"")</f>
        <v>0</v>
      </c>
      <c r="L440" s="38">
        <f>IFERROR(Таблица614[[#This Row],[Общее кол-во шт]]*Таблица614[[#This Row],[Оптовая цена KRW                       за 1шт]],"")</f>
        <v>0</v>
      </c>
      <c r="M440" s="41" t="str">
        <f>IFERROR(Таблица614[[#This Row],[Общее кол-во шт]]*Таблица614[[#This Row],[Оптовая цена USD                       за 1шт]],"")</f>
        <v/>
      </c>
      <c r="N440" s="42"/>
    </row>
  </sheetData>
  <sheetProtection algorithmName="SHA-512" hashValue="Z0vzorcpeBD3Cdd/Egc3frxJQrP+Vagyg9z9iTh4Py2Shb7CliXaxiTcqsXJLCQFfOOUtvLgqlHHubDdMgkYWw==" saltValue="8vVD0C853/YKbQ3DmvYhpQ==" spinCount="100000" sheet="1" autoFilter="0" pivotTables="0"/>
  <mergeCells count="2">
    <mergeCell ref="A1:D1"/>
    <mergeCell ref="E1:F1"/>
  </mergeCells>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cfRule type="duplicateValues" dxfId="414" priority="5"/>
  </conditionalFormatting>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cfRule type="duplicateValues" dxfId="413" priority="6"/>
    <cfRule type="duplicateValues" dxfId="412" priority="7"/>
    <cfRule type="duplicateValues" dxfId="411" priority="8"/>
  </conditionalFormatting>
  <conditionalFormatting sqref="A3:A440">
    <cfRule type="duplicateValues" dxfId="410" priority="9"/>
  </conditionalFormatting>
  <conditionalFormatting sqref="A3:A440">
    <cfRule type="duplicateValues" dxfId="409" priority="10"/>
    <cfRule type="duplicateValues" dxfId="408" priority="11"/>
    <cfRule type="duplicateValues" dxfId="407" priority="12"/>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cfRule type="duplicateValues" dxfId="406" priority="13"/>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cfRule type="duplicateValues" dxfId="405" priority="14"/>
    <cfRule type="duplicateValues" dxfId="404" priority="15"/>
    <cfRule type="duplicateValues" dxfId="403" priority="16"/>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cfRule type="duplicateValues" dxfId="402" priority="1"/>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cfRule type="duplicateValues" dxfId="401" priority="2"/>
    <cfRule type="duplicateValues" dxfId="400" priority="3"/>
    <cfRule type="duplicateValues" dxfId="399" priority="4"/>
  </conditionalFormatting>
  <hyperlinks>
    <hyperlink ref="G1" r:id="rId1" display="Узнать курс $ к KRW" xr:uid="{00000000-0004-0000-0C00-000000000000}"/>
    <hyperlink ref="N1" location="Главная!A1" display="Вернуться на Главную" xr:uid="{00000000-0004-0000-0C00-000001000000}"/>
  </hyperlinks>
  <pageMargins left="0.7" right="0.7" top="0.75" bottom="0.75" header="0.3" footer="0.3"/>
  <pageSetup paperSize="9" scale="28" fitToHeight="0" orientation="portrait"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41"/>
  <sheetViews>
    <sheetView zoomScale="85" zoomScaleNormal="85" zoomScaleSheetLayoutView="75" workbookViewId="0">
      <pane ySplit="2" topLeftCell="A3" activePane="bottomLeft" state="frozen"/>
      <selection pane="bottomLeft" activeCell="K3" sqref="K3"/>
    </sheetView>
  </sheetViews>
  <sheetFormatPr defaultColWidth="9" defaultRowHeight="22.5" customHeight="1"/>
  <cols>
    <col min="1" max="1" width="13.7109375" style="58" customWidth="1"/>
    <col min="2" max="2" width="15.7109375" style="59" customWidth="1"/>
    <col min="3" max="3" width="67.7109375" style="60" hidden="1" customWidth="1"/>
    <col min="4" max="4" width="70.7109375" style="61" customWidth="1"/>
    <col min="5" max="5" width="15" style="61" customWidth="1"/>
    <col min="6" max="6" width="15.28515625" style="62" customWidth="1"/>
    <col min="7" max="7" width="13.42578125" style="63" hidden="1" customWidth="1"/>
    <col min="8" max="8" width="14.140625" style="64" customWidth="1"/>
    <col min="9" max="9" width="14.7109375" style="65" customWidth="1"/>
    <col min="10" max="10" width="14.7109375" style="66" customWidth="1"/>
    <col min="11" max="11" width="16.28515625" style="67" customWidth="1"/>
    <col min="12" max="12" width="16.42578125" style="68" customWidth="1"/>
    <col min="13" max="14" width="19.7109375" style="69" customWidth="1"/>
    <col min="15" max="15" width="30.7109375" style="61" customWidth="1"/>
    <col min="16" max="16384" width="9" style="70"/>
  </cols>
  <sheetData>
    <row r="1" spans="1:15" s="16" customFormat="1" ht="64.150000000000006" customHeight="1">
      <c r="A1" s="484" t="s">
        <v>26042</v>
      </c>
      <c r="B1" s="484"/>
      <c r="C1" s="484"/>
      <c r="D1" s="484"/>
      <c r="E1" s="485" t="s">
        <v>26189</v>
      </c>
      <c r="F1" s="485"/>
      <c r="G1" s="486"/>
      <c r="H1" s="296" t="s">
        <v>26193</v>
      </c>
      <c r="I1" s="9"/>
      <c r="J1" s="10" t="s">
        <v>5</v>
      </c>
      <c r="K1" s="11">
        <f>SUM(K3:K41)</f>
        <v>0</v>
      </c>
      <c r="L1" s="12">
        <f>SUM(L3:L41)</f>
        <v>0</v>
      </c>
      <c r="M1" s="13">
        <f>SUM(M3:M41)</f>
        <v>0</v>
      </c>
      <c r="N1" s="14">
        <f>SUM(N3:N41)</f>
        <v>0</v>
      </c>
      <c r="O1" s="273" t="s">
        <v>26186</v>
      </c>
    </row>
    <row r="2" spans="1:15" s="30" customFormat="1" ht="50.1" customHeight="1">
      <c r="A2" s="17" t="s">
        <v>8</v>
      </c>
      <c r="B2" s="18" t="s">
        <v>1634</v>
      </c>
      <c r="C2" s="19" t="s">
        <v>10</v>
      </c>
      <c r="D2" s="20" t="s">
        <v>11</v>
      </c>
      <c r="E2" s="20" t="s">
        <v>1635</v>
      </c>
      <c r="F2" s="21" t="s">
        <v>18</v>
      </c>
      <c r="G2" s="22" t="s">
        <v>19</v>
      </c>
      <c r="H2" s="23" t="s">
        <v>6</v>
      </c>
      <c r="I2" s="24" t="s">
        <v>33144</v>
      </c>
      <c r="J2" s="25" t="s">
        <v>33143</v>
      </c>
      <c r="K2" s="26" t="s">
        <v>20</v>
      </c>
      <c r="L2" s="27" t="s">
        <v>12</v>
      </c>
      <c r="M2" s="28" t="s">
        <v>21</v>
      </c>
      <c r="N2" s="28" t="s">
        <v>22</v>
      </c>
      <c r="O2" s="29" t="s">
        <v>23</v>
      </c>
    </row>
    <row r="3" spans="1:15" s="30" customFormat="1" ht="24" customHeight="1">
      <c r="A3" s="31" t="s">
        <v>26043</v>
      </c>
      <c r="B3" s="32" t="s">
        <v>26044</v>
      </c>
      <c r="C3" s="33" t="s">
        <v>26045</v>
      </c>
      <c r="D3" s="34" t="s">
        <v>26046</v>
      </c>
      <c r="E3" s="187" t="s">
        <v>1639</v>
      </c>
      <c r="F3" s="38">
        <v>11800</v>
      </c>
      <c r="G3" s="36"/>
      <c r="H3" s="37">
        <v>96</v>
      </c>
      <c r="I3" s="38">
        <v>3927.0000000000005</v>
      </c>
      <c r="J3" s="39" t="str">
        <f>IF($I$1="","Введите курс",Таблица623[[#This Row],[Оптовая цена KRW                       за 1шт]]/$I$1)</f>
        <v>Введите курс</v>
      </c>
      <c r="K3" s="284"/>
      <c r="L3" s="40">
        <f>Таблица623[[#This Row],[Заказ коробок ]]*Таблица623[[#This Row],[Кол-во шт в коробке]]</f>
        <v>0</v>
      </c>
      <c r="M3" s="38">
        <f>Таблица623[[#This Row],[Общее кол-во шт]]*Таблица623[[#This Row],[Оптовая цена KRW                       за 1шт]]</f>
        <v>0</v>
      </c>
      <c r="N3" s="41" t="str">
        <f>IFERROR(Таблица623[[#This Row],[Общее кол-во шт]]*Таблица623[[#This Row],[Оптовая цена USD                       за 1шт]],"")</f>
        <v/>
      </c>
      <c r="O3" s="42"/>
    </row>
    <row r="4" spans="1:15" s="30" customFormat="1" ht="24" customHeight="1">
      <c r="A4" s="31" t="s">
        <v>26047</v>
      </c>
      <c r="B4" s="32" t="s">
        <v>26048</v>
      </c>
      <c r="C4" s="33" t="s">
        <v>26049</v>
      </c>
      <c r="D4" s="34" t="s">
        <v>26050</v>
      </c>
      <c r="E4" s="187" t="s">
        <v>1639</v>
      </c>
      <c r="F4" s="38">
        <v>12200</v>
      </c>
      <c r="G4" s="36"/>
      <c r="H4" s="37">
        <v>96</v>
      </c>
      <c r="I4" s="38">
        <v>3927.0000000000005</v>
      </c>
      <c r="J4" s="39" t="str">
        <f>IF($I$1="","Введите курс",Таблица623[[#This Row],[Оптовая цена KRW                       за 1шт]]/$I$1)</f>
        <v>Введите курс</v>
      </c>
      <c r="K4" s="284"/>
      <c r="L4" s="40">
        <f>Таблица623[[#This Row],[Заказ коробок ]]*Таблица623[[#This Row],[Кол-во шт в коробке]]</f>
        <v>0</v>
      </c>
      <c r="M4" s="38">
        <f>Таблица623[[#This Row],[Общее кол-во шт]]*Таблица623[[#This Row],[Оптовая цена KRW                       за 1шт]]</f>
        <v>0</v>
      </c>
      <c r="N4" s="41" t="str">
        <f>IFERROR(Таблица623[[#This Row],[Общее кол-во шт]]*Таблица623[[#This Row],[Оптовая цена USD                       за 1шт]],"")</f>
        <v/>
      </c>
      <c r="O4" s="42"/>
    </row>
    <row r="5" spans="1:15" s="30" customFormat="1" ht="24" customHeight="1">
      <c r="A5" s="31" t="s">
        <v>26051</v>
      </c>
      <c r="B5" s="32" t="s">
        <v>26052</v>
      </c>
      <c r="C5" s="33" t="s">
        <v>26053</v>
      </c>
      <c r="D5" s="34" t="s">
        <v>26054</v>
      </c>
      <c r="E5" s="187" t="s">
        <v>1639</v>
      </c>
      <c r="F5" s="38">
        <v>13800</v>
      </c>
      <c r="G5" s="36"/>
      <c r="H5" s="37">
        <v>96</v>
      </c>
      <c r="I5" s="38">
        <v>4263.6000000000004</v>
      </c>
      <c r="J5" s="39" t="str">
        <f>IF($I$1="","Введите курс",Таблица623[[#This Row],[Оптовая цена KRW                       за 1шт]]/$I$1)</f>
        <v>Введите курс</v>
      </c>
      <c r="K5" s="284"/>
      <c r="L5" s="40">
        <f>Таблица623[[#This Row],[Заказ коробок ]]*Таблица623[[#This Row],[Кол-во шт в коробке]]</f>
        <v>0</v>
      </c>
      <c r="M5" s="38">
        <f>Таблица623[[#This Row],[Общее кол-во шт]]*Таблица623[[#This Row],[Оптовая цена KRW                       за 1шт]]</f>
        <v>0</v>
      </c>
      <c r="N5" s="41" t="str">
        <f>IFERROR(Таблица623[[#This Row],[Общее кол-во шт]]*Таблица623[[#This Row],[Оптовая цена USD                       за 1шт]],"")</f>
        <v/>
      </c>
      <c r="O5" s="42"/>
    </row>
    <row r="6" spans="1:15" s="30" customFormat="1" ht="24" customHeight="1">
      <c r="A6" s="31" t="s">
        <v>26055</v>
      </c>
      <c r="B6" s="32" t="s">
        <v>26056</v>
      </c>
      <c r="C6" s="33" t="s">
        <v>26045</v>
      </c>
      <c r="D6" s="34" t="s">
        <v>26057</v>
      </c>
      <c r="E6" s="187" t="s">
        <v>8458</v>
      </c>
      <c r="F6" s="38">
        <v>19900</v>
      </c>
      <c r="G6" s="36"/>
      <c r="H6" s="37">
        <v>60</v>
      </c>
      <c r="I6" s="38">
        <v>6283.2000000000007</v>
      </c>
      <c r="J6" s="39" t="str">
        <f>IF($I$1="","Введите курс",Таблица623[[#This Row],[Оптовая цена KRW                       за 1шт]]/$I$1)</f>
        <v>Введите курс</v>
      </c>
      <c r="K6" s="284"/>
      <c r="L6" s="40">
        <f>Таблица623[[#This Row],[Заказ коробок ]]*Таблица623[[#This Row],[Кол-во шт в коробке]]</f>
        <v>0</v>
      </c>
      <c r="M6" s="38">
        <f>Таблица623[[#This Row],[Общее кол-во шт]]*Таблица623[[#This Row],[Оптовая цена KRW                       за 1шт]]</f>
        <v>0</v>
      </c>
      <c r="N6" s="41" t="str">
        <f>IFERROR(Таблица623[[#This Row],[Общее кол-во шт]]*Таблица623[[#This Row],[Оптовая цена USD                       за 1шт]],"")</f>
        <v/>
      </c>
      <c r="O6" s="42"/>
    </row>
    <row r="7" spans="1:15" s="30" customFormat="1" ht="24" customHeight="1">
      <c r="A7" s="31" t="s">
        <v>26058</v>
      </c>
      <c r="B7" s="32" t="s">
        <v>26059</v>
      </c>
      <c r="C7" s="33" t="s">
        <v>26060</v>
      </c>
      <c r="D7" s="34" t="s">
        <v>26061</v>
      </c>
      <c r="E7" s="187" t="s">
        <v>8458</v>
      </c>
      <c r="F7" s="38">
        <v>20800</v>
      </c>
      <c r="G7" s="36"/>
      <c r="H7" s="37">
        <v>60</v>
      </c>
      <c r="I7" s="38">
        <v>6283.2000000000007</v>
      </c>
      <c r="J7" s="39" t="str">
        <f>IF($I$1="","Введите курс",Таблица623[[#This Row],[Оптовая цена KRW                       за 1шт]]/$I$1)</f>
        <v>Введите курс</v>
      </c>
      <c r="K7" s="284"/>
      <c r="L7" s="40">
        <f>Таблица623[[#This Row],[Заказ коробок ]]*Таблица623[[#This Row],[Кол-во шт в коробке]]</f>
        <v>0</v>
      </c>
      <c r="M7" s="38">
        <f>Таблица623[[#This Row],[Общее кол-во шт]]*Таблица623[[#This Row],[Оптовая цена KRW                       за 1шт]]</f>
        <v>0</v>
      </c>
      <c r="N7" s="41" t="str">
        <f>IFERROR(Таблица623[[#This Row],[Общее кол-во шт]]*Таблица623[[#This Row],[Оптовая цена USD                       за 1шт]],"")</f>
        <v/>
      </c>
      <c r="O7" s="42"/>
    </row>
    <row r="8" spans="1:15" s="30" customFormat="1" ht="24" customHeight="1">
      <c r="A8" s="31" t="s">
        <v>26062</v>
      </c>
      <c r="B8" s="32" t="s">
        <v>26063</v>
      </c>
      <c r="C8" s="33" t="s">
        <v>26053</v>
      </c>
      <c r="D8" s="34" t="s">
        <v>26054</v>
      </c>
      <c r="E8" s="187" t="s">
        <v>8458</v>
      </c>
      <c r="F8" s="38">
        <v>23800</v>
      </c>
      <c r="G8" s="36"/>
      <c r="H8" s="37">
        <v>60</v>
      </c>
      <c r="I8" s="38">
        <v>7068.6000000000013</v>
      </c>
      <c r="J8" s="39" t="str">
        <f>IF($I$1="","Введите курс",Таблица623[[#This Row],[Оптовая цена KRW                       за 1шт]]/$I$1)</f>
        <v>Введите курс</v>
      </c>
      <c r="K8" s="284"/>
      <c r="L8" s="40">
        <f>Таблица623[[#This Row],[Заказ коробок ]]*Таблица623[[#This Row],[Кол-во шт в коробке]]</f>
        <v>0</v>
      </c>
      <c r="M8" s="38">
        <f>Таблица623[[#This Row],[Общее кол-во шт]]*Таблица623[[#This Row],[Оптовая цена KRW                       за 1шт]]</f>
        <v>0</v>
      </c>
      <c r="N8" s="41" t="str">
        <f>IFERROR(Таблица623[[#This Row],[Общее кол-во шт]]*Таблица623[[#This Row],[Оптовая цена USD                       за 1шт]],"")</f>
        <v/>
      </c>
      <c r="O8" s="42"/>
    </row>
    <row r="9" spans="1:15" s="30" customFormat="1" ht="24" customHeight="1">
      <c r="A9" s="31" t="s">
        <v>26064</v>
      </c>
      <c r="B9" s="32" t="s">
        <v>26065</v>
      </c>
      <c r="C9" s="33" t="s">
        <v>26045</v>
      </c>
      <c r="D9" s="34" t="s">
        <v>26057</v>
      </c>
      <c r="E9" s="187" t="s">
        <v>8379</v>
      </c>
      <c r="F9" s="38">
        <v>33800</v>
      </c>
      <c r="G9" s="36"/>
      <c r="H9" s="37">
        <v>40</v>
      </c>
      <c r="I9" s="38">
        <v>8190.6000000000013</v>
      </c>
      <c r="J9" s="39" t="str">
        <f>IF($I$1="","Введите курс",Таблица623[[#This Row],[Оптовая цена KRW                       за 1шт]]/$I$1)</f>
        <v>Введите курс</v>
      </c>
      <c r="K9" s="284"/>
      <c r="L9" s="40">
        <f>Таблица623[[#This Row],[Заказ коробок ]]*Таблица623[[#This Row],[Кол-во шт в коробке]]</f>
        <v>0</v>
      </c>
      <c r="M9" s="38">
        <f>Таблица623[[#This Row],[Общее кол-во шт]]*Таблица623[[#This Row],[Оптовая цена KRW                       за 1шт]]</f>
        <v>0</v>
      </c>
      <c r="N9" s="41" t="str">
        <f>IFERROR(Таблица623[[#This Row],[Общее кол-во шт]]*Таблица623[[#This Row],[Оптовая цена USD                       за 1шт]],"")</f>
        <v/>
      </c>
      <c r="O9" s="42"/>
    </row>
    <row r="10" spans="1:15" s="30" customFormat="1" ht="24" customHeight="1">
      <c r="A10" s="31" t="s">
        <v>26066</v>
      </c>
      <c r="B10" s="32" t="s">
        <v>26067</v>
      </c>
      <c r="C10" s="33" t="s">
        <v>26049</v>
      </c>
      <c r="D10" s="34" t="s">
        <v>26050</v>
      </c>
      <c r="E10" s="187" t="s">
        <v>8379</v>
      </c>
      <c r="F10" s="38">
        <v>33800</v>
      </c>
      <c r="G10" s="36"/>
      <c r="H10" s="37">
        <v>40</v>
      </c>
      <c r="I10" s="38">
        <v>8190.6000000000013</v>
      </c>
      <c r="J10" s="39" t="str">
        <f>IF($I$1="","Введите курс",Таблица623[[#This Row],[Оптовая цена KRW                       за 1шт]]/$I$1)</f>
        <v>Введите курс</v>
      </c>
      <c r="K10" s="284"/>
      <c r="L10" s="40">
        <f>Таблица623[[#This Row],[Заказ коробок ]]*Таблица623[[#This Row],[Кол-во шт в коробке]]</f>
        <v>0</v>
      </c>
      <c r="M10" s="38">
        <f>Таблица623[[#This Row],[Общее кол-во шт]]*Таблица623[[#This Row],[Оптовая цена KRW                       за 1шт]]</f>
        <v>0</v>
      </c>
      <c r="N10" s="41" t="str">
        <f>IFERROR(Таблица623[[#This Row],[Общее кол-во шт]]*Таблица623[[#This Row],[Оптовая цена USD                       за 1шт]],"")</f>
        <v/>
      </c>
      <c r="O10" s="42"/>
    </row>
    <row r="11" spans="1:15" s="30" customFormat="1" ht="24" customHeight="1">
      <c r="A11" s="31" t="s">
        <v>26068</v>
      </c>
      <c r="B11" s="32" t="s">
        <v>26069</v>
      </c>
      <c r="C11" s="33" t="s">
        <v>26053</v>
      </c>
      <c r="D11" s="34" t="s">
        <v>26054</v>
      </c>
      <c r="E11" s="187" t="s">
        <v>8379</v>
      </c>
      <c r="F11" s="38">
        <v>35800</v>
      </c>
      <c r="G11" s="36"/>
      <c r="H11" s="37">
        <v>40</v>
      </c>
      <c r="I11" s="38">
        <v>9088.2000000000007</v>
      </c>
      <c r="J11" s="39" t="str">
        <f>IF($I$1="","Введите курс",Таблица623[[#This Row],[Оптовая цена KRW                       за 1шт]]/$I$1)</f>
        <v>Введите курс</v>
      </c>
      <c r="K11" s="284"/>
      <c r="L11" s="40">
        <f>Таблица623[[#This Row],[Заказ коробок ]]*Таблица623[[#This Row],[Кол-во шт в коробке]]</f>
        <v>0</v>
      </c>
      <c r="M11" s="38">
        <f>Таблица623[[#This Row],[Общее кол-во шт]]*Таблица623[[#This Row],[Оптовая цена KRW                       за 1шт]]</f>
        <v>0</v>
      </c>
      <c r="N11" s="41" t="str">
        <f>IFERROR(Таблица623[[#This Row],[Общее кол-во шт]]*Таблица623[[#This Row],[Оптовая цена USD                       за 1шт]],"")</f>
        <v/>
      </c>
      <c r="O11" s="42"/>
    </row>
    <row r="12" spans="1:15" s="30" customFormat="1" ht="24" customHeight="1">
      <c r="A12" s="31" t="s">
        <v>26070</v>
      </c>
      <c r="B12" s="32" t="s">
        <v>26071</v>
      </c>
      <c r="C12" s="33" t="s">
        <v>26072</v>
      </c>
      <c r="D12" s="34" t="s">
        <v>26073</v>
      </c>
      <c r="E12" s="187" t="s">
        <v>2037</v>
      </c>
      <c r="F12" s="38">
        <v>12000</v>
      </c>
      <c r="G12" s="36"/>
      <c r="H12" s="37">
        <v>40</v>
      </c>
      <c r="I12" s="38">
        <v>4712.3999999999996</v>
      </c>
      <c r="J12" s="39" t="str">
        <f>IF($I$1="","Введите курс",Таблица623[[#This Row],[Оптовая цена KRW                       за 1шт]]/$I$1)</f>
        <v>Введите курс</v>
      </c>
      <c r="K12" s="284"/>
      <c r="L12" s="40">
        <f>Таблица623[[#This Row],[Заказ коробок ]]*Таблица623[[#This Row],[Кол-во шт в коробке]]</f>
        <v>0</v>
      </c>
      <c r="M12" s="38">
        <f>Таблица623[[#This Row],[Общее кол-во шт]]*Таблица623[[#This Row],[Оптовая цена KRW                       за 1шт]]</f>
        <v>0</v>
      </c>
      <c r="N12" s="41" t="str">
        <f>IFERROR(Таблица623[[#This Row],[Общее кол-во шт]]*Таблица623[[#This Row],[Оптовая цена USD                       за 1шт]],"")</f>
        <v/>
      </c>
      <c r="O12" s="42"/>
    </row>
    <row r="13" spans="1:15" s="30" customFormat="1" ht="24" customHeight="1">
      <c r="A13" s="31" t="s">
        <v>26074</v>
      </c>
      <c r="B13" s="32" t="s">
        <v>26075</v>
      </c>
      <c r="C13" s="33" t="s">
        <v>26076</v>
      </c>
      <c r="D13" s="34" t="s">
        <v>26077</v>
      </c>
      <c r="E13" s="187" t="s">
        <v>2037</v>
      </c>
      <c r="F13" s="38">
        <v>13800</v>
      </c>
      <c r="G13" s="36"/>
      <c r="H13" s="37">
        <v>40</v>
      </c>
      <c r="I13" s="38">
        <v>5273.4000000000005</v>
      </c>
      <c r="J13" s="39" t="str">
        <f>IF($I$1="","Введите курс",Таблица623[[#This Row],[Оптовая цена KRW                       за 1шт]]/$I$1)</f>
        <v>Введите курс</v>
      </c>
      <c r="K13" s="284"/>
      <c r="L13" s="40">
        <f>Таблица623[[#This Row],[Заказ коробок ]]*Таблица623[[#This Row],[Кол-во шт в коробке]]</f>
        <v>0</v>
      </c>
      <c r="M13" s="38">
        <f>Таблица623[[#This Row],[Общее кол-во шт]]*Таблица623[[#This Row],[Оптовая цена KRW                       за 1шт]]</f>
        <v>0</v>
      </c>
      <c r="N13" s="41" t="str">
        <f>IFERROR(Таблица623[[#This Row],[Общее кол-во шт]]*Таблица623[[#This Row],[Оптовая цена USD                       за 1шт]],"")</f>
        <v/>
      </c>
      <c r="O13" s="42"/>
    </row>
    <row r="14" spans="1:15" s="30" customFormat="1" ht="24" customHeight="1">
      <c r="A14" s="31" t="s">
        <v>26078</v>
      </c>
      <c r="B14" s="32" t="s">
        <v>26079</v>
      </c>
      <c r="C14" s="33" t="s">
        <v>26080</v>
      </c>
      <c r="D14" s="34" t="s">
        <v>26081</v>
      </c>
      <c r="E14" s="187" t="s">
        <v>2037</v>
      </c>
      <c r="F14" s="38">
        <v>13800</v>
      </c>
      <c r="G14" s="36"/>
      <c r="H14" s="37">
        <v>40</v>
      </c>
      <c r="I14" s="38">
        <v>5273.4000000000005</v>
      </c>
      <c r="J14" s="39" t="str">
        <f>IF($I$1="","Введите курс",Таблица623[[#This Row],[Оптовая цена KRW                       за 1шт]]/$I$1)</f>
        <v>Введите курс</v>
      </c>
      <c r="K14" s="284"/>
      <c r="L14" s="40">
        <f>Таблица623[[#This Row],[Заказ коробок ]]*Таблица623[[#This Row],[Кол-во шт в коробке]]</f>
        <v>0</v>
      </c>
      <c r="M14" s="38">
        <f>Таблица623[[#This Row],[Общее кол-во шт]]*Таблица623[[#This Row],[Оптовая цена KRW                       за 1шт]]</f>
        <v>0</v>
      </c>
      <c r="N14" s="41" t="str">
        <f>IFERROR(Таблица623[[#This Row],[Общее кол-во шт]]*Таблица623[[#This Row],[Оптовая цена USD                       за 1шт]],"")</f>
        <v/>
      </c>
      <c r="O14" s="42"/>
    </row>
    <row r="15" spans="1:15" s="30" customFormat="1" ht="24" customHeight="1">
      <c r="A15" s="31" t="s">
        <v>26082</v>
      </c>
      <c r="B15" s="32" t="s">
        <v>26083</v>
      </c>
      <c r="C15" s="33" t="s">
        <v>26084</v>
      </c>
      <c r="D15" s="34" t="s">
        <v>26085</v>
      </c>
      <c r="E15" s="187" t="s">
        <v>2037</v>
      </c>
      <c r="F15" s="38">
        <v>13800</v>
      </c>
      <c r="G15" s="36"/>
      <c r="H15" s="37">
        <v>40</v>
      </c>
      <c r="I15" s="38">
        <v>5273.4000000000005</v>
      </c>
      <c r="J15" s="39" t="str">
        <f>IF($I$1="","Введите курс",Таблица623[[#This Row],[Оптовая цена KRW                       за 1шт]]/$I$1)</f>
        <v>Введите курс</v>
      </c>
      <c r="K15" s="284"/>
      <c r="L15" s="40">
        <f>Таблица623[[#This Row],[Заказ коробок ]]*Таблица623[[#This Row],[Кол-во шт в коробке]]</f>
        <v>0</v>
      </c>
      <c r="M15" s="38">
        <f>Таблица623[[#This Row],[Общее кол-во шт]]*Таблица623[[#This Row],[Оптовая цена KRW                       за 1шт]]</f>
        <v>0</v>
      </c>
      <c r="N15" s="41" t="str">
        <f>IFERROR(Таблица623[[#This Row],[Общее кол-во шт]]*Таблица623[[#This Row],[Оптовая цена USD                       за 1шт]],"")</f>
        <v/>
      </c>
      <c r="O15" s="42"/>
    </row>
    <row r="16" spans="1:15" s="30" customFormat="1" ht="24" customHeight="1">
      <c r="A16" s="31" t="s">
        <v>26086</v>
      </c>
      <c r="B16" s="32" t="s">
        <v>26087</v>
      </c>
      <c r="C16" s="33" t="s">
        <v>26088</v>
      </c>
      <c r="D16" s="34" t="s">
        <v>26089</v>
      </c>
      <c r="E16" s="187" t="s">
        <v>2037</v>
      </c>
      <c r="F16" s="38">
        <v>13800</v>
      </c>
      <c r="G16" s="36"/>
      <c r="H16" s="37">
        <v>40</v>
      </c>
      <c r="I16" s="38">
        <v>5273.4000000000005</v>
      </c>
      <c r="J16" s="39" t="str">
        <f>IF($I$1="","Введите курс",Таблица623[[#This Row],[Оптовая цена KRW                       за 1шт]]/$I$1)</f>
        <v>Введите курс</v>
      </c>
      <c r="K16" s="284"/>
      <c r="L16" s="40">
        <f>Таблица623[[#This Row],[Заказ коробок ]]*Таблица623[[#This Row],[Кол-во шт в коробке]]</f>
        <v>0</v>
      </c>
      <c r="M16" s="38">
        <f>Таблица623[[#This Row],[Общее кол-во шт]]*Таблица623[[#This Row],[Оптовая цена KRW                       за 1шт]]</f>
        <v>0</v>
      </c>
      <c r="N16" s="41" t="str">
        <f>IFERROR(Таблица623[[#This Row],[Общее кол-во шт]]*Таблица623[[#This Row],[Оптовая цена USD                       за 1шт]],"")</f>
        <v/>
      </c>
      <c r="O16" s="42"/>
    </row>
    <row r="17" spans="1:15" s="30" customFormat="1" ht="24" customHeight="1">
      <c r="A17" s="31" t="s">
        <v>26090</v>
      </c>
      <c r="B17" s="32" t="s">
        <v>26091</v>
      </c>
      <c r="C17" s="33" t="s">
        <v>26092</v>
      </c>
      <c r="D17" s="34" t="s">
        <v>26093</v>
      </c>
      <c r="E17" s="187" t="s">
        <v>2037</v>
      </c>
      <c r="F17" s="38">
        <v>13800</v>
      </c>
      <c r="G17" s="36"/>
      <c r="H17" s="37">
        <v>40</v>
      </c>
      <c r="I17" s="38">
        <v>5273.4000000000005</v>
      </c>
      <c r="J17" s="39" t="str">
        <f>IF($I$1="","Введите курс",Таблица623[[#This Row],[Оптовая цена KRW                       за 1шт]]/$I$1)</f>
        <v>Введите курс</v>
      </c>
      <c r="K17" s="284"/>
      <c r="L17" s="40">
        <f>Таблица623[[#This Row],[Заказ коробок ]]*Таблица623[[#This Row],[Кол-во шт в коробке]]</f>
        <v>0</v>
      </c>
      <c r="M17" s="38">
        <f>Таблица623[[#This Row],[Общее кол-во шт]]*Таблица623[[#This Row],[Оптовая цена KRW                       за 1шт]]</f>
        <v>0</v>
      </c>
      <c r="N17" s="41" t="str">
        <f>IFERROR(Таблица623[[#This Row],[Общее кол-во шт]]*Таблица623[[#This Row],[Оптовая цена USD                       за 1шт]],"")</f>
        <v/>
      </c>
      <c r="O17" s="42"/>
    </row>
    <row r="18" spans="1:15" s="30" customFormat="1" ht="24" customHeight="1">
      <c r="A18" s="31" t="s">
        <v>26094</v>
      </c>
      <c r="B18" s="32" t="s">
        <v>26095</v>
      </c>
      <c r="C18" s="33" t="s">
        <v>26096</v>
      </c>
      <c r="D18" s="34" t="s">
        <v>26097</v>
      </c>
      <c r="E18" s="187" t="s">
        <v>1651</v>
      </c>
      <c r="F18" s="38">
        <v>9800</v>
      </c>
      <c r="G18" s="36"/>
      <c r="H18" s="37">
        <v>40</v>
      </c>
      <c r="I18" s="38">
        <v>4263.6000000000004</v>
      </c>
      <c r="J18" s="39" t="str">
        <f>IF($I$1="","Введите курс",Таблица623[[#This Row],[Оптовая цена KRW                       за 1шт]]/$I$1)</f>
        <v>Введите курс</v>
      </c>
      <c r="K18" s="284"/>
      <c r="L18" s="40">
        <f>Таблица623[[#This Row],[Заказ коробок ]]*Таблица623[[#This Row],[Кол-во шт в коробке]]</f>
        <v>0</v>
      </c>
      <c r="M18" s="38">
        <f>Таблица623[[#This Row],[Общее кол-во шт]]*Таблица623[[#This Row],[Оптовая цена KRW                       за 1шт]]</f>
        <v>0</v>
      </c>
      <c r="N18" s="41" t="str">
        <f>IFERROR(Таблица623[[#This Row],[Общее кол-во шт]]*Таблица623[[#This Row],[Оптовая цена USD                       за 1шт]],"")</f>
        <v/>
      </c>
      <c r="O18" s="42"/>
    </row>
    <row r="19" spans="1:15" s="30" customFormat="1" ht="24" customHeight="1">
      <c r="A19" s="31" t="s">
        <v>26098</v>
      </c>
      <c r="B19" s="32" t="s">
        <v>26099</v>
      </c>
      <c r="C19" s="33" t="s">
        <v>26080</v>
      </c>
      <c r="D19" s="34" t="s">
        <v>26081</v>
      </c>
      <c r="E19" s="187" t="s">
        <v>1651</v>
      </c>
      <c r="F19" s="38">
        <v>9800</v>
      </c>
      <c r="G19" s="36"/>
      <c r="H19" s="37">
        <v>40</v>
      </c>
      <c r="I19" s="38">
        <v>4263.6000000000004</v>
      </c>
      <c r="J19" s="39" t="str">
        <f>IF($I$1="","Введите курс",Таблица623[[#This Row],[Оптовая цена KRW                       за 1шт]]/$I$1)</f>
        <v>Введите курс</v>
      </c>
      <c r="K19" s="284"/>
      <c r="L19" s="40">
        <f>Таблица623[[#This Row],[Заказ коробок ]]*Таблица623[[#This Row],[Кол-во шт в коробке]]</f>
        <v>0</v>
      </c>
      <c r="M19" s="38">
        <f>Таблица623[[#This Row],[Общее кол-во шт]]*Таблица623[[#This Row],[Оптовая цена KRW                       за 1шт]]</f>
        <v>0</v>
      </c>
      <c r="N19" s="41" t="str">
        <f>IFERROR(Таблица623[[#This Row],[Общее кол-во шт]]*Таблица623[[#This Row],[Оптовая цена USD                       за 1шт]],"")</f>
        <v/>
      </c>
      <c r="O19" s="42"/>
    </row>
    <row r="20" spans="1:15" s="30" customFormat="1" ht="24" customHeight="1">
      <c r="A20" s="31" t="s">
        <v>26100</v>
      </c>
      <c r="B20" s="32" t="s">
        <v>26101</v>
      </c>
      <c r="C20" s="33" t="s">
        <v>26084</v>
      </c>
      <c r="D20" s="34" t="s">
        <v>26085</v>
      </c>
      <c r="E20" s="187" t="s">
        <v>1651</v>
      </c>
      <c r="F20" s="38">
        <v>9800</v>
      </c>
      <c r="G20" s="36"/>
      <c r="H20" s="37">
        <v>40</v>
      </c>
      <c r="I20" s="38">
        <v>4263.6000000000004</v>
      </c>
      <c r="J20" s="39" t="str">
        <f>IF($I$1="","Введите курс",Таблица623[[#This Row],[Оптовая цена KRW                       за 1шт]]/$I$1)</f>
        <v>Введите курс</v>
      </c>
      <c r="K20" s="284"/>
      <c r="L20" s="40">
        <f>Таблица623[[#This Row],[Заказ коробок ]]*Таблица623[[#This Row],[Кол-во шт в коробке]]</f>
        <v>0</v>
      </c>
      <c r="M20" s="38">
        <f>Таблица623[[#This Row],[Общее кол-во шт]]*Таблица623[[#This Row],[Оптовая цена KRW                       за 1шт]]</f>
        <v>0</v>
      </c>
      <c r="N20" s="41" t="str">
        <f>IFERROR(Таблица623[[#This Row],[Общее кол-во шт]]*Таблица623[[#This Row],[Оптовая цена USD                       за 1шт]],"")</f>
        <v/>
      </c>
      <c r="O20" s="42"/>
    </row>
    <row r="21" spans="1:15" s="30" customFormat="1" ht="24" customHeight="1">
      <c r="A21" s="31" t="s">
        <v>26102</v>
      </c>
      <c r="B21" s="32" t="s">
        <v>26103</v>
      </c>
      <c r="C21" s="33" t="s">
        <v>26088</v>
      </c>
      <c r="D21" s="34" t="s">
        <v>26089</v>
      </c>
      <c r="E21" s="187" t="s">
        <v>1651</v>
      </c>
      <c r="F21" s="38">
        <v>9800</v>
      </c>
      <c r="G21" s="36"/>
      <c r="H21" s="37">
        <v>40</v>
      </c>
      <c r="I21" s="38">
        <v>4263.6000000000004</v>
      </c>
      <c r="J21" s="39" t="str">
        <f>IF($I$1="","Введите курс",Таблица623[[#This Row],[Оптовая цена KRW                       за 1шт]]/$I$1)</f>
        <v>Введите курс</v>
      </c>
      <c r="K21" s="284"/>
      <c r="L21" s="40">
        <f>Таблица623[[#This Row],[Заказ коробок ]]*Таблица623[[#This Row],[Кол-во шт в коробке]]</f>
        <v>0</v>
      </c>
      <c r="M21" s="38">
        <f>Таблица623[[#This Row],[Общее кол-во шт]]*Таблица623[[#This Row],[Оптовая цена KRW                       за 1шт]]</f>
        <v>0</v>
      </c>
      <c r="N21" s="41" t="str">
        <f>IFERROR(Таблица623[[#This Row],[Общее кол-во шт]]*Таблица623[[#This Row],[Оптовая цена USD                       за 1шт]],"")</f>
        <v/>
      </c>
      <c r="O21" s="42"/>
    </row>
    <row r="22" spans="1:15" s="30" customFormat="1" ht="24" customHeight="1">
      <c r="A22" s="31" t="s">
        <v>26104</v>
      </c>
      <c r="B22" s="32" t="s">
        <v>26105</v>
      </c>
      <c r="C22" s="33" t="s">
        <v>26092</v>
      </c>
      <c r="D22" s="34" t="s">
        <v>26093</v>
      </c>
      <c r="E22" s="187" t="s">
        <v>1651</v>
      </c>
      <c r="F22" s="38">
        <v>9800</v>
      </c>
      <c r="G22" s="36"/>
      <c r="H22" s="37">
        <v>40</v>
      </c>
      <c r="I22" s="38">
        <v>4263.6000000000004</v>
      </c>
      <c r="J22" s="39" t="str">
        <f>IF($I$1="","Введите курс",Таблица623[[#This Row],[Оптовая цена KRW                       за 1шт]]/$I$1)</f>
        <v>Введите курс</v>
      </c>
      <c r="K22" s="284"/>
      <c r="L22" s="40">
        <f>Таблица623[[#This Row],[Заказ коробок ]]*Таблица623[[#This Row],[Кол-во шт в коробке]]</f>
        <v>0</v>
      </c>
      <c r="M22" s="38">
        <f>Таблица623[[#This Row],[Общее кол-во шт]]*Таблица623[[#This Row],[Оптовая цена KRW                       за 1шт]]</f>
        <v>0</v>
      </c>
      <c r="N22" s="41" t="str">
        <f>IFERROR(Таблица623[[#This Row],[Общее кол-во шт]]*Таблица623[[#This Row],[Оптовая цена USD                       за 1шт]],"")</f>
        <v/>
      </c>
      <c r="O22" s="42"/>
    </row>
    <row r="23" spans="1:15" s="30" customFormat="1" ht="24" customHeight="1">
      <c r="A23" s="31" t="s">
        <v>26106</v>
      </c>
      <c r="B23" s="32" t="s">
        <v>26107</v>
      </c>
      <c r="C23" s="33" t="s">
        <v>26072</v>
      </c>
      <c r="D23" s="34" t="s">
        <v>26073</v>
      </c>
      <c r="E23" s="187" t="s">
        <v>1651</v>
      </c>
      <c r="F23" s="38">
        <v>9800</v>
      </c>
      <c r="G23" s="36"/>
      <c r="H23" s="37">
        <v>40</v>
      </c>
      <c r="I23" s="38">
        <v>4263.6000000000004</v>
      </c>
      <c r="J23" s="39" t="str">
        <f>IF($I$1="","Введите курс",Таблица623[[#This Row],[Оптовая цена KRW                       за 1шт]]/$I$1)</f>
        <v>Введите курс</v>
      </c>
      <c r="K23" s="284"/>
      <c r="L23" s="40">
        <f>Таблица623[[#This Row],[Заказ коробок ]]*Таблица623[[#This Row],[Кол-во шт в коробке]]</f>
        <v>0</v>
      </c>
      <c r="M23" s="38">
        <f>Таблица623[[#This Row],[Общее кол-во шт]]*Таблица623[[#This Row],[Оптовая цена KRW                       за 1шт]]</f>
        <v>0</v>
      </c>
      <c r="N23" s="41" t="str">
        <f>IFERROR(Таблица623[[#This Row],[Общее кол-во шт]]*Таблица623[[#This Row],[Оптовая цена USD                       за 1шт]],"")</f>
        <v/>
      </c>
      <c r="O23" s="42"/>
    </row>
    <row r="24" spans="1:15" s="30" customFormat="1" ht="24" customHeight="1">
      <c r="A24" s="31" t="s">
        <v>26108</v>
      </c>
      <c r="B24" s="32" t="s">
        <v>26109</v>
      </c>
      <c r="C24" s="33" t="s">
        <v>26110</v>
      </c>
      <c r="D24" s="34" t="s">
        <v>26111</v>
      </c>
      <c r="E24" s="187" t="s">
        <v>26112</v>
      </c>
      <c r="F24" s="38">
        <v>35000</v>
      </c>
      <c r="G24" s="36"/>
      <c r="H24" s="37">
        <v>24</v>
      </c>
      <c r="I24" s="38">
        <v>8639.4</v>
      </c>
      <c r="J24" s="39" t="str">
        <f>IF($I$1="","Введите курс",Таблица623[[#This Row],[Оптовая цена KRW                       за 1шт]]/$I$1)</f>
        <v>Введите курс</v>
      </c>
      <c r="K24" s="284"/>
      <c r="L24" s="40">
        <f>Таблица623[[#This Row],[Заказ коробок ]]*Таблица623[[#This Row],[Кол-во шт в коробке]]</f>
        <v>0</v>
      </c>
      <c r="M24" s="38">
        <f>Таблица623[[#This Row],[Общее кол-во шт]]*Таблица623[[#This Row],[Оптовая цена KRW                       за 1шт]]</f>
        <v>0</v>
      </c>
      <c r="N24" s="41" t="str">
        <f>IFERROR(Таблица623[[#This Row],[Общее кол-во шт]]*Таблица623[[#This Row],[Оптовая цена USD                       за 1шт]],"")</f>
        <v/>
      </c>
      <c r="O24" s="42"/>
    </row>
    <row r="25" spans="1:15" s="30" customFormat="1" ht="24" customHeight="1">
      <c r="A25" s="31" t="s">
        <v>26113</v>
      </c>
      <c r="B25" s="32" t="s">
        <v>26114</v>
      </c>
      <c r="C25" s="33" t="s">
        <v>26115</v>
      </c>
      <c r="D25" s="34" t="s">
        <v>26116</v>
      </c>
      <c r="E25" s="187" t="s">
        <v>26117</v>
      </c>
      <c r="F25" s="38">
        <v>18800</v>
      </c>
      <c r="G25" s="36"/>
      <c r="H25" s="37">
        <v>80</v>
      </c>
      <c r="I25" s="38">
        <v>5834.4000000000015</v>
      </c>
      <c r="J25" s="39" t="str">
        <f>IF($I$1="","Введите курс",Таблица623[[#This Row],[Оптовая цена KRW                       за 1шт]]/$I$1)</f>
        <v>Введите курс</v>
      </c>
      <c r="K25" s="284"/>
      <c r="L25" s="40">
        <f>Таблица623[[#This Row],[Заказ коробок ]]*Таблица623[[#This Row],[Кол-во шт в коробке]]</f>
        <v>0</v>
      </c>
      <c r="M25" s="38">
        <f>Таблица623[[#This Row],[Общее кол-во шт]]*Таблица623[[#This Row],[Оптовая цена KRW                       за 1шт]]</f>
        <v>0</v>
      </c>
      <c r="N25" s="41" t="str">
        <f>IFERROR(Таблица623[[#This Row],[Общее кол-во шт]]*Таблица623[[#This Row],[Оптовая цена USD                       за 1шт]],"")</f>
        <v/>
      </c>
      <c r="O25" s="42"/>
    </row>
    <row r="26" spans="1:15" s="30" customFormat="1" ht="24" customHeight="1">
      <c r="A26" s="31" t="s">
        <v>26118</v>
      </c>
      <c r="B26" s="32" t="s">
        <v>26119</v>
      </c>
      <c r="C26" s="33" t="s">
        <v>26120</v>
      </c>
      <c r="D26" s="34" t="s">
        <v>26121</v>
      </c>
      <c r="E26" s="187" t="s">
        <v>26117</v>
      </c>
      <c r="F26" s="38">
        <v>19800</v>
      </c>
      <c r="G26" s="36"/>
      <c r="H26" s="37">
        <v>80</v>
      </c>
      <c r="I26" s="38">
        <v>5834.4000000000015</v>
      </c>
      <c r="J26" s="39" t="str">
        <f>IF($I$1="","Введите курс",Таблица623[[#This Row],[Оптовая цена KRW                       за 1шт]]/$I$1)</f>
        <v>Введите курс</v>
      </c>
      <c r="K26" s="284"/>
      <c r="L26" s="40">
        <f>Таблица623[[#This Row],[Заказ коробок ]]*Таблица623[[#This Row],[Кол-во шт в коробке]]</f>
        <v>0</v>
      </c>
      <c r="M26" s="38">
        <f>Таблица623[[#This Row],[Общее кол-во шт]]*Таблица623[[#This Row],[Оптовая цена KRW                       за 1шт]]</f>
        <v>0</v>
      </c>
      <c r="N26" s="41" t="str">
        <f>IFERROR(Таблица623[[#This Row],[Общее кол-во шт]]*Таблица623[[#This Row],[Оптовая цена USD                       за 1шт]],"")</f>
        <v/>
      </c>
      <c r="O26" s="42"/>
    </row>
    <row r="27" spans="1:15" s="30" customFormat="1" ht="24" customHeight="1">
      <c r="A27" s="31" t="s">
        <v>26122</v>
      </c>
      <c r="B27" s="32" t="s">
        <v>26123</v>
      </c>
      <c r="C27" s="33" t="s">
        <v>26124</v>
      </c>
      <c r="D27" s="34" t="s">
        <v>26125</v>
      </c>
      <c r="E27" s="187" t="s">
        <v>26117</v>
      </c>
      <c r="F27" s="38">
        <v>22800</v>
      </c>
      <c r="G27" s="36"/>
      <c r="H27" s="37">
        <v>80</v>
      </c>
      <c r="I27" s="38">
        <v>6507.6000000000013</v>
      </c>
      <c r="J27" s="39" t="str">
        <f>IF($I$1="","Введите курс",Таблица623[[#This Row],[Оптовая цена KRW                       за 1шт]]/$I$1)</f>
        <v>Введите курс</v>
      </c>
      <c r="K27" s="284"/>
      <c r="L27" s="40">
        <f>Таблица623[[#This Row],[Заказ коробок ]]*Таблица623[[#This Row],[Кол-во шт в коробке]]</f>
        <v>0</v>
      </c>
      <c r="M27" s="38">
        <f>Таблица623[[#This Row],[Общее кол-во шт]]*Таблица623[[#This Row],[Оптовая цена KRW                       за 1шт]]</f>
        <v>0</v>
      </c>
      <c r="N27" s="41" t="str">
        <f>IFERROR(Таблица623[[#This Row],[Общее кол-во шт]]*Таблица623[[#This Row],[Оптовая цена USD                       за 1шт]],"")</f>
        <v/>
      </c>
      <c r="O27" s="42"/>
    </row>
    <row r="28" spans="1:15" s="30" customFormat="1" ht="24" customHeight="1">
      <c r="A28" s="31" t="s">
        <v>26126</v>
      </c>
      <c r="B28" s="32" t="s">
        <v>26127</v>
      </c>
      <c r="C28" s="33" t="s">
        <v>26128</v>
      </c>
      <c r="D28" s="34" t="s">
        <v>26129</v>
      </c>
      <c r="E28" s="187" t="s">
        <v>26117</v>
      </c>
      <c r="F28" s="38">
        <v>12000</v>
      </c>
      <c r="G28" s="36"/>
      <c r="H28" s="37">
        <v>80</v>
      </c>
      <c r="I28" s="38">
        <v>4712.3999999999996</v>
      </c>
      <c r="J28" s="39" t="str">
        <f>IF($I$1="","Введите курс",Таблица623[[#This Row],[Оптовая цена KRW                       за 1шт]]/$I$1)</f>
        <v>Введите курс</v>
      </c>
      <c r="K28" s="284"/>
      <c r="L28" s="40">
        <f>Таблица623[[#This Row],[Заказ коробок ]]*Таблица623[[#This Row],[Кол-во шт в коробке]]</f>
        <v>0</v>
      </c>
      <c r="M28" s="38">
        <f>Таблица623[[#This Row],[Общее кол-во шт]]*Таблица623[[#This Row],[Оптовая цена KRW                       за 1шт]]</f>
        <v>0</v>
      </c>
      <c r="N28" s="41" t="str">
        <f>IFERROR(Таблица623[[#This Row],[Общее кол-во шт]]*Таблица623[[#This Row],[Оптовая цена USD                       за 1шт]],"")</f>
        <v/>
      </c>
      <c r="O28" s="42"/>
    </row>
    <row r="29" spans="1:15" s="30" customFormat="1" ht="24" customHeight="1">
      <c r="A29" s="31" t="s">
        <v>26130</v>
      </c>
      <c r="B29" s="32" t="s">
        <v>26131</v>
      </c>
      <c r="C29" s="33" t="s">
        <v>26132</v>
      </c>
      <c r="D29" s="34" t="s">
        <v>26133</v>
      </c>
      <c r="E29" s="187" t="s">
        <v>26117</v>
      </c>
      <c r="F29" s="38">
        <v>16800</v>
      </c>
      <c r="G29" s="36"/>
      <c r="H29" s="37">
        <v>80</v>
      </c>
      <c r="I29" s="38">
        <v>5273.4000000000005</v>
      </c>
      <c r="J29" s="39" t="str">
        <f>IF($I$1="","Введите курс",Таблица623[[#This Row],[Оптовая цена KRW                       за 1шт]]/$I$1)</f>
        <v>Введите курс</v>
      </c>
      <c r="K29" s="284"/>
      <c r="L29" s="40">
        <f>Таблица623[[#This Row],[Заказ коробок ]]*Таблица623[[#This Row],[Кол-во шт в коробке]]</f>
        <v>0</v>
      </c>
      <c r="M29" s="38">
        <f>Таблица623[[#This Row],[Общее кол-во шт]]*Таблица623[[#This Row],[Оптовая цена KRW                       за 1шт]]</f>
        <v>0</v>
      </c>
      <c r="N29" s="41" t="str">
        <f>IFERROR(Таблица623[[#This Row],[Общее кол-во шт]]*Таблица623[[#This Row],[Оптовая цена USD                       за 1шт]],"")</f>
        <v/>
      </c>
      <c r="O29" s="42"/>
    </row>
    <row r="30" spans="1:15" s="30" customFormat="1" ht="24" customHeight="1">
      <c r="A30" s="31" t="s">
        <v>26134</v>
      </c>
      <c r="B30" s="32" t="s">
        <v>26135</v>
      </c>
      <c r="C30" s="33" t="s">
        <v>26136</v>
      </c>
      <c r="D30" s="34" t="s">
        <v>26137</v>
      </c>
      <c r="E30" s="187" t="s">
        <v>26117</v>
      </c>
      <c r="F30" s="38">
        <v>16800</v>
      </c>
      <c r="G30" s="36"/>
      <c r="H30" s="37">
        <v>80</v>
      </c>
      <c r="I30" s="38">
        <v>5273.4000000000005</v>
      </c>
      <c r="J30" s="39" t="str">
        <f>IF($I$1="","Введите курс",Таблица623[[#This Row],[Оптовая цена KRW                       за 1шт]]/$I$1)</f>
        <v>Введите курс</v>
      </c>
      <c r="K30" s="284"/>
      <c r="L30" s="40">
        <f>Таблица623[[#This Row],[Заказ коробок ]]*Таблица623[[#This Row],[Кол-во шт в коробке]]</f>
        <v>0</v>
      </c>
      <c r="M30" s="38">
        <f>Таблица623[[#This Row],[Общее кол-во шт]]*Таблица623[[#This Row],[Оптовая цена KRW                       за 1шт]]</f>
        <v>0</v>
      </c>
      <c r="N30" s="41" t="str">
        <f>IFERROR(Таблица623[[#This Row],[Общее кол-во шт]]*Таблица623[[#This Row],[Оптовая цена USD                       за 1шт]],"")</f>
        <v/>
      </c>
      <c r="O30" s="42"/>
    </row>
    <row r="31" spans="1:15" s="30" customFormat="1" ht="24" customHeight="1">
      <c r="A31" s="31" t="s">
        <v>26138</v>
      </c>
      <c r="B31" s="32" t="s">
        <v>26139</v>
      </c>
      <c r="C31" s="33" t="s">
        <v>26140</v>
      </c>
      <c r="D31" s="34" t="s">
        <v>26141</v>
      </c>
      <c r="E31" s="187" t="s">
        <v>26117</v>
      </c>
      <c r="F31" s="38">
        <v>16800</v>
      </c>
      <c r="G31" s="36"/>
      <c r="H31" s="37">
        <v>80</v>
      </c>
      <c r="I31" s="38">
        <v>5273.4000000000005</v>
      </c>
      <c r="J31" s="39" t="str">
        <f>IF($I$1="","Введите курс",Таблица623[[#This Row],[Оптовая цена KRW                       за 1шт]]/$I$1)</f>
        <v>Введите курс</v>
      </c>
      <c r="K31" s="284"/>
      <c r="L31" s="40">
        <f>Таблица623[[#This Row],[Заказ коробок ]]*Таблица623[[#This Row],[Кол-во шт в коробке]]</f>
        <v>0</v>
      </c>
      <c r="M31" s="38">
        <f>Таблица623[[#This Row],[Общее кол-во шт]]*Таблица623[[#This Row],[Оптовая цена KRW                       за 1шт]]</f>
        <v>0</v>
      </c>
      <c r="N31" s="41" t="str">
        <f>IFERROR(Таблица623[[#This Row],[Общее кол-во шт]]*Таблица623[[#This Row],[Оптовая цена USD                       за 1шт]],"")</f>
        <v/>
      </c>
      <c r="O31" s="42"/>
    </row>
    <row r="32" spans="1:15" s="30" customFormat="1" ht="24" customHeight="1">
      <c r="A32" s="31" t="s">
        <v>26142</v>
      </c>
      <c r="B32" s="32" t="s">
        <v>26143</v>
      </c>
      <c r="C32" s="33" t="s">
        <v>26144</v>
      </c>
      <c r="D32" s="34" t="s">
        <v>26145</v>
      </c>
      <c r="E32" s="187" t="s">
        <v>26117</v>
      </c>
      <c r="F32" s="38">
        <v>16800</v>
      </c>
      <c r="G32" s="36"/>
      <c r="H32" s="37">
        <v>80</v>
      </c>
      <c r="I32" s="38">
        <v>5273.4000000000005</v>
      </c>
      <c r="J32" s="39" t="str">
        <f>IF($I$1="","Введите курс",Таблица623[[#This Row],[Оптовая цена KRW                       за 1шт]]/$I$1)</f>
        <v>Введите курс</v>
      </c>
      <c r="K32" s="284"/>
      <c r="L32" s="40">
        <f>Таблица623[[#This Row],[Заказ коробок ]]*Таблица623[[#This Row],[Кол-во шт в коробке]]</f>
        <v>0</v>
      </c>
      <c r="M32" s="38">
        <f>Таблица623[[#This Row],[Общее кол-во шт]]*Таблица623[[#This Row],[Оптовая цена KRW                       за 1шт]]</f>
        <v>0</v>
      </c>
      <c r="N32" s="41" t="str">
        <f>IFERROR(Таблица623[[#This Row],[Общее кол-во шт]]*Таблица623[[#This Row],[Оптовая цена USD                       за 1шт]],"")</f>
        <v/>
      </c>
      <c r="O32" s="42"/>
    </row>
    <row r="33" spans="1:15" s="30" customFormat="1" ht="24" customHeight="1">
      <c r="A33" s="31" t="s">
        <v>26146</v>
      </c>
      <c r="B33" s="32" t="s">
        <v>26147</v>
      </c>
      <c r="C33" s="33" t="s">
        <v>26148</v>
      </c>
      <c r="D33" s="34" t="s">
        <v>26149</v>
      </c>
      <c r="E33" s="187" t="s">
        <v>2293</v>
      </c>
      <c r="F33" s="38">
        <v>18800</v>
      </c>
      <c r="G33" s="36"/>
      <c r="H33" s="37">
        <v>72</v>
      </c>
      <c r="I33" s="38">
        <v>5610</v>
      </c>
      <c r="J33" s="39" t="str">
        <f>IF($I$1="","Введите курс",Таблица623[[#This Row],[Оптовая цена KRW                       за 1шт]]/$I$1)</f>
        <v>Введите курс</v>
      </c>
      <c r="K33" s="284"/>
      <c r="L33" s="40">
        <f>Таблица623[[#This Row],[Заказ коробок ]]*Таблица623[[#This Row],[Кол-во шт в коробке]]</f>
        <v>0</v>
      </c>
      <c r="M33" s="38">
        <f>Таблица623[[#This Row],[Общее кол-во шт]]*Таблица623[[#This Row],[Оптовая цена KRW                       за 1шт]]</f>
        <v>0</v>
      </c>
      <c r="N33" s="41" t="str">
        <f>IFERROR(Таблица623[[#This Row],[Общее кол-во шт]]*Таблица623[[#This Row],[Оптовая цена USD                       за 1шт]],"")</f>
        <v/>
      </c>
      <c r="O33" s="42"/>
    </row>
    <row r="34" spans="1:15" s="30" customFormat="1" ht="24" customHeight="1">
      <c r="A34" s="31" t="s">
        <v>26150</v>
      </c>
      <c r="B34" s="32" t="s">
        <v>26151</v>
      </c>
      <c r="C34" s="33" t="s">
        <v>26152</v>
      </c>
      <c r="D34" s="34" t="s">
        <v>26153</v>
      </c>
      <c r="E34" s="187" t="s">
        <v>26154</v>
      </c>
      <c r="F34" s="38">
        <v>32800</v>
      </c>
      <c r="G34" s="36"/>
      <c r="H34" s="37">
        <v>20</v>
      </c>
      <c r="I34" s="38">
        <v>10883.4</v>
      </c>
      <c r="J34" s="39" t="str">
        <f>IF($I$1="","Введите курс",Таблица623[[#This Row],[Оптовая цена KRW                       за 1шт]]/$I$1)</f>
        <v>Введите курс</v>
      </c>
      <c r="K34" s="284"/>
      <c r="L34" s="40">
        <f>Таблица623[[#This Row],[Заказ коробок ]]*Таблица623[[#This Row],[Кол-во шт в коробке]]</f>
        <v>0</v>
      </c>
      <c r="M34" s="38">
        <f>Таблица623[[#This Row],[Общее кол-во шт]]*Таблица623[[#This Row],[Оптовая цена KRW                       за 1шт]]</f>
        <v>0</v>
      </c>
      <c r="N34" s="41" t="str">
        <f>IFERROR(Таблица623[[#This Row],[Общее кол-во шт]]*Таблица623[[#This Row],[Оптовая цена USD                       за 1шт]],"")</f>
        <v/>
      </c>
      <c r="O34" s="42"/>
    </row>
    <row r="35" spans="1:15" s="30" customFormat="1" ht="24" customHeight="1">
      <c r="A35" s="31" t="s">
        <v>26155</v>
      </c>
      <c r="B35" s="32" t="s">
        <v>26156</v>
      </c>
      <c r="C35" s="33" t="s">
        <v>26157</v>
      </c>
      <c r="D35" s="34" t="s">
        <v>26158</v>
      </c>
      <c r="E35" s="187" t="s">
        <v>1651</v>
      </c>
      <c r="F35" s="38">
        <v>20500</v>
      </c>
      <c r="G35" s="36"/>
      <c r="H35" s="37">
        <v>60</v>
      </c>
      <c r="I35" s="38">
        <v>6956.4000000000015</v>
      </c>
      <c r="J35" s="39" t="str">
        <f>IF($I$1="","Введите курс",Таблица623[[#This Row],[Оптовая цена KRW                       за 1шт]]/$I$1)</f>
        <v>Введите курс</v>
      </c>
      <c r="K35" s="284"/>
      <c r="L35" s="40">
        <f>Таблица623[[#This Row],[Заказ коробок ]]*Таблица623[[#This Row],[Кол-во шт в коробке]]</f>
        <v>0</v>
      </c>
      <c r="M35" s="38">
        <f>Таблица623[[#This Row],[Общее кол-во шт]]*Таблица623[[#This Row],[Оптовая цена KRW                       за 1шт]]</f>
        <v>0</v>
      </c>
      <c r="N35" s="41" t="str">
        <f>IFERROR(Таблица623[[#This Row],[Общее кол-во шт]]*Таблица623[[#This Row],[Оптовая цена USD                       за 1шт]],"")</f>
        <v/>
      </c>
      <c r="O35" s="42"/>
    </row>
    <row r="36" spans="1:15" s="30" customFormat="1" ht="24" customHeight="1">
      <c r="A36" s="31" t="s">
        <v>26159</v>
      </c>
      <c r="B36" s="32" t="s">
        <v>26059</v>
      </c>
      <c r="C36" s="33" t="s">
        <v>26160</v>
      </c>
      <c r="D36" s="34" t="s">
        <v>26161</v>
      </c>
      <c r="E36" s="187" t="s">
        <v>9012</v>
      </c>
      <c r="F36" s="38">
        <v>12800</v>
      </c>
      <c r="G36" s="36"/>
      <c r="H36" s="37">
        <v>80</v>
      </c>
      <c r="I36" s="38">
        <v>6283.2000000000007</v>
      </c>
      <c r="J36" s="39" t="str">
        <f>IF($I$1="","Введите курс",Таблица623[[#This Row],[Оптовая цена KRW                       за 1шт]]/$I$1)</f>
        <v>Введите курс</v>
      </c>
      <c r="K36" s="284"/>
      <c r="L36" s="40">
        <f>Таблица623[[#This Row],[Заказ коробок ]]*Таблица623[[#This Row],[Кол-во шт в коробке]]</f>
        <v>0</v>
      </c>
      <c r="M36" s="38">
        <f>Таблица623[[#This Row],[Общее кол-во шт]]*Таблица623[[#This Row],[Оптовая цена KRW                       за 1шт]]</f>
        <v>0</v>
      </c>
      <c r="N36" s="41" t="str">
        <f>IFERROR(Таблица623[[#This Row],[Общее кол-во шт]]*Таблица623[[#This Row],[Оптовая цена USD                       за 1шт]],"")</f>
        <v/>
      </c>
      <c r="O36" s="42"/>
    </row>
    <row r="37" spans="1:15" s="30" customFormat="1" ht="24" customHeight="1">
      <c r="A37" s="31" t="s">
        <v>26162</v>
      </c>
      <c r="B37" s="32" t="s">
        <v>26163</v>
      </c>
      <c r="C37" s="33" t="s">
        <v>26164</v>
      </c>
      <c r="D37" s="34" t="s">
        <v>26165</v>
      </c>
      <c r="E37" s="187" t="s">
        <v>26166</v>
      </c>
      <c r="F37" s="38">
        <v>78800</v>
      </c>
      <c r="G37" s="36"/>
      <c r="H37" s="37">
        <v>32</v>
      </c>
      <c r="I37" s="38">
        <v>13464.000000000002</v>
      </c>
      <c r="J37" s="39" t="str">
        <f>IF($I$1="","Введите курс",Таблица623[[#This Row],[Оптовая цена KRW                       за 1шт]]/$I$1)</f>
        <v>Введите курс</v>
      </c>
      <c r="K37" s="284"/>
      <c r="L37" s="40">
        <f>Таблица623[[#This Row],[Заказ коробок ]]*Таблица623[[#This Row],[Кол-во шт в коробке]]</f>
        <v>0</v>
      </c>
      <c r="M37" s="38">
        <f>Таблица623[[#This Row],[Общее кол-во шт]]*Таблица623[[#This Row],[Оптовая цена KRW                       за 1шт]]</f>
        <v>0</v>
      </c>
      <c r="N37" s="41" t="str">
        <f>IFERROR(Таблица623[[#This Row],[Общее кол-во шт]]*Таблица623[[#This Row],[Оптовая цена USD                       за 1шт]],"")</f>
        <v/>
      </c>
      <c r="O37" s="42"/>
    </row>
    <row r="38" spans="1:15" s="30" customFormat="1" ht="24" customHeight="1">
      <c r="A38" s="31" t="s">
        <v>26167</v>
      </c>
      <c r="B38" s="32" t="s">
        <v>26168</v>
      </c>
      <c r="C38" s="33" t="s">
        <v>26169</v>
      </c>
      <c r="D38" s="34" t="s">
        <v>26170</v>
      </c>
      <c r="E38" s="187" t="s">
        <v>26171</v>
      </c>
      <c r="F38" s="38">
        <v>39800</v>
      </c>
      <c r="G38" s="36"/>
      <c r="H38" s="37">
        <v>72</v>
      </c>
      <c r="I38" s="38">
        <v>7068.6000000000013</v>
      </c>
      <c r="J38" s="39" t="str">
        <f>IF($I$1="","Введите курс",Таблица623[[#This Row],[Оптовая цена KRW                       за 1шт]]/$I$1)</f>
        <v>Введите курс</v>
      </c>
      <c r="K38" s="284"/>
      <c r="L38" s="40">
        <f>Таблица623[[#This Row],[Заказ коробок ]]*Таблица623[[#This Row],[Кол-во шт в коробке]]</f>
        <v>0</v>
      </c>
      <c r="M38" s="38">
        <f>Таблица623[[#This Row],[Общее кол-во шт]]*Таблица623[[#This Row],[Оптовая цена KRW                       за 1шт]]</f>
        <v>0</v>
      </c>
      <c r="N38" s="41" t="str">
        <f>IFERROR(Таблица623[[#This Row],[Общее кол-во шт]]*Таблица623[[#This Row],[Оптовая цена USD                       за 1шт]],"")</f>
        <v/>
      </c>
      <c r="O38" s="42"/>
    </row>
    <row r="39" spans="1:15" s="30" customFormat="1" ht="24" customHeight="1">
      <c r="A39" s="31" t="s">
        <v>26172</v>
      </c>
      <c r="B39" s="32" t="s">
        <v>26173</v>
      </c>
      <c r="C39" s="33" t="s">
        <v>26174</v>
      </c>
      <c r="D39" s="34" t="s">
        <v>26175</v>
      </c>
      <c r="E39" s="187" t="s">
        <v>26176</v>
      </c>
      <c r="F39" s="38">
        <v>18000</v>
      </c>
      <c r="G39" s="36"/>
      <c r="H39" s="37">
        <v>80</v>
      </c>
      <c r="I39" s="38">
        <v>4488</v>
      </c>
      <c r="J39" s="39" t="str">
        <f>IF($I$1="","Введите курс",Таблица623[[#This Row],[Оптовая цена KRW                       за 1шт]]/$I$1)</f>
        <v>Введите курс</v>
      </c>
      <c r="K39" s="284"/>
      <c r="L39" s="40">
        <f>Таблица623[[#This Row],[Заказ коробок ]]*Таблица623[[#This Row],[Кол-во шт в коробке]]</f>
        <v>0</v>
      </c>
      <c r="M39" s="38">
        <f>Таблица623[[#This Row],[Общее кол-во шт]]*Таблица623[[#This Row],[Оптовая цена KRW                       за 1шт]]</f>
        <v>0</v>
      </c>
      <c r="N39" s="41" t="str">
        <f>IFERROR(Таблица623[[#This Row],[Общее кол-во шт]]*Таблица623[[#This Row],[Оптовая цена USD                       за 1шт]],"")</f>
        <v/>
      </c>
      <c r="O39" s="42"/>
    </row>
    <row r="40" spans="1:15" s="30" customFormat="1" ht="24" customHeight="1">
      <c r="A40" s="31" t="s">
        <v>26177</v>
      </c>
      <c r="B40" s="32" t="s">
        <v>26178</v>
      </c>
      <c r="C40" s="33" t="s">
        <v>26179</v>
      </c>
      <c r="D40" s="34" t="s">
        <v>26180</v>
      </c>
      <c r="E40" s="187" t="s">
        <v>26181</v>
      </c>
      <c r="F40" s="38">
        <v>7800</v>
      </c>
      <c r="G40" s="36"/>
      <c r="H40" s="37">
        <v>200</v>
      </c>
      <c r="I40" s="38">
        <v>2356.1999999999998</v>
      </c>
      <c r="J40" s="39" t="str">
        <f>IF($I$1="","Введите курс",Таблица623[[#This Row],[Оптовая цена KRW                       за 1шт]]/$I$1)</f>
        <v>Введите курс</v>
      </c>
      <c r="K40" s="284"/>
      <c r="L40" s="40">
        <f>Таблица623[[#This Row],[Заказ коробок ]]*Таблица623[[#This Row],[Кол-во шт в коробке]]</f>
        <v>0</v>
      </c>
      <c r="M40" s="38">
        <f>Таблица623[[#This Row],[Общее кол-во шт]]*Таблица623[[#This Row],[Оптовая цена KRW                       за 1шт]]</f>
        <v>0</v>
      </c>
      <c r="N40" s="41" t="str">
        <f>IFERROR(Таблица623[[#This Row],[Общее кол-во шт]]*Таблица623[[#This Row],[Оптовая цена USD                       за 1шт]],"")</f>
        <v/>
      </c>
      <c r="O40" s="42"/>
    </row>
    <row r="41" spans="1:15" s="30" customFormat="1" ht="24" customHeight="1">
      <c r="A41" s="31" t="s">
        <v>26182</v>
      </c>
      <c r="B41" s="32" t="s">
        <v>26183</v>
      </c>
      <c r="C41" s="33" t="s">
        <v>26184</v>
      </c>
      <c r="D41" s="34" t="s">
        <v>26185</v>
      </c>
      <c r="E41" s="187" t="s">
        <v>1651</v>
      </c>
      <c r="F41" s="38">
        <v>15800</v>
      </c>
      <c r="G41" s="36"/>
      <c r="H41" s="37">
        <v>60</v>
      </c>
      <c r="I41" s="38">
        <v>5834.4000000000015</v>
      </c>
      <c r="J41" s="39" t="str">
        <f>IF($I$1="","Введите курс",Таблица623[[#This Row],[Оптовая цена KRW                       за 1шт]]/$I$1)</f>
        <v>Введите курс</v>
      </c>
      <c r="K41" s="284"/>
      <c r="L41" s="40">
        <f>Таблица623[[#This Row],[Заказ коробок ]]*Таблица623[[#This Row],[Кол-во шт в коробке]]</f>
        <v>0</v>
      </c>
      <c r="M41" s="38">
        <f>Таблица623[[#This Row],[Общее кол-во шт]]*Таблица623[[#This Row],[Оптовая цена KRW                       за 1шт]]</f>
        <v>0</v>
      </c>
      <c r="N41" s="41" t="str">
        <f>IFERROR(Таблица623[[#This Row],[Общее кол-во шт]]*Таблица623[[#This Row],[Оптовая цена USD                       за 1шт]],"")</f>
        <v/>
      </c>
      <c r="O41" s="42"/>
    </row>
  </sheetData>
  <sheetProtection algorithmName="SHA-512" hashValue="/Qa/8NKG6axQ8S64xTrY53J4O6gFO3QcZh+qfIulCnWvr57ez24AzsbnUuBJxAKnKckQEbuLjy1OAZW0VPZymw==" saltValue="P7J8nXSJDnc1dvFPd7czDw==" spinCount="100000" sheet="1" autoFilter="0" pivotTables="0"/>
  <mergeCells count="2">
    <mergeCell ref="A1:D1"/>
    <mergeCell ref="E1:G1"/>
  </mergeCells>
  <conditionalFormatting sqref="A42:A1048576">
    <cfRule type="duplicateValues" dxfId="379" priority="1"/>
  </conditionalFormatting>
  <conditionalFormatting sqref="A42:A1048576">
    <cfRule type="duplicateValues" dxfId="378" priority="2"/>
    <cfRule type="duplicateValues" dxfId="377" priority="3"/>
    <cfRule type="duplicateValues" dxfId="376" priority="4"/>
  </conditionalFormatting>
  <conditionalFormatting sqref="A3 A5 A7 A9 A11 A13 A15 A17 A19 A21 A23 A25 A27 A29 A31 A33 A35 A37 A39 A41">
    <cfRule type="duplicateValues" dxfId="375" priority="5"/>
  </conditionalFormatting>
  <conditionalFormatting sqref="A3 A5 A7 A9 A11 A13 A15 A17 A19 A21 A23 A25 A27 A29 A31 A33 A35 A37 A39 A41">
    <cfRule type="duplicateValues" dxfId="374" priority="6"/>
    <cfRule type="duplicateValues" dxfId="373" priority="7"/>
    <cfRule type="duplicateValues" dxfId="372" priority="8"/>
  </conditionalFormatting>
  <conditionalFormatting sqref="A3:A41">
    <cfRule type="duplicateValues" dxfId="371" priority="9"/>
  </conditionalFormatting>
  <conditionalFormatting sqref="A3:A41">
    <cfRule type="duplicateValues" dxfId="370" priority="10"/>
    <cfRule type="duplicateValues" dxfId="369" priority="11"/>
    <cfRule type="duplicateValues" dxfId="368" priority="12"/>
  </conditionalFormatting>
  <conditionalFormatting sqref="A4 A6 A8 A10 A12 A14 A16 A18 A20 A22 A24 A26 A28 A30 A32 A34 A36 A38 A40">
    <cfRule type="duplicateValues" dxfId="367" priority="13"/>
  </conditionalFormatting>
  <conditionalFormatting sqref="A4 A6 A8 A10 A12 A14 A16 A18 A20 A22 A24 A26 A28 A30 A32 A34 A36 A38 A40">
    <cfRule type="duplicateValues" dxfId="366" priority="14"/>
    <cfRule type="duplicateValues" dxfId="365" priority="15"/>
    <cfRule type="duplicateValues" dxfId="364" priority="16"/>
  </conditionalFormatting>
  <hyperlinks>
    <hyperlink ref="H1" r:id="rId1" display="Узнать курс $ к KRW" xr:uid="{00000000-0004-0000-0D00-000000000000}"/>
    <hyperlink ref="O1" location="Главная!A1" display="Вернуться на Главную" xr:uid="{00000000-0004-0000-0D00-000001000000}"/>
  </hyperlinks>
  <pageMargins left="0.7" right="0.7" top="0.75" bottom="0.75" header="0.3" footer="0.3"/>
  <pageSetup paperSize="9" scale="28" fitToHeight="0" orientation="portrait"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8DA39-16E7-4791-9CB1-027A0D36EA8C}">
  <dimension ref="A1:P747"/>
  <sheetViews>
    <sheetView zoomScale="85" zoomScaleNormal="85" workbookViewId="0">
      <pane ySplit="2" topLeftCell="A3" activePane="bottomLeft" state="frozen"/>
      <selection activeCell="D1" sqref="D1"/>
      <selection pane="bottomLeft" activeCell="K3" sqref="K3"/>
    </sheetView>
  </sheetViews>
  <sheetFormatPr defaultRowHeight="15"/>
  <cols>
    <col min="1" max="1" width="13.7109375" style="178" customWidth="1"/>
    <col min="2" max="2" width="16.85546875" style="178" customWidth="1"/>
    <col min="3" max="3" width="60.7109375" style="179" hidden="1" customWidth="1"/>
    <col min="4" max="4" width="60.7109375" style="179" customWidth="1"/>
    <col min="5" max="5" width="17.7109375" style="221" customWidth="1"/>
    <col min="6" max="6" width="15.7109375" style="344" customWidth="1"/>
    <col min="7" max="7" width="15.7109375" style="345" customWidth="1"/>
    <col min="8" max="8" width="15" style="254" customWidth="1"/>
    <col min="9" max="9" width="15.7109375" style="346" customWidth="1"/>
    <col min="10" max="10" width="15.7109375" style="347" customWidth="1"/>
    <col min="11" max="11" width="15.7109375" style="178" customWidth="1"/>
    <col min="12" max="14" width="15.7109375" style="254" customWidth="1"/>
    <col min="15" max="15" width="30.7109375" style="178" customWidth="1"/>
    <col min="16" max="16384" width="9.140625" style="155"/>
  </cols>
  <sheetData>
    <row r="1" spans="1:16" ht="65.099999999999994" customHeight="1">
      <c r="A1" s="493" t="s">
        <v>17638</v>
      </c>
      <c r="B1" s="493"/>
      <c r="C1" s="493"/>
      <c r="D1" s="493"/>
      <c r="E1" s="493"/>
      <c r="F1" s="497" t="s">
        <v>27287</v>
      </c>
      <c r="G1" s="497"/>
      <c r="H1" s="297" t="s">
        <v>27288</v>
      </c>
      <c r="I1" s="445"/>
      <c r="J1" s="151" t="s">
        <v>5</v>
      </c>
      <c r="K1" s="152">
        <f>SUM(K3:K747)</f>
        <v>0</v>
      </c>
      <c r="L1" s="153">
        <f>SUM(L3:L747)</f>
        <v>0</v>
      </c>
      <c r="M1" s="154">
        <f>SUM(M3:M747)</f>
        <v>0</v>
      </c>
      <c r="N1" s="446">
        <f>SUM(N3:N747)</f>
        <v>0</v>
      </c>
      <c r="O1" s="273" t="s">
        <v>26186</v>
      </c>
    </row>
    <row r="2" spans="1:16" ht="50.1" customHeight="1">
      <c r="A2" s="156" t="s">
        <v>8</v>
      </c>
      <c r="B2" s="157" t="s">
        <v>1634</v>
      </c>
      <c r="C2" s="447" t="s">
        <v>10</v>
      </c>
      <c r="D2" s="159" t="s">
        <v>11</v>
      </c>
      <c r="E2" s="159" t="s">
        <v>1635</v>
      </c>
      <c r="F2" s="448" t="s">
        <v>18</v>
      </c>
      <c r="G2" s="449" t="s">
        <v>19</v>
      </c>
      <c r="H2" s="162" t="s">
        <v>6</v>
      </c>
      <c r="I2" s="448" t="s">
        <v>33144</v>
      </c>
      <c r="J2" s="450" t="s">
        <v>33143</v>
      </c>
      <c r="K2" s="163" t="s">
        <v>20</v>
      </c>
      <c r="L2" s="164" t="s">
        <v>12</v>
      </c>
      <c r="M2" s="165" t="s">
        <v>21</v>
      </c>
      <c r="N2" s="165" t="s">
        <v>22</v>
      </c>
      <c r="O2" s="451" t="s">
        <v>23</v>
      </c>
    </row>
    <row r="3" spans="1:16" ht="30" customHeight="1">
      <c r="A3" s="166" t="s">
        <v>17639</v>
      </c>
      <c r="B3" s="167">
        <v>8809530033517</v>
      </c>
      <c r="C3" s="168" t="s">
        <v>27906</v>
      </c>
      <c r="D3" s="452" t="s">
        <v>32308</v>
      </c>
      <c r="E3" s="453" t="s">
        <v>27907</v>
      </c>
      <c r="F3" s="454">
        <v>12800</v>
      </c>
      <c r="G3" s="455">
        <v>0.46</v>
      </c>
      <c r="H3" s="456">
        <v>4</v>
      </c>
      <c r="I3" s="457">
        <f>G3*F3</f>
        <v>5888</v>
      </c>
      <c r="J3" s="458" t="str">
        <f>IF($I$1="","Введите курс",I3/$I$1)</f>
        <v>Введите курс</v>
      </c>
      <c r="K3" s="459"/>
      <c r="L3" s="460">
        <f>K3*H3</f>
        <v>0</v>
      </c>
      <c r="M3" s="454">
        <f>L3*I3</f>
        <v>0</v>
      </c>
      <c r="N3" s="461" t="str">
        <f>IFERROR(L3*J3,"")</f>
        <v/>
      </c>
      <c r="O3" s="166"/>
      <c r="P3" s="176"/>
    </row>
    <row r="4" spans="1:16" ht="30" customHeight="1">
      <c r="A4" s="166" t="s">
        <v>17640</v>
      </c>
      <c r="B4" s="462">
        <v>8806185761628</v>
      </c>
      <c r="C4" s="452" t="s">
        <v>27905</v>
      </c>
      <c r="D4" s="452" t="s">
        <v>32309</v>
      </c>
      <c r="E4" s="463" t="s">
        <v>32310</v>
      </c>
      <c r="F4" s="464">
        <v>5000</v>
      </c>
      <c r="G4" s="465">
        <v>0.46</v>
      </c>
      <c r="H4" s="466">
        <v>6</v>
      </c>
      <c r="I4" s="457">
        <f t="shared" ref="I4:I67" si="0">G4*F4</f>
        <v>2300</v>
      </c>
      <c r="J4" s="458" t="str">
        <f t="shared" ref="J4:J67" si="1">IF($I$1="","Введите курс",I4/$I$1)</f>
        <v>Введите курс</v>
      </c>
      <c r="K4" s="467"/>
      <c r="L4" s="460">
        <f t="shared" ref="L4:M19" si="2">K4*H4</f>
        <v>0</v>
      </c>
      <c r="M4" s="454">
        <f t="shared" si="2"/>
        <v>0</v>
      </c>
      <c r="N4" s="461" t="str">
        <f t="shared" ref="N4:N67" si="3">IFERROR(L4*J4,"")</f>
        <v/>
      </c>
      <c r="O4" s="468"/>
    </row>
    <row r="5" spans="1:16" ht="30" customHeight="1">
      <c r="A5" s="166" t="s">
        <v>17641</v>
      </c>
      <c r="B5" s="462">
        <v>8806185761611</v>
      </c>
      <c r="C5" s="452" t="s">
        <v>27904</v>
      </c>
      <c r="D5" s="452" t="s">
        <v>32311</v>
      </c>
      <c r="E5" s="463" t="s">
        <v>32310</v>
      </c>
      <c r="F5" s="464">
        <v>5000</v>
      </c>
      <c r="G5" s="465">
        <v>0.46</v>
      </c>
      <c r="H5" s="466">
        <v>6</v>
      </c>
      <c r="I5" s="457">
        <f t="shared" si="0"/>
        <v>2300</v>
      </c>
      <c r="J5" s="458" t="str">
        <f t="shared" si="1"/>
        <v>Введите курс</v>
      </c>
      <c r="K5" s="467"/>
      <c r="L5" s="460">
        <f t="shared" si="2"/>
        <v>0</v>
      </c>
      <c r="M5" s="454">
        <f t="shared" si="2"/>
        <v>0</v>
      </c>
      <c r="N5" s="461" t="str">
        <f t="shared" si="3"/>
        <v/>
      </c>
      <c r="O5" s="468"/>
    </row>
    <row r="6" spans="1:16" ht="30" customHeight="1">
      <c r="A6" s="166" t="s">
        <v>17643</v>
      </c>
      <c r="B6" s="462">
        <v>8806185761604</v>
      </c>
      <c r="C6" s="452" t="s">
        <v>27903</v>
      </c>
      <c r="D6" s="452" t="s">
        <v>32312</v>
      </c>
      <c r="E6" s="463" t="s">
        <v>32310</v>
      </c>
      <c r="F6" s="464">
        <v>5000</v>
      </c>
      <c r="G6" s="465">
        <v>0.46</v>
      </c>
      <c r="H6" s="466">
        <v>6</v>
      </c>
      <c r="I6" s="457">
        <f t="shared" si="0"/>
        <v>2300</v>
      </c>
      <c r="J6" s="458" t="str">
        <f t="shared" si="1"/>
        <v>Введите курс</v>
      </c>
      <c r="K6" s="467"/>
      <c r="L6" s="460">
        <f t="shared" si="2"/>
        <v>0</v>
      </c>
      <c r="M6" s="454">
        <f t="shared" si="2"/>
        <v>0</v>
      </c>
      <c r="N6" s="461" t="str">
        <f t="shared" si="3"/>
        <v/>
      </c>
      <c r="O6" s="468"/>
    </row>
    <row r="7" spans="1:16" ht="30" customHeight="1">
      <c r="A7" s="166" t="s">
        <v>17644</v>
      </c>
      <c r="B7" s="462">
        <v>8806185761574</v>
      </c>
      <c r="C7" s="452" t="s">
        <v>27902</v>
      </c>
      <c r="D7" s="452" t="s">
        <v>32313</v>
      </c>
      <c r="E7" s="463" t="s">
        <v>32310</v>
      </c>
      <c r="F7" s="464">
        <v>5000</v>
      </c>
      <c r="G7" s="465">
        <v>0.46</v>
      </c>
      <c r="H7" s="466">
        <v>6</v>
      </c>
      <c r="I7" s="457">
        <f t="shared" si="0"/>
        <v>2300</v>
      </c>
      <c r="J7" s="458" t="str">
        <f t="shared" si="1"/>
        <v>Введите курс</v>
      </c>
      <c r="K7" s="467"/>
      <c r="L7" s="460">
        <f t="shared" si="2"/>
        <v>0</v>
      </c>
      <c r="M7" s="454">
        <f t="shared" si="2"/>
        <v>0</v>
      </c>
      <c r="N7" s="461" t="str">
        <f t="shared" si="3"/>
        <v/>
      </c>
      <c r="O7" s="468"/>
    </row>
    <row r="8" spans="1:16" ht="30" customHeight="1">
      <c r="A8" s="166" t="s">
        <v>17645</v>
      </c>
      <c r="B8" s="462">
        <v>8806185761475</v>
      </c>
      <c r="C8" s="452" t="s">
        <v>27901</v>
      </c>
      <c r="D8" s="452" t="s">
        <v>32314</v>
      </c>
      <c r="E8" s="463" t="s">
        <v>32310</v>
      </c>
      <c r="F8" s="464">
        <v>5000</v>
      </c>
      <c r="G8" s="465">
        <v>0.46</v>
      </c>
      <c r="H8" s="466">
        <v>6</v>
      </c>
      <c r="I8" s="457">
        <f t="shared" si="0"/>
        <v>2300</v>
      </c>
      <c r="J8" s="458" t="str">
        <f t="shared" si="1"/>
        <v>Введите курс</v>
      </c>
      <c r="K8" s="467"/>
      <c r="L8" s="460">
        <f t="shared" si="2"/>
        <v>0</v>
      </c>
      <c r="M8" s="454">
        <f t="shared" si="2"/>
        <v>0</v>
      </c>
      <c r="N8" s="461" t="str">
        <f t="shared" si="3"/>
        <v/>
      </c>
      <c r="O8" s="468"/>
    </row>
    <row r="9" spans="1:16" ht="30" customHeight="1">
      <c r="A9" s="166" t="s">
        <v>17646</v>
      </c>
      <c r="B9" s="462">
        <v>8806185761451</v>
      </c>
      <c r="C9" s="452" t="s">
        <v>27900</v>
      </c>
      <c r="D9" s="452" t="s">
        <v>32315</v>
      </c>
      <c r="E9" s="463" t="s">
        <v>32310</v>
      </c>
      <c r="F9" s="464">
        <v>5000</v>
      </c>
      <c r="G9" s="465">
        <v>0.46</v>
      </c>
      <c r="H9" s="466">
        <v>6</v>
      </c>
      <c r="I9" s="457">
        <f t="shared" si="0"/>
        <v>2300</v>
      </c>
      <c r="J9" s="458" t="str">
        <f t="shared" si="1"/>
        <v>Введите курс</v>
      </c>
      <c r="K9" s="467"/>
      <c r="L9" s="460">
        <f t="shared" si="2"/>
        <v>0</v>
      </c>
      <c r="M9" s="454">
        <f t="shared" si="2"/>
        <v>0</v>
      </c>
      <c r="N9" s="461" t="str">
        <f t="shared" si="3"/>
        <v/>
      </c>
      <c r="O9" s="468"/>
    </row>
    <row r="10" spans="1:16" ht="30" customHeight="1">
      <c r="A10" s="166" t="s">
        <v>17647</v>
      </c>
      <c r="B10" s="462">
        <v>8806185761383</v>
      </c>
      <c r="C10" s="452" t="s">
        <v>27899</v>
      </c>
      <c r="D10" s="452" t="s">
        <v>32316</v>
      </c>
      <c r="E10" s="463" t="s">
        <v>32310</v>
      </c>
      <c r="F10" s="464">
        <v>5000</v>
      </c>
      <c r="G10" s="465">
        <v>0.46</v>
      </c>
      <c r="H10" s="466">
        <v>6</v>
      </c>
      <c r="I10" s="457">
        <f t="shared" si="0"/>
        <v>2300</v>
      </c>
      <c r="J10" s="458" t="str">
        <f t="shared" si="1"/>
        <v>Введите курс</v>
      </c>
      <c r="K10" s="467"/>
      <c r="L10" s="460">
        <f t="shared" si="2"/>
        <v>0</v>
      </c>
      <c r="M10" s="454">
        <f t="shared" si="2"/>
        <v>0</v>
      </c>
      <c r="N10" s="461" t="str">
        <f t="shared" si="3"/>
        <v/>
      </c>
      <c r="O10" s="468"/>
    </row>
    <row r="11" spans="1:16" ht="30" customHeight="1">
      <c r="A11" s="166" t="s">
        <v>17648</v>
      </c>
      <c r="B11" s="462">
        <v>8809530034477</v>
      </c>
      <c r="C11" s="452" t="s">
        <v>27898</v>
      </c>
      <c r="D11" s="452" t="s">
        <v>32317</v>
      </c>
      <c r="E11" s="463" t="s">
        <v>18124</v>
      </c>
      <c r="F11" s="464">
        <v>6000</v>
      </c>
      <c r="G11" s="465">
        <v>0.46</v>
      </c>
      <c r="H11" s="466">
        <v>6</v>
      </c>
      <c r="I11" s="457">
        <f t="shared" si="0"/>
        <v>2760</v>
      </c>
      <c r="J11" s="458" t="str">
        <f t="shared" si="1"/>
        <v>Введите курс</v>
      </c>
      <c r="K11" s="467"/>
      <c r="L11" s="460">
        <f t="shared" si="2"/>
        <v>0</v>
      </c>
      <c r="M11" s="454">
        <f t="shared" si="2"/>
        <v>0</v>
      </c>
      <c r="N11" s="461" t="str">
        <f t="shared" si="3"/>
        <v/>
      </c>
      <c r="O11" s="468"/>
    </row>
    <row r="12" spans="1:16" ht="30" customHeight="1">
      <c r="A12" s="166" t="s">
        <v>17649</v>
      </c>
      <c r="B12" s="462">
        <v>8809530034460</v>
      </c>
      <c r="C12" s="452" t="s">
        <v>27897</v>
      </c>
      <c r="D12" s="452" t="s">
        <v>32318</v>
      </c>
      <c r="E12" s="463" t="s">
        <v>18124</v>
      </c>
      <c r="F12" s="464">
        <v>6000</v>
      </c>
      <c r="G12" s="465">
        <v>0.46</v>
      </c>
      <c r="H12" s="466">
        <v>6</v>
      </c>
      <c r="I12" s="457">
        <f t="shared" si="0"/>
        <v>2760</v>
      </c>
      <c r="J12" s="458" t="str">
        <f t="shared" si="1"/>
        <v>Введите курс</v>
      </c>
      <c r="K12" s="467"/>
      <c r="L12" s="460">
        <f t="shared" si="2"/>
        <v>0</v>
      </c>
      <c r="M12" s="454">
        <f t="shared" si="2"/>
        <v>0</v>
      </c>
      <c r="N12" s="461" t="str">
        <f t="shared" si="3"/>
        <v/>
      </c>
      <c r="O12" s="468"/>
    </row>
    <row r="13" spans="1:16" ht="30" customHeight="1">
      <c r="A13" s="166" t="s">
        <v>17650</v>
      </c>
      <c r="B13" s="462">
        <v>8806185799942</v>
      </c>
      <c r="C13" s="452" t="s">
        <v>27896</v>
      </c>
      <c r="D13" s="452" t="s">
        <v>32319</v>
      </c>
      <c r="E13" s="463" t="s">
        <v>32320</v>
      </c>
      <c r="F13" s="464">
        <v>10000</v>
      </c>
      <c r="G13" s="465">
        <v>0.46</v>
      </c>
      <c r="H13" s="466">
        <v>6</v>
      </c>
      <c r="I13" s="457">
        <f t="shared" si="0"/>
        <v>4600</v>
      </c>
      <c r="J13" s="458" t="str">
        <f t="shared" si="1"/>
        <v>Введите курс</v>
      </c>
      <c r="K13" s="467"/>
      <c r="L13" s="460">
        <f t="shared" si="2"/>
        <v>0</v>
      </c>
      <c r="M13" s="454">
        <f t="shared" si="2"/>
        <v>0</v>
      </c>
      <c r="N13" s="461" t="str">
        <f t="shared" si="3"/>
        <v/>
      </c>
      <c r="O13" s="468"/>
    </row>
    <row r="14" spans="1:16" ht="30" customHeight="1">
      <c r="A14" s="166" t="s">
        <v>17651</v>
      </c>
      <c r="B14" s="462">
        <v>8806185799935</v>
      </c>
      <c r="C14" s="452" t="s">
        <v>27895</v>
      </c>
      <c r="D14" s="452" t="s">
        <v>32321</v>
      </c>
      <c r="E14" s="463" t="s">
        <v>32320</v>
      </c>
      <c r="F14" s="464">
        <v>10000</v>
      </c>
      <c r="G14" s="465">
        <v>0.46</v>
      </c>
      <c r="H14" s="466">
        <v>6</v>
      </c>
      <c r="I14" s="457">
        <f t="shared" si="0"/>
        <v>4600</v>
      </c>
      <c r="J14" s="458" t="str">
        <f t="shared" si="1"/>
        <v>Введите курс</v>
      </c>
      <c r="K14" s="467"/>
      <c r="L14" s="460">
        <f t="shared" si="2"/>
        <v>0</v>
      </c>
      <c r="M14" s="454">
        <f t="shared" si="2"/>
        <v>0</v>
      </c>
      <c r="N14" s="461" t="str">
        <f t="shared" si="3"/>
        <v/>
      </c>
      <c r="O14" s="468"/>
    </row>
    <row r="15" spans="1:16" ht="30" customHeight="1">
      <c r="A15" s="166" t="s">
        <v>17652</v>
      </c>
      <c r="B15" s="462">
        <v>8806185799928</v>
      </c>
      <c r="C15" s="452" t="s">
        <v>27894</v>
      </c>
      <c r="D15" s="452" t="s">
        <v>32322</v>
      </c>
      <c r="E15" s="463" t="s">
        <v>32320</v>
      </c>
      <c r="F15" s="464">
        <v>10000</v>
      </c>
      <c r="G15" s="465">
        <v>0.46</v>
      </c>
      <c r="H15" s="466">
        <v>6</v>
      </c>
      <c r="I15" s="457">
        <f t="shared" si="0"/>
        <v>4600</v>
      </c>
      <c r="J15" s="458" t="str">
        <f t="shared" si="1"/>
        <v>Введите курс</v>
      </c>
      <c r="K15" s="467"/>
      <c r="L15" s="460">
        <f t="shared" si="2"/>
        <v>0</v>
      </c>
      <c r="M15" s="454">
        <f t="shared" si="2"/>
        <v>0</v>
      </c>
      <c r="N15" s="461" t="str">
        <f t="shared" si="3"/>
        <v/>
      </c>
      <c r="O15" s="468"/>
    </row>
    <row r="16" spans="1:16" ht="30" customHeight="1">
      <c r="A16" s="166" t="s">
        <v>17653</v>
      </c>
      <c r="B16" s="462">
        <v>8806185781879</v>
      </c>
      <c r="C16" s="452" t="s">
        <v>27893</v>
      </c>
      <c r="D16" s="452" t="s">
        <v>32323</v>
      </c>
      <c r="E16" s="463" t="s">
        <v>8920</v>
      </c>
      <c r="F16" s="464">
        <v>1000</v>
      </c>
      <c r="G16" s="465">
        <v>0.46</v>
      </c>
      <c r="H16" s="466">
        <v>20</v>
      </c>
      <c r="I16" s="457">
        <f t="shared" si="0"/>
        <v>460</v>
      </c>
      <c r="J16" s="458" t="str">
        <f t="shared" si="1"/>
        <v>Введите курс</v>
      </c>
      <c r="K16" s="467"/>
      <c r="L16" s="460">
        <f t="shared" si="2"/>
        <v>0</v>
      </c>
      <c r="M16" s="454">
        <f t="shared" si="2"/>
        <v>0</v>
      </c>
      <c r="N16" s="461" t="str">
        <f t="shared" si="3"/>
        <v/>
      </c>
      <c r="O16" s="468"/>
    </row>
    <row r="17" spans="1:15" ht="30" customHeight="1">
      <c r="A17" s="166" t="s">
        <v>17654</v>
      </c>
      <c r="B17" s="462">
        <v>8806185781862</v>
      </c>
      <c r="C17" s="452" t="s">
        <v>27892</v>
      </c>
      <c r="D17" s="452" t="s">
        <v>32324</v>
      </c>
      <c r="E17" s="463" t="s">
        <v>8920</v>
      </c>
      <c r="F17" s="464">
        <v>1000</v>
      </c>
      <c r="G17" s="465">
        <v>0.46</v>
      </c>
      <c r="H17" s="466">
        <v>20</v>
      </c>
      <c r="I17" s="457">
        <f t="shared" si="0"/>
        <v>460</v>
      </c>
      <c r="J17" s="458" t="str">
        <f t="shared" si="1"/>
        <v>Введите курс</v>
      </c>
      <c r="K17" s="467"/>
      <c r="L17" s="460">
        <f t="shared" si="2"/>
        <v>0</v>
      </c>
      <c r="M17" s="454">
        <f t="shared" si="2"/>
        <v>0</v>
      </c>
      <c r="N17" s="461" t="str">
        <f t="shared" si="3"/>
        <v/>
      </c>
      <c r="O17" s="468"/>
    </row>
    <row r="18" spans="1:15" ht="30" customHeight="1">
      <c r="A18" s="166" t="s">
        <v>17655</v>
      </c>
      <c r="B18" s="462">
        <v>8806185781848</v>
      </c>
      <c r="C18" s="452" t="s">
        <v>27891</v>
      </c>
      <c r="D18" s="452" t="s">
        <v>32325</v>
      </c>
      <c r="E18" s="463" t="s">
        <v>8920</v>
      </c>
      <c r="F18" s="464">
        <v>1000</v>
      </c>
      <c r="G18" s="465">
        <v>0.46</v>
      </c>
      <c r="H18" s="466">
        <v>20</v>
      </c>
      <c r="I18" s="457">
        <f t="shared" si="0"/>
        <v>460</v>
      </c>
      <c r="J18" s="458" t="str">
        <f t="shared" si="1"/>
        <v>Введите курс</v>
      </c>
      <c r="K18" s="467"/>
      <c r="L18" s="460">
        <f t="shared" si="2"/>
        <v>0</v>
      </c>
      <c r="M18" s="454">
        <f t="shared" si="2"/>
        <v>0</v>
      </c>
      <c r="N18" s="461" t="str">
        <f t="shared" si="3"/>
        <v/>
      </c>
      <c r="O18" s="468"/>
    </row>
    <row r="19" spans="1:15" ht="30" customHeight="1">
      <c r="A19" s="166" t="s">
        <v>17656</v>
      </c>
      <c r="B19" s="462">
        <v>8806185781831</v>
      </c>
      <c r="C19" s="452" t="s">
        <v>27890</v>
      </c>
      <c r="D19" s="452" t="s">
        <v>32326</v>
      </c>
      <c r="E19" s="463" t="s">
        <v>8920</v>
      </c>
      <c r="F19" s="464">
        <v>1000</v>
      </c>
      <c r="G19" s="465">
        <v>0.46</v>
      </c>
      <c r="H19" s="466">
        <v>20</v>
      </c>
      <c r="I19" s="457">
        <f t="shared" si="0"/>
        <v>460</v>
      </c>
      <c r="J19" s="458" t="str">
        <f t="shared" si="1"/>
        <v>Введите курс</v>
      </c>
      <c r="K19" s="467"/>
      <c r="L19" s="460">
        <f t="shared" si="2"/>
        <v>0</v>
      </c>
      <c r="M19" s="454">
        <f t="shared" si="2"/>
        <v>0</v>
      </c>
      <c r="N19" s="461" t="str">
        <f t="shared" si="3"/>
        <v/>
      </c>
      <c r="O19" s="468"/>
    </row>
    <row r="20" spans="1:15" ht="30" customHeight="1">
      <c r="A20" s="166" t="s">
        <v>17657</v>
      </c>
      <c r="B20" s="462">
        <v>8806185781824</v>
      </c>
      <c r="C20" s="452" t="s">
        <v>27889</v>
      </c>
      <c r="D20" s="452" t="s">
        <v>32327</v>
      </c>
      <c r="E20" s="463" t="s">
        <v>8920</v>
      </c>
      <c r="F20" s="464">
        <v>1000</v>
      </c>
      <c r="G20" s="465">
        <v>0.46</v>
      </c>
      <c r="H20" s="466">
        <v>20</v>
      </c>
      <c r="I20" s="457">
        <f t="shared" si="0"/>
        <v>460</v>
      </c>
      <c r="J20" s="458" t="str">
        <f t="shared" si="1"/>
        <v>Введите курс</v>
      </c>
      <c r="K20" s="467"/>
      <c r="L20" s="460">
        <f t="shared" ref="L20:M35" si="4">K20*H20</f>
        <v>0</v>
      </c>
      <c r="M20" s="454">
        <f t="shared" si="4"/>
        <v>0</v>
      </c>
      <c r="N20" s="461" t="str">
        <f t="shared" si="3"/>
        <v/>
      </c>
      <c r="O20" s="468"/>
    </row>
    <row r="21" spans="1:15" ht="30" customHeight="1">
      <c r="A21" s="166" t="s">
        <v>17658</v>
      </c>
      <c r="B21" s="462">
        <v>8806185781817</v>
      </c>
      <c r="C21" s="452" t="s">
        <v>27888</v>
      </c>
      <c r="D21" s="452" t="s">
        <v>32328</v>
      </c>
      <c r="E21" s="463" t="s">
        <v>8920</v>
      </c>
      <c r="F21" s="464">
        <v>1000</v>
      </c>
      <c r="G21" s="465">
        <v>0.46</v>
      </c>
      <c r="H21" s="466">
        <v>20</v>
      </c>
      <c r="I21" s="457">
        <f t="shared" si="0"/>
        <v>460</v>
      </c>
      <c r="J21" s="458" t="str">
        <f t="shared" si="1"/>
        <v>Введите курс</v>
      </c>
      <c r="K21" s="467"/>
      <c r="L21" s="460">
        <f t="shared" si="4"/>
        <v>0</v>
      </c>
      <c r="M21" s="454">
        <f t="shared" si="4"/>
        <v>0</v>
      </c>
      <c r="N21" s="461" t="str">
        <f t="shared" si="3"/>
        <v/>
      </c>
      <c r="O21" s="468"/>
    </row>
    <row r="22" spans="1:15" ht="30" customHeight="1">
      <c r="A22" s="166" t="s">
        <v>17659</v>
      </c>
      <c r="B22" s="462">
        <v>8806185781800</v>
      </c>
      <c r="C22" s="452" t="s">
        <v>27887</v>
      </c>
      <c r="D22" s="452" t="s">
        <v>32329</v>
      </c>
      <c r="E22" s="463" t="s">
        <v>8920</v>
      </c>
      <c r="F22" s="464">
        <v>1000</v>
      </c>
      <c r="G22" s="465">
        <v>0.46</v>
      </c>
      <c r="H22" s="466">
        <v>20</v>
      </c>
      <c r="I22" s="457">
        <f t="shared" si="0"/>
        <v>460</v>
      </c>
      <c r="J22" s="458" t="str">
        <f t="shared" si="1"/>
        <v>Введите курс</v>
      </c>
      <c r="K22" s="467"/>
      <c r="L22" s="460">
        <f t="shared" si="4"/>
        <v>0</v>
      </c>
      <c r="M22" s="454">
        <f t="shared" si="4"/>
        <v>0</v>
      </c>
      <c r="N22" s="461" t="str">
        <f t="shared" si="3"/>
        <v/>
      </c>
      <c r="O22" s="468"/>
    </row>
    <row r="23" spans="1:15" ht="30" customHeight="1">
      <c r="A23" s="166" t="s">
        <v>17660</v>
      </c>
      <c r="B23" s="462">
        <v>8806185786249</v>
      </c>
      <c r="C23" s="452" t="s">
        <v>27886</v>
      </c>
      <c r="D23" s="452" t="s">
        <v>32330</v>
      </c>
      <c r="E23" s="463" t="s">
        <v>32310</v>
      </c>
      <c r="F23" s="464">
        <v>5000</v>
      </c>
      <c r="G23" s="465">
        <v>0.46</v>
      </c>
      <c r="H23" s="466">
        <v>6</v>
      </c>
      <c r="I23" s="457">
        <f t="shared" si="0"/>
        <v>2300</v>
      </c>
      <c r="J23" s="458" t="str">
        <f t="shared" si="1"/>
        <v>Введите курс</v>
      </c>
      <c r="K23" s="467"/>
      <c r="L23" s="460">
        <f t="shared" si="4"/>
        <v>0</v>
      </c>
      <c r="M23" s="454">
        <f t="shared" si="4"/>
        <v>0</v>
      </c>
      <c r="N23" s="461" t="str">
        <f t="shared" si="3"/>
        <v/>
      </c>
      <c r="O23" s="468"/>
    </row>
    <row r="24" spans="1:15" ht="30" customHeight="1">
      <c r="A24" s="166" t="s">
        <v>17661</v>
      </c>
      <c r="B24" s="462">
        <v>8806185786232</v>
      </c>
      <c r="C24" s="452" t="s">
        <v>27885</v>
      </c>
      <c r="D24" s="452" t="s">
        <v>32331</v>
      </c>
      <c r="E24" s="463" t="s">
        <v>32310</v>
      </c>
      <c r="F24" s="464">
        <v>5000</v>
      </c>
      <c r="G24" s="465">
        <v>0.46</v>
      </c>
      <c r="H24" s="466">
        <v>6</v>
      </c>
      <c r="I24" s="457">
        <f t="shared" si="0"/>
        <v>2300</v>
      </c>
      <c r="J24" s="458" t="str">
        <f t="shared" si="1"/>
        <v>Введите курс</v>
      </c>
      <c r="K24" s="467"/>
      <c r="L24" s="460">
        <f t="shared" si="4"/>
        <v>0</v>
      </c>
      <c r="M24" s="454">
        <f t="shared" si="4"/>
        <v>0</v>
      </c>
      <c r="N24" s="461" t="str">
        <f t="shared" si="3"/>
        <v/>
      </c>
      <c r="O24" s="468"/>
    </row>
    <row r="25" spans="1:15" ht="30" customHeight="1">
      <c r="A25" s="166" t="s">
        <v>17662</v>
      </c>
      <c r="B25" s="462">
        <v>8809530035573</v>
      </c>
      <c r="C25" s="452" t="s">
        <v>27884</v>
      </c>
      <c r="D25" s="452" t="s">
        <v>32332</v>
      </c>
      <c r="E25" s="463" t="s">
        <v>18418</v>
      </c>
      <c r="F25" s="464">
        <v>15800</v>
      </c>
      <c r="G25" s="465">
        <v>0.46</v>
      </c>
      <c r="H25" s="466">
        <v>6</v>
      </c>
      <c r="I25" s="457">
        <f t="shared" si="0"/>
        <v>7268</v>
      </c>
      <c r="J25" s="458" t="str">
        <f t="shared" si="1"/>
        <v>Введите курс</v>
      </c>
      <c r="K25" s="467"/>
      <c r="L25" s="460">
        <f t="shared" si="4"/>
        <v>0</v>
      </c>
      <c r="M25" s="454">
        <f t="shared" si="4"/>
        <v>0</v>
      </c>
      <c r="N25" s="461" t="str">
        <f t="shared" si="3"/>
        <v/>
      </c>
      <c r="O25" s="468"/>
    </row>
    <row r="26" spans="1:15" ht="30" customHeight="1">
      <c r="A26" s="166" t="s">
        <v>17663</v>
      </c>
      <c r="B26" s="462">
        <v>8809530035566</v>
      </c>
      <c r="C26" s="452" t="s">
        <v>27883</v>
      </c>
      <c r="D26" s="452" t="s">
        <v>32333</v>
      </c>
      <c r="E26" s="463" t="s">
        <v>18418</v>
      </c>
      <c r="F26" s="464">
        <v>15800</v>
      </c>
      <c r="G26" s="465">
        <v>0.46</v>
      </c>
      <c r="H26" s="466">
        <v>6</v>
      </c>
      <c r="I26" s="457">
        <f t="shared" si="0"/>
        <v>7268</v>
      </c>
      <c r="J26" s="458" t="str">
        <f t="shared" si="1"/>
        <v>Введите курс</v>
      </c>
      <c r="K26" s="467"/>
      <c r="L26" s="460">
        <f t="shared" si="4"/>
        <v>0</v>
      </c>
      <c r="M26" s="454">
        <f t="shared" si="4"/>
        <v>0</v>
      </c>
      <c r="N26" s="461" t="str">
        <f t="shared" si="3"/>
        <v/>
      </c>
      <c r="O26" s="468"/>
    </row>
    <row r="27" spans="1:15" ht="30" customHeight="1">
      <c r="A27" s="166" t="s">
        <v>17664</v>
      </c>
      <c r="B27" s="462">
        <v>8809530035559</v>
      </c>
      <c r="C27" s="452" t="s">
        <v>27882</v>
      </c>
      <c r="D27" s="452" t="s">
        <v>32334</v>
      </c>
      <c r="E27" s="463" t="s">
        <v>18418</v>
      </c>
      <c r="F27" s="464">
        <v>15800</v>
      </c>
      <c r="G27" s="465">
        <v>0.46</v>
      </c>
      <c r="H27" s="466">
        <v>6</v>
      </c>
      <c r="I27" s="457">
        <f t="shared" si="0"/>
        <v>7268</v>
      </c>
      <c r="J27" s="458" t="str">
        <f t="shared" si="1"/>
        <v>Введите курс</v>
      </c>
      <c r="K27" s="467"/>
      <c r="L27" s="460">
        <f t="shared" si="4"/>
        <v>0</v>
      </c>
      <c r="M27" s="454">
        <f t="shared" si="4"/>
        <v>0</v>
      </c>
      <c r="N27" s="461" t="str">
        <f t="shared" si="3"/>
        <v/>
      </c>
      <c r="O27" s="468"/>
    </row>
    <row r="28" spans="1:15" ht="30" customHeight="1">
      <c r="A28" s="166" t="s">
        <v>17665</v>
      </c>
      <c r="B28" s="462">
        <v>8806185775793</v>
      </c>
      <c r="C28" s="452" t="s">
        <v>27881</v>
      </c>
      <c r="D28" s="452" t="s">
        <v>32335</v>
      </c>
      <c r="E28" s="463" t="s">
        <v>32336</v>
      </c>
      <c r="F28" s="464">
        <v>5000</v>
      </c>
      <c r="G28" s="465">
        <v>0.46</v>
      </c>
      <c r="H28" s="466">
        <v>6</v>
      </c>
      <c r="I28" s="457">
        <f t="shared" si="0"/>
        <v>2300</v>
      </c>
      <c r="J28" s="458" t="str">
        <f t="shared" si="1"/>
        <v>Введите курс</v>
      </c>
      <c r="K28" s="467"/>
      <c r="L28" s="460">
        <f t="shared" si="4"/>
        <v>0</v>
      </c>
      <c r="M28" s="454">
        <f t="shared" si="4"/>
        <v>0</v>
      </c>
      <c r="N28" s="461" t="str">
        <f t="shared" si="3"/>
        <v/>
      </c>
      <c r="O28" s="468"/>
    </row>
    <row r="29" spans="1:15" ht="30" customHeight="1">
      <c r="A29" s="166" t="s">
        <v>17666</v>
      </c>
      <c r="B29" s="462">
        <v>8806185775694</v>
      </c>
      <c r="C29" s="452" t="s">
        <v>32337</v>
      </c>
      <c r="D29" s="452" t="s">
        <v>32338</v>
      </c>
      <c r="E29" s="463" t="s">
        <v>32336</v>
      </c>
      <c r="F29" s="464">
        <v>5000</v>
      </c>
      <c r="G29" s="465">
        <v>0.46</v>
      </c>
      <c r="H29" s="466">
        <v>6</v>
      </c>
      <c r="I29" s="457">
        <f t="shared" si="0"/>
        <v>2300</v>
      </c>
      <c r="J29" s="458" t="str">
        <f t="shared" si="1"/>
        <v>Введите курс</v>
      </c>
      <c r="K29" s="467"/>
      <c r="L29" s="460">
        <f t="shared" si="4"/>
        <v>0</v>
      </c>
      <c r="M29" s="454">
        <f t="shared" si="4"/>
        <v>0</v>
      </c>
      <c r="N29" s="461" t="str">
        <f t="shared" si="3"/>
        <v/>
      </c>
      <c r="O29" s="468"/>
    </row>
    <row r="30" spans="1:15" ht="30" customHeight="1">
      <c r="A30" s="166" t="s">
        <v>17667</v>
      </c>
      <c r="B30" s="462">
        <v>8806185775687</v>
      </c>
      <c r="C30" s="452" t="s">
        <v>27880</v>
      </c>
      <c r="D30" s="452" t="s">
        <v>32339</v>
      </c>
      <c r="E30" s="463" t="s">
        <v>32336</v>
      </c>
      <c r="F30" s="464">
        <v>5000</v>
      </c>
      <c r="G30" s="465">
        <v>0.46</v>
      </c>
      <c r="H30" s="466">
        <v>6</v>
      </c>
      <c r="I30" s="457">
        <f t="shared" si="0"/>
        <v>2300</v>
      </c>
      <c r="J30" s="458" t="str">
        <f t="shared" si="1"/>
        <v>Введите курс</v>
      </c>
      <c r="K30" s="467"/>
      <c r="L30" s="460">
        <f t="shared" si="4"/>
        <v>0</v>
      </c>
      <c r="M30" s="454">
        <f t="shared" si="4"/>
        <v>0</v>
      </c>
      <c r="N30" s="461" t="str">
        <f t="shared" si="3"/>
        <v/>
      </c>
      <c r="O30" s="468"/>
    </row>
    <row r="31" spans="1:15" ht="30" customHeight="1">
      <c r="A31" s="166" t="s">
        <v>17668</v>
      </c>
      <c r="B31" s="462">
        <v>8806185739917</v>
      </c>
      <c r="C31" s="452" t="s">
        <v>32340</v>
      </c>
      <c r="D31" s="452" t="s">
        <v>32341</v>
      </c>
      <c r="E31" s="463" t="s">
        <v>18417</v>
      </c>
      <c r="F31" s="464">
        <v>5000</v>
      </c>
      <c r="G31" s="465">
        <v>0.46</v>
      </c>
      <c r="H31" s="466">
        <v>6</v>
      </c>
      <c r="I31" s="457">
        <f t="shared" si="0"/>
        <v>2300</v>
      </c>
      <c r="J31" s="458" t="str">
        <f t="shared" si="1"/>
        <v>Введите курс</v>
      </c>
      <c r="K31" s="467"/>
      <c r="L31" s="460">
        <f t="shared" si="4"/>
        <v>0</v>
      </c>
      <c r="M31" s="454">
        <f t="shared" si="4"/>
        <v>0</v>
      </c>
      <c r="N31" s="461" t="str">
        <f t="shared" si="3"/>
        <v/>
      </c>
      <c r="O31" s="468"/>
    </row>
    <row r="32" spans="1:15" ht="30" customHeight="1">
      <c r="A32" s="166" t="s">
        <v>17669</v>
      </c>
      <c r="B32" s="462">
        <v>8806185739900</v>
      </c>
      <c r="C32" s="452" t="s">
        <v>32342</v>
      </c>
      <c r="D32" s="452" t="s">
        <v>32343</v>
      </c>
      <c r="E32" s="463" t="s">
        <v>18417</v>
      </c>
      <c r="F32" s="464">
        <v>5000</v>
      </c>
      <c r="G32" s="465">
        <v>0.46</v>
      </c>
      <c r="H32" s="466">
        <v>6</v>
      </c>
      <c r="I32" s="457">
        <f t="shared" si="0"/>
        <v>2300</v>
      </c>
      <c r="J32" s="458" t="str">
        <f t="shared" si="1"/>
        <v>Введите курс</v>
      </c>
      <c r="K32" s="467"/>
      <c r="L32" s="460">
        <f t="shared" si="4"/>
        <v>0</v>
      </c>
      <c r="M32" s="454">
        <f t="shared" si="4"/>
        <v>0</v>
      </c>
      <c r="N32" s="461" t="str">
        <f t="shared" si="3"/>
        <v/>
      </c>
      <c r="O32" s="468"/>
    </row>
    <row r="33" spans="1:15" ht="30" customHeight="1">
      <c r="A33" s="166" t="s">
        <v>17670</v>
      </c>
      <c r="B33" s="462">
        <v>8806185739887</v>
      </c>
      <c r="C33" s="452" t="s">
        <v>27879</v>
      </c>
      <c r="D33" s="452" t="s">
        <v>32344</v>
      </c>
      <c r="E33" s="463" t="s">
        <v>18413</v>
      </c>
      <c r="F33" s="464">
        <v>5000</v>
      </c>
      <c r="G33" s="465">
        <v>0.46</v>
      </c>
      <c r="H33" s="466">
        <v>6</v>
      </c>
      <c r="I33" s="457">
        <f t="shared" si="0"/>
        <v>2300</v>
      </c>
      <c r="J33" s="458" t="str">
        <f t="shared" si="1"/>
        <v>Введите курс</v>
      </c>
      <c r="K33" s="467"/>
      <c r="L33" s="460">
        <f t="shared" si="4"/>
        <v>0</v>
      </c>
      <c r="M33" s="454">
        <f t="shared" si="4"/>
        <v>0</v>
      </c>
      <c r="N33" s="461" t="str">
        <f t="shared" si="3"/>
        <v/>
      </c>
      <c r="O33" s="468"/>
    </row>
    <row r="34" spans="1:15" ht="30" customHeight="1">
      <c r="A34" s="166" t="s">
        <v>17671</v>
      </c>
      <c r="B34" s="462">
        <v>8806185739863</v>
      </c>
      <c r="C34" s="452" t="s">
        <v>27878</v>
      </c>
      <c r="D34" s="452" t="s">
        <v>32345</v>
      </c>
      <c r="E34" s="463" t="s">
        <v>18124</v>
      </c>
      <c r="F34" s="464">
        <v>6000</v>
      </c>
      <c r="G34" s="465">
        <v>0.46</v>
      </c>
      <c r="H34" s="466">
        <v>6</v>
      </c>
      <c r="I34" s="457">
        <f t="shared" si="0"/>
        <v>2760</v>
      </c>
      <c r="J34" s="458" t="str">
        <f t="shared" si="1"/>
        <v>Введите курс</v>
      </c>
      <c r="K34" s="467"/>
      <c r="L34" s="460">
        <f t="shared" si="4"/>
        <v>0</v>
      </c>
      <c r="M34" s="454">
        <f t="shared" si="4"/>
        <v>0</v>
      </c>
      <c r="N34" s="461" t="str">
        <f t="shared" si="3"/>
        <v/>
      </c>
      <c r="O34" s="468"/>
    </row>
    <row r="35" spans="1:15" ht="30" customHeight="1">
      <c r="A35" s="166" t="s">
        <v>17673</v>
      </c>
      <c r="B35" s="462">
        <v>8806185739856</v>
      </c>
      <c r="C35" s="452" t="s">
        <v>27877</v>
      </c>
      <c r="D35" s="452" t="s">
        <v>32346</v>
      </c>
      <c r="E35" s="463" t="s">
        <v>18124</v>
      </c>
      <c r="F35" s="464">
        <v>6000</v>
      </c>
      <c r="G35" s="465">
        <v>0.46</v>
      </c>
      <c r="H35" s="466">
        <v>6</v>
      </c>
      <c r="I35" s="457">
        <f t="shared" si="0"/>
        <v>2760</v>
      </c>
      <c r="J35" s="458" t="str">
        <f t="shared" si="1"/>
        <v>Введите курс</v>
      </c>
      <c r="K35" s="467"/>
      <c r="L35" s="460">
        <f t="shared" si="4"/>
        <v>0</v>
      </c>
      <c r="M35" s="454">
        <f t="shared" si="4"/>
        <v>0</v>
      </c>
      <c r="N35" s="461" t="str">
        <f t="shared" si="3"/>
        <v/>
      </c>
      <c r="O35" s="468"/>
    </row>
    <row r="36" spans="1:15" ht="30" customHeight="1">
      <c r="A36" s="166" t="s">
        <v>17674</v>
      </c>
      <c r="B36" s="462">
        <v>8806185720700</v>
      </c>
      <c r="C36" s="452" t="s">
        <v>27876</v>
      </c>
      <c r="D36" s="452" t="s">
        <v>32347</v>
      </c>
      <c r="E36" s="463" t="s">
        <v>18124</v>
      </c>
      <c r="F36" s="464">
        <v>6000</v>
      </c>
      <c r="G36" s="465">
        <v>0.46</v>
      </c>
      <c r="H36" s="466">
        <v>6</v>
      </c>
      <c r="I36" s="457">
        <f t="shared" si="0"/>
        <v>2760</v>
      </c>
      <c r="J36" s="458" t="str">
        <f t="shared" si="1"/>
        <v>Введите курс</v>
      </c>
      <c r="K36" s="467"/>
      <c r="L36" s="460">
        <f t="shared" ref="L36:M51" si="5">K36*H36</f>
        <v>0</v>
      </c>
      <c r="M36" s="454">
        <f t="shared" si="5"/>
        <v>0</v>
      </c>
      <c r="N36" s="461" t="str">
        <f t="shared" si="3"/>
        <v/>
      </c>
      <c r="O36" s="468"/>
    </row>
    <row r="37" spans="1:15" ht="30" customHeight="1">
      <c r="A37" s="166" t="s">
        <v>17675</v>
      </c>
      <c r="B37" s="462">
        <v>8806185720694</v>
      </c>
      <c r="C37" s="452" t="s">
        <v>27875</v>
      </c>
      <c r="D37" s="452" t="s">
        <v>32348</v>
      </c>
      <c r="E37" s="463" t="s">
        <v>18124</v>
      </c>
      <c r="F37" s="464">
        <v>6000</v>
      </c>
      <c r="G37" s="465">
        <v>0.46</v>
      </c>
      <c r="H37" s="466">
        <v>6</v>
      </c>
      <c r="I37" s="457">
        <f t="shared" si="0"/>
        <v>2760</v>
      </c>
      <c r="J37" s="458" t="str">
        <f t="shared" si="1"/>
        <v>Введите курс</v>
      </c>
      <c r="K37" s="467"/>
      <c r="L37" s="460">
        <f t="shared" si="5"/>
        <v>0</v>
      </c>
      <c r="M37" s="454">
        <f t="shared" si="5"/>
        <v>0</v>
      </c>
      <c r="N37" s="461" t="str">
        <f t="shared" si="3"/>
        <v/>
      </c>
      <c r="O37" s="468"/>
    </row>
    <row r="38" spans="1:15" ht="30" customHeight="1">
      <c r="A38" s="166" t="s">
        <v>17676</v>
      </c>
      <c r="B38" s="462">
        <v>8806185720687</v>
      </c>
      <c r="C38" s="452" t="s">
        <v>27874</v>
      </c>
      <c r="D38" s="452" t="s">
        <v>32349</v>
      </c>
      <c r="E38" s="463" t="s">
        <v>18124</v>
      </c>
      <c r="F38" s="464">
        <v>6000</v>
      </c>
      <c r="G38" s="465">
        <v>0.46</v>
      </c>
      <c r="H38" s="466">
        <v>6</v>
      </c>
      <c r="I38" s="457">
        <f t="shared" si="0"/>
        <v>2760</v>
      </c>
      <c r="J38" s="458" t="str">
        <f t="shared" si="1"/>
        <v>Введите курс</v>
      </c>
      <c r="K38" s="467"/>
      <c r="L38" s="460">
        <f t="shared" si="5"/>
        <v>0</v>
      </c>
      <c r="M38" s="454">
        <f t="shared" si="5"/>
        <v>0</v>
      </c>
      <c r="N38" s="461" t="str">
        <f t="shared" si="3"/>
        <v/>
      </c>
      <c r="O38" s="468"/>
    </row>
    <row r="39" spans="1:15" ht="30" customHeight="1">
      <c r="A39" s="166" t="s">
        <v>17677</v>
      </c>
      <c r="B39" s="462">
        <v>8806185720670</v>
      </c>
      <c r="C39" s="452" t="s">
        <v>27873</v>
      </c>
      <c r="D39" s="452" t="s">
        <v>32350</v>
      </c>
      <c r="E39" s="463" t="s">
        <v>18124</v>
      </c>
      <c r="F39" s="464">
        <v>6000</v>
      </c>
      <c r="G39" s="465">
        <v>0.46</v>
      </c>
      <c r="H39" s="466">
        <v>6</v>
      </c>
      <c r="I39" s="457">
        <f t="shared" si="0"/>
        <v>2760</v>
      </c>
      <c r="J39" s="458" t="str">
        <f t="shared" si="1"/>
        <v>Введите курс</v>
      </c>
      <c r="K39" s="467"/>
      <c r="L39" s="460">
        <f t="shared" si="5"/>
        <v>0</v>
      </c>
      <c r="M39" s="454">
        <f t="shared" si="5"/>
        <v>0</v>
      </c>
      <c r="N39" s="461" t="str">
        <f t="shared" si="3"/>
        <v/>
      </c>
      <c r="O39" s="468"/>
    </row>
    <row r="40" spans="1:15" ht="30" customHeight="1">
      <c r="A40" s="166" t="s">
        <v>17678</v>
      </c>
      <c r="B40" s="462">
        <v>8806185720656</v>
      </c>
      <c r="C40" s="452" t="s">
        <v>27872</v>
      </c>
      <c r="D40" s="452" t="s">
        <v>32351</v>
      </c>
      <c r="E40" s="463" t="s">
        <v>18124</v>
      </c>
      <c r="F40" s="464">
        <v>6000</v>
      </c>
      <c r="G40" s="465">
        <v>0.46</v>
      </c>
      <c r="H40" s="466">
        <v>6</v>
      </c>
      <c r="I40" s="457">
        <f t="shared" si="0"/>
        <v>2760</v>
      </c>
      <c r="J40" s="458" t="str">
        <f t="shared" si="1"/>
        <v>Введите курс</v>
      </c>
      <c r="K40" s="467"/>
      <c r="L40" s="460">
        <f t="shared" si="5"/>
        <v>0</v>
      </c>
      <c r="M40" s="454">
        <f t="shared" si="5"/>
        <v>0</v>
      </c>
      <c r="N40" s="461" t="str">
        <f t="shared" si="3"/>
        <v/>
      </c>
      <c r="O40" s="468"/>
    </row>
    <row r="41" spans="1:15" ht="30" customHeight="1">
      <c r="A41" s="166" t="s">
        <v>17679</v>
      </c>
      <c r="B41" s="462">
        <v>8806185720458</v>
      </c>
      <c r="C41" s="452" t="s">
        <v>27871</v>
      </c>
      <c r="D41" s="452" t="s">
        <v>32352</v>
      </c>
      <c r="E41" s="463" t="s">
        <v>18417</v>
      </c>
      <c r="F41" s="464">
        <v>5000</v>
      </c>
      <c r="G41" s="465">
        <v>0.46</v>
      </c>
      <c r="H41" s="466">
        <v>6</v>
      </c>
      <c r="I41" s="457">
        <f t="shared" si="0"/>
        <v>2300</v>
      </c>
      <c r="J41" s="458" t="str">
        <f t="shared" si="1"/>
        <v>Введите курс</v>
      </c>
      <c r="K41" s="467"/>
      <c r="L41" s="460">
        <f t="shared" si="5"/>
        <v>0</v>
      </c>
      <c r="M41" s="454">
        <f t="shared" si="5"/>
        <v>0</v>
      </c>
      <c r="N41" s="461" t="str">
        <f t="shared" si="3"/>
        <v/>
      </c>
      <c r="O41" s="468"/>
    </row>
    <row r="42" spans="1:15" ht="30" customHeight="1">
      <c r="A42" s="166" t="s">
        <v>17680</v>
      </c>
      <c r="B42" s="462">
        <v>8806185720441</v>
      </c>
      <c r="C42" s="452" t="s">
        <v>27870</v>
      </c>
      <c r="D42" s="452" t="s">
        <v>32353</v>
      </c>
      <c r="E42" s="463" t="s">
        <v>18417</v>
      </c>
      <c r="F42" s="464">
        <v>5000</v>
      </c>
      <c r="G42" s="465">
        <v>0.46</v>
      </c>
      <c r="H42" s="466">
        <v>6</v>
      </c>
      <c r="I42" s="457">
        <f t="shared" si="0"/>
        <v>2300</v>
      </c>
      <c r="J42" s="458" t="str">
        <f t="shared" si="1"/>
        <v>Введите курс</v>
      </c>
      <c r="K42" s="467"/>
      <c r="L42" s="460">
        <f t="shared" si="5"/>
        <v>0</v>
      </c>
      <c r="M42" s="454">
        <f t="shared" si="5"/>
        <v>0</v>
      </c>
      <c r="N42" s="461" t="str">
        <f t="shared" si="3"/>
        <v/>
      </c>
      <c r="O42" s="468"/>
    </row>
    <row r="43" spans="1:15" ht="30" customHeight="1">
      <c r="A43" s="166" t="s">
        <v>17681</v>
      </c>
      <c r="B43" s="462">
        <v>8806185720274</v>
      </c>
      <c r="C43" s="452" t="s">
        <v>27869</v>
      </c>
      <c r="D43" s="452" t="s">
        <v>32354</v>
      </c>
      <c r="E43" s="463" t="s">
        <v>18417</v>
      </c>
      <c r="F43" s="464">
        <v>5000</v>
      </c>
      <c r="G43" s="465">
        <v>0.46</v>
      </c>
      <c r="H43" s="466">
        <v>6</v>
      </c>
      <c r="I43" s="457">
        <f t="shared" si="0"/>
        <v>2300</v>
      </c>
      <c r="J43" s="458" t="str">
        <f t="shared" si="1"/>
        <v>Введите курс</v>
      </c>
      <c r="K43" s="467"/>
      <c r="L43" s="460">
        <f t="shared" si="5"/>
        <v>0</v>
      </c>
      <c r="M43" s="454">
        <f t="shared" si="5"/>
        <v>0</v>
      </c>
      <c r="N43" s="461" t="str">
        <f t="shared" si="3"/>
        <v/>
      </c>
      <c r="O43" s="468"/>
    </row>
    <row r="44" spans="1:15" ht="30" customHeight="1">
      <c r="A44" s="166" t="s">
        <v>17682</v>
      </c>
      <c r="B44" s="462">
        <v>8806185720250</v>
      </c>
      <c r="C44" s="452" t="s">
        <v>27868</v>
      </c>
      <c r="D44" s="452" t="s">
        <v>32355</v>
      </c>
      <c r="E44" s="463" t="s">
        <v>18417</v>
      </c>
      <c r="F44" s="464">
        <v>5000</v>
      </c>
      <c r="G44" s="465">
        <v>0.46</v>
      </c>
      <c r="H44" s="466">
        <v>6</v>
      </c>
      <c r="I44" s="457">
        <f t="shared" si="0"/>
        <v>2300</v>
      </c>
      <c r="J44" s="458" t="str">
        <f t="shared" si="1"/>
        <v>Введите курс</v>
      </c>
      <c r="K44" s="467"/>
      <c r="L44" s="460">
        <f t="shared" si="5"/>
        <v>0</v>
      </c>
      <c r="M44" s="454">
        <f t="shared" si="5"/>
        <v>0</v>
      </c>
      <c r="N44" s="461" t="str">
        <f t="shared" si="3"/>
        <v/>
      </c>
      <c r="O44" s="468"/>
    </row>
    <row r="45" spans="1:15" ht="30" customHeight="1">
      <c r="A45" s="166" t="s">
        <v>17683</v>
      </c>
      <c r="B45" s="462">
        <v>8806185720229</v>
      </c>
      <c r="C45" s="452" t="s">
        <v>27867</v>
      </c>
      <c r="D45" s="452" t="s">
        <v>32356</v>
      </c>
      <c r="E45" s="463" t="s">
        <v>18124</v>
      </c>
      <c r="F45" s="464">
        <v>5000</v>
      </c>
      <c r="G45" s="465">
        <v>0.46</v>
      </c>
      <c r="H45" s="466">
        <v>6</v>
      </c>
      <c r="I45" s="457">
        <f t="shared" si="0"/>
        <v>2300</v>
      </c>
      <c r="J45" s="458" t="str">
        <f t="shared" si="1"/>
        <v>Введите курс</v>
      </c>
      <c r="K45" s="467"/>
      <c r="L45" s="460">
        <f t="shared" si="5"/>
        <v>0</v>
      </c>
      <c r="M45" s="454">
        <f t="shared" si="5"/>
        <v>0</v>
      </c>
      <c r="N45" s="461" t="str">
        <f t="shared" si="3"/>
        <v/>
      </c>
      <c r="O45" s="468"/>
    </row>
    <row r="46" spans="1:15" ht="30" customHeight="1">
      <c r="A46" s="166" t="s">
        <v>17684</v>
      </c>
      <c r="B46" s="462">
        <v>8806185720205</v>
      </c>
      <c r="C46" s="452" t="s">
        <v>27866</v>
      </c>
      <c r="D46" s="452" t="s">
        <v>32357</v>
      </c>
      <c r="E46" s="463" t="s">
        <v>18124</v>
      </c>
      <c r="F46" s="464">
        <v>5000</v>
      </c>
      <c r="G46" s="465">
        <v>0.46</v>
      </c>
      <c r="H46" s="466">
        <v>6</v>
      </c>
      <c r="I46" s="457">
        <f t="shared" si="0"/>
        <v>2300</v>
      </c>
      <c r="J46" s="458" t="str">
        <f t="shared" si="1"/>
        <v>Введите курс</v>
      </c>
      <c r="K46" s="467"/>
      <c r="L46" s="460">
        <f t="shared" si="5"/>
        <v>0</v>
      </c>
      <c r="M46" s="454">
        <f t="shared" si="5"/>
        <v>0</v>
      </c>
      <c r="N46" s="461" t="str">
        <f t="shared" si="3"/>
        <v/>
      </c>
      <c r="O46" s="468"/>
    </row>
    <row r="47" spans="1:15" ht="30" customHeight="1">
      <c r="A47" s="166" t="s">
        <v>17685</v>
      </c>
      <c r="B47" s="462">
        <v>8806185720168</v>
      </c>
      <c r="C47" s="452" t="s">
        <v>27865</v>
      </c>
      <c r="D47" s="452" t="s">
        <v>32358</v>
      </c>
      <c r="E47" s="463" t="s">
        <v>18124</v>
      </c>
      <c r="F47" s="464">
        <v>5000</v>
      </c>
      <c r="G47" s="465">
        <v>0.46</v>
      </c>
      <c r="H47" s="466">
        <v>6</v>
      </c>
      <c r="I47" s="457">
        <f t="shared" si="0"/>
        <v>2300</v>
      </c>
      <c r="J47" s="458" t="str">
        <f t="shared" si="1"/>
        <v>Введите курс</v>
      </c>
      <c r="K47" s="467"/>
      <c r="L47" s="460">
        <f t="shared" si="5"/>
        <v>0</v>
      </c>
      <c r="M47" s="454">
        <f t="shared" si="5"/>
        <v>0</v>
      </c>
      <c r="N47" s="461" t="str">
        <f t="shared" si="3"/>
        <v/>
      </c>
      <c r="O47" s="468"/>
    </row>
    <row r="48" spans="1:15" ht="30" customHeight="1">
      <c r="A48" s="166" t="s">
        <v>17686</v>
      </c>
      <c r="B48" s="462">
        <v>8806185720144</v>
      </c>
      <c r="C48" s="452" t="s">
        <v>27864</v>
      </c>
      <c r="D48" s="452" t="s">
        <v>32359</v>
      </c>
      <c r="E48" s="463" t="s">
        <v>18413</v>
      </c>
      <c r="F48" s="464">
        <v>5000</v>
      </c>
      <c r="G48" s="465">
        <v>0.46</v>
      </c>
      <c r="H48" s="466">
        <v>6</v>
      </c>
      <c r="I48" s="457">
        <f t="shared" si="0"/>
        <v>2300</v>
      </c>
      <c r="J48" s="458" t="str">
        <f t="shared" si="1"/>
        <v>Введите курс</v>
      </c>
      <c r="K48" s="467"/>
      <c r="L48" s="460">
        <f t="shared" si="5"/>
        <v>0</v>
      </c>
      <c r="M48" s="454">
        <f t="shared" si="5"/>
        <v>0</v>
      </c>
      <c r="N48" s="461" t="str">
        <f t="shared" si="3"/>
        <v/>
      </c>
      <c r="O48" s="468"/>
    </row>
    <row r="49" spans="1:15" ht="30" customHeight="1">
      <c r="A49" s="166" t="s">
        <v>17687</v>
      </c>
      <c r="B49" s="462">
        <v>8806185720113</v>
      </c>
      <c r="C49" s="452" t="s">
        <v>27863</v>
      </c>
      <c r="D49" s="452" t="s">
        <v>32360</v>
      </c>
      <c r="E49" s="463" t="s">
        <v>18413</v>
      </c>
      <c r="F49" s="464">
        <v>5000</v>
      </c>
      <c r="G49" s="465">
        <v>0.46</v>
      </c>
      <c r="H49" s="466">
        <v>6</v>
      </c>
      <c r="I49" s="457">
        <f t="shared" si="0"/>
        <v>2300</v>
      </c>
      <c r="J49" s="458" t="str">
        <f t="shared" si="1"/>
        <v>Введите курс</v>
      </c>
      <c r="K49" s="467"/>
      <c r="L49" s="460">
        <f t="shared" si="5"/>
        <v>0</v>
      </c>
      <c r="M49" s="454">
        <f t="shared" si="5"/>
        <v>0</v>
      </c>
      <c r="N49" s="461" t="str">
        <f t="shared" si="3"/>
        <v/>
      </c>
      <c r="O49" s="468"/>
    </row>
    <row r="50" spans="1:15" ht="30" customHeight="1">
      <c r="A50" s="166" t="s">
        <v>17688</v>
      </c>
      <c r="B50" s="462">
        <v>8806185720106</v>
      </c>
      <c r="C50" s="452" t="s">
        <v>27862</v>
      </c>
      <c r="D50" s="452" t="s">
        <v>32361</v>
      </c>
      <c r="E50" s="463" t="s">
        <v>18413</v>
      </c>
      <c r="F50" s="464">
        <v>5000</v>
      </c>
      <c r="G50" s="465">
        <v>0.46</v>
      </c>
      <c r="H50" s="466">
        <v>6</v>
      </c>
      <c r="I50" s="457">
        <f t="shared" si="0"/>
        <v>2300</v>
      </c>
      <c r="J50" s="458" t="str">
        <f t="shared" si="1"/>
        <v>Введите курс</v>
      </c>
      <c r="K50" s="467"/>
      <c r="L50" s="460">
        <f t="shared" si="5"/>
        <v>0</v>
      </c>
      <c r="M50" s="454">
        <f t="shared" si="5"/>
        <v>0</v>
      </c>
      <c r="N50" s="461" t="str">
        <f t="shared" si="3"/>
        <v/>
      </c>
      <c r="O50" s="468"/>
    </row>
    <row r="51" spans="1:15" ht="30" customHeight="1">
      <c r="A51" s="166" t="s">
        <v>17689</v>
      </c>
      <c r="B51" s="462">
        <v>8806185720090</v>
      </c>
      <c r="C51" s="452" t="s">
        <v>27861</v>
      </c>
      <c r="D51" s="452" t="s">
        <v>32362</v>
      </c>
      <c r="E51" s="463" t="s">
        <v>18413</v>
      </c>
      <c r="F51" s="464">
        <v>5000</v>
      </c>
      <c r="G51" s="465">
        <v>0.46</v>
      </c>
      <c r="H51" s="466">
        <v>6</v>
      </c>
      <c r="I51" s="457">
        <f t="shared" si="0"/>
        <v>2300</v>
      </c>
      <c r="J51" s="458" t="str">
        <f t="shared" si="1"/>
        <v>Введите курс</v>
      </c>
      <c r="K51" s="467"/>
      <c r="L51" s="460">
        <f t="shared" si="5"/>
        <v>0</v>
      </c>
      <c r="M51" s="454">
        <f t="shared" si="5"/>
        <v>0</v>
      </c>
      <c r="N51" s="461" t="str">
        <f t="shared" si="3"/>
        <v/>
      </c>
      <c r="O51" s="468"/>
    </row>
    <row r="52" spans="1:15" ht="30" customHeight="1">
      <c r="A52" s="166" t="s">
        <v>17690</v>
      </c>
      <c r="B52" s="462">
        <v>8806185720083</v>
      </c>
      <c r="C52" s="452" t="s">
        <v>27860</v>
      </c>
      <c r="D52" s="452" t="s">
        <v>32363</v>
      </c>
      <c r="E52" s="463" t="s">
        <v>18413</v>
      </c>
      <c r="F52" s="464">
        <v>5000</v>
      </c>
      <c r="G52" s="465">
        <v>0.46</v>
      </c>
      <c r="H52" s="466">
        <v>6</v>
      </c>
      <c r="I52" s="457">
        <f t="shared" si="0"/>
        <v>2300</v>
      </c>
      <c r="J52" s="458" t="str">
        <f t="shared" si="1"/>
        <v>Введите курс</v>
      </c>
      <c r="K52" s="467"/>
      <c r="L52" s="460">
        <f t="shared" ref="L52:M67" si="6">K52*H52</f>
        <v>0</v>
      </c>
      <c r="M52" s="454">
        <f t="shared" si="6"/>
        <v>0</v>
      </c>
      <c r="N52" s="461" t="str">
        <f t="shared" si="3"/>
        <v/>
      </c>
      <c r="O52" s="468"/>
    </row>
    <row r="53" spans="1:15" ht="30" customHeight="1">
      <c r="A53" s="166" t="s">
        <v>17691</v>
      </c>
      <c r="B53" s="462">
        <v>8806185720076</v>
      </c>
      <c r="C53" s="452" t="s">
        <v>27859</v>
      </c>
      <c r="D53" s="452" t="s">
        <v>32364</v>
      </c>
      <c r="E53" s="463" t="s">
        <v>18413</v>
      </c>
      <c r="F53" s="464">
        <v>5000</v>
      </c>
      <c r="G53" s="465">
        <v>0.46</v>
      </c>
      <c r="H53" s="466">
        <v>6</v>
      </c>
      <c r="I53" s="457">
        <f t="shared" si="0"/>
        <v>2300</v>
      </c>
      <c r="J53" s="458" t="str">
        <f t="shared" si="1"/>
        <v>Введите курс</v>
      </c>
      <c r="K53" s="467"/>
      <c r="L53" s="460">
        <f t="shared" si="6"/>
        <v>0</v>
      </c>
      <c r="M53" s="454">
        <f t="shared" si="6"/>
        <v>0</v>
      </c>
      <c r="N53" s="461" t="str">
        <f t="shared" si="3"/>
        <v/>
      </c>
      <c r="O53" s="468"/>
    </row>
    <row r="54" spans="1:15" ht="30" customHeight="1">
      <c r="A54" s="166" t="s">
        <v>17692</v>
      </c>
      <c r="B54" s="462">
        <v>8806185720052</v>
      </c>
      <c r="C54" s="452" t="s">
        <v>27858</v>
      </c>
      <c r="D54" s="452" t="s">
        <v>32365</v>
      </c>
      <c r="E54" s="463" t="s">
        <v>18413</v>
      </c>
      <c r="F54" s="464">
        <v>5000</v>
      </c>
      <c r="G54" s="465">
        <v>0.46</v>
      </c>
      <c r="H54" s="466">
        <v>6</v>
      </c>
      <c r="I54" s="457">
        <f t="shared" si="0"/>
        <v>2300</v>
      </c>
      <c r="J54" s="458" t="str">
        <f t="shared" si="1"/>
        <v>Введите курс</v>
      </c>
      <c r="K54" s="467"/>
      <c r="L54" s="460">
        <f t="shared" si="6"/>
        <v>0</v>
      </c>
      <c r="M54" s="454">
        <f t="shared" si="6"/>
        <v>0</v>
      </c>
      <c r="N54" s="461" t="str">
        <f t="shared" si="3"/>
        <v/>
      </c>
      <c r="O54" s="468"/>
    </row>
    <row r="55" spans="1:15" ht="30" customHeight="1">
      <c r="A55" s="166" t="s">
        <v>17693</v>
      </c>
      <c r="B55" s="462">
        <v>8806185720038</v>
      </c>
      <c r="C55" s="452" t="s">
        <v>27857</v>
      </c>
      <c r="D55" s="452" t="s">
        <v>32366</v>
      </c>
      <c r="E55" s="463" t="s">
        <v>18413</v>
      </c>
      <c r="F55" s="464">
        <v>5000</v>
      </c>
      <c r="G55" s="465">
        <v>0.46</v>
      </c>
      <c r="H55" s="466">
        <v>6</v>
      </c>
      <c r="I55" s="457">
        <f t="shared" si="0"/>
        <v>2300</v>
      </c>
      <c r="J55" s="458" t="str">
        <f t="shared" si="1"/>
        <v>Введите курс</v>
      </c>
      <c r="K55" s="467"/>
      <c r="L55" s="460">
        <f t="shared" si="6"/>
        <v>0</v>
      </c>
      <c r="M55" s="454">
        <f t="shared" si="6"/>
        <v>0</v>
      </c>
      <c r="N55" s="461" t="str">
        <f t="shared" si="3"/>
        <v/>
      </c>
      <c r="O55" s="468"/>
    </row>
    <row r="56" spans="1:15" ht="30" customHeight="1">
      <c r="A56" s="166" t="s">
        <v>17694</v>
      </c>
      <c r="B56" s="462">
        <v>8809530032565</v>
      </c>
      <c r="C56" s="452" t="s">
        <v>27856</v>
      </c>
      <c r="D56" s="452" t="s">
        <v>32367</v>
      </c>
      <c r="E56" s="463" t="s">
        <v>1655</v>
      </c>
      <c r="F56" s="464">
        <v>15800</v>
      </c>
      <c r="G56" s="465">
        <v>0.46</v>
      </c>
      <c r="H56" s="466">
        <v>4</v>
      </c>
      <c r="I56" s="457">
        <f t="shared" si="0"/>
        <v>7268</v>
      </c>
      <c r="J56" s="458" t="str">
        <f t="shared" si="1"/>
        <v>Введите курс</v>
      </c>
      <c r="K56" s="467"/>
      <c r="L56" s="460">
        <f t="shared" si="6"/>
        <v>0</v>
      </c>
      <c r="M56" s="454">
        <f t="shared" si="6"/>
        <v>0</v>
      </c>
      <c r="N56" s="461" t="str">
        <f t="shared" si="3"/>
        <v/>
      </c>
      <c r="O56" s="468"/>
    </row>
    <row r="57" spans="1:15" ht="30" customHeight="1">
      <c r="A57" s="166" t="s">
        <v>17695</v>
      </c>
      <c r="B57" s="462">
        <v>8806185787765</v>
      </c>
      <c r="C57" s="452" t="s">
        <v>27855</v>
      </c>
      <c r="D57" s="452" t="s">
        <v>31871</v>
      </c>
      <c r="E57" s="463" t="s">
        <v>32368</v>
      </c>
      <c r="F57" s="464">
        <v>3000</v>
      </c>
      <c r="G57" s="465">
        <v>0.46</v>
      </c>
      <c r="H57" s="466">
        <v>20</v>
      </c>
      <c r="I57" s="457">
        <f t="shared" si="0"/>
        <v>1380</v>
      </c>
      <c r="J57" s="458" t="str">
        <f t="shared" si="1"/>
        <v>Введите курс</v>
      </c>
      <c r="K57" s="467"/>
      <c r="L57" s="460">
        <f t="shared" si="6"/>
        <v>0</v>
      </c>
      <c r="M57" s="454">
        <f t="shared" si="6"/>
        <v>0</v>
      </c>
      <c r="N57" s="461" t="str">
        <f t="shared" si="3"/>
        <v/>
      </c>
      <c r="O57" s="468"/>
    </row>
    <row r="58" spans="1:15" ht="30" customHeight="1">
      <c r="A58" s="166" t="s">
        <v>17696</v>
      </c>
      <c r="B58" s="462">
        <v>8806185787741</v>
      </c>
      <c r="C58" s="452" t="s">
        <v>27854</v>
      </c>
      <c r="D58" s="452" t="s">
        <v>31870</v>
      </c>
      <c r="E58" s="463" t="s">
        <v>32368</v>
      </c>
      <c r="F58" s="464">
        <v>3000</v>
      </c>
      <c r="G58" s="465">
        <v>0.46</v>
      </c>
      <c r="H58" s="466">
        <v>20</v>
      </c>
      <c r="I58" s="457">
        <f t="shared" si="0"/>
        <v>1380</v>
      </c>
      <c r="J58" s="458" t="str">
        <f t="shared" si="1"/>
        <v>Введите курс</v>
      </c>
      <c r="K58" s="467"/>
      <c r="L58" s="460">
        <f t="shared" si="6"/>
        <v>0</v>
      </c>
      <c r="M58" s="454">
        <f t="shared" si="6"/>
        <v>0</v>
      </c>
      <c r="N58" s="461" t="str">
        <f t="shared" si="3"/>
        <v/>
      </c>
      <c r="O58" s="468"/>
    </row>
    <row r="59" spans="1:15" ht="30" customHeight="1">
      <c r="A59" s="166" t="s">
        <v>17697</v>
      </c>
      <c r="B59" s="462">
        <v>8806185787734</v>
      </c>
      <c r="C59" s="452" t="s">
        <v>27853</v>
      </c>
      <c r="D59" s="452" t="s">
        <v>31869</v>
      </c>
      <c r="E59" s="463" t="s">
        <v>32368</v>
      </c>
      <c r="F59" s="464">
        <v>3000</v>
      </c>
      <c r="G59" s="465">
        <v>0.46</v>
      </c>
      <c r="H59" s="466">
        <v>20</v>
      </c>
      <c r="I59" s="457">
        <f t="shared" si="0"/>
        <v>1380</v>
      </c>
      <c r="J59" s="458" t="str">
        <f t="shared" si="1"/>
        <v>Введите курс</v>
      </c>
      <c r="K59" s="467"/>
      <c r="L59" s="460">
        <f t="shared" si="6"/>
        <v>0</v>
      </c>
      <c r="M59" s="454">
        <f t="shared" si="6"/>
        <v>0</v>
      </c>
      <c r="N59" s="461" t="str">
        <f t="shared" si="3"/>
        <v/>
      </c>
      <c r="O59" s="468"/>
    </row>
    <row r="60" spans="1:15" ht="30" customHeight="1">
      <c r="A60" s="166" t="s">
        <v>17698</v>
      </c>
      <c r="B60" s="462">
        <v>8806185787727</v>
      </c>
      <c r="C60" s="452" t="s">
        <v>27852</v>
      </c>
      <c r="D60" s="452" t="s">
        <v>31868</v>
      </c>
      <c r="E60" s="463" t="s">
        <v>32368</v>
      </c>
      <c r="F60" s="464">
        <v>3000</v>
      </c>
      <c r="G60" s="465">
        <v>0.46</v>
      </c>
      <c r="H60" s="466">
        <v>20</v>
      </c>
      <c r="I60" s="457">
        <f t="shared" si="0"/>
        <v>1380</v>
      </c>
      <c r="J60" s="458" t="str">
        <f t="shared" si="1"/>
        <v>Введите курс</v>
      </c>
      <c r="K60" s="467"/>
      <c r="L60" s="460">
        <f t="shared" si="6"/>
        <v>0</v>
      </c>
      <c r="M60" s="454">
        <f t="shared" si="6"/>
        <v>0</v>
      </c>
      <c r="N60" s="461" t="str">
        <f t="shared" si="3"/>
        <v/>
      </c>
      <c r="O60" s="468"/>
    </row>
    <row r="61" spans="1:15" ht="30" customHeight="1">
      <c r="A61" s="166" t="s">
        <v>17699</v>
      </c>
      <c r="B61" s="462">
        <v>8806185798020</v>
      </c>
      <c r="C61" s="452" t="s">
        <v>27851</v>
      </c>
      <c r="D61" s="452" t="s">
        <v>32369</v>
      </c>
      <c r="E61" s="463" t="s">
        <v>18416</v>
      </c>
      <c r="F61" s="464">
        <v>14000</v>
      </c>
      <c r="G61" s="465">
        <v>0.46</v>
      </c>
      <c r="H61" s="466">
        <v>6</v>
      </c>
      <c r="I61" s="457">
        <f t="shared" si="0"/>
        <v>6440</v>
      </c>
      <c r="J61" s="458" t="str">
        <f t="shared" si="1"/>
        <v>Введите курс</v>
      </c>
      <c r="K61" s="467"/>
      <c r="L61" s="460">
        <f t="shared" si="6"/>
        <v>0</v>
      </c>
      <c r="M61" s="454">
        <f t="shared" si="6"/>
        <v>0</v>
      </c>
      <c r="N61" s="461" t="str">
        <f t="shared" si="3"/>
        <v/>
      </c>
      <c r="O61" s="468"/>
    </row>
    <row r="62" spans="1:15" ht="30" customHeight="1">
      <c r="A62" s="166" t="s">
        <v>17700</v>
      </c>
      <c r="B62" s="462">
        <v>8806185798013</v>
      </c>
      <c r="C62" s="452" t="s">
        <v>27850</v>
      </c>
      <c r="D62" s="452" t="s">
        <v>32370</v>
      </c>
      <c r="E62" s="463" t="s">
        <v>18416</v>
      </c>
      <c r="F62" s="464">
        <v>14000</v>
      </c>
      <c r="G62" s="465">
        <v>0.46</v>
      </c>
      <c r="H62" s="466">
        <v>6</v>
      </c>
      <c r="I62" s="457">
        <f t="shared" si="0"/>
        <v>6440</v>
      </c>
      <c r="J62" s="458" t="str">
        <f t="shared" si="1"/>
        <v>Введите курс</v>
      </c>
      <c r="K62" s="467"/>
      <c r="L62" s="460">
        <f t="shared" si="6"/>
        <v>0</v>
      </c>
      <c r="M62" s="454">
        <f t="shared" si="6"/>
        <v>0</v>
      </c>
      <c r="N62" s="461" t="str">
        <f t="shared" si="3"/>
        <v/>
      </c>
      <c r="O62" s="468"/>
    </row>
    <row r="63" spans="1:15" ht="30" customHeight="1">
      <c r="A63" s="166" t="s">
        <v>17702</v>
      </c>
      <c r="B63" s="462">
        <v>8806185798006</v>
      </c>
      <c r="C63" s="452" t="s">
        <v>27849</v>
      </c>
      <c r="D63" s="452" t="s">
        <v>32371</v>
      </c>
      <c r="E63" s="463" t="s">
        <v>18416</v>
      </c>
      <c r="F63" s="464">
        <v>14000</v>
      </c>
      <c r="G63" s="465">
        <v>0.46</v>
      </c>
      <c r="H63" s="466">
        <v>6</v>
      </c>
      <c r="I63" s="457">
        <f t="shared" si="0"/>
        <v>6440</v>
      </c>
      <c r="J63" s="458" t="str">
        <f t="shared" si="1"/>
        <v>Введите курс</v>
      </c>
      <c r="K63" s="467"/>
      <c r="L63" s="460">
        <f t="shared" si="6"/>
        <v>0</v>
      </c>
      <c r="M63" s="454">
        <f t="shared" si="6"/>
        <v>0</v>
      </c>
      <c r="N63" s="461" t="str">
        <f t="shared" si="3"/>
        <v/>
      </c>
      <c r="O63" s="468"/>
    </row>
    <row r="64" spans="1:15" ht="30" customHeight="1">
      <c r="A64" s="166" t="s">
        <v>17703</v>
      </c>
      <c r="B64" s="462">
        <v>8806185797993</v>
      </c>
      <c r="C64" s="452" t="s">
        <v>27848</v>
      </c>
      <c r="D64" s="452" t="s">
        <v>32372</v>
      </c>
      <c r="E64" s="463" t="s">
        <v>18416</v>
      </c>
      <c r="F64" s="464">
        <v>14000</v>
      </c>
      <c r="G64" s="465">
        <v>0.46</v>
      </c>
      <c r="H64" s="466">
        <v>6</v>
      </c>
      <c r="I64" s="457">
        <f t="shared" si="0"/>
        <v>6440</v>
      </c>
      <c r="J64" s="458" t="str">
        <f t="shared" si="1"/>
        <v>Введите курс</v>
      </c>
      <c r="K64" s="467"/>
      <c r="L64" s="460">
        <f t="shared" si="6"/>
        <v>0</v>
      </c>
      <c r="M64" s="454">
        <f t="shared" si="6"/>
        <v>0</v>
      </c>
      <c r="N64" s="461" t="str">
        <f t="shared" si="3"/>
        <v/>
      </c>
      <c r="O64" s="468"/>
    </row>
    <row r="65" spans="1:15" ht="30" customHeight="1">
      <c r="A65" s="166" t="s">
        <v>17704</v>
      </c>
      <c r="B65" s="462">
        <v>8806185796880</v>
      </c>
      <c r="C65" s="452" t="s">
        <v>27847</v>
      </c>
      <c r="D65" s="452" t="s">
        <v>32373</v>
      </c>
      <c r="E65" s="463" t="s">
        <v>32374</v>
      </c>
      <c r="F65" s="464">
        <v>39400</v>
      </c>
      <c r="G65" s="465">
        <v>0.46</v>
      </c>
      <c r="H65" s="466">
        <v>4</v>
      </c>
      <c r="I65" s="457">
        <f t="shared" si="0"/>
        <v>18124</v>
      </c>
      <c r="J65" s="458" t="str">
        <f t="shared" si="1"/>
        <v>Введите курс</v>
      </c>
      <c r="K65" s="467"/>
      <c r="L65" s="460">
        <f t="shared" si="6"/>
        <v>0</v>
      </c>
      <c r="M65" s="454">
        <f t="shared" si="6"/>
        <v>0</v>
      </c>
      <c r="N65" s="461" t="str">
        <f t="shared" si="3"/>
        <v/>
      </c>
      <c r="O65" s="468"/>
    </row>
    <row r="66" spans="1:15" ht="30" customHeight="1">
      <c r="A66" s="166" t="s">
        <v>17705</v>
      </c>
      <c r="B66" s="462">
        <v>8806185764520</v>
      </c>
      <c r="C66" s="452" t="s">
        <v>27846</v>
      </c>
      <c r="D66" s="452" t="s">
        <v>32375</v>
      </c>
      <c r="E66" s="463" t="s">
        <v>1850</v>
      </c>
      <c r="F66" s="464">
        <v>2500</v>
      </c>
      <c r="G66" s="465">
        <v>0.46</v>
      </c>
      <c r="H66" s="466">
        <v>20</v>
      </c>
      <c r="I66" s="457">
        <f t="shared" si="0"/>
        <v>1150</v>
      </c>
      <c r="J66" s="458" t="str">
        <f t="shared" si="1"/>
        <v>Введите курс</v>
      </c>
      <c r="K66" s="467"/>
      <c r="L66" s="460">
        <f t="shared" si="6"/>
        <v>0</v>
      </c>
      <c r="M66" s="454">
        <f t="shared" si="6"/>
        <v>0</v>
      </c>
      <c r="N66" s="461" t="str">
        <f t="shared" si="3"/>
        <v/>
      </c>
      <c r="O66" s="468"/>
    </row>
    <row r="67" spans="1:15" ht="30" customHeight="1">
      <c r="A67" s="166" t="s">
        <v>17706</v>
      </c>
      <c r="B67" s="462">
        <v>8806185764483</v>
      </c>
      <c r="C67" s="452" t="s">
        <v>27845</v>
      </c>
      <c r="D67" s="452" t="s">
        <v>31867</v>
      </c>
      <c r="E67" s="463" t="s">
        <v>32376</v>
      </c>
      <c r="F67" s="464">
        <v>3500</v>
      </c>
      <c r="G67" s="465">
        <v>0.46</v>
      </c>
      <c r="H67" s="466">
        <v>20</v>
      </c>
      <c r="I67" s="457">
        <f t="shared" si="0"/>
        <v>1610</v>
      </c>
      <c r="J67" s="458" t="str">
        <f t="shared" si="1"/>
        <v>Введите курс</v>
      </c>
      <c r="K67" s="467"/>
      <c r="L67" s="460">
        <f t="shared" si="6"/>
        <v>0</v>
      </c>
      <c r="M67" s="454">
        <f t="shared" si="6"/>
        <v>0</v>
      </c>
      <c r="N67" s="461" t="str">
        <f t="shared" si="3"/>
        <v/>
      </c>
      <c r="O67" s="468"/>
    </row>
    <row r="68" spans="1:15" ht="30" customHeight="1">
      <c r="A68" s="166" t="s">
        <v>17707</v>
      </c>
      <c r="B68" s="462">
        <v>8806185764438</v>
      </c>
      <c r="C68" s="452" t="s">
        <v>18420</v>
      </c>
      <c r="D68" s="452" t="s">
        <v>31866</v>
      </c>
      <c r="E68" s="463" t="s">
        <v>32377</v>
      </c>
      <c r="F68" s="464">
        <v>1000</v>
      </c>
      <c r="G68" s="465">
        <v>0.46</v>
      </c>
      <c r="H68" s="466">
        <v>50</v>
      </c>
      <c r="I68" s="457">
        <f t="shared" ref="I68:I131" si="7">G68*F68</f>
        <v>460</v>
      </c>
      <c r="J68" s="458" t="str">
        <f t="shared" ref="J68:J131" si="8">IF($I$1="","Введите курс",I68/$I$1)</f>
        <v>Введите курс</v>
      </c>
      <c r="K68" s="467"/>
      <c r="L68" s="460">
        <f t="shared" ref="L68:M83" si="9">K68*H68</f>
        <v>0</v>
      </c>
      <c r="M68" s="454">
        <f t="shared" si="9"/>
        <v>0</v>
      </c>
      <c r="N68" s="461" t="str">
        <f t="shared" ref="N68:N131" si="10">IFERROR(L68*J68,"")</f>
        <v/>
      </c>
      <c r="O68" s="468"/>
    </row>
    <row r="69" spans="1:15" ht="30" customHeight="1">
      <c r="A69" s="166" t="s">
        <v>17708</v>
      </c>
      <c r="B69" s="462">
        <v>8806185764421</v>
      </c>
      <c r="C69" s="452" t="s">
        <v>27844</v>
      </c>
      <c r="D69" s="452" t="s">
        <v>31865</v>
      </c>
      <c r="E69" s="463" t="s">
        <v>32377</v>
      </c>
      <c r="F69" s="464">
        <v>2500</v>
      </c>
      <c r="G69" s="465">
        <v>0.46</v>
      </c>
      <c r="H69" s="466">
        <v>20</v>
      </c>
      <c r="I69" s="457">
        <f t="shared" si="7"/>
        <v>1150</v>
      </c>
      <c r="J69" s="458" t="str">
        <f t="shared" si="8"/>
        <v>Введите курс</v>
      </c>
      <c r="K69" s="467"/>
      <c r="L69" s="460">
        <f t="shared" si="9"/>
        <v>0</v>
      </c>
      <c r="M69" s="454">
        <f t="shared" si="9"/>
        <v>0</v>
      </c>
      <c r="N69" s="461" t="str">
        <f t="shared" si="10"/>
        <v/>
      </c>
      <c r="O69" s="468"/>
    </row>
    <row r="70" spans="1:15" ht="30" customHeight="1">
      <c r="A70" s="166" t="s">
        <v>17709</v>
      </c>
      <c r="B70" s="462">
        <v>8806185754910</v>
      </c>
      <c r="C70" s="452" t="s">
        <v>27843</v>
      </c>
      <c r="D70" s="452" t="s">
        <v>32378</v>
      </c>
      <c r="E70" s="463" t="s">
        <v>1668</v>
      </c>
      <c r="F70" s="464">
        <v>13800</v>
      </c>
      <c r="G70" s="465">
        <v>0.46</v>
      </c>
      <c r="H70" s="466">
        <v>4</v>
      </c>
      <c r="I70" s="457">
        <f t="shared" si="7"/>
        <v>6348</v>
      </c>
      <c r="J70" s="458" t="str">
        <f t="shared" si="8"/>
        <v>Введите курс</v>
      </c>
      <c r="K70" s="467"/>
      <c r="L70" s="460">
        <f t="shared" si="9"/>
        <v>0</v>
      </c>
      <c r="M70" s="454">
        <f t="shared" si="9"/>
        <v>0</v>
      </c>
      <c r="N70" s="461" t="str">
        <f t="shared" si="10"/>
        <v/>
      </c>
      <c r="O70" s="468"/>
    </row>
    <row r="71" spans="1:15" ht="30" customHeight="1">
      <c r="A71" s="166" t="s">
        <v>17710</v>
      </c>
      <c r="B71" s="462">
        <v>8806185754903</v>
      </c>
      <c r="C71" s="452" t="s">
        <v>27842</v>
      </c>
      <c r="D71" s="452" t="s">
        <v>32379</v>
      </c>
      <c r="E71" s="463" t="s">
        <v>1737</v>
      </c>
      <c r="F71" s="464">
        <v>13800</v>
      </c>
      <c r="G71" s="465">
        <v>0.46</v>
      </c>
      <c r="H71" s="466">
        <v>4</v>
      </c>
      <c r="I71" s="457">
        <f t="shared" si="7"/>
        <v>6348</v>
      </c>
      <c r="J71" s="458" t="str">
        <f t="shared" si="8"/>
        <v>Введите курс</v>
      </c>
      <c r="K71" s="467"/>
      <c r="L71" s="460">
        <f t="shared" si="9"/>
        <v>0</v>
      </c>
      <c r="M71" s="454">
        <f t="shared" si="9"/>
        <v>0</v>
      </c>
      <c r="N71" s="461" t="str">
        <f t="shared" si="10"/>
        <v/>
      </c>
      <c r="O71" s="468"/>
    </row>
    <row r="72" spans="1:15" ht="30" customHeight="1">
      <c r="A72" s="166" t="s">
        <v>17711</v>
      </c>
      <c r="B72" s="462">
        <v>8806185754880</v>
      </c>
      <c r="C72" s="452" t="s">
        <v>27841</v>
      </c>
      <c r="D72" s="452" t="s">
        <v>32380</v>
      </c>
      <c r="E72" s="463" t="s">
        <v>9310</v>
      </c>
      <c r="F72" s="464">
        <v>12800</v>
      </c>
      <c r="G72" s="465">
        <v>0.46</v>
      </c>
      <c r="H72" s="466">
        <v>4</v>
      </c>
      <c r="I72" s="457">
        <f t="shared" si="7"/>
        <v>5888</v>
      </c>
      <c r="J72" s="458" t="str">
        <f t="shared" si="8"/>
        <v>Введите курс</v>
      </c>
      <c r="K72" s="467"/>
      <c r="L72" s="460">
        <f t="shared" si="9"/>
        <v>0</v>
      </c>
      <c r="M72" s="454">
        <f t="shared" si="9"/>
        <v>0</v>
      </c>
      <c r="N72" s="461" t="str">
        <f t="shared" si="10"/>
        <v/>
      </c>
      <c r="O72" s="468"/>
    </row>
    <row r="73" spans="1:15" ht="30" customHeight="1">
      <c r="A73" s="166" t="s">
        <v>17712</v>
      </c>
      <c r="B73" s="462">
        <v>8806185796873</v>
      </c>
      <c r="C73" s="452" t="s">
        <v>27840</v>
      </c>
      <c r="D73" s="452" t="s">
        <v>32381</v>
      </c>
      <c r="E73" s="463" t="s">
        <v>1655</v>
      </c>
      <c r="F73" s="464">
        <v>13800</v>
      </c>
      <c r="G73" s="465">
        <v>0.46</v>
      </c>
      <c r="H73" s="466">
        <v>4</v>
      </c>
      <c r="I73" s="457">
        <f t="shared" si="7"/>
        <v>6348</v>
      </c>
      <c r="J73" s="458" t="str">
        <f t="shared" si="8"/>
        <v>Введите курс</v>
      </c>
      <c r="K73" s="467"/>
      <c r="L73" s="460">
        <f t="shared" si="9"/>
        <v>0</v>
      </c>
      <c r="M73" s="454">
        <f t="shared" si="9"/>
        <v>0</v>
      </c>
      <c r="N73" s="461" t="str">
        <f t="shared" si="10"/>
        <v/>
      </c>
      <c r="O73" s="468"/>
    </row>
    <row r="74" spans="1:15" ht="30" customHeight="1">
      <c r="A74" s="166" t="s">
        <v>17713</v>
      </c>
      <c r="B74" s="462">
        <v>8806185796859</v>
      </c>
      <c r="C74" s="452" t="s">
        <v>27839</v>
      </c>
      <c r="D74" s="452" t="s">
        <v>32382</v>
      </c>
      <c r="E74" s="463" t="s">
        <v>9310</v>
      </c>
      <c r="F74" s="464">
        <v>12800</v>
      </c>
      <c r="G74" s="465">
        <v>0.46</v>
      </c>
      <c r="H74" s="466">
        <v>4</v>
      </c>
      <c r="I74" s="457">
        <f t="shared" si="7"/>
        <v>5888</v>
      </c>
      <c r="J74" s="458" t="str">
        <f t="shared" si="8"/>
        <v>Введите курс</v>
      </c>
      <c r="K74" s="467"/>
      <c r="L74" s="460">
        <f t="shared" si="9"/>
        <v>0</v>
      </c>
      <c r="M74" s="454">
        <f t="shared" si="9"/>
        <v>0</v>
      </c>
      <c r="N74" s="461" t="str">
        <f t="shared" si="10"/>
        <v/>
      </c>
      <c r="O74" s="468"/>
    </row>
    <row r="75" spans="1:15" ht="30" customHeight="1">
      <c r="A75" s="166" t="s">
        <v>17714</v>
      </c>
      <c r="B75" s="462">
        <v>8806185772631</v>
      </c>
      <c r="C75" s="452" t="s">
        <v>27838</v>
      </c>
      <c r="D75" s="452" t="s">
        <v>32383</v>
      </c>
      <c r="E75" s="463" t="s">
        <v>32384</v>
      </c>
      <c r="F75" s="464">
        <v>5000</v>
      </c>
      <c r="G75" s="465">
        <v>0.46</v>
      </c>
      <c r="H75" s="466">
        <v>6</v>
      </c>
      <c r="I75" s="457">
        <f t="shared" si="7"/>
        <v>2300</v>
      </c>
      <c r="J75" s="458" t="str">
        <f t="shared" si="8"/>
        <v>Введите курс</v>
      </c>
      <c r="K75" s="467"/>
      <c r="L75" s="460">
        <f t="shared" si="9"/>
        <v>0</v>
      </c>
      <c r="M75" s="454">
        <f t="shared" si="9"/>
        <v>0</v>
      </c>
      <c r="N75" s="461" t="str">
        <f t="shared" si="10"/>
        <v/>
      </c>
      <c r="O75" s="468"/>
    </row>
    <row r="76" spans="1:15" ht="30" customHeight="1">
      <c r="A76" s="166" t="s">
        <v>17715</v>
      </c>
      <c r="B76" s="462">
        <v>8806185772624</v>
      </c>
      <c r="C76" s="452" t="s">
        <v>27837</v>
      </c>
      <c r="D76" s="452" t="s">
        <v>32385</v>
      </c>
      <c r="E76" s="463" t="s">
        <v>32384</v>
      </c>
      <c r="F76" s="464">
        <v>5000</v>
      </c>
      <c r="G76" s="465">
        <v>0.46</v>
      </c>
      <c r="H76" s="466">
        <v>6</v>
      </c>
      <c r="I76" s="457">
        <f t="shared" si="7"/>
        <v>2300</v>
      </c>
      <c r="J76" s="458" t="str">
        <f t="shared" si="8"/>
        <v>Введите курс</v>
      </c>
      <c r="K76" s="467"/>
      <c r="L76" s="460">
        <f t="shared" si="9"/>
        <v>0</v>
      </c>
      <c r="M76" s="454">
        <f t="shared" si="9"/>
        <v>0</v>
      </c>
      <c r="N76" s="461" t="str">
        <f t="shared" si="10"/>
        <v/>
      </c>
      <c r="O76" s="468"/>
    </row>
    <row r="77" spans="1:15" ht="30" customHeight="1">
      <c r="A77" s="166" t="s">
        <v>17717</v>
      </c>
      <c r="B77" s="462">
        <v>8806185772617</v>
      </c>
      <c r="C77" s="452" t="s">
        <v>27836</v>
      </c>
      <c r="D77" s="452" t="s">
        <v>32386</v>
      </c>
      <c r="E77" s="463" t="s">
        <v>32384</v>
      </c>
      <c r="F77" s="464">
        <v>5000</v>
      </c>
      <c r="G77" s="465">
        <v>0.46</v>
      </c>
      <c r="H77" s="466">
        <v>6</v>
      </c>
      <c r="I77" s="457">
        <f t="shared" si="7"/>
        <v>2300</v>
      </c>
      <c r="J77" s="458" t="str">
        <f t="shared" si="8"/>
        <v>Введите курс</v>
      </c>
      <c r="K77" s="467"/>
      <c r="L77" s="460">
        <f t="shared" si="9"/>
        <v>0</v>
      </c>
      <c r="M77" s="454">
        <f t="shared" si="9"/>
        <v>0</v>
      </c>
      <c r="N77" s="461" t="str">
        <f t="shared" si="10"/>
        <v/>
      </c>
      <c r="O77" s="468"/>
    </row>
    <row r="78" spans="1:15" ht="30" customHeight="1">
      <c r="A78" s="166" t="s">
        <v>17718</v>
      </c>
      <c r="B78" s="462">
        <v>8806185772600</v>
      </c>
      <c r="C78" s="452" t="s">
        <v>27835</v>
      </c>
      <c r="D78" s="452" t="s">
        <v>32387</v>
      </c>
      <c r="E78" s="463" t="s">
        <v>32384</v>
      </c>
      <c r="F78" s="464">
        <v>5000</v>
      </c>
      <c r="G78" s="465">
        <v>0.46</v>
      </c>
      <c r="H78" s="466">
        <v>6</v>
      </c>
      <c r="I78" s="457">
        <f t="shared" si="7"/>
        <v>2300</v>
      </c>
      <c r="J78" s="458" t="str">
        <f t="shared" si="8"/>
        <v>Введите курс</v>
      </c>
      <c r="K78" s="467"/>
      <c r="L78" s="460">
        <f t="shared" si="9"/>
        <v>0</v>
      </c>
      <c r="M78" s="454">
        <f t="shared" si="9"/>
        <v>0</v>
      </c>
      <c r="N78" s="461" t="str">
        <f t="shared" si="10"/>
        <v/>
      </c>
      <c r="O78" s="468"/>
    </row>
    <row r="79" spans="1:15" ht="30" customHeight="1">
      <c r="A79" s="166" t="s">
        <v>17719</v>
      </c>
      <c r="B79" s="462">
        <v>8806185772594</v>
      </c>
      <c r="C79" s="452" t="s">
        <v>27834</v>
      </c>
      <c r="D79" s="452" t="s">
        <v>32388</v>
      </c>
      <c r="E79" s="463" t="s">
        <v>32384</v>
      </c>
      <c r="F79" s="464">
        <v>5000</v>
      </c>
      <c r="G79" s="465">
        <v>0.46</v>
      </c>
      <c r="H79" s="466">
        <v>6</v>
      </c>
      <c r="I79" s="457">
        <f t="shared" si="7"/>
        <v>2300</v>
      </c>
      <c r="J79" s="458" t="str">
        <f t="shared" si="8"/>
        <v>Введите курс</v>
      </c>
      <c r="K79" s="467"/>
      <c r="L79" s="460">
        <f t="shared" si="9"/>
        <v>0</v>
      </c>
      <c r="M79" s="454">
        <f t="shared" si="9"/>
        <v>0</v>
      </c>
      <c r="N79" s="461" t="str">
        <f t="shared" si="10"/>
        <v/>
      </c>
      <c r="O79" s="468"/>
    </row>
    <row r="80" spans="1:15" ht="30" customHeight="1">
      <c r="A80" s="166" t="s">
        <v>17720</v>
      </c>
      <c r="B80" s="462">
        <v>8806185772587</v>
      </c>
      <c r="C80" s="452" t="s">
        <v>27833</v>
      </c>
      <c r="D80" s="452" t="s">
        <v>32389</v>
      </c>
      <c r="E80" s="463" t="s">
        <v>32384</v>
      </c>
      <c r="F80" s="464">
        <v>5000</v>
      </c>
      <c r="G80" s="465">
        <v>0.46</v>
      </c>
      <c r="H80" s="466">
        <v>6</v>
      </c>
      <c r="I80" s="457">
        <f t="shared" si="7"/>
        <v>2300</v>
      </c>
      <c r="J80" s="458" t="str">
        <f t="shared" si="8"/>
        <v>Введите курс</v>
      </c>
      <c r="K80" s="467"/>
      <c r="L80" s="460">
        <f t="shared" si="9"/>
        <v>0</v>
      </c>
      <c r="M80" s="454">
        <f t="shared" si="9"/>
        <v>0</v>
      </c>
      <c r="N80" s="461" t="str">
        <f t="shared" si="10"/>
        <v/>
      </c>
      <c r="O80" s="468"/>
    </row>
    <row r="81" spans="1:15" ht="30" customHeight="1">
      <c r="A81" s="166" t="s">
        <v>17721</v>
      </c>
      <c r="B81" s="462">
        <v>8806185740982</v>
      </c>
      <c r="C81" s="452" t="s">
        <v>27832</v>
      </c>
      <c r="D81" s="452" t="s">
        <v>32390</v>
      </c>
      <c r="E81" s="463" t="s">
        <v>1668</v>
      </c>
      <c r="F81" s="464">
        <v>43000</v>
      </c>
      <c r="G81" s="465">
        <v>0.46</v>
      </c>
      <c r="H81" s="466">
        <v>6</v>
      </c>
      <c r="I81" s="457">
        <f t="shared" si="7"/>
        <v>19780</v>
      </c>
      <c r="J81" s="458" t="str">
        <f t="shared" si="8"/>
        <v>Введите курс</v>
      </c>
      <c r="K81" s="467"/>
      <c r="L81" s="460">
        <f t="shared" si="9"/>
        <v>0</v>
      </c>
      <c r="M81" s="454">
        <f t="shared" si="9"/>
        <v>0</v>
      </c>
      <c r="N81" s="461" t="str">
        <f t="shared" si="10"/>
        <v/>
      </c>
      <c r="O81" s="468"/>
    </row>
    <row r="82" spans="1:15" ht="30" customHeight="1">
      <c r="A82" s="166" t="s">
        <v>17722</v>
      </c>
      <c r="B82" s="462">
        <v>8806185796675</v>
      </c>
      <c r="C82" s="452" t="s">
        <v>27831</v>
      </c>
      <c r="D82" s="452" t="s">
        <v>32391</v>
      </c>
      <c r="E82" s="463" t="s">
        <v>1655</v>
      </c>
      <c r="F82" s="464">
        <v>42000</v>
      </c>
      <c r="G82" s="465">
        <v>0.46</v>
      </c>
      <c r="H82" s="466">
        <v>6</v>
      </c>
      <c r="I82" s="457">
        <f t="shared" si="7"/>
        <v>19320</v>
      </c>
      <c r="J82" s="458" t="str">
        <f t="shared" si="8"/>
        <v>Введите курс</v>
      </c>
      <c r="K82" s="467"/>
      <c r="L82" s="460">
        <f t="shared" si="9"/>
        <v>0</v>
      </c>
      <c r="M82" s="454">
        <f t="shared" si="9"/>
        <v>0</v>
      </c>
      <c r="N82" s="461" t="str">
        <f t="shared" si="10"/>
        <v/>
      </c>
      <c r="O82" s="468"/>
    </row>
    <row r="83" spans="1:15" ht="30" customHeight="1">
      <c r="A83" s="166" t="s">
        <v>17723</v>
      </c>
      <c r="B83" s="462">
        <v>8806150687014</v>
      </c>
      <c r="C83" s="452" t="s">
        <v>27830</v>
      </c>
      <c r="D83" s="452" t="s">
        <v>31864</v>
      </c>
      <c r="E83" s="463" t="s">
        <v>1668</v>
      </c>
      <c r="F83" s="464">
        <v>7800</v>
      </c>
      <c r="G83" s="465">
        <v>0.46</v>
      </c>
      <c r="H83" s="466">
        <v>6</v>
      </c>
      <c r="I83" s="457">
        <f t="shared" si="7"/>
        <v>3588</v>
      </c>
      <c r="J83" s="458" t="str">
        <f t="shared" si="8"/>
        <v>Введите курс</v>
      </c>
      <c r="K83" s="467"/>
      <c r="L83" s="460">
        <f t="shared" si="9"/>
        <v>0</v>
      </c>
      <c r="M83" s="454">
        <f t="shared" si="9"/>
        <v>0</v>
      </c>
      <c r="N83" s="461" t="str">
        <f t="shared" si="10"/>
        <v/>
      </c>
      <c r="O83" s="468"/>
    </row>
    <row r="84" spans="1:15" ht="30" customHeight="1">
      <c r="A84" s="166" t="s">
        <v>17724</v>
      </c>
      <c r="B84" s="462">
        <v>8806185762007</v>
      </c>
      <c r="C84" s="452" t="s">
        <v>27829</v>
      </c>
      <c r="D84" s="452" t="s">
        <v>32392</v>
      </c>
      <c r="E84" s="463" t="s">
        <v>17701</v>
      </c>
      <c r="F84" s="464">
        <v>10800</v>
      </c>
      <c r="G84" s="465">
        <v>0.46</v>
      </c>
      <c r="H84" s="466">
        <v>4</v>
      </c>
      <c r="I84" s="457">
        <f t="shared" si="7"/>
        <v>4968</v>
      </c>
      <c r="J84" s="458" t="str">
        <f t="shared" si="8"/>
        <v>Введите курс</v>
      </c>
      <c r="K84" s="467"/>
      <c r="L84" s="460">
        <f t="shared" ref="L84:M99" si="11">K84*H84</f>
        <v>0</v>
      </c>
      <c r="M84" s="454">
        <f t="shared" si="11"/>
        <v>0</v>
      </c>
      <c r="N84" s="461" t="str">
        <f t="shared" si="10"/>
        <v/>
      </c>
      <c r="O84" s="468"/>
    </row>
    <row r="85" spans="1:15" ht="30" customHeight="1">
      <c r="A85" s="166" t="s">
        <v>17725</v>
      </c>
      <c r="B85" s="462">
        <v>8806185761994</v>
      </c>
      <c r="C85" s="452" t="s">
        <v>27828</v>
      </c>
      <c r="D85" s="452" t="s">
        <v>32393</v>
      </c>
      <c r="E85" s="463" t="s">
        <v>8458</v>
      </c>
      <c r="F85" s="464">
        <v>10800</v>
      </c>
      <c r="G85" s="465">
        <v>0.46</v>
      </c>
      <c r="H85" s="466">
        <v>4</v>
      </c>
      <c r="I85" s="457">
        <f t="shared" si="7"/>
        <v>4968</v>
      </c>
      <c r="J85" s="458" t="str">
        <f t="shared" si="8"/>
        <v>Введите курс</v>
      </c>
      <c r="K85" s="467"/>
      <c r="L85" s="460">
        <f t="shared" si="11"/>
        <v>0</v>
      </c>
      <c r="M85" s="454">
        <f t="shared" si="11"/>
        <v>0</v>
      </c>
      <c r="N85" s="461" t="str">
        <f t="shared" si="10"/>
        <v/>
      </c>
      <c r="O85" s="468"/>
    </row>
    <row r="86" spans="1:15" ht="30" customHeight="1">
      <c r="A86" s="166" t="s">
        <v>17726</v>
      </c>
      <c r="B86" s="462">
        <v>8806333372317</v>
      </c>
      <c r="C86" s="452" t="s">
        <v>27827</v>
      </c>
      <c r="D86" s="452" t="s">
        <v>31863</v>
      </c>
      <c r="E86" s="463" t="s">
        <v>8458</v>
      </c>
      <c r="F86" s="464">
        <v>25400</v>
      </c>
      <c r="G86" s="465">
        <v>0.46</v>
      </c>
      <c r="H86" s="466">
        <v>12</v>
      </c>
      <c r="I86" s="457">
        <f t="shared" si="7"/>
        <v>11684</v>
      </c>
      <c r="J86" s="458" t="str">
        <f t="shared" si="8"/>
        <v>Введите курс</v>
      </c>
      <c r="K86" s="467"/>
      <c r="L86" s="460">
        <f t="shared" si="11"/>
        <v>0</v>
      </c>
      <c r="M86" s="454">
        <f t="shared" si="11"/>
        <v>0</v>
      </c>
      <c r="N86" s="461" t="str">
        <f t="shared" si="10"/>
        <v/>
      </c>
      <c r="O86" s="468"/>
    </row>
    <row r="87" spans="1:15" ht="30" customHeight="1">
      <c r="A87" s="166" t="s">
        <v>17727</v>
      </c>
      <c r="B87" s="462">
        <v>8806185785921</v>
      </c>
      <c r="C87" s="452" t="s">
        <v>27826</v>
      </c>
      <c r="D87" s="452" t="s">
        <v>31862</v>
      </c>
      <c r="E87" s="463" t="s">
        <v>18365</v>
      </c>
      <c r="F87" s="464">
        <v>15800</v>
      </c>
      <c r="G87" s="465">
        <v>0.46</v>
      </c>
      <c r="H87" s="466">
        <v>6</v>
      </c>
      <c r="I87" s="457">
        <f t="shared" si="7"/>
        <v>7268</v>
      </c>
      <c r="J87" s="458" t="str">
        <f t="shared" si="8"/>
        <v>Введите курс</v>
      </c>
      <c r="K87" s="467"/>
      <c r="L87" s="460">
        <f t="shared" si="11"/>
        <v>0</v>
      </c>
      <c r="M87" s="454">
        <f t="shared" si="11"/>
        <v>0</v>
      </c>
      <c r="N87" s="461" t="str">
        <f t="shared" si="10"/>
        <v/>
      </c>
      <c r="O87" s="468"/>
    </row>
    <row r="88" spans="1:15" ht="30" customHeight="1">
      <c r="A88" s="166" t="s">
        <v>17728</v>
      </c>
      <c r="B88" s="462">
        <v>8806185728225</v>
      </c>
      <c r="C88" s="452" t="s">
        <v>27825</v>
      </c>
      <c r="D88" s="452" t="s">
        <v>32394</v>
      </c>
      <c r="E88" s="463" t="s">
        <v>15836</v>
      </c>
      <c r="F88" s="464">
        <v>2000</v>
      </c>
      <c r="G88" s="465">
        <v>0.46</v>
      </c>
      <c r="H88" s="466">
        <v>30</v>
      </c>
      <c r="I88" s="457">
        <f t="shared" si="7"/>
        <v>920</v>
      </c>
      <c r="J88" s="458" t="str">
        <f t="shared" si="8"/>
        <v>Введите курс</v>
      </c>
      <c r="K88" s="467"/>
      <c r="L88" s="460">
        <f t="shared" si="11"/>
        <v>0</v>
      </c>
      <c r="M88" s="454">
        <f t="shared" si="11"/>
        <v>0</v>
      </c>
      <c r="N88" s="461" t="str">
        <f t="shared" si="10"/>
        <v/>
      </c>
      <c r="O88" s="468"/>
    </row>
    <row r="89" spans="1:15" ht="30" customHeight="1">
      <c r="A89" s="166" t="s">
        <v>17729</v>
      </c>
      <c r="B89" s="462">
        <v>8806185728171</v>
      </c>
      <c r="C89" s="452" t="s">
        <v>32395</v>
      </c>
      <c r="D89" s="452" t="s">
        <v>32396</v>
      </c>
      <c r="E89" s="463" t="s">
        <v>15836</v>
      </c>
      <c r="F89" s="464">
        <v>2000</v>
      </c>
      <c r="G89" s="465">
        <v>0.46</v>
      </c>
      <c r="H89" s="466">
        <v>30</v>
      </c>
      <c r="I89" s="457">
        <f t="shared" si="7"/>
        <v>920</v>
      </c>
      <c r="J89" s="458" t="str">
        <f t="shared" si="8"/>
        <v>Введите курс</v>
      </c>
      <c r="K89" s="467"/>
      <c r="L89" s="460">
        <f t="shared" si="11"/>
        <v>0</v>
      </c>
      <c r="M89" s="454">
        <f t="shared" si="11"/>
        <v>0</v>
      </c>
      <c r="N89" s="461" t="str">
        <f t="shared" si="10"/>
        <v/>
      </c>
      <c r="O89" s="468"/>
    </row>
    <row r="90" spans="1:15" ht="30" customHeight="1">
      <c r="A90" s="166" t="s">
        <v>17731</v>
      </c>
      <c r="B90" s="462">
        <v>8806185764377</v>
      </c>
      <c r="C90" s="452" t="s">
        <v>32397</v>
      </c>
      <c r="D90" s="452" t="s">
        <v>32398</v>
      </c>
      <c r="E90" s="463" t="s">
        <v>1655</v>
      </c>
      <c r="F90" s="464">
        <v>15800</v>
      </c>
      <c r="G90" s="465">
        <v>0.46</v>
      </c>
      <c r="H90" s="466">
        <v>4</v>
      </c>
      <c r="I90" s="457">
        <f t="shared" si="7"/>
        <v>7268</v>
      </c>
      <c r="J90" s="458" t="str">
        <f t="shared" si="8"/>
        <v>Введите курс</v>
      </c>
      <c r="K90" s="467"/>
      <c r="L90" s="460">
        <f t="shared" si="11"/>
        <v>0</v>
      </c>
      <c r="M90" s="454">
        <f t="shared" si="11"/>
        <v>0</v>
      </c>
      <c r="N90" s="461" t="str">
        <f t="shared" si="10"/>
        <v/>
      </c>
      <c r="O90" s="468"/>
    </row>
    <row r="91" spans="1:15" ht="30" customHeight="1">
      <c r="A91" s="166" t="s">
        <v>17732</v>
      </c>
      <c r="B91" s="462">
        <v>8806185738941</v>
      </c>
      <c r="C91" s="452" t="s">
        <v>27824</v>
      </c>
      <c r="D91" s="452" t="s">
        <v>32399</v>
      </c>
      <c r="E91" s="463" t="s">
        <v>32400</v>
      </c>
      <c r="F91" s="464">
        <v>3800</v>
      </c>
      <c r="G91" s="465">
        <v>0.46</v>
      </c>
      <c r="H91" s="466">
        <v>6</v>
      </c>
      <c r="I91" s="457">
        <f t="shared" si="7"/>
        <v>1748</v>
      </c>
      <c r="J91" s="458" t="str">
        <f t="shared" si="8"/>
        <v>Введите курс</v>
      </c>
      <c r="K91" s="467"/>
      <c r="L91" s="460">
        <f t="shared" si="11"/>
        <v>0</v>
      </c>
      <c r="M91" s="454">
        <f t="shared" si="11"/>
        <v>0</v>
      </c>
      <c r="N91" s="461" t="str">
        <f t="shared" si="10"/>
        <v/>
      </c>
      <c r="O91" s="468"/>
    </row>
    <row r="92" spans="1:15" ht="30" customHeight="1">
      <c r="A92" s="166" t="s">
        <v>17733</v>
      </c>
      <c r="B92" s="462">
        <v>8806185738927</v>
      </c>
      <c r="C92" s="452" t="s">
        <v>27823</v>
      </c>
      <c r="D92" s="452" t="s">
        <v>32401</v>
      </c>
      <c r="E92" s="463" t="s">
        <v>32400</v>
      </c>
      <c r="F92" s="464">
        <v>3800</v>
      </c>
      <c r="G92" s="465">
        <v>0.46</v>
      </c>
      <c r="H92" s="466">
        <v>6</v>
      </c>
      <c r="I92" s="457">
        <f t="shared" si="7"/>
        <v>1748</v>
      </c>
      <c r="J92" s="458" t="str">
        <f t="shared" si="8"/>
        <v>Введите курс</v>
      </c>
      <c r="K92" s="467"/>
      <c r="L92" s="460">
        <f t="shared" si="11"/>
        <v>0</v>
      </c>
      <c r="M92" s="454">
        <f t="shared" si="11"/>
        <v>0</v>
      </c>
      <c r="N92" s="461" t="str">
        <f t="shared" si="10"/>
        <v/>
      </c>
      <c r="O92" s="468"/>
    </row>
    <row r="93" spans="1:15" ht="30" customHeight="1">
      <c r="A93" s="166" t="s">
        <v>17734</v>
      </c>
      <c r="B93" s="462">
        <v>8806185738897</v>
      </c>
      <c r="C93" s="452" t="s">
        <v>27822</v>
      </c>
      <c r="D93" s="452" t="s">
        <v>32402</v>
      </c>
      <c r="E93" s="463" t="s">
        <v>32400</v>
      </c>
      <c r="F93" s="464">
        <v>3800</v>
      </c>
      <c r="G93" s="465">
        <v>0.46</v>
      </c>
      <c r="H93" s="466">
        <v>6</v>
      </c>
      <c r="I93" s="457">
        <f t="shared" si="7"/>
        <v>1748</v>
      </c>
      <c r="J93" s="458" t="str">
        <f t="shared" si="8"/>
        <v>Введите курс</v>
      </c>
      <c r="K93" s="467"/>
      <c r="L93" s="460">
        <f t="shared" si="11"/>
        <v>0</v>
      </c>
      <c r="M93" s="454">
        <f t="shared" si="11"/>
        <v>0</v>
      </c>
      <c r="N93" s="461" t="str">
        <f t="shared" si="10"/>
        <v/>
      </c>
      <c r="O93" s="468"/>
    </row>
    <row r="94" spans="1:15" ht="30" customHeight="1">
      <c r="A94" s="166" t="s">
        <v>17735</v>
      </c>
      <c r="B94" s="462">
        <v>8806185738880</v>
      </c>
      <c r="C94" s="452" t="s">
        <v>27821</v>
      </c>
      <c r="D94" s="452" t="s">
        <v>32403</v>
      </c>
      <c r="E94" s="463" t="s">
        <v>32400</v>
      </c>
      <c r="F94" s="464">
        <v>3800</v>
      </c>
      <c r="G94" s="465">
        <v>0.46</v>
      </c>
      <c r="H94" s="466">
        <v>6</v>
      </c>
      <c r="I94" s="457">
        <f t="shared" si="7"/>
        <v>1748</v>
      </c>
      <c r="J94" s="458" t="str">
        <f t="shared" si="8"/>
        <v>Введите курс</v>
      </c>
      <c r="K94" s="467"/>
      <c r="L94" s="460">
        <f t="shared" si="11"/>
        <v>0</v>
      </c>
      <c r="M94" s="454">
        <f t="shared" si="11"/>
        <v>0</v>
      </c>
      <c r="N94" s="461" t="str">
        <f t="shared" si="10"/>
        <v/>
      </c>
      <c r="O94" s="468"/>
    </row>
    <row r="95" spans="1:15" ht="30" customHeight="1">
      <c r="A95" s="166" t="s">
        <v>17736</v>
      </c>
      <c r="B95" s="462">
        <v>8806185738873</v>
      </c>
      <c r="C95" s="452" t="s">
        <v>32404</v>
      </c>
      <c r="D95" s="452" t="s">
        <v>32405</v>
      </c>
      <c r="E95" s="463" t="s">
        <v>32400</v>
      </c>
      <c r="F95" s="464">
        <v>3800</v>
      </c>
      <c r="G95" s="465">
        <v>0.46</v>
      </c>
      <c r="H95" s="466">
        <v>6</v>
      </c>
      <c r="I95" s="457">
        <f t="shared" si="7"/>
        <v>1748</v>
      </c>
      <c r="J95" s="458" t="str">
        <f t="shared" si="8"/>
        <v>Введите курс</v>
      </c>
      <c r="K95" s="467"/>
      <c r="L95" s="460">
        <f t="shared" si="11"/>
        <v>0</v>
      </c>
      <c r="M95" s="454">
        <f t="shared" si="11"/>
        <v>0</v>
      </c>
      <c r="N95" s="461" t="str">
        <f t="shared" si="10"/>
        <v/>
      </c>
      <c r="O95" s="468"/>
    </row>
    <row r="96" spans="1:15" ht="30" customHeight="1">
      <c r="A96" s="166" t="s">
        <v>17737</v>
      </c>
      <c r="B96" s="462">
        <v>8806185746618</v>
      </c>
      <c r="C96" s="452" t="s">
        <v>27820</v>
      </c>
      <c r="D96" s="452" t="s">
        <v>31861</v>
      </c>
      <c r="E96" s="463" t="s">
        <v>1668</v>
      </c>
      <c r="F96" s="464">
        <v>13800</v>
      </c>
      <c r="G96" s="465">
        <v>0.46</v>
      </c>
      <c r="H96" s="466">
        <v>4</v>
      </c>
      <c r="I96" s="457">
        <f t="shared" si="7"/>
        <v>6348</v>
      </c>
      <c r="J96" s="458" t="str">
        <f t="shared" si="8"/>
        <v>Введите курс</v>
      </c>
      <c r="K96" s="467"/>
      <c r="L96" s="460">
        <f t="shared" si="11"/>
        <v>0</v>
      </c>
      <c r="M96" s="454">
        <f t="shared" si="11"/>
        <v>0</v>
      </c>
      <c r="N96" s="461" t="str">
        <f t="shared" si="10"/>
        <v/>
      </c>
      <c r="O96" s="468"/>
    </row>
    <row r="97" spans="1:15" ht="30" customHeight="1">
      <c r="A97" s="166" t="s">
        <v>17738</v>
      </c>
      <c r="B97" s="462">
        <v>8806185746601</v>
      </c>
      <c r="C97" s="452" t="s">
        <v>27819</v>
      </c>
      <c r="D97" s="452" t="s">
        <v>31860</v>
      </c>
      <c r="E97" s="463" t="s">
        <v>1651</v>
      </c>
      <c r="F97" s="464">
        <v>11800</v>
      </c>
      <c r="G97" s="465">
        <v>0.46</v>
      </c>
      <c r="H97" s="466">
        <v>4</v>
      </c>
      <c r="I97" s="457">
        <f t="shared" si="7"/>
        <v>5428</v>
      </c>
      <c r="J97" s="458" t="str">
        <f t="shared" si="8"/>
        <v>Введите курс</v>
      </c>
      <c r="K97" s="467"/>
      <c r="L97" s="460">
        <f t="shared" si="11"/>
        <v>0</v>
      </c>
      <c r="M97" s="454">
        <f t="shared" si="11"/>
        <v>0</v>
      </c>
      <c r="N97" s="461" t="str">
        <f t="shared" si="10"/>
        <v/>
      </c>
      <c r="O97" s="468"/>
    </row>
    <row r="98" spans="1:15" ht="30" customHeight="1">
      <c r="A98" s="166" t="s">
        <v>17739</v>
      </c>
      <c r="B98" s="462">
        <v>8806185758178</v>
      </c>
      <c r="C98" s="452" t="s">
        <v>27818</v>
      </c>
      <c r="D98" s="452" t="s">
        <v>32406</v>
      </c>
      <c r="E98" s="463" t="s">
        <v>1922</v>
      </c>
      <c r="F98" s="464">
        <v>12800</v>
      </c>
      <c r="G98" s="465">
        <v>0.46</v>
      </c>
      <c r="H98" s="466">
        <v>4</v>
      </c>
      <c r="I98" s="457">
        <f t="shared" si="7"/>
        <v>5888</v>
      </c>
      <c r="J98" s="458" t="str">
        <f t="shared" si="8"/>
        <v>Введите курс</v>
      </c>
      <c r="K98" s="467"/>
      <c r="L98" s="460">
        <f t="shared" si="11"/>
        <v>0</v>
      </c>
      <c r="M98" s="454">
        <f t="shared" si="11"/>
        <v>0</v>
      </c>
      <c r="N98" s="461" t="str">
        <f t="shared" si="10"/>
        <v/>
      </c>
      <c r="O98" s="468"/>
    </row>
    <row r="99" spans="1:15" ht="30" customHeight="1">
      <c r="A99" s="166" t="s">
        <v>17740</v>
      </c>
      <c r="B99" s="462">
        <v>8806185758161</v>
      </c>
      <c r="C99" s="452" t="s">
        <v>27817</v>
      </c>
      <c r="D99" s="452" t="s">
        <v>32407</v>
      </c>
      <c r="E99" s="463" t="s">
        <v>1922</v>
      </c>
      <c r="F99" s="464">
        <v>12800</v>
      </c>
      <c r="G99" s="465">
        <v>0.46</v>
      </c>
      <c r="H99" s="466">
        <v>4</v>
      </c>
      <c r="I99" s="457">
        <f t="shared" si="7"/>
        <v>5888</v>
      </c>
      <c r="J99" s="458" t="str">
        <f t="shared" si="8"/>
        <v>Введите курс</v>
      </c>
      <c r="K99" s="467"/>
      <c r="L99" s="460">
        <f t="shared" si="11"/>
        <v>0</v>
      </c>
      <c r="M99" s="454">
        <f t="shared" si="11"/>
        <v>0</v>
      </c>
      <c r="N99" s="461" t="str">
        <f t="shared" si="10"/>
        <v/>
      </c>
      <c r="O99" s="468"/>
    </row>
    <row r="100" spans="1:15" ht="30" customHeight="1">
      <c r="A100" s="166" t="s">
        <v>17741</v>
      </c>
      <c r="B100" s="462">
        <v>8806185748254</v>
      </c>
      <c r="C100" s="452" t="s">
        <v>27816</v>
      </c>
      <c r="D100" s="452" t="s">
        <v>31859</v>
      </c>
      <c r="E100" s="463" t="s">
        <v>2009</v>
      </c>
      <c r="F100" s="464">
        <v>22000</v>
      </c>
      <c r="G100" s="465">
        <v>0.46</v>
      </c>
      <c r="H100" s="466">
        <v>4</v>
      </c>
      <c r="I100" s="457">
        <f t="shared" si="7"/>
        <v>10120</v>
      </c>
      <c r="J100" s="458" t="str">
        <f t="shared" si="8"/>
        <v>Введите курс</v>
      </c>
      <c r="K100" s="467"/>
      <c r="L100" s="460">
        <f t="shared" ref="L100:M115" si="12">K100*H100</f>
        <v>0</v>
      </c>
      <c r="M100" s="454">
        <f t="shared" si="12"/>
        <v>0</v>
      </c>
      <c r="N100" s="461" t="str">
        <f t="shared" si="10"/>
        <v/>
      </c>
      <c r="O100" s="468"/>
    </row>
    <row r="101" spans="1:15" ht="30" customHeight="1">
      <c r="A101" s="166" t="s">
        <v>17742</v>
      </c>
      <c r="B101" s="462">
        <v>8806185748247</v>
      </c>
      <c r="C101" s="452" t="s">
        <v>27815</v>
      </c>
      <c r="D101" s="452" t="s">
        <v>31858</v>
      </c>
      <c r="E101" s="463" t="s">
        <v>1651</v>
      </c>
      <c r="F101" s="464">
        <v>22000</v>
      </c>
      <c r="G101" s="465">
        <v>0.46</v>
      </c>
      <c r="H101" s="466">
        <v>4</v>
      </c>
      <c r="I101" s="457">
        <f t="shared" si="7"/>
        <v>10120</v>
      </c>
      <c r="J101" s="458" t="str">
        <f t="shared" si="8"/>
        <v>Введите курс</v>
      </c>
      <c r="K101" s="467"/>
      <c r="L101" s="460">
        <f t="shared" si="12"/>
        <v>0</v>
      </c>
      <c r="M101" s="454">
        <f t="shared" si="12"/>
        <v>0</v>
      </c>
      <c r="N101" s="461" t="str">
        <f t="shared" si="10"/>
        <v/>
      </c>
      <c r="O101" s="468"/>
    </row>
    <row r="102" spans="1:15" ht="30" customHeight="1">
      <c r="A102" s="166" t="s">
        <v>17743</v>
      </c>
      <c r="B102" s="462">
        <v>8806185715881</v>
      </c>
      <c r="C102" s="452" t="s">
        <v>27814</v>
      </c>
      <c r="D102" s="452" t="s">
        <v>32408</v>
      </c>
      <c r="E102" s="463" t="s">
        <v>18412</v>
      </c>
      <c r="F102" s="464">
        <v>8800</v>
      </c>
      <c r="G102" s="465">
        <v>0.46</v>
      </c>
      <c r="H102" s="466">
        <v>6</v>
      </c>
      <c r="I102" s="457">
        <f t="shared" si="7"/>
        <v>4048</v>
      </c>
      <c r="J102" s="458" t="str">
        <f t="shared" si="8"/>
        <v>Введите курс</v>
      </c>
      <c r="K102" s="467"/>
      <c r="L102" s="460">
        <f t="shared" si="12"/>
        <v>0</v>
      </c>
      <c r="M102" s="454">
        <f t="shared" si="12"/>
        <v>0</v>
      </c>
      <c r="N102" s="461" t="str">
        <f t="shared" si="10"/>
        <v/>
      </c>
      <c r="O102" s="468"/>
    </row>
    <row r="103" spans="1:15" ht="30" customHeight="1">
      <c r="A103" s="166" t="s">
        <v>17744</v>
      </c>
      <c r="B103" s="462">
        <v>8806185715874</v>
      </c>
      <c r="C103" s="452" t="s">
        <v>27813</v>
      </c>
      <c r="D103" s="452" t="s">
        <v>32409</v>
      </c>
      <c r="E103" s="463" t="s">
        <v>18412</v>
      </c>
      <c r="F103" s="464">
        <v>8800</v>
      </c>
      <c r="G103" s="465">
        <v>0.46</v>
      </c>
      <c r="H103" s="466">
        <v>6</v>
      </c>
      <c r="I103" s="457">
        <f t="shared" si="7"/>
        <v>4048</v>
      </c>
      <c r="J103" s="458" t="str">
        <f t="shared" si="8"/>
        <v>Введите курс</v>
      </c>
      <c r="K103" s="467"/>
      <c r="L103" s="460">
        <f t="shared" si="12"/>
        <v>0</v>
      </c>
      <c r="M103" s="454">
        <f t="shared" si="12"/>
        <v>0</v>
      </c>
      <c r="N103" s="461" t="str">
        <f t="shared" si="10"/>
        <v/>
      </c>
      <c r="O103" s="468"/>
    </row>
    <row r="104" spans="1:15" ht="30" customHeight="1">
      <c r="A104" s="166" t="s">
        <v>17745</v>
      </c>
      <c r="B104" s="462">
        <v>8806333360048</v>
      </c>
      <c r="C104" s="452" t="s">
        <v>27812</v>
      </c>
      <c r="D104" s="452" t="s">
        <v>32410</v>
      </c>
      <c r="E104" s="463" t="s">
        <v>9310</v>
      </c>
      <c r="F104" s="464">
        <v>5500</v>
      </c>
      <c r="G104" s="465">
        <v>0.46</v>
      </c>
      <c r="H104" s="466">
        <v>12</v>
      </c>
      <c r="I104" s="457">
        <f t="shared" si="7"/>
        <v>2530</v>
      </c>
      <c r="J104" s="458" t="str">
        <f t="shared" si="8"/>
        <v>Введите курс</v>
      </c>
      <c r="K104" s="467"/>
      <c r="L104" s="460">
        <f t="shared" si="12"/>
        <v>0</v>
      </c>
      <c r="M104" s="454">
        <f t="shared" si="12"/>
        <v>0</v>
      </c>
      <c r="N104" s="461" t="str">
        <f t="shared" si="10"/>
        <v/>
      </c>
      <c r="O104" s="468"/>
    </row>
    <row r="105" spans="1:15" ht="30" customHeight="1">
      <c r="A105" s="166" t="s">
        <v>17746</v>
      </c>
      <c r="B105" s="462">
        <v>8806185702249</v>
      </c>
      <c r="C105" s="452" t="s">
        <v>32411</v>
      </c>
      <c r="D105" s="452" t="s">
        <v>32412</v>
      </c>
      <c r="E105" s="463" t="s">
        <v>2358</v>
      </c>
      <c r="F105" s="464">
        <v>22000</v>
      </c>
      <c r="G105" s="465">
        <v>0.46</v>
      </c>
      <c r="H105" s="466">
        <v>6</v>
      </c>
      <c r="I105" s="457">
        <f t="shared" si="7"/>
        <v>10120</v>
      </c>
      <c r="J105" s="458" t="str">
        <f t="shared" si="8"/>
        <v>Введите курс</v>
      </c>
      <c r="K105" s="467"/>
      <c r="L105" s="460">
        <f t="shared" si="12"/>
        <v>0</v>
      </c>
      <c r="M105" s="454">
        <f t="shared" si="12"/>
        <v>0</v>
      </c>
      <c r="N105" s="461" t="str">
        <f t="shared" si="10"/>
        <v/>
      </c>
      <c r="O105" s="468"/>
    </row>
    <row r="106" spans="1:15" ht="30" customHeight="1">
      <c r="A106" s="166" t="s">
        <v>17747</v>
      </c>
      <c r="B106" s="462">
        <v>8806185702232</v>
      </c>
      <c r="C106" s="452" t="s">
        <v>32413</v>
      </c>
      <c r="D106" s="452" t="s">
        <v>32414</v>
      </c>
      <c r="E106" s="463" t="s">
        <v>2358</v>
      </c>
      <c r="F106" s="464">
        <v>22000</v>
      </c>
      <c r="G106" s="465">
        <v>0.46</v>
      </c>
      <c r="H106" s="466">
        <v>6</v>
      </c>
      <c r="I106" s="457">
        <f t="shared" si="7"/>
        <v>10120</v>
      </c>
      <c r="J106" s="458" t="str">
        <f t="shared" si="8"/>
        <v>Введите курс</v>
      </c>
      <c r="K106" s="467"/>
      <c r="L106" s="460">
        <f t="shared" si="12"/>
        <v>0</v>
      </c>
      <c r="M106" s="454">
        <f t="shared" si="12"/>
        <v>0</v>
      </c>
      <c r="N106" s="461" t="str">
        <f t="shared" si="10"/>
        <v/>
      </c>
      <c r="O106" s="468"/>
    </row>
    <row r="107" spans="1:15" ht="30" customHeight="1">
      <c r="A107" s="166" t="s">
        <v>17748</v>
      </c>
      <c r="B107" s="462">
        <v>8806185723510</v>
      </c>
      <c r="C107" s="452" t="s">
        <v>27811</v>
      </c>
      <c r="D107" s="452" t="s">
        <v>31857</v>
      </c>
      <c r="E107" s="463" t="s">
        <v>32415</v>
      </c>
      <c r="F107" s="464">
        <v>1000</v>
      </c>
      <c r="G107" s="465">
        <v>0.46</v>
      </c>
      <c r="H107" s="466">
        <v>600</v>
      </c>
      <c r="I107" s="457">
        <f t="shared" si="7"/>
        <v>460</v>
      </c>
      <c r="J107" s="458" t="str">
        <f t="shared" si="8"/>
        <v>Введите курс</v>
      </c>
      <c r="K107" s="467"/>
      <c r="L107" s="460">
        <f t="shared" si="12"/>
        <v>0</v>
      </c>
      <c r="M107" s="454">
        <f t="shared" si="12"/>
        <v>0</v>
      </c>
      <c r="N107" s="461" t="str">
        <f t="shared" si="10"/>
        <v/>
      </c>
      <c r="O107" s="468"/>
    </row>
    <row r="108" spans="1:15" ht="30" customHeight="1">
      <c r="A108" s="166" t="s">
        <v>17749</v>
      </c>
      <c r="B108" s="462">
        <v>8806185742061</v>
      </c>
      <c r="C108" s="452" t="s">
        <v>27810</v>
      </c>
      <c r="D108" s="452" t="s">
        <v>31856</v>
      </c>
      <c r="E108" s="463" t="s">
        <v>1733</v>
      </c>
      <c r="F108" s="464">
        <v>48000</v>
      </c>
      <c r="G108" s="465">
        <v>0.46</v>
      </c>
      <c r="H108" s="466">
        <v>6</v>
      </c>
      <c r="I108" s="457">
        <f t="shared" si="7"/>
        <v>22080</v>
      </c>
      <c r="J108" s="458" t="str">
        <f t="shared" si="8"/>
        <v>Введите курс</v>
      </c>
      <c r="K108" s="467"/>
      <c r="L108" s="460">
        <f t="shared" si="12"/>
        <v>0</v>
      </c>
      <c r="M108" s="454">
        <f t="shared" si="12"/>
        <v>0</v>
      </c>
      <c r="N108" s="461" t="str">
        <f t="shared" si="10"/>
        <v/>
      </c>
      <c r="O108" s="468"/>
    </row>
    <row r="109" spans="1:15" ht="30" customHeight="1">
      <c r="A109" s="166" t="s">
        <v>17750</v>
      </c>
      <c r="B109" s="462">
        <v>8806150682941</v>
      </c>
      <c r="C109" s="452" t="s">
        <v>27809</v>
      </c>
      <c r="D109" s="452" t="s">
        <v>32416</v>
      </c>
      <c r="E109" s="463" t="s">
        <v>2358</v>
      </c>
      <c r="F109" s="464">
        <v>32000</v>
      </c>
      <c r="G109" s="465">
        <v>0.46</v>
      </c>
      <c r="H109" s="466">
        <v>6</v>
      </c>
      <c r="I109" s="457">
        <f t="shared" si="7"/>
        <v>14720</v>
      </c>
      <c r="J109" s="458" t="str">
        <f t="shared" si="8"/>
        <v>Введите курс</v>
      </c>
      <c r="K109" s="467"/>
      <c r="L109" s="460">
        <f t="shared" si="12"/>
        <v>0</v>
      </c>
      <c r="M109" s="454">
        <f t="shared" si="12"/>
        <v>0</v>
      </c>
      <c r="N109" s="461" t="str">
        <f t="shared" si="10"/>
        <v/>
      </c>
      <c r="O109" s="468"/>
    </row>
    <row r="110" spans="1:15" ht="30" customHeight="1">
      <c r="A110" s="166" t="s">
        <v>17751</v>
      </c>
      <c r="B110" s="462">
        <v>8806150682934</v>
      </c>
      <c r="C110" s="452" t="s">
        <v>27808</v>
      </c>
      <c r="D110" s="452" t="s">
        <v>32417</v>
      </c>
      <c r="E110" s="463" t="s">
        <v>2358</v>
      </c>
      <c r="F110" s="464">
        <v>32000</v>
      </c>
      <c r="G110" s="465">
        <v>0.46</v>
      </c>
      <c r="H110" s="466">
        <v>6</v>
      </c>
      <c r="I110" s="457">
        <f t="shared" si="7"/>
        <v>14720</v>
      </c>
      <c r="J110" s="458" t="str">
        <f t="shared" si="8"/>
        <v>Введите курс</v>
      </c>
      <c r="K110" s="467"/>
      <c r="L110" s="460">
        <f t="shared" si="12"/>
        <v>0</v>
      </c>
      <c r="M110" s="454">
        <f t="shared" si="12"/>
        <v>0</v>
      </c>
      <c r="N110" s="461" t="str">
        <f t="shared" si="10"/>
        <v/>
      </c>
      <c r="O110" s="468"/>
    </row>
    <row r="111" spans="1:15" ht="30" customHeight="1">
      <c r="A111" s="166" t="s">
        <v>17752</v>
      </c>
      <c r="B111" s="462">
        <v>8806185756785</v>
      </c>
      <c r="C111" s="452" t="s">
        <v>27807</v>
      </c>
      <c r="D111" s="452" t="s">
        <v>32418</v>
      </c>
      <c r="E111" s="463" t="s">
        <v>1639</v>
      </c>
      <c r="F111" s="464">
        <v>48000</v>
      </c>
      <c r="G111" s="465">
        <v>0.46</v>
      </c>
      <c r="H111" s="466">
        <v>4</v>
      </c>
      <c r="I111" s="457">
        <f t="shared" si="7"/>
        <v>22080</v>
      </c>
      <c r="J111" s="458" t="str">
        <f t="shared" si="8"/>
        <v>Введите курс</v>
      </c>
      <c r="K111" s="467"/>
      <c r="L111" s="460">
        <f t="shared" si="12"/>
        <v>0</v>
      </c>
      <c r="M111" s="454">
        <f t="shared" si="12"/>
        <v>0</v>
      </c>
      <c r="N111" s="461" t="str">
        <f t="shared" si="10"/>
        <v/>
      </c>
      <c r="O111" s="468"/>
    </row>
    <row r="112" spans="1:15" ht="30" customHeight="1">
      <c r="A112" s="166" t="s">
        <v>17753</v>
      </c>
      <c r="B112" s="462">
        <v>8806150686116</v>
      </c>
      <c r="C112" s="452" t="s">
        <v>32419</v>
      </c>
      <c r="D112" s="452" t="s">
        <v>32420</v>
      </c>
      <c r="E112" s="463" t="s">
        <v>1668</v>
      </c>
      <c r="F112" s="464">
        <v>27000</v>
      </c>
      <c r="G112" s="465">
        <v>0.46</v>
      </c>
      <c r="H112" s="466">
        <v>6</v>
      </c>
      <c r="I112" s="457">
        <f t="shared" si="7"/>
        <v>12420</v>
      </c>
      <c r="J112" s="458" t="str">
        <f t="shared" si="8"/>
        <v>Введите курс</v>
      </c>
      <c r="K112" s="467"/>
      <c r="L112" s="460">
        <f t="shared" si="12"/>
        <v>0</v>
      </c>
      <c r="M112" s="454">
        <f t="shared" si="12"/>
        <v>0</v>
      </c>
      <c r="N112" s="461" t="str">
        <f t="shared" si="10"/>
        <v/>
      </c>
      <c r="O112" s="468"/>
    </row>
    <row r="113" spans="1:15" ht="30" customHeight="1">
      <c r="A113" s="166" t="s">
        <v>17754</v>
      </c>
      <c r="B113" s="462">
        <v>8806150686093</v>
      </c>
      <c r="C113" s="452" t="s">
        <v>32421</v>
      </c>
      <c r="D113" s="452" t="s">
        <v>32422</v>
      </c>
      <c r="E113" s="463" t="s">
        <v>1668</v>
      </c>
      <c r="F113" s="464">
        <v>27000</v>
      </c>
      <c r="G113" s="465">
        <v>0.46</v>
      </c>
      <c r="H113" s="466">
        <v>6</v>
      </c>
      <c r="I113" s="457">
        <f t="shared" si="7"/>
        <v>12420</v>
      </c>
      <c r="J113" s="458" t="str">
        <f t="shared" si="8"/>
        <v>Введите курс</v>
      </c>
      <c r="K113" s="467"/>
      <c r="L113" s="460">
        <f t="shared" si="12"/>
        <v>0</v>
      </c>
      <c r="M113" s="454">
        <f t="shared" si="12"/>
        <v>0</v>
      </c>
      <c r="N113" s="461" t="str">
        <f t="shared" si="10"/>
        <v/>
      </c>
      <c r="O113" s="468"/>
    </row>
    <row r="114" spans="1:15" ht="30" customHeight="1">
      <c r="A114" s="166" t="s">
        <v>17755</v>
      </c>
      <c r="B114" s="462">
        <v>8806150682637</v>
      </c>
      <c r="C114" s="452" t="s">
        <v>27806</v>
      </c>
      <c r="D114" s="452" t="s">
        <v>32423</v>
      </c>
      <c r="E114" s="463" t="s">
        <v>1668</v>
      </c>
      <c r="F114" s="464">
        <v>54000</v>
      </c>
      <c r="G114" s="465">
        <v>0.46</v>
      </c>
      <c r="H114" s="466">
        <v>6</v>
      </c>
      <c r="I114" s="457">
        <f t="shared" si="7"/>
        <v>24840</v>
      </c>
      <c r="J114" s="458" t="str">
        <f t="shared" si="8"/>
        <v>Введите курс</v>
      </c>
      <c r="K114" s="467"/>
      <c r="L114" s="460">
        <f t="shared" si="12"/>
        <v>0</v>
      </c>
      <c r="M114" s="454">
        <f t="shared" si="12"/>
        <v>0</v>
      </c>
      <c r="N114" s="461" t="str">
        <f t="shared" si="10"/>
        <v/>
      </c>
      <c r="O114" s="468"/>
    </row>
    <row r="115" spans="1:15" ht="30" customHeight="1">
      <c r="A115" s="166" t="s">
        <v>17756</v>
      </c>
      <c r="B115" s="462">
        <v>8806150661762</v>
      </c>
      <c r="C115" s="452" t="s">
        <v>32424</v>
      </c>
      <c r="D115" s="452" t="s">
        <v>32425</v>
      </c>
      <c r="E115" s="463" t="s">
        <v>32426</v>
      </c>
      <c r="F115" s="464">
        <v>23800</v>
      </c>
      <c r="G115" s="465">
        <v>0.46</v>
      </c>
      <c r="H115" s="466">
        <v>10</v>
      </c>
      <c r="I115" s="457">
        <f t="shared" si="7"/>
        <v>10948</v>
      </c>
      <c r="J115" s="458" t="str">
        <f t="shared" si="8"/>
        <v>Введите курс</v>
      </c>
      <c r="K115" s="467"/>
      <c r="L115" s="460">
        <f t="shared" si="12"/>
        <v>0</v>
      </c>
      <c r="M115" s="454">
        <f t="shared" si="12"/>
        <v>0</v>
      </c>
      <c r="N115" s="461" t="str">
        <f t="shared" si="10"/>
        <v/>
      </c>
      <c r="O115" s="468"/>
    </row>
    <row r="116" spans="1:15" ht="30" customHeight="1">
      <c r="A116" s="166" t="s">
        <v>17757</v>
      </c>
      <c r="B116" s="462">
        <v>8806150661755</v>
      </c>
      <c r="C116" s="452" t="s">
        <v>32427</v>
      </c>
      <c r="D116" s="452" t="s">
        <v>32428</v>
      </c>
      <c r="E116" s="463" t="s">
        <v>32426</v>
      </c>
      <c r="F116" s="464">
        <v>23800</v>
      </c>
      <c r="G116" s="465">
        <v>0.46</v>
      </c>
      <c r="H116" s="466">
        <v>10</v>
      </c>
      <c r="I116" s="457">
        <f t="shared" si="7"/>
        <v>10948</v>
      </c>
      <c r="J116" s="458" t="str">
        <f t="shared" si="8"/>
        <v>Введите курс</v>
      </c>
      <c r="K116" s="467"/>
      <c r="L116" s="460">
        <f t="shared" ref="L116:M131" si="13">K116*H116</f>
        <v>0</v>
      </c>
      <c r="M116" s="454">
        <f t="shared" si="13"/>
        <v>0</v>
      </c>
      <c r="N116" s="461" t="str">
        <f t="shared" si="10"/>
        <v/>
      </c>
      <c r="O116" s="468"/>
    </row>
    <row r="117" spans="1:15" ht="30" customHeight="1">
      <c r="A117" s="166" t="s">
        <v>17758</v>
      </c>
      <c r="B117" s="462">
        <v>8806185752350</v>
      </c>
      <c r="C117" s="452" t="s">
        <v>27805</v>
      </c>
      <c r="D117" s="452" t="s">
        <v>31855</v>
      </c>
      <c r="E117" s="463" t="s">
        <v>14388</v>
      </c>
      <c r="F117" s="464">
        <v>9800</v>
      </c>
      <c r="G117" s="465">
        <v>0.46</v>
      </c>
      <c r="H117" s="466">
        <v>4</v>
      </c>
      <c r="I117" s="457">
        <f t="shared" si="7"/>
        <v>4508</v>
      </c>
      <c r="J117" s="458" t="str">
        <f t="shared" si="8"/>
        <v>Введите курс</v>
      </c>
      <c r="K117" s="467"/>
      <c r="L117" s="460">
        <f t="shared" si="13"/>
        <v>0</v>
      </c>
      <c r="M117" s="454">
        <f t="shared" si="13"/>
        <v>0</v>
      </c>
      <c r="N117" s="461" t="str">
        <f t="shared" si="10"/>
        <v/>
      </c>
      <c r="O117" s="468"/>
    </row>
    <row r="118" spans="1:15" ht="30" customHeight="1">
      <c r="A118" s="166" t="s">
        <v>17759</v>
      </c>
      <c r="B118" s="462">
        <v>8806185730242</v>
      </c>
      <c r="C118" s="452" t="s">
        <v>27804</v>
      </c>
      <c r="D118" s="452" t="s">
        <v>32429</v>
      </c>
      <c r="E118" s="463" t="s">
        <v>18412</v>
      </c>
      <c r="F118" s="464">
        <v>8800</v>
      </c>
      <c r="G118" s="465">
        <v>0.46</v>
      </c>
      <c r="H118" s="466">
        <v>6</v>
      </c>
      <c r="I118" s="457">
        <f t="shared" si="7"/>
        <v>4048</v>
      </c>
      <c r="J118" s="458" t="str">
        <f t="shared" si="8"/>
        <v>Введите курс</v>
      </c>
      <c r="K118" s="467"/>
      <c r="L118" s="460">
        <f t="shared" si="13"/>
        <v>0</v>
      </c>
      <c r="M118" s="454">
        <f t="shared" si="13"/>
        <v>0</v>
      </c>
      <c r="N118" s="461" t="str">
        <f t="shared" si="10"/>
        <v/>
      </c>
      <c r="O118" s="468"/>
    </row>
    <row r="119" spans="1:15" ht="30" customHeight="1">
      <c r="A119" s="166" t="s">
        <v>17760</v>
      </c>
      <c r="B119" s="462">
        <v>8809643546935</v>
      </c>
      <c r="C119" s="452" t="s">
        <v>18427</v>
      </c>
      <c r="D119" s="452" t="s">
        <v>31854</v>
      </c>
      <c r="E119" s="463"/>
      <c r="F119" s="464">
        <v>34000</v>
      </c>
      <c r="G119" s="465">
        <v>0.46</v>
      </c>
      <c r="H119" s="466">
        <v>6</v>
      </c>
      <c r="I119" s="457">
        <f t="shared" si="7"/>
        <v>15640</v>
      </c>
      <c r="J119" s="458" t="str">
        <f t="shared" si="8"/>
        <v>Введите курс</v>
      </c>
      <c r="K119" s="467"/>
      <c r="L119" s="460">
        <f t="shared" si="13"/>
        <v>0</v>
      </c>
      <c r="M119" s="454">
        <f t="shared" si="13"/>
        <v>0</v>
      </c>
      <c r="N119" s="461" t="str">
        <f t="shared" si="10"/>
        <v/>
      </c>
      <c r="O119" s="468"/>
    </row>
    <row r="120" spans="1:15" ht="30" customHeight="1">
      <c r="A120" s="166" t="s">
        <v>17761</v>
      </c>
      <c r="B120" s="462">
        <v>8809643533959</v>
      </c>
      <c r="C120" s="452" t="s">
        <v>32430</v>
      </c>
      <c r="D120" s="452" t="s">
        <v>32431</v>
      </c>
      <c r="E120" s="463"/>
      <c r="F120" s="464">
        <v>23800</v>
      </c>
      <c r="G120" s="465">
        <v>0.46</v>
      </c>
      <c r="H120" s="466">
        <v>6</v>
      </c>
      <c r="I120" s="457">
        <f t="shared" si="7"/>
        <v>10948</v>
      </c>
      <c r="J120" s="458" t="str">
        <f t="shared" si="8"/>
        <v>Введите курс</v>
      </c>
      <c r="K120" s="467"/>
      <c r="L120" s="460">
        <f t="shared" si="13"/>
        <v>0</v>
      </c>
      <c r="M120" s="454">
        <f t="shared" si="13"/>
        <v>0</v>
      </c>
      <c r="N120" s="461" t="str">
        <f t="shared" si="10"/>
        <v/>
      </c>
      <c r="O120" s="468"/>
    </row>
    <row r="121" spans="1:15" ht="30" customHeight="1">
      <c r="A121" s="166" t="s">
        <v>17762</v>
      </c>
      <c r="B121" s="462">
        <v>8809643546140</v>
      </c>
      <c r="C121" s="452" t="s">
        <v>27803</v>
      </c>
      <c r="D121" s="452" t="s">
        <v>32432</v>
      </c>
      <c r="E121" s="463"/>
      <c r="F121" s="464">
        <v>119000</v>
      </c>
      <c r="G121" s="465">
        <v>0.46</v>
      </c>
      <c r="H121" s="466">
        <v>4</v>
      </c>
      <c r="I121" s="457">
        <f t="shared" si="7"/>
        <v>54740</v>
      </c>
      <c r="J121" s="458" t="str">
        <f t="shared" si="8"/>
        <v>Введите курс</v>
      </c>
      <c r="K121" s="467"/>
      <c r="L121" s="460">
        <f t="shared" si="13"/>
        <v>0</v>
      </c>
      <c r="M121" s="454">
        <f t="shared" si="13"/>
        <v>0</v>
      </c>
      <c r="N121" s="461" t="str">
        <f t="shared" si="10"/>
        <v/>
      </c>
      <c r="O121" s="468"/>
    </row>
    <row r="122" spans="1:15" ht="30" customHeight="1">
      <c r="A122" s="166" t="s">
        <v>17763</v>
      </c>
      <c r="B122" s="462">
        <v>8809643546133</v>
      </c>
      <c r="C122" s="452" t="s">
        <v>27802</v>
      </c>
      <c r="D122" s="452" t="s">
        <v>32433</v>
      </c>
      <c r="E122" s="463"/>
      <c r="F122" s="464">
        <v>74000</v>
      </c>
      <c r="G122" s="465">
        <v>0.46</v>
      </c>
      <c r="H122" s="466">
        <v>4</v>
      </c>
      <c r="I122" s="457">
        <f t="shared" si="7"/>
        <v>34040</v>
      </c>
      <c r="J122" s="458" t="str">
        <f t="shared" si="8"/>
        <v>Введите курс</v>
      </c>
      <c r="K122" s="467"/>
      <c r="L122" s="460">
        <f t="shared" si="13"/>
        <v>0</v>
      </c>
      <c r="M122" s="454">
        <f t="shared" si="13"/>
        <v>0</v>
      </c>
      <c r="N122" s="461" t="str">
        <f t="shared" si="10"/>
        <v/>
      </c>
      <c r="O122" s="468"/>
    </row>
    <row r="123" spans="1:15" ht="30" customHeight="1">
      <c r="A123" s="166" t="s">
        <v>17764</v>
      </c>
      <c r="B123" s="462">
        <v>8809643546126</v>
      </c>
      <c r="C123" s="452" t="s">
        <v>27801</v>
      </c>
      <c r="D123" s="452" t="s">
        <v>32434</v>
      </c>
      <c r="E123" s="463"/>
      <c r="F123" s="464">
        <v>18000</v>
      </c>
      <c r="G123" s="465">
        <v>0.46</v>
      </c>
      <c r="H123" s="466">
        <v>4</v>
      </c>
      <c r="I123" s="457">
        <f t="shared" si="7"/>
        <v>8280</v>
      </c>
      <c r="J123" s="458" t="str">
        <f t="shared" si="8"/>
        <v>Введите курс</v>
      </c>
      <c r="K123" s="467"/>
      <c r="L123" s="460">
        <f t="shared" si="13"/>
        <v>0</v>
      </c>
      <c r="M123" s="454">
        <f t="shared" si="13"/>
        <v>0</v>
      </c>
      <c r="N123" s="461" t="str">
        <f t="shared" si="10"/>
        <v/>
      </c>
      <c r="O123" s="468"/>
    </row>
    <row r="124" spans="1:15" ht="30" customHeight="1">
      <c r="A124" s="166" t="s">
        <v>17765</v>
      </c>
      <c r="B124" s="462">
        <v>8809643546201</v>
      </c>
      <c r="C124" s="452" t="s">
        <v>27800</v>
      </c>
      <c r="D124" s="452" t="s">
        <v>32435</v>
      </c>
      <c r="E124" s="463"/>
      <c r="F124" s="464">
        <v>4000</v>
      </c>
      <c r="G124" s="465">
        <v>0.46</v>
      </c>
      <c r="H124" s="466">
        <v>10</v>
      </c>
      <c r="I124" s="457">
        <f t="shared" si="7"/>
        <v>1840</v>
      </c>
      <c r="J124" s="458" t="str">
        <f t="shared" si="8"/>
        <v>Введите курс</v>
      </c>
      <c r="K124" s="467"/>
      <c r="L124" s="460">
        <f t="shared" si="13"/>
        <v>0</v>
      </c>
      <c r="M124" s="454">
        <f t="shared" si="13"/>
        <v>0</v>
      </c>
      <c r="N124" s="461" t="str">
        <f t="shared" si="10"/>
        <v/>
      </c>
      <c r="O124" s="468"/>
    </row>
    <row r="125" spans="1:15" ht="30" customHeight="1">
      <c r="A125" s="166" t="s">
        <v>17766</v>
      </c>
      <c r="B125" s="462">
        <v>8809643546102</v>
      </c>
      <c r="C125" s="452" t="s">
        <v>27799</v>
      </c>
      <c r="D125" s="452" t="s">
        <v>32436</v>
      </c>
      <c r="E125" s="463"/>
      <c r="F125" s="464">
        <v>45000</v>
      </c>
      <c r="G125" s="465">
        <v>0.46</v>
      </c>
      <c r="H125" s="466">
        <v>4</v>
      </c>
      <c r="I125" s="457">
        <f t="shared" si="7"/>
        <v>20700</v>
      </c>
      <c r="J125" s="458" t="str">
        <f t="shared" si="8"/>
        <v>Введите курс</v>
      </c>
      <c r="K125" s="467"/>
      <c r="L125" s="460">
        <f t="shared" si="13"/>
        <v>0</v>
      </c>
      <c r="M125" s="454">
        <f t="shared" si="13"/>
        <v>0</v>
      </c>
      <c r="N125" s="461" t="str">
        <f t="shared" si="10"/>
        <v/>
      </c>
      <c r="O125" s="468"/>
    </row>
    <row r="126" spans="1:15" ht="30" customHeight="1">
      <c r="A126" s="166" t="s">
        <v>17767</v>
      </c>
      <c r="B126" s="462">
        <v>8809643546096</v>
      </c>
      <c r="C126" s="452" t="s">
        <v>27798</v>
      </c>
      <c r="D126" s="452" t="s">
        <v>32437</v>
      </c>
      <c r="E126" s="463"/>
      <c r="F126" s="464">
        <v>45000</v>
      </c>
      <c r="G126" s="465">
        <v>0.46</v>
      </c>
      <c r="H126" s="466">
        <v>4</v>
      </c>
      <c r="I126" s="457">
        <f t="shared" si="7"/>
        <v>20700</v>
      </c>
      <c r="J126" s="458" t="str">
        <f t="shared" si="8"/>
        <v>Введите курс</v>
      </c>
      <c r="K126" s="467"/>
      <c r="L126" s="460">
        <f t="shared" si="13"/>
        <v>0</v>
      </c>
      <c r="M126" s="454">
        <f t="shared" si="13"/>
        <v>0</v>
      </c>
      <c r="N126" s="461" t="str">
        <f t="shared" si="10"/>
        <v/>
      </c>
      <c r="O126" s="468"/>
    </row>
    <row r="127" spans="1:15" ht="30" customHeight="1">
      <c r="A127" s="166" t="s">
        <v>17768</v>
      </c>
      <c r="B127" s="462">
        <v>8809643546089</v>
      </c>
      <c r="C127" s="452" t="s">
        <v>27797</v>
      </c>
      <c r="D127" s="452" t="s">
        <v>32438</v>
      </c>
      <c r="E127" s="463"/>
      <c r="F127" s="464">
        <v>45000</v>
      </c>
      <c r="G127" s="465">
        <v>0.46</v>
      </c>
      <c r="H127" s="466">
        <v>4</v>
      </c>
      <c r="I127" s="457">
        <f t="shared" si="7"/>
        <v>20700</v>
      </c>
      <c r="J127" s="458" t="str">
        <f t="shared" si="8"/>
        <v>Введите курс</v>
      </c>
      <c r="K127" s="467"/>
      <c r="L127" s="460">
        <f t="shared" si="13"/>
        <v>0</v>
      </c>
      <c r="M127" s="454">
        <f t="shared" si="13"/>
        <v>0</v>
      </c>
      <c r="N127" s="461" t="str">
        <f t="shared" si="10"/>
        <v/>
      </c>
      <c r="O127" s="468"/>
    </row>
    <row r="128" spans="1:15" ht="30" customHeight="1">
      <c r="A128" s="166" t="s">
        <v>17769</v>
      </c>
      <c r="B128" s="462">
        <v>8809643546072</v>
      </c>
      <c r="C128" s="452" t="s">
        <v>27796</v>
      </c>
      <c r="D128" s="452" t="s">
        <v>32439</v>
      </c>
      <c r="E128" s="463"/>
      <c r="F128" s="464">
        <v>37000</v>
      </c>
      <c r="G128" s="465">
        <v>0.46</v>
      </c>
      <c r="H128" s="466">
        <v>4</v>
      </c>
      <c r="I128" s="457">
        <f t="shared" si="7"/>
        <v>17020</v>
      </c>
      <c r="J128" s="458" t="str">
        <f t="shared" si="8"/>
        <v>Введите курс</v>
      </c>
      <c r="K128" s="467"/>
      <c r="L128" s="460">
        <f t="shared" si="13"/>
        <v>0</v>
      </c>
      <c r="M128" s="454">
        <f t="shared" si="13"/>
        <v>0</v>
      </c>
      <c r="N128" s="461" t="str">
        <f t="shared" si="10"/>
        <v/>
      </c>
      <c r="O128" s="468"/>
    </row>
    <row r="129" spans="1:15" ht="30" customHeight="1">
      <c r="A129" s="166" t="s">
        <v>17770</v>
      </c>
      <c r="B129" s="462">
        <v>8809643546065</v>
      </c>
      <c r="C129" s="452" t="s">
        <v>27795</v>
      </c>
      <c r="D129" s="452" t="s">
        <v>32440</v>
      </c>
      <c r="E129" s="463"/>
      <c r="F129" s="464">
        <v>37000</v>
      </c>
      <c r="G129" s="465">
        <v>0.46</v>
      </c>
      <c r="H129" s="466">
        <v>4</v>
      </c>
      <c r="I129" s="457">
        <f t="shared" si="7"/>
        <v>17020</v>
      </c>
      <c r="J129" s="458" t="str">
        <f t="shared" si="8"/>
        <v>Введите курс</v>
      </c>
      <c r="K129" s="467"/>
      <c r="L129" s="460">
        <f t="shared" si="13"/>
        <v>0</v>
      </c>
      <c r="M129" s="454">
        <f t="shared" si="13"/>
        <v>0</v>
      </c>
      <c r="N129" s="461" t="str">
        <f t="shared" si="10"/>
        <v/>
      </c>
      <c r="O129" s="468"/>
    </row>
    <row r="130" spans="1:15" ht="30" customHeight="1">
      <c r="A130" s="166" t="s">
        <v>17771</v>
      </c>
      <c r="B130" s="462">
        <v>8809643532686</v>
      </c>
      <c r="C130" s="452" t="s">
        <v>27794</v>
      </c>
      <c r="D130" s="452" t="s">
        <v>32441</v>
      </c>
      <c r="E130" s="463" t="s">
        <v>1737</v>
      </c>
      <c r="F130" s="464">
        <v>14800</v>
      </c>
      <c r="G130" s="465">
        <v>0.46</v>
      </c>
      <c r="H130" s="466">
        <v>4</v>
      </c>
      <c r="I130" s="457">
        <f t="shared" si="7"/>
        <v>6808</v>
      </c>
      <c r="J130" s="458" t="str">
        <f t="shared" si="8"/>
        <v>Введите курс</v>
      </c>
      <c r="K130" s="467"/>
      <c r="L130" s="460">
        <f t="shared" si="13"/>
        <v>0</v>
      </c>
      <c r="M130" s="454">
        <f t="shared" si="13"/>
        <v>0</v>
      </c>
      <c r="N130" s="461" t="str">
        <f t="shared" si="10"/>
        <v/>
      </c>
      <c r="O130" s="468"/>
    </row>
    <row r="131" spans="1:15" ht="30" customHeight="1">
      <c r="A131" s="166" t="s">
        <v>17772</v>
      </c>
      <c r="B131" s="462">
        <v>8809643532679</v>
      </c>
      <c r="C131" s="452" t="s">
        <v>27793</v>
      </c>
      <c r="D131" s="452" t="s">
        <v>32442</v>
      </c>
      <c r="E131" s="463" t="s">
        <v>1737</v>
      </c>
      <c r="F131" s="464">
        <v>14800</v>
      </c>
      <c r="G131" s="465">
        <v>0.46</v>
      </c>
      <c r="H131" s="466">
        <v>4</v>
      </c>
      <c r="I131" s="457">
        <f t="shared" si="7"/>
        <v>6808</v>
      </c>
      <c r="J131" s="458" t="str">
        <f t="shared" si="8"/>
        <v>Введите курс</v>
      </c>
      <c r="K131" s="467"/>
      <c r="L131" s="460">
        <f t="shared" si="13"/>
        <v>0</v>
      </c>
      <c r="M131" s="454">
        <f t="shared" si="13"/>
        <v>0</v>
      </c>
      <c r="N131" s="461" t="str">
        <f t="shared" si="10"/>
        <v/>
      </c>
      <c r="O131" s="468"/>
    </row>
    <row r="132" spans="1:15" ht="30" customHeight="1">
      <c r="A132" s="166" t="s">
        <v>17773</v>
      </c>
      <c r="B132" s="462">
        <v>8809643527101</v>
      </c>
      <c r="C132" s="452" t="s">
        <v>27792</v>
      </c>
      <c r="D132" s="452" t="s">
        <v>31853</v>
      </c>
      <c r="E132" s="463" t="s">
        <v>2037</v>
      </c>
      <c r="F132" s="464">
        <v>13800</v>
      </c>
      <c r="G132" s="465">
        <v>0.46</v>
      </c>
      <c r="H132" s="466">
        <v>6</v>
      </c>
      <c r="I132" s="457">
        <f t="shared" ref="I132:I195" si="14">G132*F132</f>
        <v>6348</v>
      </c>
      <c r="J132" s="458" t="str">
        <f t="shared" ref="J132:J195" si="15">IF($I$1="","Введите курс",I132/$I$1)</f>
        <v>Введите курс</v>
      </c>
      <c r="K132" s="467"/>
      <c r="L132" s="460">
        <f t="shared" ref="L132:M147" si="16">K132*H132</f>
        <v>0</v>
      </c>
      <c r="M132" s="454">
        <f t="shared" si="16"/>
        <v>0</v>
      </c>
      <c r="N132" s="461" t="str">
        <f t="shared" ref="N132:N195" si="17">IFERROR(L132*J132,"")</f>
        <v/>
      </c>
      <c r="O132" s="468"/>
    </row>
    <row r="133" spans="1:15" ht="30" customHeight="1">
      <c r="A133" s="166" t="s">
        <v>17774</v>
      </c>
      <c r="B133" s="462">
        <v>8809643527095</v>
      </c>
      <c r="C133" s="452" t="s">
        <v>27791</v>
      </c>
      <c r="D133" s="452" t="s">
        <v>31852</v>
      </c>
      <c r="E133" s="463" t="s">
        <v>1651</v>
      </c>
      <c r="F133" s="464">
        <v>16800</v>
      </c>
      <c r="G133" s="465">
        <v>0.46</v>
      </c>
      <c r="H133" s="466">
        <v>6</v>
      </c>
      <c r="I133" s="457">
        <f t="shared" si="14"/>
        <v>7728</v>
      </c>
      <c r="J133" s="458" t="str">
        <f t="shared" si="15"/>
        <v>Введите курс</v>
      </c>
      <c r="K133" s="467"/>
      <c r="L133" s="460">
        <f t="shared" si="16"/>
        <v>0</v>
      </c>
      <c r="M133" s="454">
        <f t="shared" si="16"/>
        <v>0</v>
      </c>
      <c r="N133" s="461" t="str">
        <f t="shared" si="17"/>
        <v/>
      </c>
      <c r="O133" s="468"/>
    </row>
    <row r="134" spans="1:15" ht="30" customHeight="1">
      <c r="A134" s="166" t="s">
        <v>17775</v>
      </c>
      <c r="B134" s="462">
        <v>8809643527088</v>
      </c>
      <c r="C134" s="452" t="s">
        <v>27789</v>
      </c>
      <c r="D134" s="452" t="s">
        <v>31851</v>
      </c>
      <c r="E134" s="463" t="s">
        <v>27790</v>
      </c>
      <c r="F134" s="464">
        <v>7000</v>
      </c>
      <c r="G134" s="465">
        <v>0.46</v>
      </c>
      <c r="H134" s="466">
        <v>6</v>
      </c>
      <c r="I134" s="457">
        <f t="shared" si="14"/>
        <v>3220</v>
      </c>
      <c r="J134" s="458" t="str">
        <f t="shared" si="15"/>
        <v>Введите курс</v>
      </c>
      <c r="K134" s="467"/>
      <c r="L134" s="460">
        <f t="shared" si="16"/>
        <v>0</v>
      </c>
      <c r="M134" s="454">
        <f t="shared" si="16"/>
        <v>0</v>
      </c>
      <c r="N134" s="461" t="str">
        <f t="shared" si="17"/>
        <v/>
      </c>
      <c r="O134" s="468"/>
    </row>
    <row r="135" spans="1:15" ht="30" customHeight="1">
      <c r="A135" s="166" t="s">
        <v>17776</v>
      </c>
      <c r="B135" s="462">
        <v>8809643527682</v>
      </c>
      <c r="C135" s="452" t="s">
        <v>18468</v>
      </c>
      <c r="D135" s="452" t="s">
        <v>31850</v>
      </c>
      <c r="E135" s="463" t="s">
        <v>1922</v>
      </c>
      <c r="F135" s="464">
        <v>13000</v>
      </c>
      <c r="G135" s="465">
        <v>0.46</v>
      </c>
      <c r="H135" s="466">
        <v>6</v>
      </c>
      <c r="I135" s="457">
        <f t="shared" si="14"/>
        <v>5980</v>
      </c>
      <c r="J135" s="458" t="str">
        <f t="shared" si="15"/>
        <v>Введите курс</v>
      </c>
      <c r="K135" s="467"/>
      <c r="L135" s="460">
        <f t="shared" si="16"/>
        <v>0</v>
      </c>
      <c r="M135" s="454">
        <f t="shared" si="16"/>
        <v>0</v>
      </c>
      <c r="N135" s="461" t="str">
        <f t="shared" si="17"/>
        <v/>
      </c>
      <c r="O135" s="468"/>
    </row>
    <row r="136" spans="1:15" ht="30" customHeight="1">
      <c r="A136" s="166" t="s">
        <v>17777</v>
      </c>
      <c r="B136" s="462">
        <v>8809643527675</v>
      </c>
      <c r="C136" s="452" t="s">
        <v>18469</v>
      </c>
      <c r="D136" s="452" t="s">
        <v>31849</v>
      </c>
      <c r="E136" s="463" t="s">
        <v>1922</v>
      </c>
      <c r="F136" s="464">
        <v>13000</v>
      </c>
      <c r="G136" s="465">
        <v>0.46</v>
      </c>
      <c r="H136" s="466">
        <v>6</v>
      </c>
      <c r="I136" s="457">
        <f t="shared" si="14"/>
        <v>5980</v>
      </c>
      <c r="J136" s="458" t="str">
        <f t="shared" si="15"/>
        <v>Введите курс</v>
      </c>
      <c r="K136" s="467"/>
      <c r="L136" s="460">
        <f t="shared" si="16"/>
        <v>0</v>
      </c>
      <c r="M136" s="454">
        <f t="shared" si="16"/>
        <v>0</v>
      </c>
      <c r="N136" s="461" t="str">
        <f t="shared" si="17"/>
        <v/>
      </c>
      <c r="O136" s="468"/>
    </row>
    <row r="137" spans="1:15" ht="30" customHeight="1">
      <c r="A137" s="166" t="s">
        <v>17778</v>
      </c>
      <c r="B137" s="462">
        <v>8809643518000</v>
      </c>
      <c r="C137" s="452" t="s">
        <v>27788</v>
      </c>
      <c r="D137" s="452" t="s">
        <v>31848</v>
      </c>
      <c r="E137" s="463" t="s">
        <v>32443</v>
      </c>
      <c r="F137" s="464">
        <v>25000</v>
      </c>
      <c r="G137" s="465">
        <v>0.46</v>
      </c>
      <c r="H137" s="466">
        <v>6</v>
      </c>
      <c r="I137" s="457">
        <f t="shared" si="14"/>
        <v>11500</v>
      </c>
      <c r="J137" s="458" t="str">
        <f t="shared" si="15"/>
        <v>Введите курс</v>
      </c>
      <c r="K137" s="467"/>
      <c r="L137" s="460">
        <f t="shared" si="16"/>
        <v>0</v>
      </c>
      <c r="M137" s="454">
        <f t="shared" si="16"/>
        <v>0</v>
      </c>
      <c r="N137" s="461" t="str">
        <f t="shared" si="17"/>
        <v/>
      </c>
      <c r="O137" s="468"/>
    </row>
    <row r="138" spans="1:15" ht="30" customHeight="1">
      <c r="A138" s="166" t="s">
        <v>17779</v>
      </c>
      <c r="B138" s="462">
        <v>8809643533669</v>
      </c>
      <c r="C138" s="452" t="s">
        <v>27787</v>
      </c>
      <c r="D138" s="452" t="s">
        <v>32444</v>
      </c>
      <c r="E138" s="463" t="s">
        <v>1651</v>
      </c>
      <c r="F138" s="464">
        <v>15000</v>
      </c>
      <c r="G138" s="465">
        <v>0.46</v>
      </c>
      <c r="H138" s="466">
        <v>4</v>
      </c>
      <c r="I138" s="457">
        <f t="shared" si="14"/>
        <v>6900</v>
      </c>
      <c r="J138" s="458" t="str">
        <f t="shared" si="15"/>
        <v>Введите курс</v>
      </c>
      <c r="K138" s="467"/>
      <c r="L138" s="460">
        <f t="shared" si="16"/>
        <v>0</v>
      </c>
      <c r="M138" s="454">
        <f t="shared" si="16"/>
        <v>0</v>
      </c>
      <c r="N138" s="461" t="str">
        <f t="shared" si="17"/>
        <v/>
      </c>
      <c r="O138" s="468"/>
    </row>
    <row r="139" spans="1:15" ht="30" customHeight="1">
      <c r="A139" s="166" t="s">
        <v>17780</v>
      </c>
      <c r="B139" s="462">
        <v>8809643533621</v>
      </c>
      <c r="C139" s="452" t="s">
        <v>27786</v>
      </c>
      <c r="D139" s="452" t="s">
        <v>32445</v>
      </c>
      <c r="E139" s="463" t="s">
        <v>32446</v>
      </c>
      <c r="F139" s="464">
        <v>138000</v>
      </c>
      <c r="G139" s="465">
        <v>0.46</v>
      </c>
      <c r="H139" s="466">
        <v>4</v>
      </c>
      <c r="I139" s="457">
        <f t="shared" si="14"/>
        <v>63480</v>
      </c>
      <c r="J139" s="458" t="str">
        <f t="shared" si="15"/>
        <v>Введите курс</v>
      </c>
      <c r="K139" s="467"/>
      <c r="L139" s="460">
        <f t="shared" si="16"/>
        <v>0</v>
      </c>
      <c r="M139" s="454">
        <f t="shared" si="16"/>
        <v>0</v>
      </c>
      <c r="N139" s="461" t="str">
        <f t="shared" si="17"/>
        <v/>
      </c>
      <c r="O139" s="468"/>
    </row>
    <row r="140" spans="1:15" ht="30" customHeight="1">
      <c r="A140" s="166" t="s">
        <v>17781</v>
      </c>
      <c r="B140" s="462">
        <v>8809643533614</v>
      </c>
      <c r="C140" s="452" t="s">
        <v>27785</v>
      </c>
      <c r="D140" s="452" t="s">
        <v>32447</v>
      </c>
      <c r="E140" s="463" t="s">
        <v>32448</v>
      </c>
      <c r="F140" s="464">
        <v>78000</v>
      </c>
      <c r="G140" s="465">
        <v>0.46</v>
      </c>
      <c r="H140" s="466">
        <v>4</v>
      </c>
      <c r="I140" s="457">
        <f t="shared" si="14"/>
        <v>35880</v>
      </c>
      <c r="J140" s="458" t="str">
        <f t="shared" si="15"/>
        <v>Введите курс</v>
      </c>
      <c r="K140" s="467"/>
      <c r="L140" s="460">
        <f t="shared" si="16"/>
        <v>0</v>
      </c>
      <c r="M140" s="454">
        <f t="shared" si="16"/>
        <v>0</v>
      </c>
      <c r="N140" s="461" t="str">
        <f t="shared" si="17"/>
        <v/>
      </c>
      <c r="O140" s="468"/>
    </row>
    <row r="141" spans="1:15" ht="30" customHeight="1">
      <c r="A141" s="166" t="s">
        <v>17782</v>
      </c>
      <c r="B141" s="462">
        <v>8809643532303</v>
      </c>
      <c r="C141" s="452" t="s">
        <v>27784</v>
      </c>
      <c r="D141" s="452" t="s">
        <v>32449</v>
      </c>
      <c r="E141" s="463" t="s">
        <v>32450</v>
      </c>
      <c r="F141" s="464">
        <v>24000</v>
      </c>
      <c r="G141" s="465">
        <v>0.46</v>
      </c>
      <c r="H141" s="466">
        <v>6</v>
      </c>
      <c r="I141" s="457">
        <f t="shared" si="14"/>
        <v>11040</v>
      </c>
      <c r="J141" s="458" t="str">
        <f t="shared" si="15"/>
        <v>Введите курс</v>
      </c>
      <c r="K141" s="467"/>
      <c r="L141" s="460">
        <f t="shared" si="16"/>
        <v>0</v>
      </c>
      <c r="M141" s="454">
        <f t="shared" si="16"/>
        <v>0</v>
      </c>
      <c r="N141" s="461" t="str">
        <f t="shared" si="17"/>
        <v/>
      </c>
      <c r="O141" s="468"/>
    </row>
    <row r="142" spans="1:15" ht="30" customHeight="1">
      <c r="A142" s="166" t="s">
        <v>17783</v>
      </c>
      <c r="B142" s="462">
        <v>8809643527057</v>
      </c>
      <c r="C142" s="452" t="s">
        <v>27783</v>
      </c>
      <c r="D142" s="452" t="s">
        <v>31847</v>
      </c>
      <c r="E142" s="463" t="s">
        <v>1668</v>
      </c>
      <c r="F142" s="464">
        <v>32000</v>
      </c>
      <c r="G142" s="465">
        <v>0.46</v>
      </c>
      <c r="H142" s="466">
        <v>4</v>
      </c>
      <c r="I142" s="457">
        <f t="shared" si="14"/>
        <v>14720</v>
      </c>
      <c r="J142" s="458" t="str">
        <f t="shared" si="15"/>
        <v>Введите курс</v>
      </c>
      <c r="K142" s="467"/>
      <c r="L142" s="460">
        <f t="shared" si="16"/>
        <v>0</v>
      </c>
      <c r="M142" s="454">
        <f t="shared" si="16"/>
        <v>0</v>
      </c>
      <c r="N142" s="461" t="str">
        <f t="shared" si="17"/>
        <v/>
      </c>
      <c r="O142" s="468"/>
    </row>
    <row r="143" spans="1:15" ht="30" customHeight="1">
      <c r="A143" s="166" t="s">
        <v>17784</v>
      </c>
      <c r="B143" s="462">
        <v>8809643527040</v>
      </c>
      <c r="C143" s="452" t="s">
        <v>27782</v>
      </c>
      <c r="D143" s="452" t="s">
        <v>31846</v>
      </c>
      <c r="E143" s="463" t="s">
        <v>1737</v>
      </c>
      <c r="F143" s="464">
        <v>32000</v>
      </c>
      <c r="G143" s="465">
        <v>0.46</v>
      </c>
      <c r="H143" s="466">
        <v>4</v>
      </c>
      <c r="I143" s="457">
        <f t="shared" si="14"/>
        <v>14720</v>
      </c>
      <c r="J143" s="458" t="str">
        <f t="shared" si="15"/>
        <v>Введите курс</v>
      </c>
      <c r="K143" s="467"/>
      <c r="L143" s="460">
        <f t="shared" si="16"/>
        <v>0</v>
      </c>
      <c r="M143" s="454">
        <f t="shared" si="16"/>
        <v>0</v>
      </c>
      <c r="N143" s="461" t="str">
        <f t="shared" si="17"/>
        <v/>
      </c>
      <c r="O143" s="468"/>
    </row>
    <row r="144" spans="1:15" ht="30" customHeight="1">
      <c r="A144" s="166" t="s">
        <v>17785</v>
      </c>
      <c r="B144" s="462">
        <v>8809643527033</v>
      </c>
      <c r="C144" s="452" t="s">
        <v>27781</v>
      </c>
      <c r="D144" s="452" t="s">
        <v>31845</v>
      </c>
      <c r="E144" s="463" t="s">
        <v>2009</v>
      </c>
      <c r="F144" s="464">
        <v>29000</v>
      </c>
      <c r="G144" s="465">
        <v>0.46</v>
      </c>
      <c r="H144" s="466">
        <v>4</v>
      </c>
      <c r="I144" s="457">
        <f t="shared" si="14"/>
        <v>13340</v>
      </c>
      <c r="J144" s="458" t="str">
        <f t="shared" si="15"/>
        <v>Введите курс</v>
      </c>
      <c r="K144" s="467"/>
      <c r="L144" s="460">
        <f t="shared" si="16"/>
        <v>0</v>
      </c>
      <c r="M144" s="454">
        <f t="shared" si="16"/>
        <v>0</v>
      </c>
      <c r="N144" s="461" t="str">
        <f t="shared" si="17"/>
        <v/>
      </c>
      <c r="O144" s="468"/>
    </row>
    <row r="145" spans="1:15" ht="30" customHeight="1">
      <c r="A145" s="166" t="s">
        <v>17786</v>
      </c>
      <c r="B145" s="462">
        <v>8809643526982</v>
      </c>
      <c r="C145" s="452" t="s">
        <v>27780</v>
      </c>
      <c r="D145" s="452" t="s">
        <v>31844</v>
      </c>
      <c r="E145" s="463" t="s">
        <v>1651</v>
      </c>
      <c r="F145" s="464">
        <v>39000</v>
      </c>
      <c r="G145" s="465">
        <v>0.46</v>
      </c>
      <c r="H145" s="466">
        <v>4</v>
      </c>
      <c r="I145" s="457">
        <f t="shared" si="14"/>
        <v>17940</v>
      </c>
      <c r="J145" s="458" t="str">
        <f t="shared" si="15"/>
        <v>Введите курс</v>
      </c>
      <c r="K145" s="467"/>
      <c r="L145" s="460">
        <f t="shared" si="16"/>
        <v>0</v>
      </c>
      <c r="M145" s="454">
        <f t="shared" si="16"/>
        <v>0</v>
      </c>
      <c r="N145" s="461" t="str">
        <f t="shared" si="17"/>
        <v/>
      </c>
      <c r="O145" s="468"/>
    </row>
    <row r="146" spans="1:15" ht="30" customHeight="1">
      <c r="A146" s="166" t="s">
        <v>17787</v>
      </c>
      <c r="B146" s="462">
        <v>8809643527026</v>
      </c>
      <c r="C146" s="452" t="s">
        <v>27779</v>
      </c>
      <c r="D146" s="452" t="s">
        <v>32451</v>
      </c>
      <c r="E146" s="463" t="s">
        <v>9012</v>
      </c>
      <c r="F146" s="464">
        <v>60000</v>
      </c>
      <c r="G146" s="465">
        <v>0.46</v>
      </c>
      <c r="H146" s="466">
        <v>4</v>
      </c>
      <c r="I146" s="457">
        <f t="shared" si="14"/>
        <v>27600</v>
      </c>
      <c r="J146" s="458" t="str">
        <f t="shared" si="15"/>
        <v>Введите курс</v>
      </c>
      <c r="K146" s="467"/>
      <c r="L146" s="460">
        <f t="shared" si="16"/>
        <v>0</v>
      </c>
      <c r="M146" s="454">
        <f t="shared" si="16"/>
        <v>0</v>
      </c>
      <c r="N146" s="461" t="str">
        <f t="shared" si="17"/>
        <v/>
      </c>
      <c r="O146" s="468"/>
    </row>
    <row r="147" spans="1:15" ht="30" customHeight="1">
      <c r="A147" s="166" t="s">
        <v>17788</v>
      </c>
      <c r="B147" s="462">
        <v>8809643527019</v>
      </c>
      <c r="C147" s="452" t="s">
        <v>27778</v>
      </c>
      <c r="D147" s="452" t="s">
        <v>32452</v>
      </c>
      <c r="E147" s="463" t="s">
        <v>1745</v>
      </c>
      <c r="F147" s="464">
        <v>29000</v>
      </c>
      <c r="G147" s="465">
        <v>0.46</v>
      </c>
      <c r="H147" s="466">
        <v>4</v>
      </c>
      <c r="I147" s="457">
        <f t="shared" si="14"/>
        <v>13340</v>
      </c>
      <c r="J147" s="458" t="str">
        <f t="shared" si="15"/>
        <v>Введите курс</v>
      </c>
      <c r="K147" s="467"/>
      <c r="L147" s="460">
        <f t="shared" si="16"/>
        <v>0</v>
      </c>
      <c r="M147" s="454">
        <f t="shared" si="16"/>
        <v>0</v>
      </c>
      <c r="N147" s="461" t="str">
        <f t="shared" si="17"/>
        <v/>
      </c>
      <c r="O147" s="468"/>
    </row>
    <row r="148" spans="1:15" ht="30" customHeight="1">
      <c r="A148" s="166" t="s">
        <v>17789</v>
      </c>
      <c r="B148" s="462">
        <v>8809643527002</v>
      </c>
      <c r="C148" s="452" t="s">
        <v>27777</v>
      </c>
      <c r="D148" s="452" t="s">
        <v>32453</v>
      </c>
      <c r="E148" s="463" t="s">
        <v>1668</v>
      </c>
      <c r="F148" s="464">
        <v>50000</v>
      </c>
      <c r="G148" s="465">
        <v>0.46</v>
      </c>
      <c r="H148" s="466">
        <v>4</v>
      </c>
      <c r="I148" s="457">
        <f t="shared" si="14"/>
        <v>23000</v>
      </c>
      <c r="J148" s="458" t="str">
        <f t="shared" si="15"/>
        <v>Введите курс</v>
      </c>
      <c r="K148" s="467"/>
      <c r="L148" s="460">
        <f t="shared" ref="L148:M163" si="18">K148*H148</f>
        <v>0</v>
      </c>
      <c r="M148" s="454">
        <f t="shared" si="18"/>
        <v>0</v>
      </c>
      <c r="N148" s="461" t="str">
        <f t="shared" si="17"/>
        <v/>
      </c>
      <c r="O148" s="468"/>
    </row>
    <row r="149" spans="1:15" ht="30" customHeight="1">
      <c r="A149" s="166" t="s">
        <v>17790</v>
      </c>
      <c r="B149" s="462">
        <v>8809643526999</v>
      </c>
      <c r="C149" s="452" t="s">
        <v>27775</v>
      </c>
      <c r="D149" s="452" t="s">
        <v>32454</v>
      </c>
      <c r="E149" s="463" t="s">
        <v>27776</v>
      </c>
      <c r="F149" s="464">
        <v>39000</v>
      </c>
      <c r="G149" s="465">
        <v>0.46</v>
      </c>
      <c r="H149" s="466">
        <v>4</v>
      </c>
      <c r="I149" s="457">
        <f t="shared" si="14"/>
        <v>17940</v>
      </c>
      <c r="J149" s="458" t="str">
        <f t="shared" si="15"/>
        <v>Введите курс</v>
      </c>
      <c r="K149" s="467"/>
      <c r="L149" s="460">
        <f t="shared" si="18"/>
        <v>0</v>
      </c>
      <c r="M149" s="454">
        <f t="shared" si="18"/>
        <v>0</v>
      </c>
      <c r="N149" s="461" t="str">
        <f t="shared" si="17"/>
        <v/>
      </c>
      <c r="O149" s="468"/>
    </row>
    <row r="150" spans="1:15" ht="30" customHeight="1">
      <c r="A150" s="166" t="s">
        <v>17791</v>
      </c>
      <c r="B150" s="462">
        <v>8809643526975</v>
      </c>
      <c r="C150" s="452" t="s">
        <v>27774</v>
      </c>
      <c r="D150" s="452" t="s">
        <v>32455</v>
      </c>
      <c r="E150" s="463" t="s">
        <v>1651</v>
      </c>
      <c r="F150" s="464">
        <v>39000</v>
      </c>
      <c r="G150" s="465">
        <v>0.46</v>
      </c>
      <c r="H150" s="466">
        <v>4</v>
      </c>
      <c r="I150" s="457">
        <f t="shared" si="14"/>
        <v>17940</v>
      </c>
      <c r="J150" s="458" t="str">
        <f t="shared" si="15"/>
        <v>Введите курс</v>
      </c>
      <c r="K150" s="467"/>
      <c r="L150" s="460">
        <f t="shared" si="18"/>
        <v>0</v>
      </c>
      <c r="M150" s="454">
        <f t="shared" si="18"/>
        <v>0</v>
      </c>
      <c r="N150" s="461" t="str">
        <f t="shared" si="17"/>
        <v/>
      </c>
      <c r="O150" s="468"/>
    </row>
    <row r="151" spans="1:15" ht="30" customHeight="1">
      <c r="A151" s="166" t="s">
        <v>17792</v>
      </c>
      <c r="B151" s="462">
        <v>8809643526128</v>
      </c>
      <c r="C151" s="452" t="s">
        <v>27773</v>
      </c>
      <c r="D151" s="452" t="s">
        <v>32456</v>
      </c>
      <c r="E151" s="463" t="s">
        <v>1668</v>
      </c>
      <c r="F151" s="464">
        <v>19800</v>
      </c>
      <c r="G151" s="465">
        <v>0.46</v>
      </c>
      <c r="H151" s="466">
        <v>4</v>
      </c>
      <c r="I151" s="457">
        <f t="shared" si="14"/>
        <v>9108</v>
      </c>
      <c r="J151" s="458" t="str">
        <f t="shared" si="15"/>
        <v>Введите курс</v>
      </c>
      <c r="K151" s="467"/>
      <c r="L151" s="460">
        <f t="shared" si="18"/>
        <v>0</v>
      </c>
      <c r="M151" s="454">
        <f t="shared" si="18"/>
        <v>0</v>
      </c>
      <c r="N151" s="461" t="str">
        <f t="shared" si="17"/>
        <v/>
      </c>
      <c r="O151" s="468"/>
    </row>
    <row r="152" spans="1:15" ht="30" customHeight="1">
      <c r="A152" s="166" t="s">
        <v>17793</v>
      </c>
      <c r="B152" s="462">
        <v>8809643526111</v>
      </c>
      <c r="C152" s="452" t="s">
        <v>27772</v>
      </c>
      <c r="D152" s="452" t="s">
        <v>32457</v>
      </c>
      <c r="E152" s="463" t="s">
        <v>9012</v>
      </c>
      <c r="F152" s="464">
        <v>40000</v>
      </c>
      <c r="G152" s="465">
        <v>0.46</v>
      </c>
      <c r="H152" s="466">
        <v>4</v>
      </c>
      <c r="I152" s="457">
        <f t="shared" si="14"/>
        <v>18400</v>
      </c>
      <c r="J152" s="458" t="str">
        <f t="shared" si="15"/>
        <v>Введите курс</v>
      </c>
      <c r="K152" s="467"/>
      <c r="L152" s="460">
        <f t="shared" si="18"/>
        <v>0</v>
      </c>
      <c r="M152" s="454">
        <f t="shared" si="18"/>
        <v>0</v>
      </c>
      <c r="N152" s="461" t="str">
        <f t="shared" si="17"/>
        <v/>
      </c>
      <c r="O152" s="468"/>
    </row>
    <row r="153" spans="1:15" ht="30" customHeight="1">
      <c r="A153" s="166" t="s">
        <v>17794</v>
      </c>
      <c r="B153" s="462">
        <v>8809643526104</v>
      </c>
      <c r="C153" s="452" t="s">
        <v>27771</v>
      </c>
      <c r="D153" s="452" t="s">
        <v>32458</v>
      </c>
      <c r="E153" s="463" t="s">
        <v>2469</v>
      </c>
      <c r="F153" s="464">
        <v>40000</v>
      </c>
      <c r="G153" s="465">
        <v>0.46</v>
      </c>
      <c r="H153" s="466">
        <v>4</v>
      </c>
      <c r="I153" s="457">
        <f t="shared" si="14"/>
        <v>18400</v>
      </c>
      <c r="J153" s="458" t="str">
        <f t="shared" si="15"/>
        <v>Введите курс</v>
      </c>
      <c r="K153" s="467"/>
      <c r="L153" s="460">
        <f t="shared" si="18"/>
        <v>0</v>
      </c>
      <c r="M153" s="454">
        <f t="shared" si="18"/>
        <v>0</v>
      </c>
      <c r="N153" s="461" t="str">
        <f t="shared" si="17"/>
        <v/>
      </c>
      <c r="O153" s="468"/>
    </row>
    <row r="154" spans="1:15" ht="30" customHeight="1">
      <c r="A154" s="166" t="s">
        <v>17795</v>
      </c>
      <c r="B154" s="462">
        <v>8809643535274</v>
      </c>
      <c r="C154" s="452" t="s">
        <v>27770</v>
      </c>
      <c r="D154" s="452" t="s">
        <v>32459</v>
      </c>
      <c r="E154" s="463" t="s">
        <v>32460</v>
      </c>
      <c r="F154" s="464">
        <v>3500</v>
      </c>
      <c r="G154" s="465">
        <v>0.46</v>
      </c>
      <c r="H154" s="466">
        <v>10</v>
      </c>
      <c r="I154" s="457">
        <f t="shared" si="14"/>
        <v>1610</v>
      </c>
      <c r="J154" s="458" t="str">
        <f t="shared" si="15"/>
        <v>Введите курс</v>
      </c>
      <c r="K154" s="467"/>
      <c r="L154" s="460">
        <f t="shared" si="18"/>
        <v>0</v>
      </c>
      <c r="M154" s="454">
        <f t="shared" si="18"/>
        <v>0</v>
      </c>
      <c r="N154" s="461" t="str">
        <f t="shared" si="17"/>
        <v/>
      </c>
      <c r="O154" s="468"/>
    </row>
    <row r="155" spans="1:15" ht="30" customHeight="1">
      <c r="A155" s="166" t="s">
        <v>17796</v>
      </c>
      <c r="B155" s="462">
        <v>8809643535267</v>
      </c>
      <c r="C155" s="452" t="s">
        <v>27769</v>
      </c>
      <c r="D155" s="452" t="s">
        <v>31843</v>
      </c>
      <c r="E155" s="463" t="s">
        <v>32461</v>
      </c>
      <c r="F155" s="464">
        <v>23000</v>
      </c>
      <c r="G155" s="465">
        <v>0.46</v>
      </c>
      <c r="H155" s="466">
        <v>6</v>
      </c>
      <c r="I155" s="457">
        <f t="shared" si="14"/>
        <v>10580</v>
      </c>
      <c r="J155" s="458" t="str">
        <f t="shared" si="15"/>
        <v>Введите курс</v>
      </c>
      <c r="K155" s="467"/>
      <c r="L155" s="460">
        <f t="shared" si="18"/>
        <v>0</v>
      </c>
      <c r="M155" s="454">
        <f t="shared" si="18"/>
        <v>0</v>
      </c>
      <c r="N155" s="461" t="str">
        <f t="shared" si="17"/>
        <v/>
      </c>
      <c r="O155" s="468"/>
    </row>
    <row r="156" spans="1:15" ht="30" customHeight="1">
      <c r="A156" s="166" t="s">
        <v>17797</v>
      </c>
      <c r="B156" s="462">
        <v>8809643526579</v>
      </c>
      <c r="C156" s="452" t="s">
        <v>32462</v>
      </c>
      <c r="D156" s="452" t="s">
        <v>32463</v>
      </c>
      <c r="E156" s="463" t="s">
        <v>32464</v>
      </c>
      <c r="F156" s="464">
        <v>56000</v>
      </c>
      <c r="G156" s="465">
        <v>0.46</v>
      </c>
      <c r="H156" s="466">
        <v>4</v>
      </c>
      <c r="I156" s="457">
        <f t="shared" si="14"/>
        <v>25760</v>
      </c>
      <c r="J156" s="458" t="str">
        <f t="shared" si="15"/>
        <v>Введите курс</v>
      </c>
      <c r="K156" s="467"/>
      <c r="L156" s="460">
        <f t="shared" si="18"/>
        <v>0</v>
      </c>
      <c r="M156" s="454">
        <f t="shared" si="18"/>
        <v>0</v>
      </c>
      <c r="N156" s="461" t="str">
        <f t="shared" si="17"/>
        <v/>
      </c>
      <c r="O156" s="468"/>
    </row>
    <row r="157" spans="1:15" ht="30" customHeight="1">
      <c r="A157" s="166" t="s">
        <v>17798</v>
      </c>
      <c r="B157" s="462">
        <v>8809643525169</v>
      </c>
      <c r="C157" s="452" t="s">
        <v>27768</v>
      </c>
      <c r="D157" s="452" t="s">
        <v>31842</v>
      </c>
      <c r="E157" s="463" t="s">
        <v>8458</v>
      </c>
      <c r="F157" s="464">
        <v>23000</v>
      </c>
      <c r="G157" s="465">
        <v>0.46</v>
      </c>
      <c r="H157" s="466">
        <v>6</v>
      </c>
      <c r="I157" s="457">
        <f t="shared" si="14"/>
        <v>10580</v>
      </c>
      <c r="J157" s="458" t="str">
        <f t="shared" si="15"/>
        <v>Введите курс</v>
      </c>
      <c r="K157" s="467"/>
      <c r="L157" s="460">
        <f t="shared" si="18"/>
        <v>0</v>
      </c>
      <c r="M157" s="454">
        <f t="shared" si="18"/>
        <v>0</v>
      </c>
      <c r="N157" s="461" t="str">
        <f t="shared" si="17"/>
        <v/>
      </c>
      <c r="O157" s="468"/>
    </row>
    <row r="158" spans="1:15" ht="30" customHeight="1">
      <c r="A158" s="166" t="s">
        <v>17799</v>
      </c>
      <c r="B158" s="462">
        <v>8809643523479</v>
      </c>
      <c r="C158" s="452" t="s">
        <v>27767</v>
      </c>
      <c r="D158" s="452" t="s">
        <v>31841</v>
      </c>
      <c r="E158" s="463" t="s">
        <v>1745</v>
      </c>
      <c r="F158" s="464">
        <v>12000</v>
      </c>
      <c r="G158" s="465">
        <v>0.46</v>
      </c>
      <c r="H158" s="466">
        <v>6</v>
      </c>
      <c r="I158" s="457">
        <f t="shared" si="14"/>
        <v>5520</v>
      </c>
      <c r="J158" s="458" t="str">
        <f t="shared" si="15"/>
        <v>Введите курс</v>
      </c>
      <c r="K158" s="467"/>
      <c r="L158" s="460">
        <f t="shared" si="18"/>
        <v>0</v>
      </c>
      <c r="M158" s="454">
        <f t="shared" si="18"/>
        <v>0</v>
      </c>
      <c r="N158" s="461" t="str">
        <f t="shared" si="17"/>
        <v/>
      </c>
      <c r="O158" s="468"/>
    </row>
    <row r="159" spans="1:15" ht="30" customHeight="1">
      <c r="A159" s="166" t="s">
        <v>17800</v>
      </c>
      <c r="B159" s="462">
        <v>8809643523462</v>
      </c>
      <c r="C159" s="452" t="s">
        <v>27766</v>
      </c>
      <c r="D159" s="452" t="s">
        <v>31840</v>
      </c>
      <c r="E159" s="463" t="s">
        <v>1668</v>
      </c>
      <c r="F159" s="464">
        <v>28000</v>
      </c>
      <c r="G159" s="465">
        <v>0.46</v>
      </c>
      <c r="H159" s="466">
        <v>6</v>
      </c>
      <c r="I159" s="457">
        <f t="shared" si="14"/>
        <v>12880</v>
      </c>
      <c r="J159" s="458" t="str">
        <f t="shared" si="15"/>
        <v>Введите курс</v>
      </c>
      <c r="K159" s="467"/>
      <c r="L159" s="460">
        <f t="shared" si="18"/>
        <v>0</v>
      </c>
      <c r="M159" s="454">
        <f t="shared" si="18"/>
        <v>0</v>
      </c>
      <c r="N159" s="461" t="str">
        <f t="shared" si="17"/>
        <v/>
      </c>
      <c r="O159" s="468"/>
    </row>
    <row r="160" spans="1:15" ht="30" customHeight="1">
      <c r="A160" s="166" t="s">
        <v>17801</v>
      </c>
      <c r="B160" s="462">
        <v>8809643523455</v>
      </c>
      <c r="C160" s="452" t="s">
        <v>27765</v>
      </c>
      <c r="D160" s="452" t="s">
        <v>31839</v>
      </c>
      <c r="E160" s="463" t="s">
        <v>1714</v>
      </c>
      <c r="F160" s="464">
        <v>28000</v>
      </c>
      <c r="G160" s="465">
        <v>0.46</v>
      </c>
      <c r="H160" s="466">
        <v>6</v>
      </c>
      <c r="I160" s="457">
        <f t="shared" si="14"/>
        <v>12880</v>
      </c>
      <c r="J160" s="458" t="str">
        <f t="shared" si="15"/>
        <v>Введите курс</v>
      </c>
      <c r="K160" s="467"/>
      <c r="L160" s="460">
        <f t="shared" si="18"/>
        <v>0</v>
      </c>
      <c r="M160" s="454">
        <f t="shared" si="18"/>
        <v>0</v>
      </c>
      <c r="N160" s="461" t="str">
        <f t="shared" si="17"/>
        <v/>
      </c>
      <c r="O160" s="468"/>
    </row>
    <row r="161" spans="1:15" ht="30" customHeight="1">
      <c r="A161" s="166" t="s">
        <v>17802</v>
      </c>
      <c r="B161" s="462">
        <v>8809643523448</v>
      </c>
      <c r="C161" s="452" t="s">
        <v>27764</v>
      </c>
      <c r="D161" s="452" t="s">
        <v>31838</v>
      </c>
      <c r="E161" s="463" t="s">
        <v>1655</v>
      </c>
      <c r="F161" s="464">
        <v>28000</v>
      </c>
      <c r="G161" s="465">
        <v>0.46</v>
      </c>
      <c r="H161" s="466">
        <v>6</v>
      </c>
      <c r="I161" s="457">
        <f t="shared" si="14"/>
        <v>12880</v>
      </c>
      <c r="J161" s="458" t="str">
        <f t="shared" si="15"/>
        <v>Введите курс</v>
      </c>
      <c r="K161" s="467"/>
      <c r="L161" s="460">
        <f t="shared" si="18"/>
        <v>0</v>
      </c>
      <c r="M161" s="454">
        <f t="shared" si="18"/>
        <v>0</v>
      </c>
      <c r="N161" s="461" t="str">
        <f t="shared" si="17"/>
        <v/>
      </c>
      <c r="O161" s="468"/>
    </row>
    <row r="162" spans="1:15" ht="30" customHeight="1">
      <c r="A162" s="166" t="s">
        <v>17803</v>
      </c>
      <c r="B162" s="462">
        <v>8809643537469</v>
      </c>
      <c r="C162" s="452" t="s">
        <v>18489</v>
      </c>
      <c r="D162" s="452" t="s">
        <v>32465</v>
      </c>
      <c r="E162" s="463" t="s">
        <v>18139</v>
      </c>
      <c r="F162" s="464">
        <v>12000</v>
      </c>
      <c r="G162" s="465">
        <v>0.46</v>
      </c>
      <c r="H162" s="466">
        <v>4</v>
      </c>
      <c r="I162" s="457">
        <f t="shared" si="14"/>
        <v>5520</v>
      </c>
      <c r="J162" s="458" t="str">
        <f t="shared" si="15"/>
        <v>Введите курс</v>
      </c>
      <c r="K162" s="467"/>
      <c r="L162" s="460">
        <f t="shared" si="18"/>
        <v>0</v>
      </c>
      <c r="M162" s="454">
        <f t="shared" si="18"/>
        <v>0</v>
      </c>
      <c r="N162" s="461" t="str">
        <f t="shared" si="17"/>
        <v/>
      </c>
      <c r="O162" s="468"/>
    </row>
    <row r="163" spans="1:15" ht="30" customHeight="1">
      <c r="A163" s="166" t="s">
        <v>17804</v>
      </c>
      <c r="B163" s="462">
        <v>8809643537452</v>
      </c>
      <c r="C163" s="452" t="s">
        <v>18488</v>
      </c>
      <c r="D163" s="452" t="s">
        <v>32466</v>
      </c>
      <c r="E163" s="463" t="s">
        <v>18139</v>
      </c>
      <c r="F163" s="464">
        <v>12000</v>
      </c>
      <c r="G163" s="465">
        <v>0.46</v>
      </c>
      <c r="H163" s="466">
        <v>4</v>
      </c>
      <c r="I163" s="457">
        <f t="shared" si="14"/>
        <v>5520</v>
      </c>
      <c r="J163" s="458" t="str">
        <f t="shared" si="15"/>
        <v>Введите курс</v>
      </c>
      <c r="K163" s="467"/>
      <c r="L163" s="460">
        <f t="shared" si="18"/>
        <v>0</v>
      </c>
      <c r="M163" s="454">
        <f t="shared" si="18"/>
        <v>0</v>
      </c>
      <c r="N163" s="461" t="str">
        <f t="shared" si="17"/>
        <v/>
      </c>
      <c r="O163" s="468"/>
    </row>
    <row r="164" spans="1:15" ht="30" customHeight="1">
      <c r="A164" s="166" t="s">
        <v>17805</v>
      </c>
      <c r="B164" s="462">
        <v>8809643537445</v>
      </c>
      <c r="C164" s="452" t="s">
        <v>18487</v>
      </c>
      <c r="D164" s="452" t="s">
        <v>32467</v>
      </c>
      <c r="E164" s="463" t="s">
        <v>18139</v>
      </c>
      <c r="F164" s="464">
        <v>12000</v>
      </c>
      <c r="G164" s="465">
        <v>0.46</v>
      </c>
      <c r="H164" s="466">
        <v>4</v>
      </c>
      <c r="I164" s="457">
        <f t="shared" si="14"/>
        <v>5520</v>
      </c>
      <c r="J164" s="458" t="str">
        <f t="shared" si="15"/>
        <v>Введите курс</v>
      </c>
      <c r="K164" s="467"/>
      <c r="L164" s="460">
        <f t="shared" ref="L164:M179" si="19">K164*H164</f>
        <v>0</v>
      </c>
      <c r="M164" s="454">
        <f t="shared" si="19"/>
        <v>0</v>
      </c>
      <c r="N164" s="461" t="str">
        <f t="shared" si="17"/>
        <v/>
      </c>
      <c r="O164" s="468"/>
    </row>
    <row r="165" spans="1:15" ht="30" customHeight="1">
      <c r="A165" s="166" t="s">
        <v>17806</v>
      </c>
      <c r="B165" s="462">
        <v>8809643537438</v>
      </c>
      <c r="C165" s="452" t="s">
        <v>18486</v>
      </c>
      <c r="D165" s="452" t="s">
        <v>32468</v>
      </c>
      <c r="E165" s="463" t="s">
        <v>18139</v>
      </c>
      <c r="F165" s="464">
        <v>12000</v>
      </c>
      <c r="G165" s="465">
        <v>0.46</v>
      </c>
      <c r="H165" s="466">
        <v>4</v>
      </c>
      <c r="I165" s="457">
        <f t="shared" si="14"/>
        <v>5520</v>
      </c>
      <c r="J165" s="458" t="str">
        <f t="shared" si="15"/>
        <v>Введите курс</v>
      </c>
      <c r="K165" s="467"/>
      <c r="L165" s="460">
        <f t="shared" si="19"/>
        <v>0</v>
      </c>
      <c r="M165" s="454">
        <f t="shared" si="19"/>
        <v>0</v>
      </c>
      <c r="N165" s="461" t="str">
        <f t="shared" si="17"/>
        <v/>
      </c>
      <c r="O165" s="468"/>
    </row>
    <row r="166" spans="1:15" ht="30" customHeight="1">
      <c r="A166" s="166" t="s">
        <v>17807</v>
      </c>
      <c r="B166" s="462">
        <v>8809643537421</v>
      </c>
      <c r="C166" s="452" t="s">
        <v>27763</v>
      </c>
      <c r="D166" s="452" t="s">
        <v>32469</v>
      </c>
      <c r="E166" s="463" t="s">
        <v>18139</v>
      </c>
      <c r="F166" s="464">
        <v>12000</v>
      </c>
      <c r="G166" s="465">
        <v>0.46</v>
      </c>
      <c r="H166" s="466">
        <v>4</v>
      </c>
      <c r="I166" s="457">
        <f t="shared" si="14"/>
        <v>5520</v>
      </c>
      <c r="J166" s="458" t="str">
        <f t="shared" si="15"/>
        <v>Введите курс</v>
      </c>
      <c r="K166" s="467"/>
      <c r="L166" s="460">
        <f t="shared" si="19"/>
        <v>0</v>
      </c>
      <c r="M166" s="454">
        <f t="shared" si="19"/>
        <v>0</v>
      </c>
      <c r="N166" s="461" t="str">
        <f t="shared" si="17"/>
        <v/>
      </c>
      <c r="O166" s="468"/>
    </row>
    <row r="167" spans="1:15" ht="30" customHeight="1">
      <c r="A167" s="166" t="s">
        <v>17808</v>
      </c>
      <c r="B167" s="462">
        <v>8809643537414</v>
      </c>
      <c r="C167" s="452" t="s">
        <v>18494</v>
      </c>
      <c r="D167" s="452" t="s">
        <v>31837</v>
      </c>
      <c r="E167" s="463"/>
      <c r="F167" s="464">
        <v>12000</v>
      </c>
      <c r="G167" s="465">
        <v>0.46</v>
      </c>
      <c r="H167" s="466">
        <v>4</v>
      </c>
      <c r="I167" s="457">
        <f t="shared" si="14"/>
        <v>5520</v>
      </c>
      <c r="J167" s="458" t="str">
        <f t="shared" si="15"/>
        <v>Введите курс</v>
      </c>
      <c r="K167" s="467"/>
      <c r="L167" s="460">
        <f t="shared" si="19"/>
        <v>0</v>
      </c>
      <c r="M167" s="454">
        <f t="shared" si="19"/>
        <v>0</v>
      </c>
      <c r="N167" s="461" t="str">
        <f t="shared" si="17"/>
        <v/>
      </c>
      <c r="O167" s="468"/>
    </row>
    <row r="168" spans="1:15" ht="30" customHeight="1">
      <c r="A168" s="166" t="s">
        <v>17809</v>
      </c>
      <c r="B168" s="462">
        <v>8809643537407</v>
      </c>
      <c r="C168" s="452" t="s">
        <v>18491</v>
      </c>
      <c r="D168" s="452" t="s">
        <v>31836</v>
      </c>
      <c r="E168" s="463"/>
      <c r="F168" s="464">
        <v>12000</v>
      </c>
      <c r="G168" s="465">
        <v>0.46</v>
      </c>
      <c r="H168" s="466">
        <v>4</v>
      </c>
      <c r="I168" s="457">
        <f t="shared" si="14"/>
        <v>5520</v>
      </c>
      <c r="J168" s="458" t="str">
        <f t="shared" si="15"/>
        <v>Введите курс</v>
      </c>
      <c r="K168" s="467"/>
      <c r="L168" s="460">
        <f t="shared" si="19"/>
        <v>0</v>
      </c>
      <c r="M168" s="454">
        <f t="shared" si="19"/>
        <v>0</v>
      </c>
      <c r="N168" s="461" t="str">
        <f t="shared" si="17"/>
        <v/>
      </c>
      <c r="O168" s="468"/>
    </row>
    <row r="169" spans="1:15" ht="30" customHeight="1">
      <c r="A169" s="166" t="s">
        <v>17810</v>
      </c>
      <c r="B169" s="462">
        <v>8809643537391</v>
      </c>
      <c r="C169" s="452" t="s">
        <v>18490</v>
      </c>
      <c r="D169" s="452" t="s">
        <v>31835</v>
      </c>
      <c r="E169" s="463"/>
      <c r="F169" s="464">
        <v>12000</v>
      </c>
      <c r="G169" s="465">
        <v>0.46</v>
      </c>
      <c r="H169" s="466">
        <v>4</v>
      </c>
      <c r="I169" s="457">
        <f t="shared" si="14"/>
        <v>5520</v>
      </c>
      <c r="J169" s="458" t="str">
        <f t="shared" si="15"/>
        <v>Введите курс</v>
      </c>
      <c r="K169" s="467"/>
      <c r="L169" s="460">
        <f t="shared" si="19"/>
        <v>0</v>
      </c>
      <c r="M169" s="454">
        <f t="shared" si="19"/>
        <v>0</v>
      </c>
      <c r="N169" s="461" t="str">
        <f t="shared" si="17"/>
        <v/>
      </c>
      <c r="O169" s="468"/>
    </row>
    <row r="170" spans="1:15" ht="30" customHeight="1">
      <c r="A170" s="166" t="s">
        <v>17811</v>
      </c>
      <c r="B170" s="462">
        <v>8809643537384</v>
      </c>
      <c r="C170" s="452" t="s">
        <v>18493</v>
      </c>
      <c r="D170" s="452" t="s">
        <v>31834</v>
      </c>
      <c r="E170" s="463"/>
      <c r="F170" s="464">
        <v>12000</v>
      </c>
      <c r="G170" s="465">
        <v>0.46</v>
      </c>
      <c r="H170" s="466">
        <v>4</v>
      </c>
      <c r="I170" s="457">
        <f t="shared" si="14"/>
        <v>5520</v>
      </c>
      <c r="J170" s="458" t="str">
        <f t="shared" si="15"/>
        <v>Введите курс</v>
      </c>
      <c r="K170" s="467"/>
      <c r="L170" s="460">
        <f t="shared" si="19"/>
        <v>0</v>
      </c>
      <c r="M170" s="454">
        <f t="shared" si="19"/>
        <v>0</v>
      </c>
      <c r="N170" s="461" t="str">
        <f t="shared" si="17"/>
        <v/>
      </c>
      <c r="O170" s="468"/>
    </row>
    <row r="171" spans="1:15" ht="30" customHeight="1">
      <c r="A171" s="166" t="s">
        <v>17812</v>
      </c>
      <c r="B171" s="462">
        <v>8809643537377</v>
      </c>
      <c r="C171" s="452" t="s">
        <v>18492</v>
      </c>
      <c r="D171" s="452" t="s">
        <v>31833</v>
      </c>
      <c r="E171" s="463"/>
      <c r="F171" s="464">
        <v>12000</v>
      </c>
      <c r="G171" s="465">
        <v>0.46</v>
      </c>
      <c r="H171" s="466">
        <v>4</v>
      </c>
      <c r="I171" s="457">
        <f t="shared" si="14"/>
        <v>5520</v>
      </c>
      <c r="J171" s="458" t="str">
        <f t="shared" si="15"/>
        <v>Введите курс</v>
      </c>
      <c r="K171" s="467"/>
      <c r="L171" s="460">
        <f t="shared" si="19"/>
        <v>0</v>
      </c>
      <c r="M171" s="454">
        <f t="shared" si="19"/>
        <v>0</v>
      </c>
      <c r="N171" s="461" t="str">
        <f t="shared" si="17"/>
        <v/>
      </c>
      <c r="O171" s="468"/>
    </row>
    <row r="172" spans="1:15" ht="30" customHeight="1">
      <c r="A172" s="166" t="s">
        <v>17813</v>
      </c>
      <c r="B172" s="462">
        <v>8809643533409</v>
      </c>
      <c r="C172" s="452" t="s">
        <v>18485</v>
      </c>
      <c r="D172" s="452" t="s">
        <v>32470</v>
      </c>
      <c r="E172" s="463" t="s">
        <v>18139</v>
      </c>
      <c r="F172" s="464">
        <v>12000</v>
      </c>
      <c r="G172" s="465">
        <v>0.46</v>
      </c>
      <c r="H172" s="466">
        <v>4</v>
      </c>
      <c r="I172" s="457">
        <f t="shared" si="14"/>
        <v>5520</v>
      </c>
      <c r="J172" s="458" t="str">
        <f t="shared" si="15"/>
        <v>Введите курс</v>
      </c>
      <c r="K172" s="467"/>
      <c r="L172" s="460">
        <f t="shared" si="19"/>
        <v>0</v>
      </c>
      <c r="M172" s="454">
        <f t="shared" si="19"/>
        <v>0</v>
      </c>
      <c r="N172" s="461" t="str">
        <f t="shared" si="17"/>
        <v/>
      </c>
      <c r="O172" s="468"/>
    </row>
    <row r="173" spans="1:15" ht="30" customHeight="1">
      <c r="A173" s="166" t="s">
        <v>17814</v>
      </c>
      <c r="B173" s="462">
        <v>8809643533393</v>
      </c>
      <c r="C173" s="452" t="s">
        <v>27762</v>
      </c>
      <c r="D173" s="452" t="s">
        <v>32471</v>
      </c>
      <c r="E173" s="463" t="s">
        <v>18139</v>
      </c>
      <c r="F173" s="464">
        <v>12000</v>
      </c>
      <c r="G173" s="465">
        <v>0.46</v>
      </c>
      <c r="H173" s="466">
        <v>4</v>
      </c>
      <c r="I173" s="457">
        <f t="shared" si="14"/>
        <v>5520</v>
      </c>
      <c r="J173" s="458" t="str">
        <f t="shared" si="15"/>
        <v>Введите курс</v>
      </c>
      <c r="K173" s="467"/>
      <c r="L173" s="460">
        <f t="shared" si="19"/>
        <v>0</v>
      </c>
      <c r="M173" s="454">
        <f t="shared" si="19"/>
        <v>0</v>
      </c>
      <c r="N173" s="461" t="str">
        <f t="shared" si="17"/>
        <v/>
      </c>
      <c r="O173" s="468"/>
    </row>
    <row r="174" spans="1:15" ht="30" customHeight="1">
      <c r="A174" s="166" t="s">
        <v>17815</v>
      </c>
      <c r="B174" s="462">
        <v>8809643533386</v>
      </c>
      <c r="C174" s="452" t="s">
        <v>18484</v>
      </c>
      <c r="D174" s="452" t="s">
        <v>32472</v>
      </c>
      <c r="E174" s="463" t="s">
        <v>18139</v>
      </c>
      <c r="F174" s="464">
        <v>12000</v>
      </c>
      <c r="G174" s="465">
        <v>0.46</v>
      </c>
      <c r="H174" s="466">
        <v>4</v>
      </c>
      <c r="I174" s="457">
        <f t="shared" si="14"/>
        <v>5520</v>
      </c>
      <c r="J174" s="458" t="str">
        <f t="shared" si="15"/>
        <v>Введите курс</v>
      </c>
      <c r="K174" s="467"/>
      <c r="L174" s="460">
        <f t="shared" si="19"/>
        <v>0</v>
      </c>
      <c r="M174" s="454">
        <f t="shared" si="19"/>
        <v>0</v>
      </c>
      <c r="N174" s="461" t="str">
        <f t="shared" si="17"/>
        <v/>
      </c>
      <c r="O174" s="468"/>
    </row>
    <row r="175" spans="1:15" ht="30" customHeight="1">
      <c r="A175" s="166" t="s">
        <v>17816</v>
      </c>
      <c r="B175" s="462">
        <v>8809643533379</v>
      </c>
      <c r="C175" s="452" t="s">
        <v>18482</v>
      </c>
      <c r="D175" s="452" t="s">
        <v>32473</v>
      </c>
      <c r="E175" s="463" t="s">
        <v>18139</v>
      </c>
      <c r="F175" s="464">
        <v>12000</v>
      </c>
      <c r="G175" s="465">
        <v>0.46</v>
      </c>
      <c r="H175" s="466">
        <v>4</v>
      </c>
      <c r="I175" s="457">
        <f t="shared" si="14"/>
        <v>5520</v>
      </c>
      <c r="J175" s="458" t="str">
        <f t="shared" si="15"/>
        <v>Введите курс</v>
      </c>
      <c r="K175" s="467"/>
      <c r="L175" s="460">
        <f t="shared" si="19"/>
        <v>0</v>
      </c>
      <c r="M175" s="454">
        <f t="shared" si="19"/>
        <v>0</v>
      </c>
      <c r="N175" s="461" t="str">
        <f t="shared" si="17"/>
        <v/>
      </c>
      <c r="O175" s="468"/>
    </row>
    <row r="176" spans="1:15" ht="30" customHeight="1">
      <c r="A176" s="166" t="s">
        <v>17817</v>
      </c>
      <c r="B176" s="462">
        <v>8809643533362</v>
      </c>
      <c r="C176" s="452" t="s">
        <v>18483</v>
      </c>
      <c r="D176" s="452" t="s">
        <v>32474</v>
      </c>
      <c r="E176" s="463" t="s">
        <v>18139</v>
      </c>
      <c r="F176" s="464">
        <v>12000</v>
      </c>
      <c r="G176" s="465">
        <v>0.46</v>
      </c>
      <c r="H176" s="466">
        <v>4</v>
      </c>
      <c r="I176" s="457">
        <f t="shared" si="14"/>
        <v>5520</v>
      </c>
      <c r="J176" s="458" t="str">
        <f t="shared" si="15"/>
        <v>Введите курс</v>
      </c>
      <c r="K176" s="467"/>
      <c r="L176" s="460">
        <f t="shared" si="19"/>
        <v>0</v>
      </c>
      <c r="M176" s="454">
        <f t="shared" si="19"/>
        <v>0</v>
      </c>
      <c r="N176" s="461" t="str">
        <f t="shared" si="17"/>
        <v/>
      </c>
      <c r="O176" s="468"/>
    </row>
    <row r="177" spans="1:15" ht="30" customHeight="1">
      <c r="A177" s="166" t="s">
        <v>17818</v>
      </c>
      <c r="B177" s="462">
        <v>8809643527149</v>
      </c>
      <c r="C177" s="452" t="s">
        <v>27761</v>
      </c>
      <c r="D177" s="452" t="s">
        <v>32475</v>
      </c>
      <c r="E177" s="463" t="s">
        <v>32476</v>
      </c>
      <c r="F177" s="464">
        <v>28000</v>
      </c>
      <c r="G177" s="465">
        <v>0.46</v>
      </c>
      <c r="H177" s="466">
        <v>4</v>
      </c>
      <c r="I177" s="457">
        <f t="shared" si="14"/>
        <v>12880</v>
      </c>
      <c r="J177" s="458" t="str">
        <f t="shared" si="15"/>
        <v>Введите курс</v>
      </c>
      <c r="K177" s="467"/>
      <c r="L177" s="460">
        <f t="shared" si="19"/>
        <v>0</v>
      </c>
      <c r="M177" s="454">
        <f t="shared" si="19"/>
        <v>0</v>
      </c>
      <c r="N177" s="461" t="str">
        <f t="shared" si="17"/>
        <v/>
      </c>
      <c r="O177" s="468"/>
    </row>
    <row r="178" spans="1:15" ht="30" customHeight="1">
      <c r="A178" s="166" t="s">
        <v>17819</v>
      </c>
      <c r="B178" s="462">
        <v>8809643533690</v>
      </c>
      <c r="C178" s="452" t="s">
        <v>32477</v>
      </c>
      <c r="D178" s="452" t="s">
        <v>32478</v>
      </c>
      <c r="E178" s="463" t="s">
        <v>32479</v>
      </c>
      <c r="F178" s="464">
        <v>72000</v>
      </c>
      <c r="G178" s="465">
        <v>0.46</v>
      </c>
      <c r="H178" s="466">
        <v>4</v>
      </c>
      <c r="I178" s="457">
        <f t="shared" si="14"/>
        <v>33120</v>
      </c>
      <c r="J178" s="458" t="str">
        <f t="shared" si="15"/>
        <v>Введите курс</v>
      </c>
      <c r="K178" s="467"/>
      <c r="L178" s="460">
        <f t="shared" si="19"/>
        <v>0</v>
      </c>
      <c r="M178" s="454">
        <f t="shared" si="19"/>
        <v>0</v>
      </c>
      <c r="N178" s="461" t="str">
        <f t="shared" si="17"/>
        <v/>
      </c>
      <c r="O178" s="468"/>
    </row>
    <row r="179" spans="1:15" ht="30" customHeight="1">
      <c r="A179" s="166" t="s">
        <v>17820</v>
      </c>
      <c r="B179" s="462">
        <v>8809643527361</v>
      </c>
      <c r="C179" s="452" t="s">
        <v>32480</v>
      </c>
      <c r="D179" s="452" t="s">
        <v>32481</v>
      </c>
      <c r="E179" s="463"/>
      <c r="F179" s="464">
        <v>42000</v>
      </c>
      <c r="G179" s="465">
        <v>0.46</v>
      </c>
      <c r="H179" s="466">
        <v>4</v>
      </c>
      <c r="I179" s="457">
        <f t="shared" si="14"/>
        <v>19320</v>
      </c>
      <c r="J179" s="458" t="str">
        <f t="shared" si="15"/>
        <v>Введите курс</v>
      </c>
      <c r="K179" s="467"/>
      <c r="L179" s="460">
        <f t="shared" si="19"/>
        <v>0</v>
      </c>
      <c r="M179" s="454">
        <f t="shared" si="19"/>
        <v>0</v>
      </c>
      <c r="N179" s="461" t="str">
        <f t="shared" si="17"/>
        <v/>
      </c>
      <c r="O179" s="468"/>
    </row>
    <row r="180" spans="1:15" ht="30" customHeight="1">
      <c r="A180" s="166" t="s">
        <v>17821</v>
      </c>
      <c r="B180" s="462">
        <v>8809643527354</v>
      </c>
      <c r="C180" s="452" t="s">
        <v>27760</v>
      </c>
      <c r="D180" s="452" t="s">
        <v>31832</v>
      </c>
      <c r="E180" s="463" t="s">
        <v>1668</v>
      </c>
      <c r="F180" s="464">
        <v>48000</v>
      </c>
      <c r="G180" s="465">
        <v>0.46</v>
      </c>
      <c r="H180" s="466">
        <v>4</v>
      </c>
      <c r="I180" s="457">
        <f t="shared" si="14"/>
        <v>22080</v>
      </c>
      <c r="J180" s="458" t="str">
        <f t="shared" si="15"/>
        <v>Введите курс</v>
      </c>
      <c r="K180" s="467"/>
      <c r="L180" s="460">
        <f t="shared" ref="L180:M195" si="20">K180*H180</f>
        <v>0</v>
      </c>
      <c r="M180" s="454">
        <f t="shared" si="20"/>
        <v>0</v>
      </c>
      <c r="N180" s="461" t="str">
        <f t="shared" si="17"/>
        <v/>
      </c>
      <c r="O180" s="468"/>
    </row>
    <row r="181" spans="1:15" ht="30" customHeight="1">
      <c r="A181" s="166" t="s">
        <v>17822</v>
      </c>
      <c r="B181" s="462">
        <v>8809643527347</v>
      </c>
      <c r="C181" s="452" t="s">
        <v>27759</v>
      </c>
      <c r="D181" s="452" t="s">
        <v>31831</v>
      </c>
      <c r="E181" s="463" t="s">
        <v>1733</v>
      </c>
      <c r="F181" s="464">
        <v>36000</v>
      </c>
      <c r="G181" s="465">
        <v>0.46</v>
      </c>
      <c r="H181" s="466">
        <v>4</v>
      </c>
      <c r="I181" s="457">
        <f t="shared" si="14"/>
        <v>16560</v>
      </c>
      <c r="J181" s="458" t="str">
        <f t="shared" si="15"/>
        <v>Введите курс</v>
      </c>
      <c r="K181" s="467"/>
      <c r="L181" s="460">
        <f t="shared" si="20"/>
        <v>0</v>
      </c>
      <c r="M181" s="454">
        <f t="shared" si="20"/>
        <v>0</v>
      </c>
      <c r="N181" s="461" t="str">
        <f t="shared" si="17"/>
        <v/>
      </c>
      <c r="O181" s="468"/>
    </row>
    <row r="182" spans="1:15" ht="30" customHeight="1">
      <c r="A182" s="166" t="s">
        <v>17823</v>
      </c>
      <c r="B182" s="462">
        <v>8809643527330</v>
      </c>
      <c r="C182" s="452" t="s">
        <v>27758</v>
      </c>
      <c r="D182" s="452" t="s">
        <v>31830</v>
      </c>
      <c r="E182" s="463" t="s">
        <v>1737</v>
      </c>
      <c r="F182" s="464">
        <v>42000</v>
      </c>
      <c r="G182" s="465">
        <v>0.46</v>
      </c>
      <c r="H182" s="466">
        <v>4</v>
      </c>
      <c r="I182" s="457">
        <f t="shared" si="14"/>
        <v>19320</v>
      </c>
      <c r="J182" s="458" t="str">
        <f t="shared" si="15"/>
        <v>Введите курс</v>
      </c>
      <c r="K182" s="467"/>
      <c r="L182" s="460">
        <f t="shared" si="20"/>
        <v>0</v>
      </c>
      <c r="M182" s="454">
        <f t="shared" si="20"/>
        <v>0</v>
      </c>
      <c r="N182" s="461" t="str">
        <f t="shared" si="17"/>
        <v/>
      </c>
      <c r="O182" s="468"/>
    </row>
    <row r="183" spans="1:15" ht="30" customHeight="1">
      <c r="A183" s="166" t="s">
        <v>17824</v>
      </c>
      <c r="B183" s="462">
        <v>8809643527323</v>
      </c>
      <c r="C183" s="452" t="s">
        <v>27757</v>
      </c>
      <c r="D183" s="452" t="s">
        <v>31829</v>
      </c>
      <c r="E183" s="463" t="s">
        <v>1651</v>
      </c>
      <c r="F183" s="464">
        <v>36000</v>
      </c>
      <c r="G183" s="465">
        <v>0.46</v>
      </c>
      <c r="H183" s="466">
        <v>4</v>
      </c>
      <c r="I183" s="457">
        <f t="shared" si="14"/>
        <v>16560</v>
      </c>
      <c r="J183" s="458" t="str">
        <f t="shared" si="15"/>
        <v>Введите курс</v>
      </c>
      <c r="K183" s="467"/>
      <c r="L183" s="460">
        <f t="shared" si="20"/>
        <v>0</v>
      </c>
      <c r="M183" s="454">
        <f t="shared" si="20"/>
        <v>0</v>
      </c>
      <c r="N183" s="461" t="str">
        <f t="shared" si="17"/>
        <v/>
      </c>
      <c r="O183" s="468"/>
    </row>
    <row r="184" spans="1:15" ht="30" customHeight="1">
      <c r="A184" s="166" t="s">
        <v>17825</v>
      </c>
      <c r="B184" s="462">
        <v>8809643528108</v>
      </c>
      <c r="C184" s="452" t="s">
        <v>27756</v>
      </c>
      <c r="D184" s="452" t="s">
        <v>32482</v>
      </c>
      <c r="E184" s="463" t="s">
        <v>18164</v>
      </c>
      <c r="F184" s="464">
        <v>18000</v>
      </c>
      <c r="G184" s="465">
        <v>0.46</v>
      </c>
      <c r="H184" s="466">
        <v>4</v>
      </c>
      <c r="I184" s="457">
        <f t="shared" si="14"/>
        <v>8280</v>
      </c>
      <c r="J184" s="458" t="str">
        <f t="shared" si="15"/>
        <v>Введите курс</v>
      </c>
      <c r="K184" s="467"/>
      <c r="L184" s="460">
        <f t="shared" si="20"/>
        <v>0</v>
      </c>
      <c r="M184" s="454">
        <f t="shared" si="20"/>
        <v>0</v>
      </c>
      <c r="N184" s="461" t="str">
        <f t="shared" si="17"/>
        <v/>
      </c>
      <c r="O184" s="468"/>
    </row>
    <row r="185" spans="1:15" ht="30" customHeight="1">
      <c r="A185" s="166" t="s">
        <v>17826</v>
      </c>
      <c r="B185" s="462">
        <v>8809643528092</v>
      </c>
      <c r="C185" s="452" t="s">
        <v>27755</v>
      </c>
      <c r="D185" s="452" t="s">
        <v>32483</v>
      </c>
      <c r="E185" s="463" t="s">
        <v>18164</v>
      </c>
      <c r="F185" s="464">
        <v>18000</v>
      </c>
      <c r="G185" s="465">
        <v>0.46</v>
      </c>
      <c r="H185" s="466">
        <v>4</v>
      </c>
      <c r="I185" s="457">
        <f t="shared" si="14"/>
        <v>8280</v>
      </c>
      <c r="J185" s="458" t="str">
        <f t="shared" si="15"/>
        <v>Введите курс</v>
      </c>
      <c r="K185" s="467"/>
      <c r="L185" s="460">
        <f t="shared" si="20"/>
        <v>0</v>
      </c>
      <c r="M185" s="454">
        <f t="shared" si="20"/>
        <v>0</v>
      </c>
      <c r="N185" s="461" t="str">
        <f t="shared" si="17"/>
        <v/>
      </c>
      <c r="O185" s="468"/>
    </row>
    <row r="186" spans="1:15" ht="30" customHeight="1">
      <c r="A186" s="166" t="s">
        <v>17827</v>
      </c>
      <c r="B186" s="462">
        <v>8809643528085</v>
      </c>
      <c r="C186" s="452" t="s">
        <v>27754</v>
      </c>
      <c r="D186" s="452" t="s">
        <v>32484</v>
      </c>
      <c r="E186" s="463" t="s">
        <v>18164</v>
      </c>
      <c r="F186" s="464">
        <v>18000</v>
      </c>
      <c r="G186" s="465">
        <v>0.46</v>
      </c>
      <c r="H186" s="466">
        <v>4</v>
      </c>
      <c r="I186" s="457">
        <f t="shared" si="14"/>
        <v>8280</v>
      </c>
      <c r="J186" s="458" t="str">
        <f t="shared" si="15"/>
        <v>Введите курс</v>
      </c>
      <c r="K186" s="467"/>
      <c r="L186" s="460">
        <f t="shared" si="20"/>
        <v>0</v>
      </c>
      <c r="M186" s="454">
        <f t="shared" si="20"/>
        <v>0</v>
      </c>
      <c r="N186" s="461" t="str">
        <f t="shared" si="17"/>
        <v/>
      </c>
      <c r="O186" s="468"/>
    </row>
    <row r="187" spans="1:15" ht="30" customHeight="1">
      <c r="A187" s="166" t="s">
        <v>17828</v>
      </c>
      <c r="B187" s="462">
        <v>8809643528078</v>
      </c>
      <c r="C187" s="452" t="s">
        <v>27753</v>
      </c>
      <c r="D187" s="452" t="s">
        <v>32485</v>
      </c>
      <c r="E187" s="463" t="s">
        <v>18164</v>
      </c>
      <c r="F187" s="464">
        <v>18000</v>
      </c>
      <c r="G187" s="465">
        <v>0.46</v>
      </c>
      <c r="H187" s="466">
        <v>4</v>
      </c>
      <c r="I187" s="457">
        <f t="shared" si="14"/>
        <v>8280</v>
      </c>
      <c r="J187" s="458" t="str">
        <f t="shared" si="15"/>
        <v>Введите курс</v>
      </c>
      <c r="K187" s="467"/>
      <c r="L187" s="460">
        <f t="shared" si="20"/>
        <v>0</v>
      </c>
      <c r="M187" s="454">
        <f t="shared" si="20"/>
        <v>0</v>
      </c>
      <c r="N187" s="461" t="str">
        <f t="shared" si="17"/>
        <v/>
      </c>
      <c r="O187" s="468"/>
    </row>
    <row r="188" spans="1:15" ht="30" customHeight="1">
      <c r="A188" s="166" t="s">
        <v>17829</v>
      </c>
      <c r="B188" s="462">
        <v>8809643528061</v>
      </c>
      <c r="C188" s="452" t="s">
        <v>27752</v>
      </c>
      <c r="D188" s="452" t="s">
        <v>32486</v>
      </c>
      <c r="E188" s="463" t="s">
        <v>18164</v>
      </c>
      <c r="F188" s="464">
        <v>18000</v>
      </c>
      <c r="G188" s="465">
        <v>0.46</v>
      </c>
      <c r="H188" s="466">
        <v>4</v>
      </c>
      <c r="I188" s="457">
        <f t="shared" si="14"/>
        <v>8280</v>
      </c>
      <c r="J188" s="458" t="str">
        <f t="shared" si="15"/>
        <v>Введите курс</v>
      </c>
      <c r="K188" s="467"/>
      <c r="L188" s="460">
        <f t="shared" si="20"/>
        <v>0</v>
      </c>
      <c r="M188" s="454">
        <f t="shared" si="20"/>
        <v>0</v>
      </c>
      <c r="N188" s="461" t="str">
        <f t="shared" si="17"/>
        <v/>
      </c>
      <c r="O188" s="468"/>
    </row>
    <row r="189" spans="1:15" ht="30" customHeight="1">
      <c r="A189" s="166" t="s">
        <v>17830</v>
      </c>
      <c r="B189" s="462">
        <v>8809643526098</v>
      </c>
      <c r="C189" s="452" t="s">
        <v>27751</v>
      </c>
      <c r="D189" s="452" t="s">
        <v>32487</v>
      </c>
      <c r="E189" s="463" t="s">
        <v>32488</v>
      </c>
      <c r="F189" s="464">
        <v>25000</v>
      </c>
      <c r="G189" s="465">
        <v>0.46</v>
      </c>
      <c r="H189" s="466">
        <v>6</v>
      </c>
      <c r="I189" s="457">
        <f t="shared" si="14"/>
        <v>11500</v>
      </c>
      <c r="J189" s="458" t="str">
        <f t="shared" si="15"/>
        <v>Введите курс</v>
      </c>
      <c r="K189" s="467"/>
      <c r="L189" s="460">
        <f t="shared" si="20"/>
        <v>0</v>
      </c>
      <c r="M189" s="454">
        <f t="shared" si="20"/>
        <v>0</v>
      </c>
      <c r="N189" s="461" t="str">
        <f t="shared" si="17"/>
        <v/>
      </c>
      <c r="O189" s="468"/>
    </row>
    <row r="190" spans="1:15" ht="30" customHeight="1">
      <c r="A190" s="166" t="s">
        <v>17831</v>
      </c>
      <c r="B190" s="462">
        <v>8809643526005</v>
      </c>
      <c r="C190" s="452" t="s">
        <v>18463</v>
      </c>
      <c r="D190" s="452" t="s">
        <v>32489</v>
      </c>
      <c r="E190" s="463" t="s">
        <v>1737</v>
      </c>
      <c r="F190" s="464">
        <v>20000</v>
      </c>
      <c r="G190" s="465">
        <v>0.46</v>
      </c>
      <c r="H190" s="466">
        <v>6</v>
      </c>
      <c r="I190" s="457">
        <f t="shared" si="14"/>
        <v>9200</v>
      </c>
      <c r="J190" s="458" t="str">
        <f t="shared" si="15"/>
        <v>Введите курс</v>
      </c>
      <c r="K190" s="467"/>
      <c r="L190" s="460">
        <f t="shared" si="20"/>
        <v>0</v>
      </c>
      <c r="M190" s="454">
        <f t="shared" si="20"/>
        <v>0</v>
      </c>
      <c r="N190" s="461" t="str">
        <f t="shared" si="17"/>
        <v/>
      </c>
      <c r="O190" s="468"/>
    </row>
    <row r="191" spans="1:15" ht="30" customHeight="1">
      <c r="A191" s="166" t="s">
        <v>17832</v>
      </c>
      <c r="B191" s="462">
        <v>8809643539968</v>
      </c>
      <c r="C191" s="452" t="s">
        <v>27749</v>
      </c>
      <c r="D191" s="452" t="s">
        <v>27750</v>
      </c>
      <c r="E191" s="463"/>
      <c r="F191" s="464">
        <v>18000</v>
      </c>
      <c r="G191" s="465">
        <v>0.46</v>
      </c>
      <c r="H191" s="466">
        <v>4</v>
      </c>
      <c r="I191" s="457">
        <f t="shared" si="14"/>
        <v>8280</v>
      </c>
      <c r="J191" s="458" t="str">
        <f t="shared" si="15"/>
        <v>Введите курс</v>
      </c>
      <c r="K191" s="467"/>
      <c r="L191" s="460">
        <f t="shared" si="20"/>
        <v>0</v>
      </c>
      <c r="M191" s="454">
        <f t="shared" si="20"/>
        <v>0</v>
      </c>
      <c r="N191" s="461" t="str">
        <f t="shared" si="17"/>
        <v/>
      </c>
      <c r="O191" s="468"/>
    </row>
    <row r="192" spans="1:15" ht="30" customHeight="1">
      <c r="A192" s="166" t="s">
        <v>17833</v>
      </c>
      <c r="B192" s="462">
        <v>8809643539951</v>
      </c>
      <c r="C192" s="452" t="s">
        <v>27747</v>
      </c>
      <c r="D192" s="452" t="s">
        <v>27748</v>
      </c>
      <c r="E192" s="463"/>
      <c r="F192" s="464">
        <v>18000</v>
      </c>
      <c r="G192" s="465">
        <v>0.46</v>
      </c>
      <c r="H192" s="466">
        <v>4</v>
      </c>
      <c r="I192" s="457">
        <f t="shared" si="14"/>
        <v>8280</v>
      </c>
      <c r="J192" s="458" t="str">
        <f t="shared" si="15"/>
        <v>Введите курс</v>
      </c>
      <c r="K192" s="467"/>
      <c r="L192" s="460">
        <f t="shared" si="20"/>
        <v>0</v>
      </c>
      <c r="M192" s="454">
        <f t="shared" si="20"/>
        <v>0</v>
      </c>
      <c r="N192" s="461" t="str">
        <f t="shared" si="17"/>
        <v/>
      </c>
      <c r="O192" s="468"/>
    </row>
    <row r="193" spans="1:15" ht="30" customHeight="1">
      <c r="A193" s="166" t="s">
        <v>17834</v>
      </c>
      <c r="B193" s="462">
        <v>8809643539944</v>
      </c>
      <c r="C193" s="452" t="s">
        <v>27745</v>
      </c>
      <c r="D193" s="452" t="s">
        <v>27746</v>
      </c>
      <c r="E193" s="463"/>
      <c r="F193" s="464">
        <v>18000</v>
      </c>
      <c r="G193" s="465">
        <v>0.46</v>
      </c>
      <c r="H193" s="466">
        <v>4</v>
      </c>
      <c r="I193" s="457">
        <f t="shared" si="14"/>
        <v>8280</v>
      </c>
      <c r="J193" s="458" t="str">
        <f t="shared" si="15"/>
        <v>Введите курс</v>
      </c>
      <c r="K193" s="467"/>
      <c r="L193" s="460">
        <f t="shared" si="20"/>
        <v>0</v>
      </c>
      <c r="M193" s="454">
        <f t="shared" si="20"/>
        <v>0</v>
      </c>
      <c r="N193" s="461" t="str">
        <f t="shared" si="17"/>
        <v/>
      </c>
      <c r="O193" s="468"/>
    </row>
    <row r="194" spans="1:15" ht="30" customHeight="1">
      <c r="A194" s="166" t="s">
        <v>17835</v>
      </c>
      <c r="B194" s="462">
        <v>8809643539937</v>
      </c>
      <c r="C194" s="452" t="s">
        <v>27743</v>
      </c>
      <c r="D194" s="452" t="s">
        <v>27744</v>
      </c>
      <c r="E194" s="463"/>
      <c r="F194" s="464">
        <v>18000</v>
      </c>
      <c r="G194" s="465">
        <v>0.46</v>
      </c>
      <c r="H194" s="466">
        <v>4</v>
      </c>
      <c r="I194" s="457">
        <f t="shared" si="14"/>
        <v>8280</v>
      </c>
      <c r="J194" s="458" t="str">
        <f t="shared" si="15"/>
        <v>Введите курс</v>
      </c>
      <c r="K194" s="467"/>
      <c r="L194" s="460">
        <f t="shared" si="20"/>
        <v>0</v>
      </c>
      <c r="M194" s="454">
        <f t="shared" si="20"/>
        <v>0</v>
      </c>
      <c r="N194" s="461" t="str">
        <f t="shared" si="17"/>
        <v/>
      </c>
      <c r="O194" s="468"/>
    </row>
    <row r="195" spans="1:15" ht="30" customHeight="1">
      <c r="A195" s="166" t="s">
        <v>17836</v>
      </c>
      <c r="B195" s="462">
        <v>8809643535342</v>
      </c>
      <c r="C195" s="452" t="s">
        <v>27741</v>
      </c>
      <c r="D195" s="452" t="s">
        <v>27742</v>
      </c>
      <c r="E195" s="463"/>
      <c r="F195" s="464">
        <v>18000</v>
      </c>
      <c r="G195" s="465">
        <v>0.46</v>
      </c>
      <c r="H195" s="466">
        <v>4</v>
      </c>
      <c r="I195" s="457">
        <f t="shared" si="14"/>
        <v>8280</v>
      </c>
      <c r="J195" s="458" t="str">
        <f t="shared" si="15"/>
        <v>Введите курс</v>
      </c>
      <c r="K195" s="467"/>
      <c r="L195" s="460">
        <f t="shared" si="20"/>
        <v>0</v>
      </c>
      <c r="M195" s="454">
        <f t="shared" si="20"/>
        <v>0</v>
      </c>
      <c r="N195" s="461" t="str">
        <f t="shared" si="17"/>
        <v/>
      </c>
      <c r="O195" s="468"/>
    </row>
    <row r="196" spans="1:15" ht="30" customHeight="1">
      <c r="A196" s="166" t="s">
        <v>17837</v>
      </c>
      <c r="B196" s="462">
        <v>8809643535335</v>
      </c>
      <c r="C196" s="452" t="s">
        <v>27739</v>
      </c>
      <c r="D196" s="452" t="s">
        <v>27740</v>
      </c>
      <c r="E196" s="463"/>
      <c r="F196" s="464">
        <v>18000</v>
      </c>
      <c r="G196" s="465">
        <v>0.46</v>
      </c>
      <c r="H196" s="466">
        <v>4</v>
      </c>
      <c r="I196" s="457">
        <f t="shared" ref="I196:I259" si="21">G196*F196</f>
        <v>8280</v>
      </c>
      <c r="J196" s="458" t="str">
        <f t="shared" ref="J196:J259" si="22">IF($I$1="","Введите курс",I196/$I$1)</f>
        <v>Введите курс</v>
      </c>
      <c r="K196" s="467"/>
      <c r="L196" s="460">
        <f t="shared" ref="L196:M211" si="23">K196*H196</f>
        <v>0</v>
      </c>
      <c r="M196" s="454">
        <f t="shared" si="23"/>
        <v>0</v>
      </c>
      <c r="N196" s="461" t="str">
        <f t="shared" ref="N196:N259" si="24">IFERROR(L196*J196,"")</f>
        <v/>
      </c>
      <c r="O196" s="468"/>
    </row>
    <row r="197" spans="1:15" ht="30" customHeight="1">
      <c r="A197" s="166" t="s">
        <v>17838</v>
      </c>
      <c r="B197" s="462">
        <v>8809643535328</v>
      </c>
      <c r="C197" s="452" t="s">
        <v>27737</v>
      </c>
      <c r="D197" s="452" t="s">
        <v>27738</v>
      </c>
      <c r="E197" s="463"/>
      <c r="F197" s="464">
        <v>18000</v>
      </c>
      <c r="G197" s="465">
        <v>0.46</v>
      </c>
      <c r="H197" s="466">
        <v>4</v>
      </c>
      <c r="I197" s="457">
        <f t="shared" si="21"/>
        <v>8280</v>
      </c>
      <c r="J197" s="458" t="str">
        <f t="shared" si="22"/>
        <v>Введите курс</v>
      </c>
      <c r="K197" s="467"/>
      <c r="L197" s="460">
        <f t="shared" si="23"/>
        <v>0</v>
      </c>
      <c r="M197" s="454">
        <f t="shared" si="23"/>
        <v>0</v>
      </c>
      <c r="N197" s="461" t="str">
        <f t="shared" si="24"/>
        <v/>
      </c>
      <c r="O197" s="468"/>
    </row>
    <row r="198" spans="1:15" ht="30" customHeight="1">
      <c r="A198" s="166" t="s">
        <v>17839</v>
      </c>
      <c r="B198" s="462">
        <v>8809643535311</v>
      </c>
      <c r="C198" s="452" t="s">
        <v>27735</v>
      </c>
      <c r="D198" s="452" t="s">
        <v>27736</v>
      </c>
      <c r="E198" s="463"/>
      <c r="F198" s="464">
        <v>18000</v>
      </c>
      <c r="G198" s="465">
        <v>0.46</v>
      </c>
      <c r="H198" s="466">
        <v>4</v>
      </c>
      <c r="I198" s="457">
        <f t="shared" si="21"/>
        <v>8280</v>
      </c>
      <c r="J198" s="458" t="str">
        <f t="shared" si="22"/>
        <v>Введите курс</v>
      </c>
      <c r="K198" s="467"/>
      <c r="L198" s="460">
        <f t="shared" si="23"/>
        <v>0</v>
      </c>
      <c r="M198" s="454">
        <f t="shared" si="23"/>
        <v>0</v>
      </c>
      <c r="N198" s="461" t="str">
        <f t="shared" si="24"/>
        <v/>
      </c>
      <c r="O198" s="468"/>
    </row>
    <row r="199" spans="1:15" ht="30" customHeight="1">
      <c r="A199" s="166" t="s">
        <v>17840</v>
      </c>
      <c r="B199" s="462">
        <v>8809643533232</v>
      </c>
      <c r="C199" s="452" t="s">
        <v>18455</v>
      </c>
      <c r="D199" s="452" t="s">
        <v>32490</v>
      </c>
      <c r="E199" s="463" t="s">
        <v>32491</v>
      </c>
      <c r="F199" s="464">
        <v>8000</v>
      </c>
      <c r="G199" s="465">
        <v>0.46</v>
      </c>
      <c r="H199" s="466">
        <v>4</v>
      </c>
      <c r="I199" s="457">
        <f t="shared" si="21"/>
        <v>3680</v>
      </c>
      <c r="J199" s="458" t="str">
        <f t="shared" si="22"/>
        <v>Введите курс</v>
      </c>
      <c r="K199" s="467"/>
      <c r="L199" s="460">
        <f t="shared" si="23"/>
        <v>0</v>
      </c>
      <c r="M199" s="454">
        <f t="shared" si="23"/>
        <v>0</v>
      </c>
      <c r="N199" s="461" t="str">
        <f t="shared" si="24"/>
        <v/>
      </c>
      <c r="O199" s="468"/>
    </row>
    <row r="200" spans="1:15" ht="30" customHeight="1">
      <c r="A200" s="166" t="s">
        <v>17841</v>
      </c>
      <c r="B200" s="462">
        <v>8809643533225</v>
      </c>
      <c r="C200" s="452" t="s">
        <v>18454</v>
      </c>
      <c r="D200" s="452" t="s">
        <v>32492</v>
      </c>
      <c r="E200" s="463" t="s">
        <v>32491</v>
      </c>
      <c r="F200" s="464">
        <v>8000</v>
      </c>
      <c r="G200" s="465">
        <v>0.46</v>
      </c>
      <c r="H200" s="466">
        <v>4</v>
      </c>
      <c r="I200" s="457">
        <f t="shared" si="21"/>
        <v>3680</v>
      </c>
      <c r="J200" s="458" t="str">
        <f t="shared" si="22"/>
        <v>Введите курс</v>
      </c>
      <c r="K200" s="467"/>
      <c r="L200" s="460">
        <f t="shared" si="23"/>
        <v>0</v>
      </c>
      <c r="M200" s="454">
        <f t="shared" si="23"/>
        <v>0</v>
      </c>
      <c r="N200" s="461" t="str">
        <f t="shared" si="24"/>
        <v/>
      </c>
      <c r="O200" s="468"/>
    </row>
    <row r="201" spans="1:15" ht="30" customHeight="1">
      <c r="A201" s="166" t="s">
        <v>17842</v>
      </c>
      <c r="B201" s="462">
        <v>8809643549721</v>
      </c>
      <c r="C201" s="452" t="s">
        <v>27734</v>
      </c>
      <c r="D201" s="452" t="s">
        <v>32493</v>
      </c>
      <c r="E201" s="463"/>
      <c r="F201" s="464">
        <v>22000</v>
      </c>
      <c r="G201" s="465">
        <v>0.46</v>
      </c>
      <c r="H201" s="466">
        <v>4</v>
      </c>
      <c r="I201" s="457">
        <f t="shared" si="21"/>
        <v>10120</v>
      </c>
      <c r="J201" s="458" t="str">
        <f t="shared" si="22"/>
        <v>Введите курс</v>
      </c>
      <c r="K201" s="467"/>
      <c r="L201" s="460">
        <f t="shared" si="23"/>
        <v>0</v>
      </c>
      <c r="M201" s="454">
        <f t="shared" si="23"/>
        <v>0</v>
      </c>
      <c r="N201" s="461" t="str">
        <f t="shared" si="24"/>
        <v/>
      </c>
      <c r="O201" s="468"/>
    </row>
    <row r="202" spans="1:15" ht="30" customHeight="1">
      <c r="A202" s="166" t="s">
        <v>17843</v>
      </c>
      <c r="B202" s="462">
        <v>8809643549714</v>
      </c>
      <c r="C202" s="452" t="s">
        <v>27733</v>
      </c>
      <c r="D202" s="452" t="s">
        <v>32494</v>
      </c>
      <c r="E202" s="463"/>
      <c r="F202" s="464">
        <v>22000</v>
      </c>
      <c r="G202" s="465">
        <v>0.46</v>
      </c>
      <c r="H202" s="466">
        <v>4</v>
      </c>
      <c r="I202" s="457">
        <f t="shared" si="21"/>
        <v>10120</v>
      </c>
      <c r="J202" s="458" t="str">
        <f t="shared" si="22"/>
        <v>Введите курс</v>
      </c>
      <c r="K202" s="467"/>
      <c r="L202" s="460">
        <f t="shared" si="23"/>
        <v>0</v>
      </c>
      <c r="M202" s="454">
        <f t="shared" si="23"/>
        <v>0</v>
      </c>
      <c r="N202" s="461" t="str">
        <f t="shared" si="24"/>
        <v/>
      </c>
      <c r="O202" s="468"/>
    </row>
    <row r="203" spans="1:15" ht="30" customHeight="1">
      <c r="A203" s="166" t="s">
        <v>17844</v>
      </c>
      <c r="B203" s="462">
        <v>8809643549707</v>
      </c>
      <c r="C203" s="452" t="s">
        <v>27732</v>
      </c>
      <c r="D203" s="452" t="s">
        <v>32495</v>
      </c>
      <c r="E203" s="463"/>
      <c r="F203" s="464">
        <v>22000</v>
      </c>
      <c r="G203" s="465">
        <v>0.46</v>
      </c>
      <c r="H203" s="466">
        <v>4</v>
      </c>
      <c r="I203" s="457">
        <f t="shared" si="21"/>
        <v>10120</v>
      </c>
      <c r="J203" s="458" t="str">
        <f t="shared" si="22"/>
        <v>Введите курс</v>
      </c>
      <c r="K203" s="467"/>
      <c r="L203" s="460">
        <f t="shared" si="23"/>
        <v>0</v>
      </c>
      <c r="M203" s="454">
        <f t="shared" si="23"/>
        <v>0</v>
      </c>
      <c r="N203" s="461" t="str">
        <f t="shared" si="24"/>
        <v/>
      </c>
      <c r="O203" s="468"/>
    </row>
    <row r="204" spans="1:15" ht="30" customHeight="1">
      <c r="A204" s="166" t="s">
        <v>17845</v>
      </c>
      <c r="B204" s="462">
        <v>8809643546799</v>
      </c>
      <c r="C204" s="452" t="s">
        <v>18481</v>
      </c>
      <c r="D204" s="452" t="s">
        <v>32496</v>
      </c>
      <c r="E204" s="463"/>
      <c r="F204" s="464">
        <v>22000</v>
      </c>
      <c r="G204" s="465">
        <v>0.46</v>
      </c>
      <c r="H204" s="466">
        <v>4</v>
      </c>
      <c r="I204" s="457">
        <f t="shared" si="21"/>
        <v>10120</v>
      </c>
      <c r="J204" s="458" t="str">
        <f t="shared" si="22"/>
        <v>Введите курс</v>
      </c>
      <c r="K204" s="467"/>
      <c r="L204" s="460">
        <f t="shared" si="23"/>
        <v>0</v>
      </c>
      <c r="M204" s="454">
        <f t="shared" si="23"/>
        <v>0</v>
      </c>
      <c r="N204" s="461" t="str">
        <f t="shared" si="24"/>
        <v/>
      </c>
      <c r="O204" s="468"/>
    </row>
    <row r="205" spans="1:15" ht="30" customHeight="1">
      <c r="A205" s="166" t="s">
        <v>17846</v>
      </c>
      <c r="B205" s="462">
        <v>8809643546782</v>
      </c>
      <c r="C205" s="452" t="s">
        <v>18480</v>
      </c>
      <c r="D205" s="452" t="s">
        <v>32497</v>
      </c>
      <c r="E205" s="463"/>
      <c r="F205" s="464">
        <v>22000</v>
      </c>
      <c r="G205" s="465">
        <v>0.46</v>
      </c>
      <c r="H205" s="466">
        <v>4</v>
      </c>
      <c r="I205" s="457">
        <f t="shared" si="21"/>
        <v>10120</v>
      </c>
      <c r="J205" s="458" t="str">
        <f t="shared" si="22"/>
        <v>Введите курс</v>
      </c>
      <c r="K205" s="467"/>
      <c r="L205" s="460">
        <f t="shared" si="23"/>
        <v>0</v>
      </c>
      <c r="M205" s="454">
        <f t="shared" si="23"/>
        <v>0</v>
      </c>
      <c r="N205" s="461" t="str">
        <f t="shared" si="24"/>
        <v/>
      </c>
      <c r="O205" s="468"/>
    </row>
    <row r="206" spans="1:15" ht="30" customHeight="1">
      <c r="A206" s="166" t="s">
        <v>17847</v>
      </c>
      <c r="B206" s="462">
        <v>8809643541978</v>
      </c>
      <c r="C206" s="452" t="s">
        <v>27731</v>
      </c>
      <c r="D206" s="452" t="s">
        <v>32498</v>
      </c>
      <c r="E206" s="463"/>
      <c r="F206" s="464">
        <v>13000</v>
      </c>
      <c r="G206" s="465">
        <v>0.46</v>
      </c>
      <c r="H206" s="466">
        <v>6</v>
      </c>
      <c r="I206" s="457">
        <f t="shared" si="21"/>
        <v>5980</v>
      </c>
      <c r="J206" s="458" t="str">
        <f t="shared" si="22"/>
        <v>Введите курс</v>
      </c>
      <c r="K206" s="467"/>
      <c r="L206" s="460">
        <f t="shared" si="23"/>
        <v>0</v>
      </c>
      <c r="M206" s="454">
        <f t="shared" si="23"/>
        <v>0</v>
      </c>
      <c r="N206" s="461" t="str">
        <f t="shared" si="24"/>
        <v/>
      </c>
      <c r="O206" s="468"/>
    </row>
    <row r="207" spans="1:15" ht="30" customHeight="1">
      <c r="A207" s="166" t="s">
        <v>17848</v>
      </c>
      <c r="B207" s="462">
        <v>8809643541503</v>
      </c>
      <c r="C207" s="452" t="s">
        <v>27730</v>
      </c>
      <c r="D207" s="452" t="s">
        <v>32499</v>
      </c>
      <c r="E207" s="463"/>
      <c r="F207" s="464">
        <v>13000</v>
      </c>
      <c r="G207" s="465">
        <v>0.46</v>
      </c>
      <c r="H207" s="466">
        <v>6</v>
      </c>
      <c r="I207" s="457">
        <f t="shared" si="21"/>
        <v>5980</v>
      </c>
      <c r="J207" s="458" t="str">
        <f t="shared" si="22"/>
        <v>Введите курс</v>
      </c>
      <c r="K207" s="467"/>
      <c r="L207" s="460">
        <f t="shared" si="23"/>
        <v>0</v>
      </c>
      <c r="M207" s="454">
        <f t="shared" si="23"/>
        <v>0</v>
      </c>
      <c r="N207" s="461" t="str">
        <f t="shared" si="24"/>
        <v/>
      </c>
      <c r="O207" s="468"/>
    </row>
    <row r="208" spans="1:15" ht="30" customHeight="1">
      <c r="A208" s="166" t="s">
        <v>17849</v>
      </c>
      <c r="B208" s="462">
        <v>8809643541497</v>
      </c>
      <c r="C208" s="452" t="s">
        <v>27729</v>
      </c>
      <c r="D208" s="452" t="s">
        <v>32500</v>
      </c>
      <c r="E208" s="463"/>
      <c r="F208" s="464">
        <v>13000</v>
      </c>
      <c r="G208" s="465">
        <v>0.46</v>
      </c>
      <c r="H208" s="466">
        <v>6</v>
      </c>
      <c r="I208" s="457">
        <f t="shared" si="21"/>
        <v>5980</v>
      </c>
      <c r="J208" s="458" t="str">
        <f t="shared" si="22"/>
        <v>Введите курс</v>
      </c>
      <c r="K208" s="467"/>
      <c r="L208" s="460">
        <f t="shared" si="23"/>
        <v>0</v>
      </c>
      <c r="M208" s="454">
        <f t="shared" si="23"/>
        <v>0</v>
      </c>
      <c r="N208" s="461" t="str">
        <f t="shared" si="24"/>
        <v/>
      </c>
      <c r="O208" s="468"/>
    </row>
    <row r="209" spans="1:15" ht="30" customHeight="1">
      <c r="A209" s="166" t="s">
        <v>17850</v>
      </c>
      <c r="B209" s="462">
        <v>8809643539487</v>
      </c>
      <c r="C209" s="452" t="s">
        <v>27728</v>
      </c>
      <c r="D209" s="452" t="s">
        <v>32501</v>
      </c>
      <c r="E209" s="463"/>
      <c r="F209" s="464">
        <v>2000</v>
      </c>
      <c r="G209" s="465">
        <v>0.46</v>
      </c>
      <c r="H209" s="466">
        <v>4</v>
      </c>
      <c r="I209" s="457">
        <f t="shared" si="21"/>
        <v>920</v>
      </c>
      <c r="J209" s="458" t="str">
        <f t="shared" si="22"/>
        <v>Введите курс</v>
      </c>
      <c r="K209" s="467"/>
      <c r="L209" s="460">
        <f t="shared" si="23"/>
        <v>0</v>
      </c>
      <c r="M209" s="454">
        <f t="shared" si="23"/>
        <v>0</v>
      </c>
      <c r="N209" s="461" t="str">
        <f t="shared" si="24"/>
        <v/>
      </c>
      <c r="O209" s="468"/>
    </row>
    <row r="210" spans="1:15" ht="30" customHeight="1">
      <c r="A210" s="166" t="s">
        <v>17852</v>
      </c>
      <c r="B210" s="462">
        <v>8809643539470</v>
      </c>
      <c r="C210" s="452" t="s">
        <v>27727</v>
      </c>
      <c r="D210" s="452" t="s">
        <v>32502</v>
      </c>
      <c r="E210" s="463"/>
      <c r="F210" s="464">
        <v>2000</v>
      </c>
      <c r="G210" s="465">
        <v>0.46</v>
      </c>
      <c r="H210" s="466">
        <v>4</v>
      </c>
      <c r="I210" s="457">
        <f t="shared" si="21"/>
        <v>920</v>
      </c>
      <c r="J210" s="458" t="str">
        <f t="shared" si="22"/>
        <v>Введите курс</v>
      </c>
      <c r="K210" s="467"/>
      <c r="L210" s="460">
        <f t="shared" si="23"/>
        <v>0</v>
      </c>
      <c r="M210" s="454">
        <f t="shared" si="23"/>
        <v>0</v>
      </c>
      <c r="N210" s="461" t="str">
        <f t="shared" si="24"/>
        <v/>
      </c>
      <c r="O210" s="468"/>
    </row>
    <row r="211" spans="1:15" ht="30" customHeight="1">
      <c r="A211" s="166" t="s">
        <v>17853</v>
      </c>
      <c r="B211" s="462">
        <v>8809643539463</v>
      </c>
      <c r="C211" s="452" t="s">
        <v>27726</v>
      </c>
      <c r="D211" s="452" t="s">
        <v>32503</v>
      </c>
      <c r="E211" s="463"/>
      <c r="F211" s="464">
        <v>2000</v>
      </c>
      <c r="G211" s="465">
        <v>0.46</v>
      </c>
      <c r="H211" s="466">
        <v>4</v>
      </c>
      <c r="I211" s="457">
        <f t="shared" si="21"/>
        <v>920</v>
      </c>
      <c r="J211" s="458" t="str">
        <f t="shared" si="22"/>
        <v>Введите курс</v>
      </c>
      <c r="K211" s="467"/>
      <c r="L211" s="460">
        <f t="shared" si="23"/>
        <v>0</v>
      </c>
      <c r="M211" s="454">
        <f t="shared" si="23"/>
        <v>0</v>
      </c>
      <c r="N211" s="461" t="str">
        <f t="shared" si="24"/>
        <v/>
      </c>
      <c r="O211" s="468"/>
    </row>
    <row r="212" spans="1:15" ht="30" customHeight="1">
      <c r="A212" s="166" t="s">
        <v>17854</v>
      </c>
      <c r="B212" s="462">
        <v>8809643539456</v>
      </c>
      <c r="C212" s="452" t="s">
        <v>27725</v>
      </c>
      <c r="D212" s="452" t="s">
        <v>32504</v>
      </c>
      <c r="E212" s="463"/>
      <c r="F212" s="464">
        <v>2000</v>
      </c>
      <c r="G212" s="465">
        <v>0.46</v>
      </c>
      <c r="H212" s="466">
        <v>4</v>
      </c>
      <c r="I212" s="457">
        <f t="shared" si="21"/>
        <v>920</v>
      </c>
      <c r="J212" s="458" t="str">
        <f t="shared" si="22"/>
        <v>Введите курс</v>
      </c>
      <c r="K212" s="467"/>
      <c r="L212" s="460">
        <f t="shared" ref="L212:M227" si="25">K212*H212</f>
        <v>0</v>
      </c>
      <c r="M212" s="454">
        <f t="shared" si="25"/>
        <v>0</v>
      </c>
      <c r="N212" s="461" t="str">
        <f t="shared" si="24"/>
        <v/>
      </c>
      <c r="O212" s="468"/>
    </row>
    <row r="213" spans="1:15" ht="30" customHeight="1">
      <c r="A213" s="166" t="s">
        <v>17855</v>
      </c>
      <c r="B213" s="462">
        <v>8809643539449</v>
      </c>
      <c r="C213" s="452" t="s">
        <v>27724</v>
      </c>
      <c r="D213" s="452" t="s">
        <v>32505</v>
      </c>
      <c r="E213" s="463"/>
      <c r="F213" s="464">
        <v>2000</v>
      </c>
      <c r="G213" s="465">
        <v>0.46</v>
      </c>
      <c r="H213" s="466">
        <v>4</v>
      </c>
      <c r="I213" s="457">
        <f t="shared" si="21"/>
        <v>920</v>
      </c>
      <c r="J213" s="458" t="str">
        <f t="shared" si="22"/>
        <v>Введите курс</v>
      </c>
      <c r="K213" s="467"/>
      <c r="L213" s="460">
        <f t="shared" si="25"/>
        <v>0</v>
      </c>
      <c r="M213" s="454">
        <f t="shared" si="25"/>
        <v>0</v>
      </c>
      <c r="N213" s="461" t="str">
        <f t="shared" si="24"/>
        <v/>
      </c>
      <c r="O213" s="468"/>
    </row>
    <row r="214" spans="1:15" ht="30" customHeight="1">
      <c r="A214" s="166" t="s">
        <v>17856</v>
      </c>
      <c r="B214" s="462">
        <v>8809643539432</v>
      </c>
      <c r="C214" s="452" t="s">
        <v>27723</v>
      </c>
      <c r="D214" s="452" t="s">
        <v>32506</v>
      </c>
      <c r="E214" s="463"/>
      <c r="F214" s="464">
        <v>2000</v>
      </c>
      <c r="G214" s="465">
        <v>0.46</v>
      </c>
      <c r="H214" s="466">
        <v>4</v>
      </c>
      <c r="I214" s="457">
        <f t="shared" si="21"/>
        <v>920</v>
      </c>
      <c r="J214" s="458" t="str">
        <f t="shared" si="22"/>
        <v>Введите курс</v>
      </c>
      <c r="K214" s="467"/>
      <c r="L214" s="460">
        <f t="shared" si="25"/>
        <v>0</v>
      </c>
      <c r="M214" s="454">
        <f t="shared" si="25"/>
        <v>0</v>
      </c>
      <c r="N214" s="461" t="str">
        <f t="shared" si="24"/>
        <v/>
      </c>
      <c r="O214" s="468"/>
    </row>
    <row r="215" spans="1:15" ht="30" customHeight="1">
      <c r="A215" s="166" t="s">
        <v>17857</v>
      </c>
      <c r="B215" s="462">
        <v>8809643539425</v>
      </c>
      <c r="C215" s="452" t="s">
        <v>27722</v>
      </c>
      <c r="D215" s="452" t="s">
        <v>32507</v>
      </c>
      <c r="E215" s="463"/>
      <c r="F215" s="464">
        <v>4000</v>
      </c>
      <c r="G215" s="465">
        <v>0.46</v>
      </c>
      <c r="H215" s="466">
        <v>4</v>
      </c>
      <c r="I215" s="457">
        <f t="shared" si="21"/>
        <v>1840</v>
      </c>
      <c r="J215" s="458" t="str">
        <f t="shared" si="22"/>
        <v>Введите курс</v>
      </c>
      <c r="K215" s="467"/>
      <c r="L215" s="460">
        <f t="shared" si="25"/>
        <v>0</v>
      </c>
      <c r="M215" s="454">
        <f t="shared" si="25"/>
        <v>0</v>
      </c>
      <c r="N215" s="461" t="str">
        <f t="shared" si="24"/>
        <v/>
      </c>
      <c r="O215" s="468"/>
    </row>
    <row r="216" spans="1:15" ht="30" customHeight="1">
      <c r="A216" s="166" t="s">
        <v>17858</v>
      </c>
      <c r="B216" s="462">
        <v>8809643539418</v>
      </c>
      <c r="C216" s="452" t="s">
        <v>27721</v>
      </c>
      <c r="D216" s="452" t="s">
        <v>32508</v>
      </c>
      <c r="E216" s="463"/>
      <c r="F216" s="464">
        <v>4000</v>
      </c>
      <c r="G216" s="465">
        <v>0.46</v>
      </c>
      <c r="H216" s="466">
        <v>4</v>
      </c>
      <c r="I216" s="457">
        <f t="shared" si="21"/>
        <v>1840</v>
      </c>
      <c r="J216" s="458" t="str">
        <f t="shared" si="22"/>
        <v>Введите курс</v>
      </c>
      <c r="K216" s="467"/>
      <c r="L216" s="460">
        <f t="shared" si="25"/>
        <v>0</v>
      </c>
      <c r="M216" s="454">
        <f t="shared" si="25"/>
        <v>0</v>
      </c>
      <c r="N216" s="461" t="str">
        <f t="shared" si="24"/>
        <v/>
      </c>
      <c r="O216" s="468"/>
    </row>
    <row r="217" spans="1:15" ht="30" customHeight="1">
      <c r="A217" s="166" t="s">
        <v>17859</v>
      </c>
      <c r="B217" s="462">
        <v>8809643539401</v>
      </c>
      <c r="C217" s="452" t="s">
        <v>27720</v>
      </c>
      <c r="D217" s="452" t="s">
        <v>32509</v>
      </c>
      <c r="E217" s="463"/>
      <c r="F217" s="464">
        <v>4000</v>
      </c>
      <c r="G217" s="465">
        <v>0.46</v>
      </c>
      <c r="H217" s="466">
        <v>4</v>
      </c>
      <c r="I217" s="457">
        <f t="shared" si="21"/>
        <v>1840</v>
      </c>
      <c r="J217" s="458" t="str">
        <f t="shared" si="22"/>
        <v>Введите курс</v>
      </c>
      <c r="K217" s="467"/>
      <c r="L217" s="460">
        <f t="shared" si="25"/>
        <v>0</v>
      </c>
      <c r="M217" s="454">
        <f t="shared" si="25"/>
        <v>0</v>
      </c>
      <c r="N217" s="461" t="str">
        <f t="shared" si="24"/>
        <v/>
      </c>
      <c r="O217" s="468"/>
    </row>
    <row r="218" spans="1:15" ht="30" customHeight="1">
      <c r="A218" s="166" t="s">
        <v>17860</v>
      </c>
      <c r="B218" s="462">
        <v>8809643539395</v>
      </c>
      <c r="C218" s="452" t="s">
        <v>18474</v>
      </c>
      <c r="D218" s="452" t="s">
        <v>32510</v>
      </c>
      <c r="E218" s="463"/>
      <c r="F218" s="464">
        <v>4000</v>
      </c>
      <c r="G218" s="465">
        <v>0.46</v>
      </c>
      <c r="H218" s="466">
        <v>4</v>
      </c>
      <c r="I218" s="457">
        <f t="shared" si="21"/>
        <v>1840</v>
      </c>
      <c r="J218" s="458" t="str">
        <f t="shared" si="22"/>
        <v>Введите курс</v>
      </c>
      <c r="K218" s="467"/>
      <c r="L218" s="460">
        <f t="shared" si="25"/>
        <v>0</v>
      </c>
      <c r="M218" s="454">
        <f t="shared" si="25"/>
        <v>0</v>
      </c>
      <c r="N218" s="461" t="str">
        <f t="shared" si="24"/>
        <v/>
      </c>
      <c r="O218" s="468"/>
    </row>
    <row r="219" spans="1:15" ht="30" customHeight="1">
      <c r="A219" s="166" t="s">
        <v>17861</v>
      </c>
      <c r="B219" s="462">
        <v>8809643539388</v>
      </c>
      <c r="C219" s="452" t="s">
        <v>18475</v>
      </c>
      <c r="D219" s="452" t="s">
        <v>32511</v>
      </c>
      <c r="E219" s="463"/>
      <c r="F219" s="464">
        <v>4000</v>
      </c>
      <c r="G219" s="465">
        <v>0.46</v>
      </c>
      <c r="H219" s="466">
        <v>4</v>
      </c>
      <c r="I219" s="457">
        <f t="shared" si="21"/>
        <v>1840</v>
      </c>
      <c r="J219" s="458" t="str">
        <f t="shared" si="22"/>
        <v>Введите курс</v>
      </c>
      <c r="K219" s="467"/>
      <c r="L219" s="460">
        <f t="shared" si="25"/>
        <v>0</v>
      </c>
      <c r="M219" s="454">
        <f t="shared" si="25"/>
        <v>0</v>
      </c>
      <c r="N219" s="461" t="str">
        <f t="shared" si="24"/>
        <v/>
      </c>
      <c r="O219" s="468"/>
    </row>
    <row r="220" spans="1:15" ht="30" customHeight="1">
      <c r="A220" s="166" t="s">
        <v>17862</v>
      </c>
      <c r="B220" s="462">
        <v>8809643539371</v>
      </c>
      <c r="C220" s="452" t="s">
        <v>18476</v>
      </c>
      <c r="D220" s="452" t="s">
        <v>32512</v>
      </c>
      <c r="E220" s="463"/>
      <c r="F220" s="464">
        <v>4000</v>
      </c>
      <c r="G220" s="465">
        <v>0.46</v>
      </c>
      <c r="H220" s="466">
        <v>4</v>
      </c>
      <c r="I220" s="457">
        <f t="shared" si="21"/>
        <v>1840</v>
      </c>
      <c r="J220" s="458" t="str">
        <f t="shared" si="22"/>
        <v>Введите курс</v>
      </c>
      <c r="K220" s="467"/>
      <c r="L220" s="460">
        <f t="shared" si="25"/>
        <v>0</v>
      </c>
      <c r="M220" s="454">
        <f t="shared" si="25"/>
        <v>0</v>
      </c>
      <c r="N220" s="461" t="str">
        <f t="shared" si="24"/>
        <v/>
      </c>
      <c r="O220" s="468"/>
    </row>
    <row r="221" spans="1:15" ht="30" customHeight="1">
      <c r="A221" s="166" t="s">
        <v>17863</v>
      </c>
      <c r="B221" s="462">
        <v>8809643536929</v>
      </c>
      <c r="C221" s="452" t="s">
        <v>27719</v>
      </c>
      <c r="D221" s="452" t="s">
        <v>31828</v>
      </c>
      <c r="E221" s="463"/>
      <c r="F221" s="464">
        <v>12000</v>
      </c>
      <c r="G221" s="465">
        <v>0.46</v>
      </c>
      <c r="H221" s="466">
        <v>4</v>
      </c>
      <c r="I221" s="457">
        <f t="shared" si="21"/>
        <v>5520</v>
      </c>
      <c r="J221" s="458" t="str">
        <f t="shared" si="22"/>
        <v>Введите курс</v>
      </c>
      <c r="K221" s="467"/>
      <c r="L221" s="460">
        <f t="shared" si="25"/>
        <v>0</v>
      </c>
      <c r="M221" s="454">
        <f t="shared" si="25"/>
        <v>0</v>
      </c>
      <c r="N221" s="461" t="str">
        <f t="shared" si="24"/>
        <v/>
      </c>
      <c r="O221" s="468"/>
    </row>
    <row r="222" spans="1:15" ht="30" customHeight="1">
      <c r="A222" s="166" t="s">
        <v>17864</v>
      </c>
      <c r="B222" s="462">
        <v>8809643535069</v>
      </c>
      <c r="C222" s="452" t="s">
        <v>18456</v>
      </c>
      <c r="D222" s="452" t="s">
        <v>32513</v>
      </c>
      <c r="E222" s="463" t="s">
        <v>1733</v>
      </c>
      <c r="F222" s="464">
        <v>16000</v>
      </c>
      <c r="G222" s="465">
        <v>0.46</v>
      </c>
      <c r="H222" s="466">
        <v>6</v>
      </c>
      <c r="I222" s="457">
        <f t="shared" si="21"/>
        <v>7360</v>
      </c>
      <c r="J222" s="458" t="str">
        <f t="shared" si="22"/>
        <v>Введите курс</v>
      </c>
      <c r="K222" s="467"/>
      <c r="L222" s="460">
        <f t="shared" si="25"/>
        <v>0</v>
      </c>
      <c r="M222" s="454">
        <f t="shared" si="25"/>
        <v>0</v>
      </c>
      <c r="N222" s="461" t="str">
        <f t="shared" si="24"/>
        <v/>
      </c>
      <c r="O222" s="468"/>
    </row>
    <row r="223" spans="1:15" ht="30" customHeight="1">
      <c r="A223" s="166" t="s">
        <v>17865</v>
      </c>
      <c r="B223" s="462">
        <v>8809643535052</v>
      </c>
      <c r="C223" s="452" t="s">
        <v>27718</v>
      </c>
      <c r="D223" s="452" t="s">
        <v>31827</v>
      </c>
      <c r="E223" s="463"/>
      <c r="F223" s="464">
        <v>16000</v>
      </c>
      <c r="G223" s="465">
        <v>0.46</v>
      </c>
      <c r="H223" s="466">
        <v>6</v>
      </c>
      <c r="I223" s="457">
        <f t="shared" si="21"/>
        <v>7360</v>
      </c>
      <c r="J223" s="458" t="str">
        <f t="shared" si="22"/>
        <v>Введите курс</v>
      </c>
      <c r="K223" s="467"/>
      <c r="L223" s="460">
        <f t="shared" si="25"/>
        <v>0</v>
      </c>
      <c r="M223" s="454">
        <f t="shared" si="25"/>
        <v>0</v>
      </c>
      <c r="N223" s="461" t="str">
        <f t="shared" si="24"/>
        <v/>
      </c>
      <c r="O223" s="468"/>
    </row>
    <row r="224" spans="1:15" ht="30" customHeight="1">
      <c r="A224" s="166" t="s">
        <v>17866</v>
      </c>
      <c r="B224" s="462">
        <v>8809643535045</v>
      </c>
      <c r="C224" s="452" t="s">
        <v>27717</v>
      </c>
      <c r="D224" s="452" t="s">
        <v>31826</v>
      </c>
      <c r="E224" s="463"/>
      <c r="F224" s="464">
        <v>16000</v>
      </c>
      <c r="G224" s="465">
        <v>0.46</v>
      </c>
      <c r="H224" s="466">
        <v>6</v>
      </c>
      <c r="I224" s="457">
        <f t="shared" si="21"/>
        <v>7360</v>
      </c>
      <c r="J224" s="458" t="str">
        <f t="shared" si="22"/>
        <v>Введите курс</v>
      </c>
      <c r="K224" s="467"/>
      <c r="L224" s="460">
        <f t="shared" si="25"/>
        <v>0</v>
      </c>
      <c r="M224" s="454">
        <f t="shared" si="25"/>
        <v>0</v>
      </c>
      <c r="N224" s="461" t="str">
        <f t="shared" si="24"/>
        <v/>
      </c>
      <c r="O224" s="468"/>
    </row>
    <row r="225" spans="1:15" ht="30" customHeight="1">
      <c r="A225" s="166" t="s">
        <v>17867</v>
      </c>
      <c r="B225" s="462">
        <v>8809643536202</v>
      </c>
      <c r="C225" s="452" t="s">
        <v>18466</v>
      </c>
      <c r="D225" s="452" t="s">
        <v>32514</v>
      </c>
      <c r="E225" s="463" t="s">
        <v>1714</v>
      </c>
      <c r="F225" s="464">
        <v>23000</v>
      </c>
      <c r="G225" s="465">
        <v>0.46</v>
      </c>
      <c r="H225" s="466">
        <v>6</v>
      </c>
      <c r="I225" s="457">
        <f t="shared" si="21"/>
        <v>10580</v>
      </c>
      <c r="J225" s="458" t="str">
        <f t="shared" si="22"/>
        <v>Введите курс</v>
      </c>
      <c r="K225" s="467"/>
      <c r="L225" s="460">
        <f t="shared" si="25"/>
        <v>0</v>
      </c>
      <c r="M225" s="454">
        <f t="shared" si="25"/>
        <v>0</v>
      </c>
      <c r="N225" s="461" t="str">
        <f t="shared" si="24"/>
        <v/>
      </c>
      <c r="O225" s="468"/>
    </row>
    <row r="226" spans="1:15" ht="30" customHeight="1">
      <c r="A226" s="166" t="s">
        <v>17868</v>
      </c>
      <c r="B226" s="462">
        <v>8809643536196</v>
      </c>
      <c r="C226" s="452" t="s">
        <v>18465</v>
      </c>
      <c r="D226" s="452" t="s">
        <v>32515</v>
      </c>
      <c r="E226" s="463" t="s">
        <v>1714</v>
      </c>
      <c r="F226" s="464">
        <v>23000</v>
      </c>
      <c r="G226" s="465">
        <v>0.46</v>
      </c>
      <c r="H226" s="466">
        <v>6</v>
      </c>
      <c r="I226" s="457">
        <f t="shared" si="21"/>
        <v>10580</v>
      </c>
      <c r="J226" s="458" t="str">
        <f t="shared" si="22"/>
        <v>Введите курс</v>
      </c>
      <c r="K226" s="467"/>
      <c r="L226" s="460">
        <f t="shared" si="25"/>
        <v>0</v>
      </c>
      <c r="M226" s="454">
        <f t="shared" si="25"/>
        <v>0</v>
      </c>
      <c r="N226" s="461" t="str">
        <f t="shared" si="24"/>
        <v/>
      </c>
      <c r="O226" s="468"/>
    </row>
    <row r="227" spans="1:15" ht="30" customHeight="1">
      <c r="A227" s="166" t="s">
        <v>17869</v>
      </c>
      <c r="B227" s="462">
        <v>8809643536189</v>
      </c>
      <c r="C227" s="452" t="s">
        <v>18467</v>
      </c>
      <c r="D227" s="452" t="s">
        <v>32516</v>
      </c>
      <c r="E227" s="463" t="s">
        <v>1714</v>
      </c>
      <c r="F227" s="464">
        <v>23000</v>
      </c>
      <c r="G227" s="465">
        <v>0.46</v>
      </c>
      <c r="H227" s="466">
        <v>6</v>
      </c>
      <c r="I227" s="457">
        <f t="shared" si="21"/>
        <v>10580</v>
      </c>
      <c r="J227" s="458" t="str">
        <f t="shared" si="22"/>
        <v>Введите курс</v>
      </c>
      <c r="K227" s="467"/>
      <c r="L227" s="460">
        <f t="shared" si="25"/>
        <v>0</v>
      </c>
      <c r="M227" s="454">
        <f t="shared" si="25"/>
        <v>0</v>
      </c>
      <c r="N227" s="461" t="str">
        <f t="shared" si="24"/>
        <v/>
      </c>
      <c r="O227" s="468"/>
    </row>
    <row r="228" spans="1:15" ht="30" customHeight="1">
      <c r="A228" s="166" t="s">
        <v>17870</v>
      </c>
      <c r="B228" s="462">
        <v>8809643533256</v>
      </c>
      <c r="C228" s="452" t="s">
        <v>27716</v>
      </c>
      <c r="D228" s="452" t="s">
        <v>31825</v>
      </c>
      <c r="E228" s="463" t="s">
        <v>1922</v>
      </c>
      <c r="F228" s="464">
        <v>14000</v>
      </c>
      <c r="G228" s="465">
        <v>0.46</v>
      </c>
      <c r="H228" s="466">
        <v>6</v>
      </c>
      <c r="I228" s="457">
        <f t="shared" si="21"/>
        <v>6440</v>
      </c>
      <c r="J228" s="458" t="str">
        <f t="shared" si="22"/>
        <v>Введите курс</v>
      </c>
      <c r="K228" s="467"/>
      <c r="L228" s="460">
        <f t="shared" ref="L228:M243" si="26">K228*H228</f>
        <v>0</v>
      </c>
      <c r="M228" s="454">
        <f t="shared" si="26"/>
        <v>0</v>
      </c>
      <c r="N228" s="461" t="str">
        <f t="shared" si="24"/>
        <v/>
      </c>
      <c r="O228" s="468"/>
    </row>
    <row r="229" spans="1:15" ht="30" customHeight="1">
      <c r="A229" s="166" t="s">
        <v>17871</v>
      </c>
      <c r="B229" s="462">
        <v>8809643533249</v>
      </c>
      <c r="C229" s="452" t="s">
        <v>18473</v>
      </c>
      <c r="D229" s="452" t="s">
        <v>31824</v>
      </c>
      <c r="E229" s="463" t="s">
        <v>18181</v>
      </c>
      <c r="F229" s="464">
        <v>12000</v>
      </c>
      <c r="G229" s="465">
        <v>0.46</v>
      </c>
      <c r="H229" s="466">
        <v>6</v>
      </c>
      <c r="I229" s="457">
        <f t="shared" si="21"/>
        <v>5520</v>
      </c>
      <c r="J229" s="458" t="str">
        <f t="shared" si="22"/>
        <v>Введите курс</v>
      </c>
      <c r="K229" s="467"/>
      <c r="L229" s="460">
        <f t="shared" si="26"/>
        <v>0</v>
      </c>
      <c r="M229" s="454">
        <f t="shared" si="26"/>
        <v>0</v>
      </c>
      <c r="N229" s="461" t="str">
        <f t="shared" si="24"/>
        <v/>
      </c>
      <c r="O229" s="468"/>
    </row>
    <row r="230" spans="1:15" ht="30" customHeight="1">
      <c r="A230" s="166" t="s">
        <v>17872</v>
      </c>
      <c r="B230" s="462">
        <v>8809643525060</v>
      </c>
      <c r="C230" s="452" t="s">
        <v>27715</v>
      </c>
      <c r="D230" s="452" t="s">
        <v>32517</v>
      </c>
      <c r="E230" s="463" t="s">
        <v>32518</v>
      </c>
      <c r="F230" s="464">
        <v>9000</v>
      </c>
      <c r="G230" s="465">
        <v>0.46</v>
      </c>
      <c r="H230" s="466">
        <v>6</v>
      </c>
      <c r="I230" s="457">
        <f t="shared" si="21"/>
        <v>4140</v>
      </c>
      <c r="J230" s="458" t="str">
        <f t="shared" si="22"/>
        <v>Введите курс</v>
      </c>
      <c r="K230" s="467"/>
      <c r="L230" s="460">
        <f t="shared" si="26"/>
        <v>0</v>
      </c>
      <c r="M230" s="454">
        <f t="shared" si="26"/>
        <v>0</v>
      </c>
      <c r="N230" s="461" t="str">
        <f t="shared" si="24"/>
        <v/>
      </c>
      <c r="O230" s="468"/>
    </row>
    <row r="231" spans="1:15" ht="30" customHeight="1">
      <c r="A231" s="166" t="s">
        <v>17873</v>
      </c>
      <c r="B231" s="462">
        <v>8809643525053</v>
      </c>
      <c r="C231" s="452" t="s">
        <v>27714</v>
      </c>
      <c r="D231" s="452" t="s">
        <v>32519</v>
      </c>
      <c r="E231" s="463" t="s">
        <v>32518</v>
      </c>
      <c r="F231" s="464">
        <v>9000</v>
      </c>
      <c r="G231" s="465">
        <v>0.46</v>
      </c>
      <c r="H231" s="466">
        <v>6</v>
      </c>
      <c r="I231" s="457">
        <f t="shared" si="21"/>
        <v>4140</v>
      </c>
      <c r="J231" s="458" t="str">
        <f t="shared" si="22"/>
        <v>Введите курс</v>
      </c>
      <c r="K231" s="467"/>
      <c r="L231" s="460">
        <f t="shared" si="26"/>
        <v>0</v>
      </c>
      <c r="M231" s="454">
        <f t="shared" si="26"/>
        <v>0</v>
      </c>
      <c r="N231" s="461" t="str">
        <f t="shared" si="24"/>
        <v/>
      </c>
      <c r="O231" s="468"/>
    </row>
    <row r="232" spans="1:15" ht="30" customHeight="1">
      <c r="A232" s="166" t="s">
        <v>17874</v>
      </c>
      <c r="B232" s="462">
        <v>8809643525046</v>
      </c>
      <c r="C232" s="452" t="s">
        <v>27713</v>
      </c>
      <c r="D232" s="452" t="s">
        <v>32520</v>
      </c>
      <c r="E232" s="463" t="s">
        <v>32518</v>
      </c>
      <c r="F232" s="464">
        <v>9000</v>
      </c>
      <c r="G232" s="465">
        <v>0.46</v>
      </c>
      <c r="H232" s="466">
        <v>6</v>
      </c>
      <c r="I232" s="457">
        <f t="shared" si="21"/>
        <v>4140</v>
      </c>
      <c r="J232" s="458" t="str">
        <f t="shared" si="22"/>
        <v>Введите курс</v>
      </c>
      <c r="K232" s="467"/>
      <c r="L232" s="460">
        <f t="shared" si="26"/>
        <v>0</v>
      </c>
      <c r="M232" s="454">
        <f t="shared" si="26"/>
        <v>0</v>
      </c>
      <c r="N232" s="461" t="str">
        <f t="shared" si="24"/>
        <v/>
      </c>
      <c r="O232" s="468"/>
    </row>
    <row r="233" spans="1:15" ht="30" customHeight="1">
      <c r="A233" s="166" t="s">
        <v>17875</v>
      </c>
      <c r="B233" s="462">
        <v>8809643525039</v>
      </c>
      <c r="C233" s="452" t="s">
        <v>27712</v>
      </c>
      <c r="D233" s="452" t="s">
        <v>32521</v>
      </c>
      <c r="E233" s="463" t="s">
        <v>32518</v>
      </c>
      <c r="F233" s="464">
        <v>9000</v>
      </c>
      <c r="G233" s="465">
        <v>0.46</v>
      </c>
      <c r="H233" s="466">
        <v>6</v>
      </c>
      <c r="I233" s="457">
        <f t="shared" si="21"/>
        <v>4140</v>
      </c>
      <c r="J233" s="458" t="str">
        <f t="shared" si="22"/>
        <v>Введите курс</v>
      </c>
      <c r="K233" s="467"/>
      <c r="L233" s="460">
        <f t="shared" si="26"/>
        <v>0</v>
      </c>
      <c r="M233" s="454">
        <f t="shared" si="26"/>
        <v>0</v>
      </c>
      <c r="N233" s="461" t="str">
        <f t="shared" si="24"/>
        <v/>
      </c>
      <c r="O233" s="468"/>
    </row>
    <row r="234" spans="1:15" ht="30" customHeight="1">
      <c r="A234" s="166" t="s">
        <v>17876</v>
      </c>
      <c r="B234" s="462">
        <v>8809643525022</v>
      </c>
      <c r="C234" s="452" t="s">
        <v>27711</v>
      </c>
      <c r="D234" s="452" t="s">
        <v>32522</v>
      </c>
      <c r="E234" s="463" t="s">
        <v>32518</v>
      </c>
      <c r="F234" s="464">
        <v>9000</v>
      </c>
      <c r="G234" s="465">
        <v>0.46</v>
      </c>
      <c r="H234" s="466">
        <v>6</v>
      </c>
      <c r="I234" s="457">
        <f t="shared" si="21"/>
        <v>4140</v>
      </c>
      <c r="J234" s="458" t="str">
        <f t="shared" si="22"/>
        <v>Введите курс</v>
      </c>
      <c r="K234" s="467"/>
      <c r="L234" s="460">
        <f t="shared" si="26"/>
        <v>0</v>
      </c>
      <c r="M234" s="454">
        <f t="shared" si="26"/>
        <v>0</v>
      </c>
      <c r="N234" s="461" t="str">
        <f t="shared" si="24"/>
        <v/>
      </c>
      <c r="O234" s="468"/>
    </row>
    <row r="235" spans="1:15" ht="30" customHeight="1">
      <c r="A235" s="166" t="s">
        <v>17877</v>
      </c>
      <c r="B235" s="462">
        <v>8809643525015</v>
      </c>
      <c r="C235" s="452" t="s">
        <v>27710</v>
      </c>
      <c r="D235" s="452" t="s">
        <v>32523</v>
      </c>
      <c r="E235" s="463" t="s">
        <v>32518</v>
      </c>
      <c r="F235" s="464">
        <v>9000</v>
      </c>
      <c r="G235" s="465">
        <v>0.46</v>
      </c>
      <c r="H235" s="466">
        <v>6</v>
      </c>
      <c r="I235" s="457">
        <f t="shared" si="21"/>
        <v>4140</v>
      </c>
      <c r="J235" s="458" t="str">
        <f t="shared" si="22"/>
        <v>Введите курс</v>
      </c>
      <c r="K235" s="467"/>
      <c r="L235" s="460">
        <f t="shared" si="26"/>
        <v>0</v>
      </c>
      <c r="M235" s="454">
        <f t="shared" si="26"/>
        <v>0</v>
      </c>
      <c r="N235" s="461" t="str">
        <f t="shared" si="24"/>
        <v/>
      </c>
      <c r="O235" s="468"/>
    </row>
    <row r="236" spans="1:15" ht="30" customHeight="1">
      <c r="A236" s="166" t="s">
        <v>17878</v>
      </c>
      <c r="B236" s="462">
        <v>8809643525008</v>
      </c>
      <c r="C236" s="452" t="s">
        <v>27709</v>
      </c>
      <c r="D236" s="452" t="s">
        <v>32524</v>
      </c>
      <c r="E236" s="463" t="s">
        <v>32518</v>
      </c>
      <c r="F236" s="464">
        <v>9000</v>
      </c>
      <c r="G236" s="465">
        <v>0.46</v>
      </c>
      <c r="H236" s="466">
        <v>6</v>
      </c>
      <c r="I236" s="457">
        <f t="shared" si="21"/>
        <v>4140</v>
      </c>
      <c r="J236" s="458" t="str">
        <f t="shared" si="22"/>
        <v>Введите курс</v>
      </c>
      <c r="K236" s="467"/>
      <c r="L236" s="460">
        <f t="shared" si="26"/>
        <v>0</v>
      </c>
      <c r="M236" s="454">
        <f t="shared" si="26"/>
        <v>0</v>
      </c>
      <c r="N236" s="461" t="str">
        <f t="shared" si="24"/>
        <v/>
      </c>
      <c r="O236" s="468"/>
    </row>
    <row r="237" spans="1:15" ht="30" customHeight="1">
      <c r="A237" s="166" t="s">
        <v>17879</v>
      </c>
      <c r="B237" s="462">
        <v>8809643524995</v>
      </c>
      <c r="C237" s="452" t="s">
        <v>27708</v>
      </c>
      <c r="D237" s="452" t="s">
        <v>32525</v>
      </c>
      <c r="E237" s="463" t="s">
        <v>32518</v>
      </c>
      <c r="F237" s="464">
        <v>9000</v>
      </c>
      <c r="G237" s="465">
        <v>0.46</v>
      </c>
      <c r="H237" s="466">
        <v>6</v>
      </c>
      <c r="I237" s="457">
        <f t="shared" si="21"/>
        <v>4140</v>
      </c>
      <c r="J237" s="458" t="str">
        <f t="shared" si="22"/>
        <v>Введите курс</v>
      </c>
      <c r="K237" s="467"/>
      <c r="L237" s="460">
        <f t="shared" si="26"/>
        <v>0</v>
      </c>
      <c r="M237" s="454">
        <f t="shared" si="26"/>
        <v>0</v>
      </c>
      <c r="N237" s="461" t="str">
        <f t="shared" si="24"/>
        <v/>
      </c>
      <c r="O237" s="468"/>
    </row>
    <row r="238" spans="1:15" ht="30" customHeight="1">
      <c r="A238" s="166" t="s">
        <v>17880</v>
      </c>
      <c r="B238" s="462">
        <v>8809643524988</v>
      </c>
      <c r="C238" s="452" t="s">
        <v>27707</v>
      </c>
      <c r="D238" s="452" t="s">
        <v>32526</v>
      </c>
      <c r="E238" s="463" t="s">
        <v>27702</v>
      </c>
      <c r="F238" s="464">
        <v>9000</v>
      </c>
      <c r="G238" s="465">
        <v>0.46</v>
      </c>
      <c r="H238" s="466">
        <v>6</v>
      </c>
      <c r="I238" s="457">
        <f t="shared" si="21"/>
        <v>4140</v>
      </c>
      <c r="J238" s="458" t="str">
        <f t="shared" si="22"/>
        <v>Введите курс</v>
      </c>
      <c r="K238" s="467"/>
      <c r="L238" s="460">
        <f t="shared" si="26"/>
        <v>0</v>
      </c>
      <c r="M238" s="454">
        <f t="shared" si="26"/>
        <v>0</v>
      </c>
      <c r="N238" s="461" t="str">
        <f t="shared" si="24"/>
        <v/>
      </c>
      <c r="O238" s="468"/>
    </row>
    <row r="239" spans="1:15" ht="30" customHeight="1">
      <c r="A239" s="166" t="s">
        <v>17881</v>
      </c>
      <c r="B239" s="462">
        <v>8809643524971</v>
      </c>
      <c r="C239" s="452" t="s">
        <v>27706</v>
      </c>
      <c r="D239" s="452" t="s">
        <v>32527</v>
      </c>
      <c r="E239" s="463" t="s">
        <v>27702</v>
      </c>
      <c r="F239" s="464">
        <v>9000</v>
      </c>
      <c r="G239" s="465">
        <v>0.46</v>
      </c>
      <c r="H239" s="466">
        <v>6</v>
      </c>
      <c r="I239" s="457">
        <f t="shared" si="21"/>
        <v>4140</v>
      </c>
      <c r="J239" s="458" t="str">
        <f t="shared" si="22"/>
        <v>Введите курс</v>
      </c>
      <c r="K239" s="467"/>
      <c r="L239" s="460">
        <f t="shared" si="26"/>
        <v>0</v>
      </c>
      <c r="M239" s="454">
        <f t="shared" si="26"/>
        <v>0</v>
      </c>
      <c r="N239" s="461" t="str">
        <f t="shared" si="24"/>
        <v/>
      </c>
      <c r="O239" s="468"/>
    </row>
    <row r="240" spans="1:15" ht="30" customHeight="1">
      <c r="A240" s="166" t="s">
        <v>17882</v>
      </c>
      <c r="B240" s="462">
        <v>8809643524964</v>
      </c>
      <c r="C240" s="452" t="s">
        <v>27705</v>
      </c>
      <c r="D240" s="452" t="s">
        <v>32528</v>
      </c>
      <c r="E240" s="463" t="s">
        <v>27702</v>
      </c>
      <c r="F240" s="464">
        <v>9000</v>
      </c>
      <c r="G240" s="465">
        <v>0.46</v>
      </c>
      <c r="H240" s="466">
        <v>6</v>
      </c>
      <c r="I240" s="457">
        <f t="shared" si="21"/>
        <v>4140</v>
      </c>
      <c r="J240" s="458" t="str">
        <f t="shared" si="22"/>
        <v>Введите курс</v>
      </c>
      <c r="K240" s="467"/>
      <c r="L240" s="460">
        <f t="shared" si="26"/>
        <v>0</v>
      </c>
      <c r="M240" s="454">
        <f t="shared" si="26"/>
        <v>0</v>
      </c>
      <c r="N240" s="461" t="str">
        <f t="shared" si="24"/>
        <v/>
      </c>
      <c r="O240" s="468"/>
    </row>
    <row r="241" spans="1:15" ht="30" customHeight="1">
      <c r="A241" s="166" t="s">
        <v>17883</v>
      </c>
      <c r="B241" s="462">
        <v>8809643524957</v>
      </c>
      <c r="C241" s="452" t="s">
        <v>27704</v>
      </c>
      <c r="D241" s="452" t="s">
        <v>32529</v>
      </c>
      <c r="E241" s="463" t="s">
        <v>27702</v>
      </c>
      <c r="F241" s="464">
        <v>9000</v>
      </c>
      <c r="G241" s="465">
        <v>0.46</v>
      </c>
      <c r="H241" s="466">
        <v>6</v>
      </c>
      <c r="I241" s="457">
        <f t="shared" si="21"/>
        <v>4140</v>
      </c>
      <c r="J241" s="458" t="str">
        <f t="shared" si="22"/>
        <v>Введите курс</v>
      </c>
      <c r="K241" s="467"/>
      <c r="L241" s="460">
        <f t="shared" si="26"/>
        <v>0</v>
      </c>
      <c r="M241" s="454">
        <f t="shared" si="26"/>
        <v>0</v>
      </c>
      <c r="N241" s="461" t="str">
        <f t="shared" si="24"/>
        <v/>
      </c>
      <c r="O241" s="468"/>
    </row>
    <row r="242" spans="1:15" ht="30" customHeight="1">
      <c r="A242" s="166" t="s">
        <v>17884</v>
      </c>
      <c r="B242" s="462">
        <v>8809643524940</v>
      </c>
      <c r="C242" s="452" t="s">
        <v>27703</v>
      </c>
      <c r="D242" s="452" t="s">
        <v>32530</v>
      </c>
      <c r="E242" s="463" t="s">
        <v>27702</v>
      </c>
      <c r="F242" s="464">
        <v>9000</v>
      </c>
      <c r="G242" s="465">
        <v>0.46</v>
      </c>
      <c r="H242" s="466">
        <v>6</v>
      </c>
      <c r="I242" s="457">
        <f t="shared" si="21"/>
        <v>4140</v>
      </c>
      <c r="J242" s="458" t="str">
        <f t="shared" si="22"/>
        <v>Введите курс</v>
      </c>
      <c r="K242" s="467"/>
      <c r="L242" s="460">
        <f t="shared" si="26"/>
        <v>0</v>
      </c>
      <c r="M242" s="454">
        <f t="shared" si="26"/>
        <v>0</v>
      </c>
      <c r="N242" s="461" t="str">
        <f t="shared" si="24"/>
        <v/>
      </c>
      <c r="O242" s="468"/>
    </row>
    <row r="243" spans="1:15" ht="30" customHeight="1">
      <c r="A243" s="166" t="s">
        <v>17885</v>
      </c>
      <c r="B243" s="462">
        <v>8809643524933</v>
      </c>
      <c r="C243" s="452" t="s">
        <v>27701</v>
      </c>
      <c r="D243" s="452" t="s">
        <v>32531</v>
      </c>
      <c r="E243" s="463" t="s">
        <v>27702</v>
      </c>
      <c r="F243" s="464">
        <v>9000</v>
      </c>
      <c r="G243" s="465">
        <v>0.46</v>
      </c>
      <c r="H243" s="466">
        <v>6</v>
      </c>
      <c r="I243" s="457">
        <f t="shared" si="21"/>
        <v>4140</v>
      </c>
      <c r="J243" s="458" t="str">
        <f t="shared" si="22"/>
        <v>Введите курс</v>
      </c>
      <c r="K243" s="467"/>
      <c r="L243" s="460">
        <f t="shared" si="26"/>
        <v>0</v>
      </c>
      <c r="M243" s="454">
        <f t="shared" si="26"/>
        <v>0</v>
      </c>
      <c r="N243" s="461" t="str">
        <f t="shared" si="24"/>
        <v/>
      </c>
      <c r="O243" s="468"/>
    </row>
    <row r="244" spans="1:15" ht="30" customHeight="1">
      <c r="A244" s="166" t="s">
        <v>17886</v>
      </c>
      <c r="B244" s="462">
        <v>8809643524377</v>
      </c>
      <c r="C244" s="452" t="s">
        <v>27700</v>
      </c>
      <c r="D244" s="452" t="s">
        <v>32532</v>
      </c>
      <c r="E244" s="463" t="s">
        <v>32533</v>
      </c>
      <c r="F244" s="464">
        <v>18000</v>
      </c>
      <c r="G244" s="465">
        <v>0.46</v>
      </c>
      <c r="H244" s="466">
        <v>4</v>
      </c>
      <c r="I244" s="457">
        <f t="shared" si="21"/>
        <v>8280</v>
      </c>
      <c r="J244" s="458" t="str">
        <f t="shared" si="22"/>
        <v>Введите курс</v>
      </c>
      <c r="K244" s="467"/>
      <c r="L244" s="460">
        <f t="shared" ref="L244:M259" si="27">K244*H244</f>
        <v>0</v>
      </c>
      <c r="M244" s="454">
        <f t="shared" si="27"/>
        <v>0</v>
      </c>
      <c r="N244" s="461" t="str">
        <f t="shared" si="24"/>
        <v/>
      </c>
      <c r="O244" s="468"/>
    </row>
    <row r="245" spans="1:15" ht="30" customHeight="1">
      <c r="A245" s="166" t="s">
        <v>17887</v>
      </c>
      <c r="B245" s="462">
        <v>8809643524360</v>
      </c>
      <c r="C245" s="452" t="s">
        <v>27699</v>
      </c>
      <c r="D245" s="452" t="s">
        <v>32534</v>
      </c>
      <c r="E245" s="463" t="s">
        <v>32533</v>
      </c>
      <c r="F245" s="464">
        <v>18000</v>
      </c>
      <c r="G245" s="465">
        <v>0.46</v>
      </c>
      <c r="H245" s="466">
        <v>4</v>
      </c>
      <c r="I245" s="457">
        <f t="shared" si="21"/>
        <v>8280</v>
      </c>
      <c r="J245" s="458" t="str">
        <f t="shared" si="22"/>
        <v>Введите курс</v>
      </c>
      <c r="K245" s="467"/>
      <c r="L245" s="460">
        <f t="shared" si="27"/>
        <v>0</v>
      </c>
      <c r="M245" s="454">
        <f t="shared" si="27"/>
        <v>0</v>
      </c>
      <c r="N245" s="461" t="str">
        <f t="shared" si="24"/>
        <v/>
      </c>
      <c r="O245" s="468"/>
    </row>
    <row r="246" spans="1:15" ht="30" customHeight="1">
      <c r="A246" s="166" t="s">
        <v>17888</v>
      </c>
      <c r="B246" s="462">
        <v>8809643524353</v>
      </c>
      <c r="C246" s="452" t="s">
        <v>27698</v>
      </c>
      <c r="D246" s="452" t="s">
        <v>32535</v>
      </c>
      <c r="E246" s="463" t="s">
        <v>32533</v>
      </c>
      <c r="F246" s="464">
        <v>18000</v>
      </c>
      <c r="G246" s="465">
        <v>0.46</v>
      </c>
      <c r="H246" s="466">
        <v>4</v>
      </c>
      <c r="I246" s="457">
        <f t="shared" si="21"/>
        <v>8280</v>
      </c>
      <c r="J246" s="458" t="str">
        <f t="shared" si="22"/>
        <v>Введите курс</v>
      </c>
      <c r="K246" s="467"/>
      <c r="L246" s="460">
        <f t="shared" si="27"/>
        <v>0</v>
      </c>
      <c r="M246" s="454">
        <f t="shared" si="27"/>
        <v>0</v>
      </c>
      <c r="N246" s="461" t="str">
        <f t="shared" si="24"/>
        <v/>
      </c>
      <c r="O246" s="468"/>
    </row>
    <row r="247" spans="1:15" ht="30" customHeight="1">
      <c r="A247" s="166" t="s">
        <v>17889</v>
      </c>
      <c r="B247" s="462">
        <v>8809643524346</v>
      </c>
      <c r="C247" s="452" t="s">
        <v>27697</v>
      </c>
      <c r="D247" s="452" t="s">
        <v>32536</v>
      </c>
      <c r="E247" s="463" t="s">
        <v>32533</v>
      </c>
      <c r="F247" s="464">
        <v>18000</v>
      </c>
      <c r="G247" s="465">
        <v>0.46</v>
      </c>
      <c r="H247" s="466">
        <v>4</v>
      </c>
      <c r="I247" s="457">
        <f t="shared" si="21"/>
        <v>8280</v>
      </c>
      <c r="J247" s="458" t="str">
        <f t="shared" si="22"/>
        <v>Введите курс</v>
      </c>
      <c r="K247" s="467"/>
      <c r="L247" s="460">
        <f t="shared" si="27"/>
        <v>0</v>
      </c>
      <c r="M247" s="454">
        <f t="shared" si="27"/>
        <v>0</v>
      </c>
      <c r="N247" s="461" t="str">
        <f t="shared" si="24"/>
        <v/>
      </c>
      <c r="O247" s="468"/>
    </row>
    <row r="248" spans="1:15" ht="30" customHeight="1">
      <c r="A248" s="166" t="s">
        <v>17890</v>
      </c>
      <c r="B248" s="462">
        <v>8809643524339</v>
      </c>
      <c r="C248" s="452" t="s">
        <v>27696</v>
      </c>
      <c r="D248" s="452" t="s">
        <v>32537</v>
      </c>
      <c r="E248" s="463" t="s">
        <v>32533</v>
      </c>
      <c r="F248" s="464">
        <v>18000</v>
      </c>
      <c r="G248" s="465">
        <v>0.46</v>
      </c>
      <c r="H248" s="466">
        <v>4</v>
      </c>
      <c r="I248" s="457">
        <f t="shared" si="21"/>
        <v>8280</v>
      </c>
      <c r="J248" s="458" t="str">
        <f t="shared" si="22"/>
        <v>Введите курс</v>
      </c>
      <c r="K248" s="467"/>
      <c r="L248" s="460">
        <f t="shared" si="27"/>
        <v>0</v>
      </c>
      <c r="M248" s="454">
        <f t="shared" si="27"/>
        <v>0</v>
      </c>
      <c r="N248" s="461" t="str">
        <f t="shared" si="24"/>
        <v/>
      </c>
      <c r="O248" s="468"/>
    </row>
    <row r="249" spans="1:15" ht="30" customHeight="1">
      <c r="A249" s="166" t="s">
        <v>17892</v>
      </c>
      <c r="B249" s="462">
        <v>8809643524322</v>
      </c>
      <c r="C249" s="452" t="s">
        <v>27695</v>
      </c>
      <c r="D249" s="452" t="s">
        <v>32538</v>
      </c>
      <c r="E249" s="463" t="s">
        <v>32533</v>
      </c>
      <c r="F249" s="464">
        <v>18000</v>
      </c>
      <c r="G249" s="465">
        <v>0.46</v>
      </c>
      <c r="H249" s="466">
        <v>4</v>
      </c>
      <c r="I249" s="457">
        <f t="shared" si="21"/>
        <v>8280</v>
      </c>
      <c r="J249" s="458" t="str">
        <f t="shared" si="22"/>
        <v>Введите курс</v>
      </c>
      <c r="K249" s="467"/>
      <c r="L249" s="460">
        <f t="shared" si="27"/>
        <v>0</v>
      </c>
      <c r="M249" s="454">
        <f t="shared" si="27"/>
        <v>0</v>
      </c>
      <c r="N249" s="461" t="str">
        <f t="shared" si="24"/>
        <v/>
      </c>
      <c r="O249" s="468"/>
    </row>
    <row r="250" spans="1:15" ht="30" customHeight="1">
      <c r="A250" s="166" t="s">
        <v>17893</v>
      </c>
      <c r="B250" s="462">
        <v>8809643524315</v>
      </c>
      <c r="C250" s="452" t="s">
        <v>27694</v>
      </c>
      <c r="D250" s="452" t="s">
        <v>32539</v>
      </c>
      <c r="E250" s="463" t="s">
        <v>32533</v>
      </c>
      <c r="F250" s="464">
        <v>18000</v>
      </c>
      <c r="G250" s="465">
        <v>0.46</v>
      </c>
      <c r="H250" s="466">
        <v>4</v>
      </c>
      <c r="I250" s="457">
        <f t="shared" si="21"/>
        <v>8280</v>
      </c>
      <c r="J250" s="458" t="str">
        <f t="shared" si="22"/>
        <v>Введите курс</v>
      </c>
      <c r="K250" s="467"/>
      <c r="L250" s="460">
        <f t="shared" si="27"/>
        <v>0</v>
      </c>
      <c r="M250" s="454">
        <f t="shared" si="27"/>
        <v>0</v>
      </c>
      <c r="N250" s="461" t="str">
        <f t="shared" si="24"/>
        <v/>
      </c>
      <c r="O250" s="468"/>
    </row>
    <row r="251" spans="1:15" ht="30" customHeight="1">
      <c r="A251" s="166" t="s">
        <v>17894</v>
      </c>
      <c r="B251" s="462">
        <v>8809643524308</v>
      </c>
      <c r="C251" s="452" t="s">
        <v>27693</v>
      </c>
      <c r="D251" s="452" t="s">
        <v>32540</v>
      </c>
      <c r="E251" s="463" t="s">
        <v>32533</v>
      </c>
      <c r="F251" s="464">
        <v>18000</v>
      </c>
      <c r="G251" s="465">
        <v>0.46</v>
      </c>
      <c r="H251" s="466">
        <v>4</v>
      </c>
      <c r="I251" s="457">
        <f t="shared" si="21"/>
        <v>8280</v>
      </c>
      <c r="J251" s="458" t="str">
        <f t="shared" si="22"/>
        <v>Введите курс</v>
      </c>
      <c r="K251" s="467"/>
      <c r="L251" s="460">
        <f t="shared" si="27"/>
        <v>0</v>
      </c>
      <c r="M251" s="454">
        <f t="shared" si="27"/>
        <v>0</v>
      </c>
      <c r="N251" s="461" t="str">
        <f t="shared" si="24"/>
        <v/>
      </c>
      <c r="O251" s="468"/>
    </row>
    <row r="252" spans="1:15" ht="30" customHeight="1">
      <c r="A252" s="166" t="s">
        <v>17895</v>
      </c>
      <c r="B252" s="462">
        <v>8809643524292</v>
      </c>
      <c r="C252" s="452" t="s">
        <v>27692</v>
      </c>
      <c r="D252" s="452" t="s">
        <v>32541</v>
      </c>
      <c r="E252" s="463" t="s">
        <v>32533</v>
      </c>
      <c r="F252" s="464">
        <v>18000</v>
      </c>
      <c r="G252" s="465">
        <v>0.46</v>
      </c>
      <c r="H252" s="466">
        <v>4</v>
      </c>
      <c r="I252" s="457">
        <f t="shared" si="21"/>
        <v>8280</v>
      </c>
      <c r="J252" s="458" t="str">
        <f t="shared" si="22"/>
        <v>Введите курс</v>
      </c>
      <c r="K252" s="467"/>
      <c r="L252" s="460">
        <f t="shared" si="27"/>
        <v>0</v>
      </c>
      <c r="M252" s="454">
        <f t="shared" si="27"/>
        <v>0</v>
      </c>
      <c r="N252" s="461" t="str">
        <f t="shared" si="24"/>
        <v/>
      </c>
      <c r="O252" s="468"/>
    </row>
    <row r="253" spans="1:15" ht="30" customHeight="1">
      <c r="A253" s="166" t="s">
        <v>17896</v>
      </c>
      <c r="B253" s="462">
        <v>8809643524285</v>
      </c>
      <c r="C253" s="452" t="s">
        <v>27691</v>
      </c>
      <c r="D253" s="452" t="s">
        <v>32542</v>
      </c>
      <c r="E253" s="463" t="s">
        <v>32533</v>
      </c>
      <c r="F253" s="464">
        <v>18000</v>
      </c>
      <c r="G253" s="465">
        <v>0.46</v>
      </c>
      <c r="H253" s="466">
        <v>4</v>
      </c>
      <c r="I253" s="457">
        <f t="shared" si="21"/>
        <v>8280</v>
      </c>
      <c r="J253" s="458" t="str">
        <f t="shared" si="22"/>
        <v>Введите курс</v>
      </c>
      <c r="K253" s="467"/>
      <c r="L253" s="460">
        <f t="shared" si="27"/>
        <v>0</v>
      </c>
      <c r="M253" s="454">
        <f t="shared" si="27"/>
        <v>0</v>
      </c>
      <c r="N253" s="461" t="str">
        <f t="shared" si="24"/>
        <v/>
      </c>
      <c r="O253" s="468"/>
    </row>
    <row r="254" spans="1:15" ht="30" customHeight="1">
      <c r="A254" s="166" t="s">
        <v>17897</v>
      </c>
      <c r="B254" s="462">
        <v>8809643524278</v>
      </c>
      <c r="C254" s="452" t="s">
        <v>27690</v>
      </c>
      <c r="D254" s="452" t="s">
        <v>32543</v>
      </c>
      <c r="E254" s="463" t="s">
        <v>32533</v>
      </c>
      <c r="F254" s="464">
        <v>18000</v>
      </c>
      <c r="G254" s="465">
        <v>0.46</v>
      </c>
      <c r="H254" s="466">
        <v>4</v>
      </c>
      <c r="I254" s="457">
        <f t="shared" si="21"/>
        <v>8280</v>
      </c>
      <c r="J254" s="458" t="str">
        <f t="shared" si="22"/>
        <v>Введите курс</v>
      </c>
      <c r="K254" s="467"/>
      <c r="L254" s="460">
        <f t="shared" si="27"/>
        <v>0</v>
      </c>
      <c r="M254" s="454">
        <f t="shared" si="27"/>
        <v>0</v>
      </c>
      <c r="N254" s="461" t="str">
        <f t="shared" si="24"/>
        <v/>
      </c>
      <c r="O254" s="468"/>
    </row>
    <row r="255" spans="1:15" ht="30" customHeight="1">
      <c r="A255" s="166" t="s">
        <v>17898</v>
      </c>
      <c r="B255" s="462">
        <v>8809643524261</v>
      </c>
      <c r="C255" s="452" t="s">
        <v>27689</v>
      </c>
      <c r="D255" s="452" t="s">
        <v>32544</v>
      </c>
      <c r="E255" s="463" t="s">
        <v>32533</v>
      </c>
      <c r="F255" s="464">
        <v>18000</v>
      </c>
      <c r="G255" s="465">
        <v>0.46</v>
      </c>
      <c r="H255" s="466">
        <v>4</v>
      </c>
      <c r="I255" s="457">
        <f t="shared" si="21"/>
        <v>8280</v>
      </c>
      <c r="J255" s="458" t="str">
        <f t="shared" si="22"/>
        <v>Введите курс</v>
      </c>
      <c r="K255" s="467"/>
      <c r="L255" s="460">
        <f t="shared" si="27"/>
        <v>0</v>
      </c>
      <c r="M255" s="454">
        <f t="shared" si="27"/>
        <v>0</v>
      </c>
      <c r="N255" s="461" t="str">
        <f t="shared" si="24"/>
        <v/>
      </c>
      <c r="O255" s="468"/>
    </row>
    <row r="256" spans="1:15" ht="30" customHeight="1">
      <c r="A256" s="166" t="s">
        <v>17899</v>
      </c>
      <c r="B256" s="462">
        <v>8809643527903</v>
      </c>
      <c r="C256" s="452" t="s">
        <v>27688</v>
      </c>
      <c r="D256" s="452" t="s">
        <v>32545</v>
      </c>
      <c r="E256" s="463" t="s">
        <v>9442</v>
      </c>
      <c r="F256" s="464">
        <v>12000</v>
      </c>
      <c r="G256" s="465">
        <v>0.46</v>
      </c>
      <c r="H256" s="466">
        <v>6</v>
      </c>
      <c r="I256" s="457">
        <f t="shared" si="21"/>
        <v>5520</v>
      </c>
      <c r="J256" s="458" t="str">
        <f t="shared" si="22"/>
        <v>Введите курс</v>
      </c>
      <c r="K256" s="467"/>
      <c r="L256" s="460">
        <f t="shared" si="27"/>
        <v>0</v>
      </c>
      <c r="M256" s="454">
        <f t="shared" si="27"/>
        <v>0</v>
      </c>
      <c r="N256" s="461" t="str">
        <f t="shared" si="24"/>
        <v/>
      </c>
      <c r="O256" s="468"/>
    </row>
    <row r="257" spans="1:15" ht="30" customHeight="1">
      <c r="A257" s="166" t="s">
        <v>17900</v>
      </c>
      <c r="B257" s="462">
        <v>8809643527897</v>
      </c>
      <c r="C257" s="452" t="s">
        <v>27687</v>
      </c>
      <c r="D257" s="452" t="s">
        <v>32546</v>
      </c>
      <c r="E257" s="463" t="s">
        <v>9442</v>
      </c>
      <c r="F257" s="464">
        <v>12000</v>
      </c>
      <c r="G257" s="465">
        <v>0.46</v>
      </c>
      <c r="H257" s="466">
        <v>6</v>
      </c>
      <c r="I257" s="457">
        <f t="shared" si="21"/>
        <v>5520</v>
      </c>
      <c r="J257" s="458" t="str">
        <f t="shared" si="22"/>
        <v>Введите курс</v>
      </c>
      <c r="K257" s="467"/>
      <c r="L257" s="460">
        <f t="shared" si="27"/>
        <v>0</v>
      </c>
      <c r="M257" s="454">
        <f t="shared" si="27"/>
        <v>0</v>
      </c>
      <c r="N257" s="461" t="str">
        <f t="shared" si="24"/>
        <v/>
      </c>
      <c r="O257" s="468"/>
    </row>
    <row r="258" spans="1:15" ht="30" customHeight="1">
      <c r="A258" s="166" t="s">
        <v>17901</v>
      </c>
      <c r="B258" s="462">
        <v>8809643527880</v>
      </c>
      <c r="C258" s="452" t="s">
        <v>27686</v>
      </c>
      <c r="D258" s="452" t="s">
        <v>32547</v>
      </c>
      <c r="E258" s="463" t="s">
        <v>9442</v>
      </c>
      <c r="F258" s="464">
        <v>12000</v>
      </c>
      <c r="G258" s="465">
        <v>0.46</v>
      </c>
      <c r="H258" s="466">
        <v>6</v>
      </c>
      <c r="I258" s="457">
        <f t="shared" si="21"/>
        <v>5520</v>
      </c>
      <c r="J258" s="458" t="str">
        <f t="shared" si="22"/>
        <v>Введите курс</v>
      </c>
      <c r="K258" s="467"/>
      <c r="L258" s="460">
        <f t="shared" si="27"/>
        <v>0</v>
      </c>
      <c r="M258" s="454">
        <f t="shared" si="27"/>
        <v>0</v>
      </c>
      <c r="N258" s="461" t="str">
        <f t="shared" si="24"/>
        <v/>
      </c>
      <c r="O258" s="468"/>
    </row>
    <row r="259" spans="1:15" ht="30" customHeight="1">
      <c r="A259" s="166" t="s">
        <v>17902</v>
      </c>
      <c r="B259" s="462">
        <v>8809643527873</v>
      </c>
      <c r="C259" s="452" t="s">
        <v>27685</v>
      </c>
      <c r="D259" s="452" t="s">
        <v>32548</v>
      </c>
      <c r="E259" s="463" t="s">
        <v>9442</v>
      </c>
      <c r="F259" s="464">
        <v>12000</v>
      </c>
      <c r="G259" s="465">
        <v>0.46</v>
      </c>
      <c r="H259" s="466">
        <v>6</v>
      </c>
      <c r="I259" s="457">
        <f t="shared" si="21"/>
        <v>5520</v>
      </c>
      <c r="J259" s="458" t="str">
        <f t="shared" si="22"/>
        <v>Введите курс</v>
      </c>
      <c r="K259" s="467"/>
      <c r="L259" s="460">
        <f t="shared" si="27"/>
        <v>0</v>
      </c>
      <c r="M259" s="454">
        <f t="shared" si="27"/>
        <v>0</v>
      </c>
      <c r="N259" s="461" t="str">
        <f t="shared" si="24"/>
        <v/>
      </c>
      <c r="O259" s="468"/>
    </row>
    <row r="260" spans="1:15" ht="30" customHeight="1">
      <c r="A260" s="166" t="s">
        <v>17903</v>
      </c>
      <c r="B260" s="462">
        <v>8809643527866</v>
      </c>
      <c r="C260" s="452" t="s">
        <v>27684</v>
      </c>
      <c r="D260" s="452" t="s">
        <v>32549</v>
      </c>
      <c r="E260" s="463" t="s">
        <v>9442</v>
      </c>
      <c r="F260" s="464">
        <v>12000</v>
      </c>
      <c r="G260" s="465">
        <v>0.46</v>
      </c>
      <c r="H260" s="466">
        <v>6</v>
      </c>
      <c r="I260" s="457">
        <f t="shared" ref="I260:I323" si="28">G260*F260</f>
        <v>5520</v>
      </c>
      <c r="J260" s="458" t="str">
        <f t="shared" ref="J260:J323" si="29">IF($I$1="","Введите курс",I260/$I$1)</f>
        <v>Введите курс</v>
      </c>
      <c r="K260" s="467"/>
      <c r="L260" s="460">
        <f t="shared" ref="L260:M275" si="30">K260*H260</f>
        <v>0</v>
      </c>
      <c r="M260" s="454">
        <f t="shared" si="30"/>
        <v>0</v>
      </c>
      <c r="N260" s="461" t="str">
        <f t="shared" ref="N260:N323" si="31">IFERROR(L260*J260,"")</f>
        <v/>
      </c>
      <c r="O260" s="468"/>
    </row>
    <row r="261" spans="1:15" ht="30" customHeight="1">
      <c r="A261" s="166" t="s">
        <v>17904</v>
      </c>
      <c r="B261" s="462">
        <v>8809643527859</v>
      </c>
      <c r="C261" s="452" t="s">
        <v>27683</v>
      </c>
      <c r="D261" s="452" t="s">
        <v>32550</v>
      </c>
      <c r="E261" s="463" t="s">
        <v>9442</v>
      </c>
      <c r="F261" s="464">
        <v>12000</v>
      </c>
      <c r="G261" s="465">
        <v>0.46</v>
      </c>
      <c r="H261" s="466">
        <v>6</v>
      </c>
      <c r="I261" s="457">
        <f t="shared" si="28"/>
        <v>5520</v>
      </c>
      <c r="J261" s="458" t="str">
        <f t="shared" si="29"/>
        <v>Введите курс</v>
      </c>
      <c r="K261" s="467"/>
      <c r="L261" s="460">
        <f t="shared" si="30"/>
        <v>0</v>
      </c>
      <c r="M261" s="454">
        <f t="shared" si="30"/>
        <v>0</v>
      </c>
      <c r="N261" s="461" t="str">
        <f t="shared" si="31"/>
        <v/>
      </c>
      <c r="O261" s="468"/>
    </row>
    <row r="262" spans="1:15" ht="30" customHeight="1">
      <c r="A262" s="166" t="s">
        <v>17905</v>
      </c>
      <c r="B262" s="462">
        <v>8809643527842</v>
      </c>
      <c r="C262" s="452" t="s">
        <v>27682</v>
      </c>
      <c r="D262" s="452" t="s">
        <v>32551</v>
      </c>
      <c r="E262" s="463" t="s">
        <v>9442</v>
      </c>
      <c r="F262" s="464">
        <v>12000</v>
      </c>
      <c r="G262" s="465">
        <v>0.46</v>
      </c>
      <c r="H262" s="466">
        <v>6</v>
      </c>
      <c r="I262" s="457">
        <f t="shared" si="28"/>
        <v>5520</v>
      </c>
      <c r="J262" s="458" t="str">
        <f t="shared" si="29"/>
        <v>Введите курс</v>
      </c>
      <c r="K262" s="467"/>
      <c r="L262" s="460">
        <f t="shared" si="30"/>
        <v>0</v>
      </c>
      <c r="M262" s="454">
        <f t="shared" si="30"/>
        <v>0</v>
      </c>
      <c r="N262" s="461" t="str">
        <f t="shared" si="31"/>
        <v/>
      </c>
      <c r="O262" s="468"/>
    </row>
    <row r="263" spans="1:15" ht="30" customHeight="1">
      <c r="A263" s="166" t="s">
        <v>17906</v>
      </c>
      <c r="B263" s="462">
        <v>8809643527835</v>
      </c>
      <c r="C263" s="452" t="s">
        <v>27681</v>
      </c>
      <c r="D263" s="452" t="s">
        <v>32552</v>
      </c>
      <c r="E263" s="463" t="s">
        <v>9442</v>
      </c>
      <c r="F263" s="464">
        <v>12000</v>
      </c>
      <c r="G263" s="465">
        <v>0.46</v>
      </c>
      <c r="H263" s="466">
        <v>6</v>
      </c>
      <c r="I263" s="457">
        <f t="shared" si="28"/>
        <v>5520</v>
      </c>
      <c r="J263" s="458" t="str">
        <f t="shared" si="29"/>
        <v>Введите курс</v>
      </c>
      <c r="K263" s="467"/>
      <c r="L263" s="460">
        <f t="shared" si="30"/>
        <v>0</v>
      </c>
      <c r="M263" s="454">
        <f t="shared" si="30"/>
        <v>0</v>
      </c>
      <c r="N263" s="461" t="str">
        <f t="shared" si="31"/>
        <v/>
      </c>
      <c r="O263" s="468"/>
    </row>
    <row r="264" spans="1:15" ht="30" customHeight="1">
      <c r="A264" s="166" t="s">
        <v>17907</v>
      </c>
      <c r="B264" s="462">
        <v>8809643527828</v>
      </c>
      <c r="C264" s="452" t="s">
        <v>27680</v>
      </c>
      <c r="D264" s="452" t="s">
        <v>32553</v>
      </c>
      <c r="E264" s="463" t="s">
        <v>9442</v>
      </c>
      <c r="F264" s="464">
        <v>12000</v>
      </c>
      <c r="G264" s="465">
        <v>0.46</v>
      </c>
      <c r="H264" s="466">
        <v>6</v>
      </c>
      <c r="I264" s="457">
        <f t="shared" si="28"/>
        <v>5520</v>
      </c>
      <c r="J264" s="458" t="str">
        <f t="shared" si="29"/>
        <v>Введите курс</v>
      </c>
      <c r="K264" s="467"/>
      <c r="L264" s="460">
        <f t="shared" si="30"/>
        <v>0</v>
      </c>
      <c r="M264" s="454">
        <f t="shared" si="30"/>
        <v>0</v>
      </c>
      <c r="N264" s="461" t="str">
        <f t="shared" si="31"/>
        <v/>
      </c>
      <c r="O264" s="468"/>
    </row>
    <row r="265" spans="1:15" ht="30" customHeight="1">
      <c r="A265" s="166" t="s">
        <v>17908</v>
      </c>
      <c r="B265" s="462">
        <v>8809643527811</v>
      </c>
      <c r="C265" s="452" t="s">
        <v>27679</v>
      </c>
      <c r="D265" s="452" t="s">
        <v>32554</v>
      </c>
      <c r="E265" s="463" t="s">
        <v>9442</v>
      </c>
      <c r="F265" s="464">
        <v>12000</v>
      </c>
      <c r="G265" s="465">
        <v>0.46</v>
      </c>
      <c r="H265" s="466">
        <v>6</v>
      </c>
      <c r="I265" s="457">
        <f t="shared" si="28"/>
        <v>5520</v>
      </c>
      <c r="J265" s="458" t="str">
        <f t="shared" si="29"/>
        <v>Введите курс</v>
      </c>
      <c r="K265" s="467"/>
      <c r="L265" s="460">
        <f t="shared" si="30"/>
        <v>0</v>
      </c>
      <c r="M265" s="454">
        <f t="shared" si="30"/>
        <v>0</v>
      </c>
      <c r="N265" s="461" t="str">
        <f t="shared" si="31"/>
        <v/>
      </c>
      <c r="O265" s="468"/>
    </row>
    <row r="266" spans="1:15" ht="30" customHeight="1">
      <c r="A266" s="166" t="s">
        <v>17909</v>
      </c>
      <c r="B266" s="462">
        <v>8809643525763</v>
      </c>
      <c r="C266" s="452" t="s">
        <v>18460</v>
      </c>
      <c r="D266" s="452" t="s">
        <v>32555</v>
      </c>
      <c r="E266" s="463" t="s">
        <v>1714</v>
      </c>
      <c r="F266" s="464">
        <v>20000</v>
      </c>
      <c r="G266" s="465">
        <v>0.46</v>
      </c>
      <c r="H266" s="466">
        <v>6</v>
      </c>
      <c r="I266" s="457">
        <f t="shared" si="28"/>
        <v>9200</v>
      </c>
      <c r="J266" s="458" t="str">
        <f t="shared" si="29"/>
        <v>Введите курс</v>
      </c>
      <c r="K266" s="467"/>
      <c r="L266" s="460">
        <f t="shared" si="30"/>
        <v>0</v>
      </c>
      <c r="M266" s="454">
        <f t="shared" si="30"/>
        <v>0</v>
      </c>
      <c r="N266" s="461" t="str">
        <f t="shared" si="31"/>
        <v/>
      </c>
      <c r="O266" s="468"/>
    </row>
    <row r="267" spans="1:15" ht="30" customHeight="1">
      <c r="A267" s="166" t="s">
        <v>17910</v>
      </c>
      <c r="B267" s="462">
        <v>8809643525756</v>
      </c>
      <c r="C267" s="452" t="s">
        <v>18458</v>
      </c>
      <c r="D267" s="452" t="s">
        <v>32556</v>
      </c>
      <c r="E267" s="463" t="s">
        <v>1714</v>
      </c>
      <c r="F267" s="464">
        <v>20000</v>
      </c>
      <c r="G267" s="465">
        <v>0.46</v>
      </c>
      <c r="H267" s="466">
        <v>6</v>
      </c>
      <c r="I267" s="457">
        <f t="shared" si="28"/>
        <v>9200</v>
      </c>
      <c r="J267" s="458" t="str">
        <f t="shared" si="29"/>
        <v>Введите курс</v>
      </c>
      <c r="K267" s="467"/>
      <c r="L267" s="460">
        <f t="shared" si="30"/>
        <v>0</v>
      </c>
      <c r="M267" s="454">
        <f t="shared" si="30"/>
        <v>0</v>
      </c>
      <c r="N267" s="461" t="str">
        <f t="shared" si="31"/>
        <v/>
      </c>
      <c r="O267" s="468"/>
    </row>
    <row r="268" spans="1:15" ht="30" customHeight="1">
      <c r="A268" s="166" t="s">
        <v>17911</v>
      </c>
      <c r="B268" s="462">
        <v>8809643525749</v>
      </c>
      <c r="C268" s="452" t="s">
        <v>18459</v>
      </c>
      <c r="D268" s="452" t="s">
        <v>32557</v>
      </c>
      <c r="E268" s="463" t="s">
        <v>1714</v>
      </c>
      <c r="F268" s="464">
        <v>20000</v>
      </c>
      <c r="G268" s="465">
        <v>0.46</v>
      </c>
      <c r="H268" s="466">
        <v>6</v>
      </c>
      <c r="I268" s="457">
        <f t="shared" si="28"/>
        <v>9200</v>
      </c>
      <c r="J268" s="458" t="str">
        <f t="shared" si="29"/>
        <v>Введите курс</v>
      </c>
      <c r="K268" s="467"/>
      <c r="L268" s="460">
        <f t="shared" si="30"/>
        <v>0</v>
      </c>
      <c r="M268" s="454">
        <f t="shared" si="30"/>
        <v>0</v>
      </c>
      <c r="N268" s="461" t="str">
        <f t="shared" si="31"/>
        <v/>
      </c>
      <c r="O268" s="468"/>
    </row>
    <row r="269" spans="1:15" ht="30" customHeight="1">
      <c r="A269" s="166" t="s">
        <v>17912</v>
      </c>
      <c r="B269" s="462">
        <v>8809643525732</v>
      </c>
      <c r="C269" s="452" t="s">
        <v>18457</v>
      </c>
      <c r="D269" s="452" t="s">
        <v>32558</v>
      </c>
      <c r="E269" s="463" t="s">
        <v>1714</v>
      </c>
      <c r="F269" s="464">
        <v>20000</v>
      </c>
      <c r="G269" s="465">
        <v>0.46</v>
      </c>
      <c r="H269" s="466">
        <v>6</v>
      </c>
      <c r="I269" s="457">
        <f t="shared" si="28"/>
        <v>9200</v>
      </c>
      <c r="J269" s="458" t="str">
        <f t="shared" si="29"/>
        <v>Введите курс</v>
      </c>
      <c r="K269" s="467"/>
      <c r="L269" s="460">
        <f t="shared" si="30"/>
        <v>0</v>
      </c>
      <c r="M269" s="454">
        <f t="shared" si="30"/>
        <v>0</v>
      </c>
      <c r="N269" s="461" t="str">
        <f t="shared" si="31"/>
        <v/>
      </c>
      <c r="O269" s="468"/>
    </row>
    <row r="270" spans="1:15" ht="30" customHeight="1">
      <c r="A270" s="166" t="s">
        <v>17913</v>
      </c>
      <c r="B270" s="462">
        <v>8809643525725</v>
      </c>
      <c r="C270" s="452" t="s">
        <v>27678</v>
      </c>
      <c r="D270" s="452" t="s">
        <v>32559</v>
      </c>
      <c r="E270" s="463" t="s">
        <v>9043</v>
      </c>
      <c r="F270" s="464">
        <v>23000</v>
      </c>
      <c r="G270" s="465">
        <v>0.46</v>
      </c>
      <c r="H270" s="466">
        <v>6</v>
      </c>
      <c r="I270" s="457">
        <f t="shared" si="28"/>
        <v>10580</v>
      </c>
      <c r="J270" s="458" t="str">
        <f t="shared" si="29"/>
        <v>Введите курс</v>
      </c>
      <c r="K270" s="467"/>
      <c r="L270" s="460">
        <f t="shared" si="30"/>
        <v>0</v>
      </c>
      <c r="M270" s="454">
        <f t="shared" si="30"/>
        <v>0</v>
      </c>
      <c r="N270" s="461" t="str">
        <f t="shared" si="31"/>
        <v/>
      </c>
      <c r="O270" s="468"/>
    </row>
    <row r="271" spans="1:15" ht="30" customHeight="1">
      <c r="A271" s="166" t="s">
        <v>17914</v>
      </c>
      <c r="B271" s="462">
        <v>8809643525718</v>
      </c>
      <c r="C271" s="452" t="s">
        <v>27677</v>
      </c>
      <c r="D271" s="452" t="s">
        <v>32560</v>
      </c>
      <c r="E271" s="463" t="s">
        <v>9043</v>
      </c>
      <c r="F271" s="464">
        <v>23000</v>
      </c>
      <c r="G271" s="465">
        <v>0.46</v>
      </c>
      <c r="H271" s="466">
        <v>6</v>
      </c>
      <c r="I271" s="457">
        <f t="shared" si="28"/>
        <v>10580</v>
      </c>
      <c r="J271" s="458" t="str">
        <f t="shared" si="29"/>
        <v>Введите курс</v>
      </c>
      <c r="K271" s="467"/>
      <c r="L271" s="460">
        <f t="shared" si="30"/>
        <v>0</v>
      </c>
      <c r="M271" s="454">
        <f t="shared" si="30"/>
        <v>0</v>
      </c>
      <c r="N271" s="461" t="str">
        <f t="shared" si="31"/>
        <v/>
      </c>
      <c r="O271" s="468"/>
    </row>
    <row r="272" spans="1:15" ht="30" customHeight="1">
      <c r="A272" s="166" t="s">
        <v>17915</v>
      </c>
      <c r="B272" s="462">
        <v>8809643525701</v>
      </c>
      <c r="C272" s="452" t="s">
        <v>27676</v>
      </c>
      <c r="D272" s="452" t="s">
        <v>32561</v>
      </c>
      <c r="E272" s="463" t="s">
        <v>9043</v>
      </c>
      <c r="F272" s="464">
        <v>23000</v>
      </c>
      <c r="G272" s="465">
        <v>0.46</v>
      </c>
      <c r="H272" s="466">
        <v>6</v>
      </c>
      <c r="I272" s="457">
        <f t="shared" si="28"/>
        <v>10580</v>
      </c>
      <c r="J272" s="458" t="str">
        <f t="shared" si="29"/>
        <v>Введите курс</v>
      </c>
      <c r="K272" s="467"/>
      <c r="L272" s="460">
        <f t="shared" si="30"/>
        <v>0</v>
      </c>
      <c r="M272" s="454">
        <f t="shared" si="30"/>
        <v>0</v>
      </c>
      <c r="N272" s="461" t="str">
        <f t="shared" si="31"/>
        <v/>
      </c>
      <c r="O272" s="468"/>
    </row>
    <row r="273" spans="1:15" ht="30" customHeight="1">
      <c r="A273" s="166" t="s">
        <v>17916</v>
      </c>
      <c r="B273" s="462">
        <v>8809643525695</v>
      </c>
      <c r="C273" s="452" t="s">
        <v>27675</v>
      </c>
      <c r="D273" s="452" t="s">
        <v>32562</v>
      </c>
      <c r="E273" s="463" t="s">
        <v>9043</v>
      </c>
      <c r="F273" s="464">
        <v>23000</v>
      </c>
      <c r="G273" s="465">
        <v>0.46</v>
      </c>
      <c r="H273" s="466">
        <v>6</v>
      </c>
      <c r="I273" s="457">
        <f t="shared" si="28"/>
        <v>10580</v>
      </c>
      <c r="J273" s="458" t="str">
        <f t="shared" si="29"/>
        <v>Введите курс</v>
      </c>
      <c r="K273" s="467"/>
      <c r="L273" s="460">
        <f t="shared" si="30"/>
        <v>0</v>
      </c>
      <c r="M273" s="454">
        <f t="shared" si="30"/>
        <v>0</v>
      </c>
      <c r="N273" s="461" t="str">
        <f t="shared" si="31"/>
        <v/>
      </c>
      <c r="O273" s="468"/>
    </row>
    <row r="274" spans="1:15" ht="30" customHeight="1">
      <c r="A274" s="166" t="s">
        <v>17917</v>
      </c>
      <c r="B274" s="462">
        <v>8809643525688</v>
      </c>
      <c r="C274" s="452" t="s">
        <v>27674</v>
      </c>
      <c r="D274" s="452" t="s">
        <v>32563</v>
      </c>
      <c r="E274" s="463" t="s">
        <v>9043</v>
      </c>
      <c r="F274" s="464">
        <v>23000</v>
      </c>
      <c r="G274" s="465">
        <v>0.46</v>
      </c>
      <c r="H274" s="466">
        <v>6</v>
      </c>
      <c r="I274" s="457">
        <f t="shared" si="28"/>
        <v>10580</v>
      </c>
      <c r="J274" s="458" t="str">
        <f t="shared" si="29"/>
        <v>Введите курс</v>
      </c>
      <c r="K274" s="467"/>
      <c r="L274" s="460">
        <f t="shared" si="30"/>
        <v>0</v>
      </c>
      <c r="M274" s="454">
        <f t="shared" si="30"/>
        <v>0</v>
      </c>
      <c r="N274" s="461" t="str">
        <f t="shared" si="31"/>
        <v/>
      </c>
      <c r="O274" s="468"/>
    </row>
    <row r="275" spans="1:15" ht="30" customHeight="1">
      <c r="A275" s="166" t="s">
        <v>17918</v>
      </c>
      <c r="B275" s="462">
        <v>8809643525671</v>
      </c>
      <c r="C275" s="452" t="s">
        <v>27673</v>
      </c>
      <c r="D275" s="452" t="s">
        <v>32564</v>
      </c>
      <c r="E275" s="463" t="s">
        <v>9043</v>
      </c>
      <c r="F275" s="464">
        <v>23000</v>
      </c>
      <c r="G275" s="465">
        <v>0.46</v>
      </c>
      <c r="H275" s="466">
        <v>6</v>
      </c>
      <c r="I275" s="457">
        <f t="shared" si="28"/>
        <v>10580</v>
      </c>
      <c r="J275" s="458" t="str">
        <f t="shared" si="29"/>
        <v>Введите курс</v>
      </c>
      <c r="K275" s="467"/>
      <c r="L275" s="460">
        <f t="shared" si="30"/>
        <v>0</v>
      </c>
      <c r="M275" s="454">
        <f t="shared" si="30"/>
        <v>0</v>
      </c>
      <c r="N275" s="461" t="str">
        <f t="shared" si="31"/>
        <v/>
      </c>
      <c r="O275" s="468"/>
    </row>
    <row r="276" spans="1:15" ht="30" customHeight="1">
      <c r="A276" s="166" t="s">
        <v>17919</v>
      </c>
      <c r="B276" s="462">
        <v>8809643507202</v>
      </c>
      <c r="C276" s="452" t="s">
        <v>32565</v>
      </c>
      <c r="D276" s="452" t="s">
        <v>32566</v>
      </c>
      <c r="E276" s="463" t="s">
        <v>18139</v>
      </c>
      <c r="F276" s="464">
        <v>12000</v>
      </c>
      <c r="G276" s="465">
        <v>0.46</v>
      </c>
      <c r="H276" s="466">
        <v>6</v>
      </c>
      <c r="I276" s="457">
        <f t="shared" si="28"/>
        <v>5520</v>
      </c>
      <c r="J276" s="458" t="str">
        <f t="shared" si="29"/>
        <v>Введите курс</v>
      </c>
      <c r="K276" s="467"/>
      <c r="L276" s="460">
        <f t="shared" ref="L276:M291" si="32">K276*H276</f>
        <v>0</v>
      </c>
      <c r="M276" s="454">
        <f t="shared" si="32"/>
        <v>0</v>
      </c>
      <c r="N276" s="461" t="str">
        <f t="shared" si="31"/>
        <v/>
      </c>
      <c r="O276" s="468"/>
    </row>
    <row r="277" spans="1:15" ht="30" customHeight="1">
      <c r="A277" s="166" t="s">
        <v>17920</v>
      </c>
      <c r="B277" s="462">
        <v>8809643507196</v>
      </c>
      <c r="C277" s="452" t="s">
        <v>27672</v>
      </c>
      <c r="D277" s="452" t="s">
        <v>32567</v>
      </c>
      <c r="E277" s="463" t="s">
        <v>18139</v>
      </c>
      <c r="F277" s="464">
        <v>12000</v>
      </c>
      <c r="G277" s="465">
        <v>0.46</v>
      </c>
      <c r="H277" s="466">
        <v>6</v>
      </c>
      <c r="I277" s="457">
        <f t="shared" si="28"/>
        <v>5520</v>
      </c>
      <c r="J277" s="458" t="str">
        <f t="shared" si="29"/>
        <v>Введите курс</v>
      </c>
      <c r="K277" s="467"/>
      <c r="L277" s="460">
        <f t="shared" si="32"/>
        <v>0</v>
      </c>
      <c r="M277" s="454">
        <f t="shared" si="32"/>
        <v>0</v>
      </c>
      <c r="N277" s="461" t="str">
        <f t="shared" si="31"/>
        <v/>
      </c>
      <c r="O277" s="468"/>
    </row>
    <row r="278" spans="1:15" ht="30" customHeight="1">
      <c r="A278" s="166" t="s">
        <v>17921</v>
      </c>
      <c r="B278" s="462">
        <v>8809643504867</v>
      </c>
      <c r="C278" s="452" t="s">
        <v>27671</v>
      </c>
      <c r="D278" s="452" t="s">
        <v>32568</v>
      </c>
      <c r="E278" s="463" t="s">
        <v>18139</v>
      </c>
      <c r="F278" s="464">
        <v>12000</v>
      </c>
      <c r="G278" s="465">
        <v>0.46</v>
      </c>
      <c r="H278" s="466">
        <v>6</v>
      </c>
      <c r="I278" s="457">
        <f t="shared" si="28"/>
        <v>5520</v>
      </c>
      <c r="J278" s="458" t="str">
        <f t="shared" si="29"/>
        <v>Введите курс</v>
      </c>
      <c r="K278" s="467"/>
      <c r="L278" s="460">
        <f t="shared" si="32"/>
        <v>0</v>
      </c>
      <c r="M278" s="454">
        <f t="shared" si="32"/>
        <v>0</v>
      </c>
      <c r="N278" s="461" t="str">
        <f t="shared" si="31"/>
        <v/>
      </c>
      <c r="O278" s="468"/>
    </row>
    <row r="279" spans="1:15" ht="30" customHeight="1">
      <c r="A279" s="166" t="s">
        <v>17922</v>
      </c>
      <c r="B279" s="462">
        <v>8809643504850</v>
      </c>
      <c r="C279" s="452" t="s">
        <v>32569</v>
      </c>
      <c r="D279" s="452" t="s">
        <v>32570</v>
      </c>
      <c r="E279" s="463" t="s">
        <v>18139</v>
      </c>
      <c r="F279" s="464">
        <v>12000</v>
      </c>
      <c r="G279" s="465">
        <v>0.46</v>
      </c>
      <c r="H279" s="466">
        <v>6</v>
      </c>
      <c r="I279" s="457">
        <f t="shared" si="28"/>
        <v>5520</v>
      </c>
      <c r="J279" s="458" t="str">
        <f t="shared" si="29"/>
        <v>Введите курс</v>
      </c>
      <c r="K279" s="467"/>
      <c r="L279" s="460">
        <f t="shared" si="32"/>
        <v>0</v>
      </c>
      <c r="M279" s="454">
        <f t="shared" si="32"/>
        <v>0</v>
      </c>
      <c r="N279" s="461" t="str">
        <f t="shared" si="31"/>
        <v/>
      </c>
      <c r="O279" s="468"/>
    </row>
    <row r="280" spans="1:15" ht="30" customHeight="1">
      <c r="A280" s="166" t="s">
        <v>17923</v>
      </c>
      <c r="B280" s="462">
        <v>8809643504843</v>
      </c>
      <c r="C280" s="452" t="s">
        <v>27670</v>
      </c>
      <c r="D280" s="452" t="s">
        <v>32571</v>
      </c>
      <c r="E280" s="463" t="s">
        <v>18139</v>
      </c>
      <c r="F280" s="464">
        <v>12000</v>
      </c>
      <c r="G280" s="465">
        <v>0.46</v>
      </c>
      <c r="H280" s="466">
        <v>6</v>
      </c>
      <c r="I280" s="457">
        <f t="shared" si="28"/>
        <v>5520</v>
      </c>
      <c r="J280" s="458" t="str">
        <f t="shared" si="29"/>
        <v>Введите курс</v>
      </c>
      <c r="K280" s="467"/>
      <c r="L280" s="460">
        <f t="shared" si="32"/>
        <v>0</v>
      </c>
      <c r="M280" s="454">
        <f t="shared" si="32"/>
        <v>0</v>
      </c>
      <c r="N280" s="461" t="str">
        <f t="shared" si="31"/>
        <v/>
      </c>
      <c r="O280" s="468"/>
    </row>
    <row r="281" spans="1:15" ht="30" customHeight="1">
      <c r="A281" s="166" t="s">
        <v>17924</v>
      </c>
      <c r="B281" s="462">
        <v>8809643504829</v>
      </c>
      <c r="C281" s="452" t="s">
        <v>27669</v>
      </c>
      <c r="D281" s="452" t="s">
        <v>32572</v>
      </c>
      <c r="E281" s="463" t="s">
        <v>18139</v>
      </c>
      <c r="F281" s="464">
        <v>12000</v>
      </c>
      <c r="G281" s="465">
        <v>0.46</v>
      </c>
      <c r="H281" s="466">
        <v>6</v>
      </c>
      <c r="I281" s="457">
        <f t="shared" si="28"/>
        <v>5520</v>
      </c>
      <c r="J281" s="458" t="str">
        <f t="shared" si="29"/>
        <v>Введите курс</v>
      </c>
      <c r="K281" s="467"/>
      <c r="L281" s="460">
        <f t="shared" si="32"/>
        <v>0</v>
      </c>
      <c r="M281" s="454">
        <f t="shared" si="32"/>
        <v>0</v>
      </c>
      <c r="N281" s="461" t="str">
        <f t="shared" si="31"/>
        <v/>
      </c>
      <c r="O281" s="468"/>
    </row>
    <row r="282" spans="1:15" ht="30" customHeight="1">
      <c r="A282" s="166" t="s">
        <v>17925</v>
      </c>
      <c r="B282" s="462">
        <v>8809643506601</v>
      </c>
      <c r="C282" s="452" t="s">
        <v>27668</v>
      </c>
      <c r="D282" s="452" t="s">
        <v>31823</v>
      </c>
      <c r="E282" s="463" t="s">
        <v>14546</v>
      </c>
      <c r="F282" s="464">
        <v>14000</v>
      </c>
      <c r="G282" s="465">
        <v>0.46</v>
      </c>
      <c r="H282" s="466">
        <v>6</v>
      </c>
      <c r="I282" s="457">
        <f t="shared" si="28"/>
        <v>6440</v>
      </c>
      <c r="J282" s="458" t="str">
        <f t="shared" si="29"/>
        <v>Введите курс</v>
      </c>
      <c r="K282" s="467"/>
      <c r="L282" s="460">
        <f t="shared" si="32"/>
        <v>0</v>
      </c>
      <c r="M282" s="454">
        <f t="shared" si="32"/>
        <v>0</v>
      </c>
      <c r="N282" s="461" t="str">
        <f t="shared" si="31"/>
        <v/>
      </c>
      <c r="O282" s="468"/>
    </row>
    <row r="283" spans="1:15" ht="30" customHeight="1">
      <c r="A283" s="166" t="s">
        <v>17926</v>
      </c>
      <c r="B283" s="462">
        <v>8809643506595</v>
      </c>
      <c r="C283" s="452" t="s">
        <v>18425</v>
      </c>
      <c r="D283" s="452" t="s">
        <v>32573</v>
      </c>
      <c r="E283" s="463" t="s">
        <v>14536</v>
      </c>
      <c r="F283" s="464">
        <v>11000</v>
      </c>
      <c r="G283" s="465">
        <v>0.46</v>
      </c>
      <c r="H283" s="466">
        <v>6</v>
      </c>
      <c r="I283" s="457">
        <f t="shared" si="28"/>
        <v>5060</v>
      </c>
      <c r="J283" s="458" t="str">
        <f t="shared" si="29"/>
        <v>Введите курс</v>
      </c>
      <c r="K283" s="467"/>
      <c r="L283" s="460">
        <f t="shared" si="32"/>
        <v>0</v>
      </c>
      <c r="M283" s="454">
        <f t="shared" si="32"/>
        <v>0</v>
      </c>
      <c r="N283" s="461" t="str">
        <f t="shared" si="31"/>
        <v/>
      </c>
      <c r="O283" s="468"/>
    </row>
    <row r="284" spans="1:15" ht="30" customHeight="1">
      <c r="A284" s="166" t="s">
        <v>17927</v>
      </c>
      <c r="B284" s="462">
        <v>8809643526562</v>
      </c>
      <c r="C284" s="452" t="s">
        <v>18479</v>
      </c>
      <c r="D284" s="452" t="s">
        <v>32574</v>
      </c>
      <c r="E284" s="463" t="s">
        <v>18365</v>
      </c>
      <c r="F284" s="464">
        <v>22000</v>
      </c>
      <c r="G284" s="465">
        <v>0.46</v>
      </c>
      <c r="H284" s="466">
        <v>4</v>
      </c>
      <c r="I284" s="457">
        <f t="shared" si="28"/>
        <v>10120</v>
      </c>
      <c r="J284" s="458" t="str">
        <f t="shared" si="29"/>
        <v>Введите курс</v>
      </c>
      <c r="K284" s="467"/>
      <c r="L284" s="460">
        <f t="shared" si="32"/>
        <v>0</v>
      </c>
      <c r="M284" s="454">
        <f t="shared" si="32"/>
        <v>0</v>
      </c>
      <c r="N284" s="461" t="str">
        <f t="shared" si="31"/>
        <v/>
      </c>
      <c r="O284" s="468"/>
    </row>
    <row r="285" spans="1:15" ht="30" customHeight="1">
      <c r="A285" s="166" t="s">
        <v>17928</v>
      </c>
      <c r="B285" s="462">
        <v>8809643526555</v>
      </c>
      <c r="C285" s="452" t="s">
        <v>18478</v>
      </c>
      <c r="D285" s="452" t="s">
        <v>32575</v>
      </c>
      <c r="E285" s="463" t="s">
        <v>18365</v>
      </c>
      <c r="F285" s="464">
        <v>22000</v>
      </c>
      <c r="G285" s="465">
        <v>0.46</v>
      </c>
      <c r="H285" s="466">
        <v>4</v>
      </c>
      <c r="I285" s="457">
        <f t="shared" si="28"/>
        <v>10120</v>
      </c>
      <c r="J285" s="458" t="str">
        <f t="shared" si="29"/>
        <v>Введите курс</v>
      </c>
      <c r="K285" s="467"/>
      <c r="L285" s="460">
        <f t="shared" si="32"/>
        <v>0</v>
      </c>
      <c r="M285" s="454">
        <f t="shared" si="32"/>
        <v>0</v>
      </c>
      <c r="N285" s="461" t="str">
        <f t="shared" si="31"/>
        <v/>
      </c>
      <c r="O285" s="468"/>
    </row>
    <row r="286" spans="1:15" ht="30" customHeight="1">
      <c r="A286" s="166" t="s">
        <v>17929</v>
      </c>
      <c r="B286" s="462">
        <v>8809643526548</v>
      </c>
      <c r="C286" s="452" t="s">
        <v>18477</v>
      </c>
      <c r="D286" s="452" t="s">
        <v>32576</v>
      </c>
      <c r="E286" s="463" t="s">
        <v>18365</v>
      </c>
      <c r="F286" s="464">
        <v>22000</v>
      </c>
      <c r="G286" s="465">
        <v>0.46</v>
      </c>
      <c r="H286" s="466">
        <v>4</v>
      </c>
      <c r="I286" s="457">
        <f t="shared" si="28"/>
        <v>10120</v>
      </c>
      <c r="J286" s="458" t="str">
        <f t="shared" si="29"/>
        <v>Введите курс</v>
      </c>
      <c r="K286" s="467"/>
      <c r="L286" s="460">
        <f t="shared" si="32"/>
        <v>0</v>
      </c>
      <c r="M286" s="454">
        <f t="shared" si="32"/>
        <v>0</v>
      </c>
      <c r="N286" s="461" t="str">
        <f t="shared" si="31"/>
        <v/>
      </c>
      <c r="O286" s="468"/>
    </row>
    <row r="287" spans="1:15" ht="30" customHeight="1">
      <c r="A287" s="166" t="s">
        <v>17930</v>
      </c>
      <c r="B287" s="462">
        <v>8809643526364</v>
      </c>
      <c r="C287" s="452" t="s">
        <v>27667</v>
      </c>
      <c r="D287" s="452" t="s">
        <v>32577</v>
      </c>
      <c r="E287" s="463" t="s">
        <v>18048</v>
      </c>
      <c r="F287" s="464">
        <v>15000</v>
      </c>
      <c r="G287" s="465">
        <v>0.46</v>
      </c>
      <c r="H287" s="466">
        <v>6</v>
      </c>
      <c r="I287" s="457">
        <f t="shared" si="28"/>
        <v>6900</v>
      </c>
      <c r="J287" s="458" t="str">
        <f t="shared" si="29"/>
        <v>Введите курс</v>
      </c>
      <c r="K287" s="467"/>
      <c r="L287" s="460">
        <f t="shared" si="32"/>
        <v>0</v>
      </c>
      <c r="M287" s="454">
        <f t="shared" si="32"/>
        <v>0</v>
      </c>
      <c r="N287" s="461" t="str">
        <f t="shared" si="31"/>
        <v/>
      </c>
      <c r="O287" s="468"/>
    </row>
    <row r="288" spans="1:15" ht="30" customHeight="1">
      <c r="A288" s="166" t="s">
        <v>17932</v>
      </c>
      <c r="B288" s="462">
        <v>8809643526340</v>
      </c>
      <c r="C288" s="452" t="s">
        <v>27666</v>
      </c>
      <c r="D288" s="452" t="s">
        <v>32578</v>
      </c>
      <c r="E288" s="463" t="s">
        <v>18048</v>
      </c>
      <c r="F288" s="464">
        <v>15000</v>
      </c>
      <c r="G288" s="465">
        <v>0.46</v>
      </c>
      <c r="H288" s="466">
        <v>6</v>
      </c>
      <c r="I288" s="457">
        <f t="shared" si="28"/>
        <v>6900</v>
      </c>
      <c r="J288" s="458" t="str">
        <f t="shared" si="29"/>
        <v>Введите курс</v>
      </c>
      <c r="K288" s="467"/>
      <c r="L288" s="460">
        <f t="shared" si="32"/>
        <v>0</v>
      </c>
      <c r="M288" s="454">
        <f t="shared" si="32"/>
        <v>0</v>
      </c>
      <c r="N288" s="461" t="str">
        <f t="shared" si="31"/>
        <v/>
      </c>
      <c r="O288" s="468"/>
    </row>
    <row r="289" spans="1:15" ht="30" customHeight="1">
      <c r="A289" s="166" t="s">
        <v>17933</v>
      </c>
      <c r="B289" s="462">
        <v>8809643526333</v>
      </c>
      <c r="C289" s="452" t="s">
        <v>27665</v>
      </c>
      <c r="D289" s="452" t="s">
        <v>32579</v>
      </c>
      <c r="E289" s="463" t="s">
        <v>18048</v>
      </c>
      <c r="F289" s="464">
        <v>15000</v>
      </c>
      <c r="G289" s="465">
        <v>0.46</v>
      </c>
      <c r="H289" s="466">
        <v>6</v>
      </c>
      <c r="I289" s="457">
        <f t="shared" si="28"/>
        <v>6900</v>
      </c>
      <c r="J289" s="458" t="str">
        <f t="shared" si="29"/>
        <v>Введите курс</v>
      </c>
      <c r="K289" s="467"/>
      <c r="L289" s="460">
        <f t="shared" si="32"/>
        <v>0</v>
      </c>
      <c r="M289" s="454">
        <f t="shared" si="32"/>
        <v>0</v>
      </c>
      <c r="N289" s="461" t="str">
        <f t="shared" si="31"/>
        <v/>
      </c>
      <c r="O289" s="468"/>
    </row>
    <row r="290" spans="1:15" ht="30" customHeight="1">
      <c r="A290" s="166" t="s">
        <v>17934</v>
      </c>
      <c r="B290" s="462">
        <v>8809643526326</v>
      </c>
      <c r="C290" s="452" t="s">
        <v>27664</v>
      </c>
      <c r="D290" s="452" t="s">
        <v>32580</v>
      </c>
      <c r="E290" s="463" t="s">
        <v>18048</v>
      </c>
      <c r="F290" s="464">
        <v>15000</v>
      </c>
      <c r="G290" s="465">
        <v>0.46</v>
      </c>
      <c r="H290" s="466">
        <v>6</v>
      </c>
      <c r="I290" s="457">
        <f t="shared" si="28"/>
        <v>6900</v>
      </c>
      <c r="J290" s="458" t="str">
        <f t="shared" si="29"/>
        <v>Введите курс</v>
      </c>
      <c r="K290" s="467"/>
      <c r="L290" s="460">
        <f t="shared" si="32"/>
        <v>0</v>
      </c>
      <c r="M290" s="454">
        <f t="shared" si="32"/>
        <v>0</v>
      </c>
      <c r="N290" s="461" t="str">
        <f t="shared" si="31"/>
        <v/>
      </c>
      <c r="O290" s="468"/>
    </row>
    <row r="291" spans="1:15" ht="30" customHeight="1">
      <c r="A291" s="166" t="s">
        <v>17935</v>
      </c>
      <c r="B291" s="462">
        <v>8809643524230</v>
      </c>
      <c r="C291" s="452" t="s">
        <v>27663</v>
      </c>
      <c r="D291" s="452" t="s">
        <v>32581</v>
      </c>
      <c r="E291" s="463" t="s">
        <v>18124</v>
      </c>
      <c r="F291" s="464">
        <v>10000</v>
      </c>
      <c r="G291" s="465">
        <v>0.46</v>
      </c>
      <c r="H291" s="466">
        <v>6</v>
      </c>
      <c r="I291" s="457">
        <f t="shared" si="28"/>
        <v>4600</v>
      </c>
      <c r="J291" s="458" t="str">
        <f t="shared" si="29"/>
        <v>Введите курс</v>
      </c>
      <c r="K291" s="467"/>
      <c r="L291" s="460">
        <f t="shared" si="32"/>
        <v>0</v>
      </c>
      <c r="M291" s="454">
        <f t="shared" si="32"/>
        <v>0</v>
      </c>
      <c r="N291" s="461" t="str">
        <f t="shared" si="31"/>
        <v/>
      </c>
      <c r="O291" s="468"/>
    </row>
    <row r="292" spans="1:15" ht="30" customHeight="1">
      <c r="A292" s="166" t="s">
        <v>17936</v>
      </c>
      <c r="B292" s="462">
        <v>8809643524223</v>
      </c>
      <c r="C292" s="452" t="s">
        <v>27662</v>
      </c>
      <c r="D292" s="452" t="s">
        <v>32582</v>
      </c>
      <c r="E292" s="463" t="s">
        <v>18124</v>
      </c>
      <c r="F292" s="464">
        <v>10000</v>
      </c>
      <c r="G292" s="465">
        <v>0.46</v>
      </c>
      <c r="H292" s="466">
        <v>6</v>
      </c>
      <c r="I292" s="457">
        <f t="shared" si="28"/>
        <v>4600</v>
      </c>
      <c r="J292" s="458" t="str">
        <f t="shared" si="29"/>
        <v>Введите курс</v>
      </c>
      <c r="K292" s="467"/>
      <c r="L292" s="460">
        <f t="shared" ref="L292:M307" si="33">K292*H292</f>
        <v>0</v>
      </c>
      <c r="M292" s="454">
        <f t="shared" si="33"/>
        <v>0</v>
      </c>
      <c r="N292" s="461" t="str">
        <f t="shared" si="31"/>
        <v/>
      </c>
      <c r="O292" s="468"/>
    </row>
    <row r="293" spans="1:15" ht="30" customHeight="1">
      <c r="A293" s="166" t="s">
        <v>17937</v>
      </c>
      <c r="B293" s="462">
        <v>8809643524216</v>
      </c>
      <c r="C293" s="452" t="s">
        <v>27661</v>
      </c>
      <c r="D293" s="452" t="s">
        <v>32583</v>
      </c>
      <c r="E293" s="463" t="s">
        <v>18124</v>
      </c>
      <c r="F293" s="464">
        <v>10000</v>
      </c>
      <c r="G293" s="465">
        <v>0.46</v>
      </c>
      <c r="H293" s="466">
        <v>6</v>
      </c>
      <c r="I293" s="457">
        <f t="shared" si="28"/>
        <v>4600</v>
      </c>
      <c r="J293" s="458" t="str">
        <f t="shared" si="29"/>
        <v>Введите курс</v>
      </c>
      <c r="K293" s="467"/>
      <c r="L293" s="460">
        <f t="shared" si="33"/>
        <v>0</v>
      </c>
      <c r="M293" s="454">
        <f t="shared" si="33"/>
        <v>0</v>
      </c>
      <c r="N293" s="461" t="str">
        <f t="shared" si="31"/>
        <v/>
      </c>
      <c r="O293" s="468"/>
    </row>
    <row r="294" spans="1:15" ht="30" customHeight="1">
      <c r="A294" s="166" t="s">
        <v>17938</v>
      </c>
      <c r="B294" s="462">
        <v>8809643522526</v>
      </c>
      <c r="C294" s="452" t="s">
        <v>27660</v>
      </c>
      <c r="D294" s="452" t="s">
        <v>32584</v>
      </c>
      <c r="E294" s="463" t="s">
        <v>14444</v>
      </c>
      <c r="F294" s="464">
        <v>14000</v>
      </c>
      <c r="G294" s="465">
        <v>0.46</v>
      </c>
      <c r="H294" s="466">
        <v>6</v>
      </c>
      <c r="I294" s="457">
        <f t="shared" si="28"/>
        <v>6440</v>
      </c>
      <c r="J294" s="458" t="str">
        <f t="shared" si="29"/>
        <v>Введите курс</v>
      </c>
      <c r="K294" s="467"/>
      <c r="L294" s="460">
        <f t="shared" si="33"/>
        <v>0</v>
      </c>
      <c r="M294" s="454">
        <f t="shared" si="33"/>
        <v>0</v>
      </c>
      <c r="N294" s="461" t="str">
        <f t="shared" si="31"/>
        <v/>
      </c>
      <c r="O294" s="468"/>
    </row>
    <row r="295" spans="1:15" ht="30" customHeight="1">
      <c r="A295" s="166" t="s">
        <v>17939</v>
      </c>
      <c r="B295" s="462">
        <v>8809643522519</v>
      </c>
      <c r="C295" s="452" t="s">
        <v>27659</v>
      </c>
      <c r="D295" s="452" t="s">
        <v>32585</v>
      </c>
      <c r="E295" s="463" t="s">
        <v>14444</v>
      </c>
      <c r="F295" s="464">
        <v>14000</v>
      </c>
      <c r="G295" s="465">
        <v>0.46</v>
      </c>
      <c r="H295" s="466">
        <v>6</v>
      </c>
      <c r="I295" s="457">
        <f t="shared" si="28"/>
        <v>6440</v>
      </c>
      <c r="J295" s="458" t="str">
        <f t="shared" si="29"/>
        <v>Введите курс</v>
      </c>
      <c r="K295" s="467"/>
      <c r="L295" s="460">
        <f t="shared" si="33"/>
        <v>0</v>
      </c>
      <c r="M295" s="454">
        <f t="shared" si="33"/>
        <v>0</v>
      </c>
      <c r="N295" s="461" t="str">
        <f t="shared" si="31"/>
        <v/>
      </c>
      <c r="O295" s="468"/>
    </row>
    <row r="296" spans="1:15" ht="30" customHeight="1">
      <c r="A296" s="166" t="s">
        <v>17940</v>
      </c>
      <c r="B296" s="462">
        <v>8809643522502</v>
      </c>
      <c r="C296" s="452" t="s">
        <v>27658</v>
      </c>
      <c r="D296" s="452" t="s">
        <v>32586</v>
      </c>
      <c r="E296" s="463" t="s">
        <v>14444</v>
      </c>
      <c r="F296" s="464">
        <v>14000</v>
      </c>
      <c r="G296" s="465">
        <v>0.46</v>
      </c>
      <c r="H296" s="466">
        <v>6</v>
      </c>
      <c r="I296" s="457">
        <f t="shared" si="28"/>
        <v>6440</v>
      </c>
      <c r="J296" s="458" t="str">
        <f t="shared" si="29"/>
        <v>Введите курс</v>
      </c>
      <c r="K296" s="467"/>
      <c r="L296" s="460">
        <f t="shared" si="33"/>
        <v>0</v>
      </c>
      <c r="M296" s="454">
        <f t="shared" si="33"/>
        <v>0</v>
      </c>
      <c r="N296" s="461" t="str">
        <f t="shared" si="31"/>
        <v/>
      </c>
      <c r="O296" s="468"/>
    </row>
    <row r="297" spans="1:15" ht="30" customHeight="1">
      <c r="A297" s="166" t="s">
        <v>17941</v>
      </c>
      <c r="B297" s="462">
        <v>8809643514385</v>
      </c>
      <c r="C297" s="452" t="s">
        <v>27657</v>
      </c>
      <c r="D297" s="452" t="s">
        <v>32587</v>
      </c>
      <c r="E297" s="463" t="s">
        <v>32588</v>
      </c>
      <c r="F297" s="464">
        <v>12000</v>
      </c>
      <c r="G297" s="465">
        <v>0.46</v>
      </c>
      <c r="H297" s="466">
        <v>4</v>
      </c>
      <c r="I297" s="457">
        <f t="shared" si="28"/>
        <v>5520</v>
      </c>
      <c r="J297" s="458" t="str">
        <f t="shared" si="29"/>
        <v>Введите курс</v>
      </c>
      <c r="K297" s="467"/>
      <c r="L297" s="460">
        <f t="shared" si="33"/>
        <v>0</v>
      </c>
      <c r="M297" s="454">
        <f t="shared" si="33"/>
        <v>0</v>
      </c>
      <c r="N297" s="461" t="str">
        <f t="shared" si="31"/>
        <v/>
      </c>
      <c r="O297" s="468"/>
    </row>
    <row r="298" spans="1:15" ht="30" customHeight="1">
      <c r="A298" s="166" t="s">
        <v>17942</v>
      </c>
      <c r="B298" s="462">
        <v>8809643514378</v>
      </c>
      <c r="C298" s="452" t="s">
        <v>32589</v>
      </c>
      <c r="D298" s="452" t="s">
        <v>32590</v>
      </c>
      <c r="E298" s="463" t="s">
        <v>32588</v>
      </c>
      <c r="F298" s="464">
        <v>12000</v>
      </c>
      <c r="G298" s="465">
        <v>0.46</v>
      </c>
      <c r="H298" s="466">
        <v>4</v>
      </c>
      <c r="I298" s="457">
        <f t="shared" si="28"/>
        <v>5520</v>
      </c>
      <c r="J298" s="458" t="str">
        <f t="shared" si="29"/>
        <v>Введите курс</v>
      </c>
      <c r="K298" s="467"/>
      <c r="L298" s="460">
        <f t="shared" si="33"/>
        <v>0</v>
      </c>
      <c r="M298" s="454">
        <f t="shared" si="33"/>
        <v>0</v>
      </c>
      <c r="N298" s="461" t="str">
        <f t="shared" si="31"/>
        <v/>
      </c>
      <c r="O298" s="468"/>
    </row>
    <row r="299" spans="1:15" ht="30" customHeight="1">
      <c r="A299" s="166" t="s">
        <v>17943</v>
      </c>
      <c r="B299" s="462">
        <v>8809643533348</v>
      </c>
      <c r="C299" s="452" t="s">
        <v>18472</v>
      </c>
      <c r="D299" s="452" t="s">
        <v>32591</v>
      </c>
      <c r="E299" s="463" t="s">
        <v>14444</v>
      </c>
      <c r="F299" s="464">
        <v>12000</v>
      </c>
      <c r="G299" s="465">
        <v>0.46</v>
      </c>
      <c r="H299" s="466">
        <v>6</v>
      </c>
      <c r="I299" s="457">
        <f t="shared" si="28"/>
        <v>5520</v>
      </c>
      <c r="J299" s="458" t="str">
        <f t="shared" si="29"/>
        <v>Введите курс</v>
      </c>
      <c r="K299" s="467"/>
      <c r="L299" s="460">
        <f t="shared" si="33"/>
        <v>0</v>
      </c>
      <c r="M299" s="454">
        <f t="shared" si="33"/>
        <v>0</v>
      </c>
      <c r="N299" s="461" t="str">
        <f t="shared" si="31"/>
        <v/>
      </c>
      <c r="O299" s="468"/>
    </row>
    <row r="300" spans="1:15" ht="30" customHeight="1">
      <c r="A300" s="166" t="s">
        <v>17944</v>
      </c>
      <c r="B300" s="462">
        <v>8809643533331</v>
      </c>
      <c r="C300" s="452" t="s">
        <v>18470</v>
      </c>
      <c r="D300" s="452" t="s">
        <v>32592</v>
      </c>
      <c r="E300" s="463" t="s">
        <v>14444</v>
      </c>
      <c r="F300" s="464">
        <v>12000</v>
      </c>
      <c r="G300" s="465">
        <v>0.46</v>
      </c>
      <c r="H300" s="466">
        <v>6</v>
      </c>
      <c r="I300" s="457">
        <f t="shared" si="28"/>
        <v>5520</v>
      </c>
      <c r="J300" s="458" t="str">
        <f t="shared" si="29"/>
        <v>Введите курс</v>
      </c>
      <c r="K300" s="467"/>
      <c r="L300" s="460">
        <f t="shared" si="33"/>
        <v>0</v>
      </c>
      <c r="M300" s="454">
        <f t="shared" si="33"/>
        <v>0</v>
      </c>
      <c r="N300" s="461" t="str">
        <f t="shared" si="31"/>
        <v/>
      </c>
      <c r="O300" s="468"/>
    </row>
    <row r="301" spans="1:15" ht="30" customHeight="1">
      <c r="A301" s="166" t="s">
        <v>17945</v>
      </c>
      <c r="B301" s="462">
        <v>8809643533324</v>
      </c>
      <c r="C301" s="452" t="s">
        <v>18471</v>
      </c>
      <c r="D301" s="452" t="s">
        <v>32593</v>
      </c>
      <c r="E301" s="463" t="s">
        <v>14444</v>
      </c>
      <c r="F301" s="464">
        <v>12000</v>
      </c>
      <c r="G301" s="465">
        <v>0.46</v>
      </c>
      <c r="H301" s="466">
        <v>6</v>
      </c>
      <c r="I301" s="457">
        <f t="shared" si="28"/>
        <v>5520</v>
      </c>
      <c r="J301" s="458" t="str">
        <f t="shared" si="29"/>
        <v>Введите курс</v>
      </c>
      <c r="K301" s="467"/>
      <c r="L301" s="460">
        <f t="shared" si="33"/>
        <v>0</v>
      </c>
      <c r="M301" s="454">
        <f t="shared" si="33"/>
        <v>0</v>
      </c>
      <c r="N301" s="461" t="str">
        <f t="shared" si="31"/>
        <v/>
      </c>
      <c r="O301" s="468"/>
    </row>
    <row r="302" spans="1:15" ht="30" customHeight="1">
      <c r="A302" s="166" t="s">
        <v>17946</v>
      </c>
      <c r="B302" s="462">
        <v>8809643515610</v>
      </c>
      <c r="C302" s="452" t="s">
        <v>27656</v>
      </c>
      <c r="D302" s="452" t="s">
        <v>32594</v>
      </c>
      <c r="E302" s="463" t="s">
        <v>18164</v>
      </c>
      <c r="F302" s="464">
        <v>18000</v>
      </c>
      <c r="G302" s="465">
        <v>0.46</v>
      </c>
      <c r="H302" s="466">
        <v>4</v>
      </c>
      <c r="I302" s="457">
        <f t="shared" si="28"/>
        <v>8280</v>
      </c>
      <c r="J302" s="458" t="str">
        <f t="shared" si="29"/>
        <v>Введите курс</v>
      </c>
      <c r="K302" s="467"/>
      <c r="L302" s="460">
        <f t="shared" si="33"/>
        <v>0</v>
      </c>
      <c r="M302" s="454">
        <f t="shared" si="33"/>
        <v>0</v>
      </c>
      <c r="N302" s="461" t="str">
        <f t="shared" si="31"/>
        <v/>
      </c>
      <c r="O302" s="468"/>
    </row>
    <row r="303" spans="1:15" ht="30" customHeight="1">
      <c r="A303" s="166" t="s">
        <v>17947</v>
      </c>
      <c r="B303" s="462">
        <v>8809643515603</v>
      </c>
      <c r="C303" s="452" t="s">
        <v>27655</v>
      </c>
      <c r="D303" s="452" t="s">
        <v>32595</v>
      </c>
      <c r="E303" s="463" t="s">
        <v>18164</v>
      </c>
      <c r="F303" s="464">
        <v>18000</v>
      </c>
      <c r="G303" s="465">
        <v>0.46</v>
      </c>
      <c r="H303" s="466">
        <v>4</v>
      </c>
      <c r="I303" s="457">
        <f t="shared" si="28"/>
        <v>8280</v>
      </c>
      <c r="J303" s="458" t="str">
        <f t="shared" si="29"/>
        <v>Введите курс</v>
      </c>
      <c r="K303" s="467"/>
      <c r="L303" s="460">
        <f t="shared" si="33"/>
        <v>0</v>
      </c>
      <c r="M303" s="454">
        <f t="shared" si="33"/>
        <v>0</v>
      </c>
      <c r="N303" s="461" t="str">
        <f t="shared" si="31"/>
        <v/>
      </c>
      <c r="O303" s="468"/>
    </row>
    <row r="304" spans="1:15" ht="30" customHeight="1">
      <c r="A304" s="166" t="s">
        <v>17948</v>
      </c>
      <c r="B304" s="462">
        <v>8809643510417</v>
      </c>
      <c r="C304" s="452" t="s">
        <v>27654</v>
      </c>
      <c r="D304" s="452" t="s">
        <v>32596</v>
      </c>
      <c r="E304" s="463" t="s">
        <v>18164</v>
      </c>
      <c r="F304" s="464">
        <v>18000</v>
      </c>
      <c r="G304" s="465">
        <v>0.46</v>
      </c>
      <c r="H304" s="466">
        <v>4</v>
      </c>
      <c r="I304" s="457">
        <f t="shared" si="28"/>
        <v>8280</v>
      </c>
      <c r="J304" s="458" t="str">
        <f t="shared" si="29"/>
        <v>Введите курс</v>
      </c>
      <c r="K304" s="467"/>
      <c r="L304" s="460">
        <f t="shared" si="33"/>
        <v>0</v>
      </c>
      <c r="M304" s="454">
        <f t="shared" si="33"/>
        <v>0</v>
      </c>
      <c r="N304" s="461" t="str">
        <f t="shared" si="31"/>
        <v/>
      </c>
      <c r="O304" s="468"/>
    </row>
    <row r="305" spans="1:15" ht="30" customHeight="1">
      <c r="A305" s="166" t="s">
        <v>17949</v>
      </c>
      <c r="B305" s="462">
        <v>8809643510400</v>
      </c>
      <c r="C305" s="452" t="s">
        <v>27653</v>
      </c>
      <c r="D305" s="452" t="s">
        <v>32597</v>
      </c>
      <c r="E305" s="463" t="s">
        <v>18164</v>
      </c>
      <c r="F305" s="464">
        <v>18000</v>
      </c>
      <c r="G305" s="465">
        <v>0.46</v>
      </c>
      <c r="H305" s="466">
        <v>4</v>
      </c>
      <c r="I305" s="457">
        <f t="shared" si="28"/>
        <v>8280</v>
      </c>
      <c r="J305" s="458" t="str">
        <f t="shared" si="29"/>
        <v>Введите курс</v>
      </c>
      <c r="K305" s="467"/>
      <c r="L305" s="460">
        <f t="shared" si="33"/>
        <v>0</v>
      </c>
      <c r="M305" s="454">
        <f t="shared" si="33"/>
        <v>0</v>
      </c>
      <c r="N305" s="461" t="str">
        <f t="shared" si="31"/>
        <v/>
      </c>
      <c r="O305" s="468"/>
    </row>
    <row r="306" spans="1:15" ht="30" customHeight="1">
      <c r="A306" s="166" t="s">
        <v>17950</v>
      </c>
      <c r="B306" s="462">
        <v>8809643510394</v>
      </c>
      <c r="C306" s="452" t="s">
        <v>27652</v>
      </c>
      <c r="D306" s="452" t="s">
        <v>32598</v>
      </c>
      <c r="E306" s="463" t="s">
        <v>18164</v>
      </c>
      <c r="F306" s="464">
        <v>18000</v>
      </c>
      <c r="G306" s="465">
        <v>0.46</v>
      </c>
      <c r="H306" s="466">
        <v>4</v>
      </c>
      <c r="I306" s="457">
        <f t="shared" si="28"/>
        <v>8280</v>
      </c>
      <c r="J306" s="458" t="str">
        <f t="shared" si="29"/>
        <v>Введите курс</v>
      </c>
      <c r="K306" s="467"/>
      <c r="L306" s="460">
        <f t="shared" si="33"/>
        <v>0</v>
      </c>
      <c r="M306" s="454">
        <f t="shared" si="33"/>
        <v>0</v>
      </c>
      <c r="N306" s="461" t="str">
        <f t="shared" si="31"/>
        <v/>
      </c>
      <c r="O306" s="468"/>
    </row>
    <row r="307" spans="1:15" ht="30" customHeight="1">
      <c r="A307" s="166" t="s">
        <v>17951</v>
      </c>
      <c r="B307" s="462">
        <v>8809643510387</v>
      </c>
      <c r="C307" s="452" t="s">
        <v>27651</v>
      </c>
      <c r="D307" s="452" t="s">
        <v>32599</v>
      </c>
      <c r="E307" s="463" t="s">
        <v>18164</v>
      </c>
      <c r="F307" s="464">
        <v>18000</v>
      </c>
      <c r="G307" s="465">
        <v>0.46</v>
      </c>
      <c r="H307" s="466">
        <v>4</v>
      </c>
      <c r="I307" s="457">
        <f t="shared" si="28"/>
        <v>8280</v>
      </c>
      <c r="J307" s="458" t="str">
        <f t="shared" si="29"/>
        <v>Введите курс</v>
      </c>
      <c r="K307" s="467"/>
      <c r="L307" s="460">
        <f t="shared" si="33"/>
        <v>0</v>
      </c>
      <c r="M307" s="454">
        <f t="shared" si="33"/>
        <v>0</v>
      </c>
      <c r="N307" s="461" t="str">
        <f t="shared" si="31"/>
        <v/>
      </c>
      <c r="O307" s="468"/>
    </row>
    <row r="308" spans="1:15" ht="30" customHeight="1">
      <c r="A308" s="166" t="s">
        <v>17952</v>
      </c>
      <c r="B308" s="462">
        <v>8809643510370</v>
      </c>
      <c r="C308" s="452" t="s">
        <v>27650</v>
      </c>
      <c r="D308" s="452" t="s">
        <v>32600</v>
      </c>
      <c r="E308" s="463" t="s">
        <v>18164</v>
      </c>
      <c r="F308" s="464">
        <v>18000</v>
      </c>
      <c r="G308" s="465">
        <v>0.46</v>
      </c>
      <c r="H308" s="466">
        <v>4</v>
      </c>
      <c r="I308" s="457">
        <f t="shared" si="28"/>
        <v>8280</v>
      </c>
      <c r="J308" s="458" t="str">
        <f t="shared" si="29"/>
        <v>Введите курс</v>
      </c>
      <c r="K308" s="467"/>
      <c r="L308" s="460">
        <f t="shared" ref="L308:M323" si="34">K308*H308</f>
        <v>0</v>
      </c>
      <c r="M308" s="454">
        <f t="shared" si="34"/>
        <v>0</v>
      </c>
      <c r="N308" s="461" t="str">
        <f t="shared" si="31"/>
        <v/>
      </c>
      <c r="O308" s="468"/>
    </row>
    <row r="309" spans="1:15" ht="30" customHeight="1">
      <c r="A309" s="166" t="s">
        <v>17953</v>
      </c>
      <c r="B309" s="462">
        <v>8809643510363</v>
      </c>
      <c r="C309" s="452" t="s">
        <v>27649</v>
      </c>
      <c r="D309" s="452" t="s">
        <v>32601</v>
      </c>
      <c r="E309" s="463" t="s">
        <v>18164</v>
      </c>
      <c r="F309" s="464">
        <v>18000</v>
      </c>
      <c r="G309" s="465">
        <v>0.46</v>
      </c>
      <c r="H309" s="466">
        <v>4</v>
      </c>
      <c r="I309" s="457">
        <f t="shared" si="28"/>
        <v>8280</v>
      </c>
      <c r="J309" s="458" t="str">
        <f t="shared" si="29"/>
        <v>Введите курс</v>
      </c>
      <c r="K309" s="467"/>
      <c r="L309" s="460">
        <f t="shared" si="34"/>
        <v>0</v>
      </c>
      <c r="M309" s="454">
        <f t="shared" si="34"/>
        <v>0</v>
      </c>
      <c r="N309" s="461" t="str">
        <f t="shared" si="31"/>
        <v/>
      </c>
      <c r="O309" s="468"/>
    </row>
    <row r="310" spans="1:15" ht="30" customHeight="1">
      <c r="A310" s="166" t="s">
        <v>17954</v>
      </c>
      <c r="B310" s="462">
        <v>8809643510356</v>
      </c>
      <c r="C310" s="452" t="s">
        <v>27648</v>
      </c>
      <c r="D310" s="452" t="s">
        <v>32602</v>
      </c>
      <c r="E310" s="463" t="s">
        <v>18164</v>
      </c>
      <c r="F310" s="464">
        <v>18000</v>
      </c>
      <c r="G310" s="465">
        <v>0.46</v>
      </c>
      <c r="H310" s="466">
        <v>4</v>
      </c>
      <c r="I310" s="457">
        <f t="shared" si="28"/>
        <v>8280</v>
      </c>
      <c r="J310" s="458" t="str">
        <f t="shared" si="29"/>
        <v>Введите курс</v>
      </c>
      <c r="K310" s="467"/>
      <c r="L310" s="460">
        <f t="shared" si="34"/>
        <v>0</v>
      </c>
      <c r="M310" s="454">
        <f t="shared" si="34"/>
        <v>0</v>
      </c>
      <c r="N310" s="461" t="str">
        <f t="shared" si="31"/>
        <v/>
      </c>
      <c r="O310" s="468"/>
    </row>
    <row r="311" spans="1:15" ht="30" customHeight="1">
      <c r="A311" s="166" t="s">
        <v>17955</v>
      </c>
      <c r="B311" s="462">
        <v>8809643510332</v>
      </c>
      <c r="C311" s="452" t="s">
        <v>27647</v>
      </c>
      <c r="D311" s="452" t="s">
        <v>32603</v>
      </c>
      <c r="E311" s="463" t="s">
        <v>18164</v>
      </c>
      <c r="F311" s="464">
        <v>18000</v>
      </c>
      <c r="G311" s="465">
        <v>0.46</v>
      </c>
      <c r="H311" s="466">
        <v>4</v>
      </c>
      <c r="I311" s="457">
        <f t="shared" si="28"/>
        <v>8280</v>
      </c>
      <c r="J311" s="458" t="str">
        <f t="shared" si="29"/>
        <v>Введите курс</v>
      </c>
      <c r="K311" s="467"/>
      <c r="L311" s="460">
        <f t="shared" si="34"/>
        <v>0</v>
      </c>
      <c r="M311" s="454">
        <f t="shared" si="34"/>
        <v>0</v>
      </c>
      <c r="N311" s="461" t="str">
        <f t="shared" si="31"/>
        <v/>
      </c>
      <c r="O311" s="468"/>
    </row>
    <row r="312" spans="1:15" ht="30" customHeight="1">
      <c r="A312" s="166" t="s">
        <v>17956</v>
      </c>
      <c r="B312" s="462">
        <v>8809643509626</v>
      </c>
      <c r="C312" s="452" t="s">
        <v>32604</v>
      </c>
      <c r="D312" s="452" t="s">
        <v>32605</v>
      </c>
      <c r="E312" s="463"/>
      <c r="F312" s="464">
        <v>10000</v>
      </c>
      <c r="G312" s="465">
        <v>0.46</v>
      </c>
      <c r="H312" s="466">
        <v>6</v>
      </c>
      <c r="I312" s="457">
        <f t="shared" si="28"/>
        <v>4600</v>
      </c>
      <c r="J312" s="458" t="str">
        <f t="shared" si="29"/>
        <v>Введите курс</v>
      </c>
      <c r="K312" s="467"/>
      <c r="L312" s="460">
        <f t="shared" si="34"/>
        <v>0</v>
      </c>
      <c r="M312" s="454">
        <f t="shared" si="34"/>
        <v>0</v>
      </c>
      <c r="N312" s="461" t="str">
        <f t="shared" si="31"/>
        <v/>
      </c>
      <c r="O312" s="468"/>
    </row>
    <row r="313" spans="1:15" ht="30" customHeight="1">
      <c r="A313" s="166" t="s">
        <v>17957</v>
      </c>
      <c r="B313" s="462">
        <v>8809643509619</v>
      </c>
      <c r="C313" s="452" t="s">
        <v>32606</v>
      </c>
      <c r="D313" s="452" t="s">
        <v>32607</v>
      </c>
      <c r="E313" s="463"/>
      <c r="F313" s="464">
        <v>10000</v>
      </c>
      <c r="G313" s="465">
        <v>0.46</v>
      </c>
      <c r="H313" s="466">
        <v>6</v>
      </c>
      <c r="I313" s="457">
        <f t="shared" si="28"/>
        <v>4600</v>
      </c>
      <c r="J313" s="458" t="str">
        <f t="shared" si="29"/>
        <v>Введите курс</v>
      </c>
      <c r="K313" s="467"/>
      <c r="L313" s="460">
        <f t="shared" si="34"/>
        <v>0</v>
      </c>
      <c r="M313" s="454">
        <f t="shared" si="34"/>
        <v>0</v>
      </c>
      <c r="N313" s="461" t="str">
        <f t="shared" si="31"/>
        <v/>
      </c>
      <c r="O313" s="468"/>
    </row>
    <row r="314" spans="1:15" ht="30" customHeight="1">
      <c r="A314" s="166" t="s">
        <v>17958</v>
      </c>
      <c r="B314" s="462">
        <v>8809643509299</v>
      </c>
      <c r="C314" s="452" t="s">
        <v>27646</v>
      </c>
      <c r="D314" s="452" t="s">
        <v>32608</v>
      </c>
      <c r="E314" s="463" t="s">
        <v>2278</v>
      </c>
      <c r="F314" s="464">
        <v>25000</v>
      </c>
      <c r="G314" s="465">
        <v>0.46</v>
      </c>
      <c r="H314" s="466">
        <v>4</v>
      </c>
      <c r="I314" s="457">
        <f t="shared" si="28"/>
        <v>11500</v>
      </c>
      <c r="J314" s="458" t="str">
        <f t="shared" si="29"/>
        <v>Введите курс</v>
      </c>
      <c r="K314" s="467"/>
      <c r="L314" s="460">
        <f t="shared" si="34"/>
        <v>0</v>
      </c>
      <c r="M314" s="454">
        <f t="shared" si="34"/>
        <v>0</v>
      </c>
      <c r="N314" s="461" t="str">
        <f t="shared" si="31"/>
        <v/>
      </c>
      <c r="O314" s="468"/>
    </row>
    <row r="315" spans="1:15" ht="30" customHeight="1">
      <c r="A315" s="166" t="s">
        <v>17959</v>
      </c>
      <c r="B315" s="462">
        <v>8809643509275</v>
      </c>
      <c r="C315" s="452" t="s">
        <v>27645</v>
      </c>
      <c r="D315" s="452" t="s">
        <v>32609</v>
      </c>
      <c r="E315" s="463" t="s">
        <v>2278</v>
      </c>
      <c r="F315" s="464">
        <v>25000</v>
      </c>
      <c r="G315" s="465">
        <v>0.46</v>
      </c>
      <c r="H315" s="466">
        <v>4</v>
      </c>
      <c r="I315" s="457">
        <f t="shared" si="28"/>
        <v>11500</v>
      </c>
      <c r="J315" s="458" t="str">
        <f t="shared" si="29"/>
        <v>Введите курс</v>
      </c>
      <c r="K315" s="467"/>
      <c r="L315" s="460">
        <f t="shared" si="34"/>
        <v>0</v>
      </c>
      <c r="M315" s="454">
        <f t="shared" si="34"/>
        <v>0</v>
      </c>
      <c r="N315" s="461" t="str">
        <f t="shared" si="31"/>
        <v/>
      </c>
      <c r="O315" s="468"/>
    </row>
    <row r="316" spans="1:15" ht="30" customHeight="1">
      <c r="A316" s="166" t="s">
        <v>17960</v>
      </c>
      <c r="B316" s="462">
        <v>8809643509282</v>
      </c>
      <c r="C316" s="452" t="s">
        <v>32610</v>
      </c>
      <c r="D316" s="452" t="s">
        <v>32611</v>
      </c>
      <c r="E316" s="463" t="s">
        <v>2278</v>
      </c>
      <c r="F316" s="464">
        <v>25000</v>
      </c>
      <c r="G316" s="465">
        <v>0.46</v>
      </c>
      <c r="H316" s="466">
        <v>4</v>
      </c>
      <c r="I316" s="457">
        <f t="shared" si="28"/>
        <v>11500</v>
      </c>
      <c r="J316" s="458" t="str">
        <f t="shared" si="29"/>
        <v>Введите курс</v>
      </c>
      <c r="K316" s="467"/>
      <c r="L316" s="460">
        <f t="shared" si="34"/>
        <v>0</v>
      </c>
      <c r="M316" s="454">
        <f t="shared" si="34"/>
        <v>0</v>
      </c>
      <c r="N316" s="461" t="str">
        <f t="shared" si="31"/>
        <v/>
      </c>
      <c r="O316" s="468"/>
    </row>
    <row r="317" spans="1:15" ht="30" customHeight="1">
      <c r="A317" s="166" t="s">
        <v>17961</v>
      </c>
      <c r="B317" s="462">
        <v>8809643506991</v>
      </c>
      <c r="C317" s="452" t="s">
        <v>27644</v>
      </c>
      <c r="D317" s="452" t="s">
        <v>31822</v>
      </c>
      <c r="E317" s="463" t="s">
        <v>18411</v>
      </c>
      <c r="F317" s="464">
        <v>10000</v>
      </c>
      <c r="G317" s="465">
        <v>0.46</v>
      </c>
      <c r="H317" s="466">
        <v>6</v>
      </c>
      <c r="I317" s="457">
        <f t="shared" si="28"/>
        <v>4600</v>
      </c>
      <c r="J317" s="458" t="str">
        <f t="shared" si="29"/>
        <v>Введите курс</v>
      </c>
      <c r="K317" s="467"/>
      <c r="L317" s="460">
        <f t="shared" si="34"/>
        <v>0</v>
      </c>
      <c r="M317" s="454">
        <f t="shared" si="34"/>
        <v>0</v>
      </c>
      <c r="N317" s="461" t="str">
        <f t="shared" si="31"/>
        <v/>
      </c>
      <c r="O317" s="468"/>
    </row>
    <row r="318" spans="1:15" ht="30" customHeight="1">
      <c r="A318" s="166" t="s">
        <v>17962</v>
      </c>
      <c r="B318" s="462">
        <v>8809643506434</v>
      </c>
      <c r="C318" s="452" t="s">
        <v>27643</v>
      </c>
      <c r="D318" s="452" t="s">
        <v>32612</v>
      </c>
      <c r="E318" s="463" t="s">
        <v>18124</v>
      </c>
      <c r="F318" s="464">
        <v>10000</v>
      </c>
      <c r="G318" s="465">
        <v>0.46</v>
      </c>
      <c r="H318" s="466">
        <v>6</v>
      </c>
      <c r="I318" s="457">
        <f t="shared" si="28"/>
        <v>4600</v>
      </c>
      <c r="J318" s="458" t="str">
        <f t="shared" si="29"/>
        <v>Введите курс</v>
      </c>
      <c r="K318" s="467"/>
      <c r="L318" s="460">
        <f t="shared" si="34"/>
        <v>0</v>
      </c>
      <c r="M318" s="454">
        <f t="shared" si="34"/>
        <v>0</v>
      </c>
      <c r="N318" s="461" t="str">
        <f t="shared" si="31"/>
        <v/>
      </c>
      <c r="O318" s="468"/>
    </row>
    <row r="319" spans="1:15" ht="30" customHeight="1">
      <c r="A319" s="166" t="s">
        <v>17963</v>
      </c>
      <c r="B319" s="462">
        <v>8809643506441</v>
      </c>
      <c r="C319" s="452" t="s">
        <v>27642</v>
      </c>
      <c r="D319" s="452" t="s">
        <v>32613</v>
      </c>
      <c r="E319" s="463" t="s">
        <v>18124</v>
      </c>
      <c r="F319" s="464">
        <v>10000</v>
      </c>
      <c r="G319" s="465">
        <v>0.46</v>
      </c>
      <c r="H319" s="466">
        <v>6</v>
      </c>
      <c r="I319" s="457">
        <f t="shared" si="28"/>
        <v>4600</v>
      </c>
      <c r="J319" s="458" t="str">
        <f t="shared" si="29"/>
        <v>Введите курс</v>
      </c>
      <c r="K319" s="467"/>
      <c r="L319" s="460">
        <f t="shared" si="34"/>
        <v>0</v>
      </c>
      <c r="M319" s="454">
        <f t="shared" si="34"/>
        <v>0</v>
      </c>
      <c r="N319" s="461" t="str">
        <f t="shared" si="31"/>
        <v/>
      </c>
      <c r="O319" s="468"/>
    </row>
    <row r="320" spans="1:15" ht="30" customHeight="1">
      <c r="A320" s="166" t="s">
        <v>17964</v>
      </c>
      <c r="B320" s="462">
        <v>8809643506458</v>
      </c>
      <c r="C320" s="452" t="s">
        <v>27641</v>
      </c>
      <c r="D320" s="452" t="s">
        <v>32614</v>
      </c>
      <c r="E320" s="463" t="s">
        <v>18124</v>
      </c>
      <c r="F320" s="464">
        <v>10000</v>
      </c>
      <c r="G320" s="465">
        <v>0.46</v>
      </c>
      <c r="H320" s="466">
        <v>6</v>
      </c>
      <c r="I320" s="457">
        <f t="shared" si="28"/>
        <v>4600</v>
      </c>
      <c r="J320" s="458" t="str">
        <f t="shared" si="29"/>
        <v>Введите курс</v>
      </c>
      <c r="K320" s="467"/>
      <c r="L320" s="460">
        <f t="shared" si="34"/>
        <v>0</v>
      </c>
      <c r="M320" s="454">
        <f t="shared" si="34"/>
        <v>0</v>
      </c>
      <c r="N320" s="461" t="str">
        <f t="shared" si="31"/>
        <v/>
      </c>
      <c r="O320" s="468"/>
    </row>
    <row r="321" spans="1:15" ht="30" customHeight="1">
      <c r="A321" s="166" t="s">
        <v>17965</v>
      </c>
      <c r="B321" s="462">
        <v>8809643506465</v>
      </c>
      <c r="C321" s="452" t="s">
        <v>27640</v>
      </c>
      <c r="D321" s="452" t="s">
        <v>32615</v>
      </c>
      <c r="E321" s="463" t="s">
        <v>18124</v>
      </c>
      <c r="F321" s="464">
        <v>10000</v>
      </c>
      <c r="G321" s="465">
        <v>0.46</v>
      </c>
      <c r="H321" s="466">
        <v>6</v>
      </c>
      <c r="I321" s="457">
        <f t="shared" si="28"/>
        <v>4600</v>
      </c>
      <c r="J321" s="458" t="str">
        <f t="shared" si="29"/>
        <v>Введите курс</v>
      </c>
      <c r="K321" s="467"/>
      <c r="L321" s="460">
        <f t="shared" si="34"/>
        <v>0</v>
      </c>
      <c r="M321" s="454">
        <f t="shared" si="34"/>
        <v>0</v>
      </c>
      <c r="N321" s="461" t="str">
        <f t="shared" si="31"/>
        <v/>
      </c>
      <c r="O321" s="468"/>
    </row>
    <row r="322" spans="1:15" ht="30" customHeight="1">
      <c r="A322" s="166" t="s">
        <v>17966</v>
      </c>
      <c r="B322" s="462">
        <v>8809643506250</v>
      </c>
      <c r="C322" s="452" t="s">
        <v>27639</v>
      </c>
      <c r="D322" s="452" t="s">
        <v>31821</v>
      </c>
      <c r="E322" s="463" t="s">
        <v>18410</v>
      </c>
      <c r="F322" s="464">
        <v>12000</v>
      </c>
      <c r="G322" s="465">
        <v>0.46</v>
      </c>
      <c r="H322" s="466">
        <v>4</v>
      </c>
      <c r="I322" s="457">
        <f t="shared" si="28"/>
        <v>5520</v>
      </c>
      <c r="J322" s="458" t="str">
        <f t="shared" si="29"/>
        <v>Введите курс</v>
      </c>
      <c r="K322" s="467"/>
      <c r="L322" s="460">
        <f t="shared" si="34"/>
        <v>0</v>
      </c>
      <c r="M322" s="454">
        <f t="shared" si="34"/>
        <v>0</v>
      </c>
      <c r="N322" s="461" t="str">
        <f t="shared" si="31"/>
        <v/>
      </c>
      <c r="O322" s="468"/>
    </row>
    <row r="323" spans="1:15" ht="30" customHeight="1">
      <c r="A323" s="166" t="s">
        <v>17967</v>
      </c>
      <c r="B323" s="462">
        <v>8809643506243</v>
      </c>
      <c r="C323" s="452" t="s">
        <v>27638</v>
      </c>
      <c r="D323" s="452" t="s">
        <v>31820</v>
      </c>
      <c r="E323" s="463" t="s">
        <v>18410</v>
      </c>
      <c r="F323" s="464">
        <v>12000</v>
      </c>
      <c r="G323" s="465">
        <v>0.46</v>
      </c>
      <c r="H323" s="466">
        <v>4</v>
      </c>
      <c r="I323" s="457">
        <f t="shared" si="28"/>
        <v>5520</v>
      </c>
      <c r="J323" s="458" t="str">
        <f t="shared" si="29"/>
        <v>Введите курс</v>
      </c>
      <c r="K323" s="467"/>
      <c r="L323" s="460">
        <f t="shared" si="34"/>
        <v>0</v>
      </c>
      <c r="M323" s="454">
        <f t="shared" si="34"/>
        <v>0</v>
      </c>
      <c r="N323" s="461" t="str">
        <f t="shared" si="31"/>
        <v/>
      </c>
      <c r="O323" s="468"/>
    </row>
    <row r="324" spans="1:15" ht="30" customHeight="1">
      <c r="A324" s="166" t="s">
        <v>17968</v>
      </c>
      <c r="B324" s="462">
        <v>8809643506236</v>
      </c>
      <c r="C324" s="452" t="s">
        <v>27637</v>
      </c>
      <c r="D324" s="452" t="s">
        <v>31819</v>
      </c>
      <c r="E324" s="463" t="s">
        <v>18410</v>
      </c>
      <c r="F324" s="464">
        <v>12000</v>
      </c>
      <c r="G324" s="465">
        <v>0.46</v>
      </c>
      <c r="H324" s="466">
        <v>4</v>
      </c>
      <c r="I324" s="457">
        <f t="shared" ref="I324:I387" si="35">G324*F324</f>
        <v>5520</v>
      </c>
      <c r="J324" s="458" t="str">
        <f t="shared" ref="J324:J387" si="36">IF($I$1="","Введите курс",I324/$I$1)</f>
        <v>Введите курс</v>
      </c>
      <c r="K324" s="467"/>
      <c r="L324" s="460">
        <f t="shared" ref="L324:M339" si="37">K324*H324</f>
        <v>0</v>
      </c>
      <c r="M324" s="454">
        <f t="shared" si="37"/>
        <v>0</v>
      </c>
      <c r="N324" s="461" t="str">
        <f t="shared" ref="N324:N387" si="38">IFERROR(L324*J324,"")</f>
        <v/>
      </c>
      <c r="O324" s="468"/>
    </row>
    <row r="325" spans="1:15" ht="30" customHeight="1">
      <c r="A325" s="166" t="s">
        <v>17969</v>
      </c>
      <c r="B325" s="462">
        <v>8809643506229</v>
      </c>
      <c r="C325" s="452" t="s">
        <v>27636</v>
      </c>
      <c r="D325" s="452" t="s">
        <v>32616</v>
      </c>
      <c r="E325" s="463" t="s">
        <v>18349</v>
      </c>
      <c r="F325" s="464">
        <v>5000</v>
      </c>
      <c r="G325" s="465">
        <v>0.46</v>
      </c>
      <c r="H325" s="466">
        <v>4</v>
      </c>
      <c r="I325" s="457">
        <f t="shared" si="35"/>
        <v>2300</v>
      </c>
      <c r="J325" s="458" t="str">
        <f t="shared" si="36"/>
        <v>Введите курс</v>
      </c>
      <c r="K325" s="467"/>
      <c r="L325" s="460">
        <f t="shared" si="37"/>
        <v>0</v>
      </c>
      <c r="M325" s="454">
        <f t="shared" si="37"/>
        <v>0</v>
      </c>
      <c r="N325" s="461" t="str">
        <f t="shared" si="38"/>
        <v/>
      </c>
      <c r="O325" s="468"/>
    </row>
    <row r="326" spans="1:15" ht="30" customHeight="1">
      <c r="A326" s="166" t="s">
        <v>17970</v>
      </c>
      <c r="B326" s="462">
        <v>8809643506212</v>
      </c>
      <c r="C326" s="452" t="s">
        <v>27635</v>
      </c>
      <c r="D326" s="452" t="s">
        <v>32617</v>
      </c>
      <c r="E326" s="463" t="s">
        <v>18349</v>
      </c>
      <c r="F326" s="464">
        <v>5000</v>
      </c>
      <c r="G326" s="465">
        <v>0.46</v>
      </c>
      <c r="H326" s="466">
        <v>4</v>
      </c>
      <c r="I326" s="457">
        <f t="shared" si="35"/>
        <v>2300</v>
      </c>
      <c r="J326" s="458" t="str">
        <f t="shared" si="36"/>
        <v>Введите курс</v>
      </c>
      <c r="K326" s="467"/>
      <c r="L326" s="460">
        <f t="shared" si="37"/>
        <v>0</v>
      </c>
      <c r="M326" s="454">
        <f t="shared" si="37"/>
        <v>0</v>
      </c>
      <c r="N326" s="461" t="str">
        <f t="shared" si="38"/>
        <v/>
      </c>
      <c r="O326" s="468"/>
    </row>
    <row r="327" spans="1:15" ht="30" customHeight="1">
      <c r="A327" s="166" t="s">
        <v>17971</v>
      </c>
      <c r="B327" s="462">
        <v>8809643506205</v>
      </c>
      <c r="C327" s="452" t="s">
        <v>27634</v>
      </c>
      <c r="D327" s="452" t="s">
        <v>32618</v>
      </c>
      <c r="E327" s="463" t="s">
        <v>18349</v>
      </c>
      <c r="F327" s="464">
        <v>5000</v>
      </c>
      <c r="G327" s="465">
        <v>0.46</v>
      </c>
      <c r="H327" s="466">
        <v>4</v>
      </c>
      <c r="I327" s="457">
        <f t="shared" si="35"/>
        <v>2300</v>
      </c>
      <c r="J327" s="458" t="str">
        <f t="shared" si="36"/>
        <v>Введите курс</v>
      </c>
      <c r="K327" s="467"/>
      <c r="L327" s="460">
        <f t="shared" si="37"/>
        <v>0</v>
      </c>
      <c r="M327" s="454">
        <f t="shared" si="37"/>
        <v>0</v>
      </c>
      <c r="N327" s="461" t="str">
        <f t="shared" si="38"/>
        <v/>
      </c>
      <c r="O327" s="468"/>
    </row>
    <row r="328" spans="1:15" ht="30" customHeight="1">
      <c r="A328" s="166" t="s">
        <v>17972</v>
      </c>
      <c r="B328" s="462">
        <v>8809643506199</v>
      </c>
      <c r="C328" s="452" t="s">
        <v>27633</v>
      </c>
      <c r="D328" s="452" t="s">
        <v>31818</v>
      </c>
      <c r="E328" s="463" t="s">
        <v>18349</v>
      </c>
      <c r="F328" s="464">
        <v>11000</v>
      </c>
      <c r="G328" s="465">
        <v>0.46</v>
      </c>
      <c r="H328" s="466">
        <v>6</v>
      </c>
      <c r="I328" s="457">
        <f t="shared" si="35"/>
        <v>5060</v>
      </c>
      <c r="J328" s="458" t="str">
        <f t="shared" si="36"/>
        <v>Введите курс</v>
      </c>
      <c r="K328" s="467"/>
      <c r="L328" s="460">
        <f t="shared" si="37"/>
        <v>0</v>
      </c>
      <c r="M328" s="454">
        <f t="shared" si="37"/>
        <v>0</v>
      </c>
      <c r="N328" s="461" t="str">
        <f t="shared" si="38"/>
        <v/>
      </c>
      <c r="O328" s="468"/>
    </row>
    <row r="329" spans="1:15" ht="30" customHeight="1">
      <c r="A329" s="166" t="s">
        <v>17973</v>
      </c>
      <c r="B329" s="462">
        <v>8809643506182</v>
      </c>
      <c r="C329" s="452" t="s">
        <v>27632</v>
      </c>
      <c r="D329" s="452" t="s">
        <v>31817</v>
      </c>
      <c r="E329" s="463" t="s">
        <v>18349</v>
      </c>
      <c r="F329" s="464">
        <v>11000</v>
      </c>
      <c r="G329" s="465">
        <v>0.46</v>
      </c>
      <c r="H329" s="466">
        <v>6</v>
      </c>
      <c r="I329" s="457">
        <f t="shared" si="35"/>
        <v>5060</v>
      </c>
      <c r="J329" s="458" t="str">
        <f t="shared" si="36"/>
        <v>Введите курс</v>
      </c>
      <c r="K329" s="467"/>
      <c r="L329" s="460">
        <f t="shared" si="37"/>
        <v>0</v>
      </c>
      <c r="M329" s="454">
        <f t="shared" si="37"/>
        <v>0</v>
      </c>
      <c r="N329" s="461" t="str">
        <f t="shared" si="38"/>
        <v/>
      </c>
      <c r="O329" s="468"/>
    </row>
    <row r="330" spans="1:15" ht="30" customHeight="1">
      <c r="A330" s="166" t="s">
        <v>17974</v>
      </c>
      <c r="B330" s="462">
        <v>8809643506175</v>
      </c>
      <c r="C330" s="452" t="s">
        <v>27631</v>
      </c>
      <c r="D330" s="452" t="s">
        <v>31816</v>
      </c>
      <c r="E330" s="463" t="s">
        <v>18349</v>
      </c>
      <c r="F330" s="464">
        <v>11000</v>
      </c>
      <c r="G330" s="465">
        <v>0.46</v>
      </c>
      <c r="H330" s="466">
        <v>6</v>
      </c>
      <c r="I330" s="457">
        <f t="shared" si="35"/>
        <v>5060</v>
      </c>
      <c r="J330" s="458" t="str">
        <f t="shared" si="36"/>
        <v>Введите курс</v>
      </c>
      <c r="K330" s="467"/>
      <c r="L330" s="460">
        <f t="shared" si="37"/>
        <v>0</v>
      </c>
      <c r="M330" s="454">
        <f t="shared" si="37"/>
        <v>0</v>
      </c>
      <c r="N330" s="461" t="str">
        <f t="shared" si="38"/>
        <v/>
      </c>
      <c r="O330" s="468"/>
    </row>
    <row r="331" spans="1:15" ht="30" customHeight="1">
      <c r="A331" s="166" t="s">
        <v>17975</v>
      </c>
      <c r="B331" s="462">
        <v>8809643506168</v>
      </c>
      <c r="C331" s="452" t="s">
        <v>27630</v>
      </c>
      <c r="D331" s="452" t="s">
        <v>31815</v>
      </c>
      <c r="E331" s="463" t="s">
        <v>14359</v>
      </c>
      <c r="F331" s="464">
        <v>12000</v>
      </c>
      <c r="G331" s="465">
        <v>0.46</v>
      </c>
      <c r="H331" s="466">
        <v>6</v>
      </c>
      <c r="I331" s="457">
        <f t="shared" si="35"/>
        <v>5520</v>
      </c>
      <c r="J331" s="458" t="str">
        <f t="shared" si="36"/>
        <v>Введите курс</v>
      </c>
      <c r="K331" s="467"/>
      <c r="L331" s="460">
        <f t="shared" si="37"/>
        <v>0</v>
      </c>
      <c r="M331" s="454">
        <f t="shared" si="37"/>
        <v>0</v>
      </c>
      <c r="N331" s="461" t="str">
        <f t="shared" si="38"/>
        <v/>
      </c>
      <c r="O331" s="468"/>
    </row>
    <row r="332" spans="1:15" ht="30" customHeight="1">
      <c r="A332" s="166" t="s">
        <v>17976</v>
      </c>
      <c r="B332" s="462">
        <v>8809643506151</v>
      </c>
      <c r="C332" s="452" t="s">
        <v>27629</v>
      </c>
      <c r="D332" s="452" t="s">
        <v>31814</v>
      </c>
      <c r="E332" s="463" t="s">
        <v>14359</v>
      </c>
      <c r="F332" s="464">
        <v>12000</v>
      </c>
      <c r="G332" s="465">
        <v>0.46</v>
      </c>
      <c r="H332" s="466">
        <v>6</v>
      </c>
      <c r="I332" s="457">
        <f t="shared" si="35"/>
        <v>5520</v>
      </c>
      <c r="J332" s="458" t="str">
        <f t="shared" si="36"/>
        <v>Введите курс</v>
      </c>
      <c r="K332" s="467"/>
      <c r="L332" s="460">
        <f t="shared" si="37"/>
        <v>0</v>
      </c>
      <c r="M332" s="454">
        <f t="shared" si="37"/>
        <v>0</v>
      </c>
      <c r="N332" s="461" t="str">
        <f t="shared" si="38"/>
        <v/>
      </c>
      <c r="O332" s="468"/>
    </row>
    <row r="333" spans="1:15" ht="30" customHeight="1">
      <c r="A333" s="166" t="s">
        <v>17977</v>
      </c>
      <c r="B333" s="462">
        <v>8809643506137</v>
      </c>
      <c r="C333" s="452" t="s">
        <v>27628</v>
      </c>
      <c r="D333" s="452" t="s">
        <v>32619</v>
      </c>
      <c r="E333" s="463" t="s">
        <v>14444</v>
      </c>
      <c r="F333" s="464">
        <v>14000</v>
      </c>
      <c r="G333" s="465">
        <v>0.46</v>
      </c>
      <c r="H333" s="466">
        <v>6</v>
      </c>
      <c r="I333" s="457">
        <f t="shared" si="35"/>
        <v>6440</v>
      </c>
      <c r="J333" s="458" t="str">
        <f t="shared" si="36"/>
        <v>Введите курс</v>
      </c>
      <c r="K333" s="467"/>
      <c r="L333" s="460">
        <f t="shared" si="37"/>
        <v>0</v>
      </c>
      <c r="M333" s="454">
        <f t="shared" si="37"/>
        <v>0</v>
      </c>
      <c r="N333" s="461" t="str">
        <f t="shared" si="38"/>
        <v/>
      </c>
      <c r="O333" s="468"/>
    </row>
    <row r="334" spans="1:15" ht="30" customHeight="1">
      <c r="A334" s="166" t="s">
        <v>17978</v>
      </c>
      <c r="B334" s="462">
        <v>8809643506120</v>
      </c>
      <c r="C334" s="452" t="s">
        <v>27627</v>
      </c>
      <c r="D334" s="452" t="s">
        <v>31813</v>
      </c>
      <c r="E334" s="463" t="s">
        <v>14444</v>
      </c>
      <c r="F334" s="464">
        <v>14000</v>
      </c>
      <c r="G334" s="465">
        <v>0.46</v>
      </c>
      <c r="H334" s="466">
        <v>6</v>
      </c>
      <c r="I334" s="457">
        <f t="shared" si="35"/>
        <v>6440</v>
      </c>
      <c r="J334" s="458" t="str">
        <f t="shared" si="36"/>
        <v>Введите курс</v>
      </c>
      <c r="K334" s="467"/>
      <c r="L334" s="460">
        <f t="shared" si="37"/>
        <v>0</v>
      </c>
      <c r="M334" s="454">
        <f t="shared" si="37"/>
        <v>0</v>
      </c>
      <c r="N334" s="461" t="str">
        <f t="shared" si="38"/>
        <v/>
      </c>
      <c r="O334" s="468"/>
    </row>
    <row r="335" spans="1:15" ht="30" customHeight="1">
      <c r="A335" s="166" t="s">
        <v>17979</v>
      </c>
      <c r="B335" s="462">
        <v>8809643506113</v>
      </c>
      <c r="C335" s="452" t="s">
        <v>27626</v>
      </c>
      <c r="D335" s="452" t="s">
        <v>31812</v>
      </c>
      <c r="E335" s="463" t="s">
        <v>14444</v>
      </c>
      <c r="F335" s="464">
        <v>14000</v>
      </c>
      <c r="G335" s="465">
        <v>0.46</v>
      </c>
      <c r="H335" s="466">
        <v>6</v>
      </c>
      <c r="I335" s="457">
        <f t="shared" si="35"/>
        <v>6440</v>
      </c>
      <c r="J335" s="458" t="str">
        <f t="shared" si="36"/>
        <v>Введите курс</v>
      </c>
      <c r="K335" s="467"/>
      <c r="L335" s="460">
        <f t="shared" si="37"/>
        <v>0</v>
      </c>
      <c r="M335" s="454">
        <f t="shared" si="37"/>
        <v>0</v>
      </c>
      <c r="N335" s="461" t="str">
        <f t="shared" si="38"/>
        <v/>
      </c>
      <c r="O335" s="468"/>
    </row>
    <row r="336" spans="1:15" ht="30" customHeight="1">
      <c r="A336" s="166" t="s">
        <v>17980</v>
      </c>
      <c r="B336" s="462">
        <v>8809643501828</v>
      </c>
      <c r="C336" s="452" t="s">
        <v>32620</v>
      </c>
      <c r="D336" s="452" t="s">
        <v>32621</v>
      </c>
      <c r="E336" s="463" t="s">
        <v>2278</v>
      </c>
      <c r="F336" s="464">
        <v>14000</v>
      </c>
      <c r="G336" s="465">
        <v>0.46</v>
      </c>
      <c r="H336" s="466">
        <v>4</v>
      </c>
      <c r="I336" s="457">
        <f t="shared" si="35"/>
        <v>6440</v>
      </c>
      <c r="J336" s="458" t="str">
        <f t="shared" si="36"/>
        <v>Введите курс</v>
      </c>
      <c r="K336" s="467"/>
      <c r="L336" s="460">
        <f t="shared" si="37"/>
        <v>0</v>
      </c>
      <c r="M336" s="454">
        <f t="shared" si="37"/>
        <v>0</v>
      </c>
      <c r="N336" s="461" t="str">
        <f t="shared" si="38"/>
        <v/>
      </c>
      <c r="O336" s="468"/>
    </row>
    <row r="337" spans="1:15" ht="30" customHeight="1">
      <c r="A337" s="166" t="s">
        <v>17981</v>
      </c>
      <c r="B337" s="462">
        <v>8809643501811</v>
      </c>
      <c r="C337" s="452" t="s">
        <v>27625</v>
      </c>
      <c r="D337" s="452" t="s">
        <v>32622</v>
      </c>
      <c r="E337" s="463" t="s">
        <v>2278</v>
      </c>
      <c r="F337" s="464">
        <v>14000</v>
      </c>
      <c r="G337" s="465">
        <v>0.46</v>
      </c>
      <c r="H337" s="466">
        <v>4</v>
      </c>
      <c r="I337" s="457">
        <f t="shared" si="35"/>
        <v>6440</v>
      </c>
      <c r="J337" s="458" t="str">
        <f t="shared" si="36"/>
        <v>Введите курс</v>
      </c>
      <c r="K337" s="467"/>
      <c r="L337" s="460">
        <f t="shared" si="37"/>
        <v>0</v>
      </c>
      <c r="M337" s="454">
        <f t="shared" si="37"/>
        <v>0</v>
      </c>
      <c r="N337" s="461" t="str">
        <f t="shared" si="38"/>
        <v/>
      </c>
      <c r="O337" s="468"/>
    </row>
    <row r="338" spans="1:15" ht="30" customHeight="1">
      <c r="A338" s="166" t="s">
        <v>17982</v>
      </c>
      <c r="B338" s="462">
        <v>8809643501804</v>
      </c>
      <c r="C338" s="452" t="s">
        <v>27624</v>
      </c>
      <c r="D338" s="452" t="s">
        <v>32623</v>
      </c>
      <c r="E338" s="463" t="s">
        <v>2278</v>
      </c>
      <c r="F338" s="464">
        <v>14000</v>
      </c>
      <c r="G338" s="465">
        <v>0.46</v>
      </c>
      <c r="H338" s="466">
        <v>4</v>
      </c>
      <c r="I338" s="457">
        <f t="shared" si="35"/>
        <v>6440</v>
      </c>
      <c r="J338" s="458" t="str">
        <f t="shared" si="36"/>
        <v>Введите курс</v>
      </c>
      <c r="K338" s="467"/>
      <c r="L338" s="460">
        <f t="shared" si="37"/>
        <v>0</v>
      </c>
      <c r="M338" s="454">
        <f t="shared" si="37"/>
        <v>0</v>
      </c>
      <c r="N338" s="461" t="str">
        <f t="shared" si="38"/>
        <v/>
      </c>
      <c r="O338" s="468"/>
    </row>
    <row r="339" spans="1:15" ht="30" customHeight="1">
      <c r="A339" s="166" t="s">
        <v>17983</v>
      </c>
      <c r="B339" s="462">
        <v>8809643501798</v>
      </c>
      <c r="C339" s="452" t="s">
        <v>32624</v>
      </c>
      <c r="D339" s="452" t="s">
        <v>32625</v>
      </c>
      <c r="E339" s="463" t="s">
        <v>2278</v>
      </c>
      <c r="F339" s="464">
        <v>14000</v>
      </c>
      <c r="G339" s="465">
        <v>0.46</v>
      </c>
      <c r="H339" s="466">
        <v>4</v>
      </c>
      <c r="I339" s="457">
        <f t="shared" si="35"/>
        <v>6440</v>
      </c>
      <c r="J339" s="458" t="str">
        <f t="shared" si="36"/>
        <v>Введите курс</v>
      </c>
      <c r="K339" s="467"/>
      <c r="L339" s="460">
        <f t="shared" si="37"/>
        <v>0</v>
      </c>
      <c r="M339" s="454">
        <f t="shared" si="37"/>
        <v>0</v>
      </c>
      <c r="N339" s="461" t="str">
        <f t="shared" si="38"/>
        <v/>
      </c>
      <c r="O339" s="468"/>
    </row>
    <row r="340" spans="1:15" ht="30" customHeight="1">
      <c r="A340" s="166" t="s">
        <v>17984</v>
      </c>
      <c r="B340" s="462">
        <v>8809643501750</v>
      </c>
      <c r="C340" s="452" t="s">
        <v>27623</v>
      </c>
      <c r="D340" s="452" t="s">
        <v>32626</v>
      </c>
      <c r="E340" s="463" t="s">
        <v>2381</v>
      </c>
      <c r="F340" s="464">
        <v>18000</v>
      </c>
      <c r="G340" s="465">
        <v>0.46</v>
      </c>
      <c r="H340" s="466">
        <v>6</v>
      </c>
      <c r="I340" s="457">
        <f t="shared" si="35"/>
        <v>8280</v>
      </c>
      <c r="J340" s="458" t="str">
        <f t="shared" si="36"/>
        <v>Введите курс</v>
      </c>
      <c r="K340" s="467"/>
      <c r="L340" s="460">
        <f t="shared" ref="L340:M355" si="39">K340*H340</f>
        <v>0</v>
      </c>
      <c r="M340" s="454">
        <f t="shared" si="39"/>
        <v>0</v>
      </c>
      <c r="N340" s="461" t="str">
        <f t="shared" si="38"/>
        <v/>
      </c>
      <c r="O340" s="468"/>
    </row>
    <row r="341" spans="1:15" ht="30" customHeight="1">
      <c r="A341" s="166" t="s">
        <v>17985</v>
      </c>
      <c r="B341" s="462">
        <v>8809643501415</v>
      </c>
      <c r="C341" s="452" t="s">
        <v>27622</v>
      </c>
      <c r="D341" s="452" t="s">
        <v>32627</v>
      </c>
      <c r="E341" s="463" t="s">
        <v>18124</v>
      </c>
      <c r="F341" s="464">
        <v>10000</v>
      </c>
      <c r="G341" s="465">
        <v>0.46</v>
      </c>
      <c r="H341" s="466">
        <v>6</v>
      </c>
      <c r="I341" s="457">
        <f t="shared" si="35"/>
        <v>4600</v>
      </c>
      <c r="J341" s="458" t="str">
        <f t="shared" si="36"/>
        <v>Введите курс</v>
      </c>
      <c r="K341" s="467"/>
      <c r="L341" s="460">
        <f t="shared" si="39"/>
        <v>0</v>
      </c>
      <c r="M341" s="454">
        <f t="shared" si="39"/>
        <v>0</v>
      </c>
      <c r="N341" s="461" t="str">
        <f t="shared" si="38"/>
        <v/>
      </c>
      <c r="O341" s="468"/>
    </row>
    <row r="342" spans="1:15" ht="30" customHeight="1">
      <c r="A342" s="166" t="s">
        <v>17986</v>
      </c>
      <c r="B342" s="462">
        <v>8809643501408</v>
      </c>
      <c r="C342" s="452" t="s">
        <v>27621</v>
      </c>
      <c r="D342" s="452" t="s">
        <v>32628</v>
      </c>
      <c r="E342" s="463" t="s">
        <v>18124</v>
      </c>
      <c r="F342" s="464">
        <v>10000</v>
      </c>
      <c r="G342" s="465">
        <v>0.46</v>
      </c>
      <c r="H342" s="466">
        <v>6</v>
      </c>
      <c r="I342" s="457">
        <f t="shared" si="35"/>
        <v>4600</v>
      </c>
      <c r="J342" s="458" t="str">
        <f t="shared" si="36"/>
        <v>Введите курс</v>
      </c>
      <c r="K342" s="467"/>
      <c r="L342" s="460">
        <f t="shared" si="39"/>
        <v>0</v>
      </c>
      <c r="M342" s="454">
        <f t="shared" si="39"/>
        <v>0</v>
      </c>
      <c r="N342" s="461" t="str">
        <f t="shared" si="38"/>
        <v/>
      </c>
      <c r="O342" s="468"/>
    </row>
    <row r="343" spans="1:15" ht="30" customHeight="1">
      <c r="A343" s="166" t="s">
        <v>17987</v>
      </c>
      <c r="B343" s="462">
        <v>8809643501392</v>
      </c>
      <c r="C343" s="452" t="s">
        <v>27620</v>
      </c>
      <c r="D343" s="452" t="s">
        <v>32629</v>
      </c>
      <c r="E343" s="463" t="s">
        <v>18124</v>
      </c>
      <c r="F343" s="464">
        <v>10000</v>
      </c>
      <c r="G343" s="465">
        <v>0.46</v>
      </c>
      <c r="H343" s="466">
        <v>6</v>
      </c>
      <c r="I343" s="457">
        <f t="shared" si="35"/>
        <v>4600</v>
      </c>
      <c r="J343" s="458" t="str">
        <f t="shared" si="36"/>
        <v>Введите курс</v>
      </c>
      <c r="K343" s="467"/>
      <c r="L343" s="460">
        <f t="shared" si="39"/>
        <v>0</v>
      </c>
      <c r="M343" s="454">
        <f t="shared" si="39"/>
        <v>0</v>
      </c>
      <c r="N343" s="461" t="str">
        <f t="shared" si="38"/>
        <v/>
      </c>
      <c r="O343" s="468"/>
    </row>
    <row r="344" spans="1:15" ht="30" customHeight="1">
      <c r="A344" s="166" t="s">
        <v>17988</v>
      </c>
      <c r="B344" s="462">
        <v>8809643501385</v>
      </c>
      <c r="C344" s="452" t="s">
        <v>27619</v>
      </c>
      <c r="D344" s="452" t="s">
        <v>32630</v>
      </c>
      <c r="E344" s="463" t="s">
        <v>18124</v>
      </c>
      <c r="F344" s="464">
        <v>10000</v>
      </c>
      <c r="G344" s="465">
        <v>0.46</v>
      </c>
      <c r="H344" s="466">
        <v>6</v>
      </c>
      <c r="I344" s="457">
        <f t="shared" si="35"/>
        <v>4600</v>
      </c>
      <c r="J344" s="458" t="str">
        <f t="shared" si="36"/>
        <v>Введите курс</v>
      </c>
      <c r="K344" s="467"/>
      <c r="L344" s="460">
        <f t="shared" si="39"/>
        <v>0</v>
      </c>
      <c r="M344" s="454">
        <f t="shared" si="39"/>
        <v>0</v>
      </c>
      <c r="N344" s="461" t="str">
        <f t="shared" si="38"/>
        <v/>
      </c>
      <c r="O344" s="468"/>
    </row>
    <row r="345" spans="1:15" ht="30" customHeight="1">
      <c r="A345" s="166" t="s">
        <v>17989</v>
      </c>
      <c r="B345" s="462">
        <v>8809643500876</v>
      </c>
      <c r="C345" s="452" t="s">
        <v>27618</v>
      </c>
      <c r="D345" s="452" t="s">
        <v>32631</v>
      </c>
      <c r="E345" s="463" t="s">
        <v>9043</v>
      </c>
      <c r="F345" s="464">
        <v>21000</v>
      </c>
      <c r="G345" s="465">
        <v>0.46</v>
      </c>
      <c r="H345" s="466">
        <v>6</v>
      </c>
      <c r="I345" s="457">
        <f t="shared" si="35"/>
        <v>9660</v>
      </c>
      <c r="J345" s="458" t="str">
        <f t="shared" si="36"/>
        <v>Введите курс</v>
      </c>
      <c r="K345" s="467"/>
      <c r="L345" s="460">
        <f t="shared" si="39"/>
        <v>0</v>
      </c>
      <c r="M345" s="454">
        <f t="shared" si="39"/>
        <v>0</v>
      </c>
      <c r="N345" s="461" t="str">
        <f t="shared" si="38"/>
        <v/>
      </c>
      <c r="O345" s="468"/>
    </row>
    <row r="346" spans="1:15" ht="30" customHeight="1">
      <c r="A346" s="166" t="s">
        <v>17990</v>
      </c>
      <c r="B346" s="462">
        <v>8809643500869</v>
      </c>
      <c r="C346" s="452" t="s">
        <v>27617</v>
      </c>
      <c r="D346" s="452" t="s">
        <v>32632</v>
      </c>
      <c r="E346" s="463" t="s">
        <v>2278</v>
      </c>
      <c r="F346" s="464">
        <v>23000</v>
      </c>
      <c r="G346" s="465">
        <v>0.46</v>
      </c>
      <c r="H346" s="466">
        <v>6</v>
      </c>
      <c r="I346" s="457">
        <f t="shared" si="35"/>
        <v>10580</v>
      </c>
      <c r="J346" s="458" t="str">
        <f t="shared" si="36"/>
        <v>Введите курс</v>
      </c>
      <c r="K346" s="467"/>
      <c r="L346" s="460">
        <f t="shared" si="39"/>
        <v>0</v>
      </c>
      <c r="M346" s="454">
        <f t="shared" si="39"/>
        <v>0</v>
      </c>
      <c r="N346" s="461" t="str">
        <f t="shared" si="38"/>
        <v/>
      </c>
      <c r="O346" s="468"/>
    </row>
    <row r="347" spans="1:15" ht="30" customHeight="1">
      <c r="A347" s="166" t="s">
        <v>17991</v>
      </c>
      <c r="B347" s="462">
        <v>8809643500852</v>
      </c>
      <c r="C347" s="452" t="s">
        <v>27616</v>
      </c>
      <c r="D347" s="452" t="s">
        <v>32633</v>
      </c>
      <c r="E347" s="463" t="s">
        <v>2278</v>
      </c>
      <c r="F347" s="464">
        <v>23000</v>
      </c>
      <c r="G347" s="465">
        <v>0.46</v>
      </c>
      <c r="H347" s="466">
        <v>6</v>
      </c>
      <c r="I347" s="457">
        <f t="shared" si="35"/>
        <v>10580</v>
      </c>
      <c r="J347" s="458" t="str">
        <f t="shared" si="36"/>
        <v>Введите курс</v>
      </c>
      <c r="K347" s="467"/>
      <c r="L347" s="460">
        <f t="shared" si="39"/>
        <v>0</v>
      </c>
      <c r="M347" s="454">
        <f t="shared" si="39"/>
        <v>0</v>
      </c>
      <c r="N347" s="461" t="str">
        <f t="shared" si="38"/>
        <v/>
      </c>
      <c r="O347" s="468"/>
    </row>
    <row r="348" spans="1:15" ht="30" customHeight="1">
      <c r="A348" s="166" t="s">
        <v>17992</v>
      </c>
      <c r="B348" s="462">
        <v>8809643500845</v>
      </c>
      <c r="C348" s="452" t="s">
        <v>27615</v>
      </c>
      <c r="D348" s="452" t="s">
        <v>32634</v>
      </c>
      <c r="E348" s="463" t="s">
        <v>2278</v>
      </c>
      <c r="F348" s="464">
        <v>23000</v>
      </c>
      <c r="G348" s="465">
        <v>0.46</v>
      </c>
      <c r="H348" s="466">
        <v>6</v>
      </c>
      <c r="I348" s="457">
        <f t="shared" si="35"/>
        <v>10580</v>
      </c>
      <c r="J348" s="458" t="str">
        <f t="shared" si="36"/>
        <v>Введите курс</v>
      </c>
      <c r="K348" s="467"/>
      <c r="L348" s="460">
        <f t="shared" si="39"/>
        <v>0</v>
      </c>
      <c r="M348" s="454">
        <f t="shared" si="39"/>
        <v>0</v>
      </c>
      <c r="N348" s="461" t="str">
        <f t="shared" si="38"/>
        <v/>
      </c>
      <c r="O348" s="468"/>
    </row>
    <row r="349" spans="1:15" ht="30" customHeight="1">
      <c r="A349" s="166" t="s">
        <v>17993</v>
      </c>
      <c r="B349" s="462">
        <v>8809643500838</v>
      </c>
      <c r="C349" s="452" t="s">
        <v>27614</v>
      </c>
      <c r="D349" s="452" t="s">
        <v>32635</v>
      </c>
      <c r="E349" s="463" t="s">
        <v>2278</v>
      </c>
      <c r="F349" s="464">
        <v>23000</v>
      </c>
      <c r="G349" s="465">
        <v>0.46</v>
      </c>
      <c r="H349" s="466">
        <v>6</v>
      </c>
      <c r="I349" s="457">
        <f t="shared" si="35"/>
        <v>10580</v>
      </c>
      <c r="J349" s="458" t="str">
        <f t="shared" si="36"/>
        <v>Введите курс</v>
      </c>
      <c r="K349" s="467"/>
      <c r="L349" s="460">
        <f t="shared" si="39"/>
        <v>0</v>
      </c>
      <c r="M349" s="454">
        <f t="shared" si="39"/>
        <v>0</v>
      </c>
      <c r="N349" s="461" t="str">
        <f t="shared" si="38"/>
        <v/>
      </c>
      <c r="O349" s="468"/>
    </row>
    <row r="350" spans="1:15" ht="30" customHeight="1">
      <c r="A350" s="166" t="s">
        <v>17994</v>
      </c>
      <c r="B350" s="462">
        <v>8809643500821</v>
      </c>
      <c r="C350" s="452" t="s">
        <v>27613</v>
      </c>
      <c r="D350" s="452" t="s">
        <v>32636</v>
      </c>
      <c r="E350" s="463" t="s">
        <v>2278</v>
      </c>
      <c r="F350" s="464">
        <v>23000</v>
      </c>
      <c r="G350" s="465">
        <v>0.46</v>
      </c>
      <c r="H350" s="466">
        <v>6</v>
      </c>
      <c r="I350" s="457">
        <f t="shared" si="35"/>
        <v>10580</v>
      </c>
      <c r="J350" s="458" t="str">
        <f t="shared" si="36"/>
        <v>Введите курс</v>
      </c>
      <c r="K350" s="467"/>
      <c r="L350" s="460">
        <f t="shared" si="39"/>
        <v>0</v>
      </c>
      <c r="M350" s="454">
        <f t="shared" si="39"/>
        <v>0</v>
      </c>
      <c r="N350" s="461" t="str">
        <f t="shared" si="38"/>
        <v/>
      </c>
      <c r="O350" s="468"/>
    </row>
    <row r="351" spans="1:15" ht="30" customHeight="1">
      <c r="A351" s="166" t="s">
        <v>17995</v>
      </c>
      <c r="B351" s="462">
        <v>8809581488557</v>
      </c>
      <c r="C351" s="452" t="s">
        <v>27612</v>
      </c>
      <c r="D351" s="452" t="s">
        <v>32637</v>
      </c>
      <c r="E351" s="463" t="s">
        <v>18164</v>
      </c>
      <c r="F351" s="464">
        <v>18000</v>
      </c>
      <c r="G351" s="465">
        <v>0.46</v>
      </c>
      <c r="H351" s="466">
        <v>4</v>
      </c>
      <c r="I351" s="457">
        <f t="shared" si="35"/>
        <v>8280</v>
      </c>
      <c r="J351" s="458" t="str">
        <f t="shared" si="36"/>
        <v>Введите курс</v>
      </c>
      <c r="K351" s="467"/>
      <c r="L351" s="460">
        <f t="shared" si="39"/>
        <v>0</v>
      </c>
      <c r="M351" s="454">
        <f t="shared" si="39"/>
        <v>0</v>
      </c>
      <c r="N351" s="461" t="str">
        <f t="shared" si="38"/>
        <v/>
      </c>
      <c r="O351" s="468"/>
    </row>
    <row r="352" spans="1:15" ht="30" customHeight="1">
      <c r="A352" s="166" t="s">
        <v>17996</v>
      </c>
      <c r="B352" s="462">
        <v>8809581488526</v>
      </c>
      <c r="C352" s="452" t="s">
        <v>27611</v>
      </c>
      <c r="D352" s="452" t="s">
        <v>32638</v>
      </c>
      <c r="E352" s="463" t="s">
        <v>18164</v>
      </c>
      <c r="F352" s="464">
        <v>18000</v>
      </c>
      <c r="G352" s="465">
        <v>0.46</v>
      </c>
      <c r="H352" s="466">
        <v>4</v>
      </c>
      <c r="I352" s="457">
        <f t="shared" si="35"/>
        <v>8280</v>
      </c>
      <c r="J352" s="458" t="str">
        <f t="shared" si="36"/>
        <v>Введите курс</v>
      </c>
      <c r="K352" s="467"/>
      <c r="L352" s="460">
        <f t="shared" si="39"/>
        <v>0</v>
      </c>
      <c r="M352" s="454">
        <f t="shared" si="39"/>
        <v>0</v>
      </c>
      <c r="N352" s="461" t="str">
        <f t="shared" si="38"/>
        <v/>
      </c>
      <c r="O352" s="468"/>
    </row>
    <row r="353" spans="1:15" ht="30" customHeight="1">
      <c r="A353" s="166" t="s">
        <v>17997</v>
      </c>
      <c r="B353" s="462">
        <v>8809581488496</v>
      </c>
      <c r="C353" s="452" t="s">
        <v>27610</v>
      </c>
      <c r="D353" s="452" t="s">
        <v>32639</v>
      </c>
      <c r="E353" s="463" t="s">
        <v>18164</v>
      </c>
      <c r="F353" s="464">
        <v>18000</v>
      </c>
      <c r="G353" s="465">
        <v>0.46</v>
      </c>
      <c r="H353" s="466">
        <v>4</v>
      </c>
      <c r="I353" s="457">
        <f t="shared" si="35"/>
        <v>8280</v>
      </c>
      <c r="J353" s="458" t="str">
        <f t="shared" si="36"/>
        <v>Введите курс</v>
      </c>
      <c r="K353" s="467"/>
      <c r="L353" s="460">
        <f t="shared" si="39"/>
        <v>0</v>
      </c>
      <c r="M353" s="454">
        <f t="shared" si="39"/>
        <v>0</v>
      </c>
      <c r="N353" s="461" t="str">
        <f t="shared" si="38"/>
        <v/>
      </c>
      <c r="O353" s="468"/>
    </row>
    <row r="354" spans="1:15" ht="30" customHeight="1">
      <c r="A354" s="166" t="s">
        <v>17998</v>
      </c>
      <c r="B354" s="462">
        <v>8809581488489</v>
      </c>
      <c r="C354" s="452" t="s">
        <v>27609</v>
      </c>
      <c r="D354" s="452" t="s">
        <v>32640</v>
      </c>
      <c r="E354" s="463" t="s">
        <v>18164</v>
      </c>
      <c r="F354" s="464">
        <v>18000</v>
      </c>
      <c r="G354" s="465">
        <v>0.46</v>
      </c>
      <c r="H354" s="466">
        <v>4</v>
      </c>
      <c r="I354" s="457">
        <f t="shared" si="35"/>
        <v>8280</v>
      </c>
      <c r="J354" s="458" t="str">
        <f t="shared" si="36"/>
        <v>Введите курс</v>
      </c>
      <c r="K354" s="467"/>
      <c r="L354" s="460">
        <f t="shared" si="39"/>
        <v>0</v>
      </c>
      <c r="M354" s="454">
        <f t="shared" si="39"/>
        <v>0</v>
      </c>
      <c r="N354" s="461" t="str">
        <f t="shared" si="38"/>
        <v/>
      </c>
      <c r="O354" s="468"/>
    </row>
    <row r="355" spans="1:15" ht="30" customHeight="1">
      <c r="A355" s="166" t="s">
        <v>17999</v>
      </c>
      <c r="B355" s="462">
        <v>8809581488465</v>
      </c>
      <c r="C355" s="452" t="s">
        <v>27608</v>
      </c>
      <c r="D355" s="452" t="s">
        <v>32641</v>
      </c>
      <c r="E355" s="463" t="s">
        <v>18164</v>
      </c>
      <c r="F355" s="464">
        <v>18000</v>
      </c>
      <c r="G355" s="465">
        <v>0.46</v>
      </c>
      <c r="H355" s="466">
        <v>4</v>
      </c>
      <c r="I355" s="457">
        <f t="shared" si="35"/>
        <v>8280</v>
      </c>
      <c r="J355" s="458" t="str">
        <f t="shared" si="36"/>
        <v>Введите курс</v>
      </c>
      <c r="K355" s="467"/>
      <c r="L355" s="460">
        <f t="shared" si="39"/>
        <v>0</v>
      </c>
      <c r="M355" s="454">
        <f t="shared" si="39"/>
        <v>0</v>
      </c>
      <c r="N355" s="461" t="str">
        <f t="shared" si="38"/>
        <v/>
      </c>
      <c r="O355" s="468"/>
    </row>
    <row r="356" spans="1:15" ht="30" customHeight="1">
      <c r="A356" s="166" t="s">
        <v>18000</v>
      </c>
      <c r="B356" s="462">
        <v>8809581484665</v>
      </c>
      <c r="C356" s="452" t="s">
        <v>27607</v>
      </c>
      <c r="D356" s="452" t="s">
        <v>32642</v>
      </c>
      <c r="E356" s="463" t="s">
        <v>18417</v>
      </c>
      <c r="F356" s="464">
        <v>5000</v>
      </c>
      <c r="G356" s="465">
        <v>0.46</v>
      </c>
      <c r="H356" s="466">
        <v>6</v>
      </c>
      <c r="I356" s="457">
        <f t="shared" si="35"/>
        <v>2300</v>
      </c>
      <c r="J356" s="458" t="str">
        <f t="shared" si="36"/>
        <v>Введите курс</v>
      </c>
      <c r="K356" s="467"/>
      <c r="L356" s="460">
        <f t="shared" ref="L356:M371" si="40">K356*H356</f>
        <v>0</v>
      </c>
      <c r="M356" s="454">
        <f t="shared" si="40"/>
        <v>0</v>
      </c>
      <c r="N356" s="461" t="str">
        <f t="shared" si="38"/>
        <v/>
      </c>
      <c r="O356" s="468"/>
    </row>
    <row r="357" spans="1:15" ht="30" customHeight="1">
      <c r="A357" s="166" t="s">
        <v>18001</v>
      </c>
      <c r="B357" s="462">
        <v>8809581484658</v>
      </c>
      <c r="C357" s="452" t="s">
        <v>27606</v>
      </c>
      <c r="D357" s="452" t="s">
        <v>32643</v>
      </c>
      <c r="E357" s="463" t="s">
        <v>18417</v>
      </c>
      <c r="F357" s="464">
        <v>5000</v>
      </c>
      <c r="G357" s="465">
        <v>0.46</v>
      </c>
      <c r="H357" s="466">
        <v>6</v>
      </c>
      <c r="I357" s="457">
        <f t="shared" si="35"/>
        <v>2300</v>
      </c>
      <c r="J357" s="458" t="str">
        <f t="shared" si="36"/>
        <v>Введите курс</v>
      </c>
      <c r="K357" s="467"/>
      <c r="L357" s="460">
        <f t="shared" si="40"/>
        <v>0</v>
      </c>
      <c r="M357" s="454">
        <f t="shared" si="40"/>
        <v>0</v>
      </c>
      <c r="N357" s="461" t="str">
        <f t="shared" si="38"/>
        <v/>
      </c>
      <c r="O357" s="468"/>
    </row>
    <row r="358" spans="1:15" ht="30" customHeight="1">
      <c r="A358" s="166" t="s">
        <v>18002</v>
      </c>
      <c r="B358" s="462">
        <v>8809581484641</v>
      </c>
      <c r="C358" s="452" t="s">
        <v>27605</v>
      </c>
      <c r="D358" s="452" t="s">
        <v>32644</v>
      </c>
      <c r="E358" s="463" t="s">
        <v>18417</v>
      </c>
      <c r="F358" s="464">
        <v>5000</v>
      </c>
      <c r="G358" s="465">
        <v>0.46</v>
      </c>
      <c r="H358" s="466">
        <v>6</v>
      </c>
      <c r="I358" s="457">
        <f t="shared" si="35"/>
        <v>2300</v>
      </c>
      <c r="J358" s="458" t="str">
        <f t="shared" si="36"/>
        <v>Введите курс</v>
      </c>
      <c r="K358" s="467"/>
      <c r="L358" s="460">
        <f t="shared" si="40"/>
        <v>0</v>
      </c>
      <c r="M358" s="454">
        <f t="shared" si="40"/>
        <v>0</v>
      </c>
      <c r="N358" s="461" t="str">
        <f t="shared" si="38"/>
        <v/>
      </c>
      <c r="O358" s="468"/>
    </row>
    <row r="359" spans="1:15" ht="30" customHeight="1">
      <c r="A359" s="166" t="s">
        <v>18003</v>
      </c>
      <c r="B359" s="462">
        <v>8809581484634</v>
      </c>
      <c r="C359" s="452" t="s">
        <v>27604</v>
      </c>
      <c r="D359" s="452" t="s">
        <v>32645</v>
      </c>
      <c r="E359" s="463" t="s">
        <v>18417</v>
      </c>
      <c r="F359" s="464">
        <v>5000</v>
      </c>
      <c r="G359" s="465">
        <v>0.46</v>
      </c>
      <c r="H359" s="466">
        <v>6</v>
      </c>
      <c r="I359" s="457">
        <f t="shared" si="35"/>
        <v>2300</v>
      </c>
      <c r="J359" s="458" t="str">
        <f t="shared" si="36"/>
        <v>Введите курс</v>
      </c>
      <c r="K359" s="467"/>
      <c r="L359" s="460">
        <f t="shared" si="40"/>
        <v>0</v>
      </c>
      <c r="M359" s="454">
        <f t="shared" si="40"/>
        <v>0</v>
      </c>
      <c r="N359" s="461" t="str">
        <f t="shared" si="38"/>
        <v/>
      </c>
      <c r="O359" s="468"/>
    </row>
    <row r="360" spans="1:15" ht="30" customHeight="1">
      <c r="A360" s="166" t="s">
        <v>18004</v>
      </c>
      <c r="B360" s="462">
        <v>8809581484580</v>
      </c>
      <c r="C360" s="452" t="s">
        <v>27603</v>
      </c>
      <c r="D360" s="452" t="s">
        <v>32646</v>
      </c>
      <c r="E360" s="463" t="s">
        <v>18124</v>
      </c>
      <c r="F360" s="464">
        <v>6000</v>
      </c>
      <c r="G360" s="465">
        <v>0.46</v>
      </c>
      <c r="H360" s="466">
        <v>6</v>
      </c>
      <c r="I360" s="457">
        <f t="shared" si="35"/>
        <v>2760</v>
      </c>
      <c r="J360" s="458" t="str">
        <f t="shared" si="36"/>
        <v>Введите курс</v>
      </c>
      <c r="K360" s="467"/>
      <c r="L360" s="460">
        <f t="shared" si="40"/>
        <v>0</v>
      </c>
      <c r="M360" s="454">
        <f t="shared" si="40"/>
        <v>0</v>
      </c>
      <c r="N360" s="461" t="str">
        <f t="shared" si="38"/>
        <v/>
      </c>
      <c r="O360" s="468"/>
    </row>
    <row r="361" spans="1:15" ht="30" customHeight="1">
      <c r="A361" s="166" t="s">
        <v>18005</v>
      </c>
      <c r="B361" s="462">
        <v>8809581484573</v>
      </c>
      <c r="C361" s="452" t="s">
        <v>27602</v>
      </c>
      <c r="D361" s="452" t="s">
        <v>32647</v>
      </c>
      <c r="E361" s="463" t="s">
        <v>18124</v>
      </c>
      <c r="F361" s="464">
        <v>6000</v>
      </c>
      <c r="G361" s="465">
        <v>0.46</v>
      </c>
      <c r="H361" s="466">
        <v>6</v>
      </c>
      <c r="I361" s="457">
        <f t="shared" si="35"/>
        <v>2760</v>
      </c>
      <c r="J361" s="458" t="str">
        <f t="shared" si="36"/>
        <v>Введите курс</v>
      </c>
      <c r="K361" s="467"/>
      <c r="L361" s="460">
        <f t="shared" si="40"/>
        <v>0</v>
      </c>
      <c r="M361" s="454">
        <f t="shared" si="40"/>
        <v>0</v>
      </c>
      <c r="N361" s="461" t="str">
        <f t="shared" si="38"/>
        <v/>
      </c>
      <c r="O361" s="468"/>
    </row>
    <row r="362" spans="1:15" ht="30" customHeight="1">
      <c r="A362" s="166" t="s">
        <v>18006</v>
      </c>
      <c r="B362" s="462">
        <v>8809581484566</v>
      </c>
      <c r="C362" s="452" t="s">
        <v>27601</v>
      </c>
      <c r="D362" s="452" t="s">
        <v>32648</v>
      </c>
      <c r="E362" s="463" t="s">
        <v>18124</v>
      </c>
      <c r="F362" s="464">
        <v>6000</v>
      </c>
      <c r="G362" s="465">
        <v>0.46</v>
      </c>
      <c r="H362" s="466">
        <v>6</v>
      </c>
      <c r="I362" s="457">
        <f t="shared" si="35"/>
        <v>2760</v>
      </c>
      <c r="J362" s="458" t="str">
        <f t="shared" si="36"/>
        <v>Введите курс</v>
      </c>
      <c r="K362" s="467"/>
      <c r="L362" s="460">
        <f t="shared" si="40"/>
        <v>0</v>
      </c>
      <c r="M362" s="454">
        <f t="shared" si="40"/>
        <v>0</v>
      </c>
      <c r="N362" s="461" t="str">
        <f t="shared" si="38"/>
        <v/>
      </c>
      <c r="O362" s="468"/>
    </row>
    <row r="363" spans="1:15" ht="30" customHeight="1">
      <c r="A363" s="166" t="s">
        <v>18007</v>
      </c>
      <c r="B363" s="462">
        <v>8809581484559</v>
      </c>
      <c r="C363" s="452" t="s">
        <v>27600</v>
      </c>
      <c r="D363" s="452" t="s">
        <v>32649</v>
      </c>
      <c r="E363" s="463" t="s">
        <v>18124</v>
      </c>
      <c r="F363" s="464">
        <v>6000</v>
      </c>
      <c r="G363" s="465">
        <v>0.46</v>
      </c>
      <c r="H363" s="466">
        <v>6</v>
      </c>
      <c r="I363" s="457">
        <f t="shared" si="35"/>
        <v>2760</v>
      </c>
      <c r="J363" s="458" t="str">
        <f t="shared" si="36"/>
        <v>Введите курс</v>
      </c>
      <c r="K363" s="467"/>
      <c r="L363" s="460">
        <f t="shared" si="40"/>
        <v>0</v>
      </c>
      <c r="M363" s="454">
        <f t="shared" si="40"/>
        <v>0</v>
      </c>
      <c r="N363" s="461" t="str">
        <f t="shared" si="38"/>
        <v/>
      </c>
      <c r="O363" s="468"/>
    </row>
    <row r="364" spans="1:15" ht="30" customHeight="1">
      <c r="A364" s="166" t="s">
        <v>18008</v>
      </c>
      <c r="B364" s="462">
        <v>8809643534963</v>
      </c>
      <c r="C364" s="452" t="s">
        <v>27599</v>
      </c>
      <c r="D364" s="452" t="s">
        <v>32650</v>
      </c>
      <c r="E364" s="463"/>
      <c r="F364" s="464">
        <v>14000</v>
      </c>
      <c r="G364" s="465">
        <v>0.46</v>
      </c>
      <c r="H364" s="466">
        <v>6</v>
      </c>
      <c r="I364" s="457">
        <f t="shared" si="35"/>
        <v>6440</v>
      </c>
      <c r="J364" s="458" t="str">
        <f t="shared" si="36"/>
        <v>Введите курс</v>
      </c>
      <c r="K364" s="467"/>
      <c r="L364" s="460">
        <f t="shared" si="40"/>
        <v>0</v>
      </c>
      <c r="M364" s="454">
        <f t="shared" si="40"/>
        <v>0</v>
      </c>
      <c r="N364" s="461" t="str">
        <f t="shared" si="38"/>
        <v/>
      </c>
      <c r="O364" s="468"/>
    </row>
    <row r="365" spans="1:15" ht="30" customHeight="1">
      <c r="A365" s="166" t="s">
        <v>18009</v>
      </c>
      <c r="B365" s="462">
        <v>8809581485464</v>
      </c>
      <c r="C365" s="452" t="s">
        <v>27598</v>
      </c>
      <c r="D365" s="452" t="s">
        <v>31811</v>
      </c>
      <c r="E365" s="463" t="s">
        <v>32651</v>
      </c>
      <c r="F365" s="464">
        <v>23800</v>
      </c>
      <c r="G365" s="465">
        <v>0.46</v>
      </c>
      <c r="H365" s="466">
        <v>4</v>
      </c>
      <c r="I365" s="457">
        <f t="shared" si="35"/>
        <v>10948</v>
      </c>
      <c r="J365" s="458" t="str">
        <f t="shared" si="36"/>
        <v>Введите курс</v>
      </c>
      <c r="K365" s="467"/>
      <c r="L365" s="460">
        <f t="shared" si="40"/>
        <v>0</v>
      </c>
      <c r="M365" s="454">
        <f t="shared" si="40"/>
        <v>0</v>
      </c>
      <c r="N365" s="461" t="str">
        <f t="shared" si="38"/>
        <v/>
      </c>
      <c r="O365" s="468"/>
    </row>
    <row r="366" spans="1:15" ht="30" customHeight="1">
      <c r="A366" s="166" t="s">
        <v>18010</v>
      </c>
      <c r="B366" s="462">
        <v>8809581485457</v>
      </c>
      <c r="C366" s="452" t="s">
        <v>27597</v>
      </c>
      <c r="D366" s="452" t="s">
        <v>31810</v>
      </c>
      <c r="E366" s="463" t="s">
        <v>32651</v>
      </c>
      <c r="F366" s="464">
        <v>23800</v>
      </c>
      <c r="G366" s="465">
        <v>0.46</v>
      </c>
      <c r="H366" s="466">
        <v>4</v>
      </c>
      <c r="I366" s="457">
        <f t="shared" si="35"/>
        <v>10948</v>
      </c>
      <c r="J366" s="458" t="str">
        <f t="shared" si="36"/>
        <v>Введите курс</v>
      </c>
      <c r="K366" s="467"/>
      <c r="L366" s="460">
        <f t="shared" si="40"/>
        <v>0</v>
      </c>
      <c r="M366" s="454">
        <f t="shared" si="40"/>
        <v>0</v>
      </c>
      <c r="N366" s="461" t="str">
        <f t="shared" si="38"/>
        <v/>
      </c>
      <c r="O366" s="468"/>
    </row>
    <row r="367" spans="1:15" ht="30" customHeight="1">
      <c r="A367" s="166" t="s">
        <v>18011</v>
      </c>
      <c r="B367" s="462">
        <v>8809581485440</v>
      </c>
      <c r="C367" s="452" t="s">
        <v>27596</v>
      </c>
      <c r="D367" s="452" t="s">
        <v>31809</v>
      </c>
      <c r="E367" s="463" t="s">
        <v>32651</v>
      </c>
      <c r="F367" s="464">
        <v>23800</v>
      </c>
      <c r="G367" s="465">
        <v>0.46</v>
      </c>
      <c r="H367" s="466">
        <v>4</v>
      </c>
      <c r="I367" s="457">
        <f t="shared" si="35"/>
        <v>10948</v>
      </c>
      <c r="J367" s="458" t="str">
        <f t="shared" si="36"/>
        <v>Введите курс</v>
      </c>
      <c r="K367" s="467"/>
      <c r="L367" s="460">
        <f t="shared" si="40"/>
        <v>0</v>
      </c>
      <c r="M367" s="454">
        <f t="shared" si="40"/>
        <v>0</v>
      </c>
      <c r="N367" s="461" t="str">
        <f t="shared" si="38"/>
        <v/>
      </c>
      <c r="O367" s="468"/>
    </row>
    <row r="368" spans="1:15" ht="30" customHeight="1">
      <c r="A368" s="166" t="s">
        <v>18012</v>
      </c>
      <c r="B368" s="462">
        <v>8809581485426</v>
      </c>
      <c r="C368" s="452" t="s">
        <v>27595</v>
      </c>
      <c r="D368" s="452" t="s">
        <v>31808</v>
      </c>
      <c r="E368" s="463" t="s">
        <v>32651</v>
      </c>
      <c r="F368" s="464">
        <v>23800</v>
      </c>
      <c r="G368" s="465">
        <v>0.46</v>
      </c>
      <c r="H368" s="466">
        <v>4</v>
      </c>
      <c r="I368" s="457">
        <f t="shared" si="35"/>
        <v>10948</v>
      </c>
      <c r="J368" s="458" t="str">
        <f t="shared" si="36"/>
        <v>Введите курс</v>
      </c>
      <c r="K368" s="467"/>
      <c r="L368" s="460">
        <f t="shared" si="40"/>
        <v>0</v>
      </c>
      <c r="M368" s="454">
        <f t="shared" si="40"/>
        <v>0</v>
      </c>
      <c r="N368" s="461" t="str">
        <f t="shared" si="38"/>
        <v/>
      </c>
      <c r="O368" s="468"/>
    </row>
    <row r="369" spans="1:15" ht="30" customHeight="1">
      <c r="A369" s="166" t="s">
        <v>18013</v>
      </c>
      <c r="B369" s="462">
        <v>8809581465879</v>
      </c>
      <c r="C369" s="452" t="s">
        <v>27594</v>
      </c>
      <c r="D369" s="452" t="s">
        <v>31807</v>
      </c>
      <c r="E369" s="463" t="s">
        <v>18409</v>
      </c>
      <c r="F369" s="464">
        <v>7000</v>
      </c>
      <c r="G369" s="465">
        <v>0.46</v>
      </c>
      <c r="H369" s="466">
        <v>6</v>
      </c>
      <c r="I369" s="457">
        <f t="shared" si="35"/>
        <v>3220</v>
      </c>
      <c r="J369" s="458" t="str">
        <f t="shared" si="36"/>
        <v>Введите курс</v>
      </c>
      <c r="K369" s="467"/>
      <c r="L369" s="460">
        <f t="shared" si="40"/>
        <v>0</v>
      </c>
      <c r="M369" s="454">
        <f t="shared" si="40"/>
        <v>0</v>
      </c>
      <c r="N369" s="461" t="str">
        <f t="shared" si="38"/>
        <v/>
      </c>
      <c r="O369" s="468"/>
    </row>
    <row r="370" spans="1:15" ht="30" customHeight="1">
      <c r="A370" s="166" t="s">
        <v>18014</v>
      </c>
      <c r="B370" s="462">
        <v>8809581465916</v>
      </c>
      <c r="C370" s="452" t="s">
        <v>27593</v>
      </c>
      <c r="D370" s="452" t="s">
        <v>31806</v>
      </c>
      <c r="E370" s="463" t="s">
        <v>18408</v>
      </c>
      <c r="F370" s="464">
        <v>9000</v>
      </c>
      <c r="G370" s="465">
        <v>0.46</v>
      </c>
      <c r="H370" s="466">
        <v>6</v>
      </c>
      <c r="I370" s="457">
        <f t="shared" si="35"/>
        <v>4140</v>
      </c>
      <c r="J370" s="458" t="str">
        <f t="shared" si="36"/>
        <v>Введите курс</v>
      </c>
      <c r="K370" s="467"/>
      <c r="L370" s="460">
        <f t="shared" si="40"/>
        <v>0</v>
      </c>
      <c r="M370" s="454">
        <f t="shared" si="40"/>
        <v>0</v>
      </c>
      <c r="N370" s="461" t="str">
        <f t="shared" si="38"/>
        <v/>
      </c>
      <c r="O370" s="468"/>
    </row>
    <row r="371" spans="1:15" ht="30" customHeight="1">
      <c r="A371" s="166" t="s">
        <v>18015</v>
      </c>
      <c r="B371" s="462">
        <v>8809581465909</v>
      </c>
      <c r="C371" s="452" t="s">
        <v>27592</v>
      </c>
      <c r="D371" s="452" t="s">
        <v>31805</v>
      </c>
      <c r="E371" s="463" t="s">
        <v>18408</v>
      </c>
      <c r="F371" s="464">
        <v>9000</v>
      </c>
      <c r="G371" s="465">
        <v>0.46</v>
      </c>
      <c r="H371" s="466">
        <v>6</v>
      </c>
      <c r="I371" s="457">
        <f t="shared" si="35"/>
        <v>4140</v>
      </c>
      <c r="J371" s="458" t="str">
        <f t="shared" si="36"/>
        <v>Введите курс</v>
      </c>
      <c r="K371" s="467"/>
      <c r="L371" s="460">
        <f t="shared" si="40"/>
        <v>0</v>
      </c>
      <c r="M371" s="454">
        <f t="shared" si="40"/>
        <v>0</v>
      </c>
      <c r="N371" s="461" t="str">
        <f t="shared" si="38"/>
        <v/>
      </c>
      <c r="O371" s="468"/>
    </row>
    <row r="372" spans="1:15" ht="30" customHeight="1">
      <c r="A372" s="166" t="s">
        <v>18016</v>
      </c>
      <c r="B372" s="462">
        <v>8809581452770</v>
      </c>
      <c r="C372" s="452" t="s">
        <v>27591</v>
      </c>
      <c r="D372" s="452" t="s">
        <v>31804</v>
      </c>
      <c r="E372" s="463" t="s">
        <v>1655</v>
      </c>
      <c r="F372" s="464">
        <v>5000</v>
      </c>
      <c r="G372" s="465">
        <v>0.46</v>
      </c>
      <c r="H372" s="466">
        <v>6</v>
      </c>
      <c r="I372" s="457">
        <f t="shared" si="35"/>
        <v>2300</v>
      </c>
      <c r="J372" s="458" t="str">
        <f t="shared" si="36"/>
        <v>Введите курс</v>
      </c>
      <c r="K372" s="467"/>
      <c r="L372" s="460">
        <f t="shared" ref="L372:M387" si="41">K372*H372</f>
        <v>0</v>
      </c>
      <c r="M372" s="454">
        <f t="shared" si="41"/>
        <v>0</v>
      </c>
      <c r="N372" s="461" t="str">
        <f t="shared" si="38"/>
        <v/>
      </c>
      <c r="O372" s="468"/>
    </row>
    <row r="373" spans="1:15" ht="30" customHeight="1">
      <c r="A373" s="166" t="s">
        <v>18017</v>
      </c>
      <c r="B373" s="462">
        <v>8809581478633</v>
      </c>
      <c r="C373" s="452" t="s">
        <v>27590</v>
      </c>
      <c r="D373" s="452" t="s">
        <v>32652</v>
      </c>
      <c r="E373" s="463" t="s">
        <v>1714</v>
      </c>
      <c r="F373" s="464">
        <v>14000</v>
      </c>
      <c r="G373" s="465">
        <v>0.46</v>
      </c>
      <c r="H373" s="466">
        <v>4</v>
      </c>
      <c r="I373" s="457">
        <f t="shared" si="35"/>
        <v>6440</v>
      </c>
      <c r="J373" s="458" t="str">
        <f t="shared" si="36"/>
        <v>Введите курс</v>
      </c>
      <c r="K373" s="467"/>
      <c r="L373" s="460">
        <f t="shared" si="41"/>
        <v>0</v>
      </c>
      <c r="M373" s="454">
        <f t="shared" si="41"/>
        <v>0</v>
      </c>
      <c r="N373" s="461" t="str">
        <f t="shared" si="38"/>
        <v/>
      </c>
      <c r="O373" s="468"/>
    </row>
    <row r="374" spans="1:15" ht="30" customHeight="1">
      <c r="A374" s="166" t="s">
        <v>18018</v>
      </c>
      <c r="B374" s="462">
        <v>8809581478626</v>
      </c>
      <c r="C374" s="452" t="s">
        <v>32653</v>
      </c>
      <c r="D374" s="452" t="s">
        <v>32654</v>
      </c>
      <c r="E374" s="463" t="s">
        <v>1714</v>
      </c>
      <c r="F374" s="464">
        <v>14000</v>
      </c>
      <c r="G374" s="465">
        <v>0.46</v>
      </c>
      <c r="H374" s="466">
        <v>4</v>
      </c>
      <c r="I374" s="457">
        <f t="shared" si="35"/>
        <v>6440</v>
      </c>
      <c r="J374" s="458" t="str">
        <f t="shared" si="36"/>
        <v>Введите курс</v>
      </c>
      <c r="K374" s="467"/>
      <c r="L374" s="460">
        <f t="shared" si="41"/>
        <v>0</v>
      </c>
      <c r="M374" s="454">
        <f t="shared" si="41"/>
        <v>0</v>
      </c>
      <c r="N374" s="461" t="str">
        <f t="shared" si="38"/>
        <v/>
      </c>
      <c r="O374" s="468"/>
    </row>
    <row r="375" spans="1:15" ht="30" customHeight="1">
      <c r="A375" s="166" t="s">
        <v>18019</v>
      </c>
      <c r="B375" s="462">
        <v>8809581478619</v>
      </c>
      <c r="C375" s="452" t="s">
        <v>27589</v>
      </c>
      <c r="D375" s="452" t="s">
        <v>32655</v>
      </c>
      <c r="E375" s="463" t="s">
        <v>1714</v>
      </c>
      <c r="F375" s="464">
        <v>14000</v>
      </c>
      <c r="G375" s="465">
        <v>0.46</v>
      </c>
      <c r="H375" s="466">
        <v>4</v>
      </c>
      <c r="I375" s="457">
        <f t="shared" si="35"/>
        <v>6440</v>
      </c>
      <c r="J375" s="458" t="str">
        <f t="shared" si="36"/>
        <v>Введите курс</v>
      </c>
      <c r="K375" s="467"/>
      <c r="L375" s="460">
        <f t="shared" si="41"/>
        <v>0</v>
      </c>
      <c r="M375" s="454">
        <f t="shared" si="41"/>
        <v>0</v>
      </c>
      <c r="N375" s="461" t="str">
        <f t="shared" si="38"/>
        <v/>
      </c>
      <c r="O375" s="468"/>
    </row>
    <row r="376" spans="1:15" ht="30" customHeight="1">
      <c r="A376" s="166" t="s">
        <v>18020</v>
      </c>
      <c r="B376" s="462">
        <v>8809581478602</v>
      </c>
      <c r="C376" s="452" t="s">
        <v>27588</v>
      </c>
      <c r="D376" s="452" t="s">
        <v>32656</v>
      </c>
      <c r="E376" s="463" t="s">
        <v>1714</v>
      </c>
      <c r="F376" s="464">
        <v>14000</v>
      </c>
      <c r="G376" s="465">
        <v>0.46</v>
      </c>
      <c r="H376" s="466">
        <v>4</v>
      </c>
      <c r="I376" s="457">
        <f t="shared" si="35"/>
        <v>6440</v>
      </c>
      <c r="J376" s="458" t="str">
        <f t="shared" si="36"/>
        <v>Введите курс</v>
      </c>
      <c r="K376" s="467"/>
      <c r="L376" s="460">
        <f t="shared" si="41"/>
        <v>0</v>
      </c>
      <c r="M376" s="454">
        <f t="shared" si="41"/>
        <v>0</v>
      </c>
      <c r="N376" s="461" t="str">
        <f t="shared" si="38"/>
        <v/>
      </c>
      <c r="O376" s="468"/>
    </row>
    <row r="377" spans="1:15" ht="30" customHeight="1">
      <c r="A377" s="166" t="s">
        <v>18021</v>
      </c>
      <c r="B377" s="462">
        <v>8809581473546</v>
      </c>
      <c r="C377" s="452" t="s">
        <v>27587</v>
      </c>
      <c r="D377" s="452" t="s">
        <v>31803</v>
      </c>
      <c r="E377" s="463" t="s">
        <v>15059</v>
      </c>
      <c r="F377" s="464">
        <v>9000</v>
      </c>
      <c r="G377" s="465">
        <v>0.46</v>
      </c>
      <c r="H377" s="466">
        <v>6</v>
      </c>
      <c r="I377" s="457">
        <f t="shared" si="35"/>
        <v>4140</v>
      </c>
      <c r="J377" s="458" t="str">
        <f t="shared" si="36"/>
        <v>Введите курс</v>
      </c>
      <c r="K377" s="467"/>
      <c r="L377" s="460">
        <f t="shared" si="41"/>
        <v>0</v>
      </c>
      <c r="M377" s="454">
        <f t="shared" si="41"/>
        <v>0</v>
      </c>
      <c r="N377" s="461" t="str">
        <f t="shared" si="38"/>
        <v/>
      </c>
      <c r="O377" s="468"/>
    </row>
    <row r="378" spans="1:15" ht="30" customHeight="1">
      <c r="A378" s="166" t="s">
        <v>18022</v>
      </c>
      <c r="B378" s="462">
        <v>8809581473539</v>
      </c>
      <c r="C378" s="452" t="s">
        <v>27586</v>
      </c>
      <c r="D378" s="452" t="s">
        <v>31802</v>
      </c>
      <c r="E378" s="463" t="s">
        <v>15059</v>
      </c>
      <c r="F378" s="464">
        <v>9000</v>
      </c>
      <c r="G378" s="465">
        <v>0.46</v>
      </c>
      <c r="H378" s="466">
        <v>6</v>
      </c>
      <c r="I378" s="457">
        <f t="shared" si="35"/>
        <v>4140</v>
      </c>
      <c r="J378" s="458" t="str">
        <f t="shared" si="36"/>
        <v>Введите курс</v>
      </c>
      <c r="K378" s="467"/>
      <c r="L378" s="460">
        <f t="shared" si="41"/>
        <v>0</v>
      </c>
      <c r="M378" s="454">
        <f t="shared" si="41"/>
        <v>0</v>
      </c>
      <c r="N378" s="461" t="str">
        <f t="shared" si="38"/>
        <v/>
      </c>
      <c r="O378" s="468"/>
    </row>
    <row r="379" spans="1:15" ht="30" customHeight="1">
      <c r="A379" s="166" t="s">
        <v>18023</v>
      </c>
      <c r="B379" s="462">
        <v>8809581473522</v>
      </c>
      <c r="C379" s="452" t="s">
        <v>27585</v>
      </c>
      <c r="D379" s="452" t="s">
        <v>31801</v>
      </c>
      <c r="E379" s="463" t="s">
        <v>15059</v>
      </c>
      <c r="F379" s="464">
        <v>9000</v>
      </c>
      <c r="G379" s="465">
        <v>0.46</v>
      </c>
      <c r="H379" s="466">
        <v>6</v>
      </c>
      <c r="I379" s="457">
        <f t="shared" si="35"/>
        <v>4140</v>
      </c>
      <c r="J379" s="458" t="str">
        <f t="shared" si="36"/>
        <v>Введите курс</v>
      </c>
      <c r="K379" s="467"/>
      <c r="L379" s="460">
        <f t="shared" si="41"/>
        <v>0</v>
      </c>
      <c r="M379" s="454">
        <f t="shared" si="41"/>
        <v>0</v>
      </c>
      <c r="N379" s="461" t="str">
        <f t="shared" si="38"/>
        <v/>
      </c>
      <c r="O379" s="468"/>
    </row>
    <row r="380" spans="1:15" ht="30" customHeight="1">
      <c r="A380" s="166" t="s">
        <v>18024</v>
      </c>
      <c r="B380" s="462">
        <v>8809581473515</v>
      </c>
      <c r="C380" s="452" t="s">
        <v>27584</v>
      </c>
      <c r="D380" s="452" t="s">
        <v>31800</v>
      </c>
      <c r="E380" s="463" t="s">
        <v>15059</v>
      </c>
      <c r="F380" s="464">
        <v>9000</v>
      </c>
      <c r="G380" s="465">
        <v>0.46</v>
      </c>
      <c r="H380" s="466">
        <v>6</v>
      </c>
      <c r="I380" s="457">
        <f t="shared" si="35"/>
        <v>4140</v>
      </c>
      <c r="J380" s="458" t="str">
        <f t="shared" si="36"/>
        <v>Введите курс</v>
      </c>
      <c r="K380" s="467"/>
      <c r="L380" s="460">
        <f t="shared" si="41"/>
        <v>0</v>
      </c>
      <c r="M380" s="454">
        <f t="shared" si="41"/>
        <v>0</v>
      </c>
      <c r="N380" s="461" t="str">
        <f t="shared" si="38"/>
        <v/>
      </c>
      <c r="O380" s="468"/>
    </row>
    <row r="381" spans="1:15" ht="30" customHeight="1">
      <c r="A381" s="166" t="s">
        <v>18025</v>
      </c>
      <c r="B381" s="462">
        <v>8809581473508</v>
      </c>
      <c r="C381" s="452" t="s">
        <v>27583</v>
      </c>
      <c r="D381" s="452" t="s">
        <v>31799</v>
      </c>
      <c r="E381" s="463" t="s">
        <v>15059</v>
      </c>
      <c r="F381" s="464">
        <v>9000</v>
      </c>
      <c r="G381" s="465">
        <v>0.46</v>
      </c>
      <c r="H381" s="466">
        <v>6</v>
      </c>
      <c r="I381" s="457">
        <f t="shared" si="35"/>
        <v>4140</v>
      </c>
      <c r="J381" s="458" t="str">
        <f t="shared" si="36"/>
        <v>Введите курс</v>
      </c>
      <c r="K381" s="467"/>
      <c r="L381" s="460">
        <f t="shared" si="41"/>
        <v>0</v>
      </c>
      <c r="M381" s="454">
        <f t="shared" si="41"/>
        <v>0</v>
      </c>
      <c r="N381" s="461" t="str">
        <f t="shared" si="38"/>
        <v/>
      </c>
      <c r="O381" s="468"/>
    </row>
    <row r="382" spans="1:15" ht="30" customHeight="1">
      <c r="A382" s="166" t="s">
        <v>18026</v>
      </c>
      <c r="B382" s="462">
        <v>8809581471429</v>
      </c>
      <c r="C382" s="452" t="s">
        <v>27582</v>
      </c>
      <c r="D382" s="452" t="s">
        <v>32657</v>
      </c>
      <c r="E382" s="463" t="s">
        <v>18164</v>
      </c>
      <c r="F382" s="464">
        <v>18000</v>
      </c>
      <c r="G382" s="465">
        <v>0.46</v>
      </c>
      <c r="H382" s="466">
        <v>4</v>
      </c>
      <c r="I382" s="457">
        <f t="shared" si="35"/>
        <v>8280</v>
      </c>
      <c r="J382" s="458" t="str">
        <f t="shared" si="36"/>
        <v>Введите курс</v>
      </c>
      <c r="K382" s="467"/>
      <c r="L382" s="460">
        <f t="shared" si="41"/>
        <v>0</v>
      </c>
      <c r="M382" s="454">
        <f t="shared" si="41"/>
        <v>0</v>
      </c>
      <c r="N382" s="461" t="str">
        <f t="shared" si="38"/>
        <v/>
      </c>
      <c r="O382" s="468"/>
    </row>
    <row r="383" spans="1:15" ht="30" customHeight="1">
      <c r="A383" s="166" t="s">
        <v>18027</v>
      </c>
      <c r="B383" s="462">
        <v>8809581471412</v>
      </c>
      <c r="C383" s="452" t="s">
        <v>27581</v>
      </c>
      <c r="D383" s="452" t="s">
        <v>32658</v>
      </c>
      <c r="E383" s="463" t="s">
        <v>18164</v>
      </c>
      <c r="F383" s="464">
        <v>18000</v>
      </c>
      <c r="G383" s="465">
        <v>0.46</v>
      </c>
      <c r="H383" s="466">
        <v>4</v>
      </c>
      <c r="I383" s="457">
        <f t="shared" si="35"/>
        <v>8280</v>
      </c>
      <c r="J383" s="458" t="str">
        <f t="shared" si="36"/>
        <v>Введите курс</v>
      </c>
      <c r="K383" s="467"/>
      <c r="L383" s="460">
        <f t="shared" si="41"/>
        <v>0</v>
      </c>
      <c r="M383" s="454">
        <f t="shared" si="41"/>
        <v>0</v>
      </c>
      <c r="N383" s="461" t="str">
        <f t="shared" si="38"/>
        <v/>
      </c>
      <c r="O383" s="468"/>
    </row>
    <row r="384" spans="1:15" ht="30" customHeight="1">
      <c r="A384" s="166" t="s">
        <v>18028</v>
      </c>
      <c r="B384" s="462">
        <v>8809581471405</v>
      </c>
      <c r="C384" s="452" t="s">
        <v>27580</v>
      </c>
      <c r="D384" s="452" t="s">
        <v>32659</v>
      </c>
      <c r="E384" s="463" t="s">
        <v>18164</v>
      </c>
      <c r="F384" s="464">
        <v>18000</v>
      </c>
      <c r="G384" s="465">
        <v>0.46</v>
      </c>
      <c r="H384" s="466">
        <v>4</v>
      </c>
      <c r="I384" s="457">
        <f t="shared" si="35"/>
        <v>8280</v>
      </c>
      <c r="J384" s="458" t="str">
        <f t="shared" si="36"/>
        <v>Введите курс</v>
      </c>
      <c r="K384" s="467"/>
      <c r="L384" s="460">
        <f t="shared" si="41"/>
        <v>0</v>
      </c>
      <c r="M384" s="454">
        <f t="shared" si="41"/>
        <v>0</v>
      </c>
      <c r="N384" s="461" t="str">
        <f t="shared" si="38"/>
        <v/>
      </c>
      <c r="O384" s="468"/>
    </row>
    <row r="385" spans="1:15" ht="30" customHeight="1">
      <c r="A385" s="166" t="s">
        <v>18029</v>
      </c>
      <c r="B385" s="462">
        <v>8809581471399</v>
      </c>
      <c r="C385" s="452" t="s">
        <v>27579</v>
      </c>
      <c r="D385" s="452" t="s">
        <v>32660</v>
      </c>
      <c r="E385" s="463" t="s">
        <v>18164</v>
      </c>
      <c r="F385" s="464">
        <v>18000</v>
      </c>
      <c r="G385" s="465">
        <v>0.46</v>
      </c>
      <c r="H385" s="466">
        <v>4</v>
      </c>
      <c r="I385" s="457">
        <f t="shared" si="35"/>
        <v>8280</v>
      </c>
      <c r="J385" s="458" t="str">
        <f t="shared" si="36"/>
        <v>Введите курс</v>
      </c>
      <c r="K385" s="467"/>
      <c r="L385" s="460">
        <f t="shared" si="41"/>
        <v>0</v>
      </c>
      <c r="M385" s="454">
        <f t="shared" si="41"/>
        <v>0</v>
      </c>
      <c r="N385" s="461" t="str">
        <f t="shared" si="38"/>
        <v/>
      </c>
      <c r="O385" s="468"/>
    </row>
    <row r="386" spans="1:15" ht="30" customHeight="1">
      <c r="A386" s="166" t="s">
        <v>18030</v>
      </c>
      <c r="B386" s="462">
        <v>8809581471382</v>
      </c>
      <c r="C386" s="452" t="s">
        <v>27578</v>
      </c>
      <c r="D386" s="452" t="s">
        <v>32661</v>
      </c>
      <c r="E386" s="463" t="s">
        <v>18164</v>
      </c>
      <c r="F386" s="464">
        <v>18000</v>
      </c>
      <c r="G386" s="465">
        <v>0.46</v>
      </c>
      <c r="H386" s="466">
        <v>4</v>
      </c>
      <c r="I386" s="457">
        <f t="shared" si="35"/>
        <v>8280</v>
      </c>
      <c r="J386" s="458" t="str">
        <f t="shared" si="36"/>
        <v>Введите курс</v>
      </c>
      <c r="K386" s="467"/>
      <c r="L386" s="460">
        <f t="shared" si="41"/>
        <v>0</v>
      </c>
      <c r="M386" s="454">
        <f t="shared" si="41"/>
        <v>0</v>
      </c>
      <c r="N386" s="461" t="str">
        <f t="shared" si="38"/>
        <v/>
      </c>
      <c r="O386" s="468"/>
    </row>
    <row r="387" spans="1:15" ht="30" customHeight="1">
      <c r="A387" s="166" t="s">
        <v>18031</v>
      </c>
      <c r="B387" s="462">
        <v>8809581471375</v>
      </c>
      <c r="C387" s="452" t="s">
        <v>27577</v>
      </c>
      <c r="D387" s="452" t="s">
        <v>32662</v>
      </c>
      <c r="E387" s="463" t="s">
        <v>18164</v>
      </c>
      <c r="F387" s="464">
        <v>18000</v>
      </c>
      <c r="G387" s="465">
        <v>0.46</v>
      </c>
      <c r="H387" s="466">
        <v>4</v>
      </c>
      <c r="I387" s="457">
        <f t="shared" si="35"/>
        <v>8280</v>
      </c>
      <c r="J387" s="458" t="str">
        <f t="shared" si="36"/>
        <v>Введите курс</v>
      </c>
      <c r="K387" s="467"/>
      <c r="L387" s="460">
        <f t="shared" si="41"/>
        <v>0</v>
      </c>
      <c r="M387" s="454">
        <f t="shared" si="41"/>
        <v>0</v>
      </c>
      <c r="N387" s="461" t="str">
        <f t="shared" si="38"/>
        <v/>
      </c>
      <c r="O387" s="468"/>
    </row>
    <row r="388" spans="1:15" ht="30" customHeight="1">
      <c r="A388" s="166" t="s">
        <v>18032</v>
      </c>
      <c r="B388" s="462">
        <v>8809581471368</v>
      </c>
      <c r="C388" s="452" t="s">
        <v>27576</v>
      </c>
      <c r="D388" s="452" t="s">
        <v>32663</v>
      </c>
      <c r="E388" s="463" t="s">
        <v>18164</v>
      </c>
      <c r="F388" s="464">
        <v>18000</v>
      </c>
      <c r="G388" s="465">
        <v>0.46</v>
      </c>
      <c r="H388" s="466">
        <v>4</v>
      </c>
      <c r="I388" s="457">
        <f t="shared" ref="I388:I451" si="42">G388*F388</f>
        <v>8280</v>
      </c>
      <c r="J388" s="458" t="str">
        <f t="shared" ref="J388:J451" si="43">IF($I$1="","Введите курс",I388/$I$1)</f>
        <v>Введите курс</v>
      </c>
      <c r="K388" s="467"/>
      <c r="L388" s="460">
        <f t="shared" ref="L388:M403" si="44">K388*H388</f>
        <v>0</v>
      </c>
      <c r="M388" s="454">
        <f t="shared" si="44"/>
        <v>0</v>
      </c>
      <c r="N388" s="461" t="str">
        <f t="shared" ref="N388:N451" si="45">IFERROR(L388*J388,"")</f>
        <v/>
      </c>
      <c r="O388" s="468"/>
    </row>
    <row r="389" spans="1:15" ht="30" customHeight="1">
      <c r="A389" s="166" t="s">
        <v>18033</v>
      </c>
      <c r="B389" s="462">
        <v>8809581471351</v>
      </c>
      <c r="C389" s="452" t="s">
        <v>27575</v>
      </c>
      <c r="D389" s="452" t="s">
        <v>32664</v>
      </c>
      <c r="E389" s="463" t="s">
        <v>18164</v>
      </c>
      <c r="F389" s="464">
        <v>18000</v>
      </c>
      <c r="G389" s="465">
        <v>0.46</v>
      </c>
      <c r="H389" s="466">
        <v>4</v>
      </c>
      <c r="I389" s="457">
        <f t="shared" si="42"/>
        <v>8280</v>
      </c>
      <c r="J389" s="458" t="str">
        <f t="shared" si="43"/>
        <v>Введите курс</v>
      </c>
      <c r="K389" s="467"/>
      <c r="L389" s="460">
        <f t="shared" si="44"/>
        <v>0</v>
      </c>
      <c r="M389" s="454">
        <f t="shared" si="44"/>
        <v>0</v>
      </c>
      <c r="N389" s="461" t="str">
        <f t="shared" si="45"/>
        <v/>
      </c>
      <c r="O389" s="468"/>
    </row>
    <row r="390" spans="1:15" ht="30" customHeight="1">
      <c r="A390" s="166" t="s">
        <v>18034</v>
      </c>
      <c r="B390" s="462">
        <v>8809581471344</v>
      </c>
      <c r="C390" s="452" t="s">
        <v>27574</v>
      </c>
      <c r="D390" s="452" t="s">
        <v>32665</v>
      </c>
      <c r="E390" s="463" t="s">
        <v>18164</v>
      </c>
      <c r="F390" s="464">
        <v>18000</v>
      </c>
      <c r="G390" s="465">
        <v>0.46</v>
      </c>
      <c r="H390" s="466">
        <v>4</v>
      </c>
      <c r="I390" s="457">
        <f t="shared" si="42"/>
        <v>8280</v>
      </c>
      <c r="J390" s="458" t="str">
        <f t="shared" si="43"/>
        <v>Введите курс</v>
      </c>
      <c r="K390" s="467"/>
      <c r="L390" s="460">
        <f t="shared" si="44"/>
        <v>0</v>
      </c>
      <c r="M390" s="454">
        <f t="shared" si="44"/>
        <v>0</v>
      </c>
      <c r="N390" s="461" t="str">
        <f t="shared" si="45"/>
        <v/>
      </c>
      <c r="O390" s="468"/>
    </row>
    <row r="391" spans="1:15" ht="30" customHeight="1">
      <c r="A391" s="166" t="s">
        <v>18035</v>
      </c>
      <c r="B391" s="462">
        <v>8809581471337</v>
      </c>
      <c r="C391" s="452" t="s">
        <v>27573</v>
      </c>
      <c r="D391" s="452" t="s">
        <v>32666</v>
      </c>
      <c r="E391" s="463" t="s">
        <v>18164</v>
      </c>
      <c r="F391" s="464">
        <v>18000</v>
      </c>
      <c r="G391" s="465">
        <v>0.46</v>
      </c>
      <c r="H391" s="466">
        <v>4</v>
      </c>
      <c r="I391" s="457">
        <f t="shared" si="42"/>
        <v>8280</v>
      </c>
      <c r="J391" s="458" t="str">
        <f t="shared" si="43"/>
        <v>Введите курс</v>
      </c>
      <c r="K391" s="467"/>
      <c r="L391" s="460">
        <f t="shared" si="44"/>
        <v>0</v>
      </c>
      <c r="M391" s="454">
        <f t="shared" si="44"/>
        <v>0</v>
      </c>
      <c r="N391" s="461" t="str">
        <f t="shared" si="45"/>
        <v/>
      </c>
      <c r="O391" s="468"/>
    </row>
    <row r="392" spans="1:15" ht="30" customHeight="1">
      <c r="A392" s="166" t="s">
        <v>18036</v>
      </c>
      <c r="B392" s="462">
        <v>8809643525091</v>
      </c>
      <c r="C392" s="452" t="s">
        <v>18462</v>
      </c>
      <c r="D392" s="452" t="s">
        <v>32667</v>
      </c>
      <c r="E392" s="463" t="s">
        <v>1737</v>
      </c>
      <c r="F392" s="464">
        <v>20000</v>
      </c>
      <c r="G392" s="465">
        <v>0.46</v>
      </c>
      <c r="H392" s="466">
        <v>6</v>
      </c>
      <c r="I392" s="457">
        <f t="shared" si="42"/>
        <v>9200</v>
      </c>
      <c r="J392" s="458" t="str">
        <f t="shared" si="43"/>
        <v>Введите курс</v>
      </c>
      <c r="K392" s="467"/>
      <c r="L392" s="460">
        <f t="shared" si="44"/>
        <v>0</v>
      </c>
      <c r="M392" s="454">
        <f t="shared" si="44"/>
        <v>0</v>
      </c>
      <c r="N392" s="461" t="str">
        <f t="shared" si="45"/>
        <v/>
      </c>
      <c r="O392" s="468"/>
    </row>
    <row r="393" spans="1:15" ht="30" customHeight="1">
      <c r="A393" s="166" t="s">
        <v>18037</v>
      </c>
      <c r="B393" s="462">
        <v>8809643525084</v>
      </c>
      <c r="C393" s="452" t="s">
        <v>18461</v>
      </c>
      <c r="D393" s="452" t="s">
        <v>32668</v>
      </c>
      <c r="E393" s="463" t="s">
        <v>1737</v>
      </c>
      <c r="F393" s="464">
        <v>20000</v>
      </c>
      <c r="G393" s="465">
        <v>0.46</v>
      </c>
      <c r="H393" s="466">
        <v>6</v>
      </c>
      <c r="I393" s="457">
        <f t="shared" si="42"/>
        <v>9200</v>
      </c>
      <c r="J393" s="458" t="str">
        <f t="shared" si="43"/>
        <v>Введите курс</v>
      </c>
      <c r="K393" s="467"/>
      <c r="L393" s="460">
        <f t="shared" si="44"/>
        <v>0</v>
      </c>
      <c r="M393" s="454">
        <f t="shared" si="44"/>
        <v>0</v>
      </c>
      <c r="N393" s="461" t="str">
        <f t="shared" si="45"/>
        <v/>
      </c>
      <c r="O393" s="468"/>
    </row>
    <row r="394" spans="1:15" ht="30" customHeight="1">
      <c r="A394" s="166" t="s">
        <v>18038</v>
      </c>
      <c r="B394" s="462">
        <v>8809643525077</v>
      </c>
      <c r="C394" s="452" t="s">
        <v>18464</v>
      </c>
      <c r="D394" s="452" t="s">
        <v>32669</v>
      </c>
      <c r="E394" s="463" t="s">
        <v>1737</v>
      </c>
      <c r="F394" s="464">
        <v>20000</v>
      </c>
      <c r="G394" s="465">
        <v>0.46</v>
      </c>
      <c r="H394" s="466">
        <v>6</v>
      </c>
      <c r="I394" s="457">
        <f t="shared" si="42"/>
        <v>9200</v>
      </c>
      <c r="J394" s="458" t="str">
        <f t="shared" si="43"/>
        <v>Введите курс</v>
      </c>
      <c r="K394" s="467"/>
      <c r="L394" s="460">
        <f t="shared" si="44"/>
        <v>0</v>
      </c>
      <c r="M394" s="454">
        <f t="shared" si="44"/>
        <v>0</v>
      </c>
      <c r="N394" s="461" t="str">
        <f t="shared" si="45"/>
        <v/>
      </c>
      <c r="O394" s="468"/>
    </row>
    <row r="395" spans="1:15" ht="30" customHeight="1">
      <c r="A395" s="166" t="s">
        <v>18039</v>
      </c>
      <c r="B395" s="462">
        <v>8809581472044</v>
      </c>
      <c r="C395" s="452" t="s">
        <v>27572</v>
      </c>
      <c r="D395" s="452" t="s">
        <v>32670</v>
      </c>
      <c r="E395" s="463" t="s">
        <v>1714</v>
      </c>
      <c r="F395" s="464">
        <v>23000</v>
      </c>
      <c r="G395" s="465">
        <v>0.46</v>
      </c>
      <c r="H395" s="466">
        <v>6</v>
      </c>
      <c r="I395" s="457">
        <f t="shared" si="42"/>
        <v>10580</v>
      </c>
      <c r="J395" s="458" t="str">
        <f t="shared" si="43"/>
        <v>Введите курс</v>
      </c>
      <c r="K395" s="467"/>
      <c r="L395" s="460">
        <f t="shared" si="44"/>
        <v>0</v>
      </c>
      <c r="M395" s="454">
        <f t="shared" si="44"/>
        <v>0</v>
      </c>
      <c r="N395" s="461" t="str">
        <f t="shared" si="45"/>
        <v/>
      </c>
      <c r="O395" s="468"/>
    </row>
    <row r="396" spans="1:15" ht="30" customHeight="1">
      <c r="A396" s="166" t="s">
        <v>18040</v>
      </c>
      <c r="B396" s="462">
        <v>8809581472037</v>
      </c>
      <c r="C396" s="452" t="s">
        <v>27571</v>
      </c>
      <c r="D396" s="452" t="s">
        <v>32671</v>
      </c>
      <c r="E396" s="463" t="s">
        <v>1714</v>
      </c>
      <c r="F396" s="464">
        <v>23000</v>
      </c>
      <c r="G396" s="465">
        <v>0.46</v>
      </c>
      <c r="H396" s="466">
        <v>6</v>
      </c>
      <c r="I396" s="457">
        <f t="shared" si="42"/>
        <v>10580</v>
      </c>
      <c r="J396" s="458" t="str">
        <f t="shared" si="43"/>
        <v>Введите курс</v>
      </c>
      <c r="K396" s="467"/>
      <c r="L396" s="460">
        <f t="shared" si="44"/>
        <v>0</v>
      </c>
      <c r="M396" s="454">
        <f t="shared" si="44"/>
        <v>0</v>
      </c>
      <c r="N396" s="461" t="str">
        <f t="shared" si="45"/>
        <v/>
      </c>
      <c r="O396" s="468"/>
    </row>
    <row r="397" spans="1:15" ht="30" customHeight="1">
      <c r="A397" s="166" t="s">
        <v>18041</v>
      </c>
      <c r="B397" s="462">
        <v>8809581472020</v>
      </c>
      <c r="C397" s="452" t="s">
        <v>27570</v>
      </c>
      <c r="D397" s="452" t="s">
        <v>32672</v>
      </c>
      <c r="E397" s="463" t="s">
        <v>1714</v>
      </c>
      <c r="F397" s="464">
        <v>23000</v>
      </c>
      <c r="G397" s="465">
        <v>0.46</v>
      </c>
      <c r="H397" s="466">
        <v>6</v>
      </c>
      <c r="I397" s="457">
        <f t="shared" si="42"/>
        <v>10580</v>
      </c>
      <c r="J397" s="458" t="str">
        <f t="shared" si="43"/>
        <v>Введите курс</v>
      </c>
      <c r="K397" s="467"/>
      <c r="L397" s="460">
        <f t="shared" si="44"/>
        <v>0</v>
      </c>
      <c r="M397" s="454">
        <f t="shared" si="44"/>
        <v>0</v>
      </c>
      <c r="N397" s="461" t="str">
        <f t="shared" si="45"/>
        <v/>
      </c>
      <c r="O397" s="468"/>
    </row>
    <row r="398" spans="1:15" ht="30" customHeight="1">
      <c r="A398" s="166" t="s">
        <v>18042</v>
      </c>
      <c r="B398" s="462">
        <v>8809581472013</v>
      </c>
      <c r="C398" s="452" t="s">
        <v>27569</v>
      </c>
      <c r="D398" s="452" t="s">
        <v>32673</v>
      </c>
      <c r="E398" s="463" t="s">
        <v>1714</v>
      </c>
      <c r="F398" s="464">
        <v>23000</v>
      </c>
      <c r="G398" s="465">
        <v>0.46</v>
      </c>
      <c r="H398" s="466">
        <v>6</v>
      </c>
      <c r="I398" s="457">
        <f t="shared" si="42"/>
        <v>10580</v>
      </c>
      <c r="J398" s="458" t="str">
        <f t="shared" si="43"/>
        <v>Введите курс</v>
      </c>
      <c r="K398" s="467"/>
      <c r="L398" s="460">
        <f t="shared" si="44"/>
        <v>0</v>
      </c>
      <c r="M398" s="454">
        <f t="shared" si="44"/>
        <v>0</v>
      </c>
      <c r="N398" s="461" t="str">
        <f t="shared" si="45"/>
        <v/>
      </c>
      <c r="O398" s="468"/>
    </row>
    <row r="399" spans="1:15" ht="30" customHeight="1">
      <c r="A399" s="166" t="s">
        <v>18043</v>
      </c>
      <c r="B399" s="462">
        <v>8809581472006</v>
      </c>
      <c r="C399" s="452" t="s">
        <v>27568</v>
      </c>
      <c r="D399" s="452" t="s">
        <v>32674</v>
      </c>
      <c r="E399" s="463" t="s">
        <v>1714</v>
      </c>
      <c r="F399" s="464">
        <v>23000</v>
      </c>
      <c r="G399" s="465">
        <v>0.46</v>
      </c>
      <c r="H399" s="466">
        <v>6</v>
      </c>
      <c r="I399" s="457">
        <f t="shared" si="42"/>
        <v>10580</v>
      </c>
      <c r="J399" s="458" t="str">
        <f t="shared" si="43"/>
        <v>Введите курс</v>
      </c>
      <c r="K399" s="467"/>
      <c r="L399" s="460">
        <f t="shared" si="44"/>
        <v>0</v>
      </c>
      <c r="M399" s="454">
        <f t="shared" si="44"/>
        <v>0</v>
      </c>
      <c r="N399" s="461" t="str">
        <f t="shared" si="45"/>
        <v/>
      </c>
      <c r="O399" s="468"/>
    </row>
    <row r="400" spans="1:15" ht="30" customHeight="1">
      <c r="A400" s="166" t="s">
        <v>18044</v>
      </c>
      <c r="B400" s="462">
        <v>8809581462397</v>
      </c>
      <c r="C400" s="452" t="s">
        <v>27567</v>
      </c>
      <c r="D400" s="452" t="s">
        <v>32675</v>
      </c>
      <c r="E400" s="463" t="s">
        <v>15059</v>
      </c>
      <c r="F400" s="464">
        <v>14800</v>
      </c>
      <c r="G400" s="465">
        <v>0.46</v>
      </c>
      <c r="H400" s="466">
        <v>6</v>
      </c>
      <c r="I400" s="457">
        <f t="shared" si="42"/>
        <v>6808</v>
      </c>
      <c r="J400" s="458" t="str">
        <f t="shared" si="43"/>
        <v>Введите курс</v>
      </c>
      <c r="K400" s="467"/>
      <c r="L400" s="460">
        <f t="shared" si="44"/>
        <v>0</v>
      </c>
      <c r="M400" s="454">
        <f t="shared" si="44"/>
        <v>0</v>
      </c>
      <c r="N400" s="461" t="str">
        <f t="shared" si="45"/>
        <v/>
      </c>
      <c r="O400" s="468"/>
    </row>
    <row r="401" spans="1:15" ht="30" customHeight="1">
      <c r="A401" s="166" t="s">
        <v>18045</v>
      </c>
      <c r="B401" s="462">
        <v>8809581462380</v>
      </c>
      <c r="C401" s="452" t="s">
        <v>32676</v>
      </c>
      <c r="D401" s="452" t="s">
        <v>32677</v>
      </c>
      <c r="E401" s="463" t="s">
        <v>15059</v>
      </c>
      <c r="F401" s="464">
        <v>14800</v>
      </c>
      <c r="G401" s="465">
        <v>0.46</v>
      </c>
      <c r="H401" s="466">
        <v>6</v>
      </c>
      <c r="I401" s="457">
        <f t="shared" si="42"/>
        <v>6808</v>
      </c>
      <c r="J401" s="458" t="str">
        <f t="shared" si="43"/>
        <v>Введите курс</v>
      </c>
      <c r="K401" s="467"/>
      <c r="L401" s="460">
        <f t="shared" si="44"/>
        <v>0</v>
      </c>
      <c r="M401" s="454">
        <f t="shared" si="44"/>
        <v>0</v>
      </c>
      <c r="N401" s="461" t="str">
        <f t="shared" si="45"/>
        <v/>
      </c>
      <c r="O401" s="468"/>
    </row>
    <row r="402" spans="1:15" ht="30" customHeight="1">
      <c r="A402" s="166" t="s">
        <v>18046</v>
      </c>
      <c r="B402" s="462">
        <v>8809581462373</v>
      </c>
      <c r="C402" s="452" t="s">
        <v>27566</v>
      </c>
      <c r="D402" s="452" t="s">
        <v>32678</v>
      </c>
      <c r="E402" s="463" t="s">
        <v>15059</v>
      </c>
      <c r="F402" s="464">
        <v>14800</v>
      </c>
      <c r="G402" s="465">
        <v>0.46</v>
      </c>
      <c r="H402" s="466">
        <v>6</v>
      </c>
      <c r="I402" s="457">
        <f t="shared" si="42"/>
        <v>6808</v>
      </c>
      <c r="J402" s="458" t="str">
        <f t="shared" si="43"/>
        <v>Введите курс</v>
      </c>
      <c r="K402" s="467"/>
      <c r="L402" s="460">
        <f t="shared" si="44"/>
        <v>0</v>
      </c>
      <c r="M402" s="454">
        <f t="shared" si="44"/>
        <v>0</v>
      </c>
      <c r="N402" s="461" t="str">
        <f t="shared" si="45"/>
        <v/>
      </c>
      <c r="O402" s="468"/>
    </row>
    <row r="403" spans="1:15" ht="30" customHeight="1">
      <c r="A403" s="166" t="s">
        <v>18047</v>
      </c>
      <c r="B403" s="462">
        <v>8809581462366</v>
      </c>
      <c r="C403" s="452" t="s">
        <v>27565</v>
      </c>
      <c r="D403" s="452" t="s">
        <v>32679</v>
      </c>
      <c r="E403" s="463" t="s">
        <v>15059</v>
      </c>
      <c r="F403" s="464">
        <v>14800</v>
      </c>
      <c r="G403" s="465">
        <v>0.46</v>
      </c>
      <c r="H403" s="466">
        <v>6</v>
      </c>
      <c r="I403" s="457">
        <f t="shared" si="42"/>
        <v>6808</v>
      </c>
      <c r="J403" s="458" t="str">
        <f t="shared" si="43"/>
        <v>Введите курс</v>
      </c>
      <c r="K403" s="467"/>
      <c r="L403" s="460">
        <f t="shared" si="44"/>
        <v>0</v>
      </c>
      <c r="M403" s="454">
        <f t="shared" si="44"/>
        <v>0</v>
      </c>
      <c r="N403" s="461" t="str">
        <f t="shared" si="45"/>
        <v/>
      </c>
      <c r="O403" s="468"/>
    </row>
    <row r="404" spans="1:15" ht="30" customHeight="1">
      <c r="A404" s="166" t="s">
        <v>18049</v>
      </c>
      <c r="B404" s="462">
        <v>8809581462359</v>
      </c>
      <c r="C404" s="452" t="s">
        <v>27564</v>
      </c>
      <c r="D404" s="452" t="s">
        <v>32680</v>
      </c>
      <c r="E404" s="463" t="s">
        <v>15059</v>
      </c>
      <c r="F404" s="464">
        <v>14800</v>
      </c>
      <c r="G404" s="465">
        <v>0.46</v>
      </c>
      <c r="H404" s="466">
        <v>6</v>
      </c>
      <c r="I404" s="457">
        <f t="shared" si="42"/>
        <v>6808</v>
      </c>
      <c r="J404" s="458" t="str">
        <f t="shared" si="43"/>
        <v>Введите курс</v>
      </c>
      <c r="K404" s="467"/>
      <c r="L404" s="460">
        <f t="shared" ref="L404:M419" si="46">K404*H404</f>
        <v>0</v>
      </c>
      <c r="M404" s="454">
        <f t="shared" si="46"/>
        <v>0</v>
      </c>
      <c r="N404" s="461" t="str">
        <f t="shared" si="45"/>
        <v/>
      </c>
      <c r="O404" s="468"/>
    </row>
    <row r="405" spans="1:15" ht="30" customHeight="1">
      <c r="A405" s="166" t="s">
        <v>18050</v>
      </c>
      <c r="B405" s="462">
        <v>8809581462335</v>
      </c>
      <c r="C405" s="452" t="s">
        <v>27563</v>
      </c>
      <c r="D405" s="452" t="s">
        <v>32681</v>
      </c>
      <c r="E405" s="463" t="s">
        <v>15059</v>
      </c>
      <c r="F405" s="464">
        <v>14800</v>
      </c>
      <c r="G405" s="465">
        <v>0.46</v>
      </c>
      <c r="H405" s="466">
        <v>6</v>
      </c>
      <c r="I405" s="457">
        <f t="shared" si="42"/>
        <v>6808</v>
      </c>
      <c r="J405" s="458" t="str">
        <f t="shared" si="43"/>
        <v>Введите курс</v>
      </c>
      <c r="K405" s="467"/>
      <c r="L405" s="460">
        <f t="shared" si="46"/>
        <v>0</v>
      </c>
      <c r="M405" s="454">
        <f t="shared" si="46"/>
        <v>0</v>
      </c>
      <c r="N405" s="461" t="str">
        <f t="shared" si="45"/>
        <v/>
      </c>
      <c r="O405" s="468"/>
    </row>
    <row r="406" spans="1:15" ht="30" customHeight="1">
      <c r="A406" s="166" t="s">
        <v>18051</v>
      </c>
      <c r="B406" s="462">
        <v>8809581462328</v>
      </c>
      <c r="C406" s="452" t="s">
        <v>27562</v>
      </c>
      <c r="D406" s="452" t="s">
        <v>32682</v>
      </c>
      <c r="E406" s="463" t="s">
        <v>15059</v>
      </c>
      <c r="F406" s="464">
        <v>14800</v>
      </c>
      <c r="G406" s="465">
        <v>0.46</v>
      </c>
      <c r="H406" s="466">
        <v>6</v>
      </c>
      <c r="I406" s="457">
        <f t="shared" si="42"/>
        <v>6808</v>
      </c>
      <c r="J406" s="458" t="str">
        <f t="shared" si="43"/>
        <v>Введите курс</v>
      </c>
      <c r="K406" s="467"/>
      <c r="L406" s="460">
        <f t="shared" si="46"/>
        <v>0</v>
      </c>
      <c r="M406" s="454">
        <f t="shared" si="46"/>
        <v>0</v>
      </c>
      <c r="N406" s="461" t="str">
        <f t="shared" si="45"/>
        <v/>
      </c>
      <c r="O406" s="468"/>
    </row>
    <row r="407" spans="1:15" ht="30" customHeight="1">
      <c r="A407" s="166" t="s">
        <v>18052</v>
      </c>
      <c r="B407" s="462">
        <v>8809581462311</v>
      </c>
      <c r="C407" s="452" t="s">
        <v>27561</v>
      </c>
      <c r="D407" s="452" t="s">
        <v>32683</v>
      </c>
      <c r="E407" s="463" t="s">
        <v>15059</v>
      </c>
      <c r="F407" s="464">
        <v>14800</v>
      </c>
      <c r="G407" s="465">
        <v>0.46</v>
      </c>
      <c r="H407" s="466">
        <v>6</v>
      </c>
      <c r="I407" s="457">
        <f t="shared" si="42"/>
        <v>6808</v>
      </c>
      <c r="J407" s="458" t="str">
        <f t="shared" si="43"/>
        <v>Введите курс</v>
      </c>
      <c r="K407" s="467"/>
      <c r="L407" s="460">
        <f t="shared" si="46"/>
        <v>0</v>
      </c>
      <c r="M407" s="454">
        <f t="shared" si="46"/>
        <v>0</v>
      </c>
      <c r="N407" s="461" t="str">
        <f t="shared" si="45"/>
        <v/>
      </c>
      <c r="O407" s="468"/>
    </row>
    <row r="408" spans="1:15" ht="30" customHeight="1">
      <c r="A408" s="166" t="s">
        <v>18053</v>
      </c>
      <c r="B408" s="462">
        <v>8809581462304</v>
      </c>
      <c r="C408" s="452" t="s">
        <v>27560</v>
      </c>
      <c r="D408" s="452" t="s">
        <v>32684</v>
      </c>
      <c r="E408" s="463" t="s">
        <v>15059</v>
      </c>
      <c r="F408" s="464">
        <v>14800</v>
      </c>
      <c r="G408" s="465">
        <v>0.46</v>
      </c>
      <c r="H408" s="466">
        <v>6</v>
      </c>
      <c r="I408" s="457">
        <f t="shared" si="42"/>
        <v>6808</v>
      </c>
      <c r="J408" s="458" t="str">
        <f t="shared" si="43"/>
        <v>Введите курс</v>
      </c>
      <c r="K408" s="467"/>
      <c r="L408" s="460">
        <f t="shared" si="46"/>
        <v>0</v>
      </c>
      <c r="M408" s="454">
        <f t="shared" si="46"/>
        <v>0</v>
      </c>
      <c r="N408" s="461" t="str">
        <f t="shared" si="45"/>
        <v/>
      </c>
      <c r="O408" s="468"/>
    </row>
    <row r="409" spans="1:15" ht="30" customHeight="1">
      <c r="A409" s="166" t="s">
        <v>18054</v>
      </c>
      <c r="B409" s="462">
        <v>8809581462298</v>
      </c>
      <c r="C409" s="452" t="s">
        <v>27559</v>
      </c>
      <c r="D409" s="452" t="s">
        <v>32685</v>
      </c>
      <c r="E409" s="463" t="s">
        <v>15059</v>
      </c>
      <c r="F409" s="464">
        <v>14800</v>
      </c>
      <c r="G409" s="465">
        <v>0.46</v>
      </c>
      <c r="H409" s="466">
        <v>6</v>
      </c>
      <c r="I409" s="457">
        <f t="shared" si="42"/>
        <v>6808</v>
      </c>
      <c r="J409" s="458" t="str">
        <f t="shared" si="43"/>
        <v>Введите курс</v>
      </c>
      <c r="K409" s="467"/>
      <c r="L409" s="460">
        <f t="shared" si="46"/>
        <v>0</v>
      </c>
      <c r="M409" s="454">
        <f t="shared" si="46"/>
        <v>0</v>
      </c>
      <c r="N409" s="461" t="str">
        <f t="shared" si="45"/>
        <v/>
      </c>
      <c r="O409" s="468"/>
    </row>
    <row r="410" spans="1:15" ht="30" customHeight="1">
      <c r="A410" s="166" t="s">
        <v>18055</v>
      </c>
      <c r="B410" s="462">
        <v>8809581462281</v>
      </c>
      <c r="C410" s="452" t="s">
        <v>27558</v>
      </c>
      <c r="D410" s="452" t="s">
        <v>32686</v>
      </c>
      <c r="E410" s="463" t="s">
        <v>15059</v>
      </c>
      <c r="F410" s="464">
        <v>14800</v>
      </c>
      <c r="G410" s="465">
        <v>0.46</v>
      </c>
      <c r="H410" s="466">
        <v>6</v>
      </c>
      <c r="I410" s="457">
        <f t="shared" si="42"/>
        <v>6808</v>
      </c>
      <c r="J410" s="458" t="str">
        <f t="shared" si="43"/>
        <v>Введите курс</v>
      </c>
      <c r="K410" s="467"/>
      <c r="L410" s="460">
        <f t="shared" si="46"/>
        <v>0</v>
      </c>
      <c r="M410" s="454">
        <f t="shared" si="46"/>
        <v>0</v>
      </c>
      <c r="N410" s="461" t="str">
        <f t="shared" si="45"/>
        <v/>
      </c>
      <c r="O410" s="468"/>
    </row>
    <row r="411" spans="1:15" ht="30" customHeight="1">
      <c r="A411" s="166" t="s">
        <v>18056</v>
      </c>
      <c r="B411" s="462">
        <v>8809643522922</v>
      </c>
      <c r="C411" s="452" t="s">
        <v>27557</v>
      </c>
      <c r="D411" s="452" t="s">
        <v>32687</v>
      </c>
      <c r="E411" s="463"/>
      <c r="F411" s="464">
        <v>10000</v>
      </c>
      <c r="G411" s="465">
        <v>0.46</v>
      </c>
      <c r="H411" s="466">
        <v>6</v>
      </c>
      <c r="I411" s="457">
        <f t="shared" si="42"/>
        <v>4600</v>
      </c>
      <c r="J411" s="458" t="str">
        <f t="shared" si="43"/>
        <v>Введите курс</v>
      </c>
      <c r="K411" s="467"/>
      <c r="L411" s="460">
        <f t="shared" si="46"/>
        <v>0</v>
      </c>
      <c r="M411" s="454">
        <f t="shared" si="46"/>
        <v>0</v>
      </c>
      <c r="N411" s="461" t="str">
        <f t="shared" si="45"/>
        <v/>
      </c>
      <c r="O411" s="468"/>
    </row>
    <row r="412" spans="1:15" ht="30" customHeight="1">
      <c r="A412" s="166" t="s">
        <v>18057</v>
      </c>
      <c r="B412" s="462">
        <v>8809643522915</v>
      </c>
      <c r="C412" s="452" t="s">
        <v>27556</v>
      </c>
      <c r="D412" s="452" t="s">
        <v>32688</v>
      </c>
      <c r="E412" s="463"/>
      <c r="F412" s="464">
        <v>10000</v>
      </c>
      <c r="G412" s="465">
        <v>0.46</v>
      </c>
      <c r="H412" s="466">
        <v>6</v>
      </c>
      <c r="I412" s="457">
        <f t="shared" si="42"/>
        <v>4600</v>
      </c>
      <c r="J412" s="458" t="str">
        <f t="shared" si="43"/>
        <v>Введите курс</v>
      </c>
      <c r="K412" s="467"/>
      <c r="L412" s="460">
        <f t="shared" si="46"/>
        <v>0</v>
      </c>
      <c r="M412" s="454">
        <f t="shared" si="46"/>
        <v>0</v>
      </c>
      <c r="N412" s="461" t="str">
        <f t="shared" si="45"/>
        <v/>
      </c>
      <c r="O412" s="468"/>
    </row>
    <row r="413" spans="1:15" ht="30" customHeight="1">
      <c r="A413" s="166" t="s">
        <v>18058</v>
      </c>
      <c r="B413" s="462">
        <v>8809643522908</v>
      </c>
      <c r="C413" s="452" t="s">
        <v>27555</v>
      </c>
      <c r="D413" s="452" t="s">
        <v>32689</v>
      </c>
      <c r="E413" s="463"/>
      <c r="F413" s="464">
        <v>10000</v>
      </c>
      <c r="G413" s="465">
        <v>0.46</v>
      </c>
      <c r="H413" s="466">
        <v>6</v>
      </c>
      <c r="I413" s="457">
        <f t="shared" si="42"/>
        <v>4600</v>
      </c>
      <c r="J413" s="458" t="str">
        <f t="shared" si="43"/>
        <v>Введите курс</v>
      </c>
      <c r="K413" s="467"/>
      <c r="L413" s="460">
        <f t="shared" si="46"/>
        <v>0</v>
      </c>
      <c r="M413" s="454">
        <f t="shared" si="46"/>
        <v>0</v>
      </c>
      <c r="N413" s="461" t="str">
        <f t="shared" si="45"/>
        <v/>
      </c>
      <c r="O413" s="468"/>
    </row>
    <row r="414" spans="1:15" ht="30" customHeight="1">
      <c r="A414" s="166" t="s">
        <v>18059</v>
      </c>
      <c r="B414" s="462">
        <v>8809581462731</v>
      </c>
      <c r="C414" s="452" t="s">
        <v>27554</v>
      </c>
      <c r="D414" s="452" t="s">
        <v>32690</v>
      </c>
      <c r="E414" s="463" t="s">
        <v>18398</v>
      </c>
      <c r="F414" s="464">
        <v>10000</v>
      </c>
      <c r="G414" s="465">
        <v>0.46</v>
      </c>
      <c r="H414" s="466">
        <v>6</v>
      </c>
      <c r="I414" s="457">
        <f t="shared" si="42"/>
        <v>4600</v>
      </c>
      <c r="J414" s="458" t="str">
        <f t="shared" si="43"/>
        <v>Введите курс</v>
      </c>
      <c r="K414" s="467"/>
      <c r="L414" s="460">
        <f t="shared" si="46"/>
        <v>0</v>
      </c>
      <c r="M414" s="454">
        <f t="shared" si="46"/>
        <v>0</v>
      </c>
      <c r="N414" s="461" t="str">
        <f t="shared" si="45"/>
        <v/>
      </c>
      <c r="O414" s="468"/>
    </row>
    <row r="415" spans="1:15" ht="30" customHeight="1">
      <c r="A415" s="166" t="s">
        <v>18060</v>
      </c>
      <c r="B415" s="462">
        <v>8809581462724</v>
      </c>
      <c r="C415" s="452" t="s">
        <v>27553</v>
      </c>
      <c r="D415" s="452" t="s">
        <v>32691</v>
      </c>
      <c r="E415" s="463" t="s">
        <v>18398</v>
      </c>
      <c r="F415" s="464">
        <v>10000</v>
      </c>
      <c r="G415" s="465">
        <v>0.46</v>
      </c>
      <c r="H415" s="466">
        <v>6</v>
      </c>
      <c r="I415" s="457">
        <f t="shared" si="42"/>
        <v>4600</v>
      </c>
      <c r="J415" s="458" t="str">
        <f t="shared" si="43"/>
        <v>Введите курс</v>
      </c>
      <c r="K415" s="467"/>
      <c r="L415" s="460">
        <f t="shared" si="46"/>
        <v>0</v>
      </c>
      <c r="M415" s="454">
        <f t="shared" si="46"/>
        <v>0</v>
      </c>
      <c r="N415" s="461" t="str">
        <f t="shared" si="45"/>
        <v/>
      </c>
      <c r="O415" s="468"/>
    </row>
    <row r="416" spans="1:15" ht="30" customHeight="1">
      <c r="A416" s="166" t="s">
        <v>18061</v>
      </c>
      <c r="B416" s="462">
        <v>8809581462717</v>
      </c>
      <c r="C416" s="452" t="s">
        <v>32692</v>
      </c>
      <c r="D416" s="452" t="s">
        <v>32693</v>
      </c>
      <c r="E416" s="463" t="s">
        <v>15165</v>
      </c>
      <c r="F416" s="464">
        <v>8000</v>
      </c>
      <c r="G416" s="465">
        <v>0.46</v>
      </c>
      <c r="H416" s="466">
        <v>6</v>
      </c>
      <c r="I416" s="457">
        <f t="shared" si="42"/>
        <v>3680</v>
      </c>
      <c r="J416" s="458" t="str">
        <f t="shared" si="43"/>
        <v>Введите курс</v>
      </c>
      <c r="K416" s="467"/>
      <c r="L416" s="460">
        <f t="shared" si="46"/>
        <v>0</v>
      </c>
      <c r="M416" s="454">
        <f t="shared" si="46"/>
        <v>0</v>
      </c>
      <c r="N416" s="461" t="str">
        <f t="shared" si="45"/>
        <v/>
      </c>
      <c r="O416" s="468"/>
    </row>
    <row r="417" spans="1:15" ht="30" customHeight="1">
      <c r="A417" s="166" t="s">
        <v>18062</v>
      </c>
      <c r="B417" s="462">
        <v>8809581462700</v>
      </c>
      <c r="C417" s="452" t="s">
        <v>27552</v>
      </c>
      <c r="D417" s="452" t="s">
        <v>32694</v>
      </c>
      <c r="E417" s="463" t="s">
        <v>15165</v>
      </c>
      <c r="F417" s="464">
        <v>8000</v>
      </c>
      <c r="G417" s="465">
        <v>0.46</v>
      </c>
      <c r="H417" s="466">
        <v>6</v>
      </c>
      <c r="I417" s="457">
        <f t="shared" si="42"/>
        <v>3680</v>
      </c>
      <c r="J417" s="458" t="str">
        <f t="shared" si="43"/>
        <v>Введите курс</v>
      </c>
      <c r="K417" s="467"/>
      <c r="L417" s="460">
        <f t="shared" si="46"/>
        <v>0</v>
      </c>
      <c r="M417" s="454">
        <f t="shared" si="46"/>
        <v>0</v>
      </c>
      <c r="N417" s="461" t="str">
        <f t="shared" si="45"/>
        <v/>
      </c>
      <c r="O417" s="468"/>
    </row>
    <row r="418" spans="1:15" ht="30" customHeight="1">
      <c r="A418" s="166" t="s">
        <v>18063</v>
      </c>
      <c r="B418" s="462">
        <v>8809581462694</v>
      </c>
      <c r="C418" s="452" t="s">
        <v>32695</v>
      </c>
      <c r="D418" s="452" t="s">
        <v>32696</v>
      </c>
      <c r="E418" s="463" t="s">
        <v>15165</v>
      </c>
      <c r="F418" s="464">
        <v>8000</v>
      </c>
      <c r="G418" s="465">
        <v>0.46</v>
      </c>
      <c r="H418" s="466">
        <v>6</v>
      </c>
      <c r="I418" s="457">
        <f t="shared" si="42"/>
        <v>3680</v>
      </c>
      <c r="J418" s="458" t="str">
        <f t="shared" si="43"/>
        <v>Введите курс</v>
      </c>
      <c r="K418" s="467"/>
      <c r="L418" s="460">
        <f t="shared" si="46"/>
        <v>0</v>
      </c>
      <c r="M418" s="454">
        <f t="shared" si="46"/>
        <v>0</v>
      </c>
      <c r="N418" s="461" t="str">
        <f t="shared" si="45"/>
        <v/>
      </c>
      <c r="O418" s="468"/>
    </row>
    <row r="419" spans="1:15" ht="30" customHeight="1">
      <c r="A419" s="166" t="s">
        <v>18064</v>
      </c>
      <c r="B419" s="462">
        <v>8809581462687</v>
      </c>
      <c r="C419" s="452" t="s">
        <v>27551</v>
      </c>
      <c r="D419" s="452" t="s">
        <v>32697</v>
      </c>
      <c r="E419" s="463" t="s">
        <v>15165</v>
      </c>
      <c r="F419" s="464">
        <v>8000</v>
      </c>
      <c r="G419" s="465">
        <v>0.46</v>
      </c>
      <c r="H419" s="466">
        <v>6</v>
      </c>
      <c r="I419" s="457">
        <f t="shared" si="42"/>
        <v>3680</v>
      </c>
      <c r="J419" s="458" t="str">
        <f t="shared" si="43"/>
        <v>Введите курс</v>
      </c>
      <c r="K419" s="467"/>
      <c r="L419" s="460">
        <f t="shared" si="46"/>
        <v>0</v>
      </c>
      <c r="M419" s="454">
        <f t="shared" si="46"/>
        <v>0</v>
      </c>
      <c r="N419" s="461" t="str">
        <f t="shared" si="45"/>
        <v/>
      </c>
      <c r="O419" s="468"/>
    </row>
    <row r="420" spans="1:15" ht="30" customHeight="1">
      <c r="A420" s="166" t="s">
        <v>18065</v>
      </c>
      <c r="B420" s="462">
        <v>8809581458314</v>
      </c>
      <c r="C420" s="452" t="s">
        <v>27550</v>
      </c>
      <c r="D420" s="452" t="s">
        <v>32698</v>
      </c>
      <c r="E420" s="463" t="s">
        <v>18368</v>
      </c>
      <c r="F420" s="464">
        <v>16800</v>
      </c>
      <c r="G420" s="465">
        <v>0.46</v>
      </c>
      <c r="H420" s="466">
        <v>6</v>
      </c>
      <c r="I420" s="457">
        <f t="shared" si="42"/>
        <v>7728</v>
      </c>
      <c r="J420" s="458" t="str">
        <f t="shared" si="43"/>
        <v>Введите курс</v>
      </c>
      <c r="K420" s="467"/>
      <c r="L420" s="460">
        <f t="shared" ref="L420:M435" si="47">K420*H420</f>
        <v>0</v>
      </c>
      <c r="M420" s="454">
        <f t="shared" si="47"/>
        <v>0</v>
      </c>
      <c r="N420" s="461" t="str">
        <f t="shared" si="45"/>
        <v/>
      </c>
      <c r="O420" s="468"/>
    </row>
    <row r="421" spans="1:15" ht="30" customHeight="1">
      <c r="A421" s="166" t="s">
        <v>18066</v>
      </c>
      <c r="B421" s="462">
        <v>8809581458307</v>
      </c>
      <c r="C421" s="452" t="s">
        <v>27549</v>
      </c>
      <c r="D421" s="452" t="s">
        <v>32699</v>
      </c>
      <c r="E421" s="463" t="s">
        <v>18368</v>
      </c>
      <c r="F421" s="464">
        <v>16800</v>
      </c>
      <c r="G421" s="465">
        <v>0.46</v>
      </c>
      <c r="H421" s="466">
        <v>6</v>
      </c>
      <c r="I421" s="457">
        <f t="shared" si="42"/>
        <v>7728</v>
      </c>
      <c r="J421" s="458" t="str">
        <f t="shared" si="43"/>
        <v>Введите курс</v>
      </c>
      <c r="K421" s="467"/>
      <c r="L421" s="460">
        <f t="shared" si="47"/>
        <v>0</v>
      </c>
      <c r="M421" s="454">
        <f t="shared" si="47"/>
        <v>0</v>
      </c>
      <c r="N421" s="461" t="str">
        <f t="shared" si="45"/>
        <v/>
      </c>
      <c r="O421" s="468"/>
    </row>
    <row r="422" spans="1:15" ht="30" customHeight="1">
      <c r="A422" s="166" t="s">
        <v>18067</v>
      </c>
      <c r="B422" s="462">
        <v>8809581458284</v>
      </c>
      <c r="C422" s="452" t="s">
        <v>27548</v>
      </c>
      <c r="D422" s="452" t="s">
        <v>32700</v>
      </c>
      <c r="E422" s="463" t="s">
        <v>18368</v>
      </c>
      <c r="F422" s="464">
        <v>16800</v>
      </c>
      <c r="G422" s="465">
        <v>0.46</v>
      </c>
      <c r="H422" s="466">
        <v>6</v>
      </c>
      <c r="I422" s="457">
        <f t="shared" si="42"/>
        <v>7728</v>
      </c>
      <c r="J422" s="458" t="str">
        <f t="shared" si="43"/>
        <v>Введите курс</v>
      </c>
      <c r="K422" s="467"/>
      <c r="L422" s="460">
        <f t="shared" si="47"/>
        <v>0</v>
      </c>
      <c r="M422" s="454">
        <f t="shared" si="47"/>
        <v>0</v>
      </c>
      <c r="N422" s="461" t="str">
        <f t="shared" si="45"/>
        <v/>
      </c>
      <c r="O422" s="468"/>
    </row>
    <row r="423" spans="1:15" ht="30" customHeight="1">
      <c r="A423" s="166" t="s">
        <v>18068</v>
      </c>
      <c r="B423" s="462">
        <v>8809581458277</v>
      </c>
      <c r="C423" s="452" t="s">
        <v>27547</v>
      </c>
      <c r="D423" s="452" t="s">
        <v>32701</v>
      </c>
      <c r="E423" s="463" t="s">
        <v>18368</v>
      </c>
      <c r="F423" s="464">
        <v>16800</v>
      </c>
      <c r="G423" s="465">
        <v>0.46</v>
      </c>
      <c r="H423" s="466">
        <v>6</v>
      </c>
      <c r="I423" s="457">
        <f t="shared" si="42"/>
        <v>7728</v>
      </c>
      <c r="J423" s="458" t="str">
        <f t="shared" si="43"/>
        <v>Введите курс</v>
      </c>
      <c r="K423" s="467"/>
      <c r="L423" s="460">
        <f t="shared" si="47"/>
        <v>0</v>
      </c>
      <c r="M423" s="454">
        <f t="shared" si="47"/>
        <v>0</v>
      </c>
      <c r="N423" s="461" t="str">
        <f t="shared" si="45"/>
        <v/>
      </c>
      <c r="O423" s="468"/>
    </row>
    <row r="424" spans="1:15" ht="30" customHeight="1">
      <c r="A424" s="166" t="s">
        <v>18069</v>
      </c>
      <c r="B424" s="462">
        <v>8809581458246</v>
      </c>
      <c r="C424" s="452" t="s">
        <v>32702</v>
      </c>
      <c r="D424" s="452" t="s">
        <v>32703</v>
      </c>
      <c r="E424" s="463" t="s">
        <v>18368</v>
      </c>
      <c r="F424" s="464">
        <v>16800</v>
      </c>
      <c r="G424" s="465">
        <v>0.46</v>
      </c>
      <c r="H424" s="466">
        <v>6</v>
      </c>
      <c r="I424" s="457">
        <f t="shared" si="42"/>
        <v>7728</v>
      </c>
      <c r="J424" s="458" t="str">
        <f t="shared" si="43"/>
        <v>Введите курс</v>
      </c>
      <c r="K424" s="467"/>
      <c r="L424" s="460">
        <f t="shared" si="47"/>
        <v>0</v>
      </c>
      <c r="M424" s="454">
        <f t="shared" si="47"/>
        <v>0</v>
      </c>
      <c r="N424" s="461" t="str">
        <f t="shared" si="45"/>
        <v/>
      </c>
      <c r="O424" s="468"/>
    </row>
    <row r="425" spans="1:15" ht="30" customHeight="1">
      <c r="A425" s="166" t="s">
        <v>18070</v>
      </c>
      <c r="B425" s="462">
        <v>8809581458239</v>
      </c>
      <c r="C425" s="452" t="s">
        <v>27546</v>
      </c>
      <c r="D425" s="452" t="s">
        <v>32704</v>
      </c>
      <c r="E425" s="463" t="s">
        <v>18368</v>
      </c>
      <c r="F425" s="464">
        <v>16800</v>
      </c>
      <c r="G425" s="465">
        <v>0.46</v>
      </c>
      <c r="H425" s="466">
        <v>6</v>
      </c>
      <c r="I425" s="457">
        <f t="shared" si="42"/>
        <v>7728</v>
      </c>
      <c r="J425" s="458" t="str">
        <f t="shared" si="43"/>
        <v>Введите курс</v>
      </c>
      <c r="K425" s="467"/>
      <c r="L425" s="460">
        <f t="shared" si="47"/>
        <v>0</v>
      </c>
      <c r="M425" s="454">
        <f t="shared" si="47"/>
        <v>0</v>
      </c>
      <c r="N425" s="461" t="str">
        <f t="shared" si="45"/>
        <v/>
      </c>
      <c r="O425" s="468"/>
    </row>
    <row r="426" spans="1:15" ht="30" customHeight="1">
      <c r="A426" s="166" t="s">
        <v>18072</v>
      </c>
      <c r="B426" s="462">
        <v>8809581458222</v>
      </c>
      <c r="C426" s="452" t="s">
        <v>32705</v>
      </c>
      <c r="D426" s="452" t="s">
        <v>32706</v>
      </c>
      <c r="E426" s="463" t="s">
        <v>18368</v>
      </c>
      <c r="F426" s="464">
        <v>16800</v>
      </c>
      <c r="G426" s="465">
        <v>0.46</v>
      </c>
      <c r="H426" s="466">
        <v>6</v>
      </c>
      <c r="I426" s="457">
        <f t="shared" si="42"/>
        <v>7728</v>
      </c>
      <c r="J426" s="458" t="str">
        <f t="shared" si="43"/>
        <v>Введите курс</v>
      </c>
      <c r="K426" s="467"/>
      <c r="L426" s="460">
        <f t="shared" si="47"/>
        <v>0</v>
      </c>
      <c r="M426" s="454">
        <f t="shared" si="47"/>
        <v>0</v>
      </c>
      <c r="N426" s="461" t="str">
        <f t="shared" si="45"/>
        <v/>
      </c>
      <c r="O426" s="468"/>
    </row>
    <row r="427" spans="1:15" ht="30" customHeight="1">
      <c r="A427" s="166" t="s">
        <v>18073</v>
      </c>
      <c r="B427" s="462">
        <v>8809581458215</v>
      </c>
      <c r="C427" s="452" t="s">
        <v>32707</v>
      </c>
      <c r="D427" s="452" t="s">
        <v>32708</v>
      </c>
      <c r="E427" s="463" t="s">
        <v>18368</v>
      </c>
      <c r="F427" s="464">
        <v>16800</v>
      </c>
      <c r="G427" s="465">
        <v>0.46</v>
      </c>
      <c r="H427" s="466">
        <v>6</v>
      </c>
      <c r="I427" s="457">
        <f t="shared" si="42"/>
        <v>7728</v>
      </c>
      <c r="J427" s="458" t="str">
        <f t="shared" si="43"/>
        <v>Введите курс</v>
      </c>
      <c r="K427" s="467"/>
      <c r="L427" s="460">
        <f t="shared" si="47"/>
        <v>0</v>
      </c>
      <c r="M427" s="454">
        <f t="shared" si="47"/>
        <v>0</v>
      </c>
      <c r="N427" s="461" t="str">
        <f t="shared" si="45"/>
        <v/>
      </c>
      <c r="O427" s="468"/>
    </row>
    <row r="428" spans="1:15" ht="30" customHeight="1">
      <c r="A428" s="166" t="s">
        <v>18074</v>
      </c>
      <c r="B428" s="462">
        <v>8809581458208</v>
      </c>
      <c r="C428" s="452" t="s">
        <v>32709</v>
      </c>
      <c r="D428" s="452" t="s">
        <v>32710</v>
      </c>
      <c r="E428" s="463" t="s">
        <v>18368</v>
      </c>
      <c r="F428" s="464">
        <v>16800</v>
      </c>
      <c r="G428" s="465">
        <v>0.46</v>
      </c>
      <c r="H428" s="466">
        <v>6</v>
      </c>
      <c r="I428" s="457">
        <f t="shared" si="42"/>
        <v>7728</v>
      </c>
      <c r="J428" s="458" t="str">
        <f t="shared" si="43"/>
        <v>Введите курс</v>
      </c>
      <c r="K428" s="467"/>
      <c r="L428" s="460">
        <f t="shared" si="47"/>
        <v>0</v>
      </c>
      <c r="M428" s="454">
        <f t="shared" si="47"/>
        <v>0</v>
      </c>
      <c r="N428" s="461" t="str">
        <f t="shared" si="45"/>
        <v/>
      </c>
      <c r="O428" s="468"/>
    </row>
    <row r="429" spans="1:15" ht="30" customHeight="1">
      <c r="A429" s="166" t="s">
        <v>18075</v>
      </c>
      <c r="B429" s="462">
        <v>8809581458147</v>
      </c>
      <c r="C429" s="452" t="s">
        <v>32711</v>
      </c>
      <c r="D429" s="452" t="s">
        <v>32712</v>
      </c>
      <c r="E429" s="463" t="s">
        <v>18368</v>
      </c>
      <c r="F429" s="464">
        <v>16800</v>
      </c>
      <c r="G429" s="465">
        <v>0.46</v>
      </c>
      <c r="H429" s="466">
        <v>6</v>
      </c>
      <c r="I429" s="457">
        <f t="shared" si="42"/>
        <v>7728</v>
      </c>
      <c r="J429" s="458" t="str">
        <f t="shared" si="43"/>
        <v>Введите курс</v>
      </c>
      <c r="K429" s="467"/>
      <c r="L429" s="460">
        <f t="shared" si="47"/>
        <v>0</v>
      </c>
      <c r="M429" s="454">
        <f t="shared" si="47"/>
        <v>0</v>
      </c>
      <c r="N429" s="461" t="str">
        <f t="shared" si="45"/>
        <v/>
      </c>
      <c r="O429" s="468"/>
    </row>
    <row r="430" spans="1:15" ht="30" customHeight="1">
      <c r="A430" s="166" t="s">
        <v>18076</v>
      </c>
      <c r="B430" s="462">
        <v>8809581457003</v>
      </c>
      <c r="C430" s="452" t="s">
        <v>27545</v>
      </c>
      <c r="D430" s="452" t="s">
        <v>31798</v>
      </c>
      <c r="E430" s="463" t="s">
        <v>18365</v>
      </c>
      <c r="F430" s="464">
        <v>9000</v>
      </c>
      <c r="G430" s="465">
        <v>0.46</v>
      </c>
      <c r="H430" s="466">
        <v>6</v>
      </c>
      <c r="I430" s="457">
        <f t="shared" si="42"/>
        <v>4140</v>
      </c>
      <c r="J430" s="458" t="str">
        <f t="shared" si="43"/>
        <v>Введите курс</v>
      </c>
      <c r="K430" s="467"/>
      <c r="L430" s="460">
        <f t="shared" si="47"/>
        <v>0</v>
      </c>
      <c r="M430" s="454">
        <f t="shared" si="47"/>
        <v>0</v>
      </c>
      <c r="N430" s="461" t="str">
        <f t="shared" si="45"/>
        <v/>
      </c>
      <c r="O430" s="468"/>
    </row>
    <row r="431" spans="1:15" ht="30" customHeight="1">
      <c r="A431" s="166" t="s">
        <v>18077</v>
      </c>
      <c r="B431" s="462">
        <v>8809581456990</v>
      </c>
      <c r="C431" s="452" t="s">
        <v>27544</v>
      </c>
      <c r="D431" s="452" t="s">
        <v>31797</v>
      </c>
      <c r="E431" s="463" t="s">
        <v>18365</v>
      </c>
      <c r="F431" s="464">
        <v>9000</v>
      </c>
      <c r="G431" s="465">
        <v>0.46</v>
      </c>
      <c r="H431" s="466">
        <v>6</v>
      </c>
      <c r="I431" s="457">
        <f t="shared" si="42"/>
        <v>4140</v>
      </c>
      <c r="J431" s="458" t="str">
        <f t="shared" si="43"/>
        <v>Введите курс</v>
      </c>
      <c r="K431" s="467"/>
      <c r="L431" s="460">
        <f t="shared" si="47"/>
        <v>0</v>
      </c>
      <c r="M431" s="454">
        <f t="shared" si="47"/>
        <v>0</v>
      </c>
      <c r="N431" s="461" t="str">
        <f t="shared" si="45"/>
        <v/>
      </c>
      <c r="O431" s="468"/>
    </row>
    <row r="432" spans="1:15" ht="30" customHeight="1">
      <c r="A432" s="166" t="s">
        <v>18078</v>
      </c>
      <c r="B432" s="462">
        <v>8809581455726</v>
      </c>
      <c r="C432" s="452" t="s">
        <v>27543</v>
      </c>
      <c r="D432" s="452" t="s">
        <v>31796</v>
      </c>
      <c r="E432" s="463" t="s">
        <v>18349</v>
      </c>
      <c r="F432" s="464">
        <v>7000</v>
      </c>
      <c r="G432" s="465">
        <v>0.46</v>
      </c>
      <c r="H432" s="466">
        <v>6</v>
      </c>
      <c r="I432" s="457">
        <f t="shared" si="42"/>
        <v>3220</v>
      </c>
      <c r="J432" s="458" t="str">
        <f t="shared" si="43"/>
        <v>Введите курс</v>
      </c>
      <c r="K432" s="467"/>
      <c r="L432" s="460">
        <f t="shared" si="47"/>
        <v>0</v>
      </c>
      <c r="M432" s="454">
        <f t="shared" si="47"/>
        <v>0</v>
      </c>
      <c r="N432" s="461" t="str">
        <f t="shared" si="45"/>
        <v/>
      </c>
      <c r="O432" s="468"/>
    </row>
    <row r="433" spans="1:15" ht="30" customHeight="1">
      <c r="A433" s="166" t="s">
        <v>18079</v>
      </c>
      <c r="B433" s="462">
        <v>8809581455719</v>
      </c>
      <c r="C433" s="452" t="s">
        <v>27542</v>
      </c>
      <c r="D433" s="452" t="s">
        <v>31795</v>
      </c>
      <c r="E433" s="463" t="s">
        <v>18349</v>
      </c>
      <c r="F433" s="464">
        <v>7000</v>
      </c>
      <c r="G433" s="465">
        <v>0.46</v>
      </c>
      <c r="H433" s="466">
        <v>6</v>
      </c>
      <c r="I433" s="457">
        <f t="shared" si="42"/>
        <v>3220</v>
      </c>
      <c r="J433" s="458" t="str">
        <f t="shared" si="43"/>
        <v>Введите курс</v>
      </c>
      <c r="K433" s="467"/>
      <c r="L433" s="460">
        <f t="shared" si="47"/>
        <v>0</v>
      </c>
      <c r="M433" s="454">
        <f t="shared" si="47"/>
        <v>0</v>
      </c>
      <c r="N433" s="461" t="str">
        <f t="shared" si="45"/>
        <v/>
      </c>
      <c r="O433" s="468"/>
    </row>
    <row r="434" spans="1:15" ht="30" customHeight="1">
      <c r="A434" s="166" t="s">
        <v>18080</v>
      </c>
      <c r="B434" s="462">
        <v>8809581455702</v>
      </c>
      <c r="C434" s="452" t="s">
        <v>27541</v>
      </c>
      <c r="D434" s="452" t="s">
        <v>31794</v>
      </c>
      <c r="E434" s="463" t="s">
        <v>18349</v>
      </c>
      <c r="F434" s="464">
        <v>7000</v>
      </c>
      <c r="G434" s="465">
        <v>0.46</v>
      </c>
      <c r="H434" s="466">
        <v>6</v>
      </c>
      <c r="I434" s="457">
        <f t="shared" si="42"/>
        <v>3220</v>
      </c>
      <c r="J434" s="458" t="str">
        <f t="shared" si="43"/>
        <v>Введите курс</v>
      </c>
      <c r="K434" s="467"/>
      <c r="L434" s="460">
        <f t="shared" si="47"/>
        <v>0</v>
      </c>
      <c r="M434" s="454">
        <f t="shared" si="47"/>
        <v>0</v>
      </c>
      <c r="N434" s="461" t="str">
        <f t="shared" si="45"/>
        <v/>
      </c>
      <c r="O434" s="468"/>
    </row>
    <row r="435" spans="1:15" ht="30" customHeight="1">
      <c r="A435" s="166" t="s">
        <v>18081</v>
      </c>
      <c r="B435" s="462">
        <v>8809581453982</v>
      </c>
      <c r="C435" s="452" t="s">
        <v>27540</v>
      </c>
      <c r="D435" s="452" t="s">
        <v>32713</v>
      </c>
      <c r="E435" s="463" t="s">
        <v>18124</v>
      </c>
      <c r="F435" s="464">
        <v>8000</v>
      </c>
      <c r="G435" s="465">
        <v>0.46</v>
      </c>
      <c r="H435" s="466">
        <v>6</v>
      </c>
      <c r="I435" s="457">
        <f t="shared" si="42"/>
        <v>3680</v>
      </c>
      <c r="J435" s="458" t="str">
        <f t="shared" si="43"/>
        <v>Введите курс</v>
      </c>
      <c r="K435" s="467"/>
      <c r="L435" s="460">
        <f t="shared" si="47"/>
        <v>0</v>
      </c>
      <c r="M435" s="454">
        <f t="shared" si="47"/>
        <v>0</v>
      </c>
      <c r="N435" s="461" t="str">
        <f t="shared" si="45"/>
        <v/>
      </c>
      <c r="O435" s="468"/>
    </row>
    <row r="436" spans="1:15" ht="30" customHeight="1">
      <c r="A436" s="166" t="s">
        <v>18082</v>
      </c>
      <c r="B436" s="462">
        <v>8809581453951</v>
      </c>
      <c r="C436" s="452" t="s">
        <v>27539</v>
      </c>
      <c r="D436" s="452" t="s">
        <v>32714</v>
      </c>
      <c r="E436" s="463" t="s">
        <v>18124</v>
      </c>
      <c r="F436" s="464">
        <v>8000</v>
      </c>
      <c r="G436" s="465">
        <v>0.46</v>
      </c>
      <c r="H436" s="466">
        <v>6</v>
      </c>
      <c r="I436" s="457">
        <f t="shared" si="42"/>
        <v>3680</v>
      </c>
      <c r="J436" s="458" t="str">
        <f t="shared" si="43"/>
        <v>Введите курс</v>
      </c>
      <c r="K436" s="467"/>
      <c r="L436" s="460">
        <f t="shared" ref="L436:M451" si="48">K436*H436</f>
        <v>0</v>
      </c>
      <c r="M436" s="454">
        <f t="shared" si="48"/>
        <v>0</v>
      </c>
      <c r="N436" s="461" t="str">
        <f t="shared" si="45"/>
        <v/>
      </c>
      <c r="O436" s="468"/>
    </row>
    <row r="437" spans="1:15" ht="30" customHeight="1">
      <c r="A437" s="166" t="s">
        <v>18083</v>
      </c>
      <c r="B437" s="462">
        <v>8809581453944</v>
      </c>
      <c r="C437" s="452" t="s">
        <v>32715</v>
      </c>
      <c r="D437" s="452" t="s">
        <v>32716</v>
      </c>
      <c r="E437" s="463" t="s">
        <v>18124</v>
      </c>
      <c r="F437" s="464">
        <v>8000</v>
      </c>
      <c r="G437" s="465">
        <v>0.46</v>
      </c>
      <c r="H437" s="466">
        <v>6</v>
      </c>
      <c r="I437" s="457">
        <f t="shared" si="42"/>
        <v>3680</v>
      </c>
      <c r="J437" s="458" t="str">
        <f t="shared" si="43"/>
        <v>Введите курс</v>
      </c>
      <c r="K437" s="467"/>
      <c r="L437" s="460">
        <f t="shared" si="48"/>
        <v>0</v>
      </c>
      <c r="M437" s="454">
        <f t="shared" si="48"/>
        <v>0</v>
      </c>
      <c r="N437" s="461" t="str">
        <f t="shared" si="45"/>
        <v/>
      </c>
      <c r="O437" s="468"/>
    </row>
    <row r="438" spans="1:15" ht="30" customHeight="1">
      <c r="A438" s="166" t="s">
        <v>18084</v>
      </c>
      <c r="B438" s="462">
        <v>8809581452565</v>
      </c>
      <c r="C438" s="452" t="s">
        <v>32717</v>
      </c>
      <c r="D438" s="452" t="s">
        <v>32718</v>
      </c>
      <c r="E438" s="463" t="s">
        <v>1714</v>
      </c>
      <c r="F438" s="464">
        <v>18000</v>
      </c>
      <c r="G438" s="465">
        <v>0.46</v>
      </c>
      <c r="H438" s="466">
        <v>6</v>
      </c>
      <c r="I438" s="457">
        <f t="shared" si="42"/>
        <v>8280</v>
      </c>
      <c r="J438" s="458" t="str">
        <f t="shared" si="43"/>
        <v>Введите курс</v>
      </c>
      <c r="K438" s="467"/>
      <c r="L438" s="460">
        <f t="shared" si="48"/>
        <v>0</v>
      </c>
      <c r="M438" s="454">
        <f t="shared" si="48"/>
        <v>0</v>
      </c>
      <c r="N438" s="461" t="str">
        <f t="shared" si="45"/>
        <v/>
      </c>
      <c r="O438" s="468"/>
    </row>
    <row r="439" spans="1:15" ht="30" customHeight="1">
      <c r="A439" s="166" t="s">
        <v>18085</v>
      </c>
      <c r="B439" s="462">
        <v>8809581452558</v>
      </c>
      <c r="C439" s="452" t="s">
        <v>32719</v>
      </c>
      <c r="D439" s="452" t="s">
        <v>32720</v>
      </c>
      <c r="E439" s="463" t="s">
        <v>1714</v>
      </c>
      <c r="F439" s="464">
        <v>18000</v>
      </c>
      <c r="G439" s="465">
        <v>0.46</v>
      </c>
      <c r="H439" s="466">
        <v>6</v>
      </c>
      <c r="I439" s="457">
        <f t="shared" si="42"/>
        <v>8280</v>
      </c>
      <c r="J439" s="458" t="str">
        <f t="shared" si="43"/>
        <v>Введите курс</v>
      </c>
      <c r="K439" s="467"/>
      <c r="L439" s="460">
        <f t="shared" si="48"/>
        <v>0</v>
      </c>
      <c r="M439" s="454">
        <f t="shared" si="48"/>
        <v>0</v>
      </c>
      <c r="N439" s="461" t="str">
        <f t="shared" si="45"/>
        <v/>
      </c>
      <c r="O439" s="468"/>
    </row>
    <row r="440" spans="1:15" ht="30" customHeight="1">
      <c r="A440" s="166" t="s">
        <v>18086</v>
      </c>
      <c r="B440" s="462">
        <v>8809530047125</v>
      </c>
      <c r="C440" s="452" t="s">
        <v>32721</v>
      </c>
      <c r="D440" s="452" t="s">
        <v>32722</v>
      </c>
      <c r="E440" s="463" t="s">
        <v>32723</v>
      </c>
      <c r="F440" s="464">
        <v>5000</v>
      </c>
      <c r="G440" s="465">
        <v>0.46</v>
      </c>
      <c r="H440" s="466">
        <v>6</v>
      </c>
      <c r="I440" s="457">
        <f t="shared" si="42"/>
        <v>2300</v>
      </c>
      <c r="J440" s="458" t="str">
        <f t="shared" si="43"/>
        <v>Введите курс</v>
      </c>
      <c r="K440" s="467"/>
      <c r="L440" s="460">
        <f t="shared" si="48"/>
        <v>0</v>
      </c>
      <c r="M440" s="454">
        <f t="shared" si="48"/>
        <v>0</v>
      </c>
      <c r="N440" s="461" t="str">
        <f t="shared" si="45"/>
        <v/>
      </c>
      <c r="O440" s="468"/>
    </row>
    <row r="441" spans="1:15" ht="30" customHeight="1">
      <c r="A441" s="166" t="s">
        <v>18087</v>
      </c>
      <c r="B441" s="462">
        <v>8809530047088</v>
      </c>
      <c r="C441" s="452" t="s">
        <v>27538</v>
      </c>
      <c r="D441" s="452" t="s">
        <v>32724</v>
      </c>
      <c r="E441" s="463" t="s">
        <v>32723</v>
      </c>
      <c r="F441" s="464">
        <v>5000</v>
      </c>
      <c r="G441" s="465">
        <v>0.46</v>
      </c>
      <c r="H441" s="466">
        <v>6</v>
      </c>
      <c r="I441" s="457">
        <f t="shared" si="42"/>
        <v>2300</v>
      </c>
      <c r="J441" s="458" t="str">
        <f t="shared" si="43"/>
        <v>Введите курс</v>
      </c>
      <c r="K441" s="467"/>
      <c r="L441" s="460">
        <f t="shared" si="48"/>
        <v>0</v>
      </c>
      <c r="M441" s="454">
        <f t="shared" si="48"/>
        <v>0</v>
      </c>
      <c r="N441" s="461" t="str">
        <f t="shared" si="45"/>
        <v/>
      </c>
      <c r="O441" s="468"/>
    </row>
    <row r="442" spans="1:15" ht="30" customHeight="1">
      <c r="A442" s="166" t="s">
        <v>18088</v>
      </c>
      <c r="B442" s="462">
        <v>8809530047064</v>
      </c>
      <c r="C442" s="452" t="s">
        <v>32725</v>
      </c>
      <c r="D442" s="452" t="s">
        <v>32726</v>
      </c>
      <c r="E442" s="463" t="s">
        <v>32723</v>
      </c>
      <c r="F442" s="464">
        <v>5000</v>
      </c>
      <c r="G442" s="465">
        <v>0.46</v>
      </c>
      <c r="H442" s="466">
        <v>6</v>
      </c>
      <c r="I442" s="457">
        <f t="shared" si="42"/>
        <v>2300</v>
      </c>
      <c r="J442" s="458" t="str">
        <f t="shared" si="43"/>
        <v>Введите курс</v>
      </c>
      <c r="K442" s="467"/>
      <c r="L442" s="460">
        <f t="shared" si="48"/>
        <v>0</v>
      </c>
      <c r="M442" s="454">
        <f t="shared" si="48"/>
        <v>0</v>
      </c>
      <c r="N442" s="461" t="str">
        <f t="shared" si="45"/>
        <v/>
      </c>
      <c r="O442" s="468"/>
    </row>
    <row r="443" spans="1:15" ht="30" customHeight="1">
      <c r="A443" s="166" t="s">
        <v>18089</v>
      </c>
      <c r="B443" s="462">
        <v>8809581448520</v>
      </c>
      <c r="C443" s="452" t="s">
        <v>32727</v>
      </c>
      <c r="D443" s="452" t="s">
        <v>32728</v>
      </c>
      <c r="E443" s="463" t="s">
        <v>18295</v>
      </c>
      <c r="F443" s="464">
        <v>11000</v>
      </c>
      <c r="G443" s="465">
        <v>0.46</v>
      </c>
      <c r="H443" s="466">
        <v>6</v>
      </c>
      <c r="I443" s="457">
        <f t="shared" si="42"/>
        <v>5060</v>
      </c>
      <c r="J443" s="458" t="str">
        <f t="shared" si="43"/>
        <v>Введите курс</v>
      </c>
      <c r="K443" s="467"/>
      <c r="L443" s="460">
        <f t="shared" si="48"/>
        <v>0</v>
      </c>
      <c r="M443" s="454">
        <f t="shared" si="48"/>
        <v>0</v>
      </c>
      <c r="N443" s="461" t="str">
        <f t="shared" si="45"/>
        <v/>
      </c>
      <c r="O443" s="468"/>
    </row>
    <row r="444" spans="1:15" ht="30" customHeight="1">
      <c r="A444" s="166" t="s">
        <v>18090</v>
      </c>
      <c r="B444" s="462">
        <v>8809581448513</v>
      </c>
      <c r="C444" s="452" t="s">
        <v>32729</v>
      </c>
      <c r="D444" s="452" t="s">
        <v>32730</v>
      </c>
      <c r="E444" s="463" t="s">
        <v>18295</v>
      </c>
      <c r="F444" s="464">
        <v>11000</v>
      </c>
      <c r="G444" s="465">
        <v>0.46</v>
      </c>
      <c r="H444" s="466">
        <v>6</v>
      </c>
      <c r="I444" s="457">
        <f t="shared" si="42"/>
        <v>5060</v>
      </c>
      <c r="J444" s="458" t="str">
        <f t="shared" si="43"/>
        <v>Введите курс</v>
      </c>
      <c r="K444" s="467"/>
      <c r="L444" s="460">
        <f t="shared" si="48"/>
        <v>0</v>
      </c>
      <c r="M444" s="454">
        <f t="shared" si="48"/>
        <v>0</v>
      </c>
      <c r="N444" s="461" t="str">
        <f t="shared" si="45"/>
        <v/>
      </c>
      <c r="O444" s="468"/>
    </row>
    <row r="445" spans="1:15" ht="30" customHeight="1">
      <c r="A445" s="166" t="s">
        <v>18091</v>
      </c>
      <c r="B445" s="462">
        <v>8809581448506</v>
      </c>
      <c r="C445" s="452" t="s">
        <v>27537</v>
      </c>
      <c r="D445" s="452" t="s">
        <v>31793</v>
      </c>
      <c r="E445" s="463" t="s">
        <v>18295</v>
      </c>
      <c r="F445" s="464">
        <v>11000</v>
      </c>
      <c r="G445" s="465">
        <v>0.46</v>
      </c>
      <c r="H445" s="466">
        <v>6</v>
      </c>
      <c r="I445" s="457">
        <f t="shared" si="42"/>
        <v>5060</v>
      </c>
      <c r="J445" s="458" t="str">
        <f t="shared" si="43"/>
        <v>Введите курс</v>
      </c>
      <c r="K445" s="467"/>
      <c r="L445" s="460">
        <f t="shared" si="48"/>
        <v>0</v>
      </c>
      <c r="M445" s="454">
        <f t="shared" si="48"/>
        <v>0</v>
      </c>
      <c r="N445" s="461" t="str">
        <f t="shared" si="45"/>
        <v/>
      </c>
      <c r="O445" s="468"/>
    </row>
    <row r="446" spans="1:15" ht="30" customHeight="1">
      <c r="A446" s="166" t="s">
        <v>18092</v>
      </c>
      <c r="B446" s="462">
        <v>8809581449299</v>
      </c>
      <c r="C446" s="452" t="s">
        <v>32731</v>
      </c>
      <c r="D446" s="452" t="s">
        <v>32732</v>
      </c>
      <c r="E446" s="463" t="s">
        <v>1714</v>
      </c>
      <c r="F446" s="464">
        <v>10000</v>
      </c>
      <c r="G446" s="465">
        <v>0.48</v>
      </c>
      <c r="H446" s="466">
        <v>6</v>
      </c>
      <c r="I446" s="457">
        <f t="shared" si="42"/>
        <v>4800</v>
      </c>
      <c r="J446" s="458" t="str">
        <f t="shared" si="43"/>
        <v>Введите курс</v>
      </c>
      <c r="K446" s="467"/>
      <c r="L446" s="460">
        <f t="shared" si="48"/>
        <v>0</v>
      </c>
      <c r="M446" s="454">
        <f t="shared" si="48"/>
        <v>0</v>
      </c>
      <c r="N446" s="461" t="str">
        <f t="shared" si="45"/>
        <v/>
      </c>
      <c r="O446" s="468"/>
    </row>
    <row r="447" spans="1:15" ht="30" customHeight="1">
      <c r="A447" s="166" t="s">
        <v>18093</v>
      </c>
      <c r="B447" s="462">
        <v>8809581449282</v>
      </c>
      <c r="C447" s="452" t="s">
        <v>32733</v>
      </c>
      <c r="D447" s="452" t="s">
        <v>32734</v>
      </c>
      <c r="E447" s="463" t="s">
        <v>1714</v>
      </c>
      <c r="F447" s="464">
        <v>10000</v>
      </c>
      <c r="G447" s="465">
        <v>0.48</v>
      </c>
      <c r="H447" s="466">
        <v>6</v>
      </c>
      <c r="I447" s="457">
        <f t="shared" si="42"/>
        <v>4800</v>
      </c>
      <c r="J447" s="458" t="str">
        <f t="shared" si="43"/>
        <v>Введите курс</v>
      </c>
      <c r="K447" s="467"/>
      <c r="L447" s="460">
        <f t="shared" si="48"/>
        <v>0</v>
      </c>
      <c r="M447" s="454">
        <f t="shared" si="48"/>
        <v>0</v>
      </c>
      <c r="N447" s="461" t="str">
        <f t="shared" si="45"/>
        <v/>
      </c>
      <c r="O447" s="468"/>
    </row>
    <row r="448" spans="1:15" ht="30" customHeight="1">
      <c r="A448" s="166" t="s">
        <v>18094</v>
      </c>
      <c r="B448" s="462">
        <v>8809581449275</v>
      </c>
      <c r="C448" s="452" t="s">
        <v>32735</v>
      </c>
      <c r="D448" s="452" t="s">
        <v>32736</v>
      </c>
      <c r="E448" s="463" t="s">
        <v>1714</v>
      </c>
      <c r="F448" s="464">
        <v>10000</v>
      </c>
      <c r="G448" s="465">
        <v>0.48</v>
      </c>
      <c r="H448" s="466">
        <v>6</v>
      </c>
      <c r="I448" s="457">
        <f t="shared" si="42"/>
        <v>4800</v>
      </c>
      <c r="J448" s="458" t="str">
        <f t="shared" si="43"/>
        <v>Введите курс</v>
      </c>
      <c r="K448" s="467"/>
      <c r="L448" s="460">
        <f t="shared" si="48"/>
        <v>0</v>
      </c>
      <c r="M448" s="454">
        <f t="shared" si="48"/>
        <v>0</v>
      </c>
      <c r="N448" s="461" t="str">
        <f t="shared" si="45"/>
        <v/>
      </c>
      <c r="O448" s="468"/>
    </row>
    <row r="449" spans="1:15" ht="30" customHeight="1">
      <c r="A449" s="166" t="s">
        <v>18095</v>
      </c>
      <c r="B449" s="462">
        <v>8809581449268</v>
      </c>
      <c r="C449" s="452" t="s">
        <v>32737</v>
      </c>
      <c r="D449" s="452" t="s">
        <v>32738</v>
      </c>
      <c r="E449" s="463" t="s">
        <v>1714</v>
      </c>
      <c r="F449" s="464">
        <v>10000</v>
      </c>
      <c r="G449" s="465">
        <v>0.48</v>
      </c>
      <c r="H449" s="466">
        <v>6</v>
      </c>
      <c r="I449" s="457">
        <f t="shared" si="42"/>
        <v>4800</v>
      </c>
      <c r="J449" s="458" t="str">
        <f t="shared" si="43"/>
        <v>Введите курс</v>
      </c>
      <c r="K449" s="467"/>
      <c r="L449" s="460">
        <f t="shared" si="48"/>
        <v>0</v>
      </c>
      <c r="M449" s="454">
        <f t="shared" si="48"/>
        <v>0</v>
      </c>
      <c r="N449" s="461" t="str">
        <f t="shared" si="45"/>
        <v/>
      </c>
      <c r="O449" s="468"/>
    </row>
    <row r="450" spans="1:15" ht="30" customHeight="1">
      <c r="A450" s="166" t="s">
        <v>18096</v>
      </c>
      <c r="B450" s="462">
        <v>8809581448483</v>
      </c>
      <c r="C450" s="452" t="s">
        <v>27536</v>
      </c>
      <c r="D450" s="452" t="s">
        <v>31792</v>
      </c>
      <c r="E450" s="463" t="s">
        <v>14884</v>
      </c>
      <c r="F450" s="464">
        <v>10000</v>
      </c>
      <c r="G450" s="465">
        <v>0.46</v>
      </c>
      <c r="H450" s="466">
        <v>6</v>
      </c>
      <c r="I450" s="457">
        <f t="shared" si="42"/>
        <v>4600</v>
      </c>
      <c r="J450" s="458" t="str">
        <f t="shared" si="43"/>
        <v>Введите курс</v>
      </c>
      <c r="K450" s="467"/>
      <c r="L450" s="460">
        <f t="shared" si="48"/>
        <v>0</v>
      </c>
      <c r="M450" s="454">
        <f t="shared" si="48"/>
        <v>0</v>
      </c>
      <c r="N450" s="461" t="str">
        <f t="shared" si="45"/>
        <v/>
      </c>
      <c r="O450" s="468"/>
    </row>
    <row r="451" spans="1:15" ht="30" customHeight="1">
      <c r="A451" s="166" t="s">
        <v>18097</v>
      </c>
      <c r="B451" s="462">
        <v>8809581448476</v>
      </c>
      <c r="C451" s="452" t="s">
        <v>27535</v>
      </c>
      <c r="D451" s="452" t="s">
        <v>31791</v>
      </c>
      <c r="E451" s="463" t="s">
        <v>14884</v>
      </c>
      <c r="F451" s="464">
        <v>10000</v>
      </c>
      <c r="G451" s="465">
        <v>0.46</v>
      </c>
      <c r="H451" s="466">
        <v>6</v>
      </c>
      <c r="I451" s="457">
        <f t="shared" si="42"/>
        <v>4600</v>
      </c>
      <c r="J451" s="458" t="str">
        <f t="shared" si="43"/>
        <v>Введите курс</v>
      </c>
      <c r="K451" s="467"/>
      <c r="L451" s="460">
        <f t="shared" si="48"/>
        <v>0</v>
      </c>
      <c r="M451" s="454">
        <f t="shared" si="48"/>
        <v>0</v>
      </c>
      <c r="N451" s="461" t="str">
        <f t="shared" si="45"/>
        <v/>
      </c>
      <c r="O451" s="468"/>
    </row>
    <row r="452" spans="1:15" ht="30" customHeight="1">
      <c r="A452" s="166" t="s">
        <v>18098</v>
      </c>
      <c r="B452" s="462">
        <v>8809581448469</v>
      </c>
      <c r="C452" s="452" t="s">
        <v>27534</v>
      </c>
      <c r="D452" s="452" t="s">
        <v>31790</v>
      </c>
      <c r="E452" s="463" t="s">
        <v>14884</v>
      </c>
      <c r="F452" s="464">
        <v>10000</v>
      </c>
      <c r="G452" s="465">
        <v>0.46</v>
      </c>
      <c r="H452" s="466">
        <v>6</v>
      </c>
      <c r="I452" s="457">
        <f t="shared" ref="I452:I515" si="49">G452*F452</f>
        <v>4600</v>
      </c>
      <c r="J452" s="458" t="str">
        <f t="shared" ref="J452:J515" si="50">IF($I$1="","Введите курс",I452/$I$1)</f>
        <v>Введите курс</v>
      </c>
      <c r="K452" s="467"/>
      <c r="L452" s="460">
        <f t="shared" ref="L452:M467" si="51">K452*H452</f>
        <v>0</v>
      </c>
      <c r="M452" s="454">
        <f t="shared" si="51"/>
        <v>0</v>
      </c>
      <c r="N452" s="461" t="str">
        <f t="shared" ref="N452:N515" si="52">IFERROR(L452*J452,"")</f>
        <v/>
      </c>
      <c r="O452" s="468"/>
    </row>
    <row r="453" spans="1:15" ht="30" customHeight="1">
      <c r="A453" s="166" t="s">
        <v>18099</v>
      </c>
      <c r="B453" s="462">
        <v>8809581448452</v>
      </c>
      <c r="C453" s="452" t="s">
        <v>27533</v>
      </c>
      <c r="D453" s="452" t="s">
        <v>31789</v>
      </c>
      <c r="E453" s="463" t="s">
        <v>14884</v>
      </c>
      <c r="F453" s="464">
        <v>10000</v>
      </c>
      <c r="G453" s="465">
        <v>0.46</v>
      </c>
      <c r="H453" s="466">
        <v>6</v>
      </c>
      <c r="I453" s="457">
        <f t="shared" si="49"/>
        <v>4600</v>
      </c>
      <c r="J453" s="458" t="str">
        <f t="shared" si="50"/>
        <v>Введите курс</v>
      </c>
      <c r="K453" s="467"/>
      <c r="L453" s="460">
        <f t="shared" si="51"/>
        <v>0</v>
      </c>
      <c r="M453" s="454">
        <f t="shared" si="51"/>
        <v>0</v>
      </c>
      <c r="N453" s="461" t="str">
        <f t="shared" si="52"/>
        <v/>
      </c>
      <c r="O453" s="468"/>
    </row>
    <row r="454" spans="1:15" ht="30" customHeight="1">
      <c r="A454" s="166" t="s">
        <v>18100</v>
      </c>
      <c r="B454" s="462">
        <v>8809581448445</v>
      </c>
      <c r="C454" s="452" t="s">
        <v>27532</v>
      </c>
      <c r="D454" s="452" t="s">
        <v>31788</v>
      </c>
      <c r="E454" s="463" t="s">
        <v>14884</v>
      </c>
      <c r="F454" s="464">
        <v>10000</v>
      </c>
      <c r="G454" s="465">
        <v>0.46</v>
      </c>
      <c r="H454" s="466">
        <v>6</v>
      </c>
      <c r="I454" s="457">
        <f t="shared" si="49"/>
        <v>4600</v>
      </c>
      <c r="J454" s="458" t="str">
        <f t="shared" si="50"/>
        <v>Введите курс</v>
      </c>
      <c r="K454" s="467"/>
      <c r="L454" s="460">
        <f t="shared" si="51"/>
        <v>0</v>
      </c>
      <c r="M454" s="454">
        <f t="shared" si="51"/>
        <v>0</v>
      </c>
      <c r="N454" s="461" t="str">
        <f t="shared" si="52"/>
        <v/>
      </c>
      <c r="O454" s="468"/>
    </row>
    <row r="455" spans="1:15" ht="30" customHeight="1">
      <c r="A455" s="166" t="s">
        <v>18101</v>
      </c>
      <c r="B455" s="462">
        <v>8809581448322</v>
      </c>
      <c r="C455" s="452" t="s">
        <v>27531</v>
      </c>
      <c r="D455" s="452" t="s">
        <v>32739</v>
      </c>
      <c r="E455" s="463" t="s">
        <v>18221</v>
      </c>
      <c r="F455" s="464">
        <v>10000</v>
      </c>
      <c r="G455" s="465">
        <v>0.46</v>
      </c>
      <c r="H455" s="466">
        <v>6</v>
      </c>
      <c r="I455" s="457">
        <f t="shared" si="49"/>
        <v>4600</v>
      </c>
      <c r="J455" s="458" t="str">
        <f t="shared" si="50"/>
        <v>Введите курс</v>
      </c>
      <c r="K455" s="467"/>
      <c r="L455" s="460">
        <f t="shared" si="51"/>
        <v>0</v>
      </c>
      <c r="M455" s="454">
        <f t="shared" si="51"/>
        <v>0</v>
      </c>
      <c r="N455" s="461" t="str">
        <f t="shared" si="52"/>
        <v/>
      </c>
      <c r="O455" s="468"/>
    </row>
    <row r="456" spans="1:15" ht="30" customHeight="1">
      <c r="A456" s="166" t="s">
        <v>18102</v>
      </c>
      <c r="B456" s="462">
        <v>8809581448131</v>
      </c>
      <c r="C456" s="452" t="s">
        <v>27530</v>
      </c>
      <c r="D456" s="452" t="s">
        <v>32740</v>
      </c>
      <c r="E456" s="463" t="s">
        <v>18277</v>
      </c>
      <c r="F456" s="464">
        <v>29000</v>
      </c>
      <c r="G456" s="465">
        <v>0.46</v>
      </c>
      <c r="H456" s="466">
        <v>6</v>
      </c>
      <c r="I456" s="457">
        <f t="shared" si="49"/>
        <v>13340</v>
      </c>
      <c r="J456" s="458" t="str">
        <f t="shared" si="50"/>
        <v>Введите курс</v>
      </c>
      <c r="K456" s="467"/>
      <c r="L456" s="460">
        <f t="shared" si="51"/>
        <v>0</v>
      </c>
      <c r="M456" s="454">
        <f t="shared" si="51"/>
        <v>0</v>
      </c>
      <c r="N456" s="461" t="str">
        <f t="shared" si="52"/>
        <v/>
      </c>
      <c r="O456" s="468"/>
    </row>
    <row r="457" spans="1:15" ht="30" customHeight="1">
      <c r="A457" s="166" t="s">
        <v>18103</v>
      </c>
      <c r="B457" s="462">
        <v>8809581448124</v>
      </c>
      <c r="C457" s="452" t="s">
        <v>27529</v>
      </c>
      <c r="D457" s="452" t="s">
        <v>32741</v>
      </c>
      <c r="E457" s="463" t="s">
        <v>18277</v>
      </c>
      <c r="F457" s="464">
        <v>29000</v>
      </c>
      <c r="G457" s="465">
        <v>0.46</v>
      </c>
      <c r="H457" s="466">
        <v>6</v>
      </c>
      <c r="I457" s="457">
        <f t="shared" si="49"/>
        <v>13340</v>
      </c>
      <c r="J457" s="458" t="str">
        <f t="shared" si="50"/>
        <v>Введите курс</v>
      </c>
      <c r="K457" s="467"/>
      <c r="L457" s="460">
        <f t="shared" si="51"/>
        <v>0</v>
      </c>
      <c r="M457" s="454">
        <f t="shared" si="51"/>
        <v>0</v>
      </c>
      <c r="N457" s="461" t="str">
        <f t="shared" si="52"/>
        <v/>
      </c>
      <c r="O457" s="468"/>
    </row>
    <row r="458" spans="1:15" ht="30" customHeight="1">
      <c r="A458" s="166" t="s">
        <v>18104</v>
      </c>
      <c r="B458" s="462">
        <v>8809581447325</v>
      </c>
      <c r="C458" s="452" t="s">
        <v>27528</v>
      </c>
      <c r="D458" s="452" t="s">
        <v>32742</v>
      </c>
      <c r="E458" s="463" t="s">
        <v>18181</v>
      </c>
      <c r="F458" s="464">
        <v>15000</v>
      </c>
      <c r="G458" s="465">
        <v>0.46</v>
      </c>
      <c r="H458" s="466">
        <v>6</v>
      </c>
      <c r="I458" s="457">
        <f t="shared" si="49"/>
        <v>6900</v>
      </c>
      <c r="J458" s="458" t="str">
        <f t="shared" si="50"/>
        <v>Введите курс</v>
      </c>
      <c r="K458" s="467"/>
      <c r="L458" s="460">
        <f t="shared" si="51"/>
        <v>0</v>
      </c>
      <c r="M458" s="454">
        <f t="shared" si="51"/>
        <v>0</v>
      </c>
      <c r="N458" s="461" t="str">
        <f t="shared" si="52"/>
        <v/>
      </c>
      <c r="O458" s="468"/>
    </row>
    <row r="459" spans="1:15" ht="30" customHeight="1">
      <c r="A459" s="166" t="s">
        <v>18105</v>
      </c>
      <c r="B459" s="462">
        <v>8809581447318</v>
      </c>
      <c r="C459" s="452" t="s">
        <v>27527</v>
      </c>
      <c r="D459" s="452" t="s">
        <v>32743</v>
      </c>
      <c r="E459" s="463" t="s">
        <v>18181</v>
      </c>
      <c r="F459" s="464">
        <v>15000</v>
      </c>
      <c r="G459" s="465">
        <v>0.46</v>
      </c>
      <c r="H459" s="466">
        <v>6</v>
      </c>
      <c r="I459" s="457">
        <f t="shared" si="49"/>
        <v>6900</v>
      </c>
      <c r="J459" s="458" t="str">
        <f t="shared" si="50"/>
        <v>Введите курс</v>
      </c>
      <c r="K459" s="467"/>
      <c r="L459" s="460">
        <f t="shared" si="51"/>
        <v>0</v>
      </c>
      <c r="M459" s="454">
        <f t="shared" si="51"/>
        <v>0</v>
      </c>
      <c r="N459" s="461" t="str">
        <f t="shared" si="52"/>
        <v/>
      </c>
      <c r="O459" s="468"/>
    </row>
    <row r="460" spans="1:15" ht="30" customHeight="1">
      <c r="A460" s="166" t="s">
        <v>18106</v>
      </c>
      <c r="B460" s="462">
        <v>8809581447295</v>
      </c>
      <c r="C460" s="452" t="s">
        <v>27526</v>
      </c>
      <c r="D460" s="452" t="s">
        <v>32744</v>
      </c>
      <c r="E460" s="463" t="s">
        <v>18181</v>
      </c>
      <c r="F460" s="464">
        <v>22000</v>
      </c>
      <c r="G460" s="465">
        <v>0.46</v>
      </c>
      <c r="H460" s="466">
        <v>6</v>
      </c>
      <c r="I460" s="457">
        <f t="shared" si="49"/>
        <v>10120</v>
      </c>
      <c r="J460" s="458" t="str">
        <f t="shared" si="50"/>
        <v>Введите курс</v>
      </c>
      <c r="K460" s="467"/>
      <c r="L460" s="460">
        <f t="shared" si="51"/>
        <v>0</v>
      </c>
      <c r="M460" s="454">
        <f t="shared" si="51"/>
        <v>0</v>
      </c>
      <c r="N460" s="461" t="str">
        <f t="shared" si="52"/>
        <v/>
      </c>
      <c r="O460" s="468"/>
    </row>
    <row r="461" spans="1:15" ht="30" customHeight="1">
      <c r="A461" s="166" t="s">
        <v>18107</v>
      </c>
      <c r="B461" s="462">
        <v>8809581447301</v>
      </c>
      <c r="C461" s="452" t="s">
        <v>27525</v>
      </c>
      <c r="D461" s="452" t="s">
        <v>32745</v>
      </c>
      <c r="E461" s="463" t="s">
        <v>18181</v>
      </c>
      <c r="F461" s="464">
        <v>22000</v>
      </c>
      <c r="G461" s="465">
        <v>0.46</v>
      </c>
      <c r="H461" s="466">
        <v>6</v>
      </c>
      <c r="I461" s="457">
        <f t="shared" si="49"/>
        <v>10120</v>
      </c>
      <c r="J461" s="458" t="str">
        <f t="shared" si="50"/>
        <v>Введите курс</v>
      </c>
      <c r="K461" s="467"/>
      <c r="L461" s="460">
        <f t="shared" si="51"/>
        <v>0</v>
      </c>
      <c r="M461" s="454">
        <f t="shared" si="51"/>
        <v>0</v>
      </c>
      <c r="N461" s="461" t="str">
        <f t="shared" si="52"/>
        <v/>
      </c>
      <c r="O461" s="468"/>
    </row>
    <row r="462" spans="1:15" ht="30" customHeight="1">
      <c r="A462" s="166" t="s">
        <v>18108</v>
      </c>
      <c r="B462" s="462">
        <v>8809581444447</v>
      </c>
      <c r="C462" s="452" t="s">
        <v>27524</v>
      </c>
      <c r="D462" s="452" t="s">
        <v>31787</v>
      </c>
      <c r="E462" s="463" t="s">
        <v>14359</v>
      </c>
      <c r="F462" s="464">
        <v>6000</v>
      </c>
      <c r="G462" s="465">
        <v>0.46</v>
      </c>
      <c r="H462" s="466">
        <v>6</v>
      </c>
      <c r="I462" s="457">
        <f t="shared" si="49"/>
        <v>2760</v>
      </c>
      <c r="J462" s="458" t="str">
        <f t="shared" si="50"/>
        <v>Введите курс</v>
      </c>
      <c r="K462" s="467"/>
      <c r="L462" s="460">
        <f t="shared" si="51"/>
        <v>0</v>
      </c>
      <c r="M462" s="454">
        <f t="shared" si="51"/>
        <v>0</v>
      </c>
      <c r="N462" s="461" t="str">
        <f t="shared" si="52"/>
        <v/>
      </c>
      <c r="O462" s="468"/>
    </row>
    <row r="463" spans="1:15" ht="30" customHeight="1">
      <c r="A463" s="166" t="s">
        <v>18109</v>
      </c>
      <c r="B463" s="462">
        <v>8809581444430</v>
      </c>
      <c r="C463" s="452" t="s">
        <v>27523</v>
      </c>
      <c r="D463" s="452" t="s">
        <v>31786</v>
      </c>
      <c r="E463" s="463" t="s">
        <v>14359</v>
      </c>
      <c r="F463" s="464">
        <v>6000</v>
      </c>
      <c r="G463" s="465">
        <v>0.46</v>
      </c>
      <c r="H463" s="466">
        <v>6</v>
      </c>
      <c r="I463" s="457">
        <f t="shared" si="49"/>
        <v>2760</v>
      </c>
      <c r="J463" s="458" t="str">
        <f t="shared" si="50"/>
        <v>Введите курс</v>
      </c>
      <c r="K463" s="467"/>
      <c r="L463" s="460">
        <f t="shared" si="51"/>
        <v>0</v>
      </c>
      <c r="M463" s="454">
        <f t="shared" si="51"/>
        <v>0</v>
      </c>
      <c r="N463" s="461" t="str">
        <f t="shared" si="52"/>
        <v/>
      </c>
      <c r="O463" s="468"/>
    </row>
    <row r="464" spans="1:15" ht="30" customHeight="1">
      <c r="A464" s="166" t="s">
        <v>18110</v>
      </c>
      <c r="B464" s="462">
        <v>8809581444423</v>
      </c>
      <c r="C464" s="452" t="s">
        <v>27522</v>
      </c>
      <c r="D464" s="452" t="s">
        <v>31785</v>
      </c>
      <c r="E464" s="463" t="s">
        <v>14359</v>
      </c>
      <c r="F464" s="464">
        <v>6000</v>
      </c>
      <c r="G464" s="465">
        <v>0.46</v>
      </c>
      <c r="H464" s="466">
        <v>6</v>
      </c>
      <c r="I464" s="457">
        <f t="shared" si="49"/>
        <v>2760</v>
      </c>
      <c r="J464" s="458" t="str">
        <f t="shared" si="50"/>
        <v>Введите курс</v>
      </c>
      <c r="K464" s="467"/>
      <c r="L464" s="460">
        <f t="shared" si="51"/>
        <v>0</v>
      </c>
      <c r="M464" s="454">
        <f t="shared" si="51"/>
        <v>0</v>
      </c>
      <c r="N464" s="461" t="str">
        <f t="shared" si="52"/>
        <v/>
      </c>
      <c r="O464" s="468"/>
    </row>
    <row r="465" spans="1:15" ht="30" customHeight="1">
      <c r="A465" s="166" t="s">
        <v>18111</v>
      </c>
      <c r="B465" s="462">
        <v>8809581444416</v>
      </c>
      <c r="C465" s="452" t="s">
        <v>27521</v>
      </c>
      <c r="D465" s="452" t="s">
        <v>31784</v>
      </c>
      <c r="E465" s="463" t="s">
        <v>14359</v>
      </c>
      <c r="F465" s="464">
        <v>6000</v>
      </c>
      <c r="G465" s="465">
        <v>0.46</v>
      </c>
      <c r="H465" s="466">
        <v>6</v>
      </c>
      <c r="I465" s="457">
        <f t="shared" si="49"/>
        <v>2760</v>
      </c>
      <c r="J465" s="458" t="str">
        <f t="shared" si="50"/>
        <v>Введите курс</v>
      </c>
      <c r="K465" s="467"/>
      <c r="L465" s="460">
        <f t="shared" si="51"/>
        <v>0</v>
      </c>
      <c r="M465" s="454">
        <f t="shared" si="51"/>
        <v>0</v>
      </c>
      <c r="N465" s="461" t="str">
        <f t="shared" si="52"/>
        <v/>
      </c>
      <c r="O465" s="468"/>
    </row>
    <row r="466" spans="1:15" ht="30" customHeight="1">
      <c r="A466" s="166" t="s">
        <v>18112</v>
      </c>
      <c r="B466" s="462">
        <v>8809581444409</v>
      </c>
      <c r="C466" s="452" t="s">
        <v>27520</v>
      </c>
      <c r="D466" s="452" t="s">
        <v>31783</v>
      </c>
      <c r="E466" s="463" t="s">
        <v>14359</v>
      </c>
      <c r="F466" s="464">
        <v>6000</v>
      </c>
      <c r="G466" s="465">
        <v>0.46</v>
      </c>
      <c r="H466" s="466">
        <v>6</v>
      </c>
      <c r="I466" s="457">
        <f t="shared" si="49"/>
        <v>2760</v>
      </c>
      <c r="J466" s="458" t="str">
        <f t="shared" si="50"/>
        <v>Введите курс</v>
      </c>
      <c r="K466" s="467"/>
      <c r="L466" s="460">
        <f t="shared" si="51"/>
        <v>0</v>
      </c>
      <c r="M466" s="454">
        <f t="shared" si="51"/>
        <v>0</v>
      </c>
      <c r="N466" s="461" t="str">
        <f t="shared" si="52"/>
        <v/>
      </c>
      <c r="O466" s="468"/>
    </row>
    <row r="467" spans="1:15" ht="30" customHeight="1">
      <c r="A467" s="166" t="s">
        <v>18113</v>
      </c>
      <c r="B467" s="462">
        <v>8809581444393</v>
      </c>
      <c r="C467" s="452" t="s">
        <v>27519</v>
      </c>
      <c r="D467" s="452" t="s">
        <v>31782</v>
      </c>
      <c r="E467" s="463" t="s">
        <v>14359</v>
      </c>
      <c r="F467" s="464">
        <v>6000</v>
      </c>
      <c r="G467" s="465">
        <v>0.46</v>
      </c>
      <c r="H467" s="466">
        <v>6</v>
      </c>
      <c r="I467" s="457">
        <f t="shared" si="49"/>
        <v>2760</v>
      </c>
      <c r="J467" s="458" t="str">
        <f t="shared" si="50"/>
        <v>Введите курс</v>
      </c>
      <c r="K467" s="467"/>
      <c r="L467" s="460">
        <f t="shared" si="51"/>
        <v>0</v>
      </c>
      <c r="M467" s="454">
        <f t="shared" si="51"/>
        <v>0</v>
      </c>
      <c r="N467" s="461" t="str">
        <f t="shared" si="52"/>
        <v/>
      </c>
      <c r="O467" s="468"/>
    </row>
    <row r="468" spans="1:15" ht="30" customHeight="1">
      <c r="A468" s="166" t="s">
        <v>18114</v>
      </c>
      <c r="B468" s="462">
        <v>8809581444386</v>
      </c>
      <c r="C468" s="452" t="s">
        <v>27518</v>
      </c>
      <c r="D468" s="452" t="s">
        <v>31781</v>
      </c>
      <c r="E468" s="463" t="s">
        <v>14359</v>
      </c>
      <c r="F468" s="464">
        <v>6000</v>
      </c>
      <c r="G468" s="465">
        <v>0.46</v>
      </c>
      <c r="H468" s="466">
        <v>6</v>
      </c>
      <c r="I468" s="457">
        <f t="shared" si="49"/>
        <v>2760</v>
      </c>
      <c r="J468" s="458" t="str">
        <f t="shared" si="50"/>
        <v>Введите курс</v>
      </c>
      <c r="K468" s="467"/>
      <c r="L468" s="460">
        <f t="shared" ref="L468:M483" si="53">K468*H468</f>
        <v>0</v>
      </c>
      <c r="M468" s="454">
        <f t="shared" si="53"/>
        <v>0</v>
      </c>
      <c r="N468" s="461" t="str">
        <f t="shared" si="52"/>
        <v/>
      </c>
      <c r="O468" s="468"/>
    </row>
    <row r="469" spans="1:15" ht="30" customHeight="1">
      <c r="A469" s="166" t="s">
        <v>18115</v>
      </c>
      <c r="B469" s="462">
        <v>8809581444362</v>
      </c>
      <c r="C469" s="452" t="s">
        <v>27517</v>
      </c>
      <c r="D469" s="452" t="s">
        <v>31780</v>
      </c>
      <c r="E469" s="463" t="s">
        <v>14359</v>
      </c>
      <c r="F469" s="464">
        <v>6000</v>
      </c>
      <c r="G469" s="465">
        <v>0.46</v>
      </c>
      <c r="H469" s="466">
        <v>6</v>
      </c>
      <c r="I469" s="457">
        <f t="shared" si="49"/>
        <v>2760</v>
      </c>
      <c r="J469" s="458" t="str">
        <f t="shared" si="50"/>
        <v>Введите курс</v>
      </c>
      <c r="K469" s="467"/>
      <c r="L469" s="460">
        <f t="shared" si="53"/>
        <v>0</v>
      </c>
      <c r="M469" s="454">
        <f t="shared" si="53"/>
        <v>0</v>
      </c>
      <c r="N469" s="461" t="str">
        <f t="shared" si="52"/>
        <v/>
      </c>
      <c r="O469" s="468"/>
    </row>
    <row r="470" spans="1:15" ht="30" customHeight="1">
      <c r="A470" s="166" t="s">
        <v>18116</v>
      </c>
      <c r="B470" s="462">
        <v>8809581444355</v>
      </c>
      <c r="C470" s="452" t="s">
        <v>27516</v>
      </c>
      <c r="D470" s="452" t="s">
        <v>31779</v>
      </c>
      <c r="E470" s="463" t="s">
        <v>14359</v>
      </c>
      <c r="F470" s="464">
        <v>6000</v>
      </c>
      <c r="G470" s="465">
        <v>0.46</v>
      </c>
      <c r="H470" s="466">
        <v>6</v>
      </c>
      <c r="I470" s="457">
        <f t="shared" si="49"/>
        <v>2760</v>
      </c>
      <c r="J470" s="458" t="str">
        <f t="shared" si="50"/>
        <v>Введите курс</v>
      </c>
      <c r="K470" s="467"/>
      <c r="L470" s="460">
        <f t="shared" si="53"/>
        <v>0</v>
      </c>
      <c r="M470" s="454">
        <f t="shared" si="53"/>
        <v>0</v>
      </c>
      <c r="N470" s="461" t="str">
        <f t="shared" si="52"/>
        <v/>
      </c>
      <c r="O470" s="468"/>
    </row>
    <row r="471" spans="1:15" ht="30" customHeight="1">
      <c r="A471" s="166" t="s">
        <v>18117</v>
      </c>
      <c r="B471" s="462">
        <v>8809581444348</v>
      </c>
      <c r="C471" s="452" t="s">
        <v>27515</v>
      </c>
      <c r="D471" s="452" t="s">
        <v>31778</v>
      </c>
      <c r="E471" s="463" t="s">
        <v>14359</v>
      </c>
      <c r="F471" s="464">
        <v>6000</v>
      </c>
      <c r="G471" s="465">
        <v>0.46</v>
      </c>
      <c r="H471" s="466">
        <v>6</v>
      </c>
      <c r="I471" s="457">
        <f t="shared" si="49"/>
        <v>2760</v>
      </c>
      <c r="J471" s="458" t="str">
        <f t="shared" si="50"/>
        <v>Введите курс</v>
      </c>
      <c r="K471" s="467"/>
      <c r="L471" s="460">
        <f t="shared" si="53"/>
        <v>0</v>
      </c>
      <c r="M471" s="454">
        <f t="shared" si="53"/>
        <v>0</v>
      </c>
      <c r="N471" s="461" t="str">
        <f t="shared" si="52"/>
        <v/>
      </c>
      <c r="O471" s="468"/>
    </row>
    <row r="472" spans="1:15" ht="30" customHeight="1">
      <c r="A472" s="166" t="s">
        <v>18118</v>
      </c>
      <c r="B472" s="462">
        <v>8809581444324</v>
      </c>
      <c r="C472" s="452" t="s">
        <v>27514</v>
      </c>
      <c r="D472" s="452" t="s">
        <v>31777</v>
      </c>
      <c r="E472" s="463" t="s">
        <v>14359</v>
      </c>
      <c r="F472" s="464">
        <v>6000</v>
      </c>
      <c r="G472" s="465">
        <v>0.46</v>
      </c>
      <c r="H472" s="466">
        <v>6</v>
      </c>
      <c r="I472" s="457">
        <f t="shared" si="49"/>
        <v>2760</v>
      </c>
      <c r="J472" s="458" t="str">
        <f t="shared" si="50"/>
        <v>Введите курс</v>
      </c>
      <c r="K472" s="467"/>
      <c r="L472" s="460">
        <f t="shared" si="53"/>
        <v>0</v>
      </c>
      <c r="M472" s="454">
        <f t="shared" si="53"/>
        <v>0</v>
      </c>
      <c r="N472" s="461" t="str">
        <f t="shared" si="52"/>
        <v/>
      </c>
      <c r="O472" s="468"/>
    </row>
    <row r="473" spans="1:15" ht="30" customHeight="1">
      <c r="A473" s="166" t="s">
        <v>18119</v>
      </c>
      <c r="B473" s="462">
        <v>8809581444317</v>
      </c>
      <c r="C473" s="452" t="s">
        <v>27513</v>
      </c>
      <c r="D473" s="452" t="s">
        <v>31776</v>
      </c>
      <c r="E473" s="463" t="s">
        <v>14359</v>
      </c>
      <c r="F473" s="464">
        <v>6000</v>
      </c>
      <c r="G473" s="465">
        <v>0.46</v>
      </c>
      <c r="H473" s="466">
        <v>6</v>
      </c>
      <c r="I473" s="457">
        <f t="shared" si="49"/>
        <v>2760</v>
      </c>
      <c r="J473" s="458" t="str">
        <f t="shared" si="50"/>
        <v>Введите курс</v>
      </c>
      <c r="K473" s="467"/>
      <c r="L473" s="460">
        <f t="shared" si="53"/>
        <v>0</v>
      </c>
      <c r="M473" s="454">
        <f t="shared" si="53"/>
        <v>0</v>
      </c>
      <c r="N473" s="461" t="str">
        <f t="shared" si="52"/>
        <v/>
      </c>
      <c r="O473" s="468"/>
    </row>
    <row r="474" spans="1:15" ht="30" customHeight="1">
      <c r="A474" s="166" t="s">
        <v>18120</v>
      </c>
      <c r="B474" s="462">
        <v>8809581444300</v>
      </c>
      <c r="C474" s="452" t="s">
        <v>27512</v>
      </c>
      <c r="D474" s="452" t="s">
        <v>31775</v>
      </c>
      <c r="E474" s="463" t="s">
        <v>14359</v>
      </c>
      <c r="F474" s="464">
        <v>6000</v>
      </c>
      <c r="G474" s="465">
        <v>0.46</v>
      </c>
      <c r="H474" s="466">
        <v>6</v>
      </c>
      <c r="I474" s="457">
        <f t="shared" si="49"/>
        <v>2760</v>
      </c>
      <c r="J474" s="458" t="str">
        <f t="shared" si="50"/>
        <v>Введите курс</v>
      </c>
      <c r="K474" s="467"/>
      <c r="L474" s="460">
        <f t="shared" si="53"/>
        <v>0</v>
      </c>
      <c r="M474" s="454">
        <f t="shared" si="53"/>
        <v>0</v>
      </c>
      <c r="N474" s="461" t="str">
        <f t="shared" si="52"/>
        <v/>
      </c>
      <c r="O474" s="468"/>
    </row>
    <row r="475" spans="1:15" ht="30" customHeight="1">
      <c r="A475" s="166" t="s">
        <v>18121</v>
      </c>
      <c r="B475" s="462">
        <v>8809581443631</v>
      </c>
      <c r="C475" s="452" t="s">
        <v>27511</v>
      </c>
      <c r="D475" s="452" t="s">
        <v>32746</v>
      </c>
      <c r="E475" s="463" t="s">
        <v>18236</v>
      </c>
      <c r="F475" s="464">
        <v>5000</v>
      </c>
      <c r="G475" s="465">
        <v>0.46</v>
      </c>
      <c r="H475" s="466">
        <v>6</v>
      </c>
      <c r="I475" s="457">
        <f t="shared" si="49"/>
        <v>2300</v>
      </c>
      <c r="J475" s="458" t="str">
        <f t="shared" si="50"/>
        <v>Введите курс</v>
      </c>
      <c r="K475" s="467"/>
      <c r="L475" s="460">
        <f t="shared" si="53"/>
        <v>0</v>
      </c>
      <c r="M475" s="454">
        <f t="shared" si="53"/>
        <v>0</v>
      </c>
      <c r="N475" s="461" t="str">
        <f t="shared" si="52"/>
        <v/>
      </c>
      <c r="O475" s="468"/>
    </row>
    <row r="476" spans="1:15" ht="30" customHeight="1">
      <c r="A476" s="166" t="s">
        <v>18122</v>
      </c>
      <c r="B476" s="462">
        <v>8809581443624</v>
      </c>
      <c r="C476" s="452" t="s">
        <v>27510</v>
      </c>
      <c r="D476" s="452" t="s">
        <v>32747</v>
      </c>
      <c r="E476" s="463" t="s">
        <v>18236</v>
      </c>
      <c r="F476" s="464">
        <v>5000</v>
      </c>
      <c r="G476" s="465">
        <v>0.46</v>
      </c>
      <c r="H476" s="466">
        <v>6</v>
      </c>
      <c r="I476" s="457">
        <f t="shared" si="49"/>
        <v>2300</v>
      </c>
      <c r="J476" s="458" t="str">
        <f t="shared" si="50"/>
        <v>Введите курс</v>
      </c>
      <c r="K476" s="467"/>
      <c r="L476" s="460">
        <f t="shared" si="53"/>
        <v>0</v>
      </c>
      <c r="M476" s="454">
        <f t="shared" si="53"/>
        <v>0</v>
      </c>
      <c r="N476" s="461" t="str">
        <f t="shared" si="52"/>
        <v/>
      </c>
      <c r="O476" s="468"/>
    </row>
    <row r="477" spans="1:15" ht="30" customHeight="1">
      <c r="A477" s="166" t="s">
        <v>18123</v>
      </c>
      <c r="B477" s="462">
        <v>8809581443617</v>
      </c>
      <c r="C477" s="452" t="s">
        <v>27509</v>
      </c>
      <c r="D477" s="452" t="s">
        <v>32748</v>
      </c>
      <c r="E477" s="463" t="s">
        <v>18236</v>
      </c>
      <c r="F477" s="464">
        <v>5000</v>
      </c>
      <c r="G477" s="465">
        <v>0.46</v>
      </c>
      <c r="H477" s="466">
        <v>6</v>
      </c>
      <c r="I477" s="457">
        <f t="shared" si="49"/>
        <v>2300</v>
      </c>
      <c r="J477" s="458" t="str">
        <f t="shared" si="50"/>
        <v>Введите курс</v>
      </c>
      <c r="K477" s="467"/>
      <c r="L477" s="460">
        <f t="shared" si="53"/>
        <v>0</v>
      </c>
      <c r="M477" s="454">
        <f t="shared" si="53"/>
        <v>0</v>
      </c>
      <c r="N477" s="461" t="str">
        <f t="shared" si="52"/>
        <v/>
      </c>
      <c r="O477" s="468"/>
    </row>
    <row r="478" spans="1:15" ht="30" customHeight="1">
      <c r="A478" s="166" t="s">
        <v>18125</v>
      </c>
      <c r="B478" s="462">
        <v>8809581443259</v>
      </c>
      <c r="C478" s="452" t="s">
        <v>27508</v>
      </c>
      <c r="D478" s="452" t="s">
        <v>32749</v>
      </c>
      <c r="E478" s="463" t="s">
        <v>18181</v>
      </c>
      <c r="F478" s="464">
        <v>15000</v>
      </c>
      <c r="G478" s="465">
        <v>0.46</v>
      </c>
      <c r="H478" s="466">
        <v>6</v>
      </c>
      <c r="I478" s="457">
        <f t="shared" si="49"/>
        <v>6900</v>
      </c>
      <c r="J478" s="458" t="str">
        <f t="shared" si="50"/>
        <v>Введите курс</v>
      </c>
      <c r="K478" s="467"/>
      <c r="L478" s="460">
        <f t="shared" si="53"/>
        <v>0</v>
      </c>
      <c r="M478" s="454">
        <f t="shared" si="53"/>
        <v>0</v>
      </c>
      <c r="N478" s="461" t="str">
        <f t="shared" si="52"/>
        <v/>
      </c>
      <c r="O478" s="468"/>
    </row>
    <row r="479" spans="1:15" ht="30" customHeight="1">
      <c r="A479" s="166" t="s">
        <v>18126</v>
      </c>
      <c r="B479" s="462">
        <v>8809581443242</v>
      </c>
      <c r="C479" s="452" t="s">
        <v>32750</v>
      </c>
      <c r="D479" s="452" t="s">
        <v>32751</v>
      </c>
      <c r="E479" s="463" t="s">
        <v>18181</v>
      </c>
      <c r="F479" s="464">
        <v>15000</v>
      </c>
      <c r="G479" s="465">
        <v>0.46</v>
      </c>
      <c r="H479" s="466">
        <v>6</v>
      </c>
      <c r="I479" s="457">
        <f t="shared" si="49"/>
        <v>6900</v>
      </c>
      <c r="J479" s="458" t="str">
        <f t="shared" si="50"/>
        <v>Введите курс</v>
      </c>
      <c r="K479" s="467"/>
      <c r="L479" s="460">
        <f t="shared" si="53"/>
        <v>0</v>
      </c>
      <c r="M479" s="454">
        <f t="shared" si="53"/>
        <v>0</v>
      </c>
      <c r="N479" s="461" t="str">
        <f t="shared" si="52"/>
        <v/>
      </c>
      <c r="O479" s="468"/>
    </row>
    <row r="480" spans="1:15" ht="30" customHeight="1">
      <c r="A480" s="166" t="s">
        <v>18127</v>
      </c>
      <c r="B480" s="462">
        <v>8809581441873</v>
      </c>
      <c r="C480" s="452" t="s">
        <v>27507</v>
      </c>
      <c r="D480" s="452" t="s">
        <v>31774</v>
      </c>
      <c r="E480" s="463" t="s">
        <v>18221</v>
      </c>
      <c r="F480" s="464">
        <v>10000</v>
      </c>
      <c r="G480" s="465">
        <v>0.46</v>
      </c>
      <c r="H480" s="466">
        <v>6</v>
      </c>
      <c r="I480" s="457">
        <f t="shared" si="49"/>
        <v>4600</v>
      </c>
      <c r="J480" s="458" t="str">
        <f t="shared" si="50"/>
        <v>Введите курс</v>
      </c>
      <c r="K480" s="467"/>
      <c r="L480" s="460">
        <f t="shared" si="53"/>
        <v>0</v>
      </c>
      <c r="M480" s="454">
        <f t="shared" si="53"/>
        <v>0</v>
      </c>
      <c r="N480" s="461" t="str">
        <f t="shared" si="52"/>
        <v/>
      </c>
      <c r="O480" s="468"/>
    </row>
    <row r="481" spans="1:15" ht="30" customHeight="1">
      <c r="A481" s="166" t="s">
        <v>18128</v>
      </c>
      <c r="B481" s="462">
        <v>8809581445796</v>
      </c>
      <c r="C481" s="452" t="s">
        <v>27506</v>
      </c>
      <c r="D481" s="452" t="s">
        <v>32752</v>
      </c>
      <c r="E481" s="463" t="s">
        <v>1799</v>
      </c>
      <c r="F481" s="464">
        <v>3800</v>
      </c>
      <c r="G481" s="465">
        <v>0.46</v>
      </c>
      <c r="H481" s="466">
        <v>12</v>
      </c>
      <c r="I481" s="457">
        <f t="shared" si="49"/>
        <v>1748</v>
      </c>
      <c r="J481" s="458" t="str">
        <f t="shared" si="50"/>
        <v>Введите курс</v>
      </c>
      <c r="K481" s="467"/>
      <c r="L481" s="460">
        <f t="shared" si="53"/>
        <v>0</v>
      </c>
      <c r="M481" s="454">
        <f t="shared" si="53"/>
        <v>0</v>
      </c>
      <c r="N481" s="461" t="str">
        <f t="shared" si="52"/>
        <v/>
      </c>
      <c r="O481" s="468"/>
    </row>
    <row r="482" spans="1:15" ht="30" customHeight="1">
      <c r="A482" s="166" t="s">
        <v>18129</v>
      </c>
      <c r="B482" s="462">
        <v>8809581445789</v>
      </c>
      <c r="C482" s="452" t="s">
        <v>27505</v>
      </c>
      <c r="D482" s="452" t="s">
        <v>32753</v>
      </c>
      <c r="E482" s="463" t="s">
        <v>1799</v>
      </c>
      <c r="F482" s="464">
        <v>3800</v>
      </c>
      <c r="G482" s="465">
        <v>0.46</v>
      </c>
      <c r="H482" s="466">
        <v>12</v>
      </c>
      <c r="I482" s="457">
        <f t="shared" si="49"/>
        <v>1748</v>
      </c>
      <c r="J482" s="458" t="str">
        <f t="shared" si="50"/>
        <v>Введите курс</v>
      </c>
      <c r="K482" s="467"/>
      <c r="L482" s="460">
        <f t="shared" si="53"/>
        <v>0</v>
      </c>
      <c r="M482" s="454">
        <f t="shared" si="53"/>
        <v>0</v>
      </c>
      <c r="N482" s="461" t="str">
        <f t="shared" si="52"/>
        <v/>
      </c>
      <c r="O482" s="468"/>
    </row>
    <row r="483" spans="1:15" ht="30" customHeight="1">
      <c r="A483" s="166" t="s">
        <v>18130</v>
      </c>
      <c r="B483" s="462">
        <v>8809581445819</v>
      </c>
      <c r="C483" s="452" t="s">
        <v>27504</v>
      </c>
      <c r="D483" s="452" t="s">
        <v>31773</v>
      </c>
      <c r="E483" s="463" t="s">
        <v>14884</v>
      </c>
      <c r="F483" s="464">
        <v>4000</v>
      </c>
      <c r="G483" s="465">
        <v>0.46</v>
      </c>
      <c r="H483" s="466">
        <v>12</v>
      </c>
      <c r="I483" s="457">
        <f t="shared" si="49"/>
        <v>1840</v>
      </c>
      <c r="J483" s="458" t="str">
        <f t="shared" si="50"/>
        <v>Введите курс</v>
      </c>
      <c r="K483" s="467"/>
      <c r="L483" s="460">
        <f t="shared" si="53"/>
        <v>0</v>
      </c>
      <c r="M483" s="454">
        <f t="shared" si="53"/>
        <v>0</v>
      </c>
      <c r="N483" s="461" t="str">
        <f t="shared" si="52"/>
        <v/>
      </c>
      <c r="O483" s="468"/>
    </row>
    <row r="484" spans="1:15" ht="30" customHeight="1">
      <c r="A484" s="166" t="s">
        <v>18131</v>
      </c>
      <c r="B484" s="462">
        <v>8809530070581</v>
      </c>
      <c r="C484" s="452" t="s">
        <v>27503</v>
      </c>
      <c r="D484" s="452" t="s">
        <v>32754</v>
      </c>
      <c r="E484" s="463" t="s">
        <v>1655</v>
      </c>
      <c r="F484" s="464">
        <v>16000</v>
      </c>
      <c r="G484" s="465">
        <v>0.46</v>
      </c>
      <c r="H484" s="466">
        <v>6</v>
      </c>
      <c r="I484" s="457">
        <f t="shared" si="49"/>
        <v>7360</v>
      </c>
      <c r="J484" s="458" t="str">
        <f t="shared" si="50"/>
        <v>Введите курс</v>
      </c>
      <c r="K484" s="467"/>
      <c r="L484" s="460">
        <f t="shared" ref="L484:M499" si="54">K484*H484</f>
        <v>0</v>
      </c>
      <c r="M484" s="454">
        <f t="shared" si="54"/>
        <v>0</v>
      </c>
      <c r="N484" s="461" t="str">
        <f t="shared" si="52"/>
        <v/>
      </c>
      <c r="O484" s="468"/>
    </row>
    <row r="485" spans="1:15" ht="30" customHeight="1">
      <c r="A485" s="166" t="s">
        <v>18132</v>
      </c>
      <c r="B485" s="462">
        <v>8809530068137</v>
      </c>
      <c r="C485" s="452" t="s">
        <v>27502</v>
      </c>
      <c r="D485" s="452" t="s">
        <v>32755</v>
      </c>
      <c r="E485" s="463" t="s">
        <v>18181</v>
      </c>
      <c r="F485" s="464">
        <v>22000</v>
      </c>
      <c r="G485" s="465">
        <v>0.46</v>
      </c>
      <c r="H485" s="466">
        <v>6</v>
      </c>
      <c r="I485" s="457">
        <f t="shared" si="49"/>
        <v>10120</v>
      </c>
      <c r="J485" s="458" t="str">
        <f t="shared" si="50"/>
        <v>Введите курс</v>
      </c>
      <c r="K485" s="467"/>
      <c r="L485" s="460">
        <f t="shared" si="54"/>
        <v>0</v>
      </c>
      <c r="M485" s="454">
        <f t="shared" si="54"/>
        <v>0</v>
      </c>
      <c r="N485" s="461" t="str">
        <f t="shared" si="52"/>
        <v/>
      </c>
      <c r="O485" s="468"/>
    </row>
    <row r="486" spans="1:15" ht="30" customHeight="1">
      <c r="A486" s="166" t="s">
        <v>18133</v>
      </c>
      <c r="B486" s="462">
        <v>8809530068120</v>
      </c>
      <c r="C486" s="452" t="s">
        <v>27501</v>
      </c>
      <c r="D486" s="452" t="s">
        <v>32756</v>
      </c>
      <c r="E486" s="463" t="s">
        <v>18181</v>
      </c>
      <c r="F486" s="464">
        <v>22000</v>
      </c>
      <c r="G486" s="465">
        <v>0.46</v>
      </c>
      <c r="H486" s="466">
        <v>6</v>
      </c>
      <c r="I486" s="457">
        <f t="shared" si="49"/>
        <v>10120</v>
      </c>
      <c r="J486" s="458" t="str">
        <f t="shared" si="50"/>
        <v>Введите курс</v>
      </c>
      <c r="K486" s="467"/>
      <c r="L486" s="460">
        <f t="shared" si="54"/>
        <v>0</v>
      </c>
      <c r="M486" s="454">
        <f t="shared" si="54"/>
        <v>0</v>
      </c>
      <c r="N486" s="461" t="str">
        <f t="shared" si="52"/>
        <v/>
      </c>
      <c r="O486" s="468"/>
    </row>
    <row r="487" spans="1:15" ht="30" customHeight="1">
      <c r="A487" s="166" t="s">
        <v>18134</v>
      </c>
      <c r="B487" s="462">
        <v>8809530068113</v>
      </c>
      <c r="C487" s="452" t="s">
        <v>27500</v>
      </c>
      <c r="D487" s="452" t="s">
        <v>32757</v>
      </c>
      <c r="E487" s="463" t="s">
        <v>9043</v>
      </c>
      <c r="F487" s="464">
        <v>21000</v>
      </c>
      <c r="G487" s="465">
        <v>0.46</v>
      </c>
      <c r="H487" s="466">
        <v>6</v>
      </c>
      <c r="I487" s="457">
        <f t="shared" si="49"/>
        <v>9660</v>
      </c>
      <c r="J487" s="458" t="str">
        <f t="shared" si="50"/>
        <v>Введите курс</v>
      </c>
      <c r="K487" s="467"/>
      <c r="L487" s="460">
        <f t="shared" si="54"/>
        <v>0</v>
      </c>
      <c r="M487" s="454">
        <f t="shared" si="54"/>
        <v>0</v>
      </c>
      <c r="N487" s="461" t="str">
        <f t="shared" si="52"/>
        <v/>
      </c>
      <c r="O487" s="468"/>
    </row>
    <row r="488" spans="1:15" ht="30" customHeight="1">
      <c r="A488" s="166" t="s">
        <v>18135</v>
      </c>
      <c r="B488" s="462">
        <v>8809530068106</v>
      </c>
      <c r="C488" s="452" t="s">
        <v>27499</v>
      </c>
      <c r="D488" s="452" t="s">
        <v>32758</v>
      </c>
      <c r="E488" s="463" t="s">
        <v>9043</v>
      </c>
      <c r="F488" s="464">
        <v>21000</v>
      </c>
      <c r="G488" s="465">
        <v>0.46</v>
      </c>
      <c r="H488" s="466">
        <v>6</v>
      </c>
      <c r="I488" s="457">
        <f t="shared" si="49"/>
        <v>9660</v>
      </c>
      <c r="J488" s="458" t="str">
        <f t="shared" si="50"/>
        <v>Введите курс</v>
      </c>
      <c r="K488" s="467"/>
      <c r="L488" s="460">
        <f t="shared" si="54"/>
        <v>0</v>
      </c>
      <c r="M488" s="454">
        <f t="shared" si="54"/>
        <v>0</v>
      </c>
      <c r="N488" s="461" t="str">
        <f t="shared" si="52"/>
        <v/>
      </c>
      <c r="O488" s="468"/>
    </row>
    <row r="489" spans="1:15" ht="30" customHeight="1">
      <c r="A489" s="166" t="s">
        <v>18136</v>
      </c>
      <c r="B489" s="462">
        <v>8809530068090</v>
      </c>
      <c r="C489" s="452" t="s">
        <v>27498</v>
      </c>
      <c r="D489" s="452" t="s">
        <v>32759</v>
      </c>
      <c r="E489" s="463" t="s">
        <v>9043</v>
      </c>
      <c r="F489" s="464">
        <v>21000</v>
      </c>
      <c r="G489" s="465">
        <v>0.46</v>
      </c>
      <c r="H489" s="466">
        <v>6</v>
      </c>
      <c r="I489" s="457">
        <f t="shared" si="49"/>
        <v>9660</v>
      </c>
      <c r="J489" s="458" t="str">
        <f t="shared" si="50"/>
        <v>Введите курс</v>
      </c>
      <c r="K489" s="467"/>
      <c r="L489" s="460">
        <f t="shared" si="54"/>
        <v>0</v>
      </c>
      <c r="M489" s="454">
        <f t="shared" si="54"/>
        <v>0</v>
      </c>
      <c r="N489" s="461" t="str">
        <f t="shared" si="52"/>
        <v/>
      </c>
      <c r="O489" s="468"/>
    </row>
    <row r="490" spans="1:15" ht="30" customHeight="1">
      <c r="A490" s="166" t="s">
        <v>18137</v>
      </c>
      <c r="B490" s="462">
        <v>8809530068083</v>
      </c>
      <c r="C490" s="452" t="s">
        <v>27497</v>
      </c>
      <c r="D490" s="452" t="s">
        <v>32760</v>
      </c>
      <c r="E490" s="463" t="s">
        <v>9043</v>
      </c>
      <c r="F490" s="464">
        <v>21000</v>
      </c>
      <c r="G490" s="465">
        <v>0.46</v>
      </c>
      <c r="H490" s="466">
        <v>6</v>
      </c>
      <c r="I490" s="457">
        <f t="shared" si="49"/>
        <v>9660</v>
      </c>
      <c r="J490" s="458" t="str">
        <f t="shared" si="50"/>
        <v>Введите курс</v>
      </c>
      <c r="K490" s="467"/>
      <c r="L490" s="460">
        <f t="shared" si="54"/>
        <v>0</v>
      </c>
      <c r="M490" s="454">
        <f t="shared" si="54"/>
        <v>0</v>
      </c>
      <c r="N490" s="461" t="str">
        <f t="shared" si="52"/>
        <v/>
      </c>
      <c r="O490" s="468"/>
    </row>
    <row r="491" spans="1:15" ht="30" customHeight="1">
      <c r="A491" s="166" t="s">
        <v>18138</v>
      </c>
      <c r="B491" s="462">
        <v>8809530068076</v>
      </c>
      <c r="C491" s="452" t="s">
        <v>27496</v>
      </c>
      <c r="D491" s="452" t="s">
        <v>32761</v>
      </c>
      <c r="E491" s="463" t="s">
        <v>9043</v>
      </c>
      <c r="F491" s="464">
        <v>21000</v>
      </c>
      <c r="G491" s="465">
        <v>0.46</v>
      </c>
      <c r="H491" s="466">
        <v>6</v>
      </c>
      <c r="I491" s="457">
        <f t="shared" si="49"/>
        <v>9660</v>
      </c>
      <c r="J491" s="458" t="str">
        <f t="shared" si="50"/>
        <v>Введите курс</v>
      </c>
      <c r="K491" s="467"/>
      <c r="L491" s="460">
        <f t="shared" si="54"/>
        <v>0</v>
      </c>
      <c r="M491" s="454">
        <f t="shared" si="54"/>
        <v>0</v>
      </c>
      <c r="N491" s="461" t="str">
        <f t="shared" si="52"/>
        <v/>
      </c>
      <c r="O491" s="468"/>
    </row>
    <row r="492" spans="1:15" ht="30" customHeight="1">
      <c r="A492" s="166" t="s">
        <v>18140</v>
      </c>
      <c r="B492" s="462">
        <v>8809530068069</v>
      </c>
      <c r="C492" s="452" t="s">
        <v>27495</v>
      </c>
      <c r="D492" s="452" t="s">
        <v>32762</v>
      </c>
      <c r="E492" s="463" t="s">
        <v>9043</v>
      </c>
      <c r="F492" s="464">
        <v>21000</v>
      </c>
      <c r="G492" s="465">
        <v>0.46</v>
      </c>
      <c r="H492" s="466">
        <v>6</v>
      </c>
      <c r="I492" s="457">
        <f t="shared" si="49"/>
        <v>9660</v>
      </c>
      <c r="J492" s="458" t="str">
        <f t="shared" si="50"/>
        <v>Введите курс</v>
      </c>
      <c r="K492" s="467"/>
      <c r="L492" s="460">
        <f t="shared" si="54"/>
        <v>0</v>
      </c>
      <c r="M492" s="454">
        <f t="shared" si="54"/>
        <v>0</v>
      </c>
      <c r="N492" s="461" t="str">
        <f t="shared" si="52"/>
        <v/>
      </c>
      <c r="O492" s="468"/>
    </row>
    <row r="493" spans="1:15" ht="30" customHeight="1">
      <c r="A493" s="166" t="s">
        <v>18141</v>
      </c>
      <c r="B493" s="462">
        <v>8809530061800</v>
      </c>
      <c r="C493" s="452" t="s">
        <v>27494</v>
      </c>
      <c r="D493" s="452" t="s">
        <v>32763</v>
      </c>
      <c r="E493" s="463" t="s">
        <v>18139</v>
      </c>
      <c r="F493" s="464">
        <v>8800</v>
      </c>
      <c r="G493" s="465">
        <v>0.46</v>
      </c>
      <c r="H493" s="466">
        <v>6</v>
      </c>
      <c r="I493" s="457">
        <f t="shared" si="49"/>
        <v>4048</v>
      </c>
      <c r="J493" s="458" t="str">
        <f t="shared" si="50"/>
        <v>Введите курс</v>
      </c>
      <c r="K493" s="467"/>
      <c r="L493" s="460">
        <f t="shared" si="54"/>
        <v>0</v>
      </c>
      <c r="M493" s="454">
        <f t="shared" si="54"/>
        <v>0</v>
      </c>
      <c r="N493" s="461" t="str">
        <f t="shared" si="52"/>
        <v/>
      </c>
      <c r="O493" s="468"/>
    </row>
    <row r="494" spans="1:15" ht="30" customHeight="1">
      <c r="A494" s="166" t="s">
        <v>18142</v>
      </c>
      <c r="B494" s="462">
        <v>8809530061817</v>
      </c>
      <c r="C494" s="452" t="s">
        <v>27493</v>
      </c>
      <c r="D494" s="452" t="s">
        <v>32764</v>
      </c>
      <c r="E494" s="463" t="s">
        <v>18139</v>
      </c>
      <c r="F494" s="464">
        <v>8800</v>
      </c>
      <c r="G494" s="465">
        <v>0.46</v>
      </c>
      <c r="H494" s="466">
        <v>6</v>
      </c>
      <c r="I494" s="457">
        <f t="shared" si="49"/>
        <v>4048</v>
      </c>
      <c r="J494" s="458" t="str">
        <f t="shared" si="50"/>
        <v>Введите курс</v>
      </c>
      <c r="K494" s="467"/>
      <c r="L494" s="460">
        <f t="shared" si="54"/>
        <v>0</v>
      </c>
      <c r="M494" s="454">
        <f t="shared" si="54"/>
        <v>0</v>
      </c>
      <c r="N494" s="461" t="str">
        <f t="shared" si="52"/>
        <v/>
      </c>
      <c r="O494" s="468"/>
    </row>
    <row r="495" spans="1:15" ht="30" customHeight="1">
      <c r="A495" s="166" t="s">
        <v>18143</v>
      </c>
      <c r="B495" s="462">
        <v>8809530061787</v>
      </c>
      <c r="C495" s="452" t="s">
        <v>27492</v>
      </c>
      <c r="D495" s="452" t="s">
        <v>32765</v>
      </c>
      <c r="E495" s="463" t="s">
        <v>18124</v>
      </c>
      <c r="F495" s="464">
        <v>6000</v>
      </c>
      <c r="G495" s="465">
        <v>0.46</v>
      </c>
      <c r="H495" s="466">
        <v>6</v>
      </c>
      <c r="I495" s="457">
        <f t="shared" si="49"/>
        <v>2760</v>
      </c>
      <c r="J495" s="458" t="str">
        <f t="shared" si="50"/>
        <v>Введите курс</v>
      </c>
      <c r="K495" s="467"/>
      <c r="L495" s="460">
        <f t="shared" si="54"/>
        <v>0</v>
      </c>
      <c r="M495" s="454">
        <f t="shared" si="54"/>
        <v>0</v>
      </c>
      <c r="N495" s="461" t="str">
        <f t="shared" si="52"/>
        <v/>
      </c>
      <c r="O495" s="468"/>
    </row>
    <row r="496" spans="1:15" ht="30" customHeight="1">
      <c r="A496" s="166" t="s">
        <v>18144</v>
      </c>
      <c r="B496" s="462">
        <v>8809530061756</v>
      </c>
      <c r="C496" s="452" t="s">
        <v>27491</v>
      </c>
      <c r="D496" s="452" t="s">
        <v>32766</v>
      </c>
      <c r="E496" s="463" t="s">
        <v>18124</v>
      </c>
      <c r="F496" s="464">
        <v>6000</v>
      </c>
      <c r="G496" s="465">
        <v>0.46</v>
      </c>
      <c r="H496" s="466">
        <v>6</v>
      </c>
      <c r="I496" s="457">
        <f t="shared" si="49"/>
        <v>2760</v>
      </c>
      <c r="J496" s="458" t="str">
        <f t="shared" si="50"/>
        <v>Введите курс</v>
      </c>
      <c r="K496" s="467"/>
      <c r="L496" s="460">
        <f t="shared" si="54"/>
        <v>0</v>
      </c>
      <c r="M496" s="454">
        <f t="shared" si="54"/>
        <v>0</v>
      </c>
      <c r="N496" s="461" t="str">
        <f t="shared" si="52"/>
        <v/>
      </c>
      <c r="O496" s="468"/>
    </row>
    <row r="497" spans="1:15" ht="30" customHeight="1">
      <c r="A497" s="166" t="s">
        <v>18145</v>
      </c>
      <c r="B497" s="462">
        <v>8809530061749</v>
      </c>
      <c r="C497" s="452" t="s">
        <v>27490</v>
      </c>
      <c r="D497" s="452" t="s">
        <v>32767</v>
      </c>
      <c r="E497" s="463" t="s">
        <v>18124</v>
      </c>
      <c r="F497" s="464">
        <v>6000</v>
      </c>
      <c r="G497" s="465">
        <v>0.46</v>
      </c>
      <c r="H497" s="466">
        <v>6</v>
      </c>
      <c r="I497" s="457">
        <f t="shared" si="49"/>
        <v>2760</v>
      </c>
      <c r="J497" s="458" t="str">
        <f t="shared" si="50"/>
        <v>Введите курс</v>
      </c>
      <c r="K497" s="467"/>
      <c r="L497" s="460">
        <f t="shared" si="54"/>
        <v>0</v>
      </c>
      <c r="M497" s="454">
        <f t="shared" si="54"/>
        <v>0</v>
      </c>
      <c r="N497" s="461" t="str">
        <f t="shared" si="52"/>
        <v/>
      </c>
      <c r="O497" s="468"/>
    </row>
    <row r="498" spans="1:15" ht="30" customHeight="1">
      <c r="A498" s="166" t="s">
        <v>18146</v>
      </c>
      <c r="B498" s="462">
        <v>8809530059951</v>
      </c>
      <c r="C498" s="452" t="s">
        <v>27489</v>
      </c>
      <c r="D498" s="452" t="s">
        <v>32768</v>
      </c>
      <c r="E498" s="463" t="s">
        <v>32400</v>
      </c>
      <c r="F498" s="464">
        <v>3800</v>
      </c>
      <c r="G498" s="465">
        <v>0.46</v>
      </c>
      <c r="H498" s="466">
        <v>6</v>
      </c>
      <c r="I498" s="457">
        <f t="shared" si="49"/>
        <v>1748</v>
      </c>
      <c r="J498" s="458" t="str">
        <f t="shared" si="50"/>
        <v>Введите курс</v>
      </c>
      <c r="K498" s="467"/>
      <c r="L498" s="460">
        <f t="shared" si="54"/>
        <v>0</v>
      </c>
      <c r="M498" s="454">
        <f t="shared" si="54"/>
        <v>0</v>
      </c>
      <c r="N498" s="461" t="str">
        <f t="shared" si="52"/>
        <v/>
      </c>
      <c r="O498" s="468"/>
    </row>
    <row r="499" spans="1:15" ht="30" customHeight="1">
      <c r="A499" s="166" t="s">
        <v>18147</v>
      </c>
      <c r="B499" s="462">
        <v>8809530059937</v>
      </c>
      <c r="C499" s="452" t="s">
        <v>27488</v>
      </c>
      <c r="D499" s="452" t="s">
        <v>32769</v>
      </c>
      <c r="E499" s="463" t="s">
        <v>32400</v>
      </c>
      <c r="F499" s="464">
        <v>3800</v>
      </c>
      <c r="G499" s="465">
        <v>0.46</v>
      </c>
      <c r="H499" s="466">
        <v>6</v>
      </c>
      <c r="I499" s="457">
        <f t="shared" si="49"/>
        <v>1748</v>
      </c>
      <c r="J499" s="458" t="str">
        <f t="shared" si="50"/>
        <v>Введите курс</v>
      </c>
      <c r="K499" s="467"/>
      <c r="L499" s="460">
        <f t="shared" si="54"/>
        <v>0</v>
      </c>
      <c r="M499" s="454">
        <f t="shared" si="54"/>
        <v>0</v>
      </c>
      <c r="N499" s="461" t="str">
        <f t="shared" si="52"/>
        <v/>
      </c>
      <c r="O499" s="468"/>
    </row>
    <row r="500" spans="1:15" ht="30" customHeight="1">
      <c r="A500" s="166" t="s">
        <v>18148</v>
      </c>
      <c r="B500" s="462">
        <v>8809530059920</v>
      </c>
      <c r="C500" s="452" t="s">
        <v>27487</v>
      </c>
      <c r="D500" s="452" t="s">
        <v>32770</v>
      </c>
      <c r="E500" s="463" t="s">
        <v>32400</v>
      </c>
      <c r="F500" s="464">
        <v>3800</v>
      </c>
      <c r="G500" s="465">
        <v>0.46</v>
      </c>
      <c r="H500" s="466">
        <v>6</v>
      </c>
      <c r="I500" s="457">
        <f t="shared" si="49"/>
        <v>1748</v>
      </c>
      <c r="J500" s="458" t="str">
        <f t="shared" si="50"/>
        <v>Введите курс</v>
      </c>
      <c r="K500" s="467"/>
      <c r="L500" s="460">
        <f t="shared" ref="L500:M515" si="55">K500*H500</f>
        <v>0</v>
      </c>
      <c r="M500" s="454">
        <f t="shared" si="55"/>
        <v>0</v>
      </c>
      <c r="N500" s="461" t="str">
        <f t="shared" si="52"/>
        <v/>
      </c>
      <c r="O500" s="468"/>
    </row>
    <row r="501" spans="1:15" ht="30" customHeight="1">
      <c r="A501" s="166" t="s">
        <v>18149</v>
      </c>
      <c r="B501" s="462">
        <v>8809581445802</v>
      </c>
      <c r="C501" s="452" t="s">
        <v>27486</v>
      </c>
      <c r="D501" s="452" t="s">
        <v>31772</v>
      </c>
      <c r="E501" s="463" t="s">
        <v>2104</v>
      </c>
      <c r="F501" s="464">
        <v>12000</v>
      </c>
      <c r="G501" s="465">
        <v>0.46</v>
      </c>
      <c r="H501" s="466">
        <v>6</v>
      </c>
      <c r="I501" s="457">
        <f t="shared" si="49"/>
        <v>5520</v>
      </c>
      <c r="J501" s="458" t="str">
        <f t="shared" si="50"/>
        <v>Введите курс</v>
      </c>
      <c r="K501" s="467"/>
      <c r="L501" s="460">
        <f t="shared" si="55"/>
        <v>0</v>
      </c>
      <c r="M501" s="454">
        <f t="shared" si="55"/>
        <v>0</v>
      </c>
      <c r="N501" s="461" t="str">
        <f t="shared" si="52"/>
        <v/>
      </c>
      <c r="O501" s="468"/>
    </row>
    <row r="502" spans="1:15" ht="30" customHeight="1">
      <c r="A502" s="166" t="s">
        <v>18150</v>
      </c>
      <c r="B502" s="462">
        <v>8809530057667</v>
      </c>
      <c r="C502" s="452" t="s">
        <v>27485</v>
      </c>
      <c r="D502" s="452" t="s">
        <v>31771</v>
      </c>
      <c r="E502" s="463" t="s">
        <v>1655</v>
      </c>
      <c r="F502" s="464">
        <v>12000</v>
      </c>
      <c r="G502" s="465">
        <v>0.46</v>
      </c>
      <c r="H502" s="466">
        <v>6</v>
      </c>
      <c r="I502" s="457">
        <f t="shared" si="49"/>
        <v>5520</v>
      </c>
      <c r="J502" s="458" t="str">
        <f t="shared" si="50"/>
        <v>Введите курс</v>
      </c>
      <c r="K502" s="467"/>
      <c r="L502" s="460">
        <f t="shared" si="55"/>
        <v>0</v>
      </c>
      <c r="M502" s="454">
        <f t="shared" si="55"/>
        <v>0</v>
      </c>
      <c r="N502" s="461" t="str">
        <f t="shared" si="52"/>
        <v/>
      </c>
      <c r="O502" s="468"/>
    </row>
    <row r="503" spans="1:15" ht="30" customHeight="1">
      <c r="A503" s="166" t="s">
        <v>18151</v>
      </c>
      <c r="B503" s="462">
        <v>8809530056158</v>
      </c>
      <c r="C503" s="452" t="s">
        <v>27484</v>
      </c>
      <c r="D503" s="452" t="s">
        <v>31770</v>
      </c>
      <c r="E503" s="463" t="s">
        <v>14388</v>
      </c>
      <c r="F503" s="464">
        <v>7800</v>
      </c>
      <c r="G503" s="465">
        <v>0.46</v>
      </c>
      <c r="H503" s="466">
        <v>6</v>
      </c>
      <c r="I503" s="457">
        <f t="shared" si="49"/>
        <v>3588</v>
      </c>
      <c r="J503" s="458" t="str">
        <f t="shared" si="50"/>
        <v>Введите курс</v>
      </c>
      <c r="K503" s="467"/>
      <c r="L503" s="460">
        <f t="shared" si="55"/>
        <v>0</v>
      </c>
      <c r="M503" s="454">
        <f t="shared" si="55"/>
        <v>0</v>
      </c>
      <c r="N503" s="461" t="str">
        <f t="shared" si="52"/>
        <v/>
      </c>
      <c r="O503" s="468"/>
    </row>
    <row r="504" spans="1:15" ht="30" customHeight="1">
      <c r="A504" s="166" t="s">
        <v>18152</v>
      </c>
      <c r="B504" s="462">
        <v>8809530056141</v>
      </c>
      <c r="C504" s="452" t="s">
        <v>27483</v>
      </c>
      <c r="D504" s="452" t="s">
        <v>31769</v>
      </c>
      <c r="E504" s="463" t="s">
        <v>14388</v>
      </c>
      <c r="F504" s="464">
        <v>7800</v>
      </c>
      <c r="G504" s="465">
        <v>0.46</v>
      </c>
      <c r="H504" s="466">
        <v>6</v>
      </c>
      <c r="I504" s="457">
        <f t="shared" si="49"/>
        <v>3588</v>
      </c>
      <c r="J504" s="458" t="str">
        <f t="shared" si="50"/>
        <v>Введите курс</v>
      </c>
      <c r="K504" s="467"/>
      <c r="L504" s="460">
        <f t="shared" si="55"/>
        <v>0</v>
      </c>
      <c r="M504" s="454">
        <f t="shared" si="55"/>
        <v>0</v>
      </c>
      <c r="N504" s="461" t="str">
        <f t="shared" si="52"/>
        <v/>
      </c>
      <c r="O504" s="468"/>
    </row>
    <row r="505" spans="1:15" ht="30" customHeight="1">
      <c r="A505" s="166" t="s">
        <v>18153</v>
      </c>
      <c r="B505" s="462">
        <v>8809530056134</v>
      </c>
      <c r="C505" s="452" t="s">
        <v>27482</v>
      </c>
      <c r="D505" s="452" t="s">
        <v>31768</v>
      </c>
      <c r="E505" s="463" t="s">
        <v>14388</v>
      </c>
      <c r="F505" s="464">
        <v>7800</v>
      </c>
      <c r="G505" s="465">
        <v>0.46</v>
      </c>
      <c r="H505" s="466">
        <v>6</v>
      </c>
      <c r="I505" s="457">
        <f t="shared" si="49"/>
        <v>3588</v>
      </c>
      <c r="J505" s="458" t="str">
        <f t="shared" si="50"/>
        <v>Введите курс</v>
      </c>
      <c r="K505" s="467"/>
      <c r="L505" s="460">
        <f t="shared" si="55"/>
        <v>0</v>
      </c>
      <c r="M505" s="454">
        <f t="shared" si="55"/>
        <v>0</v>
      </c>
      <c r="N505" s="461" t="str">
        <f t="shared" si="52"/>
        <v/>
      </c>
      <c r="O505" s="468"/>
    </row>
    <row r="506" spans="1:15" ht="30" customHeight="1">
      <c r="A506" s="166" t="s">
        <v>18154</v>
      </c>
      <c r="B506" s="462">
        <v>8809530056127</v>
      </c>
      <c r="C506" s="452" t="s">
        <v>27481</v>
      </c>
      <c r="D506" s="452" t="s">
        <v>32771</v>
      </c>
      <c r="E506" s="463" t="s">
        <v>14388</v>
      </c>
      <c r="F506" s="464">
        <v>7800</v>
      </c>
      <c r="G506" s="465">
        <v>0.46</v>
      </c>
      <c r="H506" s="466">
        <v>6</v>
      </c>
      <c r="I506" s="457">
        <f t="shared" si="49"/>
        <v>3588</v>
      </c>
      <c r="J506" s="458" t="str">
        <f t="shared" si="50"/>
        <v>Введите курс</v>
      </c>
      <c r="K506" s="467"/>
      <c r="L506" s="460">
        <f t="shared" si="55"/>
        <v>0</v>
      </c>
      <c r="M506" s="454">
        <f t="shared" si="55"/>
        <v>0</v>
      </c>
      <c r="N506" s="461" t="str">
        <f t="shared" si="52"/>
        <v/>
      </c>
      <c r="O506" s="468"/>
    </row>
    <row r="507" spans="1:15" ht="30" customHeight="1">
      <c r="A507" s="166" t="s">
        <v>18155</v>
      </c>
      <c r="B507" s="462">
        <v>8809530056110</v>
      </c>
      <c r="C507" s="452" t="s">
        <v>27480</v>
      </c>
      <c r="D507" s="452" t="s">
        <v>31767</v>
      </c>
      <c r="E507" s="463" t="s">
        <v>14388</v>
      </c>
      <c r="F507" s="464">
        <v>7800</v>
      </c>
      <c r="G507" s="465">
        <v>0.46</v>
      </c>
      <c r="H507" s="466">
        <v>6</v>
      </c>
      <c r="I507" s="457">
        <f t="shared" si="49"/>
        <v>3588</v>
      </c>
      <c r="J507" s="458" t="str">
        <f t="shared" si="50"/>
        <v>Введите курс</v>
      </c>
      <c r="K507" s="467"/>
      <c r="L507" s="460">
        <f t="shared" si="55"/>
        <v>0</v>
      </c>
      <c r="M507" s="454">
        <f t="shared" si="55"/>
        <v>0</v>
      </c>
      <c r="N507" s="461" t="str">
        <f t="shared" si="52"/>
        <v/>
      </c>
      <c r="O507" s="468"/>
    </row>
    <row r="508" spans="1:15" ht="30" customHeight="1">
      <c r="A508" s="166" t="s">
        <v>18156</v>
      </c>
      <c r="B508" s="462">
        <v>8809581443440</v>
      </c>
      <c r="C508" s="452" t="s">
        <v>32772</v>
      </c>
      <c r="D508" s="452" t="s">
        <v>32773</v>
      </c>
      <c r="E508" s="463" t="s">
        <v>1668</v>
      </c>
      <c r="F508" s="464">
        <v>27000</v>
      </c>
      <c r="G508" s="465">
        <v>0.46</v>
      </c>
      <c r="H508" s="466">
        <v>6</v>
      </c>
      <c r="I508" s="457">
        <f t="shared" si="49"/>
        <v>12420</v>
      </c>
      <c r="J508" s="458" t="str">
        <f t="shared" si="50"/>
        <v>Введите курс</v>
      </c>
      <c r="K508" s="467"/>
      <c r="L508" s="460">
        <f t="shared" si="55"/>
        <v>0</v>
      </c>
      <c r="M508" s="454">
        <f t="shared" si="55"/>
        <v>0</v>
      </c>
      <c r="N508" s="461" t="str">
        <f t="shared" si="52"/>
        <v/>
      </c>
      <c r="O508" s="468"/>
    </row>
    <row r="509" spans="1:15" ht="30" customHeight="1">
      <c r="A509" s="166" t="s">
        <v>18157</v>
      </c>
      <c r="B509" s="462">
        <v>8809530054710</v>
      </c>
      <c r="C509" s="452" t="s">
        <v>27479</v>
      </c>
      <c r="D509" s="452" t="s">
        <v>31766</v>
      </c>
      <c r="E509" s="463" t="s">
        <v>14431</v>
      </c>
      <c r="F509" s="464">
        <v>7500</v>
      </c>
      <c r="G509" s="465">
        <v>0.46</v>
      </c>
      <c r="H509" s="466">
        <v>6</v>
      </c>
      <c r="I509" s="457">
        <f t="shared" si="49"/>
        <v>3450</v>
      </c>
      <c r="J509" s="458" t="str">
        <f t="shared" si="50"/>
        <v>Введите курс</v>
      </c>
      <c r="K509" s="467"/>
      <c r="L509" s="460">
        <f t="shared" si="55"/>
        <v>0</v>
      </c>
      <c r="M509" s="454">
        <f t="shared" si="55"/>
        <v>0</v>
      </c>
      <c r="N509" s="461" t="str">
        <f t="shared" si="52"/>
        <v/>
      </c>
      <c r="O509" s="468"/>
    </row>
    <row r="510" spans="1:15" ht="30" customHeight="1">
      <c r="A510" s="166" t="s">
        <v>18158</v>
      </c>
      <c r="B510" s="462">
        <v>8809530054703</v>
      </c>
      <c r="C510" s="452" t="s">
        <v>27478</v>
      </c>
      <c r="D510" s="452" t="s">
        <v>31765</v>
      </c>
      <c r="E510" s="463" t="s">
        <v>14431</v>
      </c>
      <c r="F510" s="464">
        <v>7500</v>
      </c>
      <c r="G510" s="465">
        <v>0.46</v>
      </c>
      <c r="H510" s="466">
        <v>6</v>
      </c>
      <c r="I510" s="457">
        <f t="shared" si="49"/>
        <v>3450</v>
      </c>
      <c r="J510" s="458" t="str">
        <f t="shared" si="50"/>
        <v>Введите курс</v>
      </c>
      <c r="K510" s="467"/>
      <c r="L510" s="460">
        <f t="shared" si="55"/>
        <v>0</v>
      </c>
      <c r="M510" s="454">
        <f t="shared" si="55"/>
        <v>0</v>
      </c>
      <c r="N510" s="461" t="str">
        <f t="shared" si="52"/>
        <v/>
      </c>
      <c r="O510" s="468"/>
    </row>
    <row r="511" spans="1:15" ht="30" customHeight="1">
      <c r="A511" s="166" t="s">
        <v>18159</v>
      </c>
      <c r="B511" s="462">
        <v>8809530054673</v>
      </c>
      <c r="C511" s="452" t="s">
        <v>27477</v>
      </c>
      <c r="D511" s="452" t="s">
        <v>31764</v>
      </c>
      <c r="E511" s="463" t="s">
        <v>14431</v>
      </c>
      <c r="F511" s="464">
        <v>7500</v>
      </c>
      <c r="G511" s="465">
        <v>0.46</v>
      </c>
      <c r="H511" s="466">
        <v>6</v>
      </c>
      <c r="I511" s="457">
        <f t="shared" si="49"/>
        <v>3450</v>
      </c>
      <c r="J511" s="458" t="str">
        <f t="shared" si="50"/>
        <v>Введите курс</v>
      </c>
      <c r="K511" s="467"/>
      <c r="L511" s="460">
        <f t="shared" si="55"/>
        <v>0</v>
      </c>
      <c r="M511" s="454">
        <f t="shared" si="55"/>
        <v>0</v>
      </c>
      <c r="N511" s="461" t="str">
        <f t="shared" si="52"/>
        <v/>
      </c>
      <c r="O511" s="468"/>
    </row>
    <row r="512" spans="1:15" ht="30" customHeight="1">
      <c r="A512" s="166" t="s">
        <v>18160</v>
      </c>
      <c r="B512" s="462">
        <v>8809530054666</v>
      </c>
      <c r="C512" s="452" t="s">
        <v>27476</v>
      </c>
      <c r="D512" s="452" t="s">
        <v>31763</v>
      </c>
      <c r="E512" s="463" t="s">
        <v>14431</v>
      </c>
      <c r="F512" s="464">
        <v>7500</v>
      </c>
      <c r="G512" s="465">
        <v>0.46</v>
      </c>
      <c r="H512" s="466">
        <v>6</v>
      </c>
      <c r="I512" s="457">
        <f t="shared" si="49"/>
        <v>3450</v>
      </c>
      <c r="J512" s="458" t="str">
        <f t="shared" si="50"/>
        <v>Введите курс</v>
      </c>
      <c r="K512" s="467"/>
      <c r="L512" s="460">
        <f t="shared" si="55"/>
        <v>0</v>
      </c>
      <c r="M512" s="454">
        <f t="shared" si="55"/>
        <v>0</v>
      </c>
      <c r="N512" s="461" t="str">
        <f t="shared" si="52"/>
        <v/>
      </c>
      <c r="O512" s="468"/>
    </row>
    <row r="513" spans="1:15" ht="30" customHeight="1">
      <c r="A513" s="166" t="s">
        <v>18161</v>
      </c>
      <c r="B513" s="462">
        <v>8809530054628</v>
      </c>
      <c r="C513" s="452" t="s">
        <v>27475</v>
      </c>
      <c r="D513" s="452" t="s">
        <v>31762</v>
      </c>
      <c r="E513" s="463" t="s">
        <v>14431</v>
      </c>
      <c r="F513" s="464">
        <v>7500</v>
      </c>
      <c r="G513" s="465">
        <v>0.46</v>
      </c>
      <c r="H513" s="466">
        <v>6</v>
      </c>
      <c r="I513" s="457">
        <f t="shared" si="49"/>
        <v>3450</v>
      </c>
      <c r="J513" s="458" t="str">
        <f t="shared" si="50"/>
        <v>Введите курс</v>
      </c>
      <c r="K513" s="467"/>
      <c r="L513" s="460">
        <f t="shared" si="55"/>
        <v>0</v>
      </c>
      <c r="M513" s="454">
        <f t="shared" si="55"/>
        <v>0</v>
      </c>
      <c r="N513" s="461" t="str">
        <f t="shared" si="52"/>
        <v/>
      </c>
      <c r="O513" s="468"/>
    </row>
    <row r="514" spans="1:15" ht="30" customHeight="1">
      <c r="A514" s="166" t="s">
        <v>18162</v>
      </c>
      <c r="B514" s="462">
        <v>8809530051078</v>
      </c>
      <c r="C514" s="452" t="s">
        <v>27474</v>
      </c>
      <c r="D514" s="452" t="s">
        <v>32774</v>
      </c>
      <c r="E514" s="463" t="s">
        <v>18407</v>
      </c>
      <c r="F514" s="464">
        <v>8800</v>
      </c>
      <c r="G514" s="465">
        <v>0.46</v>
      </c>
      <c r="H514" s="466">
        <v>6</v>
      </c>
      <c r="I514" s="457">
        <f t="shared" si="49"/>
        <v>4048</v>
      </c>
      <c r="J514" s="458" t="str">
        <f t="shared" si="50"/>
        <v>Введите курс</v>
      </c>
      <c r="K514" s="467"/>
      <c r="L514" s="460">
        <f t="shared" si="55"/>
        <v>0</v>
      </c>
      <c r="M514" s="454">
        <f t="shared" si="55"/>
        <v>0</v>
      </c>
      <c r="N514" s="461" t="str">
        <f t="shared" si="52"/>
        <v/>
      </c>
      <c r="O514" s="468"/>
    </row>
    <row r="515" spans="1:15" ht="30" customHeight="1">
      <c r="A515" s="166" t="s">
        <v>18163</v>
      </c>
      <c r="B515" s="462">
        <v>8809530059425</v>
      </c>
      <c r="C515" s="452" t="s">
        <v>27473</v>
      </c>
      <c r="D515" s="452" t="s">
        <v>31761</v>
      </c>
      <c r="E515" s="463" t="s">
        <v>1668</v>
      </c>
      <c r="F515" s="464">
        <v>11000</v>
      </c>
      <c r="G515" s="465">
        <v>0.46</v>
      </c>
      <c r="H515" s="466">
        <v>6</v>
      </c>
      <c r="I515" s="457">
        <f t="shared" si="49"/>
        <v>5060</v>
      </c>
      <c r="J515" s="458" t="str">
        <f t="shared" si="50"/>
        <v>Введите курс</v>
      </c>
      <c r="K515" s="467"/>
      <c r="L515" s="460">
        <f t="shared" si="55"/>
        <v>0</v>
      </c>
      <c r="M515" s="454">
        <f t="shared" si="55"/>
        <v>0</v>
      </c>
      <c r="N515" s="461" t="str">
        <f t="shared" si="52"/>
        <v/>
      </c>
      <c r="O515" s="468"/>
    </row>
    <row r="516" spans="1:15" ht="30" customHeight="1">
      <c r="A516" s="166" t="s">
        <v>18165</v>
      </c>
      <c r="B516" s="462">
        <v>8809530051788</v>
      </c>
      <c r="C516" s="452" t="s">
        <v>27472</v>
      </c>
      <c r="D516" s="452" t="s">
        <v>31760</v>
      </c>
      <c r="E516" s="463" t="s">
        <v>18071</v>
      </c>
      <c r="F516" s="464">
        <v>7800</v>
      </c>
      <c r="G516" s="465">
        <v>0.46</v>
      </c>
      <c r="H516" s="466">
        <v>6</v>
      </c>
      <c r="I516" s="457">
        <f t="shared" ref="I516:I579" si="56">G516*F516</f>
        <v>3588</v>
      </c>
      <c r="J516" s="458" t="str">
        <f t="shared" ref="J516:J579" si="57">IF($I$1="","Введите курс",I516/$I$1)</f>
        <v>Введите курс</v>
      </c>
      <c r="K516" s="467"/>
      <c r="L516" s="460">
        <f t="shared" ref="L516:M531" si="58">K516*H516</f>
        <v>0</v>
      </c>
      <c r="M516" s="454">
        <f t="shared" si="58"/>
        <v>0</v>
      </c>
      <c r="N516" s="461" t="str">
        <f t="shared" ref="N516:N579" si="59">IFERROR(L516*J516,"")</f>
        <v/>
      </c>
      <c r="O516" s="468"/>
    </row>
    <row r="517" spans="1:15" ht="30" customHeight="1">
      <c r="A517" s="166" t="s">
        <v>18166</v>
      </c>
      <c r="B517" s="462">
        <v>8809530051641</v>
      </c>
      <c r="C517" s="452" t="s">
        <v>27471</v>
      </c>
      <c r="D517" s="452" t="s">
        <v>31759</v>
      </c>
      <c r="E517" s="463" t="s">
        <v>2104</v>
      </c>
      <c r="F517" s="464">
        <v>23800</v>
      </c>
      <c r="G517" s="465">
        <v>0.46</v>
      </c>
      <c r="H517" s="466">
        <v>4</v>
      </c>
      <c r="I517" s="457">
        <f t="shared" si="56"/>
        <v>10948</v>
      </c>
      <c r="J517" s="458" t="str">
        <f t="shared" si="57"/>
        <v>Введите курс</v>
      </c>
      <c r="K517" s="467"/>
      <c r="L517" s="460">
        <f t="shared" si="58"/>
        <v>0</v>
      </c>
      <c r="M517" s="454">
        <f t="shared" si="58"/>
        <v>0</v>
      </c>
      <c r="N517" s="461" t="str">
        <f t="shared" si="59"/>
        <v/>
      </c>
      <c r="O517" s="468"/>
    </row>
    <row r="518" spans="1:15" ht="30" customHeight="1">
      <c r="A518" s="166" t="s">
        <v>18167</v>
      </c>
      <c r="B518" s="462">
        <v>8809530051627</v>
      </c>
      <c r="C518" s="452" t="s">
        <v>27470</v>
      </c>
      <c r="D518" s="452" t="s">
        <v>31758</v>
      </c>
      <c r="E518" s="463" t="s">
        <v>32775</v>
      </c>
      <c r="F518" s="464">
        <v>23800</v>
      </c>
      <c r="G518" s="465">
        <v>0.46</v>
      </c>
      <c r="H518" s="466">
        <v>4</v>
      </c>
      <c r="I518" s="457">
        <f t="shared" si="56"/>
        <v>10948</v>
      </c>
      <c r="J518" s="458" t="str">
        <f t="shared" si="57"/>
        <v>Введите курс</v>
      </c>
      <c r="K518" s="467"/>
      <c r="L518" s="460">
        <f t="shared" si="58"/>
        <v>0</v>
      </c>
      <c r="M518" s="454">
        <f t="shared" si="58"/>
        <v>0</v>
      </c>
      <c r="N518" s="461" t="str">
        <f t="shared" si="59"/>
        <v/>
      </c>
      <c r="O518" s="468"/>
    </row>
    <row r="519" spans="1:15" ht="30" customHeight="1">
      <c r="A519" s="166" t="s">
        <v>18168</v>
      </c>
      <c r="B519" s="462">
        <v>8809530051610</v>
      </c>
      <c r="C519" s="452" t="s">
        <v>27469</v>
      </c>
      <c r="D519" s="452" t="s">
        <v>31757</v>
      </c>
      <c r="E519" s="463" t="s">
        <v>32775</v>
      </c>
      <c r="F519" s="464">
        <v>23800</v>
      </c>
      <c r="G519" s="465">
        <v>0.46</v>
      </c>
      <c r="H519" s="466">
        <v>4</v>
      </c>
      <c r="I519" s="457">
        <f t="shared" si="56"/>
        <v>10948</v>
      </c>
      <c r="J519" s="458" t="str">
        <f t="shared" si="57"/>
        <v>Введите курс</v>
      </c>
      <c r="K519" s="467"/>
      <c r="L519" s="460">
        <f t="shared" si="58"/>
        <v>0</v>
      </c>
      <c r="M519" s="454">
        <f t="shared" si="58"/>
        <v>0</v>
      </c>
      <c r="N519" s="461" t="str">
        <f t="shared" si="59"/>
        <v/>
      </c>
      <c r="O519" s="468"/>
    </row>
    <row r="520" spans="1:15" ht="30" customHeight="1">
      <c r="A520" s="166" t="s">
        <v>18169</v>
      </c>
      <c r="B520" s="462">
        <v>8809530046265</v>
      </c>
      <c r="C520" s="452" t="s">
        <v>27468</v>
      </c>
      <c r="D520" s="452" t="s">
        <v>31756</v>
      </c>
      <c r="E520" s="463" t="s">
        <v>2104</v>
      </c>
      <c r="F520" s="464">
        <v>7000</v>
      </c>
      <c r="G520" s="465">
        <v>0.46</v>
      </c>
      <c r="H520" s="466">
        <v>6</v>
      </c>
      <c r="I520" s="457">
        <f t="shared" si="56"/>
        <v>3220</v>
      </c>
      <c r="J520" s="458" t="str">
        <f t="shared" si="57"/>
        <v>Введите курс</v>
      </c>
      <c r="K520" s="467"/>
      <c r="L520" s="460">
        <f t="shared" si="58"/>
        <v>0</v>
      </c>
      <c r="M520" s="454">
        <f t="shared" si="58"/>
        <v>0</v>
      </c>
      <c r="N520" s="461" t="str">
        <f t="shared" si="59"/>
        <v/>
      </c>
      <c r="O520" s="468"/>
    </row>
    <row r="521" spans="1:15" ht="30" customHeight="1">
      <c r="A521" s="166" t="s">
        <v>18170</v>
      </c>
      <c r="B521" s="462">
        <v>8809530046241</v>
      </c>
      <c r="C521" s="452" t="s">
        <v>27467</v>
      </c>
      <c r="D521" s="452" t="s">
        <v>32776</v>
      </c>
      <c r="E521" s="463" t="s">
        <v>18048</v>
      </c>
      <c r="F521" s="464">
        <v>11000</v>
      </c>
      <c r="G521" s="465">
        <v>0.46</v>
      </c>
      <c r="H521" s="466">
        <v>6</v>
      </c>
      <c r="I521" s="457">
        <f t="shared" si="56"/>
        <v>5060</v>
      </c>
      <c r="J521" s="458" t="str">
        <f t="shared" si="57"/>
        <v>Введите курс</v>
      </c>
      <c r="K521" s="467"/>
      <c r="L521" s="460">
        <f t="shared" si="58"/>
        <v>0</v>
      </c>
      <c r="M521" s="454">
        <f t="shared" si="58"/>
        <v>0</v>
      </c>
      <c r="N521" s="461" t="str">
        <f t="shared" si="59"/>
        <v/>
      </c>
      <c r="O521" s="468"/>
    </row>
    <row r="522" spans="1:15" ht="30" customHeight="1">
      <c r="A522" s="166" t="s">
        <v>18171</v>
      </c>
      <c r="B522" s="462">
        <v>8809530046210</v>
      </c>
      <c r="C522" s="452" t="s">
        <v>27466</v>
      </c>
      <c r="D522" s="452" t="s">
        <v>32777</v>
      </c>
      <c r="E522" s="463" t="s">
        <v>1922</v>
      </c>
      <c r="F522" s="464">
        <v>12800</v>
      </c>
      <c r="G522" s="465">
        <v>0.46</v>
      </c>
      <c r="H522" s="466">
        <v>6</v>
      </c>
      <c r="I522" s="457">
        <f t="shared" si="56"/>
        <v>5888</v>
      </c>
      <c r="J522" s="458" t="str">
        <f t="shared" si="57"/>
        <v>Введите курс</v>
      </c>
      <c r="K522" s="467"/>
      <c r="L522" s="460">
        <f t="shared" si="58"/>
        <v>0</v>
      </c>
      <c r="M522" s="454">
        <f t="shared" si="58"/>
        <v>0</v>
      </c>
      <c r="N522" s="461" t="str">
        <f t="shared" si="59"/>
        <v/>
      </c>
      <c r="O522" s="468"/>
    </row>
    <row r="523" spans="1:15" ht="30" customHeight="1">
      <c r="A523" s="166" t="s">
        <v>18172</v>
      </c>
      <c r="B523" s="462">
        <v>8809530046203</v>
      </c>
      <c r="C523" s="452" t="s">
        <v>27465</v>
      </c>
      <c r="D523" s="452" t="s">
        <v>32778</v>
      </c>
      <c r="E523" s="463" t="s">
        <v>1922</v>
      </c>
      <c r="F523" s="464">
        <v>12800</v>
      </c>
      <c r="G523" s="465">
        <v>0.46</v>
      </c>
      <c r="H523" s="466">
        <v>6</v>
      </c>
      <c r="I523" s="457">
        <f t="shared" si="56"/>
        <v>5888</v>
      </c>
      <c r="J523" s="458" t="str">
        <f t="shared" si="57"/>
        <v>Введите курс</v>
      </c>
      <c r="K523" s="467"/>
      <c r="L523" s="460">
        <f t="shared" si="58"/>
        <v>0</v>
      </c>
      <c r="M523" s="454">
        <f t="shared" si="58"/>
        <v>0</v>
      </c>
      <c r="N523" s="461" t="str">
        <f t="shared" si="59"/>
        <v/>
      </c>
      <c r="O523" s="468"/>
    </row>
    <row r="524" spans="1:15" ht="30" customHeight="1">
      <c r="A524" s="166" t="s">
        <v>18173</v>
      </c>
      <c r="B524" s="462">
        <v>8809530041567</v>
      </c>
      <c r="C524" s="452" t="s">
        <v>27464</v>
      </c>
      <c r="D524" s="452" t="s">
        <v>32779</v>
      </c>
      <c r="E524" s="463" t="s">
        <v>14359</v>
      </c>
      <c r="F524" s="464">
        <v>8800</v>
      </c>
      <c r="G524" s="465">
        <v>0.46</v>
      </c>
      <c r="H524" s="466">
        <v>6</v>
      </c>
      <c r="I524" s="457">
        <f t="shared" si="56"/>
        <v>4048</v>
      </c>
      <c r="J524" s="458" t="str">
        <f t="shared" si="57"/>
        <v>Введите курс</v>
      </c>
      <c r="K524" s="467"/>
      <c r="L524" s="460">
        <f t="shared" si="58"/>
        <v>0</v>
      </c>
      <c r="M524" s="454">
        <f t="shared" si="58"/>
        <v>0</v>
      </c>
      <c r="N524" s="461" t="str">
        <f t="shared" si="59"/>
        <v/>
      </c>
      <c r="O524" s="468"/>
    </row>
    <row r="525" spans="1:15" ht="30" customHeight="1">
      <c r="A525" s="166" t="s">
        <v>18174</v>
      </c>
      <c r="B525" s="462">
        <v>8809581486676</v>
      </c>
      <c r="C525" s="452" t="s">
        <v>32780</v>
      </c>
      <c r="D525" s="452" t="s">
        <v>32781</v>
      </c>
      <c r="E525" s="463" t="s">
        <v>1639</v>
      </c>
      <c r="F525" s="464">
        <v>9800</v>
      </c>
      <c r="G525" s="465">
        <v>0.46</v>
      </c>
      <c r="H525" s="466">
        <v>4</v>
      </c>
      <c r="I525" s="457">
        <f t="shared" si="56"/>
        <v>4508</v>
      </c>
      <c r="J525" s="458" t="str">
        <f t="shared" si="57"/>
        <v>Введите курс</v>
      </c>
      <c r="K525" s="467"/>
      <c r="L525" s="460">
        <f t="shared" si="58"/>
        <v>0</v>
      </c>
      <c r="M525" s="454">
        <f t="shared" si="58"/>
        <v>0</v>
      </c>
      <c r="N525" s="461" t="str">
        <f t="shared" si="59"/>
        <v/>
      </c>
      <c r="O525" s="468"/>
    </row>
    <row r="526" spans="1:15" ht="30" customHeight="1">
      <c r="A526" s="166" t="s">
        <v>18175</v>
      </c>
      <c r="B526" s="462">
        <v>8809643515597</v>
      </c>
      <c r="C526" s="452" t="s">
        <v>27463</v>
      </c>
      <c r="D526" s="452" t="s">
        <v>31755</v>
      </c>
      <c r="E526" s="463" t="s">
        <v>9012</v>
      </c>
      <c r="F526" s="464">
        <v>8800</v>
      </c>
      <c r="G526" s="465">
        <v>0.46</v>
      </c>
      <c r="H526" s="466">
        <v>6</v>
      </c>
      <c r="I526" s="457">
        <f t="shared" si="56"/>
        <v>4048</v>
      </c>
      <c r="J526" s="458" t="str">
        <f t="shared" si="57"/>
        <v>Введите курс</v>
      </c>
      <c r="K526" s="467"/>
      <c r="L526" s="460">
        <f t="shared" si="58"/>
        <v>0</v>
      </c>
      <c r="M526" s="454">
        <f t="shared" si="58"/>
        <v>0</v>
      </c>
      <c r="N526" s="461" t="str">
        <f t="shared" si="59"/>
        <v/>
      </c>
      <c r="O526" s="468"/>
    </row>
    <row r="527" spans="1:15" ht="30" customHeight="1">
      <c r="A527" s="166" t="s">
        <v>18176</v>
      </c>
      <c r="B527" s="462">
        <v>8809643509879</v>
      </c>
      <c r="C527" s="452" t="s">
        <v>18449</v>
      </c>
      <c r="D527" s="452" t="s">
        <v>31754</v>
      </c>
      <c r="E527" s="463" t="s">
        <v>8458</v>
      </c>
      <c r="F527" s="464">
        <v>8000</v>
      </c>
      <c r="G527" s="465">
        <v>0.46</v>
      </c>
      <c r="H527" s="466">
        <v>6</v>
      </c>
      <c r="I527" s="457">
        <f t="shared" si="56"/>
        <v>3680</v>
      </c>
      <c r="J527" s="458" t="str">
        <f t="shared" si="57"/>
        <v>Введите курс</v>
      </c>
      <c r="K527" s="467"/>
      <c r="L527" s="460">
        <f t="shared" si="58"/>
        <v>0</v>
      </c>
      <c r="M527" s="454">
        <f t="shared" si="58"/>
        <v>0</v>
      </c>
      <c r="N527" s="461" t="str">
        <f t="shared" si="59"/>
        <v/>
      </c>
      <c r="O527" s="468"/>
    </row>
    <row r="528" spans="1:15" ht="30" customHeight="1">
      <c r="A528" s="166" t="s">
        <v>18177</v>
      </c>
      <c r="B528" s="462">
        <v>8809643509862</v>
      </c>
      <c r="C528" s="452" t="s">
        <v>27462</v>
      </c>
      <c r="D528" s="452" t="s">
        <v>31753</v>
      </c>
      <c r="E528" s="463" t="s">
        <v>1651</v>
      </c>
      <c r="F528" s="464">
        <v>8000</v>
      </c>
      <c r="G528" s="465">
        <v>0.46</v>
      </c>
      <c r="H528" s="466">
        <v>6</v>
      </c>
      <c r="I528" s="457">
        <f t="shared" si="56"/>
        <v>3680</v>
      </c>
      <c r="J528" s="458" t="str">
        <f t="shared" si="57"/>
        <v>Введите курс</v>
      </c>
      <c r="K528" s="467"/>
      <c r="L528" s="460">
        <f t="shared" si="58"/>
        <v>0</v>
      </c>
      <c r="M528" s="454">
        <f t="shared" si="58"/>
        <v>0</v>
      </c>
      <c r="N528" s="461" t="str">
        <f t="shared" si="59"/>
        <v/>
      </c>
      <c r="O528" s="468"/>
    </row>
    <row r="529" spans="1:15" ht="30" customHeight="1">
      <c r="A529" s="166" t="s">
        <v>18178</v>
      </c>
      <c r="B529" s="462">
        <v>8809643509855</v>
      </c>
      <c r="C529" s="452" t="s">
        <v>18451</v>
      </c>
      <c r="D529" s="452" t="s">
        <v>31752</v>
      </c>
      <c r="E529" s="463" t="s">
        <v>1639</v>
      </c>
      <c r="F529" s="464">
        <v>12000</v>
      </c>
      <c r="G529" s="465">
        <v>0.46</v>
      </c>
      <c r="H529" s="466">
        <v>6</v>
      </c>
      <c r="I529" s="457">
        <f t="shared" si="56"/>
        <v>5520</v>
      </c>
      <c r="J529" s="458" t="str">
        <f t="shared" si="57"/>
        <v>Введите курс</v>
      </c>
      <c r="K529" s="467"/>
      <c r="L529" s="460">
        <f t="shared" si="58"/>
        <v>0</v>
      </c>
      <c r="M529" s="454">
        <f t="shared" si="58"/>
        <v>0</v>
      </c>
      <c r="N529" s="461" t="str">
        <f t="shared" si="59"/>
        <v/>
      </c>
      <c r="O529" s="468"/>
    </row>
    <row r="530" spans="1:15" ht="30" customHeight="1">
      <c r="A530" s="166" t="s">
        <v>18179</v>
      </c>
      <c r="B530" s="462">
        <v>8809643509831</v>
      </c>
      <c r="C530" s="452" t="s">
        <v>18452</v>
      </c>
      <c r="D530" s="452" t="s">
        <v>31751</v>
      </c>
      <c r="E530" s="463" t="s">
        <v>8458</v>
      </c>
      <c r="F530" s="464">
        <v>7000</v>
      </c>
      <c r="G530" s="465">
        <v>0.46</v>
      </c>
      <c r="H530" s="466">
        <v>6</v>
      </c>
      <c r="I530" s="457">
        <f t="shared" si="56"/>
        <v>3220</v>
      </c>
      <c r="J530" s="458" t="str">
        <f t="shared" si="57"/>
        <v>Введите курс</v>
      </c>
      <c r="K530" s="467"/>
      <c r="L530" s="460">
        <f t="shared" si="58"/>
        <v>0</v>
      </c>
      <c r="M530" s="454">
        <f t="shared" si="58"/>
        <v>0</v>
      </c>
      <c r="N530" s="461" t="str">
        <f t="shared" si="59"/>
        <v/>
      </c>
      <c r="O530" s="468"/>
    </row>
    <row r="531" spans="1:15" ht="30" customHeight="1">
      <c r="A531" s="166" t="s">
        <v>18180</v>
      </c>
      <c r="B531" s="462">
        <v>8809643509824</v>
      </c>
      <c r="C531" s="452" t="s">
        <v>18450</v>
      </c>
      <c r="D531" s="452" t="s">
        <v>31750</v>
      </c>
      <c r="E531" s="463" t="s">
        <v>18415</v>
      </c>
      <c r="F531" s="464">
        <v>10000</v>
      </c>
      <c r="G531" s="465">
        <v>0.46</v>
      </c>
      <c r="H531" s="466">
        <v>4</v>
      </c>
      <c r="I531" s="457">
        <f t="shared" si="56"/>
        <v>4600</v>
      </c>
      <c r="J531" s="458" t="str">
        <f t="shared" si="57"/>
        <v>Введите курс</v>
      </c>
      <c r="K531" s="467"/>
      <c r="L531" s="460">
        <f t="shared" si="58"/>
        <v>0</v>
      </c>
      <c r="M531" s="454">
        <f t="shared" si="58"/>
        <v>0</v>
      </c>
      <c r="N531" s="461" t="str">
        <f t="shared" si="59"/>
        <v/>
      </c>
      <c r="O531" s="468"/>
    </row>
    <row r="532" spans="1:15" ht="30" customHeight="1">
      <c r="A532" s="166" t="s">
        <v>18182</v>
      </c>
      <c r="B532" s="462">
        <v>8809643509657</v>
      </c>
      <c r="C532" s="452" t="s">
        <v>32782</v>
      </c>
      <c r="D532" s="452" t="s">
        <v>32783</v>
      </c>
      <c r="E532" s="463" t="s">
        <v>8458</v>
      </c>
      <c r="F532" s="464">
        <v>9000</v>
      </c>
      <c r="G532" s="465">
        <v>0.46</v>
      </c>
      <c r="H532" s="466">
        <v>6</v>
      </c>
      <c r="I532" s="457">
        <f t="shared" si="56"/>
        <v>4140</v>
      </c>
      <c r="J532" s="458" t="str">
        <f t="shared" si="57"/>
        <v>Введите курс</v>
      </c>
      <c r="K532" s="467"/>
      <c r="L532" s="460">
        <f t="shared" ref="L532:M547" si="60">K532*H532</f>
        <v>0</v>
      </c>
      <c r="M532" s="454">
        <f t="shared" si="60"/>
        <v>0</v>
      </c>
      <c r="N532" s="461" t="str">
        <f t="shared" si="59"/>
        <v/>
      </c>
      <c r="O532" s="468"/>
    </row>
    <row r="533" spans="1:15" ht="30" customHeight="1">
      <c r="A533" s="166" t="s">
        <v>18183</v>
      </c>
      <c r="B533" s="462">
        <v>8809643509640</v>
      </c>
      <c r="C533" s="452" t="s">
        <v>32784</v>
      </c>
      <c r="D533" s="452" t="s">
        <v>32785</v>
      </c>
      <c r="E533" s="463" t="s">
        <v>18414</v>
      </c>
      <c r="F533" s="464">
        <v>3800</v>
      </c>
      <c r="G533" s="465">
        <v>0.46</v>
      </c>
      <c r="H533" s="466">
        <v>10</v>
      </c>
      <c r="I533" s="457">
        <f t="shared" si="56"/>
        <v>1748</v>
      </c>
      <c r="J533" s="458" t="str">
        <f t="shared" si="57"/>
        <v>Введите курс</v>
      </c>
      <c r="K533" s="467"/>
      <c r="L533" s="460">
        <f t="shared" si="60"/>
        <v>0</v>
      </c>
      <c r="M533" s="454">
        <f t="shared" si="60"/>
        <v>0</v>
      </c>
      <c r="N533" s="461" t="str">
        <f t="shared" si="59"/>
        <v/>
      </c>
      <c r="O533" s="468"/>
    </row>
    <row r="534" spans="1:15" ht="30" customHeight="1">
      <c r="A534" s="166" t="s">
        <v>18184</v>
      </c>
      <c r="B534" s="462">
        <v>8809581487765</v>
      </c>
      <c r="C534" s="452" t="s">
        <v>27461</v>
      </c>
      <c r="D534" s="452" t="s">
        <v>32786</v>
      </c>
      <c r="E534" s="463" t="s">
        <v>1745</v>
      </c>
      <c r="F534" s="464">
        <v>8000</v>
      </c>
      <c r="G534" s="465">
        <v>0.46</v>
      </c>
      <c r="H534" s="466">
        <v>6</v>
      </c>
      <c r="I534" s="457">
        <f t="shared" si="56"/>
        <v>3680</v>
      </c>
      <c r="J534" s="458" t="str">
        <f t="shared" si="57"/>
        <v>Введите курс</v>
      </c>
      <c r="K534" s="467"/>
      <c r="L534" s="460">
        <f t="shared" si="60"/>
        <v>0</v>
      </c>
      <c r="M534" s="454">
        <f t="shared" si="60"/>
        <v>0</v>
      </c>
      <c r="N534" s="461" t="str">
        <f t="shared" si="59"/>
        <v/>
      </c>
      <c r="O534" s="468"/>
    </row>
    <row r="535" spans="1:15" ht="30" customHeight="1">
      <c r="A535" s="166" t="s">
        <v>18185</v>
      </c>
      <c r="B535" s="462">
        <v>8809581487727</v>
      </c>
      <c r="C535" s="452" t="s">
        <v>27460</v>
      </c>
      <c r="D535" s="452" t="s">
        <v>32787</v>
      </c>
      <c r="E535" s="463" t="s">
        <v>1745</v>
      </c>
      <c r="F535" s="464">
        <v>8000</v>
      </c>
      <c r="G535" s="465">
        <v>0.46</v>
      </c>
      <c r="H535" s="466">
        <v>6</v>
      </c>
      <c r="I535" s="457">
        <f t="shared" si="56"/>
        <v>3680</v>
      </c>
      <c r="J535" s="458" t="str">
        <f t="shared" si="57"/>
        <v>Введите курс</v>
      </c>
      <c r="K535" s="467"/>
      <c r="L535" s="460">
        <f t="shared" si="60"/>
        <v>0</v>
      </c>
      <c r="M535" s="454">
        <f t="shared" si="60"/>
        <v>0</v>
      </c>
      <c r="N535" s="461" t="str">
        <f t="shared" si="59"/>
        <v/>
      </c>
      <c r="O535" s="468"/>
    </row>
    <row r="536" spans="1:15" ht="30" customHeight="1">
      <c r="A536" s="166" t="s">
        <v>18186</v>
      </c>
      <c r="B536" s="462">
        <v>8809643505796</v>
      </c>
      <c r="C536" s="452" t="s">
        <v>27459</v>
      </c>
      <c r="D536" s="452" t="s">
        <v>31749</v>
      </c>
      <c r="E536" s="463" t="s">
        <v>2037</v>
      </c>
      <c r="F536" s="464">
        <v>4500</v>
      </c>
      <c r="G536" s="465">
        <v>0.46</v>
      </c>
      <c r="H536" s="466">
        <v>6</v>
      </c>
      <c r="I536" s="457">
        <f t="shared" si="56"/>
        <v>2070</v>
      </c>
      <c r="J536" s="458" t="str">
        <f t="shared" si="57"/>
        <v>Введите курс</v>
      </c>
      <c r="K536" s="467"/>
      <c r="L536" s="460">
        <f t="shared" si="60"/>
        <v>0</v>
      </c>
      <c r="M536" s="454">
        <f t="shared" si="60"/>
        <v>0</v>
      </c>
      <c r="N536" s="461" t="str">
        <f t="shared" si="59"/>
        <v/>
      </c>
      <c r="O536" s="468"/>
    </row>
    <row r="537" spans="1:15" ht="30" customHeight="1">
      <c r="A537" s="166" t="s">
        <v>18187</v>
      </c>
      <c r="B537" s="462">
        <v>8809581480964</v>
      </c>
      <c r="C537" s="452" t="s">
        <v>32788</v>
      </c>
      <c r="D537" s="452" t="s">
        <v>32789</v>
      </c>
      <c r="E537" s="463" t="s">
        <v>1745</v>
      </c>
      <c r="F537" s="464">
        <v>26000</v>
      </c>
      <c r="G537" s="465">
        <v>0.46</v>
      </c>
      <c r="H537" s="466">
        <v>6</v>
      </c>
      <c r="I537" s="457">
        <f t="shared" si="56"/>
        <v>11960</v>
      </c>
      <c r="J537" s="458" t="str">
        <f t="shared" si="57"/>
        <v>Введите курс</v>
      </c>
      <c r="K537" s="467"/>
      <c r="L537" s="460">
        <f t="shared" si="60"/>
        <v>0</v>
      </c>
      <c r="M537" s="454">
        <f t="shared" si="60"/>
        <v>0</v>
      </c>
      <c r="N537" s="461" t="str">
        <f t="shared" si="59"/>
        <v/>
      </c>
      <c r="O537" s="468"/>
    </row>
    <row r="538" spans="1:15" ht="30" customHeight="1">
      <c r="A538" s="166" t="s">
        <v>18188</v>
      </c>
      <c r="B538" s="462">
        <v>8809581480957</v>
      </c>
      <c r="C538" s="452" t="s">
        <v>27458</v>
      </c>
      <c r="D538" s="452" t="s">
        <v>32790</v>
      </c>
      <c r="E538" s="463" t="s">
        <v>1745</v>
      </c>
      <c r="F538" s="464">
        <v>24000</v>
      </c>
      <c r="G538" s="465">
        <v>0.46</v>
      </c>
      <c r="H538" s="466">
        <v>6</v>
      </c>
      <c r="I538" s="457">
        <f t="shared" si="56"/>
        <v>11040</v>
      </c>
      <c r="J538" s="458" t="str">
        <f t="shared" si="57"/>
        <v>Введите курс</v>
      </c>
      <c r="K538" s="467"/>
      <c r="L538" s="460">
        <f t="shared" si="60"/>
        <v>0</v>
      </c>
      <c r="M538" s="454">
        <f t="shared" si="60"/>
        <v>0</v>
      </c>
      <c r="N538" s="461" t="str">
        <f t="shared" si="59"/>
        <v/>
      </c>
      <c r="O538" s="468"/>
    </row>
    <row r="539" spans="1:15" ht="30" customHeight="1">
      <c r="A539" s="166" t="s">
        <v>18189</v>
      </c>
      <c r="B539" s="462">
        <v>8809581463660</v>
      </c>
      <c r="C539" s="452" t="s">
        <v>27457</v>
      </c>
      <c r="D539" s="452" t="s">
        <v>31748</v>
      </c>
      <c r="E539" s="463" t="s">
        <v>1668</v>
      </c>
      <c r="F539" s="464">
        <v>6500</v>
      </c>
      <c r="G539" s="465">
        <v>0.46</v>
      </c>
      <c r="H539" s="466">
        <v>10</v>
      </c>
      <c r="I539" s="457">
        <f t="shared" si="56"/>
        <v>2990</v>
      </c>
      <c r="J539" s="458" t="str">
        <f t="shared" si="57"/>
        <v>Введите курс</v>
      </c>
      <c r="K539" s="467"/>
      <c r="L539" s="460">
        <f t="shared" si="60"/>
        <v>0</v>
      </c>
      <c r="M539" s="454">
        <f t="shared" si="60"/>
        <v>0</v>
      </c>
      <c r="N539" s="461" t="str">
        <f t="shared" si="59"/>
        <v/>
      </c>
      <c r="O539" s="468"/>
    </row>
    <row r="540" spans="1:15" ht="30" customHeight="1">
      <c r="A540" s="166" t="s">
        <v>18190</v>
      </c>
      <c r="B540" s="462">
        <v>8809643534987</v>
      </c>
      <c r="C540" s="452" t="s">
        <v>18421</v>
      </c>
      <c r="D540" s="452" t="s">
        <v>32791</v>
      </c>
      <c r="E540" s="463" t="s">
        <v>17642</v>
      </c>
      <c r="F540" s="464">
        <v>14000</v>
      </c>
      <c r="G540" s="465">
        <v>0.46</v>
      </c>
      <c r="H540" s="466">
        <v>6</v>
      </c>
      <c r="I540" s="457">
        <f t="shared" si="56"/>
        <v>6440</v>
      </c>
      <c r="J540" s="458" t="str">
        <f t="shared" si="57"/>
        <v>Введите курс</v>
      </c>
      <c r="K540" s="467"/>
      <c r="L540" s="460">
        <f t="shared" si="60"/>
        <v>0</v>
      </c>
      <c r="M540" s="454">
        <f t="shared" si="60"/>
        <v>0</v>
      </c>
      <c r="N540" s="461" t="str">
        <f t="shared" si="59"/>
        <v/>
      </c>
      <c r="O540" s="468"/>
    </row>
    <row r="541" spans="1:15" ht="30" customHeight="1">
      <c r="A541" s="166" t="s">
        <v>18191</v>
      </c>
      <c r="B541" s="462">
        <v>8809643532433</v>
      </c>
      <c r="C541" s="452" t="s">
        <v>18422</v>
      </c>
      <c r="D541" s="452" t="s">
        <v>32792</v>
      </c>
      <c r="E541" s="463" t="s">
        <v>1745</v>
      </c>
      <c r="F541" s="464">
        <v>9000</v>
      </c>
      <c r="G541" s="465">
        <v>0.46</v>
      </c>
      <c r="H541" s="466">
        <v>6</v>
      </c>
      <c r="I541" s="457">
        <f t="shared" si="56"/>
        <v>4140</v>
      </c>
      <c r="J541" s="458" t="str">
        <f t="shared" si="57"/>
        <v>Введите курс</v>
      </c>
      <c r="K541" s="467"/>
      <c r="L541" s="460">
        <f t="shared" si="60"/>
        <v>0</v>
      </c>
      <c r="M541" s="454">
        <f t="shared" si="60"/>
        <v>0</v>
      </c>
      <c r="N541" s="461" t="str">
        <f t="shared" si="59"/>
        <v/>
      </c>
      <c r="O541" s="468"/>
    </row>
    <row r="542" spans="1:15" ht="30" customHeight="1">
      <c r="A542" s="166" t="s">
        <v>18192</v>
      </c>
      <c r="B542" s="462">
        <v>8809643538091</v>
      </c>
      <c r="C542" s="452" t="s">
        <v>27456</v>
      </c>
      <c r="D542" s="452" t="s">
        <v>31747</v>
      </c>
      <c r="E542" s="463" t="s">
        <v>1639</v>
      </c>
      <c r="F542" s="464">
        <v>15000</v>
      </c>
      <c r="G542" s="465">
        <v>0.46</v>
      </c>
      <c r="H542" s="466">
        <v>6</v>
      </c>
      <c r="I542" s="457">
        <f t="shared" si="56"/>
        <v>6900</v>
      </c>
      <c r="J542" s="458" t="str">
        <f t="shared" si="57"/>
        <v>Введите курс</v>
      </c>
      <c r="K542" s="467"/>
      <c r="L542" s="460">
        <f t="shared" si="60"/>
        <v>0</v>
      </c>
      <c r="M542" s="454">
        <f t="shared" si="60"/>
        <v>0</v>
      </c>
      <c r="N542" s="461" t="str">
        <f t="shared" si="59"/>
        <v/>
      </c>
      <c r="O542" s="468"/>
    </row>
    <row r="543" spans="1:15" ht="30" customHeight="1">
      <c r="A543" s="166" t="s">
        <v>18193</v>
      </c>
      <c r="B543" s="462">
        <v>8809643538084</v>
      </c>
      <c r="C543" s="452" t="s">
        <v>27455</v>
      </c>
      <c r="D543" s="452" t="s">
        <v>31746</v>
      </c>
      <c r="E543" s="463" t="s">
        <v>8458</v>
      </c>
      <c r="F543" s="464">
        <v>9000</v>
      </c>
      <c r="G543" s="465">
        <v>0.46</v>
      </c>
      <c r="H543" s="466">
        <v>6</v>
      </c>
      <c r="I543" s="457">
        <f t="shared" si="56"/>
        <v>4140</v>
      </c>
      <c r="J543" s="458" t="str">
        <f t="shared" si="57"/>
        <v>Введите курс</v>
      </c>
      <c r="K543" s="467"/>
      <c r="L543" s="460">
        <f t="shared" si="60"/>
        <v>0</v>
      </c>
      <c r="M543" s="454">
        <f t="shared" si="60"/>
        <v>0</v>
      </c>
      <c r="N543" s="461" t="str">
        <f t="shared" si="59"/>
        <v/>
      </c>
      <c r="O543" s="468"/>
    </row>
    <row r="544" spans="1:15" ht="30" customHeight="1">
      <c r="A544" s="166" t="s">
        <v>18194</v>
      </c>
      <c r="B544" s="462">
        <v>8809643533829</v>
      </c>
      <c r="C544" s="452" t="s">
        <v>27454</v>
      </c>
      <c r="D544" s="452" t="s">
        <v>32793</v>
      </c>
      <c r="E544" s="463"/>
      <c r="F544" s="464">
        <v>48000</v>
      </c>
      <c r="G544" s="465">
        <v>0.46</v>
      </c>
      <c r="H544" s="466">
        <v>4</v>
      </c>
      <c r="I544" s="457">
        <f t="shared" si="56"/>
        <v>22080</v>
      </c>
      <c r="J544" s="458" t="str">
        <f t="shared" si="57"/>
        <v>Введите курс</v>
      </c>
      <c r="K544" s="467"/>
      <c r="L544" s="460">
        <f t="shared" si="60"/>
        <v>0</v>
      </c>
      <c r="M544" s="454">
        <f t="shared" si="60"/>
        <v>0</v>
      </c>
      <c r="N544" s="461" t="str">
        <f t="shared" si="59"/>
        <v/>
      </c>
      <c r="O544" s="468"/>
    </row>
    <row r="545" spans="1:15" ht="30" customHeight="1">
      <c r="A545" s="166" t="s">
        <v>18195</v>
      </c>
      <c r="B545" s="462">
        <v>8809643525350</v>
      </c>
      <c r="C545" s="452" t="s">
        <v>27453</v>
      </c>
      <c r="D545" s="452" t="s">
        <v>32794</v>
      </c>
      <c r="E545" s="463" t="s">
        <v>32795</v>
      </c>
      <c r="F545" s="464">
        <v>30000</v>
      </c>
      <c r="G545" s="465">
        <v>0.46</v>
      </c>
      <c r="H545" s="466">
        <v>4</v>
      </c>
      <c r="I545" s="457">
        <f t="shared" si="56"/>
        <v>13800</v>
      </c>
      <c r="J545" s="458" t="str">
        <f t="shared" si="57"/>
        <v>Введите курс</v>
      </c>
      <c r="K545" s="467"/>
      <c r="L545" s="460">
        <f t="shared" si="60"/>
        <v>0</v>
      </c>
      <c r="M545" s="454">
        <f t="shared" si="60"/>
        <v>0</v>
      </c>
      <c r="N545" s="461" t="str">
        <f t="shared" si="59"/>
        <v/>
      </c>
      <c r="O545" s="468"/>
    </row>
    <row r="546" spans="1:15" ht="30" customHeight="1">
      <c r="A546" s="166" t="s">
        <v>18196</v>
      </c>
      <c r="B546" s="462">
        <v>8809643525343</v>
      </c>
      <c r="C546" s="452" t="s">
        <v>27452</v>
      </c>
      <c r="D546" s="452" t="s">
        <v>32796</v>
      </c>
      <c r="E546" s="463" t="s">
        <v>1668</v>
      </c>
      <c r="F546" s="464">
        <v>18000</v>
      </c>
      <c r="G546" s="465">
        <v>0.46</v>
      </c>
      <c r="H546" s="466">
        <v>6</v>
      </c>
      <c r="I546" s="457">
        <f t="shared" si="56"/>
        <v>8280</v>
      </c>
      <c r="J546" s="458" t="str">
        <f t="shared" si="57"/>
        <v>Введите курс</v>
      </c>
      <c r="K546" s="467"/>
      <c r="L546" s="460">
        <f t="shared" si="60"/>
        <v>0</v>
      </c>
      <c r="M546" s="454">
        <f t="shared" si="60"/>
        <v>0</v>
      </c>
      <c r="N546" s="461" t="str">
        <f t="shared" si="59"/>
        <v/>
      </c>
      <c r="O546" s="468"/>
    </row>
    <row r="547" spans="1:15" ht="30" customHeight="1">
      <c r="A547" s="166" t="s">
        <v>18197</v>
      </c>
      <c r="B547" s="462">
        <v>8809643525336</v>
      </c>
      <c r="C547" s="452" t="s">
        <v>27451</v>
      </c>
      <c r="D547" s="452" t="s">
        <v>32797</v>
      </c>
      <c r="E547" s="463" t="s">
        <v>1639</v>
      </c>
      <c r="F547" s="464">
        <v>12000</v>
      </c>
      <c r="G547" s="465">
        <v>0.46</v>
      </c>
      <c r="H547" s="466">
        <v>6</v>
      </c>
      <c r="I547" s="457">
        <f t="shared" si="56"/>
        <v>5520</v>
      </c>
      <c r="J547" s="458" t="str">
        <f t="shared" si="57"/>
        <v>Введите курс</v>
      </c>
      <c r="K547" s="467"/>
      <c r="L547" s="460">
        <f t="shared" si="60"/>
        <v>0</v>
      </c>
      <c r="M547" s="454">
        <f t="shared" si="60"/>
        <v>0</v>
      </c>
      <c r="N547" s="461" t="str">
        <f t="shared" si="59"/>
        <v/>
      </c>
      <c r="O547" s="468"/>
    </row>
    <row r="548" spans="1:15" ht="30" customHeight="1">
      <c r="A548" s="166" t="s">
        <v>18198</v>
      </c>
      <c r="B548" s="462">
        <v>8809643525329</v>
      </c>
      <c r="C548" s="452" t="s">
        <v>27450</v>
      </c>
      <c r="D548" s="452" t="s">
        <v>32798</v>
      </c>
      <c r="E548" s="463" t="s">
        <v>27308</v>
      </c>
      <c r="F548" s="464">
        <v>15000</v>
      </c>
      <c r="G548" s="465">
        <v>0.46</v>
      </c>
      <c r="H548" s="466">
        <v>6</v>
      </c>
      <c r="I548" s="457">
        <f t="shared" si="56"/>
        <v>6900</v>
      </c>
      <c r="J548" s="458" t="str">
        <f t="shared" si="57"/>
        <v>Введите курс</v>
      </c>
      <c r="K548" s="467"/>
      <c r="L548" s="460">
        <f t="shared" ref="L548:M563" si="61">K548*H548</f>
        <v>0</v>
      </c>
      <c r="M548" s="454">
        <f t="shared" si="61"/>
        <v>0</v>
      </c>
      <c r="N548" s="461" t="str">
        <f t="shared" si="59"/>
        <v/>
      </c>
      <c r="O548" s="468"/>
    </row>
    <row r="549" spans="1:15" ht="30" customHeight="1">
      <c r="A549" s="166" t="s">
        <v>18199</v>
      </c>
      <c r="B549" s="462">
        <v>8809643525312</v>
      </c>
      <c r="C549" s="452" t="s">
        <v>27448</v>
      </c>
      <c r="D549" s="452" t="s">
        <v>32799</v>
      </c>
      <c r="E549" s="463" t="s">
        <v>27449</v>
      </c>
      <c r="F549" s="464">
        <v>15000</v>
      </c>
      <c r="G549" s="465">
        <v>0.46</v>
      </c>
      <c r="H549" s="466">
        <v>6</v>
      </c>
      <c r="I549" s="457">
        <f t="shared" si="56"/>
        <v>6900</v>
      </c>
      <c r="J549" s="458" t="str">
        <f t="shared" si="57"/>
        <v>Введите курс</v>
      </c>
      <c r="K549" s="467"/>
      <c r="L549" s="460">
        <f t="shared" si="61"/>
        <v>0</v>
      </c>
      <c r="M549" s="454">
        <f t="shared" si="61"/>
        <v>0</v>
      </c>
      <c r="N549" s="461" t="str">
        <f t="shared" si="59"/>
        <v/>
      </c>
      <c r="O549" s="468"/>
    </row>
    <row r="550" spans="1:15" ht="30" customHeight="1">
      <c r="A550" s="166" t="s">
        <v>18200</v>
      </c>
      <c r="B550" s="462">
        <v>8809643523516</v>
      </c>
      <c r="C550" s="452" t="s">
        <v>27447</v>
      </c>
      <c r="D550" s="452" t="s">
        <v>32800</v>
      </c>
      <c r="E550" s="463" t="s">
        <v>9486</v>
      </c>
      <c r="F550" s="464">
        <v>29800</v>
      </c>
      <c r="G550" s="465">
        <v>0.46</v>
      </c>
      <c r="H550" s="466">
        <v>6</v>
      </c>
      <c r="I550" s="457">
        <f t="shared" si="56"/>
        <v>13708</v>
      </c>
      <c r="J550" s="458" t="str">
        <f t="shared" si="57"/>
        <v>Введите курс</v>
      </c>
      <c r="K550" s="467"/>
      <c r="L550" s="460">
        <f t="shared" si="61"/>
        <v>0</v>
      </c>
      <c r="M550" s="454">
        <f t="shared" si="61"/>
        <v>0</v>
      </c>
      <c r="N550" s="461" t="str">
        <f t="shared" si="59"/>
        <v/>
      </c>
      <c r="O550" s="468"/>
    </row>
    <row r="551" spans="1:15" ht="30" customHeight="1">
      <c r="A551" s="166" t="s">
        <v>18201</v>
      </c>
      <c r="B551" s="462">
        <v>8809643523509</v>
      </c>
      <c r="C551" s="452" t="s">
        <v>27446</v>
      </c>
      <c r="D551" s="452" t="s">
        <v>32801</v>
      </c>
      <c r="E551" s="463" t="s">
        <v>17672</v>
      </c>
      <c r="F551" s="464">
        <v>21800</v>
      </c>
      <c r="G551" s="465">
        <v>0.46</v>
      </c>
      <c r="H551" s="466">
        <v>6</v>
      </c>
      <c r="I551" s="457">
        <f t="shared" si="56"/>
        <v>10028</v>
      </c>
      <c r="J551" s="458" t="str">
        <f t="shared" si="57"/>
        <v>Введите курс</v>
      </c>
      <c r="K551" s="467"/>
      <c r="L551" s="460">
        <f t="shared" si="61"/>
        <v>0</v>
      </c>
      <c r="M551" s="454">
        <f t="shared" si="61"/>
        <v>0</v>
      </c>
      <c r="N551" s="461" t="str">
        <f t="shared" si="59"/>
        <v/>
      </c>
      <c r="O551" s="468"/>
    </row>
    <row r="552" spans="1:15" ht="30" customHeight="1">
      <c r="A552" s="166" t="s">
        <v>18202</v>
      </c>
      <c r="B552" s="462">
        <v>8809643523493</v>
      </c>
      <c r="C552" s="452" t="s">
        <v>18428</v>
      </c>
      <c r="D552" s="452" t="s">
        <v>32802</v>
      </c>
      <c r="E552" s="463" t="s">
        <v>1668</v>
      </c>
      <c r="F552" s="464">
        <v>21800</v>
      </c>
      <c r="G552" s="465">
        <v>0.46</v>
      </c>
      <c r="H552" s="466">
        <v>6</v>
      </c>
      <c r="I552" s="457">
        <f t="shared" si="56"/>
        <v>10028</v>
      </c>
      <c r="J552" s="458" t="str">
        <f t="shared" si="57"/>
        <v>Введите курс</v>
      </c>
      <c r="K552" s="467"/>
      <c r="L552" s="460">
        <f t="shared" si="61"/>
        <v>0</v>
      </c>
      <c r="M552" s="454">
        <f t="shared" si="61"/>
        <v>0</v>
      </c>
      <c r="N552" s="461" t="str">
        <f t="shared" si="59"/>
        <v/>
      </c>
      <c r="O552" s="468"/>
    </row>
    <row r="553" spans="1:15" ht="30" customHeight="1">
      <c r="A553" s="166" t="s">
        <v>18203</v>
      </c>
      <c r="B553" s="462">
        <v>8809643523486</v>
      </c>
      <c r="C553" s="452" t="s">
        <v>27445</v>
      </c>
      <c r="D553" s="452" t="s">
        <v>32803</v>
      </c>
      <c r="E553" s="463" t="s">
        <v>1668</v>
      </c>
      <c r="F553" s="464">
        <v>21800</v>
      </c>
      <c r="G553" s="465">
        <v>0.46</v>
      </c>
      <c r="H553" s="466">
        <v>6</v>
      </c>
      <c r="I553" s="457">
        <f t="shared" si="56"/>
        <v>10028</v>
      </c>
      <c r="J553" s="458" t="str">
        <f t="shared" si="57"/>
        <v>Введите курс</v>
      </c>
      <c r="K553" s="467"/>
      <c r="L553" s="460">
        <f t="shared" si="61"/>
        <v>0</v>
      </c>
      <c r="M553" s="454">
        <f t="shared" si="61"/>
        <v>0</v>
      </c>
      <c r="N553" s="461" t="str">
        <f t="shared" si="59"/>
        <v/>
      </c>
      <c r="O553" s="468"/>
    </row>
    <row r="554" spans="1:15" ht="30" customHeight="1">
      <c r="A554" s="166" t="s">
        <v>18204</v>
      </c>
      <c r="B554" s="462">
        <v>8809643523424</v>
      </c>
      <c r="C554" s="452" t="s">
        <v>27444</v>
      </c>
      <c r="D554" s="452" t="s">
        <v>32804</v>
      </c>
      <c r="E554" s="463" t="s">
        <v>1668</v>
      </c>
      <c r="F554" s="464">
        <v>21800</v>
      </c>
      <c r="G554" s="465">
        <v>0.46</v>
      </c>
      <c r="H554" s="466">
        <v>6</v>
      </c>
      <c r="I554" s="457">
        <f t="shared" si="56"/>
        <v>10028</v>
      </c>
      <c r="J554" s="458" t="str">
        <f t="shared" si="57"/>
        <v>Введите курс</v>
      </c>
      <c r="K554" s="467"/>
      <c r="L554" s="460">
        <f t="shared" si="61"/>
        <v>0</v>
      </c>
      <c r="M554" s="454">
        <f t="shared" si="61"/>
        <v>0</v>
      </c>
      <c r="N554" s="461" t="str">
        <f t="shared" si="59"/>
        <v/>
      </c>
      <c r="O554" s="468"/>
    </row>
    <row r="555" spans="1:15" ht="30" customHeight="1">
      <c r="A555" s="166" t="s">
        <v>18205</v>
      </c>
      <c r="B555" s="462">
        <v>8809643523400</v>
      </c>
      <c r="C555" s="452" t="s">
        <v>27443</v>
      </c>
      <c r="D555" s="452" t="s">
        <v>32805</v>
      </c>
      <c r="E555" s="463" t="s">
        <v>1668</v>
      </c>
      <c r="F555" s="464">
        <v>21800</v>
      </c>
      <c r="G555" s="465">
        <v>0.46</v>
      </c>
      <c r="H555" s="466">
        <v>6</v>
      </c>
      <c r="I555" s="457">
        <f t="shared" si="56"/>
        <v>10028</v>
      </c>
      <c r="J555" s="458" t="str">
        <f t="shared" si="57"/>
        <v>Введите курс</v>
      </c>
      <c r="K555" s="467"/>
      <c r="L555" s="460">
        <f t="shared" si="61"/>
        <v>0</v>
      </c>
      <c r="M555" s="454">
        <f t="shared" si="61"/>
        <v>0</v>
      </c>
      <c r="N555" s="461" t="str">
        <f t="shared" si="59"/>
        <v/>
      </c>
      <c r="O555" s="468"/>
    </row>
    <row r="556" spans="1:15" ht="30" customHeight="1">
      <c r="A556" s="166" t="s">
        <v>18206</v>
      </c>
      <c r="B556" s="462">
        <v>8809643537490</v>
      </c>
      <c r="C556" s="452" t="s">
        <v>27442</v>
      </c>
      <c r="D556" s="452" t="s">
        <v>31745</v>
      </c>
      <c r="E556" s="463"/>
      <c r="F556" s="464">
        <v>24000</v>
      </c>
      <c r="G556" s="465">
        <v>0.46</v>
      </c>
      <c r="H556" s="466">
        <v>4</v>
      </c>
      <c r="I556" s="457">
        <f t="shared" si="56"/>
        <v>11040</v>
      </c>
      <c r="J556" s="458" t="str">
        <f t="shared" si="57"/>
        <v>Введите курс</v>
      </c>
      <c r="K556" s="467"/>
      <c r="L556" s="460">
        <f t="shared" si="61"/>
        <v>0</v>
      </c>
      <c r="M556" s="454">
        <f t="shared" si="61"/>
        <v>0</v>
      </c>
      <c r="N556" s="461" t="str">
        <f t="shared" si="59"/>
        <v/>
      </c>
      <c r="O556" s="468"/>
    </row>
    <row r="557" spans="1:15" ht="30" customHeight="1">
      <c r="A557" s="166" t="s">
        <v>18207</v>
      </c>
      <c r="B557" s="462">
        <v>8809643532563</v>
      </c>
      <c r="C557" s="452" t="s">
        <v>27441</v>
      </c>
      <c r="D557" s="452" t="s">
        <v>32806</v>
      </c>
      <c r="E557" s="463" t="s">
        <v>32807</v>
      </c>
      <c r="F557" s="464">
        <v>24000</v>
      </c>
      <c r="G557" s="465">
        <v>0.46</v>
      </c>
      <c r="H557" s="466">
        <v>6</v>
      </c>
      <c r="I557" s="457">
        <f t="shared" si="56"/>
        <v>11040</v>
      </c>
      <c r="J557" s="458" t="str">
        <f t="shared" si="57"/>
        <v>Введите курс</v>
      </c>
      <c r="K557" s="467"/>
      <c r="L557" s="460">
        <f t="shared" si="61"/>
        <v>0</v>
      </c>
      <c r="M557" s="454">
        <f t="shared" si="61"/>
        <v>0</v>
      </c>
      <c r="N557" s="461" t="str">
        <f t="shared" si="59"/>
        <v/>
      </c>
      <c r="O557" s="468"/>
    </row>
    <row r="558" spans="1:15" ht="30" customHeight="1">
      <c r="A558" s="166" t="s">
        <v>18208</v>
      </c>
      <c r="B558" s="462">
        <v>8809643531870</v>
      </c>
      <c r="C558" s="452" t="s">
        <v>27440</v>
      </c>
      <c r="D558" s="452" t="s">
        <v>32808</v>
      </c>
      <c r="E558" s="463" t="s">
        <v>32809</v>
      </c>
      <c r="F558" s="464">
        <v>24000</v>
      </c>
      <c r="G558" s="465">
        <v>0.46</v>
      </c>
      <c r="H558" s="466">
        <v>4</v>
      </c>
      <c r="I558" s="457">
        <f t="shared" si="56"/>
        <v>11040</v>
      </c>
      <c r="J558" s="458" t="str">
        <f t="shared" si="57"/>
        <v>Введите курс</v>
      </c>
      <c r="K558" s="467"/>
      <c r="L558" s="460">
        <f t="shared" si="61"/>
        <v>0</v>
      </c>
      <c r="M558" s="454">
        <f t="shared" si="61"/>
        <v>0</v>
      </c>
      <c r="N558" s="461" t="str">
        <f t="shared" si="59"/>
        <v/>
      </c>
      <c r="O558" s="468"/>
    </row>
    <row r="559" spans="1:15" ht="30" customHeight="1">
      <c r="A559" s="166" t="s">
        <v>18209</v>
      </c>
      <c r="B559" s="462">
        <v>8809643531863</v>
      </c>
      <c r="C559" s="452" t="s">
        <v>27439</v>
      </c>
      <c r="D559" s="452" t="s">
        <v>31744</v>
      </c>
      <c r="E559" s="463"/>
      <c r="F559" s="464">
        <v>28000</v>
      </c>
      <c r="G559" s="465">
        <v>0.46</v>
      </c>
      <c r="H559" s="466">
        <v>4</v>
      </c>
      <c r="I559" s="457">
        <f t="shared" si="56"/>
        <v>12880</v>
      </c>
      <c r="J559" s="458" t="str">
        <f t="shared" si="57"/>
        <v>Введите курс</v>
      </c>
      <c r="K559" s="467"/>
      <c r="L559" s="460">
        <f t="shared" si="61"/>
        <v>0</v>
      </c>
      <c r="M559" s="454">
        <f t="shared" si="61"/>
        <v>0</v>
      </c>
      <c r="N559" s="461" t="str">
        <f t="shared" si="59"/>
        <v/>
      </c>
      <c r="O559" s="468"/>
    </row>
    <row r="560" spans="1:15" ht="30" customHeight="1">
      <c r="A560" s="166" t="s">
        <v>18210</v>
      </c>
      <c r="B560" s="462">
        <v>8809643521352</v>
      </c>
      <c r="C560" s="452" t="s">
        <v>27438</v>
      </c>
      <c r="D560" s="452" t="s">
        <v>32810</v>
      </c>
      <c r="E560" s="463" t="s">
        <v>32811</v>
      </c>
      <c r="F560" s="464">
        <v>27000</v>
      </c>
      <c r="G560" s="465">
        <v>0.46</v>
      </c>
      <c r="H560" s="466">
        <v>6</v>
      </c>
      <c r="I560" s="457">
        <f t="shared" si="56"/>
        <v>12420</v>
      </c>
      <c r="J560" s="458" t="str">
        <f t="shared" si="57"/>
        <v>Введите курс</v>
      </c>
      <c r="K560" s="467"/>
      <c r="L560" s="460">
        <f t="shared" si="61"/>
        <v>0</v>
      </c>
      <c r="M560" s="454">
        <f t="shared" si="61"/>
        <v>0</v>
      </c>
      <c r="N560" s="461" t="str">
        <f t="shared" si="59"/>
        <v/>
      </c>
      <c r="O560" s="468"/>
    </row>
    <row r="561" spans="1:15" ht="30" customHeight="1">
      <c r="A561" s="166" t="s">
        <v>18211</v>
      </c>
      <c r="B561" s="462">
        <v>8809643527255</v>
      </c>
      <c r="C561" s="452" t="s">
        <v>18426</v>
      </c>
      <c r="D561" s="452" t="s">
        <v>32812</v>
      </c>
      <c r="E561" s="463" t="s">
        <v>32813</v>
      </c>
      <c r="F561" s="464">
        <v>40000</v>
      </c>
      <c r="G561" s="465">
        <v>0.46</v>
      </c>
      <c r="H561" s="466">
        <v>4</v>
      </c>
      <c r="I561" s="457">
        <f t="shared" si="56"/>
        <v>18400</v>
      </c>
      <c r="J561" s="458" t="str">
        <f t="shared" si="57"/>
        <v>Введите курс</v>
      </c>
      <c r="K561" s="467"/>
      <c r="L561" s="460">
        <f t="shared" si="61"/>
        <v>0</v>
      </c>
      <c r="M561" s="454">
        <f t="shared" si="61"/>
        <v>0</v>
      </c>
      <c r="N561" s="461" t="str">
        <f t="shared" si="59"/>
        <v/>
      </c>
      <c r="O561" s="468"/>
    </row>
    <row r="562" spans="1:15" ht="30" customHeight="1">
      <c r="A562" s="166" t="s">
        <v>18212</v>
      </c>
      <c r="B562" s="462">
        <v>8809643541626</v>
      </c>
      <c r="C562" s="452" t="s">
        <v>27431</v>
      </c>
      <c r="D562" s="452" t="s">
        <v>31740</v>
      </c>
      <c r="E562" s="463" t="s">
        <v>1655</v>
      </c>
      <c r="F562" s="464">
        <v>26000</v>
      </c>
      <c r="G562" s="465">
        <v>0.46</v>
      </c>
      <c r="H562" s="466">
        <v>6</v>
      </c>
      <c r="I562" s="457">
        <f t="shared" si="56"/>
        <v>11960</v>
      </c>
      <c r="J562" s="458" t="str">
        <f t="shared" si="57"/>
        <v>Введите курс</v>
      </c>
      <c r="K562" s="467"/>
      <c r="L562" s="460">
        <f t="shared" si="61"/>
        <v>0</v>
      </c>
      <c r="M562" s="454">
        <f t="shared" si="61"/>
        <v>0</v>
      </c>
      <c r="N562" s="461" t="str">
        <f t="shared" si="59"/>
        <v/>
      </c>
      <c r="O562" s="468"/>
    </row>
    <row r="563" spans="1:15" ht="30" customHeight="1">
      <c r="A563" s="166" t="s">
        <v>18213</v>
      </c>
      <c r="B563" s="462">
        <v>8809643537636</v>
      </c>
      <c r="C563" s="452" t="s">
        <v>18423</v>
      </c>
      <c r="D563" s="452" t="s">
        <v>31739</v>
      </c>
      <c r="E563" s="463" t="s">
        <v>1737</v>
      </c>
      <c r="F563" s="464">
        <v>26000</v>
      </c>
      <c r="G563" s="465">
        <v>0.46</v>
      </c>
      <c r="H563" s="466">
        <v>6</v>
      </c>
      <c r="I563" s="457">
        <f t="shared" si="56"/>
        <v>11960</v>
      </c>
      <c r="J563" s="458" t="str">
        <f t="shared" si="57"/>
        <v>Введите курс</v>
      </c>
      <c r="K563" s="467"/>
      <c r="L563" s="460">
        <f t="shared" si="61"/>
        <v>0</v>
      </c>
      <c r="M563" s="454">
        <f t="shared" si="61"/>
        <v>0</v>
      </c>
      <c r="N563" s="461" t="str">
        <f t="shared" si="59"/>
        <v/>
      </c>
      <c r="O563" s="468"/>
    </row>
    <row r="564" spans="1:15" ht="30" customHeight="1">
      <c r="A564" s="166" t="s">
        <v>18214</v>
      </c>
      <c r="B564" s="462">
        <v>8809643533928</v>
      </c>
      <c r="C564" s="452" t="s">
        <v>18447</v>
      </c>
      <c r="D564" s="452" t="s">
        <v>31738</v>
      </c>
      <c r="E564" s="463" t="s">
        <v>32814</v>
      </c>
      <c r="F564" s="464">
        <v>2000</v>
      </c>
      <c r="G564" s="465">
        <v>0.46</v>
      </c>
      <c r="H564" s="466">
        <v>30</v>
      </c>
      <c r="I564" s="457">
        <f t="shared" si="56"/>
        <v>920</v>
      </c>
      <c r="J564" s="458" t="str">
        <f t="shared" si="57"/>
        <v>Введите курс</v>
      </c>
      <c r="K564" s="467"/>
      <c r="L564" s="460">
        <f t="shared" ref="L564:M579" si="62">K564*H564</f>
        <v>0</v>
      </c>
      <c r="M564" s="454">
        <f t="shared" si="62"/>
        <v>0</v>
      </c>
      <c r="N564" s="461" t="str">
        <f t="shared" si="59"/>
        <v/>
      </c>
      <c r="O564" s="468"/>
    </row>
    <row r="565" spans="1:15" ht="30" customHeight="1">
      <c r="A565" s="166" t="s">
        <v>18215</v>
      </c>
      <c r="B565" s="462">
        <v>8809643533911</v>
      </c>
      <c r="C565" s="452" t="s">
        <v>18448</v>
      </c>
      <c r="D565" s="452" t="s">
        <v>31737</v>
      </c>
      <c r="E565" s="463" t="s">
        <v>1651</v>
      </c>
      <c r="F565" s="464">
        <v>4500</v>
      </c>
      <c r="G565" s="465">
        <v>0.46</v>
      </c>
      <c r="H565" s="466">
        <v>10</v>
      </c>
      <c r="I565" s="457">
        <f t="shared" si="56"/>
        <v>2070</v>
      </c>
      <c r="J565" s="458" t="str">
        <f t="shared" si="57"/>
        <v>Введите курс</v>
      </c>
      <c r="K565" s="467"/>
      <c r="L565" s="460">
        <f t="shared" si="62"/>
        <v>0</v>
      </c>
      <c r="M565" s="454">
        <f t="shared" si="62"/>
        <v>0</v>
      </c>
      <c r="N565" s="461" t="str">
        <f t="shared" si="59"/>
        <v/>
      </c>
      <c r="O565" s="468"/>
    </row>
    <row r="566" spans="1:15" ht="30" customHeight="1">
      <c r="A566" s="166" t="s">
        <v>18216</v>
      </c>
      <c r="B566" s="462">
        <v>8809643534796</v>
      </c>
      <c r="C566" s="452" t="s">
        <v>27430</v>
      </c>
      <c r="D566" s="452" t="s">
        <v>32815</v>
      </c>
      <c r="E566" s="463" t="s">
        <v>32816</v>
      </c>
      <c r="F566" s="464">
        <v>20000</v>
      </c>
      <c r="G566" s="465">
        <v>0.46</v>
      </c>
      <c r="H566" s="466">
        <v>20</v>
      </c>
      <c r="I566" s="457">
        <f t="shared" si="56"/>
        <v>9200</v>
      </c>
      <c r="J566" s="458" t="str">
        <f t="shared" si="57"/>
        <v>Введите курс</v>
      </c>
      <c r="K566" s="467"/>
      <c r="L566" s="460">
        <f t="shared" si="62"/>
        <v>0</v>
      </c>
      <c r="M566" s="454">
        <f t="shared" si="62"/>
        <v>0</v>
      </c>
      <c r="N566" s="461" t="str">
        <f t="shared" si="59"/>
        <v/>
      </c>
      <c r="O566" s="468"/>
    </row>
    <row r="567" spans="1:15" ht="30" customHeight="1">
      <c r="A567" s="166" t="s">
        <v>18217</v>
      </c>
      <c r="B567" s="462">
        <v>8809643526210</v>
      </c>
      <c r="C567" s="452" t="s">
        <v>27429</v>
      </c>
      <c r="D567" s="452" t="s">
        <v>32817</v>
      </c>
      <c r="E567" s="463" t="s">
        <v>8259</v>
      </c>
      <c r="F567" s="464">
        <v>19000</v>
      </c>
      <c r="G567" s="465">
        <v>0.46</v>
      </c>
      <c r="H567" s="466">
        <v>6</v>
      </c>
      <c r="I567" s="457">
        <f t="shared" si="56"/>
        <v>8740</v>
      </c>
      <c r="J567" s="458" t="str">
        <f t="shared" si="57"/>
        <v>Введите курс</v>
      </c>
      <c r="K567" s="467"/>
      <c r="L567" s="460">
        <f t="shared" si="62"/>
        <v>0</v>
      </c>
      <c r="M567" s="454">
        <f t="shared" si="62"/>
        <v>0</v>
      </c>
      <c r="N567" s="461" t="str">
        <f t="shared" si="59"/>
        <v/>
      </c>
      <c r="O567" s="468"/>
    </row>
    <row r="568" spans="1:15" ht="30" customHeight="1">
      <c r="A568" s="166" t="s">
        <v>18218</v>
      </c>
      <c r="B568" s="462">
        <v>8809643526203</v>
      </c>
      <c r="C568" s="452" t="s">
        <v>32818</v>
      </c>
      <c r="D568" s="452" t="s">
        <v>32819</v>
      </c>
      <c r="E568" s="463" t="s">
        <v>1651</v>
      </c>
      <c r="F568" s="464">
        <v>14000</v>
      </c>
      <c r="G568" s="465">
        <v>0.46</v>
      </c>
      <c r="H568" s="466">
        <v>6</v>
      </c>
      <c r="I568" s="457">
        <f t="shared" si="56"/>
        <v>6440</v>
      </c>
      <c r="J568" s="458" t="str">
        <f t="shared" si="57"/>
        <v>Введите курс</v>
      </c>
      <c r="K568" s="467"/>
      <c r="L568" s="460">
        <f t="shared" si="62"/>
        <v>0</v>
      </c>
      <c r="M568" s="454">
        <f t="shared" si="62"/>
        <v>0</v>
      </c>
      <c r="N568" s="461" t="str">
        <f t="shared" si="59"/>
        <v/>
      </c>
      <c r="O568" s="468"/>
    </row>
    <row r="569" spans="1:15" ht="30" customHeight="1">
      <c r="A569" s="166" t="s">
        <v>18219</v>
      </c>
      <c r="B569" s="462">
        <v>8809643526197</v>
      </c>
      <c r="C569" s="452" t="s">
        <v>27428</v>
      </c>
      <c r="D569" s="452" t="s">
        <v>32820</v>
      </c>
      <c r="E569" s="463" t="s">
        <v>1651</v>
      </c>
      <c r="F569" s="464">
        <v>12000</v>
      </c>
      <c r="G569" s="465">
        <v>0.46</v>
      </c>
      <c r="H569" s="466">
        <v>6</v>
      </c>
      <c r="I569" s="457">
        <f t="shared" si="56"/>
        <v>5520</v>
      </c>
      <c r="J569" s="458" t="str">
        <f t="shared" si="57"/>
        <v>Введите курс</v>
      </c>
      <c r="K569" s="467"/>
      <c r="L569" s="460">
        <f t="shared" si="62"/>
        <v>0</v>
      </c>
      <c r="M569" s="454">
        <f t="shared" si="62"/>
        <v>0</v>
      </c>
      <c r="N569" s="461" t="str">
        <f t="shared" si="59"/>
        <v/>
      </c>
      <c r="O569" s="468"/>
    </row>
    <row r="570" spans="1:15" ht="30" customHeight="1">
      <c r="A570" s="166" t="s">
        <v>18220</v>
      </c>
      <c r="B570" s="462">
        <v>8809643526180</v>
      </c>
      <c r="C570" s="452" t="s">
        <v>27427</v>
      </c>
      <c r="D570" s="452" t="s">
        <v>32821</v>
      </c>
      <c r="E570" s="463" t="s">
        <v>2037</v>
      </c>
      <c r="F570" s="464">
        <v>15000</v>
      </c>
      <c r="G570" s="465">
        <v>0.46</v>
      </c>
      <c r="H570" s="466">
        <v>6</v>
      </c>
      <c r="I570" s="457">
        <f t="shared" si="56"/>
        <v>6900</v>
      </c>
      <c r="J570" s="458" t="str">
        <f t="shared" si="57"/>
        <v>Введите курс</v>
      </c>
      <c r="K570" s="467"/>
      <c r="L570" s="460">
        <f t="shared" si="62"/>
        <v>0</v>
      </c>
      <c r="M570" s="454">
        <f t="shared" si="62"/>
        <v>0</v>
      </c>
      <c r="N570" s="461" t="str">
        <f t="shared" si="59"/>
        <v/>
      </c>
      <c r="O570" s="468"/>
    </row>
    <row r="571" spans="1:15" ht="30" customHeight="1">
      <c r="A571" s="166" t="s">
        <v>18222</v>
      </c>
      <c r="B571" s="462">
        <v>8809643535816</v>
      </c>
      <c r="C571" s="452" t="s">
        <v>27426</v>
      </c>
      <c r="D571" s="452" t="s">
        <v>32822</v>
      </c>
      <c r="E571" s="463"/>
      <c r="F571" s="464">
        <v>5600</v>
      </c>
      <c r="G571" s="465">
        <v>0.46</v>
      </c>
      <c r="H571" s="466">
        <v>6</v>
      </c>
      <c r="I571" s="457">
        <f t="shared" si="56"/>
        <v>2576</v>
      </c>
      <c r="J571" s="458" t="str">
        <f t="shared" si="57"/>
        <v>Введите курс</v>
      </c>
      <c r="K571" s="467"/>
      <c r="L571" s="460">
        <f t="shared" si="62"/>
        <v>0</v>
      </c>
      <c r="M571" s="454">
        <f t="shared" si="62"/>
        <v>0</v>
      </c>
      <c r="N571" s="461" t="str">
        <f t="shared" si="59"/>
        <v/>
      </c>
      <c r="O571" s="468"/>
    </row>
    <row r="572" spans="1:15" ht="30" customHeight="1">
      <c r="A572" s="166" t="s">
        <v>18223</v>
      </c>
      <c r="B572" s="462">
        <v>8809643525299</v>
      </c>
      <c r="C572" s="452" t="s">
        <v>27425</v>
      </c>
      <c r="D572" s="452" t="s">
        <v>32823</v>
      </c>
      <c r="E572" s="463" t="s">
        <v>32824</v>
      </c>
      <c r="F572" s="464">
        <v>54000</v>
      </c>
      <c r="G572" s="465">
        <v>0.46</v>
      </c>
      <c r="H572" s="466">
        <v>4</v>
      </c>
      <c r="I572" s="457">
        <f t="shared" si="56"/>
        <v>24840</v>
      </c>
      <c r="J572" s="458" t="str">
        <f t="shared" si="57"/>
        <v>Введите курс</v>
      </c>
      <c r="K572" s="467"/>
      <c r="L572" s="460">
        <f t="shared" si="62"/>
        <v>0</v>
      </c>
      <c r="M572" s="454">
        <f t="shared" si="62"/>
        <v>0</v>
      </c>
      <c r="N572" s="461" t="str">
        <f t="shared" si="59"/>
        <v/>
      </c>
      <c r="O572" s="468"/>
    </row>
    <row r="573" spans="1:15" ht="30" customHeight="1">
      <c r="A573" s="166" t="s">
        <v>18224</v>
      </c>
      <c r="B573" s="462">
        <v>8809643523769</v>
      </c>
      <c r="C573" s="452" t="s">
        <v>27424</v>
      </c>
      <c r="D573" s="452" t="s">
        <v>31736</v>
      </c>
      <c r="E573" s="463" t="s">
        <v>32825</v>
      </c>
      <c r="F573" s="464">
        <v>2500</v>
      </c>
      <c r="G573" s="465">
        <v>0.46</v>
      </c>
      <c r="H573" s="466">
        <v>10</v>
      </c>
      <c r="I573" s="457">
        <f t="shared" si="56"/>
        <v>1150</v>
      </c>
      <c r="J573" s="458" t="str">
        <f t="shared" si="57"/>
        <v>Введите курс</v>
      </c>
      <c r="K573" s="467"/>
      <c r="L573" s="460">
        <f t="shared" si="62"/>
        <v>0</v>
      </c>
      <c r="M573" s="454">
        <f t="shared" si="62"/>
        <v>0</v>
      </c>
      <c r="N573" s="461" t="str">
        <f t="shared" si="59"/>
        <v/>
      </c>
      <c r="O573" s="468"/>
    </row>
    <row r="574" spans="1:15" ht="30" customHeight="1">
      <c r="A574" s="166" t="s">
        <v>18225</v>
      </c>
      <c r="B574" s="462">
        <v>8809643521079</v>
      </c>
      <c r="C574" s="452" t="s">
        <v>27423</v>
      </c>
      <c r="D574" s="452" t="s">
        <v>32826</v>
      </c>
      <c r="E574" s="463" t="s">
        <v>32827</v>
      </c>
      <c r="F574" s="464">
        <v>24000</v>
      </c>
      <c r="G574" s="465">
        <v>0.46</v>
      </c>
      <c r="H574" s="466">
        <v>6</v>
      </c>
      <c r="I574" s="457">
        <f t="shared" si="56"/>
        <v>11040</v>
      </c>
      <c r="J574" s="458" t="str">
        <f t="shared" si="57"/>
        <v>Введите курс</v>
      </c>
      <c r="K574" s="467"/>
      <c r="L574" s="460">
        <f t="shared" si="62"/>
        <v>0</v>
      </c>
      <c r="M574" s="454">
        <f t="shared" si="62"/>
        <v>0</v>
      </c>
      <c r="N574" s="461" t="str">
        <f t="shared" si="59"/>
        <v/>
      </c>
      <c r="O574" s="468"/>
    </row>
    <row r="575" spans="1:15" ht="30" customHeight="1">
      <c r="A575" s="166" t="s">
        <v>18226</v>
      </c>
      <c r="B575" s="462">
        <v>8809643516877</v>
      </c>
      <c r="C575" s="452" t="s">
        <v>27422</v>
      </c>
      <c r="D575" s="452" t="s">
        <v>31735</v>
      </c>
      <c r="E575" s="463" t="s">
        <v>32828</v>
      </c>
      <c r="F575" s="464">
        <v>20000</v>
      </c>
      <c r="G575" s="465">
        <v>0.46</v>
      </c>
      <c r="H575" s="466">
        <v>6</v>
      </c>
      <c r="I575" s="457">
        <f t="shared" si="56"/>
        <v>9200</v>
      </c>
      <c r="J575" s="458" t="str">
        <f t="shared" si="57"/>
        <v>Введите курс</v>
      </c>
      <c r="K575" s="467"/>
      <c r="L575" s="460">
        <f t="shared" si="62"/>
        <v>0</v>
      </c>
      <c r="M575" s="454">
        <f t="shared" si="62"/>
        <v>0</v>
      </c>
      <c r="N575" s="461" t="str">
        <f t="shared" si="59"/>
        <v/>
      </c>
      <c r="O575" s="468"/>
    </row>
    <row r="576" spans="1:15" ht="30" customHeight="1">
      <c r="A576" s="166" t="s">
        <v>18227</v>
      </c>
      <c r="B576" s="462">
        <v>8809643521062</v>
      </c>
      <c r="C576" s="452" t="s">
        <v>27421</v>
      </c>
      <c r="D576" s="452" t="s">
        <v>31734</v>
      </c>
      <c r="E576" s="463" t="s">
        <v>1655</v>
      </c>
      <c r="F576" s="464">
        <v>28000</v>
      </c>
      <c r="G576" s="465">
        <v>0.46</v>
      </c>
      <c r="H576" s="466">
        <v>6</v>
      </c>
      <c r="I576" s="457">
        <f t="shared" si="56"/>
        <v>12880</v>
      </c>
      <c r="J576" s="458" t="str">
        <f t="shared" si="57"/>
        <v>Введите курс</v>
      </c>
      <c r="K576" s="467"/>
      <c r="L576" s="460">
        <f t="shared" si="62"/>
        <v>0</v>
      </c>
      <c r="M576" s="454">
        <f t="shared" si="62"/>
        <v>0</v>
      </c>
      <c r="N576" s="461" t="str">
        <f t="shared" si="59"/>
        <v/>
      </c>
      <c r="O576" s="468"/>
    </row>
    <row r="577" spans="1:15" ht="30" customHeight="1">
      <c r="A577" s="166" t="s">
        <v>18228</v>
      </c>
      <c r="B577" s="462">
        <v>8809643521055</v>
      </c>
      <c r="C577" s="452" t="s">
        <v>27420</v>
      </c>
      <c r="D577" s="452" t="s">
        <v>31733</v>
      </c>
      <c r="E577" s="463" t="s">
        <v>1651</v>
      </c>
      <c r="F577" s="464">
        <v>28000</v>
      </c>
      <c r="G577" s="465">
        <v>0.46</v>
      </c>
      <c r="H577" s="466">
        <v>6</v>
      </c>
      <c r="I577" s="457">
        <f t="shared" si="56"/>
        <v>12880</v>
      </c>
      <c r="J577" s="458" t="str">
        <f t="shared" si="57"/>
        <v>Введите курс</v>
      </c>
      <c r="K577" s="467"/>
      <c r="L577" s="460">
        <f t="shared" si="62"/>
        <v>0</v>
      </c>
      <c r="M577" s="454">
        <f t="shared" si="62"/>
        <v>0</v>
      </c>
      <c r="N577" s="461" t="str">
        <f t="shared" si="59"/>
        <v/>
      </c>
      <c r="O577" s="468"/>
    </row>
    <row r="578" spans="1:15" ht="30" customHeight="1">
      <c r="A578" s="166" t="s">
        <v>18229</v>
      </c>
      <c r="B578" s="462">
        <v>8809643521048</v>
      </c>
      <c r="C578" s="452" t="s">
        <v>27419</v>
      </c>
      <c r="D578" s="452" t="s">
        <v>31732</v>
      </c>
      <c r="E578" s="463" t="s">
        <v>2009</v>
      </c>
      <c r="F578" s="464">
        <v>26000</v>
      </c>
      <c r="G578" s="465">
        <v>0.46</v>
      </c>
      <c r="H578" s="466">
        <v>6</v>
      </c>
      <c r="I578" s="457">
        <f t="shared" si="56"/>
        <v>11960</v>
      </c>
      <c r="J578" s="458" t="str">
        <f t="shared" si="57"/>
        <v>Введите курс</v>
      </c>
      <c r="K578" s="467"/>
      <c r="L578" s="460">
        <f t="shared" si="62"/>
        <v>0</v>
      </c>
      <c r="M578" s="454">
        <f t="shared" si="62"/>
        <v>0</v>
      </c>
      <c r="N578" s="461" t="str">
        <f t="shared" si="59"/>
        <v/>
      </c>
      <c r="O578" s="468"/>
    </row>
    <row r="579" spans="1:15" ht="30" customHeight="1">
      <c r="A579" s="166" t="s">
        <v>18230</v>
      </c>
      <c r="B579" s="462">
        <v>8809643520133</v>
      </c>
      <c r="C579" s="452" t="s">
        <v>27418</v>
      </c>
      <c r="D579" s="452" t="s">
        <v>31731</v>
      </c>
      <c r="E579" s="463" t="s">
        <v>32829</v>
      </c>
      <c r="F579" s="464">
        <v>21000</v>
      </c>
      <c r="G579" s="465">
        <v>0.46</v>
      </c>
      <c r="H579" s="466">
        <v>6</v>
      </c>
      <c r="I579" s="457">
        <f t="shared" si="56"/>
        <v>9660</v>
      </c>
      <c r="J579" s="458" t="str">
        <f t="shared" si="57"/>
        <v>Введите курс</v>
      </c>
      <c r="K579" s="467"/>
      <c r="L579" s="460">
        <f t="shared" si="62"/>
        <v>0</v>
      </c>
      <c r="M579" s="454">
        <f t="shared" si="62"/>
        <v>0</v>
      </c>
      <c r="N579" s="461" t="str">
        <f t="shared" si="59"/>
        <v/>
      </c>
      <c r="O579" s="468"/>
    </row>
    <row r="580" spans="1:15" ht="30" customHeight="1">
      <c r="A580" s="166" t="s">
        <v>18231</v>
      </c>
      <c r="B580" s="462">
        <v>8809643520126</v>
      </c>
      <c r="C580" s="452" t="s">
        <v>18424</v>
      </c>
      <c r="D580" s="452" t="s">
        <v>31730</v>
      </c>
      <c r="E580" s="463" t="s">
        <v>32830</v>
      </c>
      <c r="F580" s="464">
        <v>11000</v>
      </c>
      <c r="G580" s="465">
        <v>0.46</v>
      </c>
      <c r="H580" s="466">
        <v>6</v>
      </c>
      <c r="I580" s="457">
        <f t="shared" ref="I580:I643" si="63">G580*F580</f>
        <v>5060</v>
      </c>
      <c r="J580" s="458" t="str">
        <f t="shared" ref="J580:J643" si="64">IF($I$1="","Введите курс",I580/$I$1)</f>
        <v>Введите курс</v>
      </c>
      <c r="K580" s="467"/>
      <c r="L580" s="460">
        <f t="shared" ref="L580:M595" si="65">K580*H580</f>
        <v>0</v>
      </c>
      <c r="M580" s="454">
        <f t="shared" si="65"/>
        <v>0</v>
      </c>
      <c r="N580" s="461" t="str">
        <f t="shared" ref="N580:N643" si="66">IFERROR(L580*J580,"")</f>
        <v/>
      </c>
      <c r="O580" s="468"/>
    </row>
    <row r="581" spans="1:15" ht="30" customHeight="1">
      <c r="A581" s="166" t="s">
        <v>18232</v>
      </c>
      <c r="B581" s="462">
        <v>8809643522984</v>
      </c>
      <c r="C581" s="452" t="s">
        <v>27417</v>
      </c>
      <c r="D581" s="452" t="s">
        <v>31729</v>
      </c>
      <c r="E581" s="463" t="s">
        <v>1655</v>
      </c>
      <c r="F581" s="464">
        <v>28000</v>
      </c>
      <c r="G581" s="465">
        <v>0.46</v>
      </c>
      <c r="H581" s="466">
        <v>6</v>
      </c>
      <c r="I581" s="457">
        <f t="shared" si="63"/>
        <v>12880</v>
      </c>
      <c r="J581" s="458" t="str">
        <f t="shared" si="64"/>
        <v>Введите курс</v>
      </c>
      <c r="K581" s="467"/>
      <c r="L581" s="460">
        <f t="shared" si="65"/>
        <v>0</v>
      </c>
      <c r="M581" s="454">
        <f t="shared" si="65"/>
        <v>0</v>
      </c>
      <c r="N581" s="461" t="str">
        <f t="shared" si="66"/>
        <v/>
      </c>
      <c r="O581" s="468"/>
    </row>
    <row r="582" spans="1:15" ht="30" customHeight="1">
      <c r="A582" s="166" t="s">
        <v>18233</v>
      </c>
      <c r="B582" s="462">
        <v>8809643509992</v>
      </c>
      <c r="C582" s="452" t="s">
        <v>27416</v>
      </c>
      <c r="D582" s="452" t="s">
        <v>32831</v>
      </c>
      <c r="E582" s="463" t="s">
        <v>32832</v>
      </c>
      <c r="F582" s="464">
        <v>37600</v>
      </c>
      <c r="G582" s="465">
        <v>0.46</v>
      </c>
      <c r="H582" s="466">
        <v>4</v>
      </c>
      <c r="I582" s="457">
        <f t="shared" si="63"/>
        <v>17296</v>
      </c>
      <c r="J582" s="458" t="str">
        <f t="shared" si="64"/>
        <v>Введите курс</v>
      </c>
      <c r="K582" s="467"/>
      <c r="L582" s="460">
        <f t="shared" si="65"/>
        <v>0</v>
      </c>
      <c r="M582" s="454">
        <f t="shared" si="65"/>
        <v>0</v>
      </c>
      <c r="N582" s="461" t="str">
        <f t="shared" si="66"/>
        <v/>
      </c>
      <c r="O582" s="468"/>
    </row>
    <row r="583" spans="1:15" ht="30" customHeight="1">
      <c r="A583" s="166" t="s">
        <v>18234</v>
      </c>
      <c r="B583" s="462">
        <v>8809643509978</v>
      </c>
      <c r="C583" s="452" t="s">
        <v>27415</v>
      </c>
      <c r="D583" s="452" t="s">
        <v>31728</v>
      </c>
      <c r="E583" s="463" t="s">
        <v>2293</v>
      </c>
      <c r="F583" s="464">
        <v>19800</v>
      </c>
      <c r="G583" s="465">
        <v>0.46</v>
      </c>
      <c r="H583" s="466">
        <v>4</v>
      </c>
      <c r="I583" s="457">
        <f t="shared" si="63"/>
        <v>9108</v>
      </c>
      <c r="J583" s="458" t="str">
        <f t="shared" si="64"/>
        <v>Введите курс</v>
      </c>
      <c r="K583" s="467"/>
      <c r="L583" s="460">
        <f t="shared" si="65"/>
        <v>0</v>
      </c>
      <c r="M583" s="454">
        <f t="shared" si="65"/>
        <v>0</v>
      </c>
      <c r="N583" s="461" t="str">
        <f t="shared" si="66"/>
        <v/>
      </c>
      <c r="O583" s="468"/>
    </row>
    <row r="584" spans="1:15" ht="30" customHeight="1">
      <c r="A584" s="166" t="s">
        <v>18235</v>
      </c>
      <c r="B584" s="462">
        <v>8809643516068</v>
      </c>
      <c r="C584" s="452" t="s">
        <v>27414</v>
      </c>
      <c r="D584" s="452" t="s">
        <v>32833</v>
      </c>
      <c r="E584" s="463" t="s">
        <v>32834</v>
      </c>
      <c r="F584" s="464">
        <v>81000</v>
      </c>
      <c r="G584" s="465">
        <v>0.46</v>
      </c>
      <c r="H584" s="466">
        <v>4</v>
      </c>
      <c r="I584" s="457">
        <f t="shared" si="63"/>
        <v>37260</v>
      </c>
      <c r="J584" s="458" t="str">
        <f t="shared" si="64"/>
        <v>Введите курс</v>
      </c>
      <c r="K584" s="467"/>
      <c r="L584" s="460">
        <f t="shared" si="65"/>
        <v>0</v>
      </c>
      <c r="M584" s="454">
        <f t="shared" si="65"/>
        <v>0</v>
      </c>
      <c r="N584" s="461" t="str">
        <f t="shared" si="66"/>
        <v/>
      </c>
      <c r="O584" s="468"/>
    </row>
    <row r="585" spans="1:15" ht="30" customHeight="1">
      <c r="A585" s="166" t="s">
        <v>18237</v>
      </c>
      <c r="B585" s="462">
        <v>8809643507295</v>
      </c>
      <c r="C585" s="452" t="s">
        <v>27413</v>
      </c>
      <c r="D585" s="452" t="s">
        <v>31727</v>
      </c>
      <c r="E585" s="463" t="s">
        <v>2285</v>
      </c>
      <c r="F585" s="464">
        <v>18000</v>
      </c>
      <c r="G585" s="465">
        <v>0.46</v>
      </c>
      <c r="H585" s="466">
        <v>6</v>
      </c>
      <c r="I585" s="457">
        <f t="shared" si="63"/>
        <v>8280</v>
      </c>
      <c r="J585" s="458" t="str">
        <f t="shared" si="64"/>
        <v>Введите курс</v>
      </c>
      <c r="K585" s="467"/>
      <c r="L585" s="460">
        <f t="shared" si="65"/>
        <v>0</v>
      </c>
      <c r="M585" s="454">
        <f t="shared" si="65"/>
        <v>0</v>
      </c>
      <c r="N585" s="461" t="str">
        <f t="shared" si="66"/>
        <v/>
      </c>
      <c r="O585" s="468"/>
    </row>
    <row r="586" spans="1:15" ht="30" customHeight="1">
      <c r="A586" s="166" t="s">
        <v>18238</v>
      </c>
      <c r="B586" s="462">
        <v>8809643507288</v>
      </c>
      <c r="C586" s="452" t="s">
        <v>27412</v>
      </c>
      <c r="D586" s="452" t="s">
        <v>32835</v>
      </c>
      <c r="E586" s="463" t="s">
        <v>32836</v>
      </c>
      <c r="F586" s="464">
        <v>12000</v>
      </c>
      <c r="G586" s="465">
        <v>0.46</v>
      </c>
      <c r="H586" s="466">
        <v>10</v>
      </c>
      <c r="I586" s="457">
        <f t="shared" si="63"/>
        <v>5520</v>
      </c>
      <c r="J586" s="458" t="str">
        <f t="shared" si="64"/>
        <v>Введите курс</v>
      </c>
      <c r="K586" s="467"/>
      <c r="L586" s="460">
        <f t="shared" si="65"/>
        <v>0</v>
      </c>
      <c r="M586" s="454">
        <f t="shared" si="65"/>
        <v>0</v>
      </c>
      <c r="N586" s="461" t="str">
        <f t="shared" si="66"/>
        <v/>
      </c>
      <c r="O586" s="468"/>
    </row>
    <row r="587" spans="1:15" ht="30" customHeight="1">
      <c r="A587" s="166" t="s">
        <v>18239</v>
      </c>
      <c r="B587" s="462">
        <v>8809643507264</v>
      </c>
      <c r="C587" s="452" t="s">
        <v>27411</v>
      </c>
      <c r="D587" s="452" t="s">
        <v>31726</v>
      </c>
      <c r="E587" s="463" t="s">
        <v>32837</v>
      </c>
      <c r="F587" s="464">
        <v>6000</v>
      </c>
      <c r="G587" s="465">
        <v>0.46</v>
      </c>
      <c r="H587" s="466">
        <v>20</v>
      </c>
      <c r="I587" s="457">
        <f t="shared" si="63"/>
        <v>2760</v>
      </c>
      <c r="J587" s="458" t="str">
        <f t="shared" si="64"/>
        <v>Введите курс</v>
      </c>
      <c r="K587" s="467"/>
      <c r="L587" s="460">
        <f t="shared" si="65"/>
        <v>0</v>
      </c>
      <c r="M587" s="454">
        <f t="shared" si="65"/>
        <v>0</v>
      </c>
      <c r="N587" s="461" t="str">
        <f t="shared" si="66"/>
        <v/>
      </c>
      <c r="O587" s="468"/>
    </row>
    <row r="588" spans="1:15" ht="30" customHeight="1">
      <c r="A588" s="166" t="s">
        <v>18240</v>
      </c>
      <c r="B588" s="462">
        <v>8809643507240</v>
      </c>
      <c r="C588" s="452" t="s">
        <v>27410</v>
      </c>
      <c r="D588" s="452" t="s">
        <v>31725</v>
      </c>
      <c r="E588" s="463" t="s">
        <v>32837</v>
      </c>
      <c r="F588" s="464">
        <v>5500</v>
      </c>
      <c r="G588" s="465">
        <v>0.46</v>
      </c>
      <c r="H588" s="466">
        <v>20</v>
      </c>
      <c r="I588" s="457">
        <f t="shared" si="63"/>
        <v>2530</v>
      </c>
      <c r="J588" s="458" t="str">
        <f t="shared" si="64"/>
        <v>Введите курс</v>
      </c>
      <c r="K588" s="467"/>
      <c r="L588" s="460">
        <f t="shared" si="65"/>
        <v>0</v>
      </c>
      <c r="M588" s="454">
        <f t="shared" si="65"/>
        <v>0</v>
      </c>
      <c r="N588" s="461" t="str">
        <f t="shared" si="66"/>
        <v/>
      </c>
      <c r="O588" s="468"/>
    </row>
    <row r="589" spans="1:15" ht="30" customHeight="1">
      <c r="A589" s="166" t="s">
        <v>18241</v>
      </c>
      <c r="B589" s="462">
        <v>8809643507233</v>
      </c>
      <c r="C589" s="452" t="s">
        <v>27409</v>
      </c>
      <c r="D589" s="452" t="s">
        <v>31724</v>
      </c>
      <c r="E589" s="463" t="s">
        <v>8458</v>
      </c>
      <c r="F589" s="464">
        <v>9000</v>
      </c>
      <c r="G589" s="465">
        <v>0.46</v>
      </c>
      <c r="H589" s="466">
        <v>10</v>
      </c>
      <c r="I589" s="457">
        <f t="shared" si="63"/>
        <v>4140</v>
      </c>
      <c r="J589" s="458" t="str">
        <f t="shared" si="64"/>
        <v>Введите курс</v>
      </c>
      <c r="K589" s="467"/>
      <c r="L589" s="460">
        <f t="shared" si="65"/>
        <v>0</v>
      </c>
      <c r="M589" s="454">
        <f t="shared" si="65"/>
        <v>0</v>
      </c>
      <c r="N589" s="461" t="str">
        <f t="shared" si="66"/>
        <v/>
      </c>
      <c r="O589" s="468"/>
    </row>
    <row r="590" spans="1:15" ht="30" customHeight="1">
      <c r="A590" s="166" t="s">
        <v>18242</v>
      </c>
      <c r="B590" s="462">
        <v>8809643507226</v>
      </c>
      <c r="C590" s="452" t="s">
        <v>27408</v>
      </c>
      <c r="D590" s="452" t="s">
        <v>31723</v>
      </c>
      <c r="E590" s="463" t="s">
        <v>8458</v>
      </c>
      <c r="F590" s="464">
        <v>9000</v>
      </c>
      <c r="G590" s="465">
        <v>0.46</v>
      </c>
      <c r="H590" s="466">
        <v>10</v>
      </c>
      <c r="I590" s="457">
        <f t="shared" si="63"/>
        <v>4140</v>
      </c>
      <c r="J590" s="458" t="str">
        <f t="shared" si="64"/>
        <v>Введите курс</v>
      </c>
      <c r="K590" s="467"/>
      <c r="L590" s="460">
        <f t="shared" si="65"/>
        <v>0</v>
      </c>
      <c r="M590" s="454">
        <f t="shared" si="65"/>
        <v>0</v>
      </c>
      <c r="N590" s="461" t="str">
        <f t="shared" si="66"/>
        <v/>
      </c>
      <c r="O590" s="468"/>
    </row>
    <row r="591" spans="1:15" ht="30" customHeight="1">
      <c r="A591" s="166" t="s">
        <v>18243</v>
      </c>
      <c r="B591" s="462">
        <v>8809643507141</v>
      </c>
      <c r="C591" s="452" t="s">
        <v>27407</v>
      </c>
      <c r="D591" s="452" t="s">
        <v>32838</v>
      </c>
      <c r="E591" s="463" t="s">
        <v>32839</v>
      </c>
      <c r="F591" s="464">
        <v>74000</v>
      </c>
      <c r="G591" s="465">
        <v>0.46</v>
      </c>
      <c r="H591" s="466">
        <v>4</v>
      </c>
      <c r="I591" s="457">
        <f t="shared" si="63"/>
        <v>34040</v>
      </c>
      <c r="J591" s="458" t="str">
        <f t="shared" si="64"/>
        <v>Введите курс</v>
      </c>
      <c r="K591" s="467"/>
      <c r="L591" s="460">
        <f t="shared" si="65"/>
        <v>0</v>
      </c>
      <c r="M591" s="454">
        <f t="shared" si="65"/>
        <v>0</v>
      </c>
      <c r="N591" s="461" t="str">
        <f t="shared" si="66"/>
        <v/>
      </c>
      <c r="O591" s="468"/>
    </row>
    <row r="592" spans="1:15" ht="30" customHeight="1">
      <c r="A592" s="166" t="s">
        <v>18244</v>
      </c>
      <c r="B592" s="462">
        <v>8809643507134</v>
      </c>
      <c r="C592" s="452" t="s">
        <v>27406</v>
      </c>
      <c r="D592" s="452" t="s">
        <v>32840</v>
      </c>
      <c r="E592" s="463" t="s">
        <v>32841</v>
      </c>
      <c r="F592" s="464">
        <v>46000</v>
      </c>
      <c r="G592" s="465">
        <v>0.46</v>
      </c>
      <c r="H592" s="466">
        <v>4</v>
      </c>
      <c r="I592" s="457">
        <f t="shared" si="63"/>
        <v>21160</v>
      </c>
      <c r="J592" s="458" t="str">
        <f t="shared" si="64"/>
        <v>Введите курс</v>
      </c>
      <c r="K592" s="467"/>
      <c r="L592" s="460">
        <f t="shared" si="65"/>
        <v>0</v>
      </c>
      <c r="M592" s="454">
        <f t="shared" si="65"/>
        <v>0</v>
      </c>
      <c r="N592" s="461" t="str">
        <f t="shared" si="66"/>
        <v/>
      </c>
      <c r="O592" s="468"/>
    </row>
    <row r="593" spans="1:15" ht="30" customHeight="1">
      <c r="A593" s="166" t="s">
        <v>18245</v>
      </c>
      <c r="B593" s="462">
        <v>8809643507127</v>
      </c>
      <c r="C593" s="452" t="s">
        <v>27405</v>
      </c>
      <c r="D593" s="452" t="s">
        <v>31722</v>
      </c>
      <c r="E593" s="463" t="s">
        <v>1668</v>
      </c>
      <c r="F593" s="464">
        <v>28000</v>
      </c>
      <c r="G593" s="465">
        <v>0.46</v>
      </c>
      <c r="H593" s="466">
        <v>4</v>
      </c>
      <c r="I593" s="457">
        <f t="shared" si="63"/>
        <v>12880</v>
      </c>
      <c r="J593" s="458" t="str">
        <f t="shared" si="64"/>
        <v>Введите курс</v>
      </c>
      <c r="K593" s="467"/>
      <c r="L593" s="460">
        <f t="shared" si="65"/>
        <v>0</v>
      </c>
      <c r="M593" s="454">
        <f t="shared" si="65"/>
        <v>0</v>
      </c>
      <c r="N593" s="461" t="str">
        <f t="shared" si="66"/>
        <v/>
      </c>
      <c r="O593" s="468"/>
    </row>
    <row r="594" spans="1:15" ht="30" customHeight="1">
      <c r="A594" s="166" t="s">
        <v>18246</v>
      </c>
      <c r="B594" s="462">
        <v>8809643505260</v>
      </c>
      <c r="C594" s="452" t="s">
        <v>27404</v>
      </c>
      <c r="D594" s="452" t="s">
        <v>32842</v>
      </c>
      <c r="E594" s="463" t="s">
        <v>2402</v>
      </c>
      <c r="F594" s="464">
        <v>28000</v>
      </c>
      <c r="G594" s="465">
        <v>0.46</v>
      </c>
      <c r="H594" s="466">
        <v>6</v>
      </c>
      <c r="I594" s="457">
        <f t="shared" si="63"/>
        <v>12880</v>
      </c>
      <c r="J594" s="458" t="str">
        <f t="shared" si="64"/>
        <v>Введите курс</v>
      </c>
      <c r="K594" s="467"/>
      <c r="L594" s="460">
        <f t="shared" si="65"/>
        <v>0</v>
      </c>
      <c r="M594" s="454">
        <f t="shared" si="65"/>
        <v>0</v>
      </c>
      <c r="N594" s="461" t="str">
        <f t="shared" si="66"/>
        <v/>
      </c>
      <c r="O594" s="468"/>
    </row>
    <row r="595" spans="1:15" ht="30" customHeight="1">
      <c r="A595" s="166" t="s">
        <v>18247</v>
      </c>
      <c r="B595" s="462">
        <v>8809643505246</v>
      </c>
      <c r="C595" s="452" t="s">
        <v>27403</v>
      </c>
      <c r="D595" s="452" t="s">
        <v>31721</v>
      </c>
      <c r="E595" s="463" t="s">
        <v>2402</v>
      </c>
      <c r="F595" s="464">
        <v>28000</v>
      </c>
      <c r="G595" s="465">
        <v>0.46</v>
      </c>
      <c r="H595" s="466">
        <v>6</v>
      </c>
      <c r="I595" s="457">
        <f t="shared" si="63"/>
        <v>12880</v>
      </c>
      <c r="J595" s="458" t="str">
        <f t="shared" si="64"/>
        <v>Введите курс</v>
      </c>
      <c r="K595" s="467"/>
      <c r="L595" s="460">
        <f t="shared" si="65"/>
        <v>0</v>
      </c>
      <c r="M595" s="454">
        <f t="shared" si="65"/>
        <v>0</v>
      </c>
      <c r="N595" s="461" t="str">
        <f t="shared" si="66"/>
        <v/>
      </c>
      <c r="O595" s="468"/>
    </row>
    <row r="596" spans="1:15" ht="30" customHeight="1">
      <c r="A596" s="166" t="s">
        <v>18248</v>
      </c>
      <c r="B596" s="462">
        <v>8809643505215</v>
      </c>
      <c r="C596" s="452" t="s">
        <v>27402</v>
      </c>
      <c r="D596" s="452" t="s">
        <v>31720</v>
      </c>
      <c r="E596" s="463" t="s">
        <v>2009</v>
      </c>
      <c r="F596" s="464">
        <v>23000</v>
      </c>
      <c r="G596" s="465">
        <v>0.46</v>
      </c>
      <c r="H596" s="466">
        <v>6</v>
      </c>
      <c r="I596" s="457">
        <f t="shared" si="63"/>
        <v>10580</v>
      </c>
      <c r="J596" s="458" t="str">
        <f t="shared" si="64"/>
        <v>Введите курс</v>
      </c>
      <c r="K596" s="467"/>
      <c r="L596" s="460">
        <f t="shared" ref="L596:M611" si="67">K596*H596</f>
        <v>0</v>
      </c>
      <c r="M596" s="454">
        <f t="shared" si="67"/>
        <v>0</v>
      </c>
      <c r="N596" s="461" t="str">
        <f t="shared" si="66"/>
        <v/>
      </c>
      <c r="O596" s="468"/>
    </row>
    <row r="597" spans="1:15" ht="30" customHeight="1">
      <c r="A597" s="166" t="s">
        <v>18249</v>
      </c>
      <c r="B597" s="462">
        <v>8809643505185</v>
      </c>
      <c r="C597" s="452" t="s">
        <v>27401</v>
      </c>
      <c r="D597" s="452" t="s">
        <v>32843</v>
      </c>
      <c r="E597" s="463" t="s">
        <v>8458</v>
      </c>
      <c r="F597" s="464">
        <v>23000</v>
      </c>
      <c r="G597" s="465">
        <v>0.46</v>
      </c>
      <c r="H597" s="466">
        <v>6</v>
      </c>
      <c r="I597" s="457">
        <f t="shared" si="63"/>
        <v>10580</v>
      </c>
      <c r="J597" s="458" t="str">
        <f t="shared" si="64"/>
        <v>Введите курс</v>
      </c>
      <c r="K597" s="467"/>
      <c r="L597" s="460">
        <f t="shared" si="67"/>
        <v>0</v>
      </c>
      <c r="M597" s="454">
        <f t="shared" si="67"/>
        <v>0</v>
      </c>
      <c r="N597" s="461" t="str">
        <f t="shared" si="66"/>
        <v/>
      </c>
      <c r="O597" s="468"/>
    </row>
    <row r="598" spans="1:15" ht="30" customHeight="1">
      <c r="A598" s="166" t="s">
        <v>18250</v>
      </c>
      <c r="B598" s="462">
        <v>8809643511780</v>
      </c>
      <c r="C598" s="452" t="s">
        <v>32844</v>
      </c>
      <c r="D598" s="452" t="s">
        <v>32845</v>
      </c>
      <c r="E598" s="463" t="s">
        <v>32846</v>
      </c>
      <c r="F598" s="464">
        <v>4000</v>
      </c>
      <c r="G598" s="465">
        <v>0.46</v>
      </c>
      <c r="H598" s="466">
        <v>10</v>
      </c>
      <c r="I598" s="457">
        <f t="shared" si="63"/>
        <v>1840</v>
      </c>
      <c r="J598" s="458" t="str">
        <f t="shared" si="64"/>
        <v>Введите курс</v>
      </c>
      <c r="K598" s="467"/>
      <c r="L598" s="460">
        <f t="shared" si="67"/>
        <v>0</v>
      </c>
      <c r="M598" s="454">
        <f t="shared" si="67"/>
        <v>0</v>
      </c>
      <c r="N598" s="461" t="str">
        <f t="shared" si="66"/>
        <v/>
      </c>
      <c r="O598" s="468"/>
    </row>
    <row r="599" spans="1:15" ht="30" customHeight="1">
      <c r="A599" s="166" t="s">
        <v>18251</v>
      </c>
      <c r="B599" s="462">
        <v>8809643502771</v>
      </c>
      <c r="C599" s="452" t="s">
        <v>27400</v>
      </c>
      <c r="D599" s="452" t="s">
        <v>31719</v>
      </c>
      <c r="E599" s="463" t="s">
        <v>32847</v>
      </c>
      <c r="F599" s="464">
        <v>14800</v>
      </c>
      <c r="G599" s="465">
        <v>0.46</v>
      </c>
      <c r="H599" s="466">
        <v>6</v>
      </c>
      <c r="I599" s="457">
        <f t="shared" si="63"/>
        <v>6808</v>
      </c>
      <c r="J599" s="458" t="str">
        <f t="shared" si="64"/>
        <v>Введите курс</v>
      </c>
      <c r="K599" s="467"/>
      <c r="L599" s="460">
        <f t="shared" si="67"/>
        <v>0</v>
      </c>
      <c r="M599" s="454">
        <f t="shared" si="67"/>
        <v>0</v>
      </c>
      <c r="N599" s="461" t="str">
        <f t="shared" si="66"/>
        <v/>
      </c>
      <c r="O599" s="468"/>
    </row>
    <row r="600" spans="1:15" ht="30" customHeight="1">
      <c r="A600" s="166" t="s">
        <v>18252</v>
      </c>
      <c r="B600" s="462">
        <v>8809643502757</v>
      </c>
      <c r="C600" s="452" t="s">
        <v>27399</v>
      </c>
      <c r="D600" s="452" t="s">
        <v>31718</v>
      </c>
      <c r="E600" s="463" t="s">
        <v>15836</v>
      </c>
      <c r="F600" s="464">
        <v>25800</v>
      </c>
      <c r="G600" s="465">
        <v>0.46</v>
      </c>
      <c r="H600" s="466">
        <v>6</v>
      </c>
      <c r="I600" s="457">
        <f t="shared" si="63"/>
        <v>11868</v>
      </c>
      <c r="J600" s="458" t="str">
        <f t="shared" si="64"/>
        <v>Введите курс</v>
      </c>
      <c r="K600" s="467"/>
      <c r="L600" s="460">
        <f t="shared" si="67"/>
        <v>0</v>
      </c>
      <c r="M600" s="454">
        <f t="shared" si="67"/>
        <v>0</v>
      </c>
      <c r="N600" s="461" t="str">
        <f t="shared" si="66"/>
        <v/>
      </c>
      <c r="O600" s="468"/>
    </row>
    <row r="601" spans="1:15" ht="30" customHeight="1">
      <c r="A601" s="166" t="s">
        <v>18253</v>
      </c>
      <c r="B601" s="462">
        <v>8809643502740</v>
      </c>
      <c r="C601" s="452" t="s">
        <v>27398</v>
      </c>
      <c r="D601" s="452" t="s">
        <v>31717</v>
      </c>
      <c r="E601" s="463" t="s">
        <v>32848</v>
      </c>
      <c r="F601" s="464">
        <v>23800</v>
      </c>
      <c r="G601" s="465">
        <v>0.46</v>
      </c>
      <c r="H601" s="466">
        <v>6</v>
      </c>
      <c r="I601" s="457">
        <f t="shared" si="63"/>
        <v>10948</v>
      </c>
      <c r="J601" s="458" t="str">
        <f t="shared" si="64"/>
        <v>Введите курс</v>
      </c>
      <c r="K601" s="467"/>
      <c r="L601" s="460">
        <f t="shared" si="67"/>
        <v>0</v>
      </c>
      <c r="M601" s="454">
        <f t="shared" si="67"/>
        <v>0</v>
      </c>
      <c r="N601" s="461" t="str">
        <f t="shared" si="66"/>
        <v/>
      </c>
      <c r="O601" s="468"/>
    </row>
    <row r="602" spans="1:15" ht="30" customHeight="1">
      <c r="A602" s="166" t="s">
        <v>18254</v>
      </c>
      <c r="B602" s="462">
        <v>8809643502733</v>
      </c>
      <c r="C602" s="452" t="s">
        <v>27397</v>
      </c>
      <c r="D602" s="452" t="s">
        <v>31716</v>
      </c>
      <c r="E602" s="463" t="s">
        <v>32849</v>
      </c>
      <c r="F602" s="464">
        <v>21800</v>
      </c>
      <c r="G602" s="465">
        <v>0.46</v>
      </c>
      <c r="H602" s="466">
        <v>6</v>
      </c>
      <c r="I602" s="457">
        <f t="shared" si="63"/>
        <v>10028</v>
      </c>
      <c r="J602" s="458" t="str">
        <f t="shared" si="64"/>
        <v>Введите курс</v>
      </c>
      <c r="K602" s="467"/>
      <c r="L602" s="460">
        <f t="shared" si="67"/>
        <v>0</v>
      </c>
      <c r="M602" s="454">
        <f t="shared" si="67"/>
        <v>0</v>
      </c>
      <c r="N602" s="461" t="str">
        <f t="shared" si="66"/>
        <v/>
      </c>
      <c r="O602" s="468"/>
    </row>
    <row r="603" spans="1:15" ht="30" customHeight="1">
      <c r="A603" s="166" t="s">
        <v>18255</v>
      </c>
      <c r="B603" s="462">
        <v>8809643502184</v>
      </c>
      <c r="C603" s="452" t="s">
        <v>27396</v>
      </c>
      <c r="D603" s="452" t="s">
        <v>31715</v>
      </c>
      <c r="E603" s="463" t="s">
        <v>2358</v>
      </c>
      <c r="F603" s="464">
        <v>15000</v>
      </c>
      <c r="G603" s="465">
        <v>0.46</v>
      </c>
      <c r="H603" s="466">
        <v>8</v>
      </c>
      <c r="I603" s="457">
        <f t="shared" si="63"/>
        <v>6900</v>
      </c>
      <c r="J603" s="458" t="str">
        <f t="shared" si="64"/>
        <v>Введите курс</v>
      </c>
      <c r="K603" s="467"/>
      <c r="L603" s="460">
        <f t="shared" si="67"/>
        <v>0</v>
      </c>
      <c r="M603" s="454">
        <f t="shared" si="67"/>
        <v>0</v>
      </c>
      <c r="N603" s="461" t="str">
        <f t="shared" si="66"/>
        <v/>
      </c>
      <c r="O603" s="468"/>
    </row>
    <row r="604" spans="1:15" ht="30" customHeight="1">
      <c r="A604" s="166" t="s">
        <v>18256</v>
      </c>
      <c r="B604" s="462">
        <v>8809643502177</v>
      </c>
      <c r="C604" s="452" t="s">
        <v>27395</v>
      </c>
      <c r="D604" s="452" t="s">
        <v>31714</v>
      </c>
      <c r="E604" s="463" t="s">
        <v>17851</v>
      </c>
      <c r="F604" s="464">
        <v>18000</v>
      </c>
      <c r="G604" s="465">
        <v>0.46</v>
      </c>
      <c r="H604" s="466">
        <v>6</v>
      </c>
      <c r="I604" s="457">
        <f t="shared" si="63"/>
        <v>8280</v>
      </c>
      <c r="J604" s="458" t="str">
        <f t="shared" si="64"/>
        <v>Введите курс</v>
      </c>
      <c r="K604" s="467"/>
      <c r="L604" s="460">
        <f t="shared" si="67"/>
        <v>0</v>
      </c>
      <c r="M604" s="454">
        <f t="shared" si="67"/>
        <v>0</v>
      </c>
      <c r="N604" s="461" t="str">
        <f t="shared" si="66"/>
        <v/>
      </c>
      <c r="O604" s="468"/>
    </row>
    <row r="605" spans="1:15" ht="30" customHeight="1">
      <c r="A605" s="166" t="s">
        <v>18257</v>
      </c>
      <c r="B605" s="462">
        <v>8809643502160</v>
      </c>
      <c r="C605" s="452" t="s">
        <v>27394</v>
      </c>
      <c r="D605" s="452" t="s">
        <v>31713</v>
      </c>
      <c r="E605" s="463" t="s">
        <v>2402</v>
      </c>
      <c r="F605" s="464">
        <v>22000</v>
      </c>
      <c r="G605" s="465">
        <v>0.46</v>
      </c>
      <c r="H605" s="466">
        <v>6</v>
      </c>
      <c r="I605" s="457">
        <f t="shared" si="63"/>
        <v>10120</v>
      </c>
      <c r="J605" s="458" t="str">
        <f t="shared" si="64"/>
        <v>Введите курс</v>
      </c>
      <c r="K605" s="467"/>
      <c r="L605" s="460">
        <f t="shared" si="67"/>
        <v>0</v>
      </c>
      <c r="M605" s="454">
        <f t="shared" si="67"/>
        <v>0</v>
      </c>
      <c r="N605" s="461" t="str">
        <f t="shared" si="66"/>
        <v/>
      </c>
      <c r="O605" s="468"/>
    </row>
    <row r="606" spans="1:15" ht="30" customHeight="1">
      <c r="A606" s="166" t="s">
        <v>18258</v>
      </c>
      <c r="B606" s="462">
        <v>8809643523776</v>
      </c>
      <c r="C606" s="452" t="s">
        <v>27393</v>
      </c>
      <c r="D606" s="452" t="s">
        <v>31712</v>
      </c>
      <c r="E606" s="463" t="s">
        <v>1668</v>
      </c>
      <c r="F606" s="464">
        <v>39000</v>
      </c>
      <c r="G606" s="465">
        <v>0.46</v>
      </c>
      <c r="H606" s="466">
        <v>6</v>
      </c>
      <c r="I606" s="457">
        <f t="shared" si="63"/>
        <v>17940</v>
      </c>
      <c r="J606" s="458" t="str">
        <f t="shared" si="64"/>
        <v>Введите курс</v>
      </c>
      <c r="K606" s="467"/>
      <c r="L606" s="460">
        <f t="shared" si="67"/>
        <v>0</v>
      </c>
      <c r="M606" s="454">
        <f t="shared" si="67"/>
        <v>0</v>
      </c>
      <c r="N606" s="461" t="str">
        <f t="shared" si="66"/>
        <v/>
      </c>
      <c r="O606" s="468"/>
    </row>
    <row r="607" spans="1:15" ht="30" customHeight="1">
      <c r="A607" s="166" t="s">
        <v>18259</v>
      </c>
      <c r="B607" s="462">
        <v>8809643505222</v>
      </c>
      <c r="C607" s="452" t="s">
        <v>27392</v>
      </c>
      <c r="D607" s="452" t="s">
        <v>32850</v>
      </c>
      <c r="E607" s="463" t="s">
        <v>1745</v>
      </c>
      <c r="F607" s="464">
        <v>36000</v>
      </c>
      <c r="G607" s="465">
        <v>0.46</v>
      </c>
      <c r="H607" s="466">
        <v>6</v>
      </c>
      <c r="I607" s="457">
        <f t="shared" si="63"/>
        <v>16560</v>
      </c>
      <c r="J607" s="458" t="str">
        <f t="shared" si="64"/>
        <v>Введите курс</v>
      </c>
      <c r="K607" s="467"/>
      <c r="L607" s="460">
        <f t="shared" si="67"/>
        <v>0</v>
      </c>
      <c r="M607" s="454">
        <f t="shared" si="67"/>
        <v>0</v>
      </c>
      <c r="N607" s="461" t="str">
        <f t="shared" si="66"/>
        <v/>
      </c>
      <c r="O607" s="468"/>
    </row>
    <row r="608" spans="1:15" ht="30" customHeight="1">
      <c r="A608" s="166" t="s">
        <v>18260</v>
      </c>
      <c r="B608" s="462">
        <v>8809643505161</v>
      </c>
      <c r="C608" s="452" t="s">
        <v>27391</v>
      </c>
      <c r="D608" s="452" t="s">
        <v>31711</v>
      </c>
      <c r="E608" s="463" t="s">
        <v>1668</v>
      </c>
      <c r="F608" s="464">
        <v>39000</v>
      </c>
      <c r="G608" s="465">
        <v>0.46</v>
      </c>
      <c r="H608" s="466">
        <v>6</v>
      </c>
      <c r="I608" s="457">
        <f t="shared" si="63"/>
        <v>17940</v>
      </c>
      <c r="J608" s="458" t="str">
        <f t="shared" si="64"/>
        <v>Введите курс</v>
      </c>
      <c r="K608" s="467"/>
      <c r="L608" s="460">
        <f t="shared" si="67"/>
        <v>0</v>
      </c>
      <c r="M608" s="454">
        <f t="shared" si="67"/>
        <v>0</v>
      </c>
      <c r="N608" s="461" t="str">
        <f t="shared" si="66"/>
        <v/>
      </c>
      <c r="O608" s="468"/>
    </row>
    <row r="609" spans="1:15" ht="30" customHeight="1">
      <c r="A609" s="166" t="s">
        <v>18261</v>
      </c>
      <c r="B609" s="462">
        <v>8809643500203</v>
      </c>
      <c r="C609" s="452" t="s">
        <v>27390</v>
      </c>
      <c r="D609" s="452" t="s">
        <v>31710</v>
      </c>
      <c r="E609" s="463" t="s">
        <v>1651</v>
      </c>
      <c r="F609" s="464">
        <v>15000</v>
      </c>
      <c r="G609" s="465">
        <v>0.46</v>
      </c>
      <c r="H609" s="466">
        <v>6</v>
      </c>
      <c r="I609" s="457">
        <f t="shared" si="63"/>
        <v>6900</v>
      </c>
      <c r="J609" s="458" t="str">
        <f t="shared" si="64"/>
        <v>Введите курс</v>
      </c>
      <c r="K609" s="467"/>
      <c r="L609" s="460">
        <f t="shared" si="67"/>
        <v>0</v>
      </c>
      <c r="M609" s="454">
        <f t="shared" si="67"/>
        <v>0</v>
      </c>
      <c r="N609" s="461" t="str">
        <f t="shared" si="66"/>
        <v/>
      </c>
      <c r="O609" s="468"/>
    </row>
    <row r="610" spans="1:15" ht="30" customHeight="1">
      <c r="A610" s="166" t="s">
        <v>18262</v>
      </c>
      <c r="B610" s="462">
        <v>8809581489233</v>
      </c>
      <c r="C610" s="452" t="s">
        <v>27389</v>
      </c>
      <c r="D610" s="452" t="s">
        <v>31709</v>
      </c>
      <c r="E610" s="463" t="s">
        <v>1651</v>
      </c>
      <c r="F610" s="464">
        <v>42000</v>
      </c>
      <c r="G610" s="465">
        <v>0.46</v>
      </c>
      <c r="H610" s="466">
        <v>6</v>
      </c>
      <c r="I610" s="457">
        <f t="shared" si="63"/>
        <v>19320</v>
      </c>
      <c r="J610" s="458" t="str">
        <f t="shared" si="64"/>
        <v>Введите курс</v>
      </c>
      <c r="K610" s="467"/>
      <c r="L610" s="460">
        <f t="shared" si="67"/>
        <v>0</v>
      </c>
      <c r="M610" s="454">
        <f t="shared" si="67"/>
        <v>0</v>
      </c>
      <c r="N610" s="461" t="str">
        <f t="shared" si="66"/>
        <v/>
      </c>
      <c r="O610" s="468"/>
    </row>
    <row r="611" spans="1:15" ht="30" customHeight="1">
      <c r="A611" s="166" t="s">
        <v>18263</v>
      </c>
      <c r="B611" s="462">
        <v>8809581486188</v>
      </c>
      <c r="C611" s="452" t="s">
        <v>27388</v>
      </c>
      <c r="D611" s="452" t="s">
        <v>31708</v>
      </c>
      <c r="E611" s="463" t="s">
        <v>1733</v>
      </c>
      <c r="F611" s="464">
        <v>20000</v>
      </c>
      <c r="G611" s="465">
        <v>0.46</v>
      </c>
      <c r="H611" s="466">
        <v>6</v>
      </c>
      <c r="I611" s="457">
        <f t="shared" si="63"/>
        <v>9200</v>
      </c>
      <c r="J611" s="458" t="str">
        <f t="shared" si="64"/>
        <v>Введите курс</v>
      </c>
      <c r="K611" s="467"/>
      <c r="L611" s="460">
        <f t="shared" si="67"/>
        <v>0</v>
      </c>
      <c r="M611" s="454">
        <f t="shared" si="67"/>
        <v>0</v>
      </c>
      <c r="N611" s="461" t="str">
        <f t="shared" si="66"/>
        <v/>
      </c>
      <c r="O611" s="468"/>
    </row>
    <row r="612" spans="1:15" ht="30" customHeight="1">
      <c r="A612" s="166" t="s">
        <v>18264</v>
      </c>
      <c r="B612" s="462">
        <v>8809581483132</v>
      </c>
      <c r="C612" s="452" t="s">
        <v>32851</v>
      </c>
      <c r="D612" s="452" t="s">
        <v>32852</v>
      </c>
      <c r="E612" s="463"/>
      <c r="F612" s="464">
        <v>64000</v>
      </c>
      <c r="G612" s="465">
        <v>0.46</v>
      </c>
      <c r="H612" s="466">
        <v>6</v>
      </c>
      <c r="I612" s="457">
        <f t="shared" si="63"/>
        <v>29440</v>
      </c>
      <c r="J612" s="458" t="str">
        <f t="shared" si="64"/>
        <v>Введите курс</v>
      </c>
      <c r="K612" s="467"/>
      <c r="L612" s="460">
        <f t="shared" ref="L612:M627" si="68">K612*H612</f>
        <v>0</v>
      </c>
      <c r="M612" s="454">
        <f t="shared" si="68"/>
        <v>0</v>
      </c>
      <c r="N612" s="461" t="str">
        <f t="shared" si="66"/>
        <v/>
      </c>
      <c r="O612" s="468"/>
    </row>
    <row r="613" spans="1:15" ht="30" customHeight="1">
      <c r="A613" s="166" t="s">
        <v>18265</v>
      </c>
      <c r="B613" s="462">
        <v>8809581483125</v>
      </c>
      <c r="C613" s="452" t="s">
        <v>32853</v>
      </c>
      <c r="D613" s="452" t="s">
        <v>32854</v>
      </c>
      <c r="E613" s="463"/>
      <c r="F613" s="464">
        <v>32000</v>
      </c>
      <c r="G613" s="465">
        <v>0.46</v>
      </c>
      <c r="H613" s="466">
        <v>6</v>
      </c>
      <c r="I613" s="457">
        <f t="shared" si="63"/>
        <v>14720</v>
      </c>
      <c r="J613" s="458" t="str">
        <f t="shared" si="64"/>
        <v>Введите курс</v>
      </c>
      <c r="K613" s="467"/>
      <c r="L613" s="460">
        <f t="shared" si="68"/>
        <v>0</v>
      </c>
      <c r="M613" s="454">
        <f t="shared" si="68"/>
        <v>0</v>
      </c>
      <c r="N613" s="461" t="str">
        <f t="shared" si="66"/>
        <v/>
      </c>
      <c r="O613" s="468"/>
    </row>
    <row r="614" spans="1:15" ht="30" customHeight="1">
      <c r="A614" s="166" t="s">
        <v>18266</v>
      </c>
      <c r="B614" s="462">
        <v>8809581483118</v>
      </c>
      <c r="C614" s="452" t="s">
        <v>27387</v>
      </c>
      <c r="D614" s="452" t="s">
        <v>31707</v>
      </c>
      <c r="E614" s="463"/>
      <c r="F614" s="464">
        <v>32000</v>
      </c>
      <c r="G614" s="465">
        <v>0.46</v>
      </c>
      <c r="H614" s="466">
        <v>6</v>
      </c>
      <c r="I614" s="457">
        <f t="shared" si="63"/>
        <v>14720</v>
      </c>
      <c r="J614" s="458" t="str">
        <f t="shared" si="64"/>
        <v>Введите курс</v>
      </c>
      <c r="K614" s="467"/>
      <c r="L614" s="460">
        <f t="shared" si="68"/>
        <v>0</v>
      </c>
      <c r="M614" s="454">
        <f t="shared" si="68"/>
        <v>0</v>
      </c>
      <c r="N614" s="461" t="str">
        <f t="shared" si="66"/>
        <v/>
      </c>
      <c r="O614" s="468"/>
    </row>
    <row r="615" spans="1:15" ht="30" customHeight="1">
      <c r="A615" s="166" t="s">
        <v>18267</v>
      </c>
      <c r="B615" s="462">
        <v>8809581483071</v>
      </c>
      <c r="C615" s="452" t="s">
        <v>32855</v>
      </c>
      <c r="D615" s="452" t="s">
        <v>32856</v>
      </c>
      <c r="E615" s="463" t="s">
        <v>1651</v>
      </c>
      <c r="F615" s="464">
        <v>39000</v>
      </c>
      <c r="G615" s="465">
        <v>0.46</v>
      </c>
      <c r="H615" s="466">
        <v>6</v>
      </c>
      <c r="I615" s="457">
        <f t="shared" si="63"/>
        <v>17940</v>
      </c>
      <c r="J615" s="458" t="str">
        <f t="shared" si="64"/>
        <v>Введите курс</v>
      </c>
      <c r="K615" s="467"/>
      <c r="L615" s="460">
        <f t="shared" si="68"/>
        <v>0</v>
      </c>
      <c r="M615" s="454">
        <f t="shared" si="68"/>
        <v>0</v>
      </c>
      <c r="N615" s="461" t="str">
        <f t="shared" si="66"/>
        <v/>
      </c>
      <c r="O615" s="468"/>
    </row>
    <row r="616" spans="1:15" ht="30" customHeight="1">
      <c r="A616" s="166" t="s">
        <v>18268</v>
      </c>
      <c r="B616" s="462">
        <v>8809581483057</v>
      </c>
      <c r="C616" s="452" t="s">
        <v>27386</v>
      </c>
      <c r="D616" s="452" t="s">
        <v>31706</v>
      </c>
      <c r="E616" s="463" t="s">
        <v>1668</v>
      </c>
      <c r="F616" s="464">
        <v>42000</v>
      </c>
      <c r="G616" s="465">
        <v>0.46</v>
      </c>
      <c r="H616" s="466">
        <v>6</v>
      </c>
      <c r="I616" s="457">
        <f t="shared" si="63"/>
        <v>19320</v>
      </c>
      <c r="J616" s="458" t="str">
        <f t="shared" si="64"/>
        <v>Введите курс</v>
      </c>
      <c r="K616" s="467"/>
      <c r="L616" s="460">
        <f t="shared" si="68"/>
        <v>0</v>
      </c>
      <c r="M616" s="454">
        <f t="shared" si="68"/>
        <v>0</v>
      </c>
      <c r="N616" s="461" t="str">
        <f t="shared" si="66"/>
        <v/>
      </c>
      <c r="O616" s="468"/>
    </row>
    <row r="617" spans="1:15" ht="30" customHeight="1">
      <c r="A617" s="166" t="s">
        <v>18269</v>
      </c>
      <c r="B617" s="462">
        <v>8809581483033</v>
      </c>
      <c r="C617" s="452" t="s">
        <v>32857</v>
      </c>
      <c r="D617" s="452" t="s">
        <v>32858</v>
      </c>
      <c r="E617" s="463" t="s">
        <v>1668</v>
      </c>
      <c r="F617" s="464">
        <v>39000</v>
      </c>
      <c r="G617" s="465">
        <v>0.46</v>
      </c>
      <c r="H617" s="466">
        <v>6</v>
      </c>
      <c r="I617" s="457">
        <f t="shared" si="63"/>
        <v>17940</v>
      </c>
      <c r="J617" s="458" t="str">
        <f t="shared" si="64"/>
        <v>Введите курс</v>
      </c>
      <c r="K617" s="467"/>
      <c r="L617" s="460">
        <f t="shared" si="68"/>
        <v>0</v>
      </c>
      <c r="M617" s="454">
        <f t="shared" si="68"/>
        <v>0</v>
      </c>
      <c r="N617" s="461" t="str">
        <f t="shared" si="66"/>
        <v/>
      </c>
      <c r="O617" s="468"/>
    </row>
    <row r="618" spans="1:15" ht="30" customHeight="1">
      <c r="A618" s="166" t="s">
        <v>18270</v>
      </c>
      <c r="B618" s="462">
        <v>8809581480551</v>
      </c>
      <c r="C618" s="452" t="s">
        <v>27385</v>
      </c>
      <c r="D618" s="452" t="s">
        <v>32859</v>
      </c>
      <c r="E618" s="463" t="s">
        <v>2402</v>
      </c>
      <c r="F618" s="464">
        <v>36000</v>
      </c>
      <c r="G618" s="465">
        <v>0.46</v>
      </c>
      <c r="H618" s="466">
        <v>6</v>
      </c>
      <c r="I618" s="457">
        <f t="shared" si="63"/>
        <v>16560</v>
      </c>
      <c r="J618" s="458" t="str">
        <f t="shared" si="64"/>
        <v>Введите курс</v>
      </c>
      <c r="K618" s="467"/>
      <c r="L618" s="460">
        <f t="shared" si="68"/>
        <v>0</v>
      </c>
      <c r="M618" s="454">
        <f t="shared" si="68"/>
        <v>0</v>
      </c>
      <c r="N618" s="461" t="str">
        <f t="shared" si="66"/>
        <v/>
      </c>
      <c r="O618" s="468"/>
    </row>
    <row r="619" spans="1:15" ht="30" customHeight="1">
      <c r="A619" s="166" t="s">
        <v>18271</v>
      </c>
      <c r="B619" s="462">
        <v>8809581478077</v>
      </c>
      <c r="C619" s="452" t="s">
        <v>27384</v>
      </c>
      <c r="D619" s="452" t="s">
        <v>32860</v>
      </c>
      <c r="E619" s="463" t="s">
        <v>1922</v>
      </c>
      <c r="F619" s="464">
        <v>18000</v>
      </c>
      <c r="G619" s="465">
        <v>0.46</v>
      </c>
      <c r="H619" s="466">
        <v>6</v>
      </c>
      <c r="I619" s="457">
        <f t="shared" si="63"/>
        <v>8280</v>
      </c>
      <c r="J619" s="458" t="str">
        <f t="shared" si="64"/>
        <v>Введите курс</v>
      </c>
      <c r="K619" s="467"/>
      <c r="L619" s="460">
        <f t="shared" si="68"/>
        <v>0</v>
      </c>
      <c r="M619" s="454">
        <f t="shared" si="68"/>
        <v>0</v>
      </c>
      <c r="N619" s="461" t="str">
        <f t="shared" si="66"/>
        <v/>
      </c>
      <c r="O619" s="468"/>
    </row>
    <row r="620" spans="1:15" ht="30" customHeight="1">
      <c r="A620" s="166" t="s">
        <v>18272</v>
      </c>
      <c r="B620" s="462">
        <v>8809581478060</v>
      </c>
      <c r="C620" s="452" t="s">
        <v>27382</v>
      </c>
      <c r="D620" s="452" t="s">
        <v>32861</v>
      </c>
      <c r="E620" s="463" t="s">
        <v>27383</v>
      </c>
      <c r="F620" s="464">
        <v>26000</v>
      </c>
      <c r="G620" s="465">
        <v>0.46</v>
      </c>
      <c r="H620" s="466">
        <v>6</v>
      </c>
      <c r="I620" s="457">
        <f t="shared" si="63"/>
        <v>11960</v>
      </c>
      <c r="J620" s="458" t="str">
        <f t="shared" si="64"/>
        <v>Введите курс</v>
      </c>
      <c r="K620" s="467"/>
      <c r="L620" s="460">
        <f t="shared" si="68"/>
        <v>0</v>
      </c>
      <c r="M620" s="454">
        <f t="shared" si="68"/>
        <v>0</v>
      </c>
      <c r="N620" s="461" t="str">
        <f t="shared" si="66"/>
        <v/>
      </c>
      <c r="O620" s="468"/>
    </row>
    <row r="621" spans="1:15" ht="30" customHeight="1">
      <c r="A621" s="166" t="s">
        <v>18273</v>
      </c>
      <c r="B621" s="462">
        <v>8809581478053</v>
      </c>
      <c r="C621" s="452" t="s">
        <v>27381</v>
      </c>
      <c r="D621" s="452" t="s">
        <v>32862</v>
      </c>
      <c r="E621" s="463" t="s">
        <v>1668</v>
      </c>
      <c r="F621" s="464">
        <v>32000</v>
      </c>
      <c r="G621" s="465">
        <v>0.46</v>
      </c>
      <c r="H621" s="466">
        <v>6</v>
      </c>
      <c r="I621" s="457">
        <f t="shared" si="63"/>
        <v>14720</v>
      </c>
      <c r="J621" s="458" t="str">
        <f t="shared" si="64"/>
        <v>Введите курс</v>
      </c>
      <c r="K621" s="467"/>
      <c r="L621" s="460">
        <f t="shared" si="68"/>
        <v>0</v>
      </c>
      <c r="M621" s="454">
        <f t="shared" si="68"/>
        <v>0</v>
      </c>
      <c r="N621" s="461" t="str">
        <f t="shared" si="66"/>
        <v/>
      </c>
      <c r="O621" s="468"/>
    </row>
    <row r="622" spans="1:15" ht="30" customHeight="1">
      <c r="A622" s="166" t="s">
        <v>18274</v>
      </c>
      <c r="B622" s="462">
        <v>8809581474314</v>
      </c>
      <c r="C622" s="452" t="s">
        <v>27380</v>
      </c>
      <c r="D622" s="452" t="s">
        <v>32863</v>
      </c>
      <c r="E622" s="463" t="s">
        <v>32864</v>
      </c>
      <c r="F622" s="464">
        <v>50000</v>
      </c>
      <c r="G622" s="465">
        <v>0.46</v>
      </c>
      <c r="H622" s="466">
        <v>5</v>
      </c>
      <c r="I622" s="457">
        <f t="shared" si="63"/>
        <v>23000</v>
      </c>
      <c r="J622" s="458" t="str">
        <f t="shared" si="64"/>
        <v>Введите курс</v>
      </c>
      <c r="K622" s="467"/>
      <c r="L622" s="460">
        <f t="shared" si="68"/>
        <v>0</v>
      </c>
      <c r="M622" s="454">
        <f t="shared" si="68"/>
        <v>0</v>
      </c>
      <c r="N622" s="461" t="str">
        <f t="shared" si="66"/>
        <v/>
      </c>
      <c r="O622" s="468"/>
    </row>
    <row r="623" spans="1:15" ht="30" customHeight="1">
      <c r="A623" s="166" t="s">
        <v>18275</v>
      </c>
      <c r="B623" s="462">
        <v>8809581471818</v>
      </c>
      <c r="C623" s="452" t="s">
        <v>27379</v>
      </c>
      <c r="D623" s="452" t="s">
        <v>31705</v>
      </c>
      <c r="E623" s="463" t="s">
        <v>32865</v>
      </c>
      <c r="F623" s="464">
        <v>18000</v>
      </c>
      <c r="G623" s="465">
        <v>0.46</v>
      </c>
      <c r="H623" s="466">
        <v>6</v>
      </c>
      <c r="I623" s="457">
        <f t="shared" si="63"/>
        <v>8280</v>
      </c>
      <c r="J623" s="458" t="str">
        <f t="shared" si="64"/>
        <v>Введите курс</v>
      </c>
      <c r="K623" s="467"/>
      <c r="L623" s="460">
        <f t="shared" si="68"/>
        <v>0</v>
      </c>
      <c r="M623" s="454">
        <f t="shared" si="68"/>
        <v>0</v>
      </c>
      <c r="N623" s="461" t="str">
        <f t="shared" si="66"/>
        <v/>
      </c>
      <c r="O623" s="468"/>
    </row>
    <row r="624" spans="1:15" ht="30" customHeight="1">
      <c r="A624" s="166" t="s">
        <v>18276</v>
      </c>
      <c r="B624" s="462">
        <v>8809581460232</v>
      </c>
      <c r="C624" s="452" t="s">
        <v>27378</v>
      </c>
      <c r="D624" s="452" t="s">
        <v>31704</v>
      </c>
      <c r="E624" s="463" t="s">
        <v>1668</v>
      </c>
      <c r="F624" s="464">
        <v>11800</v>
      </c>
      <c r="G624" s="465">
        <v>0.46</v>
      </c>
      <c r="H624" s="466">
        <v>6</v>
      </c>
      <c r="I624" s="457">
        <f t="shared" si="63"/>
        <v>5428</v>
      </c>
      <c r="J624" s="458" t="str">
        <f t="shared" si="64"/>
        <v>Введите курс</v>
      </c>
      <c r="K624" s="467"/>
      <c r="L624" s="460">
        <f t="shared" si="68"/>
        <v>0</v>
      </c>
      <c r="M624" s="454">
        <f t="shared" si="68"/>
        <v>0</v>
      </c>
      <c r="N624" s="461" t="str">
        <f t="shared" si="66"/>
        <v/>
      </c>
      <c r="O624" s="468"/>
    </row>
    <row r="625" spans="1:15" ht="30" customHeight="1">
      <c r="A625" s="166" t="s">
        <v>18278</v>
      </c>
      <c r="B625" s="462">
        <v>8809581460218</v>
      </c>
      <c r="C625" s="452" t="s">
        <v>27377</v>
      </c>
      <c r="D625" s="452" t="s">
        <v>31703</v>
      </c>
      <c r="E625" s="463" t="s">
        <v>1651</v>
      </c>
      <c r="F625" s="464">
        <v>8000</v>
      </c>
      <c r="G625" s="465">
        <v>0.46</v>
      </c>
      <c r="H625" s="466">
        <v>6</v>
      </c>
      <c r="I625" s="457">
        <f t="shared" si="63"/>
        <v>3680</v>
      </c>
      <c r="J625" s="458" t="str">
        <f t="shared" si="64"/>
        <v>Введите курс</v>
      </c>
      <c r="K625" s="467"/>
      <c r="L625" s="460">
        <f t="shared" si="68"/>
        <v>0</v>
      </c>
      <c r="M625" s="454">
        <f t="shared" si="68"/>
        <v>0</v>
      </c>
      <c r="N625" s="461" t="str">
        <f t="shared" si="66"/>
        <v/>
      </c>
      <c r="O625" s="468"/>
    </row>
    <row r="626" spans="1:15" ht="30" customHeight="1">
      <c r="A626" s="166" t="s">
        <v>18279</v>
      </c>
      <c r="B626" s="462">
        <v>8809581460195</v>
      </c>
      <c r="C626" s="452" t="s">
        <v>27376</v>
      </c>
      <c r="D626" s="452" t="s">
        <v>31702</v>
      </c>
      <c r="E626" s="463" t="s">
        <v>1651</v>
      </c>
      <c r="F626" s="464">
        <v>16800</v>
      </c>
      <c r="G626" s="465">
        <v>0.46</v>
      </c>
      <c r="H626" s="466">
        <v>6</v>
      </c>
      <c r="I626" s="457">
        <f t="shared" si="63"/>
        <v>7728</v>
      </c>
      <c r="J626" s="458" t="str">
        <f t="shared" si="64"/>
        <v>Введите курс</v>
      </c>
      <c r="K626" s="467"/>
      <c r="L626" s="460">
        <f t="shared" si="68"/>
        <v>0</v>
      </c>
      <c r="M626" s="454">
        <f t="shared" si="68"/>
        <v>0</v>
      </c>
      <c r="N626" s="461" t="str">
        <f t="shared" si="66"/>
        <v/>
      </c>
      <c r="O626" s="468"/>
    </row>
    <row r="627" spans="1:15" ht="30" customHeight="1">
      <c r="A627" s="166" t="s">
        <v>18280</v>
      </c>
      <c r="B627" s="462">
        <v>8809581460188</v>
      </c>
      <c r="C627" s="452" t="s">
        <v>27375</v>
      </c>
      <c r="D627" s="452" t="s">
        <v>31701</v>
      </c>
      <c r="E627" s="463" t="s">
        <v>1651</v>
      </c>
      <c r="F627" s="464">
        <v>16800</v>
      </c>
      <c r="G627" s="465">
        <v>0.46</v>
      </c>
      <c r="H627" s="466">
        <v>6</v>
      </c>
      <c r="I627" s="457">
        <f t="shared" si="63"/>
        <v>7728</v>
      </c>
      <c r="J627" s="458" t="str">
        <f t="shared" si="64"/>
        <v>Введите курс</v>
      </c>
      <c r="K627" s="467"/>
      <c r="L627" s="460">
        <f t="shared" si="68"/>
        <v>0</v>
      </c>
      <c r="M627" s="454">
        <f t="shared" si="68"/>
        <v>0</v>
      </c>
      <c r="N627" s="461" t="str">
        <f t="shared" si="66"/>
        <v/>
      </c>
      <c r="O627" s="468"/>
    </row>
    <row r="628" spans="1:15" ht="30" customHeight="1">
      <c r="A628" s="166" t="s">
        <v>18281</v>
      </c>
      <c r="B628" s="462">
        <v>8809581460171</v>
      </c>
      <c r="C628" s="452" t="s">
        <v>27374</v>
      </c>
      <c r="D628" s="452" t="s">
        <v>31700</v>
      </c>
      <c r="E628" s="463" t="s">
        <v>1651</v>
      </c>
      <c r="F628" s="464">
        <v>16800</v>
      </c>
      <c r="G628" s="465">
        <v>0.46</v>
      </c>
      <c r="H628" s="466">
        <v>6</v>
      </c>
      <c r="I628" s="457">
        <f t="shared" si="63"/>
        <v>7728</v>
      </c>
      <c r="J628" s="458" t="str">
        <f t="shared" si="64"/>
        <v>Введите курс</v>
      </c>
      <c r="K628" s="467"/>
      <c r="L628" s="460">
        <f t="shared" ref="L628:M643" si="69">K628*H628</f>
        <v>0</v>
      </c>
      <c r="M628" s="454">
        <f t="shared" si="69"/>
        <v>0</v>
      </c>
      <c r="N628" s="461" t="str">
        <f t="shared" si="66"/>
        <v/>
      </c>
      <c r="O628" s="468"/>
    </row>
    <row r="629" spans="1:15" ht="30" customHeight="1">
      <c r="A629" s="166" t="s">
        <v>18282</v>
      </c>
      <c r="B629" s="462">
        <v>8809581456617</v>
      </c>
      <c r="C629" s="452" t="s">
        <v>27373</v>
      </c>
      <c r="D629" s="452" t="s">
        <v>31699</v>
      </c>
      <c r="E629" s="463" t="s">
        <v>32866</v>
      </c>
      <c r="F629" s="464">
        <v>2000</v>
      </c>
      <c r="G629" s="465">
        <v>0.46</v>
      </c>
      <c r="H629" s="466">
        <v>20</v>
      </c>
      <c r="I629" s="457">
        <f t="shared" si="63"/>
        <v>920</v>
      </c>
      <c r="J629" s="458" t="str">
        <f t="shared" si="64"/>
        <v>Введите курс</v>
      </c>
      <c r="K629" s="467"/>
      <c r="L629" s="460">
        <f t="shared" si="69"/>
        <v>0</v>
      </c>
      <c r="M629" s="454">
        <f t="shared" si="69"/>
        <v>0</v>
      </c>
      <c r="N629" s="461" t="str">
        <f t="shared" si="66"/>
        <v/>
      </c>
      <c r="O629" s="468"/>
    </row>
    <row r="630" spans="1:15" ht="30" customHeight="1">
      <c r="A630" s="166" t="s">
        <v>18283</v>
      </c>
      <c r="B630" s="462">
        <v>8809581456600</v>
      </c>
      <c r="C630" s="452" t="s">
        <v>27372</v>
      </c>
      <c r="D630" s="452" t="s">
        <v>31698</v>
      </c>
      <c r="E630" s="463" t="s">
        <v>32866</v>
      </c>
      <c r="F630" s="464">
        <v>2000</v>
      </c>
      <c r="G630" s="465">
        <v>0.46</v>
      </c>
      <c r="H630" s="466">
        <v>20</v>
      </c>
      <c r="I630" s="457">
        <f t="shared" si="63"/>
        <v>920</v>
      </c>
      <c r="J630" s="458" t="str">
        <f t="shared" si="64"/>
        <v>Введите курс</v>
      </c>
      <c r="K630" s="467"/>
      <c r="L630" s="460">
        <f t="shared" si="69"/>
        <v>0</v>
      </c>
      <c r="M630" s="454">
        <f t="shared" si="69"/>
        <v>0</v>
      </c>
      <c r="N630" s="461" t="str">
        <f t="shared" si="66"/>
        <v/>
      </c>
      <c r="O630" s="468"/>
    </row>
    <row r="631" spans="1:15" ht="30" customHeight="1">
      <c r="A631" s="166" t="s">
        <v>18284</v>
      </c>
      <c r="B631" s="462">
        <v>8809581456594</v>
      </c>
      <c r="C631" s="452" t="s">
        <v>27371</v>
      </c>
      <c r="D631" s="452" t="s">
        <v>31697</v>
      </c>
      <c r="E631" s="463" t="s">
        <v>32866</v>
      </c>
      <c r="F631" s="464">
        <v>2000</v>
      </c>
      <c r="G631" s="465">
        <v>0.46</v>
      </c>
      <c r="H631" s="466">
        <v>20</v>
      </c>
      <c r="I631" s="457">
        <f t="shared" si="63"/>
        <v>920</v>
      </c>
      <c r="J631" s="458" t="str">
        <f t="shared" si="64"/>
        <v>Введите курс</v>
      </c>
      <c r="K631" s="467"/>
      <c r="L631" s="460">
        <f t="shared" si="69"/>
        <v>0</v>
      </c>
      <c r="M631" s="454">
        <f t="shared" si="69"/>
        <v>0</v>
      </c>
      <c r="N631" s="461" t="str">
        <f t="shared" si="66"/>
        <v/>
      </c>
      <c r="O631" s="468"/>
    </row>
    <row r="632" spans="1:15" ht="30" customHeight="1">
      <c r="A632" s="166" t="s">
        <v>18285</v>
      </c>
      <c r="B632" s="462">
        <v>8809581456587</v>
      </c>
      <c r="C632" s="452" t="s">
        <v>27370</v>
      </c>
      <c r="D632" s="452" t="s">
        <v>31696</v>
      </c>
      <c r="E632" s="463" t="s">
        <v>32866</v>
      </c>
      <c r="F632" s="464">
        <v>2000</v>
      </c>
      <c r="G632" s="465">
        <v>0.46</v>
      </c>
      <c r="H632" s="466">
        <v>20</v>
      </c>
      <c r="I632" s="457">
        <f t="shared" si="63"/>
        <v>920</v>
      </c>
      <c r="J632" s="458" t="str">
        <f t="shared" si="64"/>
        <v>Введите курс</v>
      </c>
      <c r="K632" s="467"/>
      <c r="L632" s="460">
        <f t="shared" si="69"/>
        <v>0</v>
      </c>
      <c r="M632" s="454">
        <f t="shared" si="69"/>
        <v>0</v>
      </c>
      <c r="N632" s="461" t="str">
        <f t="shared" si="66"/>
        <v/>
      </c>
      <c r="O632" s="468"/>
    </row>
    <row r="633" spans="1:15" ht="30" customHeight="1">
      <c r="A633" s="166" t="s">
        <v>18286</v>
      </c>
      <c r="B633" s="462">
        <v>8809581456570</v>
      </c>
      <c r="C633" s="452" t="s">
        <v>27369</v>
      </c>
      <c r="D633" s="452" t="s">
        <v>31695</v>
      </c>
      <c r="E633" s="463" t="s">
        <v>32866</v>
      </c>
      <c r="F633" s="464">
        <v>2000</v>
      </c>
      <c r="G633" s="465">
        <v>0.46</v>
      </c>
      <c r="H633" s="466">
        <v>20</v>
      </c>
      <c r="I633" s="457">
        <f t="shared" si="63"/>
        <v>920</v>
      </c>
      <c r="J633" s="458" t="str">
        <f t="shared" si="64"/>
        <v>Введите курс</v>
      </c>
      <c r="K633" s="467"/>
      <c r="L633" s="460">
        <f t="shared" si="69"/>
        <v>0</v>
      </c>
      <c r="M633" s="454">
        <f t="shared" si="69"/>
        <v>0</v>
      </c>
      <c r="N633" s="461" t="str">
        <f t="shared" si="66"/>
        <v/>
      </c>
      <c r="O633" s="468"/>
    </row>
    <row r="634" spans="1:15" ht="30" customHeight="1">
      <c r="A634" s="166" t="s">
        <v>18287</v>
      </c>
      <c r="B634" s="462">
        <v>8809581456563</v>
      </c>
      <c r="C634" s="452" t="s">
        <v>27368</v>
      </c>
      <c r="D634" s="452" t="s">
        <v>31694</v>
      </c>
      <c r="E634" s="463" t="s">
        <v>32866</v>
      </c>
      <c r="F634" s="464">
        <v>2000</v>
      </c>
      <c r="G634" s="465">
        <v>0.46</v>
      </c>
      <c r="H634" s="466">
        <v>20</v>
      </c>
      <c r="I634" s="457">
        <f t="shared" si="63"/>
        <v>920</v>
      </c>
      <c r="J634" s="458" t="str">
        <f t="shared" si="64"/>
        <v>Введите курс</v>
      </c>
      <c r="K634" s="467"/>
      <c r="L634" s="460">
        <f t="shared" si="69"/>
        <v>0</v>
      </c>
      <c r="M634" s="454">
        <f t="shared" si="69"/>
        <v>0</v>
      </c>
      <c r="N634" s="461" t="str">
        <f t="shared" si="66"/>
        <v/>
      </c>
      <c r="O634" s="468"/>
    </row>
    <row r="635" spans="1:15" ht="30" customHeight="1">
      <c r="A635" s="166" t="s">
        <v>18288</v>
      </c>
      <c r="B635" s="462">
        <v>8809581456556</v>
      </c>
      <c r="C635" s="452" t="s">
        <v>27367</v>
      </c>
      <c r="D635" s="452" t="s">
        <v>31693</v>
      </c>
      <c r="E635" s="463" t="s">
        <v>32866</v>
      </c>
      <c r="F635" s="464">
        <v>2000</v>
      </c>
      <c r="G635" s="465">
        <v>0.46</v>
      </c>
      <c r="H635" s="466">
        <v>20</v>
      </c>
      <c r="I635" s="457">
        <f t="shared" si="63"/>
        <v>920</v>
      </c>
      <c r="J635" s="458" t="str">
        <f t="shared" si="64"/>
        <v>Введите курс</v>
      </c>
      <c r="K635" s="467"/>
      <c r="L635" s="460">
        <f t="shared" si="69"/>
        <v>0</v>
      </c>
      <c r="M635" s="454">
        <f t="shared" si="69"/>
        <v>0</v>
      </c>
      <c r="N635" s="461" t="str">
        <f t="shared" si="66"/>
        <v/>
      </c>
      <c r="O635" s="468"/>
    </row>
    <row r="636" spans="1:15" ht="30" customHeight="1">
      <c r="A636" s="166" t="s">
        <v>18289</v>
      </c>
      <c r="B636" s="462">
        <v>8809581456549</v>
      </c>
      <c r="C636" s="452" t="s">
        <v>27366</v>
      </c>
      <c r="D636" s="452" t="s">
        <v>31692</v>
      </c>
      <c r="E636" s="463" t="s">
        <v>32866</v>
      </c>
      <c r="F636" s="464">
        <v>2000</v>
      </c>
      <c r="G636" s="465">
        <v>0.46</v>
      </c>
      <c r="H636" s="466">
        <v>20</v>
      </c>
      <c r="I636" s="457">
        <f t="shared" si="63"/>
        <v>920</v>
      </c>
      <c r="J636" s="458" t="str">
        <f t="shared" si="64"/>
        <v>Введите курс</v>
      </c>
      <c r="K636" s="467"/>
      <c r="L636" s="460">
        <f t="shared" si="69"/>
        <v>0</v>
      </c>
      <c r="M636" s="454">
        <f t="shared" si="69"/>
        <v>0</v>
      </c>
      <c r="N636" s="461" t="str">
        <f t="shared" si="66"/>
        <v/>
      </c>
      <c r="O636" s="468"/>
    </row>
    <row r="637" spans="1:15" ht="30" customHeight="1">
      <c r="A637" s="166" t="s">
        <v>18290</v>
      </c>
      <c r="B637" s="462">
        <v>8809581454828</v>
      </c>
      <c r="C637" s="452" t="s">
        <v>27365</v>
      </c>
      <c r="D637" s="452" t="s">
        <v>31691</v>
      </c>
      <c r="E637" s="463" t="s">
        <v>16085</v>
      </c>
      <c r="F637" s="464">
        <v>1000</v>
      </c>
      <c r="G637" s="465">
        <v>0.46</v>
      </c>
      <c r="H637" s="466">
        <v>20</v>
      </c>
      <c r="I637" s="457">
        <f t="shared" si="63"/>
        <v>460</v>
      </c>
      <c r="J637" s="458" t="str">
        <f t="shared" si="64"/>
        <v>Введите курс</v>
      </c>
      <c r="K637" s="467"/>
      <c r="L637" s="460">
        <f t="shared" si="69"/>
        <v>0</v>
      </c>
      <c r="M637" s="454">
        <f t="shared" si="69"/>
        <v>0</v>
      </c>
      <c r="N637" s="461" t="str">
        <f t="shared" si="66"/>
        <v/>
      </c>
      <c r="O637" s="468"/>
    </row>
    <row r="638" spans="1:15" ht="30" customHeight="1">
      <c r="A638" s="166" t="s">
        <v>18291</v>
      </c>
      <c r="B638" s="462">
        <v>8809581454811</v>
      </c>
      <c r="C638" s="452" t="s">
        <v>27364</v>
      </c>
      <c r="D638" s="452" t="s">
        <v>31690</v>
      </c>
      <c r="E638" s="463" t="s">
        <v>16085</v>
      </c>
      <c r="F638" s="464">
        <v>1000</v>
      </c>
      <c r="G638" s="465">
        <v>0.46</v>
      </c>
      <c r="H638" s="466">
        <v>20</v>
      </c>
      <c r="I638" s="457">
        <f t="shared" si="63"/>
        <v>460</v>
      </c>
      <c r="J638" s="458" t="str">
        <f t="shared" si="64"/>
        <v>Введите курс</v>
      </c>
      <c r="K638" s="467"/>
      <c r="L638" s="460">
        <f t="shared" si="69"/>
        <v>0</v>
      </c>
      <c r="M638" s="454">
        <f t="shared" si="69"/>
        <v>0</v>
      </c>
      <c r="N638" s="461" t="str">
        <f t="shared" si="66"/>
        <v/>
      </c>
      <c r="O638" s="468"/>
    </row>
    <row r="639" spans="1:15" ht="30" customHeight="1">
      <c r="A639" s="166" t="s">
        <v>18292</v>
      </c>
      <c r="B639" s="462">
        <v>8809581454804</v>
      </c>
      <c r="C639" s="452" t="s">
        <v>27363</v>
      </c>
      <c r="D639" s="452" t="s">
        <v>31689</v>
      </c>
      <c r="E639" s="463" t="s">
        <v>16085</v>
      </c>
      <c r="F639" s="464">
        <v>1000</v>
      </c>
      <c r="G639" s="465">
        <v>0.46</v>
      </c>
      <c r="H639" s="466">
        <v>20</v>
      </c>
      <c r="I639" s="457">
        <f t="shared" si="63"/>
        <v>460</v>
      </c>
      <c r="J639" s="458" t="str">
        <f t="shared" si="64"/>
        <v>Введите курс</v>
      </c>
      <c r="K639" s="467"/>
      <c r="L639" s="460">
        <f t="shared" si="69"/>
        <v>0</v>
      </c>
      <c r="M639" s="454">
        <f t="shared" si="69"/>
        <v>0</v>
      </c>
      <c r="N639" s="461" t="str">
        <f t="shared" si="66"/>
        <v/>
      </c>
      <c r="O639" s="468"/>
    </row>
    <row r="640" spans="1:15" ht="30" customHeight="1">
      <c r="A640" s="166" t="s">
        <v>18293</v>
      </c>
      <c r="B640" s="462">
        <v>8809581454798</v>
      </c>
      <c r="C640" s="452" t="s">
        <v>27362</v>
      </c>
      <c r="D640" s="452" t="s">
        <v>31688</v>
      </c>
      <c r="E640" s="463" t="s">
        <v>16085</v>
      </c>
      <c r="F640" s="464">
        <v>1000</v>
      </c>
      <c r="G640" s="465">
        <v>0.46</v>
      </c>
      <c r="H640" s="466">
        <v>20</v>
      </c>
      <c r="I640" s="457">
        <f t="shared" si="63"/>
        <v>460</v>
      </c>
      <c r="J640" s="458" t="str">
        <f t="shared" si="64"/>
        <v>Введите курс</v>
      </c>
      <c r="K640" s="467"/>
      <c r="L640" s="460">
        <f t="shared" si="69"/>
        <v>0</v>
      </c>
      <c r="M640" s="454">
        <f t="shared" si="69"/>
        <v>0</v>
      </c>
      <c r="N640" s="461" t="str">
        <f t="shared" si="66"/>
        <v/>
      </c>
      <c r="O640" s="468"/>
    </row>
    <row r="641" spans="1:15" ht="30" customHeight="1">
      <c r="A641" s="166" t="s">
        <v>18294</v>
      </c>
      <c r="B641" s="462">
        <v>8809581454781</v>
      </c>
      <c r="C641" s="452" t="s">
        <v>27361</v>
      </c>
      <c r="D641" s="452" t="s">
        <v>31687</v>
      </c>
      <c r="E641" s="463" t="s">
        <v>16085</v>
      </c>
      <c r="F641" s="464">
        <v>1000</v>
      </c>
      <c r="G641" s="465">
        <v>0.46</v>
      </c>
      <c r="H641" s="466">
        <v>20</v>
      </c>
      <c r="I641" s="457">
        <f t="shared" si="63"/>
        <v>460</v>
      </c>
      <c r="J641" s="458" t="str">
        <f t="shared" si="64"/>
        <v>Введите курс</v>
      </c>
      <c r="K641" s="467"/>
      <c r="L641" s="460">
        <f t="shared" si="69"/>
        <v>0</v>
      </c>
      <c r="M641" s="454">
        <f t="shared" si="69"/>
        <v>0</v>
      </c>
      <c r="N641" s="461" t="str">
        <f t="shared" si="66"/>
        <v/>
      </c>
      <c r="O641" s="468"/>
    </row>
    <row r="642" spans="1:15" ht="30" customHeight="1">
      <c r="A642" s="166" t="s">
        <v>18296</v>
      </c>
      <c r="B642" s="462">
        <v>8809581454774</v>
      </c>
      <c r="C642" s="452" t="s">
        <v>27360</v>
      </c>
      <c r="D642" s="452" t="s">
        <v>31686</v>
      </c>
      <c r="E642" s="463" t="s">
        <v>16085</v>
      </c>
      <c r="F642" s="464">
        <v>1000</v>
      </c>
      <c r="G642" s="465">
        <v>0.46</v>
      </c>
      <c r="H642" s="466">
        <v>20</v>
      </c>
      <c r="I642" s="457">
        <f t="shared" si="63"/>
        <v>460</v>
      </c>
      <c r="J642" s="458" t="str">
        <f t="shared" si="64"/>
        <v>Введите курс</v>
      </c>
      <c r="K642" s="467"/>
      <c r="L642" s="460">
        <f t="shared" si="69"/>
        <v>0</v>
      </c>
      <c r="M642" s="454">
        <f t="shared" si="69"/>
        <v>0</v>
      </c>
      <c r="N642" s="461" t="str">
        <f t="shared" si="66"/>
        <v/>
      </c>
      <c r="O642" s="468"/>
    </row>
    <row r="643" spans="1:15" ht="30" customHeight="1">
      <c r="A643" s="166" t="s">
        <v>18297</v>
      </c>
      <c r="B643" s="462">
        <v>8809581454767</v>
      </c>
      <c r="C643" s="452" t="s">
        <v>27359</v>
      </c>
      <c r="D643" s="452" t="s">
        <v>31685</v>
      </c>
      <c r="E643" s="463" t="s">
        <v>16085</v>
      </c>
      <c r="F643" s="464">
        <v>1000</v>
      </c>
      <c r="G643" s="465">
        <v>0.46</v>
      </c>
      <c r="H643" s="466">
        <v>20</v>
      </c>
      <c r="I643" s="457">
        <f t="shared" si="63"/>
        <v>460</v>
      </c>
      <c r="J643" s="458" t="str">
        <f t="shared" si="64"/>
        <v>Введите курс</v>
      </c>
      <c r="K643" s="467"/>
      <c r="L643" s="460">
        <f t="shared" si="69"/>
        <v>0</v>
      </c>
      <c r="M643" s="454">
        <f t="shared" si="69"/>
        <v>0</v>
      </c>
      <c r="N643" s="461" t="str">
        <f t="shared" si="66"/>
        <v/>
      </c>
      <c r="O643" s="468"/>
    </row>
    <row r="644" spans="1:15" ht="30" customHeight="1">
      <c r="A644" s="166" t="s">
        <v>18298</v>
      </c>
      <c r="B644" s="462">
        <v>8809581454750</v>
      </c>
      <c r="C644" s="452" t="s">
        <v>27358</v>
      </c>
      <c r="D644" s="452" t="s">
        <v>31684</v>
      </c>
      <c r="E644" s="463" t="s">
        <v>16085</v>
      </c>
      <c r="F644" s="464">
        <v>1000</v>
      </c>
      <c r="G644" s="465">
        <v>0.46</v>
      </c>
      <c r="H644" s="466">
        <v>20</v>
      </c>
      <c r="I644" s="457">
        <f t="shared" ref="I644:I707" si="70">G644*F644</f>
        <v>460</v>
      </c>
      <c r="J644" s="458" t="str">
        <f t="shared" ref="J644:J707" si="71">IF($I$1="","Введите курс",I644/$I$1)</f>
        <v>Введите курс</v>
      </c>
      <c r="K644" s="467"/>
      <c r="L644" s="460">
        <f t="shared" ref="L644:M659" si="72">K644*H644</f>
        <v>0</v>
      </c>
      <c r="M644" s="454">
        <f t="shared" si="72"/>
        <v>0</v>
      </c>
      <c r="N644" s="461" t="str">
        <f t="shared" ref="N644:N707" si="73">IFERROR(L644*J644,"")</f>
        <v/>
      </c>
      <c r="O644" s="468"/>
    </row>
    <row r="645" spans="1:15" ht="30" customHeight="1">
      <c r="A645" s="166" t="s">
        <v>18299</v>
      </c>
      <c r="B645" s="462">
        <v>8809581454743</v>
      </c>
      <c r="C645" s="452" t="s">
        <v>27357</v>
      </c>
      <c r="D645" s="452" t="s">
        <v>31683</v>
      </c>
      <c r="E645" s="463" t="s">
        <v>16085</v>
      </c>
      <c r="F645" s="464">
        <v>1000</v>
      </c>
      <c r="G645" s="465">
        <v>0.46</v>
      </c>
      <c r="H645" s="466">
        <v>20</v>
      </c>
      <c r="I645" s="457">
        <f t="shared" si="70"/>
        <v>460</v>
      </c>
      <c r="J645" s="458" t="str">
        <f t="shared" si="71"/>
        <v>Введите курс</v>
      </c>
      <c r="K645" s="467"/>
      <c r="L645" s="460">
        <f t="shared" si="72"/>
        <v>0</v>
      </c>
      <c r="M645" s="454">
        <f t="shared" si="72"/>
        <v>0</v>
      </c>
      <c r="N645" s="461" t="str">
        <f t="shared" si="73"/>
        <v/>
      </c>
      <c r="O645" s="468"/>
    </row>
    <row r="646" spans="1:15" ht="30" customHeight="1">
      <c r="A646" s="166" t="s">
        <v>18300</v>
      </c>
      <c r="B646" s="462">
        <v>8809581454736</v>
      </c>
      <c r="C646" s="452" t="s">
        <v>27356</v>
      </c>
      <c r="D646" s="452" t="s">
        <v>31682</v>
      </c>
      <c r="E646" s="463" t="s">
        <v>16085</v>
      </c>
      <c r="F646" s="464">
        <v>1000</v>
      </c>
      <c r="G646" s="465">
        <v>0.46</v>
      </c>
      <c r="H646" s="466">
        <v>20</v>
      </c>
      <c r="I646" s="457">
        <f t="shared" si="70"/>
        <v>460</v>
      </c>
      <c r="J646" s="458" t="str">
        <f t="shared" si="71"/>
        <v>Введите курс</v>
      </c>
      <c r="K646" s="467"/>
      <c r="L646" s="460">
        <f t="shared" si="72"/>
        <v>0</v>
      </c>
      <c r="M646" s="454">
        <f t="shared" si="72"/>
        <v>0</v>
      </c>
      <c r="N646" s="461" t="str">
        <f t="shared" si="73"/>
        <v/>
      </c>
      <c r="O646" s="468"/>
    </row>
    <row r="647" spans="1:15" ht="30" customHeight="1">
      <c r="A647" s="166" t="s">
        <v>18301</v>
      </c>
      <c r="B647" s="462">
        <v>8809581454729</v>
      </c>
      <c r="C647" s="452" t="s">
        <v>27355</v>
      </c>
      <c r="D647" s="452" t="s">
        <v>31681</v>
      </c>
      <c r="E647" s="463" t="s">
        <v>16085</v>
      </c>
      <c r="F647" s="464">
        <v>1000</v>
      </c>
      <c r="G647" s="465">
        <v>0.46</v>
      </c>
      <c r="H647" s="466">
        <v>20</v>
      </c>
      <c r="I647" s="457">
        <f t="shared" si="70"/>
        <v>460</v>
      </c>
      <c r="J647" s="458" t="str">
        <f t="shared" si="71"/>
        <v>Введите курс</v>
      </c>
      <c r="K647" s="467"/>
      <c r="L647" s="460">
        <f t="shared" si="72"/>
        <v>0</v>
      </c>
      <c r="M647" s="454">
        <f t="shared" si="72"/>
        <v>0</v>
      </c>
      <c r="N647" s="461" t="str">
        <f t="shared" si="73"/>
        <v/>
      </c>
      <c r="O647" s="468"/>
    </row>
    <row r="648" spans="1:15" ht="30" customHeight="1">
      <c r="A648" s="166" t="s">
        <v>18302</v>
      </c>
      <c r="B648" s="462">
        <v>8809581454712</v>
      </c>
      <c r="C648" s="452" t="s">
        <v>27354</v>
      </c>
      <c r="D648" s="452" t="s">
        <v>31680</v>
      </c>
      <c r="E648" s="463" t="s">
        <v>16085</v>
      </c>
      <c r="F648" s="464">
        <v>1000</v>
      </c>
      <c r="G648" s="465">
        <v>0.46</v>
      </c>
      <c r="H648" s="466">
        <v>20</v>
      </c>
      <c r="I648" s="457">
        <f t="shared" si="70"/>
        <v>460</v>
      </c>
      <c r="J648" s="458" t="str">
        <f t="shared" si="71"/>
        <v>Введите курс</v>
      </c>
      <c r="K648" s="467"/>
      <c r="L648" s="460">
        <f t="shared" si="72"/>
        <v>0</v>
      </c>
      <c r="M648" s="454">
        <f t="shared" si="72"/>
        <v>0</v>
      </c>
      <c r="N648" s="461" t="str">
        <f t="shared" si="73"/>
        <v/>
      </c>
      <c r="O648" s="468"/>
    </row>
    <row r="649" spans="1:15" ht="30" customHeight="1">
      <c r="A649" s="166" t="s">
        <v>18303</v>
      </c>
      <c r="B649" s="462">
        <v>8809581456068</v>
      </c>
      <c r="C649" s="452" t="s">
        <v>32867</v>
      </c>
      <c r="D649" s="452" t="s">
        <v>32868</v>
      </c>
      <c r="E649" s="463" t="s">
        <v>1729</v>
      </c>
      <c r="F649" s="464">
        <v>2000</v>
      </c>
      <c r="G649" s="465">
        <v>0.46</v>
      </c>
      <c r="H649" s="466">
        <v>20</v>
      </c>
      <c r="I649" s="457">
        <f t="shared" si="70"/>
        <v>920</v>
      </c>
      <c r="J649" s="458" t="str">
        <f t="shared" si="71"/>
        <v>Введите курс</v>
      </c>
      <c r="K649" s="467"/>
      <c r="L649" s="460">
        <f t="shared" si="72"/>
        <v>0</v>
      </c>
      <c r="M649" s="454">
        <f t="shared" si="72"/>
        <v>0</v>
      </c>
      <c r="N649" s="461" t="str">
        <f t="shared" si="73"/>
        <v/>
      </c>
      <c r="O649" s="468"/>
    </row>
    <row r="650" spans="1:15" ht="30" customHeight="1">
      <c r="A650" s="166" t="s">
        <v>18304</v>
      </c>
      <c r="B650" s="462">
        <v>8809581456020</v>
      </c>
      <c r="C650" s="452" t="s">
        <v>27353</v>
      </c>
      <c r="D650" s="452" t="s">
        <v>32869</v>
      </c>
      <c r="E650" s="463" t="s">
        <v>1729</v>
      </c>
      <c r="F650" s="464">
        <v>2000</v>
      </c>
      <c r="G650" s="465">
        <v>0.46</v>
      </c>
      <c r="H650" s="466">
        <v>20</v>
      </c>
      <c r="I650" s="457">
        <f t="shared" si="70"/>
        <v>920</v>
      </c>
      <c r="J650" s="458" t="str">
        <f t="shared" si="71"/>
        <v>Введите курс</v>
      </c>
      <c r="K650" s="467"/>
      <c r="L650" s="460">
        <f t="shared" si="72"/>
        <v>0</v>
      </c>
      <c r="M650" s="454">
        <f t="shared" si="72"/>
        <v>0</v>
      </c>
      <c r="N650" s="461" t="str">
        <f t="shared" si="73"/>
        <v/>
      </c>
      <c r="O650" s="468"/>
    </row>
    <row r="651" spans="1:15" ht="30" customHeight="1">
      <c r="A651" s="166" t="s">
        <v>18305</v>
      </c>
      <c r="B651" s="462">
        <v>8809581456013</v>
      </c>
      <c r="C651" s="452" t="s">
        <v>27352</v>
      </c>
      <c r="D651" s="452" t="s">
        <v>32870</v>
      </c>
      <c r="E651" s="463" t="s">
        <v>1729</v>
      </c>
      <c r="F651" s="464">
        <v>2000</v>
      </c>
      <c r="G651" s="465">
        <v>0.46</v>
      </c>
      <c r="H651" s="466">
        <v>20</v>
      </c>
      <c r="I651" s="457">
        <f t="shared" si="70"/>
        <v>920</v>
      </c>
      <c r="J651" s="458" t="str">
        <f t="shared" si="71"/>
        <v>Введите курс</v>
      </c>
      <c r="K651" s="467"/>
      <c r="L651" s="460">
        <f t="shared" si="72"/>
        <v>0</v>
      </c>
      <c r="M651" s="454">
        <f t="shared" si="72"/>
        <v>0</v>
      </c>
      <c r="N651" s="461" t="str">
        <f t="shared" si="73"/>
        <v/>
      </c>
      <c r="O651" s="468"/>
    </row>
    <row r="652" spans="1:15" ht="30" customHeight="1">
      <c r="A652" s="166" t="s">
        <v>18306</v>
      </c>
      <c r="B652" s="462">
        <v>8809581452411</v>
      </c>
      <c r="C652" s="452" t="s">
        <v>27351</v>
      </c>
      <c r="D652" s="452" t="s">
        <v>32871</v>
      </c>
      <c r="E652" s="463" t="s">
        <v>1668</v>
      </c>
      <c r="F652" s="464">
        <v>11800</v>
      </c>
      <c r="G652" s="465">
        <v>0.46</v>
      </c>
      <c r="H652" s="466">
        <v>6</v>
      </c>
      <c r="I652" s="457">
        <f t="shared" si="70"/>
        <v>5428</v>
      </c>
      <c r="J652" s="458" t="str">
        <f t="shared" si="71"/>
        <v>Введите курс</v>
      </c>
      <c r="K652" s="467"/>
      <c r="L652" s="460">
        <f t="shared" si="72"/>
        <v>0</v>
      </c>
      <c r="M652" s="454">
        <f t="shared" si="72"/>
        <v>0</v>
      </c>
      <c r="N652" s="461" t="str">
        <f t="shared" si="73"/>
        <v/>
      </c>
      <c r="O652" s="468"/>
    </row>
    <row r="653" spans="1:15" ht="30" customHeight="1">
      <c r="A653" s="166" t="s">
        <v>18307</v>
      </c>
      <c r="B653" s="462">
        <v>8809581452398</v>
      </c>
      <c r="C653" s="452" t="s">
        <v>27350</v>
      </c>
      <c r="D653" s="452" t="s">
        <v>32872</v>
      </c>
      <c r="E653" s="463" t="s">
        <v>1668</v>
      </c>
      <c r="F653" s="464">
        <v>9800</v>
      </c>
      <c r="G653" s="465">
        <v>0.46</v>
      </c>
      <c r="H653" s="466">
        <v>6</v>
      </c>
      <c r="I653" s="457">
        <f t="shared" si="70"/>
        <v>4508</v>
      </c>
      <c r="J653" s="458" t="str">
        <f t="shared" si="71"/>
        <v>Введите курс</v>
      </c>
      <c r="K653" s="467"/>
      <c r="L653" s="460">
        <f t="shared" si="72"/>
        <v>0</v>
      </c>
      <c r="M653" s="454">
        <f t="shared" si="72"/>
        <v>0</v>
      </c>
      <c r="N653" s="461" t="str">
        <f t="shared" si="73"/>
        <v/>
      </c>
      <c r="O653" s="468"/>
    </row>
    <row r="654" spans="1:15" ht="30" customHeight="1">
      <c r="A654" s="166" t="s">
        <v>18308</v>
      </c>
      <c r="B654" s="462">
        <v>8809581452381</v>
      </c>
      <c r="C654" s="452" t="s">
        <v>27349</v>
      </c>
      <c r="D654" s="452" t="s">
        <v>32873</v>
      </c>
      <c r="E654" s="463" t="s">
        <v>1668</v>
      </c>
      <c r="F654" s="464">
        <v>11800</v>
      </c>
      <c r="G654" s="465">
        <v>0.46</v>
      </c>
      <c r="H654" s="466">
        <v>6</v>
      </c>
      <c r="I654" s="457">
        <f t="shared" si="70"/>
        <v>5428</v>
      </c>
      <c r="J654" s="458" t="str">
        <f t="shared" si="71"/>
        <v>Введите курс</v>
      </c>
      <c r="K654" s="467"/>
      <c r="L654" s="460">
        <f t="shared" si="72"/>
        <v>0</v>
      </c>
      <c r="M654" s="454">
        <f t="shared" si="72"/>
        <v>0</v>
      </c>
      <c r="N654" s="461" t="str">
        <f t="shared" si="73"/>
        <v/>
      </c>
      <c r="O654" s="468"/>
    </row>
    <row r="655" spans="1:15" ht="30" customHeight="1">
      <c r="A655" s="166" t="s">
        <v>18309</v>
      </c>
      <c r="B655" s="462">
        <v>8809581452367</v>
      </c>
      <c r="C655" s="452" t="s">
        <v>27348</v>
      </c>
      <c r="D655" s="452" t="s">
        <v>32874</v>
      </c>
      <c r="E655" s="463" t="s">
        <v>2402</v>
      </c>
      <c r="F655" s="464">
        <v>19800</v>
      </c>
      <c r="G655" s="465">
        <v>0.46</v>
      </c>
      <c r="H655" s="466">
        <v>6</v>
      </c>
      <c r="I655" s="457">
        <f t="shared" si="70"/>
        <v>9108</v>
      </c>
      <c r="J655" s="458" t="str">
        <f t="shared" si="71"/>
        <v>Введите курс</v>
      </c>
      <c r="K655" s="467"/>
      <c r="L655" s="460">
        <f t="shared" si="72"/>
        <v>0</v>
      </c>
      <c r="M655" s="454">
        <f t="shared" si="72"/>
        <v>0</v>
      </c>
      <c r="N655" s="461" t="str">
        <f t="shared" si="73"/>
        <v/>
      </c>
      <c r="O655" s="468"/>
    </row>
    <row r="656" spans="1:15" ht="30" customHeight="1">
      <c r="A656" s="166" t="s">
        <v>18310</v>
      </c>
      <c r="B656" s="462">
        <v>8809581452343</v>
      </c>
      <c r="C656" s="452" t="s">
        <v>27347</v>
      </c>
      <c r="D656" s="452" t="s">
        <v>32875</v>
      </c>
      <c r="E656" s="463" t="s">
        <v>2402</v>
      </c>
      <c r="F656" s="464">
        <v>21800</v>
      </c>
      <c r="G656" s="465">
        <v>0.46</v>
      </c>
      <c r="H656" s="466">
        <v>6</v>
      </c>
      <c r="I656" s="457">
        <f t="shared" si="70"/>
        <v>10028</v>
      </c>
      <c r="J656" s="458" t="str">
        <f t="shared" si="71"/>
        <v>Введите курс</v>
      </c>
      <c r="K656" s="467"/>
      <c r="L656" s="460">
        <f t="shared" si="72"/>
        <v>0</v>
      </c>
      <c r="M656" s="454">
        <f t="shared" si="72"/>
        <v>0</v>
      </c>
      <c r="N656" s="461" t="str">
        <f t="shared" si="73"/>
        <v/>
      </c>
      <c r="O656" s="468"/>
    </row>
    <row r="657" spans="1:15" ht="30" customHeight="1">
      <c r="A657" s="166" t="s">
        <v>18311</v>
      </c>
      <c r="B657" s="462">
        <v>8809581452329</v>
      </c>
      <c r="C657" s="452" t="s">
        <v>27346</v>
      </c>
      <c r="D657" s="452" t="s">
        <v>32876</v>
      </c>
      <c r="E657" s="463" t="s">
        <v>2402</v>
      </c>
      <c r="F657" s="464">
        <v>19800</v>
      </c>
      <c r="G657" s="465">
        <v>0.46</v>
      </c>
      <c r="H657" s="466">
        <v>6</v>
      </c>
      <c r="I657" s="457">
        <f t="shared" si="70"/>
        <v>9108</v>
      </c>
      <c r="J657" s="458" t="str">
        <f t="shared" si="71"/>
        <v>Введите курс</v>
      </c>
      <c r="K657" s="467"/>
      <c r="L657" s="460">
        <f t="shared" si="72"/>
        <v>0</v>
      </c>
      <c r="M657" s="454">
        <f t="shared" si="72"/>
        <v>0</v>
      </c>
      <c r="N657" s="461" t="str">
        <f t="shared" si="73"/>
        <v/>
      </c>
      <c r="O657" s="468"/>
    </row>
    <row r="658" spans="1:15" ht="30" customHeight="1">
      <c r="A658" s="166" t="s">
        <v>18312</v>
      </c>
      <c r="B658" s="462">
        <v>8809581452312</v>
      </c>
      <c r="C658" s="452" t="s">
        <v>27345</v>
      </c>
      <c r="D658" s="452" t="s">
        <v>32877</v>
      </c>
      <c r="E658" s="463" t="s">
        <v>2402</v>
      </c>
      <c r="F658" s="464">
        <v>21800</v>
      </c>
      <c r="G658" s="465">
        <v>0.46</v>
      </c>
      <c r="H658" s="466">
        <v>6</v>
      </c>
      <c r="I658" s="457">
        <f t="shared" si="70"/>
        <v>10028</v>
      </c>
      <c r="J658" s="458" t="str">
        <f t="shared" si="71"/>
        <v>Введите курс</v>
      </c>
      <c r="K658" s="467"/>
      <c r="L658" s="460">
        <f t="shared" si="72"/>
        <v>0</v>
      </c>
      <c r="M658" s="454">
        <f t="shared" si="72"/>
        <v>0</v>
      </c>
      <c r="N658" s="461" t="str">
        <f t="shared" si="73"/>
        <v/>
      </c>
      <c r="O658" s="468"/>
    </row>
    <row r="659" spans="1:15" ht="30" customHeight="1">
      <c r="A659" s="166" t="s">
        <v>18313</v>
      </c>
      <c r="B659" s="462">
        <v>8809581456501</v>
      </c>
      <c r="C659" s="452" t="s">
        <v>27344</v>
      </c>
      <c r="D659" s="452" t="s">
        <v>31679</v>
      </c>
      <c r="E659" s="463" t="s">
        <v>1668</v>
      </c>
      <c r="F659" s="464">
        <v>26000</v>
      </c>
      <c r="G659" s="465">
        <v>0.46</v>
      </c>
      <c r="H659" s="466">
        <v>6</v>
      </c>
      <c r="I659" s="457">
        <f t="shared" si="70"/>
        <v>11960</v>
      </c>
      <c r="J659" s="458" t="str">
        <f t="shared" si="71"/>
        <v>Введите курс</v>
      </c>
      <c r="K659" s="467"/>
      <c r="L659" s="460">
        <f t="shared" si="72"/>
        <v>0</v>
      </c>
      <c r="M659" s="454">
        <f t="shared" si="72"/>
        <v>0</v>
      </c>
      <c r="N659" s="461" t="str">
        <f t="shared" si="73"/>
        <v/>
      </c>
      <c r="O659" s="468"/>
    </row>
    <row r="660" spans="1:15" ht="30" customHeight="1">
      <c r="A660" s="166" t="s">
        <v>18314</v>
      </c>
      <c r="B660" s="462">
        <v>8809581456495</v>
      </c>
      <c r="C660" s="452" t="s">
        <v>32878</v>
      </c>
      <c r="D660" s="452" t="s">
        <v>32879</v>
      </c>
      <c r="E660" s="463" t="s">
        <v>1737</v>
      </c>
      <c r="F660" s="464">
        <v>28000</v>
      </c>
      <c r="G660" s="465">
        <v>0.46</v>
      </c>
      <c r="H660" s="466">
        <v>6</v>
      </c>
      <c r="I660" s="457">
        <f t="shared" si="70"/>
        <v>12880</v>
      </c>
      <c r="J660" s="458" t="str">
        <f t="shared" si="71"/>
        <v>Введите курс</v>
      </c>
      <c r="K660" s="467"/>
      <c r="L660" s="460">
        <f t="shared" ref="L660:M675" si="74">K660*H660</f>
        <v>0</v>
      </c>
      <c r="M660" s="454">
        <f t="shared" si="74"/>
        <v>0</v>
      </c>
      <c r="N660" s="461" t="str">
        <f t="shared" si="73"/>
        <v/>
      </c>
      <c r="O660" s="468"/>
    </row>
    <row r="661" spans="1:15" ht="30" customHeight="1">
      <c r="A661" s="166" t="s">
        <v>18315</v>
      </c>
      <c r="B661" s="462">
        <v>8809581456488</v>
      </c>
      <c r="C661" s="452" t="s">
        <v>27343</v>
      </c>
      <c r="D661" s="452" t="s">
        <v>31678</v>
      </c>
      <c r="E661" s="463" t="s">
        <v>17730</v>
      </c>
      <c r="F661" s="464">
        <v>22000</v>
      </c>
      <c r="G661" s="465">
        <v>0.46</v>
      </c>
      <c r="H661" s="466">
        <v>6</v>
      </c>
      <c r="I661" s="457">
        <f t="shared" si="70"/>
        <v>10120</v>
      </c>
      <c r="J661" s="458" t="str">
        <f t="shared" si="71"/>
        <v>Введите курс</v>
      </c>
      <c r="K661" s="467"/>
      <c r="L661" s="460">
        <f t="shared" si="74"/>
        <v>0</v>
      </c>
      <c r="M661" s="454">
        <f t="shared" si="74"/>
        <v>0</v>
      </c>
      <c r="N661" s="461" t="str">
        <f t="shared" si="73"/>
        <v/>
      </c>
      <c r="O661" s="468"/>
    </row>
    <row r="662" spans="1:15" ht="30" customHeight="1">
      <c r="A662" s="166" t="s">
        <v>18316</v>
      </c>
      <c r="B662" s="462">
        <v>8809581451247</v>
      </c>
      <c r="C662" s="452" t="s">
        <v>27342</v>
      </c>
      <c r="D662" s="452" t="s">
        <v>31677</v>
      </c>
      <c r="E662" s="463" t="s">
        <v>32880</v>
      </c>
      <c r="F662" s="464">
        <v>54000</v>
      </c>
      <c r="G662" s="465">
        <v>0.46</v>
      </c>
      <c r="H662" s="466">
        <v>5</v>
      </c>
      <c r="I662" s="457">
        <f t="shared" si="70"/>
        <v>24840</v>
      </c>
      <c r="J662" s="458" t="str">
        <f t="shared" si="71"/>
        <v>Введите курс</v>
      </c>
      <c r="K662" s="467"/>
      <c r="L662" s="460">
        <f t="shared" si="74"/>
        <v>0</v>
      </c>
      <c r="M662" s="454">
        <f t="shared" si="74"/>
        <v>0</v>
      </c>
      <c r="N662" s="461" t="str">
        <f t="shared" si="73"/>
        <v/>
      </c>
      <c r="O662" s="468"/>
    </row>
    <row r="663" spans="1:15" ht="30" customHeight="1">
      <c r="A663" s="166" t="s">
        <v>18317</v>
      </c>
      <c r="B663" s="462">
        <v>8809581451223</v>
      </c>
      <c r="C663" s="452" t="s">
        <v>27341</v>
      </c>
      <c r="D663" s="452" t="s">
        <v>31676</v>
      </c>
      <c r="E663" s="463" t="s">
        <v>1729</v>
      </c>
      <c r="F663" s="464">
        <v>3000</v>
      </c>
      <c r="G663" s="465">
        <v>0.46</v>
      </c>
      <c r="H663" s="466">
        <v>10</v>
      </c>
      <c r="I663" s="457">
        <f t="shared" si="70"/>
        <v>1380</v>
      </c>
      <c r="J663" s="458" t="str">
        <f t="shared" si="71"/>
        <v>Введите курс</v>
      </c>
      <c r="K663" s="467"/>
      <c r="L663" s="460">
        <f t="shared" si="74"/>
        <v>0</v>
      </c>
      <c r="M663" s="454">
        <f t="shared" si="74"/>
        <v>0</v>
      </c>
      <c r="N663" s="461" t="str">
        <f t="shared" si="73"/>
        <v/>
      </c>
      <c r="O663" s="468"/>
    </row>
    <row r="664" spans="1:15" ht="30" customHeight="1">
      <c r="A664" s="166" t="s">
        <v>18318</v>
      </c>
      <c r="B664" s="462">
        <v>8809581451216</v>
      </c>
      <c r="C664" s="452" t="s">
        <v>27340</v>
      </c>
      <c r="D664" s="452" t="s">
        <v>31675</v>
      </c>
      <c r="E664" s="463" t="s">
        <v>1651</v>
      </c>
      <c r="F664" s="464">
        <v>24000</v>
      </c>
      <c r="G664" s="465">
        <v>0.46</v>
      </c>
      <c r="H664" s="466">
        <v>6</v>
      </c>
      <c r="I664" s="457">
        <f t="shared" si="70"/>
        <v>11040</v>
      </c>
      <c r="J664" s="458" t="str">
        <f t="shared" si="71"/>
        <v>Введите курс</v>
      </c>
      <c r="K664" s="467"/>
      <c r="L664" s="460">
        <f t="shared" si="74"/>
        <v>0</v>
      </c>
      <c r="M664" s="454">
        <f t="shared" si="74"/>
        <v>0</v>
      </c>
      <c r="N664" s="461" t="str">
        <f t="shared" si="73"/>
        <v/>
      </c>
      <c r="O664" s="468"/>
    </row>
    <row r="665" spans="1:15" ht="30" customHeight="1">
      <c r="A665" s="166" t="s">
        <v>18319</v>
      </c>
      <c r="B665" s="462">
        <v>8809581450936</v>
      </c>
      <c r="C665" s="452" t="s">
        <v>27339</v>
      </c>
      <c r="D665" s="452" t="s">
        <v>31674</v>
      </c>
      <c r="E665" s="463" t="s">
        <v>1668</v>
      </c>
      <c r="F665" s="464">
        <v>26000</v>
      </c>
      <c r="G665" s="465">
        <v>0.46</v>
      </c>
      <c r="H665" s="466">
        <v>6</v>
      </c>
      <c r="I665" s="457">
        <f t="shared" si="70"/>
        <v>11960</v>
      </c>
      <c r="J665" s="458" t="str">
        <f t="shared" si="71"/>
        <v>Введите курс</v>
      </c>
      <c r="K665" s="467"/>
      <c r="L665" s="460">
        <f t="shared" si="74"/>
        <v>0</v>
      </c>
      <c r="M665" s="454">
        <f t="shared" si="74"/>
        <v>0</v>
      </c>
      <c r="N665" s="461" t="str">
        <f t="shared" si="73"/>
        <v/>
      </c>
      <c r="O665" s="468"/>
    </row>
    <row r="666" spans="1:15" ht="30" customHeight="1">
      <c r="A666" s="166" t="s">
        <v>18320</v>
      </c>
      <c r="B666" s="462">
        <v>8809581450929</v>
      </c>
      <c r="C666" s="452" t="s">
        <v>27338</v>
      </c>
      <c r="D666" s="452" t="s">
        <v>31673</v>
      </c>
      <c r="E666" s="463" t="s">
        <v>1737</v>
      </c>
      <c r="F666" s="464">
        <v>28000</v>
      </c>
      <c r="G666" s="465">
        <v>0.46</v>
      </c>
      <c r="H666" s="466">
        <v>6</v>
      </c>
      <c r="I666" s="457">
        <f t="shared" si="70"/>
        <v>12880</v>
      </c>
      <c r="J666" s="458" t="str">
        <f t="shared" si="71"/>
        <v>Введите курс</v>
      </c>
      <c r="K666" s="467"/>
      <c r="L666" s="460">
        <f t="shared" si="74"/>
        <v>0</v>
      </c>
      <c r="M666" s="454">
        <f t="shared" si="74"/>
        <v>0</v>
      </c>
      <c r="N666" s="461" t="str">
        <f t="shared" si="73"/>
        <v/>
      </c>
      <c r="O666" s="468"/>
    </row>
    <row r="667" spans="1:15" ht="30" customHeight="1">
      <c r="A667" s="166" t="s">
        <v>18321</v>
      </c>
      <c r="B667" s="462">
        <v>8809581449961</v>
      </c>
      <c r="C667" s="452" t="s">
        <v>27337</v>
      </c>
      <c r="D667" s="452" t="s">
        <v>32881</v>
      </c>
      <c r="E667" s="463" t="s">
        <v>17716</v>
      </c>
      <c r="F667" s="464">
        <v>19800</v>
      </c>
      <c r="G667" s="465">
        <v>0.46</v>
      </c>
      <c r="H667" s="466">
        <v>6</v>
      </c>
      <c r="I667" s="457">
        <f t="shared" si="70"/>
        <v>9108</v>
      </c>
      <c r="J667" s="458" t="str">
        <f t="shared" si="71"/>
        <v>Введите курс</v>
      </c>
      <c r="K667" s="467"/>
      <c r="L667" s="460">
        <f t="shared" si="74"/>
        <v>0</v>
      </c>
      <c r="M667" s="454">
        <f t="shared" si="74"/>
        <v>0</v>
      </c>
      <c r="N667" s="461" t="str">
        <f t="shared" si="73"/>
        <v/>
      </c>
      <c r="O667" s="468"/>
    </row>
    <row r="668" spans="1:15" ht="30" customHeight="1">
      <c r="A668" s="166" t="s">
        <v>18322</v>
      </c>
      <c r="B668" s="462">
        <v>8809581445963</v>
      </c>
      <c r="C668" s="452" t="s">
        <v>27336</v>
      </c>
      <c r="D668" s="452" t="s">
        <v>31672</v>
      </c>
      <c r="E668" s="463" t="s">
        <v>2293</v>
      </c>
      <c r="F668" s="464">
        <v>11800</v>
      </c>
      <c r="G668" s="465">
        <v>0.46</v>
      </c>
      <c r="H668" s="466">
        <v>4</v>
      </c>
      <c r="I668" s="457">
        <f t="shared" si="70"/>
        <v>5428</v>
      </c>
      <c r="J668" s="458" t="str">
        <f t="shared" si="71"/>
        <v>Введите курс</v>
      </c>
      <c r="K668" s="467"/>
      <c r="L668" s="460">
        <f t="shared" si="74"/>
        <v>0</v>
      </c>
      <c r="M668" s="454">
        <f t="shared" si="74"/>
        <v>0</v>
      </c>
      <c r="N668" s="461" t="str">
        <f t="shared" si="73"/>
        <v/>
      </c>
      <c r="O668" s="468"/>
    </row>
    <row r="669" spans="1:15" ht="30" customHeight="1">
      <c r="A669" s="166" t="s">
        <v>18323</v>
      </c>
      <c r="B669" s="462">
        <v>8809581444713</v>
      </c>
      <c r="C669" s="452" t="s">
        <v>27335</v>
      </c>
      <c r="D669" s="452" t="s">
        <v>32882</v>
      </c>
      <c r="E669" s="463" t="s">
        <v>32883</v>
      </c>
      <c r="F669" s="464">
        <v>3500</v>
      </c>
      <c r="G669" s="465">
        <v>0.46</v>
      </c>
      <c r="H669" s="466">
        <v>12</v>
      </c>
      <c r="I669" s="457">
        <f t="shared" si="70"/>
        <v>1610</v>
      </c>
      <c r="J669" s="458" t="str">
        <f t="shared" si="71"/>
        <v>Введите курс</v>
      </c>
      <c r="K669" s="467"/>
      <c r="L669" s="460">
        <f t="shared" si="74"/>
        <v>0</v>
      </c>
      <c r="M669" s="454">
        <f t="shared" si="74"/>
        <v>0</v>
      </c>
      <c r="N669" s="461" t="str">
        <f t="shared" si="73"/>
        <v/>
      </c>
      <c r="O669" s="468"/>
    </row>
    <row r="670" spans="1:15" ht="30" customHeight="1">
      <c r="A670" s="166" t="s">
        <v>18324</v>
      </c>
      <c r="B670" s="462">
        <v>8809581444706</v>
      </c>
      <c r="C670" s="452" t="s">
        <v>27334</v>
      </c>
      <c r="D670" s="452" t="s">
        <v>32884</v>
      </c>
      <c r="E670" s="463" t="s">
        <v>32883</v>
      </c>
      <c r="F670" s="464">
        <v>3500</v>
      </c>
      <c r="G670" s="465">
        <v>0.46</v>
      </c>
      <c r="H670" s="466">
        <v>12</v>
      </c>
      <c r="I670" s="457">
        <f t="shared" si="70"/>
        <v>1610</v>
      </c>
      <c r="J670" s="458" t="str">
        <f t="shared" si="71"/>
        <v>Введите курс</v>
      </c>
      <c r="K670" s="467"/>
      <c r="L670" s="460">
        <f t="shared" si="74"/>
        <v>0</v>
      </c>
      <c r="M670" s="454">
        <f t="shared" si="74"/>
        <v>0</v>
      </c>
      <c r="N670" s="461" t="str">
        <f t="shared" si="73"/>
        <v/>
      </c>
      <c r="O670" s="468"/>
    </row>
    <row r="671" spans="1:15" ht="30" customHeight="1">
      <c r="A671" s="166" t="s">
        <v>18325</v>
      </c>
      <c r="B671" s="462">
        <v>8809581444690</v>
      </c>
      <c r="C671" s="452" t="s">
        <v>27333</v>
      </c>
      <c r="D671" s="452" t="s">
        <v>32885</v>
      </c>
      <c r="E671" s="463" t="s">
        <v>32883</v>
      </c>
      <c r="F671" s="464">
        <v>3500</v>
      </c>
      <c r="G671" s="465">
        <v>0.46</v>
      </c>
      <c r="H671" s="466">
        <v>12</v>
      </c>
      <c r="I671" s="457">
        <f t="shared" si="70"/>
        <v>1610</v>
      </c>
      <c r="J671" s="458" t="str">
        <f t="shared" si="71"/>
        <v>Введите курс</v>
      </c>
      <c r="K671" s="467"/>
      <c r="L671" s="460">
        <f t="shared" si="74"/>
        <v>0</v>
      </c>
      <c r="M671" s="454">
        <f t="shared" si="74"/>
        <v>0</v>
      </c>
      <c r="N671" s="461" t="str">
        <f t="shared" si="73"/>
        <v/>
      </c>
      <c r="O671" s="468"/>
    </row>
    <row r="672" spans="1:15" ht="30" customHeight="1">
      <c r="A672" s="166" t="s">
        <v>18326</v>
      </c>
      <c r="B672" s="462">
        <v>8809530073209</v>
      </c>
      <c r="C672" s="452" t="s">
        <v>27332</v>
      </c>
      <c r="D672" s="452" t="s">
        <v>32886</v>
      </c>
      <c r="E672" s="463" t="s">
        <v>32887</v>
      </c>
      <c r="F672" s="464">
        <v>50000</v>
      </c>
      <c r="G672" s="465">
        <v>0.46</v>
      </c>
      <c r="H672" s="466">
        <v>10</v>
      </c>
      <c r="I672" s="457">
        <f t="shared" si="70"/>
        <v>23000</v>
      </c>
      <c r="J672" s="458" t="str">
        <f t="shared" si="71"/>
        <v>Введите курс</v>
      </c>
      <c r="K672" s="467"/>
      <c r="L672" s="460">
        <f t="shared" si="74"/>
        <v>0</v>
      </c>
      <c r="M672" s="454">
        <f t="shared" si="74"/>
        <v>0</v>
      </c>
      <c r="N672" s="461" t="str">
        <f t="shared" si="73"/>
        <v/>
      </c>
      <c r="O672" s="468"/>
    </row>
    <row r="673" spans="1:15" ht="30" customHeight="1">
      <c r="A673" s="166" t="s">
        <v>18327</v>
      </c>
      <c r="B673" s="462">
        <v>8809530057605</v>
      </c>
      <c r="C673" s="452" t="s">
        <v>27331</v>
      </c>
      <c r="D673" s="452" t="s">
        <v>31671</v>
      </c>
      <c r="E673" s="463" t="s">
        <v>2289</v>
      </c>
      <c r="F673" s="464">
        <v>14800</v>
      </c>
      <c r="G673" s="465">
        <v>0.46</v>
      </c>
      <c r="H673" s="466">
        <v>6</v>
      </c>
      <c r="I673" s="457">
        <f t="shared" si="70"/>
        <v>6808</v>
      </c>
      <c r="J673" s="458" t="str">
        <f t="shared" si="71"/>
        <v>Введите курс</v>
      </c>
      <c r="K673" s="467"/>
      <c r="L673" s="460">
        <f t="shared" si="74"/>
        <v>0</v>
      </c>
      <c r="M673" s="454">
        <f t="shared" si="74"/>
        <v>0</v>
      </c>
      <c r="N673" s="461" t="str">
        <f t="shared" si="73"/>
        <v/>
      </c>
      <c r="O673" s="468"/>
    </row>
    <row r="674" spans="1:15" ht="30" customHeight="1">
      <c r="A674" s="166" t="s">
        <v>18328</v>
      </c>
      <c r="B674" s="462">
        <v>8809530057599</v>
      </c>
      <c r="C674" s="452" t="s">
        <v>27330</v>
      </c>
      <c r="D674" s="452" t="s">
        <v>31670</v>
      </c>
      <c r="E674" s="463" t="s">
        <v>1668</v>
      </c>
      <c r="F674" s="464">
        <v>13800</v>
      </c>
      <c r="G674" s="465">
        <v>0.46</v>
      </c>
      <c r="H674" s="466">
        <v>6</v>
      </c>
      <c r="I674" s="457">
        <f t="shared" si="70"/>
        <v>6348</v>
      </c>
      <c r="J674" s="458" t="str">
        <f t="shared" si="71"/>
        <v>Введите курс</v>
      </c>
      <c r="K674" s="467"/>
      <c r="L674" s="460">
        <f t="shared" si="74"/>
        <v>0</v>
      </c>
      <c r="M674" s="454">
        <f t="shared" si="74"/>
        <v>0</v>
      </c>
      <c r="N674" s="461" t="str">
        <f t="shared" si="73"/>
        <v/>
      </c>
      <c r="O674" s="468"/>
    </row>
    <row r="675" spans="1:15" ht="30" customHeight="1">
      <c r="A675" s="166" t="s">
        <v>18329</v>
      </c>
      <c r="B675" s="462">
        <v>8809530054338</v>
      </c>
      <c r="C675" s="452" t="s">
        <v>18453</v>
      </c>
      <c r="D675" s="452" t="s">
        <v>31669</v>
      </c>
      <c r="E675" s="463" t="s">
        <v>18415</v>
      </c>
      <c r="F675" s="464">
        <v>12800</v>
      </c>
      <c r="G675" s="465">
        <v>0.46</v>
      </c>
      <c r="H675" s="466">
        <v>6</v>
      </c>
      <c r="I675" s="457">
        <f t="shared" si="70"/>
        <v>5888</v>
      </c>
      <c r="J675" s="458" t="str">
        <f t="shared" si="71"/>
        <v>Введите курс</v>
      </c>
      <c r="K675" s="467"/>
      <c r="L675" s="460">
        <f t="shared" si="74"/>
        <v>0</v>
      </c>
      <c r="M675" s="454">
        <f t="shared" si="74"/>
        <v>0</v>
      </c>
      <c r="N675" s="461" t="str">
        <f t="shared" si="73"/>
        <v/>
      </c>
      <c r="O675" s="468"/>
    </row>
    <row r="676" spans="1:15" ht="30" customHeight="1">
      <c r="A676" s="166" t="s">
        <v>18330</v>
      </c>
      <c r="B676" s="462">
        <v>8809643533812</v>
      </c>
      <c r="C676" s="452" t="s">
        <v>27325</v>
      </c>
      <c r="D676" s="452" t="s">
        <v>31666</v>
      </c>
      <c r="E676" s="463" t="s">
        <v>1922</v>
      </c>
      <c r="F676" s="464">
        <v>1500</v>
      </c>
      <c r="G676" s="465">
        <v>0.46</v>
      </c>
      <c r="H676" s="466">
        <v>20</v>
      </c>
      <c r="I676" s="457">
        <f t="shared" si="70"/>
        <v>690</v>
      </c>
      <c r="J676" s="458" t="str">
        <f t="shared" si="71"/>
        <v>Введите курс</v>
      </c>
      <c r="K676" s="467"/>
      <c r="L676" s="460">
        <f t="shared" ref="L676:M691" si="75">K676*H676</f>
        <v>0</v>
      </c>
      <c r="M676" s="454">
        <f t="shared" si="75"/>
        <v>0</v>
      </c>
      <c r="N676" s="461" t="str">
        <f t="shared" si="73"/>
        <v/>
      </c>
      <c r="O676" s="468"/>
    </row>
    <row r="677" spans="1:15" ht="30" customHeight="1">
      <c r="A677" s="166" t="s">
        <v>18331</v>
      </c>
      <c r="B677" s="462">
        <v>8809643533805</v>
      </c>
      <c r="C677" s="452" t="s">
        <v>27324</v>
      </c>
      <c r="D677" s="452" t="s">
        <v>31665</v>
      </c>
      <c r="E677" s="463" t="s">
        <v>1922</v>
      </c>
      <c r="F677" s="464">
        <v>1500</v>
      </c>
      <c r="G677" s="465">
        <v>0.46</v>
      </c>
      <c r="H677" s="466">
        <v>20</v>
      </c>
      <c r="I677" s="457">
        <f t="shared" si="70"/>
        <v>690</v>
      </c>
      <c r="J677" s="458" t="str">
        <f t="shared" si="71"/>
        <v>Введите курс</v>
      </c>
      <c r="K677" s="467"/>
      <c r="L677" s="460">
        <f t="shared" si="75"/>
        <v>0</v>
      </c>
      <c r="M677" s="454">
        <f t="shared" si="75"/>
        <v>0</v>
      </c>
      <c r="N677" s="461" t="str">
        <f t="shared" si="73"/>
        <v/>
      </c>
      <c r="O677" s="468"/>
    </row>
    <row r="678" spans="1:15" ht="30" customHeight="1">
      <c r="A678" s="166" t="s">
        <v>18332</v>
      </c>
      <c r="B678" s="462">
        <v>8809643533799</v>
      </c>
      <c r="C678" s="452" t="s">
        <v>27323</v>
      </c>
      <c r="D678" s="452" t="s">
        <v>31664</v>
      </c>
      <c r="E678" s="463" t="s">
        <v>1922</v>
      </c>
      <c r="F678" s="464">
        <v>1500</v>
      </c>
      <c r="G678" s="465">
        <v>0.46</v>
      </c>
      <c r="H678" s="466">
        <v>20</v>
      </c>
      <c r="I678" s="457">
        <f t="shared" si="70"/>
        <v>690</v>
      </c>
      <c r="J678" s="458" t="str">
        <f t="shared" si="71"/>
        <v>Введите курс</v>
      </c>
      <c r="K678" s="467"/>
      <c r="L678" s="460">
        <f t="shared" si="75"/>
        <v>0</v>
      </c>
      <c r="M678" s="454">
        <f t="shared" si="75"/>
        <v>0</v>
      </c>
      <c r="N678" s="461" t="str">
        <f t="shared" si="73"/>
        <v/>
      </c>
      <c r="O678" s="468"/>
    </row>
    <row r="679" spans="1:15" ht="30" customHeight="1">
      <c r="A679" s="166" t="s">
        <v>18333</v>
      </c>
      <c r="B679" s="462">
        <v>8809643533782</v>
      </c>
      <c r="C679" s="452" t="s">
        <v>27322</v>
      </c>
      <c r="D679" s="452" t="s">
        <v>31663</v>
      </c>
      <c r="E679" s="463" t="s">
        <v>8755</v>
      </c>
      <c r="F679" s="464">
        <v>3000</v>
      </c>
      <c r="G679" s="465">
        <v>0.46</v>
      </c>
      <c r="H679" s="466">
        <v>20</v>
      </c>
      <c r="I679" s="457">
        <f t="shared" si="70"/>
        <v>1380</v>
      </c>
      <c r="J679" s="458" t="str">
        <f t="shared" si="71"/>
        <v>Введите курс</v>
      </c>
      <c r="K679" s="467"/>
      <c r="L679" s="460">
        <f t="shared" si="75"/>
        <v>0</v>
      </c>
      <c r="M679" s="454">
        <f t="shared" si="75"/>
        <v>0</v>
      </c>
      <c r="N679" s="461" t="str">
        <f t="shared" si="73"/>
        <v/>
      </c>
      <c r="O679" s="468"/>
    </row>
    <row r="680" spans="1:15" ht="30" customHeight="1">
      <c r="A680" s="166" t="s">
        <v>18334</v>
      </c>
      <c r="B680" s="462">
        <v>8809643533775</v>
      </c>
      <c r="C680" s="452" t="s">
        <v>27321</v>
      </c>
      <c r="D680" s="452" t="s">
        <v>31662</v>
      </c>
      <c r="E680" s="463" t="s">
        <v>8755</v>
      </c>
      <c r="F680" s="464">
        <v>3000</v>
      </c>
      <c r="G680" s="465">
        <v>0.46</v>
      </c>
      <c r="H680" s="466">
        <v>20</v>
      </c>
      <c r="I680" s="457">
        <f t="shared" si="70"/>
        <v>1380</v>
      </c>
      <c r="J680" s="458" t="str">
        <f t="shared" si="71"/>
        <v>Введите курс</v>
      </c>
      <c r="K680" s="467"/>
      <c r="L680" s="460">
        <f t="shared" si="75"/>
        <v>0</v>
      </c>
      <c r="M680" s="454">
        <f t="shared" si="75"/>
        <v>0</v>
      </c>
      <c r="N680" s="461" t="str">
        <f t="shared" si="73"/>
        <v/>
      </c>
      <c r="O680" s="468"/>
    </row>
    <row r="681" spans="1:15" ht="30" customHeight="1">
      <c r="A681" s="166" t="s">
        <v>18335</v>
      </c>
      <c r="B681" s="462">
        <v>8809643533768</v>
      </c>
      <c r="C681" s="452" t="s">
        <v>27320</v>
      </c>
      <c r="D681" s="452" t="s">
        <v>31661</v>
      </c>
      <c r="E681" s="463" t="s">
        <v>8755</v>
      </c>
      <c r="F681" s="464">
        <v>3000</v>
      </c>
      <c r="G681" s="465">
        <v>0.46</v>
      </c>
      <c r="H681" s="466">
        <v>20</v>
      </c>
      <c r="I681" s="457">
        <f t="shared" si="70"/>
        <v>1380</v>
      </c>
      <c r="J681" s="458" t="str">
        <f t="shared" si="71"/>
        <v>Введите курс</v>
      </c>
      <c r="K681" s="467"/>
      <c r="L681" s="460">
        <f t="shared" si="75"/>
        <v>0</v>
      </c>
      <c r="M681" s="454">
        <f t="shared" si="75"/>
        <v>0</v>
      </c>
      <c r="N681" s="461" t="str">
        <f t="shared" si="73"/>
        <v/>
      </c>
      <c r="O681" s="468"/>
    </row>
    <row r="682" spans="1:15" ht="30" customHeight="1">
      <c r="A682" s="166" t="s">
        <v>18336</v>
      </c>
      <c r="B682" s="462">
        <v>8809643533751</v>
      </c>
      <c r="C682" s="452" t="s">
        <v>27319</v>
      </c>
      <c r="D682" s="452" t="s">
        <v>31660</v>
      </c>
      <c r="E682" s="463" t="s">
        <v>8755</v>
      </c>
      <c r="F682" s="464">
        <v>3000</v>
      </c>
      <c r="G682" s="465">
        <v>0.46</v>
      </c>
      <c r="H682" s="466">
        <v>20</v>
      </c>
      <c r="I682" s="457">
        <f t="shared" si="70"/>
        <v>1380</v>
      </c>
      <c r="J682" s="458" t="str">
        <f t="shared" si="71"/>
        <v>Введите курс</v>
      </c>
      <c r="K682" s="467"/>
      <c r="L682" s="460">
        <f t="shared" si="75"/>
        <v>0</v>
      </c>
      <c r="M682" s="454">
        <f t="shared" si="75"/>
        <v>0</v>
      </c>
      <c r="N682" s="461" t="str">
        <f t="shared" si="73"/>
        <v/>
      </c>
      <c r="O682" s="468"/>
    </row>
    <row r="683" spans="1:15" ht="30" customHeight="1">
      <c r="A683" s="166" t="s">
        <v>18337</v>
      </c>
      <c r="B683" s="462">
        <v>8809643533744</v>
      </c>
      <c r="C683" s="452" t="s">
        <v>27318</v>
      </c>
      <c r="D683" s="452" t="s">
        <v>31659</v>
      </c>
      <c r="E683" s="463" t="s">
        <v>8755</v>
      </c>
      <c r="F683" s="464">
        <v>3000</v>
      </c>
      <c r="G683" s="465">
        <v>0.46</v>
      </c>
      <c r="H683" s="466">
        <v>20</v>
      </c>
      <c r="I683" s="457">
        <f t="shared" si="70"/>
        <v>1380</v>
      </c>
      <c r="J683" s="458" t="str">
        <f t="shared" si="71"/>
        <v>Введите курс</v>
      </c>
      <c r="K683" s="467"/>
      <c r="L683" s="460">
        <f t="shared" si="75"/>
        <v>0</v>
      </c>
      <c r="M683" s="454">
        <f t="shared" si="75"/>
        <v>0</v>
      </c>
      <c r="N683" s="461" t="str">
        <f t="shared" si="73"/>
        <v/>
      </c>
      <c r="O683" s="468"/>
    </row>
    <row r="684" spans="1:15" ht="30" customHeight="1">
      <c r="A684" s="166" t="s">
        <v>18338</v>
      </c>
      <c r="B684" s="462">
        <v>8809643533737</v>
      </c>
      <c r="C684" s="452" t="s">
        <v>27317</v>
      </c>
      <c r="D684" s="452" t="s">
        <v>31658</v>
      </c>
      <c r="E684" s="463" t="s">
        <v>8755</v>
      </c>
      <c r="F684" s="464">
        <v>3000</v>
      </c>
      <c r="G684" s="465">
        <v>0.46</v>
      </c>
      <c r="H684" s="466">
        <v>20</v>
      </c>
      <c r="I684" s="457">
        <f t="shared" si="70"/>
        <v>1380</v>
      </c>
      <c r="J684" s="458" t="str">
        <f t="shared" si="71"/>
        <v>Введите курс</v>
      </c>
      <c r="K684" s="467"/>
      <c r="L684" s="460">
        <f t="shared" si="75"/>
        <v>0</v>
      </c>
      <c r="M684" s="454">
        <f t="shared" si="75"/>
        <v>0</v>
      </c>
      <c r="N684" s="461" t="str">
        <f t="shared" si="73"/>
        <v/>
      </c>
      <c r="O684" s="468"/>
    </row>
    <row r="685" spans="1:15" ht="30" customHeight="1">
      <c r="A685" s="166" t="s">
        <v>18339</v>
      </c>
      <c r="B685" s="462">
        <v>8809643533720</v>
      </c>
      <c r="C685" s="452" t="s">
        <v>27316</v>
      </c>
      <c r="D685" s="452" t="s">
        <v>31657</v>
      </c>
      <c r="E685" s="463" t="s">
        <v>8755</v>
      </c>
      <c r="F685" s="464">
        <v>3000</v>
      </c>
      <c r="G685" s="465">
        <v>0.46</v>
      </c>
      <c r="H685" s="466">
        <v>20</v>
      </c>
      <c r="I685" s="457">
        <f t="shared" si="70"/>
        <v>1380</v>
      </c>
      <c r="J685" s="458" t="str">
        <f t="shared" si="71"/>
        <v>Введите курс</v>
      </c>
      <c r="K685" s="467"/>
      <c r="L685" s="460">
        <f t="shared" si="75"/>
        <v>0</v>
      </c>
      <c r="M685" s="454">
        <f t="shared" si="75"/>
        <v>0</v>
      </c>
      <c r="N685" s="461" t="str">
        <f t="shared" si="73"/>
        <v/>
      </c>
      <c r="O685" s="468"/>
    </row>
    <row r="686" spans="1:15" ht="30" customHeight="1">
      <c r="A686" s="166" t="s">
        <v>18340</v>
      </c>
      <c r="B686" s="462">
        <v>8809643546607</v>
      </c>
      <c r="C686" s="452" t="s">
        <v>18446</v>
      </c>
      <c r="D686" s="452" t="s">
        <v>32888</v>
      </c>
      <c r="E686" s="463"/>
      <c r="F686" s="464">
        <v>3800</v>
      </c>
      <c r="G686" s="465">
        <v>0.46</v>
      </c>
      <c r="H686" s="466">
        <v>6</v>
      </c>
      <c r="I686" s="457">
        <f t="shared" si="70"/>
        <v>1748</v>
      </c>
      <c r="J686" s="458" t="str">
        <f t="shared" si="71"/>
        <v>Введите курс</v>
      </c>
      <c r="K686" s="467"/>
      <c r="L686" s="460">
        <f t="shared" si="75"/>
        <v>0</v>
      </c>
      <c r="M686" s="454">
        <f t="shared" si="75"/>
        <v>0</v>
      </c>
      <c r="N686" s="461" t="str">
        <f t="shared" si="73"/>
        <v/>
      </c>
      <c r="O686" s="468"/>
    </row>
    <row r="687" spans="1:15" ht="30" customHeight="1">
      <c r="A687" s="166" t="s">
        <v>18341</v>
      </c>
      <c r="B687" s="462">
        <v>8809643546591</v>
      </c>
      <c r="C687" s="452" t="s">
        <v>18443</v>
      </c>
      <c r="D687" s="452" t="s">
        <v>32888</v>
      </c>
      <c r="E687" s="463"/>
      <c r="F687" s="464">
        <v>3800</v>
      </c>
      <c r="G687" s="465">
        <v>0.46</v>
      </c>
      <c r="H687" s="466">
        <v>6</v>
      </c>
      <c r="I687" s="457">
        <f t="shared" si="70"/>
        <v>1748</v>
      </c>
      <c r="J687" s="458" t="str">
        <f t="shared" si="71"/>
        <v>Введите курс</v>
      </c>
      <c r="K687" s="467"/>
      <c r="L687" s="460">
        <f t="shared" si="75"/>
        <v>0</v>
      </c>
      <c r="M687" s="454">
        <f t="shared" si="75"/>
        <v>0</v>
      </c>
      <c r="N687" s="461" t="str">
        <f t="shared" si="73"/>
        <v/>
      </c>
      <c r="O687" s="468"/>
    </row>
    <row r="688" spans="1:15" ht="30" customHeight="1">
      <c r="A688" s="166" t="s">
        <v>18342</v>
      </c>
      <c r="B688" s="462">
        <v>8809643546584</v>
      </c>
      <c r="C688" s="452" t="s">
        <v>18445</v>
      </c>
      <c r="D688" s="452" t="s">
        <v>32888</v>
      </c>
      <c r="E688" s="463"/>
      <c r="F688" s="464">
        <v>3800</v>
      </c>
      <c r="G688" s="465">
        <v>0.46</v>
      </c>
      <c r="H688" s="466">
        <v>6</v>
      </c>
      <c r="I688" s="457">
        <f t="shared" si="70"/>
        <v>1748</v>
      </c>
      <c r="J688" s="458" t="str">
        <f t="shared" si="71"/>
        <v>Введите курс</v>
      </c>
      <c r="K688" s="467"/>
      <c r="L688" s="460">
        <f t="shared" si="75"/>
        <v>0</v>
      </c>
      <c r="M688" s="454">
        <f t="shared" si="75"/>
        <v>0</v>
      </c>
      <c r="N688" s="461" t="str">
        <f t="shared" si="73"/>
        <v/>
      </c>
      <c r="O688" s="468"/>
    </row>
    <row r="689" spans="1:15" ht="30" customHeight="1">
      <c r="A689" s="166" t="s">
        <v>18343</v>
      </c>
      <c r="B689" s="462">
        <v>8809643546577</v>
      </c>
      <c r="C689" s="452" t="s">
        <v>18440</v>
      </c>
      <c r="D689" s="452" t="s">
        <v>31656</v>
      </c>
      <c r="E689" s="463"/>
      <c r="F689" s="464">
        <v>3800</v>
      </c>
      <c r="G689" s="465">
        <v>0.46</v>
      </c>
      <c r="H689" s="466">
        <v>6</v>
      </c>
      <c r="I689" s="457">
        <f t="shared" si="70"/>
        <v>1748</v>
      </c>
      <c r="J689" s="458" t="str">
        <f t="shared" si="71"/>
        <v>Введите курс</v>
      </c>
      <c r="K689" s="467"/>
      <c r="L689" s="460">
        <f t="shared" si="75"/>
        <v>0</v>
      </c>
      <c r="M689" s="454">
        <f t="shared" si="75"/>
        <v>0</v>
      </c>
      <c r="N689" s="461" t="str">
        <f t="shared" si="73"/>
        <v/>
      </c>
      <c r="O689" s="468"/>
    </row>
    <row r="690" spans="1:15" ht="30" customHeight="1">
      <c r="A690" s="166" t="s">
        <v>18344</v>
      </c>
      <c r="B690" s="462">
        <v>8809643546560</v>
      </c>
      <c r="C690" s="452" t="s">
        <v>18439</v>
      </c>
      <c r="D690" s="452" t="s">
        <v>31655</v>
      </c>
      <c r="E690" s="463"/>
      <c r="F690" s="464">
        <v>3800</v>
      </c>
      <c r="G690" s="465">
        <v>0.46</v>
      </c>
      <c r="H690" s="466">
        <v>6</v>
      </c>
      <c r="I690" s="457">
        <f t="shared" si="70"/>
        <v>1748</v>
      </c>
      <c r="J690" s="458" t="str">
        <f t="shared" si="71"/>
        <v>Введите курс</v>
      </c>
      <c r="K690" s="467"/>
      <c r="L690" s="460">
        <f t="shared" si="75"/>
        <v>0</v>
      </c>
      <c r="M690" s="454">
        <f t="shared" si="75"/>
        <v>0</v>
      </c>
      <c r="N690" s="461" t="str">
        <f t="shared" si="73"/>
        <v/>
      </c>
      <c r="O690" s="468"/>
    </row>
    <row r="691" spans="1:15" ht="30" customHeight="1">
      <c r="A691" s="166" t="s">
        <v>18345</v>
      </c>
      <c r="B691" s="462">
        <v>8809643546553</v>
      </c>
      <c r="C691" s="452" t="s">
        <v>18442</v>
      </c>
      <c r="D691" s="452" t="s">
        <v>31654</v>
      </c>
      <c r="E691" s="463"/>
      <c r="F691" s="464">
        <v>3800</v>
      </c>
      <c r="G691" s="465">
        <v>0.46</v>
      </c>
      <c r="H691" s="466">
        <v>6</v>
      </c>
      <c r="I691" s="457">
        <f t="shared" si="70"/>
        <v>1748</v>
      </c>
      <c r="J691" s="458" t="str">
        <f t="shared" si="71"/>
        <v>Введите курс</v>
      </c>
      <c r="K691" s="467"/>
      <c r="L691" s="460">
        <f t="shared" si="75"/>
        <v>0</v>
      </c>
      <c r="M691" s="454">
        <f t="shared" si="75"/>
        <v>0</v>
      </c>
      <c r="N691" s="461" t="str">
        <f t="shared" si="73"/>
        <v/>
      </c>
      <c r="O691" s="468"/>
    </row>
    <row r="692" spans="1:15" ht="30" customHeight="1">
      <c r="A692" s="166" t="s">
        <v>18346</v>
      </c>
      <c r="B692" s="462">
        <v>8809643546546</v>
      </c>
      <c r="C692" s="452" t="s">
        <v>18441</v>
      </c>
      <c r="D692" s="452" t="s">
        <v>31653</v>
      </c>
      <c r="E692" s="463"/>
      <c r="F692" s="464">
        <v>3800</v>
      </c>
      <c r="G692" s="465">
        <v>0.46</v>
      </c>
      <c r="H692" s="466">
        <v>6</v>
      </c>
      <c r="I692" s="457">
        <f t="shared" si="70"/>
        <v>1748</v>
      </c>
      <c r="J692" s="458" t="str">
        <f t="shared" si="71"/>
        <v>Введите курс</v>
      </c>
      <c r="K692" s="467"/>
      <c r="L692" s="460">
        <f t="shared" ref="L692:M707" si="76">K692*H692</f>
        <v>0</v>
      </c>
      <c r="M692" s="454">
        <f t="shared" si="76"/>
        <v>0</v>
      </c>
      <c r="N692" s="461" t="str">
        <f t="shared" si="73"/>
        <v/>
      </c>
      <c r="O692" s="468"/>
    </row>
    <row r="693" spans="1:15" ht="30" customHeight="1">
      <c r="A693" s="166" t="s">
        <v>18347</v>
      </c>
      <c r="B693" s="462">
        <v>8809643546539</v>
      </c>
      <c r="C693" s="452" t="s">
        <v>18444</v>
      </c>
      <c r="D693" s="452" t="s">
        <v>32888</v>
      </c>
      <c r="E693" s="463"/>
      <c r="F693" s="464">
        <v>3800</v>
      </c>
      <c r="G693" s="465">
        <v>0.46</v>
      </c>
      <c r="H693" s="466">
        <v>6</v>
      </c>
      <c r="I693" s="457">
        <f t="shared" si="70"/>
        <v>1748</v>
      </c>
      <c r="J693" s="458" t="str">
        <f t="shared" si="71"/>
        <v>Введите курс</v>
      </c>
      <c r="K693" s="467"/>
      <c r="L693" s="460">
        <f t="shared" si="76"/>
        <v>0</v>
      </c>
      <c r="M693" s="454">
        <f t="shared" si="76"/>
        <v>0</v>
      </c>
      <c r="N693" s="461" t="str">
        <f t="shared" si="73"/>
        <v/>
      </c>
      <c r="O693" s="468"/>
    </row>
    <row r="694" spans="1:15" ht="30" customHeight="1">
      <c r="A694" s="166" t="s">
        <v>18348</v>
      </c>
      <c r="B694" s="462">
        <v>8809643538008</v>
      </c>
      <c r="C694" s="452" t="s">
        <v>32889</v>
      </c>
      <c r="D694" s="452" t="s">
        <v>32890</v>
      </c>
      <c r="E694" s="463" t="s">
        <v>9310</v>
      </c>
      <c r="F694" s="464">
        <v>5500</v>
      </c>
      <c r="G694" s="465">
        <v>0.46</v>
      </c>
      <c r="H694" s="466">
        <v>12</v>
      </c>
      <c r="I694" s="457">
        <f t="shared" si="70"/>
        <v>2530</v>
      </c>
      <c r="J694" s="458" t="str">
        <f t="shared" si="71"/>
        <v>Введите курс</v>
      </c>
      <c r="K694" s="467"/>
      <c r="L694" s="460">
        <f t="shared" si="76"/>
        <v>0</v>
      </c>
      <c r="M694" s="454">
        <f t="shared" si="76"/>
        <v>0</v>
      </c>
      <c r="N694" s="461" t="str">
        <f t="shared" si="73"/>
        <v/>
      </c>
      <c r="O694" s="468"/>
    </row>
    <row r="695" spans="1:15" ht="30" customHeight="1">
      <c r="A695" s="166" t="s">
        <v>18350</v>
      </c>
      <c r="B695" s="462">
        <v>8809643532365</v>
      </c>
      <c r="C695" s="452" t="s">
        <v>27315</v>
      </c>
      <c r="D695" s="452" t="s">
        <v>32891</v>
      </c>
      <c r="E695" s="463" t="s">
        <v>32892</v>
      </c>
      <c r="F695" s="464">
        <v>28000</v>
      </c>
      <c r="G695" s="465">
        <v>0.46</v>
      </c>
      <c r="H695" s="466">
        <v>4</v>
      </c>
      <c r="I695" s="457">
        <f t="shared" si="70"/>
        <v>12880</v>
      </c>
      <c r="J695" s="458" t="str">
        <f t="shared" si="71"/>
        <v>Введите курс</v>
      </c>
      <c r="K695" s="467"/>
      <c r="L695" s="460">
        <f t="shared" si="76"/>
        <v>0</v>
      </c>
      <c r="M695" s="454">
        <f t="shared" si="76"/>
        <v>0</v>
      </c>
      <c r="N695" s="461" t="str">
        <f t="shared" si="73"/>
        <v/>
      </c>
      <c r="O695" s="468"/>
    </row>
    <row r="696" spans="1:15" ht="30" customHeight="1">
      <c r="A696" s="166" t="s">
        <v>18351</v>
      </c>
      <c r="B696" s="462">
        <v>8809643532358</v>
      </c>
      <c r="C696" s="452" t="s">
        <v>18431</v>
      </c>
      <c r="D696" s="452" t="s">
        <v>32893</v>
      </c>
      <c r="E696" s="463"/>
      <c r="F696" s="464">
        <v>20000</v>
      </c>
      <c r="G696" s="465">
        <v>0.46</v>
      </c>
      <c r="H696" s="466">
        <v>6</v>
      </c>
      <c r="I696" s="457">
        <f t="shared" si="70"/>
        <v>9200</v>
      </c>
      <c r="J696" s="458" t="str">
        <f t="shared" si="71"/>
        <v>Введите курс</v>
      </c>
      <c r="K696" s="467"/>
      <c r="L696" s="460">
        <f t="shared" si="76"/>
        <v>0</v>
      </c>
      <c r="M696" s="454">
        <f t="shared" si="76"/>
        <v>0</v>
      </c>
      <c r="N696" s="461" t="str">
        <f t="shared" si="73"/>
        <v/>
      </c>
      <c r="O696" s="468"/>
    </row>
    <row r="697" spans="1:15" ht="30" customHeight="1">
      <c r="A697" s="166" t="s">
        <v>18352</v>
      </c>
      <c r="B697" s="462">
        <v>8809643532341</v>
      </c>
      <c r="C697" s="452" t="s">
        <v>18430</v>
      </c>
      <c r="D697" s="452" t="s">
        <v>32894</v>
      </c>
      <c r="E697" s="463" t="s">
        <v>2285</v>
      </c>
      <c r="F697" s="464">
        <v>20000</v>
      </c>
      <c r="G697" s="465">
        <v>0.46</v>
      </c>
      <c r="H697" s="466">
        <v>6</v>
      </c>
      <c r="I697" s="457">
        <f t="shared" si="70"/>
        <v>9200</v>
      </c>
      <c r="J697" s="458" t="str">
        <f t="shared" si="71"/>
        <v>Введите курс</v>
      </c>
      <c r="K697" s="467"/>
      <c r="L697" s="460">
        <f t="shared" si="76"/>
        <v>0</v>
      </c>
      <c r="M697" s="454">
        <f t="shared" si="76"/>
        <v>0</v>
      </c>
      <c r="N697" s="461" t="str">
        <f t="shared" si="73"/>
        <v/>
      </c>
      <c r="O697" s="468"/>
    </row>
    <row r="698" spans="1:15" ht="30" customHeight="1">
      <c r="A698" s="166" t="s">
        <v>18353</v>
      </c>
      <c r="B698" s="462">
        <v>8809643532327</v>
      </c>
      <c r="C698" s="452" t="s">
        <v>18429</v>
      </c>
      <c r="D698" s="452" t="s">
        <v>32895</v>
      </c>
      <c r="E698" s="463" t="s">
        <v>2285</v>
      </c>
      <c r="F698" s="464">
        <v>20000</v>
      </c>
      <c r="G698" s="465">
        <v>0.46</v>
      </c>
      <c r="H698" s="466">
        <v>6</v>
      </c>
      <c r="I698" s="457">
        <f t="shared" si="70"/>
        <v>9200</v>
      </c>
      <c r="J698" s="458" t="str">
        <f t="shared" si="71"/>
        <v>Введите курс</v>
      </c>
      <c r="K698" s="467"/>
      <c r="L698" s="460">
        <f t="shared" si="76"/>
        <v>0</v>
      </c>
      <c r="M698" s="454">
        <f t="shared" si="76"/>
        <v>0</v>
      </c>
      <c r="N698" s="461" t="str">
        <f t="shared" si="73"/>
        <v/>
      </c>
      <c r="O698" s="468"/>
    </row>
    <row r="699" spans="1:15" ht="30" customHeight="1">
      <c r="A699" s="166" t="s">
        <v>18354</v>
      </c>
      <c r="B699" s="462">
        <v>8809643532310</v>
      </c>
      <c r="C699" s="452" t="s">
        <v>18432</v>
      </c>
      <c r="D699" s="452" t="s">
        <v>32896</v>
      </c>
      <c r="E699" s="463" t="s">
        <v>18414</v>
      </c>
      <c r="F699" s="464">
        <v>9000</v>
      </c>
      <c r="G699" s="465">
        <v>0.46</v>
      </c>
      <c r="H699" s="466">
        <v>6</v>
      </c>
      <c r="I699" s="457">
        <f t="shared" si="70"/>
        <v>4140</v>
      </c>
      <c r="J699" s="458" t="str">
        <f t="shared" si="71"/>
        <v>Введите курс</v>
      </c>
      <c r="K699" s="467"/>
      <c r="L699" s="460">
        <f t="shared" si="76"/>
        <v>0</v>
      </c>
      <c r="M699" s="454">
        <f t="shared" si="76"/>
        <v>0</v>
      </c>
      <c r="N699" s="461" t="str">
        <f t="shared" si="73"/>
        <v/>
      </c>
      <c r="O699" s="468"/>
    </row>
    <row r="700" spans="1:15" ht="30" customHeight="1">
      <c r="A700" s="166" t="s">
        <v>18355</v>
      </c>
      <c r="B700" s="462">
        <v>8809643531375</v>
      </c>
      <c r="C700" s="452" t="s">
        <v>18437</v>
      </c>
      <c r="D700" s="452" t="s">
        <v>32897</v>
      </c>
      <c r="E700" s="463" t="s">
        <v>18414</v>
      </c>
      <c r="F700" s="464">
        <v>9000</v>
      </c>
      <c r="G700" s="465">
        <v>0.46</v>
      </c>
      <c r="H700" s="466">
        <v>6</v>
      </c>
      <c r="I700" s="457">
        <f t="shared" si="70"/>
        <v>4140</v>
      </c>
      <c r="J700" s="458" t="str">
        <f t="shared" si="71"/>
        <v>Введите курс</v>
      </c>
      <c r="K700" s="467"/>
      <c r="L700" s="460">
        <f t="shared" si="76"/>
        <v>0</v>
      </c>
      <c r="M700" s="454">
        <f t="shared" si="76"/>
        <v>0</v>
      </c>
      <c r="N700" s="461" t="str">
        <f t="shared" si="73"/>
        <v/>
      </c>
      <c r="O700" s="468"/>
    </row>
    <row r="701" spans="1:15" ht="30" customHeight="1">
      <c r="A701" s="166" t="s">
        <v>18356</v>
      </c>
      <c r="B701" s="462">
        <v>8809643531368</v>
      </c>
      <c r="C701" s="452" t="s">
        <v>18435</v>
      </c>
      <c r="D701" s="452" t="s">
        <v>32898</v>
      </c>
      <c r="E701" s="463" t="s">
        <v>18414</v>
      </c>
      <c r="F701" s="464">
        <v>9000</v>
      </c>
      <c r="G701" s="465">
        <v>0.46</v>
      </c>
      <c r="H701" s="466">
        <v>6</v>
      </c>
      <c r="I701" s="457">
        <f t="shared" si="70"/>
        <v>4140</v>
      </c>
      <c r="J701" s="458" t="str">
        <f t="shared" si="71"/>
        <v>Введите курс</v>
      </c>
      <c r="K701" s="467"/>
      <c r="L701" s="460">
        <f t="shared" si="76"/>
        <v>0</v>
      </c>
      <c r="M701" s="454">
        <f t="shared" si="76"/>
        <v>0</v>
      </c>
      <c r="N701" s="461" t="str">
        <f t="shared" si="73"/>
        <v/>
      </c>
      <c r="O701" s="468"/>
    </row>
    <row r="702" spans="1:15" ht="30" customHeight="1">
      <c r="A702" s="166" t="s">
        <v>18357</v>
      </c>
      <c r="B702" s="462">
        <v>8809643531351</v>
      </c>
      <c r="C702" s="452" t="s">
        <v>18433</v>
      </c>
      <c r="D702" s="452" t="s">
        <v>32899</v>
      </c>
      <c r="E702" s="463" t="s">
        <v>18414</v>
      </c>
      <c r="F702" s="464">
        <v>9000</v>
      </c>
      <c r="G702" s="465">
        <v>0.46</v>
      </c>
      <c r="H702" s="466">
        <v>6</v>
      </c>
      <c r="I702" s="457">
        <f t="shared" si="70"/>
        <v>4140</v>
      </c>
      <c r="J702" s="458" t="str">
        <f t="shared" si="71"/>
        <v>Введите курс</v>
      </c>
      <c r="K702" s="467"/>
      <c r="L702" s="460">
        <f t="shared" si="76"/>
        <v>0</v>
      </c>
      <c r="M702" s="454">
        <f t="shared" si="76"/>
        <v>0</v>
      </c>
      <c r="N702" s="461" t="str">
        <f t="shared" si="73"/>
        <v/>
      </c>
      <c r="O702" s="468"/>
    </row>
    <row r="703" spans="1:15" ht="30" customHeight="1">
      <c r="A703" s="166" t="s">
        <v>18358</v>
      </c>
      <c r="B703" s="462">
        <v>8809643531344</v>
      </c>
      <c r="C703" s="452" t="s">
        <v>18434</v>
      </c>
      <c r="D703" s="452" t="s">
        <v>32900</v>
      </c>
      <c r="E703" s="463" t="s">
        <v>18414</v>
      </c>
      <c r="F703" s="464">
        <v>9000</v>
      </c>
      <c r="G703" s="465">
        <v>0.46</v>
      </c>
      <c r="H703" s="466">
        <v>6</v>
      </c>
      <c r="I703" s="457">
        <f t="shared" si="70"/>
        <v>4140</v>
      </c>
      <c r="J703" s="458" t="str">
        <f t="shared" si="71"/>
        <v>Введите курс</v>
      </c>
      <c r="K703" s="467"/>
      <c r="L703" s="460">
        <f t="shared" si="76"/>
        <v>0</v>
      </c>
      <c r="M703" s="454">
        <f t="shared" si="76"/>
        <v>0</v>
      </c>
      <c r="N703" s="461" t="str">
        <f t="shared" si="73"/>
        <v/>
      </c>
      <c r="O703" s="468"/>
    </row>
    <row r="704" spans="1:15" ht="30" customHeight="1">
      <c r="A704" s="166" t="s">
        <v>18359</v>
      </c>
      <c r="B704" s="462">
        <v>8809643531337</v>
      </c>
      <c r="C704" s="452" t="s">
        <v>18438</v>
      </c>
      <c r="D704" s="452" t="s">
        <v>32901</v>
      </c>
      <c r="E704" s="463" t="s">
        <v>18414</v>
      </c>
      <c r="F704" s="464">
        <v>9000</v>
      </c>
      <c r="G704" s="465">
        <v>0.46</v>
      </c>
      <c r="H704" s="466">
        <v>6</v>
      </c>
      <c r="I704" s="457">
        <f t="shared" si="70"/>
        <v>4140</v>
      </c>
      <c r="J704" s="458" t="str">
        <f t="shared" si="71"/>
        <v>Введите курс</v>
      </c>
      <c r="K704" s="467"/>
      <c r="L704" s="460">
        <f t="shared" si="76"/>
        <v>0</v>
      </c>
      <c r="M704" s="454">
        <f t="shared" si="76"/>
        <v>0</v>
      </c>
      <c r="N704" s="461" t="str">
        <f t="shared" si="73"/>
        <v/>
      </c>
      <c r="O704" s="468"/>
    </row>
    <row r="705" spans="1:15" ht="30" customHeight="1">
      <c r="A705" s="166" t="s">
        <v>18360</v>
      </c>
      <c r="B705" s="462">
        <v>8809643531320</v>
      </c>
      <c r="C705" s="452" t="s">
        <v>18436</v>
      </c>
      <c r="D705" s="452" t="s">
        <v>32902</v>
      </c>
      <c r="E705" s="463" t="s">
        <v>18414</v>
      </c>
      <c r="F705" s="464">
        <v>9000</v>
      </c>
      <c r="G705" s="465">
        <v>0.46</v>
      </c>
      <c r="H705" s="466">
        <v>6</v>
      </c>
      <c r="I705" s="457">
        <f t="shared" si="70"/>
        <v>4140</v>
      </c>
      <c r="J705" s="458" t="str">
        <f t="shared" si="71"/>
        <v>Введите курс</v>
      </c>
      <c r="K705" s="467"/>
      <c r="L705" s="460">
        <f t="shared" si="76"/>
        <v>0</v>
      </c>
      <c r="M705" s="454">
        <f t="shared" si="76"/>
        <v>0</v>
      </c>
      <c r="N705" s="461" t="str">
        <f t="shared" si="73"/>
        <v/>
      </c>
      <c r="O705" s="468"/>
    </row>
    <row r="706" spans="1:15" ht="30" customHeight="1">
      <c r="A706" s="166" t="s">
        <v>18361</v>
      </c>
      <c r="B706" s="462">
        <v>8809530066164</v>
      </c>
      <c r="C706" s="452" t="s">
        <v>27314</v>
      </c>
      <c r="D706" s="452" t="s">
        <v>32903</v>
      </c>
      <c r="E706" s="463" t="s">
        <v>1733</v>
      </c>
      <c r="F706" s="464">
        <v>32000</v>
      </c>
      <c r="G706" s="465">
        <v>0.46</v>
      </c>
      <c r="H706" s="466">
        <v>6</v>
      </c>
      <c r="I706" s="457">
        <f t="shared" si="70"/>
        <v>14720</v>
      </c>
      <c r="J706" s="458" t="str">
        <f t="shared" si="71"/>
        <v>Введите курс</v>
      </c>
      <c r="K706" s="467"/>
      <c r="L706" s="460">
        <f t="shared" si="76"/>
        <v>0</v>
      </c>
      <c r="M706" s="454">
        <f t="shared" si="76"/>
        <v>0</v>
      </c>
      <c r="N706" s="461" t="str">
        <f t="shared" si="73"/>
        <v/>
      </c>
      <c r="O706" s="468"/>
    </row>
    <row r="707" spans="1:15" ht="30" customHeight="1">
      <c r="A707" s="166" t="s">
        <v>18362</v>
      </c>
      <c r="B707" s="462">
        <v>8809530066140</v>
      </c>
      <c r="C707" s="452" t="s">
        <v>27313</v>
      </c>
      <c r="D707" s="452" t="s">
        <v>32904</v>
      </c>
      <c r="E707" s="463" t="s">
        <v>32905</v>
      </c>
      <c r="F707" s="464">
        <v>84000</v>
      </c>
      <c r="G707" s="465">
        <v>0.46</v>
      </c>
      <c r="H707" s="466">
        <v>5</v>
      </c>
      <c r="I707" s="457">
        <f t="shared" si="70"/>
        <v>38640</v>
      </c>
      <c r="J707" s="458" t="str">
        <f t="shared" si="71"/>
        <v>Введите курс</v>
      </c>
      <c r="K707" s="467"/>
      <c r="L707" s="460">
        <f t="shared" si="76"/>
        <v>0</v>
      </c>
      <c r="M707" s="454">
        <f t="shared" si="76"/>
        <v>0</v>
      </c>
      <c r="N707" s="461" t="str">
        <f t="shared" si="73"/>
        <v/>
      </c>
      <c r="O707" s="468"/>
    </row>
    <row r="708" spans="1:15" ht="30" customHeight="1">
      <c r="A708" s="166" t="s">
        <v>18363</v>
      </c>
      <c r="B708" s="462">
        <v>8809530066133</v>
      </c>
      <c r="C708" s="452" t="s">
        <v>27312</v>
      </c>
      <c r="D708" s="452" t="s">
        <v>32906</v>
      </c>
      <c r="E708" s="463" t="s">
        <v>32907</v>
      </c>
      <c r="F708" s="464">
        <v>54000</v>
      </c>
      <c r="G708" s="465">
        <v>0.46</v>
      </c>
      <c r="H708" s="466">
        <v>5</v>
      </c>
      <c r="I708" s="457">
        <f t="shared" ref="I708:I747" si="77">G708*F708</f>
        <v>24840</v>
      </c>
      <c r="J708" s="458" t="str">
        <f t="shared" ref="J708:J747" si="78">IF($I$1="","Введите курс",I708/$I$1)</f>
        <v>Введите курс</v>
      </c>
      <c r="K708" s="467"/>
      <c r="L708" s="460">
        <f t="shared" ref="L708:M723" si="79">K708*H708</f>
        <v>0</v>
      </c>
      <c r="M708" s="454">
        <f t="shared" si="79"/>
        <v>0</v>
      </c>
      <c r="N708" s="461" t="str">
        <f t="shared" ref="N708:N747" si="80">IFERROR(L708*J708,"")</f>
        <v/>
      </c>
      <c r="O708" s="468"/>
    </row>
    <row r="709" spans="1:15" ht="30" customHeight="1">
      <c r="A709" s="166" t="s">
        <v>18364</v>
      </c>
      <c r="B709" s="462">
        <v>8809530066119</v>
      </c>
      <c r="C709" s="452" t="s">
        <v>27311</v>
      </c>
      <c r="D709" s="452" t="s">
        <v>32908</v>
      </c>
      <c r="E709" s="463" t="s">
        <v>1668</v>
      </c>
      <c r="F709" s="464">
        <v>30000</v>
      </c>
      <c r="G709" s="465">
        <v>0.46</v>
      </c>
      <c r="H709" s="466">
        <v>6</v>
      </c>
      <c r="I709" s="457">
        <f t="shared" si="77"/>
        <v>13800</v>
      </c>
      <c r="J709" s="458" t="str">
        <f t="shared" si="78"/>
        <v>Введите курс</v>
      </c>
      <c r="K709" s="467"/>
      <c r="L709" s="460">
        <f t="shared" si="79"/>
        <v>0</v>
      </c>
      <c r="M709" s="454">
        <f t="shared" si="79"/>
        <v>0</v>
      </c>
      <c r="N709" s="461" t="str">
        <f t="shared" si="80"/>
        <v/>
      </c>
      <c r="O709" s="468"/>
    </row>
    <row r="710" spans="1:15" ht="30" customHeight="1">
      <c r="A710" s="166" t="s">
        <v>18366</v>
      </c>
      <c r="B710" s="462">
        <v>8809530066102</v>
      </c>
      <c r="C710" s="452" t="s">
        <v>27310</v>
      </c>
      <c r="D710" s="452" t="s">
        <v>32909</v>
      </c>
      <c r="E710" s="463" t="s">
        <v>1737</v>
      </c>
      <c r="F710" s="464">
        <v>33000</v>
      </c>
      <c r="G710" s="465">
        <v>0.46</v>
      </c>
      <c r="H710" s="466">
        <v>6</v>
      </c>
      <c r="I710" s="457">
        <f t="shared" si="77"/>
        <v>15180</v>
      </c>
      <c r="J710" s="458" t="str">
        <f t="shared" si="78"/>
        <v>Введите курс</v>
      </c>
      <c r="K710" s="467"/>
      <c r="L710" s="460">
        <f t="shared" si="79"/>
        <v>0</v>
      </c>
      <c r="M710" s="454">
        <f t="shared" si="79"/>
        <v>0</v>
      </c>
      <c r="N710" s="461" t="str">
        <f t="shared" si="80"/>
        <v/>
      </c>
      <c r="O710" s="468"/>
    </row>
    <row r="711" spans="1:15" ht="30" customHeight="1">
      <c r="A711" s="166" t="s">
        <v>18367</v>
      </c>
      <c r="B711" s="462">
        <v>8809530066096</v>
      </c>
      <c r="C711" s="452" t="s">
        <v>27309</v>
      </c>
      <c r="D711" s="452" t="s">
        <v>32910</v>
      </c>
      <c r="E711" s="463" t="s">
        <v>1639</v>
      </c>
      <c r="F711" s="464">
        <v>27000</v>
      </c>
      <c r="G711" s="465">
        <v>0.46</v>
      </c>
      <c r="H711" s="466">
        <v>6</v>
      </c>
      <c r="I711" s="457">
        <f t="shared" si="77"/>
        <v>12420</v>
      </c>
      <c r="J711" s="458" t="str">
        <f t="shared" si="78"/>
        <v>Введите курс</v>
      </c>
      <c r="K711" s="467"/>
      <c r="L711" s="460">
        <f t="shared" si="79"/>
        <v>0</v>
      </c>
      <c r="M711" s="454">
        <f t="shared" si="79"/>
        <v>0</v>
      </c>
      <c r="N711" s="461" t="str">
        <f t="shared" si="80"/>
        <v/>
      </c>
      <c r="O711" s="468"/>
    </row>
    <row r="712" spans="1:15" ht="30" customHeight="1">
      <c r="A712" s="166" t="s">
        <v>18369</v>
      </c>
      <c r="B712" s="462">
        <v>8809530066089</v>
      </c>
      <c r="C712" s="452" t="s">
        <v>27307</v>
      </c>
      <c r="D712" s="452" t="s">
        <v>32911</v>
      </c>
      <c r="E712" s="463" t="s">
        <v>27308</v>
      </c>
      <c r="F712" s="464">
        <v>27000</v>
      </c>
      <c r="G712" s="465">
        <v>0.46</v>
      </c>
      <c r="H712" s="466">
        <v>6</v>
      </c>
      <c r="I712" s="457">
        <f t="shared" si="77"/>
        <v>12420</v>
      </c>
      <c r="J712" s="458" t="str">
        <f t="shared" si="78"/>
        <v>Введите курс</v>
      </c>
      <c r="K712" s="467"/>
      <c r="L712" s="460">
        <f t="shared" si="79"/>
        <v>0</v>
      </c>
      <c r="M712" s="454">
        <f t="shared" si="79"/>
        <v>0</v>
      </c>
      <c r="N712" s="461" t="str">
        <f t="shared" si="80"/>
        <v/>
      </c>
      <c r="O712" s="468"/>
    </row>
    <row r="713" spans="1:15" ht="30" customHeight="1">
      <c r="A713" s="166" t="s">
        <v>18370</v>
      </c>
      <c r="B713" s="462">
        <v>8809530041468</v>
      </c>
      <c r="C713" s="452" t="s">
        <v>27306</v>
      </c>
      <c r="D713" s="452" t="s">
        <v>32912</v>
      </c>
      <c r="E713" s="463" t="s">
        <v>1668</v>
      </c>
      <c r="F713" s="464">
        <v>38000</v>
      </c>
      <c r="G713" s="465">
        <v>0.46</v>
      </c>
      <c r="H713" s="466">
        <v>4</v>
      </c>
      <c r="I713" s="457">
        <f t="shared" si="77"/>
        <v>17480</v>
      </c>
      <c r="J713" s="458" t="str">
        <f t="shared" si="78"/>
        <v>Введите курс</v>
      </c>
      <c r="K713" s="467"/>
      <c r="L713" s="460">
        <f t="shared" si="79"/>
        <v>0</v>
      </c>
      <c r="M713" s="454">
        <f t="shared" si="79"/>
        <v>0</v>
      </c>
      <c r="N713" s="461" t="str">
        <f t="shared" si="80"/>
        <v/>
      </c>
      <c r="O713" s="468"/>
    </row>
    <row r="714" spans="1:15" ht="30" customHeight="1">
      <c r="A714" s="166" t="s">
        <v>18371</v>
      </c>
      <c r="B714" s="462">
        <v>8809643533508</v>
      </c>
      <c r="C714" s="452" t="s">
        <v>27305</v>
      </c>
      <c r="D714" s="452" t="s">
        <v>32913</v>
      </c>
      <c r="E714" s="463" t="s">
        <v>2289</v>
      </c>
      <c r="F714" s="464">
        <v>10000</v>
      </c>
      <c r="G714" s="465">
        <v>0.46</v>
      </c>
      <c r="H714" s="466">
        <v>6</v>
      </c>
      <c r="I714" s="457">
        <f t="shared" si="77"/>
        <v>4600</v>
      </c>
      <c r="J714" s="458" t="str">
        <f t="shared" si="78"/>
        <v>Введите курс</v>
      </c>
      <c r="K714" s="467"/>
      <c r="L714" s="460">
        <f t="shared" si="79"/>
        <v>0</v>
      </c>
      <c r="M714" s="454">
        <f t="shared" si="79"/>
        <v>0</v>
      </c>
      <c r="N714" s="461" t="str">
        <f t="shared" si="80"/>
        <v/>
      </c>
      <c r="O714" s="468"/>
    </row>
    <row r="715" spans="1:15" ht="30" customHeight="1">
      <c r="A715" s="166" t="s">
        <v>18372</v>
      </c>
      <c r="B715" s="462">
        <v>8809643533492</v>
      </c>
      <c r="C715" s="452" t="s">
        <v>27304</v>
      </c>
      <c r="D715" s="452" t="s">
        <v>32914</v>
      </c>
      <c r="E715" s="463" t="s">
        <v>2289</v>
      </c>
      <c r="F715" s="464">
        <v>10000</v>
      </c>
      <c r="G715" s="465">
        <v>0.46</v>
      </c>
      <c r="H715" s="466">
        <v>6</v>
      </c>
      <c r="I715" s="457">
        <f t="shared" si="77"/>
        <v>4600</v>
      </c>
      <c r="J715" s="458" t="str">
        <f t="shared" si="78"/>
        <v>Введите курс</v>
      </c>
      <c r="K715" s="467"/>
      <c r="L715" s="460">
        <f t="shared" si="79"/>
        <v>0</v>
      </c>
      <c r="M715" s="454">
        <f t="shared" si="79"/>
        <v>0</v>
      </c>
      <c r="N715" s="461" t="str">
        <f t="shared" si="80"/>
        <v/>
      </c>
      <c r="O715" s="468"/>
    </row>
    <row r="716" spans="1:15" ht="30" customHeight="1">
      <c r="A716" s="166" t="s">
        <v>18373</v>
      </c>
      <c r="B716" s="462">
        <v>8809643533485</v>
      </c>
      <c r="C716" s="452" t="s">
        <v>27303</v>
      </c>
      <c r="D716" s="452" t="s">
        <v>32915</v>
      </c>
      <c r="E716" s="463" t="s">
        <v>2289</v>
      </c>
      <c r="F716" s="464">
        <v>10000</v>
      </c>
      <c r="G716" s="465">
        <v>0.46</v>
      </c>
      <c r="H716" s="466">
        <v>6</v>
      </c>
      <c r="I716" s="457">
        <f t="shared" si="77"/>
        <v>4600</v>
      </c>
      <c r="J716" s="458" t="str">
        <f t="shared" si="78"/>
        <v>Введите курс</v>
      </c>
      <c r="K716" s="467"/>
      <c r="L716" s="460">
        <f t="shared" si="79"/>
        <v>0</v>
      </c>
      <c r="M716" s="454">
        <f t="shared" si="79"/>
        <v>0</v>
      </c>
      <c r="N716" s="461" t="str">
        <f t="shared" si="80"/>
        <v/>
      </c>
      <c r="O716" s="468"/>
    </row>
    <row r="717" spans="1:15" ht="30" customHeight="1">
      <c r="A717" s="166" t="s">
        <v>18374</v>
      </c>
      <c r="B717" s="462">
        <v>8809643533478</v>
      </c>
      <c r="C717" s="452" t="s">
        <v>27302</v>
      </c>
      <c r="D717" s="452" t="s">
        <v>32916</v>
      </c>
      <c r="E717" s="463" t="s">
        <v>2289</v>
      </c>
      <c r="F717" s="464">
        <v>10000</v>
      </c>
      <c r="G717" s="465">
        <v>0.46</v>
      </c>
      <c r="H717" s="466">
        <v>6</v>
      </c>
      <c r="I717" s="457">
        <f t="shared" si="77"/>
        <v>4600</v>
      </c>
      <c r="J717" s="458" t="str">
        <f t="shared" si="78"/>
        <v>Введите курс</v>
      </c>
      <c r="K717" s="467"/>
      <c r="L717" s="460">
        <f t="shared" si="79"/>
        <v>0</v>
      </c>
      <c r="M717" s="454">
        <f t="shared" si="79"/>
        <v>0</v>
      </c>
      <c r="N717" s="461" t="str">
        <f t="shared" si="80"/>
        <v/>
      </c>
      <c r="O717" s="468"/>
    </row>
    <row r="718" spans="1:15" ht="30" customHeight="1">
      <c r="A718" s="166" t="s">
        <v>18375</v>
      </c>
      <c r="B718" s="462">
        <v>8809643507660</v>
      </c>
      <c r="C718" s="452" t="s">
        <v>27301</v>
      </c>
      <c r="D718" s="452" t="s">
        <v>32917</v>
      </c>
      <c r="E718" s="463" t="s">
        <v>2289</v>
      </c>
      <c r="F718" s="464">
        <v>7800</v>
      </c>
      <c r="G718" s="465">
        <v>0.46</v>
      </c>
      <c r="H718" s="466">
        <v>6</v>
      </c>
      <c r="I718" s="457">
        <f t="shared" si="77"/>
        <v>3588</v>
      </c>
      <c r="J718" s="458" t="str">
        <f t="shared" si="78"/>
        <v>Введите курс</v>
      </c>
      <c r="K718" s="467"/>
      <c r="L718" s="460">
        <f t="shared" si="79"/>
        <v>0</v>
      </c>
      <c r="M718" s="454">
        <f t="shared" si="79"/>
        <v>0</v>
      </c>
      <c r="N718" s="461" t="str">
        <f t="shared" si="80"/>
        <v/>
      </c>
      <c r="O718" s="468"/>
    </row>
    <row r="719" spans="1:15" ht="30" customHeight="1">
      <c r="A719" s="166" t="s">
        <v>18376</v>
      </c>
      <c r="B719" s="462">
        <v>8809643504553</v>
      </c>
      <c r="C719" s="452" t="s">
        <v>27300</v>
      </c>
      <c r="D719" s="452" t="s">
        <v>32918</v>
      </c>
      <c r="E719" s="463" t="s">
        <v>2289</v>
      </c>
      <c r="F719" s="464">
        <v>7800</v>
      </c>
      <c r="G719" s="465">
        <v>0.46</v>
      </c>
      <c r="H719" s="466">
        <v>6</v>
      </c>
      <c r="I719" s="457">
        <f t="shared" si="77"/>
        <v>3588</v>
      </c>
      <c r="J719" s="458" t="str">
        <f t="shared" si="78"/>
        <v>Введите курс</v>
      </c>
      <c r="K719" s="467"/>
      <c r="L719" s="460">
        <f t="shared" si="79"/>
        <v>0</v>
      </c>
      <c r="M719" s="454">
        <f t="shared" si="79"/>
        <v>0</v>
      </c>
      <c r="N719" s="461" t="str">
        <f t="shared" si="80"/>
        <v/>
      </c>
      <c r="O719" s="468"/>
    </row>
    <row r="720" spans="1:15" ht="30" customHeight="1">
      <c r="A720" s="166" t="s">
        <v>18377</v>
      </c>
      <c r="B720" s="462">
        <v>8809581487956</v>
      </c>
      <c r="C720" s="452" t="s">
        <v>27299</v>
      </c>
      <c r="D720" s="452" t="s">
        <v>32919</v>
      </c>
      <c r="E720" s="463" t="s">
        <v>2289</v>
      </c>
      <c r="F720" s="464">
        <v>7800</v>
      </c>
      <c r="G720" s="465">
        <v>0.46</v>
      </c>
      <c r="H720" s="466">
        <v>6</v>
      </c>
      <c r="I720" s="457">
        <f t="shared" si="77"/>
        <v>3588</v>
      </c>
      <c r="J720" s="458" t="str">
        <f t="shared" si="78"/>
        <v>Введите курс</v>
      </c>
      <c r="K720" s="467"/>
      <c r="L720" s="460">
        <f t="shared" si="79"/>
        <v>0</v>
      </c>
      <c r="M720" s="454">
        <f t="shared" si="79"/>
        <v>0</v>
      </c>
      <c r="N720" s="461" t="str">
        <f t="shared" si="80"/>
        <v/>
      </c>
      <c r="O720" s="468"/>
    </row>
    <row r="721" spans="1:15" ht="30" customHeight="1">
      <c r="A721" s="166" t="s">
        <v>18378</v>
      </c>
      <c r="B721" s="462">
        <v>8809581487963</v>
      </c>
      <c r="C721" s="452" t="s">
        <v>27298</v>
      </c>
      <c r="D721" s="452" t="s">
        <v>32920</v>
      </c>
      <c r="E721" s="463" t="s">
        <v>2289</v>
      </c>
      <c r="F721" s="464">
        <v>7800</v>
      </c>
      <c r="G721" s="465">
        <v>0.46</v>
      </c>
      <c r="H721" s="466">
        <v>6</v>
      </c>
      <c r="I721" s="457">
        <f t="shared" si="77"/>
        <v>3588</v>
      </c>
      <c r="J721" s="458" t="str">
        <f t="shared" si="78"/>
        <v>Введите курс</v>
      </c>
      <c r="K721" s="467"/>
      <c r="L721" s="460">
        <f t="shared" si="79"/>
        <v>0</v>
      </c>
      <c r="M721" s="454">
        <f t="shared" si="79"/>
        <v>0</v>
      </c>
      <c r="N721" s="461" t="str">
        <f t="shared" si="80"/>
        <v/>
      </c>
      <c r="O721" s="468"/>
    </row>
    <row r="722" spans="1:15" ht="30" customHeight="1">
      <c r="A722" s="166" t="s">
        <v>18379</v>
      </c>
      <c r="B722" s="462">
        <v>8809581487949</v>
      </c>
      <c r="C722" s="452" t="s">
        <v>27297</v>
      </c>
      <c r="D722" s="452" t="s">
        <v>32921</v>
      </c>
      <c r="E722" s="463" t="s">
        <v>2289</v>
      </c>
      <c r="F722" s="464">
        <v>7800</v>
      </c>
      <c r="G722" s="465">
        <v>0.46</v>
      </c>
      <c r="H722" s="466">
        <v>6</v>
      </c>
      <c r="I722" s="457">
        <f t="shared" si="77"/>
        <v>3588</v>
      </c>
      <c r="J722" s="458" t="str">
        <f t="shared" si="78"/>
        <v>Введите курс</v>
      </c>
      <c r="K722" s="467"/>
      <c r="L722" s="460">
        <f t="shared" si="79"/>
        <v>0</v>
      </c>
      <c r="M722" s="454">
        <f t="shared" si="79"/>
        <v>0</v>
      </c>
      <c r="N722" s="461" t="str">
        <f t="shared" si="80"/>
        <v/>
      </c>
      <c r="O722" s="468"/>
    </row>
    <row r="723" spans="1:15" ht="30" customHeight="1">
      <c r="A723" s="166" t="s">
        <v>18380</v>
      </c>
      <c r="B723" s="462">
        <v>8809581458628</v>
      </c>
      <c r="C723" s="452" t="s">
        <v>27296</v>
      </c>
      <c r="D723" s="452" t="s">
        <v>32922</v>
      </c>
      <c r="E723" s="463" t="s">
        <v>32923</v>
      </c>
      <c r="F723" s="464">
        <v>4500</v>
      </c>
      <c r="G723" s="465">
        <v>0.46</v>
      </c>
      <c r="H723" s="466">
        <v>40</v>
      </c>
      <c r="I723" s="457">
        <f t="shared" si="77"/>
        <v>2070</v>
      </c>
      <c r="J723" s="458" t="str">
        <f t="shared" si="78"/>
        <v>Введите курс</v>
      </c>
      <c r="K723" s="467"/>
      <c r="L723" s="460">
        <f t="shared" si="79"/>
        <v>0</v>
      </c>
      <c r="M723" s="454">
        <f t="shared" si="79"/>
        <v>0</v>
      </c>
      <c r="N723" s="461" t="str">
        <f t="shared" si="80"/>
        <v/>
      </c>
      <c r="O723" s="468"/>
    </row>
    <row r="724" spans="1:15" ht="30" customHeight="1">
      <c r="A724" s="166" t="s">
        <v>18381</v>
      </c>
      <c r="B724" s="462">
        <v>8809581458611</v>
      </c>
      <c r="C724" s="452" t="s">
        <v>27295</v>
      </c>
      <c r="D724" s="452" t="s">
        <v>32924</v>
      </c>
      <c r="E724" s="463" t="s">
        <v>32925</v>
      </c>
      <c r="F724" s="464">
        <v>19800</v>
      </c>
      <c r="G724" s="465">
        <v>0.46</v>
      </c>
      <c r="H724" s="466">
        <v>8</v>
      </c>
      <c r="I724" s="457">
        <f t="shared" si="77"/>
        <v>9108</v>
      </c>
      <c r="J724" s="458" t="str">
        <f t="shared" si="78"/>
        <v>Введите курс</v>
      </c>
      <c r="K724" s="467"/>
      <c r="L724" s="460">
        <f t="shared" ref="L724:M739" si="81">K724*H724</f>
        <v>0</v>
      </c>
      <c r="M724" s="454">
        <f t="shared" si="81"/>
        <v>0</v>
      </c>
      <c r="N724" s="461" t="str">
        <f t="shared" si="80"/>
        <v/>
      </c>
      <c r="O724" s="468"/>
    </row>
    <row r="725" spans="1:15" ht="30" customHeight="1">
      <c r="A725" s="166" t="s">
        <v>18382</v>
      </c>
      <c r="B725" s="462">
        <v>8809581458604</v>
      </c>
      <c r="C725" s="452" t="s">
        <v>27294</v>
      </c>
      <c r="D725" s="452" t="s">
        <v>32926</v>
      </c>
      <c r="E725" s="463" t="s">
        <v>32927</v>
      </c>
      <c r="F725" s="464">
        <v>38000</v>
      </c>
      <c r="G725" s="465">
        <v>0.46</v>
      </c>
      <c r="H725" s="466">
        <v>6</v>
      </c>
      <c r="I725" s="457">
        <f t="shared" si="77"/>
        <v>17480</v>
      </c>
      <c r="J725" s="458" t="str">
        <f t="shared" si="78"/>
        <v>Введите курс</v>
      </c>
      <c r="K725" s="467"/>
      <c r="L725" s="460">
        <f t="shared" si="81"/>
        <v>0</v>
      </c>
      <c r="M725" s="454">
        <f t="shared" si="81"/>
        <v>0</v>
      </c>
      <c r="N725" s="461" t="str">
        <f t="shared" si="80"/>
        <v/>
      </c>
      <c r="O725" s="468"/>
    </row>
    <row r="726" spans="1:15" ht="30" customHeight="1">
      <c r="A726" s="166" t="s">
        <v>18383</v>
      </c>
      <c r="B726" s="462">
        <v>8809581458581</v>
      </c>
      <c r="C726" s="452" t="s">
        <v>27293</v>
      </c>
      <c r="D726" s="452" t="s">
        <v>32928</v>
      </c>
      <c r="E726" s="463" t="s">
        <v>32929</v>
      </c>
      <c r="F726" s="464">
        <v>26000</v>
      </c>
      <c r="G726" s="465">
        <v>0.46</v>
      </c>
      <c r="H726" s="466">
        <v>8</v>
      </c>
      <c r="I726" s="457">
        <f t="shared" si="77"/>
        <v>11960</v>
      </c>
      <c r="J726" s="458" t="str">
        <f t="shared" si="78"/>
        <v>Введите курс</v>
      </c>
      <c r="K726" s="467"/>
      <c r="L726" s="460">
        <f t="shared" si="81"/>
        <v>0</v>
      </c>
      <c r="M726" s="454">
        <f t="shared" si="81"/>
        <v>0</v>
      </c>
      <c r="N726" s="461" t="str">
        <f t="shared" si="80"/>
        <v/>
      </c>
      <c r="O726" s="468"/>
    </row>
    <row r="727" spans="1:15" ht="30" customHeight="1">
      <c r="A727" s="166" t="s">
        <v>18384</v>
      </c>
      <c r="B727" s="462">
        <v>8809581458567</v>
      </c>
      <c r="C727" s="452" t="s">
        <v>27292</v>
      </c>
      <c r="D727" s="452" t="s">
        <v>32930</v>
      </c>
      <c r="E727" s="463" t="s">
        <v>32929</v>
      </c>
      <c r="F727" s="464">
        <v>26000</v>
      </c>
      <c r="G727" s="465">
        <v>0.46</v>
      </c>
      <c r="H727" s="466">
        <v>8</v>
      </c>
      <c r="I727" s="457">
        <f t="shared" si="77"/>
        <v>11960</v>
      </c>
      <c r="J727" s="458" t="str">
        <f t="shared" si="78"/>
        <v>Введите курс</v>
      </c>
      <c r="K727" s="467"/>
      <c r="L727" s="460">
        <f t="shared" si="81"/>
        <v>0</v>
      </c>
      <c r="M727" s="454">
        <f t="shared" si="81"/>
        <v>0</v>
      </c>
      <c r="N727" s="461" t="str">
        <f t="shared" si="80"/>
        <v/>
      </c>
      <c r="O727" s="468"/>
    </row>
    <row r="728" spans="1:15" ht="30" customHeight="1">
      <c r="A728" s="166" t="s">
        <v>18385</v>
      </c>
      <c r="B728" s="462">
        <v>8809581458550</v>
      </c>
      <c r="C728" s="452" t="s">
        <v>27291</v>
      </c>
      <c r="D728" s="452" t="s">
        <v>32931</v>
      </c>
      <c r="E728" s="463" t="s">
        <v>32830</v>
      </c>
      <c r="F728" s="464">
        <v>5500</v>
      </c>
      <c r="G728" s="465">
        <v>0.46</v>
      </c>
      <c r="H728" s="466">
        <v>8</v>
      </c>
      <c r="I728" s="457">
        <f t="shared" si="77"/>
        <v>2530</v>
      </c>
      <c r="J728" s="458" t="str">
        <f t="shared" si="78"/>
        <v>Введите курс</v>
      </c>
      <c r="K728" s="467"/>
      <c r="L728" s="460">
        <f t="shared" si="81"/>
        <v>0</v>
      </c>
      <c r="M728" s="454">
        <f t="shared" si="81"/>
        <v>0</v>
      </c>
      <c r="N728" s="461" t="str">
        <f t="shared" si="80"/>
        <v/>
      </c>
      <c r="O728" s="468"/>
    </row>
    <row r="729" spans="1:15" ht="30" customHeight="1">
      <c r="A729" s="166" t="s">
        <v>18386</v>
      </c>
      <c r="B729" s="462">
        <v>8809581453821</v>
      </c>
      <c r="C729" s="452" t="s">
        <v>27290</v>
      </c>
      <c r="D729" s="452" t="s">
        <v>32932</v>
      </c>
      <c r="E729" s="463" t="s">
        <v>2289</v>
      </c>
      <c r="F729" s="464">
        <v>5900</v>
      </c>
      <c r="G729" s="465">
        <v>0.46</v>
      </c>
      <c r="H729" s="466">
        <v>6</v>
      </c>
      <c r="I729" s="457">
        <f t="shared" si="77"/>
        <v>2714</v>
      </c>
      <c r="J729" s="458" t="str">
        <f t="shared" si="78"/>
        <v>Введите курс</v>
      </c>
      <c r="K729" s="467"/>
      <c r="L729" s="460">
        <f t="shared" si="81"/>
        <v>0</v>
      </c>
      <c r="M729" s="454">
        <f t="shared" si="81"/>
        <v>0</v>
      </c>
      <c r="N729" s="461" t="str">
        <f t="shared" si="80"/>
        <v/>
      </c>
      <c r="O729" s="468"/>
    </row>
    <row r="730" spans="1:15" ht="30" customHeight="1">
      <c r="A730" s="166" t="s">
        <v>18387</v>
      </c>
      <c r="B730" s="462">
        <v>8809581451476</v>
      </c>
      <c r="C730" s="452" t="s">
        <v>27289</v>
      </c>
      <c r="D730" s="452" t="s">
        <v>32933</v>
      </c>
      <c r="E730" s="463" t="s">
        <v>1737</v>
      </c>
      <c r="F730" s="464">
        <v>11800</v>
      </c>
      <c r="G730" s="465">
        <v>0.46</v>
      </c>
      <c r="H730" s="466">
        <v>6</v>
      </c>
      <c r="I730" s="457">
        <f t="shared" si="77"/>
        <v>5428</v>
      </c>
      <c r="J730" s="458" t="str">
        <f t="shared" si="78"/>
        <v>Введите курс</v>
      </c>
      <c r="K730" s="467"/>
      <c r="L730" s="460">
        <f t="shared" si="81"/>
        <v>0</v>
      </c>
      <c r="M730" s="454">
        <f t="shared" si="81"/>
        <v>0</v>
      </c>
      <c r="N730" s="461" t="str">
        <f t="shared" si="80"/>
        <v/>
      </c>
      <c r="O730" s="468"/>
    </row>
    <row r="731" spans="1:15" ht="30" customHeight="1">
      <c r="A731" s="166" t="s">
        <v>18388</v>
      </c>
      <c r="B731" s="462"/>
      <c r="C731" s="452" t="s">
        <v>32934</v>
      </c>
      <c r="D731" s="452" t="s">
        <v>32935</v>
      </c>
      <c r="E731" s="463" t="s">
        <v>14884</v>
      </c>
      <c r="F731" s="464">
        <v>11800</v>
      </c>
      <c r="G731" s="465">
        <v>0.46</v>
      </c>
      <c r="H731" s="466">
        <v>6</v>
      </c>
      <c r="I731" s="457">
        <f t="shared" si="77"/>
        <v>5428</v>
      </c>
      <c r="J731" s="458" t="str">
        <f t="shared" si="78"/>
        <v>Введите курс</v>
      </c>
      <c r="K731" s="467"/>
      <c r="L731" s="460">
        <f t="shared" si="81"/>
        <v>0</v>
      </c>
      <c r="M731" s="454">
        <f t="shared" si="81"/>
        <v>0</v>
      </c>
      <c r="N731" s="461" t="str">
        <f t="shared" si="80"/>
        <v/>
      </c>
      <c r="O731" s="468"/>
    </row>
    <row r="732" spans="1:15" ht="30" customHeight="1">
      <c r="A732" s="166" t="s">
        <v>18389</v>
      </c>
      <c r="B732" s="462">
        <v>8806185764216</v>
      </c>
      <c r="C732" s="452" t="s">
        <v>32936</v>
      </c>
      <c r="D732" s="452" t="s">
        <v>32937</v>
      </c>
      <c r="E732" s="463" t="s">
        <v>14884</v>
      </c>
      <c r="F732" s="464">
        <v>11800</v>
      </c>
      <c r="G732" s="465">
        <v>0.46</v>
      </c>
      <c r="H732" s="466">
        <v>4</v>
      </c>
      <c r="I732" s="457">
        <f t="shared" si="77"/>
        <v>5428</v>
      </c>
      <c r="J732" s="458" t="str">
        <f t="shared" si="78"/>
        <v>Введите курс</v>
      </c>
      <c r="K732" s="467"/>
      <c r="L732" s="460">
        <f t="shared" si="81"/>
        <v>0</v>
      </c>
      <c r="M732" s="454">
        <f t="shared" si="81"/>
        <v>0</v>
      </c>
      <c r="N732" s="461" t="str">
        <f t="shared" si="80"/>
        <v/>
      </c>
      <c r="O732" s="468"/>
    </row>
    <row r="733" spans="1:15" ht="30" customHeight="1">
      <c r="A733" s="166" t="s">
        <v>18390</v>
      </c>
      <c r="B733" s="462" t="s">
        <v>27432</v>
      </c>
      <c r="C733" s="452" t="s">
        <v>27433</v>
      </c>
      <c r="D733" s="452" t="s">
        <v>31741</v>
      </c>
      <c r="E733" s="463" t="s">
        <v>17716</v>
      </c>
      <c r="F733" s="464">
        <v>24800</v>
      </c>
      <c r="G733" s="465">
        <v>0.46</v>
      </c>
      <c r="H733" s="466">
        <v>6</v>
      </c>
      <c r="I733" s="457">
        <f t="shared" si="77"/>
        <v>11408</v>
      </c>
      <c r="J733" s="458" t="str">
        <f t="shared" si="78"/>
        <v>Введите курс</v>
      </c>
      <c r="K733" s="467"/>
      <c r="L733" s="460">
        <f t="shared" si="81"/>
        <v>0</v>
      </c>
      <c r="M733" s="454">
        <f t="shared" si="81"/>
        <v>0</v>
      </c>
      <c r="N733" s="461" t="str">
        <f t="shared" si="80"/>
        <v/>
      </c>
      <c r="O733" s="468"/>
    </row>
    <row r="734" spans="1:15" ht="30" customHeight="1">
      <c r="A734" s="166" t="s">
        <v>18391</v>
      </c>
      <c r="B734" s="462" t="s">
        <v>27434</v>
      </c>
      <c r="C734" s="452" t="s">
        <v>27435</v>
      </c>
      <c r="D734" s="452" t="s">
        <v>31742</v>
      </c>
      <c r="E734" s="463" t="s">
        <v>17716</v>
      </c>
      <c r="F734" s="464">
        <v>24800</v>
      </c>
      <c r="G734" s="465">
        <v>0.46</v>
      </c>
      <c r="H734" s="466">
        <v>6</v>
      </c>
      <c r="I734" s="457">
        <f t="shared" si="77"/>
        <v>11408</v>
      </c>
      <c r="J734" s="458" t="str">
        <f t="shared" si="78"/>
        <v>Введите курс</v>
      </c>
      <c r="K734" s="467"/>
      <c r="L734" s="460">
        <f t="shared" si="81"/>
        <v>0</v>
      </c>
      <c r="M734" s="454">
        <f t="shared" si="81"/>
        <v>0</v>
      </c>
      <c r="N734" s="461" t="str">
        <f t="shared" si="80"/>
        <v/>
      </c>
      <c r="O734" s="468"/>
    </row>
    <row r="735" spans="1:15" ht="30" customHeight="1">
      <c r="A735" s="166" t="s">
        <v>18392</v>
      </c>
      <c r="B735" s="462" t="s">
        <v>27436</v>
      </c>
      <c r="C735" s="452" t="s">
        <v>27437</v>
      </c>
      <c r="D735" s="452" t="s">
        <v>31743</v>
      </c>
      <c r="E735" s="463" t="s">
        <v>17716</v>
      </c>
      <c r="F735" s="464">
        <v>24800</v>
      </c>
      <c r="G735" s="465">
        <v>0.46</v>
      </c>
      <c r="H735" s="466">
        <v>6</v>
      </c>
      <c r="I735" s="457">
        <f t="shared" si="77"/>
        <v>11408</v>
      </c>
      <c r="J735" s="458" t="str">
        <f t="shared" si="78"/>
        <v>Введите курс</v>
      </c>
      <c r="K735" s="467"/>
      <c r="L735" s="460">
        <f t="shared" si="81"/>
        <v>0</v>
      </c>
      <c r="M735" s="454">
        <f t="shared" si="81"/>
        <v>0</v>
      </c>
      <c r="N735" s="461" t="str">
        <f t="shared" si="80"/>
        <v/>
      </c>
      <c r="O735" s="468"/>
    </row>
    <row r="736" spans="1:15" ht="30" customHeight="1">
      <c r="A736" s="166" t="s">
        <v>18393</v>
      </c>
      <c r="B736" s="462" t="s">
        <v>27326</v>
      </c>
      <c r="C736" s="452" t="s">
        <v>27327</v>
      </c>
      <c r="D736" s="452" t="s">
        <v>31667</v>
      </c>
      <c r="E736" s="463" t="s">
        <v>1655</v>
      </c>
      <c r="F736" s="464">
        <v>32000</v>
      </c>
      <c r="G736" s="465">
        <v>0.46</v>
      </c>
      <c r="H736" s="466">
        <v>4</v>
      </c>
      <c r="I736" s="457">
        <f t="shared" si="77"/>
        <v>14720</v>
      </c>
      <c r="J736" s="458" t="str">
        <f t="shared" si="78"/>
        <v>Введите курс</v>
      </c>
      <c r="K736" s="467"/>
      <c r="L736" s="460">
        <f t="shared" si="81"/>
        <v>0</v>
      </c>
      <c r="M736" s="454">
        <f t="shared" si="81"/>
        <v>0</v>
      </c>
      <c r="N736" s="461" t="str">
        <f t="shared" si="80"/>
        <v/>
      </c>
      <c r="O736" s="468"/>
    </row>
    <row r="737" spans="1:15" ht="30" customHeight="1">
      <c r="A737" s="166" t="s">
        <v>18394</v>
      </c>
      <c r="B737" s="462" t="s">
        <v>27328</v>
      </c>
      <c r="C737" s="452" t="s">
        <v>27329</v>
      </c>
      <c r="D737" s="452" t="s">
        <v>31668</v>
      </c>
      <c r="E737" s="463" t="s">
        <v>1655</v>
      </c>
      <c r="F737" s="464">
        <v>30000</v>
      </c>
      <c r="G737" s="465">
        <v>0.46</v>
      </c>
      <c r="H737" s="466">
        <v>6</v>
      </c>
      <c r="I737" s="457">
        <f t="shared" si="77"/>
        <v>13800</v>
      </c>
      <c r="J737" s="458" t="str">
        <f t="shared" si="78"/>
        <v>Введите курс</v>
      </c>
      <c r="K737" s="467"/>
      <c r="L737" s="460">
        <f t="shared" si="81"/>
        <v>0</v>
      </c>
      <c r="M737" s="454">
        <f t="shared" si="81"/>
        <v>0</v>
      </c>
      <c r="N737" s="461" t="str">
        <f t="shared" si="80"/>
        <v/>
      </c>
      <c r="O737" s="468"/>
    </row>
    <row r="738" spans="1:15" ht="30" customHeight="1">
      <c r="A738" s="166" t="s">
        <v>18395</v>
      </c>
      <c r="B738" s="462">
        <v>8806333353729</v>
      </c>
      <c r="C738" s="452" t="s">
        <v>32938</v>
      </c>
      <c r="D738" s="452" t="s">
        <v>32939</v>
      </c>
      <c r="E738" s="463" t="s">
        <v>1668</v>
      </c>
      <c r="F738" s="464">
        <v>15800</v>
      </c>
      <c r="G738" s="465">
        <v>0.46</v>
      </c>
      <c r="H738" s="466">
        <v>16</v>
      </c>
      <c r="I738" s="457">
        <f t="shared" si="77"/>
        <v>7268</v>
      </c>
      <c r="J738" s="458" t="str">
        <f t="shared" si="78"/>
        <v>Введите курс</v>
      </c>
      <c r="K738" s="467"/>
      <c r="L738" s="460">
        <f t="shared" si="81"/>
        <v>0</v>
      </c>
      <c r="M738" s="454">
        <f t="shared" si="81"/>
        <v>0</v>
      </c>
      <c r="N738" s="461" t="str">
        <f t="shared" si="80"/>
        <v/>
      </c>
      <c r="O738" s="468"/>
    </row>
    <row r="739" spans="1:15" ht="30" customHeight="1">
      <c r="A739" s="166" t="s">
        <v>18396</v>
      </c>
      <c r="B739" s="462">
        <v>8806333353736</v>
      </c>
      <c r="C739" s="452" t="s">
        <v>32940</v>
      </c>
      <c r="D739" s="452" t="s">
        <v>32941</v>
      </c>
      <c r="E739" s="463" t="s">
        <v>1668</v>
      </c>
      <c r="F739" s="464">
        <v>15800</v>
      </c>
      <c r="G739" s="465">
        <v>0.46</v>
      </c>
      <c r="H739" s="466">
        <v>16</v>
      </c>
      <c r="I739" s="457">
        <f t="shared" si="77"/>
        <v>7268</v>
      </c>
      <c r="J739" s="458" t="str">
        <f t="shared" si="78"/>
        <v>Введите курс</v>
      </c>
      <c r="K739" s="467"/>
      <c r="L739" s="460">
        <f t="shared" si="81"/>
        <v>0</v>
      </c>
      <c r="M739" s="454">
        <f t="shared" si="81"/>
        <v>0</v>
      </c>
      <c r="N739" s="461" t="str">
        <f t="shared" si="80"/>
        <v/>
      </c>
      <c r="O739" s="468"/>
    </row>
    <row r="740" spans="1:15" ht="30" customHeight="1">
      <c r="A740" s="166" t="s">
        <v>18397</v>
      </c>
      <c r="B740" s="462"/>
      <c r="C740" s="452" t="s">
        <v>32942</v>
      </c>
      <c r="D740" s="452" t="s">
        <v>32943</v>
      </c>
      <c r="E740" s="463"/>
      <c r="F740" s="464">
        <v>5000</v>
      </c>
      <c r="G740" s="465">
        <v>0.48</v>
      </c>
      <c r="H740" s="466">
        <v>10</v>
      </c>
      <c r="I740" s="457">
        <f t="shared" si="77"/>
        <v>2400</v>
      </c>
      <c r="J740" s="458" t="str">
        <f t="shared" si="78"/>
        <v>Введите курс</v>
      </c>
      <c r="K740" s="467"/>
      <c r="L740" s="460">
        <f t="shared" ref="L740:M747" si="82">K740*H740</f>
        <v>0</v>
      </c>
      <c r="M740" s="454">
        <f t="shared" si="82"/>
        <v>0</v>
      </c>
      <c r="N740" s="461" t="str">
        <f t="shared" si="80"/>
        <v/>
      </c>
      <c r="O740" s="468"/>
    </row>
    <row r="741" spans="1:15" ht="30" customHeight="1">
      <c r="A741" s="166" t="s">
        <v>18399</v>
      </c>
      <c r="B741" s="462"/>
      <c r="C741" s="452" t="s">
        <v>32944</v>
      </c>
      <c r="D741" s="452" t="s">
        <v>32945</v>
      </c>
      <c r="E741" s="463"/>
      <c r="F741" s="464">
        <v>5500</v>
      </c>
      <c r="G741" s="465">
        <v>0.48</v>
      </c>
      <c r="H741" s="466">
        <v>10</v>
      </c>
      <c r="I741" s="457">
        <f t="shared" si="77"/>
        <v>2640</v>
      </c>
      <c r="J741" s="458" t="str">
        <f t="shared" si="78"/>
        <v>Введите курс</v>
      </c>
      <c r="K741" s="467"/>
      <c r="L741" s="460">
        <f t="shared" si="82"/>
        <v>0</v>
      </c>
      <c r="M741" s="454">
        <f t="shared" si="82"/>
        <v>0</v>
      </c>
      <c r="N741" s="461" t="str">
        <f t="shared" si="80"/>
        <v/>
      </c>
      <c r="O741" s="468"/>
    </row>
    <row r="742" spans="1:15" ht="30" customHeight="1">
      <c r="A742" s="166" t="s">
        <v>18400</v>
      </c>
      <c r="B742" s="462"/>
      <c r="C742" s="452" t="s">
        <v>32946</v>
      </c>
      <c r="D742" s="452" t="s">
        <v>32947</v>
      </c>
      <c r="E742" s="463"/>
      <c r="F742" s="464">
        <v>85000</v>
      </c>
      <c r="G742" s="465">
        <v>0.48</v>
      </c>
      <c r="H742" s="466">
        <v>4</v>
      </c>
      <c r="I742" s="457">
        <f t="shared" si="77"/>
        <v>40800</v>
      </c>
      <c r="J742" s="458" t="str">
        <f t="shared" si="78"/>
        <v>Введите курс</v>
      </c>
      <c r="K742" s="467"/>
      <c r="L742" s="460">
        <f t="shared" si="82"/>
        <v>0</v>
      </c>
      <c r="M742" s="454">
        <f t="shared" si="82"/>
        <v>0</v>
      </c>
      <c r="N742" s="461" t="str">
        <f t="shared" si="80"/>
        <v/>
      </c>
      <c r="O742" s="468"/>
    </row>
    <row r="743" spans="1:15" ht="30" customHeight="1">
      <c r="A743" s="166" t="s">
        <v>18401</v>
      </c>
      <c r="B743" s="462"/>
      <c r="C743" s="452" t="s">
        <v>32948</v>
      </c>
      <c r="D743" s="452" t="s">
        <v>32949</v>
      </c>
      <c r="E743" s="463"/>
      <c r="F743" s="464">
        <v>82000</v>
      </c>
      <c r="G743" s="465">
        <v>0.48</v>
      </c>
      <c r="H743" s="466">
        <v>4</v>
      </c>
      <c r="I743" s="457">
        <f t="shared" si="77"/>
        <v>39360</v>
      </c>
      <c r="J743" s="458" t="str">
        <f t="shared" si="78"/>
        <v>Введите курс</v>
      </c>
      <c r="K743" s="467"/>
      <c r="L743" s="460">
        <f t="shared" si="82"/>
        <v>0</v>
      </c>
      <c r="M743" s="454">
        <f t="shared" si="82"/>
        <v>0</v>
      </c>
      <c r="N743" s="461" t="str">
        <f t="shared" si="80"/>
        <v/>
      </c>
      <c r="O743" s="468"/>
    </row>
    <row r="744" spans="1:15" ht="30" customHeight="1">
      <c r="A744" s="166" t="s">
        <v>18402</v>
      </c>
      <c r="B744" s="462"/>
      <c r="C744" s="452" t="s">
        <v>32950</v>
      </c>
      <c r="D744" s="452" t="s">
        <v>32951</v>
      </c>
      <c r="E744" s="463"/>
      <c r="F744" s="464">
        <v>44000</v>
      </c>
      <c r="G744" s="465">
        <v>0.48</v>
      </c>
      <c r="H744" s="466">
        <v>6</v>
      </c>
      <c r="I744" s="457">
        <f t="shared" si="77"/>
        <v>21120</v>
      </c>
      <c r="J744" s="458" t="str">
        <f t="shared" si="78"/>
        <v>Введите курс</v>
      </c>
      <c r="K744" s="467"/>
      <c r="L744" s="460">
        <f t="shared" si="82"/>
        <v>0</v>
      </c>
      <c r="M744" s="454">
        <f t="shared" si="82"/>
        <v>0</v>
      </c>
      <c r="N744" s="461" t="str">
        <f t="shared" si="80"/>
        <v/>
      </c>
      <c r="O744" s="468"/>
    </row>
    <row r="745" spans="1:15" ht="30" customHeight="1">
      <c r="A745" s="166" t="s">
        <v>18403</v>
      </c>
      <c r="B745" s="462"/>
      <c r="C745" s="452" t="s">
        <v>32952</v>
      </c>
      <c r="D745" s="452" t="s">
        <v>32953</v>
      </c>
      <c r="E745" s="463"/>
      <c r="F745" s="464">
        <v>41000</v>
      </c>
      <c r="G745" s="465">
        <v>0.48</v>
      </c>
      <c r="H745" s="466">
        <v>4</v>
      </c>
      <c r="I745" s="457">
        <f t="shared" si="77"/>
        <v>19680</v>
      </c>
      <c r="J745" s="458" t="str">
        <f t="shared" si="78"/>
        <v>Введите курс</v>
      </c>
      <c r="K745" s="467"/>
      <c r="L745" s="460">
        <f t="shared" si="82"/>
        <v>0</v>
      </c>
      <c r="M745" s="454">
        <f t="shared" si="82"/>
        <v>0</v>
      </c>
      <c r="N745" s="461" t="str">
        <f t="shared" si="80"/>
        <v/>
      </c>
      <c r="O745" s="468"/>
    </row>
    <row r="746" spans="1:15" ht="30" customHeight="1">
      <c r="A746" s="166" t="s">
        <v>18404</v>
      </c>
      <c r="B746" s="462"/>
      <c r="C746" s="452" t="s">
        <v>32954</v>
      </c>
      <c r="D746" s="452" t="s">
        <v>32955</v>
      </c>
      <c r="E746" s="463"/>
      <c r="F746" s="464">
        <v>41000</v>
      </c>
      <c r="G746" s="465">
        <v>0.48</v>
      </c>
      <c r="H746" s="466">
        <v>4</v>
      </c>
      <c r="I746" s="457">
        <f t="shared" si="77"/>
        <v>19680</v>
      </c>
      <c r="J746" s="458" t="str">
        <f t="shared" si="78"/>
        <v>Введите курс</v>
      </c>
      <c r="K746" s="467"/>
      <c r="L746" s="460">
        <f t="shared" si="82"/>
        <v>0</v>
      </c>
      <c r="M746" s="454">
        <f t="shared" si="82"/>
        <v>0</v>
      </c>
      <c r="N746" s="461" t="str">
        <f t="shared" si="80"/>
        <v/>
      </c>
      <c r="O746" s="468"/>
    </row>
    <row r="747" spans="1:15" ht="30" customHeight="1">
      <c r="A747" s="166" t="s">
        <v>18405</v>
      </c>
      <c r="B747" s="462"/>
      <c r="C747" s="452" t="s">
        <v>32956</v>
      </c>
      <c r="D747" s="452" t="s">
        <v>32957</v>
      </c>
      <c r="E747" s="463"/>
      <c r="F747" s="464">
        <v>4000</v>
      </c>
      <c r="G747" s="465">
        <v>0.46</v>
      </c>
      <c r="H747" s="466">
        <v>10</v>
      </c>
      <c r="I747" s="457">
        <f t="shared" si="77"/>
        <v>1840</v>
      </c>
      <c r="J747" s="458" t="str">
        <f t="shared" si="78"/>
        <v>Введите курс</v>
      </c>
      <c r="K747" s="467"/>
      <c r="L747" s="460">
        <f t="shared" si="82"/>
        <v>0</v>
      </c>
      <c r="M747" s="454">
        <f t="shared" si="82"/>
        <v>0</v>
      </c>
      <c r="N747" s="461" t="str">
        <f t="shared" si="80"/>
        <v/>
      </c>
      <c r="O747" s="468"/>
    </row>
  </sheetData>
  <sheetProtection algorithmName="SHA-512" hashValue="xsbCSYeq0f+4AbRh06u6D3ySsiEfIghjEc4D5nfh2tNClMtdaWHxn/L3rtV2fw8fZKp4CYvqclzUWu0F4Mi70w==" saltValue="2+n6hXqdufqWsu4/+mHv3Q==" spinCount="100000" sheet="1" autoFilter="0" pivotTables="0"/>
  <autoFilter ref="A2:O2" xr:uid="{00000000-0009-0000-0000-000000000000}"/>
  <mergeCells count="2">
    <mergeCell ref="A1:E1"/>
    <mergeCell ref="F1:G1"/>
  </mergeCells>
  <hyperlinks>
    <hyperlink ref="H1" r:id="rId1" display="Узнать курс $ к KRW" xr:uid="{1E398C51-BB06-4F47-9CAC-C4B6239D47C5}"/>
    <hyperlink ref="O1" location="Главная!A1" display="Вернуться на Главную" xr:uid="{104AF160-A663-42E3-BD33-10E1E79F4D25}"/>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O125"/>
  <sheetViews>
    <sheetView zoomScale="85" zoomScaleNormal="85" zoomScaleSheetLayoutView="75" workbookViewId="0">
      <pane ySplit="2" topLeftCell="A3" activePane="bottomLeft" state="frozen"/>
      <selection pane="bottomLeft" activeCell="K3" sqref="K3"/>
    </sheetView>
  </sheetViews>
  <sheetFormatPr defaultColWidth="9" defaultRowHeight="22.5" customHeight="1"/>
  <cols>
    <col min="1" max="1" width="13.7109375" style="58" customWidth="1"/>
    <col min="2" max="2" width="15.7109375" style="59" customWidth="1"/>
    <col min="3" max="3" width="67.7109375" style="60" hidden="1" customWidth="1"/>
    <col min="4" max="4" width="70.7109375" style="61" customWidth="1"/>
    <col min="5" max="5" width="16.5703125" style="59" customWidth="1"/>
    <col min="6" max="6" width="15.28515625" style="62" customWidth="1"/>
    <col min="7" max="7" width="13.42578125" style="63" hidden="1" customWidth="1"/>
    <col min="8" max="8" width="14.140625" style="64" customWidth="1"/>
    <col min="9" max="9" width="14.7109375" style="65" customWidth="1"/>
    <col min="10" max="10" width="14.7109375" style="66" customWidth="1"/>
    <col min="11" max="11" width="16.28515625" style="67" customWidth="1"/>
    <col min="12" max="12" width="16.42578125" style="68" customWidth="1"/>
    <col min="13" max="14" width="19.7109375" style="69" customWidth="1"/>
    <col min="15" max="15" width="30.7109375" style="61" customWidth="1"/>
    <col min="16" max="16384" width="9" style="70"/>
  </cols>
  <sheetData>
    <row r="1" spans="1:15" s="16" customFormat="1" ht="64.150000000000006" customHeight="1">
      <c r="A1" s="491" t="s">
        <v>25614</v>
      </c>
      <c r="B1" s="484"/>
      <c r="C1" s="484"/>
      <c r="D1" s="484"/>
      <c r="E1" s="485" t="s">
        <v>26189</v>
      </c>
      <c r="F1" s="485"/>
      <c r="G1" s="486"/>
      <c r="H1" s="296" t="s">
        <v>26193</v>
      </c>
      <c r="I1" s="9"/>
      <c r="J1" s="10" t="s">
        <v>5</v>
      </c>
      <c r="K1" s="11">
        <f>SUM(K3:K125)</f>
        <v>0</v>
      </c>
      <c r="L1" s="12">
        <f>SUM(L3:L125)</f>
        <v>0</v>
      </c>
      <c r="M1" s="13">
        <f>SUM(M3:M125)</f>
        <v>0</v>
      </c>
      <c r="N1" s="14">
        <f>SUM(N3:N125)</f>
        <v>0</v>
      </c>
      <c r="O1" s="273" t="s">
        <v>26186</v>
      </c>
    </row>
    <row r="2" spans="1:15" s="30" customFormat="1" ht="50.1" customHeight="1">
      <c r="A2" s="17" t="s">
        <v>8</v>
      </c>
      <c r="B2" s="18" t="s">
        <v>1634</v>
      </c>
      <c r="C2" s="19" t="s">
        <v>10</v>
      </c>
      <c r="D2" s="20" t="s">
        <v>11</v>
      </c>
      <c r="E2" s="20" t="s">
        <v>1635</v>
      </c>
      <c r="F2" s="21" t="s">
        <v>18</v>
      </c>
      <c r="G2" s="22" t="s">
        <v>19</v>
      </c>
      <c r="H2" s="23" t="s">
        <v>6</v>
      </c>
      <c r="I2" s="24" t="s">
        <v>33144</v>
      </c>
      <c r="J2" s="25" t="s">
        <v>33143</v>
      </c>
      <c r="K2" s="26" t="s">
        <v>20</v>
      </c>
      <c r="L2" s="27" t="s">
        <v>12</v>
      </c>
      <c r="M2" s="28" t="s">
        <v>21</v>
      </c>
      <c r="N2" s="28" t="s">
        <v>22</v>
      </c>
      <c r="O2" s="29" t="s">
        <v>23</v>
      </c>
    </row>
    <row r="3" spans="1:15" s="30" customFormat="1" ht="24" customHeight="1">
      <c r="A3" s="31" t="s">
        <v>25615</v>
      </c>
      <c r="B3" s="32">
        <v>8809409343037</v>
      </c>
      <c r="C3" s="33" t="s">
        <v>25616</v>
      </c>
      <c r="D3" s="34" t="s">
        <v>25617</v>
      </c>
      <c r="E3" s="187" t="s">
        <v>1668</v>
      </c>
      <c r="F3" s="38" t="s">
        <v>25618</v>
      </c>
      <c r="G3" s="36"/>
      <c r="H3" s="37">
        <v>63</v>
      </c>
      <c r="I3" s="38">
        <v>10098</v>
      </c>
      <c r="J3" s="39" t="str">
        <f>IF($I$1="","Введите курс",Таблица622[[#This Row],[Оптовая цена KRW                       за 1шт]]/$I$1)</f>
        <v>Введите курс</v>
      </c>
      <c r="K3" s="284"/>
      <c r="L3" s="40">
        <f>Таблица622[[#This Row],[Заказ коробок ]]*Таблица622[[#This Row],[Кол-во шт в коробке]]</f>
        <v>0</v>
      </c>
      <c r="M3" s="38">
        <f>Таблица622[[#This Row],[Общее кол-во шт]]*Таблица622[[#This Row],[Оптовая цена KRW                       за 1шт]]</f>
        <v>0</v>
      </c>
      <c r="N3" s="41" t="str">
        <f>IFERROR(Таблица622[[#This Row],[Общее кол-во шт]]*Таблица622[[#This Row],[Оптовая цена USD                       за 1шт]],"")</f>
        <v/>
      </c>
      <c r="O3" s="42"/>
    </row>
    <row r="4" spans="1:15" s="57" customFormat="1" ht="24" customHeight="1">
      <c r="A4" s="44" t="s">
        <v>25619</v>
      </c>
      <c r="B4" s="45">
        <v>8809409343044</v>
      </c>
      <c r="C4" s="33" t="s">
        <v>25620</v>
      </c>
      <c r="D4" s="47" t="s">
        <v>25621</v>
      </c>
      <c r="E4" s="266" t="s">
        <v>1655</v>
      </c>
      <c r="F4" s="51" t="s">
        <v>25622</v>
      </c>
      <c r="G4" s="36"/>
      <c r="H4" s="50">
        <v>150</v>
      </c>
      <c r="I4" s="51"/>
      <c r="J4" s="52" t="str">
        <f>IF($I$1="","Введите курс",Таблица622[[#This Row],[Оптовая цена KRW                       за 1шт]]/$I$1)</f>
        <v>Введите курс</v>
      </c>
      <c r="K4" s="53"/>
      <c r="L4" s="54">
        <f>Таблица622[[#This Row],[Заказ коробок ]]*Таблица622[[#This Row],[Кол-во шт в коробке]]</f>
        <v>0</v>
      </c>
      <c r="M4" s="51">
        <f>Таблица622[[#This Row],[Общее кол-во шт]]*Таблица622[[#This Row],[Оптовая цена KRW                       за 1шт]]</f>
        <v>0</v>
      </c>
      <c r="N4" s="55" t="str">
        <f>IFERROR(Таблица622[[#This Row],[Общее кол-во шт]]*Таблица622[[#This Row],[Оптовая цена USD                       за 1шт]],"")</f>
        <v/>
      </c>
      <c r="O4" s="56"/>
    </row>
    <row r="5" spans="1:15" s="30" customFormat="1" ht="24" customHeight="1">
      <c r="A5" s="31" t="s">
        <v>25623</v>
      </c>
      <c r="B5" s="32">
        <v>8809409343075</v>
      </c>
      <c r="C5" s="33" t="s">
        <v>25624</v>
      </c>
      <c r="D5" s="34" t="s">
        <v>25625</v>
      </c>
      <c r="E5" s="187" t="s">
        <v>2318</v>
      </c>
      <c r="F5" s="38" t="s">
        <v>25626</v>
      </c>
      <c r="G5" s="36"/>
      <c r="H5" s="37">
        <v>216</v>
      </c>
      <c r="I5" s="38">
        <v>4600.2</v>
      </c>
      <c r="J5" s="39" t="str">
        <f>IF($I$1="","Введите курс",Таблица622[[#This Row],[Оптовая цена KRW                       за 1шт]]/$I$1)</f>
        <v>Введите курс</v>
      </c>
      <c r="K5" s="284"/>
      <c r="L5" s="40">
        <f>Таблица622[[#This Row],[Заказ коробок ]]*Таблица622[[#This Row],[Кол-во шт в коробке]]</f>
        <v>0</v>
      </c>
      <c r="M5" s="38">
        <f>Таблица622[[#This Row],[Общее кол-во шт]]*Таблица622[[#This Row],[Оптовая цена KRW                       за 1шт]]</f>
        <v>0</v>
      </c>
      <c r="N5" s="41" t="str">
        <f>IFERROR(Таблица622[[#This Row],[Общее кол-во шт]]*Таблица622[[#This Row],[Оптовая цена USD                       за 1шт]],"")</f>
        <v/>
      </c>
      <c r="O5" s="42"/>
    </row>
    <row r="6" spans="1:15" s="30" customFormat="1" ht="24" customHeight="1">
      <c r="A6" s="31" t="s">
        <v>25627</v>
      </c>
      <c r="B6" s="32">
        <v>8809409343082</v>
      </c>
      <c r="C6" s="33" t="s">
        <v>25628</v>
      </c>
      <c r="D6" s="34" t="s">
        <v>25629</v>
      </c>
      <c r="E6" s="187" t="s">
        <v>1639</v>
      </c>
      <c r="F6" s="38" t="s">
        <v>25630</v>
      </c>
      <c r="G6" s="36"/>
      <c r="H6" s="37">
        <v>63</v>
      </c>
      <c r="I6" s="38">
        <v>6507.6000000000013</v>
      </c>
      <c r="J6" s="39" t="str">
        <f>IF($I$1="","Введите курс",Таблица622[[#This Row],[Оптовая цена KRW                       за 1шт]]/$I$1)</f>
        <v>Введите курс</v>
      </c>
      <c r="K6" s="284"/>
      <c r="L6" s="40">
        <f>Таблица622[[#This Row],[Заказ коробок ]]*Таблица622[[#This Row],[Кол-во шт в коробке]]</f>
        <v>0</v>
      </c>
      <c r="M6" s="38">
        <f>Таблица622[[#This Row],[Общее кол-во шт]]*Таблица622[[#This Row],[Оптовая цена KRW                       за 1шт]]</f>
        <v>0</v>
      </c>
      <c r="N6" s="41" t="str">
        <f>IFERROR(Таблица622[[#This Row],[Общее кол-во шт]]*Таблица622[[#This Row],[Оптовая цена USD                       за 1шт]],"")</f>
        <v/>
      </c>
      <c r="O6" s="42"/>
    </row>
    <row r="7" spans="1:15" s="30" customFormat="1" ht="24" customHeight="1">
      <c r="A7" s="31" t="s">
        <v>25631</v>
      </c>
      <c r="B7" s="32">
        <v>8809409343327</v>
      </c>
      <c r="C7" s="33" t="s">
        <v>25632</v>
      </c>
      <c r="D7" s="34" t="s">
        <v>25633</v>
      </c>
      <c r="E7" s="187" t="s">
        <v>1737</v>
      </c>
      <c r="F7" s="38" t="s">
        <v>25634</v>
      </c>
      <c r="G7" s="36"/>
      <c r="H7" s="37">
        <v>117</v>
      </c>
      <c r="I7" s="38">
        <v>9200.4</v>
      </c>
      <c r="J7" s="39" t="str">
        <f>IF($I$1="","Введите курс",Таблица622[[#This Row],[Оптовая цена KRW                       за 1шт]]/$I$1)</f>
        <v>Введите курс</v>
      </c>
      <c r="K7" s="284"/>
      <c r="L7" s="40">
        <f>Таблица622[[#This Row],[Заказ коробок ]]*Таблица622[[#This Row],[Кол-во шт в коробке]]</f>
        <v>0</v>
      </c>
      <c r="M7" s="38">
        <f>Таблица622[[#This Row],[Общее кол-во шт]]*Таблица622[[#This Row],[Оптовая цена KRW                       за 1шт]]</f>
        <v>0</v>
      </c>
      <c r="N7" s="41" t="str">
        <f>IFERROR(Таблица622[[#This Row],[Общее кол-во шт]]*Таблица622[[#This Row],[Оптовая цена USD                       за 1шт]],"")</f>
        <v/>
      </c>
      <c r="O7" s="42"/>
    </row>
    <row r="8" spans="1:15" s="30" customFormat="1" ht="24" customHeight="1">
      <c r="A8" s="31" t="s">
        <v>25635</v>
      </c>
      <c r="B8" s="32">
        <v>8809409340432</v>
      </c>
      <c r="C8" s="33" t="s">
        <v>25636</v>
      </c>
      <c r="D8" s="34" t="s">
        <v>25637</v>
      </c>
      <c r="E8" s="187" t="s">
        <v>1737</v>
      </c>
      <c r="F8" s="38" t="s">
        <v>25634</v>
      </c>
      <c r="G8" s="36"/>
      <c r="H8" s="37">
        <v>121</v>
      </c>
      <c r="I8" s="38">
        <v>5610</v>
      </c>
      <c r="J8" s="39" t="str">
        <f>IF($I$1="","Введите курс",Таблица622[[#This Row],[Оптовая цена KRW                       за 1шт]]/$I$1)</f>
        <v>Введите курс</v>
      </c>
      <c r="K8" s="284"/>
      <c r="L8" s="40">
        <f>Таблица622[[#This Row],[Заказ коробок ]]*Таблица622[[#This Row],[Кол-во шт в коробке]]</f>
        <v>0</v>
      </c>
      <c r="M8" s="38">
        <f>Таблица622[[#This Row],[Общее кол-во шт]]*Таблица622[[#This Row],[Оптовая цена KRW                       за 1шт]]</f>
        <v>0</v>
      </c>
      <c r="N8" s="41" t="str">
        <f>IFERROR(Таблица622[[#This Row],[Общее кол-во шт]]*Таблица622[[#This Row],[Оптовая цена USD                       за 1шт]],"")</f>
        <v/>
      </c>
      <c r="O8" s="42"/>
    </row>
    <row r="9" spans="1:15" s="30" customFormat="1" ht="24" customHeight="1">
      <c r="A9" s="31" t="s">
        <v>25638</v>
      </c>
      <c r="B9" s="32">
        <v>8809409341545</v>
      </c>
      <c r="C9" s="33" t="s">
        <v>25639</v>
      </c>
      <c r="D9" s="34" t="s">
        <v>25640</v>
      </c>
      <c r="E9" s="187" t="s">
        <v>1668</v>
      </c>
      <c r="F9" s="38" t="s">
        <v>25641</v>
      </c>
      <c r="G9" s="36"/>
      <c r="H9" s="37">
        <v>96</v>
      </c>
      <c r="I9" s="38">
        <v>5497.8</v>
      </c>
      <c r="J9" s="39" t="str">
        <f>IF($I$1="","Введите курс",Таблица622[[#This Row],[Оптовая цена KRW                       за 1шт]]/$I$1)</f>
        <v>Введите курс</v>
      </c>
      <c r="K9" s="284"/>
      <c r="L9" s="40">
        <f>Таблица622[[#This Row],[Заказ коробок ]]*Таблица622[[#This Row],[Кол-во шт в коробке]]</f>
        <v>0</v>
      </c>
      <c r="M9" s="38">
        <f>Таблица622[[#This Row],[Общее кол-во шт]]*Таблица622[[#This Row],[Оптовая цена KRW                       за 1шт]]</f>
        <v>0</v>
      </c>
      <c r="N9" s="41" t="str">
        <f>IFERROR(Таблица622[[#This Row],[Общее кол-во шт]]*Таблица622[[#This Row],[Оптовая цена USD                       за 1шт]],"")</f>
        <v/>
      </c>
      <c r="O9" s="42"/>
    </row>
    <row r="10" spans="1:15" s="30" customFormat="1" ht="24" customHeight="1">
      <c r="A10" s="31" t="s">
        <v>25642</v>
      </c>
      <c r="B10" s="32">
        <v>8809409340616</v>
      </c>
      <c r="C10" s="33" t="s">
        <v>25643</v>
      </c>
      <c r="D10" s="34" t="s">
        <v>25644</v>
      </c>
      <c r="E10" s="187" t="s">
        <v>1668</v>
      </c>
      <c r="F10" s="38" t="s">
        <v>25645</v>
      </c>
      <c r="G10" s="36"/>
      <c r="H10" s="37">
        <v>96</v>
      </c>
      <c r="I10" s="38">
        <v>5497.8</v>
      </c>
      <c r="J10" s="39" t="str">
        <f>IF($I$1="","Введите курс",Таблица622[[#This Row],[Оптовая цена KRW                       за 1шт]]/$I$1)</f>
        <v>Введите курс</v>
      </c>
      <c r="K10" s="284"/>
      <c r="L10" s="40">
        <f>Таблица622[[#This Row],[Заказ коробок ]]*Таблица622[[#This Row],[Кол-во шт в коробке]]</f>
        <v>0</v>
      </c>
      <c r="M10" s="38">
        <f>Таблица622[[#This Row],[Общее кол-во шт]]*Таблица622[[#This Row],[Оптовая цена KRW                       за 1шт]]</f>
        <v>0</v>
      </c>
      <c r="N10" s="41" t="str">
        <f>IFERROR(Таблица622[[#This Row],[Общее кол-во шт]]*Таблица622[[#This Row],[Оптовая цена USD                       за 1шт]],"")</f>
        <v/>
      </c>
      <c r="O10" s="42"/>
    </row>
    <row r="11" spans="1:15" s="30" customFormat="1" ht="24" customHeight="1">
      <c r="A11" s="31" t="s">
        <v>25646</v>
      </c>
      <c r="B11" s="32">
        <v>8809409342122</v>
      </c>
      <c r="C11" s="33" t="s">
        <v>25647</v>
      </c>
      <c r="D11" s="34" t="s">
        <v>25648</v>
      </c>
      <c r="E11" s="187" t="s">
        <v>1639</v>
      </c>
      <c r="F11" s="38" t="s">
        <v>25649</v>
      </c>
      <c r="G11" s="36"/>
      <c r="H11" s="37">
        <v>40</v>
      </c>
      <c r="I11" s="38">
        <v>5385.6</v>
      </c>
      <c r="J11" s="39" t="str">
        <f>IF($I$1="","Введите курс",Таблица622[[#This Row],[Оптовая цена KRW                       за 1шт]]/$I$1)</f>
        <v>Введите курс</v>
      </c>
      <c r="K11" s="284"/>
      <c r="L11" s="40">
        <f>Таблица622[[#This Row],[Заказ коробок ]]*Таблица622[[#This Row],[Кол-во шт в коробке]]</f>
        <v>0</v>
      </c>
      <c r="M11" s="38">
        <f>Таблица622[[#This Row],[Общее кол-во шт]]*Таблица622[[#This Row],[Оптовая цена KRW                       за 1шт]]</f>
        <v>0</v>
      </c>
      <c r="N11" s="41" t="str">
        <f>IFERROR(Таблица622[[#This Row],[Общее кол-во шт]]*Таблица622[[#This Row],[Оптовая цена USD                       за 1шт]],"")</f>
        <v/>
      </c>
      <c r="O11" s="42"/>
    </row>
    <row r="12" spans="1:15" s="30" customFormat="1" ht="24" customHeight="1">
      <c r="A12" s="31" t="s">
        <v>25650</v>
      </c>
      <c r="B12" s="32">
        <v>8809409341972</v>
      </c>
      <c r="C12" s="33" t="s">
        <v>25647</v>
      </c>
      <c r="D12" s="34" t="s">
        <v>25648</v>
      </c>
      <c r="E12" s="187" t="s">
        <v>2305</v>
      </c>
      <c r="F12" s="38" t="s">
        <v>25651</v>
      </c>
      <c r="G12" s="36"/>
      <c r="H12" s="37">
        <v>15</v>
      </c>
      <c r="I12" s="38">
        <v>37026</v>
      </c>
      <c r="J12" s="39" t="str">
        <f>IF($I$1="","Введите курс",Таблица622[[#This Row],[Оптовая цена KRW                       за 1шт]]/$I$1)</f>
        <v>Введите курс</v>
      </c>
      <c r="K12" s="284"/>
      <c r="L12" s="40">
        <f>Таблица622[[#This Row],[Заказ коробок ]]*Таблица622[[#This Row],[Кол-во шт в коробке]]</f>
        <v>0</v>
      </c>
      <c r="M12" s="38">
        <f>Таблица622[[#This Row],[Общее кол-во шт]]*Таблица622[[#This Row],[Оптовая цена KRW                       за 1шт]]</f>
        <v>0</v>
      </c>
      <c r="N12" s="41" t="str">
        <f>IFERROR(Таблица622[[#This Row],[Общее кол-во шт]]*Таблица622[[#This Row],[Оптовая цена USD                       за 1шт]],"")</f>
        <v/>
      </c>
      <c r="O12" s="42"/>
    </row>
    <row r="13" spans="1:15" s="30" customFormat="1" ht="24" customHeight="1">
      <c r="A13" s="31" t="s">
        <v>25652</v>
      </c>
      <c r="B13" s="32">
        <v>8809409341873</v>
      </c>
      <c r="C13" s="33" t="s">
        <v>25653</v>
      </c>
      <c r="D13" s="34" t="s">
        <v>25654</v>
      </c>
      <c r="E13" s="187" t="s">
        <v>25655</v>
      </c>
      <c r="F13" s="38" t="s">
        <v>25656</v>
      </c>
      <c r="G13" s="36"/>
      <c r="H13" s="37">
        <v>20</v>
      </c>
      <c r="I13" s="38">
        <v>9200.4</v>
      </c>
      <c r="J13" s="39" t="str">
        <f>IF($I$1="","Введите курс",Таблица622[[#This Row],[Оптовая цена KRW                       за 1шт]]/$I$1)</f>
        <v>Введите курс</v>
      </c>
      <c r="K13" s="284"/>
      <c r="L13" s="40">
        <f>Таблица622[[#This Row],[Заказ коробок ]]*Таблица622[[#This Row],[Кол-во шт в коробке]]</f>
        <v>0</v>
      </c>
      <c r="M13" s="38">
        <f>Таблица622[[#This Row],[Общее кол-во шт]]*Таблица622[[#This Row],[Оптовая цена KRW                       за 1шт]]</f>
        <v>0</v>
      </c>
      <c r="N13" s="41" t="str">
        <f>IFERROR(Таблица622[[#This Row],[Общее кол-во шт]]*Таблица622[[#This Row],[Оптовая цена USD                       за 1шт]],"")</f>
        <v/>
      </c>
      <c r="O13" s="42"/>
    </row>
    <row r="14" spans="1:15" s="30" customFormat="1" ht="24" customHeight="1">
      <c r="A14" s="31" t="s">
        <v>25657</v>
      </c>
      <c r="B14" s="32">
        <v>8809409341859</v>
      </c>
      <c r="C14" s="33" t="s">
        <v>25658</v>
      </c>
      <c r="D14" s="34" t="s">
        <v>25659</v>
      </c>
      <c r="E14" s="187" t="s">
        <v>25655</v>
      </c>
      <c r="F14" s="38" t="s">
        <v>25656</v>
      </c>
      <c r="G14" s="36"/>
      <c r="H14" s="37">
        <v>20</v>
      </c>
      <c r="I14" s="38">
        <v>9200.4</v>
      </c>
      <c r="J14" s="39" t="str">
        <f>IF($I$1="","Введите курс",Таблица622[[#This Row],[Оптовая цена KRW                       за 1шт]]/$I$1)</f>
        <v>Введите курс</v>
      </c>
      <c r="K14" s="284"/>
      <c r="L14" s="40">
        <f>Таблица622[[#This Row],[Заказ коробок ]]*Таблица622[[#This Row],[Кол-во шт в коробке]]</f>
        <v>0</v>
      </c>
      <c r="M14" s="38">
        <f>Таблица622[[#This Row],[Общее кол-во шт]]*Таблица622[[#This Row],[Оптовая цена KRW                       за 1шт]]</f>
        <v>0</v>
      </c>
      <c r="N14" s="41" t="str">
        <f>IFERROR(Таблица622[[#This Row],[Общее кол-во шт]]*Таблица622[[#This Row],[Оптовая цена USD                       за 1шт]],"")</f>
        <v/>
      </c>
      <c r="O14" s="42"/>
    </row>
    <row r="15" spans="1:15" s="30" customFormat="1" ht="24" customHeight="1">
      <c r="A15" s="31" t="s">
        <v>25660</v>
      </c>
      <c r="B15" s="32">
        <v>8809409341866</v>
      </c>
      <c r="C15" s="33" t="s">
        <v>25661</v>
      </c>
      <c r="D15" s="34" t="s">
        <v>25662</v>
      </c>
      <c r="E15" s="187" t="s">
        <v>25655</v>
      </c>
      <c r="F15" s="38" t="s">
        <v>25656</v>
      </c>
      <c r="G15" s="36"/>
      <c r="H15" s="37">
        <v>20</v>
      </c>
      <c r="I15" s="38">
        <v>9200.4</v>
      </c>
      <c r="J15" s="39" t="str">
        <f>IF($I$1="","Введите курс",Таблица622[[#This Row],[Оптовая цена KRW                       за 1шт]]/$I$1)</f>
        <v>Введите курс</v>
      </c>
      <c r="K15" s="284"/>
      <c r="L15" s="40">
        <f>Таблица622[[#This Row],[Заказ коробок ]]*Таблица622[[#This Row],[Кол-во шт в коробке]]</f>
        <v>0</v>
      </c>
      <c r="M15" s="38">
        <f>Таблица622[[#This Row],[Общее кол-во шт]]*Таблица622[[#This Row],[Оптовая цена KRW                       за 1шт]]</f>
        <v>0</v>
      </c>
      <c r="N15" s="41" t="str">
        <f>IFERROR(Таблица622[[#This Row],[Общее кол-во шт]]*Таблица622[[#This Row],[Оптовая цена USD                       за 1шт]],"")</f>
        <v/>
      </c>
      <c r="O15" s="42"/>
    </row>
    <row r="16" spans="1:15" s="30" customFormat="1" ht="24" customHeight="1">
      <c r="A16" s="31" t="s">
        <v>25663</v>
      </c>
      <c r="B16" s="32">
        <v>8809409341842</v>
      </c>
      <c r="C16" s="33" t="s">
        <v>25664</v>
      </c>
      <c r="D16" s="34" t="s">
        <v>25665</v>
      </c>
      <c r="E16" s="187" t="s">
        <v>25655</v>
      </c>
      <c r="F16" s="38" t="s">
        <v>25656</v>
      </c>
      <c r="G16" s="36"/>
      <c r="H16" s="37">
        <v>20</v>
      </c>
      <c r="I16" s="38">
        <v>9200.4</v>
      </c>
      <c r="J16" s="39" t="str">
        <f>IF($I$1="","Введите курс",Таблица622[[#This Row],[Оптовая цена KRW                       за 1шт]]/$I$1)</f>
        <v>Введите курс</v>
      </c>
      <c r="K16" s="284"/>
      <c r="L16" s="40">
        <f>Таблица622[[#This Row],[Заказ коробок ]]*Таблица622[[#This Row],[Кол-во шт в коробке]]</f>
        <v>0</v>
      </c>
      <c r="M16" s="38">
        <f>Таблица622[[#This Row],[Общее кол-во шт]]*Таблица622[[#This Row],[Оптовая цена KRW                       за 1шт]]</f>
        <v>0</v>
      </c>
      <c r="N16" s="41" t="str">
        <f>IFERROR(Таблица622[[#This Row],[Общее кол-во шт]]*Таблица622[[#This Row],[Оптовая цена USD                       за 1шт]],"")</f>
        <v/>
      </c>
      <c r="O16" s="42"/>
    </row>
    <row r="17" spans="1:15" s="30" customFormat="1" ht="24" customHeight="1">
      <c r="A17" s="31" t="s">
        <v>25666</v>
      </c>
      <c r="B17" s="32">
        <v>8809409341880</v>
      </c>
      <c r="C17" s="33" t="s">
        <v>25667</v>
      </c>
      <c r="D17" s="34" t="s">
        <v>25668</v>
      </c>
      <c r="E17" s="187" t="s">
        <v>25655</v>
      </c>
      <c r="F17" s="38" t="s">
        <v>25656</v>
      </c>
      <c r="G17" s="36"/>
      <c r="H17" s="37">
        <v>20</v>
      </c>
      <c r="I17" s="38">
        <v>9200.4</v>
      </c>
      <c r="J17" s="39" t="str">
        <f>IF($I$1="","Введите курс",Таблица622[[#This Row],[Оптовая цена KRW                       за 1шт]]/$I$1)</f>
        <v>Введите курс</v>
      </c>
      <c r="K17" s="284"/>
      <c r="L17" s="40">
        <f>Таблица622[[#This Row],[Заказ коробок ]]*Таблица622[[#This Row],[Кол-во шт в коробке]]</f>
        <v>0</v>
      </c>
      <c r="M17" s="38">
        <f>Таблица622[[#This Row],[Общее кол-во шт]]*Таблица622[[#This Row],[Оптовая цена KRW                       за 1шт]]</f>
        <v>0</v>
      </c>
      <c r="N17" s="41" t="str">
        <f>IFERROR(Таблица622[[#This Row],[Общее кол-во шт]]*Таблица622[[#This Row],[Оптовая цена USD                       за 1шт]],"")</f>
        <v/>
      </c>
      <c r="O17" s="42"/>
    </row>
    <row r="18" spans="1:15" s="30" customFormat="1" ht="24" customHeight="1">
      <c r="A18" s="31" t="s">
        <v>25669</v>
      </c>
      <c r="B18" s="32">
        <v>8809409345499</v>
      </c>
      <c r="C18" s="33" t="s">
        <v>25670</v>
      </c>
      <c r="D18" s="34" t="s">
        <v>25671</v>
      </c>
      <c r="E18" s="187" t="s">
        <v>1668</v>
      </c>
      <c r="F18" s="38" t="s">
        <v>25672</v>
      </c>
      <c r="G18" s="36"/>
      <c r="H18" s="37">
        <v>50</v>
      </c>
      <c r="I18" s="38">
        <v>12117.600000000002</v>
      </c>
      <c r="J18" s="39" t="str">
        <f>IF($I$1="","Введите курс",Таблица622[[#This Row],[Оптовая цена KRW                       за 1шт]]/$I$1)</f>
        <v>Введите курс</v>
      </c>
      <c r="K18" s="284"/>
      <c r="L18" s="40">
        <f>Таблица622[[#This Row],[Заказ коробок ]]*Таблица622[[#This Row],[Кол-во шт в коробке]]</f>
        <v>0</v>
      </c>
      <c r="M18" s="38">
        <f>Таблица622[[#This Row],[Общее кол-во шт]]*Таблица622[[#This Row],[Оптовая цена KRW                       за 1шт]]</f>
        <v>0</v>
      </c>
      <c r="N18" s="41" t="str">
        <f>IFERROR(Таблица622[[#This Row],[Общее кол-во шт]]*Таблица622[[#This Row],[Оптовая цена USD                       за 1шт]],"")</f>
        <v/>
      </c>
      <c r="O18" s="42"/>
    </row>
    <row r="19" spans="1:15" s="30" customFormat="1" ht="24" customHeight="1">
      <c r="A19" s="31" t="s">
        <v>25673</v>
      </c>
      <c r="B19" s="32">
        <v>8809409345673</v>
      </c>
      <c r="C19" s="33" t="s">
        <v>25674</v>
      </c>
      <c r="D19" s="34" t="s">
        <v>25675</v>
      </c>
      <c r="E19" s="187" t="s">
        <v>17931</v>
      </c>
      <c r="F19" s="38" t="s">
        <v>25641</v>
      </c>
      <c r="G19" s="36"/>
      <c r="H19" s="37">
        <v>100</v>
      </c>
      <c r="I19" s="38">
        <v>10322.4</v>
      </c>
      <c r="J19" s="39" t="str">
        <f>IF($I$1="","Введите курс",Таблица622[[#This Row],[Оптовая цена KRW                       за 1шт]]/$I$1)</f>
        <v>Введите курс</v>
      </c>
      <c r="K19" s="284"/>
      <c r="L19" s="40">
        <f>Таблица622[[#This Row],[Заказ коробок ]]*Таблица622[[#This Row],[Кол-во шт в коробке]]</f>
        <v>0</v>
      </c>
      <c r="M19" s="38">
        <f>Таблица622[[#This Row],[Общее кол-во шт]]*Таблица622[[#This Row],[Оптовая цена KRW                       за 1шт]]</f>
        <v>0</v>
      </c>
      <c r="N19" s="41" t="str">
        <f>IFERROR(Таблица622[[#This Row],[Общее кол-во шт]]*Таблица622[[#This Row],[Оптовая цена USD                       за 1шт]],"")</f>
        <v/>
      </c>
      <c r="O19" s="42"/>
    </row>
    <row r="20" spans="1:15" s="30" customFormat="1" ht="24" customHeight="1">
      <c r="A20" s="31" t="s">
        <v>25676</v>
      </c>
      <c r="B20" s="32">
        <v>8809409345710</v>
      </c>
      <c r="C20" s="33" t="s">
        <v>25677</v>
      </c>
      <c r="D20" s="34" t="s">
        <v>25678</v>
      </c>
      <c r="E20" s="187" t="s">
        <v>2285</v>
      </c>
      <c r="F20" s="38" t="s">
        <v>25679</v>
      </c>
      <c r="G20" s="36"/>
      <c r="H20" s="37">
        <v>30</v>
      </c>
      <c r="I20" s="38">
        <v>10322.4</v>
      </c>
      <c r="J20" s="39" t="str">
        <f>IF($I$1="","Введите курс",Таблица622[[#This Row],[Оптовая цена KRW                       за 1шт]]/$I$1)</f>
        <v>Введите курс</v>
      </c>
      <c r="K20" s="284"/>
      <c r="L20" s="40">
        <f>Таблица622[[#This Row],[Заказ коробок ]]*Таблица622[[#This Row],[Кол-во шт в коробке]]</f>
        <v>0</v>
      </c>
      <c r="M20" s="38">
        <f>Таблица622[[#This Row],[Общее кол-во шт]]*Таблица622[[#This Row],[Оптовая цена KRW                       за 1шт]]</f>
        <v>0</v>
      </c>
      <c r="N20" s="41" t="str">
        <f>IFERROR(Таблица622[[#This Row],[Общее кол-во шт]]*Таблица622[[#This Row],[Оптовая цена USD                       за 1шт]],"")</f>
        <v/>
      </c>
      <c r="O20" s="42"/>
    </row>
    <row r="21" spans="1:15" s="30" customFormat="1" ht="24" customHeight="1">
      <c r="A21" s="31" t="s">
        <v>25680</v>
      </c>
      <c r="B21" s="32">
        <v>8809409345758</v>
      </c>
      <c r="C21" s="33" t="s">
        <v>25681</v>
      </c>
      <c r="D21" s="34" t="s">
        <v>25682</v>
      </c>
      <c r="E21" s="187" t="s">
        <v>1643</v>
      </c>
      <c r="F21" s="38" t="s">
        <v>25645</v>
      </c>
      <c r="G21" s="36"/>
      <c r="H21" s="37">
        <v>24</v>
      </c>
      <c r="I21" s="38">
        <v>12117.600000000002</v>
      </c>
      <c r="J21" s="39" t="str">
        <f>IF($I$1="","Введите курс",Таблица622[[#This Row],[Оптовая цена KRW                       за 1шт]]/$I$1)</f>
        <v>Введите курс</v>
      </c>
      <c r="K21" s="284"/>
      <c r="L21" s="40">
        <f>Таблица622[[#This Row],[Заказ коробок ]]*Таблица622[[#This Row],[Кол-во шт в коробке]]</f>
        <v>0</v>
      </c>
      <c r="M21" s="38">
        <f>Таблица622[[#This Row],[Общее кол-во шт]]*Таблица622[[#This Row],[Оптовая цена KRW                       за 1шт]]</f>
        <v>0</v>
      </c>
      <c r="N21" s="41" t="str">
        <f>IFERROR(Таблица622[[#This Row],[Общее кол-во шт]]*Таблица622[[#This Row],[Оптовая цена USD                       за 1шт]],"")</f>
        <v/>
      </c>
      <c r="O21" s="42"/>
    </row>
    <row r="22" spans="1:15" s="30" customFormat="1" ht="24" customHeight="1">
      <c r="A22" s="31" t="s">
        <v>25683</v>
      </c>
      <c r="B22" s="32">
        <v>8809409345925</v>
      </c>
      <c r="C22" s="33" t="s">
        <v>25681</v>
      </c>
      <c r="D22" s="34" t="s">
        <v>25682</v>
      </c>
      <c r="E22" s="187" t="s">
        <v>9486</v>
      </c>
      <c r="F22" s="38" t="s">
        <v>25684</v>
      </c>
      <c r="G22" s="36"/>
      <c r="H22" s="37">
        <v>72</v>
      </c>
      <c r="I22" s="38">
        <v>19635</v>
      </c>
      <c r="J22" s="39" t="str">
        <f>IF($I$1="","Введите курс",Таблица622[[#This Row],[Оптовая цена KRW                       за 1шт]]/$I$1)</f>
        <v>Введите курс</v>
      </c>
      <c r="K22" s="284"/>
      <c r="L22" s="40">
        <f>Таблица622[[#This Row],[Заказ коробок ]]*Таблица622[[#This Row],[Кол-во шт в коробке]]</f>
        <v>0</v>
      </c>
      <c r="M22" s="38">
        <f>Таблица622[[#This Row],[Общее кол-во шт]]*Таблица622[[#This Row],[Оптовая цена KRW                       за 1шт]]</f>
        <v>0</v>
      </c>
      <c r="N22" s="41" t="str">
        <f>IFERROR(Таблица622[[#This Row],[Общее кол-во шт]]*Таблица622[[#This Row],[Оптовая цена USD                       за 1шт]],"")</f>
        <v/>
      </c>
      <c r="O22" s="42"/>
    </row>
    <row r="23" spans="1:15" s="30" customFormat="1" ht="24" customHeight="1">
      <c r="A23" s="31" t="s">
        <v>25685</v>
      </c>
      <c r="B23" s="32">
        <v>8809409346793</v>
      </c>
      <c r="C23" s="33" t="s">
        <v>25686</v>
      </c>
      <c r="D23" s="34" t="s">
        <v>25687</v>
      </c>
      <c r="E23" s="187" t="s">
        <v>8259</v>
      </c>
      <c r="F23" s="38" t="s">
        <v>25688</v>
      </c>
      <c r="G23" s="36"/>
      <c r="H23" s="37">
        <v>60</v>
      </c>
      <c r="I23" s="38">
        <v>11444.4</v>
      </c>
      <c r="J23" s="39" t="str">
        <f>IF($I$1="","Введите курс",Таблица622[[#This Row],[Оптовая цена KRW                       за 1шт]]/$I$1)</f>
        <v>Введите курс</v>
      </c>
      <c r="K23" s="284"/>
      <c r="L23" s="40">
        <f>Таблица622[[#This Row],[Заказ коробок ]]*Таблица622[[#This Row],[Кол-во шт в коробке]]</f>
        <v>0</v>
      </c>
      <c r="M23" s="38">
        <f>Таблица622[[#This Row],[Общее кол-во шт]]*Таблица622[[#This Row],[Оптовая цена KRW                       за 1шт]]</f>
        <v>0</v>
      </c>
      <c r="N23" s="41" t="str">
        <f>IFERROR(Таблица622[[#This Row],[Общее кол-во шт]]*Таблица622[[#This Row],[Оптовая цена USD                       за 1шт]],"")</f>
        <v/>
      </c>
      <c r="O23" s="42"/>
    </row>
    <row r="24" spans="1:15" s="30" customFormat="1" ht="24" customHeight="1">
      <c r="A24" s="31" t="s">
        <v>25689</v>
      </c>
      <c r="B24" s="32">
        <v>8809409346809</v>
      </c>
      <c r="C24" s="33" t="s">
        <v>25690</v>
      </c>
      <c r="D24" s="34" t="s">
        <v>25691</v>
      </c>
      <c r="E24" s="187" t="s">
        <v>1651</v>
      </c>
      <c r="F24" s="38" t="s">
        <v>25622</v>
      </c>
      <c r="G24" s="36"/>
      <c r="H24" s="37">
        <v>60</v>
      </c>
      <c r="I24" s="38">
        <v>11444.4</v>
      </c>
      <c r="J24" s="39" t="str">
        <f>IF($I$1="","Введите курс",Таблица622[[#This Row],[Оптовая цена KRW                       за 1шт]]/$I$1)</f>
        <v>Введите курс</v>
      </c>
      <c r="K24" s="284"/>
      <c r="L24" s="40">
        <f>Таблица622[[#This Row],[Заказ коробок ]]*Таблица622[[#This Row],[Кол-во шт в коробке]]</f>
        <v>0</v>
      </c>
      <c r="M24" s="38">
        <f>Таблица622[[#This Row],[Общее кол-во шт]]*Таблица622[[#This Row],[Оптовая цена KRW                       за 1шт]]</f>
        <v>0</v>
      </c>
      <c r="N24" s="41" t="str">
        <f>IFERROR(Таблица622[[#This Row],[Общее кол-во шт]]*Таблица622[[#This Row],[Оптовая цена USD                       за 1шт]],"")</f>
        <v/>
      </c>
      <c r="O24" s="42"/>
    </row>
    <row r="25" spans="1:15" s="30" customFormat="1" ht="24" customHeight="1">
      <c r="A25" s="31" t="s">
        <v>25692</v>
      </c>
      <c r="B25" s="32">
        <v>8809409347554</v>
      </c>
      <c r="C25" s="33" t="s">
        <v>25693</v>
      </c>
      <c r="D25" s="34" t="s">
        <v>25694</v>
      </c>
      <c r="E25" s="187" t="s">
        <v>25695</v>
      </c>
      <c r="F25" s="38" t="s">
        <v>25696</v>
      </c>
      <c r="G25" s="36"/>
      <c r="H25" s="37">
        <v>50</v>
      </c>
      <c r="I25" s="38">
        <v>10322.4</v>
      </c>
      <c r="J25" s="39" t="str">
        <f>IF($I$1="","Введите курс",Таблица622[[#This Row],[Оптовая цена KRW                       за 1шт]]/$I$1)</f>
        <v>Введите курс</v>
      </c>
      <c r="K25" s="284"/>
      <c r="L25" s="40">
        <f>Таблица622[[#This Row],[Заказ коробок ]]*Таблица622[[#This Row],[Кол-во шт в коробке]]</f>
        <v>0</v>
      </c>
      <c r="M25" s="38">
        <f>Таблица622[[#This Row],[Общее кол-во шт]]*Таблица622[[#This Row],[Оптовая цена KRW                       за 1шт]]</f>
        <v>0</v>
      </c>
      <c r="N25" s="41" t="str">
        <f>IFERROR(Таблица622[[#This Row],[Общее кол-во шт]]*Таблица622[[#This Row],[Оптовая цена USD                       за 1шт]],"")</f>
        <v/>
      </c>
      <c r="O25" s="42"/>
    </row>
    <row r="26" spans="1:15" s="57" customFormat="1" ht="24" customHeight="1">
      <c r="A26" s="44" t="s">
        <v>25697</v>
      </c>
      <c r="B26" s="45"/>
      <c r="C26" s="33" t="s">
        <v>25698</v>
      </c>
      <c r="D26" s="47" t="s">
        <v>25699</v>
      </c>
      <c r="E26" s="266" t="s">
        <v>1643</v>
      </c>
      <c r="F26" s="51" t="s">
        <v>25700</v>
      </c>
      <c r="G26" s="36"/>
      <c r="H26" s="50">
        <v>60</v>
      </c>
      <c r="I26" s="51"/>
      <c r="J26" s="52" t="str">
        <f>IF($I$1="","Введите курс",Таблица622[[#This Row],[Оптовая цена KRW                       за 1шт]]/$I$1)</f>
        <v>Введите курс</v>
      </c>
      <c r="K26" s="53"/>
      <c r="L26" s="54">
        <f>Таблица622[[#This Row],[Заказ коробок ]]*Таблица622[[#This Row],[Кол-во шт в коробке]]</f>
        <v>0</v>
      </c>
      <c r="M26" s="51">
        <f>Таблица622[[#This Row],[Общее кол-во шт]]*Таблица622[[#This Row],[Оптовая цена KRW                       за 1шт]]</f>
        <v>0</v>
      </c>
      <c r="N26" s="55" t="str">
        <f>IFERROR(Таблица622[[#This Row],[Общее кол-во шт]]*Таблица622[[#This Row],[Оптовая цена USD                       за 1шт]],"")</f>
        <v/>
      </c>
      <c r="O26" s="56"/>
    </row>
    <row r="27" spans="1:15" s="30" customFormat="1" ht="24" customHeight="1">
      <c r="A27" s="31" t="s">
        <v>25701</v>
      </c>
      <c r="B27" s="32">
        <v>8809409342337</v>
      </c>
      <c r="C27" s="33" t="s">
        <v>25702</v>
      </c>
      <c r="D27" s="34" t="s">
        <v>25703</v>
      </c>
      <c r="E27" s="187" t="s">
        <v>1639</v>
      </c>
      <c r="F27" s="38" t="s">
        <v>25704</v>
      </c>
      <c r="G27" s="36"/>
      <c r="H27" s="37">
        <v>63</v>
      </c>
      <c r="I27" s="38">
        <v>6732.0000000000009</v>
      </c>
      <c r="J27" s="39" t="str">
        <f>IF($I$1="","Введите курс",Таблица622[[#This Row],[Оптовая цена KRW                       за 1шт]]/$I$1)</f>
        <v>Введите курс</v>
      </c>
      <c r="K27" s="284"/>
      <c r="L27" s="40">
        <f>Таблица622[[#This Row],[Заказ коробок ]]*Таблица622[[#This Row],[Кол-во шт в коробке]]</f>
        <v>0</v>
      </c>
      <c r="M27" s="38">
        <f>Таблица622[[#This Row],[Общее кол-во шт]]*Таблица622[[#This Row],[Оптовая цена KRW                       за 1шт]]</f>
        <v>0</v>
      </c>
      <c r="N27" s="41" t="str">
        <f>IFERROR(Таблица622[[#This Row],[Общее кол-во шт]]*Таблица622[[#This Row],[Оптовая цена USD                       за 1шт]],"")</f>
        <v/>
      </c>
      <c r="O27" s="42"/>
    </row>
    <row r="28" spans="1:15" s="30" customFormat="1" ht="24" customHeight="1">
      <c r="A28" s="31" t="s">
        <v>25705</v>
      </c>
      <c r="B28" s="32">
        <v>8809409346274</v>
      </c>
      <c r="C28" s="33" t="s">
        <v>25706</v>
      </c>
      <c r="D28" s="34" t="s">
        <v>25707</v>
      </c>
      <c r="E28" s="187" t="s">
        <v>8172</v>
      </c>
      <c r="F28" s="38" t="s">
        <v>25708</v>
      </c>
      <c r="G28" s="36"/>
      <c r="H28" s="37">
        <v>54</v>
      </c>
      <c r="I28" s="38">
        <v>8415</v>
      </c>
      <c r="J28" s="39" t="str">
        <f>IF($I$1="","Введите курс",Таблица622[[#This Row],[Оптовая цена KRW                       за 1шт]]/$I$1)</f>
        <v>Введите курс</v>
      </c>
      <c r="K28" s="284"/>
      <c r="L28" s="40">
        <f>Таблица622[[#This Row],[Заказ коробок ]]*Таблица622[[#This Row],[Кол-во шт в коробке]]</f>
        <v>0</v>
      </c>
      <c r="M28" s="38">
        <f>Таблица622[[#This Row],[Общее кол-во шт]]*Таблица622[[#This Row],[Оптовая цена KRW                       за 1шт]]</f>
        <v>0</v>
      </c>
      <c r="N28" s="41" t="str">
        <f>IFERROR(Таблица622[[#This Row],[Общее кол-во шт]]*Таблица622[[#This Row],[Оптовая цена USD                       за 1шт]],"")</f>
        <v/>
      </c>
      <c r="O28" s="42"/>
    </row>
    <row r="29" spans="1:15" s="30" customFormat="1" ht="24" customHeight="1">
      <c r="A29" s="31" t="s">
        <v>25709</v>
      </c>
      <c r="B29" s="32">
        <v>8809409346342</v>
      </c>
      <c r="C29" s="33" t="s">
        <v>25710</v>
      </c>
      <c r="D29" s="34" t="s">
        <v>25711</v>
      </c>
      <c r="E29" s="187" t="s">
        <v>1668</v>
      </c>
      <c r="F29" s="38" t="s">
        <v>25712</v>
      </c>
      <c r="G29" s="36"/>
      <c r="H29" s="37">
        <v>128</v>
      </c>
      <c r="I29" s="38">
        <v>7854.0000000000009</v>
      </c>
      <c r="J29" s="39" t="str">
        <f>IF($I$1="","Введите курс",Таблица622[[#This Row],[Оптовая цена KRW                       за 1шт]]/$I$1)</f>
        <v>Введите курс</v>
      </c>
      <c r="K29" s="284"/>
      <c r="L29" s="40">
        <f>Таблица622[[#This Row],[Заказ коробок ]]*Таблица622[[#This Row],[Кол-во шт в коробке]]</f>
        <v>0</v>
      </c>
      <c r="M29" s="38">
        <f>Таблица622[[#This Row],[Общее кол-во шт]]*Таблица622[[#This Row],[Оптовая цена KRW                       за 1шт]]</f>
        <v>0</v>
      </c>
      <c r="N29" s="41" t="str">
        <f>IFERROR(Таблица622[[#This Row],[Общее кол-во шт]]*Таблица622[[#This Row],[Оптовая цена USD                       за 1шт]],"")</f>
        <v/>
      </c>
      <c r="O29" s="42"/>
    </row>
    <row r="30" spans="1:15" s="30" customFormat="1" ht="24" customHeight="1">
      <c r="A30" s="31" t="s">
        <v>25713</v>
      </c>
      <c r="B30" s="32">
        <v>8809409346526</v>
      </c>
      <c r="C30" s="33" t="s">
        <v>25714</v>
      </c>
      <c r="D30" s="34" t="s">
        <v>25648</v>
      </c>
      <c r="E30" s="187" t="s">
        <v>8259</v>
      </c>
      <c r="F30" s="38" t="s">
        <v>25715</v>
      </c>
      <c r="G30" s="36"/>
      <c r="H30" s="37">
        <v>28</v>
      </c>
      <c r="I30" s="38">
        <v>10322.4</v>
      </c>
      <c r="J30" s="39" t="str">
        <f>IF($I$1="","Введите курс",Таблица622[[#This Row],[Оптовая цена KRW                       за 1шт]]/$I$1)</f>
        <v>Введите курс</v>
      </c>
      <c r="K30" s="284"/>
      <c r="L30" s="40">
        <f>Таблица622[[#This Row],[Заказ коробок ]]*Таблица622[[#This Row],[Кол-во шт в коробке]]</f>
        <v>0</v>
      </c>
      <c r="M30" s="38">
        <f>Таблица622[[#This Row],[Общее кол-во шт]]*Таблица622[[#This Row],[Оптовая цена KRW                       за 1шт]]</f>
        <v>0</v>
      </c>
      <c r="N30" s="41" t="str">
        <f>IFERROR(Таблица622[[#This Row],[Общее кол-во шт]]*Таблица622[[#This Row],[Оптовая цена USD                       за 1шт]],"")</f>
        <v/>
      </c>
      <c r="O30" s="42"/>
    </row>
    <row r="31" spans="1:15" s="30" customFormat="1" ht="24" customHeight="1">
      <c r="A31" s="31" t="s">
        <v>25716</v>
      </c>
      <c r="B31" s="32">
        <v>8809409347103</v>
      </c>
      <c r="C31" s="33" t="s">
        <v>25717</v>
      </c>
      <c r="D31" s="34" t="s">
        <v>25718</v>
      </c>
      <c r="E31" s="187" t="s">
        <v>18419</v>
      </c>
      <c r="F31" s="38" t="s">
        <v>25719</v>
      </c>
      <c r="G31" s="36"/>
      <c r="H31" s="37">
        <v>50</v>
      </c>
      <c r="I31" s="38">
        <v>8415</v>
      </c>
      <c r="J31" s="39" t="str">
        <f>IF($I$1="","Введите курс",Таблица622[[#This Row],[Оптовая цена KRW                       за 1шт]]/$I$1)</f>
        <v>Введите курс</v>
      </c>
      <c r="K31" s="284"/>
      <c r="L31" s="40">
        <f>Таблица622[[#This Row],[Заказ коробок ]]*Таблица622[[#This Row],[Кол-во шт в коробке]]</f>
        <v>0</v>
      </c>
      <c r="M31" s="38">
        <f>Таблица622[[#This Row],[Общее кол-во шт]]*Таблица622[[#This Row],[Оптовая цена KRW                       за 1шт]]</f>
        <v>0</v>
      </c>
      <c r="N31" s="41" t="str">
        <f>IFERROR(Таблица622[[#This Row],[Общее кол-во шт]]*Таблица622[[#This Row],[Оптовая цена USD                       за 1шт]],"")</f>
        <v/>
      </c>
      <c r="O31" s="42"/>
    </row>
    <row r="32" spans="1:15" s="30" customFormat="1" ht="24" customHeight="1">
      <c r="A32" s="31" t="s">
        <v>25720</v>
      </c>
      <c r="B32" s="32">
        <v>8809409341835</v>
      </c>
      <c r="C32" s="33" t="s">
        <v>25721</v>
      </c>
      <c r="D32" s="34" t="s">
        <v>25722</v>
      </c>
      <c r="E32" s="187" t="s">
        <v>2318</v>
      </c>
      <c r="F32" s="38" t="s">
        <v>25723</v>
      </c>
      <c r="G32" s="36"/>
      <c r="H32" s="37">
        <v>20</v>
      </c>
      <c r="I32" s="38">
        <v>6732.0000000000009</v>
      </c>
      <c r="J32" s="39" t="str">
        <f>IF($I$1="","Введите курс",Таблица622[[#This Row],[Оптовая цена KRW                       за 1шт]]/$I$1)</f>
        <v>Введите курс</v>
      </c>
      <c r="K32" s="284"/>
      <c r="L32" s="40">
        <f>Таблица622[[#This Row],[Заказ коробок ]]*Таблица622[[#This Row],[Кол-во шт в коробке]]</f>
        <v>0</v>
      </c>
      <c r="M32" s="38">
        <f>Таблица622[[#This Row],[Общее кол-во шт]]*Таблица622[[#This Row],[Оптовая цена KRW                       за 1шт]]</f>
        <v>0</v>
      </c>
      <c r="N32" s="41" t="str">
        <f>IFERROR(Таблица622[[#This Row],[Общее кол-во шт]]*Таблица622[[#This Row],[Оптовая цена USD                       за 1шт]],"")</f>
        <v/>
      </c>
      <c r="O32" s="42"/>
    </row>
    <row r="33" spans="1:15" s="30" customFormat="1" ht="24" customHeight="1">
      <c r="A33" s="31" t="s">
        <v>25724</v>
      </c>
      <c r="B33" s="32">
        <v>8809409345543</v>
      </c>
      <c r="C33" s="33" t="s">
        <v>25725</v>
      </c>
      <c r="D33" s="34" t="s">
        <v>25726</v>
      </c>
      <c r="E33" s="187" t="s">
        <v>2318</v>
      </c>
      <c r="F33" s="38" t="s">
        <v>25723</v>
      </c>
      <c r="G33" s="36"/>
      <c r="H33" s="37">
        <v>300</v>
      </c>
      <c r="I33" s="38">
        <v>3927.0000000000005</v>
      </c>
      <c r="J33" s="39" t="str">
        <f>IF($I$1="","Введите курс",Таблица622[[#This Row],[Оптовая цена KRW                       за 1шт]]/$I$1)</f>
        <v>Введите курс</v>
      </c>
      <c r="K33" s="284"/>
      <c r="L33" s="40">
        <f>Таблица622[[#This Row],[Заказ коробок ]]*Таблица622[[#This Row],[Кол-во шт в коробке]]</f>
        <v>0</v>
      </c>
      <c r="M33" s="38">
        <f>Таблица622[[#This Row],[Общее кол-во шт]]*Таблица622[[#This Row],[Оптовая цена KRW                       за 1шт]]</f>
        <v>0</v>
      </c>
      <c r="N33" s="41" t="str">
        <f>IFERROR(Таблица622[[#This Row],[Общее кол-во шт]]*Таблица622[[#This Row],[Оптовая цена USD                       за 1шт]],"")</f>
        <v/>
      </c>
      <c r="O33" s="42"/>
    </row>
    <row r="34" spans="1:15" s="57" customFormat="1" ht="24" customHeight="1">
      <c r="A34" s="44" t="s">
        <v>25727</v>
      </c>
      <c r="B34" s="45">
        <v>8809409345857</v>
      </c>
      <c r="C34" s="33" t="s">
        <v>25728</v>
      </c>
      <c r="D34" s="47" t="s">
        <v>25729</v>
      </c>
      <c r="E34" s="266" t="s">
        <v>25730</v>
      </c>
      <c r="F34" s="51" t="s">
        <v>25731</v>
      </c>
      <c r="G34" s="36"/>
      <c r="H34" s="50">
        <v>90</v>
      </c>
      <c r="I34" s="51"/>
      <c r="J34" s="52" t="str">
        <f>IF($I$1="","Введите курс",Таблица622[[#This Row],[Оптовая цена KRW                       за 1шт]]/$I$1)</f>
        <v>Введите курс</v>
      </c>
      <c r="K34" s="53"/>
      <c r="L34" s="54">
        <f>Таблица622[[#This Row],[Заказ коробок ]]*Таблица622[[#This Row],[Кол-во шт в коробке]]</f>
        <v>0</v>
      </c>
      <c r="M34" s="51">
        <f>Таблица622[[#This Row],[Общее кол-во шт]]*Таблица622[[#This Row],[Оптовая цена KRW                       за 1шт]]</f>
        <v>0</v>
      </c>
      <c r="N34" s="55" t="str">
        <f>IFERROR(Таблица622[[#This Row],[Общее кол-во шт]]*Таблица622[[#This Row],[Оптовая цена USD                       за 1шт]],"")</f>
        <v/>
      </c>
      <c r="O34" s="56"/>
    </row>
    <row r="35" spans="1:15" s="57" customFormat="1" ht="24" customHeight="1">
      <c r="A35" s="44" t="s">
        <v>25732</v>
      </c>
      <c r="B35" s="45">
        <v>8809409346427</v>
      </c>
      <c r="C35" s="33" t="s">
        <v>25733</v>
      </c>
      <c r="D35" s="47" t="s">
        <v>25734</v>
      </c>
      <c r="E35" s="266" t="s">
        <v>18406</v>
      </c>
      <c r="F35" s="51" t="s">
        <v>25735</v>
      </c>
      <c r="G35" s="36"/>
      <c r="H35" s="50">
        <v>500</v>
      </c>
      <c r="I35" s="51"/>
      <c r="J35" s="52" t="str">
        <f>IF($I$1="","Введите курс",Таблица622[[#This Row],[Оптовая цена KRW                       за 1шт]]/$I$1)</f>
        <v>Введите курс</v>
      </c>
      <c r="K35" s="53"/>
      <c r="L35" s="54">
        <f>Таблица622[[#This Row],[Заказ коробок ]]*Таблица622[[#This Row],[Кол-во шт в коробке]]</f>
        <v>0</v>
      </c>
      <c r="M35" s="51">
        <f>Таблица622[[#This Row],[Общее кол-во шт]]*Таблица622[[#This Row],[Оптовая цена KRW                       за 1шт]]</f>
        <v>0</v>
      </c>
      <c r="N35" s="55" t="str">
        <f>IFERROR(Таблица622[[#This Row],[Общее кол-во шт]]*Таблица622[[#This Row],[Оптовая цена USD                       за 1шт]],"")</f>
        <v/>
      </c>
      <c r="O35" s="56"/>
    </row>
    <row r="36" spans="1:15" s="30" customFormat="1" ht="24" customHeight="1">
      <c r="A36" s="31" t="s">
        <v>25736</v>
      </c>
      <c r="B36" s="32">
        <v>8809409346465</v>
      </c>
      <c r="C36" s="33" t="s">
        <v>25737</v>
      </c>
      <c r="D36" s="34" t="s">
        <v>25738</v>
      </c>
      <c r="E36" s="187" t="s">
        <v>25739</v>
      </c>
      <c r="F36" s="38" t="s">
        <v>25731</v>
      </c>
      <c r="G36" s="36"/>
      <c r="H36" s="37">
        <v>232</v>
      </c>
      <c r="I36" s="38">
        <v>1346.4</v>
      </c>
      <c r="J36" s="39" t="str">
        <f>IF($I$1="","Введите курс",Таблица622[[#This Row],[Оптовая цена KRW                       за 1шт]]/$I$1)</f>
        <v>Введите курс</v>
      </c>
      <c r="K36" s="284"/>
      <c r="L36" s="40">
        <f>Таблица622[[#This Row],[Заказ коробок ]]*Таблица622[[#This Row],[Кол-во шт в коробке]]</f>
        <v>0</v>
      </c>
      <c r="M36" s="38">
        <f>Таблица622[[#This Row],[Общее кол-во шт]]*Таблица622[[#This Row],[Оптовая цена KRW                       за 1шт]]</f>
        <v>0</v>
      </c>
      <c r="N36" s="41" t="str">
        <f>IFERROR(Таблица622[[#This Row],[Общее кол-во шт]]*Таблица622[[#This Row],[Оптовая цена USD                       за 1шт]],"")</f>
        <v/>
      </c>
      <c r="O36" s="42"/>
    </row>
    <row r="37" spans="1:15" s="30" customFormat="1" ht="24" customHeight="1">
      <c r="A37" s="31" t="s">
        <v>25740</v>
      </c>
      <c r="B37" s="32">
        <v>8809409342887</v>
      </c>
      <c r="C37" s="33" t="s">
        <v>25741</v>
      </c>
      <c r="D37" s="34" t="s">
        <v>25742</v>
      </c>
      <c r="E37" s="187" t="s">
        <v>1651</v>
      </c>
      <c r="F37" s="38" t="s">
        <v>25743</v>
      </c>
      <c r="G37" s="36"/>
      <c r="H37" s="37">
        <v>77</v>
      </c>
      <c r="I37" s="38">
        <v>8190.6000000000013</v>
      </c>
      <c r="J37" s="39" t="str">
        <f>IF($I$1="","Введите курс",Таблица622[[#This Row],[Оптовая цена KRW                       за 1шт]]/$I$1)</f>
        <v>Введите курс</v>
      </c>
      <c r="K37" s="284"/>
      <c r="L37" s="40">
        <f>Таблица622[[#This Row],[Заказ коробок ]]*Таблица622[[#This Row],[Кол-во шт в коробке]]</f>
        <v>0</v>
      </c>
      <c r="M37" s="38">
        <f>Таблица622[[#This Row],[Общее кол-во шт]]*Таблица622[[#This Row],[Оптовая цена KRW                       за 1шт]]</f>
        <v>0</v>
      </c>
      <c r="N37" s="41" t="str">
        <f>IFERROR(Таблица622[[#This Row],[Общее кол-во шт]]*Таблица622[[#This Row],[Оптовая цена USD                       за 1шт]],"")</f>
        <v/>
      </c>
      <c r="O37" s="42"/>
    </row>
    <row r="38" spans="1:15" s="30" customFormat="1" ht="24" customHeight="1">
      <c r="A38" s="31" t="s">
        <v>25744</v>
      </c>
      <c r="B38" s="32">
        <v>8809409343020</v>
      </c>
      <c r="C38" s="33" t="s">
        <v>25745</v>
      </c>
      <c r="D38" s="34" t="s">
        <v>25746</v>
      </c>
      <c r="E38" s="187" t="s">
        <v>1655</v>
      </c>
      <c r="F38" s="38" t="s">
        <v>25747</v>
      </c>
      <c r="G38" s="36"/>
      <c r="H38" s="37">
        <v>86</v>
      </c>
      <c r="I38" s="38">
        <v>10322.4</v>
      </c>
      <c r="J38" s="39" t="str">
        <f>IF($I$1="","Введите курс",Таблица622[[#This Row],[Оптовая цена KRW                       за 1шт]]/$I$1)</f>
        <v>Введите курс</v>
      </c>
      <c r="K38" s="284"/>
      <c r="L38" s="40">
        <f>Таблица622[[#This Row],[Заказ коробок ]]*Таблица622[[#This Row],[Кол-во шт в коробке]]</f>
        <v>0</v>
      </c>
      <c r="M38" s="38">
        <f>Таблица622[[#This Row],[Общее кол-во шт]]*Таблица622[[#This Row],[Оптовая цена KRW                       за 1шт]]</f>
        <v>0</v>
      </c>
      <c r="N38" s="41" t="str">
        <f>IFERROR(Таблица622[[#This Row],[Общее кол-во шт]]*Таблица622[[#This Row],[Оптовая цена USD                       за 1шт]],"")</f>
        <v/>
      </c>
      <c r="O38" s="42"/>
    </row>
    <row r="39" spans="1:15" s="30" customFormat="1" ht="24" customHeight="1">
      <c r="A39" s="31" t="s">
        <v>25748</v>
      </c>
      <c r="B39" s="32">
        <v>8809409342436</v>
      </c>
      <c r="C39" s="33" t="s">
        <v>25749</v>
      </c>
      <c r="D39" s="34" t="s">
        <v>25750</v>
      </c>
      <c r="E39" s="187" t="s">
        <v>1668</v>
      </c>
      <c r="F39" s="38" t="s">
        <v>25747</v>
      </c>
      <c r="G39" s="36"/>
      <c r="H39" s="37">
        <v>63</v>
      </c>
      <c r="I39" s="38">
        <v>10322.4</v>
      </c>
      <c r="J39" s="39" t="str">
        <f>IF($I$1="","Введите курс",Таблица622[[#This Row],[Оптовая цена KRW                       за 1шт]]/$I$1)</f>
        <v>Введите курс</v>
      </c>
      <c r="K39" s="284"/>
      <c r="L39" s="40">
        <f>Таблица622[[#This Row],[Заказ коробок ]]*Таблица622[[#This Row],[Кол-во шт в коробке]]</f>
        <v>0</v>
      </c>
      <c r="M39" s="38">
        <f>Таблица622[[#This Row],[Общее кол-во шт]]*Таблица622[[#This Row],[Оптовая цена KRW                       за 1шт]]</f>
        <v>0</v>
      </c>
      <c r="N39" s="41" t="str">
        <f>IFERROR(Таблица622[[#This Row],[Общее кол-во шт]]*Таблица622[[#This Row],[Оптовая цена USD                       за 1шт]],"")</f>
        <v/>
      </c>
      <c r="O39" s="42"/>
    </row>
    <row r="40" spans="1:15" s="30" customFormat="1" ht="24" customHeight="1">
      <c r="A40" s="31" t="s">
        <v>25751</v>
      </c>
      <c r="B40" s="32">
        <v>8809409341705</v>
      </c>
      <c r="C40" s="33" t="s">
        <v>25752</v>
      </c>
      <c r="D40" s="34" t="s">
        <v>25753</v>
      </c>
      <c r="E40" s="187" t="s">
        <v>1655</v>
      </c>
      <c r="F40" s="38" t="s">
        <v>25715</v>
      </c>
      <c r="G40" s="36"/>
      <c r="H40" s="37">
        <v>154</v>
      </c>
      <c r="I40" s="38">
        <v>9761.4</v>
      </c>
      <c r="J40" s="39" t="str">
        <f>IF($I$1="","Введите курс",Таблица622[[#This Row],[Оптовая цена KRW                       за 1шт]]/$I$1)</f>
        <v>Введите курс</v>
      </c>
      <c r="K40" s="284"/>
      <c r="L40" s="40">
        <f>Таблица622[[#This Row],[Заказ коробок ]]*Таблица622[[#This Row],[Кол-во шт в коробке]]</f>
        <v>0</v>
      </c>
      <c r="M40" s="38">
        <f>Таблица622[[#This Row],[Общее кол-во шт]]*Таблица622[[#This Row],[Оптовая цена KRW                       за 1шт]]</f>
        <v>0</v>
      </c>
      <c r="N40" s="41" t="str">
        <f>IFERROR(Таблица622[[#This Row],[Общее кол-во шт]]*Таблица622[[#This Row],[Оптовая цена USD                       за 1шт]],"")</f>
        <v/>
      </c>
      <c r="O40" s="42"/>
    </row>
    <row r="41" spans="1:15" s="30" customFormat="1" ht="24" customHeight="1">
      <c r="A41" s="31" t="s">
        <v>25754</v>
      </c>
      <c r="B41" s="32">
        <v>8809409342566</v>
      </c>
      <c r="C41" s="33" t="s">
        <v>25755</v>
      </c>
      <c r="D41" s="34" t="s">
        <v>25756</v>
      </c>
      <c r="E41" s="187" t="s">
        <v>1655</v>
      </c>
      <c r="F41" s="38" t="s">
        <v>25757</v>
      </c>
      <c r="G41" s="36"/>
      <c r="H41" s="37">
        <v>150</v>
      </c>
      <c r="I41" s="38">
        <v>7854.0000000000009</v>
      </c>
      <c r="J41" s="39" t="str">
        <f>IF($I$1="","Введите курс",Таблица622[[#This Row],[Оптовая цена KRW                       за 1шт]]/$I$1)</f>
        <v>Введите курс</v>
      </c>
      <c r="K41" s="284"/>
      <c r="L41" s="40">
        <f>Таблица622[[#This Row],[Заказ коробок ]]*Таблица622[[#This Row],[Кол-во шт в коробке]]</f>
        <v>0</v>
      </c>
      <c r="M41" s="38">
        <f>Таблица622[[#This Row],[Общее кол-во шт]]*Таблица622[[#This Row],[Оптовая цена KRW                       за 1шт]]</f>
        <v>0</v>
      </c>
      <c r="N41" s="41" t="str">
        <f>IFERROR(Таблица622[[#This Row],[Общее кол-во шт]]*Таблица622[[#This Row],[Оптовая цена USD                       за 1шт]],"")</f>
        <v/>
      </c>
      <c r="O41" s="42"/>
    </row>
    <row r="42" spans="1:15" s="30" customFormat="1" ht="24" customHeight="1">
      <c r="A42" s="31" t="s">
        <v>25758</v>
      </c>
      <c r="B42" s="32">
        <v>8809409342160</v>
      </c>
      <c r="C42" s="33" t="s">
        <v>25759</v>
      </c>
      <c r="D42" s="34" t="s">
        <v>25760</v>
      </c>
      <c r="E42" s="187" t="s">
        <v>1655</v>
      </c>
      <c r="F42" s="38" t="s">
        <v>25715</v>
      </c>
      <c r="G42" s="36"/>
      <c r="H42" s="37">
        <v>150</v>
      </c>
      <c r="I42" s="38">
        <v>7854.0000000000009</v>
      </c>
      <c r="J42" s="39" t="str">
        <f>IF($I$1="","Введите курс",Таблица622[[#This Row],[Оптовая цена KRW                       за 1шт]]/$I$1)</f>
        <v>Введите курс</v>
      </c>
      <c r="K42" s="284"/>
      <c r="L42" s="40">
        <f>Таблица622[[#This Row],[Заказ коробок ]]*Таблица622[[#This Row],[Кол-во шт в коробке]]</f>
        <v>0</v>
      </c>
      <c r="M42" s="38">
        <f>Таблица622[[#This Row],[Общее кол-во шт]]*Таблица622[[#This Row],[Оптовая цена KRW                       за 1шт]]</f>
        <v>0</v>
      </c>
      <c r="N42" s="41" t="str">
        <f>IFERROR(Таблица622[[#This Row],[Общее кол-во шт]]*Таблица622[[#This Row],[Оптовая цена USD                       за 1шт]],"")</f>
        <v/>
      </c>
      <c r="O42" s="42"/>
    </row>
    <row r="43" spans="1:15" s="30" customFormat="1" ht="24" customHeight="1">
      <c r="A43" s="31" t="s">
        <v>25761</v>
      </c>
      <c r="B43" s="32">
        <v>8809409342382</v>
      </c>
      <c r="C43" s="33" t="s">
        <v>25762</v>
      </c>
      <c r="D43" s="34" t="s">
        <v>25763</v>
      </c>
      <c r="E43" s="187" t="s">
        <v>1655</v>
      </c>
      <c r="F43" s="38" t="s">
        <v>25708</v>
      </c>
      <c r="G43" s="36"/>
      <c r="H43" s="37">
        <v>56</v>
      </c>
      <c r="I43" s="38">
        <v>8639.4</v>
      </c>
      <c r="J43" s="39" t="str">
        <f>IF($I$1="","Введите курс",Таблица622[[#This Row],[Оптовая цена KRW                       за 1шт]]/$I$1)</f>
        <v>Введите курс</v>
      </c>
      <c r="K43" s="284"/>
      <c r="L43" s="40">
        <f>Таблица622[[#This Row],[Заказ коробок ]]*Таблица622[[#This Row],[Кол-во шт в коробке]]</f>
        <v>0</v>
      </c>
      <c r="M43" s="38">
        <f>Таблица622[[#This Row],[Общее кол-во шт]]*Таблица622[[#This Row],[Оптовая цена KRW                       за 1шт]]</f>
        <v>0</v>
      </c>
      <c r="N43" s="41" t="str">
        <f>IFERROR(Таблица622[[#This Row],[Общее кол-во шт]]*Таблица622[[#This Row],[Оптовая цена USD                       за 1шт]],"")</f>
        <v/>
      </c>
      <c r="O43" s="42"/>
    </row>
    <row r="44" spans="1:15" s="30" customFormat="1" ht="24" customHeight="1">
      <c r="A44" s="31" t="s">
        <v>25764</v>
      </c>
      <c r="B44" s="32">
        <v>8809409342580</v>
      </c>
      <c r="C44" s="33" t="s">
        <v>25765</v>
      </c>
      <c r="D44" s="34" t="s">
        <v>25766</v>
      </c>
      <c r="E44" s="187" t="s">
        <v>1668</v>
      </c>
      <c r="F44" s="38" t="s">
        <v>25715</v>
      </c>
      <c r="G44" s="36"/>
      <c r="H44" s="37">
        <v>84</v>
      </c>
      <c r="I44" s="38">
        <v>9537</v>
      </c>
      <c r="J44" s="39" t="str">
        <f>IF($I$1="","Введите курс",Таблица622[[#This Row],[Оптовая цена KRW                       за 1шт]]/$I$1)</f>
        <v>Введите курс</v>
      </c>
      <c r="K44" s="284"/>
      <c r="L44" s="40">
        <f>Таблица622[[#This Row],[Заказ коробок ]]*Таблица622[[#This Row],[Кол-во шт в коробке]]</f>
        <v>0</v>
      </c>
      <c r="M44" s="38">
        <f>Таблица622[[#This Row],[Общее кол-во шт]]*Таблица622[[#This Row],[Оптовая цена KRW                       за 1шт]]</f>
        <v>0</v>
      </c>
      <c r="N44" s="41" t="str">
        <f>IFERROR(Таблица622[[#This Row],[Общее кол-во шт]]*Таблица622[[#This Row],[Оптовая цена USD                       за 1шт]],"")</f>
        <v/>
      </c>
      <c r="O44" s="42"/>
    </row>
    <row r="45" spans="1:15" s="30" customFormat="1" ht="24" customHeight="1">
      <c r="A45" s="31" t="s">
        <v>25767</v>
      </c>
      <c r="B45" s="32">
        <v>8809409343280</v>
      </c>
      <c r="C45" s="33" t="s">
        <v>25768</v>
      </c>
      <c r="D45" s="34" t="s">
        <v>25769</v>
      </c>
      <c r="E45" s="187" t="s">
        <v>1639</v>
      </c>
      <c r="F45" s="38" t="s">
        <v>25770</v>
      </c>
      <c r="G45" s="36"/>
      <c r="H45" s="37">
        <v>60</v>
      </c>
      <c r="I45" s="38">
        <v>9873.6</v>
      </c>
      <c r="J45" s="39" t="str">
        <f>IF($I$1="","Введите курс",Таблица622[[#This Row],[Оптовая цена KRW                       за 1шт]]/$I$1)</f>
        <v>Введите курс</v>
      </c>
      <c r="K45" s="284"/>
      <c r="L45" s="40">
        <f>Таблица622[[#This Row],[Заказ коробок ]]*Таблица622[[#This Row],[Кол-во шт в коробке]]</f>
        <v>0</v>
      </c>
      <c r="M45" s="38">
        <f>Таблица622[[#This Row],[Общее кол-во шт]]*Таблица622[[#This Row],[Оптовая цена KRW                       за 1шт]]</f>
        <v>0</v>
      </c>
      <c r="N45" s="41" t="str">
        <f>IFERROR(Таблица622[[#This Row],[Общее кол-во шт]]*Таблица622[[#This Row],[Оптовая цена USD                       за 1шт]],"")</f>
        <v/>
      </c>
      <c r="O45" s="42"/>
    </row>
    <row r="46" spans="1:15" s="30" customFormat="1" ht="24" customHeight="1">
      <c r="A46" s="31" t="s">
        <v>25771</v>
      </c>
      <c r="B46" s="32">
        <v>8809409342177</v>
      </c>
      <c r="C46" s="33" t="s">
        <v>25772</v>
      </c>
      <c r="D46" s="34" t="s">
        <v>25773</v>
      </c>
      <c r="E46" s="187" t="s">
        <v>2318</v>
      </c>
      <c r="F46" s="38" t="s">
        <v>25656</v>
      </c>
      <c r="G46" s="36"/>
      <c r="H46" s="37">
        <v>100</v>
      </c>
      <c r="I46" s="38">
        <v>7854.0000000000009</v>
      </c>
      <c r="J46" s="39" t="str">
        <f>IF($I$1="","Введите курс",Таблица622[[#This Row],[Оптовая цена KRW                       за 1шт]]/$I$1)</f>
        <v>Введите курс</v>
      </c>
      <c r="K46" s="284"/>
      <c r="L46" s="40">
        <f>Таблица622[[#This Row],[Заказ коробок ]]*Таблица622[[#This Row],[Кол-во шт в коробке]]</f>
        <v>0</v>
      </c>
      <c r="M46" s="38">
        <f>Таблица622[[#This Row],[Общее кол-во шт]]*Таблица622[[#This Row],[Оптовая цена KRW                       за 1шт]]</f>
        <v>0</v>
      </c>
      <c r="N46" s="41" t="str">
        <f>IFERROR(Таблица622[[#This Row],[Общее кол-во шт]]*Таблица622[[#This Row],[Оптовая цена USD                       за 1шт]],"")</f>
        <v/>
      </c>
      <c r="O46" s="42"/>
    </row>
    <row r="47" spans="1:15" s="30" customFormat="1" ht="24" customHeight="1">
      <c r="A47" s="31" t="s">
        <v>25774</v>
      </c>
      <c r="B47" s="32">
        <v>8809409343501</v>
      </c>
      <c r="C47" s="33" t="s">
        <v>25775</v>
      </c>
      <c r="D47" s="34" t="s">
        <v>25776</v>
      </c>
      <c r="E47" s="187" t="s">
        <v>25777</v>
      </c>
      <c r="F47" s="38" t="s">
        <v>25649</v>
      </c>
      <c r="G47" s="36"/>
      <c r="H47" s="37">
        <v>40</v>
      </c>
      <c r="I47" s="38">
        <v>9256.5</v>
      </c>
      <c r="J47" s="39" t="str">
        <f>IF($I$1="","Введите курс",Таблица622[[#This Row],[Оптовая цена KRW                       за 1шт]]/$I$1)</f>
        <v>Введите курс</v>
      </c>
      <c r="K47" s="284"/>
      <c r="L47" s="40">
        <f>Таблица622[[#This Row],[Заказ коробок ]]*Таблица622[[#This Row],[Кол-во шт в коробке]]</f>
        <v>0</v>
      </c>
      <c r="M47" s="38">
        <f>Таблица622[[#This Row],[Общее кол-во шт]]*Таблица622[[#This Row],[Оптовая цена KRW                       за 1шт]]</f>
        <v>0</v>
      </c>
      <c r="N47" s="41" t="str">
        <f>IFERROR(Таблица622[[#This Row],[Общее кол-во шт]]*Таблица622[[#This Row],[Оптовая цена USD                       за 1шт]],"")</f>
        <v/>
      </c>
      <c r="O47" s="42"/>
    </row>
    <row r="48" spans="1:15" s="30" customFormat="1" ht="24" customHeight="1">
      <c r="A48" s="31" t="s">
        <v>25778</v>
      </c>
      <c r="B48" s="32">
        <v>8809409343549</v>
      </c>
      <c r="C48" s="33" t="s">
        <v>25779</v>
      </c>
      <c r="D48" s="34" t="s">
        <v>25780</v>
      </c>
      <c r="E48" s="187" t="s">
        <v>1655</v>
      </c>
      <c r="F48" s="38" t="s">
        <v>25715</v>
      </c>
      <c r="G48" s="36"/>
      <c r="H48" s="37">
        <v>96</v>
      </c>
      <c r="I48" s="38">
        <v>7854.0000000000009</v>
      </c>
      <c r="J48" s="39" t="str">
        <f>IF($I$1="","Введите курс",Таблица622[[#This Row],[Оптовая цена KRW                       за 1шт]]/$I$1)</f>
        <v>Введите курс</v>
      </c>
      <c r="K48" s="284"/>
      <c r="L48" s="40">
        <f>Таблица622[[#This Row],[Заказ коробок ]]*Таблица622[[#This Row],[Кол-во шт в коробке]]</f>
        <v>0</v>
      </c>
      <c r="M48" s="38">
        <f>Таблица622[[#This Row],[Общее кол-во шт]]*Таблица622[[#This Row],[Оптовая цена KRW                       за 1шт]]</f>
        <v>0</v>
      </c>
      <c r="N48" s="41" t="str">
        <f>IFERROR(Таблица622[[#This Row],[Общее кол-во шт]]*Таблица622[[#This Row],[Оптовая цена USD                       за 1шт]],"")</f>
        <v/>
      </c>
      <c r="O48" s="42"/>
    </row>
    <row r="49" spans="1:15" s="30" customFormat="1" ht="24" customHeight="1">
      <c r="A49" s="31" t="s">
        <v>25781</v>
      </c>
      <c r="B49" s="32">
        <v>8809409343631</v>
      </c>
      <c r="C49" s="33" t="s">
        <v>25782</v>
      </c>
      <c r="D49" s="34" t="s">
        <v>25783</v>
      </c>
      <c r="E49" s="187" t="s">
        <v>25784</v>
      </c>
      <c r="F49" s="38" t="s">
        <v>25696</v>
      </c>
      <c r="G49" s="36"/>
      <c r="H49" s="37">
        <v>72</v>
      </c>
      <c r="I49" s="38">
        <v>7854.0000000000009</v>
      </c>
      <c r="J49" s="39" t="str">
        <f>IF($I$1="","Введите курс",Таблица622[[#This Row],[Оптовая цена KRW                       за 1шт]]/$I$1)</f>
        <v>Введите курс</v>
      </c>
      <c r="K49" s="284"/>
      <c r="L49" s="40">
        <f>Таблица622[[#This Row],[Заказ коробок ]]*Таблица622[[#This Row],[Кол-во шт в коробке]]</f>
        <v>0</v>
      </c>
      <c r="M49" s="38">
        <f>Таблица622[[#This Row],[Общее кол-во шт]]*Таблица622[[#This Row],[Оптовая цена KRW                       за 1шт]]</f>
        <v>0</v>
      </c>
      <c r="N49" s="41" t="str">
        <f>IFERROR(Таблица622[[#This Row],[Общее кол-во шт]]*Таблица622[[#This Row],[Оптовая цена USD                       за 1шт]],"")</f>
        <v/>
      </c>
      <c r="O49" s="42"/>
    </row>
    <row r="50" spans="1:15" s="30" customFormat="1" ht="24" customHeight="1">
      <c r="A50" s="31" t="s">
        <v>25785</v>
      </c>
      <c r="B50" s="32">
        <v>8809409343662</v>
      </c>
      <c r="C50" s="33" t="s">
        <v>25786</v>
      </c>
      <c r="D50" s="34" t="s">
        <v>25787</v>
      </c>
      <c r="E50" s="187" t="s">
        <v>25784</v>
      </c>
      <c r="F50" s="38" t="s">
        <v>25696</v>
      </c>
      <c r="G50" s="36"/>
      <c r="H50" s="37">
        <v>72</v>
      </c>
      <c r="I50" s="38">
        <v>7854.0000000000009</v>
      </c>
      <c r="J50" s="39" t="str">
        <f>IF($I$1="","Введите курс",Таблица622[[#This Row],[Оптовая цена KRW                       за 1шт]]/$I$1)</f>
        <v>Введите курс</v>
      </c>
      <c r="K50" s="284"/>
      <c r="L50" s="40">
        <f>Таблица622[[#This Row],[Заказ коробок ]]*Таблица622[[#This Row],[Кол-во шт в коробке]]</f>
        <v>0</v>
      </c>
      <c r="M50" s="38">
        <f>Таблица622[[#This Row],[Общее кол-во шт]]*Таблица622[[#This Row],[Оптовая цена KRW                       за 1шт]]</f>
        <v>0</v>
      </c>
      <c r="N50" s="41" t="str">
        <f>IFERROR(Таблица622[[#This Row],[Общее кол-во шт]]*Таблица622[[#This Row],[Оптовая цена USD                       за 1шт]],"")</f>
        <v/>
      </c>
      <c r="O50" s="42"/>
    </row>
    <row r="51" spans="1:15" s="30" customFormat="1" ht="24" customHeight="1">
      <c r="A51" s="31" t="s">
        <v>25788</v>
      </c>
      <c r="B51" s="32">
        <v>8809409343648</v>
      </c>
      <c r="C51" s="33" t="s">
        <v>25789</v>
      </c>
      <c r="D51" s="34" t="s">
        <v>25790</v>
      </c>
      <c r="E51" s="187" t="s">
        <v>25784</v>
      </c>
      <c r="F51" s="38" t="s">
        <v>25696</v>
      </c>
      <c r="G51" s="36"/>
      <c r="H51" s="37">
        <v>72</v>
      </c>
      <c r="I51" s="38">
        <v>7854.0000000000009</v>
      </c>
      <c r="J51" s="39" t="str">
        <f>IF($I$1="","Введите курс",Таблица622[[#This Row],[Оптовая цена KRW                       за 1шт]]/$I$1)</f>
        <v>Введите курс</v>
      </c>
      <c r="K51" s="284"/>
      <c r="L51" s="40">
        <f>Таблица622[[#This Row],[Заказ коробок ]]*Таблица622[[#This Row],[Кол-во шт в коробке]]</f>
        <v>0</v>
      </c>
      <c r="M51" s="38">
        <f>Таблица622[[#This Row],[Общее кол-во шт]]*Таблица622[[#This Row],[Оптовая цена KRW                       за 1шт]]</f>
        <v>0</v>
      </c>
      <c r="N51" s="41" t="str">
        <f>IFERROR(Таблица622[[#This Row],[Общее кол-во шт]]*Таблица622[[#This Row],[Оптовая цена USD                       за 1шт]],"")</f>
        <v/>
      </c>
      <c r="O51" s="42"/>
    </row>
    <row r="52" spans="1:15" s="30" customFormat="1" ht="24" customHeight="1">
      <c r="A52" s="31" t="s">
        <v>25791</v>
      </c>
      <c r="B52" s="32">
        <v>8809409343655</v>
      </c>
      <c r="C52" s="33" t="s">
        <v>25792</v>
      </c>
      <c r="D52" s="34" t="s">
        <v>25793</v>
      </c>
      <c r="E52" s="187" t="s">
        <v>25784</v>
      </c>
      <c r="F52" s="38" t="s">
        <v>25696</v>
      </c>
      <c r="G52" s="36"/>
      <c r="H52" s="37">
        <v>72</v>
      </c>
      <c r="I52" s="38">
        <v>7854.0000000000009</v>
      </c>
      <c r="J52" s="39" t="str">
        <f>IF($I$1="","Введите курс",Таблица622[[#This Row],[Оптовая цена KRW                       за 1шт]]/$I$1)</f>
        <v>Введите курс</v>
      </c>
      <c r="K52" s="284"/>
      <c r="L52" s="40">
        <f>Таблица622[[#This Row],[Заказ коробок ]]*Таблица622[[#This Row],[Кол-во шт в коробке]]</f>
        <v>0</v>
      </c>
      <c r="M52" s="38">
        <f>Таблица622[[#This Row],[Общее кол-во шт]]*Таблица622[[#This Row],[Оптовая цена KRW                       за 1шт]]</f>
        <v>0</v>
      </c>
      <c r="N52" s="41" t="str">
        <f>IFERROR(Таблица622[[#This Row],[Общее кол-во шт]]*Таблица622[[#This Row],[Оптовая цена USD                       за 1шт]],"")</f>
        <v/>
      </c>
      <c r="O52" s="42"/>
    </row>
    <row r="53" spans="1:15" s="30" customFormat="1" ht="24" customHeight="1">
      <c r="A53" s="31" t="s">
        <v>25794</v>
      </c>
      <c r="B53" s="32">
        <v>8809409343556</v>
      </c>
      <c r="C53" s="33" t="s">
        <v>25795</v>
      </c>
      <c r="D53" s="34" t="s">
        <v>25796</v>
      </c>
      <c r="E53" s="187" t="s">
        <v>25797</v>
      </c>
      <c r="F53" s="38" t="s">
        <v>25649</v>
      </c>
      <c r="G53" s="36"/>
      <c r="H53" s="37">
        <v>128</v>
      </c>
      <c r="I53" s="38">
        <v>7854.0000000000009</v>
      </c>
      <c r="J53" s="39" t="str">
        <f>IF($I$1="","Введите курс",Таблица622[[#This Row],[Оптовая цена KRW                       за 1шт]]/$I$1)</f>
        <v>Введите курс</v>
      </c>
      <c r="K53" s="284"/>
      <c r="L53" s="40">
        <f>Таблица622[[#This Row],[Заказ коробок ]]*Таблица622[[#This Row],[Кол-во шт в коробке]]</f>
        <v>0</v>
      </c>
      <c r="M53" s="38">
        <f>Таблица622[[#This Row],[Общее кол-во шт]]*Таблица622[[#This Row],[Оптовая цена KRW                       за 1шт]]</f>
        <v>0</v>
      </c>
      <c r="N53" s="41" t="str">
        <f>IFERROR(Таблица622[[#This Row],[Общее кол-во шт]]*Таблица622[[#This Row],[Оптовая цена USD                       за 1шт]],"")</f>
        <v/>
      </c>
      <c r="O53" s="42"/>
    </row>
    <row r="54" spans="1:15" s="30" customFormat="1" ht="24" customHeight="1">
      <c r="A54" s="31" t="s">
        <v>25798</v>
      </c>
      <c r="B54" s="32">
        <v>8809409344676</v>
      </c>
      <c r="C54" s="33" t="s">
        <v>25799</v>
      </c>
      <c r="D54" s="34" t="s">
        <v>25800</v>
      </c>
      <c r="E54" s="187" t="s">
        <v>8259</v>
      </c>
      <c r="F54" s="38" t="s">
        <v>25801</v>
      </c>
      <c r="G54" s="36"/>
      <c r="H54" s="37">
        <v>40</v>
      </c>
      <c r="I54" s="38">
        <v>8976</v>
      </c>
      <c r="J54" s="39" t="str">
        <f>IF($I$1="","Введите курс",Таблица622[[#This Row],[Оптовая цена KRW                       за 1шт]]/$I$1)</f>
        <v>Введите курс</v>
      </c>
      <c r="K54" s="284"/>
      <c r="L54" s="40">
        <f>Таблица622[[#This Row],[Заказ коробок ]]*Таблица622[[#This Row],[Кол-во шт в коробке]]</f>
        <v>0</v>
      </c>
      <c r="M54" s="38">
        <f>Таблица622[[#This Row],[Общее кол-во шт]]*Таблица622[[#This Row],[Оптовая цена KRW                       за 1шт]]</f>
        <v>0</v>
      </c>
      <c r="N54" s="41" t="str">
        <f>IFERROR(Таблица622[[#This Row],[Общее кол-во шт]]*Таблица622[[#This Row],[Оптовая цена USD                       за 1шт]],"")</f>
        <v/>
      </c>
      <c r="O54" s="42"/>
    </row>
    <row r="55" spans="1:15" s="30" customFormat="1" ht="24" customHeight="1">
      <c r="A55" s="31" t="s">
        <v>25802</v>
      </c>
      <c r="B55" s="32">
        <v>8809409344683</v>
      </c>
      <c r="C55" s="33" t="s">
        <v>25803</v>
      </c>
      <c r="D55" s="34" t="s">
        <v>25804</v>
      </c>
      <c r="E55" s="187" t="s">
        <v>8259</v>
      </c>
      <c r="F55" s="38" t="s">
        <v>25641</v>
      </c>
      <c r="G55" s="36"/>
      <c r="H55" s="37">
        <v>40</v>
      </c>
      <c r="I55" s="38">
        <v>8976</v>
      </c>
      <c r="J55" s="39" t="str">
        <f>IF($I$1="","Введите курс",Таблица622[[#This Row],[Оптовая цена KRW                       за 1шт]]/$I$1)</f>
        <v>Введите курс</v>
      </c>
      <c r="K55" s="284"/>
      <c r="L55" s="40">
        <f>Таблица622[[#This Row],[Заказ коробок ]]*Таблица622[[#This Row],[Кол-во шт в коробке]]</f>
        <v>0</v>
      </c>
      <c r="M55" s="38">
        <f>Таблица622[[#This Row],[Общее кол-во шт]]*Таблица622[[#This Row],[Оптовая цена KRW                       за 1шт]]</f>
        <v>0</v>
      </c>
      <c r="N55" s="41" t="str">
        <f>IFERROR(Таблица622[[#This Row],[Общее кол-во шт]]*Таблица622[[#This Row],[Оптовая цена USD                       за 1шт]],"")</f>
        <v/>
      </c>
      <c r="O55" s="42"/>
    </row>
    <row r="56" spans="1:15" s="30" customFormat="1" ht="24" customHeight="1">
      <c r="A56" s="31" t="s">
        <v>25805</v>
      </c>
      <c r="B56" s="32">
        <v>8809409345727</v>
      </c>
      <c r="C56" s="33" t="s">
        <v>25806</v>
      </c>
      <c r="D56" s="34" t="s">
        <v>25807</v>
      </c>
      <c r="E56" s="187" t="s">
        <v>1643</v>
      </c>
      <c r="F56" s="38" t="s">
        <v>25679</v>
      </c>
      <c r="G56" s="36"/>
      <c r="H56" s="37">
        <v>40</v>
      </c>
      <c r="I56" s="38">
        <v>9537</v>
      </c>
      <c r="J56" s="39" t="str">
        <f>IF($I$1="","Введите курс",Таблица622[[#This Row],[Оптовая цена KRW                       за 1шт]]/$I$1)</f>
        <v>Введите курс</v>
      </c>
      <c r="K56" s="284"/>
      <c r="L56" s="40">
        <f>Таблица622[[#This Row],[Заказ коробок ]]*Таблица622[[#This Row],[Кол-во шт в коробке]]</f>
        <v>0</v>
      </c>
      <c r="M56" s="38">
        <f>Таблица622[[#This Row],[Общее кол-во шт]]*Таблица622[[#This Row],[Оптовая цена KRW                       за 1шт]]</f>
        <v>0</v>
      </c>
      <c r="N56" s="41" t="str">
        <f>IFERROR(Таблица622[[#This Row],[Общее кол-во шт]]*Таблица622[[#This Row],[Оптовая цена USD                       за 1шт]],"")</f>
        <v/>
      </c>
      <c r="O56" s="42"/>
    </row>
    <row r="57" spans="1:15" s="30" customFormat="1" ht="24" customHeight="1">
      <c r="A57" s="31" t="s">
        <v>25808</v>
      </c>
      <c r="B57" s="32">
        <v>8809409345024</v>
      </c>
      <c r="C57" s="33" t="s">
        <v>25809</v>
      </c>
      <c r="D57" s="34" t="s">
        <v>25810</v>
      </c>
      <c r="E57" s="187" t="s">
        <v>1639</v>
      </c>
      <c r="F57" s="38" t="s">
        <v>25811</v>
      </c>
      <c r="G57" s="36"/>
      <c r="H57" s="37">
        <v>40</v>
      </c>
      <c r="I57" s="38">
        <v>11444.4</v>
      </c>
      <c r="J57" s="39" t="str">
        <f>IF($I$1="","Введите курс",Таблица622[[#This Row],[Оптовая цена KRW                       за 1шт]]/$I$1)</f>
        <v>Введите курс</v>
      </c>
      <c r="K57" s="284"/>
      <c r="L57" s="40">
        <f>Таблица622[[#This Row],[Заказ коробок ]]*Таблица622[[#This Row],[Кол-во шт в коробке]]</f>
        <v>0</v>
      </c>
      <c r="M57" s="38">
        <f>Таблица622[[#This Row],[Общее кол-во шт]]*Таблица622[[#This Row],[Оптовая цена KRW                       за 1шт]]</f>
        <v>0</v>
      </c>
      <c r="N57" s="41" t="str">
        <f>IFERROR(Таблица622[[#This Row],[Общее кол-во шт]]*Таблица622[[#This Row],[Оптовая цена USD                       за 1шт]],"")</f>
        <v/>
      </c>
      <c r="O57" s="42"/>
    </row>
    <row r="58" spans="1:15" s="30" customFormat="1" ht="24" customHeight="1">
      <c r="A58" s="31" t="s">
        <v>25812</v>
      </c>
      <c r="B58" s="32">
        <v>8809409345123</v>
      </c>
      <c r="C58" s="33" t="s">
        <v>25813</v>
      </c>
      <c r="D58" s="34" t="s">
        <v>25814</v>
      </c>
      <c r="E58" s="187" t="s">
        <v>17672</v>
      </c>
      <c r="F58" s="38" t="s">
        <v>25641</v>
      </c>
      <c r="G58" s="36"/>
      <c r="H58" s="37">
        <v>80</v>
      </c>
      <c r="I58" s="38">
        <v>14586.000000000002</v>
      </c>
      <c r="J58" s="39" t="str">
        <f>IF($I$1="","Введите курс",Таблица622[[#This Row],[Оптовая цена KRW                       за 1шт]]/$I$1)</f>
        <v>Введите курс</v>
      </c>
      <c r="K58" s="284"/>
      <c r="L58" s="40">
        <f>Таблица622[[#This Row],[Заказ коробок ]]*Таблица622[[#This Row],[Кол-во шт в коробке]]</f>
        <v>0</v>
      </c>
      <c r="M58" s="38">
        <f>Таблица622[[#This Row],[Общее кол-во шт]]*Таблица622[[#This Row],[Оптовая цена KRW                       за 1шт]]</f>
        <v>0</v>
      </c>
      <c r="N58" s="41" t="str">
        <f>IFERROR(Таблица622[[#This Row],[Общее кол-во шт]]*Таблица622[[#This Row],[Оптовая цена USD                       за 1шт]],"")</f>
        <v/>
      </c>
      <c r="O58" s="42"/>
    </row>
    <row r="59" spans="1:15" s="30" customFormat="1" ht="24" customHeight="1">
      <c r="A59" s="31" t="s">
        <v>25815</v>
      </c>
      <c r="B59" s="32">
        <v>8809409345130</v>
      </c>
      <c r="C59" s="33" t="s">
        <v>25816</v>
      </c>
      <c r="D59" s="34" t="s">
        <v>25817</v>
      </c>
      <c r="E59" s="187" t="s">
        <v>17672</v>
      </c>
      <c r="F59" s="38" t="s">
        <v>25712</v>
      </c>
      <c r="G59" s="36"/>
      <c r="H59" s="37">
        <v>120</v>
      </c>
      <c r="I59" s="38">
        <v>6732.0000000000009</v>
      </c>
      <c r="J59" s="39" t="str">
        <f>IF($I$1="","Введите курс",Таблица622[[#This Row],[Оптовая цена KRW                       за 1шт]]/$I$1)</f>
        <v>Введите курс</v>
      </c>
      <c r="K59" s="284"/>
      <c r="L59" s="40">
        <f>Таблица622[[#This Row],[Заказ коробок ]]*Таблица622[[#This Row],[Кол-во шт в коробке]]</f>
        <v>0</v>
      </c>
      <c r="M59" s="38">
        <f>Таблица622[[#This Row],[Общее кол-во шт]]*Таблица622[[#This Row],[Оптовая цена KRW                       за 1шт]]</f>
        <v>0</v>
      </c>
      <c r="N59" s="41" t="str">
        <f>IFERROR(Таблица622[[#This Row],[Общее кол-во шт]]*Таблица622[[#This Row],[Оптовая цена USD                       за 1шт]],"")</f>
        <v/>
      </c>
      <c r="O59" s="42"/>
    </row>
    <row r="60" spans="1:15" s="30" customFormat="1" ht="24" customHeight="1">
      <c r="A60" s="31" t="s">
        <v>25818</v>
      </c>
      <c r="B60" s="32">
        <v>8809409345116</v>
      </c>
      <c r="C60" s="33" t="s">
        <v>25819</v>
      </c>
      <c r="D60" s="34" t="s">
        <v>25820</v>
      </c>
      <c r="E60" s="187" t="s">
        <v>25821</v>
      </c>
      <c r="F60" s="38" t="s">
        <v>25822</v>
      </c>
      <c r="G60" s="36"/>
      <c r="H60" s="37">
        <v>10</v>
      </c>
      <c r="I60" s="38">
        <v>23562.000000000004</v>
      </c>
      <c r="J60" s="39" t="str">
        <f>IF($I$1="","Введите курс",Таблица622[[#This Row],[Оптовая цена KRW                       за 1шт]]/$I$1)</f>
        <v>Введите курс</v>
      </c>
      <c r="K60" s="284"/>
      <c r="L60" s="40">
        <f>Таблица622[[#This Row],[Заказ коробок ]]*Таблица622[[#This Row],[Кол-во шт в коробке]]</f>
        <v>0</v>
      </c>
      <c r="M60" s="38">
        <f>Таблица622[[#This Row],[Общее кол-во шт]]*Таблица622[[#This Row],[Оптовая цена KRW                       за 1шт]]</f>
        <v>0</v>
      </c>
      <c r="N60" s="41" t="str">
        <f>IFERROR(Таблица622[[#This Row],[Общее кол-во шт]]*Таблица622[[#This Row],[Оптовая цена USD                       за 1шт]],"")</f>
        <v/>
      </c>
      <c r="O60" s="42"/>
    </row>
    <row r="61" spans="1:15" s="30" customFormat="1" ht="24" customHeight="1">
      <c r="A61" s="31" t="s">
        <v>25823</v>
      </c>
      <c r="B61" s="32">
        <v>8809409345246</v>
      </c>
      <c r="C61" s="33" t="s">
        <v>25824</v>
      </c>
      <c r="D61" s="34" t="s">
        <v>25825</v>
      </c>
      <c r="E61" s="187" t="s">
        <v>2318</v>
      </c>
      <c r="F61" s="38" t="s">
        <v>25826</v>
      </c>
      <c r="G61" s="36"/>
      <c r="H61" s="37">
        <v>216</v>
      </c>
      <c r="I61" s="38">
        <v>4600.2</v>
      </c>
      <c r="J61" s="39" t="str">
        <f>IF($I$1="","Введите курс",Таблица622[[#This Row],[Оптовая цена KRW                       за 1шт]]/$I$1)</f>
        <v>Введите курс</v>
      </c>
      <c r="K61" s="284"/>
      <c r="L61" s="40">
        <f>Таблица622[[#This Row],[Заказ коробок ]]*Таблица622[[#This Row],[Кол-во шт в коробке]]</f>
        <v>0</v>
      </c>
      <c r="M61" s="38">
        <f>Таблица622[[#This Row],[Общее кол-во шт]]*Таблица622[[#This Row],[Оптовая цена KRW                       за 1шт]]</f>
        <v>0</v>
      </c>
      <c r="N61" s="41" t="str">
        <f>IFERROR(Таблица622[[#This Row],[Общее кол-во шт]]*Таблица622[[#This Row],[Оптовая цена USD                       за 1шт]],"")</f>
        <v/>
      </c>
      <c r="O61" s="42"/>
    </row>
    <row r="62" spans="1:15" s="30" customFormat="1" ht="24" customHeight="1">
      <c r="A62" s="31" t="s">
        <v>25827</v>
      </c>
      <c r="B62" s="32">
        <v>8809409345185</v>
      </c>
      <c r="C62" s="33" t="s">
        <v>25828</v>
      </c>
      <c r="D62" s="34" t="s">
        <v>25829</v>
      </c>
      <c r="E62" s="187" t="s">
        <v>1745</v>
      </c>
      <c r="F62" s="38" t="s">
        <v>25747</v>
      </c>
      <c r="G62" s="36"/>
      <c r="H62" s="37">
        <v>50</v>
      </c>
      <c r="I62" s="38">
        <v>10322.4</v>
      </c>
      <c r="J62" s="39" t="str">
        <f>IF($I$1="","Введите курс",Таблица622[[#This Row],[Оптовая цена KRW                       за 1шт]]/$I$1)</f>
        <v>Введите курс</v>
      </c>
      <c r="K62" s="284"/>
      <c r="L62" s="40">
        <f>Таблица622[[#This Row],[Заказ коробок ]]*Таблица622[[#This Row],[Кол-во шт в коробке]]</f>
        <v>0</v>
      </c>
      <c r="M62" s="38">
        <f>Таблица622[[#This Row],[Общее кол-во шт]]*Таблица622[[#This Row],[Оптовая цена KRW                       за 1шт]]</f>
        <v>0</v>
      </c>
      <c r="N62" s="41" t="str">
        <f>IFERROR(Таблица622[[#This Row],[Общее кол-во шт]]*Таблица622[[#This Row],[Оптовая цена USD                       за 1шт]],"")</f>
        <v/>
      </c>
      <c r="O62" s="42"/>
    </row>
    <row r="63" spans="1:15" s="30" customFormat="1" ht="24" customHeight="1">
      <c r="A63" s="31" t="s">
        <v>25830</v>
      </c>
      <c r="B63" s="32">
        <v>8809409345208</v>
      </c>
      <c r="C63" s="33" t="s">
        <v>25831</v>
      </c>
      <c r="D63" s="34" t="s">
        <v>25832</v>
      </c>
      <c r="E63" s="187" t="s">
        <v>2285</v>
      </c>
      <c r="F63" s="38" t="s">
        <v>25708</v>
      </c>
      <c r="G63" s="36"/>
      <c r="H63" s="37">
        <v>24</v>
      </c>
      <c r="I63" s="38">
        <v>10659</v>
      </c>
      <c r="J63" s="39" t="str">
        <f>IF($I$1="","Введите курс",Таблица622[[#This Row],[Оптовая цена KRW                       за 1шт]]/$I$1)</f>
        <v>Введите курс</v>
      </c>
      <c r="K63" s="284"/>
      <c r="L63" s="40">
        <f>Таблица622[[#This Row],[Заказ коробок ]]*Таблица622[[#This Row],[Кол-во шт в коробке]]</f>
        <v>0</v>
      </c>
      <c r="M63" s="38">
        <f>Таблица622[[#This Row],[Общее кол-во шт]]*Таблица622[[#This Row],[Оптовая цена KRW                       за 1шт]]</f>
        <v>0</v>
      </c>
      <c r="N63" s="41" t="str">
        <f>IFERROR(Таблица622[[#This Row],[Общее кол-во шт]]*Таблица622[[#This Row],[Оптовая цена USD                       за 1шт]],"")</f>
        <v/>
      </c>
      <c r="O63" s="42"/>
    </row>
    <row r="64" spans="1:15" s="30" customFormat="1" ht="24" customHeight="1">
      <c r="A64" s="31" t="s">
        <v>25833</v>
      </c>
      <c r="B64" s="32">
        <v>8809409345239</v>
      </c>
      <c r="C64" s="33" t="s">
        <v>25834</v>
      </c>
      <c r="D64" s="34" t="s">
        <v>25835</v>
      </c>
      <c r="E64" s="187" t="s">
        <v>2285</v>
      </c>
      <c r="F64" s="38" t="s">
        <v>25770</v>
      </c>
      <c r="G64" s="36"/>
      <c r="H64" s="37">
        <v>24</v>
      </c>
      <c r="I64" s="38">
        <v>10659</v>
      </c>
      <c r="J64" s="39" t="str">
        <f>IF($I$1="","Введите курс",Таблица622[[#This Row],[Оптовая цена KRW                       за 1шт]]/$I$1)</f>
        <v>Введите курс</v>
      </c>
      <c r="K64" s="284"/>
      <c r="L64" s="40">
        <f>Таблица622[[#This Row],[Заказ коробок ]]*Таблица622[[#This Row],[Кол-во шт в коробке]]</f>
        <v>0</v>
      </c>
      <c r="M64" s="38">
        <f>Таблица622[[#This Row],[Общее кол-во шт]]*Таблица622[[#This Row],[Оптовая цена KRW                       за 1шт]]</f>
        <v>0</v>
      </c>
      <c r="N64" s="41" t="str">
        <f>IFERROR(Таблица622[[#This Row],[Общее кол-во шт]]*Таблица622[[#This Row],[Оптовая цена USD                       за 1шт]],"")</f>
        <v/>
      </c>
      <c r="O64" s="42"/>
    </row>
    <row r="65" spans="1:15" s="30" customFormat="1" ht="24" customHeight="1">
      <c r="A65" s="31" t="s">
        <v>25836</v>
      </c>
      <c r="B65" s="32">
        <v>8809409345222</v>
      </c>
      <c r="C65" s="33" t="s">
        <v>25837</v>
      </c>
      <c r="D65" s="34" t="s">
        <v>25838</v>
      </c>
      <c r="E65" s="187" t="s">
        <v>1745</v>
      </c>
      <c r="F65" s="38" t="s">
        <v>25708</v>
      </c>
      <c r="G65" s="36"/>
      <c r="H65" s="37">
        <v>100</v>
      </c>
      <c r="I65" s="38">
        <v>7854.0000000000009</v>
      </c>
      <c r="J65" s="39" t="str">
        <f>IF($I$1="","Введите курс",Таблица622[[#This Row],[Оптовая цена KRW                       за 1шт]]/$I$1)</f>
        <v>Введите курс</v>
      </c>
      <c r="K65" s="284"/>
      <c r="L65" s="40">
        <f>Таблица622[[#This Row],[Заказ коробок ]]*Таблица622[[#This Row],[Кол-во шт в коробке]]</f>
        <v>0</v>
      </c>
      <c r="M65" s="38">
        <f>Таблица622[[#This Row],[Общее кол-во шт]]*Таблица622[[#This Row],[Оптовая цена KRW                       за 1шт]]</f>
        <v>0</v>
      </c>
      <c r="N65" s="41" t="str">
        <f>IFERROR(Таблица622[[#This Row],[Общее кол-во шт]]*Таблица622[[#This Row],[Оптовая цена USD                       за 1шт]],"")</f>
        <v/>
      </c>
      <c r="O65" s="42"/>
    </row>
    <row r="66" spans="1:15" s="30" customFormat="1" ht="24" customHeight="1">
      <c r="A66" s="31" t="s">
        <v>25839</v>
      </c>
      <c r="B66" s="32">
        <v>8809409345482</v>
      </c>
      <c r="C66" s="33" t="s">
        <v>25840</v>
      </c>
      <c r="D66" s="34" t="s">
        <v>25841</v>
      </c>
      <c r="E66" s="187" t="s">
        <v>1643</v>
      </c>
      <c r="F66" s="38" t="s">
        <v>25770</v>
      </c>
      <c r="G66" s="36"/>
      <c r="H66" s="37">
        <v>100</v>
      </c>
      <c r="I66" s="38">
        <v>9537</v>
      </c>
      <c r="J66" s="39" t="str">
        <f>IF($I$1="","Введите курс",Таблица622[[#This Row],[Оптовая цена KRW                       за 1шт]]/$I$1)</f>
        <v>Введите курс</v>
      </c>
      <c r="K66" s="284"/>
      <c r="L66" s="40">
        <f>Таблица622[[#This Row],[Заказ коробок ]]*Таблица622[[#This Row],[Кол-во шт в коробке]]</f>
        <v>0</v>
      </c>
      <c r="M66" s="38">
        <f>Таблица622[[#This Row],[Общее кол-во шт]]*Таблица622[[#This Row],[Оптовая цена KRW                       за 1шт]]</f>
        <v>0</v>
      </c>
      <c r="N66" s="41" t="str">
        <f>IFERROR(Таблица622[[#This Row],[Общее кол-во шт]]*Таблица622[[#This Row],[Оптовая цена USD                       за 1шт]],"")</f>
        <v/>
      </c>
      <c r="O66" s="42"/>
    </row>
    <row r="67" spans="1:15" s="30" customFormat="1" ht="24" customHeight="1">
      <c r="A67" s="31" t="s">
        <v>25842</v>
      </c>
      <c r="B67" s="32">
        <v>8809409345475</v>
      </c>
      <c r="C67" s="33" t="s">
        <v>25843</v>
      </c>
      <c r="D67" s="34" t="s">
        <v>25844</v>
      </c>
      <c r="E67" s="187" t="s">
        <v>1643</v>
      </c>
      <c r="F67" s="38" t="s">
        <v>25715</v>
      </c>
      <c r="G67" s="36"/>
      <c r="H67" s="37">
        <v>90</v>
      </c>
      <c r="I67" s="38">
        <v>9537</v>
      </c>
      <c r="J67" s="39" t="str">
        <f>IF($I$1="","Введите курс",Таблица622[[#This Row],[Оптовая цена KRW                       за 1шт]]/$I$1)</f>
        <v>Введите курс</v>
      </c>
      <c r="K67" s="284"/>
      <c r="L67" s="40">
        <f>Таблица622[[#This Row],[Заказ коробок ]]*Таблица622[[#This Row],[Кол-во шт в коробке]]</f>
        <v>0</v>
      </c>
      <c r="M67" s="38">
        <f>Таблица622[[#This Row],[Общее кол-во шт]]*Таблица622[[#This Row],[Оптовая цена KRW                       за 1шт]]</f>
        <v>0</v>
      </c>
      <c r="N67" s="41" t="str">
        <f>IFERROR(Таблица622[[#This Row],[Общее кол-во шт]]*Таблица622[[#This Row],[Оптовая цена USD                       за 1шт]],"")</f>
        <v/>
      </c>
      <c r="O67" s="42"/>
    </row>
    <row r="68" spans="1:15" s="30" customFormat="1" ht="24" customHeight="1">
      <c r="A68" s="31" t="s">
        <v>25845</v>
      </c>
      <c r="B68" s="32">
        <v>8809409345697</v>
      </c>
      <c r="C68" s="33" t="s">
        <v>25846</v>
      </c>
      <c r="D68" s="34" t="s">
        <v>25847</v>
      </c>
      <c r="E68" s="187" t="s">
        <v>1639</v>
      </c>
      <c r="F68" s="38" t="s">
        <v>25848</v>
      </c>
      <c r="G68" s="36"/>
      <c r="H68" s="37">
        <v>40</v>
      </c>
      <c r="I68" s="38">
        <v>11781.000000000002</v>
      </c>
      <c r="J68" s="39" t="str">
        <f>IF($I$1="","Введите курс",Таблица622[[#This Row],[Оптовая цена KRW                       за 1шт]]/$I$1)</f>
        <v>Введите курс</v>
      </c>
      <c r="K68" s="284"/>
      <c r="L68" s="40">
        <f>Таблица622[[#This Row],[Заказ коробок ]]*Таблица622[[#This Row],[Кол-во шт в коробке]]</f>
        <v>0</v>
      </c>
      <c r="M68" s="38">
        <f>Таблица622[[#This Row],[Общее кол-во шт]]*Таблица622[[#This Row],[Оптовая цена KRW                       за 1шт]]</f>
        <v>0</v>
      </c>
      <c r="N68" s="41" t="str">
        <f>IFERROR(Таблица622[[#This Row],[Общее кол-во шт]]*Таблица622[[#This Row],[Оптовая цена USD                       за 1шт]],"")</f>
        <v/>
      </c>
      <c r="O68" s="42"/>
    </row>
    <row r="69" spans="1:15" s="30" customFormat="1" ht="24" customHeight="1">
      <c r="A69" s="31" t="s">
        <v>25849</v>
      </c>
      <c r="B69" s="32">
        <v>8809409346229</v>
      </c>
      <c r="C69" s="33" t="s">
        <v>25850</v>
      </c>
      <c r="D69" s="34" t="s">
        <v>25851</v>
      </c>
      <c r="E69" s="187" t="s">
        <v>1643</v>
      </c>
      <c r="F69" s="38" t="s">
        <v>25757</v>
      </c>
      <c r="G69" s="36"/>
      <c r="H69" s="37">
        <v>96</v>
      </c>
      <c r="I69" s="38">
        <v>8976</v>
      </c>
      <c r="J69" s="39" t="str">
        <f>IF($I$1="","Введите курс",Таблица622[[#This Row],[Оптовая цена KRW                       за 1шт]]/$I$1)</f>
        <v>Введите курс</v>
      </c>
      <c r="K69" s="284"/>
      <c r="L69" s="40">
        <f>Таблица622[[#This Row],[Заказ коробок ]]*Таблица622[[#This Row],[Кол-во шт в коробке]]</f>
        <v>0</v>
      </c>
      <c r="M69" s="38">
        <f>Таблица622[[#This Row],[Общее кол-во шт]]*Таблица622[[#This Row],[Оптовая цена KRW                       за 1шт]]</f>
        <v>0</v>
      </c>
      <c r="N69" s="41" t="str">
        <f>IFERROR(Таблица622[[#This Row],[Общее кол-во шт]]*Таблица622[[#This Row],[Оптовая цена USD                       за 1шт]],"")</f>
        <v/>
      </c>
      <c r="O69" s="42"/>
    </row>
    <row r="70" spans="1:15" s="30" customFormat="1" ht="24" customHeight="1">
      <c r="A70" s="31" t="s">
        <v>25852</v>
      </c>
      <c r="B70" s="32">
        <v>8809409345871</v>
      </c>
      <c r="C70" s="33" t="s">
        <v>25853</v>
      </c>
      <c r="D70" s="34" t="s">
        <v>25854</v>
      </c>
      <c r="E70" s="187" t="s">
        <v>2289</v>
      </c>
      <c r="F70" s="38" t="s">
        <v>25708</v>
      </c>
      <c r="G70" s="36"/>
      <c r="H70" s="37">
        <v>108</v>
      </c>
      <c r="I70" s="38">
        <v>9200.4</v>
      </c>
      <c r="J70" s="39" t="str">
        <f>IF($I$1="","Введите курс",Таблица622[[#This Row],[Оптовая цена KRW                       за 1шт]]/$I$1)</f>
        <v>Введите курс</v>
      </c>
      <c r="K70" s="284"/>
      <c r="L70" s="40">
        <f>Таблица622[[#This Row],[Заказ коробок ]]*Таблица622[[#This Row],[Кол-во шт в коробке]]</f>
        <v>0</v>
      </c>
      <c r="M70" s="38">
        <f>Таблица622[[#This Row],[Общее кол-во шт]]*Таблица622[[#This Row],[Оптовая цена KRW                       за 1шт]]</f>
        <v>0</v>
      </c>
      <c r="N70" s="41" t="str">
        <f>IFERROR(Таблица622[[#This Row],[Общее кол-во шт]]*Таблица622[[#This Row],[Оптовая цена USD                       за 1шт]],"")</f>
        <v/>
      </c>
      <c r="O70" s="42"/>
    </row>
    <row r="71" spans="1:15" s="30" customFormat="1" ht="24" customHeight="1">
      <c r="A71" s="31" t="s">
        <v>25855</v>
      </c>
      <c r="B71" s="32">
        <v>8809409345864</v>
      </c>
      <c r="C71" s="33" t="s">
        <v>25856</v>
      </c>
      <c r="D71" s="34" t="s">
        <v>25857</v>
      </c>
      <c r="E71" s="187" t="s">
        <v>1643</v>
      </c>
      <c r="F71" s="38" t="s">
        <v>25679</v>
      </c>
      <c r="G71" s="36"/>
      <c r="H71" s="37">
        <v>80</v>
      </c>
      <c r="I71" s="38">
        <v>9537</v>
      </c>
      <c r="J71" s="39" t="str">
        <f>IF($I$1="","Введите курс",Таблица622[[#This Row],[Оптовая цена KRW                       за 1шт]]/$I$1)</f>
        <v>Введите курс</v>
      </c>
      <c r="K71" s="284"/>
      <c r="L71" s="40">
        <f>Таблица622[[#This Row],[Заказ коробок ]]*Таблица622[[#This Row],[Кол-во шт в коробке]]</f>
        <v>0</v>
      </c>
      <c r="M71" s="38">
        <f>Таблица622[[#This Row],[Общее кол-во шт]]*Таблица622[[#This Row],[Оптовая цена KRW                       за 1шт]]</f>
        <v>0</v>
      </c>
      <c r="N71" s="41" t="str">
        <f>IFERROR(Таблица622[[#This Row],[Общее кол-во шт]]*Таблица622[[#This Row],[Оптовая цена USD                       за 1шт]],"")</f>
        <v/>
      </c>
      <c r="O71" s="42"/>
    </row>
    <row r="72" spans="1:15" s="30" customFormat="1" ht="24" customHeight="1">
      <c r="A72" s="31" t="s">
        <v>25858</v>
      </c>
      <c r="B72" s="32">
        <v>8809409346397</v>
      </c>
      <c r="C72" s="33" t="s">
        <v>25859</v>
      </c>
      <c r="D72" s="34" t="s">
        <v>25860</v>
      </c>
      <c r="E72" s="187" t="s">
        <v>1643</v>
      </c>
      <c r="F72" s="38" t="s">
        <v>25679</v>
      </c>
      <c r="G72" s="36"/>
      <c r="H72" s="37">
        <v>100</v>
      </c>
      <c r="I72" s="38">
        <v>10322.4</v>
      </c>
      <c r="J72" s="39" t="str">
        <f>IF($I$1="","Введите курс",Таблица622[[#This Row],[Оптовая цена KRW                       за 1шт]]/$I$1)</f>
        <v>Введите курс</v>
      </c>
      <c r="K72" s="284"/>
      <c r="L72" s="40">
        <f>Таблица622[[#This Row],[Заказ коробок ]]*Таблица622[[#This Row],[Кол-во шт в коробке]]</f>
        <v>0</v>
      </c>
      <c r="M72" s="38">
        <f>Таблица622[[#This Row],[Общее кол-во шт]]*Таблица622[[#This Row],[Оптовая цена KRW                       за 1шт]]</f>
        <v>0</v>
      </c>
      <c r="N72" s="41" t="str">
        <f>IFERROR(Таблица622[[#This Row],[Общее кол-во шт]]*Таблица622[[#This Row],[Оптовая цена USD                       за 1шт]],"")</f>
        <v/>
      </c>
      <c r="O72" s="42"/>
    </row>
    <row r="73" spans="1:15" s="30" customFormat="1" ht="24" customHeight="1">
      <c r="A73" s="31" t="s">
        <v>25861</v>
      </c>
      <c r="B73" s="32">
        <v>8809409346519</v>
      </c>
      <c r="C73" s="33" t="s">
        <v>25862</v>
      </c>
      <c r="D73" s="34" t="s">
        <v>25863</v>
      </c>
      <c r="E73" s="187" t="s">
        <v>1643</v>
      </c>
      <c r="F73" s="38" t="s">
        <v>25679</v>
      </c>
      <c r="G73" s="36"/>
      <c r="H73" s="37">
        <v>100</v>
      </c>
      <c r="I73" s="38">
        <v>10322.4</v>
      </c>
      <c r="J73" s="39" t="str">
        <f>IF($I$1="","Введите курс",Таблица622[[#This Row],[Оптовая цена KRW                       за 1шт]]/$I$1)</f>
        <v>Введите курс</v>
      </c>
      <c r="K73" s="284"/>
      <c r="L73" s="40">
        <f>Таблица622[[#This Row],[Заказ коробок ]]*Таблица622[[#This Row],[Кол-во шт в коробке]]</f>
        <v>0</v>
      </c>
      <c r="M73" s="38">
        <f>Таблица622[[#This Row],[Общее кол-во шт]]*Таблица622[[#This Row],[Оптовая цена KRW                       за 1шт]]</f>
        <v>0</v>
      </c>
      <c r="N73" s="41" t="str">
        <f>IFERROR(Таблица622[[#This Row],[Общее кол-во шт]]*Таблица622[[#This Row],[Оптовая цена USD                       за 1шт]],"")</f>
        <v/>
      </c>
      <c r="O73" s="42"/>
    </row>
    <row r="74" spans="1:15" s="30" customFormat="1" ht="24" customHeight="1">
      <c r="A74" s="31" t="s">
        <v>25864</v>
      </c>
      <c r="B74" s="32">
        <v>8809409345895</v>
      </c>
      <c r="C74" s="33" t="s">
        <v>25865</v>
      </c>
      <c r="D74" s="34" t="s">
        <v>25866</v>
      </c>
      <c r="E74" s="187" t="s">
        <v>1643</v>
      </c>
      <c r="F74" s="38" t="s">
        <v>25645</v>
      </c>
      <c r="G74" s="36"/>
      <c r="H74" s="37">
        <v>56</v>
      </c>
      <c r="I74" s="38">
        <v>12566.400000000001</v>
      </c>
      <c r="J74" s="39" t="str">
        <f>IF($I$1="","Введите курс",Таблица622[[#This Row],[Оптовая цена KRW                       за 1шт]]/$I$1)</f>
        <v>Введите курс</v>
      </c>
      <c r="K74" s="284"/>
      <c r="L74" s="40">
        <f>Таблица622[[#This Row],[Заказ коробок ]]*Таблица622[[#This Row],[Кол-во шт в коробке]]</f>
        <v>0</v>
      </c>
      <c r="M74" s="38">
        <f>Таблица622[[#This Row],[Общее кол-во шт]]*Таблица622[[#This Row],[Оптовая цена KRW                       за 1шт]]</f>
        <v>0</v>
      </c>
      <c r="N74" s="41" t="str">
        <f>IFERROR(Таблица622[[#This Row],[Общее кол-во шт]]*Таблица622[[#This Row],[Оптовая цена USD                       за 1шт]],"")</f>
        <v/>
      </c>
      <c r="O74" s="42"/>
    </row>
    <row r="75" spans="1:15" s="30" customFormat="1" ht="24" customHeight="1">
      <c r="A75" s="31" t="s">
        <v>25867</v>
      </c>
      <c r="B75" s="32">
        <v>8809409345901</v>
      </c>
      <c r="C75" s="33" t="s">
        <v>25868</v>
      </c>
      <c r="D75" s="34" t="s">
        <v>25869</v>
      </c>
      <c r="E75" s="187" t="s">
        <v>1639</v>
      </c>
      <c r="F75" s="38" t="s">
        <v>25870</v>
      </c>
      <c r="G75" s="36"/>
      <c r="H75" s="37">
        <v>40</v>
      </c>
      <c r="I75" s="38">
        <v>16830</v>
      </c>
      <c r="J75" s="39" t="str">
        <f>IF($I$1="","Введите курс",Таблица622[[#This Row],[Оптовая цена KRW                       за 1шт]]/$I$1)</f>
        <v>Введите курс</v>
      </c>
      <c r="K75" s="284"/>
      <c r="L75" s="40">
        <f>Таблица622[[#This Row],[Заказ коробок ]]*Таблица622[[#This Row],[Кол-во шт в коробке]]</f>
        <v>0</v>
      </c>
      <c r="M75" s="38">
        <f>Таблица622[[#This Row],[Общее кол-во шт]]*Таблица622[[#This Row],[Оптовая цена KRW                       за 1шт]]</f>
        <v>0</v>
      </c>
      <c r="N75" s="41" t="str">
        <f>IFERROR(Таблица622[[#This Row],[Общее кол-во шт]]*Таблица622[[#This Row],[Оптовая цена USD                       за 1шт]],"")</f>
        <v/>
      </c>
      <c r="O75" s="42"/>
    </row>
    <row r="76" spans="1:15" s="30" customFormat="1" ht="24" customHeight="1">
      <c r="A76" s="31" t="s">
        <v>25871</v>
      </c>
      <c r="B76" s="32">
        <v>8809409342474</v>
      </c>
      <c r="C76" s="33" t="s">
        <v>25872</v>
      </c>
      <c r="D76" s="34" t="s">
        <v>25873</v>
      </c>
      <c r="E76" s="187" t="s">
        <v>1655</v>
      </c>
      <c r="F76" s="38" t="s">
        <v>25757</v>
      </c>
      <c r="G76" s="36"/>
      <c r="H76" s="37">
        <v>117</v>
      </c>
      <c r="I76" s="38">
        <v>10322.4</v>
      </c>
      <c r="J76" s="39" t="str">
        <f>IF($I$1="","Введите курс",Таблица622[[#This Row],[Оптовая цена KRW                       за 1шт]]/$I$1)</f>
        <v>Введите курс</v>
      </c>
      <c r="K76" s="284"/>
      <c r="L76" s="40">
        <f>Таблица622[[#This Row],[Заказ коробок ]]*Таблица622[[#This Row],[Кол-во шт в коробке]]</f>
        <v>0</v>
      </c>
      <c r="M76" s="38">
        <f>Таблица622[[#This Row],[Общее кол-во шт]]*Таблица622[[#This Row],[Оптовая цена KRW                       за 1шт]]</f>
        <v>0</v>
      </c>
      <c r="N76" s="41" t="str">
        <f>IFERROR(Таблица622[[#This Row],[Общее кол-во шт]]*Таблица622[[#This Row],[Оптовая цена USD                       за 1шт]],"")</f>
        <v/>
      </c>
      <c r="O76" s="42"/>
    </row>
    <row r="77" spans="1:15" s="30" customFormat="1" ht="24" customHeight="1">
      <c r="A77" s="31" t="s">
        <v>25874</v>
      </c>
      <c r="B77" s="32">
        <v>8809409346212</v>
      </c>
      <c r="C77" s="33" t="s">
        <v>25875</v>
      </c>
      <c r="D77" s="34" t="s">
        <v>25876</v>
      </c>
      <c r="E77" s="187" t="s">
        <v>9486</v>
      </c>
      <c r="F77" s="38" t="s">
        <v>25877</v>
      </c>
      <c r="G77" s="36"/>
      <c r="H77" s="37">
        <v>45</v>
      </c>
      <c r="I77" s="38">
        <v>20196</v>
      </c>
      <c r="J77" s="39" t="str">
        <f>IF($I$1="","Введите курс",Таблица622[[#This Row],[Оптовая цена KRW                       за 1шт]]/$I$1)</f>
        <v>Введите курс</v>
      </c>
      <c r="K77" s="284"/>
      <c r="L77" s="40">
        <f>Таблица622[[#This Row],[Заказ коробок ]]*Таблица622[[#This Row],[Кол-во шт в коробке]]</f>
        <v>0</v>
      </c>
      <c r="M77" s="38">
        <f>Таблица622[[#This Row],[Общее кол-во шт]]*Таблица622[[#This Row],[Оптовая цена KRW                       за 1шт]]</f>
        <v>0</v>
      </c>
      <c r="N77" s="41" t="str">
        <f>IFERROR(Таблица622[[#This Row],[Общее кол-во шт]]*Таблица622[[#This Row],[Оптовая цена USD                       за 1шт]],"")</f>
        <v/>
      </c>
      <c r="O77" s="42"/>
    </row>
    <row r="78" spans="1:15" s="30" customFormat="1" ht="24" customHeight="1">
      <c r="A78" s="31" t="s">
        <v>25878</v>
      </c>
      <c r="B78" s="32">
        <v>8809409346236</v>
      </c>
      <c r="C78" s="33" t="s">
        <v>25879</v>
      </c>
      <c r="D78" s="34" t="s">
        <v>25880</v>
      </c>
      <c r="E78" s="187" t="s">
        <v>1639</v>
      </c>
      <c r="F78" s="38" t="s">
        <v>25645</v>
      </c>
      <c r="G78" s="36"/>
      <c r="H78" s="37">
        <v>40</v>
      </c>
      <c r="I78" s="38">
        <v>16830</v>
      </c>
      <c r="J78" s="39" t="str">
        <f>IF($I$1="","Введите курс",Таблица622[[#This Row],[Оптовая цена KRW                       за 1шт]]/$I$1)</f>
        <v>Введите курс</v>
      </c>
      <c r="K78" s="284"/>
      <c r="L78" s="40">
        <f>Таблица622[[#This Row],[Заказ коробок ]]*Таблица622[[#This Row],[Кол-во шт в коробке]]</f>
        <v>0</v>
      </c>
      <c r="M78" s="38">
        <f>Таблица622[[#This Row],[Общее кол-во шт]]*Таблица622[[#This Row],[Оптовая цена KRW                       за 1шт]]</f>
        <v>0</v>
      </c>
      <c r="N78" s="41" t="str">
        <f>IFERROR(Таблица622[[#This Row],[Общее кол-во шт]]*Таблица622[[#This Row],[Оптовая цена USD                       за 1шт]],"")</f>
        <v/>
      </c>
      <c r="O78" s="42"/>
    </row>
    <row r="79" spans="1:15" s="30" customFormat="1" ht="24" customHeight="1">
      <c r="A79" s="31" t="s">
        <v>25881</v>
      </c>
      <c r="B79" s="32">
        <v>8809409345550</v>
      </c>
      <c r="C79" s="33" t="s">
        <v>25882</v>
      </c>
      <c r="D79" s="34" t="s">
        <v>25883</v>
      </c>
      <c r="E79" s="187" t="s">
        <v>1639</v>
      </c>
      <c r="F79" s="38" t="s">
        <v>25618</v>
      </c>
      <c r="G79" s="36"/>
      <c r="H79" s="37">
        <v>60</v>
      </c>
      <c r="I79" s="38">
        <v>8976</v>
      </c>
      <c r="J79" s="39" t="str">
        <f>IF($I$1="","Введите курс",Таблица622[[#This Row],[Оптовая цена KRW                       за 1шт]]/$I$1)</f>
        <v>Введите курс</v>
      </c>
      <c r="K79" s="284"/>
      <c r="L79" s="40">
        <f>Таблица622[[#This Row],[Заказ коробок ]]*Таблица622[[#This Row],[Кол-во шт в коробке]]</f>
        <v>0</v>
      </c>
      <c r="M79" s="38">
        <f>Таблица622[[#This Row],[Общее кол-во шт]]*Таблица622[[#This Row],[Оптовая цена KRW                       за 1шт]]</f>
        <v>0</v>
      </c>
      <c r="N79" s="41" t="str">
        <f>IFERROR(Таблица622[[#This Row],[Общее кол-во шт]]*Таблица622[[#This Row],[Оптовая цена USD                       за 1шт]],"")</f>
        <v/>
      </c>
      <c r="O79" s="42"/>
    </row>
    <row r="80" spans="1:15" s="30" customFormat="1" ht="24" customHeight="1">
      <c r="A80" s="31" t="s">
        <v>25884</v>
      </c>
      <c r="B80" s="32">
        <v>8809409346298</v>
      </c>
      <c r="C80" s="33" t="s">
        <v>25885</v>
      </c>
      <c r="D80" s="34" t="s">
        <v>25886</v>
      </c>
      <c r="E80" s="187" t="s">
        <v>2037</v>
      </c>
      <c r="F80" s="38" t="s">
        <v>25656</v>
      </c>
      <c r="G80" s="36"/>
      <c r="H80" s="37">
        <v>20</v>
      </c>
      <c r="I80" s="38">
        <v>8527.2000000000007</v>
      </c>
      <c r="J80" s="39" t="str">
        <f>IF($I$1="","Введите курс",Таблица622[[#This Row],[Оптовая цена KRW                       за 1шт]]/$I$1)</f>
        <v>Введите курс</v>
      </c>
      <c r="K80" s="284"/>
      <c r="L80" s="40">
        <f>Таблица622[[#This Row],[Заказ коробок ]]*Таблица622[[#This Row],[Кол-во шт в коробке]]</f>
        <v>0</v>
      </c>
      <c r="M80" s="38">
        <f>Таблица622[[#This Row],[Общее кол-во шт]]*Таблица622[[#This Row],[Оптовая цена KRW                       за 1шт]]</f>
        <v>0</v>
      </c>
      <c r="N80" s="41" t="str">
        <f>IFERROR(Таблица622[[#This Row],[Общее кол-во шт]]*Таблица622[[#This Row],[Оптовая цена USD                       за 1шт]],"")</f>
        <v/>
      </c>
      <c r="O80" s="42"/>
    </row>
    <row r="81" spans="1:15" s="30" customFormat="1" ht="24" customHeight="1">
      <c r="A81" s="31" t="s">
        <v>25887</v>
      </c>
      <c r="B81" s="32">
        <v>8809409346304</v>
      </c>
      <c r="C81" s="33" t="s">
        <v>25888</v>
      </c>
      <c r="D81" s="34" t="s">
        <v>25889</v>
      </c>
      <c r="E81" s="187" t="s">
        <v>25890</v>
      </c>
      <c r="F81" s="38" t="s">
        <v>25891</v>
      </c>
      <c r="G81" s="36"/>
      <c r="H81" s="37">
        <v>15</v>
      </c>
      <c r="I81" s="38">
        <v>23562.000000000004</v>
      </c>
      <c r="J81" s="39" t="str">
        <f>IF($I$1="","Введите курс",Таблица622[[#This Row],[Оптовая цена KRW                       за 1шт]]/$I$1)</f>
        <v>Введите курс</v>
      </c>
      <c r="K81" s="284"/>
      <c r="L81" s="40">
        <f>Таблица622[[#This Row],[Заказ коробок ]]*Таблица622[[#This Row],[Кол-во шт в коробке]]</f>
        <v>0</v>
      </c>
      <c r="M81" s="38">
        <f>Таблица622[[#This Row],[Общее кол-во шт]]*Таблица622[[#This Row],[Оптовая цена KRW                       за 1шт]]</f>
        <v>0</v>
      </c>
      <c r="N81" s="41" t="str">
        <f>IFERROR(Таблица622[[#This Row],[Общее кол-во шт]]*Таблица622[[#This Row],[Оптовая цена USD                       за 1шт]],"")</f>
        <v/>
      </c>
      <c r="O81" s="42"/>
    </row>
    <row r="82" spans="1:15" s="30" customFormat="1" ht="24" customHeight="1">
      <c r="A82" s="31" t="s">
        <v>25892</v>
      </c>
      <c r="B82" s="32">
        <v>8809409346359</v>
      </c>
      <c r="C82" s="33" t="s">
        <v>25893</v>
      </c>
      <c r="D82" s="34" t="s">
        <v>25894</v>
      </c>
      <c r="E82" s="187" t="s">
        <v>9486</v>
      </c>
      <c r="F82" s="38" t="s">
        <v>25679</v>
      </c>
      <c r="G82" s="36"/>
      <c r="H82" s="37">
        <v>45</v>
      </c>
      <c r="I82" s="38">
        <v>12903.000000000002</v>
      </c>
      <c r="J82" s="39" t="str">
        <f>IF($I$1="","Введите курс",Таблица622[[#This Row],[Оптовая цена KRW                       за 1шт]]/$I$1)</f>
        <v>Введите курс</v>
      </c>
      <c r="K82" s="284"/>
      <c r="L82" s="40">
        <f>Таблица622[[#This Row],[Заказ коробок ]]*Таблица622[[#This Row],[Кол-во шт в коробке]]</f>
        <v>0</v>
      </c>
      <c r="M82" s="38">
        <f>Таблица622[[#This Row],[Общее кол-во шт]]*Таблица622[[#This Row],[Оптовая цена KRW                       за 1шт]]</f>
        <v>0</v>
      </c>
      <c r="N82" s="41" t="str">
        <f>IFERROR(Таблица622[[#This Row],[Общее кол-во шт]]*Таблица622[[#This Row],[Оптовая цена USD                       за 1шт]],"")</f>
        <v/>
      </c>
      <c r="O82" s="42"/>
    </row>
    <row r="83" spans="1:15" s="30" customFormat="1" ht="24" customHeight="1">
      <c r="A83" s="31" t="s">
        <v>25895</v>
      </c>
      <c r="B83" s="32">
        <v>8809409346410</v>
      </c>
      <c r="C83" s="33" t="s">
        <v>25896</v>
      </c>
      <c r="D83" s="34" t="s">
        <v>25897</v>
      </c>
      <c r="E83" s="187" t="s">
        <v>1668</v>
      </c>
      <c r="F83" s="38" t="s">
        <v>25715</v>
      </c>
      <c r="G83" s="36"/>
      <c r="H83" s="37">
        <v>84</v>
      </c>
      <c r="I83" s="38">
        <v>10322.4</v>
      </c>
      <c r="J83" s="39" t="str">
        <f>IF($I$1="","Введите курс",Таблица622[[#This Row],[Оптовая цена KRW                       за 1шт]]/$I$1)</f>
        <v>Введите курс</v>
      </c>
      <c r="K83" s="284"/>
      <c r="L83" s="40">
        <f>Таблица622[[#This Row],[Заказ коробок ]]*Таблица622[[#This Row],[Кол-во шт в коробке]]</f>
        <v>0</v>
      </c>
      <c r="M83" s="38">
        <f>Таблица622[[#This Row],[Общее кол-во шт]]*Таблица622[[#This Row],[Оптовая цена KRW                       за 1шт]]</f>
        <v>0</v>
      </c>
      <c r="N83" s="41" t="str">
        <f>IFERROR(Таблица622[[#This Row],[Общее кол-во шт]]*Таблица622[[#This Row],[Оптовая цена USD                       за 1шт]],"")</f>
        <v/>
      </c>
      <c r="O83" s="42"/>
    </row>
    <row r="84" spans="1:15" s="30" customFormat="1" ht="24" customHeight="1">
      <c r="A84" s="31" t="s">
        <v>25898</v>
      </c>
      <c r="B84" s="32">
        <v>8809409346373</v>
      </c>
      <c r="C84" s="33" t="s">
        <v>25899</v>
      </c>
      <c r="D84" s="34" t="s">
        <v>25900</v>
      </c>
      <c r="E84" s="187" t="s">
        <v>1729</v>
      </c>
      <c r="F84" s="38" t="s">
        <v>25901</v>
      </c>
      <c r="G84" s="36"/>
      <c r="H84" s="37">
        <v>130</v>
      </c>
      <c r="I84" s="38">
        <v>5161.2</v>
      </c>
      <c r="J84" s="39" t="str">
        <f>IF($I$1="","Введите курс",Таблица622[[#This Row],[Оптовая цена KRW                       за 1шт]]/$I$1)</f>
        <v>Введите курс</v>
      </c>
      <c r="K84" s="284"/>
      <c r="L84" s="40">
        <f>Таблица622[[#This Row],[Заказ коробок ]]*Таблица622[[#This Row],[Кол-во шт в коробке]]</f>
        <v>0</v>
      </c>
      <c r="M84" s="38">
        <f>Таблица622[[#This Row],[Общее кол-во шт]]*Таблица622[[#This Row],[Оптовая цена KRW                       за 1шт]]</f>
        <v>0</v>
      </c>
      <c r="N84" s="41" t="str">
        <f>IFERROR(Таблица622[[#This Row],[Общее кол-во шт]]*Таблица622[[#This Row],[Оптовая цена USD                       за 1шт]],"")</f>
        <v/>
      </c>
      <c r="O84" s="42"/>
    </row>
    <row r="85" spans="1:15" s="30" customFormat="1" ht="24" customHeight="1">
      <c r="A85" s="31" t="s">
        <v>25902</v>
      </c>
      <c r="B85" s="32">
        <v>8809409346380</v>
      </c>
      <c r="C85" s="33" t="s">
        <v>25903</v>
      </c>
      <c r="D85" s="34" t="s">
        <v>25904</v>
      </c>
      <c r="E85" s="187" t="s">
        <v>1729</v>
      </c>
      <c r="F85" s="38" t="s">
        <v>25901</v>
      </c>
      <c r="G85" s="36"/>
      <c r="H85" s="37">
        <v>130</v>
      </c>
      <c r="I85" s="38">
        <v>5161.2</v>
      </c>
      <c r="J85" s="39" t="str">
        <f>IF($I$1="","Введите курс",Таблица622[[#This Row],[Оптовая цена KRW                       за 1шт]]/$I$1)</f>
        <v>Введите курс</v>
      </c>
      <c r="K85" s="284"/>
      <c r="L85" s="40">
        <f>Таблица622[[#This Row],[Заказ коробок ]]*Таблица622[[#This Row],[Кол-во шт в коробке]]</f>
        <v>0</v>
      </c>
      <c r="M85" s="38">
        <f>Таблица622[[#This Row],[Общее кол-во шт]]*Таблица622[[#This Row],[Оптовая цена KRW                       за 1шт]]</f>
        <v>0</v>
      </c>
      <c r="N85" s="41" t="str">
        <f>IFERROR(Таблица622[[#This Row],[Общее кол-во шт]]*Таблица622[[#This Row],[Оптовая цена USD                       за 1шт]],"")</f>
        <v/>
      </c>
      <c r="O85" s="42"/>
    </row>
    <row r="86" spans="1:15" s="30" customFormat="1" ht="24" customHeight="1">
      <c r="A86" s="31" t="s">
        <v>25905</v>
      </c>
      <c r="B86" s="32">
        <v>8809409346441</v>
      </c>
      <c r="C86" s="33" t="s">
        <v>25906</v>
      </c>
      <c r="D86" s="34" t="s">
        <v>25907</v>
      </c>
      <c r="E86" s="187" t="s">
        <v>9310</v>
      </c>
      <c r="F86" s="38" t="s">
        <v>25708</v>
      </c>
      <c r="G86" s="36"/>
      <c r="H86" s="37">
        <v>36</v>
      </c>
      <c r="I86" s="38">
        <v>10434.6</v>
      </c>
      <c r="J86" s="39" t="str">
        <f>IF($I$1="","Введите курс",Таблица622[[#This Row],[Оптовая цена KRW                       за 1шт]]/$I$1)</f>
        <v>Введите курс</v>
      </c>
      <c r="K86" s="284"/>
      <c r="L86" s="40">
        <f>Таблица622[[#This Row],[Заказ коробок ]]*Таблица622[[#This Row],[Кол-во шт в коробке]]</f>
        <v>0</v>
      </c>
      <c r="M86" s="38">
        <f>Таблица622[[#This Row],[Общее кол-во шт]]*Таблица622[[#This Row],[Оптовая цена KRW                       за 1шт]]</f>
        <v>0</v>
      </c>
      <c r="N86" s="41" t="str">
        <f>IFERROR(Таблица622[[#This Row],[Общее кол-во шт]]*Таблица622[[#This Row],[Оптовая цена USD                       за 1шт]],"")</f>
        <v/>
      </c>
      <c r="O86" s="42"/>
    </row>
    <row r="87" spans="1:15" s="30" customFormat="1" ht="24" customHeight="1">
      <c r="A87" s="31" t="s">
        <v>25908</v>
      </c>
      <c r="B87" s="32">
        <v>8809409346205</v>
      </c>
      <c r="C87" s="33" t="s">
        <v>25909</v>
      </c>
      <c r="D87" s="34" t="s">
        <v>25910</v>
      </c>
      <c r="E87" s="187" t="s">
        <v>1639</v>
      </c>
      <c r="F87" s="38" t="s">
        <v>25645</v>
      </c>
      <c r="G87" s="36"/>
      <c r="H87" s="37">
        <v>40</v>
      </c>
      <c r="I87" s="38">
        <v>16830</v>
      </c>
      <c r="J87" s="39" t="str">
        <f>IF($I$1="","Введите курс",Таблица622[[#This Row],[Оптовая цена KRW                       за 1шт]]/$I$1)</f>
        <v>Введите курс</v>
      </c>
      <c r="K87" s="284"/>
      <c r="L87" s="40">
        <f>Таблица622[[#This Row],[Заказ коробок ]]*Таблица622[[#This Row],[Кол-во шт в коробке]]</f>
        <v>0</v>
      </c>
      <c r="M87" s="38">
        <f>Таблица622[[#This Row],[Общее кол-во шт]]*Таблица622[[#This Row],[Оптовая цена KRW                       за 1шт]]</f>
        <v>0</v>
      </c>
      <c r="N87" s="41" t="str">
        <f>IFERROR(Таблица622[[#This Row],[Общее кол-во шт]]*Таблица622[[#This Row],[Оптовая цена USD                       за 1шт]],"")</f>
        <v/>
      </c>
      <c r="O87" s="42"/>
    </row>
    <row r="88" spans="1:15" s="30" customFormat="1" ht="24" customHeight="1">
      <c r="A88" s="31" t="s">
        <v>25911</v>
      </c>
      <c r="B88" s="32">
        <v>8809409346489</v>
      </c>
      <c r="C88" s="33" t="s">
        <v>25912</v>
      </c>
      <c r="D88" s="34" t="s">
        <v>25913</v>
      </c>
      <c r="E88" s="187" t="s">
        <v>25914</v>
      </c>
      <c r="F88" s="38" t="s">
        <v>25770</v>
      </c>
      <c r="G88" s="36"/>
      <c r="H88" s="37">
        <v>70</v>
      </c>
      <c r="I88" s="38">
        <v>10322.4</v>
      </c>
      <c r="J88" s="39" t="str">
        <f>IF($I$1="","Введите курс",Таблица622[[#This Row],[Оптовая цена KRW                       за 1шт]]/$I$1)</f>
        <v>Введите курс</v>
      </c>
      <c r="K88" s="284"/>
      <c r="L88" s="40">
        <f>Таблица622[[#This Row],[Заказ коробок ]]*Таблица622[[#This Row],[Кол-во шт в коробке]]</f>
        <v>0</v>
      </c>
      <c r="M88" s="38">
        <f>Таблица622[[#This Row],[Общее кол-во шт]]*Таблица622[[#This Row],[Оптовая цена KRW                       за 1шт]]</f>
        <v>0</v>
      </c>
      <c r="N88" s="41" t="str">
        <f>IFERROR(Таблица622[[#This Row],[Общее кол-во шт]]*Таблица622[[#This Row],[Оптовая цена USD                       за 1шт]],"")</f>
        <v/>
      </c>
      <c r="O88" s="42"/>
    </row>
    <row r="89" spans="1:15" s="30" customFormat="1" ht="24" customHeight="1">
      <c r="A89" s="31" t="s">
        <v>25915</v>
      </c>
      <c r="B89" s="32" t="s">
        <v>25916</v>
      </c>
      <c r="C89" s="33" t="s">
        <v>25917</v>
      </c>
      <c r="D89" s="34" t="s">
        <v>25918</v>
      </c>
      <c r="E89" s="187" t="s">
        <v>1639</v>
      </c>
      <c r="F89" s="38">
        <v>45000</v>
      </c>
      <c r="G89" s="36"/>
      <c r="H89" s="37">
        <v>60</v>
      </c>
      <c r="I89" s="38">
        <v>13464.000000000002</v>
      </c>
      <c r="J89" s="39" t="str">
        <f>IF($I$1="","Введите курс",Таблица622[[#This Row],[Оптовая цена KRW                       за 1шт]]/$I$1)</f>
        <v>Введите курс</v>
      </c>
      <c r="K89" s="284"/>
      <c r="L89" s="40">
        <f>Таблица622[[#This Row],[Заказ коробок ]]*Таблица622[[#This Row],[Кол-во шт в коробке]]</f>
        <v>0</v>
      </c>
      <c r="M89" s="38">
        <f>Таблица622[[#This Row],[Общее кол-во шт]]*Таблица622[[#This Row],[Оптовая цена KRW                       за 1шт]]</f>
        <v>0</v>
      </c>
      <c r="N89" s="41" t="str">
        <f>IFERROR(Таблица622[[#This Row],[Общее кол-во шт]]*Таблица622[[#This Row],[Оптовая цена USD                       за 1шт]],"")</f>
        <v/>
      </c>
      <c r="O89" s="42"/>
    </row>
    <row r="90" spans="1:15" s="30" customFormat="1" ht="24" customHeight="1">
      <c r="A90" s="31" t="s">
        <v>25919</v>
      </c>
      <c r="B90" s="32" t="s">
        <v>25916</v>
      </c>
      <c r="C90" s="33" t="s">
        <v>25920</v>
      </c>
      <c r="D90" s="34" t="s">
        <v>25921</v>
      </c>
      <c r="E90" s="187" t="s">
        <v>1643</v>
      </c>
      <c r="F90" s="38">
        <v>43000</v>
      </c>
      <c r="G90" s="36"/>
      <c r="H90" s="37">
        <v>100</v>
      </c>
      <c r="I90" s="38">
        <v>13464.000000000002</v>
      </c>
      <c r="J90" s="39" t="str">
        <f>IF($I$1="","Введите курс",Таблица622[[#This Row],[Оптовая цена KRW                       за 1шт]]/$I$1)</f>
        <v>Введите курс</v>
      </c>
      <c r="K90" s="284"/>
      <c r="L90" s="40">
        <f>Таблица622[[#This Row],[Заказ коробок ]]*Таблица622[[#This Row],[Кол-во шт в коробке]]</f>
        <v>0</v>
      </c>
      <c r="M90" s="38">
        <f>Таблица622[[#This Row],[Общее кол-во шт]]*Таблица622[[#This Row],[Оптовая цена KRW                       за 1шт]]</f>
        <v>0</v>
      </c>
      <c r="N90" s="41" t="str">
        <f>IFERROR(Таблица622[[#This Row],[Общее кол-во шт]]*Таблица622[[#This Row],[Оптовая цена USD                       за 1шт]],"")</f>
        <v/>
      </c>
      <c r="O90" s="42"/>
    </row>
    <row r="91" spans="1:15" s="30" customFormat="1" ht="24" customHeight="1">
      <c r="A91" s="31" t="s">
        <v>25922</v>
      </c>
      <c r="B91" s="32" t="s">
        <v>25916</v>
      </c>
      <c r="C91" s="33" t="s">
        <v>25923</v>
      </c>
      <c r="D91" s="34" t="s">
        <v>25924</v>
      </c>
      <c r="E91" s="187" t="s">
        <v>1668</v>
      </c>
      <c r="F91" s="38">
        <v>42000</v>
      </c>
      <c r="G91" s="36"/>
      <c r="H91" s="37">
        <v>60</v>
      </c>
      <c r="I91" s="38">
        <v>13464.000000000002</v>
      </c>
      <c r="J91" s="39" t="str">
        <f>IF($I$1="","Введите курс",Таблица622[[#This Row],[Оптовая цена KRW                       за 1шт]]/$I$1)</f>
        <v>Введите курс</v>
      </c>
      <c r="K91" s="284"/>
      <c r="L91" s="40">
        <f>Таблица622[[#This Row],[Заказ коробок ]]*Таблица622[[#This Row],[Кол-во шт в коробке]]</f>
        <v>0</v>
      </c>
      <c r="M91" s="38">
        <f>Таблица622[[#This Row],[Общее кол-во шт]]*Таблица622[[#This Row],[Оптовая цена KRW                       за 1шт]]</f>
        <v>0</v>
      </c>
      <c r="N91" s="41" t="str">
        <f>IFERROR(Таблица622[[#This Row],[Общее кол-во шт]]*Таблица622[[#This Row],[Оптовая цена USD                       за 1шт]],"")</f>
        <v/>
      </c>
      <c r="O91" s="42"/>
    </row>
    <row r="92" spans="1:15" s="30" customFormat="1" ht="24" customHeight="1">
      <c r="A92" s="31" t="s">
        <v>25925</v>
      </c>
      <c r="B92" s="32">
        <v>8809409347523</v>
      </c>
      <c r="C92" s="33" t="s">
        <v>25926</v>
      </c>
      <c r="D92" s="34" t="s">
        <v>25927</v>
      </c>
      <c r="E92" s="187" t="s">
        <v>2037</v>
      </c>
      <c r="F92" s="38" t="s">
        <v>25696</v>
      </c>
      <c r="G92" s="36"/>
      <c r="H92" s="37">
        <v>20</v>
      </c>
      <c r="I92" s="38">
        <v>10546.800000000001</v>
      </c>
      <c r="J92" s="39" t="str">
        <f>IF($I$1="","Введите курс",Таблица622[[#This Row],[Оптовая цена KRW                       за 1шт]]/$I$1)</f>
        <v>Введите курс</v>
      </c>
      <c r="K92" s="284"/>
      <c r="L92" s="40">
        <f>Таблица622[[#This Row],[Заказ коробок ]]*Таблица622[[#This Row],[Кол-во шт в коробке]]</f>
        <v>0</v>
      </c>
      <c r="M92" s="38">
        <f>Таблица622[[#This Row],[Общее кол-во шт]]*Таблица622[[#This Row],[Оптовая цена KRW                       за 1шт]]</f>
        <v>0</v>
      </c>
      <c r="N92" s="41" t="str">
        <f>IFERROR(Таблица622[[#This Row],[Общее кол-во шт]]*Таблица622[[#This Row],[Оптовая цена USD                       за 1шт]],"")</f>
        <v/>
      </c>
      <c r="O92" s="42"/>
    </row>
    <row r="93" spans="1:15" s="30" customFormat="1" ht="24" customHeight="1">
      <c r="A93" s="31" t="s">
        <v>25928</v>
      </c>
      <c r="B93" s="32">
        <v>8809409346830</v>
      </c>
      <c r="C93" s="33" t="s">
        <v>25929</v>
      </c>
      <c r="D93" s="34" t="s">
        <v>25930</v>
      </c>
      <c r="E93" s="187" t="s">
        <v>18415</v>
      </c>
      <c r="F93" s="38" t="s">
        <v>25931</v>
      </c>
      <c r="G93" s="36"/>
      <c r="H93" s="37">
        <v>30</v>
      </c>
      <c r="I93" s="38">
        <v>8976</v>
      </c>
      <c r="J93" s="39" t="str">
        <f>IF($I$1="","Введите курс",Таблица622[[#This Row],[Оптовая цена KRW                       за 1шт]]/$I$1)</f>
        <v>Введите курс</v>
      </c>
      <c r="K93" s="284"/>
      <c r="L93" s="40">
        <f>Таблица622[[#This Row],[Заказ коробок ]]*Таблица622[[#This Row],[Кол-во шт в коробке]]</f>
        <v>0</v>
      </c>
      <c r="M93" s="38">
        <f>Таблица622[[#This Row],[Общее кол-во шт]]*Таблица622[[#This Row],[Оптовая цена KRW                       за 1шт]]</f>
        <v>0</v>
      </c>
      <c r="N93" s="41" t="str">
        <f>IFERROR(Таблица622[[#This Row],[Общее кол-во шт]]*Таблица622[[#This Row],[Оптовая цена USD                       за 1шт]],"")</f>
        <v/>
      </c>
      <c r="O93" s="42"/>
    </row>
    <row r="94" spans="1:15" s="30" customFormat="1" ht="24" customHeight="1">
      <c r="A94" s="31" t="s">
        <v>25932</v>
      </c>
      <c r="B94" s="32">
        <v>8809409346656</v>
      </c>
      <c r="C94" s="33" t="s">
        <v>25933</v>
      </c>
      <c r="D94" s="34" t="s">
        <v>25934</v>
      </c>
      <c r="E94" s="187" t="s">
        <v>1643</v>
      </c>
      <c r="F94" s="38" t="s">
        <v>25747</v>
      </c>
      <c r="G94" s="36"/>
      <c r="H94" s="37">
        <v>60</v>
      </c>
      <c r="I94" s="38">
        <v>9873.6</v>
      </c>
      <c r="J94" s="39" t="str">
        <f>IF($I$1="","Введите курс",Таблица622[[#This Row],[Оптовая цена KRW                       за 1шт]]/$I$1)</f>
        <v>Введите курс</v>
      </c>
      <c r="K94" s="284"/>
      <c r="L94" s="40">
        <f>Таблица622[[#This Row],[Заказ коробок ]]*Таблица622[[#This Row],[Кол-во шт в коробке]]</f>
        <v>0</v>
      </c>
      <c r="M94" s="38">
        <f>Таблица622[[#This Row],[Общее кол-во шт]]*Таблица622[[#This Row],[Оптовая цена KRW                       за 1шт]]</f>
        <v>0</v>
      </c>
      <c r="N94" s="41" t="str">
        <f>IFERROR(Таблица622[[#This Row],[Общее кол-во шт]]*Таблица622[[#This Row],[Оптовая цена USD                       за 1шт]],"")</f>
        <v/>
      </c>
      <c r="O94" s="42"/>
    </row>
    <row r="95" spans="1:15" s="30" customFormat="1" ht="24" customHeight="1">
      <c r="A95" s="31" t="s">
        <v>25935</v>
      </c>
      <c r="B95" s="32">
        <v>8809409341736</v>
      </c>
      <c r="C95" s="33" t="s">
        <v>25936</v>
      </c>
      <c r="D95" s="34" t="s">
        <v>25937</v>
      </c>
      <c r="E95" s="187" t="s">
        <v>1655</v>
      </c>
      <c r="F95" s="38" t="s">
        <v>25715</v>
      </c>
      <c r="G95" s="36"/>
      <c r="H95" s="37">
        <v>130</v>
      </c>
      <c r="I95" s="38">
        <v>9537</v>
      </c>
      <c r="J95" s="39" t="str">
        <f>IF($I$1="","Введите курс",Таблица622[[#This Row],[Оптовая цена KRW                       за 1шт]]/$I$1)</f>
        <v>Введите курс</v>
      </c>
      <c r="K95" s="284"/>
      <c r="L95" s="40">
        <f>Таблица622[[#This Row],[Заказ коробок ]]*Таблица622[[#This Row],[Кол-во шт в коробке]]</f>
        <v>0</v>
      </c>
      <c r="M95" s="38">
        <f>Таблица622[[#This Row],[Общее кол-во шт]]*Таблица622[[#This Row],[Оптовая цена KRW                       за 1шт]]</f>
        <v>0</v>
      </c>
      <c r="N95" s="41" t="str">
        <f>IFERROR(Таблица622[[#This Row],[Общее кол-во шт]]*Таблица622[[#This Row],[Оптовая цена USD                       за 1шт]],"")</f>
        <v/>
      </c>
      <c r="O95" s="42"/>
    </row>
    <row r="96" spans="1:15" s="30" customFormat="1" ht="24" customHeight="1">
      <c r="A96" s="31" t="s">
        <v>25938</v>
      </c>
      <c r="B96" s="32">
        <v>8809409346861</v>
      </c>
      <c r="C96" s="33" t="s">
        <v>25939</v>
      </c>
      <c r="D96" s="34" t="s">
        <v>25940</v>
      </c>
      <c r="E96" s="187" t="s">
        <v>2402</v>
      </c>
      <c r="F96" s="38" t="s">
        <v>25641</v>
      </c>
      <c r="G96" s="36"/>
      <c r="H96" s="37">
        <v>50</v>
      </c>
      <c r="I96" s="38">
        <v>11444.4</v>
      </c>
      <c r="J96" s="39" t="str">
        <f>IF($I$1="","Введите курс",Таблица622[[#This Row],[Оптовая цена KRW                       за 1шт]]/$I$1)</f>
        <v>Введите курс</v>
      </c>
      <c r="K96" s="284"/>
      <c r="L96" s="40">
        <f>Таблица622[[#This Row],[Заказ коробок ]]*Таблица622[[#This Row],[Кол-во шт в коробке]]</f>
        <v>0</v>
      </c>
      <c r="M96" s="38">
        <f>Таблица622[[#This Row],[Общее кол-во шт]]*Таблица622[[#This Row],[Оптовая цена KRW                       за 1шт]]</f>
        <v>0</v>
      </c>
      <c r="N96" s="41" t="str">
        <f>IFERROR(Таблица622[[#This Row],[Общее кол-во шт]]*Таблица622[[#This Row],[Оптовая цена USD                       за 1шт]],"")</f>
        <v/>
      </c>
      <c r="O96" s="42"/>
    </row>
    <row r="97" spans="1:15" s="30" customFormat="1" ht="24" customHeight="1">
      <c r="A97" s="31" t="s">
        <v>25941</v>
      </c>
      <c r="B97" s="32">
        <v>8809409347141</v>
      </c>
      <c r="C97" s="33" t="s">
        <v>25942</v>
      </c>
      <c r="D97" s="34" t="s">
        <v>25943</v>
      </c>
      <c r="E97" s="187" t="s">
        <v>25944</v>
      </c>
      <c r="F97" s="38" t="s">
        <v>25719</v>
      </c>
      <c r="G97" s="36"/>
      <c r="H97" s="37">
        <v>24</v>
      </c>
      <c r="I97" s="38">
        <v>7854.0000000000009</v>
      </c>
      <c r="J97" s="39" t="str">
        <f>IF($I$1="","Введите курс",Таблица622[[#This Row],[Оптовая цена KRW                       за 1шт]]/$I$1)</f>
        <v>Введите курс</v>
      </c>
      <c r="K97" s="284"/>
      <c r="L97" s="40">
        <f>Таблица622[[#This Row],[Заказ коробок ]]*Таблица622[[#This Row],[Кол-во шт в коробке]]</f>
        <v>0</v>
      </c>
      <c r="M97" s="38">
        <f>Таблица622[[#This Row],[Общее кол-во шт]]*Таблица622[[#This Row],[Оптовая цена KRW                       за 1шт]]</f>
        <v>0</v>
      </c>
      <c r="N97" s="41" t="str">
        <f>IFERROR(Таблица622[[#This Row],[Общее кол-во шт]]*Таблица622[[#This Row],[Оптовая цена USD                       за 1шт]],"")</f>
        <v/>
      </c>
      <c r="O97" s="42"/>
    </row>
    <row r="98" spans="1:15" s="30" customFormat="1" ht="24" customHeight="1">
      <c r="A98" s="31" t="s">
        <v>25945</v>
      </c>
      <c r="B98" s="32">
        <v>8809409347134</v>
      </c>
      <c r="C98" s="33" t="s">
        <v>25946</v>
      </c>
      <c r="D98" s="34" t="s">
        <v>25947</v>
      </c>
      <c r="E98" s="187" t="s">
        <v>9310</v>
      </c>
      <c r="F98" s="38" t="s">
        <v>25708</v>
      </c>
      <c r="G98" s="36"/>
      <c r="H98" s="37">
        <v>63</v>
      </c>
      <c r="I98" s="38">
        <v>10098</v>
      </c>
      <c r="J98" s="39" t="str">
        <f>IF($I$1="","Введите курс",Таблица622[[#This Row],[Оптовая цена KRW                       за 1шт]]/$I$1)</f>
        <v>Введите курс</v>
      </c>
      <c r="K98" s="284"/>
      <c r="L98" s="40">
        <f>Таблица622[[#This Row],[Заказ коробок ]]*Таблица622[[#This Row],[Кол-во шт в коробке]]</f>
        <v>0</v>
      </c>
      <c r="M98" s="38">
        <f>Таблица622[[#This Row],[Общее кол-во шт]]*Таблица622[[#This Row],[Оптовая цена KRW                       за 1шт]]</f>
        <v>0</v>
      </c>
      <c r="N98" s="41" t="str">
        <f>IFERROR(Таблица622[[#This Row],[Общее кол-во шт]]*Таблица622[[#This Row],[Оптовая цена USD                       за 1шт]],"")</f>
        <v/>
      </c>
      <c r="O98" s="42"/>
    </row>
    <row r="99" spans="1:15" s="30" customFormat="1" ht="24" customHeight="1">
      <c r="A99" s="31" t="s">
        <v>25948</v>
      </c>
      <c r="B99" s="32">
        <v>8809409346915</v>
      </c>
      <c r="C99" s="33" t="s">
        <v>25949</v>
      </c>
      <c r="D99" s="34" t="s">
        <v>25950</v>
      </c>
      <c r="E99" s="187" t="s">
        <v>2037</v>
      </c>
      <c r="F99" s="38" t="s">
        <v>25696</v>
      </c>
      <c r="G99" s="36"/>
      <c r="H99" s="37">
        <v>20</v>
      </c>
      <c r="I99" s="38">
        <v>10322.4</v>
      </c>
      <c r="J99" s="39" t="str">
        <f>IF($I$1="","Введите курс",Таблица622[[#This Row],[Оптовая цена KRW                       за 1шт]]/$I$1)</f>
        <v>Введите курс</v>
      </c>
      <c r="K99" s="284"/>
      <c r="L99" s="40">
        <f>Таблица622[[#This Row],[Заказ коробок ]]*Таблица622[[#This Row],[Кол-во шт в коробке]]</f>
        <v>0</v>
      </c>
      <c r="M99" s="38">
        <f>Таблица622[[#This Row],[Общее кол-во шт]]*Таблица622[[#This Row],[Оптовая цена KRW                       за 1шт]]</f>
        <v>0</v>
      </c>
      <c r="N99" s="41" t="str">
        <f>IFERROR(Таблица622[[#This Row],[Общее кол-во шт]]*Таблица622[[#This Row],[Оптовая цена USD                       за 1шт]],"")</f>
        <v/>
      </c>
      <c r="O99" s="42"/>
    </row>
    <row r="100" spans="1:15" s="30" customFormat="1" ht="24" customHeight="1">
      <c r="A100" s="31" t="s">
        <v>25951</v>
      </c>
      <c r="B100" s="32">
        <v>8809409346878</v>
      </c>
      <c r="C100" s="33" t="s">
        <v>25952</v>
      </c>
      <c r="D100" s="34" t="s">
        <v>25953</v>
      </c>
      <c r="E100" s="187" t="s">
        <v>1639</v>
      </c>
      <c r="F100" s="38" t="s">
        <v>25954</v>
      </c>
      <c r="G100" s="36"/>
      <c r="H100" s="37">
        <v>40</v>
      </c>
      <c r="I100" s="38">
        <v>10434.6</v>
      </c>
      <c r="J100" s="39" t="str">
        <f>IF($I$1="","Введите курс",Таблица622[[#This Row],[Оптовая цена KRW                       за 1шт]]/$I$1)</f>
        <v>Введите курс</v>
      </c>
      <c r="K100" s="284"/>
      <c r="L100" s="40">
        <f>Таблица622[[#This Row],[Заказ коробок ]]*Таблица622[[#This Row],[Кол-во шт в коробке]]</f>
        <v>0</v>
      </c>
      <c r="M100" s="38">
        <f>Таблица622[[#This Row],[Общее кол-во шт]]*Таблица622[[#This Row],[Оптовая цена KRW                       за 1шт]]</f>
        <v>0</v>
      </c>
      <c r="N100" s="41" t="str">
        <f>IFERROR(Таблица622[[#This Row],[Общее кол-во шт]]*Таблица622[[#This Row],[Оптовая цена USD                       за 1шт]],"")</f>
        <v/>
      </c>
      <c r="O100" s="42"/>
    </row>
    <row r="101" spans="1:15" s="30" customFormat="1" ht="24" customHeight="1">
      <c r="A101" s="31" t="s">
        <v>25955</v>
      </c>
      <c r="B101" s="32">
        <v>8809409347394</v>
      </c>
      <c r="C101" s="33" t="s">
        <v>25956</v>
      </c>
      <c r="D101" s="34" t="s">
        <v>25957</v>
      </c>
      <c r="E101" s="187" t="s">
        <v>1668</v>
      </c>
      <c r="F101" s="38" t="s">
        <v>25958</v>
      </c>
      <c r="G101" s="36"/>
      <c r="H101" s="37">
        <v>44</v>
      </c>
      <c r="I101" s="38">
        <v>12903.000000000002</v>
      </c>
      <c r="J101" s="39" t="str">
        <f>IF($I$1="","Введите курс",Таблица622[[#This Row],[Оптовая цена KRW                       за 1шт]]/$I$1)</f>
        <v>Введите курс</v>
      </c>
      <c r="K101" s="284"/>
      <c r="L101" s="40">
        <f>Таблица622[[#This Row],[Заказ коробок ]]*Таблица622[[#This Row],[Кол-во шт в коробке]]</f>
        <v>0</v>
      </c>
      <c r="M101" s="38">
        <f>Таблица622[[#This Row],[Общее кол-во шт]]*Таблица622[[#This Row],[Оптовая цена KRW                       за 1шт]]</f>
        <v>0</v>
      </c>
      <c r="N101" s="41" t="str">
        <f>IFERROR(Таблица622[[#This Row],[Общее кол-во шт]]*Таблица622[[#This Row],[Оптовая цена USD                       за 1шт]],"")</f>
        <v/>
      </c>
      <c r="O101" s="42"/>
    </row>
    <row r="102" spans="1:15" s="30" customFormat="1" ht="24" customHeight="1">
      <c r="A102" s="31" t="s">
        <v>25959</v>
      </c>
      <c r="B102" s="32">
        <v>8809409345826</v>
      </c>
      <c r="C102" s="33" t="s">
        <v>25960</v>
      </c>
      <c r="D102" s="34" t="s">
        <v>25961</v>
      </c>
      <c r="E102" s="187" t="s">
        <v>2305</v>
      </c>
      <c r="F102" s="38" t="s">
        <v>25954</v>
      </c>
      <c r="G102" s="36"/>
      <c r="H102" s="37">
        <v>20</v>
      </c>
      <c r="I102" s="38">
        <v>11781.000000000002</v>
      </c>
      <c r="J102" s="39" t="str">
        <f>IF($I$1="","Введите курс",Таблица622[[#This Row],[Оптовая цена KRW                       за 1шт]]/$I$1)</f>
        <v>Введите курс</v>
      </c>
      <c r="K102" s="284"/>
      <c r="L102" s="40">
        <f>Таблица622[[#This Row],[Заказ коробок ]]*Таблица622[[#This Row],[Кол-во шт в коробке]]</f>
        <v>0</v>
      </c>
      <c r="M102" s="38">
        <f>Таблица622[[#This Row],[Общее кол-во шт]]*Таблица622[[#This Row],[Оптовая цена KRW                       за 1шт]]</f>
        <v>0</v>
      </c>
      <c r="N102" s="41" t="str">
        <f>IFERROR(Таблица622[[#This Row],[Общее кол-во шт]]*Таблица622[[#This Row],[Оптовая цена USD                       за 1шт]],"")</f>
        <v/>
      </c>
      <c r="O102" s="42"/>
    </row>
    <row r="103" spans="1:15" s="30" customFormat="1" ht="24" customHeight="1">
      <c r="A103" s="31" t="s">
        <v>25962</v>
      </c>
      <c r="B103" s="32">
        <v>8809409346984</v>
      </c>
      <c r="C103" s="33" t="s">
        <v>25963</v>
      </c>
      <c r="D103" s="34" t="s">
        <v>25964</v>
      </c>
      <c r="E103" s="187" t="s">
        <v>19038</v>
      </c>
      <c r="F103" s="38" t="s">
        <v>25649</v>
      </c>
      <c r="G103" s="36"/>
      <c r="H103" s="37">
        <v>162</v>
      </c>
      <c r="I103" s="38">
        <v>5385.6</v>
      </c>
      <c r="J103" s="39" t="str">
        <f>IF($I$1="","Введите курс",Таблица622[[#This Row],[Оптовая цена KRW                       за 1шт]]/$I$1)</f>
        <v>Введите курс</v>
      </c>
      <c r="K103" s="284"/>
      <c r="L103" s="40">
        <f>Таблица622[[#This Row],[Заказ коробок ]]*Таблица622[[#This Row],[Кол-во шт в коробке]]</f>
        <v>0</v>
      </c>
      <c r="M103" s="38">
        <f>Таблица622[[#This Row],[Общее кол-во шт]]*Таблица622[[#This Row],[Оптовая цена KRW                       за 1шт]]</f>
        <v>0</v>
      </c>
      <c r="N103" s="41" t="str">
        <f>IFERROR(Таблица622[[#This Row],[Общее кол-во шт]]*Таблица622[[#This Row],[Оптовая цена USD                       за 1шт]],"")</f>
        <v/>
      </c>
      <c r="O103" s="42"/>
    </row>
    <row r="104" spans="1:15" s="30" customFormat="1" ht="24" customHeight="1">
      <c r="A104" s="31" t="s">
        <v>25965</v>
      </c>
      <c r="B104" s="32">
        <v>8809409347158</v>
      </c>
      <c r="C104" s="33" t="s">
        <v>25966</v>
      </c>
      <c r="D104" s="34" t="s">
        <v>25967</v>
      </c>
      <c r="E104" s="187" t="s">
        <v>1643</v>
      </c>
      <c r="F104" s="38" t="s">
        <v>25743</v>
      </c>
      <c r="G104" s="36"/>
      <c r="H104" s="37">
        <v>96</v>
      </c>
      <c r="I104" s="38">
        <v>9537</v>
      </c>
      <c r="J104" s="39" t="str">
        <f>IF($I$1="","Введите курс",Таблица622[[#This Row],[Оптовая цена KRW                       за 1шт]]/$I$1)</f>
        <v>Введите курс</v>
      </c>
      <c r="K104" s="284"/>
      <c r="L104" s="40">
        <f>Таблица622[[#This Row],[Заказ коробок ]]*Таблица622[[#This Row],[Кол-во шт в коробке]]</f>
        <v>0</v>
      </c>
      <c r="M104" s="38">
        <f>Таблица622[[#This Row],[Общее кол-во шт]]*Таблица622[[#This Row],[Оптовая цена KRW                       за 1шт]]</f>
        <v>0</v>
      </c>
      <c r="N104" s="41" t="str">
        <f>IFERROR(Таблица622[[#This Row],[Общее кол-во шт]]*Таблица622[[#This Row],[Оптовая цена USD                       за 1шт]],"")</f>
        <v/>
      </c>
      <c r="O104" s="42"/>
    </row>
    <row r="105" spans="1:15" s="30" customFormat="1" ht="24" customHeight="1">
      <c r="A105" s="31" t="s">
        <v>25968</v>
      </c>
      <c r="B105" s="32">
        <v>8809409347127</v>
      </c>
      <c r="C105" s="33" t="s">
        <v>25969</v>
      </c>
      <c r="D105" s="34" t="s">
        <v>25970</v>
      </c>
      <c r="E105" s="187" t="s">
        <v>1643</v>
      </c>
      <c r="F105" s="38" t="s">
        <v>25700</v>
      </c>
      <c r="G105" s="36"/>
      <c r="H105" s="37">
        <v>70</v>
      </c>
      <c r="I105" s="38">
        <v>10098</v>
      </c>
      <c r="J105" s="39" t="str">
        <f>IF($I$1="","Введите курс",Таблица622[[#This Row],[Оптовая цена KRW                       за 1шт]]/$I$1)</f>
        <v>Введите курс</v>
      </c>
      <c r="K105" s="284"/>
      <c r="L105" s="40">
        <f>Таблица622[[#This Row],[Заказ коробок ]]*Таблица622[[#This Row],[Кол-во шт в коробке]]</f>
        <v>0</v>
      </c>
      <c r="M105" s="38">
        <f>Таблица622[[#This Row],[Общее кол-во шт]]*Таблица622[[#This Row],[Оптовая цена KRW                       за 1шт]]</f>
        <v>0</v>
      </c>
      <c r="N105" s="41" t="str">
        <f>IFERROR(Таблица622[[#This Row],[Общее кол-во шт]]*Таблица622[[#This Row],[Оптовая цена USD                       за 1шт]],"")</f>
        <v/>
      </c>
      <c r="O105" s="42"/>
    </row>
    <row r="106" spans="1:15" s="30" customFormat="1" ht="24" customHeight="1">
      <c r="A106" s="31" t="s">
        <v>25971</v>
      </c>
      <c r="B106" s="32">
        <v>8809409347233</v>
      </c>
      <c r="C106" s="33" t="s">
        <v>25972</v>
      </c>
      <c r="D106" s="34" t="s">
        <v>25973</v>
      </c>
      <c r="E106" s="187" t="s">
        <v>25974</v>
      </c>
      <c r="F106" s="38" t="s">
        <v>25975</v>
      </c>
      <c r="G106" s="36"/>
      <c r="H106" s="37">
        <v>16</v>
      </c>
      <c r="I106" s="38">
        <v>19859.400000000001</v>
      </c>
      <c r="J106" s="39" t="str">
        <f>IF($I$1="","Введите курс",Таблица622[[#This Row],[Оптовая цена KRW                       за 1шт]]/$I$1)</f>
        <v>Введите курс</v>
      </c>
      <c r="K106" s="284"/>
      <c r="L106" s="40">
        <f>Таблица622[[#This Row],[Заказ коробок ]]*Таблица622[[#This Row],[Кол-во шт в коробке]]</f>
        <v>0</v>
      </c>
      <c r="M106" s="38">
        <f>Таблица622[[#This Row],[Общее кол-во шт]]*Таблица622[[#This Row],[Оптовая цена KRW                       за 1шт]]</f>
        <v>0</v>
      </c>
      <c r="N106" s="41" t="str">
        <f>IFERROR(Таблица622[[#This Row],[Общее кол-во шт]]*Таблица622[[#This Row],[Оптовая цена USD                       за 1шт]],"")</f>
        <v/>
      </c>
      <c r="O106" s="42"/>
    </row>
    <row r="107" spans="1:15" s="30" customFormat="1" ht="24" customHeight="1">
      <c r="A107" s="31" t="s">
        <v>25976</v>
      </c>
      <c r="B107" s="32">
        <v>8809409347264</v>
      </c>
      <c r="C107" s="33" t="s">
        <v>25977</v>
      </c>
      <c r="D107" s="34" t="s">
        <v>25978</v>
      </c>
      <c r="E107" s="187" t="s">
        <v>1643</v>
      </c>
      <c r="F107" s="38" t="s">
        <v>25757</v>
      </c>
      <c r="G107" s="36"/>
      <c r="H107" s="37">
        <v>50</v>
      </c>
      <c r="I107" s="38">
        <v>10659</v>
      </c>
      <c r="J107" s="39" t="str">
        <f>IF($I$1="","Введите курс",Таблица622[[#This Row],[Оптовая цена KRW                       за 1шт]]/$I$1)</f>
        <v>Введите курс</v>
      </c>
      <c r="K107" s="284"/>
      <c r="L107" s="40">
        <f>Таблица622[[#This Row],[Заказ коробок ]]*Таблица622[[#This Row],[Кол-во шт в коробке]]</f>
        <v>0</v>
      </c>
      <c r="M107" s="38">
        <f>Таблица622[[#This Row],[Общее кол-во шт]]*Таблица622[[#This Row],[Оптовая цена KRW                       за 1шт]]</f>
        <v>0</v>
      </c>
      <c r="N107" s="41" t="str">
        <f>IFERROR(Таблица622[[#This Row],[Общее кол-во шт]]*Таблица622[[#This Row],[Оптовая цена USD                       за 1шт]],"")</f>
        <v/>
      </c>
      <c r="O107" s="42"/>
    </row>
    <row r="108" spans="1:15" s="30" customFormat="1" ht="24" customHeight="1">
      <c r="A108" s="31" t="s">
        <v>25979</v>
      </c>
      <c r="B108" s="32">
        <v>8809409347264</v>
      </c>
      <c r="C108" s="33" t="s">
        <v>25980</v>
      </c>
      <c r="D108" s="34" t="s">
        <v>25981</v>
      </c>
      <c r="E108" s="187" t="s">
        <v>25974</v>
      </c>
      <c r="F108" s="38" t="s">
        <v>25975</v>
      </c>
      <c r="G108" s="36"/>
      <c r="H108" s="37">
        <v>16</v>
      </c>
      <c r="I108" s="38">
        <v>10659</v>
      </c>
      <c r="J108" s="39" t="str">
        <f>IF($I$1="","Введите курс",Таблица622[[#This Row],[Оптовая цена KRW                       за 1шт]]/$I$1)</f>
        <v>Введите курс</v>
      </c>
      <c r="K108" s="284"/>
      <c r="L108" s="40">
        <f>Таблица622[[#This Row],[Заказ коробок ]]*Таблица622[[#This Row],[Кол-во шт в коробке]]</f>
        <v>0</v>
      </c>
      <c r="M108" s="38">
        <f>Таблица622[[#This Row],[Общее кол-во шт]]*Таблица622[[#This Row],[Оптовая цена KRW                       за 1шт]]</f>
        <v>0</v>
      </c>
      <c r="N108" s="41" t="str">
        <f>IFERROR(Таблица622[[#This Row],[Общее кол-во шт]]*Таблица622[[#This Row],[Оптовая цена USD                       за 1шт]],"")</f>
        <v/>
      </c>
      <c r="O108" s="42"/>
    </row>
    <row r="109" spans="1:15" s="30" customFormat="1" ht="24" customHeight="1">
      <c r="A109" s="31" t="s">
        <v>25982</v>
      </c>
      <c r="B109" s="32">
        <v>8809409347455</v>
      </c>
      <c r="C109" s="33" t="s">
        <v>25983</v>
      </c>
      <c r="D109" s="34" t="s">
        <v>25984</v>
      </c>
      <c r="E109" s="187" t="s">
        <v>1643</v>
      </c>
      <c r="F109" s="38" t="s">
        <v>25757</v>
      </c>
      <c r="G109" s="36"/>
      <c r="H109" s="37">
        <v>50</v>
      </c>
      <c r="I109" s="38">
        <v>10659</v>
      </c>
      <c r="J109" s="39" t="str">
        <f>IF($I$1="","Введите курс",Таблица622[[#This Row],[Оптовая цена KRW                       за 1шт]]/$I$1)</f>
        <v>Введите курс</v>
      </c>
      <c r="K109" s="284"/>
      <c r="L109" s="40">
        <f>Таблица622[[#This Row],[Заказ коробок ]]*Таблица622[[#This Row],[Кол-во шт в коробке]]</f>
        <v>0</v>
      </c>
      <c r="M109" s="38">
        <f>Таблица622[[#This Row],[Общее кол-во шт]]*Таблица622[[#This Row],[Оптовая цена KRW                       за 1шт]]</f>
        <v>0</v>
      </c>
      <c r="N109" s="41" t="str">
        <f>IFERROR(Таблица622[[#This Row],[Общее кол-во шт]]*Таблица622[[#This Row],[Оптовая цена USD                       за 1шт]],"")</f>
        <v/>
      </c>
      <c r="O109" s="42"/>
    </row>
    <row r="110" spans="1:15" s="30" customFormat="1" ht="24" customHeight="1">
      <c r="A110" s="31" t="s">
        <v>25985</v>
      </c>
      <c r="B110" s="32">
        <v>8809409347400</v>
      </c>
      <c r="C110" s="33" t="s">
        <v>25986</v>
      </c>
      <c r="D110" s="34" t="s">
        <v>25987</v>
      </c>
      <c r="E110" s="187" t="s">
        <v>1651</v>
      </c>
      <c r="F110" s="38" t="s">
        <v>25743</v>
      </c>
      <c r="G110" s="36"/>
      <c r="H110" s="37">
        <v>35</v>
      </c>
      <c r="I110" s="38">
        <v>9200.4</v>
      </c>
      <c r="J110" s="39" t="str">
        <f>IF($I$1="","Введите курс",Таблица622[[#This Row],[Оптовая цена KRW                       за 1шт]]/$I$1)</f>
        <v>Введите курс</v>
      </c>
      <c r="K110" s="284"/>
      <c r="L110" s="40">
        <f>Таблица622[[#This Row],[Заказ коробок ]]*Таблица622[[#This Row],[Кол-во шт в коробке]]</f>
        <v>0</v>
      </c>
      <c r="M110" s="38">
        <f>Таблица622[[#This Row],[Общее кол-во шт]]*Таблица622[[#This Row],[Оптовая цена KRW                       за 1шт]]</f>
        <v>0</v>
      </c>
      <c r="N110" s="41" t="str">
        <f>IFERROR(Таблица622[[#This Row],[Общее кол-во шт]]*Таблица622[[#This Row],[Оптовая цена USD                       за 1шт]],"")</f>
        <v/>
      </c>
      <c r="O110" s="42"/>
    </row>
    <row r="111" spans="1:15" s="30" customFormat="1" ht="24" customHeight="1">
      <c r="A111" s="31" t="s">
        <v>25988</v>
      </c>
      <c r="B111" s="32">
        <v>8809409347493</v>
      </c>
      <c r="C111" s="33" t="s">
        <v>25989</v>
      </c>
      <c r="D111" s="34" t="s">
        <v>25990</v>
      </c>
      <c r="E111" s="187" t="s">
        <v>8458</v>
      </c>
      <c r="F111" s="38" t="s">
        <v>25649</v>
      </c>
      <c r="G111" s="36"/>
      <c r="H111" s="37">
        <v>56</v>
      </c>
      <c r="I111" s="38">
        <v>10546.800000000001</v>
      </c>
      <c r="J111" s="39" t="str">
        <f>IF($I$1="","Введите курс",Таблица622[[#This Row],[Оптовая цена KRW                       за 1шт]]/$I$1)</f>
        <v>Введите курс</v>
      </c>
      <c r="K111" s="284"/>
      <c r="L111" s="40">
        <f>Таблица622[[#This Row],[Заказ коробок ]]*Таблица622[[#This Row],[Кол-во шт в коробке]]</f>
        <v>0</v>
      </c>
      <c r="M111" s="38">
        <f>Таблица622[[#This Row],[Общее кол-во шт]]*Таблица622[[#This Row],[Оптовая цена KRW                       за 1шт]]</f>
        <v>0</v>
      </c>
      <c r="N111" s="41" t="str">
        <f>IFERROR(Таблица622[[#This Row],[Общее кол-во шт]]*Таблица622[[#This Row],[Оптовая цена USD                       за 1шт]],"")</f>
        <v/>
      </c>
      <c r="O111" s="42"/>
    </row>
    <row r="112" spans="1:15" s="30" customFormat="1" ht="24" customHeight="1">
      <c r="A112" s="31" t="s">
        <v>25991</v>
      </c>
      <c r="B112" s="32">
        <v>8809409347509</v>
      </c>
      <c r="C112" s="33" t="s">
        <v>25992</v>
      </c>
      <c r="D112" s="34" t="s">
        <v>25993</v>
      </c>
      <c r="E112" s="187" t="s">
        <v>2285</v>
      </c>
      <c r="F112" s="38" t="s">
        <v>25656</v>
      </c>
      <c r="G112" s="36"/>
      <c r="H112" s="37">
        <v>20</v>
      </c>
      <c r="I112" s="38">
        <v>10546.800000000001</v>
      </c>
      <c r="J112" s="39" t="str">
        <f>IF($I$1="","Введите курс",Таблица622[[#This Row],[Оптовая цена KRW                       за 1шт]]/$I$1)</f>
        <v>Введите курс</v>
      </c>
      <c r="K112" s="284"/>
      <c r="L112" s="40">
        <f>Таблица622[[#This Row],[Заказ коробок ]]*Таблица622[[#This Row],[Кол-во шт в коробке]]</f>
        <v>0</v>
      </c>
      <c r="M112" s="38">
        <f>Таблица622[[#This Row],[Общее кол-во шт]]*Таблица622[[#This Row],[Оптовая цена KRW                       за 1шт]]</f>
        <v>0</v>
      </c>
      <c r="N112" s="41" t="str">
        <f>IFERROR(Таблица622[[#This Row],[Общее кол-во шт]]*Таблица622[[#This Row],[Оптовая цена USD                       за 1шт]],"")</f>
        <v/>
      </c>
      <c r="O112" s="42"/>
    </row>
    <row r="113" spans="1:15" s="30" customFormat="1" ht="24" customHeight="1">
      <c r="A113" s="31" t="s">
        <v>25994</v>
      </c>
      <c r="B113" s="32">
        <v>8809409347547</v>
      </c>
      <c r="C113" s="33" t="s">
        <v>25995</v>
      </c>
      <c r="D113" s="34" t="s">
        <v>25996</v>
      </c>
      <c r="E113" s="187" t="s">
        <v>1655</v>
      </c>
      <c r="F113" s="38" t="s">
        <v>25715</v>
      </c>
      <c r="G113" s="36"/>
      <c r="H113" s="37">
        <v>84</v>
      </c>
      <c r="I113" s="38">
        <v>9873.6</v>
      </c>
      <c r="J113" s="39" t="str">
        <f>IF($I$1="","Введите курс",Таблица622[[#This Row],[Оптовая цена KRW                       за 1шт]]/$I$1)</f>
        <v>Введите курс</v>
      </c>
      <c r="K113" s="284"/>
      <c r="L113" s="40">
        <f>Таблица622[[#This Row],[Заказ коробок ]]*Таблица622[[#This Row],[Кол-во шт в коробке]]</f>
        <v>0</v>
      </c>
      <c r="M113" s="38">
        <f>Таблица622[[#This Row],[Общее кол-во шт]]*Таблица622[[#This Row],[Оптовая цена KRW                       за 1шт]]</f>
        <v>0</v>
      </c>
      <c r="N113" s="41" t="str">
        <f>IFERROR(Таблица622[[#This Row],[Общее кол-во шт]]*Таблица622[[#This Row],[Оптовая цена USD                       за 1шт]],"")</f>
        <v/>
      </c>
      <c r="O113" s="42"/>
    </row>
    <row r="114" spans="1:15" s="30" customFormat="1" ht="24" customHeight="1">
      <c r="A114" s="31" t="s">
        <v>25997</v>
      </c>
      <c r="B114" s="32">
        <v>8809409347721</v>
      </c>
      <c r="C114" s="33" t="s">
        <v>25998</v>
      </c>
      <c r="D114" s="34" t="s">
        <v>25999</v>
      </c>
      <c r="E114" s="187" t="s">
        <v>26000</v>
      </c>
      <c r="F114" s="38" t="s">
        <v>25656</v>
      </c>
      <c r="G114" s="36"/>
      <c r="H114" s="37">
        <v>36</v>
      </c>
      <c r="I114" s="38">
        <v>8751.6</v>
      </c>
      <c r="J114" s="39" t="str">
        <f>IF($I$1="","Введите курс",Таблица622[[#This Row],[Оптовая цена KRW                       за 1шт]]/$I$1)</f>
        <v>Введите курс</v>
      </c>
      <c r="K114" s="284"/>
      <c r="L114" s="40">
        <f>Таблица622[[#This Row],[Заказ коробок ]]*Таблица622[[#This Row],[Кол-во шт в коробке]]</f>
        <v>0</v>
      </c>
      <c r="M114" s="38">
        <f>Таблица622[[#This Row],[Общее кол-во шт]]*Таблица622[[#This Row],[Оптовая цена KRW                       за 1шт]]</f>
        <v>0</v>
      </c>
      <c r="N114" s="41" t="str">
        <f>IFERROR(Таблица622[[#This Row],[Общее кол-во шт]]*Таблица622[[#This Row],[Оптовая цена USD                       за 1шт]],"")</f>
        <v/>
      </c>
      <c r="O114" s="42"/>
    </row>
    <row r="115" spans="1:15" s="30" customFormat="1" ht="24" customHeight="1">
      <c r="A115" s="31" t="s">
        <v>26001</v>
      </c>
      <c r="B115" s="32">
        <v>8809409345314</v>
      </c>
      <c r="C115" s="33" t="s">
        <v>26002</v>
      </c>
      <c r="D115" s="34" t="s">
        <v>26003</v>
      </c>
      <c r="E115" s="187" t="s">
        <v>26004</v>
      </c>
      <c r="F115" s="38" t="s">
        <v>26005</v>
      </c>
      <c r="G115" s="36"/>
      <c r="H115" s="37">
        <v>100</v>
      </c>
      <c r="I115" s="38">
        <v>3927.0000000000005</v>
      </c>
      <c r="J115" s="39" t="str">
        <f>IF($I$1="","Введите курс",Таблица622[[#This Row],[Оптовая цена KRW                       за 1шт]]/$I$1)</f>
        <v>Введите курс</v>
      </c>
      <c r="K115" s="284"/>
      <c r="L115" s="40">
        <f>Таблица622[[#This Row],[Заказ коробок ]]*Таблица622[[#This Row],[Кол-во шт в коробке]]</f>
        <v>0</v>
      </c>
      <c r="M115" s="38">
        <f>Таблица622[[#This Row],[Общее кол-во шт]]*Таблица622[[#This Row],[Оптовая цена KRW                       за 1шт]]</f>
        <v>0</v>
      </c>
      <c r="N115" s="41" t="str">
        <f>IFERROR(Таблица622[[#This Row],[Общее кол-во шт]]*Таблица622[[#This Row],[Оптовая цена USD                       за 1шт]],"")</f>
        <v/>
      </c>
      <c r="O115" s="42"/>
    </row>
    <row r="116" spans="1:15" s="30" customFormat="1" ht="24" customHeight="1">
      <c r="A116" s="31" t="s">
        <v>26006</v>
      </c>
      <c r="B116" s="32">
        <v>8809409346786</v>
      </c>
      <c r="C116" s="33" t="s">
        <v>26007</v>
      </c>
      <c r="D116" s="34" t="s">
        <v>26008</v>
      </c>
      <c r="E116" s="187" t="s">
        <v>26009</v>
      </c>
      <c r="F116" s="38" t="s">
        <v>26010</v>
      </c>
      <c r="G116" s="36"/>
      <c r="H116" s="37">
        <v>20</v>
      </c>
      <c r="I116" s="38">
        <v>30294.000000000004</v>
      </c>
      <c r="J116" s="39" t="str">
        <f>IF($I$1="","Введите курс",Таблица622[[#This Row],[Оптовая цена KRW                       за 1шт]]/$I$1)</f>
        <v>Введите курс</v>
      </c>
      <c r="K116" s="284"/>
      <c r="L116" s="40">
        <f>Таблица622[[#This Row],[Заказ коробок ]]*Таблица622[[#This Row],[Кол-во шт в коробке]]</f>
        <v>0</v>
      </c>
      <c r="M116" s="38">
        <f>Таблица622[[#This Row],[Общее кол-во шт]]*Таблица622[[#This Row],[Оптовая цена KRW                       за 1шт]]</f>
        <v>0</v>
      </c>
      <c r="N116" s="41" t="str">
        <f>IFERROR(Таблица622[[#This Row],[Общее кол-во шт]]*Таблица622[[#This Row],[Оптовая цена USD                       за 1шт]],"")</f>
        <v/>
      </c>
      <c r="O116" s="42"/>
    </row>
    <row r="117" spans="1:15" s="30" customFormat="1" ht="24" customHeight="1">
      <c r="A117" s="31" t="s">
        <v>26011</v>
      </c>
      <c r="B117" s="32">
        <v>8809409346762</v>
      </c>
      <c r="C117" s="33" t="s">
        <v>26012</v>
      </c>
      <c r="D117" s="34" t="s">
        <v>26013</v>
      </c>
      <c r="E117" s="187" t="s">
        <v>26014</v>
      </c>
      <c r="F117" s="38" t="s">
        <v>25649</v>
      </c>
      <c r="G117" s="36"/>
      <c r="H117" s="37">
        <v>50</v>
      </c>
      <c r="I117" s="38">
        <v>8527.2000000000007</v>
      </c>
      <c r="J117" s="39" t="str">
        <f>IF($I$1="","Введите курс",Таблица622[[#This Row],[Оптовая цена KRW                       за 1шт]]/$I$1)</f>
        <v>Введите курс</v>
      </c>
      <c r="K117" s="284"/>
      <c r="L117" s="40">
        <f>Таблица622[[#This Row],[Заказ коробок ]]*Таблица622[[#This Row],[Кол-во шт в коробке]]</f>
        <v>0</v>
      </c>
      <c r="M117" s="38">
        <f>Таблица622[[#This Row],[Общее кол-во шт]]*Таблица622[[#This Row],[Оптовая цена KRW                       за 1шт]]</f>
        <v>0</v>
      </c>
      <c r="N117" s="41" t="str">
        <f>IFERROR(Таблица622[[#This Row],[Общее кол-во шт]]*Таблица622[[#This Row],[Оптовая цена USD                       за 1шт]],"")</f>
        <v/>
      </c>
      <c r="O117" s="42"/>
    </row>
    <row r="118" spans="1:15" s="30" customFormat="1" ht="24" customHeight="1">
      <c r="A118" s="31" t="s">
        <v>26015</v>
      </c>
      <c r="B118" s="32">
        <v>8809409343747</v>
      </c>
      <c r="C118" s="33" t="s">
        <v>26016</v>
      </c>
      <c r="D118" s="34" t="s">
        <v>26017</v>
      </c>
      <c r="E118" s="187" t="s">
        <v>26018</v>
      </c>
      <c r="F118" s="38" t="s">
        <v>25649</v>
      </c>
      <c r="G118" s="36"/>
      <c r="H118" s="37">
        <v>20</v>
      </c>
      <c r="I118" s="38">
        <v>841.50000000000011</v>
      </c>
      <c r="J118" s="39" t="str">
        <f>IF($I$1="","Введите курс",Таблица622[[#This Row],[Оптовая цена KRW                       за 1шт]]/$I$1)</f>
        <v>Введите курс</v>
      </c>
      <c r="K118" s="284"/>
      <c r="L118" s="40">
        <f>Таблица622[[#This Row],[Заказ коробок ]]*Таблица622[[#This Row],[Кол-во шт в коробке]]</f>
        <v>0</v>
      </c>
      <c r="M118" s="38">
        <f>Таблица622[[#This Row],[Общее кол-во шт]]*Таблица622[[#This Row],[Оптовая цена KRW                       за 1шт]]</f>
        <v>0</v>
      </c>
      <c r="N118" s="41" t="str">
        <f>IFERROR(Таблица622[[#This Row],[Общее кол-во шт]]*Таблица622[[#This Row],[Оптовая цена USD                       за 1шт]],"")</f>
        <v/>
      </c>
      <c r="O118" s="42"/>
    </row>
    <row r="119" spans="1:15" s="30" customFormat="1" ht="24" customHeight="1">
      <c r="A119" s="31" t="s">
        <v>26019</v>
      </c>
      <c r="B119" s="32">
        <v>8809409343754</v>
      </c>
      <c r="C119" s="33" t="s">
        <v>26020</v>
      </c>
      <c r="D119" s="34" t="s">
        <v>26021</v>
      </c>
      <c r="E119" s="187" t="s">
        <v>26018</v>
      </c>
      <c r="F119" s="38" t="s">
        <v>25649</v>
      </c>
      <c r="G119" s="36"/>
      <c r="H119" s="37">
        <v>20</v>
      </c>
      <c r="I119" s="38">
        <v>8415</v>
      </c>
      <c r="J119" s="39" t="str">
        <f>IF($I$1="","Введите курс",Таблица622[[#This Row],[Оптовая цена KRW                       за 1шт]]/$I$1)</f>
        <v>Введите курс</v>
      </c>
      <c r="K119" s="284"/>
      <c r="L119" s="40">
        <f>Таблица622[[#This Row],[Заказ коробок ]]*Таблица622[[#This Row],[Кол-во шт в коробке]]</f>
        <v>0</v>
      </c>
      <c r="M119" s="38">
        <f>Таблица622[[#This Row],[Общее кол-во шт]]*Таблица622[[#This Row],[Оптовая цена KRW                       за 1шт]]</f>
        <v>0</v>
      </c>
      <c r="N119" s="41" t="str">
        <f>IFERROR(Таблица622[[#This Row],[Общее кол-во шт]]*Таблица622[[#This Row],[Оптовая цена USD                       за 1шт]],"")</f>
        <v/>
      </c>
      <c r="O119" s="42"/>
    </row>
    <row r="120" spans="1:15" s="30" customFormat="1" ht="24" customHeight="1">
      <c r="A120" s="31" t="s">
        <v>26022</v>
      </c>
      <c r="B120" s="32">
        <v>8809409345383</v>
      </c>
      <c r="C120" s="33" t="s">
        <v>26023</v>
      </c>
      <c r="D120" s="34" t="s">
        <v>26024</v>
      </c>
      <c r="E120" s="187" t="s">
        <v>26025</v>
      </c>
      <c r="F120" s="38" t="s">
        <v>25931</v>
      </c>
      <c r="G120" s="36"/>
      <c r="H120" s="37">
        <v>30</v>
      </c>
      <c r="I120" s="38">
        <v>6507.6000000000013</v>
      </c>
      <c r="J120" s="39" t="str">
        <f>IF($I$1="","Введите курс",Таблица622[[#This Row],[Оптовая цена KRW                       за 1шт]]/$I$1)</f>
        <v>Введите курс</v>
      </c>
      <c r="K120" s="284"/>
      <c r="L120" s="40">
        <f>Таблица622[[#This Row],[Заказ коробок ]]*Таблица622[[#This Row],[Кол-во шт в коробке]]</f>
        <v>0</v>
      </c>
      <c r="M120" s="38">
        <f>Таблица622[[#This Row],[Общее кол-во шт]]*Таблица622[[#This Row],[Оптовая цена KRW                       за 1шт]]</f>
        <v>0</v>
      </c>
      <c r="N120" s="41" t="str">
        <f>IFERROR(Таблица622[[#This Row],[Общее кол-во шт]]*Таблица622[[#This Row],[Оптовая цена USD                       за 1шт]],"")</f>
        <v/>
      </c>
      <c r="O120" s="42"/>
    </row>
    <row r="121" spans="1:15" s="30" customFormat="1" ht="24" customHeight="1">
      <c r="A121" s="31" t="s">
        <v>26026</v>
      </c>
      <c r="B121" s="32">
        <v>8809409345369</v>
      </c>
      <c r="C121" s="33" t="s">
        <v>26027</v>
      </c>
      <c r="D121" s="34" t="s">
        <v>26028</v>
      </c>
      <c r="E121" s="187" t="s">
        <v>26025</v>
      </c>
      <c r="F121" s="38" t="s">
        <v>25931</v>
      </c>
      <c r="G121" s="36"/>
      <c r="H121" s="37">
        <v>30</v>
      </c>
      <c r="I121" s="38">
        <v>6507.6000000000013</v>
      </c>
      <c r="J121" s="39" t="str">
        <f>IF($I$1="","Введите курс",Таблица622[[#This Row],[Оптовая цена KRW                       за 1шт]]/$I$1)</f>
        <v>Введите курс</v>
      </c>
      <c r="K121" s="284"/>
      <c r="L121" s="40">
        <f>Таблица622[[#This Row],[Заказ коробок ]]*Таблица622[[#This Row],[Кол-во шт в коробке]]</f>
        <v>0</v>
      </c>
      <c r="M121" s="38">
        <f>Таблица622[[#This Row],[Общее кол-во шт]]*Таблица622[[#This Row],[Оптовая цена KRW                       за 1шт]]</f>
        <v>0</v>
      </c>
      <c r="N121" s="41" t="str">
        <f>IFERROR(Таблица622[[#This Row],[Общее кол-во шт]]*Таблица622[[#This Row],[Оптовая цена USD                       за 1шт]],"")</f>
        <v/>
      </c>
      <c r="O121" s="42"/>
    </row>
    <row r="122" spans="1:15" s="30" customFormat="1" ht="24" customHeight="1">
      <c r="A122" s="31" t="s">
        <v>26029</v>
      </c>
      <c r="B122" s="32">
        <v>8809409345437</v>
      </c>
      <c r="C122" s="33" t="s">
        <v>26030</v>
      </c>
      <c r="D122" s="34" t="s">
        <v>26031</v>
      </c>
      <c r="E122" s="187" t="s">
        <v>26025</v>
      </c>
      <c r="F122" s="38" t="s">
        <v>25931</v>
      </c>
      <c r="G122" s="36"/>
      <c r="H122" s="37">
        <v>30</v>
      </c>
      <c r="I122" s="38">
        <v>6507.6000000000013</v>
      </c>
      <c r="J122" s="39" t="str">
        <f>IF($I$1="","Введите курс",Таблица622[[#This Row],[Оптовая цена KRW                       за 1шт]]/$I$1)</f>
        <v>Введите курс</v>
      </c>
      <c r="K122" s="284"/>
      <c r="L122" s="40">
        <f>Таблица622[[#This Row],[Заказ коробок ]]*Таблица622[[#This Row],[Кол-во шт в коробке]]</f>
        <v>0</v>
      </c>
      <c r="M122" s="38">
        <f>Таблица622[[#This Row],[Общее кол-во шт]]*Таблица622[[#This Row],[Оптовая цена KRW                       за 1шт]]</f>
        <v>0</v>
      </c>
      <c r="N122" s="41" t="str">
        <f>IFERROR(Таблица622[[#This Row],[Общее кол-во шт]]*Таблица622[[#This Row],[Оптовая цена USD                       за 1шт]],"")</f>
        <v/>
      </c>
      <c r="O122" s="42"/>
    </row>
    <row r="123" spans="1:15" s="30" customFormat="1" ht="24" customHeight="1">
      <c r="A123" s="31" t="s">
        <v>26032</v>
      </c>
      <c r="B123" s="32">
        <v>8809409345376</v>
      </c>
      <c r="C123" s="33" t="s">
        <v>26033</v>
      </c>
      <c r="D123" s="34" t="s">
        <v>26034</v>
      </c>
      <c r="E123" s="187"/>
      <c r="F123" s="38" t="s">
        <v>25931</v>
      </c>
      <c r="G123" s="36"/>
      <c r="H123" s="37">
        <v>30</v>
      </c>
      <c r="I123" s="38">
        <v>6507.6000000000013</v>
      </c>
      <c r="J123" s="39" t="str">
        <f>IF($I$1="","Введите курс",Таблица622[[#This Row],[Оптовая цена KRW                       за 1шт]]/$I$1)</f>
        <v>Введите курс</v>
      </c>
      <c r="K123" s="284"/>
      <c r="L123" s="40">
        <f>Таблица622[[#This Row],[Заказ коробок ]]*Таблица622[[#This Row],[Кол-во шт в коробке]]</f>
        <v>0</v>
      </c>
      <c r="M123" s="38">
        <f>Таблица622[[#This Row],[Общее кол-во шт]]*Таблица622[[#This Row],[Оптовая цена KRW                       за 1шт]]</f>
        <v>0</v>
      </c>
      <c r="N123" s="41" t="str">
        <f>IFERROR(Таблица622[[#This Row],[Общее кол-во шт]]*Таблица622[[#This Row],[Оптовая цена USD                       за 1шт]],"")</f>
        <v/>
      </c>
      <c r="O123" s="42"/>
    </row>
    <row r="124" spans="1:15" s="30" customFormat="1" ht="24" customHeight="1">
      <c r="A124" s="31" t="s">
        <v>26035</v>
      </c>
      <c r="B124" s="32">
        <v>8809409345512</v>
      </c>
      <c r="C124" s="33" t="s">
        <v>26036</v>
      </c>
      <c r="D124" s="34" t="s">
        <v>26037</v>
      </c>
      <c r="E124" s="187" t="s">
        <v>1643</v>
      </c>
      <c r="F124" s="38" t="s">
        <v>25641</v>
      </c>
      <c r="G124" s="36"/>
      <c r="H124" s="37">
        <v>180</v>
      </c>
      <c r="I124" s="38">
        <v>12903.000000000002</v>
      </c>
      <c r="J124" s="39" t="str">
        <f>IF($I$1="","Введите курс",Таблица622[[#This Row],[Оптовая цена KRW                       за 1шт]]/$I$1)</f>
        <v>Введите курс</v>
      </c>
      <c r="K124" s="284"/>
      <c r="L124" s="40">
        <f>Таблица622[[#This Row],[Заказ коробок ]]*Таблица622[[#This Row],[Кол-во шт в коробке]]</f>
        <v>0</v>
      </c>
      <c r="M124" s="38">
        <f>Таблица622[[#This Row],[Общее кол-во шт]]*Таблица622[[#This Row],[Оптовая цена KRW                       за 1шт]]</f>
        <v>0</v>
      </c>
      <c r="N124" s="41" t="str">
        <f>IFERROR(Таблица622[[#This Row],[Общее кол-во шт]]*Таблица622[[#This Row],[Оптовая цена USD                       за 1шт]],"")</f>
        <v/>
      </c>
      <c r="O124" s="42"/>
    </row>
    <row r="125" spans="1:15" s="30" customFormat="1" ht="24" customHeight="1">
      <c r="A125" s="31" t="s">
        <v>26038</v>
      </c>
      <c r="B125" s="32">
        <v>8809409344836</v>
      </c>
      <c r="C125" s="33" t="s">
        <v>26039</v>
      </c>
      <c r="D125" s="34" t="s">
        <v>26040</v>
      </c>
      <c r="E125" s="187" t="s">
        <v>1668</v>
      </c>
      <c r="F125" s="38" t="s">
        <v>26041</v>
      </c>
      <c r="G125" s="36"/>
      <c r="H125" s="37">
        <v>100</v>
      </c>
      <c r="I125" s="38">
        <v>16830</v>
      </c>
      <c r="J125" s="39" t="str">
        <f>IF($I$1="","Введите курс",Таблица622[[#This Row],[Оптовая цена KRW                       за 1шт]]/$I$1)</f>
        <v>Введите курс</v>
      </c>
      <c r="K125" s="284"/>
      <c r="L125" s="40">
        <f>Таблица622[[#This Row],[Заказ коробок ]]*Таблица622[[#This Row],[Кол-во шт в коробке]]</f>
        <v>0</v>
      </c>
      <c r="M125" s="38">
        <f>Таблица622[[#This Row],[Общее кол-во шт]]*Таблица622[[#This Row],[Оптовая цена KRW                       за 1шт]]</f>
        <v>0</v>
      </c>
      <c r="N125" s="41" t="str">
        <f>IFERROR(Таблица622[[#This Row],[Общее кол-во шт]]*Таблица622[[#This Row],[Оптовая цена USD                       за 1шт]],"")</f>
        <v/>
      </c>
      <c r="O125" s="42"/>
    </row>
  </sheetData>
  <sheetProtection algorithmName="SHA-512" hashValue="X8CyzfNmUmi2fil0klAUW92KsHnZ1R+TTTllwcrRXU7Rc21QhxiT5Nqdub4AoaUgiYes8RaJhi5b3RxHhZPPKw==" saltValue="7xfYvy6PE8+6wU+Ryc+5ig==" spinCount="100000" sheet="1" autoFilter="0" pivotTables="0"/>
  <mergeCells count="2">
    <mergeCell ref="A1:D1"/>
    <mergeCell ref="E1:G1"/>
  </mergeCells>
  <conditionalFormatting sqref="A126:A1048576">
    <cfRule type="duplicateValues" dxfId="343" priority="1"/>
  </conditionalFormatting>
  <conditionalFormatting sqref="A126:A1048576">
    <cfRule type="duplicateValues" dxfId="342" priority="2"/>
  </conditionalFormatting>
  <conditionalFormatting sqref="A126:A1048576">
    <cfRule type="duplicateValues" dxfId="341" priority="3"/>
    <cfRule type="duplicateValues" dxfId="340" priority="4"/>
    <cfRule type="duplicateValues" dxfId="339" priority="5"/>
  </conditionalFormatting>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125">
    <cfRule type="duplicateValues" dxfId="338" priority="6"/>
  </conditionalFormatting>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125">
    <cfRule type="duplicateValues" dxfId="337" priority="7"/>
    <cfRule type="duplicateValues" dxfId="336" priority="8"/>
    <cfRule type="duplicateValues" dxfId="335" priority="9"/>
  </conditionalFormatting>
  <conditionalFormatting sqref="A3:A125">
    <cfRule type="duplicateValues" dxfId="334" priority="10"/>
  </conditionalFormatting>
  <conditionalFormatting sqref="A3:A125">
    <cfRule type="duplicateValues" dxfId="333" priority="11"/>
    <cfRule type="duplicateValues" dxfId="332" priority="12"/>
    <cfRule type="duplicateValues" dxfId="331" priority="13"/>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cfRule type="duplicateValues" dxfId="330" priority="14"/>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cfRule type="duplicateValues" dxfId="329" priority="15"/>
    <cfRule type="duplicateValues" dxfId="328" priority="16"/>
    <cfRule type="duplicateValues" dxfId="327" priority="17"/>
  </conditionalFormatting>
  <hyperlinks>
    <hyperlink ref="H1" r:id="rId1" display="Узнать курс $ к KRW" xr:uid="{00000000-0004-0000-0F00-000000000000}"/>
    <hyperlink ref="O1" location="Главная!A1" display="Вернуться на Главную" xr:uid="{00000000-0004-0000-0F00-000001000000}"/>
  </hyperlinks>
  <pageMargins left="0.7" right="0.7" top="0.75" bottom="0.75" header="0.3" footer="0.3"/>
  <pageSetup paperSize="9" scale="28" fitToHeight="0" orientation="portrait"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4259D-7445-4590-910E-0D4BDC928651}">
  <sheetPr>
    <pageSetUpPr fitToPage="1"/>
  </sheetPr>
  <dimension ref="A1:N816"/>
  <sheetViews>
    <sheetView zoomScale="95" zoomScaleNormal="95" zoomScaleSheetLayoutView="75" workbookViewId="0">
      <pane ySplit="2" topLeftCell="A3" activePane="bottomLeft" state="frozen"/>
      <selection pane="bottomLeft" activeCell="J3" sqref="J3"/>
    </sheetView>
  </sheetViews>
  <sheetFormatPr defaultColWidth="9" defaultRowHeight="22.5" customHeight="1"/>
  <cols>
    <col min="1" max="1" width="13.7109375" style="61" customWidth="1"/>
    <col min="2" max="2" width="15.7109375" style="59" customWidth="1"/>
    <col min="3" max="3" width="67.7109375" style="60" hidden="1" customWidth="1"/>
    <col min="4" max="4" width="70.7109375" style="61" customWidth="1"/>
    <col min="5" max="5" width="15.28515625" style="107" customWidth="1"/>
    <col min="6" max="6" width="13.42578125" style="108" customWidth="1"/>
    <col min="7" max="7" width="14.140625" style="104" customWidth="1"/>
    <col min="8" max="8" width="14.7109375" style="320" customWidth="1"/>
    <col min="9" max="9" width="14.7109375" style="321" customWidth="1"/>
    <col min="10" max="10" width="16.28515625" style="67" customWidth="1"/>
    <col min="11" max="11" width="16.42578125" style="113" customWidth="1"/>
    <col min="12" max="13" width="19.7109375" style="114" customWidth="1"/>
    <col min="14" max="14" width="30.7109375" style="61" customWidth="1"/>
    <col min="15" max="16384" width="9" style="306"/>
  </cols>
  <sheetData>
    <row r="1" spans="1:14" s="304" customFormat="1" ht="64.150000000000006" customHeight="1">
      <c r="A1" s="484" t="s">
        <v>18495</v>
      </c>
      <c r="B1" s="484"/>
      <c r="C1" s="484"/>
      <c r="D1" s="484"/>
      <c r="E1" s="489" t="s">
        <v>26197</v>
      </c>
      <c r="F1" s="490"/>
      <c r="G1" s="296" t="s">
        <v>29657</v>
      </c>
      <c r="H1" s="299"/>
      <c r="I1" s="10" t="s">
        <v>5</v>
      </c>
      <c r="J1" s="11">
        <f>SUM(J3:J816)</f>
        <v>0</v>
      </c>
      <c r="K1" s="12">
        <f>SUM(K3:K816)</f>
        <v>0</v>
      </c>
      <c r="L1" s="13">
        <f>SUM(L3:L816)</f>
        <v>0</v>
      </c>
      <c r="M1" s="14">
        <f>SUM(M3:M816)</f>
        <v>0</v>
      </c>
      <c r="N1" s="273" t="s">
        <v>26186</v>
      </c>
    </row>
    <row r="2" spans="1:14" ht="50.1" customHeight="1">
      <c r="A2" s="17" t="s">
        <v>8</v>
      </c>
      <c r="B2" s="18" t="s">
        <v>9</v>
      </c>
      <c r="C2" s="305" t="s">
        <v>10</v>
      </c>
      <c r="D2" s="20" t="s">
        <v>11</v>
      </c>
      <c r="E2" s="80" t="s">
        <v>18</v>
      </c>
      <c r="F2" s="81" t="s">
        <v>19</v>
      </c>
      <c r="G2" s="23" t="s">
        <v>6</v>
      </c>
      <c r="H2" s="83" t="s">
        <v>33144</v>
      </c>
      <c r="I2" s="84" t="s">
        <v>33143</v>
      </c>
      <c r="J2" s="26" t="s">
        <v>20</v>
      </c>
      <c r="K2" s="27" t="s">
        <v>12</v>
      </c>
      <c r="L2" s="28" t="s">
        <v>21</v>
      </c>
      <c r="M2" s="28" t="s">
        <v>22</v>
      </c>
      <c r="N2" s="29" t="s">
        <v>23</v>
      </c>
    </row>
    <row r="3" spans="1:14" ht="24" customHeight="1">
      <c r="A3" s="307" t="s">
        <v>29658</v>
      </c>
      <c r="B3" s="32">
        <v>8806173433728</v>
      </c>
      <c r="C3" s="308" t="s">
        <v>29659</v>
      </c>
      <c r="D3" s="309" t="s">
        <v>29660</v>
      </c>
      <c r="E3" s="426">
        <v>22000</v>
      </c>
      <c r="F3" s="427">
        <v>0.47</v>
      </c>
      <c r="G3" s="310">
        <v>12</v>
      </c>
      <c r="H3" s="38">
        <f>Таблица612[[#This Row],[Розничная цена KRW]]*Таблица612[[#This Row],[Коэфициент стоимости]]</f>
        <v>10340</v>
      </c>
      <c r="I3" s="39" t="str">
        <f>IF($H$1="","Введите курс",Таблица612[[#This Row],[Оптовая цена KRW                       за 1шт]]/$H$1)</f>
        <v>Введите курс</v>
      </c>
      <c r="J3" s="311"/>
      <c r="K3" s="40">
        <f>Таблица612[[#This Row],[Заказ коробок ]]*Таблица612[[#This Row],[Кол-во шт в коробке]]</f>
        <v>0</v>
      </c>
      <c r="L3" s="38">
        <f>Таблица612[[#This Row],[Общее кол-во шт]]*Таблица612[[#This Row],[Оптовая цена KRW                       за 1шт]]</f>
        <v>0</v>
      </c>
      <c r="M3" s="41" t="str">
        <f>IFERROR(Таблица612[[#This Row],[Общее кол-во шт]]*Таблица612[[#This Row],[Оптовая цена USD                       за 1шт]],"")</f>
        <v/>
      </c>
      <c r="N3" s="312"/>
    </row>
    <row r="4" spans="1:14" ht="24" customHeight="1">
      <c r="A4" s="307" t="s">
        <v>29661</v>
      </c>
      <c r="B4" s="32">
        <v>8806173434299</v>
      </c>
      <c r="C4" s="308" t="s">
        <v>29662</v>
      </c>
      <c r="D4" s="309" t="s">
        <v>29663</v>
      </c>
      <c r="E4" s="426">
        <v>30000</v>
      </c>
      <c r="F4" s="427">
        <v>0.47</v>
      </c>
      <c r="G4" s="310">
        <v>8</v>
      </c>
      <c r="H4" s="38">
        <f>Таблица612[[#This Row],[Розничная цена KRW]]*Таблица612[[#This Row],[Коэфициент стоимости]]</f>
        <v>14100</v>
      </c>
      <c r="I4" s="39" t="str">
        <f>IF($H$1="","Введите курс",Таблица612[[#This Row],[Оптовая цена KRW                       за 1шт]]/$H$1)</f>
        <v>Введите курс</v>
      </c>
      <c r="J4" s="311"/>
      <c r="K4" s="40">
        <f>Таблица612[[#This Row],[Заказ коробок ]]*Таблица612[[#This Row],[Кол-во шт в коробке]]</f>
        <v>0</v>
      </c>
      <c r="L4" s="38">
        <f>Таблица612[[#This Row],[Общее кол-во шт]]*Таблица612[[#This Row],[Оптовая цена KRW                       за 1шт]]</f>
        <v>0</v>
      </c>
      <c r="M4" s="41" t="str">
        <f>IFERROR(Таблица612[[#This Row],[Общее кол-во шт]]*Таблица612[[#This Row],[Оптовая цена USD                       за 1шт]],"")</f>
        <v/>
      </c>
      <c r="N4" s="312"/>
    </row>
    <row r="5" spans="1:14" ht="24" customHeight="1">
      <c r="A5" s="307" t="s">
        <v>29664</v>
      </c>
      <c r="B5" s="32">
        <v>8806173433735</v>
      </c>
      <c r="C5" s="308" t="s">
        <v>29665</v>
      </c>
      <c r="D5" s="309" t="s">
        <v>29666</v>
      </c>
      <c r="E5" s="426">
        <v>22000</v>
      </c>
      <c r="F5" s="427">
        <v>0.47</v>
      </c>
      <c r="G5" s="310">
        <v>12</v>
      </c>
      <c r="H5" s="38">
        <f>Таблица612[[#This Row],[Розничная цена KRW]]*Таблица612[[#This Row],[Коэфициент стоимости]]</f>
        <v>10340</v>
      </c>
      <c r="I5" s="39" t="str">
        <f>IF($H$1="","Введите курс",Таблица612[[#This Row],[Оптовая цена KRW                       за 1шт]]/$H$1)</f>
        <v>Введите курс</v>
      </c>
      <c r="J5" s="311"/>
      <c r="K5" s="40">
        <f>Таблица612[[#This Row],[Заказ коробок ]]*Таблица612[[#This Row],[Кол-во шт в коробке]]</f>
        <v>0</v>
      </c>
      <c r="L5" s="38">
        <f>Таблица612[[#This Row],[Общее кол-во шт]]*Таблица612[[#This Row],[Оптовая цена KRW                       за 1шт]]</f>
        <v>0</v>
      </c>
      <c r="M5" s="41" t="str">
        <f>IFERROR(Таблица612[[#This Row],[Общее кол-во шт]]*Таблица612[[#This Row],[Оптовая цена USD                       за 1шт]],"")</f>
        <v/>
      </c>
      <c r="N5" s="312"/>
    </row>
    <row r="6" spans="1:14" ht="24" customHeight="1">
      <c r="A6" s="307" t="s">
        <v>29667</v>
      </c>
      <c r="B6" s="32">
        <v>8806173433742</v>
      </c>
      <c r="C6" s="308" t="s">
        <v>29668</v>
      </c>
      <c r="D6" s="309" t="s">
        <v>29669</v>
      </c>
      <c r="E6" s="426">
        <v>33000</v>
      </c>
      <c r="F6" s="427">
        <v>0.47</v>
      </c>
      <c r="G6" s="310">
        <v>12</v>
      </c>
      <c r="H6" s="38">
        <f>Таблица612[[#This Row],[Розничная цена KRW]]*Таблица612[[#This Row],[Коэфициент стоимости]]</f>
        <v>15510</v>
      </c>
      <c r="I6" s="39" t="str">
        <f>IF($H$1="","Введите курс",Таблица612[[#This Row],[Оптовая цена KRW                       за 1шт]]/$H$1)</f>
        <v>Введите курс</v>
      </c>
      <c r="J6" s="311"/>
      <c r="K6" s="40">
        <f>Таблица612[[#This Row],[Заказ коробок ]]*Таблица612[[#This Row],[Кол-во шт в коробке]]</f>
        <v>0</v>
      </c>
      <c r="L6" s="38">
        <f>Таблица612[[#This Row],[Общее кол-во шт]]*Таблица612[[#This Row],[Оптовая цена KRW                       за 1шт]]</f>
        <v>0</v>
      </c>
      <c r="M6" s="41" t="str">
        <f>IFERROR(Таблица612[[#This Row],[Общее кол-во шт]]*Таблица612[[#This Row],[Оптовая цена USD                       за 1шт]],"")</f>
        <v/>
      </c>
      <c r="N6" s="312"/>
    </row>
    <row r="7" spans="1:14" ht="24" customHeight="1">
      <c r="A7" s="307" t="s">
        <v>29670</v>
      </c>
      <c r="B7" s="32">
        <v>8806173450978</v>
      </c>
      <c r="C7" s="308" t="s">
        <v>29671</v>
      </c>
      <c r="D7" s="309" t="s">
        <v>29672</v>
      </c>
      <c r="E7" s="426">
        <v>31000</v>
      </c>
      <c r="F7" s="427">
        <v>0.47</v>
      </c>
      <c r="G7" s="310">
        <v>6</v>
      </c>
      <c r="H7" s="38">
        <f>Таблица612[[#This Row],[Розничная цена KRW]]*Таблица612[[#This Row],[Коэфициент стоимости]]</f>
        <v>14570</v>
      </c>
      <c r="I7" s="39" t="str">
        <f>IF($H$1="","Введите курс",Таблица612[[#This Row],[Оптовая цена KRW                       за 1шт]]/$H$1)</f>
        <v>Введите курс</v>
      </c>
      <c r="J7" s="311"/>
      <c r="K7" s="40">
        <f>Таблица612[[#This Row],[Заказ коробок ]]*Таблица612[[#This Row],[Кол-во шт в коробке]]</f>
        <v>0</v>
      </c>
      <c r="L7" s="38">
        <f>Таблица612[[#This Row],[Общее кол-во шт]]*Таблица612[[#This Row],[Оптовая цена KRW                       за 1шт]]</f>
        <v>0</v>
      </c>
      <c r="M7" s="41" t="str">
        <f>IFERROR(Таблица612[[#This Row],[Общее кол-во шт]]*Таблица612[[#This Row],[Оптовая цена USD                       за 1шт]],"")</f>
        <v/>
      </c>
      <c r="N7" s="312"/>
    </row>
    <row r="8" spans="1:14" ht="24" customHeight="1">
      <c r="A8" s="307" t="s">
        <v>29673</v>
      </c>
      <c r="B8" s="32">
        <v>8806173446902</v>
      </c>
      <c r="C8" s="308" t="s">
        <v>18854</v>
      </c>
      <c r="D8" s="309" t="s">
        <v>29674</v>
      </c>
      <c r="E8" s="426">
        <v>16000</v>
      </c>
      <c r="F8" s="427">
        <v>0.47</v>
      </c>
      <c r="G8" s="310">
        <v>6</v>
      </c>
      <c r="H8" s="38">
        <f>Таблица612[[#This Row],[Розничная цена KRW]]*Таблица612[[#This Row],[Коэфициент стоимости]]</f>
        <v>7520</v>
      </c>
      <c r="I8" s="39" t="str">
        <f>IF($H$1="","Введите курс",Таблица612[[#This Row],[Оптовая цена KRW                       за 1шт]]/$H$1)</f>
        <v>Введите курс</v>
      </c>
      <c r="J8" s="311"/>
      <c r="K8" s="40">
        <f>Таблица612[[#This Row],[Заказ коробок ]]*Таблица612[[#This Row],[Кол-во шт в коробке]]</f>
        <v>0</v>
      </c>
      <c r="L8" s="38">
        <f>Таблица612[[#This Row],[Общее кол-во шт]]*Таблица612[[#This Row],[Оптовая цена KRW                       за 1шт]]</f>
        <v>0</v>
      </c>
      <c r="M8" s="41" t="str">
        <f>IFERROR(Таблица612[[#This Row],[Общее кол-во шт]]*Таблица612[[#This Row],[Оптовая цена USD                       за 1шт]],"")</f>
        <v/>
      </c>
      <c r="N8" s="312"/>
    </row>
    <row r="9" spans="1:14" ht="24" customHeight="1">
      <c r="A9" s="307" t="s">
        <v>29675</v>
      </c>
      <c r="B9" s="32">
        <v>8806173450985</v>
      </c>
      <c r="C9" s="308" t="s">
        <v>29676</v>
      </c>
      <c r="D9" s="309" t="s">
        <v>29677</v>
      </c>
      <c r="E9" s="426">
        <v>25000</v>
      </c>
      <c r="F9" s="427">
        <v>0.47</v>
      </c>
      <c r="G9" s="310">
        <v>6</v>
      </c>
      <c r="H9" s="38">
        <f>Таблица612[[#This Row],[Розничная цена KRW]]*Таблица612[[#This Row],[Коэфициент стоимости]]</f>
        <v>11750</v>
      </c>
      <c r="I9" s="39" t="str">
        <f>IF($H$1="","Введите курс",Таблица612[[#This Row],[Оптовая цена KRW                       за 1шт]]/$H$1)</f>
        <v>Введите курс</v>
      </c>
      <c r="J9" s="311"/>
      <c r="K9" s="40">
        <f>Таблица612[[#This Row],[Заказ коробок ]]*Таблица612[[#This Row],[Кол-во шт в коробке]]</f>
        <v>0</v>
      </c>
      <c r="L9" s="38">
        <f>Таблица612[[#This Row],[Общее кол-во шт]]*Таблица612[[#This Row],[Оптовая цена KRW                       за 1шт]]</f>
        <v>0</v>
      </c>
      <c r="M9" s="41" t="str">
        <f>IFERROR(Таблица612[[#This Row],[Общее кол-во шт]]*Таблица612[[#This Row],[Оптовая цена USD                       за 1шт]],"")</f>
        <v/>
      </c>
      <c r="N9" s="312"/>
    </row>
    <row r="10" spans="1:14" ht="24" customHeight="1">
      <c r="A10" s="307" t="s">
        <v>29678</v>
      </c>
      <c r="B10" s="32">
        <v>8806173448050</v>
      </c>
      <c r="C10" s="308" t="s">
        <v>29679</v>
      </c>
      <c r="D10" s="309" t="s">
        <v>29680</v>
      </c>
      <c r="E10" s="426">
        <v>25000</v>
      </c>
      <c r="F10" s="427">
        <v>0.47</v>
      </c>
      <c r="G10" s="310">
        <v>6</v>
      </c>
      <c r="H10" s="38">
        <f>Таблица612[[#This Row],[Розничная цена KRW]]*Таблица612[[#This Row],[Коэфициент стоимости]]</f>
        <v>11750</v>
      </c>
      <c r="I10" s="39" t="str">
        <f>IF($H$1="","Введите курс",Таблица612[[#This Row],[Оптовая цена KRW                       за 1шт]]/$H$1)</f>
        <v>Введите курс</v>
      </c>
      <c r="J10" s="311"/>
      <c r="K10" s="40">
        <f>Таблица612[[#This Row],[Заказ коробок ]]*Таблица612[[#This Row],[Кол-во шт в коробке]]</f>
        <v>0</v>
      </c>
      <c r="L10" s="38">
        <f>Таблица612[[#This Row],[Общее кол-во шт]]*Таблица612[[#This Row],[Оптовая цена KRW                       за 1шт]]</f>
        <v>0</v>
      </c>
      <c r="M10" s="41" t="str">
        <f>IFERROR(Таблица612[[#This Row],[Общее кол-во шт]]*Таблица612[[#This Row],[Оптовая цена USD                       за 1шт]],"")</f>
        <v/>
      </c>
      <c r="N10" s="312"/>
    </row>
    <row r="11" spans="1:14" ht="24" customHeight="1">
      <c r="A11" s="307" t="s">
        <v>29681</v>
      </c>
      <c r="B11" s="32">
        <v>8806173446896</v>
      </c>
      <c r="C11" s="308" t="s">
        <v>18855</v>
      </c>
      <c r="D11" s="309" t="s">
        <v>29682</v>
      </c>
      <c r="E11" s="426">
        <v>16000</v>
      </c>
      <c r="F11" s="427">
        <v>0.47</v>
      </c>
      <c r="G11" s="310">
        <v>6</v>
      </c>
      <c r="H11" s="38">
        <f>Таблица612[[#This Row],[Розничная цена KRW]]*Таблица612[[#This Row],[Коэфициент стоимости]]</f>
        <v>7520</v>
      </c>
      <c r="I11" s="39" t="str">
        <f>IF($H$1="","Введите курс",Таблица612[[#This Row],[Оптовая цена KRW                       за 1шт]]/$H$1)</f>
        <v>Введите курс</v>
      </c>
      <c r="J11" s="311"/>
      <c r="K11" s="40">
        <f>Таблица612[[#This Row],[Заказ коробок ]]*Таблица612[[#This Row],[Кол-во шт в коробке]]</f>
        <v>0</v>
      </c>
      <c r="L11" s="38">
        <f>Таблица612[[#This Row],[Общее кол-во шт]]*Таблица612[[#This Row],[Оптовая цена KRW                       за 1шт]]</f>
        <v>0</v>
      </c>
      <c r="M11" s="41" t="str">
        <f>IFERROR(Таблица612[[#This Row],[Общее кол-во шт]]*Таблица612[[#This Row],[Оптовая цена USD                       за 1шт]],"")</f>
        <v/>
      </c>
      <c r="N11" s="312"/>
    </row>
    <row r="12" spans="1:14" ht="24" customHeight="1">
      <c r="A12" s="307" t="s">
        <v>29683</v>
      </c>
      <c r="B12" s="32">
        <v>8806173446926</v>
      </c>
      <c r="C12" s="308" t="s">
        <v>18877</v>
      </c>
      <c r="D12" s="309" t="s">
        <v>29684</v>
      </c>
      <c r="E12" s="426">
        <v>18900</v>
      </c>
      <c r="F12" s="427">
        <v>0.47</v>
      </c>
      <c r="G12" s="310">
        <v>6</v>
      </c>
      <c r="H12" s="38">
        <f>Таблица612[[#This Row],[Розничная цена KRW]]*Таблица612[[#This Row],[Коэфициент стоимости]]</f>
        <v>8883</v>
      </c>
      <c r="I12" s="39" t="str">
        <f>IF($H$1="","Введите курс",Таблица612[[#This Row],[Оптовая цена KRW                       за 1шт]]/$H$1)</f>
        <v>Введите курс</v>
      </c>
      <c r="J12" s="311"/>
      <c r="K12" s="40">
        <f>Таблица612[[#This Row],[Заказ коробок ]]*Таблица612[[#This Row],[Кол-во шт в коробке]]</f>
        <v>0</v>
      </c>
      <c r="L12" s="38">
        <f>Таблица612[[#This Row],[Общее кол-во шт]]*Таблица612[[#This Row],[Оптовая цена KRW                       за 1шт]]</f>
        <v>0</v>
      </c>
      <c r="M12" s="41" t="str">
        <f>IFERROR(Таблица612[[#This Row],[Общее кол-во шт]]*Таблица612[[#This Row],[Оптовая цена USD                       за 1шт]],"")</f>
        <v/>
      </c>
      <c r="N12" s="312"/>
    </row>
    <row r="13" spans="1:14" ht="24" customHeight="1">
      <c r="A13" s="307" t="s">
        <v>29685</v>
      </c>
      <c r="B13" s="32">
        <v>8806173426416</v>
      </c>
      <c r="C13" s="308" t="s">
        <v>18810</v>
      </c>
      <c r="D13" s="309" t="s">
        <v>29686</v>
      </c>
      <c r="E13" s="426">
        <v>12500</v>
      </c>
      <c r="F13" s="427">
        <v>0.47</v>
      </c>
      <c r="G13" s="310">
        <v>12</v>
      </c>
      <c r="H13" s="38">
        <f>Таблица612[[#This Row],[Розничная цена KRW]]*Таблица612[[#This Row],[Коэфициент стоимости]]</f>
        <v>5875</v>
      </c>
      <c r="I13" s="39" t="str">
        <f>IF($H$1="","Введите курс",Таблица612[[#This Row],[Оптовая цена KRW                       за 1шт]]/$H$1)</f>
        <v>Введите курс</v>
      </c>
      <c r="J13" s="311"/>
      <c r="K13" s="40">
        <f>Таблица612[[#This Row],[Заказ коробок ]]*Таблица612[[#This Row],[Кол-во шт в коробке]]</f>
        <v>0</v>
      </c>
      <c r="L13" s="38">
        <f>Таблица612[[#This Row],[Общее кол-во шт]]*Таблица612[[#This Row],[Оптовая цена KRW                       за 1шт]]</f>
        <v>0</v>
      </c>
      <c r="M13" s="41" t="str">
        <f>IFERROR(Таблица612[[#This Row],[Общее кол-во шт]]*Таблица612[[#This Row],[Оптовая цена USD                       за 1шт]],"")</f>
        <v/>
      </c>
      <c r="N13" s="312"/>
    </row>
    <row r="14" spans="1:14" ht="24" customHeight="1">
      <c r="A14" s="307" t="s">
        <v>29687</v>
      </c>
      <c r="B14" s="32">
        <v>8806173426393</v>
      </c>
      <c r="C14" s="308" t="s">
        <v>29688</v>
      </c>
      <c r="D14" s="309" t="s">
        <v>29689</v>
      </c>
      <c r="E14" s="426">
        <v>12500</v>
      </c>
      <c r="F14" s="427">
        <v>0.47</v>
      </c>
      <c r="G14" s="310">
        <v>12</v>
      </c>
      <c r="H14" s="38">
        <f>Таблица612[[#This Row],[Розничная цена KRW]]*Таблица612[[#This Row],[Коэфициент стоимости]]</f>
        <v>5875</v>
      </c>
      <c r="I14" s="39" t="str">
        <f>IF($H$1="","Введите курс",Таблица612[[#This Row],[Оптовая цена KRW                       за 1шт]]/$H$1)</f>
        <v>Введите курс</v>
      </c>
      <c r="J14" s="311"/>
      <c r="K14" s="40">
        <f>Таблица612[[#This Row],[Заказ коробок ]]*Таблица612[[#This Row],[Кол-во шт в коробке]]</f>
        <v>0</v>
      </c>
      <c r="L14" s="38">
        <f>Таблица612[[#This Row],[Общее кол-во шт]]*Таблица612[[#This Row],[Оптовая цена KRW                       за 1шт]]</f>
        <v>0</v>
      </c>
      <c r="M14" s="41" t="str">
        <f>IFERROR(Таблица612[[#This Row],[Общее кол-во шт]]*Таблица612[[#This Row],[Оптовая цена USD                       за 1шт]],"")</f>
        <v/>
      </c>
      <c r="N14" s="312"/>
    </row>
    <row r="15" spans="1:14" ht="24" customHeight="1">
      <c r="A15" s="307" t="s">
        <v>29690</v>
      </c>
      <c r="B15" s="32">
        <v>8806173426386</v>
      </c>
      <c r="C15" s="308" t="s">
        <v>18809</v>
      </c>
      <c r="D15" s="309" t="s">
        <v>29691</v>
      </c>
      <c r="E15" s="426">
        <v>12500</v>
      </c>
      <c r="F15" s="427">
        <v>0.47</v>
      </c>
      <c r="G15" s="310">
        <v>12</v>
      </c>
      <c r="H15" s="38">
        <f>Таблица612[[#This Row],[Розничная цена KRW]]*Таблица612[[#This Row],[Коэфициент стоимости]]</f>
        <v>5875</v>
      </c>
      <c r="I15" s="39" t="str">
        <f>IF($H$1="","Введите курс",Таблица612[[#This Row],[Оптовая цена KRW                       за 1шт]]/$H$1)</f>
        <v>Введите курс</v>
      </c>
      <c r="J15" s="311"/>
      <c r="K15" s="40">
        <f>Таблица612[[#This Row],[Заказ коробок ]]*Таблица612[[#This Row],[Кол-во шт в коробке]]</f>
        <v>0</v>
      </c>
      <c r="L15" s="38">
        <f>Таблица612[[#This Row],[Общее кол-во шт]]*Таблица612[[#This Row],[Оптовая цена KRW                       за 1шт]]</f>
        <v>0</v>
      </c>
      <c r="M15" s="41" t="str">
        <f>IFERROR(Таблица612[[#This Row],[Общее кол-во шт]]*Таблица612[[#This Row],[Оптовая цена USD                       за 1шт]],"")</f>
        <v/>
      </c>
      <c r="N15" s="312"/>
    </row>
    <row r="16" spans="1:14" ht="24" customHeight="1">
      <c r="A16" s="307" t="s">
        <v>29692</v>
      </c>
      <c r="B16" s="32">
        <v>8806173426423</v>
      </c>
      <c r="C16" s="308" t="s">
        <v>18811</v>
      </c>
      <c r="D16" s="309" t="s">
        <v>29693</v>
      </c>
      <c r="E16" s="426">
        <v>12500</v>
      </c>
      <c r="F16" s="427">
        <v>0.47</v>
      </c>
      <c r="G16" s="310">
        <v>12</v>
      </c>
      <c r="H16" s="38">
        <f>Таблица612[[#This Row],[Розничная цена KRW]]*Таблица612[[#This Row],[Коэфициент стоимости]]</f>
        <v>5875</v>
      </c>
      <c r="I16" s="39" t="str">
        <f>IF($H$1="","Введите курс",Таблица612[[#This Row],[Оптовая цена KRW                       за 1шт]]/$H$1)</f>
        <v>Введите курс</v>
      </c>
      <c r="J16" s="311"/>
      <c r="K16" s="40">
        <f>Таблица612[[#This Row],[Заказ коробок ]]*Таблица612[[#This Row],[Кол-во шт в коробке]]</f>
        <v>0</v>
      </c>
      <c r="L16" s="38">
        <f>Таблица612[[#This Row],[Общее кол-во шт]]*Таблица612[[#This Row],[Оптовая цена KRW                       за 1шт]]</f>
        <v>0</v>
      </c>
      <c r="M16" s="41" t="str">
        <f>IFERROR(Таблица612[[#This Row],[Общее кол-во шт]]*Таблица612[[#This Row],[Оптовая цена USD                       за 1шт]],"")</f>
        <v/>
      </c>
      <c r="N16" s="312"/>
    </row>
    <row r="17" spans="1:14" ht="24" customHeight="1">
      <c r="A17" s="307" t="s">
        <v>29694</v>
      </c>
      <c r="B17" s="32">
        <v>8806173433360</v>
      </c>
      <c r="C17" s="308" t="s">
        <v>29695</v>
      </c>
      <c r="D17" s="309" t="s">
        <v>29696</v>
      </c>
      <c r="E17" s="426">
        <v>12000</v>
      </c>
      <c r="F17" s="427">
        <v>0.47</v>
      </c>
      <c r="G17" s="310">
        <v>12</v>
      </c>
      <c r="H17" s="38">
        <f>Таблица612[[#This Row],[Розничная цена KRW]]*Таблица612[[#This Row],[Коэфициент стоимости]]</f>
        <v>5640</v>
      </c>
      <c r="I17" s="39" t="str">
        <f>IF($H$1="","Введите курс",Таблица612[[#This Row],[Оптовая цена KRW                       за 1шт]]/$H$1)</f>
        <v>Введите курс</v>
      </c>
      <c r="J17" s="311"/>
      <c r="K17" s="40">
        <f>Таблица612[[#This Row],[Заказ коробок ]]*Таблица612[[#This Row],[Кол-во шт в коробке]]</f>
        <v>0</v>
      </c>
      <c r="L17" s="38">
        <f>Таблица612[[#This Row],[Общее кол-во шт]]*Таблица612[[#This Row],[Оптовая цена KRW                       за 1шт]]</f>
        <v>0</v>
      </c>
      <c r="M17" s="41" t="str">
        <f>IFERROR(Таблица612[[#This Row],[Общее кол-во шт]]*Таблица612[[#This Row],[Оптовая цена USD                       за 1шт]],"")</f>
        <v/>
      </c>
      <c r="N17" s="312"/>
    </row>
    <row r="18" spans="1:14" ht="24" customHeight="1">
      <c r="A18" s="307" t="s">
        <v>29697</v>
      </c>
      <c r="B18" s="32">
        <v>8806173424160</v>
      </c>
      <c r="C18" s="308" t="s">
        <v>18832</v>
      </c>
      <c r="D18" s="309" t="s">
        <v>29698</v>
      </c>
      <c r="E18" s="426">
        <v>14900</v>
      </c>
      <c r="F18" s="427">
        <v>0.47</v>
      </c>
      <c r="G18" s="310">
        <v>12</v>
      </c>
      <c r="H18" s="38">
        <f>Таблица612[[#This Row],[Розничная цена KRW]]*Таблица612[[#This Row],[Коэфициент стоимости]]</f>
        <v>7003</v>
      </c>
      <c r="I18" s="39" t="str">
        <f>IF($H$1="","Введите курс",Таблица612[[#This Row],[Оптовая цена KRW                       за 1шт]]/$H$1)</f>
        <v>Введите курс</v>
      </c>
      <c r="J18" s="311"/>
      <c r="K18" s="40">
        <f>Таблица612[[#This Row],[Заказ коробок ]]*Таблица612[[#This Row],[Кол-во шт в коробке]]</f>
        <v>0</v>
      </c>
      <c r="L18" s="38">
        <f>Таблица612[[#This Row],[Общее кол-во шт]]*Таблица612[[#This Row],[Оптовая цена KRW                       за 1шт]]</f>
        <v>0</v>
      </c>
      <c r="M18" s="41" t="str">
        <f>IFERROR(Таблица612[[#This Row],[Общее кол-во шт]]*Таблица612[[#This Row],[Оптовая цена USD                       за 1шт]],"")</f>
        <v/>
      </c>
      <c r="N18" s="312"/>
    </row>
    <row r="19" spans="1:14" ht="24" customHeight="1">
      <c r="A19" s="307" t="s">
        <v>29699</v>
      </c>
      <c r="B19" s="32">
        <v>8806173424153</v>
      </c>
      <c r="C19" s="308" t="s">
        <v>18856</v>
      </c>
      <c r="D19" s="309" t="s">
        <v>29700</v>
      </c>
      <c r="E19" s="426">
        <v>16900</v>
      </c>
      <c r="F19" s="427">
        <v>0.47</v>
      </c>
      <c r="G19" s="310">
        <v>12</v>
      </c>
      <c r="H19" s="38">
        <f>Таблица612[[#This Row],[Розничная цена KRW]]*Таблица612[[#This Row],[Коэфициент стоимости]]</f>
        <v>7943</v>
      </c>
      <c r="I19" s="39" t="str">
        <f>IF($H$1="","Введите курс",Таблица612[[#This Row],[Оптовая цена KRW                       за 1шт]]/$H$1)</f>
        <v>Введите курс</v>
      </c>
      <c r="J19" s="311"/>
      <c r="K19" s="40">
        <f>Таблица612[[#This Row],[Заказ коробок ]]*Таблица612[[#This Row],[Кол-во шт в коробке]]</f>
        <v>0</v>
      </c>
      <c r="L19" s="38">
        <f>Таблица612[[#This Row],[Общее кол-во шт]]*Таблица612[[#This Row],[Оптовая цена KRW                       за 1шт]]</f>
        <v>0</v>
      </c>
      <c r="M19" s="41" t="str">
        <f>IFERROR(Таблица612[[#This Row],[Общее кол-во шт]]*Таблица612[[#This Row],[Оптовая цена USD                       за 1шт]],"")</f>
        <v/>
      </c>
      <c r="N19" s="312"/>
    </row>
    <row r="20" spans="1:14" ht="24" customHeight="1">
      <c r="A20" s="307" t="s">
        <v>29701</v>
      </c>
      <c r="B20" s="32">
        <v>8806173424177</v>
      </c>
      <c r="C20" s="308" t="s">
        <v>18862</v>
      </c>
      <c r="D20" s="309" t="s">
        <v>29702</v>
      </c>
      <c r="E20" s="426">
        <v>16900</v>
      </c>
      <c r="F20" s="427">
        <v>0.47</v>
      </c>
      <c r="G20" s="310">
        <v>12</v>
      </c>
      <c r="H20" s="38">
        <f>Таблица612[[#This Row],[Розничная цена KRW]]*Таблица612[[#This Row],[Коэфициент стоимости]]</f>
        <v>7943</v>
      </c>
      <c r="I20" s="39" t="str">
        <f>IF($H$1="","Введите курс",Таблица612[[#This Row],[Оптовая цена KRW                       за 1шт]]/$H$1)</f>
        <v>Введите курс</v>
      </c>
      <c r="J20" s="311"/>
      <c r="K20" s="40">
        <f>Таблица612[[#This Row],[Заказ коробок ]]*Таблица612[[#This Row],[Кол-во шт в коробке]]</f>
        <v>0</v>
      </c>
      <c r="L20" s="38">
        <f>Таблица612[[#This Row],[Общее кол-во шт]]*Таблица612[[#This Row],[Оптовая цена KRW                       за 1шт]]</f>
        <v>0</v>
      </c>
      <c r="M20" s="41" t="str">
        <f>IFERROR(Таблица612[[#This Row],[Общее кол-во шт]]*Таблица612[[#This Row],[Оптовая цена USD                       за 1шт]],"")</f>
        <v/>
      </c>
      <c r="N20" s="312"/>
    </row>
    <row r="21" spans="1:14" ht="24" customHeight="1">
      <c r="A21" s="307" t="s">
        <v>29703</v>
      </c>
      <c r="B21" s="32">
        <v>8806173424146</v>
      </c>
      <c r="C21" s="308" t="s">
        <v>18836</v>
      </c>
      <c r="D21" s="309" t="s">
        <v>29704</v>
      </c>
      <c r="E21" s="426">
        <v>14900</v>
      </c>
      <c r="F21" s="427">
        <v>0.47</v>
      </c>
      <c r="G21" s="310">
        <v>12</v>
      </c>
      <c r="H21" s="38">
        <f>Таблица612[[#This Row],[Розничная цена KRW]]*Таблица612[[#This Row],[Коэфициент стоимости]]</f>
        <v>7003</v>
      </c>
      <c r="I21" s="39" t="str">
        <f>IF($H$1="","Введите курс",Таблица612[[#This Row],[Оптовая цена KRW                       за 1шт]]/$H$1)</f>
        <v>Введите курс</v>
      </c>
      <c r="J21" s="311"/>
      <c r="K21" s="40">
        <f>Таблица612[[#This Row],[Заказ коробок ]]*Таблица612[[#This Row],[Кол-во шт в коробке]]</f>
        <v>0</v>
      </c>
      <c r="L21" s="38">
        <f>Таблица612[[#This Row],[Общее кол-во шт]]*Таблица612[[#This Row],[Оптовая цена KRW                       за 1шт]]</f>
        <v>0</v>
      </c>
      <c r="M21" s="41" t="str">
        <f>IFERROR(Таблица612[[#This Row],[Общее кол-во шт]]*Таблица612[[#This Row],[Оптовая цена USD                       за 1шт]],"")</f>
        <v/>
      </c>
      <c r="N21" s="312"/>
    </row>
    <row r="22" spans="1:14" ht="24" customHeight="1">
      <c r="A22" s="307" t="s">
        <v>29705</v>
      </c>
      <c r="B22" s="32">
        <v>8806173428908</v>
      </c>
      <c r="C22" s="308" t="s">
        <v>29706</v>
      </c>
      <c r="D22" s="309" t="s">
        <v>29707</v>
      </c>
      <c r="E22" s="426">
        <v>7700</v>
      </c>
      <c r="F22" s="427">
        <v>0.47</v>
      </c>
      <c r="G22" s="310">
        <v>12</v>
      </c>
      <c r="H22" s="38">
        <f>Таблица612[[#This Row],[Розничная цена KRW]]*Таблица612[[#This Row],[Коэфициент стоимости]]</f>
        <v>3619</v>
      </c>
      <c r="I22" s="39" t="str">
        <f>IF($H$1="","Введите курс",Таблица612[[#This Row],[Оптовая цена KRW                       за 1шт]]/$H$1)</f>
        <v>Введите курс</v>
      </c>
      <c r="J22" s="311"/>
      <c r="K22" s="40">
        <f>Таблица612[[#This Row],[Заказ коробок ]]*Таблица612[[#This Row],[Кол-во шт в коробке]]</f>
        <v>0</v>
      </c>
      <c r="L22" s="38">
        <f>Таблица612[[#This Row],[Общее кол-во шт]]*Таблица612[[#This Row],[Оптовая цена KRW                       за 1шт]]</f>
        <v>0</v>
      </c>
      <c r="M22" s="41" t="str">
        <f>IFERROR(Таблица612[[#This Row],[Общее кол-во шт]]*Таблица612[[#This Row],[Оптовая цена USD                       за 1шт]],"")</f>
        <v/>
      </c>
      <c r="N22" s="312"/>
    </row>
    <row r="23" spans="1:14" ht="24" customHeight="1">
      <c r="A23" s="307" t="s">
        <v>29708</v>
      </c>
      <c r="B23" s="32">
        <v>8806173428892</v>
      </c>
      <c r="C23" s="308" t="s">
        <v>29709</v>
      </c>
      <c r="D23" s="309" t="s">
        <v>29710</v>
      </c>
      <c r="E23" s="426">
        <v>15000</v>
      </c>
      <c r="F23" s="427">
        <v>0.47</v>
      </c>
      <c r="G23" s="310">
        <v>12</v>
      </c>
      <c r="H23" s="38">
        <f>Таблица612[[#This Row],[Розничная цена KRW]]*Таблица612[[#This Row],[Коэфициент стоимости]]</f>
        <v>7050</v>
      </c>
      <c r="I23" s="39" t="str">
        <f>IF($H$1="","Введите курс",Таблица612[[#This Row],[Оптовая цена KRW                       за 1шт]]/$H$1)</f>
        <v>Введите курс</v>
      </c>
      <c r="J23" s="311"/>
      <c r="K23" s="40">
        <f>Таблица612[[#This Row],[Заказ коробок ]]*Таблица612[[#This Row],[Кол-во шт в коробке]]</f>
        <v>0</v>
      </c>
      <c r="L23" s="38">
        <f>Таблица612[[#This Row],[Общее кол-во шт]]*Таблица612[[#This Row],[Оптовая цена KRW                       за 1шт]]</f>
        <v>0</v>
      </c>
      <c r="M23" s="41" t="str">
        <f>IFERROR(Таблица612[[#This Row],[Общее кол-во шт]]*Таблица612[[#This Row],[Оптовая цена USD                       за 1шт]],"")</f>
        <v/>
      </c>
      <c r="N23" s="312"/>
    </row>
    <row r="24" spans="1:14" ht="24" customHeight="1">
      <c r="A24" s="307" t="s">
        <v>29711</v>
      </c>
      <c r="B24" s="32">
        <v>8806173425891</v>
      </c>
      <c r="C24" s="308" t="s">
        <v>29712</v>
      </c>
      <c r="D24" s="309" t="s">
        <v>29713</v>
      </c>
      <c r="E24" s="426">
        <v>12000</v>
      </c>
      <c r="F24" s="427">
        <v>0.47</v>
      </c>
      <c r="G24" s="310">
        <v>12</v>
      </c>
      <c r="H24" s="38">
        <f>Таблица612[[#This Row],[Розничная цена KRW]]*Таблица612[[#This Row],[Коэфициент стоимости]]</f>
        <v>5640</v>
      </c>
      <c r="I24" s="39" t="str">
        <f>IF($H$1="","Введите курс",Таблица612[[#This Row],[Оптовая цена KRW                       за 1шт]]/$H$1)</f>
        <v>Введите курс</v>
      </c>
      <c r="J24" s="311"/>
      <c r="K24" s="40">
        <f>Таблица612[[#This Row],[Заказ коробок ]]*Таблица612[[#This Row],[Кол-во шт в коробке]]</f>
        <v>0</v>
      </c>
      <c r="L24" s="38">
        <f>Таблица612[[#This Row],[Общее кол-во шт]]*Таблица612[[#This Row],[Оптовая цена KRW                       за 1шт]]</f>
        <v>0</v>
      </c>
      <c r="M24" s="41" t="str">
        <f>IFERROR(Таблица612[[#This Row],[Общее кол-во шт]]*Таблица612[[#This Row],[Оптовая цена USD                       за 1шт]],"")</f>
        <v/>
      </c>
      <c r="N24" s="312"/>
    </row>
    <row r="25" spans="1:14" ht="24" customHeight="1">
      <c r="A25" s="307" t="s">
        <v>29714</v>
      </c>
      <c r="B25" s="32">
        <v>8806173425884</v>
      </c>
      <c r="C25" s="308" t="s">
        <v>29715</v>
      </c>
      <c r="D25" s="309" t="s">
        <v>29716</v>
      </c>
      <c r="E25" s="426">
        <v>12000</v>
      </c>
      <c r="F25" s="427">
        <v>0.47</v>
      </c>
      <c r="G25" s="310">
        <v>12</v>
      </c>
      <c r="H25" s="38">
        <f>Таблица612[[#This Row],[Розничная цена KRW]]*Таблица612[[#This Row],[Коэфициент стоимости]]</f>
        <v>5640</v>
      </c>
      <c r="I25" s="39" t="str">
        <f>IF($H$1="","Введите курс",Таблица612[[#This Row],[Оптовая цена KRW                       за 1шт]]/$H$1)</f>
        <v>Введите курс</v>
      </c>
      <c r="J25" s="311"/>
      <c r="K25" s="40">
        <f>Таблица612[[#This Row],[Заказ коробок ]]*Таблица612[[#This Row],[Кол-во шт в коробке]]</f>
        <v>0</v>
      </c>
      <c r="L25" s="38">
        <f>Таблица612[[#This Row],[Общее кол-во шт]]*Таблица612[[#This Row],[Оптовая цена KRW                       за 1шт]]</f>
        <v>0</v>
      </c>
      <c r="M25" s="41" t="str">
        <f>IFERROR(Таблица612[[#This Row],[Общее кол-во шт]]*Таблица612[[#This Row],[Оптовая цена USD                       за 1шт]],"")</f>
        <v/>
      </c>
      <c r="N25" s="312"/>
    </row>
    <row r="26" spans="1:14" ht="24" customHeight="1">
      <c r="A26" s="307" t="s">
        <v>29717</v>
      </c>
      <c r="B26" s="32">
        <v>8806173425914</v>
      </c>
      <c r="C26" s="308" t="s">
        <v>29718</v>
      </c>
      <c r="D26" s="309" t="s">
        <v>29719</v>
      </c>
      <c r="E26" s="426">
        <v>10000</v>
      </c>
      <c r="F26" s="427">
        <v>0.47</v>
      </c>
      <c r="G26" s="310">
        <v>12</v>
      </c>
      <c r="H26" s="38">
        <f>Таблица612[[#This Row],[Розничная цена KRW]]*Таблица612[[#This Row],[Коэфициент стоимости]]</f>
        <v>4700</v>
      </c>
      <c r="I26" s="39" t="str">
        <f>IF($H$1="","Введите курс",Таблица612[[#This Row],[Оптовая цена KRW                       за 1шт]]/$H$1)</f>
        <v>Введите курс</v>
      </c>
      <c r="J26" s="311"/>
      <c r="K26" s="40">
        <f>Таблица612[[#This Row],[Заказ коробок ]]*Таблица612[[#This Row],[Кол-во шт в коробке]]</f>
        <v>0</v>
      </c>
      <c r="L26" s="38">
        <f>Таблица612[[#This Row],[Общее кол-во шт]]*Таблица612[[#This Row],[Оптовая цена KRW                       за 1шт]]</f>
        <v>0</v>
      </c>
      <c r="M26" s="41" t="str">
        <f>IFERROR(Таблица612[[#This Row],[Общее кол-во шт]]*Таблица612[[#This Row],[Оптовая цена USD                       за 1шт]],"")</f>
        <v/>
      </c>
      <c r="N26" s="312"/>
    </row>
    <row r="27" spans="1:14" ht="24" customHeight="1">
      <c r="A27" s="307" t="s">
        <v>29720</v>
      </c>
      <c r="B27" s="32">
        <v>8806173442034</v>
      </c>
      <c r="C27" s="308" t="s">
        <v>18873</v>
      </c>
      <c r="D27" s="309" t="s">
        <v>29721</v>
      </c>
      <c r="E27" s="426">
        <v>18900</v>
      </c>
      <c r="F27" s="427">
        <v>0.47</v>
      </c>
      <c r="G27" s="310">
        <v>6</v>
      </c>
      <c r="H27" s="38">
        <f>Таблица612[[#This Row],[Розничная цена KRW]]*Таблица612[[#This Row],[Коэфициент стоимости]]</f>
        <v>8883</v>
      </c>
      <c r="I27" s="39" t="str">
        <f>IF($H$1="","Введите курс",Таблица612[[#This Row],[Оптовая цена KRW                       за 1шт]]/$H$1)</f>
        <v>Введите курс</v>
      </c>
      <c r="J27" s="311"/>
      <c r="K27" s="40">
        <f>Таблица612[[#This Row],[Заказ коробок ]]*Таблица612[[#This Row],[Кол-во шт в коробке]]</f>
        <v>0</v>
      </c>
      <c r="L27" s="38">
        <f>Таблица612[[#This Row],[Общее кол-во шт]]*Таблица612[[#This Row],[Оптовая цена KRW                       за 1шт]]</f>
        <v>0</v>
      </c>
      <c r="M27" s="41" t="str">
        <f>IFERROR(Таблица612[[#This Row],[Общее кол-во шт]]*Таблица612[[#This Row],[Оптовая цена USD                       за 1шт]],"")</f>
        <v/>
      </c>
      <c r="N27" s="312"/>
    </row>
    <row r="28" spans="1:14" ht="24" customHeight="1">
      <c r="A28" s="307" t="s">
        <v>29722</v>
      </c>
      <c r="B28" s="32">
        <v>8806173437887</v>
      </c>
      <c r="C28" s="308" t="s">
        <v>18906</v>
      </c>
      <c r="D28" s="309" t="s">
        <v>29723</v>
      </c>
      <c r="E28" s="426">
        <v>24900</v>
      </c>
      <c r="F28" s="427">
        <v>0.47</v>
      </c>
      <c r="G28" s="310">
        <v>8</v>
      </c>
      <c r="H28" s="38">
        <f>Таблица612[[#This Row],[Розничная цена KRW]]*Таблица612[[#This Row],[Коэфициент стоимости]]</f>
        <v>11703</v>
      </c>
      <c r="I28" s="39" t="str">
        <f>IF($H$1="","Введите курс",Таблица612[[#This Row],[Оптовая цена KRW                       за 1шт]]/$H$1)</f>
        <v>Введите курс</v>
      </c>
      <c r="J28" s="311"/>
      <c r="K28" s="40">
        <f>Таблица612[[#This Row],[Заказ коробок ]]*Таблица612[[#This Row],[Кол-во шт в коробке]]</f>
        <v>0</v>
      </c>
      <c r="L28" s="38">
        <f>Таблица612[[#This Row],[Общее кол-во шт]]*Таблица612[[#This Row],[Оптовая цена KRW                       за 1шт]]</f>
        <v>0</v>
      </c>
      <c r="M28" s="41" t="str">
        <f>IFERROR(Таблица612[[#This Row],[Общее кол-во шт]]*Таблица612[[#This Row],[Оптовая цена USD                       за 1шт]],"")</f>
        <v/>
      </c>
      <c r="N28" s="312"/>
    </row>
    <row r="29" spans="1:14" ht="24" customHeight="1">
      <c r="A29" s="307" t="s">
        <v>29724</v>
      </c>
      <c r="B29" s="32">
        <v>8806173437894</v>
      </c>
      <c r="C29" s="308" t="s">
        <v>18900</v>
      </c>
      <c r="D29" s="309" t="s">
        <v>29725</v>
      </c>
      <c r="E29" s="426">
        <v>24900</v>
      </c>
      <c r="F29" s="427">
        <v>0.47</v>
      </c>
      <c r="G29" s="310">
        <v>8</v>
      </c>
      <c r="H29" s="38">
        <f>Таблица612[[#This Row],[Розничная цена KRW]]*Таблица612[[#This Row],[Коэфициент стоимости]]</f>
        <v>11703</v>
      </c>
      <c r="I29" s="39" t="str">
        <f>IF($H$1="","Введите курс",Таблица612[[#This Row],[Оптовая цена KRW                       за 1шт]]/$H$1)</f>
        <v>Введите курс</v>
      </c>
      <c r="J29" s="311"/>
      <c r="K29" s="40">
        <f>Таблица612[[#This Row],[Заказ коробок ]]*Таблица612[[#This Row],[Кол-во шт в коробке]]</f>
        <v>0</v>
      </c>
      <c r="L29" s="38">
        <f>Таблица612[[#This Row],[Общее кол-во шт]]*Таблица612[[#This Row],[Оптовая цена KRW                       за 1шт]]</f>
        <v>0</v>
      </c>
      <c r="M29" s="41" t="str">
        <f>IFERROR(Таблица612[[#This Row],[Общее кол-во шт]]*Таблица612[[#This Row],[Оптовая цена USD                       за 1шт]],"")</f>
        <v/>
      </c>
      <c r="N29" s="312"/>
    </row>
    <row r="30" spans="1:14" ht="24" customHeight="1">
      <c r="A30" s="307" t="s">
        <v>29726</v>
      </c>
      <c r="B30" s="32">
        <v>8806173437863</v>
      </c>
      <c r="C30" s="308" t="s">
        <v>18875</v>
      </c>
      <c r="D30" s="309" t="s">
        <v>29727</v>
      </c>
      <c r="E30" s="426">
        <v>18900</v>
      </c>
      <c r="F30" s="427">
        <v>0.47</v>
      </c>
      <c r="G30" s="310">
        <v>8</v>
      </c>
      <c r="H30" s="38">
        <f>Таблица612[[#This Row],[Розничная цена KRW]]*Таблица612[[#This Row],[Коэфициент стоимости]]</f>
        <v>8883</v>
      </c>
      <c r="I30" s="39" t="str">
        <f>IF($H$1="","Введите курс",Таблица612[[#This Row],[Оптовая цена KRW                       за 1шт]]/$H$1)</f>
        <v>Введите курс</v>
      </c>
      <c r="J30" s="311"/>
      <c r="K30" s="40">
        <f>Таблица612[[#This Row],[Заказ коробок ]]*Таблица612[[#This Row],[Кол-во шт в коробке]]</f>
        <v>0</v>
      </c>
      <c r="L30" s="38">
        <f>Таблица612[[#This Row],[Общее кол-во шт]]*Таблица612[[#This Row],[Оптовая цена KRW                       за 1шт]]</f>
        <v>0</v>
      </c>
      <c r="M30" s="41" t="str">
        <f>IFERROR(Таблица612[[#This Row],[Общее кол-во шт]]*Таблица612[[#This Row],[Оптовая цена USD                       за 1шт]],"")</f>
        <v/>
      </c>
      <c r="N30" s="312"/>
    </row>
    <row r="31" spans="1:14" ht="24" customHeight="1">
      <c r="A31" s="307" t="s">
        <v>29728</v>
      </c>
      <c r="B31" s="32">
        <v>8806173443130</v>
      </c>
      <c r="C31" s="308" t="s">
        <v>18931</v>
      </c>
      <c r="D31" s="309" t="s">
        <v>29729</v>
      </c>
      <c r="E31" s="426">
        <v>35000</v>
      </c>
      <c r="F31" s="427">
        <v>0.47</v>
      </c>
      <c r="G31" s="310">
        <v>6</v>
      </c>
      <c r="H31" s="38">
        <f>Таблица612[[#This Row],[Розничная цена KRW]]*Таблица612[[#This Row],[Коэфициент стоимости]]</f>
        <v>16450</v>
      </c>
      <c r="I31" s="39" t="str">
        <f>IF($H$1="","Введите курс",Таблица612[[#This Row],[Оптовая цена KRW                       за 1шт]]/$H$1)</f>
        <v>Введите курс</v>
      </c>
      <c r="J31" s="311"/>
      <c r="K31" s="40">
        <f>Таблица612[[#This Row],[Заказ коробок ]]*Таблица612[[#This Row],[Кол-во шт в коробке]]</f>
        <v>0</v>
      </c>
      <c r="L31" s="38">
        <f>Таблица612[[#This Row],[Общее кол-во шт]]*Таблица612[[#This Row],[Оптовая цена KRW                       за 1шт]]</f>
        <v>0</v>
      </c>
      <c r="M31" s="41" t="str">
        <f>IFERROR(Таблица612[[#This Row],[Общее кол-во шт]]*Таблица612[[#This Row],[Оптовая цена USD                       за 1шт]],"")</f>
        <v/>
      </c>
      <c r="N31" s="312"/>
    </row>
    <row r="32" spans="1:14" ht="24" customHeight="1">
      <c r="A32" s="307" t="s">
        <v>29730</v>
      </c>
      <c r="B32" s="32">
        <v>8806173443123</v>
      </c>
      <c r="C32" s="308" t="s">
        <v>18932</v>
      </c>
      <c r="D32" s="309" t="s">
        <v>29731</v>
      </c>
      <c r="E32" s="426">
        <v>35000</v>
      </c>
      <c r="F32" s="427">
        <v>0.47</v>
      </c>
      <c r="G32" s="310">
        <v>6</v>
      </c>
      <c r="H32" s="38">
        <f>Таблица612[[#This Row],[Розничная цена KRW]]*Таблица612[[#This Row],[Коэфициент стоимости]]</f>
        <v>16450</v>
      </c>
      <c r="I32" s="39" t="str">
        <f>IF($H$1="","Введите курс",Таблица612[[#This Row],[Оптовая цена KRW                       за 1шт]]/$H$1)</f>
        <v>Введите курс</v>
      </c>
      <c r="J32" s="311"/>
      <c r="K32" s="40">
        <f>Таблица612[[#This Row],[Заказ коробок ]]*Таблица612[[#This Row],[Кол-во шт в коробке]]</f>
        <v>0</v>
      </c>
      <c r="L32" s="38">
        <f>Таблица612[[#This Row],[Общее кол-во шт]]*Таблица612[[#This Row],[Оптовая цена KRW                       за 1шт]]</f>
        <v>0</v>
      </c>
      <c r="M32" s="41" t="str">
        <f>IFERROR(Таблица612[[#This Row],[Общее кол-во шт]]*Таблица612[[#This Row],[Оптовая цена USD                       за 1шт]],"")</f>
        <v/>
      </c>
      <c r="N32" s="312"/>
    </row>
    <row r="33" spans="1:14" ht="24" customHeight="1">
      <c r="A33" s="307" t="s">
        <v>29732</v>
      </c>
      <c r="B33" s="32">
        <v>8806173443154</v>
      </c>
      <c r="C33" s="308" t="s">
        <v>18930</v>
      </c>
      <c r="D33" s="309" t="s">
        <v>29733</v>
      </c>
      <c r="E33" s="426">
        <v>35000</v>
      </c>
      <c r="F33" s="427">
        <v>0.47</v>
      </c>
      <c r="G33" s="310">
        <v>6</v>
      </c>
      <c r="H33" s="38">
        <f>Таблица612[[#This Row],[Розничная цена KRW]]*Таблица612[[#This Row],[Коэфициент стоимости]]</f>
        <v>16450</v>
      </c>
      <c r="I33" s="39" t="str">
        <f>IF($H$1="","Введите курс",Таблица612[[#This Row],[Оптовая цена KRW                       за 1шт]]/$H$1)</f>
        <v>Введите курс</v>
      </c>
      <c r="J33" s="311"/>
      <c r="K33" s="40">
        <f>Таблица612[[#This Row],[Заказ коробок ]]*Таблица612[[#This Row],[Кол-во шт в коробке]]</f>
        <v>0</v>
      </c>
      <c r="L33" s="38">
        <f>Таблица612[[#This Row],[Общее кол-во шт]]*Таблица612[[#This Row],[Оптовая цена KRW                       за 1шт]]</f>
        <v>0</v>
      </c>
      <c r="M33" s="41" t="str">
        <f>IFERROR(Таблица612[[#This Row],[Общее кол-во шт]]*Таблица612[[#This Row],[Оптовая цена USD                       за 1шт]],"")</f>
        <v/>
      </c>
      <c r="N33" s="312"/>
    </row>
    <row r="34" spans="1:14" ht="24" customHeight="1">
      <c r="A34" s="307" t="s">
        <v>29734</v>
      </c>
      <c r="B34" s="32">
        <v>8806173453177</v>
      </c>
      <c r="C34" s="308" t="s">
        <v>29735</v>
      </c>
      <c r="D34" s="309" t="s">
        <v>29736</v>
      </c>
      <c r="E34" s="426">
        <v>35000</v>
      </c>
      <c r="F34" s="427">
        <v>0.47</v>
      </c>
      <c r="G34" s="310">
        <v>6</v>
      </c>
      <c r="H34" s="38">
        <f>Таблица612[[#This Row],[Розничная цена KRW]]*Таблица612[[#This Row],[Коэфициент стоимости]]</f>
        <v>16450</v>
      </c>
      <c r="I34" s="39" t="str">
        <f>IF($H$1="","Введите курс",Таблица612[[#This Row],[Оптовая цена KRW                       за 1шт]]/$H$1)</f>
        <v>Введите курс</v>
      </c>
      <c r="J34" s="311"/>
      <c r="K34" s="40">
        <f>Таблица612[[#This Row],[Заказ коробок ]]*Таблица612[[#This Row],[Кол-во шт в коробке]]</f>
        <v>0</v>
      </c>
      <c r="L34" s="38">
        <f>Таблица612[[#This Row],[Общее кол-во шт]]*Таблица612[[#This Row],[Оптовая цена KRW                       за 1шт]]</f>
        <v>0</v>
      </c>
      <c r="M34" s="41" t="str">
        <f>IFERROR(Таблица612[[#This Row],[Общее кол-во шт]]*Таблица612[[#This Row],[Оптовая цена USD                       за 1шт]],"")</f>
        <v/>
      </c>
      <c r="N34" s="312"/>
    </row>
    <row r="35" spans="1:14" ht="24" customHeight="1">
      <c r="A35" s="307" t="s">
        <v>29737</v>
      </c>
      <c r="B35" s="32">
        <v>8806173443109</v>
      </c>
      <c r="C35" s="308" t="s">
        <v>18914</v>
      </c>
      <c r="D35" s="309" t="s">
        <v>29738</v>
      </c>
      <c r="E35" s="426">
        <v>25000</v>
      </c>
      <c r="F35" s="427">
        <v>0.47</v>
      </c>
      <c r="G35" s="310">
        <v>6</v>
      </c>
      <c r="H35" s="38">
        <f>Таблица612[[#This Row],[Розничная цена KRW]]*Таблица612[[#This Row],[Коэфициент стоимости]]</f>
        <v>11750</v>
      </c>
      <c r="I35" s="39" t="str">
        <f>IF($H$1="","Введите курс",Таблица612[[#This Row],[Оптовая цена KRW                       за 1шт]]/$H$1)</f>
        <v>Введите курс</v>
      </c>
      <c r="J35" s="311"/>
      <c r="K35" s="40">
        <f>Таблица612[[#This Row],[Заказ коробок ]]*Таблица612[[#This Row],[Кол-во шт в коробке]]</f>
        <v>0</v>
      </c>
      <c r="L35" s="38">
        <f>Таблица612[[#This Row],[Общее кол-во шт]]*Таблица612[[#This Row],[Оптовая цена KRW                       за 1шт]]</f>
        <v>0</v>
      </c>
      <c r="M35" s="41" t="str">
        <f>IFERROR(Таблица612[[#This Row],[Общее кол-во шт]]*Таблица612[[#This Row],[Оптовая цена USD                       за 1шт]],"")</f>
        <v/>
      </c>
      <c r="N35" s="312"/>
    </row>
    <row r="36" spans="1:14" ht="24" customHeight="1">
      <c r="A36" s="307" t="s">
        <v>29739</v>
      </c>
      <c r="B36" s="32">
        <v>8806173443093</v>
      </c>
      <c r="C36" s="308" t="s">
        <v>18910</v>
      </c>
      <c r="D36" s="309" t="s">
        <v>29740</v>
      </c>
      <c r="E36" s="426">
        <v>25000</v>
      </c>
      <c r="F36" s="427">
        <v>0.47</v>
      </c>
      <c r="G36" s="310">
        <v>6</v>
      </c>
      <c r="H36" s="38">
        <f>Таблица612[[#This Row],[Розничная цена KRW]]*Таблица612[[#This Row],[Коэфициент стоимости]]</f>
        <v>11750</v>
      </c>
      <c r="I36" s="39" t="str">
        <f>IF($H$1="","Введите курс",Таблица612[[#This Row],[Оптовая цена KRW                       за 1шт]]/$H$1)</f>
        <v>Введите курс</v>
      </c>
      <c r="J36" s="311"/>
      <c r="K36" s="40">
        <f>Таблица612[[#This Row],[Заказ коробок ]]*Таблица612[[#This Row],[Кол-во шт в коробке]]</f>
        <v>0</v>
      </c>
      <c r="L36" s="38">
        <f>Таблица612[[#This Row],[Общее кол-во шт]]*Таблица612[[#This Row],[Оптовая цена KRW                       за 1шт]]</f>
        <v>0</v>
      </c>
      <c r="M36" s="41" t="str">
        <f>IFERROR(Таблица612[[#This Row],[Общее кол-во шт]]*Таблица612[[#This Row],[Оптовая цена USD                       за 1шт]],"")</f>
        <v/>
      </c>
      <c r="N36" s="312"/>
    </row>
    <row r="37" spans="1:14" ht="24" customHeight="1">
      <c r="A37" s="307" t="s">
        <v>29741</v>
      </c>
      <c r="B37" s="32">
        <v>8806173443116</v>
      </c>
      <c r="C37" s="308" t="s">
        <v>18928</v>
      </c>
      <c r="D37" s="309" t="s">
        <v>29742</v>
      </c>
      <c r="E37" s="426">
        <v>35000</v>
      </c>
      <c r="F37" s="427">
        <v>0.47</v>
      </c>
      <c r="G37" s="310">
        <v>6</v>
      </c>
      <c r="H37" s="38">
        <f>Таблица612[[#This Row],[Розничная цена KRW]]*Таблица612[[#This Row],[Коэфициент стоимости]]</f>
        <v>16450</v>
      </c>
      <c r="I37" s="39" t="str">
        <f>IF($H$1="","Введите курс",Таблица612[[#This Row],[Оптовая цена KRW                       за 1шт]]/$H$1)</f>
        <v>Введите курс</v>
      </c>
      <c r="J37" s="311"/>
      <c r="K37" s="40">
        <f>Таблица612[[#This Row],[Заказ коробок ]]*Таблица612[[#This Row],[Кол-во шт в коробке]]</f>
        <v>0</v>
      </c>
      <c r="L37" s="38">
        <f>Таблица612[[#This Row],[Общее кол-во шт]]*Таблица612[[#This Row],[Оптовая цена KRW                       за 1шт]]</f>
        <v>0</v>
      </c>
      <c r="M37" s="41" t="str">
        <f>IFERROR(Таблица612[[#This Row],[Общее кол-во шт]]*Таблица612[[#This Row],[Оптовая цена USD                       за 1шт]],"")</f>
        <v/>
      </c>
      <c r="N37" s="312"/>
    </row>
    <row r="38" spans="1:14" ht="24" customHeight="1">
      <c r="A38" s="307" t="s">
        <v>29743</v>
      </c>
      <c r="B38" s="32">
        <v>8806173416219</v>
      </c>
      <c r="C38" s="308" t="s">
        <v>29744</v>
      </c>
      <c r="D38" s="309" t="s">
        <v>29745</v>
      </c>
      <c r="E38" s="426">
        <v>8800</v>
      </c>
      <c r="F38" s="427">
        <v>0.47</v>
      </c>
      <c r="G38" s="310">
        <v>12</v>
      </c>
      <c r="H38" s="38">
        <f>Таблица612[[#This Row],[Розничная цена KRW]]*Таблица612[[#This Row],[Коэфициент стоимости]]</f>
        <v>4136</v>
      </c>
      <c r="I38" s="39" t="str">
        <f>IF($H$1="","Введите курс",Таблица612[[#This Row],[Оптовая цена KRW                       за 1шт]]/$H$1)</f>
        <v>Введите курс</v>
      </c>
      <c r="J38" s="311"/>
      <c r="K38" s="40">
        <f>Таблица612[[#This Row],[Заказ коробок ]]*Таблица612[[#This Row],[Кол-во шт в коробке]]</f>
        <v>0</v>
      </c>
      <c r="L38" s="38">
        <f>Таблица612[[#This Row],[Общее кол-во шт]]*Таблица612[[#This Row],[Оптовая цена KRW                       за 1шт]]</f>
        <v>0</v>
      </c>
      <c r="M38" s="41" t="str">
        <f>IFERROR(Таблица612[[#This Row],[Общее кол-во шт]]*Таблица612[[#This Row],[Оптовая цена USD                       за 1шт]],"")</f>
        <v/>
      </c>
      <c r="N38" s="312"/>
    </row>
    <row r="39" spans="1:14" ht="24" customHeight="1">
      <c r="A39" s="307" t="s">
        <v>29746</v>
      </c>
      <c r="B39" s="32" t="s">
        <v>29747</v>
      </c>
      <c r="C39" s="308" t="s">
        <v>29748</v>
      </c>
      <c r="D39" s="309" t="s">
        <v>29749</v>
      </c>
      <c r="E39" s="426">
        <v>8800</v>
      </c>
      <c r="F39" s="427">
        <v>0.47</v>
      </c>
      <c r="G39" s="310">
        <v>12</v>
      </c>
      <c r="H39" s="38">
        <f>Таблица612[[#This Row],[Розничная цена KRW]]*Таблица612[[#This Row],[Коэфициент стоимости]]</f>
        <v>4136</v>
      </c>
      <c r="I39" s="39" t="str">
        <f>IF($H$1="","Введите курс",Таблица612[[#This Row],[Оптовая цена KRW                       за 1шт]]/$H$1)</f>
        <v>Введите курс</v>
      </c>
      <c r="J39" s="311"/>
      <c r="K39" s="40">
        <f>Таблица612[[#This Row],[Заказ коробок ]]*Таблица612[[#This Row],[Кол-во шт в коробке]]</f>
        <v>0</v>
      </c>
      <c r="L39" s="38">
        <f>Таблица612[[#This Row],[Общее кол-во шт]]*Таблица612[[#This Row],[Оптовая цена KRW                       за 1шт]]</f>
        <v>0</v>
      </c>
      <c r="M39" s="41" t="str">
        <f>IFERROR(Таблица612[[#This Row],[Общее кол-во шт]]*Таблица612[[#This Row],[Оптовая цена USD                       за 1шт]],"")</f>
        <v/>
      </c>
      <c r="N39" s="312"/>
    </row>
    <row r="40" spans="1:14" ht="24" customHeight="1">
      <c r="A40" s="307" t="s">
        <v>29750</v>
      </c>
      <c r="B40" s="32">
        <v>8806173441990</v>
      </c>
      <c r="C40" s="308" t="s">
        <v>18605</v>
      </c>
      <c r="D40" s="309" t="s">
        <v>29751</v>
      </c>
      <c r="E40" s="426">
        <v>4900</v>
      </c>
      <c r="F40" s="427">
        <v>0.47</v>
      </c>
      <c r="G40" s="310">
        <v>8</v>
      </c>
      <c r="H40" s="38">
        <f>Таблица612[[#This Row],[Розничная цена KRW]]*Таблица612[[#This Row],[Коэфициент стоимости]]</f>
        <v>2303</v>
      </c>
      <c r="I40" s="39" t="str">
        <f>IF($H$1="","Введите курс",Таблица612[[#This Row],[Оптовая цена KRW                       за 1шт]]/$H$1)</f>
        <v>Введите курс</v>
      </c>
      <c r="J40" s="311"/>
      <c r="K40" s="40">
        <f>Таблица612[[#This Row],[Заказ коробок ]]*Таблица612[[#This Row],[Кол-во шт в коробке]]</f>
        <v>0</v>
      </c>
      <c r="L40" s="38">
        <f>Таблица612[[#This Row],[Общее кол-во шт]]*Таблица612[[#This Row],[Оптовая цена KRW                       за 1шт]]</f>
        <v>0</v>
      </c>
      <c r="M40" s="41" t="str">
        <f>IFERROR(Таблица612[[#This Row],[Общее кол-во шт]]*Таблица612[[#This Row],[Оптовая цена USD                       за 1шт]],"")</f>
        <v/>
      </c>
      <c r="N40" s="312"/>
    </row>
    <row r="41" spans="1:14" ht="24" customHeight="1">
      <c r="A41" s="307" t="s">
        <v>29752</v>
      </c>
      <c r="B41" s="32">
        <v>8806173420377</v>
      </c>
      <c r="C41" s="308" t="s">
        <v>18589</v>
      </c>
      <c r="D41" s="309" t="s">
        <v>29753</v>
      </c>
      <c r="E41" s="426">
        <v>4400</v>
      </c>
      <c r="F41" s="427">
        <v>0.47</v>
      </c>
      <c r="G41" s="310">
        <v>12</v>
      </c>
      <c r="H41" s="38">
        <f>Таблица612[[#This Row],[Розничная цена KRW]]*Таблица612[[#This Row],[Коэфициент стоимости]]</f>
        <v>2068</v>
      </c>
      <c r="I41" s="39" t="str">
        <f>IF($H$1="","Введите курс",Таблица612[[#This Row],[Оптовая цена KRW                       за 1шт]]/$H$1)</f>
        <v>Введите курс</v>
      </c>
      <c r="J41" s="311"/>
      <c r="K41" s="40">
        <f>Таблица612[[#This Row],[Заказ коробок ]]*Таблица612[[#This Row],[Кол-во шт в коробке]]</f>
        <v>0</v>
      </c>
      <c r="L41" s="38">
        <f>Таблица612[[#This Row],[Общее кол-во шт]]*Таблица612[[#This Row],[Оптовая цена KRW                       за 1шт]]</f>
        <v>0</v>
      </c>
      <c r="M41" s="41" t="str">
        <f>IFERROR(Таблица612[[#This Row],[Общее кол-во шт]]*Таблица612[[#This Row],[Оптовая цена USD                       за 1шт]],"")</f>
        <v/>
      </c>
      <c r="N41" s="312"/>
    </row>
    <row r="42" spans="1:14" ht="24" customHeight="1">
      <c r="A42" s="307" t="s">
        <v>29754</v>
      </c>
      <c r="B42" s="32">
        <v>8806173414123</v>
      </c>
      <c r="C42" s="308" t="s">
        <v>18635</v>
      </c>
      <c r="D42" s="309" t="s">
        <v>29755</v>
      </c>
      <c r="E42" s="426">
        <v>5500</v>
      </c>
      <c r="F42" s="427">
        <v>0.47</v>
      </c>
      <c r="G42" s="310">
        <v>12</v>
      </c>
      <c r="H42" s="38">
        <f>Таблица612[[#This Row],[Розничная цена KRW]]*Таблица612[[#This Row],[Коэфициент стоимости]]</f>
        <v>2585</v>
      </c>
      <c r="I42" s="39" t="str">
        <f>IF($H$1="","Введите курс",Таблица612[[#This Row],[Оптовая цена KRW                       за 1шт]]/$H$1)</f>
        <v>Введите курс</v>
      </c>
      <c r="J42" s="311"/>
      <c r="K42" s="40">
        <f>Таблица612[[#This Row],[Заказ коробок ]]*Таблица612[[#This Row],[Кол-во шт в коробке]]</f>
        <v>0</v>
      </c>
      <c r="L42" s="38">
        <f>Таблица612[[#This Row],[Общее кол-во шт]]*Таблица612[[#This Row],[Оптовая цена KRW                       за 1шт]]</f>
        <v>0</v>
      </c>
      <c r="M42" s="41" t="str">
        <f>IFERROR(Таблица612[[#This Row],[Общее кол-во шт]]*Таблица612[[#This Row],[Оптовая цена USD                       за 1шт]],"")</f>
        <v/>
      </c>
      <c r="N42" s="312"/>
    </row>
    <row r="43" spans="1:14" ht="24" customHeight="1">
      <c r="A43" s="307" t="s">
        <v>29756</v>
      </c>
      <c r="B43" s="32">
        <v>8806173449033</v>
      </c>
      <c r="C43" s="308" t="s">
        <v>18747</v>
      </c>
      <c r="D43" s="309" t="s">
        <v>29757</v>
      </c>
      <c r="E43" s="426">
        <v>9900</v>
      </c>
      <c r="F43" s="427">
        <v>0.47</v>
      </c>
      <c r="G43" s="310">
        <v>6</v>
      </c>
      <c r="H43" s="38">
        <f>Таблица612[[#This Row],[Розничная цена KRW]]*Таблица612[[#This Row],[Коэфициент стоимости]]</f>
        <v>4653</v>
      </c>
      <c r="I43" s="39" t="str">
        <f>IF($H$1="","Введите курс",Таблица612[[#This Row],[Оптовая цена KRW                       за 1шт]]/$H$1)</f>
        <v>Введите курс</v>
      </c>
      <c r="J43" s="311"/>
      <c r="K43" s="40">
        <f>Таблица612[[#This Row],[Заказ коробок ]]*Таблица612[[#This Row],[Кол-во шт в коробке]]</f>
        <v>0</v>
      </c>
      <c r="L43" s="38">
        <f>Таблица612[[#This Row],[Общее кол-во шт]]*Таблица612[[#This Row],[Оптовая цена KRW                       за 1шт]]</f>
        <v>0</v>
      </c>
      <c r="M43" s="41" t="str">
        <f>IFERROR(Таблица612[[#This Row],[Общее кол-во шт]]*Таблица612[[#This Row],[Оптовая цена USD                       за 1шт]],"")</f>
        <v/>
      </c>
      <c r="N43" s="312"/>
    </row>
    <row r="44" spans="1:14" ht="24" customHeight="1">
      <c r="A44" s="307" t="s">
        <v>29758</v>
      </c>
      <c r="B44" s="32">
        <v>8806173439652</v>
      </c>
      <c r="C44" s="308" t="s">
        <v>18699</v>
      </c>
      <c r="D44" s="309" t="s">
        <v>29759</v>
      </c>
      <c r="E44" s="426">
        <v>7700</v>
      </c>
      <c r="F44" s="427">
        <v>0.47</v>
      </c>
      <c r="G44" s="310">
        <v>8</v>
      </c>
      <c r="H44" s="38">
        <f>Таблица612[[#This Row],[Розничная цена KRW]]*Таблица612[[#This Row],[Коэфициент стоимости]]</f>
        <v>3619</v>
      </c>
      <c r="I44" s="39" t="str">
        <f>IF($H$1="","Введите курс",Таблица612[[#This Row],[Оптовая цена KRW                       за 1шт]]/$H$1)</f>
        <v>Введите курс</v>
      </c>
      <c r="J44" s="311"/>
      <c r="K44" s="40">
        <f>Таблица612[[#This Row],[Заказ коробок ]]*Таблица612[[#This Row],[Кол-во шт в коробке]]</f>
        <v>0</v>
      </c>
      <c r="L44" s="38">
        <f>Таблица612[[#This Row],[Общее кол-во шт]]*Таблица612[[#This Row],[Оптовая цена KRW                       за 1шт]]</f>
        <v>0</v>
      </c>
      <c r="M44" s="41" t="str">
        <f>IFERROR(Таблица612[[#This Row],[Общее кол-во шт]]*Таблица612[[#This Row],[Оптовая цена USD                       за 1шт]],"")</f>
        <v/>
      </c>
      <c r="N44" s="312"/>
    </row>
    <row r="45" spans="1:14" ht="24" customHeight="1">
      <c r="A45" s="307" t="s">
        <v>29760</v>
      </c>
      <c r="B45" s="32">
        <v>8806173443420</v>
      </c>
      <c r="C45" s="308" t="s">
        <v>18740</v>
      </c>
      <c r="D45" s="309" t="s">
        <v>29761</v>
      </c>
      <c r="E45" s="426">
        <v>9500</v>
      </c>
      <c r="F45" s="427">
        <v>0.47</v>
      </c>
      <c r="G45" s="310">
        <v>6</v>
      </c>
      <c r="H45" s="38">
        <f>Таблица612[[#This Row],[Розничная цена KRW]]*Таблица612[[#This Row],[Коэфициент стоимости]]</f>
        <v>4465</v>
      </c>
      <c r="I45" s="39" t="str">
        <f>IF($H$1="","Введите курс",Таблица612[[#This Row],[Оптовая цена KRW                       за 1шт]]/$H$1)</f>
        <v>Введите курс</v>
      </c>
      <c r="J45" s="311"/>
      <c r="K45" s="40">
        <f>Таблица612[[#This Row],[Заказ коробок ]]*Таблица612[[#This Row],[Кол-во шт в коробке]]</f>
        <v>0</v>
      </c>
      <c r="L45" s="38">
        <f>Таблица612[[#This Row],[Общее кол-во шт]]*Таблица612[[#This Row],[Оптовая цена KRW                       за 1шт]]</f>
        <v>0</v>
      </c>
      <c r="M45" s="41" t="str">
        <f>IFERROR(Таблица612[[#This Row],[Общее кол-во шт]]*Таблица612[[#This Row],[Оптовая цена USD                       за 1шт]],"")</f>
        <v/>
      </c>
      <c r="N45" s="312"/>
    </row>
    <row r="46" spans="1:14" ht="24" customHeight="1">
      <c r="A46" s="307" t="s">
        <v>29762</v>
      </c>
      <c r="B46" s="32">
        <v>8806173435647</v>
      </c>
      <c r="C46" s="308" t="s">
        <v>29763</v>
      </c>
      <c r="D46" s="309" t="s">
        <v>29764</v>
      </c>
      <c r="E46" s="426">
        <v>9900</v>
      </c>
      <c r="F46" s="427">
        <v>0.47</v>
      </c>
      <c r="G46" s="310">
        <v>8</v>
      </c>
      <c r="H46" s="38">
        <f>Таблица612[[#This Row],[Розничная цена KRW]]*Таблица612[[#This Row],[Коэфициент стоимости]]</f>
        <v>4653</v>
      </c>
      <c r="I46" s="39" t="str">
        <f>IF($H$1="","Введите курс",Таблица612[[#This Row],[Оптовая цена KRW                       за 1шт]]/$H$1)</f>
        <v>Введите курс</v>
      </c>
      <c r="J46" s="311"/>
      <c r="K46" s="40">
        <f>Таблица612[[#This Row],[Заказ коробок ]]*Таблица612[[#This Row],[Кол-во шт в коробке]]</f>
        <v>0</v>
      </c>
      <c r="L46" s="38">
        <f>Таблица612[[#This Row],[Общее кол-во шт]]*Таблица612[[#This Row],[Оптовая цена KRW                       за 1шт]]</f>
        <v>0</v>
      </c>
      <c r="M46" s="41" t="str">
        <f>IFERROR(Таблица612[[#This Row],[Общее кол-во шт]]*Таблица612[[#This Row],[Оптовая цена USD                       за 1шт]],"")</f>
        <v/>
      </c>
      <c r="N46" s="312"/>
    </row>
    <row r="47" spans="1:14" ht="24" customHeight="1">
      <c r="A47" s="307" t="s">
        <v>29765</v>
      </c>
      <c r="B47" s="32">
        <v>8806173436729</v>
      </c>
      <c r="C47" s="308" t="s">
        <v>18922</v>
      </c>
      <c r="D47" s="309" t="s">
        <v>29766</v>
      </c>
      <c r="E47" s="426">
        <v>15500</v>
      </c>
      <c r="F47" s="427">
        <v>0.47</v>
      </c>
      <c r="G47" s="310">
        <v>12</v>
      </c>
      <c r="H47" s="38">
        <f>Таблица612[[#This Row],[Розничная цена KRW]]*Таблица612[[#This Row],[Коэфициент стоимости]]</f>
        <v>7285</v>
      </c>
      <c r="I47" s="39" t="str">
        <f>IF($H$1="","Введите курс",Таблица612[[#This Row],[Оптовая цена KRW                       за 1шт]]/$H$1)</f>
        <v>Введите курс</v>
      </c>
      <c r="J47" s="311"/>
      <c r="K47" s="40">
        <f>Таблица612[[#This Row],[Заказ коробок ]]*Таблица612[[#This Row],[Кол-во шт в коробке]]</f>
        <v>0</v>
      </c>
      <c r="L47" s="38">
        <f>Таблица612[[#This Row],[Общее кол-во шт]]*Таблица612[[#This Row],[Оптовая цена KRW                       за 1шт]]</f>
        <v>0</v>
      </c>
      <c r="M47" s="41" t="str">
        <f>IFERROR(Таблица612[[#This Row],[Общее кол-во шт]]*Таблица612[[#This Row],[Оптовая цена USD                       за 1шт]],"")</f>
        <v/>
      </c>
      <c r="N47" s="312"/>
    </row>
    <row r="48" spans="1:14" ht="24" customHeight="1">
      <c r="A48" s="307" t="s">
        <v>29767</v>
      </c>
      <c r="B48" s="32">
        <v>8806173436712</v>
      </c>
      <c r="C48" s="308" t="s">
        <v>18925</v>
      </c>
      <c r="D48" s="309" t="s">
        <v>29768</v>
      </c>
      <c r="E48" s="426">
        <v>15500</v>
      </c>
      <c r="F48" s="427">
        <v>0.47</v>
      </c>
      <c r="G48" s="310">
        <v>12</v>
      </c>
      <c r="H48" s="38">
        <f>Таблица612[[#This Row],[Розничная цена KRW]]*Таблица612[[#This Row],[Коэфициент стоимости]]</f>
        <v>7285</v>
      </c>
      <c r="I48" s="39" t="str">
        <f>IF($H$1="","Введите курс",Таблица612[[#This Row],[Оптовая цена KRW                       за 1шт]]/$H$1)</f>
        <v>Введите курс</v>
      </c>
      <c r="J48" s="311"/>
      <c r="K48" s="40">
        <f>Таблица612[[#This Row],[Заказ коробок ]]*Таблица612[[#This Row],[Кол-во шт в коробке]]</f>
        <v>0</v>
      </c>
      <c r="L48" s="38">
        <f>Таблица612[[#This Row],[Общее кол-во шт]]*Таблица612[[#This Row],[Оптовая цена KRW                       за 1шт]]</f>
        <v>0</v>
      </c>
      <c r="M48" s="41" t="str">
        <f>IFERROR(Таблица612[[#This Row],[Общее кол-во шт]]*Таблица612[[#This Row],[Оптовая цена USD                       за 1шт]],"")</f>
        <v/>
      </c>
      <c r="N48" s="312"/>
    </row>
    <row r="49" spans="1:14" ht="24" customHeight="1">
      <c r="A49" s="307" t="s">
        <v>29769</v>
      </c>
      <c r="B49" s="32">
        <v>8806173436736</v>
      </c>
      <c r="C49" s="308" t="s">
        <v>18923</v>
      </c>
      <c r="D49" s="309" t="s">
        <v>29770</v>
      </c>
      <c r="E49" s="426">
        <v>15500</v>
      </c>
      <c r="F49" s="427">
        <v>0.47</v>
      </c>
      <c r="G49" s="310">
        <v>12</v>
      </c>
      <c r="H49" s="38">
        <f>Таблица612[[#This Row],[Розничная цена KRW]]*Таблица612[[#This Row],[Коэфициент стоимости]]</f>
        <v>7285</v>
      </c>
      <c r="I49" s="39" t="str">
        <f>IF($H$1="","Введите курс",Таблица612[[#This Row],[Оптовая цена KRW                       за 1шт]]/$H$1)</f>
        <v>Введите курс</v>
      </c>
      <c r="J49" s="311"/>
      <c r="K49" s="40">
        <f>Таблица612[[#This Row],[Заказ коробок ]]*Таблица612[[#This Row],[Кол-во шт в коробке]]</f>
        <v>0</v>
      </c>
      <c r="L49" s="38">
        <f>Таблица612[[#This Row],[Общее кол-во шт]]*Таблица612[[#This Row],[Оптовая цена KRW                       за 1шт]]</f>
        <v>0</v>
      </c>
      <c r="M49" s="41" t="str">
        <f>IFERROR(Таблица612[[#This Row],[Общее кол-во шт]]*Таблица612[[#This Row],[Оптовая цена USD                       за 1шт]],"")</f>
        <v/>
      </c>
      <c r="N49" s="312"/>
    </row>
    <row r="50" spans="1:14" ht="24" customHeight="1">
      <c r="A50" s="307" t="s">
        <v>29771</v>
      </c>
      <c r="B50" s="32">
        <v>8806173435630</v>
      </c>
      <c r="C50" s="308" t="s">
        <v>18823</v>
      </c>
      <c r="D50" s="309" t="s">
        <v>29772</v>
      </c>
      <c r="E50" s="426">
        <v>14900</v>
      </c>
      <c r="F50" s="427">
        <v>0.47</v>
      </c>
      <c r="G50" s="310">
        <v>8</v>
      </c>
      <c r="H50" s="38">
        <f>Таблица612[[#This Row],[Розничная цена KRW]]*Таблица612[[#This Row],[Коэфициент стоимости]]</f>
        <v>7003</v>
      </c>
      <c r="I50" s="39" t="str">
        <f>IF($H$1="","Введите курс",Таблица612[[#This Row],[Оптовая цена KRW                       за 1шт]]/$H$1)</f>
        <v>Введите курс</v>
      </c>
      <c r="J50" s="311"/>
      <c r="K50" s="40">
        <f>Таблица612[[#This Row],[Заказ коробок ]]*Таблица612[[#This Row],[Кол-во шт в коробке]]</f>
        <v>0</v>
      </c>
      <c r="L50" s="38">
        <f>Таблица612[[#This Row],[Общее кол-во шт]]*Таблица612[[#This Row],[Оптовая цена KRW                       за 1шт]]</f>
        <v>0</v>
      </c>
      <c r="M50" s="41" t="str">
        <f>IFERROR(Таблица612[[#This Row],[Общее кол-во шт]]*Таблица612[[#This Row],[Оптовая цена USD                       за 1шт]],"")</f>
        <v/>
      </c>
      <c r="N50" s="312"/>
    </row>
    <row r="51" spans="1:14" ht="24" customHeight="1">
      <c r="A51" s="307" t="s">
        <v>29773</v>
      </c>
      <c r="B51" s="32">
        <v>8806173435623</v>
      </c>
      <c r="C51" s="308" t="s">
        <v>18822</v>
      </c>
      <c r="D51" s="309" t="s">
        <v>29774</v>
      </c>
      <c r="E51" s="426">
        <v>14900</v>
      </c>
      <c r="F51" s="427">
        <v>0.47</v>
      </c>
      <c r="G51" s="310">
        <v>8</v>
      </c>
      <c r="H51" s="38">
        <f>Таблица612[[#This Row],[Розничная цена KRW]]*Таблица612[[#This Row],[Коэфициент стоимости]]</f>
        <v>7003</v>
      </c>
      <c r="I51" s="39" t="str">
        <f>IF($H$1="","Введите курс",Таблица612[[#This Row],[Оптовая цена KRW                       за 1шт]]/$H$1)</f>
        <v>Введите курс</v>
      </c>
      <c r="J51" s="311"/>
      <c r="K51" s="40">
        <f>Таблица612[[#This Row],[Заказ коробок ]]*Таблица612[[#This Row],[Кол-во шт в коробке]]</f>
        <v>0</v>
      </c>
      <c r="L51" s="38">
        <f>Таблица612[[#This Row],[Общее кол-во шт]]*Таблица612[[#This Row],[Оптовая цена KRW                       за 1шт]]</f>
        <v>0</v>
      </c>
      <c r="M51" s="41" t="str">
        <f>IFERROR(Таблица612[[#This Row],[Общее кол-во шт]]*Таблица612[[#This Row],[Оптовая цена USD                       за 1шт]],"")</f>
        <v/>
      </c>
      <c r="N51" s="312"/>
    </row>
    <row r="52" spans="1:14" ht="24" customHeight="1">
      <c r="A52" s="307" t="s">
        <v>29775</v>
      </c>
      <c r="B52" s="32">
        <v>8806173457557</v>
      </c>
      <c r="C52" s="308" t="s">
        <v>18911</v>
      </c>
      <c r="D52" s="309" t="s">
        <v>29776</v>
      </c>
      <c r="E52" s="426">
        <v>25000</v>
      </c>
      <c r="F52" s="427">
        <v>0.47</v>
      </c>
      <c r="G52" s="310">
        <v>12</v>
      </c>
      <c r="H52" s="38">
        <f>Таблица612[[#This Row],[Розничная цена KRW]]*Таблица612[[#This Row],[Коэфициент стоимости]]</f>
        <v>11750</v>
      </c>
      <c r="I52" s="39" t="str">
        <f>IF($H$1="","Введите курс",Таблица612[[#This Row],[Оптовая цена KRW                       за 1шт]]/$H$1)</f>
        <v>Введите курс</v>
      </c>
      <c r="J52" s="311"/>
      <c r="K52" s="40">
        <f>Таблица612[[#This Row],[Заказ коробок ]]*Таблица612[[#This Row],[Кол-во шт в коробке]]</f>
        <v>0</v>
      </c>
      <c r="L52" s="38">
        <f>Таблица612[[#This Row],[Общее кол-во шт]]*Таблица612[[#This Row],[Оптовая цена KRW                       за 1шт]]</f>
        <v>0</v>
      </c>
      <c r="M52" s="41" t="str">
        <f>IFERROR(Таблица612[[#This Row],[Общее кол-во шт]]*Таблица612[[#This Row],[Оптовая цена USD                       за 1шт]],"")</f>
        <v/>
      </c>
      <c r="N52" s="312"/>
    </row>
    <row r="53" spans="1:14" ht="24" customHeight="1">
      <c r="A53" s="307" t="s">
        <v>29777</v>
      </c>
      <c r="B53" s="32">
        <v>8806173434237</v>
      </c>
      <c r="C53" s="308" t="s">
        <v>18818</v>
      </c>
      <c r="D53" s="309" t="s">
        <v>29778</v>
      </c>
      <c r="E53" s="426">
        <v>13900</v>
      </c>
      <c r="F53" s="427">
        <v>0.47</v>
      </c>
      <c r="G53" s="310">
        <v>12</v>
      </c>
      <c r="H53" s="38">
        <f>Таблица612[[#This Row],[Розничная цена KRW]]*Таблица612[[#This Row],[Коэфициент стоимости]]</f>
        <v>6533</v>
      </c>
      <c r="I53" s="39" t="str">
        <f>IF($H$1="","Введите курс",Таблица612[[#This Row],[Оптовая цена KRW                       за 1шт]]/$H$1)</f>
        <v>Введите курс</v>
      </c>
      <c r="J53" s="311"/>
      <c r="K53" s="40">
        <f>Таблица612[[#This Row],[Заказ коробок ]]*Таблица612[[#This Row],[Кол-во шт в коробке]]</f>
        <v>0</v>
      </c>
      <c r="L53" s="38">
        <f>Таблица612[[#This Row],[Общее кол-во шт]]*Таблица612[[#This Row],[Оптовая цена KRW                       за 1шт]]</f>
        <v>0</v>
      </c>
      <c r="M53" s="41" t="str">
        <f>IFERROR(Таблица612[[#This Row],[Общее кол-во шт]]*Таблица612[[#This Row],[Оптовая цена USD                       за 1шт]],"")</f>
        <v/>
      </c>
      <c r="N53" s="312"/>
    </row>
    <row r="54" spans="1:14" ht="24" customHeight="1">
      <c r="A54" s="307" t="s">
        <v>29779</v>
      </c>
      <c r="B54" s="32">
        <v>8806173422395</v>
      </c>
      <c r="C54" s="308" t="s">
        <v>18848</v>
      </c>
      <c r="D54" s="309" t="s">
        <v>29780</v>
      </c>
      <c r="E54" s="426">
        <v>15900</v>
      </c>
      <c r="F54" s="427">
        <v>0.47</v>
      </c>
      <c r="G54" s="310">
        <v>12</v>
      </c>
      <c r="H54" s="38">
        <f>Таблица612[[#This Row],[Розничная цена KRW]]*Таблица612[[#This Row],[Коэфициент стоимости]]</f>
        <v>7473</v>
      </c>
      <c r="I54" s="39" t="str">
        <f>IF($H$1="","Введите курс",Таблица612[[#This Row],[Оптовая цена KRW                       за 1шт]]/$H$1)</f>
        <v>Введите курс</v>
      </c>
      <c r="J54" s="311"/>
      <c r="K54" s="40">
        <f>Таблица612[[#This Row],[Заказ коробок ]]*Таблица612[[#This Row],[Кол-во шт в коробке]]</f>
        <v>0</v>
      </c>
      <c r="L54" s="38">
        <f>Таблица612[[#This Row],[Общее кол-во шт]]*Таблица612[[#This Row],[Оптовая цена KRW                       за 1шт]]</f>
        <v>0</v>
      </c>
      <c r="M54" s="41" t="str">
        <f>IFERROR(Таблица612[[#This Row],[Общее кол-во шт]]*Таблица612[[#This Row],[Оптовая цена USD                       за 1шт]],"")</f>
        <v/>
      </c>
      <c r="N54" s="312"/>
    </row>
    <row r="55" spans="1:14" ht="24" customHeight="1">
      <c r="A55" s="307" t="s">
        <v>29781</v>
      </c>
      <c r="B55" s="32">
        <v>8806173422371</v>
      </c>
      <c r="C55" s="308" t="s">
        <v>18817</v>
      </c>
      <c r="D55" s="309" t="s">
        <v>29782</v>
      </c>
      <c r="E55" s="426">
        <v>13900</v>
      </c>
      <c r="F55" s="427">
        <v>0.47</v>
      </c>
      <c r="G55" s="310">
        <v>12</v>
      </c>
      <c r="H55" s="38">
        <f>Таблица612[[#This Row],[Розничная цена KRW]]*Таблица612[[#This Row],[Коэфициент стоимости]]</f>
        <v>6533</v>
      </c>
      <c r="I55" s="39" t="str">
        <f>IF($H$1="","Введите курс",Таблица612[[#This Row],[Оптовая цена KRW                       за 1шт]]/$H$1)</f>
        <v>Введите курс</v>
      </c>
      <c r="J55" s="311"/>
      <c r="K55" s="40">
        <f>Таблица612[[#This Row],[Заказ коробок ]]*Таблица612[[#This Row],[Кол-во шт в коробке]]</f>
        <v>0</v>
      </c>
      <c r="L55" s="38">
        <f>Таблица612[[#This Row],[Общее кол-во шт]]*Таблица612[[#This Row],[Оптовая цена KRW                       за 1шт]]</f>
        <v>0</v>
      </c>
      <c r="M55" s="41" t="str">
        <f>IFERROR(Таблица612[[#This Row],[Общее кол-во шт]]*Таблица612[[#This Row],[Оптовая цена USD                       за 1шт]],"")</f>
        <v/>
      </c>
      <c r="N55" s="312"/>
    </row>
    <row r="56" spans="1:14" ht="24" customHeight="1">
      <c r="A56" s="307" t="s">
        <v>29783</v>
      </c>
      <c r="B56" s="32">
        <v>8806173449170</v>
      </c>
      <c r="C56" s="308" t="s">
        <v>29784</v>
      </c>
      <c r="D56" s="309" t="s">
        <v>29785</v>
      </c>
      <c r="E56" s="426">
        <v>22000</v>
      </c>
      <c r="F56" s="427">
        <v>0.47</v>
      </c>
      <c r="G56" s="310">
        <v>6</v>
      </c>
      <c r="H56" s="38">
        <f>Таблица612[[#This Row],[Розничная цена KRW]]*Таблица612[[#This Row],[Коэфициент стоимости]]</f>
        <v>10340</v>
      </c>
      <c r="I56" s="39" t="str">
        <f>IF($H$1="","Введите курс",Таблица612[[#This Row],[Оптовая цена KRW                       за 1шт]]/$H$1)</f>
        <v>Введите курс</v>
      </c>
      <c r="J56" s="311"/>
      <c r="K56" s="40">
        <f>Таблица612[[#This Row],[Заказ коробок ]]*Таблица612[[#This Row],[Кол-во шт в коробке]]</f>
        <v>0</v>
      </c>
      <c r="L56" s="38">
        <f>Таблица612[[#This Row],[Общее кол-во шт]]*Таблица612[[#This Row],[Оптовая цена KRW                       за 1шт]]</f>
        <v>0</v>
      </c>
      <c r="M56" s="41" t="str">
        <f>IFERROR(Таблица612[[#This Row],[Общее кол-во шт]]*Таблица612[[#This Row],[Оптовая цена USD                       за 1шт]],"")</f>
        <v/>
      </c>
      <c r="N56" s="312"/>
    </row>
    <row r="57" spans="1:14" ht="24" customHeight="1">
      <c r="A57" s="307" t="s">
        <v>29786</v>
      </c>
      <c r="B57" s="32">
        <v>8806173457564</v>
      </c>
      <c r="C57" s="308" t="s">
        <v>18912</v>
      </c>
      <c r="D57" s="309" t="s">
        <v>29787</v>
      </c>
      <c r="E57" s="426">
        <v>12500</v>
      </c>
      <c r="F57" s="427">
        <v>0.47</v>
      </c>
      <c r="G57" s="310">
        <v>12</v>
      </c>
      <c r="H57" s="38">
        <f>Таблица612[[#This Row],[Розничная цена KRW]]*Таблица612[[#This Row],[Коэфициент стоимости]]</f>
        <v>5875</v>
      </c>
      <c r="I57" s="39" t="str">
        <f>IF($H$1="","Введите курс",Таблица612[[#This Row],[Оптовая цена KRW                       за 1шт]]/$H$1)</f>
        <v>Введите курс</v>
      </c>
      <c r="J57" s="311"/>
      <c r="K57" s="40">
        <f>Таблица612[[#This Row],[Заказ коробок ]]*Таблица612[[#This Row],[Кол-во шт в коробке]]</f>
        <v>0</v>
      </c>
      <c r="L57" s="38">
        <f>Таблица612[[#This Row],[Общее кол-во шт]]*Таблица612[[#This Row],[Оптовая цена KRW                       за 1шт]]</f>
        <v>0</v>
      </c>
      <c r="M57" s="41" t="str">
        <f>IFERROR(Таблица612[[#This Row],[Общее кол-во шт]]*Таблица612[[#This Row],[Оптовая цена USD                       за 1шт]],"")</f>
        <v/>
      </c>
      <c r="N57" s="312"/>
    </row>
    <row r="58" spans="1:14" ht="24" customHeight="1">
      <c r="A58" s="307" t="s">
        <v>29788</v>
      </c>
      <c r="B58" s="32">
        <v>8806173457571</v>
      </c>
      <c r="C58" s="308" t="s">
        <v>18913</v>
      </c>
      <c r="D58" s="309" t="s">
        <v>29789</v>
      </c>
      <c r="E58" s="426">
        <v>25000</v>
      </c>
      <c r="F58" s="427">
        <v>0.47</v>
      </c>
      <c r="G58" s="310">
        <v>12</v>
      </c>
      <c r="H58" s="38">
        <f>Таблица612[[#This Row],[Розничная цена KRW]]*Таблица612[[#This Row],[Коэфициент стоимости]]</f>
        <v>11750</v>
      </c>
      <c r="I58" s="39" t="str">
        <f>IF($H$1="","Введите курс",Таблица612[[#This Row],[Оптовая цена KRW                       за 1шт]]/$H$1)</f>
        <v>Введите курс</v>
      </c>
      <c r="J58" s="311"/>
      <c r="K58" s="40">
        <f>Таблица612[[#This Row],[Заказ коробок ]]*Таблица612[[#This Row],[Кол-во шт в коробке]]</f>
        <v>0</v>
      </c>
      <c r="L58" s="38">
        <f>Таблица612[[#This Row],[Общее кол-во шт]]*Таблица612[[#This Row],[Оптовая цена KRW                       за 1шт]]</f>
        <v>0</v>
      </c>
      <c r="M58" s="41" t="str">
        <f>IFERROR(Таблица612[[#This Row],[Общее кол-во шт]]*Таблица612[[#This Row],[Оптовая цена USD                       за 1шт]],"")</f>
        <v/>
      </c>
      <c r="N58" s="312"/>
    </row>
    <row r="59" spans="1:14" ht="24" customHeight="1">
      <c r="A59" s="307" t="s">
        <v>29790</v>
      </c>
      <c r="B59" s="32">
        <v>8806173434930</v>
      </c>
      <c r="C59" s="308" t="s">
        <v>29791</v>
      </c>
      <c r="D59" s="309" t="s">
        <v>29792</v>
      </c>
      <c r="E59" s="426">
        <v>30000</v>
      </c>
      <c r="F59" s="427">
        <v>0.47</v>
      </c>
      <c r="G59" s="310">
        <v>8</v>
      </c>
      <c r="H59" s="38">
        <f>Таблица612[[#This Row],[Розничная цена KRW]]*Таблица612[[#This Row],[Коэфициент стоимости]]</f>
        <v>14100</v>
      </c>
      <c r="I59" s="39" t="str">
        <f>IF($H$1="","Введите курс",Таблица612[[#This Row],[Оптовая цена KRW                       за 1шт]]/$H$1)</f>
        <v>Введите курс</v>
      </c>
      <c r="J59" s="311"/>
      <c r="K59" s="40">
        <f>Таблица612[[#This Row],[Заказ коробок ]]*Таблица612[[#This Row],[Кол-во шт в коробке]]</f>
        <v>0</v>
      </c>
      <c r="L59" s="38">
        <f>Таблица612[[#This Row],[Общее кол-во шт]]*Таблица612[[#This Row],[Оптовая цена KRW                       за 1шт]]</f>
        <v>0</v>
      </c>
      <c r="M59" s="41" t="str">
        <f>IFERROR(Таблица612[[#This Row],[Общее кол-во шт]]*Таблица612[[#This Row],[Оптовая цена USD                       за 1шт]],"")</f>
        <v/>
      </c>
      <c r="N59" s="312"/>
    </row>
    <row r="60" spans="1:14" ht="24" customHeight="1">
      <c r="A60" s="307" t="s">
        <v>29793</v>
      </c>
      <c r="B60" s="32">
        <v>8806173434282</v>
      </c>
      <c r="C60" s="308" t="s">
        <v>29794</v>
      </c>
      <c r="D60" s="309" t="s">
        <v>29795</v>
      </c>
      <c r="E60" s="426">
        <v>33000</v>
      </c>
      <c r="F60" s="427">
        <v>0.47</v>
      </c>
      <c r="G60" s="310">
        <v>12</v>
      </c>
      <c r="H60" s="38">
        <f>Таблица612[[#This Row],[Розничная цена KRW]]*Таблица612[[#This Row],[Коэфициент стоимости]]</f>
        <v>15510</v>
      </c>
      <c r="I60" s="39" t="str">
        <f>IF($H$1="","Введите курс",Таблица612[[#This Row],[Оптовая цена KRW                       за 1шт]]/$H$1)</f>
        <v>Введите курс</v>
      </c>
      <c r="J60" s="311"/>
      <c r="K60" s="40">
        <f>Таблица612[[#This Row],[Заказ коробок ]]*Таблица612[[#This Row],[Кол-во шт в коробке]]</f>
        <v>0</v>
      </c>
      <c r="L60" s="38">
        <f>Таблица612[[#This Row],[Общее кол-во шт]]*Таблица612[[#This Row],[Оптовая цена KRW                       за 1шт]]</f>
        <v>0</v>
      </c>
      <c r="M60" s="41" t="str">
        <f>IFERROR(Таблица612[[#This Row],[Общее кол-во шт]]*Таблица612[[#This Row],[Оптовая цена USD                       за 1шт]],"")</f>
        <v/>
      </c>
      <c r="N60" s="312"/>
    </row>
    <row r="61" spans="1:14" ht="24" customHeight="1">
      <c r="A61" s="307" t="s">
        <v>29796</v>
      </c>
      <c r="B61" s="32">
        <v>8806173437795</v>
      </c>
      <c r="C61" s="308" t="s">
        <v>29797</v>
      </c>
      <c r="D61" s="309" t="s">
        <v>29798</v>
      </c>
      <c r="E61" s="426">
        <v>35000</v>
      </c>
      <c r="F61" s="427">
        <v>0.47</v>
      </c>
      <c r="G61" s="310">
        <v>8</v>
      </c>
      <c r="H61" s="38">
        <f>Таблица612[[#This Row],[Розничная цена KRW]]*Таблица612[[#This Row],[Коэфициент стоимости]]</f>
        <v>16450</v>
      </c>
      <c r="I61" s="39" t="str">
        <f>IF($H$1="","Введите курс",Таблица612[[#This Row],[Оптовая цена KRW                       за 1шт]]/$H$1)</f>
        <v>Введите курс</v>
      </c>
      <c r="J61" s="311"/>
      <c r="K61" s="40">
        <f>Таблица612[[#This Row],[Заказ коробок ]]*Таблица612[[#This Row],[Кол-во шт в коробке]]</f>
        <v>0</v>
      </c>
      <c r="L61" s="38">
        <f>Таблица612[[#This Row],[Общее кол-во шт]]*Таблица612[[#This Row],[Оптовая цена KRW                       за 1шт]]</f>
        <v>0</v>
      </c>
      <c r="M61" s="41" t="str">
        <f>IFERROR(Таблица612[[#This Row],[Общее кол-во шт]]*Таблица612[[#This Row],[Оптовая цена USD                       за 1шт]],"")</f>
        <v/>
      </c>
      <c r="N61" s="312"/>
    </row>
    <row r="62" spans="1:14" ht="24" customHeight="1">
      <c r="A62" s="307" t="s">
        <v>29799</v>
      </c>
      <c r="B62" s="32">
        <v>8806173440085</v>
      </c>
      <c r="C62" s="308" t="s">
        <v>29800</v>
      </c>
      <c r="D62" s="309" t="s">
        <v>29801</v>
      </c>
      <c r="E62" s="426">
        <v>16900</v>
      </c>
      <c r="F62" s="427">
        <v>0.47</v>
      </c>
      <c r="G62" s="310">
        <v>8</v>
      </c>
      <c r="H62" s="38">
        <f>Таблица612[[#This Row],[Розничная цена KRW]]*Таблица612[[#This Row],[Коэфициент стоимости]]</f>
        <v>7943</v>
      </c>
      <c r="I62" s="39" t="str">
        <f>IF($H$1="","Введите курс",Таблица612[[#This Row],[Оптовая цена KRW                       за 1шт]]/$H$1)</f>
        <v>Введите курс</v>
      </c>
      <c r="J62" s="311"/>
      <c r="K62" s="40">
        <f>Таблица612[[#This Row],[Заказ коробок ]]*Таблица612[[#This Row],[Кол-во шт в коробке]]</f>
        <v>0</v>
      </c>
      <c r="L62" s="38">
        <f>Таблица612[[#This Row],[Общее кол-во шт]]*Таблица612[[#This Row],[Оптовая цена KRW                       за 1шт]]</f>
        <v>0</v>
      </c>
      <c r="M62" s="41" t="str">
        <f>IFERROR(Таблица612[[#This Row],[Общее кол-во шт]]*Таблица612[[#This Row],[Оптовая цена USD                       за 1шт]],"")</f>
        <v/>
      </c>
      <c r="N62" s="312"/>
    </row>
    <row r="63" spans="1:14" ht="24" customHeight="1">
      <c r="A63" s="307" t="s">
        <v>29802</v>
      </c>
      <c r="B63" s="32">
        <v>8806173440078</v>
      </c>
      <c r="C63" s="308" t="s">
        <v>29803</v>
      </c>
      <c r="D63" s="309" t="s">
        <v>29804</v>
      </c>
      <c r="E63" s="426">
        <v>14900</v>
      </c>
      <c r="F63" s="427">
        <v>0.47</v>
      </c>
      <c r="G63" s="310">
        <v>8</v>
      </c>
      <c r="H63" s="38">
        <f>Таблица612[[#This Row],[Розничная цена KRW]]*Таблица612[[#This Row],[Коэфициент стоимости]]</f>
        <v>7003</v>
      </c>
      <c r="I63" s="39" t="str">
        <f>IF($H$1="","Введите курс",Таблица612[[#This Row],[Оптовая цена KRW                       за 1шт]]/$H$1)</f>
        <v>Введите курс</v>
      </c>
      <c r="J63" s="311"/>
      <c r="K63" s="40">
        <f>Таблица612[[#This Row],[Заказ коробок ]]*Таблица612[[#This Row],[Кол-во шт в коробке]]</f>
        <v>0</v>
      </c>
      <c r="L63" s="38">
        <f>Таблица612[[#This Row],[Общее кол-во шт]]*Таблица612[[#This Row],[Оптовая цена KRW                       за 1шт]]</f>
        <v>0</v>
      </c>
      <c r="M63" s="41" t="str">
        <f>IFERROR(Таблица612[[#This Row],[Общее кол-во шт]]*Таблица612[[#This Row],[Оптовая цена USD                       за 1шт]],"")</f>
        <v/>
      </c>
      <c r="N63" s="312"/>
    </row>
    <row r="64" spans="1:14" ht="24" customHeight="1">
      <c r="A64" s="307" t="s">
        <v>29805</v>
      </c>
      <c r="B64" s="32">
        <v>8806173425488</v>
      </c>
      <c r="C64" s="308" t="s">
        <v>18915</v>
      </c>
      <c r="D64" s="309" t="s">
        <v>29806</v>
      </c>
      <c r="E64" s="426">
        <v>25000</v>
      </c>
      <c r="F64" s="427">
        <v>0.47</v>
      </c>
      <c r="G64" s="310">
        <v>12</v>
      </c>
      <c r="H64" s="38">
        <f>Таблица612[[#This Row],[Розничная цена KRW]]*Таблица612[[#This Row],[Коэфициент стоимости]]</f>
        <v>11750</v>
      </c>
      <c r="I64" s="39" t="str">
        <f>IF($H$1="","Введите курс",Таблица612[[#This Row],[Оптовая цена KRW                       за 1шт]]/$H$1)</f>
        <v>Введите курс</v>
      </c>
      <c r="J64" s="311"/>
      <c r="K64" s="40">
        <f>Таблица612[[#This Row],[Заказ коробок ]]*Таблица612[[#This Row],[Кол-во шт в коробке]]</f>
        <v>0</v>
      </c>
      <c r="L64" s="38">
        <f>Таблица612[[#This Row],[Общее кол-во шт]]*Таблица612[[#This Row],[Оптовая цена KRW                       за 1шт]]</f>
        <v>0</v>
      </c>
      <c r="M64" s="41" t="str">
        <f>IFERROR(Таблица612[[#This Row],[Общее кол-во шт]]*Таблица612[[#This Row],[Оптовая цена USD                       за 1шт]],"")</f>
        <v/>
      </c>
      <c r="N64" s="312"/>
    </row>
    <row r="65" spans="1:14" ht="24" customHeight="1">
      <c r="A65" s="307" t="s">
        <v>29807</v>
      </c>
      <c r="B65" s="32">
        <v>8806173425495</v>
      </c>
      <c r="C65" s="308" t="s">
        <v>18858</v>
      </c>
      <c r="D65" s="309" t="s">
        <v>29808</v>
      </c>
      <c r="E65" s="426">
        <v>16900</v>
      </c>
      <c r="F65" s="427">
        <v>0.47</v>
      </c>
      <c r="G65" s="310">
        <v>12</v>
      </c>
      <c r="H65" s="38">
        <f>Таблица612[[#This Row],[Розничная цена KRW]]*Таблица612[[#This Row],[Коэфициент стоимости]]</f>
        <v>7943</v>
      </c>
      <c r="I65" s="39" t="str">
        <f>IF($H$1="","Введите курс",Таблица612[[#This Row],[Оптовая цена KRW                       за 1шт]]/$H$1)</f>
        <v>Введите курс</v>
      </c>
      <c r="J65" s="311"/>
      <c r="K65" s="40">
        <f>Таблица612[[#This Row],[Заказ коробок ]]*Таблица612[[#This Row],[Кол-во шт в коробке]]</f>
        <v>0</v>
      </c>
      <c r="L65" s="38">
        <f>Таблица612[[#This Row],[Общее кол-во шт]]*Таблица612[[#This Row],[Оптовая цена KRW                       за 1шт]]</f>
        <v>0</v>
      </c>
      <c r="M65" s="41" t="str">
        <f>IFERROR(Таблица612[[#This Row],[Общее кол-во шт]]*Таблица612[[#This Row],[Оптовая цена USD                       за 1шт]],"")</f>
        <v/>
      </c>
      <c r="N65" s="312"/>
    </row>
    <row r="66" spans="1:14" ht="24" customHeight="1">
      <c r="A66" s="307" t="s">
        <v>29809</v>
      </c>
      <c r="B66" s="32">
        <v>8806173425471</v>
      </c>
      <c r="C66" s="308" t="s">
        <v>18835</v>
      </c>
      <c r="D66" s="309" t="s">
        <v>29810</v>
      </c>
      <c r="E66" s="426">
        <v>14900</v>
      </c>
      <c r="F66" s="427">
        <v>0.47</v>
      </c>
      <c r="G66" s="310">
        <v>12</v>
      </c>
      <c r="H66" s="38">
        <f>Таблица612[[#This Row],[Розничная цена KRW]]*Таблица612[[#This Row],[Коэфициент стоимости]]</f>
        <v>7003</v>
      </c>
      <c r="I66" s="39" t="str">
        <f>IF($H$1="","Введите курс",Таблица612[[#This Row],[Оптовая цена KRW                       за 1шт]]/$H$1)</f>
        <v>Введите курс</v>
      </c>
      <c r="J66" s="311"/>
      <c r="K66" s="40">
        <f>Таблица612[[#This Row],[Заказ коробок ]]*Таблица612[[#This Row],[Кол-во шт в коробке]]</f>
        <v>0</v>
      </c>
      <c r="L66" s="38">
        <f>Таблица612[[#This Row],[Общее кол-во шт]]*Таблица612[[#This Row],[Оптовая цена KRW                       за 1шт]]</f>
        <v>0</v>
      </c>
      <c r="M66" s="41" t="str">
        <f>IFERROR(Таблица612[[#This Row],[Общее кол-во шт]]*Таблица612[[#This Row],[Оптовая цена USD                       за 1шт]],"")</f>
        <v/>
      </c>
      <c r="N66" s="312"/>
    </row>
    <row r="67" spans="1:14" ht="24" customHeight="1">
      <c r="A67" s="307" t="s">
        <v>29811</v>
      </c>
      <c r="B67" s="32">
        <v>8806173425464</v>
      </c>
      <c r="C67" s="308" t="s">
        <v>18834</v>
      </c>
      <c r="D67" s="309" t="s">
        <v>29812</v>
      </c>
      <c r="E67" s="426">
        <v>14900</v>
      </c>
      <c r="F67" s="427">
        <v>0.47</v>
      </c>
      <c r="G67" s="310">
        <v>12</v>
      </c>
      <c r="H67" s="38">
        <f>Таблица612[[#This Row],[Розничная цена KRW]]*Таблица612[[#This Row],[Коэфициент стоимости]]</f>
        <v>7003</v>
      </c>
      <c r="I67" s="39" t="str">
        <f>IF($H$1="","Введите курс",Таблица612[[#This Row],[Оптовая цена KRW                       за 1шт]]/$H$1)</f>
        <v>Введите курс</v>
      </c>
      <c r="J67" s="311"/>
      <c r="K67" s="40">
        <f>Таблица612[[#This Row],[Заказ коробок ]]*Таблица612[[#This Row],[Кол-во шт в коробке]]</f>
        <v>0</v>
      </c>
      <c r="L67" s="38">
        <f>Таблица612[[#This Row],[Общее кол-во шт]]*Таблица612[[#This Row],[Оптовая цена KRW                       за 1шт]]</f>
        <v>0</v>
      </c>
      <c r="M67" s="41" t="str">
        <f>IFERROR(Таблица612[[#This Row],[Общее кол-во шт]]*Таблица612[[#This Row],[Оптовая цена USD                       за 1шт]],"")</f>
        <v/>
      </c>
      <c r="N67" s="312"/>
    </row>
    <row r="68" spans="1:14" ht="24" customHeight="1">
      <c r="A68" s="307" t="s">
        <v>29813</v>
      </c>
      <c r="B68" s="32">
        <v>8806173425501</v>
      </c>
      <c r="C68" s="308" t="s">
        <v>18857</v>
      </c>
      <c r="D68" s="309" t="s">
        <v>29814</v>
      </c>
      <c r="E68" s="426">
        <v>16900</v>
      </c>
      <c r="F68" s="427">
        <v>0.47</v>
      </c>
      <c r="G68" s="310">
        <v>12</v>
      </c>
      <c r="H68" s="38">
        <f>Таблица612[[#This Row],[Розничная цена KRW]]*Таблица612[[#This Row],[Коэфициент стоимости]]</f>
        <v>7943</v>
      </c>
      <c r="I68" s="39" t="str">
        <f>IF($H$1="","Введите курс",Таблица612[[#This Row],[Оптовая цена KRW                       за 1шт]]/$H$1)</f>
        <v>Введите курс</v>
      </c>
      <c r="J68" s="311"/>
      <c r="K68" s="40">
        <f>Таблица612[[#This Row],[Заказ коробок ]]*Таблица612[[#This Row],[Кол-во шт в коробке]]</f>
        <v>0</v>
      </c>
      <c r="L68" s="38">
        <f>Таблица612[[#This Row],[Общее кол-во шт]]*Таблица612[[#This Row],[Оптовая цена KRW                       за 1шт]]</f>
        <v>0</v>
      </c>
      <c r="M68" s="41" t="str">
        <f>IFERROR(Таблица612[[#This Row],[Общее кол-во шт]]*Таблица612[[#This Row],[Оптовая цена USD                       за 1шт]],"")</f>
        <v/>
      </c>
      <c r="N68" s="312"/>
    </row>
    <row r="69" spans="1:14" ht="24" customHeight="1">
      <c r="A69" s="307" t="s">
        <v>29815</v>
      </c>
      <c r="B69" s="32">
        <v>8806173440610</v>
      </c>
      <c r="C69" s="308" t="s">
        <v>18903</v>
      </c>
      <c r="D69" s="309" t="s">
        <v>29816</v>
      </c>
      <c r="E69" s="426">
        <v>24900</v>
      </c>
      <c r="F69" s="427">
        <v>0.47</v>
      </c>
      <c r="G69" s="310">
        <v>6</v>
      </c>
      <c r="H69" s="38">
        <f>Таблица612[[#This Row],[Розничная цена KRW]]*Таблица612[[#This Row],[Коэфициент стоимости]]</f>
        <v>11703</v>
      </c>
      <c r="I69" s="39" t="str">
        <f>IF($H$1="","Введите курс",Таблица612[[#This Row],[Оптовая цена KRW                       за 1шт]]/$H$1)</f>
        <v>Введите курс</v>
      </c>
      <c r="J69" s="311"/>
      <c r="K69" s="40">
        <f>Таблица612[[#This Row],[Заказ коробок ]]*Таблица612[[#This Row],[Кол-во шт в коробке]]</f>
        <v>0</v>
      </c>
      <c r="L69" s="38">
        <f>Таблица612[[#This Row],[Общее кол-во шт]]*Таблица612[[#This Row],[Оптовая цена KRW                       за 1шт]]</f>
        <v>0</v>
      </c>
      <c r="M69" s="41" t="str">
        <f>IFERROR(Таблица612[[#This Row],[Общее кол-во шт]]*Таблица612[[#This Row],[Оптовая цена USD                       за 1шт]],"")</f>
        <v/>
      </c>
      <c r="N69" s="312"/>
    </row>
    <row r="70" spans="1:14" ht="24" customHeight="1">
      <c r="A70" s="307" t="s">
        <v>29817</v>
      </c>
      <c r="B70" s="32">
        <v>8806173440627</v>
      </c>
      <c r="C70" s="308" t="s">
        <v>18904</v>
      </c>
      <c r="D70" s="309" t="s">
        <v>29818</v>
      </c>
      <c r="E70" s="426">
        <v>24900</v>
      </c>
      <c r="F70" s="427">
        <v>0.47</v>
      </c>
      <c r="G70" s="310">
        <v>6</v>
      </c>
      <c r="H70" s="38">
        <f>Таблица612[[#This Row],[Розничная цена KRW]]*Таблица612[[#This Row],[Коэфициент стоимости]]</f>
        <v>11703</v>
      </c>
      <c r="I70" s="39" t="str">
        <f>IF($H$1="","Введите курс",Таблица612[[#This Row],[Оптовая цена KRW                       за 1шт]]/$H$1)</f>
        <v>Введите курс</v>
      </c>
      <c r="J70" s="311"/>
      <c r="K70" s="40">
        <f>Таблица612[[#This Row],[Заказ коробок ]]*Таблица612[[#This Row],[Кол-во шт в коробке]]</f>
        <v>0</v>
      </c>
      <c r="L70" s="38">
        <f>Таблица612[[#This Row],[Общее кол-во шт]]*Таблица612[[#This Row],[Оптовая цена KRW                       за 1шт]]</f>
        <v>0</v>
      </c>
      <c r="M70" s="41" t="str">
        <f>IFERROR(Таблица612[[#This Row],[Общее кол-во шт]]*Таблица612[[#This Row],[Оптовая цена USD                       за 1шт]],"")</f>
        <v/>
      </c>
      <c r="N70" s="312"/>
    </row>
    <row r="71" spans="1:14" ht="24" customHeight="1">
      <c r="A71" s="307" t="s">
        <v>29819</v>
      </c>
      <c r="B71" s="32">
        <v>8806173440634</v>
      </c>
      <c r="C71" s="308" t="s">
        <v>18880</v>
      </c>
      <c r="D71" s="309" t="s">
        <v>29820</v>
      </c>
      <c r="E71" s="426">
        <v>19900</v>
      </c>
      <c r="F71" s="427">
        <v>0.47</v>
      </c>
      <c r="G71" s="310">
        <v>6</v>
      </c>
      <c r="H71" s="38">
        <f>Таблица612[[#This Row],[Розничная цена KRW]]*Таблица612[[#This Row],[Коэфициент стоимости]]</f>
        <v>9353</v>
      </c>
      <c r="I71" s="39" t="str">
        <f>IF($H$1="","Введите курс",Таблица612[[#This Row],[Оптовая цена KRW                       за 1шт]]/$H$1)</f>
        <v>Введите курс</v>
      </c>
      <c r="J71" s="311"/>
      <c r="K71" s="40">
        <f>Таблица612[[#This Row],[Заказ коробок ]]*Таблица612[[#This Row],[Кол-во шт в коробке]]</f>
        <v>0</v>
      </c>
      <c r="L71" s="38">
        <f>Таблица612[[#This Row],[Общее кол-во шт]]*Таблица612[[#This Row],[Оптовая цена KRW                       за 1шт]]</f>
        <v>0</v>
      </c>
      <c r="M71" s="41" t="str">
        <f>IFERROR(Таблица612[[#This Row],[Общее кол-во шт]]*Таблица612[[#This Row],[Оптовая цена USD                       за 1шт]],"")</f>
        <v/>
      </c>
      <c r="N71" s="312"/>
    </row>
    <row r="72" spans="1:14" ht="24" customHeight="1">
      <c r="A72" s="307" t="s">
        <v>29821</v>
      </c>
      <c r="B72" s="32">
        <v>8806173446421</v>
      </c>
      <c r="C72" s="308" t="s">
        <v>18893</v>
      </c>
      <c r="D72" s="309" t="s">
        <v>29822</v>
      </c>
      <c r="E72" s="426">
        <v>22900</v>
      </c>
      <c r="F72" s="427">
        <v>0.47</v>
      </c>
      <c r="G72" s="310">
        <v>6</v>
      </c>
      <c r="H72" s="38">
        <f>Таблица612[[#This Row],[Розничная цена KRW]]*Таблица612[[#This Row],[Коэфициент стоимости]]</f>
        <v>10763</v>
      </c>
      <c r="I72" s="39" t="str">
        <f>IF($H$1="","Введите курс",Таблица612[[#This Row],[Оптовая цена KRW                       за 1шт]]/$H$1)</f>
        <v>Введите курс</v>
      </c>
      <c r="J72" s="311"/>
      <c r="K72" s="40">
        <f>Таблица612[[#This Row],[Заказ коробок ]]*Таблица612[[#This Row],[Кол-во шт в коробке]]</f>
        <v>0</v>
      </c>
      <c r="L72" s="38">
        <f>Таблица612[[#This Row],[Общее кол-во шт]]*Таблица612[[#This Row],[Оптовая цена KRW                       за 1шт]]</f>
        <v>0</v>
      </c>
      <c r="M72" s="41" t="str">
        <f>IFERROR(Таблица612[[#This Row],[Общее кол-во шт]]*Таблица612[[#This Row],[Оптовая цена USD                       за 1шт]],"")</f>
        <v/>
      </c>
      <c r="N72" s="312"/>
    </row>
    <row r="73" spans="1:14" ht="24" customHeight="1">
      <c r="A73" s="307" t="s">
        <v>29823</v>
      </c>
      <c r="B73" s="32">
        <v>8806173432806</v>
      </c>
      <c r="C73" s="308" t="s">
        <v>29824</v>
      </c>
      <c r="D73" s="309" t="s">
        <v>29825</v>
      </c>
      <c r="E73" s="426">
        <v>33000</v>
      </c>
      <c r="F73" s="427">
        <v>0.47</v>
      </c>
      <c r="G73" s="310">
        <v>8</v>
      </c>
      <c r="H73" s="38">
        <f>Таблица612[[#This Row],[Розничная цена KRW]]*Таблица612[[#This Row],[Коэфициент стоимости]]</f>
        <v>15510</v>
      </c>
      <c r="I73" s="39" t="str">
        <f>IF($H$1="","Введите курс",Таблица612[[#This Row],[Оптовая цена KRW                       за 1шт]]/$H$1)</f>
        <v>Введите курс</v>
      </c>
      <c r="J73" s="311"/>
      <c r="K73" s="40">
        <f>Таблица612[[#This Row],[Заказ коробок ]]*Таблица612[[#This Row],[Кол-во шт в коробке]]</f>
        <v>0</v>
      </c>
      <c r="L73" s="38">
        <f>Таблица612[[#This Row],[Общее кол-во шт]]*Таблица612[[#This Row],[Оптовая цена KRW                       за 1шт]]</f>
        <v>0</v>
      </c>
      <c r="M73" s="41" t="str">
        <f>IFERROR(Таблица612[[#This Row],[Общее кол-во шт]]*Таблица612[[#This Row],[Оптовая цена USD                       за 1шт]],"")</f>
        <v/>
      </c>
      <c r="N73" s="312"/>
    </row>
    <row r="74" spans="1:14" ht="24" customHeight="1">
      <c r="A74" s="307" t="s">
        <v>29826</v>
      </c>
      <c r="B74" s="32">
        <v>8806173432813</v>
      </c>
      <c r="C74" s="308" t="s">
        <v>29827</v>
      </c>
      <c r="D74" s="309" t="s">
        <v>29828</v>
      </c>
      <c r="E74" s="426">
        <v>33000</v>
      </c>
      <c r="F74" s="427">
        <v>0.47</v>
      </c>
      <c r="G74" s="310">
        <v>8</v>
      </c>
      <c r="H74" s="38">
        <f>Таблица612[[#This Row],[Розничная цена KRW]]*Таблица612[[#This Row],[Коэфициент стоимости]]</f>
        <v>15510</v>
      </c>
      <c r="I74" s="39" t="str">
        <f>IF($H$1="","Введите курс",Таблица612[[#This Row],[Оптовая цена KRW                       за 1шт]]/$H$1)</f>
        <v>Введите курс</v>
      </c>
      <c r="J74" s="311"/>
      <c r="K74" s="40">
        <f>Таблица612[[#This Row],[Заказ коробок ]]*Таблица612[[#This Row],[Кол-во шт в коробке]]</f>
        <v>0</v>
      </c>
      <c r="L74" s="38">
        <f>Таблица612[[#This Row],[Общее кол-во шт]]*Таблица612[[#This Row],[Оптовая цена KRW                       за 1шт]]</f>
        <v>0</v>
      </c>
      <c r="M74" s="41" t="str">
        <f>IFERROR(Таблица612[[#This Row],[Общее кол-во шт]]*Таблица612[[#This Row],[Оптовая цена USD                       за 1шт]],"")</f>
        <v/>
      </c>
      <c r="N74" s="312"/>
    </row>
    <row r="75" spans="1:14" ht="24" customHeight="1">
      <c r="A75" s="307" t="s">
        <v>29829</v>
      </c>
      <c r="B75" s="32">
        <v>8806173450343</v>
      </c>
      <c r="C75" s="308" t="s">
        <v>18943</v>
      </c>
      <c r="D75" s="309" t="s">
        <v>29830</v>
      </c>
      <c r="E75" s="426">
        <v>160000</v>
      </c>
      <c r="F75" s="427">
        <v>0.47</v>
      </c>
      <c r="G75" s="310">
        <v>4</v>
      </c>
      <c r="H75" s="38">
        <f>Таблица612[[#This Row],[Розничная цена KRW]]*Таблица612[[#This Row],[Коэфициент стоимости]]</f>
        <v>75200</v>
      </c>
      <c r="I75" s="39" t="str">
        <f>IF($H$1="","Введите курс",Таблица612[[#This Row],[Оптовая цена KRW                       за 1шт]]/$H$1)</f>
        <v>Введите курс</v>
      </c>
      <c r="J75" s="311"/>
      <c r="K75" s="40">
        <f>Таблица612[[#This Row],[Заказ коробок ]]*Таблица612[[#This Row],[Кол-во шт в коробке]]</f>
        <v>0</v>
      </c>
      <c r="L75" s="38">
        <f>Таблица612[[#This Row],[Общее кол-во шт]]*Таблица612[[#This Row],[Оптовая цена KRW                       за 1шт]]</f>
        <v>0</v>
      </c>
      <c r="M75" s="41" t="str">
        <f>IFERROR(Таблица612[[#This Row],[Общее кол-во шт]]*Таблица612[[#This Row],[Оптовая цена USD                       за 1шт]],"")</f>
        <v/>
      </c>
      <c r="N75" s="312"/>
    </row>
    <row r="76" spans="1:14" ht="24" customHeight="1">
      <c r="A76" s="307" t="s">
        <v>29831</v>
      </c>
      <c r="B76" s="32">
        <v>8806173436064</v>
      </c>
      <c r="C76" s="308" t="s">
        <v>29832</v>
      </c>
      <c r="D76" s="309" t="s">
        <v>29833</v>
      </c>
      <c r="E76" s="426">
        <v>50000</v>
      </c>
      <c r="F76" s="427">
        <v>0.47</v>
      </c>
      <c r="G76" s="310">
        <v>8</v>
      </c>
      <c r="H76" s="38">
        <f>Таблица612[[#This Row],[Розничная цена KRW]]*Таблица612[[#This Row],[Коэфициент стоимости]]</f>
        <v>23500</v>
      </c>
      <c r="I76" s="39" t="str">
        <f>IF($H$1="","Введите курс",Таблица612[[#This Row],[Оптовая цена KRW                       за 1шт]]/$H$1)</f>
        <v>Введите курс</v>
      </c>
      <c r="J76" s="311"/>
      <c r="K76" s="40">
        <f>Таблица612[[#This Row],[Заказ коробок ]]*Таблица612[[#This Row],[Кол-во шт в коробке]]</f>
        <v>0</v>
      </c>
      <c r="L76" s="38">
        <f>Таблица612[[#This Row],[Общее кол-во шт]]*Таблица612[[#This Row],[Оптовая цена KRW                       за 1шт]]</f>
        <v>0</v>
      </c>
      <c r="M76" s="41" t="str">
        <f>IFERROR(Таблица612[[#This Row],[Общее кол-во шт]]*Таблица612[[#This Row],[Оптовая цена USD                       за 1шт]],"")</f>
        <v/>
      </c>
      <c r="N76" s="312"/>
    </row>
    <row r="77" spans="1:14" ht="24" customHeight="1">
      <c r="A77" s="307" t="s">
        <v>29834</v>
      </c>
      <c r="B77" s="32">
        <v>8806173425877</v>
      </c>
      <c r="C77" s="308" t="s">
        <v>18939</v>
      </c>
      <c r="D77" s="309" t="s">
        <v>29835</v>
      </c>
      <c r="E77" s="426">
        <v>66000</v>
      </c>
      <c r="F77" s="427">
        <v>0.47</v>
      </c>
      <c r="G77" s="310">
        <v>8</v>
      </c>
      <c r="H77" s="38">
        <f>Таблица612[[#This Row],[Розничная цена KRW]]*Таблица612[[#This Row],[Коэфициент стоимости]]</f>
        <v>31020</v>
      </c>
      <c r="I77" s="39" t="str">
        <f>IF($H$1="","Введите курс",Таблица612[[#This Row],[Оптовая цена KRW                       за 1шт]]/$H$1)</f>
        <v>Введите курс</v>
      </c>
      <c r="J77" s="311"/>
      <c r="K77" s="40">
        <f>Таблица612[[#This Row],[Заказ коробок ]]*Таблица612[[#This Row],[Кол-во шт в коробке]]</f>
        <v>0</v>
      </c>
      <c r="L77" s="38">
        <f>Таблица612[[#This Row],[Общее кол-во шт]]*Таблица612[[#This Row],[Оптовая цена KRW                       за 1шт]]</f>
        <v>0</v>
      </c>
      <c r="M77" s="41" t="str">
        <f>IFERROR(Таблица612[[#This Row],[Общее кол-во шт]]*Таблица612[[#This Row],[Оптовая цена USD                       за 1шт]],"")</f>
        <v/>
      </c>
      <c r="N77" s="312"/>
    </row>
    <row r="78" spans="1:14" ht="24" customHeight="1">
      <c r="A78" s="307" t="s">
        <v>29836</v>
      </c>
      <c r="B78" s="32">
        <v>8806173431441</v>
      </c>
      <c r="C78" s="308" t="s">
        <v>18942</v>
      </c>
      <c r="D78" s="309" t="s">
        <v>29837</v>
      </c>
      <c r="E78" s="426">
        <v>120000</v>
      </c>
      <c r="F78" s="427">
        <v>0.47</v>
      </c>
      <c r="G78" s="310">
        <v>5</v>
      </c>
      <c r="H78" s="38">
        <f>Таблица612[[#This Row],[Розничная цена KRW]]*Таблица612[[#This Row],[Коэфициент стоимости]]</f>
        <v>56400</v>
      </c>
      <c r="I78" s="39" t="str">
        <f>IF($H$1="","Введите курс",Таблица612[[#This Row],[Оптовая цена KRW                       за 1шт]]/$H$1)</f>
        <v>Введите курс</v>
      </c>
      <c r="J78" s="311"/>
      <c r="K78" s="40">
        <f>Таблица612[[#This Row],[Заказ коробок ]]*Таблица612[[#This Row],[Кол-во шт в коробке]]</f>
        <v>0</v>
      </c>
      <c r="L78" s="38">
        <f>Таблица612[[#This Row],[Общее кол-во шт]]*Таблица612[[#This Row],[Оптовая цена KRW                       за 1шт]]</f>
        <v>0</v>
      </c>
      <c r="M78" s="41" t="str">
        <f>IFERROR(Таблица612[[#This Row],[Общее кол-во шт]]*Таблица612[[#This Row],[Оптовая цена USD                       за 1шт]],"")</f>
        <v/>
      </c>
      <c r="N78" s="312"/>
    </row>
    <row r="79" spans="1:14" ht="24" customHeight="1">
      <c r="A79" s="307" t="s">
        <v>29838</v>
      </c>
      <c r="B79" s="32">
        <v>8806173425860</v>
      </c>
      <c r="C79" s="308" t="s">
        <v>18935</v>
      </c>
      <c r="D79" s="309" t="s">
        <v>29839</v>
      </c>
      <c r="E79" s="426">
        <v>38000</v>
      </c>
      <c r="F79" s="427">
        <v>0.47</v>
      </c>
      <c r="G79" s="310">
        <v>12</v>
      </c>
      <c r="H79" s="38">
        <f>Таблица612[[#This Row],[Розничная цена KRW]]*Таблица612[[#This Row],[Коэфициент стоимости]]</f>
        <v>17860</v>
      </c>
      <c r="I79" s="39" t="str">
        <f>IF($H$1="","Введите курс",Таблица612[[#This Row],[Оптовая цена KRW                       за 1шт]]/$H$1)</f>
        <v>Введите курс</v>
      </c>
      <c r="J79" s="311"/>
      <c r="K79" s="40">
        <f>Таблица612[[#This Row],[Заказ коробок ]]*Таблица612[[#This Row],[Кол-во шт в коробке]]</f>
        <v>0</v>
      </c>
      <c r="L79" s="38">
        <f>Таблица612[[#This Row],[Общее кол-во шт]]*Таблица612[[#This Row],[Оптовая цена KRW                       за 1шт]]</f>
        <v>0</v>
      </c>
      <c r="M79" s="41" t="str">
        <f>IFERROR(Таблица612[[#This Row],[Общее кол-во шт]]*Таблица612[[#This Row],[Оптовая цена USD                       за 1шт]],"")</f>
        <v/>
      </c>
      <c r="N79" s="312"/>
    </row>
    <row r="80" spans="1:14" ht="24" customHeight="1">
      <c r="A80" s="307" t="s">
        <v>29840</v>
      </c>
      <c r="B80" s="32">
        <v>8806173420025</v>
      </c>
      <c r="C80" s="308" t="s">
        <v>18938</v>
      </c>
      <c r="D80" s="309" t="s">
        <v>29841</v>
      </c>
      <c r="E80" s="426">
        <v>55000</v>
      </c>
      <c r="F80" s="427">
        <v>0.47</v>
      </c>
      <c r="G80" s="310">
        <v>12</v>
      </c>
      <c r="H80" s="38">
        <f>Таблица612[[#This Row],[Розничная цена KRW]]*Таблица612[[#This Row],[Коэфициент стоимости]]</f>
        <v>25850</v>
      </c>
      <c r="I80" s="39" t="str">
        <f>IF($H$1="","Введите курс",Таблица612[[#This Row],[Оптовая цена KRW                       за 1шт]]/$H$1)</f>
        <v>Введите курс</v>
      </c>
      <c r="J80" s="311"/>
      <c r="K80" s="40">
        <f>Таблица612[[#This Row],[Заказ коробок ]]*Таблица612[[#This Row],[Кол-во шт в коробке]]</f>
        <v>0</v>
      </c>
      <c r="L80" s="38">
        <f>Таблица612[[#This Row],[Общее кол-во шт]]*Таблица612[[#This Row],[Оптовая цена KRW                       за 1шт]]</f>
        <v>0</v>
      </c>
      <c r="M80" s="41" t="str">
        <f>IFERROR(Таблица612[[#This Row],[Общее кол-во шт]]*Таблица612[[#This Row],[Оптовая цена USD                       за 1шт]],"")</f>
        <v/>
      </c>
      <c r="N80" s="312"/>
    </row>
    <row r="81" spans="1:14" ht="24" customHeight="1">
      <c r="A81" s="307" t="s">
        <v>29842</v>
      </c>
      <c r="B81" s="32">
        <v>8806173420018</v>
      </c>
      <c r="C81" s="308" t="s">
        <v>18940</v>
      </c>
      <c r="D81" s="309" t="s">
        <v>29843</v>
      </c>
      <c r="E81" s="426">
        <v>66000</v>
      </c>
      <c r="F81" s="427">
        <v>0.47</v>
      </c>
      <c r="G81" s="310">
        <v>8</v>
      </c>
      <c r="H81" s="38">
        <f>Таблица612[[#This Row],[Розничная цена KRW]]*Таблица612[[#This Row],[Коэфициент стоимости]]</f>
        <v>31020</v>
      </c>
      <c r="I81" s="39" t="str">
        <f>IF($H$1="","Введите курс",Таблица612[[#This Row],[Оптовая цена KRW                       за 1шт]]/$H$1)</f>
        <v>Введите курс</v>
      </c>
      <c r="J81" s="311"/>
      <c r="K81" s="40">
        <f>Таблица612[[#This Row],[Заказ коробок ]]*Таблица612[[#This Row],[Кол-во шт в коробке]]</f>
        <v>0</v>
      </c>
      <c r="L81" s="38">
        <f>Таблица612[[#This Row],[Общее кол-во шт]]*Таблица612[[#This Row],[Оптовая цена KRW                       за 1шт]]</f>
        <v>0</v>
      </c>
      <c r="M81" s="41" t="str">
        <f>IFERROR(Таблица612[[#This Row],[Общее кол-во шт]]*Таблица612[[#This Row],[Оптовая цена USD                       за 1шт]],"")</f>
        <v/>
      </c>
      <c r="N81" s="312"/>
    </row>
    <row r="82" spans="1:14" ht="24" customHeight="1">
      <c r="A82" s="307" t="s">
        <v>29844</v>
      </c>
      <c r="B82" s="32">
        <v>8806173447022</v>
      </c>
      <c r="C82" s="308" t="s">
        <v>18941</v>
      </c>
      <c r="D82" s="309" t="s">
        <v>29845</v>
      </c>
      <c r="E82" s="426">
        <v>77000</v>
      </c>
      <c r="F82" s="427">
        <v>0.47</v>
      </c>
      <c r="G82" s="310">
        <v>6</v>
      </c>
      <c r="H82" s="38">
        <f>Таблица612[[#This Row],[Розничная цена KRW]]*Таблица612[[#This Row],[Коэфициент стоимости]]</f>
        <v>36190</v>
      </c>
      <c r="I82" s="39" t="str">
        <f>IF($H$1="","Введите курс",Таблица612[[#This Row],[Оптовая цена KRW                       за 1шт]]/$H$1)</f>
        <v>Введите курс</v>
      </c>
      <c r="J82" s="311"/>
      <c r="K82" s="40">
        <f>Таблица612[[#This Row],[Заказ коробок ]]*Таблица612[[#This Row],[Кол-во шт в коробке]]</f>
        <v>0</v>
      </c>
      <c r="L82" s="38">
        <f>Таблица612[[#This Row],[Общее кол-во шт]]*Таблица612[[#This Row],[Оптовая цена KRW                       за 1шт]]</f>
        <v>0</v>
      </c>
      <c r="M82" s="41" t="str">
        <f>IFERROR(Таблица612[[#This Row],[Общее кол-во шт]]*Таблица612[[#This Row],[Оптовая цена USD                       за 1шт]],"")</f>
        <v/>
      </c>
      <c r="N82" s="312"/>
    </row>
    <row r="83" spans="1:14" ht="24" customHeight="1">
      <c r="A83" s="307" t="s">
        <v>29846</v>
      </c>
      <c r="B83" s="32">
        <v>8806173425853</v>
      </c>
      <c r="C83" s="308" t="s">
        <v>18934</v>
      </c>
      <c r="D83" s="309" t="s">
        <v>29847</v>
      </c>
      <c r="E83" s="426">
        <v>38000</v>
      </c>
      <c r="F83" s="427">
        <v>0.47</v>
      </c>
      <c r="G83" s="310">
        <v>12</v>
      </c>
      <c r="H83" s="38">
        <f>Таблица612[[#This Row],[Розничная цена KRW]]*Таблица612[[#This Row],[Коэфициент стоимости]]</f>
        <v>17860</v>
      </c>
      <c r="I83" s="39" t="str">
        <f>IF($H$1="","Введите курс",Таблица612[[#This Row],[Оптовая цена KRW                       за 1шт]]/$H$1)</f>
        <v>Введите курс</v>
      </c>
      <c r="J83" s="311"/>
      <c r="K83" s="40">
        <f>Таблица612[[#This Row],[Заказ коробок ]]*Таблица612[[#This Row],[Кол-во шт в коробке]]</f>
        <v>0</v>
      </c>
      <c r="L83" s="38">
        <f>Таблица612[[#This Row],[Общее кол-во шт]]*Таблица612[[#This Row],[Оптовая цена KRW                       за 1шт]]</f>
        <v>0</v>
      </c>
      <c r="M83" s="41" t="str">
        <f>IFERROR(Таблица612[[#This Row],[Общее кол-во шт]]*Таблица612[[#This Row],[Оптовая цена USD                       за 1шт]],"")</f>
        <v/>
      </c>
      <c r="N83" s="312"/>
    </row>
    <row r="84" spans="1:14" ht="24" customHeight="1">
      <c r="A84" s="307" t="s">
        <v>29848</v>
      </c>
      <c r="B84" s="32">
        <v>8806173441228</v>
      </c>
      <c r="C84" s="308" t="s">
        <v>18749</v>
      </c>
      <c r="D84" s="309" t="s">
        <v>29849</v>
      </c>
      <c r="E84" s="426">
        <v>9900</v>
      </c>
      <c r="F84" s="427">
        <v>0.47</v>
      </c>
      <c r="G84" s="310">
        <v>6</v>
      </c>
      <c r="H84" s="38">
        <f>Таблица612[[#This Row],[Розничная цена KRW]]*Таблица612[[#This Row],[Коэфициент стоимости]]</f>
        <v>4653</v>
      </c>
      <c r="I84" s="39" t="str">
        <f>IF($H$1="","Введите курс",Таблица612[[#This Row],[Оптовая цена KRW                       за 1шт]]/$H$1)</f>
        <v>Введите курс</v>
      </c>
      <c r="J84" s="311"/>
      <c r="K84" s="40">
        <f>Таблица612[[#This Row],[Заказ коробок ]]*Таблица612[[#This Row],[Кол-во шт в коробке]]</f>
        <v>0</v>
      </c>
      <c r="L84" s="38">
        <f>Таблица612[[#This Row],[Общее кол-во шт]]*Таблица612[[#This Row],[Оптовая цена KRW                       за 1шт]]</f>
        <v>0</v>
      </c>
      <c r="M84" s="41" t="str">
        <f>IFERROR(Таблица612[[#This Row],[Общее кол-во шт]]*Таблица612[[#This Row],[Оптовая цена USD                       за 1шт]],"")</f>
        <v/>
      </c>
      <c r="N84" s="312"/>
    </row>
    <row r="85" spans="1:14" ht="24" customHeight="1">
      <c r="A85" s="307" t="s">
        <v>29850</v>
      </c>
      <c r="B85" s="32">
        <v>8806173425686</v>
      </c>
      <c r="C85" s="308" t="s">
        <v>18786</v>
      </c>
      <c r="D85" s="309" t="s">
        <v>29851</v>
      </c>
      <c r="E85" s="426">
        <v>10900</v>
      </c>
      <c r="F85" s="427">
        <v>0.47</v>
      </c>
      <c r="G85" s="310">
        <v>12</v>
      </c>
      <c r="H85" s="38">
        <f>Таблица612[[#This Row],[Розничная цена KRW]]*Таблица612[[#This Row],[Коэфициент стоимости]]</f>
        <v>5123</v>
      </c>
      <c r="I85" s="39" t="str">
        <f>IF($H$1="","Введите курс",Таблица612[[#This Row],[Оптовая цена KRW                       за 1шт]]/$H$1)</f>
        <v>Введите курс</v>
      </c>
      <c r="J85" s="311"/>
      <c r="K85" s="40">
        <f>Таблица612[[#This Row],[Заказ коробок ]]*Таблица612[[#This Row],[Кол-во шт в коробке]]</f>
        <v>0</v>
      </c>
      <c r="L85" s="38">
        <f>Таблица612[[#This Row],[Общее кол-во шт]]*Таблица612[[#This Row],[Оптовая цена KRW                       за 1шт]]</f>
        <v>0</v>
      </c>
      <c r="M85" s="41" t="str">
        <f>IFERROR(Таблица612[[#This Row],[Общее кол-во шт]]*Таблица612[[#This Row],[Оптовая цена USD                       за 1шт]],"")</f>
        <v/>
      </c>
      <c r="N85" s="312"/>
    </row>
    <row r="86" spans="1:14" ht="24" customHeight="1">
      <c r="A86" s="307" t="s">
        <v>29852</v>
      </c>
      <c r="B86" s="32">
        <v>8806173434350</v>
      </c>
      <c r="C86" s="308" t="s">
        <v>18744</v>
      </c>
      <c r="D86" s="309" t="s">
        <v>29853</v>
      </c>
      <c r="E86" s="426">
        <v>9900</v>
      </c>
      <c r="F86" s="427">
        <v>0.47</v>
      </c>
      <c r="G86" s="310">
        <v>12</v>
      </c>
      <c r="H86" s="38">
        <f>Таблица612[[#This Row],[Розничная цена KRW]]*Таблица612[[#This Row],[Коэфициент стоимости]]</f>
        <v>4653</v>
      </c>
      <c r="I86" s="39" t="str">
        <f>IF($H$1="","Введите курс",Таблица612[[#This Row],[Оптовая цена KRW                       за 1шт]]/$H$1)</f>
        <v>Введите курс</v>
      </c>
      <c r="J86" s="311"/>
      <c r="K86" s="40">
        <f>Таблица612[[#This Row],[Заказ коробок ]]*Таблица612[[#This Row],[Кол-во шт в коробке]]</f>
        <v>0</v>
      </c>
      <c r="L86" s="38">
        <f>Таблица612[[#This Row],[Общее кол-во шт]]*Таблица612[[#This Row],[Оптовая цена KRW                       за 1шт]]</f>
        <v>0</v>
      </c>
      <c r="M86" s="41" t="str">
        <f>IFERROR(Таблица612[[#This Row],[Общее кол-во шт]]*Таблица612[[#This Row],[Оптовая цена USD                       за 1шт]],"")</f>
        <v/>
      </c>
      <c r="N86" s="312"/>
    </row>
    <row r="87" spans="1:14" ht="24" customHeight="1">
      <c r="A87" s="307" t="s">
        <v>29854</v>
      </c>
      <c r="B87" s="32">
        <v>8806173417940</v>
      </c>
      <c r="C87" s="308" t="s">
        <v>29855</v>
      </c>
      <c r="D87" s="309" t="s">
        <v>29856</v>
      </c>
      <c r="E87" s="426">
        <v>9900</v>
      </c>
      <c r="F87" s="427">
        <v>0.47</v>
      </c>
      <c r="G87" s="310">
        <v>12</v>
      </c>
      <c r="H87" s="38">
        <f>Таблица612[[#This Row],[Розничная цена KRW]]*Таблица612[[#This Row],[Коэфициент стоимости]]</f>
        <v>4653</v>
      </c>
      <c r="I87" s="39" t="str">
        <f>IF($H$1="","Введите курс",Таблица612[[#This Row],[Оптовая цена KRW                       за 1шт]]/$H$1)</f>
        <v>Введите курс</v>
      </c>
      <c r="J87" s="311"/>
      <c r="K87" s="40">
        <f>Таблица612[[#This Row],[Заказ коробок ]]*Таблица612[[#This Row],[Кол-во шт в коробке]]</f>
        <v>0</v>
      </c>
      <c r="L87" s="38">
        <f>Таблица612[[#This Row],[Общее кол-во шт]]*Таблица612[[#This Row],[Оптовая цена KRW                       за 1шт]]</f>
        <v>0</v>
      </c>
      <c r="M87" s="41" t="str">
        <f>IFERROR(Таблица612[[#This Row],[Общее кол-во шт]]*Таблица612[[#This Row],[Оптовая цена USD                       за 1шт]],"")</f>
        <v/>
      </c>
      <c r="N87" s="312"/>
    </row>
    <row r="88" spans="1:14" ht="24" customHeight="1">
      <c r="A88" s="307" t="s">
        <v>29857</v>
      </c>
      <c r="B88" s="32">
        <v>8806173436538</v>
      </c>
      <c r="C88" s="308" t="s">
        <v>18917</v>
      </c>
      <c r="D88" s="309" t="s">
        <v>29858</v>
      </c>
      <c r="E88" s="426">
        <v>26900</v>
      </c>
      <c r="F88" s="427">
        <v>0.47</v>
      </c>
      <c r="G88" s="310">
        <v>8</v>
      </c>
      <c r="H88" s="38">
        <f>Таблица612[[#This Row],[Розничная цена KRW]]*Таблица612[[#This Row],[Коэфициент стоимости]]</f>
        <v>12643</v>
      </c>
      <c r="I88" s="39" t="str">
        <f>IF($H$1="","Введите курс",Таблица612[[#This Row],[Оптовая цена KRW                       за 1шт]]/$H$1)</f>
        <v>Введите курс</v>
      </c>
      <c r="J88" s="311"/>
      <c r="K88" s="40">
        <f>Таблица612[[#This Row],[Заказ коробок ]]*Таблица612[[#This Row],[Кол-во шт в коробке]]</f>
        <v>0</v>
      </c>
      <c r="L88" s="38">
        <f>Таблица612[[#This Row],[Общее кол-во шт]]*Таблица612[[#This Row],[Оптовая цена KRW                       за 1шт]]</f>
        <v>0</v>
      </c>
      <c r="M88" s="41" t="str">
        <f>IFERROR(Таблица612[[#This Row],[Общее кол-во шт]]*Таблица612[[#This Row],[Оптовая цена USD                       за 1шт]],"")</f>
        <v/>
      </c>
      <c r="N88" s="312"/>
    </row>
    <row r="89" spans="1:14" ht="24" customHeight="1">
      <c r="A89" s="307" t="s">
        <v>29859</v>
      </c>
      <c r="B89" s="32">
        <v>8806173425563</v>
      </c>
      <c r="C89" s="308" t="s">
        <v>18901</v>
      </c>
      <c r="D89" s="309" t="s">
        <v>29860</v>
      </c>
      <c r="E89" s="426">
        <v>24900</v>
      </c>
      <c r="F89" s="427">
        <v>0.47</v>
      </c>
      <c r="G89" s="310">
        <v>12</v>
      </c>
      <c r="H89" s="38">
        <f>Таблица612[[#This Row],[Розничная цена KRW]]*Таблица612[[#This Row],[Коэфициент стоимости]]</f>
        <v>11703</v>
      </c>
      <c r="I89" s="39" t="str">
        <f>IF($H$1="","Введите курс",Таблица612[[#This Row],[Оптовая цена KRW                       за 1шт]]/$H$1)</f>
        <v>Введите курс</v>
      </c>
      <c r="J89" s="311"/>
      <c r="K89" s="40">
        <f>Таблица612[[#This Row],[Заказ коробок ]]*Таблица612[[#This Row],[Кол-во шт в коробке]]</f>
        <v>0</v>
      </c>
      <c r="L89" s="38">
        <f>Таблица612[[#This Row],[Общее кол-во шт]]*Таблица612[[#This Row],[Оптовая цена KRW                       за 1шт]]</f>
        <v>0</v>
      </c>
      <c r="M89" s="41" t="str">
        <f>IFERROR(Таблица612[[#This Row],[Общее кол-во шт]]*Таблица612[[#This Row],[Оптовая цена USD                       за 1шт]],"")</f>
        <v/>
      </c>
      <c r="N89" s="312"/>
    </row>
    <row r="90" spans="1:14" ht="24" customHeight="1">
      <c r="A90" s="307" t="s">
        <v>29861</v>
      </c>
      <c r="B90" s="32">
        <v>8806173425532</v>
      </c>
      <c r="C90" s="308" t="s">
        <v>18887</v>
      </c>
      <c r="D90" s="309" t="s">
        <v>29862</v>
      </c>
      <c r="E90" s="426">
        <v>20900</v>
      </c>
      <c r="F90" s="427">
        <v>0.47</v>
      </c>
      <c r="G90" s="310">
        <v>12</v>
      </c>
      <c r="H90" s="38">
        <f>Таблица612[[#This Row],[Розничная цена KRW]]*Таблица612[[#This Row],[Коэфициент стоимости]]</f>
        <v>9823</v>
      </c>
      <c r="I90" s="39" t="str">
        <f>IF($H$1="","Введите курс",Таблица612[[#This Row],[Оптовая цена KRW                       за 1шт]]/$H$1)</f>
        <v>Введите курс</v>
      </c>
      <c r="J90" s="311"/>
      <c r="K90" s="40">
        <f>Таблица612[[#This Row],[Заказ коробок ]]*Таблица612[[#This Row],[Кол-во шт в коробке]]</f>
        <v>0</v>
      </c>
      <c r="L90" s="38">
        <f>Таблица612[[#This Row],[Общее кол-во шт]]*Таблица612[[#This Row],[Оптовая цена KRW                       за 1шт]]</f>
        <v>0</v>
      </c>
      <c r="M90" s="41" t="str">
        <f>IFERROR(Таблица612[[#This Row],[Общее кол-во шт]]*Таблица612[[#This Row],[Оптовая цена USD                       за 1шт]],"")</f>
        <v/>
      </c>
      <c r="N90" s="312"/>
    </row>
    <row r="91" spans="1:14" ht="24" customHeight="1">
      <c r="A91" s="307" t="s">
        <v>29863</v>
      </c>
      <c r="B91" s="32">
        <v>8806173430956</v>
      </c>
      <c r="C91" s="308" t="s">
        <v>18902</v>
      </c>
      <c r="D91" s="309" t="s">
        <v>29864</v>
      </c>
      <c r="E91" s="426">
        <v>24900</v>
      </c>
      <c r="F91" s="427">
        <v>0.47</v>
      </c>
      <c r="G91" s="310">
        <v>12</v>
      </c>
      <c r="H91" s="38">
        <f>Таблица612[[#This Row],[Розничная цена KRW]]*Таблица612[[#This Row],[Коэфициент стоимости]]</f>
        <v>11703</v>
      </c>
      <c r="I91" s="39" t="str">
        <f>IF($H$1="","Введите курс",Таблица612[[#This Row],[Оптовая цена KRW                       за 1шт]]/$H$1)</f>
        <v>Введите курс</v>
      </c>
      <c r="J91" s="311"/>
      <c r="K91" s="40">
        <f>Таблица612[[#This Row],[Заказ коробок ]]*Таблица612[[#This Row],[Кол-во шт в коробке]]</f>
        <v>0</v>
      </c>
      <c r="L91" s="38">
        <f>Таблица612[[#This Row],[Общее кол-во шт]]*Таблица612[[#This Row],[Оптовая цена KRW                       за 1шт]]</f>
        <v>0</v>
      </c>
      <c r="M91" s="41" t="str">
        <f>IFERROR(Таблица612[[#This Row],[Общее кол-во шт]]*Таблица612[[#This Row],[Оптовая цена USD                       за 1шт]],"")</f>
        <v/>
      </c>
      <c r="N91" s="312"/>
    </row>
    <row r="92" spans="1:14" ht="24" customHeight="1">
      <c r="A92" s="307" t="s">
        <v>29865</v>
      </c>
      <c r="B92" s="32">
        <v>8806173441709</v>
      </c>
      <c r="C92" s="308" t="s">
        <v>29866</v>
      </c>
      <c r="D92" s="309" t="s">
        <v>29867</v>
      </c>
      <c r="E92" s="426">
        <v>24900</v>
      </c>
      <c r="F92" s="427">
        <v>0.47</v>
      </c>
      <c r="G92" s="310">
        <v>8</v>
      </c>
      <c r="H92" s="38">
        <f>Таблица612[[#This Row],[Розничная цена KRW]]*Таблица612[[#This Row],[Коэфициент стоимости]]</f>
        <v>11703</v>
      </c>
      <c r="I92" s="39" t="str">
        <f>IF($H$1="","Введите курс",Таблица612[[#This Row],[Оптовая цена KRW                       за 1шт]]/$H$1)</f>
        <v>Введите курс</v>
      </c>
      <c r="J92" s="311"/>
      <c r="K92" s="40">
        <f>Таблица612[[#This Row],[Заказ коробок ]]*Таблица612[[#This Row],[Кол-во шт в коробке]]</f>
        <v>0</v>
      </c>
      <c r="L92" s="38">
        <f>Таблица612[[#This Row],[Общее кол-во шт]]*Таблица612[[#This Row],[Оптовая цена KRW                       за 1шт]]</f>
        <v>0</v>
      </c>
      <c r="M92" s="41" t="str">
        <f>IFERROR(Таблица612[[#This Row],[Общее кол-во шт]]*Таблица612[[#This Row],[Оптовая цена USD                       за 1шт]],"")</f>
        <v/>
      </c>
      <c r="N92" s="312"/>
    </row>
    <row r="93" spans="1:14" ht="24" customHeight="1">
      <c r="A93" s="307" t="s">
        <v>29868</v>
      </c>
      <c r="B93" s="32">
        <v>8806173425525</v>
      </c>
      <c r="C93" s="308" t="s">
        <v>18886</v>
      </c>
      <c r="D93" s="309" t="s">
        <v>29869</v>
      </c>
      <c r="E93" s="426">
        <v>20900</v>
      </c>
      <c r="F93" s="427">
        <v>0.47</v>
      </c>
      <c r="G93" s="310">
        <v>12</v>
      </c>
      <c r="H93" s="38">
        <f>Таблица612[[#This Row],[Розничная цена KRW]]*Таблица612[[#This Row],[Коэфициент стоимости]]</f>
        <v>9823</v>
      </c>
      <c r="I93" s="39" t="str">
        <f>IF($H$1="","Введите курс",Таблица612[[#This Row],[Оптовая цена KRW                       за 1шт]]/$H$1)</f>
        <v>Введите курс</v>
      </c>
      <c r="J93" s="311"/>
      <c r="K93" s="40">
        <f>Таблица612[[#This Row],[Заказ коробок ]]*Таблица612[[#This Row],[Кол-во шт в коробке]]</f>
        <v>0</v>
      </c>
      <c r="L93" s="38">
        <f>Таблица612[[#This Row],[Общее кол-во шт]]*Таблица612[[#This Row],[Оптовая цена KRW                       за 1шт]]</f>
        <v>0</v>
      </c>
      <c r="M93" s="41" t="str">
        <f>IFERROR(Таблица612[[#This Row],[Общее кол-во шт]]*Таблица612[[#This Row],[Оптовая цена USD                       за 1шт]],"")</f>
        <v/>
      </c>
      <c r="N93" s="312"/>
    </row>
    <row r="94" spans="1:14" ht="24" customHeight="1">
      <c r="A94" s="307" t="s">
        <v>29870</v>
      </c>
      <c r="B94" s="32">
        <v>8806173424672</v>
      </c>
      <c r="C94" s="308" t="s">
        <v>29871</v>
      </c>
      <c r="D94" s="309" t="s">
        <v>29872</v>
      </c>
      <c r="E94" s="426">
        <v>9900</v>
      </c>
      <c r="F94" s="427">
        <v>0.47</v>
      </c>
      <c r="G94" s="310">
        <v>12</v>
      </c>
      <c r="H94" s="38">
        <f>Таблица612[[#This Row],[Розничная цена KRW]]*Таблица612[[#This Row],[Коэфициент стоимости]]</f>
        <v>4653</v>
      </c>
      <c r="I94" s="39" t="str">
        <f>IF($H$1="","Введите курс",Таблица612[[#This Row],[Оптовая цена KRW                       за 1шт]]/$H$1)</f>
        <v>Введите курс</v>
      </c>
      <c r="J94" s="311"/>
      <c r="K94" s="40">
        <f>Таблица612[[#This Row],[Заказ коробок ]]*Таблица612[[#This Row],[Кол-во шт в коробке]]</f>
        <v>0</v>
      </c>
      <c r="L94" s="38">
        <f>Таблица612[[#This Row],[Общее кол-во шт]]*Таблица612[[#This Row],[Оптовая цена KRW                       за 1шт]]</f>
        <v>0</v>
      </c>
      <c r="M94" s="41" t="str">
        <f>IFERROR(Таблица612[[#This Row],[Общее кол-во шт]]*Таблица612[[#This Row],[Оптовая цена USD                       за 1шт]],"")</f>
        <v/>
      </c>
      <c r="N94" s="312"/>
    </row>
    <row r="95" spans="1:14" ht="24" customHeight="1">
      <c r="A95" s="307" t="s">
        <v>29873</v>
      </c>
      <c r="B95" s="32">
        <v>8806173424665</v>
      </c>
      <c r="C95" s="308" t="s">
        <v>29874</v>
      </c>
      <c r="D95" s="309" t="s">
        <v>29875</v>
      </c>
      <c r="E95" s="426">
        <v>9900</v>
      </c>
      <c r="F95" s="427">
        <v>0.47</v>
      </c>
      <c r="G95" s="310">
        <v>12</v>
      </c>
      <c r="H95" s="38">
        <f>Таблица612[[#This Row],[Розничная цена KRW]]*Таблица612[[#This Row],[Коэфициент стоимости]]</f>
        <v>4653</v>
      </c>
      <c r="I95" s="39" t="str">
        <f>IF($H$1="","Введите курс",Таблица612[[#This Row],[Оптовая цена KRW                       за 1шт]]/$H$1)</f>
        <v>Введите курс</v>
      </c>
      <c r="J95" s="311"/>
      <c r="K95" s="40">
        <f>Таблица612[[#This Row],[Заказ коробок ]]*Таблица612[[#This Row],[Кол-во шт в коробке]]</f>
        <v>0</v>
      </c>
      <c r="L95" s="38">
        <f>Таблица612[[#This Row],[Общее кол-во шт]]*Таблица612[[#This Row],[Оптовая цена KRW                       за 1шт]]</f>
        <v>0</v>
      </c>
      <c r="M95" s="41" t="str">
        <f>IFERROR(Таблица612[[#This Row],[Общее кол-во шт]]*Таблица612[[#This Row],[Оптовая цена USD                       за 1шт]],"")</f>
        <v/>
      </c>
      <c r="N95" s="312"/>
    </row>
    <row r="96" spans="1:14" ht="24" customHeight="1">
      <c r="A96" s="307" t="s">
        <v>29876</v>
      </c>
      <c r="B96" s="32">
        <v>8806173440474</v>
      </c>
      <c r="C96" s="308" t="s">
        <v>29877</v>
      </c>
      <c r="D96" s="309" t="s">
        <v>29878</v>
      </c>
      <c r="E96" s="426">
        <v>14000</v>
      </c>
      <c r="F96" s="427">
        <v>0.47</v>
      </c>
      <c r="G96" s="310">
        <v>8</v>
      </c>
      <c r="H96" s="38">
        <f>Таблица612[[#This Row],[Розничная цена KRW]]*Таблица612[[#This Row],[Коэфициент стоимости]]</f>
        <v>6580</v>
      </c>
      <c r="I96" s="39" t="str">
        <f>IF($H$1="","Введите курс",Таблица612[[#This Row],[Оптовая цена KRW                       за 1шт]]/$H$1)</f>
        <v>Введите курс</v>
      </c>
      <c r="J96" s="311"/>
      <c r="K96" s="40">
        <f>Таблица612[[#This Row],[Заказ коробок ]]*Таблица612[[#This Row],[Кол-во шт в коробке]]</f>
        <v>0</v>
      </c>
      <c r="L96" s="38">
        <f>Таблица612[[#This Row],[Общее кол-во шт]]*Таблица612[[#This Row],[Оптовая цена KRW                       за 1шт]]</f>
        <v>0</v>
      </c>
      <c r="M96" s="41" t="str">
        <f>IFERROR(Таблица612[[#This Row],[Общее кол-во шт]]*Таблица612[[#This Row],[Оптовая цена USD                       за 1шт]],"")</f>
        <v/>
      </c>
      <c r="N96" s="312"/>
    </row>
    <row r="97" spans="1:14" ht="24" customHeight="1">
      <c r="A97" s="307" t="s">
        <v>29879</v>
      </c>
      <c r="B97" s="32">
        <v>8806173449019</v>
      </c>
      <c r="C97" s="308" t="s">
        <v>29880</v>
      </c>
      <c r="D97" s="309" t="s">
        <v>29881</v>
      </c>
      <c r="E97" s="426">
        <v>26000</v>
      </c>
      <c r="F97" s="427">
        <v>0.47</v>
      </c>
      <c r="G97" s="310">
        <v>6</v>
      </c>
      <c r="H97" s="38">
        <f>Таблица612[[#This Row],[Розничная цена KRW]]*Таблица612[[#This Row],[Коэфициент стоимости]]</f>
        <v>12220</v>
      </c>
      <c r="I97" s="39" t="str">
        <f>IF($H$1="","Введите курс",Таблица612[[#This Row],[Оптовая цена KRW                       за 1шт]]/$H$1)</f>
        <v>Введите курс</v>
      </c>
      <c r="J97" s="311"/>
      <c r="K97" s="40">
        <f>Таблица612[[#This Row],[Заказ коробок ]]*Таблица612[[#This Row],[Кол-во шт в коробке]]</f>
        <v>0</v>
      </c>
      <c r="L97" s="38">
        <f>Таблица612[[#This Row],[Общее кол-во шт]]*Таблица612[[#This Row],[Оптовая цена KRW                       за 1шт]]</f>
        <v>0</v>
      </c>
      <c r="M97" s="41" t="str">
        <f>IFERROR(Таблица612[[#This Row],[Общее кол-во шт]]*Таблица612[[#This Row],[Оптовая цена USD                       за 1шт]],"")</f>
        <v/>
      </c>
      <c r="N97" s="312"/>
    </row>
    <row r="98" spans="1:14" ht="24" customHeight="1">
      <c r="A98" s="307" t="s">
        <v>29882</v>
      </c>
      <c r="B98" s="32">
        <v>8806173442782</v>
      </c>
      <c r="C98" s="308" t="s">
        <v>29883</v>
      </c>
      <c r="D98" s="309" t="s">
        <v>29884</v>
      </c>
      <c r="E98" s="426">
        <v>14000</v>
      </c>
      <c r="F98" s="427">
        <v>0.47</v>
      </c>
      <c r="G98" s="310">
        <v>6</v>
      </c>
      <c r="H98" s="38">
        <f>Таблица612[[#This Row],[Розничная цена KRW]]*Таблица612[[#This Row],[Коэфициент стоимости]]</f>
        <v>6580</v>
      </c>
      <c r="I98" s="39" t="str">
        <f>IF($H$1="","Введите курс",Таблица612[[#This Row],[Оптовая цена KRW                       за 1шт]]/$H$1)</f>
        <v>Введите курс</v>
      </c>
      <c r="J98" s="311"/>
      <c r="K98" s="40">
        <f>Таблица612[[#This Row],[Заказ коробок ]]*Таблица612[[#This Row],[Кол-во шт в коробке]]</f>
        <v>0</v>
      </c>
      <c r="L98" s="38">
        <f>Таблица612[[#This Row],[Общее кол-во шт]]*Таблица612[[#This Row],[Оптовая цена KRW                       за 1шт]]</f>
        <v>0</v>
      </c>
      <c r="M98" s="41" t="str">
        <f>IFERROR(Таблица612[[#This Row],[Общее кол-во шт]]*Таблица612[[#This Row],[Оптовая цена USD                       за 1шт]],"")</f>
        <v/>
      </c>
      <c r="N98" s="312"/>
    </row>
    <row r="99" spans="1:14" ht="24" customHeight="1">
      <c r="A99" s="307" t="s">
        <v>29885</v>
      </c>
      <c r="B99" s="32">
        <v>8806173439065</v>
      </c>
      <c r="C99" s="308" t="s">
        <v>18785</v>
      </c>
      <c r="D99" s="309" t="s">
        <v>29886</v>
      </c>
      <c r="E99" s="426">
        <v>10900</v>
      </c>
      <c r="F99" s="427">
        <v>0.47</v>
      </c>
      <c r="G99" s="310">
        <v>8</v>
      </c>
      <c r="H99" s="38">
        <f>Таблица612[[#This Row],[Розничная цена KRW]]*Таблица612[[#This Row],[Коэфициент стоимости]]</f>
        <v>5123</v>
      </c>
      <c r="I99" s="39" t="str">
        <f>IF($H$1="","Введите курс",Таблица612[[#This Row],[Оптовая цена KRW                       за 1шт]]/$H$1)</f>
        <v>Введите курс</v>
      </c>
      <c r="J99" s="311"/>
      <c r="K99" s="40">
        <f>Таблица612[[#This Row],[Заказ коробок ]]*Таблица612[[#This Row],[Кол-во шт в коробке]]</f>
        <v>0</v>
      </c>
      <c r="L99" s="38">
        <f>Таблица612[[#This Row],[Общее кол-во шт]]*Таблица612[[#This Row],[Оптовая цена KRW                       за 1шт]]</f>
        <v>0</v>
      </c>
      <c r="M99" s="41" t="str">
        <f>IFERROR(Таблица612[[#This Row],[Общее кол-во шт]]*Таблица612[[#This Row],[Оптовая цена USD                       за 1шт]],"")</f>
        <v/>
      </c>
      <c r="N99" s="312"/>
    </row>
    <row r="100" spans="1:14" ht="24" customHeight="1">
      <c r="A100" s="307" t="s">
        <v>29887</v>
      </c>
      <c r="B100" s="32">
        <v>8806173436705</v>
      </c>
      <c r="C100" s="308" t="s">
        <v>18905</v>
      </c>
      <c r="D100" s="309" t="s">
        <v>29888</v>
      </c>
      <c r="E100" s="426">
        <v>24900</v>
      </c>
      <c r="F100" s="427">
        <v>0.47</v>
      </c>
      <c r="G100" s="310">
        <v>8</v>
      </c>
      <c r="H100" s="38">
        <f>Таблица612[[#This Row],[Розничная цена KRW]]*Таблица612[[#This Row],[Коэфициент стоимости]]</f>
        <v>11703</v>
      </c>
      <c r="I100" s="39" t="str">
        <f>IF($H$1="","Введите курс",Таблица612[[#This Row],[Оптовая цена KRW                       за 1шт]]/$H$1)</f>
        <v>Введите курс</v>
      </c>
      <c r="J100" s="311"/>
      <c r="K100" s="40">
        <f>Таблица612[[#This Row],[Заказ коробок ]]*Таблица612[[#This Row],[Кол-во шт в коробке]]</f>
        <v>0</v>
      </c>
      <c r="L100" s="38">
        <f>Таблица612[[#This Row],[Общее кол-во шт]]*Таблица612[[#This Row],[Оптовая цена KRW                       за 1шт]]</f>
        <v>0</v>
      </c>
      <c r="M100" s="41" t="str">
        <f>IFERROR(Таблица612[[#This Row],[Общее кол-во шт]]*Таблица612[[#This Row],[Оптовая цена USD                       за 1шт]],"")</f>
        <v/>
      </c>
      <c r="N100" s="312"/>
    </row>
    <row r="101" spans="1:14" ht="24" customHeight="1">
      <c r="A101" s="307" t="s">
        <v>29889</v>
      </c>
      <c r="B101" s="32">
        <v>8806173436675</v>
      </c>
      <c r="C101" s="308" t="s">
        <v>29890</v>
      </c>
      <c r="D101" s="309" t="s">
        <v>29891</v>
      </c>
      <c r="E101" s="426">
        <v>22900</v>
      </c>
      <c r="F101" s="427">
        <v>0.47</v>
      </c>
      <c r="G101" s="310">
        <v>8</v>
      </c>
      <c r="H101" s="38">
        <f>Таблица612[[#This Row],[Розничная цена KRW]]*Таблица612[[#This Row],[Коэфициент стоимости]]</f>
        <v>10763</v>
      </c>
      <c r="I101" s="39" t="str">
        <f>IF($H$1="","Введите курс",Таблица612[[#This Row],[Оптовая цена KRW                       за 1шт]]/$H$1)</f>
        <v>Введите курс</v>
      </c>
      <c r="J101" s="311"/>
      <c r="K101" s="40">
        <f>Таблица612[[#This Row],[Заказ коробок ]]*Таблица612[[#This Row],[Кол-во шт в коробке]]</f>
        <v>0</v>
      </c>
      <c r="L101" s="38">
        <f>Таблица612[[#This Row],[Общее кол-во шт]]*Таблица612[[#This Row],[Оптовая цена KRW                       за 1шт]]</f>
        <v>0</v>
      </c>
      <c r="M101" s="41" t="str">
        <f>IFERROR(Таблица612[[#This Row],[Общее кол-во шт]]*Таблица612[[#This Row],[Оптовая цена USD                       за 1шт]],"")</f>
        <v/>
      </c>
      <c r="N101" s="312"/>
    </row>
    <row r="102" spans="1:14" ht="24" customHeight="1">
      <c r="A102" s="307" t="s">
        <v>29892</v>
      </c>
      <c r="B102" s="32">
        <v>8806173443857</v>
      </c>
      <c r="C102" s="308" t="s">
        <v>18933</v>
      </c>
      <c r="D102" s="309" t="s">
        <v>29893</v>
      </c>
      <c r="E102" s="426">
        <v>38000</v>
      </c>
      <c r="F102" s="427">
        <v>0.47</v>
      </c>
      <c r="G102" s="310">
        <v>6</v>
      </c>
      <c r="H102" s="38">
        <f>Таблица612[[#This Row],[Розничная цена KRW]]*Таблица612[[#This Row],[Коэфициент стоимости]]</f>
        <v>17860</v>
      </c>
      <c r="I102" s="39" t="str">
        <f>IF($H$1="","Введите курс",Таблица612[[#This Row],[Оптовая цена KRW                       за 1шт]]/$H$1)</f>
        <v>Введите курс</v>
      </c>
      <c r="J102" s="311"/>
      <c r="K102" s="40">
        <f>Таблица612[[#This Row],[Заказ коробок ]]*Таблица612[[#This Row],[Кол-во шт в коробке]]</f>
        <v>0</v>
      </c>
      <c r="L102" s="38">
        <f>Таблица612[[#This Row],[Общее кол-во шт]]*Таблица612[[#This Row],[Оптовая цена KRW                       за 1шт]]</f>
        <v>0</v>
      </c>
      <c r="M102" s="41" t="str">
        <f>IFERROR(Таблица612[[#This Row],[Общее кол-во шт]]*Таблица612[[#This Row],[Оптовая цена USD                       за 1шт]],"")</f>
        <v/>
      </c>
      <c r="N102" s="312"/>
    </row>
    <row r="103" spans="1:14" ht="24" customHeight="1">
      <c r="A103" s="307" t="s">
        <v>29894</v>
      </c>
      <c r="B103" s="32">
        <v>8806173436699</v>
      </c>
      <c r="C103" s="308" t="s">
        <v>18916</v>
      </c>
      <c r="D103" s="309" t="s">
        <v>29895</v>
      </c>
      <c r="E103" s="426">
        <v>26900</v>
      </c>
      <c r="F103" s="427">
        <v>0.47</v>
      </c>
      <c r="G103" s="310">
        <v>8</v>
      </c>
      <c r="H103" s="38">
        <f>Таблица612[[#This Row],[Розничная цена KRW]]*Таблица612[[#This Row],[Коэфициент стоимости]]</f>
        <v>12643</v>
      </c>
      <c r="I103" s="39" t="str">
        <f>IF($H$1="","Введите курс",Таблица612[[#This Row],[Оптовая цена KRW                       за 1шт]]/$H$1)</f>
        <v>Введите курс</v>
      </c>
      <c r="J103" s="311"/>
      <c r="K103" s="40">
        <f>Таблица612[[#This Row],[Заказ коробок ]]*Таблица612[[#This Row],[Кол-во шт в коробке]]</f>
        <v>0</v>
      </c>
      <c r="L103" s="38">
        <f>Таблица612[[#This Row],[Общее кол-во шт]]*Таблица612[[#This Row],[Оптовая цена KRW                       за 1шт]]</f>
        <v>0</v>
      </c>
      <c r="M103" s="41" t="str">
        <f>IFERROR(Таблица612[[#This Row],[Общее кол-во шт]]*Таблица612[[#This Row],[Оптовая цена USD                       за 1шт]],"")</f>
        <v/>
      </c>
      <c r="N103" s="312"/>
    </row>
    <row r="104" spans="1:14" ht="24" customHeight="1">
      <c r="A104" s="307" t="s">
        <v>29896</v>
      </c>
      <c r="B104" s="32">
        <v>8806173436668</v>
      </c>
      <c r="C104" s="308" t="s">
        <v>18892</v>
      </c>
      <c r="D104" s="309" t="s">
        <v>29897</v>
      </c>
      <c r="E104" s="426">
        <v>22900</v>
      </c>
      <c r="F104" s="427">
        <v>0.47</v>
      </c>
      <c r="G104" s="310">
        <v>8</v>
      </c>
      <c r="H104" s="38">
        <f>Таблица612[[#This Row],[Розничная цена KRW]]*Таблица612[[#This Row],[Коэфициент стоимости]]</f>
        <v>10763</v>
      </c>
      <c r="I104" s="39" t="str">
        <f>IF($H$1="","Введите курс",Таблица612[[#This Row],[Оптовая цена KRW                       за 1шт]]/$H$1)</f>
        <v>Введите курс</v>
      </c>
      <c r="J104" s="311"/>
      <c r="K104" s="40">
        <f>Таблица612[[#This Row],[Заказ коробок ]]*Таблица612[[#This Row],[Кол-во шт в коробке]]</f>
        <v>0</v>
      </c>
      <c r="L104" s="38">
        <f>Таблица612[[#This Row],[Общее кол-во шт]]*Таблица612[[#This Row],[Оптовая цена KRW                       за 1шт]]</f>
        <v>0</v>
      </c>
      <c r="M104" s="41" t="str">
        <f>IFERROR(Таблица612[[#This Row],[Общее кол-во шт]]*Таблица612[[#This Row],[Оптовая цена USD                       за 1шт]],"")</f>
        <v/>
      </c>
      <c r="N104" s="312"/>
    </row>
    <row r="105" spans="1:14" ht="24" customHeight="1">
      <c r="A105" s="307" t="s">
        <v>29898</v>
      </c>
      <c r="B105" s="32">
        <v>8806173441433</v>
      </c>
      <c r="C105" s="308" t="s">
        <v>29899</v>
      </c>
      <c r="D105" s="309" t="s">
        <v>29900</v>
      </c>
      <c r="E105" s="426">
        <v>23900</v>
      </c>
      <c r="F105" s="427">
        <v>0.47</v>
      </c>
      <c r="G105" s="310">
        <v>8</v>
      </c>
      <c r="H105" s="38">
        <f>Таблица612[[#This Row],[Розничная цена KRW]]*Таблица612[[#This Row],[Коэфициент стоимости]]</f>
        <v>11233</v>
      </c>
      <c r="I105" s="39" t="str">
        <f>IF($H$1="","Введите курс",Таблица612[[#This Row],[Оптовая цена KRW                       за 1шт]]/$H$1)</f>
        <v>Введите курс</v>
      </c>
      <c r="J105" s="311"/>
      <c r="K105" s="40">
        <f>Таблица612[[#This Row],[Заказ коробок ]]*Таблица612[[#This Row],[Кол-во шт в коробке]]</f>
        <v>0</v>
      </c>
      <c r="L105" s="38">
        <f>Таблица612[[#This Row],[Общее кол-во шт]]*Таблица612[[#This Row],[Оптовая цена KRW                       за 1шт]]</f>
        <v>0</v>
      </c>
      <c r="M105" s="41" t="str">
        <f>IFERROR(Таблица612[[#This Row],[Общее кол-во шт]]*Таблица612[[#This Row],[Оптовая цена USD                       за 1шт]],"")</f>
        <v/>
      </c>
      <c r="N105" s="312"/>
    </row>
    <row r="106" spans="1:14" ht="24" customHeight="1">
      <c r="A106" s="307" t="s">
        <v>29901</v>
      </c>
      <c r="B106" s="32">
        <v>8806173441457</v>
      </c>
      <c r="C106" s="308" t="s">
        <v>29902</v>
      </c>
      <c r="D106" s="309" t="s">
        <v>29903</v>
      </c>
      <c r="E106" s="426">
        <v>20900</v>
      </c>
      <c r="F106" s="427">
        <v>0.47</v>
      </c>
      <c r="G106" s="310">
        <v>8</v>
      </c>
      <c r="H106" s="38">
        <f>Таблица612[[#This Row],[Розничная цена KRW]]*Таблица612[[#This Row],[Коэфициент стоимости]]</f>
        <v>9823</v>
      </c>
      <c r="I106" s="39" t="str">
        <f>IF($H$1="","Введите курс",Таблица612[[#This Row],[Оптовая цена KRW                       за 1шт]]/$H$1)</f>
        <v>Введите курс</v>
      </c>
      <c r="J106" s="311"/>
      <c r="K106" s="40">
        <f>Таблица612[[#This Row],[Заказ коробок ]]*Таблица612[[#This Row],[Кол-во шт в коробке]]</f>
        <v>0</v>
      </c>
      <c r="L106" s="38">
        <f>Таблица612[[#This Row],[Общее кол-во шт]]*Таблица612[[#This Row],[Оптовая цена KRW                       за 1шт]]</f>
        <v>0</v>
      </c>
      <c r="M106" s="41" t="str">
        <f>IFERROR(Таблица612[[#This Row],[Общее кол-во шт]]*Таблица612[[#This Row],[Оптовая цена USD                       за 1шт]],"")</f>
        <v/>
      </c>
      <c r="N106" s="312"/>
    </row>
    <row r="107" spans="1:14" ht="24" customHeight="1">
      <c r="A107" s="307" t="s">
        <v>29904</v>
      </c>
      <c r="B107" s="32">
        <v>8806173441464</v>
      </c>
      <c r="C107" s="308" t="s">
        <v>29905</v>
      </c>
      <c r="D107" s="309" t="s">
        <v>29906</v>
      </c>
      <c r="E107" s="426">
        <v>23900</v>
      </c>
      <c r="F107" s="427">
        <v>0.47</v>
      </c>
      <c r="G107" s="310">
        <v>8</v>
      </c>
      <c r="H107" s="38">
        <f>Таблица612[[#This Row],[Розничная цена KRW]]*Таблица612[[#This Row],[Коэфициент стоимости]]</f>
        <v>11233</v>
      </c>
      <c r="I107" s="39" t="str">
        <f>IF($H$1="","Введите курс",Таблица612[[#This Row],[Оптовая цена KRW                       за 1шт]]/$H$1)</f>
        <v>Введите курс</v>
      </c>
      <c r="J107" s="311"/>
      <c r="K107" s="40">
        <f>Таблица612[[#This Row],[Заказ коробок ]]*Таблица612[[#This Row],[Кол-во шт в коробке]]</f>
        <v>0</v>
      </c>
      <c r="L107" s="38">
        <f>Таблица612[[#This Row],[Общее кол-во шт]]*Таблица612[[#This Row],[Оптовая цена KRW                       за 1шт]]</f>
        <v>0</v>
      </c>
      <c r="M107" s="41" t="str">
        <f>IFERROR(Таблица612[[#This Row],[Общее кол-во шт]]*Таблица612[[#This Row],[Оптовая цена USD                       за 1шт]],"")</f>
        <v/>
      </c>
      <c r="N107" s="312"/>
    </row>
    <row r="108" spans="1:14" ht="24" customHeight="1">
      <c r="A108" s="307" t="s">
        <v>29907</v>
      </c>
      <c r="B108" s="32">
        <v>8806173441440</v>
      </c>
      <c r="C108" s="308" t="s">
        <v>29908</v>
      </c>
      <c r="D108" s="309" t="s">
        <v>29909</v>
      </c>
      <c r="E108" s="426">
        <v>20900</v>
      </c>
      <c r="F108" s="427">
        <v>0.47</v>
      </c>
      <c r="G108" s="310">
        <v>8</v>
      </c>
      <c r="H108" s="38">
        <f>Таблица612[[#This Row],[Розничная цена KRW]]*Таблица612[[#This Row],[Коэфициент стоимости]]</f>
        <v>9823</v>
      </c>
      <c r="I108" s="39" t="str">
        <f>IF($H$1="","Введите курс",Таблица612[[#This Row],[Оптовая цена KRW                       за 1шт]]/$H$1)</f>
        <v>Введите курс</v>
      </c>
      <c r="J108" s="311"/>
      <c r="K108" s="40">
        <f>Таблица612[[#This Row],[Заказ коробок ]]*Таблица612[[#This Row],[Кол-во шт в коробке]]</f>
        <v>0</v>
      </c>
      <c r="L108" s="38">
        <f>Таблица612[[#This Row],[Общее кол-во шт]]*Таблица612[[#This Row],[Оптовая цена KRW                       за 1шт]]</f>
        <v>0</v>
      </c>
      <c r="M108" s="41" t="str">
        <f>IFERROR(Таблица612[[#This Row],[Общее кол-во шт]]*Таблица612[[#This Row],[Оптовая цена USD                       за 1шт]],"")</f>
        <v/>
      </c>
      <c r="N108" s="312"/>
    </row>
    <row r="109" spans="1:14" ht="24" customHeight="1">
      <c r="A109" s="307" t="s">
        <v>29910</v>
      </c>
      <c r="B109" s="32">
        <v>8806173445080</v>
      </c>
      <c r="C109" s="308" t="s">
        <v>29911</v>
      </c>
      <c r="D109" s="309" t="s">
        <v>29912</v>
      </c>
      <c r="E109" s="426">
        <v>25900</v>
      </c>
      <c r="F109" s="427">
        <v>0.47</v>
      </c>
      <c r="G109" s="310">
        <v>5</v>
      </c>
      <c r="H109" s="38">
        <f>Таблица612[[#This Row],[Розничная цена KRW]]*Таблица612[[#This Row],[Коэфициент стоимости]]</f>
        <v>12173</v>
      </c>
      <c r="I109" s="39" t="str">
        <f>IF($H$1="","Введите курс",Таблица612[[#This Row],[Оптовая цена KRW                       за 1шт]]/$H$1)</f>
        <v>Введите курс</v>
      </c>
      <c r="J109" s="311"/>
      <c r="K109" s="40">
        <f>Таблица612[[#This Row],[Заказ коробок ]]*Таблица612[[#This Row],[Кол-во шт в коробке]]</f>
        <v>0</v>
      </c>
      <c r="L109" s="38">
        <f>Таблица612[[#This Row],[Общее кол-во шт]]*Таблица612[[#This Row],[Оптовая цена KRW                       за 1шт]]</f>
        <v>0</v>
      </c>
      <c r="M109" s="41" t="str">
        <f>IFERROR(Таблица612[[#This Row],[Общее кол-во шт]]*Таблица612[[#This Row],[Оптовая цена USD                       за 1шт]],"")</f>
        <v/>
      </c>
      <c r="N109" s="312"/>
    </row>
    <row r="110" spans="1:14" ht="24" customHeight="1">
      <c r="A110" s="307" t="s">
        <v>29913</v>
      </c>
      <c r="B110" s="32">
        <v>8806173450947</v>
      </c>
      <c r="C110" s="308" t="s">
        <v>29914</v>
      </c>
      <c r="D110" s="309" t="s">
        <v>29915</v>
      </c>
      <c r="E110" s="426">
        <v>10000</v>
      </c>
      <c r="F110" s="427">
        <v>0.47</v>
      </c>
      <c r="G110" s="310">
        <v>20</v>
      </c>
      <c r="H110" s="38">
        <f>Таблица612[[#This Row],[Розничная цена KRW]]*Таблица612[[#This Row],[Коэфициент стоимости]]</f>
        <v>4700</v>
      </c>
      <c r="I110" s="39" t="str">
        <f>IF($H$1="","Введите курс",Таблица612[[#This Row],[Оптовая цена KRW                       за 1шт]]/$H$1)</f>
        <v>Введите курс</v>
      </c>
      <c r="J110" s="311"/>
      <c r="K110" s="40">
        <f>Таблица612[[#This Row],[Заказ коробок ]]*Таблица612[[#This Row],[Кол-во шт в коробке]]</f>
        <v>0</v>
      </c>
      <c r="L110" s="38">
        <f>Таблица612[[#This Row],[Общее кол-во шт]]*Таблица612[[#This Row],[Оптовая цена KRW                       за 1шт]]</f>
        <v>0</v>
      </c>
      <c r="M110" s="41" t="str">
        <f>IFERROR(Таблица612[[#This Row],[Общее кол-во шт]]*Таблица612[[#This Row],[Оптовая цена USD                       за 1шт]],"")</f>
        <v/>
      </c>
      <c r="N110" s="312"/>
    </row>
    <row r="111" spans="1:14" ht="24" customHeight="1">
      <c r="A111" s="307" t="s">
        <v>29916</v>
      </c>
      <c r="B111" s="32">
        <v>8806173429431</v>
      </c>
      <c r="C111" s="308" t="s">
        <v>29917</v>
      </c>
      <c r="D111" s="309" t="s">
        <v>29918</v>
      </c>
      <c r="E111" s="426">
        <v>33000</v>
      </c>
      <c r="F111" s="427">
        <v>0.47</v>
      </c>
      <c r="G111" s="310">
        <v>8</v>
      </c>
      <c r="H111" s="38">
        <f>Таблица612[[#This Row],[Розничная цена KRW]]*Таблица612[[#This Row],[Коэфициент стоимости]]</f>
        <v>15510</v>
      </c>
      <c r="I111" s="39" t="str">
        <f>IF($H$1="","Введите курс",Таблица612[[#This Row],[Оптовая цена KRW                       за 1шт]]/$H$1)</f>
        <v>Введите курс</v>
      </c>
      <c r="J111" s="311"/>
      <c r="K111" s="40">
        <f>Таблица612[[#This Row],[Заказ коробок ]]*Таблица612[[#This Row],[Кол-во шт в коробке]]</f>
        <v>0</v>
      </c>
      <c r="L111" s="38">
        <f>Таблица612[[#This Row],[Общее кол-во шт]]*Таблица612[[#This Row],[Оптовая цена KRW                       за 1шт]]</f>
        <v>0</v>
      </c>
      <c r="M111" s="41" t="str">
        <f>IFERROR(Таблица612[[#This Row],[Общее кол-во шт]]*Таблица612[[#This Row],[Оптовая цена USD                       за 1шт]],"")</f>
        <v/>
      </c>
      <c r="N111" s="312"/>
    </row>
    <row r="112" spans="1:14" ht="24" customHeight="1">
      <c r="A112" s="307" t="s">
        <v>29919</v>
      </c>
      <c r="B112" s="32">
        <v>8806173435449</v>
      </c>
      <c r="C112" s="308" t="s">
        <v>29920</v>
      </c>
      <c r="D112" s="309" t="s">
        <v>29921</v>
      </c>
      <c r="E112" s="426">
        <v>3000</v>
      </c>
      <c r="F112" s="427">
        <v>0.47</v>
      </c>
      <c r="G112" s="310">
        <v>10</v>
      </c>
      <c r="H112" s="38">
        <f>Таблица612[[#This Row],[Розничная цена KRW]]*Таблица612[[#This Row],[Коэфициент стоимости]]</f>
        <v>1410</v>
      </c>
      <c r="I112" s="39" t="str">
        <f>IF($H$1="","Введите курс",Таблица612[[#This Row],[Оптовая цена KRW                       за 1шт]]/$H$1)</f>
        <v>Введите курс</v>
      </c>
      <c r="J112" s="311"/>
      <c r="K112" s="40">
        <f>Таблица612[[#This Row],[Заказ коробок ]]*Таблица612[[#This Row],[Кол-во шт в коробке]]</f>
        <v>0</v>
      </c>
      <c r="L112" s="38">
        <f>Таблица612[[#This Row],[Общее кол-во шт]]*Таблица612[[#This Row],[Оптовая цена KRW                       за 1шт]]</f>
        <v>0</v>
      </c>
      <c r="M112" s="41" t="str">
        <f>IFERROR(Таблица612[[#This Row],[Общее кол-во шт]]*Таблица612[[#This Row],[Оптовая цена USD                       за 1шт]],"")</f>
        <v/>
      </c>
      <c r="N112" s="312"/>
    </row>
    <row r="113" spans="1:14" ht="24" customHeight="1">
      <c r="A113" s="307" t="s">
        <v>29922</v>
      </c>
      <c r="B113" s="32">
        <v>8806173435456</v>
      </c>
      <c r="C113" s="308" t="s">
        <v>29923</v>
      </c>
      <c r="D113" s="309" t="s">
        <v>29924</v>
      </c>
      <c r="E113" s="426">
        <v>3000</v>
      </c>
      <c r="F113" s="427">
        <v>0.47</v>
      </c>
      <c r="G113" s="310">
        <v>10</v>
      </c>
      <c r="H113" s="38">
        <f>Таблица612[[#This Row],[Розничная цена KRW]]*Таблица612[[#This Row],[Коэфициент стоимости]]</f>
        <v>1410</v>
      </c>
      <c r="I113" s="39" t="str">
        <f>IF($H$1="","Введите курс",Таблица612[[#This Row],[Оптовая цена KRW                       за 1шт]]/$H$1)</f>
        <v>Введите курс</v>
      </c>
      <c r="J113" s="311"/>
      <c r="K113" s="40">
        <f>Таблица612[[#This Row],[Заказ коробок ]]*Таблица612[[#This Row],[Кол-во шт в коробке]]</f>
        <v>0</v>
      </c>
      <c r="L113" s="38">
        <f>Таблица612[[#This Row],[Общее кол-во шт]]*Таблица612[[#This Row],[Оптовая цена KRW                       за 1шт]]</f>
        <v>0</v>
      </c>
      <c r="M113" s="41" t="str">
        <f>IFERROR(Таблица612[[#This Row],[Общее кол-во шт]]*Таблица612[[#This Row],[Оптовая цена USD                       за 1шт]],"")</f>
        <v/>
      </c>
      <c r="N113" s="312"/>
    </row>
    <row r="114" spans="1:14" ht="24" customHeight="1">
      <c r="A114" s="307" t="s">
        <v>29925</v>
      </c>
      <c r="B114" s="32">
        <v>8806173443987</v>
      </c>
      <c r="C114" s="308" t="s">
        <v>29926</v>
      </c>
      <c r="D114" s="309" t="s">
        <v>29927</v>
      </c>
      <c r="E114" s="426">
        <v>20000</v>
      </c>
      <c r="F114" s="427">
        <v>0.47</v>
      </c>
      <c r="G114" s="310">
        <v>6</v>
      </c>
      <c r="H114" s="38">
        <f>Таблица612[[#This Row],[Розничная цена KRW]]*Таблица612[[#This Row],[Коэфициент стоимости]]</f>
        <v>9400</v>
      </c>
      <c r="I114" s="39" t="str">
        <f>IF($H$1="","Введите курс",Таблица612[[#This Row],[Оптовая цена KRW                       за 1шт]]/$H$1)</f>
        <v>Введите курс</v>
      </c>
      <c r="J114" s="311"/>
      <c r="K114" s="40">
        <f>Таблица612[[#This Row],[Заказ коробок ]]*Таблица612[[#This Row],[Кол-во шт в коробке]]</f>
        <v>0</v>
      </c>
      <c r="L114" s="38">
        <f>Таблица612[[#This Row],[Общее кол-во шт]]*Таблица612[[#This Row],[Оптовая цена KRW                       за 1шт]]</f>
        <v>0</v>
      </c>
      <c r="M114" s="41" t="str">
        <f>IFERROR(Таблица612[[#This Row],[Общее кол-во шт]]*Таблица612[[#This Row],[Оптовая цена USD                       за 1шт]],"")</f>
        <v/>
      </c>
      <c r="N114" s="312"/>
    </row>
    <row r="115" spans="1:14" ht="24" customHeight="1">
      <c r="A115" s="307" t="s">
        <v>29928</v>
      </c>
      <c r="B115" s="32">
        <v>8806173451913</v>
      </c>
      <c r="C115" s="308" t="s">
        <v>29929</v>
      </c>
      <c r="D115" s="309" t="s">
        <v>29930</v>
      </c>
      <c r="E115" s="426">
        <v>22000</v>
      </c>
      <c r="F115" s="427">
        <v>0.47</v>
      </c>
      <c r="G115" s="310">
        <v>6</v>
      </c>
      <c r="H115" s="38">
        <f>Таблица612[[#This Row],[Розничная цена KRW]]*Таблица612[[#This Row],[Коэфициент стоимости]]</f>
        <v>10340</v>
      </c>
      <c r="I115" s="39" t="str">
        <f>IF($H$1="","Введите курс",Таблица612[[#This Row],[Оптовая цена KRW                       за 1шт]]/$H$1)</f>
        <v>Введите курс</v>
      </c>
      <c r="J115" s="311"/>
      <c r="K115" s="40">
        <f>Таблица612[[#This Row],[Заказ коробок ]]*Таблица612[[#This Row],[Кол-во шт в коробке]]</f>
        <v>0</v>
      </c>
      <c r="L115" s="38">
        <f>Таблица612[[#This Row],[Общее кол-во шт]]*Таблица612[[#This Row],[Оптовая цена KRW                       за 1шт]]</f>
        <v>0</v>
      </c>
      <c r="M115" s="41" t="str">
        <f>IFERROR(Таблица612[[#This Row],[Общее кол-во шт]]*Таблица612[[#This Row],[Оптовая цена USD                       за 1шт]],"")</f>
        <v/>
      </c>
      <c r="N115" s="312"/>
    </row>
    <row r="116" spans="1:14" ht="24" customHeight="1">
      <c r="A116" s="307" t="s">
        <v>29931</v>
      </c>
      <c r="B116" s="32">
        <v>8806173451920</v>
      </c>
      <c r="C116" s="308" t="s">
        <v>29932</v>
      </c>
      <c r="D116" s="309" t="s">
        <v>29933</v>
      </c>
      <c r="E116" s="426">
        <v>22000</v>
      </c>
      <c r="F116" s="427">
        <v>0.47</v>
      </c>
      <c r="G116" s="310">
        <v>6</v>
      </c>
      <c r="H116" s="38">
        <f>Таблица612[[#This Row],[Розничная цена KRW]]*Таблица612[[#This Row],[Коэфициент стоимости]]</f>
        <v>10340</v>
      </c>
      <c r="I116" s="39" t="str">
        <f>IF($H$1="","Введите курс",Таблица612[[#This Row],[Оптовая цена KRW                       за 1шт]]/$H$1)</f>
        <v>Введите курс</v>
      </c>
      <c r="J116" s="311"/>
      <c r="K116" s="40">
        <f>Таблица612[[#This Row],[Заказ коробок ]]*Таблица612[[#This Row],[Кол-во шт в коробке]]</f>
        <v>0</v>
      </c>
      <c r="L116" s="38">
        <f>Таблица612[[#This Row],[Общее кол-во шт]]*Таблица612[[#This Row],[Оптовая цена KRW                       за 1шт]]</f>
        <v>0</v>
      </c>
      <c r="M116" s="41" t="str">
        <f>IFERROR(Таблица612[[#This Row],[Общее кол-во шт]]*Таблица612[[#This Row],[Оптовая цена USD                       за 1шт]],"")</f>
        <v/>
      </c>
      <c r="N116" s="312"/>
    </row>
    <row r="117" spans="1:14" ht="24" customHeight="1">
      <c r="A117" s="307" t="s">
        <v>29934</v>
      </c>
      <c r="B117" s="32">
        <v>8806173419890</v>
      </c>
      <c r="C117" s="308" t="s">
        <v>29935</v>
      </c>
      <c r="D117" s="309" t="s">
        <v>29936</v>
      </c>
      <c r="E117" s="426">
        <v>13000</v>
      </c>
      <c r="F117" s="427">
        <v>0.47</v>
      </c>
      <c r="G117" s="310">
        <v>12</v>
      </c>
      <c r="H117" s="38">
        <f>Таблица612[[#This Row],[Розничная цена KRW]]*Таблица612[[#This Row],[Коэфициент стоимости]]</f>
        <v>6110</v>
      </c>
      <c r="I117" s="39" t="str">
        <f>IF($H$1="","Введите курс",Таблица612[[#This Row],[Оптовая цена KRW                       за 1шт]]/$H$1)</f>
        <v>Введите курс</v>
      </c>
      <c r="J117" s="311"/>
      <c r="K117" s="40">
        <f>Таблица612[[#This Row],[Заказ коробок ]]*Таблица612[[#This Row],[Кол-во шт в коробке]]</f>
        <v>0</v>
      </c>
      <c r="L117" s="38">
        <f>Таблица612[[#This Row],[Общее кол-во шт]]*Таблица612[[#This Row],[Оптовая цена KRW                       за 1шт]]</f>
        <v>0</v>
      </c>
      <c r="M117" s="41" t="str">
        <f>IFERROR(Таблица612[[#This Row],[Общее кол-во шт]]*Таблица612[[#This Row],[Оптовая цена USD                       за 1шт]],"")</f>
        <v/>
      </c>
      <c r="N117" s="312"/>
    </row>
    <row r="118" spans="1:14" ht="24" customHeight="1">
      <c r="A118" s="307" t="s">
        <v>29937</v>
      </c>
      <c r="B118" s="32">
        <v>8806173437443</v>
      </c>
      <c r="C118" s="308" t="s">
        <v>29938</v>
      </c>
      <c r="D118" s="309" t="s">
        <v>29939</v>
      </c>
      <c r="E118" s="426">
        <v>33000</v>
      </c>
      <c r="F118" s="427">
        <v>0.47</v>
      </c>
      <c r="G118" s="310">
        <v>8</v>
      </c>
      <c r="H118" s="38">
        <f>Таблица612[[#This Row],[Розничная цена KRW]]*Таблица612[[#This Row],[Коэфициент стоимости]]</f>
        <v>15510</v>
      </c>
      <c r="I118" s="39" t="str">
        <f>IF($H$1="","Введите курс",Таблица612[[#This Row],[Оптовая цена KRW                       за 1шт]]/$H$1)</f>
        <v>Введите курс</v>
      </c>
      <c r="J118" s="311"/>
      <c r="K118" s="40">
        <f>Таблица612[[#This Row],[Заказ коробок ]]*Таблица612[[#This Row],[Кол-во шт в коробке]]</f>
        <v>0</v>
      </c>
      <c r="L118" s="38">
        <f>Таблица612[[#This Row],[Общее кол-во шт]]*Таблица612[[#This Row],[Оптовая цена KRW                       за 1шт]]</f>
        <v>0</v>
      </c>
      <c r="M118" s="41" t="str">
        <f>IFERROR(Таблица612[[#This Row],[Общее кол-во шт]]*Таблица612[[#This Row],[Оптовая цена USD                       за 1шт]],"")</f>
        <v/>
      </c>
      <c r="N118" s="312"/>
    </row>
    <row r="119" spans="1:14" ht="24" customHeight="1">
      <c r="A119" s="307" t="s">
        <v>29940</v>
      </c>
      <c r="B119" s="32">
        <v>8806173420537</v>
      </c>
      <c r="C119" s="308" t="s">
        <v>29941</v>
      </c>
      <c r="D119" s="309" t="s">
        <v>29942</v>
      </c>
      <c r="E119" s="426">
        <v>25000</v>
      </c>
      <c r="F119" s="427">
        <v>0.47</v>
      </c>
      <c r="G119" s="310">
        <v>12</v>
      </c>
      <c r="H119" s="38">
        <f>Таблица612[[#This Row],[Розничная цена KRW]]*Таблица612[[#This Row],[Коэфициент стоимости]]</f>
        <v>11750</v>
      </c>
      <c r="I119" s="39" t="str">
        <f>IF($H$1="","Введите курс",Таблица612[[#This Row],[Оптовая цена KRW                       за 1шт]]/$H$1)</f>
        <v>Введите курс</v>
      </c>
      <c r="J119" s="311"/>
      <c r="K119" s="40">
        <f>Таблица612[[#This Row],[Заказ коробок ]]*Таблица612[[#This Row],[Кол-во шт в коробке]]</f>
        <v>0</v>
      </c>
      <c r="L119" s="38">
        <f>Таблица612[[#This Row],[Общее кол-во шт]]*Таблица612[[#This Row],[Оптовая цена KRW                       за 1шт]]</f>
        <v>0</v>
      </c>
      <c r="M119" s="41" t="str">
        <f>IFERROR(Таблица612[[#This Row],[Общее кол-во шт]]*Таблица612[[#This Row],[Оптовая цена USD                       за 1шт]],"")</f>
        <v/>
      </c>
      <c r="N119" s="312"/>
    </row>
    <row r="120" spans="1:14" ht="24" customHeight="1">
      <c r="A120" s="307" t="s">
        <v>29943</v>
      </c>
      <c r="B120" s="32">
        <v>8806173441204</v>
      </c>
      <c r="C120" s="308" t="s">
        <v>29944</v>
      </c>
      <c r="D120" s="309" t="s">
        <v>29945</v>
      </c>
      <c r="E120" s="426">
        <v>25000</v>
      </c>
      <c r="F120" s="427">
        <v>0.47</v>
      </c>
      <c r="G120" s="310">
        <v>6</v>
      </c>
      <c r="H120" s="38">
        <f>Таблица612[[#This Row],[Розничная цена KRW]]*Таблица612[[#This Row],[Коэфициент стоимости]]</f>
        <v>11750</v>
      </c>
      <c r="I120" s="39" t="str">
        <f>IF($H$1="","Введите курс",Таблица612[[#This Row],[Оптовая цена KRW                       за 1шт]]/$H$1)</f>
        <v>Введите курс</v>
      </c>
      <c r="J120" s="311"/>
      <c r="K120" s="40">
        <f>Таблица612[[#This Row],[Заказ коробок ]]*Таблица612[[#This Row],[Кол-во шт в коробке]]</f>
        <v>0</v>
      </c>
      <c r="L120" s="38">
        <f>Таблица612[[#This Row],[Общее кол-во шт]]*Таблица612[[#This Row],[Оптовая цена KRW                       за 1шт]]</f>
        <v>0</v>
      </c>
      <c r="M120" s="41" t="str">
        <f>IFERROR(Таблица612[[#This Row],[Общее кол-во шт]]*Таблица612[[#This Row],[Оптовая цена USD                       за 1шт]],"")</f>
        <v/>
      </c>
      <c r="N120" s="312"/>
    </row>
    <row r="121" spans="1:14" ht="24" customHeight="1">
      <c r="A121" s="307" t="s">
        <v>29946</v>
      </c>
      <c r="B121" s="32">
        <v>8806173451675</v>
      </c>
      <c r="C121" s="308" t="s">
        <v>29947</v>
      </c>
      <c r="D121" s="309" t="s">
        <v>29948</v>
      </c>
      <c r="E121" s="426">
        <v>25000</v>
      </c>
      <c r="F121" s="427">
        <v>0.47</v>
      </c>
      <c r="G121" s="310">
        <v>12</v>
      </c>
      <c r="H121" s="38">
        <f>Таблица612[[#This Row],[Розничная цена KRW]]*Таблица612[[#This Row],[Коэфициент стоимости]]</f>
        <v>11750</v>
      </c>
      <c r="I121" s="39" t="str">
        <f>IF($H$1="","Введите курс",Таблица612[[#This Row],[Оптовая цена KRW                       за 1шт]]/$H$1)</f>
        <v>Введите курс</v>
      </c>
      <c r="J121" s="311"/>
      <c r="K121" s="40">
        <f>Таблица612[[#This Row],[Заказ коробок ]]*Таблица612[[#This Row],[Кол-во шт в коробке]]</f>
        <v>0</v>
      </c>
      <c r="L121" s="38">
        <f>Таблица612[[#This Row],[Общее кол-во шт]]*Таблица612[[#This Row],[Оптовая цена KRW                       за 1шт]]</f>
        <v>0</v>
      </c>
      <c r="M121" s="41" t="str">
        <f>IFERROR(Таблица612[[#This Row],[Общее кол-во шт]]*Таблица612[[#This Row],[Оптовая цена USD                       за 1шт]],"")</f>
        <v/>
      </c>
      <c r="N121" s="312"/>
    </row>
    <row r="122" spans="1:14" ht="24" customHeight="1">
      <c r="A122" s="307" t="s">
        <v>29949</v>
      </c>
      <c r="B122" s="32">
        <v>8806173426546</v>
      </c>
      <c r="C122" s="308" t="s">
        <v>29950</v>
      </c>
      <c r="D122" s="309" t="s">
        <v>29951</v>
      </c>
      <c r="E122" s="426">
        <v>8000</v>
      </c>
      <c r="F122" s="427">
        <v>0.47</v>
      </c>
      <c r="G122" s="310">
        <v>8</v>
      </c>
      <c r="H122" s="38">
        <f>Таблица612[[#This Row],[Розничная цена KRW]]*Таблица612[[#This Row],[Коэфициент стоимости]]</f>
        <v>3760</v>
      </c>
      <c r="I122" s="39" t="str">
        <f>IF($H$1="","Введите курс",Таблица612[[#This Row],[Оптовая цена KRW                       за 1шт]]/$H$1)</f>
        <v>Введите курс</v>
      </c>
      <c r="J122" s="311"/>
      <c r="K122" s="40">
        <f>Таблица612[[#This Row],[Заказ коробок ]]*Таблица612[[#This Row],[Кол-во шт в коробке]]</f>
        <v>0</v>
      </c>
      <c r="L122" s="38">
        <f>Таблица612[[#This Row],[Общее кол-во шт]]*Таблица612[[#This Row],[Оптовая цена KRW                       за 1шт]]</f>
        <v>0</v>
      </c>
      <c r="M122" s="41" t="str">
        <f>IFERROR(Таблица612[[#This Row],[Общее кол-во шт]]*Таблица612[[#This Row],[Оптовая цена USD                       за 1шт]],"")</f>
        <v/>
      </c>
      <c r="N122" s="312"/>
    </row>
    <row r="123" spans="1:14" ht="24" customHeight="1">
      <c r="A123" s="307" t="s">
        <v>29952</v>
      </c>
      <c r="B123" s="32">
        <v>8806173434541</v>
      </c>
      <c r="C123" s="308" t="s">
        <v>29953</v>
      </c>
      <c r="D123" s="309" t="s">
        <v>29954</v>
      </c>
      <c r="E123" s="426">
        <v>8000</v>
      </c>
      <c r="F123" s="427">
        <v>0.47</v>
      </c>
      <c r="G123" s="310">
        <v>8</v>
      </c>
      <c r="H123" s="38">
        <f>Таблица612[[#This Row],[Розничная цена KRW]]*Таблица612[[#This Row],[Коэфициент стоимости]]</f>
        <v>3760</v>
      </c>
      <c r="I123" s="39" t="str">
        <f>IF($H$1="","Введите курс",Таблица612[[#This Row],[Оптовая цена KRW                       за 1шт]]/$H$1)</f>
        <v>Введите курс</v>
      </c>
      <c r="J123" s="311"/>
      <c r="K123" s="40">
        <f>Таблица612[[#This Row],[Заказ коробок ]]*Таблица612[[#This Row],[Кол-во шт в коробке]]</f>
        <v>0</v>
      </c>
      <c r="L123" s="38">
        <f>Таблица612[[#This Row],[Общее кол-во шт]]*Таблица612[[#This Row],[Оптовая цена KRW                       за 1шт]]</f>
        <v>0</v>
      </c>
      <c r="M123" s="41" t="str">
        <f>IFERROR(Таблица612[[#This Row],[Общее кол-во шт]]*Таблица612[[#This Row],[Оптовая цена USD                       за 1шт]],"")</f>
        <v/>
      </c>
      <c r="N123" s="312"/>
    </row>
    <row r="124" spans="1:14" ht="24" customHeight="1">
      <c r="A124" s="307" t="s">
        <v>29955</v>
      </c>
      <c r="B124" s="32">
        <v>8806173434060</v>
      </c>
      <c r="C124" s="308" t="s">
        <v>18816</v>
      </c>
      <c r="D124" s="309" t="s">
        <v>29956</v>
      </c>
      <c r="E124" s="426">
        <v>13000</v>
      </c>
      <c r="F124" s="427">
        <v>0.47</v>
      </c>
      <c r="G124" s="310">
        <v>8</v>
      </c>
      <c r="H124" s="38">
        <f>Таблица612[[#This Row],[Розничная цена KRW]]*Таблица612[[#This Row],[Коэфициент стоимости]]</f>
        <v>6110</v>
      </c>
      <c r="I124" s="39" t="str">
        <f>IF($H$1="","Введите курс",Таблица612[[#This Row],[Оптовая цена KRW                       за 1шт]]/$H$1)</f>
        <v>Введите курс</v>
      </c>
      <c r="J124" s="311"/>
      <c r="K124" s="40">
        <f>Таблица612[[#This Row],[Заказ коробок ]]*Таблица612[[#This Row],[Кол-во шт в коробке]]</f>
        <v>0</v>
      </c>
      <c r="L124" s="38">
        <f>Таблица612[[#This Row],[Общее кол-во шт]]*Таблица612[[#This Row],[Оптовая цена KRW                       за 1шт]]</f>
        <v>0</v>
      </c>
      <c r="M124" s="41" t="str">
        <f>IFERROR(Таблица612[[#This Row],[Общее кол-во шт]]*Таблица612[[#This Row],[Оптовая цена USD                       за 1шт]],"")</f>
        <v/>
      </c>
      <c r="N124" s="312"/>
    </row>
    <row r="125" spans="1:14" ht="24" customHeight="1">
      <c r="A125" s="307" t="s">
        <v>29957</v>
      </c>
      <c r="B125" s="32">
        <v>8806173446315</v>
      </c>
      <c r="C125" s="308" t="s">
        <v>29958</v>
      </c>
      <c r="D125" s="309" t="s">
        <v>29959</v>
      </c>
      <c r="E125" s="426">
        <v>25000</v>
      </c>
      <c r="F125" s="427">
        <v>0.47</v>
      </c>
      <c r="G125" s="310">
        <v>12</v>
      </c>
      <c r="H125" s="38">
        <f>Таблица612[[#This Row],[Розничная цена KRW]]*Таблица612[[#This Row],[Коэфициент стоимости]]</f>
        <v>11750</v>
      </c>
      <c r="I125" s="39" t="str">
        <f>IF($H$1="","Введите курс",Таблица612[[#This Row],[Оптовая цена KRW                       за 1шт]]/$H$1)</f>
        <v>Введите курс</v>
      </c>
      <c r="J125" s="311"/>
      <c r="K125" s="40">
        <f>Таблица612[[#This Row],[Заказ коробок ]]*Таблица612[[#This Row],[Кол-во шт в коробке]]</f>
        <v>0</v>
      </c>
      <c r="L125" s="38">
        <f>Таблица612[[#This Row],[Общее кол-во шт]]*Таблица612[[#This Row],[Оптовая цена KRW                       за 1шт]]</f>
        <v>0</v>
      </c>
      <c r="M125" s="41" t="str">
        <f>IFERROR(Таблица612[[#This Row],[Общее кол-во шт]]*Таблица612[[#This Row],[Оптовая цена USD                       за 1шт]],"")</f>
        <v/>
      </c>
      <c r="N125" s="312"/>
    </row>
    <row r="126" spans="1:14" ht="24" customHeight="1">
      <c r="A126" s="307" t="s">
        <v>29960</v>
      </c>
      <c r="B126" s="32">
        <v>8806173446155</v>
      </c>
      <c r="C126" s="308" t="s">
        <v>29961</v>
      </c>
      <c r="D126" s="309" t="s">
        <v>29962</v>
      </c>
      <c r="E126" s="426">
        <v>4500</v>
      </c>
      <c r="F126" s="427">
        <v>0.47</v>
      </c>
      <c r="G126" s="310">
        <v>6</v>
      </c>
      <c r="H126" s="38">
        <f>Таблица612[[#This Row],[Розничная цена KRW]]*Таблица612[[#This Row],[Коэфициент стоимости]]</f>
        <v>2115</v>
      </c>
      <c r="I126" s="39" t="str">
        <f>IF($H$1="","Введите курс",Таблица612[[#This Row],[Оптовая цена KRW                       за 1шт]]/$H$1)</f>
        <v>Введите курс</v>
      </c>
      <c r="J126" s="311"/>
      <c r="K126" s="40">
        <f>Таблица612[[#This Row],[Заказ коробок ]]*Таблица612[[#This Row],[Кол-во шт в коробке]]</f>
        <v>0</v>
      </c>
      <c r="L126" s="38">
        <f>Таблица612[[#This Row],[Общее кол-во шт]]*Таблица612[[#This Row],[Оптовая цена KRW                       за 1шт]]</f>
        <v>0</v>
      </c>
      <c r="M126" s="41" t="str">
        <f>IFERROR(Таблица612[[#This Row],[Общее кол-во шт]]*Таблица612[[#This Row],[Оптовая цена USD                       за 1шт]],"")</f>
        <v/>
      </c>
      <c r="N126" s="312"/>
    </row>
    <row r="127" spans="1:14" ht="24" customHeight="1">
      <c r="A127" s="307" t="s">
        <v>29963</v>
      </c>
      <c r="B127" s="32">
        <v>8806173446063</v>
      </c>
      <c r="C127" s="308" t="s">
        <v>29964</v>
      </c>
      <c r="D127" s="309" t="s">
        <v>29965</v>
      </c>
      <c r="E127" s="426">
        <v>4500</v>
      </c>
      <c r="F127" s="427">
        <v>0.47</v>
      </c>
      <c r="G127" s="310">
        <v>6</v>
      </c>
      <c r="H127" s="38">
        <f>Таблица612[[#This Row],[Розничная цена KRW]]*Таблица612[[#This Row],[Коэфициент стоимости]]</f>
        <v>2115</v>
      </c>
      <c r="I127" s="39" t="str">
        <f>IF($H$1="","Введите курс",Таблица612[[#This Row],[Оптовая цена KRW                       за 1шт]]/$H$1)</f>
        <v>Введите курс</v>
      </c>
      <c r="J127" s="311"/>
      <c r="K127" s="40">
        <f>Таблица612[[#This Row],[Заказ коробок ]]*Таблица612[[#This Row],[Кол-во шт в коробке]]</f>
        <v>0</v>
      </c>
      <c r="L127" s="38">
        <f>Таблица612[[#This Row],[Общее кол-во шт]]*Таблица612[[#This Row],[Оптовая цена KRW                       за 1шт]]</f>
        <v>0</v>
      </c>
      <c r="M127" s="41" t="str">
        <f>IFERROR(Таблица612[[#This Row],[Общее кол-во шт]]*Таблица612[[#This Row],[Оптовая цена USD                       за 1шт]],"")</f>
        <v/>
      </c>
      <c r="N127" s="312"/>
    </row>
    <row r="128" spans="1:14" ht="24" customHeight="1">
      <c r="A128" s="307" t="s">
        <v>29966</v>
      </c>
      <c r="B128" s="32">
        <v>8806173446070</v>
      </c>
      <c r="C128" s="308" t="s">
        <v>29967</v>
      </c>
      <c r="D128" s="309" t="s">
        <v>29968</v>
      </c>
      <c r="E128" s="426">
        <v>4500</v>
      </c>
      <c r="F128" s="427">
        <v>0.47</v>
      </c>
      <c r="G128" s="310">
        <v>6</v>
      </c>
      <c r="H128" s="38">
        <f>Таблица612[[#This Row],[Розничная цена KRW]]*Таблица612[[#This Row],[Коэфициент стоимости]]</f>
        <v>2115</v>
      </c>
      <c r="I128" s="39" t="str">
        <f>IF($H$1="","Введите курс",Таблица612[[#This Row],[Оптовая цена KRW                       за 1шт]]/$H$1)</f>
        <v>Введите курс</v>
      </c>
      <c r="J128" s="311"/>
      <c r="K128" s="40">
        <f>Таблица612[[#This Row],[Заказ коробок ]]*Таблица612[[#This Row],[Кол-во шт в коробке]]</f>
        <v>0</v>
      </c>
      <c r="L128" s="38">
        <f>Таблица612[[#This Row],[Общее кол-во шт]]*Таблица612[[#This Row],[Оптовая цена KRW                       за 1шт]]</f>
        <v>0</v>
      </c>
      <c r="M128" s="41" t="str">
        <f>IFERROR(Таблица612[[#This Row],[Общее кол-во шт]]*Таблица612[[#This Row],[Оптовая цена USD                       за 1шт]],"")</f>
        <v/>
      </c>
      <c r="N128" s="312"/>
    </row>
    <row r="129" spans="1:14" ht="24" customHeight="1">
      <c r="A129" s="307" t="s">
        <v>29969</v>
      </c>
      <c r="B129" s="32">
        <v>8806173446087</v>
      </c>
      <c r="C129" s="308" t="s">
        <v>29970</v>
      </c>
      <c r="D129" s="309" t="s">
        <v>29971</v>
      </c>
      <c r="E129" s="426">
        <v>4500</v>
      </c>
      <c r="F129" s="427">
        <v>0.47</v>
      </c>
      <c r="G129" s="310">
        <v>6</v>
      </c>
      <c r="H129" s="38">
        <f>Таблица612[[#This Row],[Розничная цена KRW]]*Таблица612[[#This Row],[Коэфициент стоимости]]</f>
        <v>2115</v>
      </c>
      <c r="I129" s="39" t="str">
        <f>IF($H$1="","Введите курс",Таблица612[[#This Row],[Оптовая цена KRW                       за 1шт]]/$H$1)</f>
        <v>Введите курс</v>
      </c>
      <c r="J129" s="311"/>
      <c r="K129" s="40">
        <f>Таблица612[[#This Row],[Заказ коробок ]]*Таблица612[[#This Row],[Кол-во шт в коробке]]</f>
        <v>0</v>
      </c>
      <c r="L129" s="38">
        <f>Таблица612[[#This Row],[Общее кол-во шт]]*Таблица612[[#This Row],[Оптовая цена KRW                       за 1шт]]</f>
        <v>0</v>
      </c>
      <c r="M129" s="41" t="str">
        <f>IFERROR(Таблица612[[#This Row],[Общее кол-во шт]]*Таблица612[[#This Row],[Оптовая цена USD                       за 1шт]],"")</f>
        <v/>
      </c>
      <c r="N129" s="312"/>
    </row>
    <row r="130" spans="1:14" ht="24" customHeight="1">
      <c r="A130" s="307" t="s">
        <v>29972</v>
      </c>
      <c r="B130" s="32">
        <v>8806173446100</v>
      </c>
      <c r="C130" s="308" t="s">
        <v>29973</v>
      </c>
      <c r="D130" s="309" t="s">
        <v>29974</v>
      </c>
      <c r="E130" s="426">
        <v>4500</v>
      </c>
      <c r="F130" s="427">
        <v>0.47</v>
      </c>
      <c r="G130" s="310">
        <v>6</v>
      </c>
      <c r="H130" s="38">
        <f>Таблица612[[#This Row],[Розничная цена KRW]]*Таблица612[[#This Row],[Коэфициент стоимости]]</f>
        <v>2115</v>
      </c>
      <c r="I130" s="39" t="str">
        <f>IF($H$1="","Введите курс",Таблица612[[#This Row],[Оптовая цена KRW                       за 1шт]]/$H$1)</f>
        <v>Введите курс</v>
      </c>
      <c r="J130" s="311"/>
      <c r="K130" s="40">
        <f>Таблица612[[#This Row],[Заказ коробок ]]*Таблица612[[#This Row],[Кол-во шт в коробке]]</f>
        <v>0</v>
      </c>
      <c r="L130" s="38">
        <f>Таблица612[[#This Row],[Общее кол-во шт]]*Таблица612[[#This Row],[Оптовая цена KRW                       за 1шт]]</f>
        <v>0</v>
      </c>
      <c r="M130" s="41" t="str">
        <f>IFERROR(Таблица612[[#This Row],[Общее кол-во шт]]*Таблица612[[#This Row],[Оптовая цена USD                       за 1шт]],"")</f>
        <v/>
      </c>
      <c r="N130" s="312"/>
    </row>
    <row r="131" spans="1:14" ht="24" customHeight="1">
      <c r="A131" s="307" t="s">
        <v>29975</v>
      </c>
      <c r="B131" s="32">
        <v>8806173446117</v>
      </c>
      <c r="C131" s="308" t="s">
        <v>29976</v>
      </c>
      <c r="D131" s="309" t="s">
        <v>29977</v>
      </c>
      <c r="E131" s="426">
        <v>4500</v>
      </c>
      <c r="F131" s="427">
        <v>0.47</v>
      </c>
      <c r="G131" s="310">
        <v>6</v>
      </c>
      <c r="H131" s="38">
        <f>Таблица612[[#This Row],[Розничная цена KRW]]*Таблица612[[#This Row],[Коэфициент стоимости]]</f>
        <v>2115</v>
      </c>
      <c r="I131" s="39" t="str">
        <f>IF($H$1="","Введите курс",Таблица612[[#This Row],[Оптовая цена KRW                       за 1шт]]/$H$1)</f>
        <v>Введите курс</v>
      </c>
      <c r="J131" s="311"/>
      <c r="K131" s="40">
        <f>Таблица612[[#This Row],[Заказ коробок ]]*Таблица612[[#This Row],[Кол-во шт в коробке]]</f>
        <v>0</v>
      </c>
      <c r="L131" s="38">
        <f>Таблица612[[#This Row],[Общее кол-во шт]]*Таблица612[[#This Row],[Оптовая цена KRW                       за 1шт]]</f>
        <v>0</v>
      </c>
      <c r="M131" s="41" t="str">
        <f>IFERROR(Таблица612[[#This Row],[Общее кол-во шт]]*Таблица612[[#This Row],[Оптовая цена USD                       за 1шт]],"")</f>
        <v/>
      </c>
      <c r="N131" s="312"/>
    </row>
    <row r="132" spans="1:14" ht="24" customHeight="1">
      <c r="A132" s="307" t="s">
        <v>29978</v>
      </c>
      <c r="B132" s="32">
        <v>8806173446124</v>
      </c>
      <c r="C132" s="308" t="s">
        <v>29979</v>
      </c>
      <c r="D132" s="309" t="s">
        <v>29980</v>
      </c>
      <c r="E132" s="426">
        <v>4500</v>
      </c>
      <c r="F132" s="427">
        <v>0.47</v>
      </c>
      <c r="G132" s="310">
        <v>6</v>
      </c>
      <c r="H132" s="38">
        <f>Таблица612[[#This Row],[Розничная цена KRW]]*Таблица612[[#This Row],[Коэфициент стоимости]]</f>
        <v>2115</v>
      </c>
      <c r="I132" s="39" t="str">
        <f>IF($H$1="","Введите курс",Таблица612[[#This Row],[Оптовая цена KRW                       за 1шт]]/$H$1)</f>
        <v>Введите курс</v>
      </c>
      <c r="J132" s="311"/>
      <c r="K132" s="40">
        <f>Таблица612[[#This Row],[Заказ коробок ]]*Таблица612[[#This Row],[Кол-во шт в коробке]]</f>
        <v>0</v>
      </c>
      <c r="L132" s="38">
        <f>Таблица612[[#This Row],[Общее кол-во шт]]*Таблица612[[#This Row],[Оптовая цена KRW                       за 1шт]]</f>
        <v>0</v>
      </c>
      <c r="M132" s="41" t="str">
        <f>IFERROR(Таблица612[[#This Row],[Общее кол-во шт]]*Таблица612[[#This Row],[Оптовая цена USD                       за 1шт]],"")</f>
        <v/>
      </c>
      <c r="N132" s="312"/>
    </row>
    <row r="133" spans="1:14" ht="24" customHeight="1">
      <c r="A133" s="307" t="s">
        <v>29981</v>
      </c>
      <c r="B133" s="32">
        <v>8806173446131</v>
      </c>
      <c r="C133" s="308" t="s">
        <v>29982</v>
      </c>
      <c r="D133" s="309" t="s">
        <v>29983</v>
      </c>
      <c r="E133" s="426">
        <v>4500</v>
      </c>
      <c r="F133" s="427">
        <v>0.47</v>
      </c>
      <c r="G133" s="310">
        <v>6</v>
      </c>
      <c r="H133" s="38">
        <f>Таблица612[[#This Row],[Розничная цена KRW]]*Таблица612[[#This Row],[Коэфициент стоимости]]</f>
        <v>2115</v>
      </c>
      <c r="I133" s="39" t="str">
        <f>IF($H$1="","Введите курс",Таблица612[[#This Row],[Оптовая цена KRW                       за 1шт]]/$H$1)</f>
        <v>Введите курс</v>
      </c>
      <c r="J133" s="311"/>
      <c r="K133" s="40">
        <f>Таблица612[[#This Row],[Заказ коробок ]]*Таблица612[[#This Row],[Кол-во шт в коробке]]</f>
        <v>0</v>
      </c>
      <c r="L133" s="38">
        <f>Таблица612[[#This Row],[Общее кол-во шт]]*Таблица612[[#This Row],[Оптовая цена KRW                       за 1шт]]</f>
        <v>0</v>
      </c>
      <c r="M133" s="41" t="str">
        <f>IFERROR(Таблица612[[#This Row],[Общее кол-во шт]]*Таблица612[[#This Row],[Оптовая цена USD                       за 1шт]],"")</f>
        <v/>
      </c>
      <c r="N133" s="312"/>
    </row>
    <row r="134" spans="1:14" ht="24" customHeight="1">
      <c r="A134" s="307" t="s">
        <v>29984</v>
      </c>
      <c r="B134" s="32">
        <v>8806173446148</v>
      </c>
      <c r="C134" s="308" t="s">
        <v>29985</v>
      </c>
      <c r="D134" s="309" t="s">
        <v>29986</v>
      </c>
      <c r="E134" s="426">
        <v>4500</v>
      </c>
      <c r="F134" s="427">
        <v>0.47</v>
      </c>
      <c r="G134" s="310">
        <v>6</v>
      </c>
      <c r="H134" s="38">
        <f>Таблица612[[#This Row],[Розничная цена KRW]]*Таблица612[[#This Row],[Коэфициент стоимости]]</f>
        <v>2115</v>
      </c>
      <c r="I134" s="39" t="str">
        <f>IF($H$1="","Введите курс",Таблица612[[#This Row],[Оптовая цена KRW                       за 1шт]]/$H$1)</f>
        <v>Введите курс</v>
      </c>
      <c r="J134" s="311"/>
      <c r="K134" s="40">
        <f>Таблица612[[#This Row],[Заказ коробок ]]*Таблица612[[#This Row],[Кол-во шт в коробке]]</f>
        <v>0</v>
      </c>
      <c r="L134" s="38">
        <f>Таблица612[[#This Row],[Общее кол-во шт]]*Таблица612[[#This Row],[Оптовая цена KRW                       за 1шт]]</f>
        <v>0</v>
      </c>
      <c r="M134" s="41" t="str">
        <f>IFERROR(Таблица612[[#This Row],[Общее кол-во шт]]*Таблица612[[#This Row],[Оптовая цена USD                       за 1шт]],"")</f>
        <v/>
      </c>
      <c r="N134" s="312"/>
    </row>
    <row r="135" spans="1:14" ht="24" customHeight="1">
      <c r="A135" s="307" t="s">
        <v>29987</v>
      </c>
      <c r="B135" s="32">
        <v>8806173446803</v>
      </c>
      <c r="C135" s="308" t="s">
        <v>29988</v>
      </c>
      <c r="D135" s="309" t="s">
        <v>29989</v>
      </c>
      <c r="E135" s="426">
        <v>5500</v>
      </c>
      <c r="F135" s="427">
        <v>0.47</v>
      </c>
      <c r="G135" s="310">
        <v>6</v>
      </c>
      <c r="H135" s="38">
        <f>Таблица612[[#This Row],[Розничная цена KRW]]*Таблица612[[#This Row],[Коэфициент стоимости]]</f>
        <v>2585</v>
      </c>
      <c r="I135" s="39" t="str">
        <f>IF($H$1="","Введите курс",Таблица612[[#This Row],[Оптовая цена KRW                       за 1шт]]/$H$1)</f>
        <v>Введите курс</v>
      </c>
      <c r="J135" s="311"/>
      <c r="K135" s="40">
        <f>Таблица612[[#This Row],[Заказ коробок ]]*Таблица612[[#This Row],[Кол-во шт в коробке]]</f>
        <v>0</v>
      </c>
      <c r="L135" s="38">
        <f>Таблица612[[#This Row],[Общее кол-во шт]]*Таблица612[[#This Row],[Оптовая цена KRW                       за 1шт]]</f>
        <v>0</v>
      </c>
      <c r="M135" s="41" t="str">
        <f>IFERROR(Таблица612[[#This Row],[Общее кол-во шт]]*Таблица612[[#This Row],[Оптовая цена USD                       за 1шт]],"")</f>
        <v/>
      </c>
      <c r="N135" s="312"/>
    </row>
    <row r="136" spans="1:14" ht="24" customHeight="1">
      <c r="A136" s="307" t="s">
        <v>29990</v>
      </c>
      <c r="B136" s="32">
        <v>8806173446179</v>
      </c>
      <c r="C136" s="308" t="s">
        <v>29991</v>
      </c>
      <c r="D136" s="309" t="s">
        <v>29992</v>
      </c>
      <c r="E136" s="426">
        <v>5500</v>
      </c>
      <c r="F136" s="427">
        <v>0.47</v>
      </c>
      <c r="G136" s="310">
        <v>6</v>
      </c>
      <c r="H136" s="38">
        <f>Таблица612[[#This Row],[Розничная цена KRW]]*Таблица612[[#This Row],[Коэфициент стоимости]]</f>
        <v>2585</v>
      </c>
      <c r="I136" s="39" t="str">
        <f>IF($H$1="","Введите курс",Таблица612[[#This Row],[Оптовая цена KRW                       за 1шт]]/$H$1)</f>
        <v>Введите курс</v>
      </c>
      <c r="J136" s="311"/>
      <c r="K136" s="40">
        <f>Таблица612[[#This Row],[Заказ коробок ]]*Таблица612[[#This Row],[Кол-во шт в коробке]]</f>
        <v>0</v>
      </c>
      <c r="L136" s="38">
        <f>Таблица612[[#This Row],[Общее кол-во шт]]*Таблица612[[#This Row],[Оптовая цена KRW                       за 1шт]]</f>
        <v>0</v>
      </c>
      <c r="M136" s="41" t="str">
        <f>IFERROR(Таблица612[[#This Row],[Общее кол-во шт]]*Таблица612[[#This Row],[Оптовая цена USD                       за 1шт]],"")</f>
        <v/>
      </c>
      <c r="N136" s="312"/>
    </row>
    <row r="137" spans="1:14" ht="24" customHeight="1">
      <c r="A137" s="307" t="s">
        <v>29993</v>
      </c>
      <c r="B137" s="32">
        <v>8806173446162</v>
      </c>
      <c r="C137" s="308" t="s">
        <v>29994</v>
      </c>
      <c r="D137" s="309" t="s">
        <v>29995</v>
      </c>
      <c r="E137" s="426">
        <v>5500</v>
      </c>
      <c r="F137" s="427">
        <v>0.47</v>
      </c>
      <c r="G137" s="310">
        <v>6</v>
      </c>
      <c r="H137" s="38">
        <f>Таблица612[[#This Row],[Розничная цена KRW]]*Таблица612[[#This Row],[Коэфициент стоимости]]</f>
        <v>2585</v>
      </c>
      <c r="I137" s="39" t="str">
        <f>IF($H$1="","Введите курс",Таблица612[[#This Row],[Оптовая цена KRW                       за 1шт]]/$H$1)</f>
        <v>Введите курс</v>
      </c>
      <c r="J137" s="311"/>
      <c r="K137" s="40">
        <f>Таблица612[[#This Row],[Заказ коробок ]]*Таблица612[[#This Row],[Кол-во шт в коробке]]</f>
        <v>0</v>
      </c>
      <c r="L137" s="38">
        <f>Таблица612[[#This Row],[Общее кол-во шт]]*Таблица612[[#This Row],[Оптовая цена KRW                       за 1шт]]</f>
        <v>0</v>
      </c>
      <c r="M137" s="41" t="str">
        <f>IFERROR(Таблица612[[#This Row],[Общее кол-во шт]]*Таблица612[[#This Row],[Оптовая цена USD                       за 1шт]],"")</f>
        <v/>
      </c>
      <c r="N137" s="312"/>
    </row>
    <row r="138" spans="1:14" ht="24" customHeight="1">
      <c r="A138" s="307" t="s">
        <v>29996</v>
      </c>
      <c r="B138" s="32">
        <v>8806173445455</v>
      </c>
      <c r="C138" s="308" t="s">
        <v>29997</v>
      </c>
      <c r="D138" s="309" t="s">
        <v>29998</v>
      </c>
      <c r="E138" s="426">
        <v>3000</v>
      </c>
      <c r="F138" s="427">
        <v>0.47</v>
      </c>
      <c r="G138" s="310">
        <v>6</v>
      </c>
      <c r="H138" s="38">
        <f>Таблица612[[#This Row],[Розничная цена KRW]]*Таблица612[[#This Row],[Коэфициент стоимости]]</f>
        <v>1410</v>
      </c>
      <c r="I138" s="39" t="str">
        <f>IF($H$1="","Введите курс",Таблица612[[#This Row],[Оптовая цена KRW                       за 1шт]]/$H$1)</f>
        <v>Введите курс</v>
      </c>
      <c r="J138" s="311"/>
      <c r="K138" s="40">
        <f>Таблица612[[#This Row],[Заказ коробок ]]*Таблица612[[#This Row],[Кол-во шт в коробке]]</f>
        <v>0</v>
      </c>
      <c r="L138" s="38">
        <f>Таблица612[[#This Row],[Общее кол-во шт]]*Таблица612[[#This Row],[Оптовая цена KRW                       за 1шт]]</f>
        <v>0</v>
      </c>
      <c r="M138" s="41" t="str">
        <f>IFERROR(Таблица612[[#This Row],[Общее кол-во шт]]*Таблица612[[#This Row],[Оптовая цена USD                       за 1шт]],"")</f>
        <v/>
      </c>
      <c r="N138" s="312"/>
    </row>
    <row r="139" spans="1:14" ht="24" customHeight="1">
      <c r="A139" s="307" t="s">
        <v>29999</v>
      </c>
      <c r="B139" s="32">
        <v>8806173445462</v>
      </c>
      <c r="C139" s="308" t="s">
        <v>30000</v>
      </c>
      <c r="D139" s="309" t="s">
        <v>30001</v>
      </c>
      <c r="E139" s="426">
        <v>3000</v>
      </c>
      <c r="F139" s="427">
        <v>0.47</v>
      </c>
      <c r="G139" s="310">
        <v>6</v>
      </c>
      <c r="H139" s="38">
        <f>Таблица612[[#This Row],[Розничная цена KRW]]*Таблица612[[#This Row],[Коэфициент стоимости]]</f>
        <v>1410</v>
      </c>
      <c r="I139" s="39" t="str">
        <f>IF($H$1="","Введите курс",Таблица612[[#This Row],[Оптовая цена KRW                       за 1шт]]/$H$1)</f>
        <v>Введите курс</v>
      </c>
      <c r="J139" s="311"/>
      <c r="K139" s="40">
        <f>Таблица612[[#This Row],[Заказ коробок ]]*Таблица612[[#This Row],[Кол-во шт в коробке]]</f>
        <v>0</v>
      </c>
      <c r="L139" s="38">
        <f>Таблица612[[#This Row],[Общее кол-во шт]]*Таблица612[[#This Row],[Оптовая цена KRW                       за 1шт]]</f>
        <v>0</v>
      </c>
      <c r="M139" s="41" t="str">
        <f>IFERROR(Таблица612[[#This Row],[Общее кол-во шт]]*Таблица612[[#This Row],[Оптовая цена USD                       за 1шт]],"")</f>
        <v/>
      </c>
      <c r="N139" s="312"/>
    </row>
    <row r="140" spans="1:14" ht="24" customHeight="1">
      <c r="A140" s="307" t="s">
        <v>30002</v>
      </c>
      <c r="B140" s="32">
        <v>8806173445479</v>
      </c>
      <c r="C140" s="308" t="s">
        <v>30003</v>
      </c>
      <c r="D140" s="309" t="s">
        <v>30004</v>
      </c>
      <c r="E140" s="426">
        <v>3000</v>
      </c>
      <c r="F140" s="427">
        <v>0.47</v>
      </c>
      <c r="G140" s="310">
        <v>6</v>
      </c>
      <c r="H140" s="38">
        <f>Таблица612[[#This Row],[Розничная цена KRW]]*Таблица612[[#This Row],[Коэфициент стоимости]]</f>
        <v>1410</v>
      </c>
      <c r="I140" s="39" t="str">
        <f>IF($H$1="","Введите курс",Таблица612[[#This Row],[Оптовая цена KRW                       за 1шт]]/$H$1)</f>
        <v>Введите курс</v>
      </c>
      <c r="J140" s="311"/>
      <c r="K140" s="40">
        <f>Таблица612[[#This Row],[Заказ коробок ]]*Таблица612[[#This Row],[Кол-во шт в коробке]]</f>
        <v>0</v>
      </c>
      <c r="L140" s="38">
        <f>Таблица612[[#This Row],[Общее кол-во шт]]*Таблица612[[#This Row],[Оптовая цена KRW                       за 1шт]]</f>
        <v>0</v>
      </c>
      <c r="M140" s="41" t="str">
        <f>IFERROR(Таблица612[[#This Row],[Общее кол-во шт]]*Таблица612[[#This Row],[Оптовая цена USD                       за 1шт]],"")</f>
        <v/>
      </c>
      <c r="N140" s="312"/>
    </row>
    <row r="141" spans="1:14" ht="24" customHeight="1">
      <c r="A141" s="307" t="s">
        <v>30005</v>
      </c>
      <c r="B141" s="32">
        <v>8806173445486</v>
      </c>
      <c r="C141" s="308" t="s">
        <v>30006</v>
      </c>
      <c r="D141" s="309" t="s">
        <v>30007</v>
      </c>
      <c r="E141" s="426">
        <v>3000</v>
      </c>
      <c r="F141" s="427">
        <v>0.47</v>
      </c>
      <c r="G141" s="310">
        <v>6</v>
      </c>
      <c r="H141" s="38">
        <f>Таблица612[[#This Row],[Розничная цена KRW]]*Таблица612[[#This Row],[Коэфициент стоимости]]</f>
        <v>1410</v>
      </c>
      <c r="I141" s="39" t="str">
        <f>IF($H$1="","Введите курс",Таблица612[[#This Row],[Оптовая цена KRW                       за 1шт]]/$H$1)</f>
        <v>Введите курс</v>
      </c>
      <c r="J141" s="311"/>
      <c r="K141" s="40">
        <f>Таблица612[[#This Row],[Заказ коробок ]]*Таблица612[[#This Row],[Кол-во шт в коробке]]</f>
        <v>0</v>
      </c>
      <c r="L141" s="38">
        <f>Таблица612[[#This Row],[Общее кол-во шт]]*Таблица612[[#This Row],[Оптовая цена KRW                       за 1шт]]</f>
        <v>0</v>
      </c>
      <c r="M141" s="41" t="str">
        <f>IFERROR(Таблица612[[#This Row],[Общее кол-во шт]]*Таблица612[[#This Row],[Оптовая цена USD                       за 1шт]],"")</f>
        <v/>
      </c>
      <c r="N141" s="312"/>
    </row>
    <row r="142" spans="1:14" ht="24" customHeight="1">
      <c r="A142" s="307" t="s">
        <v>30008</v>
      </c>
      <c r="B142" s="32">
        <v>8806173445493</v>
      </c>
      <c r="C142" s="308" t="s">
        <v>30009</v>
      </c>
      <c r="D142" s="309" t="s">
        <v>30010</v>
      </c>
      <c r="E142" s="426">
        <v>3000</v>
      </c>
      <c r="F142" s="427">
        <v>0.47</v>
      </c>
      <c r="G142" s="310">
        <v>6</v>
      </c>
      <c r="H142" s="38">
        <f>Таблица612[[#This Row],[Розничная цена KRW]]*Таблица612[[#This Row],[Коэфициент стоимости]]</f>
        <v>1410</v>
      </c>
      <c r="I142" s="39" t="str">
        <f>IF($H$1="","Введите курс",Таблица612[[#This Row],[Оптовая цена KRW                       за 1шт]]/$H$1)</f>
        <v>Введите курс</v>
      </c>
      <c r="J142" s="311"/>
      <c r="K142" s="40">
        <f>Таблица612[[#This Row],[Заказ коробок ]]*Таблица612[[#This Row],[Кол-во шт в коробке]]</f>
        <v>0</v>
      </c>
      <c r="L142" s="38">
        <f>Таблица612[[#This Row],[Общее кол-во шт]]*Таблица612[[#This Row],[Оптовая цена KRW                       за 1шт]]</f>
        <v>0</v>
      </c>
      <c r="M142" s="41" t="str">
        <f>IFERROR(Таблица612[[#This Row],[Общее кол-во шт]]*Таблица612[[#This Row],[Оптовая цена USD                       за 1шт]],"")</f>
        <v/>
      </c>
      <c r="N142" s="312"/>
    </row>
    <row r="143" spans="1:14" ht="24" customHeight="1">
      <c r="A143" s="307" t="s">
        <v>30011</v>
      </c>
      <c r="B143" s="32">
        <v>8806173445509</v>
      </c>
      <c r="C143" s="308" t="s">
        <v>30012</v>
      </c>
      <c r="D143" s="309" t="s">
        <v>30013</v>
      </c>
      <c r="E143" s="426">
        <v>3000</v>
      </c>
      <c r="F143" s="427">
        <v>0.47</v>
      </c>
      <c r="G143" s="310">
        <v>6</v>
      </c>
      <c r="H143" s="38">
        <f>Таблица612[[#This Row],[Розничная цена KRW]]*Таблица612[[#This Row],[Коэфициент стоимости]]</f>
        <v>1410</v>
      </c>
      <c r="I143" s="39" t="str">
        <f>IF($H$1="","Введите курс",Таблица612[[#This Row],[Оптовая цена KRW                       за 1шт]]/$H$1)</f>
        <v>Введите курс</v>
      </c>
      <c r="J143" s="311"/>
      <c r="K143" s="40">
        <f>Таблица612[[#This Row],[Заказ коробок ]]*Таблица612[[#This Row],[Кол-во шт в коробке]]</f>
        <v>0</v>
      </c>
      <c r="L143" s="38">
        <f>Таблица612[[#This Row],[Общее кол-во шт]]*Таблица612[[#This Row],[Оптовая цена KRW                       за 1шт]]</f>
        <v>0</v>
      </c>
      <c r="M143" s="41" t="str">
        <f>IFERROR(Таблица612[[#This Row],[Общее кол-во шт]]*Таблица612[[#This Row],[Оптовая цена USD                       за 1шт]],"")</f>
        <v/>
      </c>
      <c r="N143" s="312"/>
    </row>
    <row r="144" spans="1:14" ht="24" customHeight="1">
      <c r="A144" s="307" t="s">
        <v>30014</v>
      </c>
      <c r="B144" s="32">
        <v>8806173445516</v>
      </c>
      <c r="C144" s="308" t="s">
        <v>30015</v>
      </c>
      <c r="D144" s="309" t="s">
        <v>30016</v>
      </c>
      <c r="E144" s="426">
        <v>3000</v>
      </c>
      <c r="F144" s="427">
        <v>0.47</v>
      </c>
      <c r="G144" s="310">
        <v>6</v>
      </c>
      <c r="H144" s="38">
        <f>Таблица612[[#This Row],[Розничная цена KRW]]*Таблица612[[#This Row],[Коэфициент стоимости]]</f>
        <v>1410</v>
      </c>
      <c r="I144" s="39" t="str">
        <f>IF($H$1="","Введите курс",Таблица612[[#This Row],[Оптовая цена KRW                       за 1шт]]/$H$1)</f>
        <v>Введите курс</v>
      </c>
      <c r="J144" s="311"/>
      <c r="K144" s="40">
        <f>Таблица612[[#This Row],[Заказ коробок ]]*Таблица612[[#This Row],[Кол-во шт в коробке]]</f>
        <v>0</v>
      </c>
      <c r="L144" s="38">
        <f>Таблица612[[#This Row],[Общее кол-во шт]]*Таблица612[[#This Row],[Оптовая цена KRW                       за 1шт]]</f>
        <v>0</v>
      </c>
      <c r="M144" s="41" t="str">
        <f>IFERROR(Таблица612[[#This Row],[Общее кол-во шт]]*Таблица612[[#This Row],[Оптовая цена USD                       за 1шт]],"")</f>
        <v/>
      </c>
      <c r="N144" s="312"/>
    </row>
    <row r="145" spans="1:14" ht="24" customHeight="1">
      <c r="A145" s="307" t="s">
        <v>30017</v>
      </c>
      <c r="B145" s="32">
        <v>8806173445523</v>
      </c>
      <c r="C145" s="308" t="s">
        <v>30018</v>
      </c>
      <c r="D145" s="309" t="s">
        <v>30019</v>
      </c>
      <c r="E145" s="426">
        <v>3000</v>
      </c>
      <c r="F145" s="427">
        <v>0.47</v>
      </c>
      <c r="G145" s="310">
        <v>6</v>
      </c>
      <c r="H145" s="38">
        <f>Таблица612[[#This Row],[Розничная цена KRW]]*Таблица612[[#This Row],[Коэфициент стоимости]]</f>
        <v>1410</v>
      </c>
      <c r="I145" s="39" t="str">
        <f>IF($H$1="","Введите курс",Таблица612[[#This Row],[Оптовая цена KRW                       за 1шт]]/$H$1)</f>
        <v>Введите курс</v>
      </c>
      <c r="J145" s="311"/>
      <c r="K145" s="40">
        <f>Таблица612[[#This Row],[Заказ коробок ]]*Таблица612[[#This Row],[Кол-во шт в коробке]]</f>
        <v>0</v>
      </c>
      <c r="L145" s="38">
        <f>Таблица612[[#This Row],[Общее кол-во шт]]*Таблица612[[#This Row],[Оптовая цена KRW                       за 1шт]]</f>
        <v>0</v>
      </c>
      <c r="M145" s="41" t="str">
        <f>IFERROR(Таблица612[[#This Row],[Общее кол-во шт]]*Таблица612[[#This Row],[Оптовая цена USD                       за 1шт]],"")</f>
        <v/>
      </c>
      <c r="N145" s="312"/>
    </row>
    <row r="146" spans="1:14" ht="24" customHeight="1">
      <c r="A146" s="307" t="s">
        <v>30020</v>
      </c>
      <c r="B146" s="32">
        <v>8806173445530</v>
      </c>
      <c r="C146" s="308" t="s">
        <v>30021</v>
      </c>
      <c r="D146" s="309" t="s">
        <v>30022</v>
      </c>
      <c r="E146" s="426">
        <v>3000</v>
      </c>
      <c r="F146" s="427">
        <v>0.47</v>
      </c>
      <c r="G146" s="310">
        <v>6</v>
      </c>
      <c r="H146" s="38">
        <f>Таблица612[[#This Row],[Розничная цена KRW]]*Таблица612[[#This Row],[Коэфициент стоимости]]</f>
        <v>1410</v>
      </c>
      <c r="I146" s="39" t="str">
        <f>IF($H$1="","Введите курс",Таблица612[[#This Row],[Оптовая цена KRW                       за 1шт]]/$H$1)</f>
        <v>Введите курс</v>
      </c>
      <c r="J146" s="311"/>
      <c r="K146" s="40">
        <f>Таблица612[[#This Row],[Заказ коробок ]]*Таблица612[[#This Row],[Кол-во шт в коробке]]</f>
        <v>0</v>
      </c>
      <c r="L146" s="38">
        <f>Таблица612[[#This Row],[Общее кол-во шт]]*Таблица612[[#This Row],[Оптовая цена KRW                       за 1шт]]</f>
        <v>0</v>
      </c>
      <c r="M146" s="41" t="str">
        <f>IFERROR(Таблица612[[#This Row],[Общее кол-во шт]]*Таблица612[[#This Row],[Оптовая цена USD                       за 1шт]],"")</f>
        <v/>
      </c>
      <c r="N146" s="312"/>
    </row>
    <row r="147" spans="1:14" ht="24" customHeight="1">
      <c r="A147" s="307" t="s">
        <v>30023</v>
      </c>
      <c r="B147" s="32">
        <v>8806173445547</v>
      </c>
      <c r="C147" s="308" t="s">
        <v>30024</v>
      </c>
      <c r="D147" s="309" t="s">
        <v>30025</v>
      </c>
      <c r="E147" s="426">
        <v>3000</v>
      </c>
      <c r="F147" s="427">
        <v>0.47</v>
      </c>
      <c r="G147" s="310">
        <v>6</v>
      </c>
      <c r="H147" s="38">
        <f>Таблица612[[#This Row],[Розничная цена KRW]]*Таблица612[[#This Row],[Коэфициент стоимости]]</f>
        <v>1410</v>
      </c>
      <c r="I147" s="39" t="str">
        <f>IF($H$1="","Введите курс",Таблица612[[#This Row],[Оптовая цена KRW                       за 1шт]]/$H$1)</f>
        <v>Введите курс</v>
      </c>
      <c r="J147" s="311"/>
      <c r="K147" s="40">
        <f>Таблица612[[#This Row],[Заказ коробок ]]*Таблица612[[#This Row],[Кол-во шт в коробке]]</f>
        <v>0</v>
      </c>
      <c r="L147" s="38">
        <f>Таблица612[[#This Row],[Общее кол-во шт]]*Таблица612[[#This Row],[Оптовая цена KRW                       за 1шт]]</f>
        <v>0</v>
      </c>
      <c r="M147" s="41" t="str">
        <f>IFERROR(Таблица612[[#This Row],[Общее кол-во шт]]*Таблица612[[#This Row],[Оптовая цена USD                       за 1шт]],"")</f>
        <v/>
      </c>
      <c r="N147" s="312"/>
    </row>
    <row r="148" spans="1:14" ht="24" customHeight="1">
      <c r="A148" s="307" t="s">
        <v>30026</v>
      </c>
      <c r="B148" s="32">
        <v>8806173445363</v>
      </c>
      <c r="C148" s="308" t="s">
        <v>30027</v>
      </c>
      <c r="D148" s="309" t="s">
        <v>30028</v>
      </c>
      <c r="E148" s="426">
        <v>3000</v>
      </c>
      <c r="F148" s="427">
        <v>0.47</v>
      </c>
      <c r="G148" s="310">
        <v>6</v>
      </c>
      <c r="H148" s="38">
        <f>Таблица612[[#This Row],[Розничная цена KRW]]*Таблица612[[#This Row],[Коэфициент стоимости]]</f>
        <v>1410</v>
      </c>
      <c r="I148" s="39" t="str">
        <f>IF($H$1="","Введите курс",Таблица612[[#This Row],[Оптовая цена KRW                       за 1шт]]/$H$1)</f>
        <v>Введите курс</v>
      </c>
      <c r="J148" s="311"/>
      <c r="K148" s="40">
        <f>Таблица612[[#This Row],[Заказ коробок ]]*Таблица612[[#This Row],[Кол-во шт в коробке]]</f>
        <v>0</v>
      </c>
      <c r="L148" s="38">
        <f>Таблица612[[#This Row],[Общее кол-во шт]]*Таблица612[[#This Row],[Оптовая цена KRW                       за 1шт]]</f>
        <v>0</v>
      </c>
      <c r="M148" s="41" t="str">
        <f>IFERROR(Таблица612[[#This Row],[Общее кол-во шт]]*Таблица612[[#This Row],[Оптовая цена USD                       за 1шт]],"")</f>
        <v/>
      </c>
      <c r="N148" s="312"/>
    </row>
    <row r="149" spans="1:14" ht="24" customHeight="1">
      <c r="A149" s="307" t="s">
        <v>30029</v>
      </c>
      <c r="B149" s="32">
        <v>8806173445554</v>
      </c>
      <c r="C149" s="308" t="s">
        <v>30030</v>
      </c>
      <c r="D149" s="309" t="s">
        <v>30031</v>
      </c>
      <c r="E149" s="426">
        <v>3000</v>
      </c>
      <c r="F149" s="427">
        <v>0.47</v>
      </c>
      <c r="G149" s="310">
        <v>6</v>
      </c>
      <c r="H149" s="38">
        <f>Таблица612[[#This Row],[Розничная цена KRW]]*Таблица612[[#This Row],[Коэфициент стоимости]]</f>
        <v>1410</v>
      </c>
      <c r="I149" s="39" t="str">
        <f>IF($H$1="","Введите курс",Таблица612[[#This Row],[Оптовая цена KRW                       за 1шт]]/$H$1)</f>
        <v>Введите курс</v>
      </c>
      <c r="J149" s="311"/>
      <c r="K149" s="40">
        <f>Таблица612[[#This Row],[Заказ коробок ]]*Таблица612[[#This Row],[Кол-во шт в коробке]]</f>
        <v>0</v>
      </c>
      <c r="L149" s="38">
        <f>Таблица612[[#This Row],[Общее кол-во шт]]*Таблица612[[#This Row],[Оптовая цена KRW                       за 1шт]]</f>
        <v>0</v>
      </c>
      <c r="M149" s="41" t="str">
        <f>IFERROR(Таблица612[[#This Row],[Общее кол-во шт]]*Таблица612[[#This Row],[Оптовая цена USD                       за 1шт]],"")</f>
        <v/>
      </c>
      <c r="N149" s="312"/>
    </row>
    <row r="150" spans="1:14" ht="24" customHeight="1">
      <c r="A150" s="307" t="s">
        <v>30032</v>
      </c>
      <c r="B150" s="32">
        <v>8806173445561</v>
      </c>
      <c r="C150" s="308" t="s">
        <v>30033</v>
      </c>
      <c r="D150" s="309" t="s">
        <v>30034</v>
      </c>
      <c r="E150" s="426">
        <v>3000</v>
      </c>
      <c r="F150" s="427">
        <v>0.47</v>
      </c>
      <c r="G150" s="310">
        <v>6</v>
      </c>
      <c r="H150" s="38">
        <f>Таблица612[[#This Row],[Розничная цена KRW]]*Таблица612[[#This Row],[Коэфициент стоимости]]</f>
        <v>1410</v>
      </c>
      <c r="I150" s="39" t="str">
        <f>IF($H$1="","Введите курс",Таблица612[[#This Row],[Оптовая цена KRW                       за 1шт]]/$H$1)</f>
        <v>Введите курс</v>
      </c>
      <c r="J150" s="311"/>
      <c r="K150" s="40">
        <f>Таблица612[[#This Row],[Заказ коробок ]]*Таблица612[[#This Row],[Кол-во шт в коробке]]</f>
        <v>0</v>
      </c>
      <c r="L150" s="38">
        <f>Таблица612[[#This Row],[Общее кол-во шт]]*Таблица612[[#This Row],[Оптовая цена KRW                       за 1шт]]</f>
        <v>0</v>
      </c>
      <c r="M150" s="41" t="str">
        <f>IFERROR(Таблица612[[#This Row],[Общее кол-во шт]]*Таблица612[[#This Row],[Оптовая цена USD                       за 1шт]],"")</f>
        <v/>
      </c>
      <c r="N150" s="312"/>
    </row>
    <row r="151" spans="1:14" ht="24" customHeight="1">
      <c r="A151" s="307" t="s">
        <v>30035</v>
      </c>
      <c r="B151" s="32">
        <v>8806173445578</v>
      </c>
      <c r="C151" s="308" t="s">
        <v>30036</v>
      </c>
      <c r="D151" s="309" t="s">
        <v>30037</v>
      </c>
      <c r="E151" s="426">
        <v>3000</v>
      </c>
      <c r="F151" s="427">
        <v>0.47</v>
      </c>
      <c r="G151" s="310">
        <v>6</v>
      </c>
      <c r="H151" s="38">
        <f>Таблица612[[#This Row],[Розничная цена KRW]]*Таблица612[[#This Row],[Коэфициент стоимости]]</f>
        <v>1410</v>
      </c>
      <c r="I151" s="39" t="str">
        <f>IF($H$1="","Введите курс",Таблица612[[#This Row],[Оптовая цена KRW                       за 1шт]]/$H$1)</f>
        <v>Введите курс</v>
      </c>
      <c r="J151" s="311"/>
      <c r="K151" s="40">
        <f>Таблица612[[#This Row],[Заказ коробок ]]*Таблица612[[#This Row],[Кол-во шт в коробке]]</f>
        <v>0</v>
      </c>
      <c r="L151" s="38">
        <f>Таблица612[[#This Row],[Общее кол-во шт]]*Таблица612[[#This Row],[Оптовая цена KRW                       за 1шт]]</f>
        <v>0</v>
      </c>
      <c r="M151" s="41" t="str">
        <f>IFERROR(Таблица612[[#This Row],[Общее кол-во шт]]*Таблица612[[#This Row],[Оптовая цена USD                       за 1шт]],"")</f>
        <v/>
      </c>
      <c r="N151" s="312"/>
    </row>
    <row r="152" spans="1:14" ht="24" customHeight="1">
      <c r="A152" s="307" t="s">
        <v>30038</v>
      </c>
      <c r="B152" s="32">
        <v>8806173445585</v>
      </c>
      <c r="C152" s="308" t="s">
        <v>30039</v>
      </c>
      <c r="D152" s="309" t="s">
        <v>30040</v>
      </c>
      <c r="E152" s="426">
        <v>3000</v>
      </c>
      <c r="F152" s="427">
        <v>0.47</v>
      </c>
      <c r="G152" s="310">
        <v>6</v>
      </c>
      <c r="H152" s="38">
        <f>Таблица612[[#This Row],[Розничная цена KRW]]*Таблица612[[#This Row],[Коэфициент стоимости]]</f>
        <v>1410</v>
      </c>
      <c r="I152" s="39" t="str">
        <f>IF($H$1="","Введите курс",Таблица612[[#This Row],[Оптовая цена KRW                       за 1шт]]/$H$1)</f>
        <v>Введите курс</v>
      </c>
      <c r="J152" s="311"/>
      <c r="K152" s="40">
        <f>Таблица612[[#This Row],[Заказ коробок ]]*Таблица612[[#This Row],[Кол-во шт в коробке]]</f>
        <v>0</v>
      </c>
      <c r="L152" s="38">
        <f>Таблица612[[#This Row],[Общее кол-во шт]]*Таблица612[[#This Row],[Оптовая цена KRW                       за 1шт]]</f>
        <v>0</v>
      </c>
      <c r="M152" s="41" t="str">
        <f>IFERROR(Таблица612[[#This Row],[Общее кол-во шт]]*Таблица612[[#This Row],[Оптовая цена USD                       за 1шт]],"")</f>
        <v/>
      </c>
      <c r="N152" s="312"/>
    </row>
    <row r="153" spans="1:14" ht="24" customHeight="1">
      <c r="A153" s="307" t="s">
        <v>30041</v>
      </c>
      <c r="B153" s="32">
        <v>8806173445592</v>
      </c>
      <c r="C153" s="308" t="s">
        <v>30042</v>
      </c>
      <c r="D153" s="309" t="s">
        <v>30043</v>
      </c>
      <c r="E153" s="426">
        <v>3000</v>
      </c>
      <c r="F153" s="427">
        <v>0.47</v>
      </c>
      <c r="G153" s="310">
        <v>6</v>
      </c>
      <c r="H153" s="38">
        <f>Таблица612[[#This Row],[Розничная цена KRW]]*Таблица612[[#This Row],[Коэфициент стоимости]]</f>
        <v>1410</v>
      </c>
      <c r="I153" s="39" t="str">
        <f>IF($H$1="","Введите курс",Таблица612[[#This Row],[Оптовая цена KRW                       за 1шт]]/$H$1)</f>
        <v>Введите курс</v>
      </c>
      <c r="J153" s="311"/>
      <c r="K153" s="40">
        <f>Таблица612[[#This Row],[Заказ коробок ]]*Таблица612[[#This Row],[Кол-во шт в коробке]]</f>
        <v>0</v>
      </c>
      <c r="L153" s="38">
        <f>Таблица612[[#This Row],[Общее кол-во шт]]*Таблица612[[#This Row],[Оптовая цена KRW                       за 1шт]]</f>
        <v>0</v>
      </c>
      <c r="M153" s="41" t="str">
        <f>IFERROR(Таблица612[[#This Row],[Общее кол-во шт]]*Таблица612[[#This Row],[Оптовая цена USD                       за 1шт]],"")</f>
        <v/>
      </c>
      <c r="N153" s="312"/>
    </row>
    <row r="154" spans="1:14" ht="24" customHeight="1">
      <c r="A154" s="307" t="s">
        <v>30044</v>
      </c>
      <c r="B154" s="32">
        <v>8806173445608</v>
      </c>
      <c r="C154" s="308" t="s">
        <v>30045</v>
      </c>
      <c r="D154" s="309" t="s">
        <v>30046</v>
      </c>
      <c r="E154" s="426">
        <v>3000</v>
      </c>
      <c r="F154" s="427">
        <v>0.47</v>
      </c>
      <c r="G154" s="310">
        <v>6</v>
      </c>
      <c r="H154" s="38">
        <f>Таблица612[[#This Row],[Розничная цена KRW]]*Таблица612[[#This Row],[Коэфициент стоимости]]</f>
        <v>1410</v>
      </c>
      <c r="I154" s="39" t="str">
        <f>IF($H$1="","Введите курс",Таблица612[[#This Row],[Оптовая цена KRW                       за 1шт]]/$H$1)</f>
        <v>Введите курс</v>
      </c>
      <c r="J154" s="311"/>
      <c r="K154" s="40">
        <f>Таблица612[[#This Row],[Заказ коробок ]]*Таблица612[[#This Row],[Кол-во шт в коробке]]</f>
        <v>0</v>
      </c>
      <c r="L154" s="38">
        <f>Таблица612[[#This Row],[Общее кол-во шт]]*Таблица612[[#This Row],[Оптовая цена KRW                       за 1шт]]</f>
        <v>0</v>
      </c>
      <c r="M154" s="41" t="str">
        <f>IFERROR(Таблица612[[#This Row],[Общее кол-во шт]]*Таблица612[[#This Row],[Оптовая цена USD                       за 1шт]],"")</f>
        <v/>
      </c>
      <c r="N154" s="312"/>
    </row>
    <row r="155" spans="1:14" ht="24" customHeight="1">
      <c r="A155" s="307" t="s">
        <v>30047</v>
      </c>
      <c r="B155" s="32">
        <v>8806173445615</v>
      </c>
      <c r="C155" s="308" t="s">
        <v>30048</v>
      </c>
      <c r="D155" s="309" t="s">
        <v>30049</v>
      </c>
      <c r="E155" s="426">
        <v>3000</v>
      </c>
      <c r="F155" s="427">
        <v>0.47</v>
      </c>
      <c r="G155" s="310">
        <v>6</v>
      </c>
      <c r="H155" s="38">
        <f>Таблица612[[#This Row],[Розничная цена KRW]]*Таблица612[[#This Row],[Коэфициент стоимости]]</f>
        <v>1410</v>
      </c>
      <c r="I155" s="39" t="str">
        <f>IF($H$1="","Введите курс",Таблица612[[#This Row],[Оптовая цена KRW                       за 1шт]]/$H$1)</f>
        <v>Введите курс</v>
      </c>
      <c r="J155" s="311"/>
      <c r="K155" s="40">
        <f>Таблица612[[#This Row],[Заказ коробок ]]*Таблица612[[#This Row],[Кол-во шт в коробке]]</f>
        <v>0</v>
      </c>
      <c r="L155" s="38">
        <f>Таблица612[[#This Row],[Общее кол-во шт]]*Таблица612[[#This Row],[Оптовая цена KRW                       за 1шт]]</f>
        <v>0</v>
      </c>
      <c r="M155" s="41" t="str">
        <f>IFERROR(Таблица612[[#This Row],[Общее кол-во шт]]*Таблица612[[#This Row],[Оптовая цена USD                       за 1шт]],"")</f>
        <v/>
      </c>
      <c r="N155" s="312"/>
    </row>
    <row r="156" spans="1:14" ht="24" customHeight="1">
      <c r="A156" s="307" t="s">
        <v>30050</v>
      </c>
      <c r="B156" s="32">
        <v>8806173445622</v>
      </c>
      <c r="C156" s="308" t="s">
        <v>30051</v>
      </c>
      <c r="D156" s="309" t="s">
        <v>30052</v>
      </c>
      <c r="E156" s="426">
        <v>3000</v>
      </c>
      <c r="F156" s="427">
        <v>0.47</v>
      </c>
      <c r="G156" s="310">
        <v>6</v>
      </c>
      <c r="H156" s="38">
        <f>Таблица612[[#This Row],[Розничная цена KRW]]*Таблица612[[#This Row],[Коэфициент стоимости]]</f>
        <v>1410</v>
      </c>
      <c r="I156" s="39" t="str">
        <f>IF($H$1="","Введите курс",Таблица612[[#This Row],[Оптовая цена KRW                       за 1шт]]/$H$1)</f>
        <v>Введите курс</v>
      </c>
      <c r="J156" s="311"/>
      <c r="K156" s="40">
        <f>Таблица612[[#This Row],[Заказ коробок ]]*Таблица612[[#This Row],[Кол-во шт в коробке]]</f>
        <v>0</v>
      </c>
      <c r="L156" s="38">
        <f>Таблица612[[#This Row],[Общее кол-во шт]]*Таблица612[[#This Row],[Оптовая цена KRW                       за 1шт]]</f>
        <v>0</v>
      </c>
      <c r="M156" s="41" t="str">
        <f>IFERROR(Таблица612[[#This Row],[Общее кол-во шт]]*Таблица612[[#This Row],[Оптовая цена USD                       за 1шт]],"")</f>
        <v/>
      </c>
      <c r="N156" s="312"/>
    </row>
    <row r="157" spans="1:14" ht="24" customHeight="1">
      <c r="A157" s="307" t="s">
        <v>30053</v>
      </c>
      <c r="B157" s="32">
        <v>8806173445639</v>
      </c>
      <c r="C157" s="308" t="s">
        <v>30054</v>
      </c>
      <c r="D157" s="309" t="s">
        <v>30055</v>
      </c>
      <c r="E157" s="426">
        <v>3000</v>
      </c>
      <c r="F157" s="427">
        <v>0.47</v>
      </c>
      <c r="G157" s="310">
        <v>6</v>
      </c>
      <c r="H157" s="38">
        <f>Таблица612[[#This Row],[Розничная цена KRW]]*Таблица612[[#This Row],[Коэфициент стоимости]]</f>
        <v>1410</v>
      </c>
      <c r="I157" s="39" t="str">
        <f>IF($H$1="","Введите курс",Таблица612[[#This Row],[Оптовая цена KRW                       за 1шт]]/$H$1)</f>
        <v>Введите курс</v>
      </c>
      <c r="J157" s="311"/>
      <c r="K157" s="40">
        <f>Таблица612[[#This Row],[Заказ коробок ]]*Таблица612[[#This Row],[Кол-во шт в коробке]]</f>
        <v>0</v>
      </c>
      <c r="L157" s="38">
        <f>Таблица612[[#This Row],[Общее кол-во шт]]*Таблица612[[#This Row],[Оптовая цена KRW                       за 1шт]]</f>
        <v>0</v>
      </c>
      <c r="M157" s="41" t="str">
        <f>IFERROR(Таблица612[[#This Row],[Общее кол-во шт]]*Таблица612[[#This Row],[Оптовая цена USD                       за 1шт]],"")</f>
        <v/>
      </c>
      <c r="N157" s="312"/>
    </row>
    <row r="158" spans="1:14" ht="24" customHeight="1">
      <c r="A158" s="307" t="s">
        <v>30056</v>
      </c>
      <c r="B158" s="32">
        <v>8806173445646</v>
      </c>
      <c r="C158" s="308" t="s">
        <v>30057</v>
      </c>
      <c r="D158" s="309" t="s">
        <v>30058</v>
      </c>
      <c r="E158" s="426">
        <v>3000</v>
      </c>
      <c r="F158" s="427">
        <v>0.47</v>
      </c>
      <c r="G158" s="310">
        <v>6</v>
      </c>
      <c r="H158" s="38">
        <f>Таблица612[[#This Row],[Розничная цена KRW]]*Таблица612[[#This Row],[Коэфициент стоимости]]</f>
        <v>1410</v>
      </c>
      <c r="I158" s="39" t="str">
        <f>IF($H$1="","Введите курс",Таблица612[[#This Row],[Оптовая цена KRW                       за 1шт]]/$H$1)</f>
        <v>Введите курс</v>
      </c>
      <c r="J158" s="311"/>
      <c r="K158" s="40">
        <f>Таблица612[[#This Row],[Заказ коробок ]]*Таблица612[[#This Row],[Кол-во шт в коробке]]</f>
        <v>0</v>
      </c>
      <c r="L158" s="38">
        <f>Таблица612[[#This Row],[Общее кол-во шт]]*Таблица612[[#This Row],[Оптовая цена KRW                       за 1шт]]</f>
        <v>0</v>
      </c>
      <c r="M158" s="41" t="str">
        <f>IFERROR(Таблица612[[#This Row],[Общее кол-во шт]]*Таблица612[[#This Row],[Оптовая цена USD                       за 1шт]],"")</f>
        <v/>
      </c>
      <c r="N158" s="312"/>
    </row>
    <row r="159" spans="1:14" ht="24" customHeight="1">
      <c r="A159" s="307" t="s">
        <v>30059</v>
      </c>
      <c r="B159" s="32">
        <v>8806173445370</v>
      </c>
      <c r="C159" s="308" t="s">
        <v>30060</v>
      </c>
      <c r="D159" s="309" t="s">
        <v>30061</v>
      </c>
      <c r="E159" s="426">
        <v>3000</v>
      </c>
      <c r="F159" s="427">
        <v>0.47</v>
      </c>
      <c r="G159" s="310">
        <v>6</v>
      </c>
      <c r="H159" s="38">
        <f>Таблица612[[#This Row],[Розничная цена KRW]]*Таблица612[[#This Row],[Коэфициент стоимости]]</f>
        <v>1410</v>
      </c>
      <c r="I159" s="39" t="str">
        <f>IF($H$1="","Введите курс",Таблица612[[#This Row],[Оптовая цена KRW                       за 1шт]]/$H$1)</f>
        <v>Введите курс</v>
      </c>
      <c r="J159" s="311"/>
      <c r="K159" s="40">
        <f>Таблица612[[#This Row],[Заказ коробок ]]*Таблица612[[#This Row],[Кол-во шт в коробке]]</f>
        <v>0</v>
      </c>
      <c r="L159" s="38">
        <f>Таблица612[[#This Row],[Общее кол-во шт]]*Таблица612[[#This Row],[Оптовая цена KRW                       за 1шт]]</f>
        <v>0</v>
      </c>
      <c r="M159" s="41" t="str">
        <f>IFERROR(Таблица612[[#This Row],[Общее кол-во шт]]*Таблица612[[#This Row],[Оптовая цена USD                       за 1шт]],"")</f>
        <v/>
      </c>
      <c r="N159" s="312"/>
    </row>
    <row r="160" spans="1:14" ht="24" customHeight="1">
      <c r="A160" s="307" t="s">
        <v>30062</v>
      </c>
      <c r="B160" s="32">
        <v>8806173445653</v>
      </c>
      <c r="C160" s="308" t="s">
        <v>30063</v>
      </c>
      <c r="D160" s="309" t="s">
        <v>30064</v>
      </c>
      <c r="E160" s="426">
        <v>3000</v>
      </c>
      <c r="F160" s="427">
        <v>0.47</v>
      </c>
      <c r="G160" s="310">
        <v>6</v>
      </c>
      <c r="H160" s="38">
        <f>Таблица612[[#This Row],[Розничная цена KRW]]*Таблица612[[#This Row],[Коэфициент стоимости]]</f>
        <v>1410</v>
      </c>
      <c r="I160" s="39" t="str">
        <f>IF($H$1="","Введите курс",Таблица612[[#This Row],[Оптовая цена KRW                       за 1шт]]/$H$1)</f>
        <v>Введите курс</v>
      </c>
      <c r="J160" s="311"/>
      <c r="K160" s="40">
        <f>Таблица612[[#This Row],[Заказ коробок ]]*Таблица612[[#This Row],[Кол-во шт в коробке]]</f>
        <v>0</v>
      </c>
      <c r="L160" s="38">
        <f>Таблица612[[#This Row],[Общее кол-во шт]]*Таблица612[[#This Row],[Оптовая цена KRW                       за 1шт]]</f>
        <v>0</v>
      </c>
      <c r="M160" s="41" t="str">
        <f>IFERROR(Таблица612[[#This Row],[Общее кол-во шт]]*Таблица612[[#This Row],[Оптовая цена USD                       за 1шт]],"")</f>
        <v/>
      </c>
      <c r="N160" s="312"/>
    </row>
    <row r="161" spans="1:14" ht="24" customHeight="1">
      <c r="A161" s="307" t="s">
        <v>30065</v>
      </c>
      <c r="B161" s="32">
        <v>8806173445660</v>
      </c>
      <c r="C161" s="308" t="s">
        <v>30066</v>
      </c>
      <c r="D161" s="309" t="s">
        <v>30067</v>
      </c>
      <c r="E161" s="426">
        <v>3000</v>
      </c>
      <c r="F161" s="427">
        <v>0.47</v>
      </c>
      <c r="G161" s="310">
        <v>6</v>
      </c>
      <c r="H161" s="38">
        <f>Таблица612[[#This Row],[Розничная цена KRW]]*Таблица612[[#This Row],[Коэфициент стоимости]]</f>
        <v>1410</v>
      </c>
      <c r="I161" s="39" t="str">
        <f>IF($H$1="","Введите курс",Таблица612[[#This Row],[Оптовая цена KRW                       за 1шт]]/$H$1)</f>
        <v>Введите курс</v>
      </c>
      <c r="J161" s="311"/>
      <c r="K161" s="40">
        <f>Таблица612[[#This Row],[Заказ коробок ]]*Таблица612[[#This Row],[Кол-во шт в коробке]]</f>
        <v>0</v>
      </c>
      <c r="L161" s="38">
        <f>Таблица612[[#This Row],[Общее кол-во шт]]*Таблица612[[#This Row],[Оптовая цена KRW                       за 1шт]]</f>
        <v>0</v>
      </c>
      <c r="M161" s="41" t="str">
        <f>IFERROR(Таблица612[[#This Row],[Общее кол-во шт]]*Таблица612[[#This Row],[Оптовая цена USD                       за 1шт]],"")</f>
        <v/>
      </c>
      <c r="N161" s="312"/>
    </row>
    <row r="162" spans="1:14" ht="24" customHeight="1">
      <c r="A162" s="307" t="s">
        <v>30068</v>
      </c>
      <c r="B162" s="32">
        <v>8806173445677</v>
      </c>
      <c r="C162" s="308" t="s">
        <v>30069</v>
      </c>
      <c r="D162" s="309" t="s">
        <v>30070</v>
      </c>
      <c r="E162" s="426">
        <v>3000</v>
      </c>
      <c r="F162" s="427">
        <v>0.47</v>
      </c>
      <c r="G162" s="310">
        <v>6</v>
      </c>
      <c r="H162" s="38">
        <f>Таблица612[[#This Row],[Розничная цена KRW]]*Таблица612[[#This Row],[Коэфициент стоимости]]</f>
        <v>1410</v>
      </c>
      <c r="I162" s="39" t="str">
        <f>IF($H$1="","Введите курс",Таблица612[[#This Row],[Оптовая цена KRW                       за 1шт]]/$H$1)</f>
        <v>Введите курс</v>
      </c>
      <c r="J162" s="311"/>
      <c r="K162" s="40">
        <f>Таблица612[[#This Row],[Заказ коробок ]]*Таблица612[[#This Row],[Кол-во шт в коробке]]</f>
        <v>0</v>
      </c>
      <c r="L162" s="38">
        <f>Таблица612[[#This Row],[Общее кол-во шт]]*Таблица612[[#This Row],[Оптовая цена KRW                       за 1шт]]</f>
        <v>0</v>
      </c>
      <c r="M162" s="41" t="str">
        <f>IFERROR(Таблица612[[#This Row],[Общее кол-во шт]]*Таблица612[[#This Row],[Оптовая цена USD                       за 1шт]],"")</f>
        <v/>
      </c>
      <c r="N162" s="312"/>
    </row>
    <row r="163" spans="1:14" ht="24" customHeight="1">
      <c r="A163" s="307" t="s">
        <v>30071</v>
      </c>
      <c r="B163" s="32">
        <v>8806173445684</v>
      </c>
      <c r="C163" s="308" t="s">
        <v>30072</v>
      </c>
      <c r="D163" s="309" t="s">
        <v>30073</v>
      </c>
      <c r="E163" s="426">
        <v>3000</v>
      </c>
      <c r="F163" s="427">
        <v>0.47</v>
      </c>
      <c r="G163" s="310">
        <v>6</v>
      </c>
      <c r="H163" s="38">
        <f>Таблица612[[#This Row],[Розничная цена KRW]]*Таблица612[[#This Row],[Коэфициент стоимости]]</f>
        <v>1410</v>
      </c>
      <c r="I163" s="39" t="str">
        <f>IF($H$1="","Введите курс",Таблица612[[#This Row],[Оптовая цена KRW                       за 1шт]]/$H$1)</f>
        <v>Введите курс</v>
      </c>
      <c r="J163" s="311"/>
      <c r="K163" s="40">
        <f>Таблица612[[#This Row],[Заказ коробок ]]*Таблица612[[#This Row],[Кол-во шт в коробке]]</f>
        <v>0</v>
      </c>
      <c r="L163" s="38">
        <f>Таблица612[[#This Row],[Общее кол-во шт]]*Таблица612[[#This Row],[Оптовая цена KRW                       за 1шт]]</f>
        <v>0</v>
      </c>
      <c r="M163" s="41" t="str">
        <f>IFERROR(Таблица612[[#This Row],[Общее кол-во шт]]*Таблица612[[#This Row],[Оптовая цена USD                       за 1шт]],"")</f>
        <v/>
      </c>
      <c r="N163" s="312"/>
    </row>
    <row r="164" spans="1:14" ht="24" customHeight="1">
      <c r="A164" s="307" t="s">
        <v>30074</v>
      </c>
      <c r="B164" s="32">
        <v>8806173445691</v>
      </c>
      <c r="C164" s="308" t="s">
        <v>30075</v>
      </c>
      <c r="D164" s="309" t="s">
        <v>30076</v>
      </c>
      <c r="E164" s="426">
        <v>3500</v>
      </c>
      <c r="F164" s="427">
        <v>0.47</v>
      </c>
      <c r="G164" s="310">
        <v>6</v>
      </c>
      <c r="H164" s="38">
        <f>Таблица612[[#This Row],[Розничная цена KRW]]*Таблица612[[#This Row],[Коэфициент стоимости]]</f>
        <v>1645</v>
      </c>
      <c r="I164" s="39" t="str">
        <f>IF($H$1="","Введите курс",Таблица612[[#This Row],[Оптовая цена KRW                       за 1шт]]/$H$1)</f>
        <v>Введите курс</v>
      </c>
      <c r="J164" s="311"/>
      <c r="K164" s="40">
        <f>Таблица612[[#This Row],[Заказ коробок ]]*Таблица612[[#This Row],[Кол-во шт в коробке]]</f>
        <v>0</v>
      </c>
      <c r="L164" s="38">
        <f>Таблица612[[#This Row],[Общее кол-во шт]]*Таблица612[[#This Row],[Оптовая цена KRW                       за 1шт]]</f>
        <v>0</v>
      </c>
      <c r="M164" s="41" t="str">
        <f>IFERROR(Таблица612[[#This Row],[Общее кол-во шт]]*Таблица612[[#This Row],[Оптовая цена USD                       за 1шт]],"")</f>
        <v/>
      </c>
      <c r="N164" s="312"/>
    </row>
    <row r="165" spans="1:14" ht="24" customHeight="1">
      <c r="A165" s="307" t="s">
        <v>30077</v>
      </c>
      <c r="B165" s="32">
        <v>8806173445707</v>
      </c>
      <c r="C165" s="308" t="s">
        <v>30078</v>
      </c>
      <c r="D165" s="309" t="s">
        <v>30079</v>
      </c>
      <c r="E165" s="426">
        <v>3500</v>
      </c>
      <c r="F165" s="427">
        <v>0.47</v>
      </c>
      <c r="G165" s="310">
        <v>6</v>
      </c>
      <c r="H165" s="38">
        <f>Таблица612[[#This Row],[Розничная цена KRW]]*Таблица612[[#This Row],[Коэфициент стоимости]]</f>
        <v>1645</v>
      </c>
      <c r="I165" s="39" t="str">
        <f>IF($H$1="","Введите курс",Таблица612[[#This Row],[Оптовая цена KRW                       за 1шт]]/$H$1)</f>
        <v>Введите курс</v>
      </c>
      <c r="J165" s="311"/>
      <c r="K165" s="40">
        <f>Таблица612[[#This Row],[Заказ коробок ]]*Таблица612[[#This Row],[Кол-во шт в коробке]]</f>
        <v>0</v>
      </c>
      <c r="L165" s="38">
        <f>Таблица612[[#This Row],[Общее кол-во шт]]*Таблица612[[#This Row],[Оптовая цена KRW                       за 1шт]]</f>
        <v>0</v>
      </c>
      <c r="M165" s="41" t="str">
        <f>IFERROR(Таблица612[[#This Row],[Общее кол-во шт]]*Таблица612[[#This Row],[Оптовая цена USD                       за 1шт]],"")</f>
        <v/>
      </c>
      <c r="N165" s="312"/>
    </row>
    <row r="166" spans="1:14" ht="24" customHeight="1">
      <c r="A166" s="307" t="s">
        <v>30080</v>
      </c>
      <c r="B166" s="32">
        <v>8806173445714</v>
      </c>
      <c r="C166" s="308" t="s">
        <v>30081</v>
      </c>
      <c r="D166" s="309" t="s">
        <v>30082</v>
      </c>
      <c r="E166" s="426">
        <v>3500</v>
      </c>
      <c r="F166" s="427">
        <v>0.47</v>
      </c>
      <c r="G166" s="310">
        <v>6</v>
      </c>
      <c r="H166" s="38">
        <f>Таблица612[[#This Row],[Розничная цена KRW]]*Таблица612[[#This Row],[Коэфициент стоимости]]</f>
        <v>1645</v>
      </c>
      <c r="I166" s="39" t="str">
        <f>IF($H$1="","Введите курс",Таблица612[[#This Row],[Оптовая цена KRW                       за 1шт]]/$H$1)</f>
        <v>Введите курс</v>
      </c>
      <c r="J166" s="311"/>
      <c r="K166" s="40">
        <f>Таблица612[[#This Row],[Заказ коробок ]]*Таблица612[[#This Row],[Кол-во шт в коробке]]</f>
        <v>0</v>
      </c>
      <c r="L166" s="38">
        <f>Таблица612[[#This Row],[Общее кол-во шт]]*Таблица612[[#This Row],[Оптовая цена KRW                       за 1шт]]</f>
        <v>0</v>
      </c>
      <c r="M166" s="41" t="str">
        <f>IFERROR(Таблица612[[#This Row],[Общее кол-во шт]]*Таблица612[[#This Row],[Оптовая цена USD                       за 1шт]],"")</f>
        <v/>
      </c>
      <c r="N166" s="312"/>
    </row>
    <row r="167" spans="1:14" ht="24" customHeight="1">
      <c r="A167" s="307" t="s">
        <v>30083</v>
      </c>
      <c r="B167" s="32">
        <v>8806173445738</v>
      </c>
      <c r="C167" s="308" t="s">
        <v>30084</v>
      </c>
      <c r="D167" s="309" t="s">
        <v>30085</v>
      </c>
      <c r="E167" s="426">
        <v>3500</v>
      </c>
      <c r="F167" s="427">
        <v>0.47</v>
      </c>
      <c r="G167" s="310">
        <v>6</v>
      </c>
      <c r="H167" s="38">
        <f>Таблица612[[#This Row],[Розничная цена KRW]]*Таблица612[[#This Row],[Коэфициент стоимости]]</f>
        <v>1645</v>
      </c>
      <c r="I167" s="39" t="str">
        <f>IF($H$1="","Введите курс",Таблица612[[#This Row],[Оптовая цена KRW                       за 1шт]]/$H$1)</f>
        <v>Введите курс</v>
      </c>
      <c r="J167" s="311"/>
      <c r="K167" s="40">
        <f>Таблица612[[#This Row],[Заказ коробок ]]*Таблица612[[#This Row],[Кол-во шт в коробке]]</f>
        <v>0</v>
      </c>
      <c r="L167" s="38">
        <f>Таблица612[[#This Row],[Общее кол-во шт]]*Таблица612[[#This Row],[Оптовая цена KRW                       за 1шт]]</f>
        <v>0</v>
      </c>
      <c r="M167" s="41" t="str">
        <f>IFERROR(Таблица612[[#This Row],[Общее кол-во шт]]*Таблица612[[#This Row],[Оптовая цена USD                       за 1шт]],"")</f>
        <v/>
      </c>
      <c r="N167" s="312"/>
    </row>
    <row r="168" spans="1:14" ht="24" customHeight="1">
      <c r="A168" s="307" t="s">
        <v>30086</v>
      </c>
      <c r="B168" s="32">
        <v>8806173445745</v>
      </c>
      <c r="C168" s="308" t="s">
        <v>30087</v>
      </c>
      <c r="D168" s="309" t="s">
        <v>30088</v>
      </c>
      <c r="E168" s="426">
        <v>3500</v>
      </c>
      <c r="F168" s="427">
        <v>0.47</v>
      </c>
      <c r="G168" s="310">
        <v>6</v>
      </c>
      <c r="H168" s="38">
        <f>Таблица612[[#This Row],[Розничная цена KRW]]*Таблица612[[#This Row],[Коэфициент стоимости]]</f>
        <v>1645</v>
      </c>
      <c r="I168" s="39" t="str">
        <f>IF($H$1="","Введите курс",Таблица612[[#This Row],[Оптовая цена KRW                       за 1шт]]/$H$1)</f>
        <v>Введите курс</v>
      </c>
      <c r="J168" s="311"/>
      <c r="K168" s="40">
        <f>Таблица612[[#This Row],[Заказ коробок ]]*Таблица612[[#This Row],[Кол-во шт в коробке]]</f>
        <v>0</v>
      </c>
      <c r="L168" s="38">
        <f>Таблица612[[#This Row],[Общее кол-во шт]]*Таблица612[[#This Row],[Оптовая цена KRW                       за 1шт]]</f>
        <v>0</v>
      </c>
      <c r="M168" s="41" t="str">
        <f>IFERROR(Таблица612[[#This Row],[Общее кол-во шт]]*Таблица612[[#This Row],[Оптовая цена USD                       за 1шт]],"")</f>
        <v/>
      </c>
      <c r="N168" s="312"/>
    </row>
    <row r="169" spans="1:14" ht="24" customHeight="1">
      <c r="A169" s="307" t="s">
        <v>30089</v>
      </c>
      <c r="B169" s="32">
        <v>8806173445387</v>
      </c>
      <c r="C169" s="308" t="s">
        <v>30090</v>
      </c>
      <c r="D169" s="309" t="s">
        <v>30091</v>
      </c>
      <c r="E169" s="426">
        <v>3000</v>
      </c>
      <c r="F169" s="427">
        <v>0.47</v>
      </c>
      <c r="G169" s="310">
        <v>6</v>
      </c>
      <c r="H169" s="38">
        <f>Таблица612[[#This Row],[Розничная цена KRW]]*Таблица612[[#This Row],[Коэфициент стоимости]]</f>
        <v>1410</v>
      </c>
      <c r="I169" s="39" t="str">
        <f>IF($H$1="","Введите курс",Таблица612[[#This Row],[Оптовая цена KRW                       за 1шт]]/$H$1)</f>
        <v>Введите курс</v>
      </c>
      <c r="J169" s="311"/>
      <c r="K169" s="40">
        <f>Таблица612[[#This Row],[Заказ коробок ]]*Таблица612[[#This Row],[Кол-во шт в коробке]]</f>
        <v>0</v>
      </c>
      <c r="L169" s="38">
        <f>Таблица612[[#This Row],[Общее кол-во шт]]*Таблица612[[#This Row],[Оптовая цена KRW                       за 1шт]]</f>
        <v>0</v>
      </c>
      <c r="M169" s="41" t="str">
        <f>IFERROR(Таблица612[[#This Row],[Общее кол-во шт]]*Таблица612[[#This Row],[Оптовая цена USD                       за 1шт]],"")</f>
        <v/>
      </c>
      <c r="N169" s="312"/>
    </row>
    <row r="170" spans="1:14" ht="24" customHeight="1">
      <c r="A170" s="307" t="s">
        <v>30092</v>
      </c>
      <c r="B170" s="32">
        <v>8806173445752</v>
      </c>
      <c r="C170" s="308" t="s">
        <v>30093</v>
      </c>
      <c r="D170" s="309" t="s">
        <v>30094</v>
      </c>
      <c r="E170" s="426">
        <v>3500</v>
      </c>
      <c r="F170" s="427">
        <v>0.47</v>
      </c>
      <c r="G170" s="310">
        <v>6</v>
      </c>
      <c r="H170" s="38">
        <f>Таблица612[[#This Row],[Розничная цена KRW]]*Таблица612[[#This Row],[Коэфициент стоимости]]</f>
        <v>1645</v>
      </c>
      <c r="I170" s="39" t="str">
        <f>IF($H$1="","Введите курс",Таблица612[[#This Row],[Оптовая цена KRW                       за 1шт]]/$H$1)</f>
        <v>Введите курс</v>
      </c>
      <c r="J170" s="311"/>
      <c r="K170" s="40">
        <f>Таблица612[[#This Row],[Заказ коробок ]]*Таблица612[[#This Row],[Кол-во шт в коробке]]</f>
        <v>0</v>
      </c>
      <c r="L170" s="38">
        <f>Таблица612[[#This Row],[Общее кол-во шт]]*Таблица612[[#This Row],[Оптовая цена KRW                       за 1шт]]</f>
        <v>0</v>
      </c>
      <c r="M170" s="41" t="str">
        <f>IFERROR(Таблица612[[#This Row],[Общее кол-во шт]]*Таблица612[[#This Row],[Оптовая цена USD                       за 1шт]],"")</f>
        <v/>
      </c>
      <c r="N170" s="312"/>
    </row>
    <row r="171" spans="1:14" ht="24" customHeight="1">
      <c r="A171" s="307" t="s">
        <v>30095</v>
      </c>
      <c r="B171" s="32">
        <v>8806173445769</v>
      </c>
      <c r="C171" s="308" t="s">
        <v>30096</v>
      </c>
      <c r="D171" s="309" t="s">
        <v>30097</v>
      </c>
      <c r="E171" s="426">
        <v>3500</v>
      </c>
      <c r="F171" s="427">
        <v>0.47</v>
      </c>
      <c r="G171" s="310">
        <v>6</v>
      </c>
      <c r="H171" s="38">
        <f>Таблица612[[#This Row],[Розничная цена KRW]]*Таблица612[[#This Row],[Коэфициент стоимости]]</f>
        <v>1645</v>
      </c>
      <c r="I171" s="39" t="str">
        <f>IF($H$1="","Введите курс",Таблица612[[#This Row],[Оптовая цена KRW                       за 1шт]]/$H$1)</f>
        <v>Введите курс</v>
      </c>
      <c r="J171" s="311"/>
      <c r="K171" s="40">
        <f>Таблица612[[#This Row],[Заказ коробок ]]*Таблица612[[#This Row],[Кол-во шт в коробке]]</f>
        <v>0</v>
      </c>
      <c r="L171" s="38">
        <f>Таблица612[[#This Row],[Общее кол-во шт]]*Таблица612[[#This Row],[Оптовая цена KRW                       за 1шт]]</f>
        <v>0</v>
      </c>
      <c r="M171" s="41" t="str">
        <f>IFERROR(Таблица612[[#This Row],[Общее кол-во шт]]*Таблица612[[#This Row],[Оптовая цена USD                       за 1шт]],"")</f>
        <v/>
      </c>
      <c r="N171" s="312"/>
    </row>
    <row r="172" spans="1:14" ht="24" customHeight="1">
      <c r="A172" s="307" t="s">
        <v>30098</v>
      </c>
      <c r="B172" s="32">
        <v>8806173445776</v>
      </c>
      <c r="C172" s="308" t="s">
        <v>30099</v>
      </c>
      <c r="D172" s="309" t="s">
        <v>30100</v>
      </c>
      <c r="E172" s="426">
        <v>3500</v>
      </c>
      <c r="F172" s="427">
        <v>0.47</v>
      </c>
      <c r="G172" s="310">
        <v>6</v>
      </c>
      <c r="H172" s="38">
        <f>Таблица612[[#This Row],[Розничная цена KRW]]*Таблица612[[#This Row],[Коэфициент стоимости]]</f>
        <v>1645</v>
      </c>
      <c r="I172" s="39" t="str">
        <f>IF($H$1="","Введите курс",Таблица612[[#This Row],[Оптовая цена KRW                       за 1шт]]/$H$1)</f>
        <v>Введите курс</v>
      </c>
      <c r="J172" s="311"/>
      <c r="K172" s="40">
        <f>Таблица612[[#This Row],[Заказ коробок ]]*Таблица612[[#This Row],[Кол-во шт в коробке]]</f>
        <v>0</v>
      </c>
      <c r="L172" s="38">
        <f>Таблица612[[#This Row],[Общее кол-во шт]]*Таблица612[[#This Row],[Оптовая цена KRW                       за 1шт]]</f>
        <v>0</v>
      </c>
      <c r="M172" s="41" t="str">
        <f>IFERROR(Таблица612[[#This Row],[Общее кол-во шт]]*Таблица612[[#This Row],[Оптовая цена USD                       за 1шт]],"")</f>
        <v/>
      </c>
      <c r="N172" s="312"/>
    </row>
    <row r="173" spans="1:14" ht="24" customHeight="1">
      <c r="A173" s="307" t="s">
        <v>30101</v>
      </c>
      <c r="B173" s="32">
        <v>8806173445783</v>
      </c>
      <c r="C173" s="308" t="s">
        <v>30102</v>
      </c>
      <c r="D173" s="309" t="s">
        <v>30103</v>
      </c>
      <c r="E173" s="426">
        <v>3500</v>
      </c>
      <c r="F173" s="427">
        <v>0.47</v>
      </c>
      <c r="G173" s="310">
        <v>6</v>
      </c>
      <c r="H173" s="38">
        <f>Таблица612[[#This Row],[Розничная цена KRW]]*Таблица612[[#This Row],[Коэфициент стоимости]]</f>
        <v>1645</v>
      </c>
      <c r="I173" s="39" t="str">
        <f>IF($H$1="","Введите курс",Таблица612[[#This Row],[Оптовая цена KRW                       за 1шт]]/$H$1)</f>
        <v>Введите курс</v>
      </c>
      <c r="J173" s="311"/>
      <c r="K173" s="40">
        <f>Таблица612[[#This Row],[Заказ коробок ]]*Таблица612[[#This Row],[Кол-во шт в коробке]]</f>
        <v>0</v>
      </c>
      <c r="L173" s="38">
        <f>Таблица612[[#This Row],[Общее кол-во шт]]*Таблица612[[#This Row],[Оптовая цена KRW                       за 1шт]]</f>
        <v>0</v>
      </c>
      <c r="M173" s="41" t="str">
        <f>IFERROR(Таблица612[[#This Row],[Общее кол-во шт]]*Таблица612[[#This Row],[Оптовая цена USD                       за 1шт]],"")</f>
        <v/>
      </c>
      <c r="N173" s="312"/>
    </row>
    <row r="174" spans="1:14" ht="24" customHeight="1">
      <c r="A174" s="307" t="s">
        <v>30104</v>
      </c>
      <c r="B174" s="32">
        <v>8806173445790</v>
      </c>
      <c r="C174" s="308" t="s">
        <v>30105</v>
      </c>
      <c r="D174" s="309" t="s">
        <v>30106</v>
      </c>
      <c r="E174" s="426">
        <v>3500</v>
      </c>
      <c r="F174" s="427">
        <v>0.47</v>
      </c>
      <c r="G174" s="310">
        <v>6</v>
      </c>
      <c r="H174" s="38">
        <f>Таблица612[[#This Row],[Розничная цена KRW]]*Таблица612[[#This Row],[Коэфициент стоимости]]</f>
        <v>1645</v>
      </c>
      <c r="I174" s="39" t="str">
        <f>IF($H$1="","Введите курс",Таблица612[[#This Row],[Оптовая цена KRW                       за 1шт]]/$H$1)</f>
        <v>Введите курс</v>
      </c>
      <c r="J174" s="311"/>
      <c r="K174" s="40">
        <f>Таблица612[[#This Row],[Заказ коробок ]]*Таблица612[[#This Row],[Кол-во шт в коробке]]</f>
        <v>0</v>
      </c>
      <c r="L174" s="38">
        <f>Таблица612[[#This Row],[Общее кол-во шт]]*Таблица612[[#This Row],[Оптовая цена KRW                       за 1шт]]</f>
        <v>0</v>
      </c>
      <c r="M174" s="41" t="str">
        <f>IFERROR(Таблица612[[#This Row],[Общее кол-во шт]]*Таблица612[[#This Row],[Оптовая цена USD                       за 1шт]],"")</f>
        <v/>
      </c>
      <c r="N174" s="312"/>
    </row>
    <row r="175" spans="1:14" ht="24" customHeight="1">
      <c r="A175" s="307" t="s">
        <v>30107</v>
      </c>
      <c r="B175" s="32">
        <v>8806173445806</v>
      </c>
      <c r="C175" s="308" t="s">
        <v>30108</v>
      </c>
      <c r="D175" s="309" t="s">
        <v>30109</v>
      </c>
      <c r="E175" s="426">
        <v>3500</v>
      </c>
      <c r="F175" s="427">
        <v>0.47</v>
      </c>
      <c r="G175" s="310">
        <v>6</v>
      </c>
      <c r="H175" s="38">
        <f>Таблица612[[#This Row],[Розничная цена KRW]]*Таблица612[[#This Row],[Коэфициент стоимости]]</f>
        <v>1645</v>
      </c>
      <c r="I175" s="39" t="str">
        <f>IF($H$1="","Введите курс",Таблица612[[#This Row],[Оптовая цена KRW                       за 1шт]]/$H$1)</f>
        <v>Введите курс</v>
      </c>
      <c r="J175" s="311"/>
      <c r="K175" s="40">
        <f>Таблица612[[#This Row],[Заказ коробок ]]*Таблица612[[#This Row],[Кол-во шт в коробке]]</f>
        <v>0</v>
      </c>
      <c r="L175" s="38">
        <f>Таблица612[[#This Row],[Общее кол-во шт]]*Таблица612[[#This Row],[Оптовая цена KRW                       за 1шт]]</f>
        <v>0</v>
      </c>
      <c r="M175" s="41" t="str">
        <f>IFERROR(Таблица612[[#This Row],[Общее кол-во шт]]*Таблица612[[#This Row],[Оптовая цена USD                       за 1шт]],"")</f>
        <v/>
      </c>
      <c r="N175" s="312"/>
    </row>
    <row r="176" spans="1:14" ht="24" customHeight="1">
      <c r="A176" s="307" t="s">
        <v>30110</v>
      </c>
      <c r="B176" s="32">
        <v>8806173445813</v>
      </c>
      <c r="C176" s="308" t="s">
        <v>30111</v>
      </c>
      <c r="D176" s="309" t="s">
        <v>30112</v>
      </c>
      <c r="E176" s="426">
        <v>3500</v>
      </c>
      <c r="F176" s="427">
        <v>0.47</v>
      </c>
      <c r="G176" s="310">
        <v>6</v>
      </c>
      <c r="H176" s="38">
        <f>Таблица612[[#This Row],[Розничная цена KRW]]*Таблица612[[#This Row],[Коэфициент стоимости]]</f>
        <v>1645</v>
      </c>
      <c r="I176" s="39" t="str">
        <f>IF($H$1="","Введите курс",Таблица612[[#This Row],[Оптовая цена KRW                       за 1шт]]/$H$1)</f>
        <v>Введите курс</v>
      </c>
      <c r="J176" s="311"/>
      <c r="K176" s="40">
        <f>Таблица612[[#This Row],[Заказ коробок ]]*Таблица612[[#This Row],[Кол-во шт в коробке]]</f>
        <v>0</v>
      </c>
      <c r="L176" s="38">
        <f>Таблица612[[#This Row],[Общее кол-во шт]]*Таблица612[[#This Row],[Оптовая цена KRW                       за 1шт]]</f>
        <v>0</v>
      </c>
      <c r="M176" s="41" t="str">
        <f>IFERROR(Таблица612[[#This Row],[Общее кол-во шт]]*Таблица612[[#This Row],[Оптовая цена USD                       за 1шт]],"")</f>
        <v/>
      </c>
      <c r="N176" s="312"/>
    </row>
    <row r="177" spans="1:14" ht="24" customHeight="1">
      <c r="A177" s="307" t="s">
        <v>30113</v>
      </c>
      <c r="B177" s="32">
        <v>8806173445820</v>
      </c>
      <c r="C177" s="308" t="s">
        <v>30114</v>
      </c>
      <c r="D177" s="309" t="s">
        <v>30115</v>
      </c>
      <c r="E177" s="426">
        <v>3500</v>
      </c>
      <c r="F177" s="427">
        <v>0.47</v>
      </c>
      <c r="G177" s="310">
        <v>6</v>
      </c>
      <c r="H177" s="38">
        <f>Таблица612[[#This Row],[Розничная цена KRW]]*Таблица612[[#This Row],[Коэфициент стоимости]]</f>
        <v>1645</v>
      </c>
      <c r="I177" s="39" t="str">
        <f>IF($H$1="","Введите курс",Таблица612[[#This Row],[Оптовая цена KRW                       за 1шт]]/$H$1)</f>
        <v>Введите курс</v>
      </c>
      <c r="J177" s="311"/>
      <c r="K177" s="40">
        <f>Таблица612[[#This Row],[Заказ коробок ]]*Таблица612[[#This Row],[Кол-во шт в коробке]]</f>
        <v>0</v>
      </c>
      <c r="L177" s="38">
        <f>Таблица612[[#This Row],[Общее кол-во шт]]*Таблица612[[#This Row],[Оптовая цена KRW                       за 1шт]]</f>
        <v>0</v>
      </c>
      <c r="M177" s="41" t="str">
        <f>IFERROR(Таблица612[[#This Row],[Общее кол-во шт]]*Таблица612[[#This Row],[Оптовая цена USD                       за 1шт]],"")</f>
        <v/>
      </c>
      <c r="N177" s="312"/>
    </row>
    <row r="178" spans="1:14" ht="24" customHeight="1">
      <c r="A178" s="307" t="s">
        <v>30116</v>
      </c>
      <c r="B178" s="32">
        <v>8806173445837</v>
      </c>
      <c r="C178" s="308" t="s">
        <v>30117</v>
      </c>
      <c r="D178" s="309" t="s">
        <v>30118</v>
      </c>
      <c r="E178" s="426">
        <v>3500</v>
      </c>
      <c r="F178" s="427">
        <v>0.47</v>
      </c>
      <c r="G178" s="310">
        <v>6</v>
      </c>
      <c r="H178" s="38">
        <f>Таблица612[[#This Row],[Розничная цена KRW]]*Таблица612[[#This Row],[Коэфициент стоимости]]</f>
        <v>1645</v>
      </c>
      <c r="I178" s="39" t="str">
        <f>IF($H$1="","Введите курс",Таблица612[[#This Row],[Оптовая цена KRW                       за 1шт]]/$H$1)</f>
        <v>Введите курс</v>
      </c>
      <c r="J178" s="311"/>
      <c r="K178" s="40">
        <f>Таблица612[[#This Row],[Заказ коробок ]]*Таблица612[[#This Row],[Кол-во шт в коробке]]</f>
        <v>0</v>
      </c>
      <c r="L178" s="38">
        <f>Таблица612[[#This Row],[Общее кол-во шт]]*Таблица612[[#This Row],[Оптовая цена KRW                       за 1шт]]</f>
        <v>0</v>
      </c>
      <c r="M178" s="41" t="str">
        <f>IFERROR(Таблица612[[#This Row],[Общее кол-во шт]]*Таблица612[[#This Row],[Оптовая цена USD                       за 1шт]],"")</f>
        <v/>
      </c>
      <c r="N178" s="312"/>
    </row>
    <row r="179" spans="1:14" ht="24" customHeight="1">
      <c r="A179" s="307" t="s">
        <v>30119</v>
      </c>
      <c r="B179" s="32">
        <v>8806173445844</v>
      </c>
      <c r="C179" s="308" t="s">
        <v>30120</v>
      </c>
      <c r="D179" s="309" t="s">
        <v>30121</v>
      </c>
      <c r="E179" s="426">
        <v>3500</v>
      </c>
      <c r="F179" s="427">
        <v>0.47</v>
      </c>
      <c r="G179" s="310">
        <v>6</v>
      </c>
      <c r="H179" s="38">
        <f>Таблица612[[#This Row],[Розничная цена KRW]]*Таблица612[[#This Row],[Коэфициент стоимости]]</f>
        <v>1645</v>
      </c>
      <c r="I179" s="39" t="str">
        <f>IF($H$1="","Введите курс",Таблица612[[#This Row],[Оптовая цена KRW                       за 1шт]]/$H$1)</f>
        <v>Введите курс</v>
      </c>
      <c r="J179" s="311"/>
      <c r="K179" s="40">
        <f>Таблица612[[#This Row],[Заказ коробок ]]*Таблица612[[#This Row],[Кол-во шт в коробке]]</f>
        <v>0</v>
      </c>
      <c r="L179" s="38">
        <f>Таблица612[[#This Row],[Общее кол-во шт]]*Таблица612[[#This Row],[Оптовая цена KRW                       за 1шт]]</f>
        <v>0</v>
      </c>
      <c r="M179" s="41" t="str">
        <f>IFERROR(Таблица612[[#This Row],[Общее кол-во шт]]*Таблица612[[#This Row],[Оптовая цена USD                       за 1шт]],"")</f>
        <v/>
      </c>
      <c r="N179" s="312"/>
    </row>
    <row r="180" spans="1:14" ht="24" customHeight="1">
      <c r="A180" s="307" t="s">
        <v>30122</v>
      </c>
      <c r="B180" s="32">
        <v>8806173445394</v>
      </c>
      <c r="C180" s="308" t="s">
        <v>30123</v>
      </c>
      <c r="D180" s="309" t="s">
        <v>30124</v>
      </c>
      <c r="E180" s="426">
        <v>3000</v>
      </c>
      <c r="F180" s="427">
        <v>0.47</v>
      </c>
      <c r="G180" s="310">
        <v>6</v>
      </c>
      <c r="H180" s="38">
        <f>Таблица612[[#This Row],[Розничная цена KRW]]*Таблица612[[#This Row],[Коэфициент стоимости]]</f>
        <v>1410</v>
      </c>
      <c r="I180" s="39" t="str">
        <f>IF($H$1="","Введите курс",Таблица612[[#This Row],[Оптовая цена KRW                       за 1шт]]/$H$1)</f>
        <v>Введите курс</v>
      </c>
      <c r="J180" s="311"/>
      <c r="K180" s="40">
        <f>Таблица612[[#This Row],[Заказ коробок ]]*Таблица612[[#This Row],[Кол-во шт в коробке]]</f>
        <v>0</v>
      </c>
      <c r="L180" s="38">
        <f>Таблица612[[#This Row],[Общее кол-во шт]]*Таблица612[[#This Row],[Оптовая цена KRW                       за 1шт]]</f>
        <v>0</v>
      </c>
      <c r="M180" s="41" t="str">
        <f>IFERROR(Таблица612[[#This Row],[Общее кол-во шт]]*Таблица612[[#This Row],[Оптовая цена USD                       за 1шт]],"")</f>
        <v/>
      </c>
      <c r="N180" s="312"/>
    </row>
    <row r="181" spans="1:14" ht="24" customHeight="1">
      <c r="A181" s="307" t="s">
        <v>30125</v>
      </c>
      <c r="B181" s="32">
        <v>8806173445851</v>
      </c>
      <c r="C181" s="308" t="s">
        <v>30126</v>
      </c>
      <c r="D181" s="309" t="s">
        <v>30127</v>
      </c>
      <c r="E181" s="426">
        <v>3500</v>
      </c>
      <c r="F181" s="427">
        <v>0.47</v>
      </c>
      <c r="G181" s="310">
        <v>6</v>
      </c>
      <c r="H181" s="38">
        <f>Таблица612[[#This Row],[Розничная цена KRW]]*Таблица612[[#This Row],[Коэфициент стоимости]]</f>
        <v>1645</v>
      </c>
      <c r="I181" s="39" t="str">
        <f>IF($H$1="","Введите курс",Таблица612[[#This Row],[Оптовая цена KRW                       за 1шт]]/$H$1)</f>
        <v>Введите курс</v>
      </c>
      <c r="J181" s="311"/>
      <c r="K181" s="40">
        <f>Таблица612[[#This Row],[Заказ коробок ]]*Таблица612[[#This Row],[Кол-во шт в коробке]]</f>
        <v>0</v>
      </c>
      <c r="L181" s="38">
        <f>Таблица612[[#This Row],[Общее кол-во шт]]*Таблица612[[#This Row],[Оптовая цена KRW                       за 1шт]]</f>
        <v>0</v>
      </c>
      <c r="M181" s="41" t="str">
        <f>IFERROR(Таблица612[[#This Row],[Общее кол-во шт]]*Таблица612[[#This Row],[Оптовая цена USD                       за 1шт]],"")</f>
        <v/>
      </c>
      <c r="N181" s="312"/>
    </row>
    <row r="182" spans="1:14" ht="24" customHeight="1">
      <c r="A182" s="307" t="s">
        <v>30128</v>
      </c>
      <c r="B182" s="32">
        <v>8806173445868</v>
      </c>
      <c r="C182" s="308" t="s">
        <v>30129</v>
      </c>
      <c r="D182" s="309" t="s">
        <v>30130</v>
      </c>
      <c r="E182" s="426">
        <v>3500</v>
      </c>
      <c r="F182" s="427">
        <v>0.47</v>
      </c>
      <c r="G182" s="310">
        <v>6</v>
      </c>
      <c r="H182" s="38">
        <f>Таблица612[[#This Row],[Розничная цена KRW]]*Таблица612[[#This Row],[Коэфициент стоимости]]</f>
        <v>1645</v>
      </c>
      <c r="I182" s="39" t="str">
        <f>IF($H$1="","Введите курс",Таблица612[[#This Row],[Оптовая цена KRW                       за 1шт]]/$H$1)</f>
        <v>Введите курс</v>
      </c>
      <c r="J182" s="311"/>
      <c r="K182" s="40">
        <f>Таблица612[[#This Row],[Заказ коробок ]]*Таблица612[[#This Row],[Кол-во шт в коробке]]</f>
        <v>0</v>
      </c>
      <c r="L182" s="38">
        <f>Таблица612[[#This Row],[Общее кол-во шт]]*Таблица612[[#This Row],[Оптовая цена KRW                       за 1шт]]</f>
        <v>0</v>
      </c>
      <c r="M182" s="41" t="str">
        <f>IFERROR(Таблица612[[#This Row],[Общее кол-во шт]]*Таблица612[[#This Row],[Оптовая цена USD                       за 1шт]],"")</f>
        <v/>
      </c>
      <c r="N182" s="312"/>
    </row>
    <row r="183" spans="1:14" ht="24" customHeight="1">
      <c r="A183" s="307" t="s">
        <v>30131</v>
      </c>
      <c r="B183" s="32">
        <v>8806173445875</v>
      </c>
      <c r="C183" s="308" t="s">
        <v>30132</v>
      </c>
      <c r="D183" s="309" t="s">
        <v>30133</v>
      </c>
      <c r="E183" s="426">
        <v>3500</v>
      </c>
      <c r="F183" s="427">
        <v>0.47</v>
      </c>
      <c r="G183" s="310">
        <v>6</v>
      </c>
      <c r="H183" s="38">
        <f>Таблица612[[#This Row],[Розничная цена KRW]]*Таблица612[[#This Row],[Коэфициент стоимости]]</f>
        <v>1645</v>
      </c>
      <c r="I183" s="39" t="str">
        <f>IF($H$1="","Введите курс",Таблица612[[#This Row],[Оптовая цена KRW                       за 1шт]]/$H$1)</f>
        <v>Введите курс</v>
      </c>
      <c r="J183" s="311"/>
      <c r="K183" s="40">
        <f>Таблица612[[#This Row],[Заказ коробок ]]*Таблица612[[#This Row],[Кол-во шт в коробке]]</f>
        <v>0</v>
      </c>
      <c r="L183" s="38">
        <f>Таблица612[[#This Row],[Общее кол-во шт]]*Таблица612[[#This Row],[Оптовая цена KRW                       за 1шт]]</f>
        <v>0</v>
      </c>
      <c r="M183" s="41" t="str">
        <f>IFERROR(Таблица612[[#This Row],[Общее кол-во шт]]*Таблица612[[#This Row],[Оптовая цена USD                       за 1шт]],"")</f>
        <v/>
      </c>
      <c r="N183" s="312"/>
    </row>
    <row r="184" spans="1:14" ht="24" customHeight="1">
      <c r="A184" s="307" t="s">
        <v>30134</v>
      </c>
      <c r="B184" s="32">
        <v>8806173445882</v>
      </c>
      <c r="C184" s="308" t="s">
        <v>30135</v>
      </c>
      <c r="D184" s="309" t="s">
        <v>30136</v>
      </c>
      <c r="E184" s="426">
        <v>3500</v>
      </c>
      <c r="F184" s="427">
        <v>0.47</v>
      </c>
      <c r="G184" s="310">
        <v>6</v>
      </c>
      <c r="H184" s="38">
        <f>Таблица612[[#This Row],[Розничная цена KRW]]*Таблица612[[#This Row],[Коэфициент стоимости]]</f>
        <v>1645</v>
      </c>
      <c r="I184" s="39" t="str">
        <f>IF($H$1="","Введите курс",Таблица612[[#This Row],[Оптовая цена KRW                       за 1шт]]/$H$1)</f>
        <v>Введите курс</v>
      </c>
      <c r="J184" s="311"/>
      <c r="K184" s="40">
        <f>Таблица612[[#This Row],[Заказ коробок ]]*Таблица612[[#This Row],[Кол-во шт в коробке]]</f>
        <v>0</v>
      </c>
      <c r="L184" s="38">
        <f>Таблица612[[#This Row],[Общее кол-во шт]]*Таблица612[[#This Row],[Оптовая цена KRW                       за 1шт]]</f>
        <v>0</v>
      </c>
      <c r="M184" s="41" t="str">
        <f>IFERROR(Таблица612[[#This Row],[Общее кол-во шт]]*Таблица612[[#This Row],[Оптовая цена USD                       за 1шт]],"")</f>
        <v/>
      </c>
      <c r="N184" s="312"/>
    </row>
    <row r="185" spans="1:14" ht="24" customHeight="1">
      <c r="A185" s="307" t="s">
        <v>30137</v>
      </c>
      <c r="B185" s="32">
        <v>8806173445899</v>
      </c>
      <c r="C185" s="308" t="s">
        <v>30138</v>
      </c>
      <c r="D185" s="309" t="s">
        <v>30139</v>
      </c>
      <c r="E185" s="426">
        <v>3500</v>
      </c>
      <c r="F185" s="427">
        <v>0.47</v>
      </c>
      <c r="G185" s="310">
        <v>6</v>
      </c>
      <c r="H185" s="38">
        <f>Таблица612[[#This Row],[Розничная цена KRW]]*Таблица612[[#This Row],[Коэфициент стоимости]]</f>
        <v>1645</v>
      </c>
      <c r="I185" s="39" t="str">
        <f>IF($H$1="","Введите курс",Таблица612[[#This Row],[Оптовая цена KRW                       за 1шт]]/$H$1)</f>
        <v>Введите курс</v>
      </c>
      <c r="J185" s="311"/>
      <c r="K185" s="40">
        <f>Таблица612[[#This Row],[Заказ коробок ]]*Таблица612[[#This Row],[Кол-во шт в коробке]]</f>
        <v>0</v>
      </c>
      <c r="L185" s="38">
        <f>Таблица612[[#This Row],[Общее кол-во шт]]*Таблица612[[#This Row],[Оптовая цена KRW                       за 1шт]]</f>
        <v>0</v>
      </c>
      <c r="M185" s="41" t="str">
        <f>IFERROR(Таблица612[[#This Row],[Общее кол-во шт]]*Таблица612[[#This Row],[Оптовая цена USD                       за 1шт]],"")</f>
        <v/>
      </c>
      <c r="N185" s="312"/>
    </row>
    <row r="186" spans="1:14" ht="24" customHeight="1">
      <c r="A186" s="307" t="s">
        <v>30140</v>
      </c>
      <c r="B186" s="32">
        <v>8806173445905</v>
      </c>
      <c r="C186" s="308" t="s">
        <v>30141</v>
      </c>
      <c r="D186" s="309" t="s">
        <v>30142</v>
      </c>
      <c r="E186" s="426">
        <v>3500</v>
      </c>
      <c r="F186" s="427">
        <v>0.47</v>
      </c>
      <c r="G186" s="310">
        <v>6</v>
      </c>
      <c r="H186" s="38">
        <f>Таблица612[[#This Row],[Розничная цена KRW]]*Таблица612[[#This Row],[Коэфициент стоимости]]</f>
        <v>1645</v>
      </c>
      <c r="I186" s="39" t="str">
        <f>IF($H$1="","Введите курс",Таблица612[[#This Row],[Оптовая цена KRW                       за 1шт]]/$H$1)</f>
        <v>Введите курс</v>
      </c>
      <c r="J186" s="311"/>
      <c r="K186" s="40">
        <f>Таблица612[[#This Row],[Заказ коробок ]]*Таблица612[[#This Row],[Кол-во шт в коробке]]</f>
        <v>0</v>
      </c>
      <c r="L186" s="38">
        <f>Таблица612[[#This Row],[Общее кол-во шт]]*Таблица612[[#This Row],[Оптовая цена KRW                       за 1шт]]</f>
        <v>0</v>
      </c>
      <c r="M186" s="41" t="str">
        <f>IFERROR(Таблица612[[#This Row],[Общее кол-во шт]]*Таблица612[[#This Row],[Оптовая цена USD                       за 1шт]],"")</f>
        <v/>
      </c>
      <c r="N186" s="312"/>
    </row>
    <row r="187" spans="1:14" ht="24" customHeight="1">
      <c r="A187" s="307" t="s">
        <v>30143</v>
      </c>
      <c r="B187" s="32">
        <v>8806173445912</v>
      </c>
      <c r="C187" s="308" t="s">
        <v>30144</v>
      </c>
      <c r="D187" s="309" t="s">
        <v>30145</v>
      </c>
      <c r="E187" s="426">
        <v>3500</v>
      </c>
      <c r="F187" s="427">
        <v>0.47</v>
      </c>
      <c r="G187" s="310">
        <v>6</v>
      </c>
      <c r="H187" s="38">
        <f>Таблица612[[#This Row],[Розничная цена KRW]]*Таблица612[[#This Row],[Коэфициент стоимости]]</f>
        <v>1645</v>
      </c>
      <c r="I187" s="39" t="str">
        <f>IF($H$1="","Введите курс",Таблица612[[#This Row],[Оптовая цена KRW                       за 1шт]]/$H$1)</f>
        <v>Введите курс</v>
      </c>
      <c r="J187" s="311"/>
      <c r="K187" s="40">
        <f>Таблица612[[#This Row],[Заказ коробок ]]*Таблица612[[#This Row],[Кол-во шт в коробке]]</f>
        <v>0</v>
      </c>
      <c r="L187" s="38">
        <f>Таблица612[[#This Row],[Общее кол-во шт]]*Таблица612[[#This Row],[Оптовая цена KRW                       за 1шт]]</f>
        <v>0</v>
      </c>
      <c r="M187" s="41" t="str">
        <f>IFERROR(Таблица612[[#This Row],[Общее кол-во шт]]*Таблица612[[#This Row],[Оптовая цена USD                       за 1шт]],"")</f>
        <v/>
      </c>
      <c r="N187" s="312"/>
    </row>
    <row r="188" spans="1:14" ht="24" customHeight="1">
      <c r="A188" s="307" t="s">
        <v>30146</v>
      </c>
      <c r="B188" s="32">
        <v>8806173445929</v>
      </c>
      <c r="C188" s="308" t="s">
        <v>30147</v>
      </c>
      <c r="D188" s="309" t="s">
        <v>30148</v>
      </c>
      <c r="E188" s="426">
        <v>3500</v>
      </c>
      <c r="F188" s="427">
        <v>0.47</v>
      </c>
      <c r="G188" s="310">
        <v>6</v>
      </c>
      <c r="H188" s="38">
        <f>Таблица612[[#This Row],[Розничная цена KRW]]*Таблица612[[#This Row],[Коэфициент стоимости]]</f>
        <v>1645</v>
      </c>
      <c r="I188" s="39" t="str">
        <f>IF($H$1="","Введите курс",Таблица612[[#This Row],[Оптовая цена KRW                       за 1шт]]/$H$1)</f>
        <v>Введите курс</v>
      </c>
      <c r="J188" s="311"/>
      <c r="K188" s="40">
        <f>Таблица612[[#This Row],[Заказ коробок ]]*Таблица612[[#This Row],[Кол-во шт в коробке]]</f>
        <v>0</v>
      </c>
      <c r="L188" s="38">
        <f>Таблица612[[#This Row],[Общее кол-во шт]]*Таблица612[[#This Row],[Оптовая цена KRW                       за 1шт]]</f>
        <v>0</v>
      </c>
      <c r="M188" s="41" t="str">
        <f>IFERROR(Таблица612[[#This Row],[Общее кол-во шт]]*Таблица612[[#This Row],[Оптовая цена USD                       за 1шт]],"")</f>
        <v/>
      </c>
      <c r="N188" s="312"/>
    </row>
    <row r="189" spans="1:14" ht="24" customHeight="1">
      <c r="A189" s="307" t="s">
        <v>30149</v>
      </c>
      <c r="B189" s="32">
        <v>8806173445936</v>
      </c>
      <c r="C189" s="308" t="s">
        <v>30150</v>
      </c>
      <c r="D189" s="309" t="s">
        <v>30151</v>
      </c>
      <c r="E189" s="426">
        <v>3500</v>
      </c>
      <c r="F189" s="427">
        <v>0.47</v>
      </c>
      <c r="G189" s="310">
        <v>6</v>
      </c>
      <c r="H189" s="38">
        <f>Таблица612[[#This Row],[Розничная цена KRW]]*Таблица612[[#This Row],[Коэфициент стоимости]]</f>
        <v>1645</v>
      </c>
      <c r="I189" s="39" t="str">
        <f>IF($H$1="","Введите курс",Таблица612[[#This Row],[Оптовая цена KRW                       за 1шт]]/$H$1)</f>
        <v>Введите курс</v>
      </c>
      <c r="J189" s="311"/>
      <c r="K189" s="40">
        <f>Таблица612[[#This Row],[Заказ коробок ]]*Таблица612[[#This Row],[Кол-во шт в коробке]]</f>
        <v>0</v>
      </c>
      <c r="L189" s="38">
        <f>Таблица612[[#This Row],[Общее кол-во шт]]*Таблица612[[#This Row],[Оптовая цена KRW                       за 1шт]]</f>
        <v>0</v>
      </c>
      <c r="M189" s="41" t="str">
        <f>IFERROR(Таблица612[[#This Row],[Общее кол-во шт]]*Таблица612[[#This Row],[Оптовая цена USD                       за 1шт]],"")</f>
        <v/>
      </c>
      <c r="N189" s="312"/>
    </row>
    <row r="190" spans="1:14" ht="24" customHeight="1">
      <c r="A190" s="307" t="s">
        <v>30152</v>
      </c>
      <c r="B190" s="32">
        <v>8806173445943</v>
      </c>
      <c r="C190" s="308" t="s">
        <v>30153</v>
      </c>
      <c r="D190" s="309" t="s">
        <v>30154</v>
      </c>
      <c r="E190" s="426">
        <v>3500</v>
      </c>
      <c r="F190" s="427">
        <v>0.47</v>
      </c>
      <c r="G190" s="310">
        <v>6</v>
      </c>
      <c r="H190" s="38">
        <f>Таблица612[[#This Row],[Розничная цена KRW]]*Таблица612[[#This Row],[Коэфициент стоимости]]</f>
        <v>1645</v>
      </c>
      <c r="I190" s="39" t="str">
        <f>IF($H$1="","Введите курс",Таблица612[[#This Row],[Оптовая цена KRW                       за 1шт]]/$H$1)</f>
        <v>Введите курс</v>
      </c>
      <c r="J190" s="311"/>
      <c r="K190" s="40">
        <f>Таблица612[[#This Row],[Заказ коробок ]]*Таблица612[[#This Row],[Кол-во шт в коробке]]</f>
        <v>0</v>
      </c>
      <c r="L190" s="38">
        <f>Таблица612[[#This Row],[Общее кол-во шт]]*Таблица612[[#This Row],[Оптовая цена KRW                       за 1шт]]</f>
        <v>0</v>
      </c>
      <c r="M190" s="41" t="str">
        <f>IFERROR(Таблица612[[#This Row],[Общее кол-во шт]]*Таблица612[[#This Row],[Оптовая цена USD                       за 1шт]],"")</f>
        <v/>
      </c>
      <c r="N190" s="312"/>
    </row>
    <row r="191" spans="1:14" ht="24" customHeight="1">
      <c r="A191" s="307" t="s">
        <v>30155</v>
      </c>
      <c r="B191" s="32">
        <v>8806173445400</v>
      </c>
      <c r="C191" s="308" t="s">
        <v>30156</v>
      </c>
      <c r="D191" s="309" t="s">
        <v>30157</v>
      </c>
      <c r="E191" s="426">
        <v>3000</v>
      </c>
      <c r="F191" s="427">
        <v>0.47</v>
      </c>
      <c r="G191" s="310">
        <v>6</v>
      </c>
      <c r="H191" s="38">
        <f>Таблица612[[#This Row],[Розничная цена KRW]]*Таблица612[[#This Row],[Коэфициент стоимости]]</f>
        <v>1410</v>
      </c>
      <c r="I191" s="39" t="str">
        <f>IF($H$1="","Введите курс",Таблица612[[#This Row],[Оптовая цена KRW                       за 1шт]]/$H$1)</f>
        <v>Введите курс</v>
      </c>
      <c r="J191" s="311"/>
      <c r="K191" s="40">
        <f>Таблица612[[#This Row],[Заказ коробок ]]*Таблица612[[#This Row],[Кол-во шт в коробке]]</f>
        <v>0</v>
      </c>
      <c r="L191" s="38">
        <f>Таблица612[[#This Row],[Общее кол-во шт]]*Таблица612[[#This Row],[Оптовая цена KRW                       за 1шт]]</f>
        <v>0</v>
      </c>
      <c r="M191" s="41" t="str">
        <f>IFERROR(Таблица612[[#This Row],[Общее кол-во шт]]*Таблица612[[#This Row],[Оптовая цена USD                       за 1шт]],"")</f>
        <v/>
      </c>
      <c r="N191" s="312"/>
    </row>
    <row r="192" spans="1:14" ht="24" customHeight="1">
      <c r="A192" s="307" t="s">
        <v>30158</v>
      </c>
      <c r="B192" s="32">
        <v>8806173445950</v>
      </c>
      <c r="C192" s="308" t="s">
        <v>30159</v>
      </c>
      <c r="D192" s="309" t="s">
        <v>30160</v>
      </c>
      <c r="E192" s="426">
        <v>3500</v>
      </c>
      <c r="F192" s="427">
        <v>0.47</v>
      </c>
      <c r="G192" s="310">
        <v>6</v>
      </c>
      <c r="H192" s="38">
        <f>Таблица612[[#This Row],[Розничная цена KRW]]*Таблица612[[#This Row],[Коэфициент стоимости]]</f>
        <v>1645</v>
      </c>
      <c r="I192" s="39" t="str">
        <f>IF($H$1="","Введите курс",Таблица612[[#This Row],[Оптовая цена KRW                       за 1шт]]/$H$1)</f>
        <v>Введите курс</v>
      </c>
      <c r="J192" s="311"/>
      <c r="K192" s="40">
        <f>Таблица612[[#This Row],[Заказ коробок ]]*Таблица612[[#This Row],[Кол-во шт в коробке]]</f>
        <v>0</v>
      </c>
      <c r="L192" s="38">
        <f>Таблица612[[#This Row],[Общее кол-во шт]]*Таблица612[[#This Row],[Оптовая цена KRW                       за 1шт]]</f>
        <v>0</v>
      </c>
      <c r="M192" s="41" t="str">
        <f>IFERROR(Таблица612[[#This Row],[Общее кол-во шт]]*Таблица612[[#This Row],[Оптовая цена USD                       за 1шт]],"")</f>
        <v/>
      </c>
      <c r="N192" s="312"/>
    </row>
    <row r="193" spans="1:14" ht="24" customHeight="1">
      <c r="A193" s="307" t="s">
        <v>30161</v>
      </c>
      <c r="B193" s="32">
        <v>8806173445967</v>
      </c>
      <c r="C193" s="308" t="s">
        <v>30162</v>
      </c>
      <c r="D193" s="309" t="s">
        <v>30163</v>
      </c>
      <c r="E193" s="426">
        <v>3500</v>
      </c>
      <c r="F193" s="427">
        <v>0.47</v>
      </c>
      <c r="G193" s="310">
        <v>6</v>
      </c>
      <c r="H193" s="38">
        <f>Таблица612[[#This Row],[Розничная цена KRW]]*Таблица612[[#This Row],[Коэфициент стоимости]]</f>
        <v>1645</v>
      </c>
      <c r="I193" s="39" t="str">
        <f>IF($H$1="","Введите курс",Таблица612[[#This Row],[Оптовая цена KRW                       за 1шт]]/$H$1)</f>
        <v>Введите курс</v>
      </c>
      <c r="J193" s="311"/>
      <c r="K193" s="40">
        <f>Таблица612[[#This Row],[Заказ коробок ]]*Таблица612[[#This Row],[Кол-во шт в коробке]]</f>
        <v>0</v>
      </c>
      <c r="L193" s="38">
        <f>Таблица612[[#This Row],[Общее кол-во шт]]*Таблица612[[#This Row],[Оптовая цена KRW                       за 1шт]]</f>
        <v>0</v>
      </c>
      <c r="M193" s="41" t="str">
        <f>IFERROR(Таблица612[[#This Row],[Общее кол-во шт]]*Таблица612[[#This Row],[Оптовая цена USD                       за 1шт]],"")</f>
        <v/>
      </c>
      <c r="N193" s="312"/>
    </row>
    <row r="194" spans="1:14" ht="24" customHeight="1">
      <c r="A194" s="307" t="s">
        <v>30164</v>
      </c>
      <c r="B194" s="32">
        <v>8806173445974</v>
      </c>
      <c r="C194" s="308" t="s">
        <v>30165</v>
      </c>
      <c r="D194" s="309" t="s">
        <v>30166</v>
      </c>
      <c r="E194" s="426">
        <v>3500</v>
      </c>
      <c r="F194" s="427">
        <v>0.47</v>
      </c>
      <c r="G194" s="310">
        <v>6</v>
      </c>
      <c r="H194" s="38">
        <f>Таблица612[[#This Row],[Розничная цена KRW]]*Таблица612[[#This Row],[Коэфициент стоимости]]</f>
        <v>1645</v>
      </c>
      <c r="I194" s="39" t="str">
        <f>IF($H$1="","Введите курс",Таблица612[[#This Row],[Оптовая цена KRW                       за 1шт]]/$H$1)</f>
        <v>Введите курс</v>
      </c>
      <c r="J194" s="311"/>
      <c r="K194" s="40">
        <f>Таблица612[[#This Row],[Заказ коробок ]]*Таблица612[[#This Row],[Кол-во шт в коробке]]</f>
        <v>0</v>
      </c>
      <c r="L194" s="38">
        <f>Таблица612[[#This Row],[Общее кол-во шт]]*Таблица612[[#This Row],[Оптовая цена KRW                       за 1шт]]</f>
        <v>0</v>
      </c>
      <c r="M194" s="41" t="str">
        <f>IFERROR(Таблица612[[#This Row],[Общее кол-во шт]]*Таблица612[[#This Row],[Оптовая цена USD                       за 1шт]],"")</f>
        <v/>
      </c>
      <c r="N194" s="312"/>
    </row>
    <row r="195" spans="1:14" ht="24" customHeight="1">
      <c r="A195" s="307" t="s">
        <v>30167</v>
      </c>
      <c r="B195" s="32">
        <v>8806173445981</v>
      </c>
      <c r="C195" s="308" t="s">
        <v>30168</v>
      </c>
      <c r="D195" s="309" t="s">
        <v>30169</v>
      </c>
      <c r="E195" s="426">
        <v>3500</v>
      </c>
      <c r="F195" s="427">
        <v>0.47</v>
      </c>
      <c r="G195" s="310">
        <v>6</v>
      </c>
      <c r="H195" s="38">
        <f>Таблица612[[#This Row],[Розничная цена KRW]]*Таблица612[[#This Row],[Коэфициент стоимости]]</f>
        <v>1645</v>
      </c>
      <c r="I195" s="39" t="str">
        <f>IF($H$1="","Введите курс",Таблица612[[#This Row],[Оптовая цена KRW                       за 1шт]]/$H$1)</f>
        <v>Введите курс</v>
      </c>
      <c r="J195" s="311"/>
      <c r="K195" s="40">
        <f>Таблица612[[#This Row],[Заказ коробок ]]*Таблица612[[#This Row],[Кол-во шт в коробке]]</f>
        <v>0</v>
      </c>
      <c r="L195" s="38">
        <f>Таблица612[[#This Row],[Общее кол-во шт]]*Таблица612[[#This Row],[Оптовая цена KRW                       за 1шт]]</f>
        <v>0</v>
      </c>
      <c r="M195" s="41" t="str">
        <f>IFERROR(Таблица612[[#This Row],[Общее кол-во шт]]*Таблица612[[#This Row],[Оптовая цена USD                       за 1шт]],"")</f>
        <v/>
      </c>
      <c r="N195" s="312"/>
    </row>
    <row r="196" spans="1:14" ht="24" customHeight="1">
      <c r="A196" s="307" t="s">
        <v>30170</v>
      </c>
      <c r="B196" s="32">
        <v>8806173445998</v>
      </c>
      <c r="C196" s="308" t="s">
        <v>30171</v>
      </c>
      <c r="D196" s="309" t="s">
        <v>30172</v>
      </c>
      <c r="E196" s="426">
        <v>3500</v>
      </c>
      <c r="F196" s="427">
        <v>0.47</v>
      </c>
      <c r="G196" s="310">
        <v>6</v>
      </c>
      <c r="H196" s="38">
        <f>Таблица612[[#This Row],[Розничная цена KRW]]*Таблица612[[#This Row],[Коэфициент стоимости]]</f>
        <v>1645</v>
      </c>
      <c r="I196" s="39" t="str">
        <f>IF($H$1="","Введите курс",Таблица612[[#This Row],[Оптовая цена KRW                       за 1шт]]/$H$1)</f>
        <v>Введите курс</v>
      </c>
      <c r="J196" s="311"/>
      <c r="K196" s="40">
        <f>Таблица612[[#This Row],[Заказ коробок ]]*Таблица612[[#This Row],[Кол-во шт в коробке]]</f>
        <v>0</v>
      </c>
      <c r="L196" s="38">
        <f>Таблица612[[#This Row],[Общее кол-во шт]]*Таблица612[[#This Row],[Оптовая цена KRW                       за 1шт]]</f>
        <v>0</v>
      </c>
      <c r="M196" s="41" t="str">
        <f>IFERROR(Таблица612[[#This Row],[Общее кол-во шт]]*Таблица612[[#This Row],[Оптовая цена USD                       за 1шт]],"")</f>
        <v/>
      </c>
      <c r="N196" s="312"/>
    </row>
    <row r="197" spans="1:14" ht="24" customHeight="1">
      <c r="A197" s="307" t="s">
        <v>30173</v>
      </c>
      <c r="B197" s="32">
        <v>8806173445417</v>
      </c>
      <c r="C197" s="308" t="s">
        <v>30174</v>
      </c>
      <c r="D197" s="309" t="s">
        <v>30175</v>
      </c>
      <c r="E197" s="426">
        <v>3000</v>
      </c>
      <c r="F197" s="427">
        <v>0.47</v>
      </c>
      <c r="G197" s="310">
        <v>6</v>
      </c>
      <c r="H197" s="38">
        <f>Таблица612[[#This Row],[Розничная цена KRW]]*Таблица612[[#This Row],[Коэфициент стоимости]]</f>
        <v>1410</v>
      </c>
      <c r="I197" s="39" t="str">
        <f>IF($H$1="","Введите курс",Таблица612[[#This Row],[Оптовая цена KRW                       за 1шт]]/$H$1)</f>
        <v>Введите курс</v>
      </c>
      <c r="J197" s="311"/>
      <c r="K197" s="40">
        <f>Таблица612[[#This Row],[Заказ коробок ]]*Таблица612[[#This Row],[Кол-во шт в коробке]]</f>
        <v>0</v>
      </c>
      <c r="L197" s="38">
        <f>Таблица612[[#This Row],[Общее кол-во шт]]*Таблица612[[#This Row],[Оптовая цена KRW                       за 1шт]]</f>
        <v>0</v>
      </c>
      <c r="M197" s="41" t="str">
        <f>IFERROR(Таблица612[[#This Row],[Общее кол-во шт]]*Таблица612[[#This Row],[Оптовая цена USD                       за 1шт]],"")</f>
        <v/>
      </c>
      <c r="N197" s="312"/>
    </row>
    <row r="198" spans="1:14" ht="24" customHeight="1">
      <c r="A198" s="307" t="s">
        <v>30176</v>
      </c>
      <c r="B198" s="32">
        <v>8806173445424</v>
      </c>
      <c r="C198" s="308" t="s">
        <v>30177</v>
      </c>
      <c r="D198" s="309" t="s">
        <v>30178</v>
      </c>
      <c r="E198" s="426">
        <v>3000</v>
      </c>
      <c r="F198" s="427">
        <v>0.47</v>
      </c>
      <c r="G198" s="310">
        <v>6</v>
      </c>
      <c r="H198" s="38">
        <f>Таблица612[[#This Row],[Розничная цена KRW]]*Таблица612[[#This Row],[Коэфициент стоимости]]</f>
        <v>1410</v>
      </c>
      <c r="I198" s="39" t="str">
        <f>IF($H$1="","Введите курс",Таблица612[[#This Row],[Оптовая цена KRW                       за 1шт]]/$H$1)</f>
        <v>Введите курс</v>
      </c>
      <c r="J198" s="311"/>
      <c r="K198" s="40">
        <f>Таблица612[[#This Row],[Заказ коробок ]]*Таблица612[[#This Row],[Кол-во шт в коробке]]</f>
        <v>0</v>
      </c>
      <c r="L198" s="38">
        <f>Таблица612[[#This Row],[Общее кол-во шт]]*Таблица612[[#This Row],[Оптовая цена KRW                       за 1шт]]</f>
        <v>0</v>
      </c>
      <c r="M198" s="41" t="str">
        <f>IFERROR(Таблица612[[#This Row],[Общее кол-во шт]]*Таблица612[[#This Row],[Оптовая цена USD                       за 1шт]],"")</f>
        <v/>
      </c>
      <c r="N198" s="312"/>
    </row>
    <row r="199" spans="1:14" ht="24" customHeight="1">
      <c r="A199" s="307" t="s">
        <v>30179</v>
      </c>
      <c r="B199" s="32">
        <v>8806173445431</v>
      </c>
      <c r="C199" s="308" t="s">
        <v>30180</v>
      </c>
      <c r="D199" s="309" t="s">
        <v>30181</v>
      </c>
      <c r="E199" s="426">
        <v>3000</v>
      </c>
      <c r="F199" s="427">
        <v>0.47</v>
      </c>
      <c r="G199" s="310">
        <v>6</v>
      </c>
      <c r="H199" s="38">
        <f>Таблица612[[#This Row],[Розничная цена KRW]]*Таблица612[[#This Row],[Коэфициент стоимости]]</f>
        <v>1410</v>
      </c>
      <c r="I199" s="39" t="str">
        <f>IF($H$1="","Введите курс",Таблица612[[#This Row],[Оптовая цена KRW                       за 1шт]]/$H$1)</f>
        <v>Введите курс</v>
      </c>
      <c r="J199" s="311"/>
      <c r="K199" s="40">
        <f>Таблица612[[#This Row],[Заказ коробок ]]*Таблица612[[#This Row],[Кол-во шт в коробке]]</f>
        <v>0</v>
      </c>
      <c r="L199" s="38">
        <f>Таблица612[[#This Row],[Общее кол-во шт]]*Таблица612[[#This Row],[Оптовая цена KRW                       за 1шт]]</f>
        <v>0</v>
      </c>
      <c r="M199" s="41" t="str">
        <f>IFERROR(Таблица612[[#This Row],[Общее кол-во шт]]*Таблица612[[#This Row],[Оптовая цена USD                       за 1шт]],"")</f>
        <v/>
      </c>
      <c r="N199" s="312"/>
    </row>
    <row r="200" spans="1:14" ht="24" customHeight="1">
      <c r="A200" s="307" t="s">
        <v>30182</v>
      </c>
      <c r="B200" s="32">
        <v>8806173445448</v>
      </c>
      <c r="C200" s="308" t="s">
        <v>30183</v>
      </c>
      <c r="D200" s="309" t="s">
        <v>30184</v>
      </c>
      <c r="E200" s="426">
        <v>3000</v>
      </c>
      <c r="F200" s="427">
        <v>0.47</v>
      </c>
      <c r="G200" s="310">
        <v>6</v>
      </c>
      <c r="H200" s="38">
        <f>Таблица612[[#This Row],[Розничная цена KRW]]*Таблица612[[#This Row],[Коэфициент стоимости]]</f>
        <v>1410</v>
      </c>
      <c r="I200" s="39" t="str">
        <f>IF($H$1="","Введите курс",Таблица612[[#This Row],[Оптовая цена KRW                       за 1шт]]/$H$1)</f>
        <v>Введите курс</v>
      </c>
      <c r="J200" s="311"/>
      <c r="K200" s="40">
        <f>Таблица612[[#This Row],[Заказ коробок ]]*Таблица612[[#This Row],[Кол-во шт в коробке]]</f>
        <v>0</v>
      </c>
      <c r="L200" s="38">
        <f>Таблица612[[#This Row],[Общее кол-во шт]]*Таблица612[[#This Row],[Оптовая цена KRW                       за 1шт]]</f>
        <v>0</v>
      </c>
      <c r="M200" s="41" t="str">
        <f>IFERROR(Таблица612[[#This Row],[Общее кол-во шт]]*Таблица612[[#This Row],[Оптовая цена USD                       за 1шт]],"")</f>
        <v/>
      </c>
      <c r="N200" s="312"/>
    </row>
    <row r="201" spans="1:14" ht="24" customHeight="1">
      <c r="A201" s="307" t="s">
        <v>30185</v>
      </c>
      <c r="B201" s="32">
        <v>8806173446049</v>
      </c>
      <c r="C201" s="308" t="s">
        <v>30186</v>
      </c>
      <c r="D201" s="309" t="s">
        <v>30187</v>
      </c>
      <c r="E201" s="426">
        <v>2500</v>
      </c>
      <c r="F201" s="427">
        <v>0.47</v>
      </c>
      <c r="G201" s="310">
        <v>6</v>
      </c>
      <c r="H201" s="38">
        <f>Таблица612[[#This Row],[Розничная цена KRW]]*Таблица612[[#This Row],[Коэфициент стоимости]]</f>
        <v>1175</v>
      </c>
      <c r="I201" s="39" t="str">
        <f>IF($H$1="","Введите курс",Таблица612[[#This Row],[Оптовая цена KRW                       за 1шт]]/$H$1)</f>
        <v>Введите курс</v>
      </c>
      <c r="J201" s="311"/>
      <c r="K201" s="40">
        <f>Таблица612[[#This Row],[Заказ коробок ]]*Таблица612[[#This Row],[Кол-во шт в коробке]]</f>
        <v>0</v>
      </c>
      <c r="L201" s="38">
        <f>Таблица612[[#This Row],[Общее кол-во шт]]*Таблица612[[#This Row],[Оптовая цена KRW                       за 1шт]]</f>
        <v>0</v>
      </c>
      <c r="M201" s="41" t="str">
        <f>IFERROR(Таблица612[[#This Row],[Общее кол-во шт]]*Таблица612[[#This Row],[Оптовая цена USD                       за 1шт]],"")</f>
        <v/>
      </c>
      <c r="N201" s="312"/>
    </row>
    <row r="202" spans="1:14" ht="24" customHeight="1">
      <c r="A202" s="307" t="s">
        <v>30188</v>
      </c>
      <c r="B202" s="32">
        <v>8806173446032</v>
      </c>
      <c r="C202" s="308" t="s">
        <v>30189</v>
      </c>
      <c r="D202" s="309" t="s">
        <v>30190</v>
      </c>
      <c r="E202" s="426">
        <v>4500</v>
      </c>
      <c r="F202" s="427">
        <v>0.47</v>
      </c>
      <c r="G202" s="310">
        <v>6</v>
      </c>
      <c r="H202" s="38">
        <f>Таблица612[[#This Row],[Розничная цена KRW]]*Таблица612[[#This Row],[Коэфициент стоимости]]</f>
        <v>2115</v>
      </c>
      <c r="I202" s="39" t="str">
        <f>IF($H$1="","Введите курс",Таблица612[[#This Row],[Оптовая цена KRW                       за 1шт]]/$H$1)</f>
        <v>Введите курс</v>
      </c>
      <c r="J202" s="311"/>
      <c r="K202" s="40">
        <f>Таблица612[[#This Row],[Заказ коробок ]]*Таблица612[[#This Row],[Кол-во шт в коробке]]</f>
        <v>0</v>
      </c>
      <c r="L202" s="38">
        <f>Таблица612[[#This Row],[Общее кол-во шт]]*Таблица612[[#This Row],[Оптовая цена KRW                       за 1шт]]</f>
        <v>0</v>
      </c>
      <c r="M202" s="41" t="str">
        <f>IFERROR(Таблица612[[#This Row],[Общее кол-во шт]]*Таблица612[[#This Row],[Оптовая цена USD                       за 1шт]],"")</f>
        <v/>
      </c>
      <c r="N202" s="312"/>
    </row>
    <row r="203" spans="1:14" ht="24" customHeight="1">
      <c r="A203" s="307" t="s">
        <v>30191</v>
      </c>
      <c r="B203" s="32">
        <v>8806173446018</v>
      </c>
      <c r="C203" s="308" t="s">
        <v>30192</v>
      </c>
      <c r="D203" s="309" t="s">
        <v>30193</v>
      </c>
      <c r="E203" s="426">
        <v>2500</v>
      </c>
      <c r="F203" s="427">
        <v>0.47</v>
      </c>
      <c r="G203" s="310">
        <v>6</v>
      </c>
      <c r="H203" s="38">
        <f>Таблица612[[#This Row],[Розничная цена KRW]]*Таблица612[[#This Row],[Коэфициент стоимости]]</f>
        <v>1175</v>
      </c>
      <c r="I203" s="39" t="str">
        <f>IF($H$1="","Введите курс",Таблица612[[#This Row],[Оптовая цена KRW                       за 1шт]]/$H$1)</f>
        <v>Введите курс</v>
      </c>
      <c r="J203" s="311"/>
      <c r="K203" s="40">
        <f>Таблица612[[#This Row],[Заказ коробок ]]*Таблица612[[#This Row],[Кол-во шт в коробке]]</f>
        <v>0</v>
      </c>
      <c r="L203" s="38">
        <f>Таблица612[[#This Row],[Общее кол-во шт]]*Таблица612[[#This Row],[Оптовая цена KRW                       за 1шт]]</f>
        <v>0</v>
      </c>
      <c r="M203" s="41" t="str">
        <f>IFERROR(Таблица612[[#This Row],[Общее кол-во шт]]*Таблица612[[#This Row],[Оптовая цена USD                       за 1шт]],"")</f>
        <v/>
      </c>
      <c r="N203" s="312"/>
    </row>
    <row r="204" spans="1:14" ht="24" customHeight="1">
      <c r="A204" s="307" t="s">
        <v>30194</v>
      </c>
      <c r="B204" s="32">
        <v>8806173446001</v>
      </c>
      <c r="C204" s="308" t="s">
        <v>30195</v>
      </c>
      <c r="D204" s="309" t="s">
        <v>30196</v>
      </c>
      <c r="E204" s="426">
        <v>2500</v>
      </c>
      <c r="F204" s="427">
        <v>0.47</v>
      </c>
      <c r="G204" s="310">
        <v>6</v>
      </c>
      <c r="H204" s="38">
        <f>Таблица612[[#This Row],[Розничная цена KRW]]*Таблица612[[#This Row],[Коэфициент стоимости]]</f>
        <v>1175</v>
      </c>
      <c r="I204" s="39" t="str">
        <f>IF($H$1="","Введите курс",Таблица612[[#This Row],[Оптовая цена KRW                       за 1шт]]/$H$1)</f>
        <v>Введите курс</v>
      </c>
      <c r="J204" s="311"/>
      <c r="K204" s="40">
        <f>Таблица612[[#This Row],[Заказ коробок ]]*Таблица612[[#This Row],[Кол-во шт в коробке]]</f>
        <v>0</v>
      </c>
      <c r="L204" s="38">
        <f>Таблица612[[#This Row],[Общее кол-во шт]]*Таблица612[[#This Row],[Оптовая цена KRW                       за 1шт]]</f>
        <v>0</v>
      </c>
      <c r="M204" s="41" t="str">
        <f>IFERROR(Таблица612[[#This Row],[Общее кол-во шт]]*Таблица612[[#This Row],[Оптовая цена USD                       за 1шт]],"")</f>
        <v/>
      </c>
      <c r="N204" s="312"/>
    </row>
    <row r="205" spans="1:14" ht="24" customHeight="1">
      <c r="A205" s="307" t="s">
        <v>30197</v>
      </c>
      <c r="B205" s="32">
        <v>8806173446278</v>
      </c>
      <c r="C205" s="308" t="s">
        <v>30198</v>
      </c>
      <c r="D205" s="309" t="s">
        <v>30199</v>
      </c>
      <c r="E205" s="426">
        <v>1500</v>
      </c>
      <c r="F205" s="427">
        <v>0.47</v>
      </c>
      <c r="G205" s="310">
        <v>6</v>
      </c>
      <c r="H205" s="38">
        <f>Таблица612[[#This Row],[Розничная цена KRW]]*Таблица612[[#This Row],[Коэфициент стоимости]]</f>
        <v>705</v>
      </c>
      <c r="I205" s="39" t="str">
        <f>IF($H$1="","Введите курс",Таблица612[[#This Row],[Оптовая цена KRW                       за 1шт]]/$H$1)</f>
        <v>Введите курс</v>
      </c>
      <c r="J205" s="311"/>
      <c r="K205" s="40">
        <f>Таблица612[[#This Row],[Заказ коробок ]]*Таблица612[[#This Row],[Кол-во шт в коробке]]</f>
        <v>0</v>
      </c>
      <c r="L205" s="38">
        <f>Таблица612[[#This Row],[Общее кол-во шт]]*Таблица612[[#This Row],[Оптовая цена KRW                       за 1шт]]</f>
        <v>0</v>
      </c>
      <c r="M205" s="41" t="str">
        <f>IFERROR(Таблица612[[#This Row],[Общее кол-во шт]]*Таблица612[[#This Row],[Оптовая цена USD                       за 1шт]],"")</f>
        <v/>
      </c>
      <c r="N205" s="312"/>
    </row>
    <row r="206" spans="1:14" ht="24" customHeight="1">
      <c r="A206" s="307" t="s">
        <v>30200</v>
      </c>
      <c r="B206" s="32">
        <v>8806173446186</v>
      </c>
      <c r="C206" s="308" t="s">
        <v>30201</v>
      </c>
      <c r="D206" s="309" t="s">
        <v>30202</v>
      </c>
      <c r="E206" s="426">
        <v>1500</v>
      </c>
      <c r="F206" s="427">
        <v>0.47</v>
      </c>
      <c r="G206" s="310">
        <v>6</v>
      </c>
      <c r="H206" s="38">
        <f>Таблица612[[#This Row],[Розничная цена KRW]]*Таблица612[[#This Row],[Коэфициент стоимости]]</f>
        <v>705</v>
      </c>
      <c r="I206" s="39" t="str">
        <f>IF($H$1="","Введите курс",Таблица612[[#This Row],[Оптовая цена KRW                       за 1шт]]/$H$1)</f>
        <v>Введите курс</v>
      </c>
      <c r="J206" s="311"/>
      <c r="K206" s="40">
        <f>Таблица612[[#This Row],[Заказ коробок ]]*Таблица612[[#This Row],[Кол-во шт в коробке]]</f>
        <v>0</v>
      </c>
      <c r="L206" s="38">
        <f>Таблица612[[#This Row],[Общее кол-во шт]]*Таблица612[[#This Row],[Оптовая цена KRW                       за 1шт]]</f>
        <v>0</v>
      </c>
      <c r="M206" s="41" t="str">
        <f>IFERROR(Таблица612[[#This Row],[Общее кол-во шт]]*Таблица612[[#This Row],[Оптовая цена USD                       за 1шт]],"")</f>
        <v/>
      </c>
      <c r="N206" s="312"/>
    </row>
    <row r="207" spans="1:14" ht="24" customHeight="1">
      <c r="A207" s="307" t="s">
        <v>30203</v>
      </c>
      <c r="B207" s="32">
        <v>8806173446193</v>
      </c>
      <c r="C207" s="308" t="s">
        <v>30204</v>
      </c>
      <c r="D207" s="309" t="s">
        <v>30205</v>
      </c>
      <c r="E207" s="426">
        <v>1500</v>
      </c>
      <c r="F207" s="427">
        <v>0.47</v>
      </c>
      <c r="G207" s="310">
        <v>6</v>
      </c>
      <c r="H207" s="38">
        <f>Таблица612[[#This Row],[Розничная цена KRW]]*Таблица612[[#This Row],[Коэфициент стоимости]]</f>
        <v>705</v>
      </c>
      <c r="I207" s="39" t="str">
        <f>IF($H$1="","Введите курс",Таблица612[[#This Row],[Оптовая цена KRW                       за 1шт]]/$H$1)</f>
        <v>Введите курс</v>
      </c>
      <c r="J207" s="311"/>
      <c r="K207" s="40">
        <f>Таблица612[[#This Row],[Заказ коробок ]]*Таблица612[[#This Row],[Кол-во шт в коробке]]</f>
        <v>0</v>
      </c>
      <c r="L207" s="38">
        <f>Таблица612[[#This Row],[Общее кол-во шт]]*Таблица612[[#This Row],[Оптовая цена KRW                       за 1шт]]</f>
        <v>0</v>
      </c>
      <c r="M207" s="41" t="str">
        <f>IFERROR(Таблица612[[#This Row],[Общее кол-во шт]]*Таблица612[[#This Row],[Оптовая цена USD                       за 1шт]],"")</f>
        <v/>
      </c>
      <c r="N207" s="312"/>
    </row>
    <row r="208" spans="1:14" ht="24" customHeight="1">
      <c r="A208" s="307" t="s">
        <v>30206</v>
      </c>
      <c r="B208" s="32">
        <v>8806173446209</v>
      </c>
      <c r="C208" s="308" t="s">
        <v>30207</v>
      </c>
      <c r="D208" s="309" t="s">
        <v>30208</v>
      </c>
      <c r="E208" s="426">
        <v>1500</v>
      </c>
      <c r="F208" s="427">
        <v>0.47</v>
      </c>
      <c r="G208" s="310">
        <v>6</v>
      </c>
      <c r="H208" s="38">
        <f>Таблица612[[#This Row],[Розничная цена KRW]]*Таблица612[[#This Row],[Коэфициент стоимости]]</f>
        <v>705</v>
      </c>
      <c r="I208" s="39" t="str">
        <f>IF($H$1="","Введите курс",Таблица612[[#This Row],[Оптовая цена KRW                       за 1шт]]/$H$1)</f>
        <v>Введите курс</v>
      </c>
      <c r="J208" s="311"/>
      <c r="K208" s="40">
        <f>Таблица612[[#This Row],[Заказ коробок ]]*Таблица612[[#This Row],[Кол-во шт в коробке]]</f>
        <v>0</v>
      </c>
      <c r="L208" s="38">
        <f>Таблица612[[#This Row],[Общее кол-во шт]]*Таблица612[[#This Row],[Оптовая цена KRW                       за 1шт]]</f>
        <v>0</v>
      </c>
      <c r="M208" s="41" t="str">
        <f>IFERROR(Таблица612[[#This Row],[Общее кол-во шт]]*Таблица612[[#This Row],[Оптовая цена USD                       за 1шт]],"")</f>
        <v/>
      </c>
      <c r="N208" s="312"/>
    </row>
    <row r="209" spans="1:14" ht="24" customHeight="1">
      <c r="A209" s="307" t="s">
        <v>30209</v>
      </c>
      <c r="B209" s="32">
        <v>8806173446216</v>
      </c>
      <c r="C209" s="308" t="s">
        <v>30210</v>
      </c>
      <c r="D209" s="309" t="s">
        <v>30211</v>
      </c>
      <c r="E209" s="426">
        <v>1500</v>
      </c>
      <c r="F209" s="427">
        <v>0.47</v>
      </c>
      <c r="G209" s="310">
        <v>6</v>
      </c>
      <c r="H209" s="38">
        <f>Таблица612[[#This Row],[Розничная цена KRW]]*Таблица612[[#This Row],[Коэфициент стоимости]]</f>
        <v>705</v>
      </c>
      <c r="I209" s="39" t="str">
        <f>IF($H$1="","Введите курс",Таблица612[[#This Row],[Оптовая цена KRW                       за 1шт]]/$H$1)</f>
        <v>Введите курс</v>
      </c>
      <c r="J209" s="311"/>
      <c r="K209" s="40">
        <f>Таблица612[[#This Row],[Заказ коробок ]]*Таблица612[[#This Row],[Кол-во шт в коробке]]</f>
        <v>0</v>
      </c>
      <c r="L209" s="38">
        <f>Таблица612[[#This Row],[Общее кол-во шт]]*Таблица612[[#This Row],[Оптовая цена KRW                       за 1шт]]</f>
        <v>0</v>
      </c>
      <c r="M209" s="41" t="str">
        <f>IFERROR(Таблица612[[#This Row],[Общее кол-во шт]]*Таблица612[[#This Row],[Оптовая цена USD                       за 1шт]],"")</f>
        <v/>
      </c>
      <c r="N209" s="312"/>
    </row>
    <row r="210" spans="1:14" ht="24" customHeight="1">
      <c r="A210" s="307" t="s">
        <v>30212</v>
      </c>
      <c r="B210" s="32">
        <v>8806173446223</v>
      </c>
      <c r="C210" s="308" t="s">
        <v>30213</v>
      </c>
      <c r="D210" s="309" t="s">
        <v>30214</v>
      </c>
      <c r="E210" s="426">
        <v>1500</v>
      </c>
      <c r="F210" s="427">
        <v>0.47</v>
      </c>
      <c r="G210" s="310">
        <v>6</v>
      </c>
      <c r="H210" s="38">
        <f>Таблица612[[#This Row],[Розничная цена KRW]]*Таблица612[[#This Row],[Коэфициент стоимости]]</f>
        <v>705</v>
      </c>
      <c r="I210" s="39" t="str">
        <f>IF($H$1="","Введите курс",Таблица612[[#This Row],[Оптовая цена KRW                       за 1шт]]/$H$1)</f>
        <v>Введите курс</v>
      </c>
      <c r="J210" s="311"/>
      <c r="K210" s="40">
        <f>Таблица612[[#This Row],[Заказ коробок ]]*Таблица612[[#This Row],[Кол-во шт в коробке]]</f>
        <v>0</v>
      </c>
      <c r="L210" s="38">
        <f>Таблица612[[#This Row],[Общее кол-во шт]]*Таблица612[[#This Row],[Оптовая цена KRW                       за 1шт]]</f>
        <v>0</v>
      </c>
      <c r="M210" s="41" t="str">
        <f>IFERROR(Таблица612[[#This Row],[Общее кол-во шт]]*Таблица612[[#This Row],[Оптовая цена USD                       за 1шт]],"")</f>
        <v/>
      </c>
      <c r="N210" s="312"/>
    </row>
    <row r="211" spans="1:14" ht="24" customHeight="1">
      <c r="A211" s="307" t="s">
        <v>30215</v>
      </c>
      <c r="B211" s="32">
        <v>8806173446230</v>
      </c>
      <c r="C211" s="308" t="s">
        <v>30216</v>
      </c>
      <c r="D211" s="309" t="s">
        <v>30217</v>
      </c>
      <c r="E211" s="426">
        <v>1500</v>
      </c>
      <c r="F211" s="427">
        <v>0.47</v>
      </c>
      <c r="G211" s="310">
        <v>6</v>
      </c>
      <c r="H211" s="38">
        <f>Таблица612[[#This Row],[Розничная цена KRW]]*Таблица612[[#This Row],[Коэфициент стоимости]]</f>
        <v>705</v>
      </c>
      <c r="I211" s="39" t="str">
        <f>IF($H$1="","Введите курс",Таблица612[[#This Row],[Оптовая цена KRW                       за 1шт]]/$H$1)</f>
        <v>Введите курс</v>
      </c>
      <c r="J211" s="311"/>
      <c r="K211" s="40">
        <f>Таблица612[[#This Row],[Заказ коробок ]]*Таблица612[[#This Row],[Кол-во шт в коробке]]</f>
        <v>0</v>
      </c>
      <c r="L211" s="38">
        <f>Таблица612[[#This Row],[Общее кол-во шт]]*Таблица612[[#This Row],[Оптовая цена KRW                       за 1шт]]</f>
        <v>0</v>
      </c>
      <c r="M211" s="41" t="str">
        <f>IFERROR(Таблица612[[#This Row],[Общее кол-во шт]]*Таблица612[[#This Row],[Оптовая цена USD                       за 1шт]],"")</f>
        <v/>
      </c>
      <c r="N211" s="312"/>
    </row>
    <row r="212" spans="1:14" ht="24" customHeight="1">
      <c r="A212" s="307" t="s">
        <v>30218</v>
      </c>
      <c r="B212" s="32">
        <v>8806173446247</v>
      </c>
      <c r="C212" s="308" t="s">
        <v>30219</v>
      </c>
      <c r="D212" s="309" t="s">
        <v>30220</v>
      </c>
      <c r="E212" s="426">
        <v>1500</v>
      </c>
      <c r="F212" s="427">
        <v>0.47</v>
      </c>
      <c r="G212" s="310">
        <v>6</v>
      </c>
      <c r="H212" s="38">
        <f>Таблица612[[#This Row],[Розничная цена KRW]]*Таблица612[[#This Row],[Коэфициент стоимости]]</f>
        <v>705</v>
      </c>
      <c r="I212" s="39" t="str">
        <f>IF($H$1="","Введите курс",Таблица612[[#This Row],[Оптовая цена KRW                       за 1шт]]/$H$1)</f>
        <v>Введите курс</v>
      </c>
      <c r="J212" s="311"/>
      <c r="K212" s="40">
        <f>Таблица612[[#This Row],[Заказ коробок ]]*Таблица612[[#This Row],[Кол-во шт в коробке]]</f>
        <v>0</v>
      </c>
      <c r="L212" s="38">
        <f>Таблица612[[#This Row],[Общее кол-во шт]]*Таблица612[[#This Row],[Оптовая цена KRW                       за 1шт]]</f>
        <v>0</v>
      </c>
      <c r="M212" s="41" t="str">
        <f>IFERROR(Таблица612[[#This Row],[Общее кол-во шт]]*Таблица612[[#This Row],[Оптовая цена USD                       за 1шт]],"")</f>
        <v/>
      </c>
      <c r="N212" s="312"/>
    </row>
    <row r="213" spans="1:14" ht="24" customHeight="1">
      <c r="A213" s="307" t="s">
        <v>30221</v>
      </c>
      <c r="B213" s="32">
        <v>8806173446254</v>
      </c>
      <c r="C213" s="308" t="s">
        <v>30222</v>
      </c>
      <c r="D213" s="309" t="s">
        <v>30223</v>
      </c>
      <c r="E213" s="426">
        <v>1500</v>
      </c>
      <c r="F213" s="427">
        <v>0.47</v>
      </c>
      <c r="G213" s="310">
        <v>6</v>
      </c>
      <c r="H213" s="38">
        <f>Таблица612[[#This Row],[Розничная цена KRW]]*Таблица612[[#This Row],[Коэфициент стоимости]]</f>
        <v>705</v>
      </c>
      <c r="I213" s="39" t="str">
        <f>IF($H$1="","Введите курс",Таблица612[[#This Row],[Оптовая цена KRW                       за 1шт]]/$H$1)</f>
        <v>Введите курс</v>
      </c>
      <c r="J213" s="311"/>
      <c r="K213" s="40">
        <f>Таблица612[[#This Row],[Заказ коробок ]]*Таблица612[[#This Row],[Кол-во шт в коробке]]</f>
        <v>0</v>
      </c>
      <c r="L213" s="38">
        <f>Таблица612[[#This Row],[Общее кол-во шт]]*Таблица612[[#This Row],[Оптовая цена KRW                       за 1шт]]</f>
        <v>0</v>
      </c>
      <c r="M213" s="41" t="str">
        <f>IFERROR(Таблица612[[#This Row],[Общее кол-во шт]]*Таблица612[[#This Row],[Оптовая цена USD                       за 1шт]],"")</f>
        <v/>
      </c>
      <c r="N213" s="312"/>
    </row>
    <row r="214" spans="1:14" ht="24" customHeight="1">
      <c r="A214" s="307" t="s">
        <v>30224</v>
      </c>
      <c r="B214" s="32">
        <v>8806173446261</v>
      </c>
      <c r="C214" s="308" t="s">
        <v>30225</v>
      </c>
      <c r="D214" s="309" t="s">
        <v>30226</v>
      </c>
      <c r="E214" s="426">
        <v>1500</v>
      </c>
      <c r="F214" s="427">
        <v>0.47</v>
      </c>
      <c r="G214" s="310">
        <v>6</v>
      </c>
      <c r="H214" s="38">
        <f>Таблица612[[#This Row],[Розничная цена KRW]]*Таблица612[[#This Row],[Коэфициент стоимости]]</f>
        <v>705</v>
      </c>
      <c r="I214" s="39" t="str">
        <f>IF($H$1="","Введите курс",Таблица612[[#This Row],[Оптовая цена KRW                       за 1шт]]/$H$1)</f>
        <v>Введите курс</v>
      </c>
      <c r="J214" s="311"/>
      <c r="K214" s="40">
        <f>Таблица612[[#This Row],[Заказ коробок ]]*Таблица612[[#This Row],[Кол-во шт в коробке]]</f>
        <v>0</v>
      </c>
      <c r="L214" s="38">
        <f>Таблица612[[#This Row],[Общее кол-во шт]]*Таблица612[[#This Row],[Оптовая цена KRW                       за 1шт]]</f>
        <v>0</v>
      </c>
      <c r="M214" s="41" t="str">
        <f>IFERROR(Таблица612[[#This Row],[Общее кол-во шт]]*Таблица612[[#This Row],[Оптовая цена USD                       за 1шт]],"")</f>
        <v/>
      </c>
      <c r="N214" s="312"/>
    </row>
    <row r="215" spans="1:14" ht="24" customHeight="1">
      <c r="A215" s="307" t="s">
        <v>30227</v>
      </c>
      <c r="B215" s="32">
        <v>8806173417278</v>
      </c>
      <c r="C215" s="308" t="s">
        <v>18535</v>
      </c>
      <c r="D215" s="309" t="s">
        <v>30228</v>
      </c>
      <c r="E215" s="426">
        <v>2000</v>
      </c>
      <c r="F215" s="427">
        <v>0.47</v>
      </c>
      <c r="G215" s="310">
        <v>50</v>
      </c>
      <c r="H215" s="38">
        <f>Таблица612[[#This Row],[Розничная цена KRW]]*Таблица612[[#This Row],[Коэфициент стоимости]]</f>
        <v>940</v>
      </c>
      <c r="I215" s="39" t="str">
        <f>IF($H$1="","Введите курс",Таблица612[[#This Row],[Оптовая цена KRW                       за 1шт]]/$H$1)</f>
        <v>Введите курс</v>
      </c>
      <c r="J215" s="311"/>
      <c r="K215" s="40">
        <f>Таблица612[[#This Row],[Заказ коробок ]]*Таблица612[[#This Row],[Кол-во шт в коробке]]</f>
        <v>0</v>
      </c>
      <c r="L215" s="38">
        <f>Таблица612[[#This Row],[Общее кол-во шт]]*Таблица612[[#This Row],[Оптовая цена KRW                       за 1шт]]</f>
        <v>0</v>
      </c>
      <c r="M215" s="41" t="str">
        <f>IFERROR(Таблица612[[#This Row],[Общее кол-во шт]]*Таблица612[[#This Row],[Оптовая цена USD                       за 1шт]],"")</f>
        <v/>
      </c>
      <c r="N215" s="312"/>
    </row>
    <row r="216" spans="1:14" ht="24" customHeight="1">
      <c r="A216" s="307" t="s">
        <v>30229</v>
      </c>
      <c r="B216" s="32">
        <v>8806173446094</v>
      </c>
      <c r="C216" s="308" t="s">
        <v>18599</v>
      </c>
      <c r="D216" s="309" t="s">
        <v>30230</v>
      </c>
      <c r="E216" s="426">
        <v>4500</v>
      </c>
      <c r="F216" s="427">
        <v>0.47</v>
      </c>
      <c r="G216" s="310">
        <v>6</v>
      </c>
      <c r="H216" s="38">
        <f>Таблица612[[#This Row],[Розничная цена KRW]]*Таблица612[[#This Row],[Коэфициент стоимости]]</f>
        <v>2115</v>
      </c>
      <c r="I216" s="39" t="str">
        <f>IF($H$1="","Введите курс",Таблица612[[#This Row],[Оптовая цена KRW                       за 1шт]]/$H$1)</f>
        <v>Введите курс</v>
      </c>
      <c r="J216" s="311"/>
      <c r="K216" s="40">
        <f>Таблица612[[#This Row],[Заказ коробок ]]*Таблица612[[#This Row],[Кол-во шт в коробке]]</f>
        <v>0</v>
      </c>
      <c r="L216" s="38">
        <f>Таблица612[[#This Row],[Общее кол-во шт]]*Таблица612[[#This Row],[Оптовая цена KRW                       за 1шт]]</f>
        <v>0</v>
      </c>
      <c r="M216" s="41" t="str">
        <f>IFERROR(Таблица612[[#This Row],[Общее кол-во шт]]*Таблица612[[#This Row],[Оптовая цена USD                       за 1шт]],"")</f>
        <v/>
      </c>
      <c r="N216" s="312"/>
    </row>
    <row r="217" spans="1:14" ht="24" customHeight="1">
      <c r="A217" s="307" t="s">
        <v>30231</v>
      </c>
      <c r="B217" s="32">
        <v>8806173414895</v>
      </c>
      <c r="C217" s="308" t="s">
        <v>18553</v>
      </c>
      <c r="D217" s="309" t="s">
        <v>30232</v>
      </c>
      <c r="E217" s="426">
        <v>3000</v>
      </c>
      <c r="F217" s="427">
        <v>0.47</v>
      </c>
      <c r="G217" s="310">
        <v>15</v>
      </c>
      <c r="H217" s="38">
        <f>Таблица612[[#This Row],[Розничная цена KRW]]*Таблица612[[#This Row],[Коэфициент стоимости]]</f>
        <v>1410</v>
      </c>
      <c r="I217" s="39" t="str">
        <f>IF($H$1="","Введите курс",Таблица612[[#This Row],[Оптовая цена KRW                       за 1шт]]/$H$1)</f>
        <v>Введите курс</v>
      </c>
      <c r="J217" s="311"/>
      <c r="K217" s="40">
        <f>Таблица612[[#This Row],[Заказ коробок ]]*Таблица612[[#This Row],[Кол-во шт в коробке]]</f>
        <v>0</v>
      </c>
      <c r="L217" s="38">
        <f>Таблица612[[#This Row],[Общее кол-во шт]]*Таблица612[[#This Row],[Оптовая цена KRW                       за 1шт]]</f>
        <v>0</v>
      </c>
      <c r="M217" s="41" t="str">
        <f>IFERROR(Таблица612[[#This Row],[Общее кол-во шт]]*Таблица612[[#This Row],[Оптовая цена USD                       за 1шт]],"")</f>
        <v/>
      </c>
      <c r="N217" s="312"/>
    </row>
    <row r="218" spans="1:14" ht="24" customHeight="1">
      <c r="A218" s="307" t="s">
        <v>30233</v>
      </c>
      <c r="B218" s="32">
        <v>8806173446025</v>
      </c>
      <c r="C218" s="308" t="s">
        <v>18594</v>
      </c>
      <c r="D218" s="309" t="s">
        <v>30234</v>
      </c>
      <c r="E218" s="426">
        <v>4500</v>
      </c>
      <c r="F218" s="427">
        <v>0.47</v>
      </c>
      <c r="G218" s="310">
        <v>6</v>
      </c>
      <c r="H218" s="38">
        <f>Таблица612[[#This Row],[Розничная цена KRW]]*Таблица612[[#This Row],[Коэфициент стоимости]]</f>
        <v>2115</v>
      </c>
      <c r="I218" s="39" t="str">
        <f>IF($H$1="","Введите курс",Таблица612[[#This Row],[Оптовая цена KRW                       за 1шт]]/$H$1)</f>
        <v>Введите курс</v>
      </c>
      <c r="J218" s="311"/>
      <c r="K218" s="40">
        <f>Таблица612[[#This Row],[Заказ коробок ]]*Таблица612[[#This Row],[Кол-во шт в коробке]]</f>
        <v>0</v>
      </c>
      <c r="L218" s="38">
        <f>Таблица612[[#This Row],[Общее кол-во шт]]*Таблица612[[#This Row],[Оптовая цена KRW                       за 1шт]]</f>
        <v>0</v>
      </c>
      <c r="M218" s="41" t="str">
        <f>IFERROR(Таблица612[[#This Row],[Общее кол-во шт]]*Таблица612[[#This Row],[Оптовая цена USD                       за 1шт]],"")</f>
        <v/>
      </c>
      <c r="N218" s="312"/>
    </row>
    <row r="219" spans="1:14" ht="24" customHeight="1">
      <c r="A219" s="307" t="s">
        <v>30235</v>
      </c>
      <c r="B219" s="32">
        <v>8806173446056</v>
      </c>
      <c r="C219" s="308" t="s">
        <v>18601</v>
      </c>
      <c r="D219" s="309" t="s">
        <v>30236</v>
      </c>
      <c r="E219" s="426">
        <v>4500</v>
      </c>
      <c r="F219" s="427">
        <v>0.47</v>
      </c>
      <c r="G219" s="310">
        <v>6</v>
      </c>
      <c r="H219" s="38">
        <f>Таблица612[[#This Row],[Розничная цена KRW]]*Таблица612[[#This Row],[Коэфициент стоимости]]</f>
        <v>2115</v>
      </c>
      <c r="I219" s="39" t="str">
        <f>IF($H$1="","Введите курс",Таблица612[[#This Row],[Оптовая цена KRW                       за 1шт]]/$H$1)</f>
        <v>Введите курс</v>
      </c>
      <c r="J219" s="311"/>
      <c r="K219" s="40">
        <f>Таблица612[[#This Row],[Заказ коробок ]]*Таблица612[[#This Row],[Кол-во шт в коробке]]</f>
        <v>0</v>
      </c>
      <c r="L219" s="38">
        <f>Таблица612[[#This Row],[Общее кол-во шт]]*Таблица612[[#This Row],[Оптовая цена KRW                       за 1шт]]</f>
        <v>0</v>
      </c>
      <c r="M219" s="41" t="str">
        <f>IFERROR(Таблица612[[#This Row],[Общее кол-во шт]]*Таблица612[[#This Row],[Оптовая цена USD                       за 1шт]],"")</f>
        <v/>
      </c>
      <c r="N219" s="312"/>
    </row>
    <row r="220" spans="1:14" ht="24" customHeight="1">
      <c r="A220" s="307" t="s">
        <v>30237</v>
      </c>
      <c r="B220" s="32">
        <v>8806173447138</v>
      </c>
      <c r="C220" s="308" t="s">
        <v>30238</v>
      </c>
      <c r="D220" s="309" t="s">
        <v>30239</v>
      </c>
      <c r="E220" s="426">
        <v>10000</v>
      </c>
      <c r="F220" s="427">
        <v>0.47</v>
      </c>
      <c r="G220" s="310">
        <v>6</v>
      </c>
      <c r="H220" s="38">
        <f>Таблица612[[#This Row],[Розничная цена KRW]]*Таблица612[[#This Row],[Коэфициент стоимости]]</f>
        <v>4700</v>
      </c>
      <c r="I220" s="39" t="str">
        <f>IF($H$1="","Введите курс",Таблица612[[#This Row],[Оптовая цена KRW                       за 1шт]]/$H$1)</f>
        <v>Введите курс</v>
      </c>
      <c r="J220" s="311"/>
      <c r="K220" s="40">
        <f>Таблица612[[#This Row],[Заказ коробок ]]*Таблица612[[#This Row],[Кол-во шт в коробке]]</f>
        <v>0</v>
      </c>
      <c r="L220" s="38">
        <f>Таблица612[[#This Row],[Общее кол-во шт]]*Таблица612[[#This Row],[Оптовая цена KRW                       за 1шт]]</f>
        <v>0</v>
      </c>
      <c r="M220" s="41" t="str">
        <f>IFERROR(Таблица612[[#This Row],[Общее кол-во шт]]*Таблица612[[#This Row],[Оптовая цена USD                       за 1шт]],"")</f>
        <v/>
      </c>
      <c r="N220" s="312"/>
    </row>
    <row r="221" spans="1:14" ht="24" customHeight="1">
      <c r="A221" s="307" t="s">
        <v>30240</v>
      </c>
      <c r="B221" s="32">
        <v>8806173429646</v>
      </c>
      <c r="C221" s="308" t="s">
        <v>30241</v>
      </c>
      <c r="D221" s="309" t="s">
        <v>30242</v>
      </c>
      <c r="E221" s="426">
        <v>6900</v>
      </c>
      <c r="F221" s="427">
        <v>0.47</v>
      </c>
      <c r="G221" s="310">
        <v>12</v>
      </c>
      <c r="H221" s="38">
        <f>Таблица612[[#This Row],[Розничная цена KRW]]*Таблица612[[#This Row],[Коэфициент стоимости]]</f>
        <v>3243</v>
      </c>
      <c r="I221" s="39" t="str">
        <f>IF($H$1="","Введите курс",Таблица612[[#This Row],[Оптовая цена KRW                       за 1шт]]/$H$1)</f>
        <v>Введите курс</v>
      </c>
      <c r="J221" s="311"/>
      <c r="K221" s="40">
        <f>Таблица612[[#This Row],[Заказ коробок ]]*Таблица612[[#This Row],[Кол-во шт в коробке]]</f>
        <v>0</v>
      </c>
      <c r="L221" s="38">
        <f>Таблица612[[#This Row],[Общее кол-во шт]]*Таблица612[[#This Row],[Оптовая цена KRW                       за 1шт]]</f>
        <v>0</v>
      </c>
      <c r="M221" s="41" t="str">
        <f>IFERROR(Таблица612[[#This Row],[Общее кол-во шт]]*Таблица612[[#This Row],[Оптовая цена USD                       за 1шт]],"")</f>
        <v/>
      </c>
      <c r="N221" s="312"/>
    </row>
    <row r="222" spans="1:14" ht="24" customHeight="1">
      <c r="A222" s="307" t="s">
        <v>30243</v>
      </c>
      <c r="B222" s="32">
        <v>8806173442096</v>
      </c>
      <c r="C222" s="308" t="s">
        <v>30244</v>
      </c>
      <c r="D222" s="309" t="s">
        <v>30245</v>
      </c>
      <c r="E222" s="426">
        <v>8800</v>
      </c>
      <c r="F222" s="427">
        <v>0.47</v>
      </c>
      <c r="G222" s="310">
        <v>8</v>
      </c>
      <c r="H222" s="38">
        <f>Таблица612[[#This Row],[Розничная цена KRW]]*Таблица612[[#This Row],[Коэфициент стоимости]]</f>
        <v>4136</v>
      </c>
      <c r="I222" s="39" t="str">
        <f>IF($H$1="","Введите курс",Таблица612[[#This Row],[Оптовая цена KRW                       за 1шт]]/$H$1)</f>
        <v>Введите курс</v>
      </c>
      <c r="J222" s="311"/>
      <c r="K222" s="40">
        <f>Таблица612[[#This Row],[Заказ коробок ]]*Таблица612[[#This Row],[Кол-во шт в коробке]]</f>
        <v>0</v>
      </c>
      <c r="L222" s="38">
        <f>Таблица612[[#This Row],[Общее кол-во шт]]*Таблица612[[#This Row],[Оптовая цена KRW                       за 1шт]]</f>
        <v>0</v>
      </c>
      <c r="M222" s="41" t="str">
        <f>IFERROR(Таблица612[[#This Row],[Общее кол-во шт]]*Таблица612[[#This Row],[Оптовая цена USD                       за 1шт]],"")</f>
        <v/>
      </c>
      <c r="N222" s="312"/>
    </row>
    <row r="223" spans="1:14" ht="24" customHeight="1">
      <c r="A223" s="307" t="s">
        <v>30246</v>
      </c>
      <c r="B223" s="32">
        <v>8806173442171</v>
      </c>
      <c r="C223" s="308" t="s">
        <v>30247</v>
      </c>
      <c r="D223" s="309" t="s">
        <v>30248</v>
      </c>
      <c r="E223" s="426">
        <v>8800</v>
      </c>
      <c r="F223" s="427">
        <v>0.47</v>
      </c>
      <c r="G223" s="310">
        <v>8</v>
      </c>
      <c r="H223" s="38">
        <f>Таблица612[[#This Row],[Розничная цена KRW]]*Таблица612[[#This Row],[Коэфициент стоимости]]</f>
        <v>4136</v>
      </c>
      <c r="I223" s="39" t="str">
        <f>IF($H$1="","Введите курс",Таблица612[[#This Row],[Оптовая цена KRW                       за 1шт]]/$H$1)</f>
        <v>Введите курс</v>
      </c>
      <c r="J223" s="311"/>
      <c r="K223" s="40">
        <f>Таблица612[[#This Row],[Заказ коробок ]]*Таблица612[[#This Row],[Кол-во шт в коробке]]</f>
        <v>0</v>
      </c>
      <c r="L223" s="38">
        <f>Таблица612[[#This Row],[Общее кол-во шт]]*Таблица612[[#This Row],[Оптовая цена KRW                       за 1шт]]</f>
        <v>0</v>
      </c>
      <c r="M223" s="41" t="str">
        <f>IFERROR(Таблица612[[#This Row],[Общее кол-во шт]]*Таблица612[[#This Row],[Оптовая цена USD                       за 1шт]],"")</f>
        <v/>
      </c>
      <c r="N223" s="312"/>
    </row>
    <row r="224" spans="1:14" ht="24" customHeight="1">
      <c r="A224" s="307" t="s">
        <v>30249</v>
      </c>
      <c r="B224" s="32">
        <v>8806173422067</v>
      </c>
      <c r="C224" s="308" t="s">
        <v>30250</v>
      </c>
      <c r="D224" s="309" t="s">
        <v>30251</v>
      </c>
      <c r="E224" s="426">
        <v>6900</v>
      </c>
      <c r="F224" s="427">
        <v>0.47</v>
      </c>
      <c r="G224" s="310">
        <v>12</v>
      </c>
      <c r="H224" s="38">
        <f>Таблица612[[#This Row],[Розничная цена KRW]]*Таблица612[[#This Row],[Коэфициент стоимости]]</f>
        <v>3243</v>
      </c>
      <c r="I224" s="39" t="str">
        <f>IF($H$1="","Введите курс",Таблица612[[#This Row],[Оптовая цена KRW                       за 1шт]]/$H$1)</f>
        <v>Введите курс</v>
      </c>
      <c r="J224" s="311"/>
      <c r="K224" s="40">
        <f>Таблица612[[#This Row],[Заказ коробок ]]*Таблица612[[#This Row],[Кол-во шт в коробке]]</f>
        <v>0</v>
      </c>
      <c r="L224" s="38">
        <f>Таблица612[[#This Row],[Общее кол-во шт]]*Таблица612[[#This Row],[Оптовая цена KRW                       за 1шт]]</f>
        <v>0</v>
      </c>
      <c r="M224" s="41" t="str">
        <f>IFERROR(Таблица612[[#This Row],[Общее кол-во шт]]*Таблица612[[#This Row],[Оптовая цена USD                       за 1шт]],"")</f>
        <v/>
      </c>
      <c r="N224" s="312"/>
    </row>
    <row r="225" spans="1:14" ht="24" customHeight="1">
      <c r="A225" s="307" t="s">
        <v>30252</v>
      </c>
      <c r="B225" s="32">
        <v>8806173422074</v>
      </c>
      <c r="C225" s="308" t="s">
        <v>18683</v>
      </c>
      <c r="D225" s="309" t="s">
        <v>30253</v>
      </c>
      <c r="E225" s="426">
        <v>6900</v>
      </c>
      <c r="F225" s="427">
        <v>0.47</v>
      </c>
      <c r="G225" s="310">
        <v>12</v>
      </c>
      <c r="H225" s="38">
        <f>Таблица612[[#This Row],[Розничная цена KRW]]*Таблица612[[#This Row],[Коэфициент стоимости]]</f>
        <v>3243</v>
      </c>
      <c r="I225" s="39" t="str">
        <f>IF($H$1="","Введите курс",Таблица612[[#This Row],[Оптовая цена KRW                       за 1шт]]/$H$1)</f>
        <v>Введите курс</v>
      </c>
      <c r="J225" s="311"/>
      <c r="K225" s="40">
        <f>Таблица612[[#This Row],[Заказ коробок ]]*Таблица612[[#This Row],[Кол-во шт в коробке]]</f>
        <v>0</v>
      </c>
      <c r="L225" s="38">
        <f>Таблица612[[#This Row],[Общее кол-во шт]]*Таблица612[[#This Row],[Оптовая цена KRW                       за 1шт]]</f>
        <v>0</v>
      </c>
      <c r="M225" s="41" t="str">
        <f>IFERROR(Таблица612[[#This Row],[Общее кол-во шт]]*Таблица612[[#This Row],[Оптовая цена USD                       за 1шт]],"")</f>
        <v/>
      </c>
      <c r="N225" s="312"/>
    </row>
    <row r="226" spans="1:14" ht="24" customHeight="1">
      <c r="A226" s="307" t="s">
        <v>30254</v>
      </c>
      <c r="B226" s="32">
        <v>8806173422081</v>
      </c>
      <c r="C226" s="308" t="s">
        <v>18682</v>
      </c>
      <c r="D226" s="309" t="s">
        <v>30255</v>
      </c>
      <c r="E226" s="426">
        <v>6900</v>
      </c>
      <c r="F226" s="427">
        <v>0.47</v>
      </c>
      <c r="G226" s="310">
        <v>12</v>
      </c>
      <c r="H226" s="38">
        <f>Таблица612[[#This Row],[Розничная цена KRW]]*Таблица612[[#This Row],[Коэфициент стоимости]]</f>
        <v>3243</v>
      </c>
      <c r="I226" s="39" t="str">
        <f>IF($H$1="","Введите курс",Таблица612[[#This Row],[Оптовая цена KRW                       за 1шт]]/$H$1)</f>
        <v>Введите курс</v>
      </c>
      <c r="J226" s="311"/>
      <c r="K226" s="40">
        <f>Таблица612[[#This Row],[Заказ коробок ]]*Таблица612[[#This Row],[Кол-во шт в коробке]]</f>
        <v>0</v>
      </c>
      <c r="L226" s="38">
        <f>Таблица612[[#This Row],[Общее кол-во шт]]*Таблица612[[#This Row],[Оптовая цена KRW                       за 1шт]]</f>
        <v>0</v>
      </c>
      <c r="M226" s="41" t="str">
        <f>IFERROR(Таблица612[[#This Row],[Общее кол-во шт]]*Таблица612[[#This Row],[Оптовая цена USD                       за 1шт]],"")</f>
        <v/>
      </c>
      <c r="N226" s="312"/>
    </row>
    <row r="227" spans="1:14" ht="24" customHeight="1">
      <c r="A227" s="307" t="s">
        <v>30256</v>
      </c>
      <c r="B227" s="32">
        <v>8806173441624</v>
      </c>
      <c r="C227" s="308" t="s">
        <v>18847</v>
      </c>
      <c r="D227" s="309" t="s">
        <v>30257</v>
      </c>
      <c r="E227" s="426">
        <v>15000</v>
      </c>
      <c r="F227" s="427">
        <v>0.47</v>
      </c>
      <c r="G227" s="310">
        <v>8</v>
      </c>
      <c r="H227" s="38">
        <f>Таблица612[[#This Row],[Розничная цена KRW]]*Таблица612[[#This Row],[Коэфициент стоимости]]</f>
        <v>7050</v>
      </c>
      <c r="I227" s="39" t="str">
        <f>IF($H$1="","Введите курс",Таблица612[[#This Row],[Оптовая цена KRW                       за 1шт]]/$H$1)</f>
        <v>Введите курс</v>
      </c>
      <c r="J227" s="311"/>
      <c r="K227" s="40">
        <f>Таблица612[[#This Row],[Заказ коробок ]]*Таблица612[[#This Row],[Кол-во шт в коробке]]</f>
        <v>0</v>
      </c>
      <c r="L227" s="38">
        <f>Таблица612[[#This Row],[Общее кол-во шт]]*Таблица612[[#This Row],[Оптовая цена KRW                       за 1шт]]</f>
        <v>0</v>
      </c>
      <c r="M227" s="41" t="str">
        <f>IFERROR(Таблица612[[#This Row],[Общее кол-во шт]]*Таблица612[[#This Row],[Оптовая цена USD                       за 1шт]],"")</f>
        <v/>
      </c>
      <c r="N227" s="312"/>
    </row>
    <row r="228" spans="1:14" ht="24" customHeight="1">
      <c r="A228" s="307" t="s">
        <v>30258</v>
      </c>
      <c r="B228" s="32">
        <v>8806173441631</v>
      </c>
      <c r="C228" s="308" t="s">
        <v>18839</v>
      </c>
      <c r="D228" s="309" t="s">
        <v>30259</v>
      </c>
      <c r="E228" s="426">
        <v>15000</v>
      </c>
      <c r="F228" s="427">
        <v>0.47</v>
      </c>
      <c r="G228" s="310">
        <v>8</v>
      </c>
      <c r="H228" s="38">
        <f>Таблица612[[#This Row],[Розничная цена KRW]]*Таблица612[[#This Row],[Коэфициент стоимости]]</f>
        <v>7050</v>
      </c>
      <c r="I228" s="39" t="str">
        <f>IF($H$1="","Введите курс",Таблица612[[#This Row],[Оптовая цена KRW                       за 1шт]]/$H$1)</f>
        <v>Введите курс</v>
      </c>
      <c r="J228" s="311"/>
      <c r="K228" s="40">
        <f>Таблица612[[#This Row],[Заказ коробок ]]*Таблица612[[#This Row],[Кол-во шт в коробке]]</f>
        <v>0</v>
      </c>
      <c r="L228" s="38">
        <f>Таблица612[[#This Row],[Общее кол-во шт]]*Таблица612[[#This Row],[Оптовая цена KRW                       за 1шт]]</f>
        <v>0</v>
      </c>
      <c r="M228" s="41" t="str">
        <f>IFERROR(Таблица612[[#This Row],[Общее кол-во шт]]*Таблица612[[#This Row],[Оптовая цена USD                       за 1шт]],"")</f>
        <v/>
      </c>
      <c r="N228" s="312"/>
    </row>
    <row r="229" spans="1:14" ht="24" customHeight="1">
      <c r="A229" s="307" t="s">
        <v>30260</v>
      </c>
      <c r="B229" s="32">
        <v>8806173441648</v>
      </c>
      <c r="C229" s="308" t="s">
        <v>18841</v>
      </c>
      <c r="D229" s="309" t="s">
        <v>30261</v>
      </c>
      <c r="E229" s="426">
        <v>15000</v>
      </c>
      <c r="F229" s="427">
        <v>0.47</v>
      </c>
      <c r="G229" s="310">
        <v>8</v>
      </c>
      <c r="H229" s="38">
        <f>Таблица612[[#This Row],[Розничная цена KRW]]*Таблица612[[#This Row],[Коэфициент стоимости]]</f>
        <v>7050</v>
      </c>
      <c r="I229" s="39" t="str">
        <f>IF($H$1="","Введите курс",Таблица612[[#This Row],[Оптовая цена KRW                       за 1шт]]/$H$1)</f>
        <v>Введите курс</v>
      </c>
      <c r="J229" s="311"/>
      <c r="K229" s="40">
        <f>Таблица612[[#This Row],[Заказ коробок ]]*Таблица612[[#This Row],[Кол-во шт в коробке]]</f>
        <v>0</v>
      </c>
      <c r="L229" s="38">
        <f>Таблица612[[#This Row],[Общее кол-во шт]]*Таблица612[[#This Row],[Оптовая цена KRW                       за 1шт]]</f>
        <v>0</v>
      </c>
      <c r="M229" s="41" t="str">
        <f>IFERROR(Таблица612[[#This Row],[Общее кол-во шт]]*Таблица612[[#This Row],[Оптовая цена USD                       за 1шт]],"")</f>
        <v/>
      </c>
      <c r="N229" s="312"/>
    </row>
    <row r="230" spans="1:14" ht="24" customHeight="1">
      <c r="A230" s="307" t="s">
        <v>30262</v>
      </c>
      <c r="B230" s="32">
        <v>8806173441662</v>
      </c>
      <c r="C230" s="308" t="s">
        <v>18842</v>
      </c>
      <c r="D230" s="309" t="s">
        <v>30263</v>
      </c>
      <c r="E230" s="426">
        <v>15000</v>
      </c>
      <c r="F230" s="427">
        <v>0.47</v>
      </c>
      <c r="G230" s="310">
        <v>8</v>
      </c>
      <c r="H230" s="38">
        <f>Таблица612[[#This Row],[Розничная цена KRW]]*Таблица612[[#This Row],[Коэфициент стоимости]]</f>
        <v>7050</v>
      </c>
      <c r="I230" s="39" t="str">
        <f>IF($H$1="","Введите курс",Таблица612[[#This Row],[Оптовая цена KRW                       за 1шт]]/$H$1)</f>
        <v>Введите курс</v>
      </c>
      <c r="J230" s="311"/>
      <c r="K230" s="40">
        <f>Таблица612[[#This Row],[Заказ коробок ]]*Таблица612[[#This Row],[Кол-во шт в коробке]]</f>
        <v>0</v>
      </c>
      <c r="L230" s="38">
        <f>Таблица612[[#This Row],[Общее кол-во шт]]*Таблица612[[#This Row],[Оптовая цена KRW                       за 1шт]]</f>
        <v>0</v>
      </c>
      <c r="M230" s="41" t="str">
        <f>IFERROR(Таблица612[[#This Row],[Общее кол-во шт]]*Таблица612[[#This Row],[Оптовая цена USD                       за 1шт]],"")</f>
        <v/>
      </c>
      <c r="N230" s="312"/>
    </row>
    <row r="231" spans="1:14" ht="24" customHeight="1">
      <c r="A231" s="307" t="s">
        <v>30264</v>
      </c>
      <c r="B231" s="32">
        <v>8806173441679</v>
      </c>
      <c r="C231" s="308" t="s">
        <v>30265</v>
      </c>
      <c r="D231" s="309" t="s">
        <v>30266</v>
      </c>
      <c r="E231" s="426">
        <v>15000</v>
      </c>
      <c r="F231" s="427">
        <v>0.47</v>
      </c>
      <c r="G231" s="310">
        <v>8</v>
      </c>
      <c r="H231" s="38">
        <f>Таблица612[[#This Row],[Розничная цена KRW]]*Таблица612[[#This Row],[Коэфициент стоимости]]</f>
        <v>7050</v>
      </c>
      <c r="I231" s="39" t="str">
        <f>IF($H$1="","Введите курс",Таблица612[[#This Row],[Оптовая цена KRW                       за 1шт]]/$H$1)</f>
        <v>Введите курс</v>
      </c>
      <c r="J231" s="311"/>
      <c r="K231" s="40">
        <f>Таблица612[[#This Row],[Заказ коробок ]]*Таблица612[[#This Row],[Кол-во шт в коробке]]</f>
        <v>0</v>
      </c>
      <c r="L231" s="38">
        <f>Таблица612[[#This Row],[Общее кол-во шт]]*Таблица612[[#This Row],[Оптовая цена KRW                       за 1шт]]</f>
        <v>0</v>
      </c>
      <c r="M231" s="41" t="str">
        <f>IFERROR(Таблица612[[#This Row],[Общее кол-во шт]]*Таблица612[[#This Row],[Оптовая цена USD                       за 1шт]],"")</f>
        <v/>
      </c>
      <c r="N231" s="312"/>
    </row>
    <row r="232" spans="1:14" ht="24" customHeight="1">
      <c r="A232" s="307" t="s">
        <v>30267</v>
      </c>
      <c r="B232" s="32">
        <v>8806173441686</v>
      </c>
      <c r="C232" s="308" t="s">
        <v>18840</v>
      </c>
      <c r="D232" s="309" t="s">
        <v>30268</v>
      </c>
      <c r="E232" s="426">
        <v>15000</v>
      </c>
      <c r="F232" s="427">
        <v>0.47</v>
      </c>
      <c r="G232" s="310">
        <v>8</v>
      </c>
      <c r="H232" s="38">
        <f>Таблица612[[#This Row],[Розничная цена KRW]]*Таблица612[[#This Row],[Коэфициент стоимости]]</f>
        <v>7050</v>
      </c>
      <c r="I232" s="39" t="str">
        <f>IF($H$1="","Введите курс",Таблица612[[#This Row],[Оптовая цена KRW                       за 1шт]]/$H$1)</f>
        <v>Введите курс</v>
      </c>
      <c r="J232" s="311"/>
      <c r="K232" s="40">
        <f>Таблица612[[#This Row],[Заказ коробок ]]*Таблица612[[#This Row],[Кол-во шт в коробке]]</f>
        <v>0</v>
      </c>
      <c r="L232" s="38">
        <f>Таблица612[[#This Row],[Общее кол-во шт]]*Таблица612[[#This Row],[Оптовая цена KRW                       за 1шт]]</f>
        <v>0</v>
      </c>
      <c r="M232" s="41" t="str">
        <f>IFERROR(Таблица612[[#This Row],[Общее кол-во шт]]*Таблица612[[#This Row],[Оптовая цена USD                       за 1шт]],"")</f>
        <v/>
      </c>
      <c r="N232" s="312"/>
    </row>
    <row r="233" spans="1:14" ht="24" customHeight="1">
      <c r="A233" s="307" t="s">
        <v>30269</v>
      </c>
      <c r="B233" s="32">
        <v>8806173441693</v>
      </c>
      <c r="C233" s="308" t="s">
        <v>18846</v>
      </c>
      <c r="D233" s="309" t="s">
        <v>30270</v>
      </c>
      <c r="E233" s="426">
        <v>15000</v>
      </c>
      <c r="F233" s="427">
        <v>0.47</v>
      </c>
      <c r="G233" s="310">
        <v>8</v>
      </c>
      <c r="H233" s="38">
        <f>Таблица612[[#This Row],[Розничная цена KRW]]*Таблица612[[#This Row],[Коэфициент стоимости]]</f>
        <v>7050</v>
      </c>
      <c r="I233" s="39" t="str">
        <f>IF($H$1="","Введите курс",Таблица612[[#This Row],[Оптовая цена KRW                       за 1шт]]/$H$1)</f>
        <v>Введите курс</v>
      </c>
      <c r="J233" s="311"/>
      <c r="K233" s="40">
        <f>Таблица612[[#This Row],[Заказ коробок ]]*Таблица612[[#This Row],[Кол-во шт в коробке]]</f>
        <v>0</v>
      </c>
      <c r="L233" s="38">
        <f>Таблица612[[#This Row],[Общее кол-во шт]]*Таблица612[[#This Row],[Оптовая цена KRW                       за 1шт]]</f>
        <v>0</v>
      </c>
      <c r="M233" s="41" t="str">
        <f>IFERROR(Таблица612[[#This Row],[Общее кол-во шт]]*Таблица612[[#This Row],[Оптовая цена USD                       за 1шт]],"")</f>
        <v/>
      </c>
      <c r="N233" s="312"/>
    </row>
    <row r="234" spans="1:14" ht="24" customHeight="1">
      <c r="A234" s="307" t="s">
        <v>30271</v>
      </c>
      <c r="B234" s="32">
        <v>8806173422289</v>
      </c>
      <c r="C234" s="308" t="s">
        <v>30272</v>
      </c>
      <c r="D234" s="309" t="s">
        <v>30273</v>
      </c>
      <c r="E234" s="426">
        <v>4400</v>
      </c>
      <c r="F234" s="427">
        <v>0.47</v>
      </c>
      <c r="G234" s="310">
        <v>12</v>
      </c>
      <c r="H234" s="38">
        <f>Таблица612[[#This Row],[Розничная цена KRW]]*Таблица612[[#This Row],[Коэфициент стоимости]]</f>
        <v>2068</v>
      </c>
      <c r="I234" s="39" t="str">
        <f>IF($H$1="","Введите курс",Таблица612[[#This Row],[Оптовая цена KRW                       за 1шт]]/$H$1)</f>
        <v>Введите курс</v>
      </c>
      <c r="J234" s="311"/>
      <c r="K234" s="40">
        <f>Таблица612[[#This Row],[Заказ коробок ]]*Таблица612[[#This Row],[Кол-во шт в коробке]]</f>
        <v>0</v>
      </c>
      <c r="L234" s="38">
        <f>Таблица612[[#This Row],[Общее кол-во шт]]*Таблица612[[#This Row],[Оптовая цена KRW                       за 1шт]]</f>
        <v>0</v>
      </c>
      <c r="M234" s="41" t="str">
        <f>IFERROR(Таблица612[[#This Row],[Общее кол-во шт]]*Таблица612[[#This Row],[Оптовая цена USD                       за 1шт]],"")</f>
        <v/>
      </c>
      <c r="N234" s="312"/>
    </row>
    <row r="235" spans="1:14" ht="24" customHeight="1">
      <c r="A235" s="307" t="s">
        <v>30274</v>
      </c>
      <c r="B235" s="32">
        <v>8806173422296</v>
      </c>
      <c r="C235" s="308" t="s">
        <v>18588</v>
      </c>
      <c r="D235" s="309" t="s">
        <v>30275</v>
      </c>
      <c r="E235" s="426">
        <v>4400</v>
      </c>
      <c r="F235" s="427">
        <v>0.47</v>
      </c>
      <c r="G235" s="310">
        <v>12</v>
      </c>
      <c r="H235" s="38">
        <f>Таблица612[[#This Row],[Розничная цена KRW]]*Таблица612[[#This Row],[Коэфициент стоимости]]</f>
        <v>2068</v>
      </c>
      <c r="I235" s="39" t="str">
        <f>IF($H$1="","Введите курс",Таблица612[[#This Row],[Оптовая цена KRW                       за 1шт]]/$H$1)</f>
        <v>Введите курс</v>
      </c>
      <c r="J235" s="311"/>
      <c r="K235" s="40">
        <f>Таблица612[[#This Row],[Заказ коробок ]]*Таблица612[[#This Row],[Кол-во шт в коробке]]</f>
        <v>0</v>
      </c>
      <c r="L235" s="38">
        <f>Таблица612[[#This Row],[Общее кол-во шт]]*Таблица612[[#This Row],[Оптовая цена KRW                       за 1шт]]</f>
        <v>0</v>
      </c>
      <c r="M235" s="41" t="str">
        <f>IFERROR(Таблица612[[#This Row],[Общее кол-во шт]]*Таблица612[[#This Row],[Оптовая цена USD                       за 1шт]],"")</f>
        <v/>
      </c>
      <c r="N235" s="312"/>
    </row>
    <row r="236" spans="1:14" ht="24" customHeight="1">
      <c r="A236" s="307" t="s">
        <v>30276</v>
      </c>
      <c r="B236" s="32">
        <v>8806173422302</v>
      </c>
      <c r="C236" s="308" t="s">
        <v>30277</v>
      </c>
      <c r="D236" s="309" t="s">
        <v>30278</v>
      </c>
      <c r="E236" s="426">
        <v>4400</v>
      </c>
      <c r="F236" s="427">
        <v>0.47</v>
      </c>
      <c r="G236" s="310">
        <v>12</v>
      </c>
      <c r="H236" s="38">
        <f>Таблица612[[#This Row],[Розничная цена KRW]]*Таблица612[[#This Row],[Коэфициент стоимости]]</f>
        <v>2068</v>
      </c>
      <c r="I236" s="39" t="str">
        <f>IF($H$1="","Введите курс",Таблица612[[#This Row],[Оптовая цена KRW                       за 1шт]]/$H$1)</f>
        <v>Введите курс</v>
      </c>
      <c r="J236" s="311"/>
      <c r="K236" s="40">
        <f>Таблица612[[#This Row],[Заказ коробок ]]*Таблица612[[#This Row],[Кол-во шт в коробке]]</f>
        <v>0</v>
      </c>
      <c r="L236" s="38">
        <f>Таблица612[[#This Row],[Общее кол-во шт]]*Таблица612[[#This Row],[Оптовая цена KRW                       за 1шт]]</f>
        <v>0</v>
      </c>
      <c r="M236" s="41" t="str">
        <f>IFERROR(Таблица612[[#This Row],[Общее кол-во шт]]*Таблица612[[#This Row],[Оптовая цена USD                       за 1шт]],"")</f>
        <v/>
      </c>
      <c r="N236" s="312"/>
    </row>
    <row r="237" spans="1:14" ht="24" customHeight="1">
      <c r="A237" s="307" t="s">
        <v>30279</v>
      </c>
      <c r="B237" s="32">
        <v>8806173441723</v>
      </c>
      <c r="C237" s="308" t="s">
        <v>30280</v>
      </c>
      <c r="D237" s="309" t="s">
        <v>30281</v>
      </c>
      <c r="E237" s="426">
        <v>15000</v>
      </c>
      <c r="F237" s="427">
        <v>0.47</v>
      </c>
      <c r="G237" s="310">
        <v>8</v>
      </c>
      <c r="H237" s="38">
        <f>Таблица612[[#This Row],[Розничная цена KRW]]*Таблица612[[#This Row],[Коэфициент стоимости]]</f>
        <v>7050</v>
      </c>
      <c r="I237" s="39" t="str">
        <f>IF($H$1="","Введите курс",Таблица612[[#This Row],[Оптовая цена KRW                       за 1шт]]/$H$1)</f>
        <v>Введите курс</v>
      </c>
      <c r="J237" s="311"/>
      <c r="K237" s="40">
        <f>Таблица612[[#This Row],[Заказ коробок ]]*Таблица612[[#This Row],[Кол-во шт в коробке]]</f>
        <v>0</v>
      </c>
      <c r="L237" s="38">
        <f>Таблица612[[#This Row],[Общее кол-во шт]]*Таблица612[[#This Row],[Оптовая цена KRW                       за 1шт]]</f>
        <v>0</v>
      </c>
      <c r="M237" s="41" t="str">
        <f>IFERROR(Таблица612[[#This Row],[Общее кол-во шт]]*Таблица612[[#This Row],[Оптовая цена USD                       за 1шт]],"")</f>
        <v/>
      </c>
      <c r="N237" s="312"/>
    </row>
    <row r="238" spans="1:14" ht="24" customHeight="1">
      <c r="A238" s="307" t="s">
        <v>30282</v>
      </c>
      <c r="B238" s="32">
        <v>8806173419852</v>
      </c>
      <c r="C238" s="308" t="s">
        <v>30283</v>
      </c>
      <c r="D238" s="309" t="s">
        <v>30284</v>
      </c>
      <c r="E238" s="426">
        <v>9900</v>
      </c>
      <c r="F238" s="427">
        <v>0.47</v>
      </c>
      <c r="G238" s="310">
        <v>9</v>
      </c>
      <c r="H238" s="38">
        <f>Таблица612[[#This Row],[Розничная цена KRW]]*Таблица612[[#This Row],[Коэфициент стоимости]]</f>
        <v>4653</v>
      </c>
      <c r="I238" s="39" t="str">
        <f>IF($H$1="","Введите курс",Таблица612[[#This Row],[Оптовая цена KRW                       за 1шт]]/$H$1)</f>
        <v>Введите курс</v>
      </c>
      <c r="J238" s="311"/>
      <c r="K238" s="40">
        <f>Таблица612[[#This Row],[Заказ коробок ]]*Таблица612[[#This Row],[Кол-во шт в коробке]]</f>
        <v>0</v>
      </c>
      <c r="L238" s="38">
        <f>Таблица612[[#This Row],[Общее кол-во шт]]*Таблица612[[#This Row],[Оптовая цена KRW                       за 1шт]]</f>
        <v>0</v>
      </c>
      <c r="M238" s="41" t="str">
        <f>IFERROR(Таблица612[[#This Row],[Общее кол-во шт]]*Таблица612[[#This Row],[Оптовая цена USD                       за 1шт]],"")</f>
        <v/>
      </c>
      <c r="N238" s="312"/>
    </row>
    <row r="239" spans="1:14" ht="24" customHeight="1">
      <c r="A239" s="307" t="s">
        <v>30285</v>
      </c>
      <c r="B239" s="32">
        <v>8806173419869</v>
      </c>
      <c r="C239" s="308" t="s">
        <v>30286</v>
      </c>
      <c r="D239" s="309" t="s">
        <v>30287</v>
      </c>
      <c r="E239" s="426">
        <v>9900</v>
      </c>
      <c r="F239" s="427">
        <v>0.47</v>
      </c>
      <c r="G239" s="310">
        <v>9</v>
      </c>
      <c r="H239" s="38">
        <f>Таблица612[[#This Row],[Розничная цена KRW]]*Таблица612[[#This Row],[Коэфициент стоимости]]</f>
        <v>4653</v>
      </c>
      <c r="I239" s="39" t="str">
        <f>IF($H$1="","Введите курс",Таблица612[[#This Row],[Оптовая цена KRW                       за 1шт]]/$H$1)</f>
        <v>Введите курс</v>
      </c>
      <c r="J239" s="311"/>
      <c r="K239" s="40">
        <f>Таблица612[[#This Row],[Заказ коробок ]]*Таблица612[[#This Row],[Кол-во шт в коробке]]</f>
        <v>0</v>
      </c>
      <c r="L239" s="38">
        <f>Таблица612[[#This Row],[Общее кол-во шт]]*Таблица612[[#This Row],[Оптовая цена KRW                       за 1шт]]</f>
        <v>0</v>
      </c>
      <c r="M239" s="41" t="str">
        <f>IFERROR(Таблица612[[#This Row],[Общее кол-во шт]]*Таблица612[[#This Row],[Оптовая цена USD                       за 1шт]],"")</f>
        <v/>
      </c>
      <c r="N239" s="312"/>
    </row>
    <row r="240" spans="1:14" ht="24" customHeight="1">
      <c r="A240" s="307" t="s">
        <v>30288</v>
      </c>
      <c r="B240" s="32">
        <v>8806173419876</v>
      </c>
      <c r="C240" s="308" t="s">
        <v>30289</v>
      </c>
      <c r="D240" s="309" t="s">
        <v>30290</v>
      </c>
      <c r="E240" s="426">
        <v>9900</v>
      </c>
      <c r="F240" s="427">
        <v>0.47</v>
      </c>
      <c r="G240" s="310">
        <v>9</v>
      </c>
      <c r="H240" s="38">
        <f>Таблица612[[#This Row],[Розничная цена KRW]]*Таблица612[[#This Row],[Коэфициент стоимости]]</f>
        <v>4653</v>
      </c>
      <c r="I240" s="39" t="str">
        <f>IF($H$1="","Введите курс",Таблица612[[#This Row],[Оптовая цена KRW                       за 1шт]]/$H$1)</f>
        <v>Введите курс</v>
      </c>
      <c r="J240" s="311"/>
      <c r="K240" s="40">
        <f>Таблица612[[#This Row],[Заказ коробок ]]*Таблица612[[#This Row],[Кол-во шт в коробке]]</f>
        <v>0</v>
      </c>
      <c r="L240" s="38">
        <f>Таблица612[[#This Row],[Общее кол-во шт]]*Таблица612[[#This Row],[Оптовая цена KRW                       за 1шт]]</f>
        <v>0</v>
      </c>
      <c r="M240" s="41" t="str">
        <f>IFERROR(Таблица612[[#This Row],[Общее кол-во шт]]*Таблица612[[#This Row],[Оптовая цена USD                       за 1шт]],"")</f>
        <v/>
      </c>
      <c r="N240" s="312"/>
    </row>
    <row r="241" spans="1:14" ht="24" customHeight="1">
      <c r="A241" s="307" t="s">
        <v>30291</v>
      </c>
      <c r="B241" s="32">
        <v>8806173448845</v>
      </c>
      <c r="C241" s="308" t="s">
        <v>18576</v>
      </c>
      <c r="D241" s="309" t="s">
        <v>30292</v>
      </c>
      <c r="E241" s="426">
        <v>3900</v>
      </c>
      <c r="F241" s="427">
        <v>0.47</v>
      </c>
      <c r="G241" s="310">
        <v>8</v>
      </c>
      <c r="H241" s="38">
        <f>Таблица612[[#This Row],[Розничная цена KRW]]*Таблица612[[#This Row],[Коэфициент стоимости]]</f>
        <v>1833</v>
      </c>
      <c r="I241" s="39" t="str">
        <f>IF($H$1="","Введите курс",Таблица612[[#This Row],[Оптовая цена KRW                       за 1шт]]/$H$1)</f>
        <v>Введите курс</v>
      </c>
      <c r="J241" s="311"/>
      <c r="K241" s="40">
        <f>Таблица612[[#This Row],[Заказ коробок ]]*Таблица612[[#This Row],[Кол-во шт в коробке]]</f>
        <v>0</v>
      </c>
      <c r="L241" s="38">
        <f>Таблица612[[#This Row],[Общее кол-во шт]]*Таблица612[[#This Row],[Оптовая цена KRW                       за 1шт]]</f>
        <v>0</v>
      </c>
      <c r="M241" s="41" t="str">
        <f>IFERROR(Таблица612[[#This Row],[Общее кол-во шт]]*Таблица612[[#This Row],[Оптовая цена USD                       за 1шт]],"")</f>
        <v/>
      </c>
      <c r="N241" s="312"/>
    </row>
    <row r="242" spans="1:14" ht="24" customHeight="1">
      <c r="A242" s="307" t="s">
        <v>30293</v>
      </c>
      <c r="B242" s="32">
        <v>8806173448852</v>
      </c>
      <c r="C242" s="308" t="s">
        <v>18575</v>
      </c>
      <c r="D242" s="309" t="s">
        <v>30294</v>
      </c>
      <c r="E242" s="426">
        <v>3900</v>
      </c>
      <c r="F242" s="427">
        <v>0.47</v>
      </c>
      <c r="G242" s="310">
        <v>8</v>
      </c>
      <c r="H242" s="38">
        <f>Таблица612[[#This Row],[Розничная цена KRW]]*Таблица612[[#This Row],[Коэфициент стоимости]]</f>
        <v>1833</v>
      </c>
      <c r="I242" s="39" t="str">
        <f>IF($H$1="","Введите курс",Таблица612[[#This Row],[Оптовая цена KRW                       за 1шт]]/$H$1)</f>
        <v>Введите курс</v>
      </c>
      <c r="J242" s="311"/>
      <c r="K242" s="40">
        <f>Таблица612[[#This Row],[Заказ коробок ]]*Таблица612[[#This Row],[Кол-во шт в коробке]]</f>
        <v>0</v>
      </c>
      <c r="L242" s="38">
        <f>Таблица612[[#This Row],[Общее кол-во шт]]*Таблица612[[#This Row],[Оптовая цена KRW                       за 1шт]]</f>
        <v>0</v>
      </c>
      <c r="M242" s="41" t="str">
        <f>IFERROR(Таблица612[[#This Row],[Общее кол-во шт]]*Таблица612[[#This Row],[Оптовая цена USD                       за 1шт]],"")</f>
        <v/>
      </c>
      <c r="N242" s="312"/>
    </row>
    <row r="243" spans="1:14" ht="24" customHeight="1">
      <c r="A243" s="307" t="s">
        <v>30295</v>
      </c>
      <c r="B243" s="32">
        <v>8806173448869</v>
      </c>
      <c r="C243" s="308" t="s">
        <v>18574</v>
      </c>
      <c r="D243" s="309" t="s">
        <v>30296</v>
      </c>
      <c r="E243" s="426">
        <v>3900</v>
      </c>
      <c r="F243" s="427">
        <v>0.47</v>
      </c>
      <c r="G243" s="310">
        <v>8</v>
      </c>
      <c r="H243" s="38">
        <f>Таблица612[[#This Row],[Розничная цена KRW]]*Таблица612[[#This Row],[Коэфициент стоимости]]</f>
        <v>1833</v>
      </c>
      <c r="I243" s="39" t="str">
        <f>IF($H$1="","Введите курс",Таблица612[[#This Row],[Оптовая цена KRW                       за 1шт]]/$H$1)</f>
        <v>Введите курс</v>
      </c>
      <c r="J243" s="311"/>
      <c r="K243" s="40">
        <f>Таблица612[[#This Row],[Заказ коробок ]]*Таблица612[[#This Row],[Кол-во шт в коробке]]</f>
        <v>0</v>
      </c>
      <c r="L243" s="38">
        <f>Таблица612[[#This Row],[Общее кол-во шт]]*Таблица612[[#This Row],[Оптовая цена KRW                       за 1шт]]</f>
        <v>0</v>
      </c>
      <c r="M243" s="41" t="str">
        <f>IFERROR(Таблица612[[#This Row],[Общее кол-во шт]]*Таблица612[[#This Row],[Оптовая цена USD                       за 1шт]],"")</f>
        <v/>
      </c>
      <c r="N243" s="312"/>
    </row>
    <row r="244" spans="1:14" ht="24" customHeight="1">
      <c r="A244" s="307" t="s">
        <v>30297</v>
      </c>
      <c r="B244" s="32">
        <v>8806173450244</v>
      </c>
      <c r="C244" s="308" t="s">
        <v>18789</v>
      </c>
      <c r="D244" s="309" t="s">
        <v>30298</v>
      </c>
      <c r="E244" s="426">
        <v>11000</v>
      </c>
      <c r="F244" s="427">
        <v>0.47</v>
      </c>
      <c r="G244" s="310">
        <v>6</v>
      </c>
      <c r="H244" s="38">
        <f>Таблица612[[#This Row],[Розничная цена KRW]]*Таблица612[[#This Row],[Коэфициент стоимости]]</f>
        <v>5170</v>
      </c>
      <c r="I244" s="39" t="str">
        <f>IF($H$1="","Введите курс",Таблица612[[#This Row],[Оптовая цена KRW                       за 1шт]]/$H$1)</f>
        <v>Введите курс</v>
      </c>
      <c r="J244" s="311"/>
      <c r="K244" s="40">
        <f>Таблица612[[#This Row],[Заказ коробок ]]*Таблица612[[#This Row],[Кол-во шт в коробке]]</f>
        <v>0</v>
      </c>
      <c r="L244" s="38">
        <f>Таблица612[[#This Row],[Общее кол-во шт]]*Таблица612[[#This Row],[Оптовая цена KRW                       за 1шт]]</f>
        <v>0</v>
      </c>
      <c r="M244" s="41" t="str">
        <f>IFERROR(Таблица612[[#This Row],[Общее кол-во шт]]*Таблица612[[#This Row],[Оптовая цена USD                       за 1шт]],"")</f>
        <v/>
      </c>
      <c r="N244" s="312"/>
    </row>
    <row r="245" spans="1:14" ht="24" customHeight="1">
      <c r="A245" s="307" t="s">
        <v>30299</v>
      </c>
      <c r="B245" s="32">
        <v>8806173450251</v>
      </c>
      <c r="C245" s="308" t="s">
        <v>18787</v>
      </c>
      <c r="D245" s="309" t="s">
        <v>30300</v>
      </c>
      <c r="E245" s="426">
        <v>11000</v>
      </c>
      <c r="F245" s="427">
        <v>0.47</v>
      </c>
      <c r="G245" s="310">
        <v>6</v>
      </c>
      <c r="H245" s="38">
        <f>Таблица612[[#This Row],[Розничная цена KRW]]*Таблица612[[#This Row],[Коэфициент стоимости]]</f>
        <v>5170</v>
      </c>
      <c r="I245" s="39" t="str">
        <f>IF($H$1="","Введите курс",Таблица612[[#This Row],[Оптовая цена KRW                       за 1шт]]/$H$1)</f>
        <v>Введите курс</v>
      </c>
      <c r="J245" s="311"/>
      <c r="K245" s="40">
        <f>Таблица612[[#This Row],[Заказ коробок ]]*Таблица612[[#This Row],[Кол-во шт в коробке]]</f>
        <v>0</v>
      </c>
      <c r="L245" s="38">
        <f>Таблица612[[#This Row],[Общее кол-во шт]]*Таблица612[[#This Row],[Оптовая цена KRW                       за 1шт]]</f>
        <v>0</v>
      </c>
      <c r="M245" s="41" t="str">
        <f>IFERROR(Таблица612[[#This Row],[Общее кол-во шт]]*Таблица612[[#This Row],[Оптовая цена USD                       за 1шт]],"")</f>
        <v/>
      </c>
      <c r="N245" s="312"/>
    </row>
    <row r="246" spans="1:14" ht="24" customHeight="1">
      <c r="A246" s="307" t="s">
        <v>30301</v>
      </c>
      <c r="B246" s="32">
        <v>8806173450268</v>
      </c>
      <c r="C246" s="308" t="s">
        <v>18788</v>
      </c>
      <c r="D246" s="309" t="s">
        <v>30302</v>
      </c>
      <c r="E246" s="426">
        <v>11000</v>
      </c>
      <c r="F246" s="427">
        <v>0.47</v>
      </c>
      <c r="G246" s="310">
        <v>6</v>
      </c>
      <c r="H246" s="38">
        <f>Таблица612[[#This Row],[Розничная цена KRW]]*Таблица612[[#This Row],[Коэфициент стоимости]]</f>
        <v>5170</v>
      </c>
      <c r="I246" s="39" t="str">
        <f>IF($H$1="","Введите курс",Таблица612[[#This Row],[Оптовая цена KRW                       за 1шт]]/$H$1)</f>
        <v>Введите курс</v>
      </c>
      <c r="J246" s="311"/>
      <c r="K246" s="40">
        <f>Таблица612[[#This Row],[Заказ коробок ]]*Таблица612[[#This Row],[Кол-во шт в коробке]]</f>
        <v>0</v>
      </c>
      <c r="L246" s="38">
        <f>Таблица612[[#This Row],[Общее кол-во шт]]*Таблица612[[#This Row],[Оптовая цена KRW                       за 1шт]]</f>
        <v>0</v>
      </c>
      <c r="M246" s="41" t="str">
        <f>IFERROR(Таблица612[[#This Row],[Общее кол-во шт]]*Таблица612[[#This Row],[Оптовая цена USD                       за 1шт]],"")</f>
        <v/>
      </c>
      <c r="N246" s="312"/>
    </row>
    <row r="247" spans="1:14" ht="24" customHeight="1">
      <c r="A247" s="307" t="s">
        <v>30303</v>
      </c>
      <c r="B247" s="32">
        <v>8806173444410</v>
      </c>
      <c r="C247" s="308" t="s">
        <v>18774</v>
      </c>
      <c r="D247" s="309" t="s">
        <v>30304</v>
      </c>
      <c r="E247" s="426">
        <v>10000</v>
      </c>
      <c r="F247" s="427">
        <v>0.47</v>
      </c>
      <c r="G247" s="310">
        <v>8</v>
      </c>
      <c r="H247" s="38">
        <f>Таблица612[[#This Row],[Розничная цена KRW]]*Таблица612[[#This Row],[Коэфициент стоимости]]</f>
        <v>4700</v>
      </c>
      <c r="I247" s="39" t="str">
        <f>IF($H$1="","Введите курс",Таблица612[[#This Row],[Оптовая цена KRW                       за 1шт]]/$H$1)</f>
        <v>Введите курс</v>
      </c>
      <c r="J247" s="311"/>
      <c r="K247" s="40">
        <f>Таблица612[[#This Row],[Заказ коробок ]]*Таблица612[[#This Row],[Кол-во шт в коробке]]</f>
        <v>0</v>
      </c>
      <c r="L247" s="38">
        <f>Таблица612[[#This Row],[Общее кол-во шт]]*Таблица612[[#This Row],[Оптовая цена KRW                       за 1шт]]</f>
        <v>0</v>
      </c>
      <c r="M247" s="41" t="str">
        <f>IFERROR(Таблица612[[#This Row],[Общее кол-во шт]]*Таблица612[[#This Row],[Оптовая цена USD                       за 1шт]],"")</f>
        <v/>
      </c>
      <c r="N247" s="312"/>
    </row>
    <row r="248" spans="1:14" ht="24" customHeight="1">
      <c r="A248" s="307" t="s">
        <v>30305</v>
      </c>
      <c r="B248" s="32">
        <v>8806173444427</v>
      </c>
      <c r="C248" s="308" t="s">
        <v>18778</v>
      </c>
      <c r="D248" s="309" t="s">
        <v>30306</v>
      </c>
      <c r="E248" s="426">
        <v>10000</v>
      </c>
      <c r="F248" s="427">
        <v>0.47</v>
      </c>
      <c r="G248" s="310">
        <v>8</v>
      </c>
      <c r="H248" s="38">
        <f>Таблица612[[#This Row],[Розничная цена KRW]]*Таблица612[[#This Row],[Коэфициент стоимости]]</f>
        <v>4700</v>
      </c>
      <c r="I248" s="39" t="str">
        <f>IF($H$1="","Введите курс",Таблица612[[#This Row],[Оптовая цена KRW                       за 1шт]]/$H$1)</f>
        <v>Введите курс</v>
      </c>
      <c r="J248" s="311"/>
      <c r="K248" s="40">
        <f>Таблица612[[#This Row],[Заказ коробок ]]*Таблица612[[#This Row],[Кол-во шт в коробке]]</f>
        <v>0</v>
      </c>
      <c r="L248" s="38">
        <f>Таблица612[[#This Row],[Общее кол-во шт]]*Таблица612[[#This Row],[Оптовая цена KRW                       за 1шт]]</f>
        <v>0</v>
      </c>
      <c r="M248" s="41" t="str">
        <f>IFERROR(Таблица612[[#This Row],[Общее кол-во шт]]*Таблица612[[#This Row],[Оптовая цена USD                       за 1шт]],"")</f>
        <v/>
      </c>
      <c r="N248" s="312"/>
    </row>
    <row r="249" spans="1:14" ht="24" customHeight="1">
      <c r="A249" s="307" t="s">
        <v>30307</v>
      </c>
      <c r="B249" s="32">
        <v>8806173444434</v>
      </c>
      <c r="C249" s="308" t="s">
        <v>30308</v>
      </c>
      <c r="D249" s="309" t="s">
        <v>30309</v>
      </c>
      <c r="E249" s="426">
        <v>10000</v>
      </c>
      <c r="F249" s="427">
        <v>0.47</v>
      </c>
      <c r="G249" s="310">
        <v>8</v>
      </c>
      <c r="H249" s="38">
        <f>Таблица612[[#This Row],[Розничная цена KRW]]*Таблица612[[#This Row],[Коэфициент стоимости]]</f>
        <v>4700</v>
      </c>
      <c r="I249" s="39" t="str">
        <f>IF($H$1="","Введите курс",Таблица612[[#This Row],[Оптовая цена KRW                       за 1шт]]/$H$1)</f>
        <v>Введите курс</v>
      </c>
      <c r="J249" s="311"/>
      <c r="K249" s="40">
        <f>Таблица612[[#This Row],[Заказ коробок ]]*Таблица612[[#This Row],[Кол-во шт в коробке]]</f>
        <v>0</v>
      </c>
      <c r="L249" s="38">
        <f>Таблица612[[#This Row],[Общее кол-во шт]]*Таблица612[[#This Row],[Оптовая цена KRW                       за 1шт]]</f>
        <v>0</v>
      </c>
      <c r="M249" s="41" t="str">
        <f>IFERROR(Таблица612[[#This Row],[Общее кол-во шт]]*Таблица612[[#This Row],[Оптовая цена USD                       за 1шт]],"")</f>
        <v/>
      </c>
      <c r="N249" s="312"/>
    </row>
    <row r="250" spans="1:14" ht="24" customHeight="1">
      <c r="A250" s="307" t="s">
        <v>30310</v>
      </c>
      <c r="B250" s="32">
        <v>8806173444441</v>
      </c>
      <c r="C250" s="308" t="s">
        <v>30311</v>
      </c>
      <c r="D250" s="309" t="s">
        <v>30312</v>
      </c>
      <c r="E250" s="426">
        <v>10000</v>
      </c>
      <c r="F250" s="427">
        <v>0.47</v>
      </c>
      <c r="G250" s="310">
        <v>8</v>
      </c>
      <c r="H250" s="38">
        <f>Таблица612[[#This Row],[Розничная цена KRW]]*Таблица612[[#This Row],[Коэфициент стоимости]]</f>
        <v>4700</v>
      </c>
      <c r="I250" s="39" t="str">
        <f>IF($H$1="","Введите курс",Таблица612[[#This Row],[Оптовая цена KRW                       за 1шт]]/$H$1)</f>
        <v>Введите курс</v>
      </c>
      <c r="J250" s="311"/>
      <c r="K250" s="40">
        <f>Таблица612[[#This Row],[Заказ коробок ]]*Таблица612[[#This Row],[Кол-во шт в коробке]]</f>
        <v>0</v>
      </c>
      <c r="L250" s="38">
        <f>Таблица612[[#This Row],[Общее кол-во шт]]*Таблица612[[#This Row],[Оптовая цена KRW                       за 1шт]]</f>
        <v>0</v>
      </c>
      <c r="M250" s="41" t="str">
        <f>IFERROR(Таблица612[[#This Row],[Общее кол-во шт]]*Таблица612[[#This Row],[Оптовая цена USD                       за 1шт]],"")</f>
        <v/>
      </c>
      <c r="N250" s="312"/>
    </row>
    <row r="251" spans="1:14" ht="24" customHeight="1">
      <c r="A251" s="307" t="s">
        <v>30313</v>
      </c>
      <c r="B251" s="32">
        <v>8806173444458</v>
      </c>
      <c r="C251" s="308" t="s">
        <v>18780</v>
      </c>
      <c r="D251" s="309" t="s">
        <v>30314</v>
      </c>
      <c r="E251" s="426">
        <v>10000</v>
      </c>
      <c r="F251" s="427">
        <v>0.47</v>
      </c>
      <c r="G251" s="310">
        <v>8</v>
      </c>
      <c r="H251" s="38">
        <f>Таблица612[[#This Row],[Розничная цена KRW]]*Таблица612[[#This Row],[Коэфициент стоимости]]</f>
        <v>4700</v>
      </c>
      <c r="I251" s="39" t="str">
        <f>IF($H$1="","Введите курс",Таблица612[[#This Row],[Оптовая цена KRW                       за 1шт]]/$H$1)</f>
        <v>Введите курс</v>
      </c>
      <c r="J251" s="311"/>
      <c r="K251" s="40">
        <f>Таблица612[[#This Row],[Заказ коробок ]]*Таблица612[[#This Row],[Кол-во шт в коробке]]</f>
        <v>0</v>
      </c>
      <c r="L251" s="38">
        <f>Таблица612[[#This Row],[Общее кол-во шт]]*Таблица612[[#This Row],[Оптовая цена KRW                       за 1шт]]</f>
        <v>0</v>
      </c>
      <c r="M251" s="41" t="str">
        <f>IFERROR(Таблица612[[#This Row],[Общее кол-во шт]]*Таблица612[[#This Row],[Оптовая цена USD                       за 1шт]],"")</f>
        <v/>
      </c>
      <c r="N251" s="312"/>
    </row>
    <row r="252" spans="1:14" ht="24" customHeight="1">
      <c r="A252" s="307" t="s">
        <v>30315</v>
      </c>
      <c r="B252" s="32">
        <v>8806173443871</v>
      </c>
      <c r="C252" s="308" t="s">
        <v>30316</v>
      </c>
      <c r="D252" s="309" t="s">
        <v>30317</v>
      </c>
      <c r="E252" s="426">
        <v>10000</v>
      </c>
      <c r="F252" s="427">
        <v>0.47</v>
      </c>
      <c r="G252" s="310">
        <v>8</v>
      </c>
      <c r="H252" s="38">
        <f>Таблица612[[#This Row],[Розничная цена KRW]]*Таблица612[[#This Row],[Коэфициент стоимости]]</f>
        <v>4700</v>
      </c>
      <c r="I252" s="39" t="str">
        <f>IF($H$1="","Введите курс",Таблица612[[#This Row],[Оптовая цена KRW                       за 1шт]]/$H$1)</f>
        <v>Введите курс</v>
      </c>
      <c r="J252" s="311"/>
      <c r="K252" s="40">
        <f>Таблица612[[#This Row],[Заказ коробок ]]*Таблица612[[#This Row],[Кол-во шт в коробке]]</f>
        <v>0</v>
      </c>
      <c r="L252" s="38">
        <f>Таблица612[[#This Row],[Общее кол-во шт]]*Таблица612[[#This Row],[Оптовая цена KRW                       за 1шт]]</f>
        <v>0</v>
      </c>
      <c r="M252" s="41" t="str">
        <f>IFERROR(Таблица612[[#This Row],[Общее кол-во шт]]*Таблица612[[#This Row],[Оптовая цена USD                       за 1шт]],"")</f>
        <v/>
      </c>
      <c r="N252" s="312"/>
    </row>
    <row r="253" spans="1:14" ht="24" customHeight="1">
      <c r="A253" s="307" t="s">
        <v>30318</v>
      </c>
      <c r="B253" s="32">
        <v>8806173443208</v>
      </c>
      <c r="C253" s="308" t="s">
        <v>30319</v>
      </c>
      <c r="D253" s="309" t="s">
        <v>30320</v>
      </c>
      <c r="E253" s="426">
        <v>12000</v>
      </c>
      <c r="F253" s="427">
        <v>0.47</v>
      </c>
      <c r="G253" s="310">
        <v>8</v>
      </c>
      <c r="H253" s="38">
        <f>Таблица612[[#This Row],[Розничная цена KRW]]*Таблица612[[#This Row],[Коэфициент стоимости]]</f>
        <v>5640</v>
      </c>
      <c r="I253" s="39" t="str">
        <f>IF($H$1="","Введите курс",Таблица612[[#This Row],[Оптовая цена KRW                       за 1шт]]/$H$1)</f>
        <v>Введите курс</v>
      </c>
      <c r="J253" s="311"/>
      <c r="K253" s="40">
        <f>Таблица612[[#This Row],[Заказ коробок ]]*Таблица612[[#This Row],[Кол-во шт в коробке]]</f>
        <v>0</v>
      </c>
      <c r="L253" s="38">
        <f>Таблица612[[#This Row],[Общее кол-во шт]]*Таблица612[[#This Row],[Оптовая цена KRW                       за 1шт]]</f>
        <v>0</v>
      </c>
      <c r="M253" s="41" t="str">
        <f>IFERROR(Таблица612[[#This Row],[Общее кол-во шт]]*Таблица612[[#This Row],[Оптовая цена USD                       за 1шт]],"")</f>
        <v/>
      </c>
      <c r="N253" s="312"/>
    </row>
    <row r="254" spans="1:14" ht="24" customHeight="1">
      <c r="A254" s="307" t="s">
        <v>30321</v>
      </c>
      <c r="B254" s="32">
        <v>8806173443291</v>
      </c>
      <c r="C254" s="308" t="s">
        <v>30322</v>
      </c>
      <c r="D254" s="309" t="s">
        <v>30323</v>
      </c>
      <c r="E254" s="426">
        <v>12000</v>
      </c>
      <c r="F254" s="427">
        <v>0.47</v>
      </c>
      <c r="G254" s="310">
        <v>8</v>
      </c>
      <c r="H254" s="38">
        <f>Таблица612[[#This Row],[Розничная цена KRW]]*Таблица612[[#This Row],[Коэфициент стоимости]]</f>
        <v>5640</v>
      </c>
      <c r="I254" s="39" t="str">
        <f>IF($H$1="","Введите курс",Таблица612[[#This Row],[Оптовая цена KRW                       за 1шт]]/$H$1)</f>
        <v>Введите курс</v>
      </c>
      <c r="J254" s="311"/>
      <c r="K254" s="40">
        <f>Таблица612[[#This Row],[Заказ коробок ]]*Таблица612[[#This Row],[Кол-во шт в коробке]]</f>
        <v>0</v>
      </c>
      <c r="L254" s="38">
        <f>Таблица612[[#This Row],[Общее кол-во шт]]*Таблица612[[#This Row],[Оптовая цена KRW                       за 1шт]]</f>
        <v>0</v>
      </c>
      <c r="M254" s="41" t="str">
        <f>IFERROR(Таблица612[[#This Row],[Общее кол-во шт]]*Таблица612[[#This Row],[Оптовая цена USD                       за 1шт]],"")</f>
        <v/>
      </c>
      <c r="N254" s="312"/>
    </row>
    <row r="255" spans="1:14" ht="24" customHeight="1">
      <c r="A255" s="307" t="s">
        <v>30324</v>
      </c>
      <c r="B255" s="32">
        <v>8806173443307</v>
      </c>
      <c r="C255" s="308" t="s">
        <v>30325</v>
      </c>
      <c r="D255" s="309" t="s">
        <v>30326</v>
      </c>
      <c r="E255" s="426">
        <v>12000</v>
      </c>
      <c r="F255" s="427">
        <v>0.47</v>
      </c>
      <c r="G255" s="310">
        <v>8</v>
      </c>
      <c r="H255" s="38">
        <f>Таблица612[[#This Row],[Розничная цена KRW]]*Таблица612[[#This Row],[Коэфициент стоимости]]</f>
        <v>5640</v>
      </c>
      <c r="I255" s="39" t="str">
        <f>IF($H$1="","Введите курс",Таблица612[[#This Row],[Оптовая цена KRW                       за 1шт]]/$H$1)</f>
        <v>Введите курс</v>
      </c>
      <c r="J255" s="311"/>
      <c r="K255" s="40">
        <f>Таблица612[[#This Row],[Заказ коробок ]]*Таблица612[[#This Row],[Кол-во шт в коробке]]</f>
        <v>0</v>
      </c>
      <c r="L255" s="38">
        <f>Таблица612[[#This Row],[Общее кол-во шт]]*Таблица612[[#This Row],[Оптовая цена KRW                       за 1шт]]</f>
        <v>0</v>
      </c>
      <c r="M255" s="41" t="str">
        <f>IFERROR(Таблица612[[#This Row],[Общее кол-во шт]]*Таблица612[[#This Row],[Оптовая цена USD                       за 1шт]],"")</f>
        <v/>
      </c>
      <c r="N255" s="312"/>
    </row>
    <row r="256" spans="1:14" ht="24" customHeight="1">
      <c r="A256" s="307" t="s">
        <v>30327</v>
      </c>
      <c r="B256" s="32">
        <v>8806173443314</v>
      </c>
      <c r="C256" s="308" t="s">
        <v>18799</v>
      </c>
      <c r="D256" s="309" t="s">
        <v>30328</v>
      </c>
      <c r="E256" s="426">
        <v>12000</v>
      </c>
      <c r="F256" s="427">
        <v>0.47</v>
      </c>
      <c r="G256" s="310">
        <v>8</v>
      </c>
      <c r="H256" s="38">
        <f>Таблица612[[#This Row],[Розничная цена KRW]]*Таблица612[[#This Row],[Коэфициент стоимости]]</f>
        <v>5640</v>
      </c>
      <c r="I256" s="39" t="str">
        <f>IF($H$1="","Введите курс",Таблица612[[#This Row],[Оптовая цена KRW                       за 1шт]]/$H$1)</f>
        <v>Введите курс</v>
      </c>
      <c r="J256" s="311"/>
      <c r="K256" s="40">
        <f>Таблица612[[#This Row],[Заказ коробок ]]*Таблица612[[#This Row],[Кол-во шт в коробке]]</f>
        <v>0</v>
      </c>
      <c r="L256" s="38">
        <f>Таблица612[[#This Row],[Общее кол-во шт]]*Таблица612[[#This Row],[Оптовая цена KRW                       за 1шт]]</f>
        <v>0</v>
      </c>
      <c r="M256" s="41" t="str">
        <f>IFERROR(Таблица612[[#This Row],[Общее кол-во шт]]*Таблица612[[#This Row],[Оптовая цена USD                       за 1шт]],"")</f>
        <v/>
      </c>
      <c r="N256" s="312"/>
    </row>
    <row r="257" spans="1:14" ht="24" customHeight="1">
      <c r="A257" s="307" t="s">
        <v>30329</v>
      </c>
      <c r="B257" s="32">
        <v>8806173443321</v>
      </c>
      <c r="C257" s="308" t="s">
        <v>30330</v>
      </c>
      <c r="D257" s="309" t="s">
        <v>30331</v>
      </c>
      <c r="E257" s="426">
        <v>12000</v>
      </c>
      <c r="F257" s="427">
        <v>0.47</v>
      </c>
      <c r="G257" s="310">
        <v>8</v>
      </c>
      <c r="H257" s="38">
        <f>Таблица612[[#This Row],[Розничная цена KRW]]*Таблица612[[#This Row],[Коэфициент стоимости]]</f>
        <v>5640</v>
      </c>
      <c r="I257" s="39" t="str">
        <f>IF($H$1="","Введите курс",Таблица612[[#This Row],[Оптовая цена KRW                       за 1шт]]/$H$1)</f>
        <v>Введите курс</v>
      </c>
      <c r="J257" s="311"/>
      <c r="K257" s="40">
        <f>Таблица612[[#This Row],[Заказ коробок ]]*Таблица612[[#This Row],[Кол-во шт в коробке]]</f>
        <v>0</v>
      </c>
      <c r="L257" s="38">
        <f>Таблица612[[#This Row],[Общее кол-во шт]]*Таблица612[[#This Row],[Оптовая цена KRW                       за 1шт]]</f>
        <v>0</v>
      </c>
      <c r="M257" s="41" t="str">
        <f>IFERROR(Таблица612[[#This Row],[Общее кол-во шт]]*Таблица612[[#This Row],[Оптовая цена USD                       за 1шт]],"")</f>
        <v/>
      </c>
      <c r="N257" s="312"/>
    </row>
    <row r="258" spans="1:14" ht="24" customHeight="1">
      <c r="A258" s="307" t="s">
        <v>30332</v>
      </c>
      <c r="B258" s="32">
        <v>8806173443338</v>
      </c>
      <c r="C258" s="308" t="s">
        <v>18800</v>
      </c>
      <c r="D258" s="309" t="s">
        <v>30333</v>
      </c>
      <c r="E258" s="426">
        <v>12000</v>
      </c>
      <c r="F258" s="427">
        <v>0.47</v>
      </c>
      <c r="G258" s="310">
        <v>8</v>
      </c>
      <c r="H258" s="38">
        <f>Таблица612[[#This Row],[Розничная цена KRW]]*Таблица612[[#This Row],[Коэфициент стоимости]]</f>
        <v>5640</v>
      </c>
      <c r="I258" s="39" t="str">
        <f>IF($H$1="","Введите курс",Таблица612[[#This Row],[Оптовая цена KRW                       за 1шт]]/$H$1)</f>
        <v>Введите курс</v>
      </c>
      <c r="J258" s="311"/>
      <c r="K258" s="40">
        <f>Таблица612[[#This Row],[Заказ коробок ]]*Таблица612[[#This Row],[Кол-во шт в коробке]]</f>
        <v>0</v>
      </c>
      <c r="L258" s="38">
        <f>Таблица612[[#This Row],[Общее кол-во шт]]*Таблица612[[#This Row],[Оптовая цена KRW                       за 1шт]]</f>
        <v>0</v>
      </c>
      <c r="M258" s="41" t="str">
        <f>IFERROR(Таблица612[[#This Row],[Общее кол-во шт]]*Таблица612[[#This Row],[Оптовая цена USD                       за 1шт]],"")</f>
        <v/>
      </c>
      <c r="N258" s="312"/>
    </row>
    <row r="259" spans="1:14" ht="24" customHeight="1">
      <c r="A259" s="307" t="s">
        <v>30334</v>
      </c>
      <c r="B259" s="32">
        <v>8806173419739</v>
      </c>
      <c r="C259" s="308" t="s">
        <v>30335</v>
      </c>
      <c r="D259" s="309" t="s">
        <v>30336</v>
      </c>
      <c r="E259" s="426">
        <v>7700</v>
      </c>
      <c r="F259" s="427">
        <v>0.47</v>
      </c>
      <c r="G259" s="310">
        <v>9</v>
      </c>
      <c r="H259" s="38">
        <f>Таблица612[[#This Row],[Розничная цена KRW]]*Таблица612[[#This Row],[Коэфициент стоимости]]</f>
        <v>3619</v>
      </c>
      <c r="I259" s="39" t="str">
        <f>IF($H$1="","Введите курс",Таблица612[[#This Row],[Оптовая цена KRW                       за 1шт]]/$H$1)</f>
        <v>Введите курс</v>
      </c>
      <c r="J259" s="311"/>
      <c r="K259" s="40">
        <f>Таблица612[[#This Row],[Заказ коробок ]]*Таблица612[[#This Row],[Кол-во шт в коробке]]</f>
        <v>0</v>
      </c>
      <c r="L259" s="38">
        <f>Таблица612[[#This Row],[Общее кол-во шт]]*Таблица612[[#This Row],[Оптовая цена KRW                       за 1шт]]</f>
        <v>0</v>
      </c>
      <c r="M259" s="41" t="str">
        <f>IFERROR(Таблица612[[#This Row],[Общее кол-во шт]]*Таблица612[[#This Row],[Оптовая цена USD                       за 1шт]],"")</f>
        <v/>
      </c>
      <c r="N259" s="312"/>
    </row>
    <row r="260" spans="1:14" ht="24" customHeight="1">
      <c r="A260" s="307" t="s">
        <v>30337</v>
      </c>
      <c r="B260" s="32">
        <v>8806173419722</v>
      </c>
      <c r="C260" s="308" t="s">
        <v>30338</v>
      </c>
      <c r="D260" s="309" t="s">
        <v>30339</v>
      </c>
      <c r="E260" s="426">
        <v>7700</v>
      </c>
      <c r="F260" s="427">
        <v>0.47</v>
      </c>
      <c r="G260" s="310">
        <v>9</v>
      </c>
      <c r="H260" s="38">
        <f>Таблица612[[#This Row],[Розничная цена KRW]]*Таблица612[[#This Row],[Коэфициент стоимости]]</f>
        <v>3619</v>
      </c>
      <c r="I260" s="39" t="str">
        <f>IF($H$1="","Введите курс",Таблица612[[#This Row],[Оптовая цена KRW                       за 1шт]]/$H$1)</f>
        <v>Введите курс</v>
      </c>
      <c r="J260" s="311"/>
      <c r="K260" s="40">
        <f>Таблица612[[#This Row],[Заказ коробок ]]*Таблица612[[#This Row],[Кол-во шт в коробке]]</f>
        <v>0</v>
      </c>
      <c r="L260" s="38">
        <f>Таблица612[[#This Row],[Общее кол-во шт]]*Таблица612[[#This Row],[Оптовая цена KRW                       за 1шт]]</f>
        <v>0</v>
      </c>
      <c r="M260" s="41" t="str">
        <f>IFERROR(Таблица612[[#This Row],[Общее кол-во шт]]*Таблица612[[#This Row],[Оптовая цена USD                       за 1шт]],"")</f>
        <v/>
      </c>
      <c r="N260" s="312"/>
    </row>
    <row r="261" spans="1:14" ht="24" customHeight="1">
      <c r="A261" s="307" t="s">
        <v>30340</v>
      </c>
      <c r="B261" s="32">
        <v>8806173419715</v>
      </c>
      <c r="C261" s="308" t="s">
        <v>30341</v>
      </c>
      <c r="D261" s="309" t="s">
        <v>30342</v>
      </c>
      <c r="E261" s="426">
        <v>7700</v>
      </c>
      <c r="F261" s="427">
        <v>0.47</v>
      </c>
      <c r="G261" s="310">
        <v>9</v>
      </c>
      <c r="H261" s="38">
        <f>Таблица612[[#This Row],[Розничная цена KRW]]*Таблица612[[#This Row],[Коэфициент стоимости]]</f>
        <v>3619</v>
      </c>
      <c r="I261" s="39" t="str">
        <f>IF($H$1="","Введите курс",Таблица612[[#This Row],[Оптовая цена KRW                       за 1шт]]/$H$1)</f>
        <v>Введите курс</v>
      </c>
      <c r="J261" s="311"/>
      <c r="K261" s="40">
        <f>Таблица612[[#This Row],[Заказ коробок ]]*Таблица612[[#This Row],[Кол-во шт в коробке]]</f>
        <v>0</v>
      </c>
      <c r="L261" s="38">
        <f>Таблица612[[#This Row],[Общее кол-во шт]]*Таблица612[[#This Row],[Оптовая цена KRW                       за 1шт]]</f>
        <v>0</v>
      </c>
      <c r="M261" s="41" t="str">
        <f>IFERROR(Таблица612[[#This Row],[Общее кол-во шт]]*Таблица612[[#This Row],[Оптовая цена USD                       за 1шт]],"")</f>
        <v/>
      </c>
      <c r="N261" s="312"/>
    </row>
    <row r="262" spans="1:14" ht="24" customHeight="1">
      <c r="A262" s="307" t="s">
        <v>30343</v>
      </c>
      <c r="B262" s="32">
        <v>8806173419692</v>
      </c>
      <c r="C262" s="308" t="s">
        <v>30344</v>
      </c>
      <c r="D262" s="309" t="s">
        <v>30345</v>
      </c>
      <c r="E262" s="426">
        <v>7700</v>
      </c>
      <c r="F262" s="427">
        <v>0.47</v>
      </c>
      <c r="G262" s="310">
        <v>9</v>
      </c>
      <c r="H262" s="38">
        <f>Таблица612[[#This Row],[Розничная цена KRW]]*Таблица612[[#This Row],[Коэфициент стоимости]]</f>
        <v>3619</v>
      </c>
      <c r="I262" s="39" t="str">
        <f>IF($H$1="","Введите курс",Таблица612[[#This Row],[Оптовая цена KRW                       за 1шт]]/$H$1)</f>
        <v>Введите курс</v>
      </c>
      <c r="J262" s="311"/>
      <c r="K262" s="40">
        <f>Таблица612[[#This Row],[Заказ коробок ]]*Таблица612[[#This Row],[Кол-во шт в коробке]]</f>
        <v>0</v>
      </c>
      <c r="L262" s="38">
        <f>Таблица612[[#This Row],[Общее кол-во шт]]*Таблица612[[#This Row],[Оптовая цена KRW                       за 1шт]]</f>
        <v>0</v>
      </c>
      <c r="M262" s="41" t="str">
        <f>IFERROR(Таблица612[[#This Row],[Общее кол-во шт]]*Таблица612[[#This Row],[Оптовая цена USD                       за 1шт]],"")</f>
        <v/>
      </c>
      <c r="N262" s="312"/>
    </row>
    <row r="263" spans="1:14" ht="24" customHeight="1">
      <c r="A263" s="307" t="s">
        <v>30346</v>
      </c>
      <c r="B263" s="32">
        <v>8806173447978</v>
      </c>
      <c r="C263" s="308" t="s">
        <v>18653</v>
      </c>
      <c r="D263" s="309" t="s">
        <v>30347</v>
      </c>
      <c r="E263" s="426">
        <v>6000</v>
      </c>
      <c r="F263" s="427">
        <v>0.47</v>
      </c>
      <c r="G263" s="310">
        <v>6</v>
      </c>
      <c r="H263" s="38">
        <f>Таблица612[[#This Row],[Розничная цена KRW]]*Таблица612[[#This Row],[Коэфициент стоимости]]</f>
        <v>2820</v>
      </c>
      <c r="I263" s="39" t="str">
        <f>IF($H$1="","Введите курс",Таблица612[[#This Row],[Оптовая цена KRW                       за 1шт]]/$H$1)</f>
        <v>Введите курс</v>
      </c>
      <c r="J263" s="311"/>
      <c r="K263" s="40">
        <f>Таблица612[[#This Row],[Заказ коробок ]]*Таблица612[[#This Row],[Кол-во шт в коробке]]</f>
        <v>0</v>
      </c>
      <c r="L263" s="38">
        <f>Таблица612[[#This Row],[Общее кол-во шт]]*Таблица612[[#This Row],[Оптовая цена KRW                       за 1шт]]</f>
        <v>0</v>
      </c>
      <c r="M263" s="41" t="str">
        <f>IFERROR(Таблица612[[#This Row],[Общее кол-во шт]]*Таблица612[[#This Row],[Оптовая цена USD                       за 1шт]],"")</f>
        <v/>
      </c>
      <c r="N263" s="312"/>
    </row>
    <row r="264" spans="1:14" ht="24" customHeight="1">
      <c r="A264" s="307" t="s">
        <v>30348</v>
      </c>
      <c r="B264" s="32">
        <v>8806173447985</v>
      </c>
      <c r="C264" s="308" t="s">
        <v>18652</v>
      </c>
      <c r="D264" s="309" t="s">
        <v>30349</v>
      </c>
      <c r="E264" s="426">
        <v>6000</v>
      </c>
      <c r="F264" s="427">
        <v>0.47</v>
      </c>
      <c r="G264" s="310">
        <v>6</v>
      </c>
      <c r="H264" s="38">
        <f>Таблица612[[#This Row],[Розничная цена KRW]]*Таблица612[[#This Row],[Коэфициент стоимости]]</f>
        <v>2820</v>
      </c>
      <c r="I264" s="39" t="str">
        <f>IF($H$1="","Введите курс",Таблица612[[#This Row],[Оптовая цена KRW                       за 1шт]]/$H$1)</f>
        <v>Введите курс</v>
      </c>
      <c r="J264" s="311"/>
      <c r="K264" s="40">
        <f>Таблица612[[#This Row],[Заказ коробок ]]*Таблица612[[#This Row],[Кол-во шт в коробке]]</f>
        <v>0</v>
      </c>
      <c r="L264" s="38">
        <f>Таблица612[[#This Row],[Общее кол-во шт]]*Таблица612[[#This Row],[Оптовая цена KRW                       за 1шт]]</f>
        <v>0</v>
      </c>
      <c r="M264" s="41" t="str">
        <f>IFERROR(Таблица612[[#This Row],[Общее кол-во шт]]*Таблица612[[#This Row],[Оптовая цена USD                       за 1шт]],"")</f>
        <v/>
      </c>
      <c r="N264" s="312"/>
    </row>
    <row r="265" spans="1:14" ht="24" customHeight="1">
      <c r="A265" s="307" t="s">
        <v>30350</v>
      </c>
      <c r="B265" s="32">
        <v>8806173447992</v>
      </c>
      <c r="C265" s="308" t="s">
        <v>18647</v>
      </c>
      <c r="D265" s="309" t="s">
        <v>30351</v>
      </c>
      <c r="E265" s="426">
        <v>6000</v>
      </c>
      <c r="F265" s="427">
        <v>0.47</v>
      </c>
      <c r="G265" s="310">
        <v>6</v>
      </c>
      <c r="H265" s="38">
        <f>Таблица612[[#This Row],[Розничная цена KRW]]*Таблица612[[#This Row],[Коэфициент стоимости]]</f>
        <v>2820</v>
      </c>
      <c r="I265" s="39" t="str">
        <f>IF($H$1="","Введите курс",Таблица612[[#This Row],[Оптовая цена KRW                       за 1шт]]/$H$1)</f>
        <v>Введите курс</v>
      </c>
      <c r="J265" s="311"/>
      <c r="K265" s="40">
        <f>Таблица612[[#This Row],[Заказ коробок ]]*Таблица612[[#This Row],[Кол-во шт в коробке]]</f>
        <v>0</v>
      </c>
      <c r="L265" s="38">
        <f>Таблица612[[#This Row],[Общее кол-во шт]]*Таблица612[[#This Row],[Оптовая цена KRW                       за 1шт]]</f>
        <v>0</v>
      </c>
      <c r="M265" s="41" t="str">
        <f>IFERROR(Таблица612[[#This Row],[Общее кол-во шт]]*Таблица612[[#This Row],[Оптовая цена USD                       за 1шт]],"")</f>
        <v/>
      </c>
      <c r="N265" s="312"/>
    </row>
    <row r="266" spans="1:14" ht="24" customHeight="1">
      <c r="A266" s="307" t="s">
        <v>30352</v>
      </c>
      <c r="B266" s="32">
        <v>8806173448005</v>
      </c>
      <c r="C266" s="308" t="s">
        <v>30353</v>
      </c>
      <c r="D266" s="309" t="s">
        <v>30354</v>
      </c>
      <c r="E266" s="426">
        <v>6000</v>
      </c>
      <c r="F266" s="427">
        <v>0.47</v>
      </c>
      <c r="G266" s="310">
        <v>6</v>
      </c>
      <c r="H266" s="38">
        <f>Таблица612[[#This Row],[Розничная цена KRW]]*Таблица612[[#This Row],[Коэфициент стоимости]]</f>
        <v>2820</v>
      </c>
      <c r="I266" s="39" t="str">
        <f>IF($H$1="","Введите курс",Таблица612[[#This Row],[Оптовая цена KRW                       за 1шт]]/$H$1)</f>
        <v>Введите курс</v>
      </c>
      <c r="J266" s="311"/>
      <c r="K266" s="40">
        <f>Таблица612[[#This Row],[Заказ коробок ]]*Таблица612[[#This Row],[Кол-во шт в коробке]]</f>
        <v>0</v>
      </c>
      <c r="L266" s="38">
        <f>Таблица612[[#This Row],[Общее кол-во шт]]*Таблица612[[#This Row],[Оптовая цена KRW                       за 1шт]]</f>
        <v>0</v>
      </c>
      <c r="M266" s="41" t="str">
        <f>IFERROR(Таблица612[[#This Row],[Общее кол-во шт]]*Таблица612[[#This Row],[Оптовая цена USD                       за 1шт]],"")</f>
        <v/>
      </c>
      <c r="N266" s="312"/>
    </row>
    <row r="267" spans="1:14" ht="24" customHeight="1">
      <c r="A267" s="307" t="s">
        <v>30355</v>
      </c>
      <c r="B267" s="32">
        <v>8806173448012</v>
      </c>
      <c r="C267" s="308" t="s">
        <v>18646</v>
      </c>
      <c r="D267" s="309" t="s">
        <v>30356</v>
      </c>
      <c r="E267" s="426">
        <v>6000</v>
      </c>
      <c r="F267" s="427">
        <v>0.47</v>
      </c>
      <c r="G267" s="310">
        <v>6</v>
      </c>
      <c r="H267" s="38">
        <f>Таблица612[[#This Row],[Розничная цена KRW]]*Таблица612[[#This Row],[Коэфициент стоимости]]</f>
        <v>2820</v>
      </c>
      <c r="I267" s="39" t="str">
        <f>IF($H$1="","Введите курс",Таблица612[[#This Row],[Оптовая цена KRW                       за 1шт]]/$H$1)</f>
        <v>Введите курс</v>
      </c>
      <c r="J267" s="311"/>
      <c r="K267" s="40">
        <f>Таблица612[[#This Row],[Заказ коробок ]]*Таблица612[[#This Row],[Кол-во шт в коробке]]</f>
        <v>0</v>
      </c>
      <c r="L267" s="38">
        <f>Таблица612[[#This Row],[Общее кол-во шт]]*Таблица612[[#This Row],[Оптовая цена KRW                       за 1шт]]</f>
        <v>0</v>
      </c>
      <c r="M267" s="41" t="str">
        <f>IFERROR(Таблица612[[#This Row],[Общее кол-во шт]]*Таблица612[[#This Row],[Оптовая цена USD                       за 1шт]],"")</f>
        <v/>
      </c>
      <c r="N267" s="312"/>
    </row>
    <row r="268" spans="1:14" ht="24" customHeight="1">
      <c r="A268" s="307" t="s">
        <v>30357</v>
      </c>
      <c r="B268" s="32">
        <v>8806173438495</v>
      </c>
      <c r="C268" s="308" t="s">
        <v>18802</v>
      </c>
      <c r="D268" s="309" t="s">
        <v>30358</v>
      </c>
      <c r="E268" s="426">
        <v>12000</v>
      </c>
      <c r="F268" s="427">
        <v>0.47</v>
      </c>
      <c r="G268" s="310">
        <v>8</v>
      </c>
      <c r="H268" s="38">
        <f>Таблица612[[#This Row],[Розничная цена KRW]]*Таблица612[[#This Row],[Коэфициент стоимости]]</f>
        <v>5640</v>
      </c>
      <c r="I268" s="39" t="str">
        <f>IF($H$1="","Введите курс",Таблица612[[#This Row],[Оптовая цена KRW                       за 1шт]]/$H$1)</f>
        <v>Введите курс</v>
      </c>
      <c r="J268" s="311"/>
      <c r="K268" s="40">
        <f>Таблица612[[#This Row],[Заказ коробок ]]*Таблица612[[#This Row],[Кол-во шт в коробке]]</f>
        <v>0</v>
      </c>
      <c r="L268" s="38">
        <f>Таблица612[[#This Row],[Общее кол-во шт]]*Таблица612[[#This Row],[Оптовая цена KRW                       за 1шт]]</f>
        <v>0</v>
      </c>
      <c r="M268" s="41" t="str">
        <f>IFERROR(Таблица612[[#This Row],[Общее кол-во шт]]*Таблица612[[#This Row],[Оптовая цена USD                       за 1шт]],"")</f>
        <v/>
      </c>
      <c r="N268" s="312"/>
    </row>
    <row r="269" spans="1:14" ht="24" customHeight="1">
      <c r="A269" s="307" t="s">
        <v>30359</v>
      </c>
      <c r="B269" s="32">
        <v>8806173438501</v>
      </c>
      <c r="C269" s="308" t="s">
        <v>18801</v>
      </c>
      <c r="D269" s="309" t="s">
        <v>30360</v>
      </c>
      <c r="E269" s="426">
        <v>12000</v>
      </c>
      <c r="F269" s="427">
        <v>0.47</v>
      </c>
      <c r="G269" s="310">
        <v>8</v>
      </c>
      <c r="H269" s="38">
        <f>Таблица612[[#This Row],[Розничная цена KRW]]*Таблица612[[#This Row],[Коэфициент стоимости]]</f>
        <v>5640</v>
      </c>
      <c r="I269" s="39" t="str">
        <f>IF($H$1="","Введите курс",Таблица612[[#This Row],[Оптовая цена KRW                       за 1шт]]/$H$1)</f>
        <v>Введите курс</v>
      </c>
      <c r="J269" s="311"/>
      <c r="K269" s="40">
        <f>Таблица612[[#This Row],[Заказ коробок ]]*Таблица612[[#This Row],[Кол-во шт в коробке]]</f>
        <v>0</v>
      </c>
      <c r="L269" s="38">
        <f>Таблица612[[#This Row],[Общее кол-во шт]]*Таблица612[[#This Row],[Оптовая цена KRW                       за 1шт]]</f>
        <v>0</v>
      </c>
      <c r="M269" s="41" t="str">
        <f>IFERROR(Таблица612[[#This Row],[Общее кол-во шт]]*Таблица612[[#This Row],[Оптовая цена USD                       за 1шт]],"")</f>
        <v/>
      </c>
      <c r="N269" s="312"/>
    </row>
    <row r="270" spans="1:14" ht="24" customHeight="1">
      <c r="A270" s="307" t="s">
        <v>30361</v>
      </c>
      <c r="B270" s="32">
        <v>8806173438518</v>
      </c>
      <c r="C270" s="308" t="s">
        <v>30362</v>
      </c>
      <c r="D270" s="309" t="s">
        <v>30363</v>
      </c>
      <c r="E270" s="426">
        <v>12000</v>
      </c>
      <c r="F270" s="427">
        <v>0.47</v>
      </c>
      <c r="G270" s="310">
        <v>8</v>
      </c>
      <c r="H270" s="38">
        <f>Таблица612[[#This Row],[Розничная цена KRW]]*Таблица612[[#This Row],[Коэфициент стоимости]]</f>
        <v>5640</v>
      </c>
      <c r="I270" s="39" t="str">
        <f>IF($H$1="","Введите курс",Таблица612[[#This Row],[Оптовая цена KRW                       за 1шт]]/$H$1)</f>
        <v>Введите курс</v>
      </c>
      <c r="J270" s="311"/>
      <c r="K270" s="40">
        <f>Таблица612[[#This Row],[Заказ коробок ]]*Таблица612[[#This Row],[Кол-во шт в коробке]]</f>
        <v>0</v>
      </c>
      <c r="L270" s="38">
        <f>Таблица612[[#This Row],[Общее кол-во шт]]*Таблица612[[#This Row],[Оптовая цена KRW                       за 1шт]]</f>
        <v>0</v>
      </c>
      <c r="M270" s="41" t="str">
        <f>IFERROR(Таблица612[[#This Row],[Общее кол-во шт]]*Таблица612[[#This Row],[Оптовая цена USD                       за 1шт]],"")</f>
        <v/>
      </c>
      <c r="N270" s="312"/>
    </row>
    <row r="271" spans="1:14" ht="24" customHeight="1">
      <c r="A271" s="307" t="s">
        <v>30364</v>
      </c>
      <c r="B271" s="32">
        <v>8806173438525</v>
      </c>
      <c r="C271" s="308" t="s">
        <v>30365</v>
      </c>
      <c r="D271" s="309" t="s">
        <v>30366</v>
      </c>
      <c r="E271" s="426">
        <v>12000</v>
      </c>
      <c r="F271" s="427">
        <v>0.47</v>
      </c>
      <c r="G271" s="310">
        <v>8</v>
      </c>
      <c r="H271" s="38">
        <f>Таблица612[[#This Row],[Розничная цена KRW]]*Таблица612[[#This Row],[Коэфициент стоимости]]</f>
        <v>5640</v>
      </c>
      <c r="I271" s="39" t="str">
        <f>IF($H$1="","Введите курс",Таблица612[[#This Row],[Оптовая цена KRW                       за 1шт]]/$H$1)</f>
        <v>Введите курс</v>
      </c>
      <c r="J271" s="311"/>
      <c r="K271" s="40">
        <f>Таблица612[[#This Row],[Заказ коробок ]]*Таблица612[[#This Row],[Кол-во шт в коробке]]</f>
        <v>0</v>
      </c>
      <c r="L271" s="38">
        <f>Таблица612[[#This Row],[Общее кол-во шт]]*Таблица612[[#This Row],[Оптовая цена KRW                       за 1шт]]</f>
        <v>0</v>
      </c>
      <c r="M271" s="41" t="str">
        <f>IFERROR(Таблица612[[#This Row],[Общее кол-во шт]]*Таблица612[[#This Row],[Оптовая цена USD                       за 1шт]],"")</f>
        <v/>
      </c>
      <c r="N271" s="312"/>
    </row>
    <row r="272" spans="1:14" ht="24" customHeight="1">
      <c r="A272" s="307" t="s">
        <v>30367</v>
      </c>
      <c r="B272" s="32">
        <v>8806173438532</v>
      </c>
      <c r="C272" s="308" t="s">
        <v>18803</v>
      </c>
      <c r="D272" s="309" t="s">
        <v>30368</v>
      </c>
      <c r="E272" s="426">
        <v>12000</v>
      </c>
      <c r="F272" s="427">
        <v>0.47</v>
      </c>
      <c r="G272" s="310">
        <v>8</v>
      </c>
      <c r="H272" s="38">
        <f>Таблица612[[#This Row],[Розничная цена KRW]]*Таблица612[[#This Row],[Коэфициент стоимости]]</f>
        <v>5640</v>
      </c>
      <c r="I272" s="39" t="str">
        <f>IF($H$1="","Введите курс",Таблица612[[#This Row],[Оптовая цена KRW                       за 1шт]]/$H$1)</f>
        <v>Введите курс</v>
      </c>
      <c r="J272" s="311"/>
      <c r="K272" s="40">
        <f>Таблица612[[#This Row],[Заказ коробок ]]*Таблица612[[#This Row],[Кол-во шт в коробке]]</f>
        <v>0</v>
      </c>
      <c r="L272" s="38">
        <f>Таблица612[[#This Row],[Общее кол-во шт]]*Таблица612[[#This Row],[Оптовая цена KRW                       за 1шт]]</f>
        <v>0</v>
      </c>
      <c r="M272" s="41" t="str">
        <f>IFERROR(Таблица612[[#This Row],[Общее кол-во шт]]*Таблица612[[#This Row],[Оптовая цена USD                       за 1шт]],"")</f>
        <v/>
      </c>
      <c r="N272" s="312"/>
    </row>
    <row r="273" spans="1:14" ht="24" customHeight="1">
      <c r="A273" s="307" t="s">
        <v>30369</v>
      </c>
      <c r="B273" s="32">
        <v>8806173442898</v>
      </c>
      <c r="C273" s="308" t="s">
        <v>30370</v>
      </c>
      <c r="D273" s="309" t="s">
        <v>30371</v>
      </c>
      <c r="E273" s="426">
        <v>12000</v>
      </c>
      <c r="F273" s="427">
        <v>0.47</v>
      </c>
      <c r="G273" s="310">
        <v>8</v>
      </c>
      <c r="H273" s="38">
        <f>Таблица612[[#This Row],[Розничная цена KRW]]*Таблица612[[#This Row],[Коэфициент стоимости]]</f>
        <v>5640</v>
      </c>
      <c r="I273" s="39" t="str">
        <f>IF($H$1="","Введите курс",Таблица612[[#This Row],[Оптовая цена KRW                       за 1шт]]/$H$1)</f>
        <v>Введите курс</v>
      </c>
      <c r="J273" s="311"/>
      <c r="K273" s="40">
        <f>Таблица612[[#This Row],[Заказ коробок ]]*Таблица612[[#This Row],[Кол-во шт в коробке]]</f>
        <v>0</v>
      </c>
      <c r="L273" s="38">
        <f>Таблица612[[#This Row],[Общее кол-во шт]]*Таблица612[[#This Row],[Оптовая цена KRW                       за 1шт]]</f>
        <v>0</v>
      </c>
      <c r="M273" s="41" t="str">
        <f>IFERROR(Таблица612[[#This Row],[Общее кол-во шт]]*Таблица612[[#This Row],[Оптовая цена USD                       за 1шт]],"")</f>
        <v/>
      </c>
      <c r="N273" s="312"/>
    </row>
    <row r="274" spans="1:14" ht="24" customHeight="1">
      <c r="A274" s="307" t="s">
        <v>30372</v>
      </c>
      <c r="B274" s="32">
        <v>8806173442904</v>
      </c>
      <c r="C274" s="308" t="s">
        <v>30373</v>
      </c>
      <c r="D274" s="309" t="s">
        <v>30374</v>
      </c>
      <c r="E274" s="426">
        <v>12000</v>
      </c>
      <c r="F274" s="427">
        <v>0.47</v>
      </c>
      <c r="G274" s="310">
        <v>8</v>
      </c>
      <c r="H274" s="38">
        <f>Таблица612[[#This Row],[Розничная цена KRW]]*Таблица612[[#This Row],[Коэфициент стоимости]]</f>
        <v>5640</v>
      </c>
      <c r="I274" s="39" t="str">
        <f>IF($H$1="","Введите курс",Таблица612[[#This Row],[Оптовая цена KRW                       за 1шт]]/$H$1)</f>
        <v>Введите курс</v>
      </c>
      <c r="J274" s="311"/>
      <c r="K274" s="40">
        <f>Таблица612[[#This Row],[Заказ коробок ]]*Таблица612[[#This Row],[Кол-во шт в коробке]]</f>
        <v>0</v>
      </c>
      <c r="L274" s="38">
        <f>Таблица612[[#This Row],[Общее кол-во шт]]*Таблица612[[#This Row],[Оптовая цена KRW                       за 1шт]]</f>
        <v>0</v>
      </c>
      <c r="M274" s="41" t="str">
        <f>IFERROR(Таблица612[[#This Row],[Общее кол-во шт]]*Таблица612[[#This Row],[Оптовая цена USD                       за 1шт]],"")</f>
        <v/>
      </c>
      <c r="N274" s="312"/>
    </row>
    <row r="275" spans="1:14" ht="24" customHeight="1">
      <c r="A275" s="307" t="s">
        <v>30375</v>
      </c>
      <c r="B275" s="32">
        <v>8806173442928</v>
      </c>
      <c r="C275" s="308" t="s">
        <v>30376</v>
      </c>
      <c r="D275" s="309" t="s">
        <v>30377</v>
      </c>
      <c r="E275" s="426">
        <v>12000</v>
      </c>
      <c r="F275" s="427">
        <v>0.47</v>
      </c>
      <c r="G275" s="310">
        <v>8</v>
      </c>
      <c r="H275" s="38">
        <f>Таблица612[[#This Row],[Розничная цена KRW]]*Таблица612[[#This Row],[Коэфициент стоимости]]</f>
        <v>5640</v>
      </c>
      <c r="I275" s="39" t="str">
        <f>IF($H$1="","Введите курс",Таблица612[[#This Row],[Оптовая цена KRW                       за 1шт]]/$H$1)</f>
        <v>Введите курс</v>
      </c>
      <c r="J275" s="311"/>
      <c r="K275" s="40">
        <f>Таблица612[[#This Row],[Заказ коробок ]]*Таблица612[[#This Row],[Кол-во шт в коробке]]</f>
        <v>0</v>
      </c>
      <c r="L275" s="38">
        <f>Таблица612[[#This Row],[Общее кол-во шт]]*Таблица612[[#This Row],[Оптовая цена KRW                       за 1шт]]</f>
        <v>0</v>
      </c>
      <c r="M275" s="41" t="str">
        <f>IFERROR(Таблица612[[#This Row],[Общее кол-во шт]]*Таблица612[[#This Row],[Оптовая цена USD                       за 1шт]],"")</f>
        <v/>
      </c>
      <c r="N275" s="312"/>
    </row>
    <row r="276" spans="1:14" ht="24" customHeight="1">
      <c r="A276" s="307" t="s">
        <v>30378</v>
      </c>
      <c r="B276" s="32">
        <v>8806173442935</v>
      </c>
      <c r="C276" s="308" t="s">
        <v>30379</v>
      </c>
      <c r="D276" s="309" t="s">
        <v>30380</v>
      </c>
      <c r="E276" s="426">
        <v>12000</v>
      </c>
      <c r="F276" s="427">
        <v>0.47</v>
      </c>
      <c r="G276" s="310">
        <v>8</v>
      </c>
      <c r="H276" s="38">
        <f>Таблица612[[#This Row],[Розничная цена KRW]]*Таблица612[[#This Row],[Коэфициент стоимости]]</f>
        <v>5640</v>
      </c>
      <c r="I276" s="39" t="str">
        <f>IF($H$1="","Введите курс",Таблица612[[#This Row],[Оптовая цена KRW                       за 1шт]]/$H$1)</f>
        <v>Введите курс</v>
      </c>
      <c r="J276" s="311"/>
      <c r="K276" s="40">
        <f>Таблица612[[#This Row],[Заказ коробок ]]*Таблица612[[#This Row],[Кол-во шт в коробке]]</f>
        <v>0</v>
      </c>
      <c r="L276" s="38">
        <f>Таблица612[[#This Row],[Общее кол-во шт]]*Таблица612[[#This Row],[Оптовая цена KRW                       за 1шт]]</f>
        <v>0</v>
      </c>
      <c r="M276" s="41" t="str">
        <f>IFERROR(Таблица612[[#This Row],[Общее кол-во шт]]*Таблица612[[#This Row],[Оптовая цена USD                       за 1шт]],"")</f>
        <v/>
      </c>
      <c r="N276" s="312"/>
    </row>
    <row r="277" spans="1:14" ht="24" customHeight="1">
      <c r="A277" s="307" t="s">
        <v>30381</v>
      </c>
      <c r="B277" s="32">
        <v>8806173442942</v>
      </c>
      <c r="C277" s="308" t="s">
        <v>30382</v>
      </c>
      <c r="D277" s="309" t="s">
        <v>30383</v>
      </c>
      <c r="E277" s="426">
        <v>12000</v>
      </c>
      <c r="F277" s="427">
        <v>0.47</v>
      </c>
      <c r="G277" s="310">
        <v>8</v>
      </c>
      <c r="H277" s="38">
        <f>Таблица612[[#This Row],[Розничная цена KRW]]*Таблица612[[#This Row],[Коэфициент стоимости]]</f>
        <v>5640</v>
      </c>
      <c r="I277" s="39" t="str">
        <f>IF($H$1="","Введите курс",Таблица612[[#This Row],[Оптовая цена KRW                       за 1шт]]/$H$1)</f>
        <v>Введите курс</v>
      </c>
      <c r="J277" s="311"/>
      <c r="K277" s="40">
        <f>Таблица612[[#This Row],[Заказ коробок ]]*Таблица612[[#This Row],[Кол-во шт в коробке]]</f>
        <v>0</v>
      </c>
      <c r="L277" s="38">
        <f>Таблица612[[#This Row],[Общее кол-во шт]]*Таблица612[[#This Row],[Оптовая цена KRW                       за 1шт]]</f>
        <v>0</v>
      </c>
      <c r="M277" s="41" t="str">
        <f>IFERROR(Таблица612[[#This Row],[Общее кол-во шт]]*Таблица612[[#This Row],[Оптовая цена USD                       за 1шт]],"")</f>
        <v/>
      </c>
      <c r="N277" s="312"/>
    </row>
    <row r="278" spans="1:14" ht="24" customHeight="1">
      <c r="A278" s="307" t="s">
        <v>30384</v>
      </c>
      <c r="B278" s="32">
        <v>8806173442959</v>
      </c>
      <c r="C278" s="308" t="s">
        <v>30385</v>
      </c>
      <c r="D278" s="309" t="s">
        <v>30386</v>
      </c>
      <c r="E278" s="426">
        <v>12000</v>
      </c>
      <c r="F278" s="427">
        <v>0.47</v>
      </c>
      <c r="G278" s="310">
        <v>8</v>
      </c>
      <c r="H278" s="38">
        <f>Таблица612[[#This Row],[Розничная цена KRW]]*Таблица612[[#This Row],[Коэфициент стоимости]]</f>
        <v>5640</v>
      </c>
      <c r="I278" s="39" t="str">
        <f>IF($H$1="","Введите курс",Таблица612[[#This Row],[Оптовая цена KRW                       за 1шт]]/$H$1)</f>
        <v>Введите курс</v>
      </c>
      <c r="J278" s="311"/>
      <c r="K278" s="40">
        <f>Таблица612[[#This Row],[Заказ коробок ]]*Таблица612[[#This Row],[Кол-во шт в коробке]]</f>
        <v>0</v>
      </c>
      <c r="L278" s="38">
        <f>Таблица612[[#This Row],[Общее кол-во шт]]*Таблица612[[#This Row],[Оптовая цена KRW                       за 1шт]]</f>
        <v>0</v>
      </c>
      <c r="M278" s="41" t="str">
        <f>IFERROR(Таблица612[[#This Row],[Общее кол-во шт]]*Таблица612[[#This Row],[Оптовая цена USD                       за 1шт]],"")</f>
        <v/>
      </c>
      <c r="N278" s="312"/>
    </row>
    <row r="279" spans="1:14" ht="24" customHeight="1">
      <c r="A279" s="307" t="s">
        <v>30387</v>
      </c>
      <c r="B279" s="32">
        <v>8806173442966</v>
      </c>
      <c r="C279" s="308" t="s">
        <v>30388</v>
      </c>
      <c r="D279" s="309" t="s">
        <v>30389</v>
      </c>
      <c r="E279" s="426">
        <v>12000</v>
      </c>
      <c r="F279" s="427">
        <v>0.47</v>
      </c>
      <c r="G279" s="310">
        <v>8</v>
      </c>
      <c r="H279" s="38">
        <f>Таблица612[[#This Row],[Розничная цена KRW]]*Таблица612[[#This Row],[Коэфициент стоимости]]</f>
        <v>5640</v>
      </c>
      <c r="I279" s="39" t="str">
        <f>IF($H$1="","Введите курс",Таблица612[[#This Row],[Оптовая цена KRW                       за 1шт]]/$H$1)</f>
        <v>Введите курс</v>
      </c>
      <c r="J279" s="311"/>
      <c r="K279" s="40">
        <f>Таблица612[[#This Row],[Заказ коробок ]]*Таблица612[[#This Row],[Кол-во шт в коробке]]</f>
        <v>0</v>
      </c>
      <c r="L279" s="38">
        <f>Таблица612[[#This Row],[Общее кол-во шт]]*Таблица612[[#This Row],[Оптовая цена KRW                       за 1шт]]</f>
        <v>0</v>
      </c>
      <c r="M279" s="41" t="str">
        <f>IFERROR(Таблица612[[#This Row],[Общее кол-во шт]]*Таблица612[[#This Row],[Оптовая цена USD                       за 1шт]],"")</f>
        <v/>
      </c>
      <c r="N279" s="312"/>
    </row>
    <row r="280" spans="1:14" ht="24" customHeight="1">
      <c r="A280" s="307" t="s">
        <v>30390</v>
      </c>
      <c r="B280" s="32">
        <v>8806173442973</v>
      </c>
      <c r="C280" s="308" t="s">
        <v>30391</v>
      </c>
      <c r="D280" s="309" t="s">
        <v>30392</v>
      </c>
      <c r="E280" s="426">
        <v>12000</v>
      </c>
      <c r="F280" s="427">
        <v>0.47</v>
      </c>
      <c r="G280" s="310">
        <v>8</v>
      </c>
      <c r="H280" s="38">
        <f>Таблица612[[#This Row],[Розничная цена KRW]]*Таблица612[[#This Row],[Коэфициент стоимости]]</f>
        <v>5640</v>
      </c>
      <c r="I280" s="39" t="str">
        <f>IF($H$1="","Введите курс",Таблица612[[#This Row],[Оптовая цена KRW                       за 1шт]]/$H$1)</f>
        <v>Введите курс</v>
      </c>
      <c r="J280" s="311"/>
      <c r="K280" s="40">
        <f>Таблица612[[#This Row],[Заказ коробок ]]*Таблица612[[#This Row],[Кол-во шт в коробке]]</f>
        <v>0</v>
      </c>
      <c r="L280" s="38">
        <f>Таблица612[[#This Row],[Общее кол-во шт]]*Таблица612[[#This Row],[Оптовая цена KRW                       за 1шт]]</f>
        <v>0</v>
      </c>
      <c r="M280" s="41" t="str">
        <f>IFERROR(Таблица612[[#This Row],[Общее кол-во шт]]*Таблица612[[#This Row],[Оптовая цена USD                       за 1шт]],"")</f>
        <v/>
      </c>
      <c r="N280" s="312"/>
    </row>
    <row r="281" spans="1:14" ht="24" customHeight="1">
      <c r="A281" s="307" t="s">
        <v>30393</v>
      </c>
      <c r="B281" s="32">
        <v>8806173442980</v>
      </c>
      <c r="C281" s="308" t="s">
        <v>30394</v>
      </c>
      <c r="D281" s="309" t="s">
        <v>30395</v>
      </c>
      <c r="E281" s="426">
        <v>12000</v>
      </c>
      <c r="F281" s="427">
        <v>0.47</v>
      </c>
      <c r="G281" s="310">
        <v>8</v>
      </c>
      <c r="H281" s="38">
        <f>Таблица612[[#This Row],[Розничная цена KRW]]*Таблица612[[#This Row],[Коэфициент стоимости]]</f>
        <v>5640</v>
      </c>
      <c r="I281" s="39" t="str">
        <f>IF($H$1="","Введите курс",Таблица612[[#This Row],[Оптовая цена KRW                       за 1шт]]/$H$1)</f>
        <v>Введите курс</v>
      </c>
      <c r="J281" s="311"/>
      <c r="K281" s="40">
        <f>Таблица612[[#This Row],[Заказ коробок ]]*Таблица612[[#This Row],[Кол-во шт в коробке]]</f>
        <v>0</v>
      </c>
      <c r="L281" s="38">
        <f>Таблица612[[#This Row],[Общее кол-во шт]]*Таблица612[[#This Row],[Оптовая цена KRW                       за 1шт]]</f>
        <v>0</v>
      </c>
      <c r="M281" s="41" t="str">
        <f>IFERROR(Таблица612[[#This Row],[Общее кол-во шт]]*Таблица612[[#This Row],[Оптовая цена USD                       за 1шт]],"")</f>
        <v/>
      </c>
      <c r="N281" s="312"/>
    </row>
    <row r="282" spans="1:14" ht="24" customHeight="1">
      <c r="A282" s="307" t="s">
        <v>30396</v>
      </c>
      <c r="B282" s="32">
        <v>8806173442997</v>
      </c>
      <c r="C282" s="308" t="s">
        <v>18794</v>
      </c>
      <c r="D282" s="309" t="s">
        <v>30397</v>
      </c>
      <c r="E282" s="426">
        <v>12000</v>
      </c>
      <c r="F282" s="427">
        <v>0.47</v>
      </c>
      <c r="G282" s="310">
        <v>8</v>
      </c>
      <c r="H282" s="38">
        <f>Таблица612[[#This Row],[Розничная цена KRW]]*Таблица612[[#This Row],[Коэфициент стоимости]]</f>
        <v>5640</v>
      </c>
      <c r="I282" s="39" t="str">
        <f>IF($H$1="","Введите курс",Таблица612[[#This Row],[Оптовая цена KRW                       за 1шт]]/$H$1)</f>
        <v>Введите курс</v>
      </c>
      <c r="J282" s="311"/>
      <c r="K282" s="40">
        <f>Таблица612[[#This Row],[Заказ коробок ]]*Таблица612[[#This Row],[Кол-во шт в коробке]]</f>
        <v>0</v>
      </c>
      <c r="L282" s="38">
        <f>Таблица612[[#This Row],[Общее кол-во шт]]*Таблица612[[#This Row],[Оптовая цена KRW                       за 1шт]]</f>
        <v>0</v>
      </c>
      <c r="M282" s="41" t="str">
        <f>IFERROR(Таблица612[[#This Row],[Общее кол-во шт]]*Таблица612[[#This Row],[Оптовая цена USD                       за 1шт]],"")</f>
        <v/>
      </c>
      <c r="N282" s="312"/>
    </row>
    <row r="283" spans="1:14" ht="24" customHeight="1">
      <c r="A283" s="307" t="s">
        <v>30398</v>
      </c>
      <c r="B283" s="32">
        <v>8806173443000</v>
      </c>
      <c r="C283" s="308" t="s">
        <v>18804</v>
      </c>
      <c r="D283" s="309" t="s">
        <v>30399</v>
      </c>
      <c r="E283" s="426">
        <v>12000</v>
      </c>
      <c r="F283" s="427">
        <v>0.47</v>
      </c>
      <c r="G283" s="310">
        <v>8</v>
      </c>
      <c r="H283" s="38">
        <f>Таблица612[[#This Row],[Розничная цена KRW]]*Таблица612[[#This Row],[Коэфициент стоимости]]</f>
        <v>5640</v>
      </c>
      <c r="I283" s="39" t="str">
        <f>IF($H$1="","Введите курс",Таблица612[[#This Row],[Оптовая цена KRW                       за 1шт]]/$H$1)</f>
        <v>Введите курс</v>
      </c>
      <c r="J283" s="311"/>
      <c r="K283" s="40">
        <f>Таблица612[[#This Row],[Заказ коробок ]]*Таблица612[[#This Row],[Кол-во шт в коробке]]</f>
        <v>0</v>
      </c>
      <c r="L283" s="38">
        <f>Таблица612[[#This Row],[Общее кол-во шт]]*Таблица612[[#This Row],[Оптовая цена KRW                       за 1шт]]</f>
        <v>0</v>
      </c>
      <c r="M283" s="41" t="str">
        <f>IFERROR(Таблица612[[#This Row],[Общее кол-во шт]]*Таблица612[[#This Row],[Оптовая цена USD                       за 1шт]],"")</f>
        <v/>
      </c>
      <c r="N283" s="312"/>
    </row>
    <row r="284" spans="1:14" ht="24" customHeight="1">
      <c r="A284" s="307" t="s">
        <v>30400</v>
      </c>
      <c r="B284" s="32">
        <v>8806173430260</v>
      </c>
      <c r="C284" s="308" t="s">
        <v>30401</v>
      </c>
      <c r="D284" s="309" t="s">
        <v>30402</v>
      </c>
      <c r="E284" s="426">
        <v>9900</v>
      </c>
      <c r="F284" s="427">
        <v>0.47</v>
      </c>
      <c r="G284" s="310">
        <v>9</v>
      </c>
      <c r="H284" s="38">
        <f>Таблица612[[#This Row],[Розничная цена KRW]]*Таблица612[[#This Row],[Коэфициент стоимости]]</f>
        <v>4653</v>
      </c>
      <c r="I284" s="39" t="str">
        <f>IF($H$1="","Введите курс",Таблица612[[#This Row],[Оптовая цена KRW                       за 1шт]]/$H$1)</f>
        <v>Введите курс</v>
      </c>
      <c r="J284" s="311"/>
      <c r="K284" s="40">
        <f>Таблица612[[#This Row],[Заказ коробок ]]*Таблица612[[#This Row],[Кол-во шт в коробке]]</f>
        <v>0</v>
      </c>
      <c r="L284" s="38">
        <f>Таблица612[[#This Row],[Общее кол-во шт]]*Таблица612[[#This Row],[Оптовая цена KRW                       за 1шт]]</f>
        <v>0</v>
      </c>
      <c r="M284" s="41" t="str">
        <f>IFERROR(Таблица612[[#This Row],[Общее кол-во шт]]*Таблица612[[#This Row],[Оптовая цена USD                       за 1шт]],"")</f>
        <v/>
      </c>
      <c r="N284" s="312"/>
    </row>
    <row r="285" spans="1:14" ht="24" customHeight="1">
      <c r="A285" s="307" t="s">
        <v>30403</v>
      </c>
      <c r="B285" s="32">
        <v>8806173430277</v>
      </c>
      <c r="C285" s="308" t="s">
        <v>30404</v>
      </c>
      <c r="D285" s="309" t="s">
        <v>30405</v>
      </c>
      <c r="E285" s="426">
        <v>9900</v>
      </c>
      <c r="F285" s="427">
        <v>0.47</v>
      </c>
      <c r="G285" s="310">
        <v>9</v>
      </c>
      <c r="H285" s="38">
        <f>Таблица612[[#This Row],[Розничная цена KRW]]*Таблица612[[#This Row],[Коэфициент стоимости]]</f>
        <v>4653</v>
      </c>
      <c r="I285" s="39" t="str">
        <f>IF($H$1="","Введите курс",Таблица612[[#This Row],[Оптовая цена KRW                       за 1шт]]/$H$1)</f>
        <v>Введите курс</v>
      </c>
      <c r="J285" s="311"/>
      <c r="K285" s="40">
        <f>Таблица612[[#This Row],[Заказ коробок ]]*Таблица612[[#This Row],[Кол-во шт в коробке]]</f>
        <v>0</v>
      </c>
      <c r="L285" s="38">
        <f>Таблица612[[#This Row],[Общее кол-во шт]]*Таблица612[[#This Row],[Оптовая цена KRW                       за 1шт]]</f>
        <v>0</v>
      </c>
      <c r="M285" s="41" t="str">
        <f>IFERROR(Таблица612[[#This Row],[Общее кол-во шт]]*Таблица612[[#This Row],[Оптовая цена USD                       за 1шт]],"")</f>
        <v/>
      </c>
      <c r="N285" s="312"/>
    </row>
    <row r="286" spans="1:14" ht="24" customHeight="1">
      <c r="A286" s="307" t="s">
        <v>30406</v>
      </c>
      <c r="B286" s="32">
        <v>8806173443710</v>
      </c>
      <c r="C286" s="308" t="s">
        <v>30407</v>
      </c>
      <c r="D286" s="309" t="s">
        <v>30408</v>
      </c>
      <c r="E286" s="426">
        <v>30000</v>
      </c>
      <c r="F286" s="427">
        <v>0.47</v>
      </c>
      <c r="G286" s="310">
        <v>4</v>
      </c>
      <c r="H286" s="38">
        <f>Таблица612[[#This Row],[Розничная цена KRW]]*Таблица612[[#This Row],[Коэфициент стоимости]]</f>
        <v>14100</v>
      </c>
      <c r="I286" s="39" t="str">
        <f>IF($H$1="","Введите курс",Таблица612[[#This Row],[Оптовая цена KRW                       за 1шт]]/$H$1)</f>
        <v>Введите курс</v>
      </c>
      <c r="J286" s="311"/>
      <c r="K286" s="40">
        <f>Таблица612[[#This Row],[Заказ коробок ]]*Таблица612[[#This Row],[Кол-во шт в коробке]]</f>
        <v>0</v>
      </c>
      <c r="L286" s="38">
        <f>Таблица612[[#This Row],[Общее кол-во шт]]*Таблица612[[#This Row],[Оптовая цена KRW                       за 1шт]]</f>
        <v>0</v>
      </c>
      <c r="M286" s="41" t="str">
        <f>IFERROR(Таблица612[[#This Row],[Общее кол-во шт]]*Таблица612[[#This Row],[Оптовая цена USD                       за 1шт]],"")</f>
        <v/>
      </c>
      <c r="N286" s="312"/>
    </row>
    <row r="287" spans="1:14" ht="24" customHeight="1">
      <c r="A287" s="307" t="s">
        <v>30409</v>
      </c>
      <c r="B287" s="32">
        <v>8806173443727</v>
      </c>
      <c r="C287" s="308" t="s">
        <v>30410</v>
      </c>
      <c r="D287" s="309" t="s">
        <v>30411</v>
      </c>
      <c r="E287" s="426">
        <v>30000</v>
      </c>
      <c r="F287" s="427">
        <v>0.47</v>
      </c>
      <c r="G287" s="310">
        <v>4</v>
      </c>
      <c r="H287" s="38">
        <f>Таблица612[[#This Row],[Розничная цена KRW]]*Таблица612[[#This Row],[Коэфициент стоимости]]</f>
        <v>14100</v>
      </c>
      <c r="I287" s="39" t="str">
        <f>IF($H$1="","Введите курс",Таблица612[[#This Row],[Оптовая цена KRW                       за 1шт]]/$H$1)</f>
        <v>Введите курс</v>
      </c>
      <c r="J287" s="311"/>
      <c r="K287" s="40">
        <f>Таблица612[[#This Row],[Заказ коробок ]]*Таблица612[[#This Row],[Кол-во шт в коробке]]</f>
        <v>0</v>
      </c>
      <c r="L287" s="38">
        <f>Таблица612[[#This Row],[Общее кол-во шт]]*Таблица612[[#This Row],[Оптовая цена KRW                       за 1шт]]</f>
        <v>0</v>
      </c>
      <c r="M287" s="41" t="str">
        <f>IFERROR(Таблица612[[#This Row],[Общее кол-во шт]]*Таблица612[[#This Row],[Оптовая цена USD                       за 1шт]],"")</f>
        <v/>
      </c>
      <c r="N287" s="312"/>
    </row>
    <row r="288" spans="1:14" ht="24" customHeight="1">
      <c r="A288" s="307" t="s">
        <v>30412</v>
      </c>
      <c r="B288" s="32">
        <v>8806173442126</v>
      </c>
      <c r="C288" s="308" t="s">
        <v>30413</v>
      </c>
      <c r="D288" s="309" t="s">
        <v>30414</v>
      </c>
      <c r="E288" s="426">
        <v>8800</v>
      </c>
      <c r="F288" s="427">
        <v>0.47</v>
      </c>
      <c r="G288" s="310">
        <v>8</v>
      </c>
      <c r="H288" s="38">
        <f>Таблица612[[#This Row],[Розничная цена KRW]]*Таблица612[[#This Row],[Коэфициент стоимости]]</f>
        <v>4136</v>
      </c>
      <c r="I288" s="39" t="str">
        <f>IF($H$1="","Введите курс",Таблица612[[#This Row],[Оптовая цена KRW                       за 1шт]]/$H$1)</f>
        <v>Введите курс</v>
      </c>
      <c r="J288" s="311"/>
      <c r="K288" s="40">
        <f>Таблица612[[#This Row],[Заказ коробок ]]*Таблица612[[#This Row],[Кол-во шт в коробке]]</f>
        <v>0</v>
      </c>
      <c r="L288" s="38">
        <f>Таблица612[[#This Row],[Общее кол-во шт]]*Таблица612[[#This Row],[Оптовая цена KRW                       за 1шт]]</f>
        <v>0</v>
      </c>
      <c r="M288" s="41" t="str">
        <f>IFERROR(Таблица612[[#This Row],[Общее кол-во шт]]*Таблица612[[#This Row],[Оптовая цена USD                       за 1шт]],"")</f>
        <v/>
      </c>
      <c r="N288" s="312"/>
    </row>
    <row r="289" spans="1:14" ht="24" customHeight="1">
      <c r="A289" s="307" t="s">
        <v>30415</v>
      </c>
      <c r="B289" s="32">
        <v>8806173433315</v>
      </c>
      <c r="C289" s="308" t="s">
        <v>30416</v>
      </c>
      <c r="D289" s="309" t="s">
        <v>30417</v>
      </c>
      <c r="E289" s="426">
        <v>8800</v>
      </c>
      <c r="F289" s="427">
        <v>0.47</v>
      </c>
      <c r="G289" s="310">
        <v>8</v>
      </c>
      <c r="H289" s="38">
        <f>Таблица612[[#This Row],[Розничная цена KRW]]*Таблица612[[#This Row],[Коэфициент стоимости]]</f>
        <v>4136</v>
      </c>
      <c r="I289" s="39" t="str">
        <f>IF($H$1="","Введите курс",Таблица612[[#This Row],[Оптовая цена KRW                       за 1шт]]/$H$1)</f>
        <v>Введите курс</v>
      </c>
      <c r="J289" s="311"/>
      <c r="K289" s="40">
        <f>Таблица612[[#This Row],[Заказ коробок ]]*Таблица612[[#This Row],[Кол-во шт в коробке]]</f>
        <v>0</v>
      </c>
      <c r="L289" s="38">
        <f>Таблица612[[#This Row],[Общее кол-во шт]]*Таблица612[[#This Row],[Оптовая цена KRW                       за 1шт]]</f>
        <v>0</v>
      </c>
      <c r="M289" s="41" t="str">
        <f>IFERROR(Таблица612[[#This Row],[Общее кол-во шт]]*Таблица612[[#This Row],[Оптовая цена USD                       за 1шт]],"")</f>
        <v/>
      </c>
      <c r="N289" s="312"/>
    </row>
    <row r="290" spans="1:14" ht="24" customHeight="1">
      <c r="A290" s="307" t="s">
        <v>30418</v>
      </c>
      <c r="B290" s="32">
        <v>8806173442133</v>
      </c>
      <c r="C290" s="308" t="s">
        <v>30419</v>
      </c>
      <c r="D290" s="309" t="s">
        <v>30420</v>
      </c>
      <c r="E290" s="426">
        <v>8800</v>
      </c>
      <c r="F290" s="427">
        <v>0.47</v>
      </c>
      <c r="G290" s="310">
        <v>8</v>
      </c>
      <c r="H290" s="38">
        <f>Таблица612[[#This Row],[Розничная цена KRW]]*Таблица612[[#This Row],[Коэфициент стоимости]]</f>
        <v>4136</v>
      </c>
      <c r="I290" s="39" t="str">
        <f>IF($H$1="","Введите курс",Таблица612[[#This Row],[Оптовая цена KRW                       за 1шт]]/$H$1)</f>
        <v>Введите курс</v>
      </c>
      <c r="J290" s="311"/>
      <c r="K290" s="40">
        <f>Таблица612[[#This Row],[Заказ коробок ]]*Таблица612[[#This Row],[Кол-во шт в коробке]]</f>
        <v>0</v>
      </c>
      <c r="L290" s="38">
        <f>Таблица612[[#This Row],[Общее кол-во шт]]*Таблица612[[#This Row],[Оптовая цена KRW                       за 1шт]]</f>
        <v>0</v>
      </c>
      <c r="M290" s="41" t="str">
        <f>IFERROR(Таблица612[[#This Row],[Общее кол-во шт]]*Таблица612[[#This Row],[Оптовая цена USD                       за 1шт]],"")</f>
        <v/>
      </c>
      <c r="N290" s="312"/>
    </row>
    <row r="291" spans="1:14" ht="24" customHeight="1">
      <c r="A291" s="307" t="s">
        <v>30421</v>
      </c>
      <c r="B291" s="32">
        <v>8806173433322</v>
      </c>
      <c r="C291" s="308" t="s">
        <v>18719</v>
      </c>
      <c r="D291" s="309" t="s">
        <v>30422</v>
      </c>
      <c r="E291" s="426">
        <v>8800</v>
      </c>
      <c r="F291" s="427">
        <v>0.47</v>
      </c>
      <c r="G291" s="310">
        <v>8</v>
      </c>
      <c r="H291" s="38">
        <f>Таблица612[[#This Row],[Розничная цена KRW]]*Таблица612[[#This Row],[Коэфициент стоимости]]</f>
        <v>4136</v>
      </c>
      <c r="I291" s="39" t="str">
        <f>IF($H$1="","Введите курс",Таблица612[[#This Row],[Оптовая цена KRW                       за 1шт]]/$H$1)</f>
        <v>Введите курс</v>
      </c>
      <c r="J291" s="311"/>
      <c r="K291" s="40">
        <f>Таблица612[[#This Row],[Заказ коробок ]]*Таблица612[[#This Row],[Кол-во шт в коробке]]</f>
        <v>0</v>
      </c>
      <c r="L291" s="38">
        <f>Таблица612[[#This Row],[Общее кол-во шт]]*Таблица612[[#This Row],[Оптовая цена KRW                       за 1шт]]</f>
        <v>0</v>
      </c>
      <c r="M291" s="41" t="str">
        <f>IFERROR(Таблица612[[#This Row],[Общее кол-во шт]]*Таблица612[[#This Row],[Оптовая цена USD                       за 1шт]],"")</f>
        <v/>
      </c>
      <c r="N291" s="312"/>
    </row>
    <row r="292" spans="1:14" ht="24" customHeight="1">
      <c r="A292" s="307" t="s">
        <v>30423</v>
      </c>
      <c r="B292" s="32">
        <v>8806173442140</v>
      </c>
      <c r="C292" s="308" t="s">
        <v>18718</v>
      </c>
      <c r="D292" s="309" t="s">
        <v>30424</v>
      </c>
      <c r="E292" s="426">
        <v>8800</v>
      </c>
      <c r="F292" s="427">
        <v>0.47</v>
      </c>
      <c r="G292" s="310">
        <v>8</v>
      </c>
      <c r="H292" s="38">
        <f>Таблица612[[#This Row],[Розничная цена KRW]]*Таблица612[[#This Row],[Коэфициент стоимости]]</f>
        <v>4136</v>
      </c>
      <c r="I292" s="39" t="str">
        <f>IF($H$1="","Введите курс",Таблица612[[#This Row],[Оптовая цена KRW                       за 1шт]]/$H$1)</f>
        <v>Введите курс</v>
      </c>
      <c r="J292" s="311"/>
      <c r="K292" s="40">
        <f>Таблица612[[#This Row],[Заказ коробок ]]*Таблица612[[#This Row],[Кол-во шт в коробке]]</f>
        <v>0</v>
      </c>
      <c r="L292" s="38">
        <f>Таблица612[[#This Row],[Общее кол-во шт]]*Таблица612[[#This Row],[Оптовая цена KRW                       за 1шт]]</f>
        <v>0</v>
      </c>
      <c r="M292" s="41" t="str">
        <f>IFERROR(Таблица612[[#This Row],[Общее кол-во шт]]*Таблица612[[#This Row],[Оптовая цена USD                       за 1шт]],"")</f>
        <v/>
      </c>
      <c r="N292" s="312"/>
    </row>
    <row r="293" spans="1:14" ht="24" customHeight="1">
      <c r="A293" s="307" t="s">
        <v>30425</v>
      </c>
      <c r="B293" s="32">
        <v>8806173436774</v>
      </c>
      <c r="C293" s="308" t="s">
        <v>18717</v>
      </c>
      <c r="D293" s="309" t="s">
        <v>30426</v>
      </c>
      <c r="E293" s="426">
        <v>8800</v>
      </c>
      <c r="F293" s="427">
        <v>0.47</v>
      </c>
      <c r="G293" s="310">
        <v>8</v>
      </c>
      <c r="H293" s="38">
        <f>Таблица612[[#This Row],[Розничная цена KRW]]*Таблица612[[#This Row],[Коэфициент стоимости]]</f>
        <v>4136</v>
      </c>
      <c r="I293" s="39" t="str">
        <f>IF($H$1="","Введите курс",Таблица612[[#This Row],[Оптовая цена KRW                       за 1шт]]/$H$1)</f>
        <v>Введите курс</v>
      </c>
      <c r="J293" s="311"/>
      <c r="K293" s="40">
        <f>Таблица612[[#This Row],[Заказ коробок ]]*Таблица612[[#This Row],[Кол-во шт в коробке]]</f>
        <v>0</v>
      </c>
      <c r="L293" s="38">
        <f>Таблица612[[#This Row],[Общее кол-во шт]]*Таблица612[[#This Row],[Оптовая цена KRW                       за 1шт]]</f>
        <v>0</v>
      </c>
      <c r="M293" s="41" t="str">
        <f>IFERROR(Таблица612[[#This Row],[Общее кол-во шт]]*Таблица612[[#This Row],[Оптовая цена USD                       за 1шт]],"")</f>
        <v/>
      </c>
      <c r="N293" s="312"/>
    </row>
    <row r="294" spans="1:14" ht="24" customHeight="1">
      <c r="A294" s="307" t="s">
        <v>30427</v>
      </c>
      <c r="B294" s="32">
        <v>8806173442188</v>
      </c>
      <c r="C294" s="308" t="s">
        <v>18721</v>
      </c>
      <c r="D294" s="309" t="s">
        <v>30428</v>
      </c>
      <c r="E294" s="426">
        <v>8800</v>
      </c>
      <c r="F294" s="427">
        <v>0.47</v>
      </c>
      <c r="G294" s="310">
        <v>8</v>
      </c>
      <c r="H294" s="38">
        <f>Таблица612[[#This Row],[Розничная цена KRW]]*Таблица612[[#This Row],[Коэфициент стоимости]]</f>
        <v>4136</v>
      </c>
      <c r="I294" s="39" t="str">
        <f>IF($H$1="","Введите курс",Таблица612[[#This Row],[Оптовая цена KRW                       за 1шт]]/$H$1)</f>
        <v>Введите курс</v>
      </c>
      <c r="J294" s="311"/>
      <c r="K294" s="40">
        <f>Таблица612[[#This Row],[Заказ коробок ]]*Таблица612[[#This Row],[Кол-во шт в коробке]]</f>
        <v>0</v>
      </c>
      <c r="L294" s="38">
        <f>Таблица612[[#This Row],[Общее кол-во шт]]*Таблица612[[#This Row],[Оптовая цена KRW                       за 1шт]]</f>
        <v>0</v>
      </c>
      <c r="M294" s="41" t="str">
        <f>IFERROR(Таблица612[[#This Row],[Общее кол-во шт]]*Таблица612[[#This Row],[Оптовая цена USD                       за 1шт]],"")</f>
        <v/>
      </c>
      <c r="N294" s="312"/>
    </row>
    <row r="295" spans="1:14" ht="24" customHeight="1">
      <c r="A295" s="307" t="s">
        <v>30429</v>
      </c>
      <c r="B295" s="32">
        <v>8806173437689</v>
      </c>
      <c r="C295" s="308" t="s">
        <v>18586</v>
      </c>
      <c r="D295" s="309" t="s">
        <v>30430</v>
      </c>
      <c r="E295" s="426">
        <v>4400</v>
      </c>
      <c r="F295" s="427">
        <v>0.47</v>
      </c>
      <c r="G295" s="310">
        <v>8</v>
      </c>
      <c r="H295" s="38">
        <f>Таблица612[[#This Row],[Розничная цена KRW]]*Таблица612[[#This Row],[Коэфициент стоимости]]</f>
        <v>2068</v>
      </c>
      <c r="I295" s="39" t="str">
        <f>IF($H$1="","Введите курс",Таблица612[[#This Row],[Оптовая цена KRW                       за 1шт]]/$H$1)</f>
        <v>Введите курс</v>
      </c>
      <c r="J295" s="311"/>
      <c r="K295" s="40">
        <f>Таблица612[[#This Row],[Заказ коробок ]]*Таблица612[[#This Row],[Кол-во шт в коробке]]</f>
        <v>0</v>
      </c>
      <c r="L295" s="38">
        <f>Таблица612[[#This Row],[Общее кол-во шт]]*Таблица612[[#This Row],[Оптовая цена KRW                       за 1шт]]</f>
        <v>0</v>
      </c>
      <c r="M295" s="41" t="str">
        <f>IFERROR(Таблица612[[#This Row],[Общее кол-во шт]]*Таблица612[[#This Row],[Оптовая цена USD                       за 1шт]],"")</f>
        <v/>
      </c>
      <c r="N295" s="312"/>
    </row>
    <row r="296" spans="1:14" ht="24" customHeight="1">
      <c r="A296" s="307" t="s">
        <v>30431</v>
      </c>
      <c r="B296" s="32">
        <v>8806173438167</v>
      </c>
      <c r="C296" s="308" t="s">
        <v>30432</v>
      </c>
      <c r="D296" s="309" t="s">
        <v>30433</v>
      </c>
      <c r="E296" s="426">
        <v>5900</v>
      </c>
      <c r="F296" s="427">
        <v>0.47</v>
      </c>
      <c r="G296" s="310">
        <v>9</v>
      </c>
      <c r="H296" s="38">
        <f>Таблица612[[#This Row],[Розничная цена KRW]]*Таблица612[[#This Row],[Коэфициент стоимости]]</f>
        <v>2773</v>
      </c>
      <c r="I296" s="39" t="str">
        <f>IF($H$1="","Введите курс",Таблица612[[#This Row],[Оптовая цена KRW                       за 1шт]]/$H$1)</f>
        <v>Введите курс</v>
      </c>
      <c r="J296" s="311"/>
      <c r="K296" s="40">
        <f>Таблица612[[#This Row],[Заказ коробок ]]*Таблица612[[#This Row],[Кол-во шт в коробке]]</f>
        <v>0</v>
      </c>
      <c r="L296" s="38">
        <f>Таблица612[[#This Row],[Общее кол-во шт]]*Таблица612[[#This Row],[Оптовая цена KRW                       за 1шт]]</f>
        <v>0</v>
      </c>
      <c r="M296" s="41" t="str">
        <f>IFERROR(Таблица612[[#This Row],[Общее кол-во шт]]*Таблица612[[#This Row],[Оптовая цена USD                       за 1шт]],"")</f>
        <v/>
      </c>
      <c r="N296" s="312"/>
    </row>
    <row r="297" spans="1:14" ht="24" customHeight="1">
      <c r="A297" s="307" t="s">
        <v>30434</v>
      </c>
      <c r="B297" s="32">
        <v>8806173440788</v>
      </c>
      <c r="C297" s="308" t="s">
        <v>18667</v>
      </c>
      <c r="D297" s="309" t="s">
        <v>30435</v>
      </c>
      <c r="E297" s="426">
        <v>6600</v>
      </c>
      <c r="F297" s="427">
        <v>0.47</v>
      </c>
      <c r="G297" s="310">
        <v>8</v>
      </c>
      <c r="H297" s="38">
        <f>Таблица612[[#This Row],[Розничная цена KRW]]*Таблица612[[#This Row],[Коэфициент стоимости]]</f>
        <v>3102</v>
      </c>
      <c r="I297" s="39" t="str">
        <f>IF($H$1="","Введите курс",Таблица612[[#This Row],[Оптовая цена KRW                       за 1шт]]/$H$1)</f>
        <v>Введите курс</v>
      </c>
      <c r="J297" s="311"/>
      <c r="K297" s="40">
        <f>Таблица612[[#This Row],[Заказ коробок ]]*Таблица612[[#This Row],[Кол-во шт в коробке]]</f>
        <v>0</v>
      </c>
      <c r="L297" s="38">
        <f>Таблица612[[#This Row],[Общее кол-во шт]]*Таблица612[[#This Row],[Оптовая цена KRW                       за 1шт]]</f>
        <v>0</v>
      </c>
      <c r="M297" s="41" t="str">
        <f>IFERROR(Таблица612[[#This Row],[Общее кол-во шт]]*Таблица612[[#This Row],[Оптовая цена USD                       за 1шт]],"")</f>
        <v/>
      </c>
      <c r="N297" s="312"/>
    </row>
    <row r="298" spans="1:14" ht="24" customHeight="1">
      <c r="A298" s="307" t="s">
        <v>30436</v>
      </c>
      <c r="B298" s="32">
        <v>8806173440801</v>
      </c>
      <c r="C298" s="308" t="s">
        <v>30437</v>
      </c>
      <c r="D298" s="309" t="s">
        <v>30438</v>
      </c>
      <c r="E298" s="426">
        <v>6600</v>
      </c>
      <c r="F298" s="427">
        <v>0.47</v>
      </c>
      <c r="G298" s="310">
        <v>8</v>
      </c>
      <c r="H298" s="38">
        <f>Таблица612[[#This Row],[Розничная цена KRW]]*Таблица612[[#This Row],[Коэфициент стоимости]]</f>
        <v>3102</v>
      </c>
      <c r="I298" s="39" t="str">
        <f>IF($H$1="","Введите курс",Таблица612[[#This Row],[Оптовая цена KRW                       за 1шт]]/$H$1)</f>
        <v>Введите курс</v>
      </c>
      <c r="J298" s="311"/>
      <c r="K298" s="40">
        <f>Таблица612[[#This Row],[Заказ коробок ]]*Таблица612[[#This Row],[Кол-во шт в коробке]]</f>
        <v>0</v>
      </c>
      <c r="L298" s="38">
        <f>Таблица612[[#This Row],[Общее кол-во шт]]*Таблица612[[#This Row],[Оптовая цена KRW                       за 1шт]]</f>
        <v>0</v>
      </c>
      <c r="M298" s="41" t="str">
        <f>IFERROR(Таблица612[[#This Row],[Общее кол-во шт]]*Таблица612[[#This Row],[Оптовая цена USD                       за 1шт]],"")</f>
        <v/>
      </c>
      <c r="N298" s="312"/>
    </row>
    <row r="299" spans="1:14" ht="24" customHeight="1">
      <c r="A299" s="307" t="s">
        <v>30439</v>
      </c>
      <c r="B299" s="32">
        <v>8806173419555</v>
      </c>
      <c r="C299" s="308" t="s">
        <v>18757</v>
      </c>
      <c r="D299" s="309" t="s">
        <v>30440</v>
      </c>
      <c r="E299" s="426">
        <v>9900</v>
      </c>
      <c r="F299" s="427">
        <v>0.47</v>
      </c>
      <c r="G299" s="310">
        <v>12</v>
      </c>
      <c r="H299" s="38">
        <f>Таблица612[[#This Row],[Розничная цена KRW]]*Таблица612[[#This Row],[Коэфициент стоимости]]</f>
        <v>4653</v>
      </c>
      <c r="I299" s="39" t="str">
        <f>IF($H$1="","Введите курс",Таблица612[[#This Row],[Оптовая цена KRW                       за 1шт]]/$H$1)</f>
        <v>Введите курс</v>
      </c>
      <c r="J299" s="311"/>
      <c r="K299" s="40">
        <f>Таблица612[[#This Row],[Заказ коробок ]]*Таблица612[[#This Row],[Кол-во шт в коробке]]</f>
        <v>0</v>
      </c>
      <c r="L299" s="38">
        <f>Таблица612[[#This Row],[Общее кол-во шт]]*Таблица612[[#This Row],[Оптовая цена KRW                       за 1шт]]</f>
        <v>0</v>
      </c>
      <c r="M299" s="41" t="str">
        <f>IFERROR(Таблица612[[#This Row],[Общее кол-во шт]]*Таблица612[[#This Row],[Оптовая цена USD                       за 1шт]],"")</f>
        <v/>
      </c>
      <c r="N299" s="312"/>
    </row>
    <row r="300" spans="1:14" ht="24" customHeight="1">
      <c r="A300" s="307" t="s">
        <v>30441</v>
      </c>
      <c r="B300" s="32">
        <v>8806173450237</v>
      </c>
      <c r="C300" s="308" t="s">
        <v>30442</v>
      </c>
      <c r="D300" s="309" t="s">
        <v>30443</v>
      </c>
      <c r="E300" s="426">
        <v>6500</v>
      </c>
      <c r="F300" s="427">
        <v>0.47</v>
      </c>
      <c r="G300" s="310">
        <v>4</v>
      </c>
      <c r="H300" s="38">
        <f>Таблица612[[#This Row],[Розничная цена KRW]]*Таблица612[[#This Row],[Коэфициент стоимости]]</f>
        <v>3055</v>
      </c>
      <c r="I300" s="39" t="str">
        <f>IF($H$1="","Введите курс",Таблица612[[#This Row],[Оптовая цена KRW                       за 1шт]]/$H$1)</f>
        <v>Введите курс</v>
      </c>
      <c r="J300" s="311"/>
      <c r="K300" s="40">
        <f>Таблица612[[#This Row],[Заказ коробок ]]*Таблица612[[#This Row],[Кол-во шт в коробке]]</f>
        <v>0</v>
      </c>
      <c r="L300" s="38">
        <f>Таблица612[[#This Row],[Общее кол-во шт]]*Таблица612[[#This Row],[Оптовая цена KRW                       за 1шт]]</f>
        <v>0</v>
      </c>
      <c r="M300" s="41" t="str">
        <f>IFERROR(Таблица612[[#This Row],[Общее кол-во шт]]*Таблица612[[#This Row],[Оптовая цена USD                       за 1шт]],"")</f>
        <v/>
      </c>
      <c r="N300" s="312"/>
    </row>
    <row r="301" spans="1:14" ht="24" customHeight="1">
      <c r="A301" s="307" t="s">
        <v>30444</v>
      </c>
      <c r="B301" s="32">
        <v>8806173450183</v>
      </c>
      <c r="C301" s="308" t="s">
        <v>30445</v>
      </c>
      <c r="D301" s="309" t="s">
        <v>30446</v>
      </c>
      <c r="E301" s="426">
        <v>6500</v>
      </c>
      <c r="F301" s="427">
        <v>0.47</v>
      </c>
      <c r="G301" s="310">
        <v>4</v>
      </c>
      <c r="H301" s="38">
        <f>Таблица612[[#This Row],[Розничная цена KRW]]*Таблица612[[#This Row],[Коэфициент стоимости]]</f>
        <v>3055</v>
      </c>
      <c r="I301" s="39" t="str">
        <f>IF($H$1="","Введите курс",Таблица612[[#This Row],[Оптовая цена KRW                       за 1шт]]/$H$1)</f>
        <v>Введите курс</v>
      </c>
      <c r="J301" s="311"/>
      <c r="K301" s="40">
        <f>Таблица612[[#This Row],[Заказ коробок ]]*Таблица612[[#This Row],[Кол-во шт в коробке]]</f>
        <v>0</v>
      </c>
      <c r="L301" s="38">
        <f>Таблица612[[#This Row],[Общее кол-во шт]]*Таблица612[[#This Row],[Оптовая цена KRW                       за 1шт]]</f>
        <v>0</v>
      </c>
      <c r="M301" s="41" t="str">
        <f>IFERROR(Таблица612[[#This Row],[Общее кол-во шт]]*Таблица612[[#This Row],[Оптовая цена USD                       за 1шт]],"")</f>
        <v/>
      </c>
      <c r="N301" s="312"/>
    </row>
    <row r="302" spans="1:14" ht="24" customHeight="1">
      <c r="A302" s="307" t="s">
        <v>30447</v>
      </c>
      <c r="B302" s="32">
        <v>8806173450176</v>
      </c>
      <c r="C302" s="308" t="s">
        <v>30448</v>
      </c>
      <c r="D302" s="309" t="s">
        <v>30449</v>
      </c>
      <c r="E302" s="426">
        <v>6500</v>
      </c>
      <c r="F302" s="427">
        <v>0.47</v>
      </c>
      <c r="G302" s="310">
        <v>4</v>
      </c>
      <c r="H302" s="38">
        <f>Таблица612[[#This Row],[Розничная цена KRW]]*Таблица612[[#This Row],[Коэфициент стоимости]]</f>
        <v>3055</v>
      </c>
      <c r="I302" s="39" t="str">
        <f>IF($H$1="","Введите курс",Таблица612[[#This Row],[Оптовая цена KRW                       за 1шт]]/$H$1)</f>
        <v>Введите курс</v>
      </c>
      <c r="J302" s="311"/>
      <c r="K302" s="40">
        <f>Таблица612[[#This Row],[Заказ коробок ]]*Таблица612[[#This Row],[Кол-во шт в коробке]]</f>
        <v>0</v>
      </c>
      <c r="L302" s="38">
        <f>Таблица612[[#This Row],[Общее кол-во шт]]*Таблица612[[#This Row],[Оптовая цена KRW                       за 1шт]]</f>
        <v>0</v>
      </c>
      <c r="M302" s="41" t="str">
        <f>IFERROR(Таблица612[[#This Row],[Общее кол-во шт]]*Таблица612[[#This Row],[Оптовая цена USD                       за 1шт]],"")</f>
        <v/>
      </c>
      <c r="N302" s="312"/>
    </row>
    <row r="303" spans="1:14" ht="24" customHeight="1">
      <c r="A303" s="307" t="s">
        <v>30450</v>
      </c>
      <c r="B303" s="32">
        <v>8806173450213</v>
      </c>
      <c r="C303" s="308" t="s">
        <v>30451</v>
      </c>
      <c r="D303" s="309" t="s">
        <v>30452</v>
      </c>
      <c r="E303" s="426">
        <v>6500</v>
      </c>
      <c r="F303" s="427">
        <v>0.47</v>
      </c>
      <c r="G303" s="310">
        <v>4</v>
      </c>
      <c r="H303" s="38">
        <f>Таблица612[[#This Row],[Розничная цена KRW]]*Таблица612[[#This Row],[Коэфициент стоимости]]</f>
        <v>3055</v>
      </c>
      <c r="I303" s="39" t="str">
        <f>IF($H$1="","Введите курс",Таблица612[[#This Row],[Оптовая цена KRW                       за 1шт]]/$H$1)</f>
        <v>Введите курс</v>
      </c>
      <c r="J303" s="311"/>
      <c r="K303" s="40">
        <f>Таблица612[[#This Row],[Заказ коробок ]]*Таблица612[[#This Row],[Кол-во шт в коробке]]</f>
        <v>0</v>
      </c>
      <c r="L303" s="38">
        <f>Таблица612[[#This Row],[Общее кол-во шт]]*Таблица612[[#This Row],[Оптовая цена KRW                       за 1шт]]</f>
        <v>0</v>
      </c>
      <c r="M303" s="41" t="str">
        <f>IFERROR(Таблица612[[#This Row],[Общее кол-во шт]]*Таблица612[[#This Row],[Оптовая цена USD                       за 1шт]],"")</f>
        <v/>
      </c>
      <c r="N303" s="312"/>
    </row>
    <row r="304" spans="1:14" ht="24" customHeight="1">
      <c r="A304" s="307" t="s">
        <v>30453</v>
      </c>
      <c r="B304" s="32">
        <v>8806173450206</v>
      </c>
      <c r="C304" s="308" t="s">
        <v>30454</v>
      </c>
      <c r="D304" s="309" t="s">
        <v>30455</v>
      </c>
      <c r="E304" s="426">
        <v>6500</v>
      </c>
      <c r="F304" s="427">
        <v>0.47</v>
      </c>
      <c r="G304" s="310">
        <v>4</v>
      </c>
      <c r="H304" s="38">
        <f>Таблица612[[#This Row],[Розничная цена KRW]]*Таблица612[[#This Row],[Коэфициент стоимости]]</f>
        <v>3055</v>
      </c>
      <c r="I304" s="39" t="str">
        <f>IF($H$1="","Введите курс",Таблица612[[#This Row],[Оптовая цена KRW                       за 1шт]]/$H$1)</f>
        <v>Введите курс</v>
      </c>
      <c r="J304" s="311"/>
      <c r="K304" s="40">
        <f>Таблица612[[#This Row],[Заказ коробок ]]*Таблица612[[#This Row],[Кол-во шт в коробке]]</f>
        <v>0</v>
      </c>
      <c r="L304" s="38">
        <f>Таблица612[[#This Row],[Общее кол-во шт]]*Таблица612[[#This Row],[Оптовая цена KRW                       за 1шт]]</f>
        <v>0</v>
      </c>
      <c r="M304" s="41" t="str">
        <f>IFERROR(Таблица612[[#This Row],[Общее кол-во шт]]*Таблица612[[#This Row],[Оптовая цена USD                       за 1шт]],"")</f>
        <v/>
      </c>
      <c r="N304" s="312"/>
    </row>
    <row r="305" spans="1:14" ht="24" customHeight="1">
      <c r="A305" s="307" t="s">
        <v>30456</v>
      </c>
      <c r="B305" s="32">
        <v>8806173450190</v>
      </c>
      <c r="C305" s="308" t="s">
        <v>30457</v>
      </c>
      <c r="D305" s="309" t="s">
        <v>30458</v>
      </c>
      <c r="E305" s="426">
        <v>6500</v>
      </c>
      <c r="F305" s="427">
        <v>0.47</v>
      </c>
      <c r="G305" s="310">
        <v>4</v>
      </c>
      <c r="H305" s="38">
        <f>Таблица612[[#This Row],[Розничная цена KRW]]*Таблица612[[#This Row],[Коэфициент стоимости]]</f>
        <v>3055</v>
      </c>
      <c r="I305" s="39" t="str">
        <f>IF($H$1="","Введите курс",Таблица612[[#This Row],[Оптовая цена KRW                       за 1шт]]/$H$1)</f>
        <v>Введите курс</v>
      </c>
      <c r="J305" s="311"/>
      <c r="K305" s="40">
        <f>Таблица612[[#This Row],[Заказ коробок ]]*Таблица612[[#This Row],[Кол-во шт в коробке]]</f>
        <v>0</v>
      </c>
      <c r="L305" s="38">
        <f>Таблица612[[#This Row],[Общее кол-во шт]]*Таблица612[[#This Row],[Оптовая цена KRW                       за 1шт]]</f>
        <v>0</v>
      </c>
      <c r="M305" s="41" t="str">
        <f>IFERROR(Таблица612[[#This Row],[Общее кол-во шт]]*Таблица612[[#This Row],[Оптовая цена USD                       за 1шт]],"")</f>
        <v/>
      </c>
      <c r="N305" s="312"/>
    </row>
    <row r="306" spans="1:14" ht="24" customHeight="1">
      <c r="A306" s="307" t="s">
        <v>30459</v>
      </c>
      <c r="B306" s="32">
        <v>8806173450220</v>
      </c>
      <c r="C306" s="308" t="s">
        <v>30460</v>
      </c>
      <c r="D306" s="309" t="s">
        <v>30461</v>
      </c>
      <c r="E306" s="426">
        <v>6500</v>
      </c>
      <c r="F306" s="427">
        <v>0.47</v>
      </c>
      <c r="G306" s="310">
        <v>4</v>
      </c>
      <c r="H306" s="38">
        <f>Таблица612[[#This Row],[Розничная цена KRW]]*Таблица612[[#This Row],[Коэфициент стоимости]]</f>
        <v>3055</v>
      </c>
      <c r="I306" s="39" t="str">
        <f>IF($H$1="","Введите курс",Таблица612[[#This Row],[Оптовая цена KRW                       за 1шт]]/$H$1)</f>
        <v>Введите курс</v>
      </c>
      <c r="J306" s="311"/>
      <c r="K306" s="40">
        <f>Таблица612[[#This Row],[Заказ коробок ]]*Таблица612[[#This Row],[Кол-во шт в коробке]]</f>
        <v>0</v>
      </c>
      <c r="L306" s="38">
        <f>Таблица612[[#This Row],[Общее кол-во шт]]*Таблица612[[#This Row],[Оптовая цена KRW                       за 1шт]]</f>
        <v>0</v>
      </c>
      <c r="M306" s="41" t="str">
        <f>IFERROR(Таблица612[[#This Row],[Общее кол-во шт]]*Таблица612[[#This Row],[Оптовая цена USD                       за 1шт]],"")</f>
        <v/>
      </c>
      <c r="N306" s="312"/>
    </row>
    <row r="307" spans="1:14" ht="24" customHeight="1">
      <c r="A307" s="307" t="s">
        <v>30462</v>
      </c>
      <c r="B307" s="32">
        <v>8806173450169</v>
      </c>
      <c r="C307" s="308" t="s">
        <v>30463</v>
      </c>
      <c r="D307" s="309" t="s">
        <v>30464</v>
      </c>
      <c r="E307" s="426">
        <v>6500</v>
      </c>
      <c r="F307" s="427">
        <v>0.47</v>
      </c>
      <c r="G307" s="310">
        <v>4</v>
      </c>
      <c r="H307" s="38">
        <f>Таблица612[[#This Row],[Розничная цена KRW]]*Таблица612[[#This Row],[Коэфициент стоимости]]</f>
        <v>3055</v>
      </c>
      <c r="I307" s="39" t="str">
        <f>IF($H$1="","Введите курс",Таблица612[[#This Row],[Оптовая цена KRW                       за 1шт]]/$H$1)</f>
        <v>Введите курс</v>
      </c>
      <c r="J307" s="311"/>
      <c r="K307" s="40">
        <f>Таблица612[[#This Row],[Заказ коробок ]]*Таблица612[[#This Row],[Кол-во шт в коробке]]</f>
        <v>0</v>
      </c>
      <c r="L307" s="38">
        <f>Таблица612[[#This Row],[Общее кол-во шт]]*Таблица612[[#This Row],[Оптовая цена KRW                       за 1шт]]</f>
        <v>0</v>
      </c>
      <c r="M307" s="41" t="str">
        <f>IFERROR(Таблица612[[#This Row],[Общее кол-во шт]]*Таблица612[[#This Row],[Оптовая цена USD                       за 1шт]],"")</f>
        <v/>
      </c>
      <c r="N307" s="312"/>
    </row>
    <row r="308" spans="1:14" ht="24" customHeight="1">
      <c r="A308" s="307" t="s">
        <v>30465</v>
      </c>
      <c r="B308" s="32">
        <v>8806173444748</v>
      </c>
      <c r="C308" s="308" t="s">
        <v>30466</v>
      </c>
      <c r="D308" s="309" t="s">
        <v>30467</v>
      </c>
      <c r="E308" s="426">
        <v>7000</v>
      </c>
      <c r="F308" s="427">
        <v>0.47</v>
      </c>
      <c r="G308" s="310">
        <v>10</v>
      </c>
      <c r="H308" s="38">
        <f>Таблица612[[#This Row],[Розничная цена KRW]]*Таблица612[[#This Row],[Коэфициент стоимости]]</f>
        <v>3290</v>
      </c>
      <c r="I308" s="39" t="str">
        <f>IF($H$1="","Введите курс",Таблица612[[#This Row],[Оптовая цена KRW                       за 1шт]]/$H$1)</f>
        <v>Введите курс</v>
      </c>
      <c r="J308" s="311"/>
      <c r="K308" s="40">
        <f>Таблица612[[#This Row],[Заказ коробок ]]*Таблица612[[#This Row],[Кол-во шт в коробке]]</f>
        <v>0</v>
      </c>
      <c r="L308" s="38">
        <f>Таблица612[[#This Row],[Общее кол-во шт]]*Таблица612[[#This Row],[Оптовая цена KRW                       за 1шт]]</f>
        <v>0</v>
      </c>
      <c r="M308" s="41" t="str">
        <f>IFERROR(Таблица612[[#This Row],[Общее кол-во шт]]*Таблица612[[#This Row],[Оптовая цена USD                       за 1шт]],"")</f>
        <v/>
      </c>
      <c r="N308" s="312"/>
    </row>
    <row r="309" spans="1:14" ht="24" customHeight="1">
      <c r="A309" s="307" t="s">
        <v>30468</v>
      </c>
      <c r="B309" s="32">
        <v>8806173447015</v>
      </c>
      <c r="C309" s="308" t="s">
        <v>18571</v>
      </c>
      <c r="D309" s="309" t="s">
        <v>30469</v>
      </c>
      <c r="E309" s="426">
        <v>3500</v>
      </c>
      <c r="F309" s="427">
        <v>0.47</v>
      </c>
      <c r="G309" s="310">
        <v>40</v>
      </c>
      <c r="H309" s="38">
        <f>Таблица612[[#This Row],[Розничная цена KRW]]*Таблица612[[#This Row],[Коэфициент стоимости]]</f>
        <v>1645</v>
      </c>
      <c r="I309" s="39" t="str">
        <f>IF($H$1="","Введите курс",Таблица612[[#This Row],[Оптовая цена KRW                       за 1шт]]/$H$1)</f>
        <v>Введите курс</v>
      </c>
      <c r="J309" s="311"/>
      <c r="K309" s="40">
        <f>Таблица612[[#This Row],[Заказ коробок ]]*Таблица612[[#This Row],[Кол-во шт в коробке]]</f>
        <v>0</v>
      </c>
      <c r="L309" s="38">
        <f>Таблица612[[#This Row],[Общее кол-во шт]]*Таблица612[[#This Row],[Оптовая цена KRW                       за 1шт]]</f>
        <v>0</v>
      </c>
      <c r="M309" s="41" t="str">
        <f>IFERROR(Таблица612[[#This Row],[Общее кол-во шт]]*Таблица612[[#This Row],[Оптовая цена USD                       за 1шт]],"")</f>
        <v/>
      </c>
      <c r="N309" s="312"/>
    </row>
    <row r="310" spans="1:14" ht="24" customHeight="1">
      <c r="A310" s="307" t="s">
        <v>30470</v>
      </c>
      <c r="B310" s="32">
        <v>8806173447008</v>
      </c>
      <c r="C310" s="308" t="s">
        <v>30471</v>
      </c>
      <c r="D310" s="309" t="s">
        <v>30472</v>
      </c>
      <c r="E310" s="426">
        <v>3500</v>
      </c>
      <c r="F310" s="427">
        <v>0.47</v>
      </c>
      <c r="G310" s="310">
        <v>40</v>
      </c>
      <c r="H310" s="38">
        <f>Таблица612[[#This Row],[Розничная цена KRW]]*Таблица612[[#This Row],[Коэфициент стоимости]]</f>
        <v>1645</v>
      </c>
      <c r="I310" s="39" t="str">
        <f>IF($H$1="","Введите курс",Таблица612[[#This Row],[Оптовая цена KRW                       за 1шт]]/$H$1)</f>
        <v>Введите курс</v>
      </c>
      <c r="J310" s="311"/>
      <c r="K310" s="40">
        <f>Таблица612[[#This Row],[Заказ коробок ]]*Таблица612[[#This Row],[Кол-во шт в коробке]]</f>
        <v>0</v>
      </c>
      <c r="L310" s="38">
        <f>Таблица612[[#This Row],[Общее кол-во шт]]*Таблица612[[#This Row],[Оптовая цена KRW                       за 1шт]]</f>
        <v>0</v>
      </c>
      <c r="M310" s="41" t="str">
        <f>IFERROR(Таблица612[[#This Row],[Общее кол-во шт]]*Таблица612[[#This Row],[Оптовая цена USD                       за 1шт]],"")</f>
        <v/>
      </c>
      <c r="N310" s="312"/>
    </row>
    <row r="311" spans="1:14" ht="24" customHeight="1">
      <c r="A311" s="307" t="s">
        <v>30473</v>
      </c>
      <c r="B311" s="32">
        <v>8806173447855</v>
      </c>
      <c r="C311" s="308" t="s">
        <v>30474</v>
      </c>
      <c r="D311" s="309" t="s">
        <v>30475</v>
      </c>
      <c r="E311" s="426">
        <v>4000</v>
      </c>
      <c r="F311" s="427">
        <v>0.47</v>
      </c>
      <c r="G311" s="310">
        <v>40</v>
      </c>
      <c r="H311" s="38">
        <f>Таблица612[[#This Row],[Розничная цена KRW]]*Таблица612[[#This Row],[Коэфициент стоимости]]</f>
        <v>1880</v>
      </c>
      <c r="I311" s="39" t="str">
        <f>IF($H$1="","Введите курс",Таблица612[[#This Row],[Оптовая цена KRW                       за 1шт]]/$H$1)</f>
        <v>Введите курс</v>
      </c>
      <c r="J311" s="311"/>
      <c r="K311" s="40">
        <f>Таблица612[[#This Row],[Заказ коробок ]]*Таблица612[[#This Row],[Кол-во шт в коробке]]</f>
        <v>0</v>
      </c>
      <c r="L311" s="38">
        <f>Таблица612[[#This Row],[Общее кол-во шт]]*Таблица612[[#This Row],[Оптовая цена KRW                       за 1шт]]</f>
        <v>0</v>
      </c>
      <c r="M311" s="41" t="str">
        <f>IFERROR(Таблица612[[#This Row],[Общее кол-во шт]]*Таблица612[[#This Row],[Оптовая цена USD                       за 1шт]],"")</f>
        <v/>
      </c>
      <c r="N311" s="312"/>
    </row>
    <row r="312" spans="1:14" ht="24" customHeight="1">
      <c r="A312" s="307" t="s">
        <v>30476</v>
      </c>
      <c r="B312" s="32">
        <v>8806173447862</v>
      </c>
      <c r="C312" s="308" t="s">
        <v>30477</v>
      </c>
      <c r="D312" s="309" t="s">
        <v>30478</v>
      </c>
      <c r="E312" s="426">
        <v>4000</v>
      </c>
      <c r="F312" s="427">
        <v>0.47</v>
      </c>
      <c r="G312" s="310">
        <v>40</v>
      </c>
      <c r="H312" s="38">
        <f>Таблица612[[#This Row],[Розничная цена KRW]]*Таблица612[[#This Row],[Коэфициент стоимости]]</f>
        <v>1880</v>
      </c>
      <c r="I312" s="39" t="str">
        <f>IF($H$1="","Введите курс",Таблица612[[#This Row],[Оптовая цена KRW                       за 1шт]]/$H$1)</f>
        <v>Введите курс</v>
      </c>
      <c r="J312" s="311"/>
      <c r="K312" s="40">
        <f>Таблица612[[#This Row],[Заказ коробок ]]*Таблица612[[#This Row],[Кол-во шт в коробке]]</f>
        <v>0</v>
      </c>
      <c r="L312" s="38">
        <f>Таблица612[[#This Row],[Общее кол-во шт]]*Таблица612[[#This Row],[Оптовая цена KRW                       за 1шт]]</f>
        <v>0</v>
      </c>
      <c r="M312" s="41" t="str">
        <f>IFERROR(Таблица612[[#This Row],[Общее кол-во шт]]*Таблица612[[#This Row],[Оптовая цена USD                       за 1шт]],"")</f>
        <v/>
      </c>
      <c r="N312" s="312"/>
    </row>
    <row r="313" spans="1:14" ht="24" customHeight="1">
      <c r="A313" s="307" t="s">
        <v>30479</v>
      </c>
      <c r="B313" s="32">
        <v>8806173448463</v>
      </c>
      <c r="C313" s="308" t="s">
        <v>30480</v>
      </c>
      <c r="D313" s="309" t="s">
        <v>30481</v>
      </c>
      <c r="E313" s="426">
        <v>5500</v>
      </c>
      <c r="F313" s="427">
        <v>0.47</v>
      </c>
      <c r="G313" s="310">
        <v>40</v>
      </c>
      <c r="H313" s="38">
        <f>Таблица612[[#This Row],[Розничная цена KRW]]*Таблица612[[#This Row],[Коэфициент стоимости]]</f>
        <v>2585</v>
      </c>
      <c r="I313" s="39" t="str">
        <f>IF($H$1="","Введите курс",Таблица612[[#This Row],[Оптовая цена KRW                       за 1шт]]/$H$1)</f>
        <v>Введите курс</v>
      </c>
      <c r="J313" s="311"/>
      <c r="K313" s="40">
        <f>Таблица612[[#This Row],[Заказ коробок ]]*Таблица612[[#This Row],[Кол-во шт в коробке]]</f>
        <v>0</v>
      </c>
      <c r="L313" s="38">
        <f>Таблица612[[#This Row],[Общее кол-во шт]]*Таблица612[[#This Row],[Оптовая цена KRW                       за 1шт]]</f>
        <v>0</v>
      </c>
      <c r="M313" s="41" t="str">
        <f>IFERROR(Таблица612[[#This Row],[Общее кол-во шт]]*Таблица612[[#This Row],[Оптовая цена USD                       за 1шт]],"")</f>
        <v/>
      </c>
      <c r="N313" s="312"/>
    </row>
    <row r="314" spans="1:14" ht="24" customHeight="1">
      <c r="A314" s="307" t="s">
        <v>30482</v>
      </c>
      <c r="B314" s="32">
        <v>8806173424344</v>
      </c>
      <c r="C314" s="308" t="s">
        <v>30483</v>
      </c>
      <c r="D314" s="309" t="s">
        <v>30484</v>
      </c>
      <c r="E314" s="426">
        <v>3000</v>
      </c>
      <c r="F314" s="427">
        <v>0.47</v>
      </c>
      <c r="G314" s="310">
        <v>40</v>
      </c>
      <c r="H314" s="38">
        <f>Таблица612[[#This Row],[Розничная цена KRW]]*Таблица612[[#This Row],[Коэфициент стоимости]]</f>
        <v>1410</v>
      </c>
      <c r="I314" s="39" t="str">
        <f>IF($H$1="","Введите курс",Таблица612[[#This Row],[Оптовая цена KRW                       за 1шт]]/$H$1)</f>
        <v>Введите курс</v>
      </c>
      <c r="J314" s="311"/>
      <c r="K314" s="40">
        <f>Таблица612[[#This Row],[Заказ коробок ]]*Таблица612[[#This Row],[Кол-во шт в коробке]]</f>
        <v>0</v>
      </c>
      <c r="L314" s="38">
        <f>Таблица612[[#This Row],[Общее кол-во шт]]*Таблица612[[#This Row],[Оптовая цена KRW                       за 1шт]]</f>
        <v>0</v>
      </c>
      <c r="M314" s="41" t="str">
        <f>IFERROR(Таблица612[[#This Row],[Общее кол-во шт]]*Таблица612[[#This Row],[Оптовая цена USD                       за 1шт]],"")</f>
        <v/>
      </c>
      <c r="N314" s="312"/>
    </row>
    <row r="315" spans="1:14" ht="24" customHeight="1">
      <c r="A315" s="307" t="s">
        <v>30485</v>
      </c>
      <c r="B315" s="32">
        <v>8806173444878</v>
      </c>
      <c r="C315" s="308" t="s">
        <v>18520</v>
      </c>
      <c r="D315" s="309" t="s">
        <v>30486</v>
      </c>
      <c r="E315" s="426">
        <v>1200</v>
      </c>
      <c r="F315" s="427">
        <v>0.47</v>
      </c>
      <c r="G315" s="310">
        <v>40</v>
      </c>
      <c r="H315" s="38">
        <f>Таблица612[[#This Row],[Розничная цена KRW]]*Таблица612[[#This Row],[Коэфициент стоимости]]</f>
        <v>564</v>
      </c>
      <c r="I315" s="39" t="str">
        <f>IF($H$1="","Введите курс",Таблица612[[#This Row],[Оптовая цена KRW                       за 1шт]]/$H$1)</f>
        <v>Введите курс</v>
      </c>
      <c r="J315" s="311"/>
      <c r="K315" s="40">
        <f>Таблица612[[#This Row],[Заказ коробок ]]*Таблица612[[#This Row],[Кол-во шт в коробке]]</f>
        <v>0</v>
      </c>
      <c r="L315" s="38">
        <f>Таблица612[[#This Row],[Общее кол-во шт]]*Таблица612[[#This Row],[Оптовая цена KRW                       за 1шт]]</f>
        <v>0</v>
      </c>
      <c r="M315" s="41" t="str">
        <f>IFERROR(Таблица612[[#This Row],[Общее кол-во шт]]*Таблица612[[#This Row],[Оптовая цена USD                       за 1шт]],"")</f>
        <v/>
      </c>
      <c r="N315" s="312"/>
    </row>
    <row r="316" spans="1:14" ht="24" customHeight="1">
      <c r="A316" s="307" t="s">
        <v>30487</v>
      </c>
      <c r="B316" s="32">
        <v>8806173444915</v>
      </c>
      <c r="C316" s="308" t="s">
        <v>18513</v>
      </c>
      <c r="D316" s="309" t="s">
        <v>30488</v>
      </c>
      <c r="E316" s="426">
        <v>1200</v>
      </c>
      <c r="F316" s="427">
        <v>0.47</v>
      </c>
      <c r="G316" s="310">
        <v>40</v>
      </c>
      <c r="H316" s="38">
        <f>Таблица612[[#This Row],[Розничная цена KRW]]*Таблица612[[#This Row],[Коэфициент стоимости]]</f>
        <v>564</v>
      </c>
      <c r="I316" s="39" t="str">
        <f>IF($H$1="","Введите курс",Таблица612[[#This Row],[Оптовая цена KRW                       за 1шт]]/$H$1)</f>
        <v>Введите курс</v>
      </c>
      <c r="J316" s="311"/>
      <c r="K316" s="40">
        <f>Таблица612[[#This Row],[Заказ коробок ]]*Таблица612[[#This Row],[Кол-во шт в коробке]]</f>
        <v>0</v>
      </c>
      <c r="L316" s="38">
        <f>Таблица612[[#This Row],[Общее кол-во шт]]*Таблица612[[#This Row],[Оптовая цена KRW                       за 1шт]]</f>
        <v>0</v>
      </c>
      <c r="M316" s="41" t="str">
        <f>IFERROR(Таблица612[[#This Row],[Общее кол-во шт]]*Таблица612[[#This Row],[Оптовая цена USD                       за 1шт]],"")</f>
        <v/>
      </c>
      <c r="N316" s="312"/>
    </row>
    <row r="317" spans="1:14" ht="24" customHeight="1">
      <c r="A317" s="307" t="s">
        <v>30489</v>
      </c>
      <c r="B317" s="32">
        <v>8806173444861</v>
      </c>
      <c r="C317" s="308" t="s">
        <v>18517</v>
      </c>
      <c r="D317" s="309" t="s">
        <v>30490</v>
      </c>
      <c r="E317" s="426">
        <v>1200</v>
      </c>
      <c r="F317" s="427">
        <v>0.47</v>
      </c>
      <c r="G317" s="310">
        <v>40</v>
      </c>
      <c r="H317" s="38">
        <f>Таблица612[[#This Row],[Розничная цена KRW]]*Таблица612[[#This Row],[Коэфициент стоимости]]</f>
        <v>564</v>
      </c>
      <c r="I317" s="39" t="str">
        <f>IF($H$1="","Введите курс",Таблица612[[#This Row],[Оптовая цена KRW                       за 1шт]]/$H$1)</f>
        <v>Введите курс</v>
      </c>
      <c r="J317" s="311"/>
      <c r="K317" s="40">
        <f>Таблица612[[#This Row],[Заказ коробок ]]*Таблица612[[#This Row],[Кол-во шт в коробке]]</f>
        <v>0</v>
      </c>
      <c r="L317" s="38">
        <f>Таблица612[[#This Row],[Общее кол-во шт]]*Таблица612[[#This Row],[Оптовая цена KRW                       за 1шт]]</f>
        <v>0</v>
      </c>
      <c r="M317" s="41" t="str">
        <f>IFERROR(Таблица612[[#This Row],[Общее кол-во шт]]*Таблица612[[#This Row],[Оптовая цена USD                       за 1шт]],"")</f>
        <v/>
      </c>
      <c r="N317" s="312"/>
    </row>
    <row r="318" spans="1:14" ht="24" customHeight="1">
      <c r="A318" s="307" t="s">
        <v>30491</v>
      </c>
      <c r="B318" s="32">
        <v>8806173444922</v>
      </c>
      <c r="C318" s="308" t="s">
        <v>18514</v>
      </c>
      <c r="D318" s="309" t="s">
        <v>30492</v>
      </c>
      <c r="E318" s="426">
        <v>1200</v>
      </c>
      <c r="F318" s="427">
        <v>0.47</v>
      </c>
      <c r="G318" s="310">
        <v>40</v>
      </c>
      <c r="H318" s="38">
        <f>Таблица612[[#This Row],[Розничная цена KRW]]*Таблица612[[#This Row],[Коэфициент стоимости]]</f>
        <v>564</v>
      </c>
      <c r="I318" s="39" t="str">
        <f>IF($H$1="","Введите курс",Таблица612[[#This Row],[Оптовая цена KRW                       за 1шт]]/$H$1)</f>
        <v>Введите курс</v>
      </c>
      <c r="J318" s="311"/>
      <c r="K318" s="40">
        <f>Таблица612[[#This Row],[Заказ коробок ]]*Таблица612[[#This Row],[Кол-во шт в коробке]]</f>
        <v>0</v>
      </c>
      <c r="L318" s="38">
        <f>Таблица612[[#This Row],[Общее кол-во шт]]*Таблица612[[#This Row],[Оптовая цена KRW                       за 1шт]]</f>
        <v>0</v>
      </c>
      <c r="M318" s="41" t="str">
        <f>IFERROR(Таблица612[[#This Row],[Общее кол-во шт]]*Таблица612[[#This Row],[Оптовая цена USD                       за 1шт]],"")</f>
        <v/>
      </c>
      <c r="N318" s="312"/>
    </row>
    <row r="319" spans="1:14" ht="24" customHeight="1">
      <c r="A319" s="307" t="s">
        <v>30493</v>
      </c>
      <c r="B319" s="32">
        <v>8806173444908</v>
      </c>
      <c r="C319" s="308" t="s">
        <v>18516</v>
      </c>
      <c r="D319" s="309" t="s">
        <v>30494</v>
      </c>
      <c r="E319" s="426">
        <v>1200</v>
      </c>
      <c r="F319" s="427">
        <v>0.47</v>
      </c>
      <c r="G319" s="310">
        <v>40</v>
      </c>
      <c r="H319" s="38">
        <f>Таблица612[[#This Row],[Розничная цена KRW]]*Таблица612[[#This Row],[Коэфициент стоимости]]</f>
        <v>564</v>
      </c>
      <c r="I319" s="39" t="str">
        <f>IF($H$1="","Введите курс",Таблица612[[#This Row],[Оптовая цена KRW                       за 1шт]]/$H$1)</f>
        <v>Введите курс</v>
      </c>
      <c r="J319" s="311"/>
      <c r="K319" s="40">
        <f>Таблица612[[#This Row],[Заказ коробок ]]*Таблица612[[#This Row],[Кол-во шт в коробке]]</f>
        <v>0</v>
      </c>
      <c r="L319" s="38">
        <f>Таблица612[[#This Row],[Общее кол-во шт]]*Таблица612[[#This Row],[Оптовая цена KRW                       за 1шт]]</f>
        <v>0</v>
      </c>
      <c r="M319" s="41" t="str">
        <f>IFERROR(Таблица612[[#This Row],[Общее кол-во шт]]*Таблица612[[#This Row],[Оптовая цена USD                       за 1шт]],"")</f>
        <v/>
      </c>
      <c r="N319" s="312"/>
    </row>
    <row r="320" spans="1:14" ht="24" customHeight="1">
      <c r="A320" s="307" t="s">
        <v>30495</v>
      </c>
      <c r="B320" s="32">
        <v>8806173445172</v>
      </c>
      <c r="C320" s="308" t="s">
        <v>18521</v>
      </c>
      <c r="D320" s="309" t="s">
        <v>30496</v>
      </c>
      <c r="E320" s="426">
        <v>1200</v>
      </c>
      <c r="F320" s="427">
        <v>0.47</v>
      </c>
      <c r="G320" s="310">
        <v>40</v>
      </c>
      <c r="H320" s="38">
        <f>Таблица612[[#This Row],[Розничная цена KRW]]*Таблица612[[#This Row],[Коэфициент стоимости]]</f>
        <v>564</v>
      </c>
      <c r="I320" s="39" t="str">
        <f>IF($H$1="","Введите курс",Таблица612[[#This Row],[Оптовая цена KRW                       за 1шт]]/$H$1)</f>
        <v>Введите курс</v>
      </c>
      <c r="J320" s="311"/>
      <c r="K320" s="40">
        <f>Таблица612[[#This Row],[Заказ коробок ]]*Таблица612[[#This Row],[Кол-во шт в коробке]]</f>
        <v>0</v>
      </c>
      <c r="L320" s="38">
        <f>Таблица612[[#This Row],[Общее кол-во шт]]*Таблица612[[#This Row],[Оптовая цена KRW                       за 1шт]]</f>
        <v>0</v>
      </c>
      <c r="M320" s="41" t="str">
        <f>IFERROR(Таблица612[[#This Row],[Общее кол-во шт]]*Таблица612[[#This Row],[Оптовая цена USD                       за 1шт]],"")</f>
        <v/>
      </c>
      <c r="N320" s="312"/>
    </row>
    <row r="321" spans="1:14" ht="24" customHeight="1">
      <c r="A321" s="307" t="s">
        <v>30497</v>
      </c>
      <c r="B321" s="32">
        <v>8806173445189</v>
      </c>
      <c r="C321" s="308" t="s">
        <v>18518</v>
      </c>
      <c r="D321" s="309" t="s">
        <v>30498</v>
      </c>
      <c r="E321" s="426">
        <v>1200</v>
      </c>
      <c r="F321" s="427">
        <v>0.47</v>
      </c>
      <c r="G321" s="310">
        <v>40</v>
      </c>
      <c r="H321" s="38">
        <f>Таблица612[[#This Row],[Розничная цена KRW]]*Таблица612[[#This Row],[Коэфициент стоимости]]</f>
        <v>564</v>
      </c>
      <c r="I321" s="39" t="str">
        <f>IF($H$1="","Введите курс",Таблица612[[#This Row],[Оптовая цена KRW                       за 1шт]]/$H$1)</f>
        <v>Введите курс</v>
      </c>
      <c r="J321" s="311"/>
      <c r="K321" s="40">
        <f>Таблица612[[#This Row],[Заказ коробок ]]*Таблица612[[#This Row],[Кол-во шт в коробке]]</f>
        <v>0</v>
      </c>
      <c r="L321" s="38">
        <f>Таблица612[[#This Row],[Общее кол-во шт]]*Таблица612[[#This Row],[Оптовая цена KRW                       за 1шт]]</f>
        <v>0</v>
      </c>
      <c r="M321" s="41" t="str">
        <f>IFERROR(Таблица612[[#This Row],[Общее кол-во шт]]*Таблица612[[#This Row],[Оптовая цена USD                       за 1шт]],"")</f>
        <v/>
      </c>
      <c r="N321" s="312"/>
    </row>
    <row r="322" spans="1:14" ht="24" customHeight="1">
      <c r="A322" s="307" t="s">
        <v>30499</v>
      </c>
      <c r="B322" s="32">
        <v>8806173444885</v>
      </c>
      <c r="C322" s="308" t="s">
        <v>18512</v>
      </c>
      <c r="D322" s="309" t="s">
        <v>30500</v>
      </c>
      <c r="E322" s="426">
        <v>1200</v>
      </c>
      <c r="F322" s="427">
        <v>0.47</v>
      </c>
      <c r="G322" s="310">
        <v>40</v>
      </c>
      <c r="H322" s="38">
        <f>Таблица612[[#This Row],[Розничная цена KRW]]*Таблица612[[#This Row],[Коэфициент стоимости]]</f>
        <v>564</v>
      </c>
      <c r="I322" s="39" t="str">
        <f>IF($H$1="","Введите курс",Таблица612[[#This Row],[Оптовая цена KRW                       за 1шт]]/$H$1)</f>
        <v>Введите курс</v>
      </c>
      <c r="J322" s="311"/>
      <c r="K322" s="40">
        <f>Таблица612[[#This Row],[Заказ коробок ]]*Таблица612[[#This Row],[Кол-во шт в коробке]]</f>
        <v>0</v>
      </c>
      <c r="L322" s="38">
        <f>Таблица612[[#This Row],[Общее кол-во шт]]*Таблица612[[#This Row],[Оптовая цена KRW                       за 1шт]]</f>
        <v>0</v>
      </c>
      <c r="M322" s="41" t="str">
        <f>IFERROR(Таблица612[[#This Row],[Общее кол-во шт]]*Таблица612[[#This Row],[Оптовая цена USD                       за 1шт]],"")</f>
        <v/>
      </c>
      <c r="N322" s="312"/>
    </row>
    <row r="323" spans="1:14" ht="24" customHeight="1">
      <c r="A323" s="307" t="s">
        <v>30501</v>
      </c>
      <c r="B323" s="32">
        <v>8806173444892</v>
      </c>
      <c r="C323" s="308" t="s">
        <v>18515</v>
      </c>
      <c r="D323" s="309" t="s">
        <v>30502</v>
      </c>
      <c r="E323" s="426">
        <v>1200</v>
      </c>
      <c r="F323" s="427">
        <v>0.47</v>
      </c>
      <c r="G323" s="310">
        <v>40</v>
      </c>
      <c r="H323" s="38">
        <f>Таблица612[[#This Row],[Розничная цена KRW]]*Таблица612[[#This Row],[Коэфициент стоимости]]</f>
        <v>564</v>
      </c>
      <c r="I323" s="39" t="str">
        <f>IF($H$1="","Введите курс",Таблица612[[#This Row],[Оптовая цена KRW                       за 1шт]]/$H$1)</f>
        <v>Введите курс</v>
      </c>
      <c r="J323" s="311"/>
      <c r="K323" s="40">
        <f>Таблица612[[#This Row],[Заказ коробок ]]*Таблица612[[#This Row],[Кол-во шт в коробке]]</f>
        <v>0</v>
      </c>
      <c r="L323" s="38">
        <f>Таблица612[[#This Row],[Общее кол-во шт]]*Таблица612[[#This Row],[Оптовая цена KRW                       за 1шт]]</f>
        <v>0</v>
      </c>
      <c r="M323" s="41" t="str">
        <f>IFERROR(Таблица612[[#This Row],[Общее кол-во шт]]*Таблица612[[#This Row],[Оптовая цена USD                       за 1шт]],"")</f>
        <v/>
      </c>
      <c r="N323" s="312"/>
    </row>
    <row r="324" spans="1:14" ht="24" customHeight="1">
      <c r="A324" s="307" t="s">
        <v>30503</v>
      </c>
      <c r="B324" s="32">
        <v>8806173444854</v>
      </c>
      <c r="C324" s="308" t="s">
        <v>18519</v>
      </c>
      <c r="D324" s="309" t="s">
        <v>30504</v>
      </c>
      <c r="E324" s="426">
        <v>1200</v>
      </c>
      <c r="F324" s="427">
        <v>0.47</v>
      </c>
      <c r="G324" s="310">
        <v>40</v>
      </c>
      <c r="H324" s="38">
        <f>Таблица612[[#This Row],[Розничная цена KRW]]*Таблица612[[#This Row],[Коэфициент стоимости]]</f>
        <v>564</v>
      </c>
      <c r="I324" s="39" t="str">
        <f>IF($H$1="","Введите курс",Таблица612[[#This Row],[Оптовая цена KRW                       за 1шт]]/$H$1)</f>
        <v>Введите курс</v>
      </c>
      <c r="J324" s="311"/>
      <c r="K324" s="40">
        <f>Таблица612[[#This Row],[Заказ коробок ]]*Таблица612[[#This Row],[Кол-во шт в коробке]]</f>
        <v>0</v>
      </c>
      <c r="L324" s="38">
        <f>Таблица612[[#This Row],[Общее кол-во шт]]*Таблица612[[#This Row],[Оптовая цена KRW                       за 1шт]]</f>
        <v>0</v>
      </c>
      <c r="M324" s="41" t="str">
        <f>IFERROR(Таблица612[[#This Row],[Общее кол-во шт]]*Таблица612[[#This Row],[Оптовая цена USD                       за 1шт]],"")</f>
        <v/>
      </c>
      <c r="N324" s="312"/>
    </row>
    <row r="325" spans="1:14" ht="24" customHeight="1">
      <c r="A325" s="307" t="s">
        <v>30505</v>
      </c>
      <c r="B325" s="32">
        <v>8806173416981</v>
      </c>
      <c r="C325" s="308" t="s">
        <v>30506</v>
      </c>
      <c r="D325" s="309" t="s">
        <v>30507</v>
      </c>
      <c r="E325" s="426">
        <v>1000</v>
      </c>
      <c r="F325" s="427">
        <v>0.31</v>
      </c>
      <c r="G325" s="310">
        <v>40</v>
      </c>
      <c r="H325" s="38">
        <f>Таблица612[[#This Row],[Розничная цена KRW]]*Таблица612[[#This Row],[Коэфициент стоимости]]</f>
        <v>310</v>
      </c>
      <c r="I325" s="39" t="str">
        <f>IF($H$1="","Введите курс",Таблица612[[#This Row],[Оптовая цена KRW                       за 1шт]]/$H$1)</f>
        <v>Введите курс</v>
      </c>
      <c r="J325" s="311"/>
      <c r="K325" s="40">
        <f>Таблица612[[#This Row],[Заказ коробок ]]*Таблица612[[#This Row],[Кол-во шт в коробке]]</f>
        <v>0</v>
      </c>
      <c r="L325" s="38">
        <f>Таблица612[[#This Row],[Общее кол-во шт]]*Таблица612[[#This Row],[Оптовая цена KRW                       за 1шт]]</f>
        <v>0</v>
      </c>
      <c r="M325" s="41" t="str">
        <f>IFERROR(Таблица612[[#This Row],[Общее кол-во шт]]*Таблица612[[#This Row],[Оптовая цена USD                       за 1шт]],"")</f>
        <v/>
      </c>
      <c r="N325" s="312"/>
    </row>
    <row r="326" spans="1:14" ht="24" customHeight="1">
      <c r="A326" s="307" t="s">
        <v>30508</v>
      </c>
      <c r="B326" s="32">
        <v>8806173449392</v>
      </c>
      <c r="C326" s="308" t="s">
        <v>18498</v>
      </c>
      <c r="D326" s="309" t="s">
        <v>30509</v>
      </c>
      <c r="E326" s="426">
        <v>1000</v>
      </c>
      <c r="F326" s="427">
        <v>0.31</v>
      </c>
      <c r="G326" s="310">
        <v>40</v>
      </c>
      <c r="H326" s="38">
        <f>Таблица612[[#This Row],[Розничная цена KRW]]*Таблица612[[#This Row],[Коэфициент стоимости]]</f>
        <v>310</v>
      </c>
      <c r="I326" s="39" t="str">
        <f>IF($H$1="","Введите курс",Таблица612[[#This Row],[Оптовая цена KRW                       за 1шт]]/$H$1)</f>
        <v>Введите курс</v>
      </c>
      <c r="J326" s="311"/>
      <c r="K326" s="40">
        <f>Таблица612[[#This Row],[Заказ коробок ]]*Таблица612[[#This Row],[Кол-во шт в коробке]]</f>
        <v>0</v>
      </c>
      <c r="L326" s="38">
        <f>Таблица612[[#This Row],[Общее кол-во шт]]*Таблица612[[#This Row],[Оптовая цена KRW                       за 1шт]]</f>
        <v>0</v>
      </c>
      <c r="M326" s="41" t="str">
        <f>IFERROR(Таблица612[[#This Row],[Общее кол-во шт]]*Таблица612[[#This Row],[Оптовая цена USD                       за 1шт]],"")</f>
        <v/>
      </c>
      <c r="N326" s="312"/>
    </row>
    <row r="327" spans="1:14" ht="24" customHeight="1">
      <c r="A327" s="307" t="s">
        <v>30510</v>
      </c>
      <c r="B327" s="32">
        <v>8806173437245</v>
      </c>
      <c r="C327" s="308" t="s">
        <v>30511</v>
      </c>
      <c r="D327" s="309" t="s">
        <v>30512</v>
      </c>
      <c r="E327" s="426">
        <v>1950</v>
      </c>
      <c r="F327" s="427">
        <v>0.47</v>
      </c>
      <c r="G327" s="310">
        <v>40</v>
      </c>
      <c r="H327" s="38">
        <f>Таблица612[[#This Row],[Розничная цена KRW]]*Таблица612[[#This Row],[Коэфициент стоимости]]</f>
        <v>916.5</v>
      </c>
      <c r="I327" s="39" t="str">
        <f>IF($H$1="","Введите курс",Таблица612[[#This Row],[Оптовая цена KRW                       за 1шт]]/$H$1)</f>
        <v>Введите курс</v>
      </c>
      <c r="J327" s="311"/>
      <c r="K327" s="40">
        <f>Таблица612[[#This Row],[Заказ коробок ]]*Таблица612[[#This Row],[Кол-во шт в коробке]]</f>
        <v>0</v>
      </c>
      <c r="L327" s="38">
        <f>Таблица612[[#This Row],[Общее кол-во шт]]*Таблица612[[#This Row],[Оптовая цена KRW                       за 1шт]]</f>
        <v>0</v>
      </c>
      <c r="M327" s="41" t="str">
        <f>IFERROR(Таблица612[[#This Row],[Общее кол-во шт]]*Таблица612[[#This Row],[Оптовая цена USD                       за 1шт]],"")</f>
        <v/>
      </c>
      <c r="N327" s="312"/>
    </row>
    <row r="328" spans="1:14" ht="24" customHeight="1">
      <c r="A328" s="307" t="s">
        <v>30513</v>
      </c>
      <c r="B328" s="32">
        <v>8806173417032</v>
      </c>
      <c r="C328" s="308" t="s">
        <v>30514</v>
      </c>
      <c r="D328" s="309" t="s">
        <v>30515</v>
      </c>
      <c r="E328" s="426">
        <v>1000</v>
      </c>
      <c r="F328" s="427">
        <v>0.31</v>
      </c>
      <c r="G328" s="310">
        <v>40</v>
      </c>
      <c r="H328" s="38">
        <f>Таблица612[[#This Row],[Розничная цена KRW]]*Таблица612[[#This Row],[Коэфициент стоимости]]</f>
        <v>310</v>
      </c>
      <c r="I328" s="39" t="str">
        <f>IF($H$1="","Введите курс",Таблица612[[#This Row],[Оптовая цена KRW                       за 1шт]]/$H$1)</f>
        <v>Введите курс</v>
      </c>
      <c r="J328" s="311"/>
      <c r="K328" s="40">
        <f>Таблица612[[#This Row],[Заказ коробок ]]*Таблица612[[#This Row],[Кол-во шт в коробке]]</f>
        <v>0</v>
      </c>
      <c r="L328" s="38">
        <f>Таблица612[[#This Row],[Общее кол-во шт]]*Таблица612[[#This Row],[Оптовая цена KRW                       за 1шт]]</f>
        <v>0</v>
      </c>
      <c r="M328" s="41" t="str">
        <f>IFERROR(Таблица612[[#This Row],[Общее кол-во шт]]*Таблица612[[#This Row],[Оптовая цена USD                       за 1шт]],"")</f>
        <v/>
      </c>
      <c r="N328" s="312"/>
    </row>
    <row r="329" spans="1:14" ht="24" customHeight="1">
      <c r="A329" s="307" t="s">
        <v>30516</v>
      </c>
      <c r="B329" s="32">
        <v>8806173449446</v>
      </c>
      <c r="C329" s="308" t="s">
        <v>30517</v>
      </c>
      <c r="D329" s="309" t="s">
        <v>30518</v>
      </c>
      <c r="E329" s="426">
        <v>1000</v>
      </c>
      <c r="F329" s="427">
        <v>0.31</v>
      </c>
      <c r="G329" s="310">
        <v>40</v>
      </c>
      <c r="H329" s="38">
        <f>Таблица612[[#This Row],[Розничная цена KRW]]*Таблица612[[#This Row],[Коэфициент стоимости]]</f>
        <v>310</v>
      </c>
      <c r="I329" s="39" t="str">
        <f>IF($H$1="","Введите курс",Таблица612[[#This Row],[Оптовая цена KRW                       за 1шт]]/$H$1)</f>
        <v>Введите курс</v>
      </c>
      <c r="J329" s="311"/>
      <c r="K329" s="40">
        <f>Таблица612[[#This Row],[Заказ коробок ]]*Таблица612[[#This Row],[Кол-во шт в коробке]]</f>
        <v>0</v>
      </c>
      <c r="L329" s="38">
        <f>Таблица612[[#This Row],[Общее кол-во шт]]*Таблица612[[#This Row],[Оптовая цена KRW                       за 1шт]]</f>
        <v>0</v>
      </c>
      <c r="M329" s="41" t="str">
        <f>IFERROR(Таблица612[[#This Row],[Общее кол-во шт]]*Таблица612[[#This Row],[Оптовая цена USD                       за 1шт]],"")</f>
        <v/>
      </c>
      <c r="N329" s="312"/>
    </row>
    <row r="330" spans="1:14" ht="24" customHeight="1">
      <c r="A330" s="307" t="s">
        <v>30519</v>
      </c>
      <c r="B330" s="32">
        <v>8806173449354</v>
      </c>
      <c r="C330" s="308" t="s">
        <v>18502</v>
      </c>
      <c r="D330" s="309" t="s">
        <v>30520</v>
      </c>
      <c r="E330" s="426">
        <v>1000</v>
      </c>
      <c r="F330" s="427">
        <v>0.31</v>
      </c>
      <c r="G330" s="310">
        <v>40</v>
      </c>
      <c r="H330" s="38">
        <f>Таблица612[[#This Row],[Розничная цена KRW]]*Таблица612[[#This Row],[Коэфициент стоимости]]</f>
        <v>310</v>
      </c>
      <c r="I330" s="39" t="str">
        <f>IF($H$1="","Введите курс",Таблица612[[#This Row],[Оптовая цена KRW                       за 1шт]]/$H$1)</f>
        <v>Введите курс</v>
      </c>
      <c r="J330" s="311"/>
      <c r="K330" s="40">
        <f>Таблица612[[#This Row],[Заказ коробок ]]*Таблица612[[#This Row],[Кол-во шт в коробке]]</f>
        <v>0</v>
      </c>
      <c r="L330" s="38">
        <f>Таблица612[[#This Row],[Общее кол-во шт]]*Таблица612[[#This Row],[Оптовая цена KRW                       за 1шт]]</f>
        <v>0</v>
      </c>
      <c r="M330" s="41" t="str">
        <f>IFERROR(Таблица612[[#This Row],[Общее кол-во шт]]*Таблица612[[#This Row],[Оптовая цена USD                       за 1шт]],"")</f>
        <v/>
      </c>
      <c r="N330" s="312"/>
    </row>
    <row r="331" spans="1:14" ht="24" customHeight="1">
      <c r="A331" s="307" t="s">
        <v>30521</v>
      </c>
      <c r="B331" s="32">
        <v>8806173437238</v>
      </c>
      <c r="C331" s="308" t="s">
        <v>30522</v>
      </c>
      <c r="D331" s="309" t="s">
        <v>30523</v>
      </c>
      <c r="E331" s="426">
        <v>1950</v>
      </c>
      <c r="F331" s="427">
        <v>0.47</v>
      </c>
      <c r="G331" s="310">
        <v>40</v>
      </c>
      <c r="H331" s="38">
        <f>Таблица612[[#This Row],[Розничная цена KRW]]*Таблица612[[#This Row],[Коэфициент стоимости]]</f>
        <v>916.5</v>
      </c>
      <c r="I331" s="39" t="str">
        <f>IF($H$1="","Введите курс",Таблица612[[#This Row],[Оптовая цена KRW                       за 1шт]]/$H$1)</f>
        <v>Введите курс</v>
      </c>
      <c r="J331" s="311"/>
      <c r="K331" s="40">
        <f>Таблица612[[#This Row],[Заказ коробок ]]*Таблица612[[#This Row],[Кол-во шт в коробке]]</f>
        <v>0</v>
      </c>
      <c r="L331" s="38">
        <f>Таблица612[[#This Row],[Общее кол-во шт]]*Таблица612[[#This Row],[Оптовая цена KRW                       за 1шт]]</f>
        <v>0</v>
      </c>
      <c r="M331" s="41" t="str">
        <f>IFERROR(Таблица612[[#This Row],[Общее кол-во шт]]*Таблица612[[#This Row],[Оптовая цена USD                       за 1шт]],"")</f>
        <v/>
      </c>
      <c r="N331" s="312"/>
    </row>
    <row r="332" spans="1:14" ht="24" customHeight="1">
      <c r="A332" s="307" t="s">
        <v>30524</v>
      </c>
      <c r="B332" s="32">
        <v>8806173437214</v>
      </c>
      <c r="C332" s="308" t="s">
        <v>18528</v>
      </c>
      <c r="D332" s="309" t="s">
        <v>30525</v>
      </c>
      <c r="E332" s="426">
        <v>1950</v>
      </c>
      <c r="F332" s="427">
        <v>0.47</v>
      </c>
      <c r="G332" s="310">
        <v>40</v>
      </c>
      <c r="H332" s="38">
        <f>Таблица612[[#This Row],[Розничная цена KRW]]*Таблица612[[#This Row],[Коэфициент стоимости]]</f>
        <v>916.5</v>
      </c>
      <c r="I332" s="39" t="str">
        <f>IF($H$1="","Введите курс",Таблица612[[#This Row],[Оптовая цена KRW                       за 1шт]]/$H$1)</f>
        <v>Введите курс</v>
      </c>
      <c r="J332" s="311"/>
      <c r="K332" s="40">
        <f>Таблица612[[#This Row],[Заказ коробок ]]*Таблица612[[#This Row],[Кол-во шт в коробке]]</f>
        <v>0</v>
      </c>
      <c r="L332" s="38">
        <f>Таблица612[[#This Row],[Общее кол-во шт]]*Таблица612[[#This Row],[Оптовая цена KRW                       за 1шт]]</f>
        <v>0</v>
      </c>
      <c r="M332" s="41" t="str">
        <f>IFERROR(Таблица612[[#This Row],[Общее кол-во шт]]*Таблица612[[#This Row],[Оптовая цена USD                       за 1шт]],"")</f>
        <v/>
      </c>
      <c r="N332" s="312"/>
    </row>
    <row r="333" spans="1:14" ht="24" customHeight="1">
      <c r="A333" s="307" t="s">
        <v>30526</v>
      </c>
      <c r="B333" s="32">
        <v>8806173449422</v>
      </c>
      <c r="C333" s="308" t="s">
        <v>30527</v>
      </c>
      <c r="D333" s="309" t="s">
        <v>30528</v>
      </c>
      <c r="E333" s="426">
        <v>1000</v>
      </c>
      <c r="F333" s="427">
        <v>0.31</v>
      </c>
      <c r="G333" s="310">
        <v>40</v>
      </c>
      <c r="H333" s="38">
        <f>Таблица612[[#This Row],[Розничная цена KRW]]*Таблица612[[#This Row],[Коэфициент стоимости]]</f>
        <v>310</v>
      </c>
      <c r="I333" s="39" t="str">
        <f>IF($H$1="","Введите курс",Таблица612[[#This Row],[Оптовая цена KRW                       за 1шт]]/$H$1)</f>
        <v>Введите курс</v>
      </c>
      <c r="J333" s="311"/>
      <c r="K333" s="40">
        <f>Таблица612[[#This Row],[Заказ коробок ]]*Таблица612[[#This Row],[Кол-во шт в коробке]]</f>
        <v>0</v>
      </c>
      <c r="L333" s="38">
        <f>Таблица612[[#This Row],[Общее кол-во шт]]*Таблица612[[#This Row],[Оптовая цена KRW                       за 1шт]]</f>
        <v>0</v>
      </c>
      <c r="M333" s="41" t="str">
        <f>IFERROR(Таблица612[[#This Row],[Общее кол-во шт]]*Таблица612[[#This Row],[Оптовая цена USD                       за 1шт]],"")</f>
        <v/>
      </c>
      <c r="N333" s="312"/>
    </row>
    <row r="334" spans="1:14" ht="24" customHeight="1">
      <c r="A334" s="307" t="s">
        <v>30529</v>
      </c>
      <c r="B334" s="32">
        <v>8806173437160</v>
      </c>
      <c r="C334" s="308" t="s">
        <v>30530</v>
      </c>
      <c r="D334" s="309" t="s">
        <v>30531</v>
      </c>
      <c r="E334" s="426">
        <v>1950</v>
      </c>
      <c r="F334" s="427">
        <v>0.47</v>
      </c>
      <c r="G334" s="310">
        <v>40</v>
      </c>
      <c r="H334" s="38">
        <f>Таблица612[[#This Row],[Розничная цена KRW]]*Таблица612[[#This Row],[Коэфициент стоимости]]</f>
        <v>916.5</v>
      </c>
      <c r="I334" s="39" t="str">
        <f>IF($H$1="","Введите курс",Таблица612[[#This Row],[Оптовая цена KRW                       за 1шт]]/$H$1)</f>
        <v>Введите курс</v>
      </c>
      <c r="J334" s="311"/>
      <c r="K334" s="40">
        <f>Таблица612[[#This Row],[Заказ коробок ]]*Таблица612[[#This Row],[Кол-во шт в коробке]]</f>
        <v>0</v>
      </c>
      <c r="L334" s="38">
        <f>Таблица612[[#This Row],[Общее кол-во шт]]*Таблица612[[#This Row],[Оптовая цена KRW                       за 1шт]]</f>
        <v>0</v>
      </c>
      <c r="M334" s="41" t="str">
        <f>IFERROR(Таблица612[[#This Row],[Общее кол-во шт]]*Таблица612[[#This Row],[Оптовая цена USD                       за 1шт]],"")</f>
        <v/>
      </c>
      <c r="N334" s="312"/>
    </row>
    <row r="335" spans="1:14" ht="24" customHeight="1">
      <c r="A335" s="307" t="s">
        <v>30532</v>
      </c>
      <c r="B335" s="32">
        <v>8806173437177</v>
      </c>
      <c r="C335" s="308" t="s">
        <v>30533</v>
      </c>
      <c r="D335" s="309" t="s">
        <v>30534</v>
      </c>
      <c r="E335" s="426">
        <v>1950</v>
      </c>
      <c r="F335" s="427">
        <v>0.47</v>
      </c>
      <c r="G335" s="310">
        <v>40</v>
      </c>
      <c r="H335" s="38">
        <f>Таблица612[[#This Row],[Розничная цена KRW]]*Таблица612[[#This Row],[Коэфициент стоимости]]</f>
        <v>916.5</v>
      </c>
      <c r="I335" s="39" t="str">
        <f>IF($H$1="","Введите курс",Таблица612[[#This Row],[Оптовая цена KRW                       за 1шт]]/$H$1)</f>
        <v>Введите курс</v>
      </c>
      <c r="J335" s="311"/>
      <c r="K335" s="40">
        <f>Таблица612[[#This Row],[Заказ коробок ]]*Таблица612[[#This Row],[Кол-во шт в коробке]]</f>
        <v>0</v>
      </c>
      <c r="L335" s="38">
        <f>Таблица612[[#This Row],[Общее кол-во шт]]*Таблица612[[#This Row],[Оптовая цена KRW                       за 1шт]]</f>
        <v>0</v>
      </c>
      <c r="M335" s="41" t="str">
        <f>IFERROR(Таблица612[[#This Row],[Общее кол-во шт]]*Таблица612[[#This Row],[Оптовая цена USD                       за 1шт]],"")</f>
        <v/>
      </c>
      <c r="N335" s="312"/>
    </row>
    <row r="336" spans="1:14" ht="24" customHeight="1">
      <c r="A336" s="307" t="s">
        <v>30535</v>
      </c>
      <c r="B336" s="32">
        <v>8806173449415</v>
      </c>
      <c r="C336" s="308" t="s">
        <v>18505</v>
      </c>
      <c r="D336" s="309" t="s">
        <v>30536</v>
      </c>
      <c r="E336" s="426">
        <v>1000</v>
      </c>
      <c r="F336" s="427">
        <v>0.31</v>
      </c>
      <c r="G336" s="310">
        <v>40</v>
      </c>
      <c r="H336" s="38">
        <f>Таблица612[[#This Row],[Розничная цена KRW]]*Таблица612[[#This Row],[Коэфициент стоимости]]</f>
        <v>310</v>
      </c>
      <c r="I336" s="39" t="str">
        <f>IF($H$1="","Введите курс",Таблица612[[#This Row],[Оптовая цена KRW                       за 1шт]]/$H$1)</f>
        <v>Введите курс</v>
      </c>
      <c r="J336" s="311"/>
      <c r="K336" s="40">
        <f>Таблица612[[#This Row],[Заказ коробок ]]*Таблица612[[#This Row],[Кол-во шт в коробке]]</f>
        <v>0</v>
      </c>
      <c r="L336" s="38">
        <f>Таблица612[[#This Row],[Общее кол-во шт]]*Таблица612[[#This Row],[Оптовая цена KRW                       за 1шт]]</f>
        <v>0</v>
      </c>
      <c r="M336" s="41" t="str">
        <f>IFERROR(Таблица612[[#This Row],[Общее кол-во шт]]*Таблица612[[#This Row],[Оптовая цена USD                       за 1шт]],"")</f>
        <v/>
      </c>
      <c r="N336" s="312"/>
    </row>
    <row r="337" spans="1:14" ht="24" customHeight="1">
      <c r="A337" s="307" t="s">
        <v>30537</v>
      </c>
      <c r="B337" s="32">
        <v>8806173449361</v>
      </c>
      <c r="C337" s="308" t="s">
        <v>18508</v>
      </c>
      <c r="D337" s="309" t="s">
        <v>30538</v>
      </c>
      <c r="E337" s="426">
        <v>1000</v>
      </c>
      <c r="F337" s="427">
        <v>0.31</v>
      </c>
      <c r="G337" s="310">
        <v>40</v>
      </c>
      <c r="H337" s="38">
        <f>Таблица612[[#This Row],[Розничная цена KRW]]*Таблица612[[#This Row],[Коэфициент стоимости]]</f>
        <v>310</v>
      </c>
      <c r="I337" s="39" t="str">
        <f>IF($H$1="","Введите курс",Таблица612[[#This Row],[Оптовая цена KRW                       за 1шт]]/$H$1)</f>
        <v>Введите курс</v>
      </c>
      <c r="J337" s="311"/>
      <c r="K337" s="40">
        <f>Таблица612[[#This Row],[Заказ коробок ]]*Таблица612[[#This Row],[Кол-во шт в коробке]]</f>
        <v>0</v>
      </c>
      <c r="L337" s="38">
        <f>Таблица612[[#This Row],[Общее кол-во шт]]*Таблица612[[#This Row],[Оптовая цена KRW                       за 1шт]]</f>
        <v>0</v>
      </c>
      <c r="M337" s="41" t="str">
        <f>IFERROR(Таблица612[[#This Row],[Общее кол-во шт]]*Таблица612[[#This Row],[Оптовая цена USD                       за 1шт]],"")</f>
        <v/>
      </c>
      <c r="N337" s="312"/>
    </row>
    <row r="338" spans="1:14" ht="24" customHeight="1">
      <c r="A338" s="307" t="s">
        <v>30539</v>
      </c>
      <c r="B338" s="32">
        <v>8806173449408</v>
      </c>
      <c r="C338" s="308" t="s">
        <v>18500</v>
      </c>
      <c r="D338" s="309" t="s">
        <v>30540</v>
      </c>
      <c r="E338" s="426">
        <v>1000</v>
      </c>
      <c r="F338" s="427">
        <v>0.31</v>
      </c>
      <c r="G338" s="310">
        <v>40</v>
      </c>
      <c r="H338" s="38">
        <f>Таблица612[[#This Row],[Розничная цена KRW]]*Таблица612[[#This Row],[Коэфициент стоимости]]</f>
        <v>310</v>
      </c>
      <c r="I338" s="39" t="str">
        <f>IF($H$1="","Введите курс",Таблица612[[#This Row],[Оптовая цена KRW                       за 1шт]]/$H$1)</f>
        <v>Введите курс</v>
      </c>
      <c r="J338" s="311"/>
      <c r="K338" s="40">
        <f>Таблица612[[#This Row],[Заказ коробок ]]*Таблица612[[#This Row],[Кол-во шт в коробке]]</f>
        <v>0</v>
      </c>
      <c r="L338" s="38">
        <f>Таблица612[[#This Row],[Общее кол-во шт]]*Таблица612[[#This Row],[Оптовая цена KRW                       за 1шт]]</f>
        <v>0</v>
      </c>
      <c r="M338" s="41" t="str">
        <f>IFERROR(Таблица612[[#This Row],[Общее кол-во шт]]*Таблица612[[#This Row],[Оптовая цена USD                       за 1шт]],"")</f>
        <v/>
      </c>
      <c r="N338" s="312"/>
    </row>
    <row r="339" spans="1:14" ht="24" customHeight="1">
      <c r="A339" s="307" t="s">
        <v>30541</v>
      </c>
      <c r="B339" s="32">
        <v>8806173437153</v>
      </c>
      <c r="C339" s="308" t="s">
        <v>18527</v>
      </c>
      <c r="D339" s="309" t="s">
        <v>30542</v>
      </c>
      <c r="E339" s="426">
        <v>1950</v>
      </c>
      <c r="F339" s="427">
        <v>0.47</v>
      </c>
      <c r="G339" s="310">
        <v>40</v>
      </c>
      <c r="H339" s="38">
        <f>Таблица612[[#This Row],[Розничная цена KRW]]*Таблица612[[#This Row],[Коэфициент стоимости]]</f>
        <v>916.5</v>
      </c>
      <c r="I339" s="39" t="str">
        <f>IF($H$1="","Введите курс",Таблица612[[#This Row],[Оптовая цена KRW                       за 1шт]]/$H$1)</f>
        <v>Введите курс</v>
      </c>
      <c r="J339" s="311"/>
      <c r="K339" s="40">
        <f>Таблица612[[#This Row],[Заказ коробок ]]*Таблица612[[#This Row],[Кол-во шт в коробке]]</f>
        <v>0</v>
      </c>
      <c r="L339" s="38">
        <f>Таблица612[[#This Row],[Общее кол-во шт]]*Таблица612[[#This Row],[Оптовая цена KRW                       за 1шт]]</f>
        <v>0</v>
      </c>
      <c r="M339" s="41" t="str">
        <f>IFERROR(Таблица612[[#This Row],[Общее кол-во шт]]*Таблица612[[#This Row],[Оптовая цена USD                       за 1шт]],"")</f>
        <v/>
      </c>
      <c r="N339" s="312"/>
    </row>
    <row r="340" spans="1:14" ht="24" customHeight="1">
      <c r="A340" s="307" t="s">
        <v>30543</v>
      </c>
      <c r="B340" s="32">
        <v>8806173449477</v>
      </c>
      <c r="C340" s="308" t="s">
        <v>30544</v>
      </c>
      <c r="D340" s="309" t="s">
        <v>30545</v>
      </c>
      <c r="E340" s="426">
        <v>1000</v>
      </c>
      <c r="F340" s="427">
        <v>0.31</v>
      </c>
      <c r="G340" s="310">
        <v>40</v>
      </c>
      <c r="H340" s="38">
        <f>Таблица612[[#This Row],[Розничная цена KRW]]*Таблица612[[#This Row],[Коэфициент стоимости]]</f>
        <v>310</v>
      </c>
      <c r="I340" s="39" t="str">
        <f>IF($H$1="","Введите курс",Таблица612[[#This Row],[Оптовая цена KRW                       за 1шт]]/$H$1)</f>
        <v>Введите курс</v>
      </c>
      <c r="J340" s="311"/>
      <c r="K340" s="40">
        <f>Таблица612[[#This Row],[Заказ коробок ]]*Таблица612[[#This Row],[Кол-во шт в коробке]]</f>
        <v>0</v>
      </c>
      <c r="L340" s="38">
        <f>Таблица612[[#This Row],[Общее кол-во шт]]*Таблица612[[#This Row],[Оптовая цена KRW                       за 1шт]]</f>
        <v>0</v>
      </c>
      <c r="M340" s="41" t="str">
        <f>IFERROR(Таблица612[[#This Row],[Общее кол-во шт]]*Таблица612[[#This Row],[Оптовая цена USD                       за 1шт]],"")</f>
        <v/>
      </c>
      <c r="N340" s="312"/>
    </row>
    <row r="341" spans="1:14" ht="24" customHeight="1">
      <c r="A341" s="307" t="s">
        <v>30546</v>
      </c>
      <c r="B341" s="32">
        <v>8806173449439</v>
      </c>
      <c r="C341" s="308" t="s">
        <v>18507</v>
      </c>
      <c r="D341" s="309" t="s">
        <v>30547</v>
      </c>
      <c r="E341" s="426">
        <v>1000</v>
      </c>
      <c r="F341" s="427">
        <v>0.31</v>
      </c>
      <c r="G341" s="310">
        <v>40</v>
      </c>
      <c r="H341" s="38">
        <f>Таблица612[[#This Row],[Розничная цена KRW]]*Таблица612[[#This Row],[Коэфициент стоимости]]</f>
        <v>310</v>
      </c>
      <c r="I341" s="39" t="str">
        <f>IF($H$1="","Введите курс",Таблица612[[#This Row],[Оптовая цена KRW                       за 1шт]]/$H$1)</f>
        <v>Введите курс</v>
      </c>
      <c r="J341" s="311"/>
      <c r="K341" s="40">
        <f>Таблица612[[#This Row],[Заказ коробок ]]*Таблица612[[#This Row],[Кол-во шт в коробке]]</f>
        <v>0</v>
      </c>
      <c r="L341" s="38">
        <f>Таблица612[[#This Row],[Общее кол-во шт]]*Таблица612[[#This Row],[Оптовая цена KRW                       за 1шт]]</f>
        <v>0</v>
      </c>
      <c r="M341" s="41" t="str">
        <f>IFERROR(Таблица612[[#This Row],[Общее кол-во шт]]*Таблица612[[#This Row],[Оптовая цена USD                       за 1шт]],"")</f>
        <v/>
      </c>
      <c r="N341" s="312"/>
    </row>
    <row r="342" spans="1:14" ht="24" customHeight="1">
      <c r="A342" s="307" t="s">
        <v>30548</v>
      </c>
      <c r="B342" s="32">
        <v>8806173437191</v>
      </c>
      <c r="C342" s="308" t="s">
        <v>30549</v>
      </c>
      <c r="D342" s="309" t="s">
        <v>30550</v>
      </c>
      <c r="E342" s="426">
        <v>1950</v>
      </c>
      <c r="F342" s="427">
        <v>0.47</v>
      </c>
      <c r="G342" s="310">
        <v>40</v>
      </c>
      <c r="H342" s="38">
        <f>Таблица612[[#This Row],[Розничная цена KRW]]*Таблица612[[#This Row],[Коэфициент стоимости]]</f>
        <v>916.5</v>
      </c>
      <c r="I342" s="39" t="str">
        <f>IF($H$1="","Введите курс",Таблица612[[#This Row],[Оптовая цена KRW                       за 1шт]]/$H$1)</f>
        <v>Введите курс</v>
      </c>
      <c r="J342" s="311"/>
      <c r="K342" s="40">
        <f>Таблица612[[#This Row],[Заказ коробок ]]*Таблица612[[#This Row],[Кол-во шт в коробке]]</f>
        <v>0</v>
      </c>
      <c r="L342" s="38">
        <f>Таблица612[[#This Row],[Общее кол-во шт]]*Таблица612[[#This Row],[Оптовая цена KRW                       за 1шт]]</f>
        <v>0</v>
      </c>
      <c r="M342" s="41" t="str">
        <f>IFERROR(Таблица612[[#This Row],[Общее кол-во шт]]*Таблица612[[#This Row],[Оптовая цена USD                       за 1шт]],"")</f>
        <v/>
      </c>
      <c r="N342" s="312"/>
    </row>
    <row r="343" spans="1:14" ht="24" customHeight="1">
      <c r="A343" s="307" t="s">
        <v>30551</v>
      </c>
      <c r="B343" s="32">
        <v>8806173417063</v>
      </c>
      <c r="C343" s="308" t="s">
        <v>30552</v>
      </c>
      <c r="D343" s="309" t="s">
        <v>30553</v>
      </c>
      <c r="E343" s="426">
        <v>1000</v>
      </c>
      <c r="F343" s="427">
        <v>0.31</v>
      </c>
      <c r="G343" s="310">
        <v>40</v>
      </c>
      <c r="H343" s="38">
        <f>Таблица612[[#This Row],[Розничная цена KRW]]*Таблица612[[#This Row],[Коэфициент стоимости]]</f>
        <v>310</v>
      </c>
      <c r="I343" s="39" t="str">
        <f>IF($H$1="","Введите курс",Таблица612[[#This Row],[Оптовая цена KRW                       за 1шт]]/$H$1)</f>
        <v>Введите курс</v>
      </c>
      <c r="J343" s="311"/>
      <c r="K343" s="40">
        <f>Таблица612[[#This Row],[Заказ коробок ]]*Таблица612[[#This Row],[Кол-во шт в коробке]]</f>
        <v>0</v>
      </c>
      <c r="L343" s="38">
        <f>Таблица612[[#This Row],[Общее кол-во шт]]*Таблица612[[#This Row],[Оптовая цена KRW                       за 1шт]]</f>
        <v>0</v>
      </c>
      <c r="M343" s="41" t="str">
        <f>IFERROR(Таблица612[[#This Row],[Общее кол-во шт]]*Таблица612[[#This Row],[Оптовая цена USD                       за 1шт]],"")</f>
        <v/>
      </c>
      <c r="N343" s="312"/>
    </row>
    <row r="344" spans="1:14" ht="24" customHeight="1">
      <c r="A344" s="307" t="s">
        <v>30554</v>
      </c>
      <c r="B344" s="32">
        <v>8806173449460</v>
      </c>
      <c r="C344" s="308" t="s">
        <v>18503</v>
      </c>
      <c r="D344" s="309" t="s">
        <v>30555</v>
      </c>
      <c r="E344" s="426">
        <v>1000</v>
      </c>
      <c r="F344" s="427">
        <v>0.31</v>
      </c>
      <c r="G344" s="310">
        <v>40</v>
      </c>
      <c r="H344" s="38">
        <f>Таблица612[[#This Row],[Розничная цена KRW]]*Таблица612[[#This Row],[Коэфициент стоимости]]</f>
        <v>310</v>
      </c>
      <c r="I344" s="39" t="str">
        <f>IF($H$1="","Введите курс",Таблица612[[#This Row],[Оптовая цена KRW                       за 1шт]]/$H$1)</f>
        <v>Введите курс</v>
      </c>
      <c r="J344" s="311"/>
      <c r="K344" s="40">
        <f>Таблица612[[#This Row],[Заказ коробок ]]*Таблица612[[#This Row],[Кол-во шт в коробке]]</f>
        <v>0</v>
      </c>
      <c r="L344" s="38">
        <f>Таблица612[[#This Row],[Общее кол-во шт]]*Таблица612[[#This Row],[Оптовая цена KRW                       за 1шт]]</f>
        <v>0</v>
      </c>
      <c r="M344" s="41" t="str">
        <f>IFERROR(Таблица612[[#This Row],[Общее кол-во шт]]*Таблица612[[#This Row],[Оптовая цена USD                       за 1шт]],"")</f>
        <v/>
      </c>
      <c r="N344" s="312"/>
    </row>
    <row r="345" spans="1:14" ht="24" customHeight="1">
      <c r="A345" s="307" t="s">
        <v>30556</v>
      </c>
      <c r="B345" s="32">
        <v>8806173437207</v>
      </c>
      <c r="C345" s="308" t="s">
        <v>30557</v>
      </c>
      <c r="D345" s="309" t="s">
        <v>30558</v>
      </c>
      <c r="E345" s="426">
        <v>1950</v>
      </c>
      <c r="F345" s="427">
        <v>0.47</v>
      </c>
      <c r="G345" s="310">
        <v>40</v>
      </c>
      <c r="H345" s="38">
        <f>Таблица612[[#This Row],[Розничная цена KRW]]*Таблица612[[#This Row],[Коэфициент стоимости]]</f>
        <v>916.5</v>
      </c>
      <c r="I345" s="39" t="str">
        <f>IF($H$1="","Введите курс",Таблица612[[#This Row],[Оптовая цена KRW                       за 1шт]]/$H$1)</f>
        <v>Введите курс</v>
      </c>
      <c r="J345" s="311"/>
      <c r="K345" s="40">
        <f>Таблица612[[#This Row],[Заказ коробок ]]*Таблица612[[#This Row],[Кол-во шт в коробке]]</f>
        <v>0</v>
      </c>
      <c r="L345" s="38">
        <f>Таблица612[[#This Row],[Общее кол-во шт]]*Таблица612[[#This Row],[Оптовая цена KRW                       за 1шт]]</f>
        <v>0</v>
      </c>
      <c r="M345" s="41" t="str">
        <f>IFERROR(Таблица612[[#This Row],[Общее кол-во шт]]*Таблица612[[#This Row],[Оптовая цена USD                       за 1шт]],"")</f>
        <v/>
      </c>
      <c r="N345" s="312"/>
    </row>
    <row r="346" spans="1:14" ht="24" customHeight="1">
      <c r="A346" s="307" t="s">
        <v>30559</v>
      </c>
      <c r="B346" s="32">
        <v>8806173437184</v>
      </c>
      <c r="C346" s="308" t="s">
        <v>30560</v>
      </c>
      <c r="D346" s="309" t="s">
        <v>30561</v>
      </c>
      <c r="E346" s="426">
        <v>1950</v>
      </c>
      <c r="F346" s="427">
        <v>0.47</v>
      </c>
      <c r="G346" s="310">
        <v>40</v>
      </c>
      <c r="H346" s="38">
        <f>Таблица612[[#This Row],[Розничная цена KRW]]*Таблица612[[#This Row],[Коэфициент стоимости]]</f>
        <v>916.5</v>
      </c>
      <c r="I346" s="39" t="str">
        <f>IF($H$1="","Введите курс",Таблица612[[#This Row],[Оптовая цена KRW                       за 1шт]]/$H$1)</f>
        <v>Введите курс</v>
      </c>
      <c r="J346" s="311"/>
      <c r="K346" s="40">
        <f>Таблица612[[#This Row],[Заказ коробок ]]*Таблица612[[#This Row],[Кол-во шт в коробке]]</f>
        <v>0</v>
      </c>
      <c r="L346" s="38">
        <f>Таблица612[[#This Row],[Общее кол-во шт]]*Таблица612[[#This Row],[Оптовая цена KRW                       за 1шт]]</f>
        <v>0</v>
      </c>
      <c r="M346" s="41" t="str">
        <f>IFERROR(Таблица612[[#This Row],[Общее кол-во шт]]*Таблица612[[#This Row],[Оптовая цена USD                       за 1шт]],"")</f>
        <v/>
      </c>
      <c r="N346" s="312"/>
    </row>
    <row r="347" spans="1:14" ht="24" customHeight="1">
      <c r="A347" s="307" t="s">
        <v>30562</v>
      </c>
      <c r="B347" s="32">
        <v>8806173449378</v>
      </c>
      <c r="C347" s="308" t="s">
        <v>18501</v>
      </c>
      <c r="D347" s="309" t="s">
        <v>30563</v>
      </c>
      <c r="E347" s="426">
        <v>1000</v>
      </c>
      <c r="F347" s="427">
        <v>0.31</v>
      </c>
      <c r="G347" s="310">
        <v>40</v>
      </c>
      <c r="H347" s="38">
        <f>Таблица612[[#This Row],[Розничная цена KRW]]*Таблица612[[#This Row],[Коэфициент стоимости]]</f>
        <v>310</v>
      </c>
      <c r="I347" s="39" t="str">
        <f>IF($H$1="","Введите курс",Таблица612[[#This Row],[Оптовая цена KRW                       за 1шт]]/$H$1)</f>
        <v>Введите курс</v>
      </c>
      <c r="J347" s="311"/>
      <c r="K347" s="40">
        <f>Таблица612[[#This Row],[Заказ коробок ]]*Таблица612[[#This Row],[Кол-во шт в коробке]]</f>
        <v>0</v>
      </c>
      <c r="L347" s="38">
        <f>Таблица612[[#This Row],[Общее кол-во шт]]*Таблица612[[#This Row],[Оптовая цена KRW                       за 1шт]]</f>
        <v>0</v>
      </c>
      <c r="M347" s="41" t="str">
        <f>IFERROR(Таблица612[[#This Row],[Общее кол-во шт]]*Таблица612[[#This Row],[Оптовая цена USD                       за 1шт]],"")</f>
        <v/>
      </c>
      <c r="N347" s="312"/>
    </row>
    <row r="348" spans="1:14" ht="24" customHeight="1">
      <c r="A348" s="307" t="s">
        <v>30564</v>
      </c>
      <c r="B348" s="32">
        <v>8806173437221</v>
      </c>
      <c r="C348" s="308" t="s">
        <v>30565</v>
      </c>
      <c r="D348" s="309" t="s">
        <v>30566</v>
      </c>
      <c r="E348" s="426">
        <v>1950</v>
      </c>
      <c r="F348" s="427">
        <v>0.47</v>
      </c>
      <c r="G348" s="310">
        <v>40</v>
      </c>
      <c r="H348" s="38">
        <f>Таблица612[[#This Row],[Розничная цена KRW]]*Таблица612[[#This Row],[Коэфициент стоимости]]</f>
        <v>916.5</v>
      </c>
      <c r="I348" s="39" t="str">
        <f>IF($H$1="","Введите курс",Таблица612[[#This Row],[Оптовая цена KRW                       за 1шт]]/$H$1)</f>
        <v>Введите курс</v>
      </c>
      <c r="J348" s="311"/>
      <c r="K348" s="40">
        <f>Таблица612[[#This Row],[Заказ коробок ]]*Таблица612[[#This Row],[Кол-во шт в коробке]]</f>
        <v>0</v>
      </c>
      <c r="L348" s="38">
        <f>Таблица612[[#This Row],[Общее кол-во шт]]*Таблица612[[#This Row],[Оптовая цена KRW                       за 1шт]]</f>
        <v>0</v>
      </c>
      <c r="M348" s="41" t="str">
        <f>IFERROR(Таблица612[[#This Row],[Общее кол-во шт]]*Таблица612[[#This Row],[Оптовая цена USD                       за 1шт]],"")</f>
        <v/>
      </c>
      <c r="N348" s="312"/>
    </row>
    <row r="349" spans="1:14" ht="24" customHeight="1">
      <c r="A349" s="307" t="s">
        <v>30567</v>
      </c>
      <c r="B349" s="32">
        <v>8806173449385</v>
      </c>
      <c r="C349" s="308" t="s">
        <v>18504</v>
      </c>
      <c r="D349" s="309" t="s">
        <v>30568</v>
      </c>
      <c r="E349" s="426">
        <v>1000</v>
      </c>
      <c r="F349" s="427">
        <v>0.31</v>
      </c>
      <c r="G349" s="310">
        <v>40</v>
      </c>
      <c r="H349" s="38">
        <f>Таблица612[[#This Row],[Розничная цена KRW]]*Таблица612[[#This Row],[Коэфициент стоимости]]</f>
        <v>310</v>
      </c>
      <c r="I349" s="39" t="str">
        <f>IF($H$1="","Введите курс",Таблица612[[#This Row],[Оптовая цена KRW                       за 1шт]]/$H$1)</f>
        <v>Введите курс</v>
      </c>
      <c r="J349" s="311"/>
      <c r="K349" s="40">
        <f>Таблица612[[#This Row],[Заказ коробок ]]*Таблица612[[#This Row],[Кол-во шт в коробке]]</f>
        <v>0</v>
      </c>
      <c r="L349" s="38">
        <f>Таблица612[[#This Row],[Общее кол-во шт]]*Таблица612[[#This Row],[Оптовая цена KRW                       за 1шт]]</f>
        <v>0</v>
      </c>
      <c r="M349" s="41" t="str">
        <f>IFERROR(Таблица612[[#This Row],[Общее кол-во шт]]*Таблица612[[#This Row],[Оптовая цена USD                       за 1шт]],"")</f>
        <v/>
      </c>
      <c r="N349" s="312"/>
    </row>
    <row r="350" spans="1:14" ht="24" customHeight="1">
      <c r="A350" s="307" t="s">
        <v>30569</v>
      </c>
      <c r="B350" s="32">
        <v>8806173449484</v>
      </c>
      <c r="C350" s="308" t="s">
        <v>18499</v>
      </c>
      <c r="D350" s="309" t="s">
        <v>30570</v>
      </c>
      <c r="E350" s="426">
        <v>1000</v>
      </c>
      <c r="F350" s="427">
        <v>0.31</v>
      </c>
      <c r="G350" s="310">
        <v>40</v>
      </c>
      <c r="H350" s="38">
        <f>Таблица612[[#This Row],[Розничная цена KRW]]*Таблица612[[#This Row],[Коэфициент стоимости]]</f>
        <v>310</v>
      </c>
      <c r="I350" s="39" t="str">
        <f>IF($H$1="","Введите курс",Таблица612[[#This Row],[Оптовая цена KRW                       за 1шт]]/$H$1)</f>
        <v>Введите курс</v>
      </c>
      <c r="J350" s="311"/>
      <c r="K350" s="40">
        <f>Таблица612[[#This Row],[Заказ коробок ]]*Таблица612[[#This Row],[Кол-во шт в коробке]]</f>
        <v>0</v>
      </c>
      <c r="L350" s="38">
        <f>Таблица612[[#This Row],[Общее кол-во шт]]*Таблица612[[#This Row],[Оптовая цена KRW                       за 1шт]]</f>
        <v>0</v>
      </c>
      <c r="M350" s="41" t="str">
        <f>IFERROR(Таблица612[[#This Row],[Общее кол-во шт]]*Таблица612[[#This Row],[Оптовая цена USD                       за 1шт]],"")</f>
        <v/>
      </c>
      <c r="N350" s="312"/>
    </row>
    <row r="351" spans="1:14" ht="24" customHeight="1">
      <c r="A351" s="307" t="s">
        <v>30571</v>
      </c>
      <c r="B351" s="32">
        <v>8806173424450</v>
      </c>
      <c r="C351" s="308" t="s">
        <v>18568</v>
      </c>
      <c r="D351" s="309" t="s">
        <v>30572</v>
      </c>
      <c r="E351" s="426">
        <v>3500</v>
      </c>
      <c r="F351" s="427">
        <v>0.47</v>
      </c>
      <c r="G351" s="310">
        <v>50</v>
      </c>
      <c r="H351" s="38">
        <f>Таблица612[[#This Row],[Розничная цена KRW]]*Таблица612[[#This Row],[Коэфициент стоимости]]</f>
        <v>1645</v>
      </c>
      <c r="I351" s="39" t="str">
        <f>IF($H$1="","Введите курс",Таблица612[[#This Row],[Оптовая цена KRW                       за 1шт]]/$H$1)</f>
        <v>Введите курс</v>
      </c>
      <c r="J351" s="311"/>
      <c r="K351" s="40">
        <f>Таблица612[[#This Row],[Заказ коробок ]]*Таблица612[[#This Row],[Кол-во шт в коробке]]</f>
        <v>0</v>
      </c>
      <c r="L351" s="38">
        <f>Таблица612[[#This Row],[Общее кол-во шт]]*Таблица612[[#This Row],[Оптовая цена KRW                       за 1шт]]</f>
        <v>0</v>
      </c>
      <c r="M351" s="41" t="str">
        <f>IFERROR(Таблица612[[#This Row],[Общее кол-во шт]]*Таблица612[[#This Row],[Оптовая цена USD                       за 1шт]],"")</f>
        <v/>
      </c>
      <c r="N351" s="312"/>
    </row>
    <row r="352" spans="1:14" ht="24" customHeight="1">
      <c r="A352" s="307" t="s">
        <v>30573</v>
      </c>
      <c r="B352" s="32">
        <v>8806173424252</v>
      </c>
      <c r="C352" s="308" t="s">
        <v>18554</v>
      </c>
      <c r="D352" s="309" t="s">
        <v>30574</v>
      </c>
      <c r="E352" s="426">
        <v>3000</v>
      </c>
      <c r="F352" s="427">
        <v>0.47</v>
      </c>
      <c r="G352" s="310">
        <v>50</v>
      </c>
      <c r="H352" s="38">
        <f>Таблица612[[#This Row],[Розничная цена KRW]]*Таблица612[[#This Row],[Коэфициент стоимости]]</f>
        <v>1410</v>
      </c>
      <c r="I352" s="39" t="str">
        <f>IF($H$1="","Введите курс",Таблица612[[#This Row],[Оптовая цена KRW                       за 1шт]]/$H$1)</f>
        <v>Введите курс</v>
      </c>
      <c r="J352" s="311"/>
      <c r="K352" s="40">
        <f>Таблица612[[#This Row],[Заказ коробок ]]*Таблица612[[#This Row],[Кол-во шт в коробке]]</f>
        <v>0</v>
      </c>
      <c r="L352" s="38">
        <f>Таблица612[[#This Row],[Общее кол-во шт]]*Таблица612[[#This Row],[Оптовая цена KRW                       за 1шт]]</f>
        <v>0</v>
      </c>
      <c r="M352" s="41" t="str">
        <f>IFERROR(Таблица612[[#This Row],[Общее кол-во шт]]*Таблица612[[#This Row],[Оптовая цена USD                       за 1шт]],"")</f>
        <v/>
      </c>
      <c r="N352" s="312"/>
    </row>
    <row r="353" spans="1:14" ht="24" customHeight="1">
      <c r="A353" s="307" t="s">
        <v>30575</v>
      </c>
      <c r="B353" s="32">
        <v>8806173424269</v>
      </c>
      <c r="C353" s="308" t="s">
        <v>18578</v>
      </c>
      <c r="D353" s="309" t="s">
        <v>30576</v>
      </c>
      <c r="E353" s="426">
        <v>4000</v>
      </c>
      <c r="F353" s="427">
        <v>0.47</v>
      </c>
      <c r="G353" s="310">
        <v>50</v>
      </c>
      <c r="H353" s="38">
        <f>Таблица612[[#This Row],[Розничная цена KRW]]*Таблица612[[#This Row],[Коэфициент стоимости]]</f>
        <v>1880</v>
      </c>
      <c r="I353" s="39" t="str">
        <f>IF($H$1="","Введите курс",Таблица612[[#This Row],[Оптовая цена KRW                       за 1шт]]/$H$1)</f>
        <v>Введите курс</v>
      </c>
      <c r="J353" s="311"/>
      <c r="K353" s="40">
        <f>Таблица612[[#This Row],[Заказ коробок ]]*Таблица612[[#This Row],[Кол-во шт в коробке]]</f>
        <v>0</v>
      </c>
      <c r="L353" s="38">
        <f>Таблица612[[#This Row],[Общее кол-во шт]]*Таблица612[[#This Row],[Оптовая цена KRW                       за 1шт]]</f>
        <v>0</v>
      </c>
      <c r="M353" s="41" t="str">
        <f>IFERROR(Таблица612[[#This Row],[Общее кол-во шт]]*Таблица612[[#This Row],[Оптовая цена USD                       за 1шт]],"")</f>
        <v/>
      </c>
      <c r="N353" s="312"/>
    </row>
    <row r="354" spans="1:14" ht="24" customHeight="1">
      <c r="A354" s="307" t="s">
        <v>30577</v>
      </c>
      <c r="B354" s="32">
        <v>8806173448500</v>
      </c>
      <c r="C354" s="308" t="s">
        <v>18532</v>
      </c>
      <c r="D354" s="309" t="s">
        <v>30578</v>
      </c>
      <c r="E354" s="426">
        <v>2000</v>
      </c>
      <c r="F354" s="427">
        <v>0.47</v>
      </c>
      <c r="G354" s="310">
        <v>40</v>
      </c>
      <c r="H354" s="38">
        <f>Таблица612[[#This Row],[Розничная цена KRW]]*Таблица612[[#This Row],[Коэфициент стоимости]]</f>
        <v>940</v>
      </c>
      <c r="I354" s="39" t="str">
        <f>IF($H$1="","Введите курс",Таблица612[[#This Row],[Оптовая цена KRW                       за 1шт]]/$H$1)</f>
        <v>Введите курс</v>
      </c>
      <c r="J354" s="311"/>
      <c r="K354" s="40">
        <f>Таблица612[[#This Row],[Заказ коробок ]]*Таблица612[[#This Row],[Кол-во шт в коробке]]</f>
        <v>0</v>
      </c>
      <c r="L354" s="38">
        <f>Таблица612[[#This Row],[Общее кол-во шт]]*Таблица612[[#This Row],[Оптовая цена KRW                       за 1шт]]</f>
        <v>0</v>
      </c>
      <c r="M354" s="41" t="str">
        <f>IFERROR(Таблица612[[#This Row],[Общее кол-во шт]]*Таблица612[[#This Row],[Оптовая цена USD                       за 1шт]],"")</f>
        <v/>
      </c>
      <c r="N354" s="312"/>
    </row>
    <row r="355" spans="1:14" ht="24" customHeight="1">
      <c r="A355" s="307" t="s">
        <v>30579</v>
      </c>
      <c r="B355" s="32">
        <v>8806173424412</v>
      </c>
      <c r="C355" s="308" t="s">
        <v>18615</v>
      </c>
      <c r="D355" s="309" t="s">
        <v>30580</v>
      </c>
      <c r="E355" s="426">
        <v>5000</v>
      </c>
      <c r="F355" s="427">
        <v>0.47</v>
      </c>
      <c r="G355" s="310">
        <v>40</v>
      </c>
      <c r="H355" s="38">
        <f>Таблица612[[#This Row],[Розничная цена KRW]]*Таблица612[[#This Row],[Коэфициент стоимости]]</f>
        <v>2350</v>
      </c>
      <c r="I355" s="39" t="str">
        <f>IF($H$1="","Введите курс",Таблица612[[#This Row],[Оптовая цена KRW                       за 1шт]]/$H$1)</f>
        <v>Введите курс</v>
      </c>
      <c r="J355" s="311"/>
      <c r="K355" s="40">
        <f>Таблица612[[#This Row],[Заказ коробок ]]*Таблица612[[#This Row],[Кол-во шт в коробке]]</f>
        <v>0</v>
      </c>
      <c r="L355" s="38">
        <f>Таблица612[[#This Row],[Общее кол-во шт]]*Таблица612[[#This Row],[Оптовая цена KRW                       за 1шт]]</f>
        <v>0</v>
      </c>
      <c r="M355" s="41" t="str">
        <f>IFERROR(Таблица612[[#This Row],[Общее кол-во шт]]*Таблица612[[#This Row],[Оптовая цена USD                       за 1шт]],"")</f>
        <v/>
      </c>
      <c r="N355" s="312"/>
    </row>
    <row r="356" spans="1:14" ht="24" customHeight="1">
      <c r="A356" s="307" t="s">
        <v>30581</v>
      </c>
      <c r="B356" s="32">
        <v>8806173425211</v>
      </c>
      <c r="C356" s="308" t="s">
        <v>18557</v>
      </c>
      <c r="D356" s="309" t="s">
        <v>30582</v>
      </c>
      <c r="E356" s="426">
        <v>3000</v>
      </c>
      <c r="F356" s="427">
        <v>0.47</v>
      </c>
      <c r="G356" s="310">
        <v>40</v>
      </c>
      <c r="H356" s="38">
        <f>Таблица612[[#This Row],[Розничная цена KRW]]*Таблица612[[#This Row],[Коэфициент стоимости]]</f>
        <v>1410</v>
      </c>
      <c r="I356" s="39" t="str">
        <f>IF($H$1="","Введите курс",Таблица612[[#This Row],[Оптовая цена KRW                       за 1шт]]/$H$1)</f>
        <v>Введите курс</v>
      </c>
      <c r="J356" s="311"/>
      <c r="K356" s="40">
        <f>Таблица612[[#This Row],[Заказ коробок ]]*Таблица612[[#This Row],[Кол-во шт в коробке]]</f>
        <v>0</v>
      </c>
      <c r="L356" s="38">
        <f>Таблица612[[#This Row],[Общее кол-во шт]]*Таблица612[[#This Row],[Оптовая цена KRW                       за 1шт]]</f>
        <v>0</v>
      </c>
      <c r="M356" s="41" t="str">
        <f>IFERROR(Таблица612[[#This Row],[Общее кол-во шт]]*Таблица612[[#This Row],[Оптовая цена USD                       за 1шт]],"")</f>
        <v/>
      </c>
      <c r="N356" s="312"/>
    </row>
    <row r="357" spans="1:14" ht="24" customHeight="1">
      <c r="A357" s="307" t="s">
        <v>30583</v>
      </c>
      <c r="B357" s="32">
        <v>8806173424436</v>
      </c>
      <c r="C357" s="308" t="s">
        <v>30584</v>
      </c>
      <c r="D357" s="309" t="s">
        <v>30585</v>
      </c>
      <c r="E357" s="426">
        <v>5000</v>
      </c>
      <c r="F357" s="427">
        <v>0.47</v>
      </c>
      <c r="G357" s="310">
        <v>40</v>
      </c>
      <c r="H357" s="38">
        <f>Таблица612[[#This Row],[Розничная цена KRW]]*Таблица612[[#This Row],[Коэфициент стоимости]]</f>
        <v>2350</v>
      </c>
      <c r="I357" s="39" t="str">
        <f>IF($H$1="","Введите курс",Таблица612[[#This Row],[Оптовая цена KRW                       за 1шт]]/$H$1)</f>
        <v>Введите курс</v>
      </c>
      <c r="J357" s="311"/>
      <c r="K357" s="40">
        <f>Таблица612[[#This Row],[Заказ коробок ]]*Таблица612[[#This Row],[Кол-во шт в коробке]]</f>
        <v>0</v>
      </c>
      <c r="L357" s="38">
        <f>Таблица612[[#This Row],[Общее кол-во шт]]*Таблица612[[#This Row],[Оптовая цена KRW                       за 1шт]]</f>
        <v>0</v>
      </c>
      <c r="M357" s="41" t="str">
        <f>IFERROR(Таблица612[[#This Row],[Общее кол-во шт]]*Таблица612[[#This Row],[Оптовая цена USD                       за 1шт]],"")</f>
        <v/>
      </c>
      <c r="N357" s="312"/>
    </row>
    <row r="358" spans="1:14" ht="24" customHeight="1">
      <c r="A358" s="307" t="s">
        <v>30586</v>
      </c>
      <c r="B358" s="32">
        <v>8806173425204</v>
      </c>
      <c r="C358" s="308" t="s">
        <v>18538</v>
      </c>
      <c r="D358" s="309" t="s">
        <v>30587</v>
      </c>
      <c r="E358" s="426">
        <v>2500</v>
      </c>
      <c r="F358" s="427">
        <v>0.47</v>
      </c>
      <c r="G358" s="310">
        <v>50</v>
      </c>
      <c r="H358" s="38">
        <f>Таблица612[[#This Row],[Розничная цена KRW]]*Таблица612[[#This Row],[Коэфициент стоимости]]</f>
        <v>1175</v>
      </c>
      <c r="I358" s="39" t="str">
        <f>IF($H$1="","Введите курс",Таблица612[[#This Row],[Оптовая цена KRW                       за 1шт]]/$H$1)</f>
        <v>Введите курс</v>
      </c>
      <c r="J358" s="311"/>
      <c r="K358" s="40">
        <f>Таблица612[[#This Row],[Заказ коробок ]]*Таблица612[[#This Row],[Кол-во шт в коробке]]</f>
        <v>0</v>
      </c>
      <c r="L358" s="38">
        <f>Таблица612[[#This Row],[Общее кол-во шт]]*Таблица612[[#This Row],[Оптовая цена KRW                       за 1шт]]</f>
        <v>0</v>
      </c>
      <c r="M358" s="41" t="str">
        <f>IFERROR(Таблица612[[#This Row],[Общее кол-во шт]]*Таблица612[[#This Row],[Оптовая цена USD                       за 1шт]],"")</f>
        <v/>
      </c>
      <c r="N358" s="312"/>
    </row>
    <row r="359" spans="1:14" ht="24" customHeight="1">
      <c r="A359" s="307" t="s">
        <v>30588</v>
      </c>
      <c r="B359" s="32">
        <v>8806173424351</v>
      </c>
      <c r="C359" s="308" t="s">
        <v>18598</v>
      </c>
      <c r="D359" s="309" t="s">
        <v>30589</v>
      </c>
      <c r="E359" s="426">
        <v>4500</v>
      </c>
      <c r="F359" s="427">
        <v>0.47</v>
      </c>
      <c r="G359" s="310">
        <v>40</v>
      </c>
      <c r="H359" s="38">
        <f>Таблица612[[#This Row],[Розничная цена KRW]]*Таблица612[[#This Row],[Коэфициент стоимости]]</f>
        <v>2115</v>
      </c>
      <c r="I359" s="39" t="str">
        <f>IF($H$1="","Введите курс",Таблица612[[#This Row],[Оптовая цена KRW                       за 1шт]]/$H$1)</f>
        <v>Введите курс</v>
      </c>
      <c r="J359" s="311"/>
      <c r="K359" s="40">
        <f>Таблица612[[#This Row],[Заказ коробок ]]*Таблица612[[#This Row],[Кол-во шт в коробке]]</f>
        <v>0</v>
      </c>
      <c r="L359" s="38">
        <f>Таблица612[[#This Row],[Общее кол-во шт]]*Таблица612[[#This Row],[Оптовая цена KRW                       за 1шт]]</f>
        <v>0</v>
      </c>
      <c r="M359" s="41" t="str">
        <f>IFERROR(Таблица612[[#This Row],[Общее кол-во шт]]*Таблица612[[#This Row],[Оптовая цена USD                       за 1шт]],"")</f>
        <v/>
      </c>
      <c r="N359" s="312"/>
    </row>
    <row r="360" spans="1:14" ht="24" customHeight="1">
      <c r="A360" s="307" t="s">
        <v>30590</v>
      </c>
      <c r="B360" s="32">
        <v>8806173431892</v>
      </c>
      <c r="C360" s="308" t="s">
        <v>30591</v>
      </c>
      <c r="D360" s="309" t="s">
        <v>30592</v>
      </c>
      <c r="E360" s="426">
        <v>3000</v>
      </c>
      <c r="F360" s="427">
        <v>0.47</v>
      </c>
      <c r="G360" s="310">
        <v>30</v>
      </c>
      <c r="H360" s="38">
        <f>Таблица612[[#This Row],[Розничная цена KRW]]*Таблица612[[#This Row],[Коэфициент стоимости]]</f>
        <v>1410</v>
      </c>
      <c r="I360" s="39" t="str">
        <f>IF($H$1="","Введите курс",Таблица612[[#This Row],[Оптовая цена KRW                       за 1шт]]/$H$1)</f>
        <v>Введите курс</v>
      </c>
      <c r="J360" s="311"/>
      <c r="K360" s="40">
        <f>Таблица612[[#This Row],[Заказ коробок ]]*Таблица612[[#This Row],[Кол-во шт в коробке]]</f>
        <v>0</v>
      </c>
      <c r="L360" s="38">
        <f>Таблица612[[#This Row],[Общее кол-во шт]]*Таблица612[[#This Row],[Оптовая цена KRW                       за 1шт]]</f>
        <v>0</v>
      </c>
      <c r="M360" s="41" t="str">
        <f>IFERROR(Таблица612[[#This Row],[Общее кол-во шт]]*Таблица612[[#This Row],[Оптовая цена USD                       за 1шт]],"")</f>
        <v/>
      </c>
      <c r="N360" s="312"/>
    </row>
    <row r="361" spans="1:14" ht="24" customHeight="1">
      <c r="A361" s="307" t="s">
        <v>30593</v>
      </c>
      <c r="B361" s="32">
        <v>8806173425198</v>
      </c>
      <c r="C361" s="308" t="s">
        <v>18540</v>
      </c>
      <c r="D361" s="309" t="s">
        <v>30594</v>
      </c>
      <c r="E361" s="426">
        <v>2500</v>
      </c>
      <c r="F361" s="427">
        <v>0.47</v>
      </c>
      <c r="G361" s="310">
        <v>40</v>
      </c>
      <c r="H361" s="38">
        <f>Таблица612[[#This Row],[Розничная цена KRW]]*Таблица612[[#This Row],[Коэфициент стоимости]]</f>
        <v>1175</v>
      </c>
      <c r="I361" s="39" t="str">
        <f>IF($H$1="","Введите курс",Таблица612[[#This Row],[Оптовая цена KRW                       за 1шт]]/$H$1)</f>
        <v>Введите курс</v>
      </c>
      <c r="J361" s="311"/>
      <c r="K361" s="40">
        <f>Таблица612[[#This Row],[Заказ коробок ]]*Таблица612[[#This Row],[Кол-во шт в коробке]]</f>
        <v>0</v>
      </c>
      <c r="L361" s="38">
        <f>Таблица612[[#This Row],[Общее кол-во шт]]*Таблица612[[#This Row],[Оптовая цена KRW                       за 1шт]]</f>
        <v>0</v>
      </c>
      <c r="M361" s="41" t="str">
        <f>IFERROR(Таблица612[[#This Row],[Общее кол-во шт]]*Таблица612[[#This Row],[Оптовая цена USD                       за 1шт]],"")</f>
        <v/>
      </c>
      <c r="N361" s="312"/>
    </row>
    <row r="362" spans="1:14" ht="24" customHeight="1">
      <c r="A362" s="307" t="s">
        <v>30595</v>
      </c>
      <c r="B362" s="32">
        <v>8806173448081</v>
      </c>
      <c r="C362" s="308" t="s">
        <v>30596</v>
      </c>
      <c r="D362" s="309" t="s">
        <v>30597</v>
      </c>
      <c r="E362" s="426">
        <v>2000</v>
      </c>
      <c r="F362" s="427">
        <v>0.47</v>
      </c>
      <c r="G362" s="310">
        <v>40</v>
      </c>
      <c r="H362" s="38">
        <f>Таблица612[[#This Row],[Розничная цена KRW]]*Таблица612[[#This Row],[Коэфициент стоимости]]</f>
        <v>940</v>
      </c>
      <c r="I362" s="39" t="str">
        <f>IF($H$1="","Введите курс",Таблица612[[#This Row],[Оптовая цена KRW                       за 1шт]]/$H$1)</f>
        <v>Введите курс</v>
      </c>
      <c r="J362" s="311"/>
      <c r="K362" s="40">
        <f>Таблица612[[#This Row],[Заказ коробок ]]*Таблица612[[#This Row],[Кол-во шт в коробке]]</f>
        <v>0</v>
      </c>
      <c r="L362" s="38">
        <f>Таблица612[[#This Row],[Общее кол-во шт]]*Таблица612[[#This Row],[Оптовая цена KRW                       за 1шт]]</f>
        <v>0</v>
      </c>
      <c r="M362" s="41" t="str">
        <f>IFERROR(Таблица612[[#This Row],[Общее кол-во шт]]*Таблица612[[#This Row],[Оптовая цена USD                       за 1шт]],"")</f>
        <v/>
      </c>
      <c r="N362" s="312"/>
    </row>
    <row r="363" spans="1:14" ht="24" customHeight="1">
      <c r="A363" s="307" t="s">
        <v>30598</v>
      </c>
      <c r="B363" s="32">
        <v>8806173448074</v>
      </c>
      <c r="C363" s="308" t="s">
        <v>30599</v>
      </c>
      <c r="D363" s="309" t="s">
        <v>30600</v>
      </c>
      <c r="E363" s="426">
        <v>2000</v>
      </c>
      <c r="F363" s="427">
        <v>0.47</v>
      </c>
      <c r="G363" s="310">
        <v>40</v>
      </c>
      <c r="H363" s="38">
        <f>Таблица612[[#This Row],[Розничная цена KRW]]*Таблица612[[#This Row],[Коэфициент стоимости]]</f>
        <v>940</v>
      </c>
      <c r="I363" s="39" t="str">
        <f>IF($H$1="","Введите курс",Таблица612[[#This Row],[Оптовая цена KRW                       за 1шт]]/$H$1)</f>
        <v>Введите курс</v>
      </c>
      <c r="J363" s="311"/>
      <c r="K363" s="40">
        <f>Таблица612[[#This Row],[Заказ коробок ]]*Таблица612[[#This Row],[Кол-во шт в коробке]]</f>
        <v>0</v>
      </c>
      <c r="L363" s="38">
        <f>Таблица612[[#This Row],[Общее кол-во шт]]*Таблица612[[#This Row],[Оптовая цена KRW                       за 1шт]]</f>
        <v>0</v>
      </c>
      <c r="M363" s="41" t="str">
        <f>IFERROR(Таблица612[[#This Row],[Общее кол-во шт]]*Таблица612[[#This Row],[Оптовая цена USD                       за 1шт]],"")</f>
        <v/>
      </c>
      <c r="N363" s="312"/>
    </row>
    <row r="364" spans="1:14" ht="24" customHeight="1">
      <c r="A364" s="307" t="s">
        <v>30601</v>
      </c>
      <c r="B364" s="32">
        <v>8806173447039</v>
      </c>
      <c r="C364" s="308" t="s">
        <v>18689</v>
      </c>
      <c r="D364" s="309" t="s">
        <v>30602</v>
      </c>
      <c r="E364" s="426">
        <v>7000</v>
      </c>
      <c r="F364" s="427">
        <v>0.47</v>
      </c>
      <c r="G364" s="310">
        <v>30</v>
      </c>
      <c r="H364" s="38">
        <f>Таблица612[[#This Row],[Розничная цена KRW]]*Таблица612[[#This Row],[Коэфициент стоимости]]</f>
        <v>3290</v>
      </c>
      <c r="I364" s="39" t="str">
        <f>IF($H$1="","Введите курс",Таблица612[[#This Row],[Оптовая цена KRW                       за 1шт]]/$H$1)</f>
        <v>Введите курс</v>
      </c>
      <c r="J364" s="311"/>
      <c r="K364" s="40">
        <f>Таблица612[[#This Row],[Заказ коробок ]]*Таблица612[[#This Row],[Кол-во шт в коробке]]</f>
        <v>0</v>
      </c>
      <c r="L364" s="38">
        <f>Таблица612[[#This Row],[Общее кол-во шт]]*Таблица612[[#This Row],[Оптовая цена KRW                       за 1шт]]</f>
        <v>0</v>
      </c>
      <c r="M364" s="41" t="str">
        <f>IFERROR(Таблица612[[#This Row],[Общее кол-во шт]]*Таблица612[[#This Row],[Оптовая цена USD                       за 1шт]],"")</f>
        <v/>
      </c>
      <c r="N364" s="312"/>
    </row>
    <row r="365" spans="1:14" ht="24" customHeight="1">
      <c r="A365" s="307" t="s">
        <v>30603</v>
      </c>
      <c r="B365" s="32">
        <v>8806173436637</v>
      </c>
      <c r="C365" s="308" t="s">
        <v>30604</v>
      </c>
      <c r="D365" s="309" t="s">
        <v>30605</v>
      </c>
      <c r="E365" s="426">
        <v>2500</v>
      </c>
      <c r="F365" s="427">
        <v>0.47</v>
      </c>
      <c r="G365" s="310">
        <v>40</v>
      </c>
      <c r="H365" s="38">
        <f>Таблица612[[#This Row],[Розничная цена KRW]]*Таблица612[[#This Row],[Коэфициент стоимости]]</f>
        <v>1175</v>
      </c>
      <c r="I365" s="39" t="str">
        <f>IF($H$1="","Введите курс",Таблица612[[#This Row],[Оптовая цена KRW                       за 1шт]]/$H$1)</f>
        <v>Введите курс</v>
      </c>
      <c r="J365" s="311"/>
      <c r="K365" s="40">
        <f>Таблица612[[#This Row],[Заказ коробок ]]*Таблица612[[#This Row],[Кол-во шт в коробке]]</f>
        <v>0</v>
      </c>
      <c r="L365" s="38">
        <f>Таблица612[[#This Row],[Общее кол-во шт]]*Таблица612[[#This Row],[Оптовая цена KRW                       за 1шт]]</f>
        <v>0</v>
      </c>
      <c r="M365" s="41" t="str">
        <f>IFERROR(Таблица612[[#This Row],[Общее кол-во шт]]*Таблица612[[#This Row],[Оптовая цена USD                       за 1шт]],"")</f>
        <v/>
      </c>
      <c r="N365" s="312"/>
    </row>
    <row r="366" spans="1:14" ht="24" customHeight="1">
      <c r="A366" s="307" t="s">
        <v>30606</v>
      </c>
      <c r="B366" s="32">
        <v>8806173436644</v>
      </c>
      <c r="C366" s="308" t="s">
        <v>30607</v>
      </c>
      <c r="D366" s="309" t="s">
        <v>30608</v>
      </c>
      <c r="E366" s="426">
        <v>2500</v>
      </c>
      <c r="F366" s="427">
        <v>0.47</v>
      </c>
      <c r="G366" s="310">
        <v>40</v>
      </c>
      <c r="H366" s="38">
        <f>Таблица612[[#This Row],[Розничная цена KRW]]*Таблица612[[#This Row],[Коэфициент стоимости]]</f>
        <v>1175</v>
      </c>
      <c r="I366" s="39" t="str">
        <f>IF($H$1="","Введите курс",Таблица612[[#This Row],[Оптовая цена KRW                       за 1шт]]/$H$1)</f>
        <v>Введите курс</v>
      </c>
      <c r="J366" s="311"/>
      <c r="K366" s="40">
        <f>Таблица612[[#This Row],[Заказ коробок ]]*Таблица612[[#This Row],[Кол-во шт в коробке]]</f>
        <v>0</v>
      </c>
      <c r="L366" s="38">
        <f>Таблица612[[#This Row],[Общее кол-во шт]]*Таблица612[[#This Row],[Оптовая цена KRW                       за 1шт]]</f>
        <v>0</v>
      </c>
      <c r="M366" s="41" t="str">
        <f>IFERROR(Таблица612[[#This Row],[Общее кол-во шт]]*Таблица612[[#This Row],[Оптовая цена USD                       за 1шт]],"")</f>
        <v/>
      </c>
      <c r="N366" s="312"/>
    </row>
    <row r="367" spans="1:14" ht="24" customHeight="1">
      <c r="A367" s="307" t="s">
        <v>30609</v>
      </c>
      <c r="B367" s="32">
        <v>8806173441419</v>
      </c>
      <c r="C367" s="308" t="s">
        <v>18830</v>
      </c>
      <c r="D367" s="309" t="s">
        <v>30610</v>
      </c>
      <c r="E367" s="426">
        <v>14900</v>
      </c>
      <c r="F367" s="427">
        <v>0.47</v>
      </c>
      <c r="G367" s="310">
        <v>8</v>
      </c>
      <c r="H367" s="38">
        <f>Таблица612[[#This Row],[Розничная цена KRW]]*Таблица612[[#This Row],[Коэфициент стоимости]]</f>
        <v>7003</v>
      </c>
      <c r="I367" s="39" t="str">
        <f>IF($H$1="","Введите курс",Таблица612[[#This Row],[Оптовая цена KRW                       за 1шт]]/$H$1)</f>
        <v>Введите курс</v>
      </c>
      <c r="J367" s="311"/>
      <c r="K367" s="40">
        <f>Таблица612[[#This Row],[Заказ коробок ]]*Таблица612[[#This Row],[Кол-во шт в коробке]]</f>
        <v>0</v>
      </c>
      <c r="L367" s="38">
        <f>Таблица612[[#This Row],[Общее кол-во шт]]*Таблица612[[#This Row],[Оптовая цена KRW                       за 1шт]]</f>
        <v>0</v>
      </c>
      <c r="M367" s="41" t="str">
        <f>IFERROR(Таблица612[[#This Row],[Общее кол-во шт]]*Таблица612[[#This Row],[Оптовая цена USD                       за 1шт]],"")</f>
        <v/>
      </c>
      <c r="N367" s="312"/>
    </row>
    <row r="368" spans="1:14" ht="24" customHeight="1">
      <c r="A368" s="307" t="s">
        <v>30611</v>
      </c>
      <c r="B368" s="32">
        <v>8806173441426</v>
      </c>
      <c r="C368" s="308" t="s">
        <v>18831</v>
      </c>
      <c r="D368" s="309" t="s">
        <v>30612</v>
      </c>
      <c r="E368" s="426">
        <v>14900</v>
      </c>
      <c r="F368" s="427">
        <v>0.47</v>
      </c>
      <c r="G368" s="310">
        <v>8</v>
      </c>
      <c r="H368" s="38">
        <f>Таблица612[[#This Row],[Розничная цена KRW]]*Таблица612[[#This Row],[Коэфициент стоимости]]</f>
        <v>7003</v>
      </c>
      <c r="I368" s="39" t="str">
        <f>IF($H$1="","Введите курс",Таблица612[[#This Row],[Оптовая цена KRW                       за 1шт]]/$H$1)</f>
        <v>Введите курс</v>
      </c>
      <c r="J368" s="311"/>
      <c r="K368" s="40">
        <f>Таблица612[[#This Row],[Заказ коробок ]]*Таблица612[[#This Row],[Кол-во шт в коробке]]</f>
        <v>0</v>
      </c>
      <c r="L368" s="38">
        <f>Таблица612[[#This Row],[Общее кол-во шт]]*Таблица612[[#This Row],[Оптовая цена KRW                       за 1шт]]</f>
        <v>0</v>
      </c>
      <c r="M368" s="41" t="str">
        <f>IFERROR(Таблица612[[#This Row],[Общее кол-во шт]]*Таблица612[[#This Row],[Оптовая цена USD                       за 1шт]],"")</f>
        <v/>
      </c>
      <c r="N368" s="312"/>
    </row>
    <row r="369" spans="1:14" ht="24" customHeight="1">
      <c r="A369" s="307" t="s">
        <v>30613</v>
      </c>
      <c r="B369" s="32">
        <v>8806173436620</v>
      </c>
      <c r="C369" s="308" t="s">
        <v>18829</v>
      </c>
      <c r="D369" s="309" t="s">
        <v>30614</v>
      </c>
      <c r="E369" s="426">
        <v>14900</v>
      </c>
      <c r="F369" s="427">
        <v>0.47</v>
      </c>
      <c r="G369" s="310">
        <v>8</v>
      </c>
      <c r="H369" s="38">
        <f>Таблица612[[#This Row],[Розничная цена KRW]]*Таблица612[[#This Row],[Коэфициент стоимости]]</f>
        <v>7003</v>
      </c>
      <c r="I369" s="39" t="str">
        <f>IF($H$1="","Введите курс",Таблица612[[#This Row],[Оптовая цена KRW                       за 1шт]]/$H$1)</f>
        <v>Введите курс</v>
      </c>
      <c r="J369" s="311"/>
      <c r="K369" s="40">
        <f>Таблица612[[#This Row],[Заказ коробок ]]*Таблица612[[#This Row],[Кол-во шт в коробке]]</f>
        <v>0</v>
      </c>
      <c r="L369" s="38">
        <f>Таблица612[[#This Row],[Общее кол-во шт]]*Таблица612[[#This Row],[Оптовая цена KRW                       за 1шт]]</f>
        <v>0</v>
      </c>
      <c r="M369" s="41" t="str">
        <f>IFERROR(Таблица612[[#This Row],[Общее кол-во шт]]*Таблица612[[#This Row],[Оптовая цена USD                       за 1шт]],"")</f>
        <v/>
      </c>
      <c r="N369" s="312"/>
    </row>
    <row r="370" spans="1:14" ht="24" customHeight="1">
      <c r="A370" s="307" t="s">
        <v>30615</v>
      </c>
      <c r="B370" s="32">
        <v>8806173436583</v>
      </c>
      <c r="C370" s="308" t="s">
        <v>18833</v>
      </c>
      <c r="D370" s="309" t="s">
        <v>30616</v>
      </c>
      <c r="E370" s="426">
        <v>14900</v>
      </c>
      <c r="F370" s="427">
        <v>0.47</v>
      </c>
      <c r="G370" s="310">
        <v>8</v>
      </c>
      <c r="H370" s="38">
        <f>Таблица612[[#This Row],[Розничная цена KRW]]*Таблица612[[#This Row],[Коэфициент стоимости]]</f>
        <v>7003</v>
      </c>
      <c r="I370" s="39" t="str">
        <f>IF($H$1="","Введите курс",Таблица612[[#This Row],[Оптовая цена KRW                       за 1шт]]/$H$1)</f>
        <v>Введите курс</v>
      </c>
      <c r="J370" s="311"/>
      <c r="K370" s="40">
        <f>Таблица612[[#This Row],[Заказ коробок ]]*Таблица612[[#This Row],[Кол-во шт в коробке]]</f>
        <v>0</v>
      </c>
      <c r="L370" s="38">
        <f>Таблица612[[#This Row],[Общее кол-во шт]]*Таблица612[[#This Row],[Оптовая цена KRW                       за 1шт]]</f>
        <v>0</v>
      </c>
      <c r="M370" s="41" t="str">
        <f>IFERROR(Таблица612[[#This Row],[Общее кол-во шт]]*Таблица612[[#This Row],[Оптовая цена USD                       за 1шт]],"")</f>
        <v/>
      </c>
      <c r="N370" s="312"/>
    </row>
    <row r="371" spans="1:14" ht="24" customHeight="1">
      <c r="A371" s="307" t="s">
        <v>30617</v>
      </c>
      <c r="B371" s="32">
        <v>8806173448289</v>
      </c>
      <c r="C371" s="308" t="s">
        <v>30618</v>
      </c>
      <c r="D371" s="309" t="s">
        <v>30619</v>
      </c>
      <c r="E371" s="426">
        <v>20000</v>
      </c>
      <c r="F371" s="427">
        <v>0.47</v>
      </c>
      <c r="G371" s="310">
        <v>6</v>
      </c>
      <c r="H371" s="38">
        <f>Таблица612[[#This Row],[Розничная цена KRW]]*Таблица612[[#This Row],[Коэфициент стоимости]]</f>
        <v>9400</v>
      </c>
      <c r="I371" s="39" t="str">
        <f>IF($H$1="","Введите курс",Таблица612[[#This Row],[Оптовая цена KRW                       за 1шт]]/$H$1)</f>
        <v>Введите курс</v>
      </c>
      <c r="J371" s="311"/>
      <c r="K371" s="40">
        <f>Таблица612[[#This Row],[Заказ коробок ]]*Таблица612[[#This Row],[Кол-во шт в коробке]]</f>
        <v>0</v>
      </c>
      <c r="L371" s="38">
        <f>Таблица612[[#This Row],[Общее кол-во шт]]*Таблица612[[#This Row],[Оптовая цена KRW                       за 1шт]]</f>
        <v>0</v>
      </c>
      <c r="M371" s="41" t="str">
        <f>IFERROR(Таблица612[[#This Row],[Общее кол-во шт]]*Таблица612[[#This Row],[Оптовая цена USD                       за 1шт]],"")</f>
        <v/>
      </c>
      <c r="N371" s="312"/>
    </row>
    <row r="372" spans="1:14" ht="24" customHeight="1">
      <c r="A372" s="307" t="s">
        <v>30620</v>
      </c>
      <c r="B372" s="32">
        <v>8806173436606</v>
      </c>
      <c r="C372" s="308" t="s">
        <v>30621</v>
      </c>
      <c r="D372" s="309" t="s">
        <v>30622</v>
      </c>
      <c r="E372" s="426">
        <v>14900</v>
      </c>
      <c r="F372" s="427">
        <v>0.47</v>
      </c>
      <c r="G372" s="310">
        <v>8</v>
      </c>
      <c r="H372" s="38">
        <f>Таблица612[[#This Row],[Розничная цена KRW]]*Таблица612[[#This Row],[Коэфициент стоимости]]</f>
        <v>7003</v>
      </c>
      <c r="I372" s="39" t="str">
        <f>IF($H$1="","Введите курс",Таблица612[[#This Row],[Оптовая цена KRW                       за 1шт]]/$H$1)</f>
        <v>Введите курс</v>
      </c>
      <c r="J372" s="311"/>
      <c r="K372" s="40">
        <f>Таблица612[[#This Row],[Заказ коробок ]]*Таблица612[[#This Row],[Кол-во шт в коробке]]</f>
        <v>0</v>
      </c>
      <c r="L372" s="38">
        <f>Таблица612[[#This Row],[Общее кол-во шт]]*Таблица612[[#This Row],[Оптовая цена KRW                       за 1шт]]</f>
        <v>0</v>
      </c>
      <c r="M372" s="41" t="str">
        <f>IFERROR(Таблица612[[#This Row],[Общее кол-во шт]]*Таблица612[[#This Row],[Оптовая цена USD                       за 1шт]],"")</f>
        <v/>
      </c>
      <c r="N372" s="312"/>
    </row>
    <row r="373" spans="1:14" ht="24" customHeight="1">
      <c r="A373" s="307" t="s">
        <v>30623</v>
      </c>
      <c r="B373" s="32">
        <v>8806173443697</v>
      </c>
      <c r="C373" s="308" t="s">
        <v>18739</v>
      </c>
      <c r="D373" s="309" t="s">
        <v>30624</v>
      </c>
      <c r="E373" s="426">
        <v>9500</v>
      </c>
      <c r="F373" s="427">
        <v>0.47</v>
      </c>
      <c r="G373" s="310">
        <v>6</v>
      </c>
      <c r="H373" s="38">
        <f>Таблица612[[#This Row],[Розничная цена KRW]]*Таблица612[[#This Row],[Коэфициент стоимости]]</f>
        <v>4465</v>
      </c>
      <c r="I373" s="39" t="str">
        <f>IF($H$1="","Введите курс",Таблица612[[#This Row],[Оптовая цена KRW                       за 1шт]]/$H$1)</f>
        <v>Введите курс</v>
      </c>
      <c r="J373" s="311"/>
      <c r="K373" s="40">
        <f>Таблица612[[#This Row],[Заказ коробок ]]*Таблица612[[#This Row],[Кол-во шт в коробке]]</f>
        <v>0</v>
      </c>
      <c r="L373" s="38">
        <f>Таблица612[[#This Row],[Общее кол-во шт]]*Таблица612[[#This Row],[Оптовая цена KRW                       за 1шт]]</f>
        <v>0</v>
      </c>
      <c r="M373" s="41" t="str">
        <f>IFERROR(Таблица612[[#This Row],[Общее кол-во шт]]*Таблица612[[#This Row],[Оптовая цена USD                       за 1шт]],"")</f>
        <v/>
      </c>
      <c r="N373" s="312"/>
    </row>
    <row r="374" spans="1:14" ht="24" customHeight="1">
      <c r="A374" s="307" t="s">
        <v>30625</v>
      </c>
      <c r="B374" s="32">
        <v>8806173443277</v>
      </c>
      <c r="C374" s="308" t="s">
        <v>18779</v>
      </c>
      <c r="D374" s="309" t="s">
        <v>30626</v>
      </c>
      <c r="E374" s="426">
        <v>10000</v>
      </c>
      <c r="F374" s="427">
        <v>0.47</v>
      </c>
      <c r="G374" s="310">
        <v>6</v>
      </c>
      <c r="H374" s="38">
        <f>Таблица612[[#This Row],[Розничная цена KRW]]*Таблица612[[#This Row],[Коэфициент стоимости]]</f>
        <v>4700</v>
      </c>
      <c r="I374" s="39" t="str">
        <f>IF($H$1="","Введите курс",Таблица612[[#This Row],[Оптовая цена KRW                       за 1шт]]/$H$1)</f>
        <v>Введите курс</v>
      </c>
      <c r="J374" s="311"/>
      <c r="K374" s="40">
        <f>Таблица612[[#This Row],[Заказ коробок ]]*Таблица612[[#This Row],[Кол-во шт в коробке]]</f>
        <v>0</v>
      </c>
      <c r="L374" s="38">
        <f>Таблица612[[#This Row],[Общее кол-во шт]]*Таблица612[[#This Row],[Оптовая цена KRW                       за 1шт]]</f>
        <v>0</v>
      </c>
      <c r="M374" s="41" t="str">
        <f>IFERROR(Таблица612[[#This Row],[Общее кол-во шт]]*Таблица612[[#This Row],[Оптовая цена USD                       за 1шт]],"")</f>
        <v/>
      </c>
      <c r="N374" s="312"/>
    </row>
    <row r="375" spans="1:14" ht="24" customHeight="1">
      <c r="A375" s="307" t="s">
        <v>30627</v>
      </c>
      <c r="B375" s="32">
        <v>8806173443260</v>
      </c>
      <c r="C375" s="308" t="s">
        <v>18768</v>
      </c>
      <c r="D375" s="309" t="s">
        <v>30628</v>
      </c>
      <c r="E375" s="426">
        <v>10000</v>
      </c>
      <c r="F375" s="427">
        <v>0.47</v>
      </c>
      <c r="G375" s="310">
        <v>6</v>
      </c>
      <c r="H375" s="38">
        <f>Таблица612[[#This Row],[Розничная цена KRW]]*Таблица612[[#This Row],[Коэфициент стоимости]]</f>
        <v>4700</v>
      </c>
      <c r="I375" s="39" t="str">
        <f>IF($H$1="","Введите курс",Таблица612[[#This Row],[Оптовая цена KRW                       за 1шт]]/$H$1)</f>
        <v>Введите курс</v>
      </c>
      <c r="J375" s="311"/>
      <c r="K375" s="40">
        <f>Таблица612[[#This Row],[Заказ коробок ]]*Таблица612[[#This Row],[Кол-во шт в коробке]]</f>
        <v>0</v>
      </c>
      <c r="L375" s="38">
        <f>Таблица612[[#This Row],[Общее кол-во шт]]*Таблица612[[#This Row],[Оптовая цена KRW                       за 1шт]]</f>
        <v>0</v>
      </c>
      <c r="M375" s="41" t="str">
        <f>IFERROR(Таблица612[[#This Row],[Общее кол-во шт]]*Таблица612[[#This Row],[Оптовая цена USD                       за 1шт]],"")</f>
        <v/>
      </c>
      <c r="N375" s="312"/>
    </row>
    <row r="376" spans="1:14" ht="24" customHeight="1">
      <c r="A376" s="307" t="s">
        <v>30629</v>
      </c>
      <c r="B376" s="32">
        <v>8806173441396</v>
      </c>
      <c r="C376" s="308" t="s">
        <v>18825</v>
      </c>
      <c r="D376" s="309" t="s">
        <v>30630</v>
      </c>
      <c r="E376" s="426">
        <v>14900</v>
      </c>
      <c r="F376" s="427">
        <v>0.47</v>
      </c>
      <c r="G376" s="310">
        <v>8</v>
      </c>
      <c r="H376" s="38">
        <f>Таблица612[[#This Row],[Розничная цена KRW]]*Таблица612[[#This Row],[Коэфициент стоимости]]</f>
        <v>7003</v>
      </c>
      <c r="I376" s="39" t="str">
        <f>IF($H$1="","Введите курс",Таблица612[[#This Row],[Оптовая цена KRW                       за 1шт]]/$H$1)</f>
        <v>Введите курс</v>
      </c>
      <c r="J376" s="311"/>
      <c r="K376" s="40">
        <f>Таблица612[[#This Row],[Заказ коробок ]]*Таблица612[[#This Row],[Кол-во шт в коробке]]</f>
        <v>0</v>
      </c>
      <c r="L376" s="38">
        <f>Таблица612[[#This Row],[Общее кол-во шт]]*Таблица612[[#This Row],[Оптовая цена KRW                       за 1шт]]</f>
        <v>0</v>
      </c>
      <c r="M376" s="41" t="str">
        <f>IFERROR(Таблица612[[#This Row],[Общее кол-во шт]]*Таблица612[[#This Row],[Оптовая цена USD                       за 1шт]],"")</f>
        <v/>
      </c>
      <c r="N376" s="312"/>
    </row>
    <row r="377" spans="1:14" ht="24" customHeight="1">
      <c r="A377" s="307" t="s">
        <v>30631</v>
      </c>
      <c r="B377" s="32">
        <v>8806173441402</v>
      </c>
      <c r="C377" s="308" t="s">
        <v>18824</v>
      </c>
      <c r="D377" s="309" t="s">
        <v>30632</v>
      </c>
      <c r="E377" s="426">
        <v>14900</v>
      </c>
      <c r="F377" s="427">
        <v>0.47</v>
      </c>
      <c r="G377" s="310">
        <v>8</v>
      </c>
      <c r="H377" s="38">
        <f>Таблица612[[#This Row],[Розничная цена KRW]]*Таблица612[[#This Row],[Коэфициент стоимости]]</f>
        <v>7003</v>
      </c>
      <c r="I377" s="39" t="str">
        <f>IF($H$1="","Введите курс",Таблица612[[#This Row],[Оптовая цена KRW                       за 1шт]]/$H$1)</f>
        <v>Введите курс</v>
      </c>
      <c r="J377" s="311"/>
      <c r="K377" s="40">
        <f>Таблица612[[#This Row],[Заказ коробок ]]*Таблица612[[#This Row],[Кол-во шт в коробке]]</f>
        <v>0</v>
      </c>
      <c r="L377" s="38">
        <f>Таблица612[[#This Row],[Общее кол-во шт]]*Таблица612[[#This Row],[Оптовая цена KRW                       за 1шт]]</f>
        <v>0</v>
      </c>
      <c r="M377" s="41" t="str">
        <f>IFERROR(Таблица612[[#This Row],[Общее кол-во шт]]*Таблица612[[#This Row],[Оптовая цена USD                       за 1шт]],"")</f>
        <v/>
      </c>
      <c r="N377" s="312"/>
    </row>
    <row r="378" spans="1:14" ht="24" customHeight="1">
      <c r="A378" s="307" t="s">
        <v>30633</v>
      </c>
      <c r="B378" s="32">
        <v>8806173436613</v>
      </c>
      <c r="C378" s="308" t="s">
        <v>18826</v>
      </c>
      <c r="D378" s="309" t="s">
        <v>30634</v>
      </c>
      <c r="E378" s="426">
        <v>14900</v>
      </c>
      <c r="F378" s="427">
        <v>0.47</v>
      </c>
      <c r="G378" s="310">
        <v>8</v>
      </c>
      <c r="H378" s="38">
        <f>Таблица612[[#This Row],[Розничная цена KRW]]*Таблица612[[#This Row],[Коэфициент стоимости]]</f>
        <v>7003</v>
      </c>
      <c r="I378" s="39" t="str">
        <f>IF($H$1="","Введите курс",Таблица612[[#This Row],[Оптовая цена KRW                       за 1шт]]/$H$1)</f>
        <v>Введите курс</v>
      </c>
      <c r="J378" s="311"/>
      <c r="K378" s="40">
        <f>Таблица612[[#This Row],[Заказ коробок ]]*Таблица612[[#This Row],[Кол-во шт в коробке]]</f>
        <v>0</v>
      </c>
      <c r="L378" s="38">
        <f>Таблица612[[#This Row],[Общее кол-во шт]]*Таблица612[[#This Row],[Оптовая цена KRW                       за 1шт]]</f>
        <v>0</v>
      </c>
      <c r="M378" s="41" t="str">
        <f>IFERROR(Таблица612[[#This Row],[Общее кол-во шт]]*Таблица612[[#This Row],[Оптовая цена USD                       за 1шт]],"")</f>
        <v/>
      </c>
      <c r="N378" s="312"/>
    </row>
    <row r="379" spans="1:14" ht="24" customHeight="1">
      <c r="A379" s="307" t="s">
        <v>30635</v>
      </c>
      <c r="B379" s="32">
        <v>8806173436576</v>
      </c>
      <c r="C379" s="308" t="s">
        <v>18828</v>
      </c>
      <c r="D379" s="309" t="s">
        <v>30636</v>
      </c>
      <c r="E379" s="426">
        <v>14900</v>
      </c>
      <c r="F379" s="427">
        <v>0.47</v>
      </c>
      <c r="G379" s="310">
        <v>8</v>
      </c>
      <c r="H379" s="38">
        <f>Таблица612[[#This Row],[Розничная цена KRW]]*Таблица612[[#This Row],[Коэфициент стоимости]]</f>
        <v>7003</v>
      </c>
      <c r="I379" s="39" t="str">
        <f>IF($H$1="","Введите курс",Таблица612[[#This Row],[Оптовая цена KRW                       за 1шт]]/$H$1)</f>
        <v>Введите курс</v>
      </c>
      <c r="J379" s="311"/>
      <c r="K379" s="40">
        <f>Таблица612[[#This Row],[Заказ коробок ]]*Таблица612[[#This Row],[Кол-во шт в коробке]]</f>
        <v>0</v>
      </c>
      <c r="L379" s="38">
        <f>Таблица612[[#This Row],[Общее кол-во шт]]*Таблица612[[#This Row],[Оптовая цена KRW                       за 1шт]]</f>
        <v>0</v>
      </c>
      <c r="M379" s="41" t="str">
        <f>IFERROR(Таблица612[[#This Row],[Общее кол-во шт]]*Таблица612[[#This Row],[Оптовая цена USD                       за 1шт]],"")</f>
        <v/>
      </c>
      <c r="N379" s="312"/>
    </row>
    <row r="380" spans="1:14" ht="24" customHeight="1">
      <c r="A380" s="307" t="s">
        <v>30637</v>
      </c>
      <c r="B380" s="32">
        <v>8806173436590</v>
      </c>
      <c r="C380" s="308" t="s">
        <v>18827</v>
      </c>
      <c r="D380" s="309" t="s">
        <v>30638</v>
      </c>
      <c r="E380" s="426">
        <v>14900</v>
      </c>
      <c r="F380" s="427">
        <v>0.47</v>
      </c>
      <c r="G380" s="310">
        <v>8</v>
      </c>
      <c r="H380" s="38">
        <f>Таблица612[[#This Row],[Розничная цена KRW]]*Таблица612[[#This Row],[Коэфициент стоимости]]</f>
        <v>7003</v>
      </c>
      <c r="I380" s="39" t="str">
        <f>IF($H$1="","Введите курс",Таблица612[[#This Row],[Оптовая цена KRW                       за 1шт]]/$H$1)</f>
        <v>Введите курс</v>
      </c>
      <c r="J380" s="311"/>
      <c r="K380" s="40">
        <f>Таблица612[[#This Row],[Заказ коробок ]]*Таблица612[[#This Row],[Кол-во шт в коробке]]</f>
        <v>0</v>
      </c>
      <c r="L380" s="38">
        <f>Таблица612[[#This Row],[Общее кол-во шт]]*Таблица612[[#This Row],[Оптовая цена KRW                       за 1шт]]</f>
        <v>0</v>
      </c>
      <c r="M380" s="41" t="str">
        <f>IFERROR(Таблица612[[#This Row],[Общее кол-во шт]]*Таблица612[[#This Row],[Оптовая цена USD                       за 1шт]],"")</f>
        <v/>
      </c>
      <c r="N380" s="312"/>
    </row>
    <row r="381" spans="1:14" ht="24" customHeight="1">
      <c r="A381" s="307" t="s">
        <v>30639</v>
      </c>
      <c r="B381" s="32">
        <v>8806173448296</v>
      </c>
      <c r="C381" s="308" t="s">
        <v>18883</v>
      </c>
      <c r="D381" s="309" t="s">
        <v>30640</v>
      </c>
      <c r="E381" s="426">
        <v>20000</v>
      </c>
      <c r="F381" s="427">
        <v>0.47</v>
      </c>
      <c r="G381" s="310">
        <v>6</v>
      </c>
      <c r="H381" s="38">
        <f>Таблица612[[#This Row],[Розничная цена KRW]]*Таблица612[[#This Row],[Коэфициент стоимости]]</f>
        <v>9400</v>
      </c>
      <c r="I381" s="39" t="str">
        <f>IF($H$1="","Введите курс",Таблица612[[#This Row],[Оптовая цена KRW                       за 1шт]]/$H$1)</f>
        <v>Введите курс</v>
      </c>
      <c r="J381" s="311"/>
      <c r="K381" s="40">
        <f>Таблица612[[#This Row],[Заказ коробок ]]*Таблица612[[#This Row],[Кол-во шт в коробке]]</f>
        <v>0</v>
      </c>
      <c r="L381" s="38">
        <f>Таблица612[[#This Row],[Общее кол-во шт]]*Таблица612[[#This Row],[Оптовая цена KRW                       за 1шт]]</f>
        <v>0</v>
      </c>
      <c r="M381" s="41" t="str">
        <f>IFERROR(Таблица612[[#This Row],[Общее кол-во шт]]*Таблица612[[#This Row],[Оптовая цена USD                       за 1шт]],"")</f>
        <v/>
      </c>
      <c r="N381" s="312"/>
    </row>
    <row r="382" spans="1:14" ht="24" customHeight="1">
      <c r="A382" s="307" t="s">
        <v>30641</v>
      </c>
      <c r="B382" s="32">
        <v>8806173444298</v>
      </c>
      <c r="C382" s="308" t="s">
        <v>30642</v>
      </c>
      <c r="D382" s="309" t="s">
        <v>30643</v>
      </c>
      <c r="E382" s="426">
        <v>14900</v>
      </c>
      <c r="F382" s="427">
        <v>0.47</v>
      </c>
      <c r="G382" s="310">
        <v>6</v>
      </c>
      <c r="H382" s="38">
        <f>Таблица612[[#This Row],[Розничная цена KRW]]*Таблица612[[#This Row],[Коэфициент стоимости]]</f>
        <v>7003</v>
      </c>
      <c r="I382" s="39" t="str">
        <f>IF($H$1="","Введите курс",Таблица612[[#This Row],[Оптовая цена KRW                       за 1шт]]/$H$1)</f>
        <v>Введите курс</v>
      </c>
      <c r="J382" s="311"/>
      <c r="K382" s="40">
        <f>Таблица612[[#This Row],[Заказ коробок ]]*Таблица612[[#This Row],[Кол-во шт в коробке]]</f>
        <v>0</v>
      </c>
      <c r="L382" s="38">
        <f>Таблица612[[#This Row],[Общее кол-во шт]]*Таблица612[[#This Row],[Оптовая цена KRW                       за 1шт]]</f>
        <v>0</v>
      </c>
      <c r="M382" s="41" t="str">
        <f>IFERROR(Таблица612[[#This Row],[Общее кол-во шт]]*Таблица612[[#This Row],[Оптовая цена USD                       за 1шт]],"")</f>
        <v/>
      </c>
      <c r="N382" s="312"/>
    </row>
    <row r="383" spans="1:14" ht="24" customHeight="1">
      <c r="A383" s="307" t="s">
        <v>30644</v>
      </c>
      <c r="B383" s="32">
        <v>8806173444281</v>
      </c>
      <c r="C383" s="308" t="s">
        <v>30645</v>
      </c>
      <c r="D383" s="309" t="s">
        <v>30646</v>
      </c>
      <c r="E383" s="426">
        <v>14900</v>
      </c>
      <c r="F383" s="427">
        <v>0.47</v>
      </c>
      <c r="G383" s="310">
        <v>6</v>
      </c>
      <c r="H383" s="38">
        <f>Таблица612[[#This Row],[Розничная цена KRW]]*Таблица612[[#This Row],[Коэфициент стоимости]]</f>
        <v>7003</v>
      </c>
      <c r="I383" s="39" t="str">
        <f>IF($H$1="","Введите курс",Таблица612[[#This Row],[Оптовая цена KRW                       за 1шт]]/$H$1)</f>
        <v>Введите курс</v>
      </c>
      <c r="J383" s="311"/>
      <c r="K383" s="40">
        <f>Таблица612[[#This Row],[Заказ коробок ]]*Таблица612[[#This Row],[Кол-во шт в коробке]]</f>
        <v>0</v>
      </c>
      <c r="L383" s="38">
        <f>Таблица612[[#This Row],[Общее кол-во шт]]*Таблица612[[#This Row],[Оптовая цена KRW                       за 1шт]]</f>
        <v>0</v>
      </c>
      <c r="M383" s="41" t="str">
        <f>IFERROR(Таблица612[[#This Row],[Общее кол-во шт]]*Таблица612[[#This Row],[Оптовая цена USD                       за 1шт]],"")</f>
        <v/>
      </c>
      <c r="N383" s="312"/>
    </row>
    <row r="384" spans="1:14" ht="24" customHeight="1">
      <c r="A384" s="307" t="s">
        <v>30647</v>
      </c>
      <c r="B384" s="32">
        <v>8806173444274</v>
      </c>
      <c r="C384" s="308" t="s">
        <v>30648</v>
      </c>
      <c r="D384" s="309" t="s">
        <v>30649</v>
      </c>
      <c r="E384" s="426">
        <v>14900</v>
      </c>
      <c r="F384" s="427">
        <v>0.47</v>
      </c>
      <c r="G384" s="310">
        <v>6</v>
      </c>
      <c r="H384" s="38">
        <f>Таблица612[[#This Row],[Розничная цена KRW]]*Таблица612[[#This Row],[Коэфициент стоимости]]</f>
        <v>7003</v>
      </c>
      <c r="I384" s="39" t="str">
        <f>IF($H$1="","Введите курс",Таблица612[[#This Row],[Оптовая цена KRW                       за 1шт]]/$H$1)</f>
        <v>Введите курс</v>
      </c>
      <c r="J384" s="311"/>
      <c r="K384" s="40">
        <f>Таблица612[[#This Row],[Заказ коробок ]]*Таблица612[[#This Row],[Кол-во шт в коробке]]</f>
        <v>0</v>
      </c>
      <c r="L384" s="38">
        <f>Таблица612[[#This Row],[Общее кол-во шт]]*Таблица612[[#This Row],[Оптовая цена KRW                       за 1шт]]</f>
        <v>0</v>
      </c>
      <c r="M384" s="41" t="str">
        <f>IFERROR(Таблица612[[#This Row],[Общее кол-во шт]]*Таблица612[[#This Row],[Оптовая цена USD                       за 1шт]],"")</f>
        <v/>
      </c>
      <c r="N384" s="312"/>
    </row>
    <row r="385" spans="1:14" ht="24" customHeight="1">
      <c r="A385" s="307" t="s">
        <v>30650</v>
      </c>
      <c r="B385" s="32">
        <v>8806173443246</v>
      </c>
      <c r="C385" s="308" t="s">
        <v>18806</v>
      </c>
      <c r="D385" s="309" t="s">
        <v>30651</v>
      </c>
      <c r="E385" s="426">
        <v>12000</v>
      </c>
      <c r="F385" s="427">
        <v>0.47</v>
      </c>
      <c r="G385" s="310">
        <v>6</v>
      </c>
      <c r="H385" s="38">
        <f>Таблица612[[#This Row],[Розничная цена KRW]]*Таблица612[[#This Row],[Коэфициент стоимости]]</f>
        <v>5640</v>
      </c>
      <c r="I385" s="39" t="str">
        <f>IF($H$1="","Введите курс",Таблица612[[#This Row],[Оптовая цена KRW                       за 1шт]]/$H$1)</f>
        <v>Введите курс</v>
      </c>
      <c r="J385" s="311"/>
      <c r="K385" s="40">
        <f>Таблица612[[#This Row],[Заказ коробок ]]*Таблица612[[#This Row],[Кол-во шт в коробке]]</f>
        <v>0</v>
      </c>
      <c r="L385" s="38">
        <f>Таблица612[[#This Row],[Общее кол-во шт]]*Таблица612[[#This Row],[Оптовая цена KRW                       за 1шт]]</f>
        <v>0</v>
      </c>
      <c r="M385" s="41" t="str">
        <f>IFERROR(Таблица612[[#This Row],[Общее кол-во шт]]*Таблица612[[#This Row],[Оптовая цена USD                       за 1шт]],"")</f>
        <v/>
      </c>
      <c r="N385" s="312"/>
    </row>
    <row r="386" spans="1:14" ht="24" customHeight="1">
      <c r="A386" s="307" t="s">
        <v>30652</v>
      </c>
      <c r="B386" s="32">
        <v>8806173443253</v>
      </c>
      <c r="C386" s="308" t="s">
        <v>18793</v>
      </c>
      <c r="D386" s="309" t="s">
        <v>30653</v>
      </c>
      <c r="E386" s="426">
        <v>12000</v>
      </c>
      <c r="F386" s="427">
        <v>0.47</v>
      </c>
      <c r="G386" s="310">
        <v>6</v>
      </c>
      <c r="H386" s="38">
        <f>Таблица612[[#This Row],[Розничная цена KRW]]*Таблица612[[#This Row],[Коэфициент стоимости]]</f>
        <v>5640</v>
      </c>
      <c r="I386" s="39" t="str">
        <f>IF($H$1="","Введите курс",Таблица612[[#This Row],[Оптовая цена KRW                       за 1шт]]/$H$1)</f>
        <v>Введите курс</v>
      </c>
      <c r="J386" s="311"/>
      <c r="K386" s="40">
        <f>Таблица612[[#This Row],[Заказ коробок ]]*Таблица612[[#This Row],[Кол-во шт в коробке]]</f>
        <v>0</v>
      </c>
      <c r="L386" s="38">
        <f>Таблица612[[#This Row],[Общее кол-во шт]]*Таблица612[[#This Row],[Оптовая цена KRW                       за 1шт]]</f>
        <v>0</v>
      </c>
      <c r="M386" s="41" t="str">
        <f>IFERROR(Таблица612[[#This Row],[Общее кол-во шт]]*Таблица612[[#This Row],[Оптовая цена USD                       за 1шт]],"")</f>
        <v/>
      </c>
      <c r="N386" s="312"/>
    </row>
    <row r="387" spans="1:14" ht="24" customHeight="1">
      <c r="A387" s="307" t="s">
        <v>30654</v>
      </c>
      <c r="B387" s="32">
        <v>8806173423804</v>
      </c>
      <c r="C387" s="308" t="s">
        <v>18725</v>
      </c>
      <c r="D387" s="309" t="s">
        <v>30655</v>
      </c>
      <c r="E387" s="426">
        <v>8900</v>
      </c>
      <c r="F387" s="427">
        <v>0.47</v>
      </c>
      <c r="G387" s="310">
        <v>12</v>
      </c>
      <c r="H387" s="38">
        <f>Таблица612[[#This Row],[Розничная цена KRW]]*Таблица612[[#This Row],[Коэфициент стоимости]]</f>
        <v>4183</v>
      </c>
      <c r="I387" s="39" t="str">
        <f>IF($H$1="","Введите курс",Таблица612[[#This Row],[Оптовая цена KRW                       за 1шт]]/$H$1)</f>
        <v>Введите курс</v>
      </c>
      <c r="J387" s="311"/>
      <c r="K387" s="40">
        <f>Таблица612[[#This Row],[Заказ коробок ]]*Таблица612[[#This Row],[Кол-во шт в коробке]]</f>
        <v>0</v>
      </c>
      <c r="L387" s="38">
        <f>Таблица612[[#This Row],[Общее кол-во шт]]*Таблица612[[#This Row],[Оптовая цена KRW                       за 1шт]]</f>
        <v>0</v>
      </c>
      <c r="M387" s="41" t="str">
        <f>IFERROR(Таблица612[[#This Row],[Общее кол-во шт]]*Таблица612[[#This Row],[Оптовая цена USD                       за 1шт]],"")</f>
        <v/>
      </c>
      <c r="N387" s="312"/>
    </row>
    <row r="388" spans="1:14" ht="24" customHeight="1">
      <c r="A388" s="307" t="s">
        <v>30656</v>
      </c>
      <c r="B388" s="32">
        <v>8806173423798</v>
      </c>
      <c r="C388" s="308" t="s">
        <v>18726</v>
      </c>
      <c r="D388" s="309" t="s">
        <v>30657</v>
      </c>
      <c r="E388" s="426">
        <v>8900</v>
      </c>
      <c r="F388" s="427">
        <v>0.47</v>
      </c>
      <c r="G388" s="310">
        <v>12</v>
      </c>
      <c r="H388" s="38">
        <f>Таблица612[[#This Row],[Розничная цена KRW]]*Таблица612[[#This Row],[Коэфициент стоимости]]</f>
        <v>4183</v>
      </c>
      <c r="I388" s="39" t="str">
        <f>IF($H$1="","Введите курс",Таблица612[[#This Row],[Оптовая цена KRW                       за 1шт]]/$H$1)</f>
        <v>Введите курс</v>
      </c>
      <c r="J388" s="311"/>
      <c r="K388" s="40">
        <f>Таблица612[[#This Row],[Заказ коробок ]]*Таблица612[[#This Row],[Кол-во шт в коробке]]</f>
        <v>0</v>
      </c>
      <c r="L388" s="38">
        <f>Таблица612[[#This Row],[Общее кол-во шт]]*Таблица612[[#This Row],[Оптовая цена KRW                       за 1шт]]</f>
        <v>0</v>
      </c>
      <c r="M388" s="41" t="str">
        <f>IFERROR(Таблица612[[#This Row],[Общее кол-во шт]]*Таблица612[[#This Row],[Оптовая цена USD                       за 1шт]],"")</f>
        <v/>
      </c>
      <c r="N388" s="312"/>
    </row>
    <row r="389" spans="1:14" ht="24" customHeight="1">
      <c r="A389" s="307" t="s">
        <v>30658</v>
      </c>
      <c r="B389" s="32">
        <v>8806173423781</v>
      </c>
      <c r="C389" s="308" t="s">
        <v>18727</v>
      </c>
      <c r="D389" s="309" t="s">
        <v>30659</v>
      </c>
      <c r="E389" s="426">
        <v>8900</v>
      </c>
      <c r="F389" s="427">
        <v>0.47</v>
      </c>
      <c r="G389" s="310">
        <v>12</v>
      </c>
      <c r="H389" s="38">
        <f>Таблица612[[#This Row],[Розничная цена KRW]]*Таблица612[[#This Row],[Коэфициент стоимости]]</f>
        <v>4183</v>
      </c>
      <c r="I389" s="39" t="str">
        <f>IF($H$1="","Введите курс",Таблица612[[#This Row],[Оптовая цена KRW                       за 1шт]]/$H$1)</f>
        <v>Введите курс</v>
      </c>
      <c r="J389" s="311"/>
      <c r="K389" s="40">
        <f>Таблица612[[#This Row],[Заказ коробок ]]*Таблица612[[#This Row],[Кол-во шт в коробке]]</f>
        <v>0</v>
      </c>
      <c r="L389" s="38">
        <f>Таблица612[[#This Row],[Общее кол-во шт]]*Таблица612[[#This Row],[Оптовая цена KRW                       за 1шт]]</f>
        <v>0</v>
      </c>
      <c r="M389" s="41" t="str">
        <f>IFERROR(Таблица612[[#This Row],[Общее кол-во шт]]*Таблица612[[#This Row],[Оптовая цена USD                       за 1шт]],"")</f>
        <v/>
      </c>
      <c r="N389" s="312"/>
    </row>
    <row r="390" spans="1:14" ht="24" customHeight="1">
      <c r="A390" s="307" t="s">
        <v>30660</v>
      </c>
      <c r="B390" s="32">
        <v>8806173440528</v>
      </c>
      <c r="C390" s="308" t="s">
        <v>18776</v>
      </c>
      <c r="D390" s="309" t="s">
        <v>30661</v>
      </c>
      <c r="E390" s="426">
        <v>10000</v>
      </c>
      <c r="F390" s="427">
        <v>0.47</v>
      </c>
      <c r="G390" s="310">
        <v>9</v>
      </c>
      <c r="H390" s="38">
        <f>Таблица612[[#This Row],[Розничная цена KRW]]*Таблица612[[#This Row],[Коэфициент стоимости]]</f>
        <v>4700</v>
      </c>
      <c r="I390" s="39" t="str">
        <f>IF($H$1="","Введите курс",Таблица612[[#This Row],[Оптовая цена KRW                       за 1шт]]/$H$1)</f>
        <v>Введите курс</v>
      </c>
      <c r="J390" s="311"/>
      <c r="K390" s="40">
        <f>Таблица612[[#This Row],[Заказ коробок ]]*Таблица612[[#This Row],[Кол-во шт в коробке]]</f>
        <v>0</v>
      </c>
      <c r="L390" s="38">
        <f>Таблица612[[#This Row],[Общее кол-во шт]]*Таблица612[[#This Row],[Оптовая цена KRW                       за 1шт]]</f>
        <v>0</v>
      </c>
      <c r="M390" s="41" t="str">
        <f>IFERROR(Таблица612[[#This Row],[Общее кол-во шт]]*Таблица612[[#This Row],[Оптовая цена USD                       за 1шт]],"")</f>
        <v/>
      </c>
      <c r="N390" s="312"/>
    </row>
    <row r="391" spans="1:14" ht="24" customHeight="1">
      <c r="A391" s="307" t="s">
        <v>30662</v>
      </c>
      <c r="B391" s="32">
        <v>8806173440504</v>
      </c>
      <c r="C391" s="308" t="s">
        <v>18775</v>
      </c>
      <c r="D391" s="309" t="s">
        <v>30663</v>
      </c>
      <c r="E391" s="426">
        <v>10000</v>
      </c>
      <c r="F391" s="427">
        <v>0.47</v>
      </c>
      <c r="G391" s="310">
        <v>9</v>
      </c>
      <c r="H391" s="38">
        <f>Таблица612[[#This Row],[Розничная цена KRW]]*Таблица612[[#This Row],[Коэфициент стоимости]]</f>
        <v>4700</v>
      </c>
      <c r="I391" s="39" t="str">
        <f>IF($H$1="","Введите курс",Таблица612[[#This Row],[Оптовая цена KRW                       за 1шт]]/$H$1)</f>
        <v>Введите курс</v>
      </c>
      <c r="J391" s="311"/>
      <c r="K391" s="40">
        <f>Таблица612[[#This Row],[Заказ коробок ]]*Таблица612[[#This Row],[Кол-во шт в коробке]]</f>
        <v>0</v>
      </c>
      <c r="L391" s="38">
        <f>Таблица612[[#This Row],[Общее кол-во шт]]*Таблица612[[#This Row],[Оптовая цена KRW                       за 1шт]]</f>
        <v>0</v>
      </c>
      <c r="M391" s="41" t="str">
        <f>IFERROR(Таблица612[[#This Row],[Общее кол-во шт]]*Таблица612[[#This Row],[Оптовая цена USD                       за 1шт]],"")</f>
        <v/>
      </c>
      <c r="N391" s="312"/>
    </row>
    <row r="392" spans="1:14" ht="24" customHeight="1">
      <c r="A392" s="307" t="s">
        <v>30664</v>
      </c>
      <c r="B392" s="32">
        <v>8806173440511</v>
      </c>
      <c r="C392" s="308" t="s">
        <v>18771</v>
      </c>
      <c r="D392" s="309" t="s">
        <v>30665</v>
      </c>
      <c r="E392" s="426">
        <v>10000</v>
      </c>
      <c r="F392" s="427">
        <v>0.47</v>
      </c>
      <c r="G392" s="310">
        <v>9</v>
      </c>
      <c r="H392" s="38">
        <f>Таблица612[[#This Row],[Розничная цена KRW]]*Таблица612[[#This Row],[Коэфициент стоимости]]</f>
        <v>4700</v>
      </c>
      <c r="I392" s="39" t="str">
        <f>IF($H$1="","Введите курс",Таблица612[[#This Row],[Оптовая цена KRW                       за 1шт]]/$H$1)</f>
        <v>Введите курс</v>
      </c>
      <c r="J392" s="311"/>
      <c r="K392" s="40">
        <f>Таблица612[[#This Row],[Заказ коробок ]]*Таблица612[[#This Row],[Кол-во шт в коробке]]</f>
        <v>0</v>
      </c>
      <c r="L392" s="38">
        <f>Таблица612[[#This Row],[Общее кол-во шт]]*Таблица612[[#This Row],[Оптовая цена KRW                       за 1шт]]</f>
        <v>0</v>
      </c>
      <c r="M392" s="41" t="str">
        <f>IFERROR(Таблица612[[#This Row],[Общее кол-во шт]]*Таблица612[[#This Row],[Оптовая цена USD                       за 1шт]],"")</f>
        <v/>
      </c>
      <c r="N392" s="312"/>
    </row>
    <row r="393" spans="1:14" ht="24" customHeight="1">
      <c r="A393" s="307" t="s">
        <v>30666</v>
      </c>
      <c r="B393" s="32">
        <v>8806173440535</v>
      </c>
      <c r="C393" s="308" t="s">
        <v>18777</v>
      </c>
      <c r="D393" s="309" t="s">
        <v>30667</v>
      </c>
      <c r="E393" s="426">
        <v>10000</v>
      </c>
      <c r="F393" s="427">
        <v>0.47</v>
      </c>
      <c r="G393" s="310">
        <v>9</v>
      </c>
      <c r="H393" s="38">
        <f>Таблица612[[#This Row],[Розничная цена KRW]]*Таблица612[[#This Row],[Коэфициент стоимости]]</f>
        <v>4700</v>
      </c>
      <c r="I393" s="39" t="str">
        <f>IF($H$1="","Введите курс",Таблица612[[#This Row],[Оптовая цена KRW                       за 1шт]]/$H$1)</f>
        <v>Введите курс</v>
      </c>
      <c r="J393" s="311"/>
      <c r="K393" s="40">
        <f>Таблица612[[#This Row],[Заказ коробок ]]*Таблица612[[#This Row],[Кол-во шт в коробке]]</f>
        <v>0</v>
      </c>
      <c r="L393" s="38">
        <f>Таблица612[[#This Row],[Общее кол-во шт]]*Таблица612[[#This Row],[Оптовая цена KRW                       за 1шт]]</f>
        <v>0</v>
      </c>
      <c r="M393" s="41" t="str">
        <f>IFERROR(Таблица612[[#This Row],[Общее кол-во шт]]*Таблица612[[#This Row],[Оптовая цена USD                       за 1шт]],"")</f>
        <v/>
      </c>
      <c r="N393" s="312"/>
    </row>
    <row r="394" spans="1:14" ht="24" customHeight="1">
      <c r="A394" s="307" t="s">
        <v>30668</v>
      </c>
      <c r="B394" s="32">
        <v>8806173436507</v>
      </c>
      <c r="C394" s="308" t="s">
        <v>18709</v>
      </c>
      <c r="D394" s="309" t="s">
        <v>30669</v>
      </c>
      <c r="E394" s="426">
        <v>7900</v>
      </c>
      <c r="F394" s="427">
        <v>0.47</v>
      </c>
      <c r="G394" s="310">
        <v>8</v>
      </c>
      <c r="H394" s="38">
        <f>Таблица612[[#This Row],[Розничная цена KRW]]*Таблица612[[#This Row],[Коэфициент стоимости]]</f>
        <v>3713</v>
      </c>
      <c r="I394" s="39" t="str">
        <f>IF($H$1="","Введите курс",Таблица612[[#This Row],[Оптовая цена KRW                       за 1шт]]/$H$1)</f>
        <v>Введите курс</v>
      </c>
      <c r="J394" s="311"/>
      <c r="K394" s="40">
        <f>Таблица612[[#This Row],[Заказ коробок ]]*Таблица612[[#This Row],[Кол-во шт в коробке]]</f>
        <v>0</v>
      </c>
      <c r="L394" s="38">
        <f>Таблица612[[#This Row],[Общее кол-во шт]]*Таблица612[[#This Row],[Оптовая цена KRW                       за 1шт]]</f>
        <v>0</v>
      </c>
      <c r="M394" s="41" t="str">
        <f>IFERROR(Таблица612[[#This Row],[Общее кол-во шт]]*Таблица612[[#This Row],[Оптовая цена USD                       за 1шт]],"")</f>
        <v/>
      </c>
      <c r="N394" s="312"/>
    </row>
    <row r="395" spans="1:14" ht="24" customHeight="1">
      <c r="A395" s="307" t="s">
        <v>30670</v>
      </c>
      <c r="B395" s="32">
        <v>8806173420513</v>
      </c>
      <c r="C395" s="308" t="s">
        <v>30671</v>
      </c>
      <c r="D395" s="309" t="s">
        <v>30672</v>
      </c>
      <c r="E395" s="426">
        <v>15000</v>
      </c>
      <c r="F395" s="427">
        <v>0.47</v>
      </c>
      <c r="G395" s="310">
        <v>12</v>
      </c>
      <c r="H395" s="38">
        <f>Таблица612[[#This Row],[Розничная цена KRW]]*Таблица612[[#This Row],[Коэфициент стоимости]]</f>
        <v>7050</v>
      </c>
      <c r="I395" s="39" t="str">
        <f>IF($H$1="","Введите курс",Таблица612[[#This Row],[Оптовая цена KRW                       за 1шт]]/$H$1)</f>
        <v>Введите курс</v>
      </c>
      <c r="J395" s="311"/>
      <c r="K395" s="40">
        <f>Таблица612[[#This Row],[Заказ коробок ]]*Таблица612[[#This Row],[Кол-во шт в коробке]]</f>
        <v>0</v>
      </c>
      <c r="L395" s="38">
        <f>Таблица612[[#This Row],[Общее кол-во шт]]*Таблица612[[#This Row],[Оптовая цена KRW                       за 1шт]]</f>
        <v>0</v>
      </c>
      <c r="M395" s="41" t="str">
        <f>IFERROR(Таблица612[[#This Row],[Общее кол-во шт]]*Таблица612[[#This Row],[Оптовая цена USD                       за 1шт]],"")</f>
        <v/>
      </c>
      <c r="N395" s="312"/>
    </row>
    <row r="396" spans="1:14" ht="24" customHeight="1">
      <c r="A396" s="307" t="s">
        <v>30673</v>
      </c>
      <c r="B396" s="32">
        <v>8806173443079</v>
      </c>
      <c r="C396" s="308" t="s">
        <v>30674</v>
      </c>
      <c r="D396" s="309" t="s">
        <v>30675</v>
      </c>
      <c r="E396" s="426">
        <v>15000</v>
      </c>
      <c r="F396" s="427">
        <v>0.47</v>
      </c>
      <c r="G396" s="310">
        <v>9</v>
      </c>
      <c r="H396" s="38">
        <f>Таблица612[[#This Row],[Розничная цена KRW]]*Таблица612[[#This Row],[Коэфициент стоимости]]</f>
        <v>7050</v>
      </c>
      <c r="I396" s="39" t="str">
        <f>IF($H$1="","Введите курс",Таблица612[[#This Row],[Оптовая цена KRW                       за 1шт]]/$H$1)</f>
        <v>Введите курс</v>
      </c>
      <c r="J396" s="311"/>
      <c r="K396" s="40">
        <f>Таблица612[[#This Row],[Заказ коробок ]]*Таблица612[[#This Row],[Кол-во шт в коробке]]</f>
        <v>0</v>
      </c>
      <c r="L396" s="38">
        <f>Таблица612[[#This Row],[Общее кол-во шт]]*Таблица612[[#This Row],[Оптовая цена KRW                       за 1шт]]</f>
        <v>0</v>
      </c>
      <c r="M396" s="41" t="str">
        <f>IFERROR(Таблица612[[#This Row],[Общее кол-во шт]]*Таблица612[[#This Row],[Оптовая цена USD                       за 1шт]],"")</f>
        <v/>
      </c>
      <c r="N396" s="312"/>
    </row>
    <row r="397" spans="1:14" ht="24" customHeight="1">
      <c r="A397" s="307" t="s">
        <v>30676</v>
      </c>
      <c r="B397" s="32">
        <v>8806173435937</v>
      </c>
      <c r="C397" s="308" t="s">
        <v>18583</v>
      </c>
      <c r="D397" s="309" t="s">
        <v>30677</v>
      </c>
      <c r="E397" s="426">
        <v>4400</v>
      </c>
      <c r="F397" s="427">
        <v>0.47</v>
      </c>
      <c r="G397" s="310">
        <v>8</v>
      </c>
      <c r="H397" s="38">
        <f>Таблица612[[#This Row],[Розничная цена KRW]]*Таблица612[[#This Row],[Коэфициент стоимости]]</f>
        <v>2068</v>
      </c>
      <c r="I397" s="39" t="str">
        <f>IF($H$1="","Введите курс",Таблица612[[#This Row],[Оптовая цена KRW                       за 1шт]]/$H$1)</f>
        <v>Введите курс</v>
      </c>
      <c r="J397" s="311"/>
      <c r="K397" s="40">
        <f>Таблица612[[#This Row],[Заказ коробок ]]*Таблица612[[#This Row],[Кол-во шт в коробке]]</f>
        <v>0</v>
      </c>
      <c r="L397" s="38">
        <f>Таблица612[[#This Row],[Общее кол-во шт]]*Таблица612[[#This Row],[Оптовая цена KRW                       за 1шт]]</f>
        <v>0</v>
      </c>
      <c r="M397" s="41" t="str">
        <f>IFERROR(Таблица612[[#This Row],[Общее кол-во шт]]*Таблица612[[#This Row],[Оптовая цена USD                       за 1шт]],"")</f>
        <v/>
      </c>
      <c r="N397" s="312"/>
    </row>
    <row r="398" spans="1:14" ht="24" customHeight="1">
      <c r="A398" s="307" t="s">
        <v>30678</v>
      </c>
      <c r="B398" s="32">
        <v>8806173439102</v>
      </c>
      <c r="C398" s="308" t="s">
        <v>18591</v>
      </c>
      <c r="D398" s="309" t="s">
        <v>30679</v>
      </c>
      <c r="E398" s="426">
        <v>4400</v>
      </c>
      <c r="F398" s="427">
        <v>0.47</v>
      </c>
      <c r="G398" s="310">
        <v>8</v>
      </c>
      <c r="H398" s="38">
        <f>Таблица612[[#This Row],[Розничная цена KRW]]*Таблица612[[#This Row],[Коэфициент стоимости]]</f>
        <v>2068</v>
      </c>
      <c r="I398" s="39" t="str">
        <f>IF($H$1="","Введите курс",Таблица612[[#This Row],[Оптовая цена KRW                       за 1шт]]/$H$1)</f>
        <v>Введите курс</v>
      </c>
      <c r="J398" s="311"/>
      <c r="K398" s="40">
        <f>Таблица612[[#This Row],[Заказ коробок ]]*Таблица612[[#This Row],[Кол-во шт в коробке]]</f>
        <v>0</v>
      </c>
      <c r="L398" s="38">
        <f>Таблица612[[#This Row],[Общее кол-во шт]]*Таблица612[[#This Row],[Оптовая цена KRW                       за 1шт]]</f>
        <v>0</v>
      </c>
      <c r="M398" s="41" t="str">
        <f>IFERROR(Таблица612[[#This Row],[Общее кол-во шт]]*Таблица612[[#This Row],[Оптовая цена USD                       за 1шт]],"")</f>
        <v/>
      </c>
      <c r="N398" s="312"/>
    </row>
    <row r="399" spans="1:14" ht="24" customHeight="1">
      <c r="A399" s="307" t="s">
        <v>30680</v>
      </c>
      <c r="B399" s="32">
        <v>8806173441235</v>
      </c>
      <c r="C399" s="308" t="s">
        <v>18754</v>
      </c>
      <c r="D399" s="309" t="s">
        <v>30681</v>
      </c>
      <c r="E399" s="426">
        <v>9900</v>
      </c>
      <c r="F399" s="427">
        <v>0.47</v>
      </c>
      <c r="G399" s="310">
        <v>6</v>
      </c>
      <c r="H399" s="38">
        <f>Таблица612[[#This Row],[Розничная цена KRW]]*Таблица612[[#This Row],[Коэфициент стоимости]]</f>
        <v>4653</v>
      </c>
      <c r="I399" s="39" t="str">
        <f>IF($H$1="","Введите курс",Таблица612[[#This Row],[Оптовая цена KRW                       за 1шт]]/$H$1)</f>
        <v>Введите курс</v>
      </c>
      <c r="J399" s="311"/>
      <c r="K399" s="40">
        <f>Таблица612[[#This Row],[Заказ коробок ]]*Таблица612[[#This Row],[Кол-во шт в коробке]]</f>
        <v>0</v>
      </c>
      <c r="L399" s="38">
        <f>Таблица612[[#This Row],[Общее кол-во шт]]*Таблица612[[#This Row],[Оптовая цена KRW                       за 1шт]]</f>
        <v>0</v>
      </c>
      <c r="M399" s="41" t="str">
        <f>IFERROR(Таблица612[[#This Row],[Общее кол-во шт]]*Таблица612[[#This Row],[Оптовая цена USD                       за 1шт]],"")</f>
        <v/>
      </c>
      <c r="N399" s="312"/>
    </row>
    <row r="400" spans="1:14" ht="24" customHeight="1">
      <c r="A400" s="307" t="s">
        <v>30682</v>
      </c>
      <c r="B400" s="32">
        <v>8806173441051</v>
      </c>
      <c r="C400" s="308" t="s">
        <v>18741</v>
      </c>
      <c r="D400" s="309" t="s">
        <v>30683</v>
      </c>
      <c r="E400" s="426">
        <v>9900</v>
      </c>
      <c r="F400" s="427">
        <v>0.47</v>
      </c>
      <c r="G400" s="310">
        <v>8</v>
      </c>
      <c r="H400" s="38">
        <f>Таблица612[[#This Row],[Розничная цена KRW]]*Таблица612[[#This Row],[Коэфициент стоимости]]</f>
        <v>4653</v>
      </c>
      <c r="I400" s="39" t="str">
        <f>IF($H$1="","Введите курс",Таблица612[[#This Row],[Оптовая цена KRW                       за 1шт]]/$H$1)</f>
        <v>Введите курс</v>
      </c>
      <c r="J400" s="311"/>
      <c r="K400" s="40">
        <f>Таблица612[[#This Row],[Заказ коробок ]]*Таблица612[[#This Row],[Кол-во шт в коробке]]</f>
        <v>0</v>
      </c>
      <c r="L400" s="38">
        <f>Таблица612[[#This Row],[Общее кол-во шт]]*Таблица612[[#This Row],[Оптовая цена KRW                       за 1шт]]</f>
        <v>0</v>
      </c>
      <c r="M400" s="41" t="str">
        <f>IFERROR(Таблица612[[#This Row],[Общее кол-во шт]]*Таблица612[[#This Row],[Оптовая цена USD                       за 1шт]],"")</f>
        <v/>
      </c>
      <c r="N400" s="312"/>
    </row>
    <row r="401" spans="1:14" ht="24" customHeight="1">
      <c r="A401" s="307" t="s">
        <v>30684</v>
      </c>
      <c r="B401" s="32">
        <v>8806173448043</v>
      </c>
      <c r="C401" s="308" t="s">
        <v>18681</v>
      </c>
      <c r="D401" s="309" t="s">
        <v>30685</v>
      </c>
      <c r="E401" s="426">
        <v>6900</v>
      </c>
      <c r="F401" s="427">
        <v>0.47</v>
      </c>
      <c r="G401" s="310">
        <v>8</v>
      </c>
      <c r="H401" s="38">
        <f>Таблица612[[#This Row],[Розничная цена KRW]]*Таблица612[[#This Row],[Коэфициент стоимости]]</f>
        <v>3243</v>
      </c>
      <c r="I401" s="39" t="str">
        <f>IF($H$1="","Введите курс",Таблица612[[#This Row],[Оптовая цена KRW                       за 1шт]]/$H$1)</f>
        <v>Введите курс</v>
      </c>
      <c r="J401" s="311"/>
      <c r="K401" s="40">
        <f>Таблица612[[#This Row],[Заказ коробок ]]*Таблица612[[#This Row],[Кол-во шт в коробке]]</f>
        <v>0</v>
      </c>
      <c r="L401" s="38">
        <f>Таблица612[[#This Row],[Общее кол-во шт]]*Таблица612[[#This Row],[Оптовая цена KRW                       за 1шт]]</f>
        <v>0</v>
      </c>
      <c r="M401" s="41" t="str">
        <f>IFERROR(Таблица612[[#This Row],[Общее кол-во шт]]*Таблица612[[#This Row],[Оптовая цена USD                       за 1шт]],"")</f>
        <v/>
      </c>
      <c r="N401" s="312"/>
    </row>
    <row r="402" spans="1:14" ht="24" customHeight="1">
      <c r="A402" s="307" t="s">
        <v>30686</v>
      </c>
      <c r="B402" s="32">
        <v>8806173427451</v>
      </c>
      <c r="C402" s="308" t="s">
        <v>18686</v>
      </c>
      <c r="D402" s="309" t="s">
        <v>30687</v>
      </c>
      <c r="E402" s="426">
        <v>7000</v>
      </c>
      <c r="F402" s="427">
        <v>0.47</v>
      </c>
      <c r="G402" s="310">
        <v>12</v>
      </c>
      <c r="H402" s="38">
        <f>Таблица612[[#This Row],[Розничная цена KRW]]*Таблица612[[#This Row],[Коэфициент стоимости]]</f>
        <v>3290</v>
      </c>
      <c r="I402" s="39" t="str">
        <f>IF($H$1="","Введите курс",Таблица612[[#This Row],[Оптовая цена KRW                       за 1шт]]/$H$1)</f>
        <v>Введите курс</v>
      </c>
      <c r="J402" s="311"/>
      <c r="K402" s="40">
        <f>Таблица612[[#This Row],[Заказ коробок ]]*Таблица612[[#This Row],[Кол-во шт в коробке]]</f>
        <v>0</v>
      </c>
      <c r="L402" s="38">
        <f>Таблица612[[#This Row],[Общее кол-во шт]]*Таблица612[[#This Row],[Оптовая цена KRW                       за 1шт]]</f>
        <v>0</v>
      </c>
      <c r="M402" s="41" t="str">
        <f>IFERROR(Таблица612[[#This Row],[Общее кол-во шт]]*Таблица612[[#This Row],[Оптовая цена USD                       за 1шт]],"")</f>
        <v/>
      </c>
      <c r="N402" s="312"/>
    </row>
    <row r="403" spans="1:14" ht="24" customHeight="1">
      <c r="A403" s="307" t="s">
        <v>30688</v>
      </c>
      <c r="B403" s="32">
        <v>8806173439294</v>
      </c>
      <c r="C403" s="308" t="s">
        <v>30689</v>
      </c>
      <c r="D403" s="309" t="s">
        <v>30690</v>
      </c>
      <c r="E403" s="426">
        <v>7000</v>
      </c>
      <c r="F403" s="427">
        <v>0.47</v>
      </c>
      <c r="G403" s="310">
        <v>8</v>
      </c>
      <c r="H403" s="38">
        <f>Таблица612[[#This Row],[Розничная цена KRW]]*Таблица612[[#This Row],[Коэфициент стоимости]]</f>
        <v>3290</v>
      </c>
      <c r="I403" s="39" t="str">
        <f>IF($H$1="","Введите курс",Таблица612[[#This Row],[Оптовая цена KRW                       за 1шт]]/$H$1)</f>
        <v>Введите курс</v>
      </c>
      <c r="J403" s="311"/>
      <c r="K403" s="40">
        <f>Таблица612[[#This Row],[Заказ коробок ]]*Таблица612[[#This Row],[Кол-во шт в коробке]]</f>
        <v>0</v>
      </c>
      <c r="L403" s="38">
        <f>Таблица612[[#This Row],[Общее кол-во шт]]*Таблица612[[#This Row],[Оптовая цена KRW                       за 1шт]]</f>
        <v>0</v>
      </c>
      <c r="M403" s="41" t="str">
        <f>IFERROR(Таблица612[[#This Row],[Общее кол-во шт]]*Таблица612[[#This Row],[Оптовая цена USD                       за 1шт]],"")</f>
        <v/>
      </c>
      <c r="N403" s="312"/>
    </row>
    <row r="404" spans="1:14" ht="24" customHeight="1">
      <c r="A404" s="307" t="s">
        <v>30691</v>
      </c>
      <c r="B404" s="32">
        <v>8806173441860</v>
      </c>
      <c r="C404" s="308" t="s">
        <v>30692</v>
      </c>
      <c r="D404" s="309" t="s">
        <v>30693</v>
      </c>
      <c r="E404" s="426">
        <v>7900</v>
      </c>
      <c r="F404" s="427">
        <v>0.47</v>
      </c>
      <c r="G404" s="310">
        <v>8</v>
      </c>
      <c r="H404" s="38">
        <f>Таблица612[[#This Row],[Розничная цена KRW]]*Таблица612[[#This Row],[Коэфициент стоимости]]</f>
        <v>3713</v>
      </c>
      <c r="I404" s="39" t="str">
        <f>IF($H$1="","Введите курс",Таблица612[[#This Row],[Оптовая цена KRW                       за 1шт]]/$H$1)</f>
        <v>Введите курс</v>
      </c>
      <c r="J404" s="311"/>
      <c r="K404" s="40">
        <f>Таблица612[[#This Row],[Заказ коробок ]]*Таблица612[[#This Row],[Кол-во шт в коробке]]</f>
        <v>0</v>
      </c>
      <c r="L404" s="38">
        <f>Таблица612[[#This Row],[Общее кол-во шт]]*Таблица612[[#This Row],[Оптовая цена KRW                       за 1шт]]</f>
        <v>0</v>
      </c>
      <c r="M404" s="41" t="str">
        <f>IFERROR(Таблица612[[#This Row],[Общее кол-во шт]]*Таблица612[[#This Row],[Оптовая цена USD                       за 1шт]],"")</f>
        <v/>
      </c>
      <c r="N404" s="312"/>
    </row>
    <row r="405" spans="1:14" ht="24" customHeight="1">
      <c r="A405" s="307" t="s">
        <v>30694</v>
      </c>
      <c r="B405" s="32">
        <v>8806173433162</v>
      </c>
      <c r="C405" s="308" t="s">
        <v>18703</v>
      </c>
      <c r="D405" s="309" t="s">
        <v>30695</v>
      </c>
      <c r="E405" s="426">
        <v>7700</v>
      </c>
      <c r="F405" s="427">
        <v>0.47</v>
      </c>
      <c r="G405" s="310">
        <v>8</v>
      </c>
      <c r="H405" s="38">
        <f>Таблица612[[#This Row],[Розничная цена KRW]]*Таблица612[[#This Row],[Коэфициент стоимости]]</f>
        <v>3619</v>
      </c>
      <c r="I405" s="39" t="str">
        <f>IF($H$1="","Введите курс",Таблица612[[#This Row],[Оптовая цена KRW                       за 1шт]]/$H$1)</f>
        <v>Введите курс</v>
      </c>
      <c r="J405" s="311"/>
      <c r="K405" s="40">
        <f>Таблица612[[#This Row],[Заказ коробок ]]*Таблица612[[#This Row],[Кол-во шт в коробке]]</f>
        <v>0</v>
      </c>
      <c r="L405" s="38">
        <f>Таблица612[[#This Row],[Общее кол-во шт]]*Таблица612[[#This Row],[Оптовая цена KRW                       за 1шт]]</f>
        <v>0</v>
      </c>
      <c r="M405" s="41" t="str">
        <f>IFERROR(Таблица612[[#This Row],[Общее кол-во шт]]*Таблица612[[#This Row],[Оптовая цена USD                       за 1шт]],"")</f>
        <v/>
      </c>
      <c r="N405" s="312"/>
    </row>
    <row r="406" spans="1:14" ht="24" customHeight="1">
      <c r="A406" s="307" t="s">
        <v>30696</v>
      </c>
      <c r="B406" s="32">
        <v>8806173433155</v>
      </c>
      <c r="C406" s="308" t="s">
        <v>18704</v>
      </c>
      <c r="D406" s="309" t="s">
        <v>30697</v>
      </c>
      <c r="E406" s="426">
        <v>7700</v>
      </c>
      <c r="F406" s="427">
        <v>0.47</v>
      </c>
      <c r="G406" s="310">
        <v>8</v>
      </c>
      <c r="H406" s="38">
        <f>Таблица612[[#This Row],[Розничная цена KRW]]*Таблица612[[#This Row],[Коэфициент стоимости]]</f>
        <v>3619</v>
      </c>
      <c r="I406" s="39" t="str">
        <f>IF($H$1="","Введите курс",Таблица612[[#This Row],[Оптовая цена KRW                       за 1шт]]/$H$1)</f>
        <v>Введите курс</v>
      </c>
      <c r="J406" s="311"/>
      <c r="K406" s="40">
        <f>Таблица612[[#This Row],[Заказ коробок ]]*Таблица612[[#This Row],[Кол-во шт в коробке]]</f>
        <v>0</v>
      </c>
      <c r="L406" s="38">
        <f>Таблица612[[#This Row],[Общее кол-во шт]]*Таблица612[[#This Row],[Оптовая цена KRW                       за 1шт]]</f>
        <v>0</v>
      </c>
      <c r="M406" s="41" t="str">
        <f>IFERROR(Таблица612[[#This Row],[Общее кол-во шт]]*Таблица612[[#This Row],[Оптовая цена USD                       за 1шт]],"")</f>
        <v/>
      </c>
      <c r="N406" s="312"/>
    </row>
    <row r="407" spans="1:14" ht="24" customHeight="1">
      <c r="A407" s="307" t="s">
        <v>30698</v>
      </c>
      <c r="B407" s="32">
        <v>8806173433667</v>
      </c>
      <c r="C407" s="308" t="s">
        <v>18641</v>
      </c>
      <c r="D407" s="309" t="s">
        <v>30699</v>
      </c>
      <c r="E407" s="426">
        <v>5900</v>
      </c>
      <c r="F407" s="427">
        <v>0.47</v>
      </c>
      <c r="G407" s="310">
        <v>12</v>
      </c>
      <c r="H407" s="38">
        <f>Таблица612[[#This Row],[Розничная цена KRW]]*Таблица612[[#This Row],[Коэфициент стоимости]]</f>
        <v>2773</v>
      </c>
      <c r="I407" s="39" t="str">
        <f>IF($H$1="","Введите курс",Таблица612[[#This Row],[Оптовая цена KRW                       за 1шт]]/$H$1)</f>
        <v>Введите курс</v>
      </c>
      <c r="J407" s="311"/>
      <c r="K407" s="40">
        <f>Таблица612[[#This Row],[Заказ коробок ]]*Таблица612[[#This Row],[Кол-во шт в коробке]]</f>
        <v>0</v>
      </c>
      <c r="L407" s="38">
        <f>Таблица612[[#This Row],[Общее кол-во шт]]*Таблица612[[#This Row],[Оптовая цена KRW                       за 1шт]]</f>
        <v>0</v>
      </c>
      <c r="M407" s="41" t="str">
        <f>IFERROR(Таблица612[[#This Row],[Общее кол-во шт]]*Таблица612[[#This Row],[Оптовая цена USD                       за 1шт]],"")</f>
        <v/>
      </c>
      <c r="N407" s="312"/>
    </row>
    <row r="408" spans="1:14" ht="24" customHeight="1">
      <c r="A408" s="307" t="s">
        <v>30700</v>
      </c>
      <c r="B408" s="32">
        <v>8806173439195</v>
      </c>
      <c r="C408" s="308" t="s">
        <v>18763</v>
      </c>
      <c r="D408" s="309" t="s">
        <v>30701</v>
      </c>
      <c r="E408" s="426">
        <v>9900</v>
      </c>
      <c r="F408" s="427">
        <v>0.47</v>
      </c>
      <c r="G408" s="310">
        <v>12</v>
      </c>
      <c r="H408" s="38">
        <f>Таблица612[[#This Row],[Розничная цена KRW]]*Таблица612[[#This Row],[Коэфициент стоимости]]</f>
        <v>4653</v>
      </c>
      <c r="I408" s="39" t="str">
        <f>IF($H$1="","Введите курс",Таблица612[[#This Row],[Оптовая цена KRW                       за 1шт]]/$H$1)</f>
        <v>Введите курс</v>
      </c>
      <c r="J408" s="311"/>
      <c r="K408" s="40">
        <f>Таблица612[[#This Row],[Заказ коробок ]]*Таблица612[[#This Row],[Кол-во шт в коробке]]</f>
        <v>0</v>
      </c>
      <c r="L408" s="38">
        <f>Таблица612[[#This Row],[Общее кол-во шт]]*Таблица612[[#This Row],[Оптовая цена KRW                       за 1шт]]</f>
        <v>0</v>
      </c>
      <c r="M408" s="41" t="str">
        <f>IFERROR(Таблица612[[#This Row],[Общее кол-во шт]]*Таблица612[[#This Row],[Оптовая цена USD                       за 1шт]],"")</f>
        <v/>
      </c>
      <c r="N408" s="312"/>
    </row>
    <row r="409" spans="1:14" ht="24" customHeight="1">
      <c r="A409" s="307" t="s">
        <v>30702</v>
      </c>
      <c r="B409" s="32">
        <v>8806173439720</v>
      </c>
      <c r="C409" s="308" t="s">
        <v>18642</v>
      </c>
      <c r="D409" s="309" t="s">
        <v>30703</v>
      </c>
      <c r="E409" s="426">
        <v>5900</v>
      </c>
      <c r="F409" s="427">
        <v>0.47</v>
      </c>
      <c r="G409" s="310">
        <v>12</v>
      </c>
      <c r="H409" s="38">
        <f>Таблица612[[#This Row],[Розничная цена KRW]]*Таблица612[[#This Row],[Коэфициент стоимости]]</f>
        <v>2773</v>
      </c>
      <c r="I409" s="39" t="str">
        <f>IF($H$1="","Введите курс",Таблица612[[#This Row],[Оптовая цена KRW                       за 1шт]]/$H$1)</f>
        <v>Введите курс</v>
      </c>
      <c r="J409" s="311"/>
      <c r="K409" s="40">
        <f>Таблица612[[#This Row],[Заказ коробок ]]*Таблица612[[#This Row],[Кол-во шт в коробке]]</f>
        <v>0</v>
      </c>
      <c r="L409" s="38">
        <f>Таблица612[[#This Row],[Общее кол-во шт]]*Таблица612[[#This Row],[Оптовая цена KRW                       за 1шт]]</f>
        <v>0</v>
      </c>
      <c r="M409" s="41" t="str">
        <f>IFERROR(Таблица612[[#This Row],[Общее кол-во шт]]*Таблица612[[#This Row],[Оптовая цена USD                       за 1шт]],"")</f>
        <v/>
      </c>
      <c r="N409" s="312"/>
    </row>
    <row r="410" spans="1:14" ht="24" customHeight="1">
      <c r="A410" s="307" t="s">
        <v>30704</v>
      </c>
      <c r="B410" s="32">
        <v>8806173433476</v>
      </c>
      <c r="C410" s="308" t="s">
        <v>30705</v>
      </c>
      <c r="D410" s="309" t="s">
        <v>30706</v>
      </c>
      <c r="E410" s="426">
        <v>7700</v>
      </c>
      <c r="F410" s="427">
        <v>0.47</v>
      </c>
      <c r="G410" s="310">
        <v>8</v>
      </c>
      <c r="H410" s="38">
        <f>Таблица612[[#This Row],[Розничная цена KRW]]*Таблица612[[#This Row],[Коэфициент стоимости]]</f>
        <v>3619</v>
      </c>
      <c r="I410" s="39" t="str">
        <f>IF($H$1="","Введите курс",Таблица612[[#This Row],[Оптовая цена KRW                       за 1шт]]/$H$1)</f>
        <v>Введите курс</v>
      </c>
      <c r="J410" s="311"/>
      <c r="K410" s="40">
        <f>Таблица612[[#This Row],[Заказ коробок ]]*Таблица612[[#This Row],[Кол-во шт в коробке]]</f>
        <v>0</v>
      </c>
      <c r="L410" s="38">
        <f>Таблица612[[#This Row],[Общее кол-во шт]]*Таблица612[[#This Row],[Оптовая цена KRW                       за 1шт]]</f>
        <v>0</v>
      </c>
      <c r="M410" s="41" t="str">
        <f>IFERROR(Таблица612[[#This Row],[Общее кол-во шт]]*Таблица612[[#This Row],[Оптовая цена USD                       за 1шт]],"")</f>
        <v/>
      </c>
      <c r="N410" s="312"/>
    </row>
    <row r="411" spans="1:14" ht="24" customHeight="1">
      <c r="A411" s="307" t="s">
        <v>30707</v>
      </c>
      <c r="B411" s="32">
        <v>8806173446957</v>
      </c>
      <c r="C411" s="308" t="s">
        <v>18861</v>
      </c>
      <c r="D411" s="309" t="s">
        <v>30708</v>
      </c>
      <c r="E411" s="426">
        <v>16900</v>
      </c>
      <c r="F411" s="427">
        <v>0.47</v>
      </c>
      <c r="G411" s="310">
        <v>6</v>
      </c>
      <c r="H411" s="38">
        <f>Таблица612[[#This Row],[Розничная цена KRW]]*Таблица612[[#This Row],[Коэфициент стоимости]]</f>
        <v>7943</v>
      </c>
      <c r="I411" s="39" t="str">
        <f>IF($H$1="","Введите курс",Таблица612[[#This Row],[Оптовая цена KRW                       за 1шт]]/$H$1)</f>
        <v>Введите курс</v>
      </c>
      <c r="J411" s="311"/>
      <c r="K411" s="40">
        <f>Таблица612[[#This Row],[Заказ коробок ]]*Таблица612[[#This Row],[Кол-во шт в коробке]]</f>
        <v>0</v>
      </c>
      <c r="L411" s="38">
        <f>Таблица612[[#This Row],[Общее кол-во шт]]*Таблица612[[#This Row],[Оптовая цена KRW                       за 1шт]]</f>
        <v>0</v>
      </c>
      <c r="M411" s="41" t="str">
        <f>IFERROR(Таблица612[[#This Row],[Общее кол-во шт]]*Таблица612[[#This Row],[Оптовая цена USD                       за 1шт]],"")</f>
        <v/>
      </c>
      <c r="N411" s="312"/>
    </row>
    <row r="412" spans="1:14" ht="24" customHeight="1">
      <c r="A412" s="307" t="s">
        <v>30709</v>
      </c>
      <c r="B412" s="32">
        <v>8806173446964</v>
      </c>
      <c r="C412" s="308" t="s">
        <v>18895</v>
      </c>
      <c r="D412" s="309" t="s">
        <v>30710</v>
      </c>
      <c r="E412" s="426">
        <v>23000</v>
      </c>
      <c r="F412" s="427">
        <v>0.47</v>
      </c>
      <c r="G412" s="310">
        <v>6</v>
      </c>
      <c r="H412" s="38">
        <f>Таблица612[[#This Row],[Розничная цена KRW]]*Таблица612[[#This Row],[Коэфициент стоимости]]</f>
        <v>10810</v>
      </c>
      <c r="I412" s="39" t="str">
        <f>IF($H$1="","Введите курс",Таблица612[[#This Row],[Оптовая цена KRW                       за 1шт]]/$H$1)</f>
        <v>Введите курс</v>
      </c>
      <c r="J412" s="311"/>
      <c r="K412" s="40">
        <f>Таблица612[[#This Row],[Заказ коробок ]]*Таблица612[[#This Row],[Кол-во шт в коробке]]</f>
        <v>0</v>
      </c>
      <c r="L412" s="38">
        <f>Таблица612[[#This Row],[Общее кол-во шт]]*Таблица612[[#This Row],[Оптовая цена KRW                       за 1шт]]</f>
        <v>0</v>
      </c>
      <c r="M412" s="41" t="str">
        <f>IFERROR(Таблица612[[#This Row],[Общее кол-во шт]]*Таблица612[[#This Row],[Оптовая цена USD                       за 1шт]],"")</f>
        <v/>
      </c>
      <c r="N412" s="312"/>
    </row>
    <row r="413" spans="1:14" ht="24" customHeight="1">
      <c r="A413" s="307" t="s">
        <v>30711</v>
      </c>
      <c r="B413" s="32">
        <v>8806173446711</v>
      </c>
      <c r="C413" s="308" t="s">
        <v>30712</v>
      </c>
      <c r="D413" s="309" t="s">
        <v>30713</v>
      </c>
      <c r="E413" s="426">
        <v>18000</v>
      </c>
      <c r="F413" s="427">
        <v>0.47</v>
      </c>
      <c r="G413" s="310">
        <v>6</v>
      </c>
      <c r="H413" s="38">
        <f>Таблица612[[#This Row],[Розничная цена KRW]]*Таблица612[[#This Row],[Коэфициент стоимости]]</f>
        <v>8460</v>
      </c>
      <c r="I413" s="39" t="str">
        <f>IF($H$1="","Введите курс",Таблица612[[#This Row],[Оптовая цена KRW                       за 1шт]]/$H$1)</f>
        <v>Введите курс</v>
      </c>
      <c r="J413" s="311"/>
      <c r="K413" s="40">
        <f>Таблица612[[#This Row],[Заказ коробок ]]*Таблица612[[#This Row],[Кол-во шт в коробке]]</f>
        <v>0</v>
      </c>
      <c r="L413" s="38">
        <f>Таблица612[[#This Row],[Общее кол-во шт]]*Таблица612[[#This Row],[Оптовая цена KRW                       за 1шт]]</f>
        <v>0</v>
      </c>
      <c r="M413" s="41" t="str">
        <f>IFERROR(Таблица612[[#This Row],[Общее кол-во шт]]*Таблица612[[#This Row],[Оптовая цена USD                       за 1шт]],"")</f>
        <v/>
      </c>
      <c r="N413" s="312"/>
    </row>
    <row r="414" spans="1:14" ht="24" customHeight="1">
      <c r="A414" s="307" t="s">
        <v>30714</v>
      </c>
      <c r="B414" s="32">
        <v>8806173446704</v>
      </c>
      <c r="C414" s="308" t="s">
        <v>30715</v>
      </c>
      <c r="D414" s="309" t="s">
        <v>30716</v>
      </c>
      <c r="E414" s="426">
        <v>15900</v>
      </c>
      <c r="F414" s="427">
        <v>0.47</v>
      </c>
      <c r="G414" s="310">
        <v>8</v>
      </c>
      <c r="H414" s="38">
        <f>Таблица612[[#This Row],[Розничная цена KRW]]*Таблица612[[#This Row],[Коэфициент стоимости]]</f>
        <v>7473</v>
      </c>
      <c r="I414" s="39" t="str">
        <f>IF($H$1="","Введите курс",Таблица612[[#This Row],[Оптовая цена KRW                       за 1шт]]/$H$1)</f>
        <v>Введите курс</v>
      </c>
      <c r="J414" s="311"/>
      <c r="K414" s="40">
        <f>Таблица612[[#This Row],[Заказ коробок ]]*Таблица612[[#This Row],[Кол-во шт в коробке]]</f>
        <v>0</v>
      </c>
      <c r="L414" s="38">
        <f>Таблица612[[#This Row],[Общее кол-во шт]]*Таблица612[[#This Row],[Оптовая цена KRW                       за 1шт]]</f>
        <v>0</v>
      </c>
      <c r="M414" s="41" t="str">
        <f>IFERROR(Таблица612[[#This Row],[Общее кол-во шт]]*Таблица612[[#This Row],[Оптовая цена USD                       за 1шт]],"")</f>
        <v/>
      </c>
      <c r="N414" s="312"/>
    </row>
    <row r="415" spans="1:14" ht="24" customHeight="1">
      <c r="A415" s="307" t="s">
        <v>30717</v>
      </c>
      <c r="B415" s="32">
        <v>8806173446742</v>
      </c>
      <c r="C415" s="308" t="s">
        <v>18879</v>
      </c>
      <c r="D415" s="309" t="s">
        <v>30718</v>
      </c>
      <c r="E415" s="426">
        <v>12500</v>
      </c>
      <c r="F415" s="427">
        <v>0.47</v>
      </c>
      <c r="G415" s="310">
        <v>6</v>
      </c>
      <c r="H415" s="38">
        <f>Таблица612[[#This Row],[Розничная цена KRW]]*Таблица612[[#This Row],[Коэфициент стоимости]]</f>
        <v>5875</v>
      </c>
      <c r="I415" s="39" t="str">
        <f>IF($H$1="","Введите курс",Таблица612[[#This Row],[Оптовая цена KRW                       за 1шт]]/$H$1)</f>
        <v>Введите курс</v>
      </c>
      <c r="J415" s="311"/>
      <c r="K415" s="40">
        <f>Таблица612[[#This Row],[Заказ коробок ]]*Таблица612[[#This Row],[Кол-во шт в коробке]]</f>
        <v>0</v>
      </c>
      <c r="L415" s="38">
        <f>Таблица612[[#This Row],[Общее кол-во шт]]*Таблица612[[#This Row],[Оптовая цена KRW                       за 1шт]]</f>
        <v>0</v>
      </c>
      <c r="M415" s="41" t="str">
        <f>IFERROR(Таблица612[[#This Row],[Общее кол-во шт]]*Таблица612[[#This Row],[Оптовая цена USD                       за 1шт]],"")</f>
        <v/>
      </c>
      <c r="N415" s="312"/>
    </row>
    <row r="416" spans="1:14" ht="24" customHeight="1">
      <c r="A416" s="307" t="s">
        <v>30719</v>
      </c>
      <c r="B416" s="32">
        <v>8806173440979</v>
      </c>
      <c r="C416" s="308" t="s">
        <v>30720</v>
      </c>
      <c r="D416" s="309" t="s">
        <v>30721</v>
      </c>
      <c r="E416" s="426">
        <v>22000</v>
      </c>
      <c r="F416" s="427">
        <v>0.47</v>
      </c>
      <c r="G416" s="310">
        <v>8</v>
      </c>
      <c r="H416" s="38">
        <f>Таблица612[[#This Row],[Розничная цена KRW]]*Таблица612[[#This Row],[Коэфициент стоимости]]</f>
        <v>10340</v>
      </c>
      <c r="I416" s="39" t="str">
        <f>IF($H$1="","Введите курс",Таблица612[[#This Row],[Оптовая цена KRW                       за 1шт]]/$H$1)</f>
        <v>Введите курс</v>
      </c>
      <c r="J416" s="311"/>
      <c r="K416" s="40">
        <f>Таблица612[[#This Row],[Заказ коробок ]]*Таблица612[[#This Row],[Кол-во шт в коробке]]</f>
        <v>0</v>
      </c>
      <c r="L416" s="38">
        <f>Таблица612[[#This Row],[Общее кол-во шт]]*Таблица612[[#This Row],[Оптовая цена KRW                       за 1шт]]</f>
        <v>0</v>
      </c>
      <c r="M416" s="41" t="str">
        <f>IFERROR(Таблица612[[#This Row],[Общее кол-во шт]]*Таблица612[[#This Row],[Оптовая цена USD                       за 1шт]],"")</f>
        <v/>
      </c>
      <c r="N416" s="312"/>
    </row>
    <row r="417" spans="1:14" ht="24" customHeight="1">
      <c r="A417" s="307" t="s">
        <v>30722</v>
      </c>
      <c r="B417" s="32">
        <v>8806173446773</v>
      </c>
      <c r="C417" s="308" t="s">
        <v>18888</v>
      </c>
      <c r="D417" s="309" t="s">
        <v>30723</v>
      </c>
      <c r="E417" s="426">
        <v>22000</v>
      </c>
      <c r="F417" s="427">
        <v>0.47</v>
      </c>
      <c r="G417" s="310">
        <v>6</v>
      </c>
      <c r="H417" s="38">
        <f>Таблица612[[#This Row],[Розничная цена KRW]]*Таблица612[[#This Row],[Коэфициент стоимости]]</f>
        <v>10340</v>
      </c>
      <c r="I417" s="39" t="str">
        <f>IF($H$1="","Введите курс",Таблица612[[#This Row],[Оптовая цена KRW                       за 1шт]]/$H$1)</f>
        <v>Введите курс</v>
      </c>
      <c r="J417" s="311"/>
      <c r="K417" s="40">
        <f>Таблица612[[#This Row],[Заказ коробок ]]*Таблица612[[#This Row],[Кол-во шт в коробке]]</f>
        <v>0</v>
      </c>
      <c r="L417" s="38">
        <f>Таблица612[[#This Row],[Общее кол-во шт]]*Таблица612[[#This Row],[Оптовая цена KRW                       за 1шт]]</f>
        <v>0</v>
      </c>
      <c r="M417" s="41" t="str">
        <f>IFERROR(Таблица612[[#This Row],[Общее кол-во шт]]*Таблица612[[#This Row],[Оптовая цена USD                       за 1шт]],"")</f>
        <v/>
      </c>
      <c r="N417" s="312"/>
    </row>
    <row r="418" spans="1:14" ht="24" customHeight="1">
      <c r="A418" s="307" t="s">
        <v>30724</v>
      </c>
      <c r="B418" s="32">
        <v>8806173440948</v>
      </c>
      <c r="C418" s="308" t="s">
        <v>18884</v>
      </c>
      <c r="D418" s="309" t="s">
        <v>30725</v>
      </c>
      <c r="E418" s="426">
        <v>20000</v>
      </c>
      <c r="F418" s="427">
        <v>0.47</v>
      </c>
      <c r="G418" s="310">
        <v>8</v>
      </c>
      <c r="H418" s="38">
        <f>Таблица612[[#This Row],[Розничная цена KRW]]*Таблица612[[#This Row],[Коэфициент стоимости]]</f>
        <v>9400</v>
      </c>
      <c r="I418" s="39" t="str">
        <f>IF($H$1="","Введите курс",Таблица612[[#This Row],[Оптовая цена KRW                       за 1шт]]/$H$1)</f>
        <v>Введите курс</v>
      </c>
      <c r="J418" s="311"/>
      <c r="K418" s="40">
        <f>Таблица612[[#This Row],[Заказ коробок ]]*Таблица612[[#This Row],[Кол-во шт в коробке]]</f>
        <v>0</v>
      </c>
      <c r="L418" s="38">
        <f>Таблица612[[#This Row],[Общее кол-во шт]]*Таблица612[[#This Row],[Оптовая цена KRW                       за 1шт]]</f>
        <v>0</v>
      </c>
      <c r="M418" s="41" t="str">
        <f>IFERROR(Таблица612[[#This Row],[Общее кол-во шт]]*Таблица612[[#This Row],[Оптовая цена USD                       за 1шт]],"")</f>
        <v/>
      </c>
      <c r="N418" s="312"/>
    </row>
    <row r="419" spans="1:14" ht="24" customHeight="1">
      <c r="A419" s="307" t="s">
        <v>30726</v>
      </c>
      <c r="B419" s="32">
        <v>8806173446735</v>
      </c>
      <c r="C419" s="308" t="s">
        <v>30727</v>
      </c>
      <c r="D419" s="309" t="s">
        <v>30728</v>
      </c>
      <c r="E419" s="426">
        <v>19900</v>
      </c>
      <c r="F419" s="427">
        <v>0.47</v>
      </c>
      <c r="G419" s="310">
        <v>6</v>
      </c>
      <c r="H419" s="38">
        <f>Таблица612[[#This Row],[Розничная цена KRW]]*Таблица612[[#This Row],[Коэфициент стоимости]]</f>
        <v>9353</v>
      </c>
      <c r="I419" s="39" t="str">
        <f>IF($H$1="","Введите курс",Таблица612[[#This Row],[Оптовая цена KRW                       за 1шт]]/$H$1)</f>
        <v>Введите курс</v>
      </c>
      <c r="J419" s="311"/>
      <c r="K419" s="40">
        <f>Таблица612[[#This Row],[Заказ коробок ]]*Таблица612[[#This Row],[Кол-во шт в коробке]]</f>
        <v>0</v>
      </c>
      <c r="L419" s="38">
        <f>Таблица612[[#This Row],[Общее кол-во шт]]*Таблица612[[#This Row],[Оптовая цена KRW                       за 1шт]]</f>
        <v>0</v>
      </c>
      <c r="M419" s="41" t="str">
        <f>IFERROR(Таблица612[[#This Row],[Общее кол-во шт]]*Таблица612[[#This Row],[Оптовая цена USD                       за 1шт]],"")</f>
        <v/>
      </c>
      <c r="N419" s="312"/>
    </row>
    <row r="420" spans="1:14" ht="24" customHeight="1">
      <c r="A420" s="307" t="s">
        <v>30729</v>
      </c>
      <c r="B420" s="32">
        <v>8806173440962</v>
      </c>
      <c r="C420" s="308" t="s">
        <v>30730</v>
      </c>
      <c r="D420" s="309" t="s">
        <v>30731</v>
      </c>
      <c r="E420" s="426">
        <v>18000</v>
      </c>
      <c r="F420" s="427">
        <v>0.47</v>
      </c>
      <c r="G420" s="310">
        <v>8</v>
      </c>
      <c r="H420" s="38">
        <f>Таблица612[[#This Row],[Розничная цена KRW]]*Таблица612[[#This Row],[Коэфициент стоимости]]</f>
        <v>8460</v>
      </c>
      <c r="I420" s="39" t="str">
        <f>IF($H$1="","Введите курс",Таблица612[[#This Row],[Оптовая цена KRW                       за 1шт]]/$H$1)</f>
        <v>Введите курс</v>
      </c>
      <c r="J420" s="311"/>
      <c r="K420" s="40">
        <f>Таблица612[[#This Row],[Заказ коробок ]]*Таблица612[[#This Row],[Кол-во шт в коробке]]</f>
        <v>0</v>
      </c>
      <c r="L420" s="38">
        <f>Таблица612[[#This Row],[Общее кол-во шт]]*Таблица612[[#This Row],[Оптовая цена KRW                       за 1шт]]</f>
        <v>0</v>
      </c>
      <c r="M420" s="41" t="str">
        <f>IFERROR(Таблица612[[#This Row],[Общее кол-во шт]]*Таблица612[[#This Row],[Оптовая цена USD                       за 1шт]],"")</f>
        <v/>
      </c>
      <c r="N420" s="312"/>
    </row>
    <row r="421" spans="1:14" ht="24" customHeight="1">
      <c r="A421" s="307" t="s">
        <v>30732</v>
      </c>
      <c r="B421" s="32">
        <v>8806173446766</v>
      </c>
      <c r="C421" s="308" t="s">
        <v>18871</v>
      </c>
      <c r="D421" s="309" t="s">
        <v>30733</v>
      </c>
      <c r="E421" s="426">
        <v>18000</v>
      </c>
      <c r="F421" s="427">
        <v>0.47</v>
      </c>
      <c r="G421" s="310">
        <v>6</v>
      </c>
      <c r="H421" s="38">
        <f>Таблица612[[#This Row],[Розничная цена KRW]]*Таблица612[[#This Row],[Коэфициент стоимости]]</f>
        <v>8460</v>
      </c>
      <c r="I421" s="39" t="str">
        <f>IF($H$1="","Введите курс",Таблица612[[#This Row],[Оптовая цена KRW                       за 1шт]]/$H$1)</f>
        <v>Введите курс</v>
      </c>
      <c r="J421" s="311"/>
      <c r="K421" s="40">
        <f>Таблица612[[#This Row],[Заказ коробок ]]*Таблица612[[#This Row],[Кол-во шт в коробке]]</f>
        <v>0</v>
      </c>
      <c r="L421" s="38">
        <f>Таблица612[[#This Row],[Общее кол-во шт]]*Таблица612[[#This Row],[Оптовая цена KRW                       за 1шт]]</f>
        <v>0</v>
      </c>
      <c r="M421" s="41" t="str">
        <f>IFERROR(Таблица612[[#This Row],[Общее кол-во шт]]*Таблица612[[#This Row],[Оптовая цена USD                       за 1шт]],"")</f>
        <v/>
      </c>
      <c r="N421" s="312"/>
    </row>
    <row r="422" spans="1:14" ht="24" customHeight="1">
      <c r="A422" s="307" t="s">
        <v>30734</v>
      </c>
      <c r="B422" s="32">
        <v>8806173440917</v>
      </c>
      <c r="C422" s="308" t="s">
        <v>30735</v>
      </c>
      <c r="D422" s="309" t="s">
        <v>30736</v>
      </c>
      <c r="E422" s="426">
        <v>22000</v>
      </c>
      <c r="F422" s="427">
        <v>0.47</v>
      </c>
      <c r="G422" s="310">
        <v>8</v>
      </c>
      <c r="H422" s="38">
        <f>Таблица612[[#This Row],[Розничная цена KRW]]*Таблица612[[#This Row],[Коэфициент стоимости]]</f>
        <v>10340</v>
      </c>
      <c r="I422" s="39" t="str">
        <f>IF($H$1="","Введите курс",Таблица612[[#This Row],[Оптовая цена KRW                       за 1шт]]/$H$1)</f>
        <v>Введите курс</v>
      </c>
      <c r="J422" s="311"/>
      <c r="K422" s="40">
        <f>Таблица612[[#This Row],[Заказ коробок ]]*Таблица612[[#This Row],[Кол-во шт в коробке]]</f>
        <v>0</v>
      </c>
      <c r="L422" s="38">
        <f>Таблица612[[#This Row],[Общее кол-во шт]]*Таблица612[[#This Row],[Оптовая цена KRW                       за 1шт]]</f>
        <v>0</v>
      </c>
      <c r="M422" s="41" t="str">
        <f>IFERROR(Таблица612[[#This Row],[Общее кол-во шт]]*Таблица612[[#This Row],[Оптовая цена USD                       за 1шт]],"")</f>
        <v/>
      </c>
      <c r="N422" s="312"/>
    </row>
    <row r="423" spans="1:14" ht="24" customHeight="1">
      <c r="A423" s="307" t="s">
        <v>30737</v>
      </c>
      <c r="B423" s="32">
        <v>8806173446728</v>
      </c>
      <c r="C423" s="308" t="s">
        <v>18890</v>
      </c>
      <c r="D423" s="309" t="s">
        <v>30738</v>
      </c>
      <c r="E423" s="426">
        <v>22000</v>
      </c>
      <c r="F423" s="427">
        <v>0.47</v>
      </c>
      <c r="G423" s="310">
        <v>6</v>
      </c>
      <c r="H423" s="38">
        <f>Таблица612[[#This Row],[Розничная цена KRW]]*Таблица612[[#This Row],[Коэфициент стоимости]]</f>
        <v>10340</v>
      </c>
      <c r="I423" s="39" t="str">
        <f>IF($H$1="","Введите курс",Таблица612[[#This Row],[Оптовая цена KRW                       за 1шт]]/$H$1)</f>
        <v>Введите курс</v>
      </c>
      <c r="J423" s="311"/>
      <c r="K423" s="40">
        <f>Таблица612[[#This Row],[Заказ коробок ]]*Таблица612[[#This Row],[Кол-во шт в коробке]]</f>
        <v>0</v>
      </c>
      <c r="L423" s="38">
        <f>Таблица612[[#This Row],[Общее кол-во шт]]*Таблица612[[#This Row],[Оптовая цена KRW                       за 1шт]]</f>
        <v>0</v>
      </c>
      <c r="M423" s="41" t="str">
        <f>IFERROR(Таблица612[[#This Row],[Общее кол-во шт]]*Таблица612[[#This Row],[Оптовая цена USD                       за 1шт]],"")</f>
        <v/>
      </c>
      <c r="N423" s="312"/>
    </row>
    <row r="424" spans="1:14" ht="24" customHeight="1">
      <c r="A424" s="307" t="s">
        <v>30739</v>
      </c>
      <c r="B424" s="32">
        <v>8806173446759</v>
      </c>
      <c r="C424" s="308" t="s">
        <v>18891</v>
      </c>
      <c r="D424" s="309" t="s">
        <v>30740</v>
      </c>
      <c r="E424" s="426">
        <v>22000</v>
      </c>
      <c r="F424" s="427">
        <v>0.47</v>
      </c>
      <c r="G424" s="310">
        <v>6</v>
      </c>
      <c r="H424" s="38">
        <f>Таблица612[[#This Row],[Розничная цена KRW]]*Таблица612[[#This Row],[Коэфициент стоимости]]</f>
        <v>10340</v>
      </c>
      <c r="I424" s="39" t="str">
        <f>IF($H$1="","Введите курс",Таблица612[[#This Row],[Оптовая цена KRW                       за 1шт]]/$H$1)</f>
        <v>Введите курс</v>
      </c>
      <c r="J424" s="311"/>
      <c r="K424" s="40">
        <f>Таблица612[[#This Row],[Заказ коробок ]]*Таблица612[[#This Row],[Кол-во шт в коробке]]</f>
        <v>0</v>
      </c>
      <c r="L424" s="38">
        <f>Таблица612[[#This Row],[Общее кол-во шт]]*Таблица612[[#This Row],[Оптовая цена KRW                       за 1шт]]</f>
        <v>0</v>
      </c>
      <c r="M424" s="41" t="str">
        <f>IFERROR(Таблица612[[#This Row],[Общее кол-во шт]]*Таблица612[[#This Row],[Оптовая цена USD                       за 1шт]],"")</f>
        <v/>
      </c>
      <c r="N424" s="312"/>
    </row>
    <row r="425" spans="1:14" ht="24" customHeight="1">
      <c r="A425" s="307" t="s">
        <v>30741</v>
      </c>
      <c r="B425" s="32">
        <v>8806173416271</v>
      </c>
      <c r="C425" s="308" t="s">
        <v>18865</v>
      </c>
      <c r="D425" s="309" t="s">
        <v>30742</v>
      </c>
      <c r="E425" s="426">
        <v>17600</v>
      </c>
      <c r="F425" s="427">
        <v>0.47</v>
      </c>
      <c r="G425" s="310">
        <v>10</v>
      </c>
      <c r="H425" s="38">
        <f>Таблица612[[#This Row],[Розничная цена KRW]]*Таблица612[[#This Row],[Коэфициент стоимости]]</f>
        <v>8272</v>
      </c>
      <c r="I425" s="39" t="str">
        <f>IF($H$1="","Введите курс",Таблица612[[#This Row],[Оптовая цена KRW                       за 1шт]]/$H$1)</f>
        <v>Введите курс</v>
      </c>
      <c r="J425" s="311"/>
      <c r="K425" s="40">
        <f>Таблица612[[#This Row],[Заказ коробок ]]*Таблица612[[#This Row],[Кол-во шт в коробке]]</f>
        <v>0</v>
      </c>
      <c r="L425" s="38">
        <f>Таблица612[[#This Row],[Общее кол-во шт]]*Таблица612[[#This Row],[Оптовая цена KRW                       за 1шт]]</f>
        <v>0</v>
      </c>
      <c r="M425" s="41" t="str">
        <f>IFERROR(Таблица612[[#This Row],[Общее кол-во шт]]*Таблица612[[#This Row],[Оптовая цена USD                       за 1шт]],"")</f>
        <v/>
      </c>
      <c r="N425" s="312"/>
    </row>
    <row r="426" spans="1:14" ht="24" customHeight="1">
      <c r="A426" s="307" t="s">
        <v>30743</v>
      </c>
      <c r="B426" s="32">
        <v>8806173439034</v>
      </c>
      <c r="C426" s="308" t="s">
        <v>30744</v>
      </c>
      <c r="D426" s="309" t="s">
        <v>30745</v>
      </c>
      <c r="E426" s="426">
        <v>44000</v>
      </c>
      <c r="F426" s="427">
        <v>0.47</v>
      </c>
      <c r="G426" s="310">
        <v>10</v>
      </c>
      <c r="H426" s="38">
        <f>Таблица612[[#This Row],[Розничная цена KRW]]*Таблица612[[#This Row],[Коэфициент стоимости]]</f>
        <v>20680</v>
      </c>
      <c r="I426" s="39" t="str">
        <f>IF($H$1="","Введите курс",Таблица612[[#This Row],[Оптовая цена KRW                       за 1шт]]/$H$1)</f>
        <v>Введите курс</v>
      </c>
      <c r="J426" s="311"/>
      <c r="K426" s="40">
        <f>Таблица612[[#This Row],[Заказ коробок ]]*Таблица612[[#This Row],[Кол-во шт в коробке]]</f>
        <v>0</v>
      </c>
      <c r="L426" s="38">
        <f>Таблица612[[#This Row],[Общее кол-во шт]]*Таблица612[[#This Row],[Оптовая цена KRW                       за 1шт]]</f>
        <v>0</v>
      </c>
      <c r="M426" s="41" t="str">
        <f>IFERROR(Таблица612[[#This Row],[Общее кол-во шт]]*Таблица612[[#This Row],[Оптовая цена USD                       за 1шт]],"")</f>
        <v/>
      </c>
      <c r="N426" s="312"/>
    </row>
    <row r="427" spans="1:14" ht="24" customHeight="1">
      <c r="A427" s="307" t="s">
        <v>30746</v>
      </c>
      <c r="B427" s="32">
        <v>8806173448494</v>
      </c>
      <c r="C427" s="308" t="s">
        <v>30747</v>
      </c>
      <c r="D427" s="309" t="s">
        <v>30748</v>
      </c>
      <c r="E427" s="426">
        <v>20000</v>
      </c>
      <c r="F427" s="427">
        <v>0.47</v>
      </c>
      <c r="G427" s="310">
        <v>5</v>
      </c>
      <c r="H427" s="38">
        <f>Таблица612[[#This Row],[Розничная цена KRW]]*Таблица612[[#This Row],[Коэфициент стоимости]]</f>
        <v>9400</v>
      </c>
      <c r="I427" s="39" t="str">
        <f>IF($H$1="","Введите курс",Таблица612[[#This Row],[Оптовая цена KRW                       за 1шт]]/$H$1)</f>
        <v>Введите курс</v>
      </c>
      <c r="J427" s="311"/>
      <c r="K427" s="40">
        <f>Таблица612[[#This Row],[Заказ коробок ]]*Таблица612[[#This Row],[Кол-во шт в коробке]]</f>
        <v>0</v>
      </c>
      <c r="L427" s="38">
        <f>Таблица612[[#This Row],[Общее кол-во шт]]*Таблица612[[#This Row],[Оптовая цена KRW                       за 1шт]]</f>
        <v>0</v>
      </c>
      <c r="M427" s="41" t="str">
        <f>IFERROR(Таблица612[[#This Row],[Общее кол-во шт]]*Таблица612[[#This Row],[Оптовая цена USD                       за 1шт]],"")</f>
        <v/>
      </c>
      <c r="N427" s="312"/>
    </row>
    <row r="428" spans="1:14" ht="24" customHeight="1">
      <c r="A428" s="307" t="s">
        <v>30749</v>
      </c>
      <c r="B428" s="32">
        <v>8806173444397</v>
      </c>
      <c r="C428" s="308" t="s">
        <v>30750</v>
      </c>
      <c r="D428" s="309" t="s">
        <v>30751</v>
      </c>
      <c r="E428" s="426">
        <v>45000</v>
      </c>
      <c r="F428" s="427">
        <v>0.47</v>
      </c>
      <c r="G428" s="310">
        <v>6</v>
      </c>
      <c r="H428" s="38">
        <f>Таблица612[[#This Row],[Розничная цена KRW]]*Таблица612[[#This Row],[Коэфициент стоимости]]</f>
        <v>21150</v>
      </c>
      <c r="I428" s="39" t="str">
        <f>IF($H$1="","Введите курс",Таблица612[[#This Row],[Оптовая цена KRW                       за 1шт]]/$H$1)</f>
        <v>Введите курс</v>
      </c>
      <c r="J428" s="311"/>
      <c r="K428" s="40">
        <f>Таблица612[[#This Row],[Заказ коробок ]]*Таблица612[[#This Row],[Кол-во шт в коробке]]</f>
        <v>0</v>
      </c>
      <c r="L428" s="38">
        <f>Таблица612[[#This Row],[Общее кол-во шт]]*Таблица612[[#This Row],[Оптовая цена KRW                       за 1шт]]</f>
        <v>0</v>
      </c>
      <c r="M428" s="41" t="str">
        <f>IFERROR(Таблица612[[#This Row],[Общее кол-во шт]]*Таблица612[[#This Row],[Оптовая цена USD                       за 1шт]],"")</f>
        <v/>
      </c>
      <c r="N428" s="312"/>
    </row>
    <row r="429" spans="1:14" ht="24" customHeight="1">
      <c r="A429" s="307" t="s">
        <v>30752</v>
      </c>
      <c r="B429" s="32">
        <v>8806173439331</v>
      </c>
      <c r="C429" s="308" t="s">
        <v>30753</v>
      </c>
      <c r="D429" s="309" t="s">
        <v>30754</v>
      </c>
      <c r="E429" s="426">
        <v>142000</v>
      </c>
      <c r="F429" s="427">
        <v>0.47</v>
      </c>
      <c r="G429" s="310">
        <v>8</v>
      </c>
      <c r="H429" s="38">
        <f>Таблица612[[#This Row],[Розничная цена KRW]]*Таблица612[[#This Row],[Коэфициент стоимости]]</f>
        <v>66740</v>
      </c>
      <c r="I429" s="39" t="str">
        <f>IF($H$1="","Введите курс",Таблица612[[#This Row],[Оптовая цена KRW                       за 1шт]]/$H$1)</f>
        <v>Введите курс</v>
      </c>
      <c r="J429" s="311"/>
      <c r="K429" s="40">
        <f>Таблица612[[#This Row],[Заказ коробок ]]*Таблица612[[#This Row],[Кол-во шт в коробке]]</f>
        <v>0</v>
      </c>
      <c r="L429" s="38">
        <f>Таблица612[[#This Row],[Общее кол-во шт]]*Таблица612[[#This Row],[Оптовая цена KRW                       за 1шт]]</f>
        <v>0</v>
      </c>
      <c r="M429" s="41" t="str">
        <f>IFERROR(Таблица612[[#This Row],[Общее кол-во шт]]*Таблица612[[#This Row],[Оптовая цена USD                       за 1шт]],"")</f>
        <v/>
      </c>
      <c r="N429" s="312"/>
    </row>
    <row r="430" spans="1:14" ht="24" customHeight="1">
      <c r="A430" s="307" t="s">
        <v>30755</v>
      </c>
      <c r="B430" s="32">
        <v>8806173425587</v>
      </c>
      <c r="C430" s="308" t="s">
        <v>18936</v>
      </c>
      <c r="D430" s="309" t="s">
        <v>30756</v>
      </c>
      <c r="E430" s="426">
        <v>41800</v>
      </c>
      <c r="F430" s="427">
        <v>0.47</v>
      </c>
      <c r="G430" s="310">
        <v>10</v>
      </c>
      <c r="H430" s="38">
        <f>Таблица612[[#This Row],[Розничная цена KRW]]*Таблица612[[#This Row],[Коэфициент стоимости]]</f>
        <v>19646</v>
      </c>
      <c r="I430" s="39" t="str">
        <f>IF($H$1="","Введите курс",Таблица612[[#This Row],[Оптовая цена KRW                       за 1шт]]/$H$1)</f>
        <v>Введите курс</v>
      </c>
      <c r="J430" s="311"/>
      <c r="K430" s="40">
        <f>Таблица612[[#This Row],[Заказ коробок ]]*Таблица612[[#This Row],[Кол-во шт в коробке]]</f>
        <v>0</v>
      </c>
      <c r="L430" s="38">
        <f>Таблица612[[#This Row],[Общее кол-во шт]]*Таблица612[[#This Row],[Оптовая цена KRW                       за 1шт]]</f>
        <v>0</v>
      </c>
      <c r="M430" s="41" t="str">
        <f>IFERROR(Таблица612[[#This Row],[Общее кол-во шт]]*Таблица612[[#This Row],[Оптовая цена USD                       за 1шт]],"")</f>
        <v/>
      </c>
      <c r="N430" s="312"/>
    </row>
    <row r="431" spans="1:14" ht="24" customHeight="1">
      <c r="A431" s="307" t="s">
        <v>30757</v>
      </c>
      <c r="B431" s="32">
        <v>8806173441495</v>
      </c>
      <c r="C431" s="308" t="s">
        <v>30758</v>
      </c>
      <c r="D431" s="309" t="s">
        <v>30759</v>
      </c>
      <c r="E431" s="426">
        <v>10000</v>
      </c>
      <c r="F431" s="427">
        <v>0.47</v>
      </c>
      <c r="G431" s="310">
        <v>10</v>
      </c>
      <c r="H431" s="38">
        <f>Таблица612[[#This Row],[Розничная цена KRW]]*Таблица612[[#This Row],[Коэфициент стоимости]]</f>
        <v>4700</v>
      </c>
      <c r="I431" s="39" t="str">
        <f>IF($H$1="","Введите курс",Таблица612[[#This Row],[Оптовая цена KRW                       за 1шт]]/$H$1)</f>
        <v>Введите курс</v>
      </c>
      <c r="J431" s="311"/>
      <c r="K431" s="40">
        <f>Таблица612[[#This Row],[Заказ коробок ]]*Таблица612[[#This Row],[Кол-во шт в коробке]]</f>
        <v>0</v>
      </c>
      <c r="L431" s="38">
        <f>Таблица612[[#This Row],[Общее кол-во шт]]*Таблица612[[#This Row],[Оптовая цена KRW                       за 1шт]]</f>
        <v>0</v>
      </c>
      <c r="M431" s="41" t="str">
        <f>IFERROR(Таблица612[[#This Row],[Общее кол-во шт]]*Таблица612[[#This Row],[Оптовая цена USD                       за 1шт]],"")</f>
        <v/>
      </c>
      <c r="N431" s="312"/>
    </row>
    <row r="432" spans="1:14" ht="24" customHeight="1">
      <c r="A432" s="307" t="s">
        <v>30760</v>
      </c>
      <c r="B432" s="32">
        <v>8806173416011</v>
      </c>
      <c r="C432" s="308" t="s">
        <v>30761</v>
      </c>
      <c r="D432" s="309" t="s">
        <v>30762</v>
      </c>
      <c r="E432" s="426">
        <v>600</v>
      </c>
      <c r="F432" s="427">
        <v>0.47</v>
      </c>
      <c r="G432" s="310">
        <v>12</v>
      </c>
      <c r="H432" s="38">
        <f>Таблица612[[#This Row],[Розничная цена KRW]]*Таблица612[[#This Row],[Коэфициент стоимости]]</f>
        <v>282</v>
      </c>
      <c r="I432" s="39" t="str">
        <f>IF($H$1="","Введите курс",Таблица612[[#This Row],[Оптовая цена KRW                       за 1шт]]/$H$1)</f>
        <v>Введите курс</v>
      </c>
      <c r="J432" s="311"/>
      <c r="K432" s="40">
        <f>Таблица612[[#This Row],[Заказ коробок ]]*Таблица612[[#This Row],[Кол-во шт в коробке]]</f>
        <v>0</v>
      </c>
      <c r="L432" s="38">
        <f>Таблица612[[#This Row],[Общее кол-во шт]]*Таблица612[[#This Row],[Оптовая цена KRW                       за 1шт]]</f>
        <v>0</v>
      </c>
      <c r="M432" s="41" t="str">
        <f>IFERROR(Таблица612[[#This Row],[Общее кол-во шт]]*Таблица612[[#This Row],[Оптовая цена USD                       за 1шт]],"")</f>
        <v/>
      </c>
      <c r="N432" s="312"/>
    </row>
    <row r="433" spans="1:14" ht="24" customHeight="1">
      <c r="A433" s="307" t="s">
        <v>30763</v>
      </c>
      <c r="B433" s="32">
        <v>8806173440245</v>
      </c>
      <c r="C433" s="308" t="s">
        <v>30764</v>
      </c>
      <c r="D433" s="309" t="s">
        <v>30765</v>
      </c>
      <c r="E433" s="426">
        <v>18900</v>
      </c>
      <c r="F433" s="427">
        <v>0.47</v>
      </c>
      <c r="G433" s="310">
        <v>6</v>
      </c>
      <c r="H433" s="38">
        <f>Таблица612[[#This Row],[Розничная цена KRW]]*Таблица612[[#This Row],[Коэфициент стоимости]]</f>
        <v>8883</v>
      </c>
      <c r="I433" s="39" t="str">
        <f>IF($H$1="","Введите курс",Таблица612[[#This Row],[Оптовая цена KRW                       за 1шт]]/$H$1)</f>
        <v>Введите курс</v>
      </c>
      <c r="J433" s="311"/>
      <c r="K433" s="40">
        <f>Таблица612[[#This Row],[Заказ коробок ]]*Таблица612[[#This Row],[Кол-во шт в коробке]]</f>
        <v>0</v>
      </c>
      <c r="L433" s="38">
        <f>Таблица612[[#This Row],[Общее кол-во шт]]*Таблица612[[#This Row],[Оптовая цена KRW                       за 1шт]]</f>
        <v>0</v>
      </c>
      <c r="M433" s="41" t="str">
        <f>IFERROR(Таблица612[[#This Row],[Общее кол-во шт]]*Таблица612[[#This Row],[Оптовая цена USD                       за 1шт]],"")</f>
        <v/>
      </c>
      <c r="N433" s="312"/>
    </row>
    <row r="434" spans="1:14" ht="24" customHeight="1">
      <c r="A434" s="307" t="s">
        <v>30766</v>
      </c>
      <c r="B434" s="32">
        <v>8806173445295</v>
      </c>
      <c r="C434" s="308" t="s">
        <v>18684</v>
      </c>
      <c r="D434" s="309" t="s">
        <v>30767</v>
      </c>
      <c r="E434" s="426">
        <v>7000</v>
      </c>
      <c r="F434" s="427">
        <v>0.47</v>
      </c>
      <c r="G434" s="310">
        <v>8</v>
      </c>
      <c r="H434" s="38">
        <f>Таблица612[[#This Row],[Розничная цена KRW]]*Таблица612[[#This Row],[Коэфициент стоимости]]</f>
        <v>3290</v>
      </c>
      <c r="I434" s="39" t="str">
        <f>IF($H$1="","Введите курс",Таблица612[[#This Row],[Оптовая цена KRW                       за 1шт]]/$H$1)</f>
        <v>Введите курс</v>
      </c>
      <c r="J434" s="311"/>
      <c r="K434" s="40">
        <f>Таблица612[[#This Row],[Заказ коробок ]]*Таблица612[[#This Row],[Кол-во шт в коробке]]</f>
        <v>0</v>
      </c>
      <c r="L434" s="38">
        <f>Таблица612[[#This Row],[Общее кол-во шт]]*Таблица612[[#This Row],[Оптовая цена KRW                       за 1шт]]</f>
        <v>0</v>
      </c>
      <c r="M434" s="41" t="str">
        <f>IFERROR(Таблица612[[#This Row],[Общее кол-во шт]]*Таблица612[[#This Row],[Оптовая цена USD                       за 1шт]],"")</f>
        <v/>
      </c>
      <c r="N434" s="312"/>
    </row>
    <row r="435" spans="1:14" ht="24" customHeight="1">
      <c r="A435" s="307" t="s">
        <v>30768</v>
      </c>
      <c r="B435" s="32">
        <v>8806173445301</v>
      </c>
      <c r="C435" s="308" t="s">
        <v>18692</v>
      </c>
      <c r="D435" s="309" t="s">
        <v>30769</v>
      </c>
      <c r="E435" s="426">
        <v>7000</v>
      </c>
      <c r="F435" s="427">
        <v>0.47</v>
      </c>
      <c r="G435" s="310">
        <v>8</v>
      </c>
      <c r="H435" s="38">
        <f>Таблица612[[#This Row],[Розничная цена KRW]]*Таблица612[[#This Row],[Коэфициент стоимости]]</f>
        <v>3290</v>
      </c>
      <c r="I435" s="39" t="str">
        <f>IF($H$1="","Введите курс",Таблица612[[#This Row],[Оптовая цена KRW                       за 1шт]]/$H$1)</f>
        <v>Введите курс</v>
      </c>
      <c r="J435" s="311"/>
      <c r="K435" s="40">
        <f>Таблица612[[#This Row],[Заказ коробок ]]*Таблица612[[#This Row],[Кол-во шт в коробке]]</f>
        <v>0</v>
      </c>
      <c r="L435" s="38">
        <f>Таблица612[[#This Row],[Общее кол-во шт]]*Таблица612[[#This Row],[Оптовая цена KRW                       за 1шт]]</f>
        <v>0</v>
      </c>
      <c r="M435" s="41" t="str">
        <f>IFERROR(Таблица612[[#This Row],[Общее кол-во шт]]*Таблица612[[#This Row],[Оптовая цена USD                       за 1шт]],"")</f>
        <v/>
      </c>
      <c r="N435" s="312"/>
    </row>
    <row r="436" spans="1:14" ht="24" customHeight="1">
      <c r="A436" s="307" t="s">
        <v>30770</v>
      </c>
      <c r="B436" s="32">
        <v>8806173445318</v>
      </c>
      <c r="C436" s="308" t="s">
        <v>18685</v>
      </c>
      <c r="D436" s="309" t="s">
        <v>30771</v>
      </c>
      <c r="E436" s="426">
        <v>7000</v>
      </c>
      <c r="F436" s="427">
        <v>0.47</v>
      </c>
      <c r="G436" s="310">
        <v>8</v>
      </c>
      <c r="H436" s="38">
        <f>Таблица612[[#This Row],[Розничная цена KRW]]*Таблица612[[#This Row],[Коэфициент стоимости]]</f>
        <v>3290</v>
      </c>
      <c r="I436" s="39" t="str">
        <f>IF($H$1="","Введите курс",Таблица612[[#This Row],[Оптовая цена KRW                       за 1шт]]/$H$1)</f>
        <v>Введите курс</v>
      </c>
      <c r="J436" s="311"/>
      <c r="K436" s="40">
        <f>Таблица612[[#This Row],[Заказ коробок ]]*Таблица612[[#This Row],[Кол-во шт в коробке]]</f>
        <v>0</v>
      </c>
      <c r="L436" s="38">
        <f>Таблица612[[#This Row],[Общее кол-во шт]]*Таблица612[[#This Row],[Оптовая цена KRW                       за 1шт]]</f>
        <v>0</v>
      </c>
      <c r="M436" s="41" t="str">
        <f>IFERROR(Таблица612[[#This Row],[Общее кол-во шт]]*Таблица612[[#This Row],[Оптовая цена USD                       за 1шт]],"")</f>
        <v/>
      </c>
      <c r="N436" s="312"/>
    </row>
    <row r="437" spans="1:14" ht="24" customHeight="1">
      <c r="A437" s="307" t="s">
        <v>30772</v>
      </c>
      <c r="B437" s="32">
        <v>8806173445325</v>
      </c>
      <c r="C437" s="308" t="s">
        <v>18687</v>
      </c>
      <c r="D437" s="309" t="s">
        <v>30773</v>
      </c>
      <c r="E437" s="426">
        <v>7000</v>
      </c>
      <c r="F437" s="427">
        <v>0.47</v>
      </c>
      <c r="G437" s="310">
        <v>8</v>
      </c>
      <c r="H437" s="38">
        <f>Таблица612[[#This Row],[Розничная цена KRW]]*Таблица612[[#This Row],[Коэфициент стоимости]]</f>
        <v>3290</v>
      </c>
      <c r="I437" s="39" t="str">
        <f>IF($H$1="","Введите курс",Таблица612[[#This Row],[Оптовая цена KRW                       за 1шт]]/$H$1)</f>
        <v>Введите курс</v>
      </c>
      <c r="J437" s="311"/>
      <c r="K437" s="40">
        <f>Таблица612[[#This Row],[Заказ коробок ]]*Таблица612[[#This Row],[Кол-во шт в коробке]]</f>
        <v>0</v>
      </c>
      <c r="L437" s="38">
        <f>Таблица612[[#This Row],[Общее кол-во шт]]*Таблица612[[#This Row],[Оптовая цена KRW                       за 1шт]]</f>
        <v>0</v>
      </c>
      <c r="M437" s="41" t="str">
        <f>IFERROR(Таблица612[[#This Row],[Общее кол-во шт]]*Таблица612[[#This Row],[Оптовая цена USD                       за 1шт]],"")</f>
        <v/>
      </c>
      <c r="N437" s="312"/>
    </row>
    <row r="438" spans="1:14" ht="24" customHeight="1">
      <c r="A438" s="307" t="s">
        <v>30774</v>
      </c>
      <c r="B438" s="32">
        <v>8806173441884</v>
      </c>
      <c r="C438" s="308" t="s">
        <v>18676</v>
      </c>
      <c r="D438" s="309" t="s">
        <v>30775</v>
      </c>
      <c r="E438" s="426">
        <v>6900</v>
      </c>
      <c r="F438" s="427">
        <v>0.47</v>
      </c>
      <c r="G438" s="310">
        <v>8</v>
      </c>
      <c r="H438" s="38">
        <f>Таблица612[[#This Row],[Розничная цена KRW]]*Таблица612[[#This Row],[Коэфициент стоимости]]</f>
        <v>3243</v>
      </c>
      <c r="I438" s="39" t="str">
        <f>IF($H$1="","Введите курс",Таблица612[[#This Row],[Оптовая цена KRW                       за 1шт]]/$H$1)</f>
        <v>Введите курс</v>
      </c>
      <c r="J438" s="311"/>
      <c r="K438" s="40">
        <f>Таблица612[[#This Row],[Заказ коробок ]]*Таблица612[[#This Row],[Кол-во шт в коробке]]</f>
        <v>0</v>
      </c>
      <c r="L438" s="38">
        <f>Таблица612[[#This Row],[Общее кол-во шт]]*Таблица612[[#This Row],[Оптовая цена KRW                       за 1шт]]</f>
        <v>0</v>
      </c>
      <c r="M438" s="41" t="str">
        <f>IFERROR(Таблица612[[#This Row],[Общее кол-во шт]]*Таблица612[[#This Row],[Оптовая цена USD                       за 1шт]],"")</f>
        <v/>
      </c>
      <c r="N438" s="312"/>
    </row>
    <row r="439" spans="1:14" ht="24" customHeight="1">
      <c r="A439" s="307" t="s">
        <v>30776</v>
      </c>
      <c r="B439" s="32">
        <v>8806173441891</v>
      </c>
      <c r="C439" s="308" t="s">
        <v>18680</v>
      </c>
      <c r="D439" s="309" t="s">
        <v>30777</v>
      </c>
      <c r="E439" s="426">
        <v>6900</v>
      </c>
      <c r="F439" s="427">
        <v>0.47</v>
      </c>
      <c r="G439" s="310">
        <v>8</v>
      </c>
      <c r="H439" s="38">
        <f>Таблица612[[#This Row],[Розничная цена KRW]]*Таблица612[[#This Row],[Коэфициент стоимости]]</f>
        <v>3243</v>
      </c>
      <c r="I439" s="39" t="str">
        <f>IF($H$1="","Введите курс",Таблица612[[#This Row],[Оптовая цена KRW                       за 1шт]]/$H$1)</f>
        <v>Введите курс</v>
      </c>
      <c r="J439" s="311"/>
      <c r="K439" s="40">
        <f>Таблица612[[#This Row],[Заказ коробок ]]*Таблица612[[#This Row],[Кол-во шт в коробке]]</f>
        <v>0</v>
      </c>
      <c r="L439" s="38">
        <f>Таблица612[[#This Row],[Общее кол-во шт]]*Таблица612[[#This Row],[Оптовая цена KRW                       за 1шт]]</f>
        <v>0</v>
      </c>
      <c r="M439" s="41" t="str">
        <f>IFERROR(Таблица612[[#This Row],[Общее кол-во шт]]*Таблица612[[#This Row],[Оптовая цена USD                       за 1шт]],"")</f>
        <v/>
      </c>
      <c r="N439" s="312"/>
    </row>
    <row r="440" spans="1:14" ht="24" customHeight="1">
      <c r="A440" s="307" t="s">
        <v>30778</v>
      </c>
      <c r="B440" s="32">
        <v>8806173433421</v>
      </c>
      <c r="C440" s="308" t="s">
        <v>30779</v>
      </c>
      <c r="D440" s="309" t="s">
        <v>30780</v>
      </c>
      <c r="E440" s="426">
        <v>7000</v>
      </c>
      <c r="F440" s="427">
        <v>0.47</v>
      </c>
      <c r="G440" s="310">
        <v>8</v>
      </c>
      <c r="H440" s="38">
        <f>Таблица612[[#This Row],[Розничная цена KRW]]*Таблица612[[#This Row],[Коэфициент стоимости]]</f>
        <v>3290</v>
      </c>
      <c r="I440" s="39" t="str">
        <f>IF($H$1="","Введите курс",Таблица612[[#This Row],[Оптовая цена KRW                       за 1шт]]/$H$1)</f>
        <v>Введите курс</v>
      </c>
      <c r="J440" s="311"/>
      <c r="K440" s="40">
        <f>Таблица612[[#This Row],[Заказ коробок ]]*Таблица612[[#This Row],[Кол-во шт в коробке]]</f>
        <v>0</v>
      </c>
      <c r="L440" s="38">
        <f>Таблица612[[#This Row],[Общее кол-во шт]]*Таблица612[[#This Row],[Оптовая цена KRW                       за 1шт]]</f>
        <v>0</v>
      </c>
      <c r="M440" s="41" t="str">
        <f>IFERROR(Таблица612[[#This Row],[Общее кол-во шт]]*Таблица612[[#This Row],[Оптовая цена USD                       за 1шт]],"")</f>
        <v/>
      </c>
      <c r="N440" s="312"/>
    </row>
    <row r="441" spans="1:14" ht="24" customHeight="1">
      <c r="A441" s="307" t="s">
        <v>30781</v>
      </c>
      <c r="B441" s="32">
        <v>8806173433438</v>
      </c>
      <c r="C441" s="308" t="s">
        <v>30782</v>
      </c>
      <c r="D441" s="309" t="s">
        <v>30783</v>
      </c>
      <c r="E441" s="426">
        <v>7000</v>
      </c>
      <c r="F441" s="427">
        <v>0.47</v>
      </c>
      <c r="G441" s="310">
        <v>8</v>
      </c>
      <c r="H441" s="38">
        <f>Таблица612[[#This Row],[Розничная цена KRW]]*Таблица612[[#This Row],[Коэфициент стоимости]]</f>
        <v>3290</v>
      </c>
      <c r="I441" s="39" t="str">
        <f>IF($H$1="","Введите курс",Таблица612[[#This Row],[Оптовая цена KRW                       за 1шт]]/$H$1)</f>
        <v>Введите курс</v>
      </c>
      <c r="J441" s="311"/>
      <c r="K441" s="40">
        <f>Таблица612[[#This Row],[Заказ коробок ]]*Таблица612[[#This Row],[Кол-во шт в коробке]]</f>
        <v>0</v>
      </c>
      <c r="L441" s="38">
        <f>Таблица612[[#This Row],[Общее кол-во шт]]*Таблица612[[#This Row],[Оптовая цена KRW                       за 1шт]]</f>
        <v>0</v>
      </c>
      <c r="M441" s="41" t="str">
        <f>IFERROR(Таблица612[[#This Row],[Общее кол-во шт]]*Таблица612[[#This Row],[Оптовая цена USD                       за 1шт]],"")</f>
        <v/>
      </c>
      <c r="N441" s="312"/>
    </row>
    <row r="442" spans="1:14" ht="24" customHeight="1">
      <c r="A442" s="307" t="s">
        <v>30784</v>
      </c>
      <c r="B442" s="32">
        <v>8806173437382</v>
      </c>
      <c r="C442" s="308" t="s">
        <v>30785</v>
      </c>
      <c r="D442" s="309" t="s">
        <v>30786</v>
      </c>
      <c r="E442" s="426">
        <v>7000</v>
      </c>
      <c r="F442" s="427">
        <v>0.47</v>
      </c>
      <c r="G442" s="310">
        <v>8</v>
      </c>
      <c r="H442" s="38">
        <f>Таблица612[[#This Row],[Розничная цена KRW]]*Таблица612[[#This Row],[Коэфициент стоимости]]</f>
        <v>3290</v>
      </c>
      <c r="I442" s="39" t="str">
        <f>IF($H$1="","Введите курс",Таблица612[[#This Row],[Оптовая цена KRW                       за 1шт]]/$H$1)</f>
        <v>Введите курс</v>
      </c>
      <c r="J442" s="311"/>
      <c r="K442" s="40">
        <f>Таблица612[[#This Row],[Заказ коробок ]]*Таблица612[[#This Row],[Кол-во шт в коробке]]</f>
        <v>0</v>
      </c>
      <c r="L442" s="38">
        <f>Таблица612[[#This Row],[Общее кол-во шт]]*Таблица612[[#This Row],[Оптовая цена KRW                       за 1шт]]</f>
        <v>0</v>
      </c>
      <c r="M442" s="41" t="str">
        <f>IFERROR(Таблица612[[#This Row],[Общее кол-во шт]]*Таблица612[[#This Row],[Оптовая цена USD                       за 1шт]],"")</f>
        <v/>
      </c>
      <c r="N442" s="312"/>
    </row>
    <row r="443" spans="1:14" ht="24" customHeight="1">
      <c r="A443" s="307" t="s">
        <v>30787</v>
      </c>
      <c r="B443" s="32">
        <v>8806173444045</v>
      </c>
      <c r="C443" s="308" t="s">
        <v>18722</v>
      </c>
      <c r="D443" s="309" t="s">
        <v>30788</v>
      </c>
      <c r="E443" s="426">
        <v>8800</v>
      </c>
      <c r="F443" s="427">
        <v>0.47</v>
      </c>
      <c r="G443" s="310">
        <v>6</v>
      </c>
      <c r="H443" s="38">
        <f>Таблица612[[#This Row],[Розничная цена KRW]]*Таблица612[[#This Row],[Коэфициент стоимости]]</f>
        <v>4136</v>
      </c>
      <c r="I443" s="39" t="str">
        <f>IF($H$1="","Введите курс",Таблица612[[#This Row],[Оптовая цена KRW                       за 1шт]]/$H$1)</f>
        <v>Введите курс</v>
      </c>
      <c r="J443" s="311"/>
      <c r="K443" s="40">
        <f>Таблица612[[#This Row],[Заказ коробок ]]*Таблица612[[#This Row],[Кол-во шт в коробке]]</f>
        <v>0</v>
      </c>
      <c r="L443" s="38">
        <f>Таблица612[[#This Row],[Общее кол-во шт]]*Таблица612[[#This Row],[Оптовая цена KRW                       за 1шт]]</f>
        <v>0</v>
      </c>
      <c r="M443" s="41" t="str">
        <f>IFERROR(Таблица612[[#This Row],[Общее кол-во шт]]*Таблица612[[#This Row],[Оптовая цена USD                       за 1шт]],"")</f>
        <v/>
      </c>
      <c r="N443" s="312"/>
    </row>
    <row r="444" spans="1:14" ht="24" customHeight="1">
      <c r="A444" s="307" t="s">
        <v>30789</v>
      </c>
      <c r="B444" s="32">
        <v>8806173445226</v>
      </c>
      <c r="C444" s="308" t="s">
        <v>18751</v>
      </c>
      <c r="D444" s="309" t="s">
        <v>30790</v>
      </c>
      <c r="E444" s="426">
        <v>9900</v>
      </c>
      <c r="F444" s="427">
        <v>0.47</v>
      </c>
      <c r="G444" s="310">
        <v>6</v>
      </c>
      <c r="H444" s="38">
        <f>Таблица612[[#This Row],[Розничная цена KRW]]*Таблица612[[#This Row],[Коэфициент стоимости]]</f>
        <v>4653</v>
      </c>
      <c r="I444" s="39" t="str">
        <f>IF($H$1="","Введите курс",Таблица612[[#This Row],[Оптовая цена KRW                       за 1шт]]/$H$1)</f>
        <v>Введите курс</v>
      </c>
      <c r="J444" s="311"/>
      <c r="K444" s="40">
        <f>Таблица612[[#This Row],[Заказ коробок ]]*Таблица612[[#This Row],[Кол-во шт в коробке]]</f>
        <v>0</v>
      </c>
      <c r="L444" s="38">
        <f>Таблица612[[#This Row],[Общее кол-во шт]]*Таблица612[[#This Row],[Оптовая цена KRW                       за 1шт]]</f>
        <v>0</v>
      </c>
      <c r="M444" s="41" t="str">
        <f>IFERROR(Таблица612[[#This Row],[Общее кол-во шт]]*Таблица612[[#This Row],[Оптовая цена USD                       за 1шт]],"")</f>
        <v/>
      </c>
      <c r="N444" s="312"/>
    </row>
    <row r="445" spans="1:14" ht="24" customHeight="1">
      <c r="A445" s="307" t="s">
        <v>30791</v>
      </c>
      <c r="B445" s="32">
        <v>8806173445233</v>
      </c>
      <c r="C445" s="308" t="s">
        <v>30792</v>
      </c>
      <c r="D445" s="309" t="s">
        <v>30793</v>
      </c>
      <c r="E445" s="426">
        <v>9900</v>
      </c>
      <c r="F445" s="427">
        <v>0.47</v>
      </c>
      <c r="G445" s="310">
        <v>6</v>
      </c>
      <c r="H445" s="38">
        <f>Таблица612[[#This Row],[Розничная цена KRW]]*Таблица612[[#This Row],[Коэфициент стоимости]]</f>
        <v>4653</v>
      </c>
      <c r="I445" s="39" t="str">
        <f>IF($H$1="","Введите курс",Таблица612[[#This Row],[Оптовая цена KRW                       за 1шт]]/$H$1)</f>
        <v>Введите курс</v>
      </c>
      <c r="J445" s="311"/>
      <c r="K445" s="40">
        <f>Таблица612[[#This Row],[Заказ коробок ]]*Таблица612[[#This Row],[Кол-во шт в коробке]]</f>
        <v>0</v>
      </c>
      <c r="L445" s="38">
        <f>Таблица612[[#This Row],[Общее кол-во шт]]*Таблица612[[#This Row],[Оптовая цена KRW                       за 1шт]]</f>
        <v>0</v>
      </c>
      <c r="M445" s="41" t="str">
        <f>IFERROR(Таблица612[[#This Row],[Общее кол-во шт]]*Таблица612[[#This Row],[Оптовая цена USD                       за 1шт]],"")</f>
        <v/>
      </c>
      <c r="N445" s="312"/>
    </row>
    <row r="446" spans="1:14" ht="24" customHeight="1">
      <c r="A446" s="307" t="s">
        <v>30794</v>
      </c>
      <c r="B446" s="32">
        <v>8806173445240</v>
      </c>
      <c r="C446" s="308" t="s">
        <v>30795</v>
      </c>
      <c r="D446" s="309" t="s">
        <v>30796</v>
      </c>
      <c r="E446" s="426">
        <v>9900</v>
      </c>
      <c r="F446" s="427">
        <v>0.47</v>
      </c>
      <c r="G446" s="310">
        <v>6</v>
      </c>
      <c r="H446" s="38">
        <f>Таблица612[[#This Row],[Розничная цена KRW]]*Таблица612[[#This Row],[Коэфициент стоимости]]</f>
        <v>4653</v>
      </c>
      <c r="I446" s="39" t="str">
        <f>IF($H$1="","Введите курс",Таблица612[[#This Row],[Оптовая цена KRW                       за 1шт]]/$H$1)</f>
        <v>Введите курс</v>
      </c>
      <c r="J446" s="311"/>
      <c r="K446" s="40">
        <f>Таблица612[[#This Row],[Заказ коробок ]]*Таблица612[[#This Row],[Кол-во шт в коробке]]</f>
        <v>0</v>
      </c>
      <c r="L446" s="38">
        <f>Таблица612[[#This Row],[Общее кол-во шт]]*Таблица612[[#This Row],[Оптовая цена KRW                       за 1шт]]</f>
        <v>0</v>
      </c>
      <c r="M446" s="41" t="str">
        <f>IFERROR(Таблица612[[#This Row],[Общее кол-во шт]]*Таблица612[[#This Row],[Оптовая цена USD                       за 1шт]],"")</f>
        <v/>
      </c>
      <c r="N446" s="312"/>
    </row>
    <row r="447" spans="1:14" ht="24" customHeight="1">
      <c r="A447" s="307" t="s">
        <v>30797</v>
      </c>
      <c r="B447" s="32">
        <v>8806173442256</v>
      </c>
      <c r="C447" s="308" t="s">
        <v>18634</v>
      </c>
      <c r="D447" s="309" t="s">
        <v>30798</v>
      </c>
      <c r="E447" s="426">
        <v>5500</v>
      </c>
      <c r="F447" s="427">
        <v>0.47</v>
      </c>
      <c r="G447" s="310">
        <v>8</v>
      </c>
      <c r="H447" s="38">
        <f>Таблица612[[#This Row],[Розничная цена KRW]]*Таблица612[[#This Row],[Коэфициент стоимости]]</f>
        <v>2585</v>
      </c>
      <c r="I447" s="39" t="str">
        <f>IF($H$1="","Введите курс",Таблица612[[#This Row],[Оптовая цена KRW                       за 1шт]]/$H$1)</f>
        <v>Введите курс</v>
      </c>
      <c r="J447" s="311"/>
      <c r="K447" s="40">
        <f>Таблица612[[#This Row],[Заказ коробок ]]*Таблица612[[#This Row],[Кол-во шт в коробке]]</f>
        <v>0</v>
      </c>
      <c r="L447" s="38">
        <f>Таблица612[[#This Row],[Общее кол-во шт]]*Таблица612[[#This Row],[Оптовая цена KRW                       за 1шт]]</f>
        <v>0</v>
      </c>
      <c r="M447" s="41" t="str">
        <f>IFERROR(Таблица612[[#This Row],[Общее кол-во шт]]*Таблица612[[#This Row],[Оптовая цена USD                       за 1шт]],"")</f>
        <v/>
      </c>
      <c r="N447" s="312"/>
    </row>
    <row r="448" spans="1:14" ht="24" customHeight="1">
      <c r="A448" s="307" t="s">
        <v>30799</v>
      </c>
      <c r="B448" s="32">
        <v>8806173442287</v>
      </c>
      <c r="C448" s="308" t="s">
        <v>30800</v>
      </c>
      <c r="D448" s="309" t="s">
        <v>30801</v>
      </c>
      <c r="E448" s="426">
        <v>5500</v>
      </c>
      <c r="F448" s="427">
        <v>0.47</v>
      </c>
      <c r="G448" s="310">
        <v>8</v>
      </c>
      <c r="H448" s="38">
        <f>Таблица612[[#This Row],[Розничная цена KRW]]*Таблица612[[#This Row],[Коэфициент стоимости]]</f>
        <v>2585</v>
      </c>
      <c r="I448" s="39" t="str">
        <f>IF($H$1="","Введите курс",Таблица612[[#This Row],[Оптовая цена KRW                       за 1шт]]/$H$1)</f>
        <v>Введите курс</v>
      </c>
      <c r="J448" s="311"/>
      <c r="K448" s="40">
        <f>Таблица612[[#This Row],[Заказ коробок ]]*Таблица612[[#This Row],[Кол-во шт в коробке]]</f>
        <v>0</v>
      </c>
      <c r="L448" s="38">
        <f>Таблица612[[#This Row],[Общее кол-во шт]]*Таблица612[[#This Row],[Оптовая цена KRW                       за 1шт]]</f>
        <v>0</v>
      </c>
      <c r="M448" s="41" t="str">
        <f>IFERROR(Таблица612[[#This Row],[Общее кол-во шт]]*Таблица612[[#This Row],[Оптовая цена USD                       за 1шт]],"")</f>
        <v/>
      </c>
      <c r="N448" s="312"/>
    </row>
    <row r="449" spans="1:14" ht="24" customHeight="1">
      <c r="A449" s="307" t="s">
        <v>30802</v>
      </c>
      <c r="B449" s="32">
        <v>8806173442294</v>
      </c>
      <c r="C449" s="308" t="s">
        <v>18633</v>
      </c>
      <c r="D449" s="309" t="s">
        <v>30803</v>
      </c>
      <c r="E449" s="426">
        <v>5500</v>
      </c>
      <c r="F449" s="427">
        <v>0.47</v>
      </c>
      <c r="G449" s="310">
        <v>8</v>
      </c>
      <c r="H449" s="38">
        <f>Таблица612[[#This Row],[Розничная цена KRW]]*Таблица612[[#This Row],[Коэфициент стоимости]]</f>
        <v>2585</v>
      </c>
      <c r="I449" s="39" t="str">
        <f>IF($H$1="","Введите курс",Таблица612[[#This Row],[Оптовая цена KRW                       за 1шт]]/$H$1)</f>
        <v>Введите курс</v>
      </c>
      <c r="J449" s="311"/>
      <c r="K449" s="40">
        <f>Таблица612[[#This Row],[Заказ коробок ]]*Таблица612[[#This Row],[Кол-во шт в коробке]]</f>
        <v>0</v>
      </c>
      <c r="L449" s="38">
        <f>Таблица612[[#This Row],[Общее кол-во шт]]*Таблица612[[#This Row],[Оптовая цена KRW                       за 1шт]]</f>
        <v>0</v>
      </c>
      <c r="M449" s="41" t="str">
        <f>IFERROR(Таблица612[[#This Row],[Общее кол-во шт]]*Таблица612[[#This Row],[Оптовая цена USD                       за 1шт]],"")</f>
        <v/>
      </c>
      <c r="N449" s="312"/>
    </row>
    <row r="450" spans="1:14" ht="24" customHeight="1">
      <c r="A450" s="307" t="s">
        <v>30804</v>
      </c>
      <c r="B450" s="32">
        <v>8806173442317</v>
      </c>
      <c r="C450" s="308" t="s">
        <v>18630</v>
      </c>
      <c r="D450" s="309" t="s">
        <v>30805</v>
      </c>
      <c r="E450" s="426">
        <v>5500</v>
      </c>
      <c r="F450" s="427">
        <v>0.47</v>
      </c>
      <c r="G450" s="310">
        <v>8</v>
      </c>
      <c r="H450" s="38">
        <f>Таблица612[[#This Row],[Розничная цена KRW]]*Таблица612[[#This Row],[Коэфициент стоимости]]</f>
        <v>2585</v>
      </c>
      <c r="I450" s="39" t="str">
        <f>IF($H$1="","Введите курс",Таблица612[[#This Row],[Оптовая цена KRW                       за 1шт]]/$H$1)</f>
        <v>Введите курс</v>
      </c>
      <c r="J450" s="311"/>
      <c r="K450" s="40">
        <f>Таблица612[[#This Row],[Заказ коробок ]]*Таблица612[[#This Row],[Кол-во шт в коробке]]</f>
        <v>0</v>
      </c>
      <c r="L450" s="38">
        <f>Таблица612[[#This Row],[Общее кол-во шт]]*Таблица612[[#This Row],[Оптовая цена KRW                       за 1шт]]</f>
        <v>0</v>
      </c>
      <c r="M450" s="41" t="str">
        <f>IFERROR(Таблица612[[#This Row],[Общее кол-во шт]]*Таблица612[[#This Row],[Оптовая цена USD                       за 1шт]],"")</f>
        <v/>
      </c>
      <c r="N450" s="312"/>
    </row>
    <row r="451" spans="1:14" ht="24" customHeight="1">
      <c r="A451" s="307" t="s">
        <v>30806</v>
      </c>
      <c r="B451" s="32">
        <v>8806173442324</v>
      </c>
      <c r="C451" s="308" t="s">
        <v>18632</v>
      </c>
      <c r="D451" s="309" t="s">
        <v>30807</v>
      </c>
      <c r="E451" s="426">
        <v>5500</v>
      </c>
      <c r="F451" s="427">
        <v>0.47</v>
      </c>
      <c r="G451" s="310">
        <v>8</v>
      </c>
      <c r="H451" s="38">
        <f>Таблица612[[#This Row],[Розничная цена KRW]]*Таблица612[[#This Row],[Коэфициент стоимости]]</f>
        <v>2585</v>
      </c>
      <c r="I451" s="39" t="str">
        <f>IF($H$1="","Введите курс",Таблица612[[#This Row],[Оптовая цена KRW                       за 1шт]]/$H$1)</f>
        <v>Введите курс</v>
      </c>
      <c r="J451" s="311"/>
      <c r="K451" s="40">
        <f>Таблица612[[#This Row],[Заказ коробок ]]*Таблица612[[#This Row],[Кол-во шт в коробке]]</f>
        <v>0</v>
      </c>
      <c r="L451" s="38">
        <f>Таблица612[[#This Row],[Общее кол-во шт]]*Таблица612[[#This Row],[Оптовая цена KRW                       за 1шт]]</f>
        <v>0</v>
      </c>
      <c r="M451" s="41" t="str">
        <f>IFERROR(Таблица612[[#This Row],[Общее кол-во шт]]*Таблица612[[#This Row],[Оптовая цена USD                       за 1шт]],"")</f>
        <v/>
      </c>
      <c r="N451" s="312"/>
    </row>
    <row r="452" spans="1:14" ht="24" customHeight="1">
      <c r="A452" s="307" t="s">
        <v>30808</v>
      </c>
      <c r="B452" s="32">
        <v>8806173442331</v>
      </c>
      <c r="C452" s="308" t="s">
        <v>30809</v>
      </c>
      <c r="D452" s="309" t="s">
        <v>30810</v>
      </c>
      <c r="E452" s="426">
        <v>5500</v>
      </c>
      <c r="F452" s="427">
        <v>0.47</v>
      </c>
      <c r="G452" s="310">
        <v>8</v>
      </c>
      <c r="H452" s="38">
        <f>Таблица612[[#This Row],[Розничная цена KRW]]*Таблица612[[#This Row],[Коэфициент стоимости]]</f>
        <v>2585</v>
      </c>
      <c r="I452" s="39" t="str">
        <f>IF($H$1="","Введите курс",Таблица612[[#This Row],[Оптовая цена KRW                       за 1шт]]/$H$1)</f>
        <v>Введите курс</v>
      </c>
      <c r="J452" s="311"/>
      <c r="K452" s="40">
        <f>Таблица612[[#This Row],[Заказ коробок ]]*Таблица612[[#This Row],[Кол-во шт в коробке]]</f>
        <v>0</v>
      </c>
      <c r="L452" s="38">
        <f>Таблица612[[#This Row],[Общее кол-во шт]]*Таблица612[[#This Row],[Оптовая цена KRW                       за 1шт]]</f>
        <v>0</v>
      </c>
      <c r="M452" s="41" t="str">
        <f>IFERROR(Таблица612[[#This Row],[Общее кол-во шт]]*Таблица612[[#This Row],[Оптовая цена USD                       за 1шт]],"")</f>
        <v/>
      </c>
      <c r="N452" s="312"/>
    </row>
    <row r="453" spans="1:14" ht="24" customHeight="1">
      <c r="A453" s="307" t="s">
        <v>30811</v>
      </c>
      <c r="B453" s="32">
        <v>8806173442348</v>
      </c>
      <c r="C453" s="308" t="s">
        <v>18625</v>
      </c>
      <c r="D453" s="309" t="s">
        <v>30812</v>
      </c>
      <c r="E453" s="426">
        <v>5500</v>
      </c>
      <c r="F453" s="427">
        <v>0.47</v>
      </c>
      <c r="G453" s="310">
        <v>8</v>
      </c>
      <c r="H453" s="38">
        <f>Таблица612[[#This Row],[Розничная цена KRW]]*Таблица612[[#This Row],[Коэфициент стоимости]]</f>
        <v>2585</v>
      </c>
      <c r="I453" s="39" t="str">
        <f>IF($H$1="","Введите курс",Таблица612[[#This Row],[Оптовая цена KRW                       за 1шт]]/$H$1)</f>
        <v>Введите курс</v>
      </c>
      <c r="J453" s="311"/>
      <c r="K453" s="40">
        <f>Таблица612[[#This Row],[Заказ коробок ]]*Таблица612[[#This Row],[Кол-во шт в коробке]]</f>
        <v>0</v>
      </c>
      <c r="L453" s="38">
        <f>Таблица612[[#This Row],[Общее кол-во шт]]*Таблица612[[#This Row],[Оптовая цена KRW                       за 1шт]]</f>
        <v>0</v>
      </c>
      <c r="M453" s="41" t="str">
        <f>IFERROR(Таблица612[[#This Row],[Общее кол-во шт]]*Таблица612[[#This Row],[Оптовая цена USD                       за 1шт]],"")</f>
        <v/>
      </c>
      <c r="N453" s="312"/>
    </row>
    <row r="454" spans="1:14" ht="24" customHeight="1">
      <c r="A454" s="307" t="s">
        <v>30813</v>
      </c>
      <c r="B454" s="32">
        <v>8806173442355</v>
      </c>
      <c r="C454" s="308" t="s">
        <v>30814</v>
      </c>
      <c r="D454" s="309" t="s">
        <v>30815</v>
      </c>
      <c r="E454" s="426">
        <v>5500</v>
      </c>
      <c r="F454" s="427">
        <v>0.47</v>
      </c>
      <c r="G454" s="310">
        <v>8</v>
      </c>
      <c r="H454" s="38">
        <f>Таблица612[[#This Row],[Розничная цена KRW]]*Таблица612[[#This Row],[Коэфициент стоимости]]</f>
        <v>2585</v>
      </c>
      <c r="I454" s="39" t="str">
        <f>IF($H$1="","Введите курс",Таблица612[[#This Row],[Оптовая цена KRW                       за 1шт]]/$H$1)</f>
        <v>Введите курс</v>
      </c>
      <c r="J454" s="311"/>
      <c r="K454" s="40">
        <f>Таблица612[[#This Row],[Заказ коробок ]]*Таблица612[[#This Row],[Кол-во шт в коробке]]</f>
        <v>0</v>
      </c>
      <c r="L454" s="38">
        <f>Таблица612[[#This Row],[Общее кол-во шт]]*Таблица612[[#This Row],[Оптовая цена KRW                       за 1шт]]</f>
        <v>0</v>
      </c>
      <c r="M454" s="41" t="str">
        <f>IFERROR(Таблица612[[#This Row],[Общее кол-во шт]]*Таблица612[[#This Row],[Оптовая цена USD                       за 1шт]],"")</f>
        <v/>
      </c>
      <c r="N454" s="312"/>
    </row>
    <row r="455" spans="1:14" ht="24" customHeight="1">
      <c r="A455" s="307" t="s">
        <v>30816</v>
      </c>
      <c r="B455" s="32">
        <v>8806173442362</v>
      </c>
      <c r="C455" s="308" t="s">
        <v>18626</v>
      </c>
      <c r="D455" s="309" t="s">
        <v>30817</v>
      </c>
      <c r="E455" s="426">
        <v>5500</v>
      </c>
      <c r="F455" s="427">
        <v>0.47</v>
      </c>
      <c r="G455" s="310">
        <v>8</v>
      </c>
      <c r="H455" s="38">
        <f>Таблица612[[#This Row],[Розничная цена KRW]]*Таблица612[[#This Row],[Коэфициент стоимости]]</f>
        <v>2585</v>
      </c>
      <c r="I455" s="39" t="str">
        <f>IF($H$1="","Введите курс",Таблица612[[#This Row],[Оптовая цена KRW                       за 1шт]]/$H$1)</f>
        <v>Введите курс</v>
      </c>
      <c r="J455" s="311"/>
      <c r="K455" s="40">
        <f>Таблица612[[#This Row],[Заказ коробок ]]*Таблица612[[#This Row],[Кол-во шт в коробке]]</f>
        <v>0</v>
      </c>
      <c r="L455" s="38">
        <f>Таблица612[[#This Row],[Общее кол-во шт]]*Таблица612[[#This Row],[Оптовая цена KRW                       за 1шт]]</f>
        <v>0</v>
      </c>
      <c r="M455" s="41" t="str">
        <f>IFERROR(Таблица612[[#This Row],[Общее кол-во шт]]*Таблица612[[#This Row],[Оптовая цена USD                       за 1шт]],"")</f>
        <v/>
      </c>
      <c r="N455" s="312"/>
    </row>
    <row r="456" spans="1:14" ht="24" customHeight="1">
      <c r="A456" s="307" t="s">
        <v>30818</v>
      </c>
      <c r="B456" s="32">
        <v>8806173442379</v>
      </c>
      <c r="C456" s="308" t="s">
        <v>18629</v>
      </c>
      <c r="D456" s="309" t="s">
        <v>30819</v>
      </c>
      <c r="E456" s="426">
        <v>5500</v>
      </c>
      <c r="F456" s="427">
        <v>0.47</v>
      </c>
      <c r="G456" s="310">
        <v>8</v>
      </c>
      <c r="H456" s="38">
        <f>Таблица612[[#This Row],[Розничная цена KRW]]*Таблица612[[#This Row],[Коэфициент стоимости]]</f>
        <v>2585</v>
      </c>
      <c r="I456" s="39" t="str">
        <f>IF($H$1="","Введите курс",Таблица612[[#This Row],[Оптовая цена KRW                       за 1шт]]/$H$1)</f>
        <v>Введите курс</v>
      </c>
      <c r="J456" s="311"/>
      <c r="K456" s="40">
        <f>Таблица612[[#This Row],[Заказ коробок ]]*Таблица612[[#This Row],[Кол-во шт в коробке]]</f>
        <v>0</v>
      </c>
      <c r="L456" s="38">
        <f>Таблица612[[#This Row],[Общее кол-во шт]]*Таблица612[[#This Row],[Оптовая цена KRW                       за 1шт]]</f>
        <v>0</v>
      </c>
      <c r="M456" s="41" t="str">
        <f>IFERROR(Таблица612[[#This Row],[Общее кол-во шт]]*Таблица612[[#This Row],[Оптовая цена USD                       за 1шт]],"")</f>
        <v/>
      </c>
      <c r="N456" s="312"/>
    </row>
    <row r="457" spans="1:14" ht="24" customHeight="1">
      <c r="A457" s="307" t="s">
        <v>30820</v>
      </c>
      <c r="B457" s="32">
        <v>8806173442386</v>
      </c>
      <c r="C457" s="308" t="s">
        <v>18628</v>
      </c>
      <c r="D457" s="309" t="s">
        <v>30821</v>
      </c>
      <c r="E457" s="426">
        <v>5500</v>
      </c>
      <c r="F457" s="427">
        <v>0.47</v>
      </c>
      <c r="G457" s="310">
        <v>8</v>
      </c>
      <c r="H457" s="38">
        <f>Таблица612[[#This Row],[Розничная цена KRW]]*Таблица612[[#This Row],[Коэфициент стоимости]]</f>
        <v>2585</v>
      </c>
      <c r="I457" s="39" t="str">
        <f>IF($H$1="","Введите курс",Таблица612[[#This Row],[Оптовая цена KRW                       за 1шт]]/$H$1)</f>
        <v>Введите курс</v>
      </c>
      <c r="J457" s="311"/>
      <c r="K457" s="40">
        <f>Таблица612[[#This Row],[Заказ коробок ]]*Таблица612[[#This Row],[Кол-во шт в коробке]]</f>
        <v>0</v>
      </c>
      <c r="L457" s="38">
        <f>Таблица612[[#This Row],[Общее кол-во шт]]*Таблица612[[#This Row],[Оптовая цена KRW                       за 1шт]]</f>
        <v>0</v>
      </c>
      <c r="M457" s="41" t="str">
        <f>IFERROR(Таблица612[[#This Row],[Общее кол-во шт]]*Таблица612[[#This Row],[Оптовая цена USD                       за 1шт]],"")</f>
        <v/>
      </c>
      <c r="N457" s="312"/>
    </row>
    <row r="458" spans="1:14" ht="24" customHeight="1">
      <c r="A458" s="307" t="s">
        <v>30822</v>
      </c>
      <c r="B458" s="32">
        <v>8806173442393</v>
      </c>
      <c r="C458" s="308" t="s">
        <v>18603</v>
      </c>
      <c r="D458" s="309" t="s">
        <v>30823</v>
      </c>
      <c r="E458" s="426">
        <v>4500</v>
      </c>
      <c r="F458" s="427">
        <v>0.47</v>
      </c>
      <c r="G458" s="310">
        <v>8</v>
      </c>
      <c r="H458" s="38">
        <f>Таблица612[[#This Row],[Розничная цена KRW]]*Таблица612[[#This Row],[Коэфициент стоимости]]</f>
        <v>2115</v>
      </c>
      <c r="I458" s="39" t="str">
        <f>IF($H$1="","Введите курс",Таблица612[[#This Row],[Оптовая цена KRW                       за 1шт]]/$H$1)</f>
        <v>Введите курс</v>
      </c>
      <c r="J458" s="311"/>
      <c r="K458" s="40">
        <f>Таблица612[[#This Row],[Заказ коробок ]]*Таблица612[[#This Row],[Кол-во шт в коробке]]</f>
        <v>0</v>
      </c>
      <c r="L458" s="38">
        <f>Таблица612[[#This Row],[Общее кол-во шт]]*Таблица612[[#This Row],[Оптовая цена KRW                       за 1шт]]</f>
        <v>0</v>
      </c>
      <c r="M458" s="41" t="str">
        <f>IFERROR(Таблица612[[#This Row],[Общее кол-во шт]]*Таблица612[[#This Row],[Оптовая цена USD                       за 1шт]],"")</f>
        <v/>
      </c>
      <c r="N458" s="312"/>
    </row>
    <row r="459" spans="1:14" ht="24" customHeight="1">
      <c r="A459" s="307" t="s">
        <v>30824</v>
      </c>
      <c r="B459" s="32">
        <v>8806173442409</v>
      </c>
      <c r="C459" s="308" t="s">
        <v>30825</v>
      </c>
      <c r="D459" s="309" t="s">
        <v>30826</v>
      </c>
      <c r="E459" s="426">
        <v>4500</v>
      </c>
      <c r="F459" s="427">
        <v>0.47</v>
      </c>
      <c r="G459" s="310">
        <v>8</v>
      </c>
      <c r="H459" s="38">
        <f>Таблица612[[#This Row],[Розничная цена KRW]]*Таблица612[[#This Row],[Коэфициент стоимости]]</f>
        <v>2115</v>
      </c>
      <c r="I459" s="39" t="str">
        <f>IF($H$1="","Введите курс",Таблица612[[#This Row],[Оптовая цена KRW                       за 1шт]]/$H$1)</f>
        <v>Введите курс</v>
      </c>
      <c r="J459" s="311"/>
      <c r="K459" s="40">
        <f>Таблица612[[#This Row],[Заказ коробок ]]*Таблица612[[#This Row],[Кол-во шт в коробке]]</f>
        <v>0</v>
      </c>
      <c r="L459" s="38">
        <f>Таблица612[[#This Row],[Общее кол-во шт]]*Таблица612[[#This Row],[Оптовая цена KRW                       за 1шт]]</f>
        <v>0</v>
      </c>
      <c r="M459" s="41" t="str">
        <f>IFERROR(Таблица612[[#This Row],[Общее кол-во шт]]*Таблица612[[#This Row],[Оптовая цена USD                       за 1шт]],"")</f>
        <v/>
      </c>
      <c r="N459" s="312"/>
    </row>
    <row r="460" spans="1:14" ht="24" customHeight="1">
      <c r="A460" s="307" t="s">
        <v>30827</v>
      </c>
      <c r="B460" s="32">
        <v>8806173442416</v>
      </c>
      <c r="C460" s="308" t="s">
        <v>18600</v>
      </c>
      <c r="D460" s="309" t="s">
        <v>30828</v>
      </c>
      <c r="E460" s="426">
        <v>4500</v>
      </c>
      <c r="F460" s="427">
        <v>0.47</v>
      </c>
      <c r="G460" s="310">
        <v>8</v>
      </c>
      <c r="H460" s="38">
        <f>Таблица612[[#This Row],[Розничная цена KRW]]*Таблица612[[#This Row],[Коэфициент стоимости]]</f>
        <v>2115</v>
      </c>
      <c r="I460" s="39" t="str">
        <f>IF($H$1="","Введите курс",Таблица612[[#This Row],[Оптовая цена KRW                       за 1шт]]/$H$1)</f>
        <v>Введите курс</v>
      </c>
      <c r="J460" s="311"/>
      <c r="K460" s="40">
        <f>Таблица612[[#This Row],[Заказ коробок ]]*Таблица612[[#This Row],[Кол-во шт в коробке]]</f>
        <v>0</v>
      </c>
      <c r="L460" s="38">
        <f>Таблица612[[#This Row],[Общее кол-во шт]]*Таблица612[[#This Row],[Оптовая цена KRW                       за 1шт]]</f>
        <v>0</v>
      </c>
      <c r="M460" s="41" t="str">
        <f>IFERROR(Таблица612[[#This Row],[Общее кол-во шт]]*Таблица612[[#This Row],[Оптовая цена USD                       за 1шт]],"")</f>
        <v/>
      </c>
      <c r="N460" s="312"/>
    </row>
    <row r="461" spans="1:14" ht="24" customHeight="1">
      <c r="A461" s="307" t="s">
        <v>30829</v>
      </c>
      <c r="B461" s="32">
        <v>8806173442423</v>
      </c>
      <c r="C461" s="308" t="s">
        <v>18596</v>
      </c>
      <c r="D461" s="309" t="s">
        <v>30830</v>
      </c>
      <c r="E461" s="426">
        <v>4500</v>
      </c>
      <c r="F461" s="427">
        <v>0.47</v>
      </c>
      <c r="G461" s="310">
        <v>8</v>
      </c>
      <c r="H461" s="38">
        <f>Таблица612[[#This Row],[Розничная цена KRW]]*Таблица612[[#This Row],[Коэфициент стоимости]]</f>
        <v>2115</v>
      </c>
      <c r="I461" s="39" t="str">
        <f>IF($H$1="","Введите курс",Таблица612[[#This Row],[Оптовая цена KRW                       за 1шт]]/$H$1)</f>
        <v>Введите курс</v>
      </c>
      <c r="J461" s="311"/>
      <c r="K461" s="40">
        <f>Таблица612[[#This Row],[Заказ коробок ]]*Таблица612[[#This Row],[Кол-во шт в коробке]]</f>
        <v>0</v>
      </c>
      <c r="L461" s="38">
        <f>Таблица612[[#This Row],[Общее кол-во шт]]*Таблица612[[#This Row],[Оптовая цена KRW                       за 1шт]]</f>
        <v>0</v>
      </c>
      <c r="M461" s="41" t="str">
        <f>IFERROR(Таблица612[[#This Row],[Общее кол-во шт]]*Таблица612[[#This Row],[Оптовая цена USD                       за 1шт]],"")</f>
        <v/>
      </c>
      <c r="N461" s="312"/>
    </row>
    <row r="462" spans="1:14" ht="24" customHeight="1">
      <c r="A462" s="307" t="s">
        <v>30831</v>
      </c>
      <c r="B462" s="32">
        <v>8806173442430</v>
      </c>
      <c r="C462" s="308" t="s">
        <v>18593</v>
      </c>
      <c r="D462" s="309" t="s">
        <v>30832</v>
      </c>
      <c r="E462" s="426">
        <v>4500</v>
      </c>
      <c r="F462" s="427">
        <v>0.47</v>
      </c>
      <c r="G462" s="310">
        <v>8</v>
      </c>
      <c r="H462" s="38">
        <f>Таблица612[[#This Row],[Розничная цена KRW]]*Таблица612[[#This Row],[Коэфициент стоимости]]</f>
        <v>2115</v>
      </c>
      <c r="I462" s="39" t="str">
        <f>IF($H$1="","Введите курс",Таблица612[[#This Row],[Оптовая цена KRW                       за 1шт]]/$H$1)</f>
        <v>Введите курс</v>
      </c>
      <c r="J462" s="311"/>
      <c r="K462" s="40">
        <f>Таблица612[[#This Row],[Заказ коробок ]]*Таблица612[[#This Row],[Кол-во шт в коробке]]</f>
        <v>0</v>
      </c>
      <c r="L462" s="38">
        <f>Таблица612[[#This Row],[Общее кол-во шт]]*Таблица612[[#This Row],[Оптовая цена KRW                       за 1шт]]</f>
        <v>0</v>
      </c>
      <c r="M462" s="41" t="str">
        <f>IFERROR(Таблица612[[#This Row],[Общее кол-во шт]]*Таблица612[[#This Row],[Оптовая цена USD                       за 1шт]],"")</f>
        <v/>
      </c>
      <c r="N462" s="312"/>
    </row>
    <row r="463" spans="1:14" ht="24" customHeight="1">
      <c r="A463" s="307" t="s">
        <v>30833</v>
      </c>
      <c r="B463" s="32">
        <v>8806173442447</v>
      </c>
      <c r="C463" s="308" t="s">
        <v>30834</v>
      </c>
      <c r="D463" s="309" t="s">
        <v>30835</v>
      </c>
      <c r="E463" s="426">
        <v>4500</v>
      </c>
      <c r="F463" s="427">
        <v>0.47</v>
      </c>
      <c r="G463" s="310">
        <v>8</v>
      </c>
      <c r="H463" s="38">
        <f>Таблица612[[#This Row],[Розничная цена KRW]]*Таблица612[[#This Row],[Коэфициент стоимости]]</f>
        <v>2115</v>
      </c>
      <c r="I463" s="39" t="str">
        <f>IF($H$1="","Введите курс",Таблица612[[#This Row],[Оптовая цена KRW                       за 1шт]]/$H$1)</f>
        <v>Введите курс</v>
      </c>
      <c r="J463" s="311"/>
      <c r="K463" s="40">
        <f>Таблица612[[#This Row],[Заказ коробок ]]*Таблица612[[#This Row],[Кол-во шт в коробке]]</f>
        <v>0</v>
      </c>
      <c r="L463" s="38">
        <f>Таблица612[[#This Row],[Общее кол-во шт]]*Таблица612[[#This Row],[Оптовая цена KRW                       за 1шт]]</f>
        <v>0</v>
      </c>
      <c r="M463" s="41" t="str">
        <f>IFERROR(Таблица612[[#This Row],[Общее кол-во шт]]*Таблица612[[#This Row],[Оптовая цена USD                       за 1шт]],"")</f>
        <v/>
      </c>
      <c r="N463" s="312"/>
    </row>
    <row r="464" spans="1:14" ht="24" customHeight="1">
      <c r="A464" s="307" t="s">
        <v>30836</v>
      </c>
      <c r="B464" s="32">
        <v>8806173442454</v>
      </c>
      <c r="C464" s="308" t="s">
        <v>18604</v>
      </c>
      <c r="D464" s="309" t="s">
        <v>30837</v>
      </c>
      <c r="E464" s="426">
        <v>4500</v>
      </c>
      <c r="F464" s="427">
        <v>0.47</v>
      </c>
      <c r="G464" s="310">
        <v>8</v>
      </c>
      <c r="H464" s="38">
        <f>Таблица612[[#This Row],[Розничная цена KRW]]*Таблица612[[#This Row],[Коэфициент стоимости]]</f>
        <v>2115</v>
      </c>
      <c r="I464" s="39" t="str">
        <f>IF($H$1="","Введите курс",Таблица612[[#This Row],[Оптовая цена KRW                       за 1шт]]/$H$1)</f>
        <v>Введите курс</v>
      </c>
      <c r="J464" s="311"/>
      <c r="K464" s="40">
        <f>Таблица612[[#This Row],[Заказ коробок ]]*Таблица612[[#This Row],[Кол-во шт в коробке]]</f>
        <v>0</v>
      </c>
      <c r="L464" s="38">
        <f>Таблица612[[#This Row],[Общее кол-во шт]]*Таблица612[[#This Row],[Оптовая цена KRW                       за 1шт]]</f>
        <v>0</v>
      </c>
      <c r="M464" s="41" t="str">
        <f>IFERROR(Таблица612[[#This Row],[Общее кол-во шт]]*Таблица612[[#This Row],[Оптовая цена USD                       за 1шт]],"")</f>
        <v/>
      </c>
      <c r="N464" s="312"/>
    </row>
    <row r="465" spans="1:14" ht="24" customHeight="1">
      <c r="A465" s="307" t="s">
        <v>30838</v>
      </c>
      <c r="B465" s="32">
        <v>8806173442461</v>
      </c>
      <c r="C465" s="308" t="s">
        <v>18595</v>
      </c>
      <c r="D465" s="309" t="s">
        <v>30839</v>
      </c>
      <c r="E465" s="426">
        <v>4500</v>
      </c>
      <c r="F465" s="427">
        <v>0.47</v>
      </c>
      <c r="G465" s="310">
        <v>8</v>
      </c>
      <c r="H465" s="38">
        <f>Таблица612[[#This Row],[Розничная цена KRW]]*Таблица612[[#This Row],[Коэфициент стоимости]]</f>
        <v>2115</v>
      </c>
      <c r="I465" s="39" t="str">
        <f>IF($H$1="","Введите курс",Таблица612[[#This Row],[Оптовая цена KRW                       за 1шт]]/$H$1)</f>
        <v>Введите курс</v>
      </c>
      <c r="J465" s="311"/>
      <c r="K465" s="40">
        <f>Таблица612[[#This Row],[Заказ коробок ]]*Таблица612[[#This Row],[Кол-во шт в коробке]]</f>
        <v>0</v>
      </c>
      <c r="L465" s="38">
        <f>Таблица612[[#This Row],[Общее кол-во шт]]*Таблица612[[#This Row],[Оптовая цена KRW                       за 1шт]]</f>
        <v>0</v>
      </c>
      <c r="M465" s="41" t="str">
        <f>IFERROR(Таблица612[[#This Row],[Общее кол-во шт]]*Таблица612[[#This Row],[Оптовая цена USD                       за 1шт]],"")</f>
        <v/>
      </c>
      <c r="N465" s="312"/>
    </row>
    <row r="466" spans="1:14" ht="24" customHeight="1">
      <c r="A466" s="307" t="s">
        <v>30840</v>
      </c>
      <c r="B466" s="32">
        <v>8806173442478</v>
      </c>
      <c r="C466" s="308" t="s">
        <v>30841</v>
      </c>
      <c r="D466" s="309" t="s">
        <v>30842</v>
      </c>
      <c r="E466" s="426">
        <v>4500</v>
      </c>
      <c r="F466" s="427">
        <v>0.47</v>
      </c>
      <c r="G466" s="310">
        <v>8</v>
      </c>
      <c r="H466" s="38">
        <f>Таблица612[[#This Row],[Розничная цена KRW]]*Таблица612[[#This Row],[Коэфициент стоимости]]</f>
        <v>2115</v>
      </c>
      <c r="I466" s="39" t="str">
        <f>IF($H$1="","Введите курс",Таблица612[[#This Row],[Оптовая цена KRW                       за 1шт]]/$H$1)</f>
        <v>Введите курс</v>
      </c>
      <c r="J466" s="311"/>
      <c r="K466" s="40">
        <f>Таблица612[[#This Row],[Заказ коробок ]]*Таблица612[[#This Row],[Кол-во шт в коробке]]</f>
        <v>0</v>
      </c>
      <c r="L466" s="38">
        <f>Таблица612[[#This Row],[Общее кол-во шт]]*Таблица612[[#This Row],[Оптовая цена KRW                       за 1шт]]</f>
        <v>0</v>
      </c>
      <c r="M466" s="41" t="str">
        <f>IFERROR(Таблица612[[#This Row],[Общее кол-во шт]]*Таблица612[[#This Row],[Оптовая цена USD                       за 1шт]],"")</f>
        <v/>
      </c>
      <c r="N466" s="312"/>
    </row>
    <row r="467" spans="1:14" ht="24" customHeight="1">
      <c r="A467" s="307" t="s">
        <v>30843</v>
      </c>
      <c r="B467" s="32">
        <v>8806173442270</v>
      </c>
      <c r="C467" s="308" t="s">
        <v>30844</v>
      </c>
      <c r="D467" s="309" t="s">
        <v>30845</v>
      </c>
      <c r="E467" s="426">
        <v>4500</v>
      </c>
      <c r="F467" s="427">
        <v>0.47</v>
      </c>
      <c r="G467" s="310">
        <v>8</v>
      </c>
      <c r="H467" s="38">
        <f>Таблица612[[#This Row],[Розничная цена KRW]]*Таблица612[[#This Row],[Коэфициент стоимости]]</f>
        <v>2115</v>
      </c>
      <c r="I467" s="39" t="str">
        <f>IF($H$1="","Введите курс",Таблица612[[#This Row],[Оптовая цена KRW                       за 1шт]]/$H$1)</f>
        <v>Введите курс</v>
      </c>
      <c r="J467" s="311"/>
      <c r="K467" s="40">
        <f>Таблица612[[#This Row],[Заказ коробок ]]*Таблица612[[#This Row],[Кол-во шт в коробке]]</f>
        <v>0</v>
      </c>
      <c r="L467" s="38">
        <f>Таблица612[[#This Row],[Общее кол-во шт]]*Таблица612[[#This Row],[Оптовая цена KRW                       за 1шт]]</f>
        <v>0</v>
      </c>
      <c r="M467" s="41" t="str">
        <f>IFERROR(Таблица612[[#This Row],[Общее кол-во шт]]*Таблица612[[#This Row],[Оптовая цена USD                       за 1шт]],"")</f>
        <v/>
      </c>
      <c r="N467" s="312"/>
    </row>
    <row r="468" spans="1:14" ht="24" customHeight="1">
      <c r="A468" s="307" t="s">
        <v>30846</v>
      </c>
      <c r="B468" s="32">
        <v>8806173442485</v>
      </c>
      <c r="C468" s="308" t="s">
        <v>18597</v>
      </c>
      <c r="D468" s="309" t="s">
        <v>30847</v>
      </c>
      <c r="E468" s="426">
        <v>4500</v>
      </c>
      <c r="F468" s="427">
        <v>0.47</v>
      </c>
      <c r="G468" s="310">
        <v>8</v>
      </c>
      <c r="H468" s="38">
        <f>Таблица612[[#This Row],[Розничная цена KRW]]*Таблица612[[#This Row],[Коэфициент стоимости]]</f>
        <v>2115</v>
      </c>
      <c r="I468" s="39" t="str">
        <f>IF($H$1="","Введите курс",Таблица612[[#This Row],[Оптовая цена KRW                       за 1шт]]/$H$1)</f>
        <v>Введите курс</v>
      </c>
      <c r="J468" s="311"/>
      <c r="K468" s="40">
        <f>Таблица612[[#This Row],[Заказ коробок ]]*Таблица612[[#This Row],[Кол-во шт в коробке]]</f>
        <v>0</v>
      </c>
      <c r="L468" s="38">
        <f>Таблица612[[#This Row],[Общее кол-во шт]]*Таблица612[[#This Row],[Оптовая цена KRW                       за 1шт]]</f>
        <v>0</v>
      </c>
      <c r="M468" s="41" t="str">
        <f>IFERROR(Таблица612[[#This Row],[Общее кол-во шт]]*Таблица612[[#This Row],[Оптовая цена USD                       за 1шт]],"")</f>
        <v/>
      </c>
      <c r="N468" s="312"/>
    </row>
    <row r="469" spans="1:14" ht="24" customHeight="1">
      <c r="A469" s="307" t="s">
        <v>30848</v>
      </c>
      <c r="B469" s="32">
        <v>8806173442492</v>
      </c>
      <c r="C469" s="308" t="s">
        <v>18602</v>
      </c>
      <c r="D469" s="309" t="s">
        <v>30849</v>
      </c>
      <c r="E469" s="426">
        <v>4500</v>
      </c>
      <c r="F469" s="427">
        <v>0.47</v>
      </c>
      <c r="G469" s="310">
        <v>8</v>
      </c>
      <c r="H469" s="38">
        <f>Таблица612[[#This Row],[Розничная цена KRW]]*Таблица612[[#This Row],[Коэфициент стоимости]]</f>
        <v>2115</v>
      </c>
      <c r="I469" s="39" t="str">
        <f>IF($H$1="","Введите курс",Таблица612[[#This Row],[Оптовая цена KRW                       за 1шт]]/$H$1)</f>
        <v>Введите курс</v>
      </c>
      <c r="J469" s="311"/>
      <c r="K469" s="40">
        <f>Таблица612[[#This Row],[Заказ коробок ]]*Таблица612[[#This Row],[Кол-во шт в коробке]]</f>
        <v>0</v>
      </c>
      <c r="L469" s="38">
        <f>Таблица612[[#This Row],[Общее кол-во шт]]*Таблица612[[#This Row],[Оптовая цена KRW                       за 1шт]]</f>
        <v>0</v>
      </c>
      <c r="M469" s="41" t="str">
        <f>IFERROR(Таблица612[[#This Row],[Общее кол-во шт]]*Таблица612[[#This Row],[Оптовая цена USD                       за 1шт]],"")</f>
        <v/>
      </c>
      <c r="N469" s="312"/>
    </row>
    <row r="470" spans="1:14" ht="24" customHeight="1">
      <c r="A470" s="307" t="s">
        <v>30850</v>
      </c>
      <c r="B470" s="32">
        <v>8806173442508</v>
      </c>
      <c r="C470" s="308" t="s">
        <v>30851</v>
      </c>
      <c r="D470" s="309" t="s">
        <v>30852</v>
      </c>
      <c r="E470" s="426">
        <v>5000</v>
      </c>
      <c r="F470" s="427">
        <v>0.47</v>
      </c>
      <c r="G470" s="310">
        <v>8</v>
      </c>
      <c r="H470" s="38">
        <f>Таблица612[[#This Row],[Розничная цена KRW]]*Таблица612[[#This Row],[Коэфициент стоимости]]</f>
        <v>2350</v>
      </c>
      <c r="I470" s="39" t="str">
        <f>IF($H$1="","Введите курс",Таблица612[[#This Row],[Оптовая цена KRW                       за 1шт]]/$H$1)</f>
        <v>Введите курс</v>
      </c>
      <c r="J470" s="311"/>
      <c r="K470" s="40">
        <f>Таблица612[[#This Row],[Заказ коробок ]]*Таблица612[[#This Row],[Кол-во шт в коробке]]</f>
        <v>0</v>
      </c>
      <c r="L470" s="38">
        <f>Таблица612[[#This Row],[Общее кол-во шт]]*Таблица612[[#This Row],[Оптовая цена KRW                       за 1шт]]</f>
        <v>0</v>
      </c>
      <c r="M470" s="41" t="str">
        <f>IFERROR(Таблица612[[#This Row],[Общее кол-во шт]]*Таблица612[[#This Row],[Оптовая цена USD                       за 1шт]],"")</f>
        <v/>
      </c>
      <c r="N470" s="312"/>
    </row>
    <row r="471" spans="1:14" ht="24" customHeight="1">
      <c r="A471" s="307" t="s">
        <v>30853</v>
      </c>
      <c r="B471" s="32">
        <v>8806173442515</v>
      </c>
      <c r="C471" s="308" t="s">
        <v>18614</v>
      </c>
      <c r="D471" s="309" t="s">
        <v>30854</v>
      </c>
      <c r="E471" s="426">
        <v>5000</v>
      </c>
      <c r="F471" s="427">
        <v>0.47</v>
      </c>
      <c r="G471" s="310">
        <v>8</v>
      </c>
      <c r="H471" s="38">
        <f>Таблица612[[#This Row],[Розничная цена KRW]]*Таблица612[[#This Row],[Коэфициент стоимости]]</f>
        <v>2350</v>
      </c>
      <c r="I471" s="39" t="str">
        <f>IF($H$1="","Введите курс",Таблица612[[#This Row],[Оптовая цена KRW                       за 1шт]]/$H$1)</f>
        <v>Введите курс</v>
      </c>
      <c r="J471" s="311"/>
      <c r="K471" s="40">
        <f>Таблица612[[#This Row],[Заказ коробок ]]*Таблица612[[#This Row],[Кол-во шт в коробке]]</f>
        <v>0</v>
      </c>
      <c r="L471" s="38">
        <f>Таблица612[[#This Row],[Общее кол-во шт]]*Таблица612[[#This Row],[Оптовая цена KRW                       за 1шт]]</f>
        <v>0</v>
      </c>
      <c r="M471" s="41" t="str">
        <f>IFERROR(Таблица612[[#This Row],[Общее кол-во шт]]*Таблица612[[#This Row],[Оптовая цена USD                       за 1шт]],"")</f>
        <v/>
      </c>
      <c r="N471" s="312"/>
    </row>
    <row r="472" spans="1:14" ht="24" customHeight="1">
      <c r="A472" s="307" t="s">
        <v>30855</v>
      </c>
      <c r="B472" s="32">
        <v>8806173442522</v>
      </c>
      <c r="C472" s="308" t="s">
        <v>18616</v>
      </c>
      <c r="D472" s="309" t="s">
        <v>30856</v>
      </c>
      <c r="E472" s="426">
        <v>5000</v>
      </c>
      <c r="F472" s="427">
        <v>0.47</v>
      </c>
      <c r="G472" s="310">
        <v>8</v>
      </c>
      <c r="H472" s="38">
        <f>Таблица612[[#This Row],[Розничная цена KRW]]*Таблица612[[#This Row],[Коэфициент стоимости]]</f>
        <v>2350</v>
      </c>
      <c r="I472" s="39" t="str">
        <f>IF($H$1="","Введите курс",Таблица612[[#This Row],[Оптовая цена KRW                       за 1шт]]/$H$1)</f>
        <v>Введите курс</v>
      </c>
      <c r="J472" s="311"/>
      <c r="K472" s="40">
        <f>Таблица612[[#This Row],[Заказ коробок ]]*Таблица612[[#This Row],[Кол-во шт в коробке]]</f>
        <v>0</v>
      </c>
      <c r="L472" s="38">
        <f>Таблица612[[#This Row],[Общее кол-во шт]]*Таблица612[[#This Row],[Оптовая цена KRW                       за 1шт]]</f>
        <v>0</v>
      </c>
      <c r="M472" s="41" t="str">
        <f>IFERROR(Таблица612[[#This Row],[Общее кол-во шт]]*Таблица612[[#This Row],[Оптовая цена USD                       за 1шт]],"")</f>
        <v/>
      </c>
      <c r="N472" s="312"/>
    </row>
    <row r="473" spans="1:14" ht="24" customHeight="1">
      <c r="A473" s="307" t="s">
        <v>30857</v>
      </c>
      <c r="B473" s="32">
        <v>8806173442539</v>
      </c>
      <c r="C473" s="308" t="s">
        <v>18609</v>
      </c>
      <c r="D473" s="309" t="s">
        <v>30858</v>
      </c>
      <c r="E473" s="426">
        <v>5000</v>
      </c>
      <c r="F473" s="427">
        <v>0.47</v>
      </c>
      <c r="G473" s="310">
        <v>8</v>
      </c>
      <c r="H473" s="38">
        <f>Таблица612[[#This Row],[Розничная цена KRW]]*Таблица612[[#This Row],[Коэфициент стоимости]]</f>
        <v>2350</v>
      </c>
      <c r="I473" s="39" t="str">
        <f>IF($H$1="","Введите курс",Таблица612[[#This Row],[Оптовая цена KRW                       за 1шт]]/$H$1)</f>
        <v>Введите курс</v>
      </c>
      <c r="J473" s="311"/>
      <c r="K473" s="40">
        <f>Таблица612[[#This Row],[Заказ коробок ]]*Таблица612[[#This Row],[Кол-во шт в коробке]]</f>
        <v>0</v>
      </c>
      <c r="L473" s="38">
        <f>Таблица612[[#This Row],[Общее кол-во шт]]*Таблица612[[#This Row],[Оптовая цена KRW                       за 1шт]]</f>
        <v>0</v>
      </c>
      <c r="M473" s="41" t="str">
        <f>IFERROR(Таблица612[[#This Row],[Общее кол-во шт]]*Таблица612[[#This Row],[Оптовая цена USD                       за 1шт]],"")</f>
        <v/>
      </c>
      <c r="N473" s="312"/>
    </row>
    <row r="474" spans="1:14" ht="24" customHeight="1">
      <c r="A474" s="307" t="s">
        <v>30859</v>
      </c>
      <c r="B474" s="32">
        <v>8806173442546</v>
      </c>
      <c r="C474" s="308" t="s">
        <v>18618</v>
      </c>
      <c r="D474" s="309" t="s">
        <v>30860</v>
      </c>
      <c r="E474" s="426">
        <v>5000</v>
      </c>
      <c r="F474" s="427">
        <v>0.47</v>
      </c>
      <c r="G474" s="310">
        <v>8</v>
      </c>
      <c r="H474" s="38">
        <f>Таблица612[[#This Row],[Розничная цена KRW]]*Таблица612[[#This Row],[Коэфициент стоимости]]</f>
        <v>2350</v>
      </c>
      <c r="I474" s="39" t="str">
        <f>IF($H$1="","Введите курс",Таблица612[[#This Row],[Оптовая цена KRW                       за 1шт]]/$H$1)</f>
        <v>Введите курс</v>
      </c>
      <c r="J474" s="311"/>
      <c r="K474" s="40">
        <f>Таблица612[[#This Row],[Заказ коробок ]]*Таблица612[[#This Row],[Кол-во шт в коробке]]</f>
        <v>0</v>
      </c>
      <c r="L474" s="38">
        <f>Таблица612[[#This Row],[Общее кол-во шт]]*Таблица612[[#This Row],[Оптовая цена KRW                       за 1шт]]</f>
        <v>0</v>
      </c>
      <c r="M474" s="41" t="str">
        <f>IFERROR(Таблица612[[#This Row],[Общее кол-во шт]]*Таблица612[[#This Row],[Оптовая цена USD                       за 1шт]],"")</f>
        <v/>
      </c>
      <c r="N474" s="312"/>
    </row>
    <row r="475" spans="1:14" ht="24" customHeight="1">
      <c r="A475" s="307" t="s">
        <v>30861</v>
      </c>
      <c r="B475" s="32">
        <v>8806173442553</v>
      </c>
      <c r="C475" s="308" t="s">
        <v>30862</v>
      </c>
      <c r="D475" s="309" t="s">
        <v>30863</v>
      </c>
      <c r="E475" s="426">
        <v>5000</v>
      </c>
      <c r="F475" s="427">
        <v>0.47</v>
      </c>
      <c r="G475" s="310">
        <v>8</v>
      </c>
      <c r="H475" s="38">
        <f>Таблица612[[#This Row],[Розничная цена KRW]]*Таблица612[[#This Row],[Коэфициент стоимости]]</f>
        <v>2350</v>
      </c>
      <c r="I475" s="39" t="str">
        <f>IF($H$1="","Введите курс",Таблица612[[#This Row],[Оптовая цена KRW                       за 1шт]]/$H$1)</f>
        <v>Введите курс</v>
      </c>
      <c r="J475" s="311"/>
      <c r="K475" s="40">
        <f>Таблица612[[#This Row],[Заказ коробок ]]*Таблица612[[#This Row],[Кол-во шт в коробке]]</f>
        <v>0</v>
      </c>
      <c r="L475" s="38">
        <f>Таблица612[[#This Row],[Общее кол-во шт]]*Таблица612[[#This Row],[Оптовая цена KRW                       за 1шт]]</f>
        <v>0</v>
      </c>
      <c r="M475" s="41" t="str">
        <f>IFERROR(Таблица612[[#This Row],[Общее кол-во шт]]*Таблица612[[#This Row],[Оптовая цена USD                       за 1шт]],"")</f>
        <v/>
      </c>
      <c r="N475" s="312"/>
    </row>
    <row r="476" spans="1:14" ht="24" customHeight="1">
      <c r="A476" s="307" t="s">
        <v>30864</v>
      </c>
      <c r="B476" s="32">
        <v>8806173442560</v>
      </c>
      <c r="C476" s="308" t="s">
        <v>18612</v>
      </c>
      <c r="D476" s="309" t="s">
        <v>30865</v>
      </c>
      <c r="E476" s="426">
        <v>5000</v>
      </c>
      <c r="F476" s="427">
        <v>0.47</v>
      </c>
      <c r="G476" s="310">
        <v>8</v>
      </c>
      <c r="H476" s="38">
        <f>Таблица612[[#This Row],[Розничная цена KRW]]*Таблица612[[#This Row],[Коэфициент стоимости]]</f>
        <v>2350</v>
      </c>
      <c r="I476" s="39" t="str">
        <f>IF($H$1="","Введите курс",Таблица612[[#This Row],[Оптовая цена KRW                       за 1шт]]/$H$1)</f>
        <v>Введите курс</v>
      </c>
      <c r="J476" s="311"/>
      <c r="K476" s="40">
        <f>Таблица612[[#This Row],[Заказ коробок ]]*Таблица612[[#This Row],[Кол-во шт в коробке]]</f>
        <v>0</v>
      </c>
      <c r="L476" s="38">
        <f>Таблица612[[#This Row],[Общее кол-во шт]]*Таблица612[[#This Row],[Оптовая цена KRW                       за 1шт]]</f>
        <v>0</v>
      </c>
      <c r="M476" s="41" t="str">
        <f>IFERROR(Таблица612[[#This Row],[Общее кол-во шт]]*Таблица612[[#This Row],[Оптовая цена USD                       за 1шт]],"")</f>
        <v/>
      </c>
      <c r="N476" s="312"/>
    </row>
    <row r="477" spans="1:14" ht="24" customHeight="1">
      <c r="A477" s="307" t="s">
        <v>30866</v>
      </c>
      <c r="B477" s="32">
        <v>8806173442577</v>
      </c>
      <c r="C477" s="308" t="s">
        <v>18610</v>
      </c>
      <c r="D477" s="309" t="s">
        <v>30867</v>
      </c>
      <c r="E477" s="426">
        <v>5000</v>
      </c>
      <c r="F477" s="427">
        <v>0.47</v>
      </c>
      <c r="G477" s="310">
        <v>8</v>
      </c>
      <c r="H477" s="38">
        <f>Таблица612[[#This Row],[Розничная цена KRW]]*Таблица612[[#This Row],[Коэфициент стоимости]]</f>
        <v>2350</v>
      </c>
      <c r="I477" s="39" t="str">
        <f>IF($H$1="","Введите курс",Таблица612[[#This Row],[Оптовая цена KRW                       за 1шт]]/$H$1)</f>
        <v>Введите курс</v>
      </c>
      <c r="J477" s="311"/>
      <c r="K477" s="40">
        <f>Таблица612[[#This Row],[Заказ коробок ]]*Таблица612[[#This Row],[Кол-во шт в коробке]]</f>
        <v>0</v>
      </c>
      <c r="L477" s="38">
        <f>Таблица612[[#This Row],[Общее кол-во шт]]*Таблица612[[#This Row],[Оптовая цена KRW                       за 1шт]]</f>
        <v>0</v>
      </c>
      <c r="M477" s="41" t="str">
        <f>IFERROR(Таблица612[[#This Row],[Общее кол-во шт]]*Таблица612[[#This Row],[Оптовая цена USD                       за 1шт]],"")</f>
        <v/>
      </c>
      <c r="N477" s="312"/>
    </row>
    <row r="478" spans="1:14" ht="24" customHeight="1">
      <c r="A478" s="307" t="s">
        <v>30868</v>
      </c>
      <c r="B478" s="32">
        <v>8806173442584</v>
      </c>
      <c r="C478" s="308" t="s">
        <v>18620</v>
      </c>
      <c r="D478" s="309" t="s">
        <v>30869</v>
      </c>
      <c r="E478" s="426">
        <v>5000</v>
      </c>
      <c r="F478" s="427">
        <v>0.47</v>
      </c>
      <c r="G478" s="310">
        <v>8</v>
      </c>
      <c r="H478" s="38">
        <f>Таблица612[[#This Row],[Розничная цена KRW]]*Таблица612[[#This Row],[Коэфициент стоимости]]</f>
        <v>2350</v>
      </c>
      <c r="I478" s="39" t="str">
        <f>IF($H$1="","Введите курс",Таблица612[[#This Row],[Оптовая цена KRW                       за 1шт]]/$H$1)</f>
        <v>Введите курс</v>
      </c>
      <c r="J478" s="311"/>
      <c r="K478" s="40">
        <f>Таблица612[[#This Row],[Заказ коробок ]]*Таблица612[[#This Row],[Кол-во шт в коробке]]</f>
        <v>0</v>
      </c>
      <c r="L478" s="38">
        <f>Таблица612[[#This Row],[Общее кол-во шт]]*Таблица612[[#This Row],[Оптовая цена KRW                       за 1шт]]</f>
        <v>0</v>
      </c>
      <c r="M478" s="41" t="str">
        <f>IFERROR(Таблица612[[#This Row],[Общее кол-во шт]]*Таблица612[[#This Row],[Оптовая цена USD                       за 1шт]],"")</f>
        <v/>
      </c>
      <c r="N478" s="312"/>
    </row>
    <row r="479" spans="1:14" ht="24" customHeight="1">
      <c r="A479" s="307" t="s">
        <v>30870</v>
      </c>
      <c r="B479" s="32">
        <v>8806173442591</v>
      </c>
      <c r="C479" s="308" t="s">
        <v>30871</v>
      </c>
      <c r="D479" s="309" t="s">
        <v>30872</v>
      </c>
      <c r="E479" s="426">
        <v>5000</v>
      </c>
      <c r="F479" s="427">
        <v>0.47</v>
      </c>
      <c r="G479" s="310">
        <v>8</v>
      </c>
      <c r="H479" s="38">
        <f>Таблица612[[#This Row],[Розничная цена KRW]]*Таблица612[[#This Row],[Коэфициент стоимости]]</f>
        <v>2350</v>
      </c>
      <c r="I479" s="39" t="str">
        <f>IF($H$1="","Введите курс",Таблица612[[#This Row],[Оптовая цена KRW                       за 1шт]]/$H$1)</f>
        <v>Введите курс</v>
      </c>
      <c r="J479" s="311"/>
      <c r="K479" s="40">
        <f>Таблица612[[#This Row],[Заказ коробок ]]*Таблица612[[#This Row],[Кол-во шт в коробке]]</f>
        <v>0</v>
      </c>
      <c r="L479" s="38">
        <f>Таблица612[[#This Row],[Общее кол-во шт]]*Таблица612[[#This Row],[Оптовая цена KRW                       за 1шт]]</f>
        <v>0</v>
      </c>
      <c r="M479" s="41" t="str">
        <f>IFERROR(Таблица612[[#This Row],[Общее кол-во шт]]*Таблица612[[#This Row],[Оптовая цена USD                       за 1шт]],"")</f>
        <v/>
      </c>
      <c r="N479" s="312"/>
    </row>
    <row r="480" spans="1:14" ht="24" customHeight="1">
      <c r="A480" s="307" t="s">
        <v>30873</v>
      </c>
      <c r="B480" s="32">
        <v>8806173442607</v>
      </c>
      <c r="C480" s="308" t="s">
        <v>18622</v>
      </c>
      <c r="D480" s="309" t="s">
        <v>30874</v>
      </c>
      <c r="E480" s="426">
        <v>5000</v>
      </c>
      <c r="F480" s="427">
        <v>0.47</v>
      </c>
      <c r="G480" s="310">
        <v>8</v>
      </c>
      <c r="H480" s="38">
        <f>Таблица612[[#This Row],[Розничная цена KRW]]*Таблица612[[#This Row],[Коэфициент стоимости]]</f>
        <v>2350</v>
      </c>
      <c r="I480" s="39" t="str">
        <f>IF($H$1="","Введите курс",Таблица612[[#This Row],[Оптовая цена KRW                       за 1шт]]/$H$1)</f>
        <v>Введите курс</v>
      </c>
      <c r="J480" s="311"/>
      <c r="K480" s="40">
        <f>Таблица612[[#This Row],[Заказ коробок ]]*Таблица612[[#This Row],[Кол-во шт в коробке]]</f>
        <v>0</v>
      </c>
      <c r="L480" s="38">
        <f>Таблица612[[#This Row],[Общее кол-во шт]]*Таблица612[[#This Row],[Оптовая цена KRW                       за 1шт]]</f>
        <v>0</v>
      </c>
      <c r="M480" s="41" t="str">
        <f>IFERROR(Таблица612[[#This Row],[Общее кол-во шт]]*Таблица612[[#This Row],[Оптовая цена USD                       за 1шт]],"")</f>
        <v/>
      </c>
      <c r="N480" s="312"/>
    </row>
    <row r="481" spans="1:14" ht="24" customHeight="1">
      <c r="A481" s="307" t="s">
        <v>30875</v>
      </c>
      <c r="B481" s="32">
        <v>8806173442614</v>
      </c>
      <c r="C481" s="308" t="s">
        <v>18619</v>
      </c>
      <c r="D481" s="309" t="s">
        <v>30876</v>
      </c>
      <c r="E481" s="426">
        <v>5000</v>
      </c>
      <c r="F481" s="427">
        <v>0.47</v>
      </c>
      <c r="G481" s="310">
        <v>8</v>
      </c>
      <c r="H481" s="38">
        <f>Таблица612[[#This Row],[Розничная цена KRW]]*Таблица612[[#This Row],[Коэфициент стоимости]]</f>
        <v>2350</v>
      </c>
      <c r="I481" s="39" t="str">
        <f>IF($H$1="","Введите курс",Таблица612[[#This Row],[Оптовая цена KRW                       за 1шт]]/$H$1)</f>
        <v>Введите курс</v>
      </c>
      <c r="J481" s="311"/>
      <c r="K481" s="40">
        <f>Таблица612[[#This Row],[Заказ коробок ]]*Таблица612[[#This Row],[Кол-во шт в коробке]]</f>
        <v>0</v>
      </c>
      <c r="L481" s="38">
        <f>Таблица612[[#This Row],[Общее кол-во шт]]*Таблица612[[#This Row],[Оптовая цена KRW                       за 1шт]]</f>
        <v>0</v>
      </c>
      <c r="M481" s="41" t="str">
        <f>IFERROR(Таблица612[[#This Row],[Общее кол-во шт]]*Таблица612[[#This Row],[Оптовая цена USD                       за 1шт]],"")</f>
        <v/>
      </c>
      <c r="N481" s="312"/>
    </row>
    <row r="482" spans="1:14" ht="24" customHeight="1">
      <c r="A482" s="307" t="s">
        <v>30877</v>
      </c>
      <c r="B482" s="32">
        <v>8806173442621</v>
      </c>
      <c r="C482" s="308" t="s">
        <v>18617</v>
      </c>
      <c r="D482" s="309" t="s">
        <v>30878</v>
      </c>
      <c r="E482" s="426">
        <v>5000</v>
      </c>
      <c r="F482" s="427">
        <v>0.47</v>
      </c>
      <c r="G482" s="310">
        <v>8</v>
      </c>
      <c r="H482" s="38">
        <f>Таблица612[[#This Row],[Розничная цена KRW]]*Таблица612[[#This Row],[Коэфициент стоимости]]</f>
        <v>2350</v>
      </c>
      <c r="I482" s="39" t="str">
        <f>IF($H$1="","Введите курс",Таблица612[[#This Row],[Оптовая цена KRW                       за 1шт]]/$H$1)</f>
        <v>Введите курс</v>
      </c>
      <c r="J482" s="311"/>
      <c r="K482" s="40">
        <f>Таблица612[[#This Row],[Заказ коробок ]]*Таблица612[[#This Row],[Кол-во шт в коробке]]</f>
        <v>0</v>
      </c>
      <c r="L482" s="38">
        <f>Таблица612[[#This Row],[Общее кол-во шт]]*Таблица612[[#This Row],[Оптовая цена KRW                       за 1шт]]</f>
        <v>0</v>
      </c>
      <c r="M482" s="41" t="str">
        <f>IFERROR(Таблица612[[#This Row],[Общее кол-во шт]]*Таблица612[[#This Row],[Оптовая цена USD                       за 1шт]],"")</f>
        <v/>
      </c>
      <c r="N482" s="312"/>
    </row>
    <row r="483" spans="1:14" ht="24" customHeight="1">
      <c r="A483" s="307" t="s">
        <v>30879</v>
      </c>
      <c r="B483" s="32">
        <v>8806173442638</v>
      </c>
      <c r="C483" s="308" t="s">
        <v>18624</v>
      </c>
      <c r="D483" s="309" t="s">
        <v>30880</v>
      </c>
      <c r="E483" s="426">
        <v>5000</v>
      </c>
      <c r="F483" s="427">
        <v>0.47</v>
      </c>
      <c r="G483" s="310">
        <v>8</v>
      </c>
      <c r="H483" s="38">
        <f>Таблица612[[#This Row],[Розничная цена KRW]]*Таблица612[[#This Row],[Коэфициент стоимости]]</f>
        <v>2350</v>
      </c>
      <c r="I483" s="39" t="str">
        <f>IF($H$1="","Введите курс",Таблица612[[#This Row],[Оптовая цена KRW                       за 1шт]]/$H$1)</f>
        <v>Введите курс</v>
      </c>
      <c r="J483" s="311"/>
      <c r="K483" s="40">
        <f>Таблица612[[#This Row],[Заказ коробок ]]*Таблица612[[#This Row],[Кол-во шт в коробке]]</f>
        <v>0</v>
      </c>
      <c r="L483" s="38">
        <f>Таблица612[[#This Row],[Общее кол-во шт]]*Таблица612[[#This Row],[Оптовая цена KRW                       за 1шт]]</f>
        <v>0</v>
      </c>
      <c r="M483" s="41" t="str">
        <f>IFERROR(Таблица612[[#This Row],[Общее кол-во шт]]*Таблица612[[#This Row],[Оптовая цена USD                       за 1шт]],"")</f>
        <v/>
      </c>
      <c r="N483" s="312"/>
    </row>
    <row r="484" spans="1:14" ht="24" customHeight="1">
      <c r="A484" s="307" t="s">
        <v>30881</v>
      </c>
      <c r="B484" s="32">
        <v>8806173442645</v>
      </c>
      <c r="C484" s="308" t="s">
        <v>18623</v>
      </c>
      <c r="D484" s="309" t="s">
        <v>30882</v>
      </c>
      <c r="E484" s="426">
        <v>5000</v>
      </c>
      <c r="F484" s="427">
        <v>0.47</v>
      </c>
      <c r="G484" s="310">
        <v>8</v>
      </c>
      <c r="H484" s="38">
        <f>Таблица612[[#This Row],[Розничная цена KRW]]*Таблица612[[#This Row],[Коэфициент стоимости]]</f>
        <v>2350</v>
      </c>
      <c r="I484" s="39" t="str">
        <f>IF($H$1="","Введите курс",Таблица612[[#This Row],[Оптовая цена KRW                       за 1шт]]/$H$1)</f>
        <v>Введите курс</v>
      </c>
      <c r="J484" s="311"/>
      <c r="K484" s="40">
        <f>Таблица612[[#This Row],[Заказ коробок ]]*Таблица612[[#This Row],[Кол-во шт в коробке]]</f>
        <v>0</v>
      </c>
      <c r="L484" s="38">
        <f>Таблица612[[#This Row],[Общее кол-во шт]]*Таблица612[[#This Row],[Оптовая цена KRW                       за 1шт]]</f>
        <v>0</v>
      </c>
      <c r="M484" s="41" t="str">
        <f>IFERROR(Таблица612[[#This Row],[Общее кол-во шт]]*Таблица612[[#This Row],[Оптовая цена USD                       за 1шт]],"")</f>
        <v/>
      </c>
      <c r="N484" s="312"/>
    </row>
    <row r="485" spans="1:14" ht="24" customHeight="1">
      <c r="A485" s="307" t="s">
        <v>30883</v>
      </c>
      <c r="B485" s="32">
        <v>8806173442652</v>
      </c>
      <c r="C485" s="308" t="s">
        <v>30884</v>
      </c>
      <c r="D485" s="309" t="s">
        <v>30885</v>
      </c>
      <c r="E485" s="426">
        <v>5000</v>
      </c>
      <c r="F485" s="427">
        <v>0.47</v>
      </c>
      <c r="G485" s="310">
        <v>8</v>
      </c>
      <c r="H485" s="38">
        <f>Таблица612[[#This Row],[Розничная цена KRW]]*Таблица612[[#This Row],[Коэфициент стоимости]]</f>
        <v>2350</v>
      </c>
      <c r="I485" s="39" t="str">
        <f>IF($H$1="","Введите курс",Таблица612[[#This Row],[Оптовая цена KRW                       за 1шт]]/$H$1)</f>
        <v>Введите курс</v>
      </c>
      <c r="J485" s="311"/>
      <c r="K485" s="40">
        <f>Таблица612[[#This Row],[Заказ коробок ]]*Таблица612[[#This Row],[Кол-во шт в коробке]]</f>
        <v>0</v>
      </c>
      <c r="L485" s="38">
        <f>Таблица612[[#This Row],[Общее кол-во шт]]*Таблица612[[#This Row],[Оптовая цена KRW                       за 1шт]]</f>
        <v>0</v>
      </c>
      <c r="M485" s="41" t="str">
        <f>IFERROR(Таблица612[[#This Row],[Общее кол-во шт]]*Таблица612[[#This Row],[Оптовая цена USD                       за 1шт]],"")</f>
        <v/>
      </c>
      <c r="N485" s="312"/>
    </row>
    <row r="486" spans="1:14" ht="24" customHeight="1">
      <c r="A486" s="307" t="s">
        <v>30886</v>
      </c>
      <c r="B486" s="32">
        <v>8806173442669</v>
      </c>
      <c r="C486" s="308" t="s">
        <v>30887</v>
      </c>
      <c r="D486" s="309" t="s">
        <v>30888</v>
      </c>
      <c r="E486" s="426">
        <v>5000</v>
      </c>
      <c r="F486" s="427">
        <v>0.47</v>
      </c>
      <c r="G486" s="310">
        <v>8</v>
      </c>
      <c r="H486" s="38">
        <f>Таблица612[[#This Row],[Розничная цена KRW]]*Таблица612[[#This Row],[Коэфициент стоимости]]</f>
        <v>2350</v>
      </c>
      <c r="I486" s="39" t="str">
        <f>IF($H$1="","Введите курс",Таблица612[[#This Row],[Оптовая цена KRW                       за 1шт]]/$H$1)</f>
        <v>Введите курс</v>
      </c>
      <c r="J486" s="311"/>
      <c r="K486" s="40">
        <f>Таблица612[[#This Row],[Заказ коробок ]]*Таблица612[[#This Row],[Кол-во шт в коробке]]</f>
        <v>0</v>
      </c>
      <c r="L486" s="38">
        <f>Таблица612[[#This Row],[Общее кол-во шт]]*Таблица612[[#This Row],[Оптовая цена KRW                       за 1шт]]</f>
        <v>0</v>
      </c>
      <c r="M486" s="41" t="str">
        <f>IFERROR(Таблица612[[#This Row],[Общее кол-во шт]]*Таблица612[[#This Row],[Оптовая цена USD                       за 1шт]],"")</f>
        <v/>
      </c>
      <c r="N486" s="312"/>
    </row>
    <row r="487" spans="1:14" ht="24" customHeight="1">
      <c r="A487" s="307" t="s">
        <v>30889</v>
      </c>
      <c r="B487" s="32">
        <v>8806173442676</v>
      </c>
      <c r="C487" s="308" t="s">
        <v>18611</v>
      </c>
      <c r="D487" s="309" t="s">
        <v>30890</v>
      </c>
      <c r="E487" s="426">
        <v>5000</v>
      </c>
      <c r="F487" s="427">
        <v>0.47</v>
      </c>
      <c r="G487" s="310">
        <v>8</v>
      </c>
      <c r="H487" s="38">
        <f>Таблица612[[#This Row],[Розничная цена KRW]]*Таблица612[[#This Row],[Коэфициент стоимости]]</f>
        <v>2350</v>
      </c>
      <c r="I487" s="39" t="str">
        <f>IF($H$1="","Введите курс",Таблица612[[#This Row],[Оптовая цена KRW                       за 1шт]]/$H$1)</f>
        <v>Введите курс</v>
      </c>
      <c r="J487" s="311"/>
      <c r="K487" s="40">
        <f>Таблица612[[#This Row],[Заказ коробок ]]*Таблица612[[#This Row],[Кол-во шт в коробке]]</f>
        <v>0</v>
      </c>
      <c r="L487" s="38">
        <f>Таблица612[[#This Row],[Общее кол-во шт]]*Таблица612[[#This Row],[Оптовая цена KRW                       за 1шт]]</f>
        <v>0</v>
      </c>
      <c r="M487" s="41" t="str">
        <f>IFERROR(Таблица612[[#This Row],[Общее кол-во шт]]*Таблица612[[#This Row],[Оптовая цена USD                       за 1шт]],"")</f>
        <v/>
      </c>
      <c r="N487" s="312"/>
    </row>
    <row r="488" spans="1:14" ht="24" customHeight="1">
      <c r="A488" s="307" t="s">
        <v>30891</v>
      </c>
      <c r="B488" s="32">
        <v>8806173442683</v>
      </c>
      <c r="C488" s="308" t="s">
        <v>18606</v>
      </c>
      <c r="D488" s="309" t="s">
        <v>30892</v>
      </c>
      <c r="E488" s="426">
        <v>5000</v>
      </c>
      <c r="F488" s="427">
        <v>0.47</v>
      </c>
      <c r="G488" s="310">
        <v>8</v>
      </c>
      <c r="H488" s="38">
        <f>Таблица612[[#This Row],[Розничная цена KRW]]*Таблица612[[#This Row],[Коэфициент стоимости]]</f>
        <v>2350</v>
      </c>
      <c r="I488" s="39" t="str">
        <f>IF($H$1="","Введите курс",Таблица612[[#This Row],[Оптовая цена KRW                       за 1шт]]/$H$1)</f>
        <v>Введите курс</v>
      </c>
      <c r="J488" s="311"/>
      <c r="K488" s="40">
        <f>Таблица612[[#This Row],[Заказ коробок ]]*Таблица612[[#This Row],[Кол-во шт в коробке]]</f>
        <v>0</v>
      </c>
      <c r="L488" s="38">
        <f>Таблица612[[#This Row],[Общее кол-во шт]]*Таблица612[[#This Row],[Оптовая цена KRW                       за 1шт]]</f>
        <v>0</v>
      </c>
      <c r="M488" s="41" t="str">
        <f>IFERROR(Таблица612[[#This Row],[Общее кол-во шт]]*Таблица612[[#This Row],[Оптовая цена USD                       за 1шт]],"")</f>
        <v/>
      </c>
      <c r="N488" s="312"/>
    </row>
    <row r="489" spans="1:14" ht="24" customHeight="1">
      <c r="A489" s="307" t="s">
        <v>30893</v>
      </c>
      <c r="B489" s="32">
        <v>8806173442690</v>
      </c>
      <c r="C489" s="308" t="s">
        <v>30894</v>
      </c>
      <c r="D489" s="309" t="s">
        <v>30895</v>
      </c>
      <c r="E489" s="426">
        <v>5000</v>
      </c>
      <c r="F489" s="427">
        <v>0.47</v>
      </c>
      <c r="G489" s="310">
        <v>8</v>
      </c>
      <c r="H489" s="38">
        <f>Таблица612[[#This Row],[Розничная цена KRW]]*Таблица612[[#This Row],[Коэфициент стоимости]]</f>
        <v>2350</v>
      </c>
      <c r="I489" s="39" t="str">
        <f>IF($H$1="","Введите курс",Таблица612[[#This Row],[Оптовая цена KRW                       за 1шт]]/$H$1)</f>
        <v>Введите курс</v>
      </c>
      <c r="J489" s="311"/>
      <c r="K489" s="40">
        <f>Таблица612[[#This Row],[Заказ коробок ]]*Таблица612[[#This Row],[Кол-во шт в коробке]]</f>
        <v>0</v>
      </c>
      <c r="L489" s="38">
        <f>Таблица612[[#This Row],[Общее кол-во шт]]*Таблица612[[#This Row],[Оптовая цена KRW                       за 1шт]]</f>
        <v>0</v>
      </c>
      <c r="M489" s="41" t="str">
        <f>IFERROR(Таблица612[[#This Row],[Общее кол-во шт]]*Таблица612[[#This Row],[Оптовая цена USD                       за 1шт]],"")</f>
        <v/>
      </c>
      <c r="N489" s="312"/>
    </row>
    <row r="490" spans="1:14" ht="24" customHeight="1">
      <c r="A490" s="307" t="s">
        <v>30896</v>
      </c>
      <c r="B490" s="32">
        <v>8806173442706</v>
      </c>
      <c r="C490" s="308" t="s">
        <v>18608</v>
      </c>
      <c r="D490" s="309" t="s">
        <v>30897</v>
      </c>
      <c r="E490" s="426">
        <v>5000</v>
      </c>
      <c r="F490" s="427">
        <v>0.47</v>
      </c>
      <c r="G490" s="310">
        <v>8</v>
      </c>
      <c r="H490" s="38">
        <f>Таблица612[[#This Row],[Розничная цена KRW]]*Таблица612[[#This Row],[Коэфициент стоимости]]</f>
        <v>2350</v>
      </c>
      <c r="I490" s="39" t="str">
        <f>IF($H$1="","Введите курс",Таблица612[[#This Row],[Оптовая цена KRW                       за 1шт]]/$H$1)</f>
        <v>Введите курс</v>
      </c>
      <c r="J490" s="311"/>
      <c r="K490" s="40">
        <f>Таблица612[[#This Row],[Заказ коробок ]]*Таблица612[[#This Row],[Кол-во шт в коробке]]</f>
        <v>0</v>
      </c>
      <c r="L490" s="38">
        <f>Таблица612[[#This Row],[Общее кол-во шт]]*Таблица612[[#This Row],[Оптовая цена KRW                       за 1шт]]</f>
        <v>0</v>
      </c>
      <c r="M490" s="41" t="str">
        <f>IFERROR(Таблица612[[#This Row],[Общее кол-во шт]]*Таблица612[[#This Row],[Оптовая цена USD                       за 1шт]],"")</f>
        <v/>
      </c>
      <c r="N490" s="312"/>
    </row>
    <row r="491" spans="1:14" ht="24" customHeight="1">
      <c r="A491" s="307" t="s">
        <v>30898</v>
      </c>
      <c r="B491" s="32">
        <v>8806173442713</v>
      </c>
      <c r="C491" s="308" t="s">
        <v>30899</v>
      </c>
      <c r="D491" s="309" t="s">
        <v>30900</v>
      </c>
      <c r="E491" s="426">
        <v>5000</v>
      </c>
      <c r="F491" s="427">
        <v>0.47</v>
      </c>
      <c r="G491" s="310">
        <v>8</v>
      </c>
      <c r="H491" s="38">
        <f>Таблица612[[#This Row],[Розничная цена KRW]]*Таблица612[[#This Row],[Коэфициент стоимости]]</f>
        <v>2350</v>
      </c>
      <c r="I491" s="39" t="str">
        <f>IF($H$1="","Введите курс",Таблица612[[#This Row],[Оптовая цена KRW                       за 1шт]]/$H$1)</f>
        <v>Введите курс</v>
      </c>
      <c r="J491" s="311"/>
      <c r="K491" s="40">
        <f>Таблица612[[#This Row],[Заказ коробок ]]*Таблица612[[#This Row],[Кол-во шт в коробке]]</f>
        <v>0</v>
      </c>
      <c r="L491" s="38">
        <f>Таблица612[[#This Row],[Общее кол-во шт]]*Таблица612[[#This Row],[Оптовая цена KRW                       за 1шт]]</f>
        <v>0</v>
      </c>
      <c r="M491" s="41" t="str">
        <f>IFERROR(Таблица612[[#This Row],[Общее кол-во шт]]*Таблица612[[#This Row],[Оптовая цена USD                       за 1шт]],"")</f>
        <v/>
      </c>
      <c r="N491" s="312"/>
    </row>
    <row r="492" spans="1:14" ht="24" customHeight="1">
      <c r="A492" s="307" t="s">
        <v>30901</v>
      </c>
      <c r="B492" s="32">
        <v>8806173437771</v>
      </c>
      <c r="C492" s="308" t="s">
        <v>30902</v>
      </c>
      <c r="D492" s="309" t="s">
        <v>30903</v>
      </c>
      <c r="E492" s="426">
        <v>3500</v>
      </c>
      <c r="F492" s="427">
        <v>0.47</v>
      </c>
      <c r="G492" s="310">
        <v>12</v>
      </c>
      <c r="H492" s="38">
        <f>Таблица612[[#This Row],[Розничная цена KRW]]*Таблица612[[#This Row],[Коэфициент стоимости]]</f>
        <v>1645</v>
      </c>
      <c r="I492" s="39" t="str">
        <f>IF($H$1="","Введите курс",Таблица612[[#This Row],[Оптовая цена KRW                       за 1шт]]/$H$1)</f>
        <v>Введите курс</v>
      </c>
      <c r="J492" s="311"/>
      <c r="K492" s="40">
        <f>Таблица612[[#This Row],[Заказ коробок ]]*Таблица612[[#This Row],[Кол-во шт в коробке]]</f>
        <v>0</v>
      </c>
      <c r="L492" s="38">
        <f>Таблица612[[#This Row],[Общее кол-во шт]]*Таблица612[[#This Row],[Оптовая цена KRW                       за 1шт]]</f>
        <v>0</v>
      </c>
      <c r="M492" s="41" t="str">
        <f>IFERROR(Таблица612[[#This Row],[Общее кол-во шт]]*Таблица612[[#This Row],[Оптовая цена USD                       за 1шт]],"")</f>
        <v/>
      </c>
      <c r="N492" s="312"/>
    </row>
    <row r="493" spans="1:14" ht="24" customHeight="1">
      <c r="A493" s="307" t="s">
        <v>30904</v>
      </c>
      <c r="B493" s="32">
        <v>8806173445110</v>
      </c>
      <c r="C493" s="308" t="s">
        <v>18567</v>
      </c>
      <c r="D493" s="309" t="s">
        <v>30905</v>
      </c>
      <c r="E493" s="426">
        <v>3500</v>
      </c>
      <c r="F493" s="427">
        <v>0.47</v>
      </c>
      <c r="G493" s="310">
        <v>8</v>
      </c>
      <c r="H493" s="38">
        <f>Таблица612[[#This Row],[Розничная цена KRW]]*Таблица612[[#This Row],[Коэфициент стоимости]]</f>
        <v>1645</v>
      </c>
      <c r="I493" s="39" t="str">
        <f>IF($H$1="","Введите курс",Таблица612[[#This Row],[Оптовая цена KRW                       за 1шт]]/$H$1)</f>
        <v>Введите курс</v>
      </c>
      <c r="J493" s="311"/>
      <c r="K493" s="40">
        <f>Таблица612[[#This Row],[Заказ коробок ]]*Таблица612[[#This Row],[Кол-во шт в коробке]]</f>
        <v>0</v>
      </c>
      <c r="L493" s="38">
        <f>Таблица612[[#This Row],[Общее кол-во шт]]*Таблица612[[#This Row],[Оптовая цена KRW                       за 1шт]]</f>
        <v>0</v>
      </c>
      <c r="M493" s="41" t="str">
        <f>IFERROR(Таблица612[[#This Row],[Общее кол-во шт]]*Таблица612[[#This Row],[Оптовая цена USD                       за 1шт]],"")</f>
        <v/>
      </c>
      <c r="N493" s="312"/>
    </row>
    <row r="494" spans="1:14" ht="24" customHeight="1">
      <c r="A494" s="307" t="s">
        <v>30906</v>
      </c>
      <c r="B494" s="32">
        <v>8806173445127</v>
      </c>
      <c r="C494" s="308" t="s">
        <v>18569</v>
      </c>
      <c r="D494" s="309" t="s">
        <v>30907</v>
      </c>
      <c r="E494" s="426">
        <v>3500</v>
      </c>
      <c r="F494" s="427">
        <v>0.47</v>
      </c>
      <c r="G494" s="310">
        <v>8</v>
      </c>
      <c r="H494" s="38">
        <f>Таблица612[[#This Row],[Розничная цена KRW]]*Таблица612[[#This Row],[Коэфициент стоимости]]</f>
        <v>1645</v>
      </c>
      <c r="I494" s="39" t="str">
        <f>IF($H$1="","Введите курс",Таблица612[[#This Row],[Оптовая цена KRW                       за 1шт]]/$H$1)</f>
        <v>Введите курс</v>
      </c>
      <c r="J494" s="311"/>
      <c r="K494" s="40">
        <f>Таблица612[[#This Row],[Заказ коробок ]]*Таблица612[[#This Row],[Кол-во шт в коробке]]</f>
        <v>0</v>
      </c>
      <c r="L494" s="38">
        <f>Таблица612[[#This Row],[Общее кол-во шт]]*Таблица612[[#This Row],[Оптовая цена KRW                       за 1шт]]</f>
        <v>0</v>
      </c>
      <c r="M494" s="41" t="str">
        <f>IFERROR(Таблица612[[#This Row],[Общее кол-во шт]]*Таблица612[[#This Row],[Оптовая цена USD                       за 1шт]],"")</f>
        <v/>
      </c>
      <c r="N494" s="312"/>
    </row>
    <row r="495" spans="1:14" ht="22.5" customHeight="1">
      <c r="A495" s="307" t="s">
        <v>30908</v>
      </c>
      <c r="B495" s="32">
        <v>8806173445134</v>
      </c>
      <c r="C495" s="308" t="s">
        <v>30909</v>
      </c>
      <c r="D495" s="309" t="s">
        <v>30910</v>
      </c>
      <c r="E495" s="426">
        <v>3500</v>
      </c>
      <c r="F495" s="427">
        <v>0.47</v>
      </c>
      <c r="G495" s="310">
        <v>8</v>
      </c>
      <c r="H495" s="38">
        <f>Таблица612[[#This Row],[Розничная цена KRW]]*Таблица612[[#This Row],[Коэфициент стоимости]]</f>
        <v>1645</v>
      </c>
      <c r="I495" s="39" t="str">
        <f>IF($H$1="","Введите курс",Таблица612[[#This Row],[Оптовая цена KRW                       за 1шт]]/$H$1)</f>
        <v>Введите курс</v>
      </c>
      <c r="J495" s="311"/>
      <c r="K495" s="40">
        <f>Таблица612[[#This Row],[Заказ коробок ]]*Таблица612[[#This Row],[Кол-во шт в коробке]]</f>
        <v>0</v>
      </c>
      <c r="L495" s="38">
        <f>Таблица612[[#This Row],[Общее кол-во шт]]*Таблица612[[#This Row],[Оптовая цена KRW                       за 1шт]]</f>
        <v>0</v>
      </c>
      <c r="M495" s="41" t="str">
        <f>IFERROR(Таблица612[[#This Row],[Общее кол-во шт]]*Таблица612[[#This Row],[Оптовая цена USD                       за 1шт]],"")</f>
        <v/>
      </c>
      <c r="N495" s="312"/>
    </row>
    <row r="496" spans="1:14" ht="22.5" customHeight="1">
      <c r="A496" s="307" t="s">
        <v>30911</v>
      </c>
      <c r="B496" s="189">
        <v>8806173448111</v>
      </c>
      <c r="C496" s="428" t="s">
        <v>18570</v>
      </c>
      <c r="D496" s="419" t="s">
        <v>30912</v>
      </c>
      <c r="E496" s="429">
        <v>3500</v>
      </c>
      <c r="F496" s="430">
        <v>0.47</v>
      </c>
      <c r="G496" s="420">
        <v>8</v>
      </c>
      <c r="H496" s="38">
        <f>Таблица612[[#This Row],[Розничная цена KRW]]*Таблица612[[#This Row],[Коэфициент стоимости]]</f>
        <v>1645</v>
      </c>
      <c r="I496" s="39" t="str">
        <f>IF($H$1="","Введите курс",Таблица612[[#This Row],[Оптовая цена KRW                       за 1шт]]/$H$1)</f>
        <v>Введите курс</v>
      </c>
      <c r="J496" s="431"/>
      <c r="K496" s="224">
        <f>Таблица612[[#This Row],[Заказ коробок ]]*Таблица612[[#This Row],[Кол-во шт в коробке]]</f>
        <v>0</v>
      </c>
      <c r="L496" s="38">
        <f>Таблица612[[#This Row],[Общее кол-во шт]]*Таблица612[[#This Row],[Оптовая цена KRW                       за 1шт]]</f>
        <v>0</v>
      </c>
      <c r="M496" s="225" t="str">
        <f>IFERROR(Таблица612[[#This Row],[Общее кол-во шт]]*Таблица612[[#This Row],[Оптовая цена USD                       за 1шт]],"")</f>
        <v/>
      </c>
      <c r="N496" s="423"/>
    </row>
    <row r="497" spans="1:14" ht="22.5" customHeight="1">
      <c r="A497" s="307" t="s">
        <v>30913</v>
      </c>
      <c r="B497" s="32">
        <v>8806173445141</v>
      </c>
      <c r="C497" s="314" t="s">
        <v>18558</v>
      </c>
      <c r="D497" s="309" t="s">
        <v>30914</v>
      </c>
      <c r="E497" s="426">
        <v>3000</v>
      </c>
      <c r="F497" s="427">
        <v>0.47</v>
      </c>
      <c r="G497" s="310">
        <v>8</v>
      </c>
      <c r="H497" s="417">
        <f>Таблица612[[#This Row],[Розничная цена KRW]]*Таблица612[[#This Row],[Коэфициент стоимости]]</f>
        <v>1410</v>
      </c>
      <c r="I497" s="39" t="str">
        <f>IF($H$1="","Введите курс",Таблица612[[#This Row],[Оптовая цена KRW                       за 1шт]]/$H$1)</f>
        <v>Введите курс</v>
      </c>
      <c r="J497" s="311"/>
      <c r="K497" s="40">
        <f>Таблица612[[#This Row],[Заказ коробок ]]*Таблица612[[#This Row],[Кол-во шт в коробке]]</f>
        <v>0</v>
      </c>
      <c r="L497" s="416">
        <f>Таблица612[[#This Row],[Общее кол-во шт]]*Таблица612[[#This Row],[Оптовая цена KRW                       за 1шт]]</f>
        <v>0</v>
      </c>
      <c r="M497" s="41" t="str">
        <f>IFERROR(Таблица612[[#This Row],[Общее кол-во шт]]*Таблица612[[#This Row],[Оптовая цена USD                       за 1шт]],"")</f>
        <v/>
      </c>
      <c r="N497" s="312"/>
    </row>
    <row r="498" spans="1:14" ht="22.5" customHeight="1">
      <c r="A498" s="307" t="s">
        <v>30915</v>
      </c>
      <c r="B498" s="32">
        <v>8806173445158</v>
      </c>
      <c r="C498" s="314" t="s">
        <v>18552</v>
      </c>
      <c r="D498" s="309" t="s">
        <v>30916</v>
      </c>
      <c r="E498" s="426">
        <v>3000</v>
      </c>
      <c r="F498" s="427">
        <v>0.47</v>
      </c>
      <c r="G498" s="310">
        <v>8</v>
      </c>
      <c r="H498" s="417">
        <f>Таблица612[[#This Row],[Розничная цена KRW]]*Таблица612[[#This Row],[Коэфициент стоимости]]</f>
        <v>1410</v>
      </c>
      <c r="I498" s="39" t="str">
        <f>IF($H$1="","Введите курс",Таблица612[[#This Row],[Оптовая цена KRW                       за 1шт]]/$H$1)</f>
        <v>Введите курс</v>
      </c>
      <c r="J498" s="311"/>
      <c r="K498" s="40">
        <f>Таблица612[[#This Row],[Заказ коробок ]]*Таблица612[[#This Row],[Кол-во шт в коробке]]</f>
        <v>0</v>
      </c>
      <c r="L498" s="416">
        <f>Таблица612[[#This Row],[Общее кол-во шт]]*Таблица612[[#This Row],[Оптовая цена KRW                       за 1шт]]</f>
        <v>0</v>
      </c>
      <c r="M498" s="41" t="str">
        <f>IFERROR(Таблица612[[#This Row],[Общее кол-во шт]]*Таблица612[[#This Row],[Оптовая цена USD                       за 1шт]],"")</f>
        <v/>
      </c>
      <c r="N498" s="312"/>
    </row>
    <row r="499" spans="1:14" ht="22.5" customHeight="1">
      <c r="A499" s="307" t="s">
        <v>30917</v>
      </c>
      <c r="B499" s="32">
        <v>8806173445165</v>
      </c>
      <c r="C499" s="314" t="s">
        <v>18556</v>
      </c>
      <c r="D499" s="309" t="s">
        <v>30918</v>
      </c>
      <c r="E499" s="426">
        <v>3000</v>
      </c>
      <c r="F499" s="427">
        <v>0.47</v>
      </c>
      <c r="G499" s="310">
        <v>8</v>
      </c>
      <c r="H499" s="417">
        <f>Таблица612[[#This Row],[Розничная цена KRW]]*Таблица612[[#This Row],[Коэфициент стоимости]]</f>
        <v>1410</v>
      </c>
      <c r="I499" s="39" t="str">
        <f>IF($H$1="","Введите курс",Таблица612[[#This Row],[Оптовая цена KRW                       за 1шт]]/$H$1)</f>
        <v>Введите курс</v>
      </c>
      <c r="J499" s="311"/>
      <c r="K499" s="40">
        <f>Таблица612[[#This Row],[Заказ коробок ]]*Таблица612[[#This Row],[Кол-во шт в коробке]]</f>
        <v>0</v>
      </c>
      <c r="L499" s="416">
        <f>Таблица612[[#This Row],[Общее кол-во шт]]*Таблица612[[#This Row],[Оптовая цена KRW                       за 1шт]]</f>
        <v>0</v>
      </c>
      <c r="M499" s="41" t="str">
        <f>IFERROR(Таблица612[[#This Row],[Общее кол-во шт]]*Таблица612[[#This Row],[Оптовая цена USD                       за 1шт]],"")</f>
        <v/>
      </c>
      <c r="N499" s="312"/>
    </row>
    <row r="500" spans="1:14" ht="22.5" customHeight="1">
      <c r="A500" s="307" t="s">
        <v>30919</v>
      </c>
      <c r="B500" s="32">
        <v>8806173448647</v>
      </c>
      <c r="C500" s="314" t="s">
        <v>18707</v>
      </c>
      <c r="D500" s="309" t="s">
        <v>30920</v>
      </c>
      <c r="E500" s="426">
        <v>7900</v>
      </c>
      <c r="F500" s="427">
        <v>0.47</v>
      </c>
      <c r="G500" s="310">
        <v>6</v>
      </c>
      <c r="H500" s="417">
        <f>Таблица612[[#This Row],[Розничная цена KRW]]*Таблица612[[#This Row],[Коэфициент стоимости]]</f>
        <v>3713</v>
      </c>
      <c r="I500" s="39" t="str">
        <f>IF($H$1="","Введите курс",Таблица612[[#This Row],[Оптовая цена KRW                       за 1шт]]/$H$1)</f>
        <v>Введите курс</v>
      </c>
      <c r="J500" s="311"/>
      <c r="K500" s="40">
        <f>Таблица612[[#This Row],[Заказ коробок ]]*Таблица612[[#This Row],[Кол-во шт в коробке]]</f>
        <v>0</v>
      </c>
      <c r="L500" s="416">
        <f>Таблица612[[#This Row],[Общее кол-во шт]]*Таблица612[[#This Row],[Оптовая цена KRW                       за 1шт]]</f>
        <v>0</v>
      </c>
      <c r="M500" s="41" t="str">
        <f>IFERROR(Таблица612[[#This Row],[Общее кол-во шт]]*Таблица612[[#This Row],[Оптовая цена USD                       за 1шт]],"")</f>
        <v/>
      </c>
      <c r="N500" s="312"/>
    </row>
    <row r="501" spans="1:14" ht="22.5" customHeight="1">
      <c r="A501" s="307" t="s">
        <v>30921</v>
      </c>
      <c r="B501" s="32">
        <v>8806173448654</v>
      </c>
      <c r="C501" s="314" t="s">
        <v>18711</v>
      </c>
      <c r="D501" s="309" t="s">
        <v>30922</v>
      </c>
      <c r="E501" s="426">
        <v>7900</v>
      </c>
      <c r="F501" s="427">
        <v>0.47</v>
      </c>
      <c r="G501" s="310">
        <v>6</v>
      </c>
      <c r="H501" s="417">
        <f>Таблица612[[#This Row],[Розничная цена KRW]]*Таблица612[[#This Row],[Коэфициент стоимости]]</f>
        <v>3713</v>
      </c>
      <c r="I501" s="39" t="str">
        <f>IF($H$1="","Введите курс",Таблица612[[#This Row],[Оптовая цена KRW                       за 1шт]]/$H$1)</f>
        <v>Введите курс</v>
      </c>
      <c r="J501" s="311"/>
      <c r="K501" s="40">
        <f>Таблица612[[#This Row],[Заказ коробок ]]*Таблица612[[#This Row],[Кол-во шт в коробке]]</f>
        <v>0</v>
      </c>
      <c r="L501" s="416">
        <f>Таблица612[[#This Row],[Общее кол-во шт]]*Таблица612[[#This Row],[Оптовая цена KRW                       за 1шт]]</f>
        <v>0</v>
      </c>
      <c r="M501" s="41" t="str">
        <f>IFERROR(Таблица612[[#This Row],[Общее кол-во шт]]*Таблица612[[#This Row],[Оптовая цена USD                       за 1шт]],"")</f>
        <v/>
      </c>
      <c r="N501" s="312"/>
    </row>
    <row r="502" spans="1:14" ht="22.5" customHeight="1">
      <c r="A502" s="307" t="s">
        <v>30923</v>
      </c>
      <c r="B502" s="32">
        <v>8806173448661</v>
      </c>
      <c r="C502" s="314" t="s">
        <v>18706</v>
      </c>
      <c r="D502" s="309" t="s">
        <v>30924</v>
      </c>
      <c r="E502" s="426">
        <v>7900</v>
      </c>
      <c r="F502" s="427">
        <v>0.47</v>
      </c>
      <c r="G502" s="310">
        <v>6</v>
      </c>
      <c r="H502" s="417">
        <f>Таблица612[[#This Row],[Розничная цена KRW]]*Таблица612[[#This Row],[Коэфициент стоимости]]</f>
        <v>3713</v>
      </c>
      <c r="I502" s="39" t="str">
        <f>IF($H$1="","Введите курс",Таблица612[[#This Row],[Оптовая цена KRW                       за 1шт]]/$H$1)</f>
        <v>Введите курс</v>
      </c>
      <c r="J502" s="311"/>
      <c r="K502" s="40">
        <f>Таблица612[[#This Row],[Заказ коробок ]]*Таблица612[[#This Row],[Кол-во шт в коробке]]</f>
        <v>0</v>
      </c>
      <c r="L502" s="416">
        <f>Таблица612[[#This Row],[Общее кол-во шт]]*Таблица612[[#This Row],[Оптовая цена KRW                       за 1шт]]</f>
        <v>0</v>
      </c>
      <c r="M502" s="41" t="str">
        <f>IFERROR(Таблица612[[#This Row],[Общее кол-во шт]]*Таблица612[[#This Row],[Оптовая цена USD                       за 1шт]],"")</f>
        <v/>
      </c>
      <c r="N502" s="312"/>
    </row>
    <row r="503" spans="1:14" ht="22.5" customHeight="1">
      <c r="A503" s="307" t="s">
        <v>30925</v>
      </c>
      <c r="B503" s="32">
        <v>8806173444977</v>
      </c>
      <c r="C503" s="314" t="s">
        <v>18637</v>
      </c>
      <c r="D503" s="309" t="s">
        <v>30926</v>
      </c>
      <c r="E503" s="426">
        <v>5900</v>
      </c>
      <c r="F503" s="427">
        <v>0.47</v>
      </c>
      <c r="G503" s="310">
        <v>8</v>
      </c>
      <c r="H503" s="417">
        <f>Таблица612[[#This Row],[Розничная цена KRW]]*Таблица612[[#This Row],[Коэфициент стоимости]]</f>
        <v>2773</v>
      </c>
      <c r="I503" s="39" t="str">
        <f>IF($H$1="","Введите курс",Таблица612[[#This Row],[Оптовая цена KRW                       за 1шт]]/$H$1)</f>
        <v>Введите курс</v>
      </c>
      <c r="J503" s="311"/>
      <c r="K503" s="40">
        <f>Таблица612[[#This Row],[Заказ коробок ]]*Таблица612[[#This Row],[Кол-во шт в коробке]]</f>
        <v>0</v>
      </c>
      <c r="L503" s="416">
        <f>Таблица612[[#This Row],[Общее кол-во шт]]*Таблица612[[#This Row],[Оптовая цена KRW                       за 1шт]]</f>
        <v>0</v>
      </c>
      <c r="M503" s="41" t="str">
        <f>IFERROR(Таблица612[[#This Row],[Общее кол-во шт]]*Таблица612[[#This Row],[Оптовая цена USD                       за 1шт]],"")</f>
        <v/>
      </c>
      <c r="N503" s="312"/>
    </row>
    <row r="504" spans="1:14" ht="22.5" customHeight="1">
      <c r="A504" s="307" t="s">
        <v>30927</v>
      </c>
      <c r="B504" s="32">
        <v>8806173444984</v>
      </c>
      <c r="C504" s="314" t="s">
        <v>18638</v>
      </c>
      <c r="D504" s="309" t="s">
        <v>30928</v>
      </c>
      <c r="E504" s="426">
        <v>5900</v>
      </c>
      <c r="F504" s="427">
        <v>0.47</v>
      </c>
      <c r="G504" s="310">
        <v>8</v>
      </c>
      <c r="H504" s="417">
        <f>Таблица612[[#This Row],[Розничная цена KRW]]*Таблица612[[#This Row],[Коэфициент стоимости]]</f>
        <v>2773</v>
      </c>
      <c r="I504" s="39" t="str">
        <f>IF($H$1="","Введите курс",Таблица612[[#This Row],[Оптовая цена KRW                       за 1шт]]/$H$1)</f>
        <v>Введите курс</v>
      </c>
      <c r="J504" s="311"/>
      <c r="K504" s="40">
        <f>Таблица612[[#This Row],[Заказ коробок ]]*Таблица612[[#This Row],[Кол-во шт в коробке]]</f>
        <v>0</v>
      </c>
      <c r="L504" s="416">
        <f>Таблица612[[#This Row],[Общее кол-во шт]]*Таблица612[[#This Row],[Оптовая цена KRW                       за 1шт]]</f>
        <v>0</v>
      </c>
      <c r="M504" s="41" t="str">
        <f>IFERROR(Таблица612[[#This Row],[Общее кол-во шт]]*Таблица612[[#This Row],[Оптовая цена USD                       за 1шт]],"")</f>
        <v/>
      </c>
      <c r="N504" s="312"/>
    </row>
    <row r="505" spans="1:14" ht="22.5" customHeight="1">
      <c r="A505" s="307" t="s">
        <v>30929</v>
      </c>
      <c r="B505" s="32">
        <v>8806173443895</v>
      </c>
      <c r="C505" s="314" t="s">
        <v>18705</v>
      </c>
      <c r="D505" s="309" t="s">
        <v>30930</v>
      </c>
      <c r="E505" s="426">
        <v>7900</v>
      </c>
      <c r="F505" s="427">
        <v>0.47</v>
      </c>
      <c r="G505" s="310">
        <v>6</v>
      </c>
      <c r="H505" s="417">
        <f>Таблица612[[#This Row],[Розничная цена KRW]]*Таблица612[[#This Row],[Коэфициент стоимости]]</f>
        <v>3713</v>
      </c>
      <c r="I505" s="39" t="str">
        <f>IF($H$1="","Введите курс",Таблица612[[#This Row],[Оптовая цена KRW                       за 1шт]]/$H$1)</f>
        <v>Введите курс</v>
      </c>
      <c r="J505" s="311"/>
      <c r="K505" s="40">
        <f>Таблица612[[#This Row],[Заказ коробок ]]*Таблица612[[#This Row],[Кол-во шт в коробке]]</f>
        <v>0</v>
      </c>
      <c r="L505" s="416">
        <f>Таблица612[[#This Row],[Общее кол-во шт]]*Таблица612[[#This Row],[Оптовая цена KRW                       за 1шт]]</f>
        <v>0</v>
      </c>
      <c r="M505" s="41" t="str">
        <f>IFERROR(Таблица612[[#This Row],[Общее кол-во шт]]*Таблица612[[#This Row],[Оптовая цена USD                       за 1шт]],"")</f>
        <v/>
      </c>
      <c r="N505" s="312"/>
    </row>
    <row r="506" spans="1:14" ht="22.5" customHeight="1">
      <c r="A506" s="307" t="s">
        <v>30931</v>
      </c>
      <c r="B506" s="32">
        <v>8806173444991</v>
      </c>
      <c r="C506" s="314" t="s">
        <v>18710</v>
      </c>
      <c r="D506" s="309" t="s">
        <v>30932</v>
      </c>
      <c r="E506" s="426">
        <v>7900</v>
      </c>
      <c r="F506" s="427">
        <v>0.47</v>
      </c>
      <c r="G506" s="310">
        <v>6</v>
      </c>
      <c r="H506" s="417">
        <f>Таблица612[[#This Row],[Розничная цена KRW]]*Таблица612[[#This Row],[Коэфициент стоимости]]</f>
        <v>3713</v>
      </c>
      <c r="I506" s="39" t="str">
        <f>IF($H$1="","Введите курс",Таблица612[[#This Row],[Оптовая цена KRW                       за 1шт]]/$H$1)</f>
        <v>Введите курс</v>
      </c>
      <c r="J506" s="311"/>
      <c r="K506" s="40">
        <f>Таблица612[[#This Row],[Заказ коробок ]]*Таблица612[[#This Row],[Кол-во шт в коробке]]</f>
        <v>0</v>
      </c>
      <c r="L506" s="416">
        <f>Таблица612[[#This Row],[Общее кол-во шт]]*Таблица612[[#This Row],[Оптовая цена KRW                       за 1шт]]</f>
        <v>0</v>
      </c>
      <c r="M506" s="41" t="str">
        <f>IFERROR(Таблица612[[#This Row],[Общее кол-во шт]]*Таблица612[[#This Row],[Оптовая цена USD                       за 1шт]],"")</f>
        <v/>
      </c>
      <c r="N506" s="312"/>
    </row>
    <row r="507" spans="1:14" ht="22.5" customHeight="1">
      <c r="A507" s="307" t="s">
        <v>30933</v>
      </c>
      <c r="B507" s="32">
        <v>8806173445004</v>
      </c>
      <c r="C507" s="314" t="s">
        <v>18708</v>
      </c>
      <c r="D507" s="309" t="s">
        <v>30934</v>
      </c>
      <c r="E507" s="426">
        <v>7900</v>
      </c>
      <c r="F507" s="427">
        <v>0.47</v>
      </c>
      <c r="G507" s="310">
        <v>6</v>
      </c>
      <c r="H507" s="417">
        <f>Таблица612[[#This Row],[Розничная цена KRW]]*Таблица612[[#This Row],[Коэфициент стоимости]]</f>
        <v>3713</v>
      </c>
      <c r="I507" s="39" t="str">
        <f>IF($H$1="","Введите курс",Таблица612[[#This Row],[Оптовая цена KRW                       за 1шт]]/$H$1)</f>
        <v>Введите курс</v>
      </c>
      <c r="J507" s="311"/>
      <c r="K507" s="40">
        <f>Таблица612[[#This Row],[Заказ коробок ]]*Таблица612[[#This Row],[Кол-во шт в коробке]]</f>
        <v>0</v>
      </c>
      <c r="L507" s="416">
        <f>Таблица612[[#This Row],[Общее кол-во шт]]*Таблица612[[#This Row],[Оптовая цена KRW                       за 1шт]]</f>
        <v>0</v>
      </c>
      <c r="M507" s="41" t="str">
        <f>IFERROR(Таблица612[[#This Row],[Общее кол-во шт]]*Таблица612[[#This Row],[Оптовая цена USD                       за 1шт]],"")</f>
        <v/>
      </c>
      <c r="N507" s="312"/>
    </row>
    <row r="508" spans="1:14" ht="22.5" customHeight="1">
      <c r="A508" s="307" t="s">
        <v>30935</v>
      </c>
      <c r="B508" s="32">
        <v>8806173445332</v>
      </c>
      <c r="C508" s="314" t="s">
        <v>18812</v>
      </c>
      <c r="D508" s="309" t="s">
        <v>30936</v>
      </c>
      <c r="E508" s="426">
        <v>12900</v>
      </c>
      <c r="F508" s="427">
        <v>0.47</v>
      </c>
      <c r="G508" s="310">
        <v>6</v>
      </c>
      <c r="H508" s="417">
        <f>Таблица612[[#This Row],[Розничная цена KRW]]*Таблица612[[#This Row],[Коэфициент стоимости]]</f>
        <v>6063</v>
      </c>
      <c r="I508" s="39" t="str">
        <f>IF($H$1="","Введите курс",Таблица612[[#This Row],[Оптовая цена KRW                       за 1шт]]/$H$1)</f>
        <v>Введите курс</v>
      </c>
      <c r="J508" s="311"/>
      <c r="K508" s="40">
        <f>Таблица612[[#This Row],[Заказ коробок ]]*Таблица612[[#This Row],[Кол-во шт в коробке]]</f>
        <v>0</v>
      </c>
      <c r="L508" s="416">
        <f>Таблица612[[#This Row],[Общее кол-во шт]]*Таблица612[[#This Row],[Оптовая цена KRW                       за 1шт]]</f>
        <v>0</v>
      </c>
      <c r="M508" s="41" t="str">
        <f>IFERROR(Таблица612[[#This Row],[Общее кол-во шт]]*Таблица612[[#This Row],[Оптовая цена USD                       за 1шт]],"")</f>
        <v/>
      </c>
      <c r="N508" s="312"/>
    </row>
    <row r="509" spans="1:14" ht="22.5" customHeight="1">
      <c r="A509" s="307" t="s">
        <v>30937</v>
      </c>
      <c r="B509" s="32">
        <v>8806173445349</v>
      </c>
      <c r="C509" s="314" t="s">
        <v>18814</v>
      </c>
      <c r="D509" s="309" t="s">
        <v>30938</v>
      </c>
      <c r="E509" s="426">
        <v>12900</v>
      </c>
      <c r="F509" s="427">
        <v>0.47</v>
      </c>
      <c r="G509" s="310">
        <v>6</v>
      </c>
      <c r="H509" s="417">
        <f>Таблица612[[#This Row],[Розничная цена KRW]]*Таблица612[[#This Row],[Коэфициент стоимости]]</f>
        <v>6063</v>
      </c>
      <c r="I509" s="39" t="str">
        <f>IF($H$1="","Введите курс",Таблица612[[#This Row],[Оптовая цена KRW                       за 1шт]]/$H$1)</f>
        <v>Введите курс</v>
      </c>
      <c r="J509" s="311"/>
      <c r="K509" s="40">
        <f>Таблица612[[#This Row],[Заказ коробок ]]*Таблица612[[#This Row],[Кол-во шт в коробке]]</f>
        <v>0</v>
      </c>
      <c r="L509" s="416">
        <f>Таблица612[[#This Row],[Общее кол-во шт]]*Таблица612[[#This Row],[Оптовая цена KRW                       за 1шт]]</f>
        <v>0</v>
      </c>
      <c r="M509" s="41" t="str">
        <f>IFERROR(Таблица612[[#This Row],[Общее кол-во шт]]*Таблица612[[#This Row],[Оптовая цена USD                       за 1шт]],"")</f>
        <v/>
      </c>
      <c r="N509" s="312"/>
    </row>
    <row r="510" spans="1:14" ht="22.5" customHeight="1">
      <c r="A510" s="307" t="s">
        <v>30939</v>
      </c>
      <c r="B510" s="32">
        <v>8806173444328</v>
      </c>
      <c r="C510" s="314" t="s">
        <v>30940</v>
      </c>
      <c r="D510" s="309" t="s">
        <v>30941</v>
      </c>
      <c r="E510" s="426">
        <v>8500</v>
      </c>
      <c r="F510" s="427">
        <v>0.47</v>
      </c>
      <c r="G510" s="310">
        <v>6</v>
      </c>
      <c r="H510" s="417">
        <f>Таблица612[[#This Row],[Розничная цена KRW]]*Таблица612[[#This Row],[Коэфициент стоимости]]</f>
        <v>3995</v>
      </c>
      <c r="I510" s="39" t="str">
        <f>IF($H$1="","Введите курс",Таблица612[[#This Row],[Оптовая цена KRW                       за 1шт]]/$H$1)</f>
        <v>Введите курс</v>
      </c>
      <c r="J510" s="311"/>
      <c r="K510" s="40">
        <f>Таблица612[[#This Row],[Заказ коробок ]]*Таблица612[[#This Row],[Кол-во шт в коробке]]</f>
        <v>0</v>
      </c>
      <c r="L510" s="416">
        <f>Таблица612[[#This Row],[Общее кол-во шт]]*Таблица612[[#This Row],[Оптовая цена KRW                       за 1шт]]</f>
        <v>0</v>
      </c>
      <c r="M510" s="41" t="str">
        <f>IFERROR(Таблица612[[#This Row],[Общее кол-во шт]]*Таблица612[[#This Row],[Оптовая цена USD                       за 1шт]],"")</f>
        <v/>
      </c>
      <c r="N510" s="312"/>
    </row>
    <row r="511" spans="1:14" ht="22.5" customHeight="1">
      <c r="A511" s="307" t="s">
        <v>30942</v>
      </c>
      <c r="B511" s="32">
        <v>8806173444335</v>
      </c>
      <c r="C511" s="314" t="s">
        <v>30943</v>
      </c>
      <c r="D511" s="309" t="s">
        <v>30944</v>
      </c>
      <c r="E511" s="426">
        <v>8500</v>
      </c>
      <c r="F511" s="427">
        <v>0.47</v>
      </c>
      <c r="G511" s="310">
        <v>6</v>
      </c>
      <c r="H511" s="417">
        <f>Таблица612[[#This Row],[Розничная цена KRW]]*Таблица612[[#This Row],[Коэфициент стоимости]]</f>
        <v>3995</v>
      </c>
      <c r="I511" s="39" t="str">
        <f>IF($H$1="","Введите курс",Таблица612[[#This Row],[Оптовая цена KRW                       за 1шт]]/$H$1)</f>
        <v>Введите курс</v>
      </c>
      <c r="J511" s="311"/>
      <c r="K511" s="40">
        <f>Таблица612[[#This Row],[Заказ коробок ]]*Таблица612[[#This Row],[Кол-во шт в коробке]]</f>
        <v>0</v>
      </c>
      <c r="L511" s="416">
        <f>Таблица612[[#This Row],[Общее кол-во шт]]*Таблица612[[#This Row],[Оптовая цена KRW                       за 1шт]]</f>
        <v>0</v>
      </c>
      <c r="M511" s="41" t="str">
        <f>IFERROR(Таблица612[[#This Row],[Общее кол-во шт]]*Таблица612[[#This Row],[Оптовая цена USD                       за 1шт]],"")</f>
        <v/>
      </c>
      <c r="N511" s="312"/>
    </row>
    <row r="512" spans="1:14" ht="22.5" customHeight="1">
      <c r="A512" s="307" t="s">
        <v>30945</v>
      </c>
      <c r="B512" s="32">
        <v>8806173419548</v>
      </c>
      <c r="C512" s="314" t="s">
        <v>30946</v>
      </c>
      <c r="D512" s="309" t="s">
        <v>30947</v>
      </c>
      <c r="E512" s="426">
        <v>6500</v>
      </c>
      <c r="F512" s="427">
        <v>0.47</v>
      </c>
      <c r="G512" s="310">
        <v>12</v>
      </c>
      <c r="H512" s="417">
        <f>Таблица612[[#This Row],[Розничная цена KRW]]*Таблица612[[#This Row],[Коэфициент стоимости]]</f>
        <v>3055</v>
      </c>
      <c r="I512" s="39" t="str">
        <f>IF($H$1="","Введите курс",Таблица612[[#This Row],[Оптовая цена KRW                       за 1шт]]/$H$1)</f>
        <v>Введите курс</v>
      </c>
      <c r="J512" s="311"/>
      <c r="K512" s="40">
        <f>Таблица612[[#This Row],[Заказ коробок ]]*Таблица612[[#This Row],[Кол-во шт в коробке]]</f>
        <v>0</v>
      </c>
      <c r="L512" s="416">
        <f>Таблица612[[#This Row],[Общее кол-во шт]]*Таблица612[[#This Row],[Оптовая цена KRW                       за 1шт]]</f>
        <v>0</v>
      </c>
      <c r="M512" s="41" t="str">
        <f>IFERROR(Таблица612[[#This Row],[Общее кол-во шт]]*Таблица612[[#This Row],[Оптовая цена USD                       за 1шт]],"")</f>
        <v/>
      </c>
      <c r="N512" s="312"/>
    </row>
    <row r="513" spans="1:14" ht="22.5" customHeight="1">
      <c r="A513" s="307" t="s">
        <v>30948</v>
      </c>
      <c r="B513" s="32">
        <v>8806173445011</v>
      </c>
      <c r="C513" s="314" t="s">
        <v>18750</v>
      </c>
      <c r="D513" s="309" t="s">
        <v>30949</v>
      </c>
      <c r="E513" s="426">
        <v>9900</v>
      </c>
      <c r="F513" s="427">
        <v>0.47</v>
      </c>
      <c r="G513" s="310">
        <v>6</v>
      </c>
      <c r="H513" s="417">
        <f>Таблица612[[#This Row],[Розничная цена KRW]]*Таблица612[[#This Row],[Коэфициент стоимости]]</f>
        <v>4653</v>
      </c>
      <c r="I513" s="39" t="str">
        <f>IF($H$1="","Введите курс",Таблица612[[#This Row],[Оптовая цена KRW                       за 1шт]]/$H$1)</f>
        <v>Введите курс</v>
      </c>
      <c r="J513" s="311"/>
      <c r="K513" s="40">
        <f>Таблица612[[#This Row],[Заказ коробок ]]*Таблица612[[#This Row],[Кол-во шт в коробке]]</f>
        <v>0</v>
      </c>
      <c r="L513" s="416">
        <f>Таблица612[[#This Row],[Общее кол-во шт]]*Таблица612[[#This Row],[Оптовая цена KRW                       за 1шт]]</f>
        <v>0</v>
      </c>
      <c r="M513" s="41" t="str">
        <f>IFERROR(Таблица612[[#This Row],[Общее кол-во шт]]*Таблица612[[#This Row],[Оптовая цена USD                       за 1шт]],"")</f>
        <v/>
      </c>
      <c r="N513" s="312"/>
    </row>
    <row r="514" spans="1:14" ht="22.5" customHeight="1">
      <c r="A514" s="307" t="s">
        <v>30950</v>
      </c>
      <c r="B514" s="32">
        <v>8806173445028</v>
      </c>
      <c r="C514" s="314" t="s">
        <v>18759</v>
      </c>
      <c r="D514" s="309" t="s">
        <v>30951</v>
      </c>
      <c r="E514" s="426">
        <v>9900</v>
      </c>
      <c r="F514" s="427">
        <v>0.47</v>
      </c>
      <c r="G514" s="310">
        <v>6</v>
      </c>
      <c r="H514" s="417">
        <f>Таблица612[[#This Row],[Розничная цена KRW]]*Таблица612[[#This Row],[Коэфициент стоимости]]</f>
        <v>4653</v>
      </c>
      <c r="I514" s="39" t="str">
        <f>IF($H$1="","Введите курс",Таблица612[[#This Row],[Оптовая цена KRW                       за 1шт]]/$H$1)</f>
        <v>Введите курс</v>
      </c>
      <c r="J514" s="311"/>
      <c r="K514" s="40">
        <f>Таблица612[[#This Row],[Заказ коробок ]]*Таблица612[[#This Row],[Кол-во шт в коробке]]</f>
        <v>0</v>
      </c>
      <c r="L514" s="416">
        <f>Таблица612[[#This Row],[Общее кол-во шт]]*Таблица612[[#This Row],[Оптовая цена KRW                       за 1шт]]</f>
        <v>0</v>
      </c>
      <c r="M514" s="41" t="str">
        <f>IFERROR(Таблица612[[#This Row],[Общее кол-во шт]]*Таблица612[[#This Row],[Оптовая цена USD                       за 1шт]],"")</f>
        <v/>
      </c>
      <c r="N514" s="312"/>
    </row>
    <row r="515" spans="1:14" ht="22.5" customHeight="1">
      <c r="A515" s="307" t="s">
        <v>30952</v>
      </c>
      <c r="B515" s="32">
        <v>8806173444953</v>
      </c>
      <c r="C515" s="314" t="s">
        <v>18758</v>
      </c>
      <c r="D515" s="309" t="s">
        <v>30953</v>
      </c>
      <c r="E515" s="426">
        <v>9900</v>
      </c>
      <c r="F515" s="427">
        <v>0.47</v>
      </c>
      <c r="G515" s="310">
        <v>8</v>
      </c>
      <c r="H515" s="417">
        <f>Таблица612[[#This Row],[Розничная цена KRW]]*Таблица612[[#This Row],[Коэфициент стоимости]]</f>
        <v>4653</v>
      </c>
      <c r="I515" s="39" t="str">
        <f>IF($H$1="","Введите курс",Таблица612[[#This Row],[Оптовая цена KRW                       за 1шт]]/$H$1)</f>
        <v>Введите курс</v>
      </c>
      <c r="J515" s="311"/>
      <c r="K515" s="40">
        <f>Таблица612[[#This Row],[Заказ коробок ]]*Таблица612[[#This Row],[Кол-во шт в коробке]]</f>
        <v>0</v>
      </c>
      <c r="L515" s="416">
        <f>Таблица612[[#This Row],[Общее кол-во шт]]*Таблица612[[#This Row],[Оптовая цена KRW                       за 1шт]]</f>
        <v>0</v>
      </c>
      <c r="M515" s="41" t="str">
        <f>IFERROR(Таблица612[[#This Row],[Общее кол-во шт]]*Таблица612[[#This Row],[Оптовая цена USD                       за 1шт]],"")</f>
        <v/>
      </c>
      <c r="N515" s="312"/>
    </row>
    <row r="516" spans="1:14" ht="22.5" customHeight="1">
      <c r="A516" s="307" t="s">
        <v>30954</v>
      </c>
      <c r="B516" s="32">
        <v>8806173444960</v>
      </c>
      <c r="C516" s="314" t="s">
        <v>18745</v>
      </c>
      <c r="D516" s="309" t="s">
        <v>30955</v>
      </c>
      <c r="E516" s="426">
        <v>9900</v>
      </c>
      <c r="F516" s="427">
        <v>0.47</v>
      </c>
      <c r="G516" s="310">
        <v>8</v>
      </c>
      <c r="H516" s="417">
        <f>Таблица612[[#This Row],[Розничная цена KRW]]*Таблица612[[#This Row],[Коэфициент стоимости]]</f>
        <v>4653</v>
      </c>
      <c r="I516" s="39" t="str">
        <f>IF($H$1="","Введите курс",Таблица612[[#This Row],[Оптовая цена KRW                       за 1шт]]/$H$1)</f>
        <v>Введите курс</v>
      </c>
      <c r="J516" s="311"/>
      <c r="K516" s="40">
        <f>Таблица612[[#This Row],[Заказ коробок ]]*Таблица612[[#This Row],[Кол-во шт в коробке]]</f>
        <v>0</v>
      </c>
      <c r="L516" s="416">
        <f>Таблица612[[#This Row],[Общее кол-во шт]]*Таблица612[[#This Row],[Оптовая цена KRW                       за 1шт]]</f>
        <v>0</v>
      </c>
      <c r="M516" s="41" t="str">
        <f>IFERROR(Таблица612[[#This Row],[Общее кол-во шт]]*Таблица612[[#This Row],[Оптовая цена USD                       за 1шт]],"")</f>
        <v/>
      </c>
      <c r="N516" s="312"/>
    </row>
    <row r="517" spans="1:14" ht="22.5" customHeight="1">
      <c r="A517" s="307" t="s">
        <v>30956</v>
      </c>
      <c r="B517" s="32">
        <v>8806173447800</v>
      </c>
      <c r="C517" s="314" t="s">
        <v>18648</v>
      </c>
      <c r="D517" s="309" t="s">
        <v>30957</v>
      </c>
      <c r="E517" s="426">
        <v>6000</v>
      </c>
      <c r="F517" s="427">
        <v>0.47</v>
      </c>
      <c r="G517" s="310">
        <v>6</v>
      </c>
      <c r="H517" s="417">
        <f>Таблица612[[#This Row],[Розничная цена KRW]]*Таблица612[[#This Row],[Коэфициент стоимости]]</f>
        <v>2820</v>
      </c>
      <c r="I517" s="39" t="str">
        <f>IF($H$1="","Введите курс",Таблица612[[#This Row],[Оптовая цена KRW                       за 1шт]]/$H$1)</f>
        <v>Введите курс</v>
      </c>
      <c r="J517" s="311"/>
      <c r="K517" s="40">
        <f>Таблица612[[#This Row],[Заказ коробок ]]*Таблица612[[#This Row],[Кол-во шт в коробке]]</f>
        <v>0</v>
      </c>
      <c r="L517" s="416">
        <f>Таблица612[[#This Row],[Общее кол-во шт]]*Таблица612[[#This Row],[Оптовая цена KRW                       за 1шт]]</f>
        <v>0</v>
      </c>
      <c r="M517" s="41" t="str">
        <f>IFERROR(Таблица612[[#This Row],[Общее кол-во шт]]*Таблица612[[#This Row],[Оптовая цена USD                       за 1шт]],"")</f>
        <v/>
      </c>
      <c r="N517" s="312"/>
    </row>
    <row r="518" spans="1:14" ht="22.5" customHeight="1">
      <c r="A518" s="307" t="s">
        <v>30958</v>
      </c>
      <c r="B518" s="32">
        <v>8806173447817</v>
      </c>
      <c r="C518" s="314" t="s">
        <v>18645</v>
      </c>
      <c r="D518" s="309" t="s">
        <v>30959</v>
      </c>
      <c r="E518" s="426">
        <v>6000</v>
      </c>
      <c r="F518" s="427">
        <v>0.47</v>
      </c>
      <c r="G518" s="310">
        <v>6</v>
      </c>
      <c r="H518" s="417">
        <f>Таблица612[[#This Row],[Розничная цена KRW]]*Таблица612[[#This Row],[Коэфициент стоимости]]</f>
        <v>2820</v>
      </c>
      <c r="I518" s="39" t="str">
        <f>IF($H$1="","Введите курс",Таблица612[[#This Row],[Оптовая цена KRW                       за 1шт]]/$H$1)</f>
        <v>Введите курс</v>
      </c>
      <c r="J518" s="311"/>
      <c r="K518" s="40">
        <f>Таблица612[[#This Row],[Заказ коробок ]]*Таблица612[[#This Row],[Кол-во шт в коробке]]</f>
        <v>0</v>
      </c>
      <c r="L518" s="416">
        <f>Таблица612[[#This Row],[Общее кол-во шт]]*Таблица612[[#This Row],[Оптовая цена KRW                       за 1шт]]</f>
        <v>0</v>
      </c>
      <c r="M518" s="41" t="str">
        <f>IFERROR(Таблица612[[#This Row],[Общее кол-во шт]]*Таблица612[[#This Row],[Оптовая цена USD                       за 1шт]],"")</f>
        <v/>
      </c>
      <c r="N518" s="312"/>
    </row>
    <row r="519" spans="1:14" ht="22.5" customHeight="1">
      <c r="A519" s="307" t="s">
        <v>30960</v>
      </c>
      <c r="B519" s="32">
        <v>8806173447824</v>
      </c>
      <c r="C519" s="314" t="s">
        <v>18649</v>
      </c>
      <c r="D519" s="309" t="s">
        <v>30961</v>
      </c>
      <c r="E519" s="426">
        <v>6000</v>
      </c>
      <c r="F519" s="427">
        <v>0.47</v>
      </c>
      <c r="G519" s="310">
        <v>6</v>
      </c>
      <c r="H519" s="417">
        <f>Таблица612[[#This Row],[Розничная цена KRW]]*Таблица612[[#This Row],[Коэфициент стоимости]]</f>
        <v>2820</v>
      </c>
      <c r="I519" s="39" t="str">
        <f>IF($H$1="","Введите курс",Таблица612[[#This Row],[Оптовая цена KRW                       за 1шт]]/$H$1)</f>
        <v>Введите курс</v>
      </c>
      <c r="J519" s="311"/>
      <c r="K519" s="40">
        <f>Таблица612[[#This Row],[Заказ коробок ]]*Таблица612[[#This Row],[Кол-во шт в коробке]]</f>
        <v>0</v>
      </c>
      <c r="L519" s="416">
        <f>Таблица612[[#This Row],[Общее кол-во шт]]*Таблица612[[#This Row],[Оптовая цена KRW                       за 1шт]]</f>
        <v>0</v>
      </c>
      <c r="M519" s="41" t="str">
        <f>IFERROR(Таблица612[[#This Row],[Общее кол-во шт]]*Таблица612[[#This Row],[Оптовая цена USD                       за 1шт]],"")</f>
        <v/>
      </c>
      <c r="N519" s="312"/>
    </row>
    <row r="520" spans="1:14" ht="22.5" customHeight="1">
      <c r="A520" s="307" t="s">
        <v>30962</v>
      </c>
      <c r="B520" s="32">
        <v>8806173447831</v>
      </c>
      <c r="C520" s="314" t="s">
        <v>18644</v>
      </c>
      <c r="D520" s="309" t="s">
        <v>30963</v>
      </c>
      <c r="E520" s="426">
        <v>6000</v>
      </c>
      <c r="F520" s="427">
        <v>0.47</v>
      </c>
      <c r="G520" s="310">
        <v>6</v>
      </c>
      <c r="H520" s="417">
        <f>Таблица612[[#This Row],[Розничная цена KRW]]*Таблица612[[#This Row],[Коэфициент стоимости]]</f>
        <v>2820</v>
      </c>
      <c r="I520" s="39" t="str">
        <f>IF($H$1="","Введите курс",Таблица612[[#This Row],[Оптовая цена KRW                       за 1шт]]/$H$1)</f>
        <v>Введите курс</v>
      </c>
      <c r="J520" s="311"/>
      <c r="K520" s="40">
        <f>Таблица612[[#This Row],[Заказ коробок ]]*Таблица612[[#This Row],[Кол-во шт в коробке]]</f>
        <v>0</v>
      </c>
      <c r="L520" s="416">
        <f>Таблица612[[#This Row],[Общее кол-во шт]]*Таблица612[[#This Row],[Оптовая цена KRW                       за 1шт]]</f>
        <v>0</v>
      </c>
      <c r="M520" s="41" t="str">
        <f>IFERROR(Таблица612[[#This Row],[Общее кол-во шт]]*Таблица612[[#This Row],[Оптовая цена USD                       за 1шт]],"")</f>
        <v/>
      </c>
      <c r="N520" s="312"/>
    </row>
    <row r="521" spans="1:14" ht="22.5" customHeight="1">
      <c r="A521" s="307" t="s">
        <v>30964</v>
      </c>
      <c r="B521" s="32">
        <v>8806173447848</v>
      </c>
      <c r="C521" s="314" t="s">
        <v>18650</v>
      </c>
      <c r="D521" s="309" t="s">
        <v>30965</v>
      </c>
      <c r="E521" s="426">
        <v>6000</v>
      </c>
      <c r="F521" s="427">
        <v>0.47</v>
      </c>
      <c r="G521" s="310">
        <v>6</v>
      </c>
      <c r="H521" s="417">
        <f>Таблица612[[#This Row],[Розничная цена KRW]]*Таблица612[[#This Row],[Коэфициент стоимости]]</f>
        <v>2820</v>
      </c>
      <c r="I521" s="39" t="str">
        <f>IF($H$1="","Введите курс",Таблица612[[#This Row],[Оптовая цена KRW                       за 1шт]]/$H$1)</f>
        <v>Введите курс</v>
      </c>
      <c r="J521" s="311"/>
      <c r="K521" s="40">
        <f>Таблица612[[#This Row],[Заказ коробок ]]*Таблица612[[#This Row],[Кол-во шт в коробке]]</f>
        <v>0</v>
      </c>
      <c r="L521" s="416">
        <f>Таблица612[[#This Row],[Общее кол-во шт]]*Таблица612[[#This Row],[Оптовая цена KRW                       за 1шт]]</f>
        <v>0</v>
      </c>
      <c r="M521" s="41" t="str">
        <f>IFERROR(Таблица612[[#This Row],[Общее кол-во шт]]*Таблица612[[#This Row],[Оптовая цена USD                       за 1шт]],"")</f>
        <v/>
      </c>
      <c r="N521" s="312"/>
    </row>
    <row r="522" spans="1:14" ht="22.5" customHeight="1">
      <c r="A522" s="307" t="s">
        <v>30966</v>
      </c>
      <c r="B522" s="32">
        <v>8806173444076</v>
      </c>
      <c r="C522" s="314" t="s">
        <v>18723</v>
      </c>
      <c r="D522" s="309" t="s">
        <v>30967</v>
      </c>
      <c r="E522" s="426">
        <v>8800</v>
      </c>
      <c r="F522" s="427">
        <v>0.47</v>
      </c>
      <c r="G522" s="310">
        <v>6</v>
      </c>
      <c r="H522" s="417">
        <f>Таблица612[[#This Row],[Розничная цена KRW]]*Таблица612[[#This Row],[Коэфициент стоимости]]</f>
        <v>4136</v>
      </c>
      <c r="I522" s="39" t="str">
        <f>IF($H$1="","Введите курс",Таблица612[[#This Row],[Оптовая цена KRW                       за 1шт]]/$H$1)</f>
        <v>Введите курс</v>
      </c>
      <c r="J522" s="311"/>
      <c r="K522" s="40">
        <f>Таблица612[[#This Row],[Заказ коробок ]]*Таблица612[[#This Row],[Кол-во шт в коробке]]</f>
        <v>0</v>
      </c>
      <c r="L522" s="416">
        <f>Таблица612[[#This Row],[Общее кол-во шт]]*Таблица612[[#This Row],[Оптовая цена KRW                       за 1шт]]</f>
        <v>0</v>
      </c>
      <c r="M522" s="41" t="str">
        <f>IFERROR(Таблица612[[#This Row],[Общее кол-во шт]]*Таблица612[[#This Row],[Оптовая цена USD                       за 1шт]],"")</f>
        <v/>
      </c>
      <c r="N522" s="312"/>
    </row>
    <row r="523" spans="1:14" ht="22.5" customHeight="1">
      <c r="A523" s="307" t="s">
        <v>30968</v>
      </c>
      <c r="B523" s="32">
        <v>8806173444083</v>
      </c>
      <c r="C523" s="314" t="s">
        <v>18724</v>
      </c>
      <c r="D523" s="309" t="s">
        <v>30969</v>
      </c>
      <c r="E523" s="426">
        <v>8800</v>
      </c>
      <c r="F523" s="427">
        <v>0.47</v>
      </c>
      <c r="G523" s="310">
        <v>6</v>
      </c>
      <c r="H523" s="417">
        <f>Таблица612[[#This Row],[Розничная цена KRW]]*Таблица612[[#This Row],[Коэфициент стоимости]]</f>
        <v>4136</v>
      </c>
      <c r="I523" s="39" t="str">
        <f>IF($H$1="","Введите курс",Таблица612[[#This Row],[Оптовая цена KRW                       за 1шт]]/$H$1)</f>
        <v>Введите курс</v>
      </c>
      <c r="J523" s="311"/>
      <c r="K523" s="40">
        <f>Таблица612[[#This Row],[Заказ коробок ]]*Таблица612[[#This Row],[Кол-во шт в коробке]]</f>
        <v>0</v>
      </c>
      <c r="L523" s="416">
        <f>Таблица612[[#This Row],[Общее кол-во шт]]*Таблица612[[#This Row],[Оптовая цена KRW                       за 1шт]]</f>
        <v>0</v>
      </c>
      <c r="M523" s="41" t="str">
        <f>IFERROR(Таблица612[[#This Row],[Общее кол-во шт]]*Таблица612[[#This Row],[Оптовая цена USD                       за 1шт]],"")</f>
        <v/>
      </c>
      <c r="N523" s="312"/>
    </row>
    <row r="524" spans="1:14" ht="22.5" customHeight="1">
      <c r="A524" s="307" t="s">
        <v>30970</v>
      </c>
      <c r="B524" s="32">
        <v>8806173444038</v>
      </c>
      <c r="C524" s="314" t="s">
        <v>18795</v>
      </c>
      <c r="D524" s="309" t="s">
        <v>30971</v>
      </c>
      <c r="E524" s="426">
        <v>12000</v>
      </c>
      <c r="F524" s="427">
        <v>0.47</v>
      </c>
      <c r="G524" s="310">
        <v>6</v>
      </c>
      <c r="H524" s="417">
        <f>Таблица612[[#This Row],[Розничная цена KRW]]*Таблица612[[#This Row],[Коэфициент стоимости]]</f>
        <v>5640</v>
      </c>
      <c r="I524" s="39" t="str">
        <f>IF($H$1="","Введите курс",Таблица612[[#This Row],[Оптовая цена KRW                       за 1шт]]/$H$1)</f>
        <v>Введите курс</v>
      </c>
      <c r="J524" s="311"/>
      <c r="K524" s="40">
        <f>Таблица612[[#This Row],[Заказ коробок ]]*Таблица612[[#This Row],[Кол-во шт в коробке]]</f>
        <v>0</v>
      </c>
      <c r="L524" s="416">
        <f>Таблица612[[#This Row],[Общее кол-во шт]]*Таблица612[[#This Row],[Оптовая цена KRW                       за 1шт]]</f>
        <v>0</v>
      </c>
      <c r="M524" s="41" t="str">
        <f>IFERROR(Таблица612[[#This Row],[Общее кол-во шт]]*Таблица612[[#This Row],[Оптовая цена USD                       за 1шт]],"")</f>
        <v/>
      </c>
      <c r="N524" s="312"/>
    </row>
    <row r="525" spans="1:14" ht="22.5" customHeight="1">
      <c r="A525" s="307" t="s">
        <v>30972</v>
      </c>
      <c r="B525" s="32">
        <v>8806173444021</v>
      </c>
      <c r="C525" s="314" t="s">
        <v>18807</v>
      </c>
      <c r="D525" s="309" t="s">
        <v>30973</v>
      </c>
      <c r="E525" s="426">
        <v>12000</v>
      </c>
      <c r="F525" s="427">
        <v>0.47</v>
      </c>
      <c r="G525" s="310">
        <v>6</v>
      </c>
      <c r="H525" s="417">
        <f>Таблица612[[#This Row],[Розничная цена KRW]]*Таблица612[[#This Row],[Коэфициент стоимости]]</f>
        <v>5640</v>
      </c>
      <c r="I525" s="39" t="str">
        <f>IF($H$1="","Введите курс",Таблица612[[#This Row],[Оптовая цена KRW                       за 1шт]]/$H$1)</f>
        <v>Введите курс</v>
      </c>
      <c r="J525" s="311"/>
      <c r="K525" s="40">
        <f>Таблица612[[#This Row],[Заказ коробок ]]*Таблица612[[#This Row],[Кол-во шт в коробке]]</f>
        <v>0</v>
      </c>
      <c r="L525" s="416">
        <f>Таблица612[[#This Row],[Общее кол-во шт]]*Таблица612[[#This Row],[Оптовая цена KRW                       за 1шт]]</f>
        <v>0</v>
      </c>
      <c r="M525" s="41" t="str">
        <f>IFERROR(Таблица612[[#This Row],[Общее кол-во шт]]*Таблица612[[#This Row],[Оптовая цена USD                       за 1шт]],"")</f>
        <v/>
      </c>
      <c r="N525" s="312"/>
    </row>
    <row r="526" spans="1:14" ht="22.5" customHeight="1">
      <c r="A526" s="307" t="s">
        <v>30974</v>
      </c>
      <c r="B526" s="32">
        <v>8806173447152</v>
      </c>
      <c r="C526" s="314" t="s">
        <v>18894</v>
      </c>
      <c r="D526" s="309" t="s">
        <v>30975</v>
      </c>
      <c r="E526" s="426">
        <v>23000</v>
      </c>
      <c r="F526" s="427">
        <v>0.47</v>
      </c>
      <c r="G526" s="310">
        <v>6</v>
      </c>
      <c r="H526" s="417">
        <f>Таблица612[[#This Row],[Розничная цена KRW]]*Таблица612[[#This Row],[Коэфициент стоимости]]</f>
        <v>10810</v>
      </c>
      <c r="I526" s="39" t="str">
        <f>IF($H$1="","Введите курс",Таблица612[[#This Row],[Оптовая цена KRW                       за 1шт]]/$H$1)</f>
        <v>Введите курс</v>
      </c>
      <c r="J526" s="311"/>
      <c r="K526" s="40">
        <f>Таблица612[[#This Row],[Заказ коробок ]]*Таблица612[[#This Row],[Кол-во шт в коробке]]</f>
        <v>0</v>
      </c>
      <c r="L526" s="416">
        <f>Таблица612[[#This Row],[Общее кол-во шт]]*Таблица612[[#This Row],[Оптовая цена KRW                       за 1шт]]</f>
        <v>0</v>
      </c>
      <c r="M526" s="41" t="str">
        <f>IFERROR(Таблица612[[#This Row],[Общее кол-во шт]]*Таблица612[[#This Row],[Оптовая цена USD                       за 1шт]],"")</f>
        <v/>
      </c>
      <c r="N526" s="312"/>
    </row>
    <row r="527" spans="1:14" ht="22.5" customHeight="1">
      <c r="A527" s="307" t="s">
        <v>30976</v>
      </c>
      <c r="B527" s="32">
        <v>8806173437368</v>
      </c>
      <c r="C527" s="314" t="s">
        <v>30977</v>
      </c>
      <c r="D527" s="309" t="s">
        <v>30978</v>
      </c>
      <c r="E527" s="426">
        <v>9000</v>
      </c>
      <c r="F527" s="427">
        <v>0.47</v>
      </c>
      <c r="G527" s="310">
        <v>9</v>
      </c>
      <c r="H527" s="417">
        <f>Таблица612[[#This Row],[Розничная цена KRW]]*Таблица612[[#This Row],[Коэфициент стоимости]]</f>
        <v>4230</v>
      </c>
      <c r="I527" s="39" t="str">
        <f>IF($H$1="","Введите курс",Таблица612[[#This Row],[Оптовая цена KRW                       за 1шт]]/$H$1)</f>
        <v>Введите курс</v>
      </c>
      <c r="J527" s="311"/>
      <c r="K527" s="40">
        <f>Таблица612[[#This Row],[Заказ коробок ]]*Таблица612[[#This Row],[Кол-во шт в коробке]]</f>
        <v>0</v>
      </c>
      <c r="L527" s="416">
        <f>Таблица612[[#This Row],[Общее кол-во шт]]*Таблица612[[#This Row],[Оптовая цена KRW                       за 1шт]]</f>
        <v>0</v>
      </c>
      <c r="M527" s="41" t="str">
        <f>IFERROR(Таблица612[[#This Row],[Общее кол-во шт]]*Таблица612[[#This Row],[Оптовая цена USD                       за 1шт]],"")</f>
        <v/>
      </c>
      <c r="N527" s="312"/>
    </row>
    <row r="528" spans="1:14" ht="22.5" customHeight="1">
      <c r="A528" s="307" t="s">
        <v>30979</v>
      </c>
      <c r="B528" s="32">
        <v>8806173437375</v>
      </c>
      <c r="C528" s="314" t="s">
        <v>30980</v>
      </c>
      <c r="D528" s="309" t="s">
        <v>30981</v>
      </c>
      <c r="E528" s="426">
        <v>9000</v>
      </c>
      <c r="F528" s="427">
        <v>0.47</v>
      </c>
      <c r="G528" s="310">
        <v>9</v>
      </c>
      <c r="H528" s="417">
        <f>Таблица612[[#This Row],[Розничная цена KRW]]*Таблица612[[#This Row],[Коэфициент стоимости]]</f>
        <v>4230</v>
      </c>
      <c r="I528" s="39" t="str">
        <f>IF($H$1="","Введите курс",Таблица612[[#This Row],[Оптовая цена KRW                       за 1шт]]/$H$1)</f>
        <v>Введите курс</v>
      </c>
      <c r="J528" s="311"/>
      <c r="K528" s="40">
        <f>Таблица612[[#This Row],[Заказ коробок ]]*Таблица612[[#This Row],[Кол-во шт в коробке]]</f>
        <v>0</v>
      </c>
      <c r="L528" s="416">
        <f>Таблица612[[#This Row],[Общее кол-во шт]]*Таблица612[[#This Row],[Оптовая цена KRW                       за 1шт]]</f>
        <v>0</v>
      </c>
      <c r="M528" s="41" t="str">
        <f>IFERROR(Таблица612[[#This Row],[Общее кол-во шт]]*Таблица612[[#This Row],[Оптовая цена USD                       за 1шт]],"")</f>
        <v/>
      </c>
      <c r="N528" s="312"/>
    </row>
    <row r="529" spans="1:14" ht="22.5" customHeight="1">
      <c r="A529" s="307" t="s">
        <v>30982</v>
      </c>
      <c r="B529" s="32">
        <v>8806173444052</v>
      </c>
      <c r="C529" s="314" t="s">
        <v>18592</v>
      </c>
      <c r="D529" s="309" t="s">
        <v>30983</v>
      </c>
      <c r="E529" s="426">
        <v>4400</v>
      </c>
      <c r="F529" s="427">
        <v>0.47</v>
      </c>
      <c r="G529" s="310">
        <v>6</v>
      </c>
      <c r="H529" s="417">
        <f>Таблица612[[#This Row],[Розничная цена KRW]]*Таблица612[[#This Row],[Коэфициент стоимости]]</f>
        <v>2068</v>
      </c>
      <c r="I529" s="39" t="str">
        <f>IF($H$1="","Введите курс",Таблица612[[#This Row],[Оптовая цена KRW                       за 1шт]]/$H$1)</f>
        <v>Введите курс</v>
      </c>
      <c r="J529" s="311"/>
      <c r="K529" s="40">
        <f>Таблица612[[#This Row],[Заказ коробок ]]*Таблица612[[#This Row],[Кол-во шт в коробке]]</f>
        <v>0</v>
      </c>
      <c r="L529" s="416">
        <f>Таблица612[[#This Row],[Общее кол-во шт]]*Таблица612[[#This Row],[Оптовая цена KRW                       за 1шт]]</f>
        <v>0</v>
      </c>
      <c r="M529" s="41" t="str">
        <f>IFERROR(Таблица612[[#This Row],[Общее кол-во шт]]*Таблица612[[#This Row],[Оптовая цена USD                       за 1шт]],"")</f>
        <v/>
      </c>
      <c r="N529" s="312"/>
    </row>
    <row r="530" spans="1:14" ht="22.5" customHeight="1">
      <c r="A530" s="307" t="s">
        <v>30984</v>
      </c>
      <c r="B530" s="32">
        <v>8806173444069</v>
      </c>
      <c r="C530" s="314" t="s">
        <v>18585</v>
      </c>
      <c r="D530" s="309" t="s">
        <v>30985</v>
      </c>
      <c r="E530" s="426">
        <v>4400</v>
      </c>
      <c r="F530" s="427">
        <v>0.47</v>
      </c>
      <c r="G530" s="310">
        <v>6</v>
      </c>
      <c r="H530" s="417">
        <f>Таблица612[[#This Row],[Розничная цена KRW]]*Таблица612[[#This Row],[Коэфициент стоимости]]</f>
        <v>2068</v>
      </c>
      <c r="I530" s="39" t="str">
        <f>IF($H$1="","Введите курс",Таблица612[[#This Row],[Оптовая цена KRW                       за 1шт]]/$H$1)</f>
        <v>Введите курс</v>
      </c>
      <c r="J530" s="311"/>
      <c r="K530" s="40">
        <f>Таблица612[[#This Row],[Заказ коробок ]]*Таблица612[[#This Row],[Кол-во шт в коробке]]</f>
        <v>0</v>
      </c>
      <c r="L530" s="416">
        <f>Таблица612[[#This Row],[Общее кол-во шт]]*Таблица612[[#This Row],[Оптовая цена KRW                       за 1шт]]</f>
        <v>0</v>
      </c>
      <c r="M530" s="41" t="str">
        <f>IFERROR(Таблица612[[#This Row],[Общее кол-во шт]]*Таблица612[[#This Row],[Оптовая цена USD                       за 1шт]],"")</f>
        <v/>
      </c>
      <c r="N530" s="312"/>
    </row>
    <row r="531" spans="1:14" ht="22.5" customHeight="1">
      <c r="A531" s="307" t="s">
        <v>30986</v>
      </c>
      <c r="B531" s="32">
        <v>8806173422661</v>
      </c>
      <c r="C531" s="314" t="s">
        <v>30987</v>
      </c>
      <c r="D531" s="309" t="s">
        <v>30988</v>
      </c>
      <c r="E531" s="426">
        <v>17900</v>
      </c>
      <c r="F531" s="427">
        <v>0.47</v>
      </c>
      <c r="G531" s="310">
        <v>9</v>
      </c>
      <c r="H531" s="417">
        <f>Таблица612[[#This Row],[Розничная цена KRW]]*Таблица612[[#This Row],[Коэфициент стоимости]]</f>
        <v>8413</v>
      </c>
      <c r="I531" s="39" t="str">
        <f>IF($H$1="","Введите курс",Таблица612[[#This Row],[Оптовая цена KRW                       за 1шт]]/$H$1)</f>
        <v>Введите курс</v>
      </c>
      <c r="J531" s="311"/>
      <c r="K531" s="40">
        <f>Таблица612[[#This Row],[Заказ коробок ]]*Таблица612[[#This Row],[Кол-во шт в коробке]]</f>
        <v>0</v>
      </c>
      <c r="L531" s="416">
        <f>Таблица612[[#This Row],[Общее кол-во шт]]*Таблица612[[#This Row],[Оптовая цена KRW                       за 1шт]]</f>
        <v>0</v>
      </c>
      <c r="M531" s="41" t="str">
        <f>IFERROR(Таблица612[[#This Row],[Общее кол-во шт]]*Таблица612[[#This Row],[Оптовая цена USD                       за 1шт]],"")</f>
        <v/>
      </c>
      <c r="N531" s="312"/>
    </row>
    <row r="532" spans="1:14" ht="22.5" customHeight="1">
      <c r="A532" s="307" t="s">
        <v>30989</v>
      </c>
      <c r="B532" s="32">
        <v>8806173444014</v>
      </c>
      <c r="C532" s="314" t="s">
        <v>18869</v>
      </c>
      <c r="D532" s="309" t="s">
        <v>30990</v>
      </c>
      <c r="E532" s="426">
        <v>18000</v>
      </c>
      <c r="F532" s="427">
        <v>0.47</v>
      </c>
      <c r="G532" s="310">
        <v>6</v>
      </c>
      <c r="H532" s="417">
        <f>Таблица612[[#This Row],[Розничная цена KRW]]*Таблица612[[#This Row],[Коэфициент стоимости]]</f>
        <v>8460</v>
      </c>
      <c r="I532" s="39" t="str">
        <f>IF($H$1="","Введите курс",Таблица612[[#This Row],[Оптовая цена KRW                       за 1шт]]/$H$1)</f>
        <v>Введите курс</v>
      </c>
      <c r="J532" s="311"/>
      <c r="K532" s="40">
        <f>Таблица612[[#This Row],[Заказ коробок ]]*Таблица612[[#This Row],[Кол-во шт в коробке]]</f>
        <v>0</v>
      </c>
      <c r="L532" s="416">
        <f>Таблица612[[#This Row],[Общее кол-во шт]]*Таблица612[[#This Row],[Оптовая цена KRW                       за 1шт]]</f>
        <v>0</v>
      </c>
      <c r="M532" s="41" t="str">
        <f>IFERROR(Таблица612[[#This Row],[Общее кол-во шт]]*Таблица612[[#This Row],[Оптовая цена USD                       за 1шт]],"")</f>
        <v/>
      </c>
      <c r="N532" s="312"/>
    </row>
    <row r="533" spans="1:14" ht="22.5" customHeight="1">
      <c r="A533" s="307" t="s">
        <v>30991</v>
      </c>
      <c r="B533" s="32">
        <v>8806173448326</v>
      </c>
      <c r="C533" s="314" t="s">
        <v>18714</v>
      </c>
      <c r="D533" s="309" t="s">
        <v>30992</v>
      </c>
      <c r="E533" s="426">
        <v>8000</v>
      </c>
      <c r="F533" s="427">
        <v>0.47</v>
      </c>
      <c r="G533" s="310">
        <v>6</v>
      </c>
      <c r="H533" s="417">
        <f>Таблица612[[#This Row],[Розничная цена KRW]]*Таблица612[[#This Row],[Коэфициент стоимости]]</f>
        <v>3760</v>
      </c>
      <c r="I533" s="39" t="str">
        <f>IF($H$1="","Введите курс",Таблица612[[#This Row],[Оптовая цена KRW                       за 1шт]]/$H$1)</f>
        <v>Введите курс</v>
      </c>
      <c r="J533" s="311"/>
      <c r="K533" s="40">
        <f>Таблица612[[#This Row],[Заказ коробок ]]*Таблица612[[#This Row],[Кол-во шт в коробке]]</f>
        <v>0</v>
      </c>
      <c r="L533" s="416">
        <f>Таблица612[[#This Row],[Общее кол-во шт]]*Таблица612[[#This Row],[Оптовая цена KRW                       за 1шт]]</f>
        <v>0</v>
      </c>
      <c r="M533" s="41" t="str">
        <f>IFERROR(Таблица612[[#This Row],[Общее кол-во шт]]*Таблица612[[#This Row],[Оптовая цена USD                       за 1шт]],"")</f>
        <v/>
      </c>
      <c r="N533" s="312"/>
    </row>
    <row r="534" spans="1:14" ht="22.5" customHeight="1">
      <c r="A534" s="307" t="s">
        <v>30993</v>
      </c>
      <c r="B534" s="32">
        <v>8806173448333</v>
      </c>
      <c r="C534" s="314" t="s">
        <v>18715</v>
      </c>
      <c r="D534" s="309" t="s">
        <v>30994</v>
      </c>
      <c r="E534" s="426">
        <v>8000</v>
      </c>
      <c r="F534" s="427">
        <v>0.47</v>
      </c>
      <c r="G534" s="310">
        <v>6</v>
      </c>
      <c r="H534" s="417">
        <f>Таблица612[[#This Row],[Розничная цена KRW]]*Таблица612[[#This Row],[Коэфициент стоимости]]</f>
        <v>3760</v>
      </c>
      <c r="I534" s="39" t="str">
        <f>IF($H$1="","Введите курс",Таблица612[[#This Row],[Оптовая цена KRW                       за 1шт]]/$H$1)</f>
        <v>Введите курс</v>
      </c>
      <c r="J534" s="311"/>
      <c r="K534" s="40">
        <f>Таблица612[[#This Row],[Заказ коробок ]]*Таблица612[[#This Row],[Кол-во шт в коробке]]</f>
        <v>0</v>
      </c>
      <c r="L534" s="416">
        <f>Таблица612[[#This Row],[Общее кол-во шт]]*Таблица612[[#This Row],[Оптовая цена KRW                       за 1шт]]</f>
        <v>0</v>
      </c>
      <c r="M534" s="41" t="str">
        <f>IFERROR(Таблица612[[#This Row],[Общее кол-во шт]]*Таблица612[[#This Row],[Оптовая цена USD                       за 1шт]],"")</f>
        <v/>
      </c>
      <c r="N534" s="312"/>
    </row>
    <row r="535" spans="1:14" ht="22.5" customHeight="1">
      <c r="A535" s="307" t="s">
        <v>30995</v>
      </c>
      <c r="B535" s="32">
        <v>8806173448340</v>
      </c>
      <c r="C535" s="314" t="s">
        <v>18712</v>
      </c>
      <c r="D535" s="309" t="s">
        <v>30996</v>
      </c>
      <c r="E535" s="426">
        <v>8000</v>
      </c>
      <c r="F535" s="427">
        <v>0.47</v>
      </c>
      <c r="G535" s="310">
        <v>6</v>
      </c>
      <c r="H535" s="417">
        <f>Таблица612[[#This Row],[Розничная цена KRW]]*Таблица612[[#This Row],[Коэфициент стоимости]]</f>
        <v>3760</v>
      </c>
      <c r="I535" s="39" t="str">
        <f>IF($H$1="","Введите курс",Таблица612[[#This Row],[Оптовая цена KRW                       за 1шт]]/$H$1)</f>
        <v>Введите курс</v>
      </c>
      <c r="J535" s="311"/>
      <c r="K535" s="40">
        <f>Таблица612[[#This Row],[Заказ коробок ]]*Таблица612[[#This Row],[Кол-во шт в коробке]]</f>
        <v>0</v>
      </c>
      <c r="L535" s="416">
        <f>Таблица612[[#This Row],[Общее кол-во шт]]*Таблица612[[#This Row],[Оптовая цена KRW                       за 1шт]]</f>
        <v>0</v>
      </c>
      <c r="M535" s="41" t="str">
        <f>IFERROR(Таблица612[[#This Row],[Общее кол-во шт]]*Таблица612[[#This Row],[Оптовая цена USD                       за 1шт]],"")</f>
        <v/>
      </c>
      <c r="N535" s="312"/>
    </row>
    <row r="536" spans="1:14" ht="22.5" customHeight="1">
      <c r="A536" s="307" t="s">
        <v>30997</v>
      </c>
      <c r="B536" s="32">
        <v>8806173448364</v>
      </c>
      <c r="C536" s="314" t="s">
        <v>18713</v>
      </c>
      <c r="D536" s="309" t="s">
        <v>30998</v>
      </c>
      <c r="E536" s="426">
        <v>8000</v>
      </c>
      <c r="F536" s="427">
        <v>0.47</v>
      </c>
      <c r="G536" s="310">
        <v>6</v>
      </c>
      <c r="H536" s="417">
        <f>Таблица612[[#This Row],[Розничная цена KRW]]*Таблица612[[#This Row],[Коэфициент стоимости]]</f>
        <v>3760</v>
      </c>
      <c r="I536" s="39" t="str">
        <f>IF($H$1="","Введите курс",Таблица612[[#This Row],[Оптовая цена KRW                       за 1шт]]/$H$1)</f>
        <v>Введите курс</v>
      </c>
      <c r="J536" s="311"/>
      <c r="K536" s="40">
        <f>Таблица612[[#This Row],[Заказ коробок ]]*Таблица612[[#This Row],[Кол-во шт в коробке]]</f>
        <v>0</v>
      </c>
      <c r="L536" s="416">
        <f>Таблица612[[#This Row],[Общее кол-во шт]]*Таблица612[[#This Row],[Оптовая цена KRW                       за 1шт]]</f>
        <v>0</v>
      </c>
      <c r="M536" s="41" t="str">
        <f>IFERROR(Таблица612[[#This Row],[Общее кол-во шт]]*Таблица612[[#This Row],[Оптовая цена USD                       за 1шт]],"")</f>
        <v/>
      </c>
      <c r="N536" s="312"/>
    </row>
    <row r="537" spans="1:14" ht="22.5" customHeight="1">
      <c r="A537" s="307" t="s">
        <v>30999</v>
      </c>
      <c r="B537" s="32">
        <v>8806173448357</v>
      </c>
      <c r="C537" s="314" t="s">
        <v>18716</v>
      </c>
      <c r="D537" s="309" t="s">
        <v>31000</v>
      </c>
      <c r="E537" s="426">
        <v>8000</v>
      </c>
      <c r="F537" s="427">
        <v>0.47</v>
      </c>
      <c r="G537" s="310">
        <v>6</v>
      </c>
      <c r="H537" s="417">
        <f>Таблица612[[#This Row],[Розничная цена KRW]]*Таблица612[[#This Row],[Коэфициент стоимости]]</f>
        <v>3760</v>
      </c>
      <c r="I537" s="39" t="str">
        <f>IF($H$1="","Введите курс",Таблица612[[#This Row],[Оптовая цена KRW                       за 1шт]]/$H$1)</f>
        <v>Введите курс</v>
      </c>
      <c r="J537" s="311"/>
      <c r="K537" s="40">
        <f>Таблица612[[#This Row],[Заказ коробок ]]*Таблица612[[#This Row],[Кол-во шт в коробке]]</f>
        <v>0</v>
      </c>
      <c r="L537" s="416">
        <f>Таблица612[[#This Row],[Общее кол-во шт]]*Таблица612[[#This Row],[Оптовая цена KRW                       за 1шт]]</f>
        <v>0</v>
      </c>
      <c r="M537" s="41" t="str">
        <f>IFERROR(Таблица612[[#This Row],[Общее кол-во шт]]*Таблица612[[#This Row],[Оптовая цена USD                       за 1шт]],"")</f>
        <v/>
      </c>
      <c r="N537" s="312"/>
    </row>
    <row r="538" spans="1:14" ht="22.5" customHeight="1">
      <c r="A538" s="307" t="s">
        <v>31001</v>
      </c>
      <c r="B538" s="32">
        <v>8806173445035</v>
      </c>
      <c r="C538" s="314" t="s">
        <v>31002</v>
      </c>
      <c r="D538" s="309" t="s">
        <v>31003</v>
      </c>
      <c r="E538" s="426">
        <v>31000</v>
      </c>
      <c r="F538" s="427">
        <v>0.47</v>
      </c>
      <c r="G538" s="310">
        <v>8</v>
      </c>
      <c r="H538" s="417">
        <f>Таблица612[[#This Row],[Розничная цена KRW]]*Таблица612[[#This Row],[Коэфициент стоимости]]</f>
        <v>14570</v>
      </c>
      <c r="I538" s="39" t="str">
        <f>IF($H$1="","Введите курс",Таблица612[[#This Row],[Оптовая цена KRW                       за 1шт]]/$H$1)</f>
        <v>Введите курс</v>
      </c>
      <c r="J538" s="311"/>
      <c r="K538" s="40">
        <f>Таблица612[[#This Row],[Заказ коробок ]]*Таблица612[[#This Row],[Кол-во шт в коробке]]</f>
        <v>0</v>
      </c>
      <c r="L538" s="416">
        <f>Таблица612[[#This Row],[Общее кол-во шт]]*Таблица612[[#This Row],[Оптовая цена KRW                       за 1шт]]</f>
        <v>0</v>
      </c>
      <c r="M538" s="41" t="str">
        <f>IFERROR(Таблица612[[#This Row],[Общее кол-во шт]]*Таблица612[[#This Row],[Оптовая цена USD                       за 1шт]],"")</f>
        <v/>
      </c>
      <c r="N538" s="312"/>
    </row>
    <row r="539" spans="1:14" ht="22.5" customHeight="1">
      <c r="A539" s="307" t="s">
        <v>31004</v>
      </c>
      <c r="B539" s="32">
        <v>8806173445042</v>
      </c>
      <c r="C539" s="314" t="s">
        <v>18924</v>
      </c>
      <c r="D539" s="309" t="s">
        <v>31005</v>
      </c>
      <c r="E539" s="426">
        <v>31000</v>
      </c>
      <c r="F539" s="427">
        <v>0.47</v>
      </c>
      <c r="G539" s="310">
        <v>8</v>
      </c>
      <c r="H539" s="417">
        <f>Таблица612[[#This Row],[Розничная цена KRW]]*Таблица612[[#This Row],[Коэфициент стоимости]]</f>
        <v>14570</v>
      </c>
      <c r="I539" s="39" t="str">
        <f>IF($H$1="","Введите курс",Таблица612[[#This Row],[Оптовая цена KRW                       за 1шт]]/$H$1)</f>
        <v>Введите курс</v>
      </c>
      <c r="J539" s="311"/>
      <c r="K539" s="40">
        <f>Таблица612[[#This Row],[Заказ коробок ]]*Таблица612[[#This Row],[Кол-во шт в коробке]]</f>
        <v>0</v>
      </c>
      <c r="L539" s="416">
        <f>Таблица612[[#This Row],[Общее кол-во шт]]*Таблица612[[#This Row],[Оптовая цена KRW                       за 1шт]]</f>
        <v>0</v>
      </c>
      <c r="M539" s="41" t="str">
        <f>IFERROR(Таблица612[[#This Row],[Общее кол-во шт]]*Таблица612[[#This Row],[Оптовая цена USD                       за 1шт]],"")</f>
        <v/>
      </c>
      <c r="N539" s="312"/>
    </row>
    <row r="540" spans="1:14" ht="22.5" customHeight="1">
      <c r="A540" s="307" t="s">
        <v>31006</v>
      </c>
      <c r="B540" s="32">
        <v>8806173447046</v>
      </c>
      <c r="C540" s="314" t="s">
        <v>31007</v>
      </c>
      <c r="D540" s="309" t="s">
        <v>31008</v>
      </c>
      <c r="E540" s="426">
        <v>49800</v>
      </c>
      <c r="F540" s="427">
        <v>0.47</v>
      </c>
      <c r="G540" s="310">
        <v>10</v>
      </c>
      <c r="H540" s="417">
        <f>Таблица612[[#This Row],[Розничная цена KRW]]*Таблица612[[#This Row],[Коэфициент стоимости]]</f>
        <v>23406</v>
      </c>
      <c r="I540" s="39" t="str">
        <f>IF($H$1="","Введите курс",Таблица612[[#This Row],[Оптовая цена KRW                       за 1шт]]/$H$1)</f>
        <v>Введите курс</v>
      </c>
      <c r="J540" s="311"/>
      <c r="K540" s="40">
        <f>Таблица612[[#This Row],[Заказ коробок ]]*Таблица612[[#This Row],[Кол-во шт в коробке]]</f>
        <v>0</v>
      </c>
      <c r="L540" s="416">
        <f>Таблица612[[#This Row],[Общее кол-во шт]]*Таблица612[[#This Row],[Оптовая цена KRW                       за 1шт]]</f>
        <v>0</v>
      </c>
      <c r="M540" s="41" t="str">
        <f>IFERROR(Таблица612[[#This Row],[Общее кол-во шт]]*Таблица612[[#This Row],[Оптовая цена USD                       за 1шт]],"")</f>
        <v/>
      </c>
      <c r="N540" s="312"/>
    </row>
    <row r="541" spans="1:14" ht="22.5" customHeight="1">
      <c r="A541" s="307" t="s">
        <v>31009</v>
      </c>
      <c r="B541" s="32">
        <v>8806173445219</v>
      </c>
      <c r="C541" s="314" t="s">
        <v>31010</v>
      </c>
      <c r="D541" s="309" t="s">
        <v>31011</v>
      </c>
      <c r="E541" s="426">
        <v>69800</v>
      </c>
      <c r="F541" s="427">
        <v>0.47</v>
      </c>
      <c r="G541" s="310">
        <v>6</v>
      </c>
      <c r="H541" s="417">
        <f>Таблица612[[#This Row],[Розничная цена KRW]]*Таблица612[[#This Row],[Коэфициент стоимости]]</f>
        <v>32806</v>
      </c>
      <c r="I541" s="39" t="str">
        <f>IF($H$1="","Введите курс",Таблица612[[#This Row],[Оптовая цена KRW                       за 1шт]]/$H$1)</f>
        <v>Введите курс</v>
      </c>
      <c r="J541" s="311"/>
      <c r="K541" s="40">
        <f>Таблица612[[#This Row],[Заказ коробок ]]*Таблица612[[#This Row],[Кол-во шт в коробке]]</f>
        <v>0</v>
      </c>
      <c r="L541" s="416">
        <f>Таблица612[[#This Row],[Общее кол-во шт]]*Таблица612[[#This Row],[Оптовая цена KRW                       за 1шт]]</f>
        <v>0</v>
      </c>
      <c r="M541" s="41" t="str">
        <f>IFERROR(Таблица612[[#This Row],[Общее кол-во шт]]*Таблица612[[#This Row],[Оптовая цена USD                       за 1шт]],"")</f>
        <v/>
      </c>
      <c r="N541" s="312"/>
    </row>
    <row r="542" spans="1:14" ht="22.5" customHeight="1">
      <c r="A542" s="307" t="s">
        <v>31012</v>
      </c>
      <c r="B542" s="32">
        <v>8806173437337</v>
      </c>
      <c r="C542" s="314" t="s">
        <v>18607</v>
      </c>
      <c r="D542" s="309" t="s">
        <v>31013</v>
      </c>
      <c r="E542" s="426">
        <v>5000</v>
      </c>
      <c r="F542" s="427">
        <v>0.47</v>
      </c>
      <c r="G542" s="310">
        <v>9</v>
      </c>
      <c r="H542" s="417">
        <f>Таблица612[[#This Row],[Розничная цена KRW]]*Таблица612[[#This Row],[Коэфициент стоимости]]</f>
        <v>2350</v>
      </c>
      <c r="I542" s="39" t="str">
        <f>IF($H$1="","Введите курс",Таблица612[[#This Row],[Оптовая цена KRW                       за 1шт]]/$H$1)</f>
        <v>Введите курс</v>
      </c>
      <c r="J542" s="311"/>
      <c r="K542" s="40">
        <f>Таблица612[[#This Row],[Заказ коробок ]]*Таблица612[[#This Row],[Кол-во шт в коробке]]</f>
        <v>0</v>
      </c>
      <c r="L542" s="416">
        <f>Таблица612[[#This Row],[Общее кол-во шт]]*Таблица612[[#This Row],[Оптовая цена KRW                       за 1шт]]</f>
        <v>0</v>
      </c>
      <c r="M542" s="41" t="str">
        <f>IFERROR(Таблица612[[#This Row],[Общее кол-во шт]]*Таблица612[[#This Row],[Оптовая цена USD                       за 1шт]],"")</f>
        <v/>
      </c>
      <c r="N542" s="312"/>
    </row>
    <row r="543" spans="1:14" ht="22.5" customHeight="1">
      <c r="A543" s="307" t="s">
        <v>31014</v>
      </c>
      <c r="B543" s="32">
        <v>8806173440207</v>
      </c>
      <c r="C543" s="314" t="s">
        <v>18566</v>
      </c>
      <c r="D543" s="309" t="s">
        <v>31015</v>
      </c>
      <c r="E543" s="426">
        <v>3300</v>
      </c>
      <c r="F543" s="427">
        <v>0.47</v>
      </c>
      <c r="G543" s="310">
        <v>10</v>
      </c>
      <c r="H543" s="417">
        <f>Таблица612[[#This Row],[Розничная цена KRW]]*Таблица612[[#This Row],[Коэфициент стоимости]]</f>
        <v>1551</v>
      </c>
      <c r="I543" s="39" t="str">
        <f>IF($H$1="","Введите курс",Таблица612[[#This Row],[Оптовая цена KRW                       за 1шт]]/$H$1)</f>
        <v>Введите курс</v>
      </c>
      <c r="J543" s="311"/>
      <c r="K543" s="40">
        <f>Таблица612[[#This Row],[Заказ коробок ]]*Таблица612[[#This Row],[Кол-во шт в коробке]]</f>
        <v>0</v>
      </c>
      <c r="L543" s="416">
        <f>Таблица612[[#This Row],[Общее кол-во шт]]*Таблица612[[#This Row],[Оптовая цена KRW                       за 1шт]]</f>
        <v>0</v>
      </c>
      <c r="M543" s="41" t="str">
        <f>IFERROR(Таблица612[[#This Row],[Общее кол-во шт]]*Таблица612[[#This Row],[Оптовая цена USD                       за 1шт]],"")</f>
        <v/>
      </c>
      <c r="N543" s="312"/>
    </row>
    <row r="544" spans="1:14" ht="22.5" customHeight="1">
      <c r="A544" s="307" t="s">
        <v>31016</v>
      </c>
      <c r="B544" s="32">
        <v>8806173448999</v>
      </c>
      <c r="C544" s="314" t="s">
        <v>18572</v>
      </c>
      <c r="D544" s="309" t="s">
        <v>31017</v>
      </c>
      <c r="E544" s="426">
        <v>3500</v>
      </c>
      <c r="F544" s="427">
        <v>0.47</v>
      </c>
      <c r="G544" s="310">
        <v>50</v>
      </c>
      <c r="H544" s="417">
        <f>Таблица612[[#This Row],[Розничная цена KRW]]*Таблица612[[#This Row],[Коэфициент стоимости]]</f>
        <v>1645</v>
      </c>
      <c r="I544" s="39" t="str">
        <f>IF($H$1="","Введите курс",Таблица612[[#This Row],[Оптовая цена KRW                       за 1шт]]/$H$1)</f>
        <v>Введите курс</v>
      </c>
      <c r="J544" s="311"/>
      <c r="K544" s="40">
        <f>Таблица612[[#This Row],[Заказ коробок ]]*Таблица612[[#This Row],[Кол-во шт в коробке]]</f>
        <v>0</v>
      </c>
      <c r="L544" s="416">
        <f>Таблица612[[#This Row],[Общее кол-во шт]]*Таблица612[[#This Row],[Оптовая цена KRW                       за 1шт]]</f>
        <v>0</v>
      </c>
      <c r="M544" s="41" t="str">
        <f>IFERROR(Таблица612[[#This Row],[Общее кол-во шт]]*Таблица612[[#This Row],[Оптовая цена USD                       за 1шт]],"")</f>
        <v/>
      </c>
      <c r="N544" s="312"/>
    </row>
    <row r="545" spans="1:14" ht="22.5" customHeight="1">
      <c r="A545" s="307" t="s">
        <v>31018</v>
      </c>
      <c r="B545" s="32">
        <v>8806173448975</v>
      </c>
      <c r="C545" s="314" t="s">
        <v>18511</v>
      </c>
      <c r="D545" s="309" t="s">
        <v>31019</v>
      </c>
      <c r="E545" s="426">
        <v>1000</v>
      </c>
      <c r="F545" s="427">
        <v>0.47</v>
      </c>
      <c r="G545" s="310">
        <v>50</v>
      </c>
      <c r="H545" s="417">
        <f>Таблица612[[#This Row],[Розничная цена KRW]]*Таблица612[[#This Row],[Коэфициент стоимости]]</f>
        <v>470</v>
      </c>
      <c r="I545" s="39" t="str">
        <f>IF($H$1="","Введите курс",Таблица612[[#This Row],[Оптовая цена KRW                       за 1шт]]/$H$1)</f>
        <v>Введите курс</v>
      </c>
      <c r="J545" s="311"/>
      <c r="K545" s="40">
        <f>Таблица612[[#This Row],[Заказ коробок ]]*Таблица612[[#This Row],[Кол-во шт в коробке]]</f>
        <v>0</v>
      </c>
      <c r="L545" s="416">
        <f>Таблица612[[#This Row],[Общее кол-во шт]]*Таблица612[[#This Row],[Оптовая цена KRW                       за 1шт]]</f>
        <v>0</v>
      </c>
      <c r="M545" s="41" t="str">
        <f>IFERROR(Таблица612[[#This Row],[Общее кол-во шт]]*Таблица612[[#This Row],[Оптовая цена USD                       за 1шт]],"")</f>
        <v/>
      </c>
      <c r="N545" s="312"/>
    </row>
    <row r="546" spans="1:14" ht="22.5" customHeight="1">
      <c r="A546" s="307" t="s">
        <v>31020</v>
      </c>
      <c r="B546" s="32">
        <v>8806173448982</v>
      </c>
      <c r="C546" s="314" t="s">
        <v>18542</v>
      </c>
      <c r="D546" s="309" t="s">
        <v>31021</v>
      </c>
      <c r="E546" s="426">
        <v>2500</v>
      </c>
      <c r="F546" s="427">
        <v>0.47</v>
      </c>
      <c r="G546" s="310">
        <v>50</v>
      </c>
      <c r="H546" s="417">
        <f>Таблица612[[#This Row],[Розничная цена KRW]]*Таблица612[[#This Row],[Коэфициент стоимости]]</f>
        <v>1175</v>
      </c>
      <c r="I546" s="39" t="str">
        <f>IF($H$1="","Введите курс",Таблица612[[#This Row],[Оптовая цена KRW                       за 1шт]]/$H$1)</f>
        <v>Введите курс</v>
      </c>
      <c r="J546" s="311"/>
      <c r="K546" s="40">
        <f>Таблица612[[#This Row],[Заказ коробок ]]*Таблица612[[#This Row],[Кол-во шт в коробке]]</f>
        <v>0</v>
      </c>
      <c r="L546" s="416">
        <f>Таблица612[[#This Row],[Общее кол-во шт]]*Таблица612[[#This Row],[Оптовая цена KRW                       за 1шт]]</f>
        <v>0</v>
      </c>
      <c r="M546" s="41" t="str">
        <f>IFERROR(Таблица612[[#This Row],[Общее кол-во шт]]*Таблица612[[#This Row],[Оптовая цена USD                       за 1шт]],"")</f>
        <v/>
      </c>
      <c r="N546" s="312"/>
    </row>
    <row r="547" spans="1:14" ht="22.5" customHeight="1">
      <c r="A547" s="307" t="s">
        <v>31022</v>
      </c>
      <c r="B547" s="32">
        <v>8806173433827</v>
      </c>
      <c r="C547" s="314" t="s">
        <v>18544</v>
      </c>
      <c r="D547" s="309" t="s">
        <v>31023</v>
      </c>
      <c r="E547" s="426">
        <v>3000</v>
      </c>
      <c r="F547" s="427">
        <v>0.47</v>
      </c>
      <c r="G547" s="310">
        <v>20</v>
      </c>
      <c r="H547" s="417">
        <f>Таблица612[[#This Row],[Розничная цена KRW]]*Таблица612[[#This Row],[Коэфициент стоимости]]</f>
        <v>1410</v>
      </c>
      <c r="I547" s="39" t="str">
        <f>IF($H$1="","Введите курс",Таблица612[[#This Row],[Оптовая цена KRW                       за 1шт]]/$H$1)</f>
        <v>Введите курс</v>
      </c>
      <c r="J547" s="311"/>
      <c r="K547" s="40">
        <f>Таблица612[[#This Row],[Заказ коробок ]]*Таблица612[[#This Row],[Кол-во шт в коробке]]</f>
        <v>0</v>
      </c>
      <c r="L547" s="416">
        <f>Таблица612[[#This Row],[Общее кол-во шт]]*Таблица612[[#This Row],[Оптовая цена KRW                       за 1шт]]</f>
        <v>0</v>
      </c>
      <c r="M547" s="41" t="str">
        <f>IFERROR(Таблица612[[#This Row],[Общее кол-во шт]]*Таблица612[[#This Row],[Оптовая цена USD                       за 1шт]],"")</f>
        <v/>
      </c>
      <c r="N547" s="312"/>
    </row>
    <row r="548" spans="1:14" ht="22.5" customHeight="1">
      <c r="A548" s="307" t="s">
        <v>31024</v>
      </c>
      <c r="B548" s="32">
        <v>8806173432387</v>
      </c>
      <c r="C548" s="314" t="s">
        <v>18565</v>
      </c>
      <c r="D548" s="309" t="s">
        <v>31025</v>
      </c>
      <c r="E548" s="426">
        <v>3300</v>
      </c>
      <c r="F548" s="427">
        <v>0.47</v>
      </c>
      <c r="G548" s="310">
        <v>10</v>
      </c>
      <c r="H548" s="417">
        <f>Таблица612[[#This Row],[Розничная цена KRW]]*Таблица612[[#This Row],[Коэфициент стоимости]]</f>
        <v>1551</v>
      </c>
      <c r="I548" s="39" t="str">
        <f>IF($H$1="","Введите курс",Таблица612[[#This Row],[Оптовая цена KRW                       за 1шт]]/$H$1)</f>
        <v>Введите курс</v>
      </c>
      <c r="J548" s="311"/>
      <c r="K548" s="40">
        <f>Таблица612[[#This Row],[Заказ коробок ]]*Таблица612[[#This Row],[Кол-во шт в коробке]]</f>
        <v>0</v>
      </c>
      <c r="L548" s="416">
        <f>Таблица612[[#This Row],[Общее кол-во шт]]*Таблица612[[#This Row],[Оптовая цена KRW                       за 1шт]]</f>
        <v>0</v>
      </c>
      <c r="M548" s="41" t="str">
        <f>IFERROR(Таблица612[[#This Row],[Общее кол-во шт]]*Таблица612[[#This Row],[Оптовая цена USD                       за 1шт]],"")</f>
        <v/>
      </c>
      <c r="N548" s="312"/>
    </row>
    <row r="549" spans="1:14" ht="22.5" customHeight="1">
      <c r="A549" s="307" t="s">
        <v>31026</v>
      </c>
      <c r="B549" s="32">
        <v>8806173432370</v>
      </c>
      <c r="C549" s="314" t="s">
        <v>18627</v>
      </c>
      <c r="D549" s="309" t="s">
        <v>31027</v>
      </c>
      <c r="E549" s="426">
        <v>5500</v>
      </c>
      <c r="F549" s="427">
        <v>0.47</v>
      </c>
      <c r="G549" s="310">
        <v>20</v>
      </c>
      <c r="H549" s="417">
        <f>Таблица612[[#This Row],[Розничная цена KRW]]*Таблица612[[#This Row],[Коэфициент стоимости]]</f>
        <v>2585</v>
      </c>
      <c r="I549" s="39" t="str">
        <f>IF($H$1="","Введите курс",Таблица612[[#This Row],[Оптовая цена KRW                       за 1шт]]/$H$1)</f>
        <v>Введите курс</v>
      </c>
      <c r="J549" s="311"/>
      <c r="K549" s="40">
        <f>Таблица612[[#This Row],[Заказ коробок ]]*Таблица612[[#This Row],[Кол-во шт в коробке]]</f>
        <v>0</v>
      </c>
      <c r="L549" s="416">
        <f>Таблица612[[#This Row],[Общее кол-во шт]]*Таблица612[[#This Row],[Оптовая цена KRW                       за 1шт]]</f>
        <v>0</v>
      </c>
      <c r="M549" s="41" t="str">
        <f>IFERROR(Таблица612[[#This Row],[Общее кол-во шт]]*Таблица612[[#This Row],[Оптовая цена USD                       за 1шт]],"")</f>
        <v/>
      </c>
      <c r="N549" s="312"/>
    </row>
    <row r="550" spans="1:14" ht="22.5" customHeight="1">
      <c r="A550" s="307" t="s">
        <v>31028</v>
      </c>
      <c r="B550" s="32">
        <v>8806173433681</v>
      </c>
      <c r="C550" s="314" t="s">
        <v>18525</v>
      </c>
      <c r="D550" s="309" t="s">
        <v>31029</v>
      </c>
      <c r="E550" s="426">
        <v>1500</v>
      </c>
      <c r="F550" s="427">
        <v>0.47</v>
      </c>
      <c r="G550" s="310">
        <v>20</v>
      </c>
      <c r="H550" s="417">
        <f>Таблица612[[#This Row],[Розничная цена KRW]]*Таблица612[[#This Row],[Коэфициент стоимости]]</f>
        <v>705</v>
      </c>
      <c r="I550" s="39" t="str">
        <f>IF($H$1="","Введите курс",Таблица612[[#This Row],[Оптовая цена KRW                       за 1шт]]/$H$1)</f>
        <v>Введите курс</v>
      </c>
      <c r="J550" s="311"/>
      <c r="K550" s="40">
        <f>Таблица612[[#This Row],[Заказ коробок ]]*Таблица612[[#This Row],[Кол-во шт в коробке]]</f>
        <v>0</v>
      </c>
      <c r="L550" s="416">
        <f>Таблица612[[#This Row],[Общее кол-во шт]]*Таблица612[[#This Row],[Оптовая цена KRW                       за 1шт]]</f>
        <v>0</v>
      </c>
      <c r="M550" s="41" t="str">
        <f>IFERROR(Таблица612[[#This Row],[Общее кол-во шт]]*Таблица612[[#This Row],[Оптовая цена USD                       за 1шт]],"")</f>
        <v/>
      </c>
      <c r="N550" s="312"/>
    </row>
    <row r="551" spans="1:14" ht="22.5" customHeight="1">
      <c r="A551" s="307" t="s">
        <v>31030</v>
      </c>
      <c r="B551" s="32">
        <v>8806173433896</v>
      </c>
      <c r="C551" s="314" t="s">
        <v>18510</v>
      </c>
      <c r="D551" s="309" t="s">
        <v>31031</v>
      </c>
      <c r="E551" s="426">
        <v>1000</v>
      </c>
      <c r="F551" s="427">
        <v>0.47</v>
      </c>
      <c r="G551" s="310">
        <v>20</v>
      </c>
      <c r="H551" s="417">
        <f>Таблица612[[#This Row],[Розничная цена KRW]]*Таблица612[[#This Row],[Коэфициент стоимости]]</f>
        <v>470</v>
      </c>
      <c r="I551" s="39" t="str">
        <f>IF($H$1="","Введите курс",Таблица612[[#This Row],[Оптовая цена KRW                       за 1шт]]/$H$1)</f>
        <v>Введите курс</v>
      </c>
      <c r="J551" s="311"/>
      <c r="K551" s="40">
        <f>Таблица612[[#This Row],[Заказ коробок ]]*Таблица612[[#This Row],[Кол-во шт в коробке]]</f>
        <v>0</v>
      </c>
      <c r="L551" s="416">
        <f>Таблица612[[#This Row],[Общее кол-во шт]]*Таблица612[[#This Row],[Оптовая цена KRW                       за 1шт]]</f>
        <v>0</v>
      </c>
      <c r="M551" s="41" t="str">
        <f>IFERROR(Таблица612[[#This Row],[Общее кол-во шт]]*Таблица612[[#This Row],[Оптовая цена USD                       за 1шт]],"")</f>
        <v/>
      </c>
      <c r="N551" s="312"/>
    </row>
    <row r="552" spans="1:14" ht="22.5" customHeight="1">
      <c r="A552" s="307" t="s">
        <v>31032</v>
      </c>
      <c r="B552" s="32">
        <v>8806173430680</v>
      </c>
      <c r="C552" s="314" t="s">
        <v>18738</v>
      </c>
      <c r="D552" s="309" t="s">
        <v>31033</v>
      </c>
      <c r="E552" s="426">
        <v>9000</v>
      </c>
      <c r="F552" s="427">
        <v>0.47</v>
      </c>
      <c r="G552" s="310">
        <v>20</v>
      </c>
      <c r="H552" s="417">
        <f>Таблица612[[#This Row],[Розничная цена KRW]]*Таблица612[[#This Row],[Коэфициент стоимости]]</f>
        <v>4230</v>
      </c>
      <c r="I552" s="39" t="str">
        <f>IF($H$1="","Введите курс",Таблица612[[#This Row],[Оптовая цена KRW                       за 1шт]]/$H$1)</f>
        <v>Введите курс</v>
      </c>
      <c r="J552" s="311"/>
      <c r="K552" s="40">
        <f>Таблица612[[#This Row],[Заказ коробок ]]*Таблица612[[#This Row],[Кол-во шт в коробке]]</f>
        <v>0</v>
      </c>
      <c r="L552" s="416">
        <f>Таблица612[[#This Row],[Общее кол-во шт]]*Таблица612[[#This Row],[Оптовая цена KRW                       за 1шт]]</f>
        <v>0</v>
      </c>
      <c r="M552" s="41" t="str">
        <f>IFERROR(Таблица612[[#This Row],[Общее кол-во шт]]*Таблица612[[#This Row],[Оптовая цена USD                       за 1шт]],"")</f>
        <v/>
      </c>
      <c r="N552" s="312"/>
    </row>
    <row r="553" spans="1:14" ht="22.5" customHeight="1">
      <c r="A553" s="307" t="s">
        <v>31034</v>
      </c>
      <c r="B553" s="32">
        <v>8806173435142</v>
      </c>
      <c r="C553" s="314" t="s">
        <v>31035</v>
      </c>
      <c r="D553" s="309" t="s">
        <v>31036</v>
      </c>
      <c r="E553" s="426">
        <v>1000</v>
      </c>
      <c r="F553" s="427">
        <v>0.47</v>
      </c>
      <c r="G553" s="310">
        <v>200</v>
      </c>
      <c r="H553" s="417">
        <f>Таблица612[[#This Row],[Розничная цена KRW]]*Таблица612[[#This Row],[Коэфициент стоимости]]</f>
        <v>470</v>
      </c>
      <c r="I553" s="39" t="str">
        <f>IF($H$1="","Введите курс",Таблица612[[#This Row],[Оптовая цена KRW                       за 1шт]]/$H$1)</f>
        <v>Введите курс</v>
      </c>
      <c r="J553" s="311"/>
      <c r="K553" s="40">
        <f>Таблица612[[#This Row],[Заказ коробок ]]*Таблица612[[#This Row],[Кол-во шт в коробке]]</f>
        <v>0</v>
      </c>
      <c r="L553" s="416">
        <f>Таблица612[[#This Row],[Общее кол-во шт]]*Таблица612[[#This Row],[Оптовая цена KRW                       за 1шт]]</f>
        <v>0</v>
      </c>
      <c r="M553" s="41" t="str">
        <f>IFERROR(Таблица612[[#This Row],[Общее кол-во шт]]*Таблица612[[#This Row],[Оптовая цена USD                       за 1шт]],"")</f>
        <v/>
      </c>
      <c r="N553" s="312"/>
    </row>
    <row r="554" spans="1:14" ht="22.5" customHeight="1">
      <c r="A554" s="307" t="s">
        <v>31037</v>
      </c>
      <c r="B554" s="32">
        <v>8806173430673</v>
      </c>
      <c r="C554" s="314" t="s">
        <v>18907</v>
      </c>
      <c r="D554" s="309" t="s">
        <v>31038</v>
      </c>
      <c r="E554" s="426">
        <v>25000</v>
      </c>
      <c r="F554" s="427">
        <v>0.47</v>
      </c>
      <c r="G554" s="310">
        <v>10</v>
      </c>
      <c r="H554" s="417">
        <f>Таблица612[[#This Row],[Розничная цена KRW]]*Таблица612[[#This Row],[Коэфициент стоимости]]</f>
        <v>11750</v>
      </c>
      <c r="I554" s="39" t="str">
        <f>IF($H$1="","Введите курс",Таблица612[[#This Row],[Оптовая цена KRW                       за 1шт]]/$H$1)</f>
        <v>Введите курс</v>
      </c>
      <c r="J554" s="311"/>
      <c r="K554" s="40">
        <f>Таблица612[[#This Row],[Заказ коробок ]]*Таблица612[[#This Row],[Кол-во шт в коробке]]</f>
        <v>0</v>
      </c>
      <c r="L554" s="416">
        <f>Таблица612[[#This Row],[Общее кол-во шт]]*Таблица612[[#This Row],[Оптовая цена KRW                       за 1шт]]</f>
        <v>0</v>
      </c>
      <c r="M554" s="41" t="str">
        <f>IFERROR(Таблица612[[#This Row],[Общее кол-во шт]]*Таблица612[[#This Row],[Оптовая цена USD                       за 1шт]],"")</f>
        <v/>
      </c>
      <c r="N554" s="312"/>
    </row>
    <row r="555" spans="1:14" ht="22.5" customHeight="1">
      <c r="A555" s="307" t="s">
        <v>31039</v>
      </c>
      <c r="B555" s="32">
        <v>8806173432776</v>
      </c>
      <c r="C555" s="314" t="s">
        <v>18536</v>
      </c>
      <c r="D555" s="309" t="s">
        <v>31040</v>
      </c>
      <c r="E555" s="426">
        <v>2000</v>
      </c>
      <c r="F555" s="427">
        <v>0.47</v>
      </c>
      <c r="G555" s="310">
        <v>20</v>
      </c>
      <c r="H555" s="417">
        <f>Таблица612[[#This Row],[Розничная цена KRW]]*Таблица612[[#This Row],[Коэфициент стоимости]]</f>
        <v>940</v>
      </c>
      <c r="I555" s="39" t="str">
        <f>IF($H$1="","Введите курс",Таблица612[[#This Row],[Оптовая цена KRW                       за 1шт]]/$H$1)</f>
        <v>Введите курс</v>
      </c>
      <c r="J555" s="311"/>
      <c r="K555" s="40">
        <f>Таблица612[[#This Row],[Заказ коробок ]]*Таблица612[[#This Row],[Кол-во шт в коробке]]</f>
        <v>0</v>
      </c>
      <c r="L555" s="416">
        <f>Таблица612[[#This Row],[Общее кол-во шт]]*Таблица612[[#This Row],[Оптовая цена KRW                       за 1шт]]</f>
        <v>0</v>
      </c>
      <c r="M555" s="41" t="str">
        <f>IFERROR(Таблица612[[#This Row],[Общее кол-во шт]]*Таблица612[[#This Row],[Оптовая цена USD                       за 1шт]],"")</f>
        <v/>
      </c>
      <c r="N555" s="312"/>
    </row>
    <row r="556" spans="1:14" ht="22.5" customHeight="1">
      <c r="A556" s="307" t="s">
        <v>31041</v>
      </c>
      <c r="B556" s="32">
        <v>8806173433858</v>
      </c>
      <c r="C556" s="314" t="s">
        <v>18523</v>
      </c>
      <c r="D556" s="309" t="s">
        <v>31042</v>
      </c>
      <c r="E556" s="426">
        <v>1500</v>
      </c>
      <c r="F556" s="427">
        <v>0.47</v>
      </c>
      <c r="G556" s="310">
        <v>20</v>
      </c>
      <c r="H556" s="417">
        <f>Таблица612[[#This Row],[Розничная цена KRW]]*Таблица612[[#This Row],[Коэфициент стоимости]]</f>
        <v>705</v>
      </c>
      <c r="I556" s="39" t="str">
        <f>IF($H$1="","Введите курс",Таблица612[[#This Row],[Оптовая цена KRW                       за 1шт]]/$H$1)</f>
        <v>Введите курс</v>
      </c>
      <c r="J556" s="311"/>
      <c r="K556" s="40">
        <f>Таблица612[[#This Row],[Заказ коробок ]]*Таблица612[[#This Row],[Кол-во шт в коробке]]</f>
        <v>0</v>
      </c>
      <c r="L556" s="416">
        <f>Таблица612[[#This Row],[Общее кол-во шт]]*Таблица612[[#This Row],[Оптовая цена KRW                       за 1шт]]</f>
        <v>0</v>
      </c>
      <c r="M556" s="41" t="str">
        <f>IFERROR(Таблица612[[#This Row],[Общее кол-во шт]]*Таблица612[[#This Row],[Оптовая цена USD                       за 1шт]],"")</f>
        <v/>
      </c>
      <c r="N556" s="312"/>
    </row>
    <row r="557" spans="1:14" ht="22.5" customHeight="1">
      <c r="A557" s="307" t="s">
        <v>31043</v>
      </c>
      <c r="B557" s="32">
        <v>8806173433902</v>
      </c>
      <c r="C557" s="314" t="s">
        <v>18541</v>
      </c>
      <c r="D557" s="309" t="s">
        <v>31044</v>
      </c>
      <c r="E557" s="426">
        <v>2500</v>
      </c>
      <c r="F557" s="427">
        <v>0.47</v>
      </c>
      <c r="G557" s="310">
        <v>20</v>
      </c>
      <c r="H557" s="417">
        <f>Таблица612[[#This Row],[Розничная цена KRW]]*Таблица612[[#This Row],[Коэфициент стоимости]]</f>
        <v>1175</v>
      </c>
      <c r="I557" s="39" t="str">
        <f>IF($H$1="","Введите курс",Таблица612[[#This Row],[Оптовая цена KRW                       за 1шт]]/$H$1)</f>
        <v>Введите курс</v>
      </c>
      <c r="J557" s="311"/>
      <c r="K557" s="40">
        <f>Таблица612[[#This Row],[Заказ коробок ]]*Таблица612[[#This Row],[Кол-во шт в коробке]]</f>
        <v>0</v>
      </c>
      <c r="L557" s="416">
        <f>Таблица612[[#This Row],[Общее кол-во шт]]*Таблица612[[#This Row],[Оптовая цена KRW                       за 1шт]]</f>
        <v>0</v>
      </c>
      <c r="M557" s="41" t="str">
        <f>IFERROR(Таблица612[[#This Row],[Общее кол-во шт]]*Таблица612[[#This Row],[Оптовая цена USD                       за 1шт]],"")</f>
        <v/>
      </c>
      <c r="N557" s="312"/>
    </row>
    <row r="558" spans="1:14" ht="22.5" customHeight="1">
      <c r="A558" s="307" t="s">
        <v>31045</v>
      </c>
      <c r="B558" s="32">
        <v>8806173430765</v>
      </c>
      <c r="C558" s="314" t="s">
        <v>18546</v>
      </c>
      <c r="D558" s="309" t="s">
        <v>31046</v>
      </c>
      <c r="E558" s="426">
        <v>3000</v>
      </c>
      <c r="F558" s="427">
        <v>0.47</v>
      </c>
      <c r="G558" s="310">
        <v>20</v>
      </c>
      <c r="H558" s="417">
        <f>Таблица612[[#This Row],[Розничная цена KRW]]*Таблица612[[#This Row],[Коэфициент стоимости]]</f>
        <v>1410</v>
      </c>
      <c r="I558" s="39" t="str">
        <f>IF($H$1="","Введите курс",Таблица612[[#This Row],[Оптовая цена KRW                       за 1шт]]/$H$1)</f>
        <v>Введите курс</v>
      </c>
      <c r="J558" s="311"/>
      <c r="K558" s="40">
        <f>Таблица612[[#This Row],[Заказ коробок ]]*Таблица612[[#This Row],[Кол-во шт в коробке]]</f>
        <v>0</v>
      </c>
      <c r="L558" s="416">
        <f>Таблица612[[#This Row],[Общее кол-во шт]]*Таблица612[[#This Row],[Оптовая цена KRW                       за 1шт]]</f>
        <v>0</v>
      </c>
      <c r="M558" s="41" t="str">
        <f>IFERROR(Таблица612[[#This Row],[Общее кол-во шт]]*Таблица612[[#This Row],[Оптовая цена USD                       за 1шт]],"")</f>
        <v/>
      </c>
      <c r="N558" s="312"/>
    </row>
    <row r="559" spans="1:14" ht="22.5" customHeight="1">
      <c r="A559" s="307" t="s">
        <v>31047</v>
      </c>
      <c r="B559" s="32">
        <v>8806173433810</v>
      </c>
      <c r="C559" s="314" t="s">
        <v>18613</v>
      </c>
      <c r="D559" s="309" t="s">
        <v>31048</v>
      </c>
      <c r="E559" s="426">
        <v>5000</v>
      </c>
      <c r="F559" s="427">
        <v>0.47</v>
      </c>
      <c r="G559" s="310">
        <v>20</v>
      </c>
      <c r="H559" s="417">
        <f>Таблица612[[#This Row],[Розничная цена KRW]]*Таблица612[[#This Row],[Коэфициент стоимости]]</f>
        <v>2350</v>
      </c>
      <c r="I559" s="39" t="str">
        <f>IF($H$1="","Введите курс",Таблица612[[#This Row],[Оптовая цена KRW                       за 1шт]]/$H$1)</f>
        <v>Введите курс</v>
      </c>
      <c r="J559" s="311"/>
      <c r="K559" s="40">
        <f>Таблица612[[#This Row],[Заказ коробок ]]*Таблица612[[#This Row],[Кол-во шт в коробке]]</f>
        <v>0</v>
      </c>
      <c r="L559" s="416">
        <f>Таблица612[[#This Row],[Общее кол-во шт]]*Таблица612[[#This Row],[Оптовая цена KRW                       за 1шт]]</f>
        <v>0</v>
      </c>
      <c r="M559" s="41" t="str">
        <f>IFERROR(Таблица612[[#This Row],[Общее кол-во шт]]*Таблица612[[#This Row],[Оптовая цена USD                       за 1шт]],"")</f>
        <v/>
      </c>
      <c r="N559" s="312"/>
    </row>
    <row r="560" spans="1:14" ht="22.5" customHeight="1">
      <c r="A560" s="307" t="s">
        <v>31049</v>
      </c>
      <c r="B560" s="32">
        <v>8806173430642</v>
      </c>
      <c r="C560" s="314" t="s">
        <v>18621</v>
      </c>
      <c r="D560" s="309" t="s">
        <v>31050</v>
      </c>
      <c r="E560" s="426">
        <v>5000</v>
      </c>
      <c r="F560" s="427">
        <v>0.47</v>
      </c>
      <c r="G560" s="310">
        <v>20</v>
      </c>
      <c r="H560" s="417">
        <f>Таблица612[[#This Row],[Розничная цена KRW]]*Таблица612[[#This Row],[Коэфициент стоимости]]</f>
        <v>2350</v>
      </c>
      <c r="I560" s="39" t="str">
        <f>IF($H$1="","Введите курс",Таблица612[[#This Row],[Оптовая цена KRW                       за 1шт]]/$H$1)</f>
        <v>Введите курс</v>
      </c>
      <c r="J560" s="311"/>
      <c r="K560" s="40">
        <f>Таблица612[[#This Row],[Заказ коробок ]]*Таблица612[[#This Row],[Кол-во шт в коробке]]</f>
        <v>0</v>
      </c>
      <c r="L560" s="416">
        <f>Таблица612[[#This Row],[Общее кол-во шт]]*Таблица612[[#This Row],[Оптовая цена KRW                       за 1шт]]</f>
        <v>0</v>
      </c>
      <c r="M560" s="41" t="str">
        <f>IFERROR(Таблица612[[#This Row],[Общее кол-во шт]]*Таблица612[[#This Row],[Оптовая цена USD                       за 1шт]],"")</f>
        <v/>
      </c>
      <c r="N560" s="312"/>
    </row>
    <row r="561" spans="1:14" ht="22.5" customHeight="1">
      <c r="A561" s="307" t="s">
        <v>31051</v>
      </c>
      <c r="B561" s="32">
        <v>8806173432318</v>
      </c>
      <c r="C561" s="314" t="s">
        <v>18531</v>
      </c>
      <c r="D561" s="309" t="s">
        <v>31052</v>
      </c>
      <c r="E561" s="426">
        <v>2000</v>
      </c>
      <c r="F561" s="427">
        <v>0.47</v>
      </c>
      <c r="G561" s="310">
        <v>20</v>
      </c>
      <c r="H561" s="417">
        <f>Таблица612[[#This Row],[Розничная цена KRW]]*Таблица612[[#This Row],[Коэфициент стоимости]]</f>
        <v>940</v>
      </c>
      <c r="I561" s="39" t="str">
        <f>IF($H$1="","Введите курс",Таблица612[[#This Row],[Оптовая цена KRW                       за 1шт]]/$H$1)</f>
        <v>Введите курс</v>
      </c>
      <c r="J561" s="311"/>
      <c r="K561" s="40">
        <f>Таблица612[[#This Row],[Заказ коробок ]]*Таблица612[[#This Row],[Кол-во шт в коробке]]</f>
        <v>0</v>
      </c>
      <c r="L561" s="416">
        <f>Таблица612[[#This Row],[Общее кол-во шт]]*Таблица612[[#This Row],[Оптовая цена KRW                       за 1шт]]</f>
        <v>0</v>
      </c>
      <c r="M561" s="41" t="str">
        <f>IFERROR(Таблица612[[#This Row],[Общее кол-во шт]]*Таблица612[[#This Row],[Оптовая цена USD                       за 1шт]],"")</f>
        <v/>
      </c>
      <c r="N561" s="312"/>
    </row>
    <row r="562" spans="1:14" ht="22.5" customHeight="1">
      <c r="A562" s="307" t="s">
        <v>31053</v>
      </c>
      <c r="B562" s="32">
        <v>8806173433933</v>
      </c>
      <c r="C562" s="314" t="s">
        <v>18530</v>
      </c>
      <c r="D562" s="309" t="s">
        <v>31054</v>
      </c>
      <c r="E562" s="426">
        <v>2000</v>
      </c>
      <c r="F562" s="427">
        <v>0.47</v>
      </c>
      <c r="G562" s="310">
        <v>20</v>
      </c>
      <c r="H562" s="417">
        <f>Таблица612[[#This Row],[Розничная цена KRW]]*Таблица612[[#This Row],[Коэфициент стоимости]]</f>
        <v>940</v>
      </c>
      <c r="I562" s="39" t="str">
        <f>IF($H$1="","Введите курс",Таблица612[[#This Row],[Оптовая цена KRW                       за 1шт]]/$H$1)</f>
        <v>Введите курс</v>
      </c>
      <c r="J562" s="311"/>
      <c r="K562" s="40">
        <f>Таблица612[[#This Row],[Заказ коробок ]]*Таблица612[[#This Row],[Кол-во шт в коробке]]</f>
        <v>0</v>
      </c>
      <c r="L562" s="416">
        <f>Таблица612[[#This Row],[Общее кол-во шт]]*Таблица612[[#This Row],[Оптовая цена KRW                       за 1шт]]</f>
        <v>0</v>
      </c>
      <c r="M562" s="41" t="str">
        <f>IFERROR(Таблица612[[#This Row],[Общее кол-во шт]]*Таблица612[[#This Row],[Оптовая цена USD                       за 1шт]],"")</f>
        <v/>
      </c>
      <c r="N562" s="312"/>
    </row>
    <row r="563" spans="1:14" ht="22.5" customHeight="1">
      <c r="A563" s="307" t="s">
        <v>31055</v>
      </c>
      <c r="B563" s="32">
        <v>8806173425150</v>
      </c>
      <c r="C563" s="314" t="s">
        <v>31056</v>
      </c>
      <c r="D563" s="309" t="s">
        <v>31057</v>
      </c>
      <c r="E563" s="426">
        <v>2500</v>
      </c>
      <c r="F563" s="427">
        <v>0.47</v>
      </c>
      <c r="G563" s="310">
        <v>12</v>
      </c>
      <c r="H563" s="417">
        <f>Таблица612[[#This Row],[Розничная цена KRW]]*Таблица612[[#This Row],[Коэфициент стоимости]]</f>
        <v>1175</v>
      </c>
      <c r="I563" s="39" t="str">
        <f>IF($H$1="","Введите курс",Таблица612[[#This Row],[Оптовая цена KRW                       за 1шт]]/$H$1)</f>
        <v>Введите курс</v>
      </c>
      <c r="J563" s="311"/>
      <c r="K563" s="40">
        <f>Таблица612[[#This Row],[Заказ коробок ]]*Таблица612[[#This Row],[Кол-во шт в коробке]]</f>
        <v>0</v>
      </c>
      <c r="L563" s="416">
        <f>Таблица612[[#This Row],[Общее кол-во шт]]*Таблица612[[#This Row],[Оптовая цена KRW                       за 1шт]]</f>
        <v>0</v>
      </c>
      <c r="M563" s="41" t="str">
        <f>IFERROR(Таблица612[[#This Row],[Общее кол-во шт]]*Таблица612[[#This Row],[Оптовая цена USD                       за 1шт]],"")</f>
        <v/>
      </c>
      <c r="N563" s="312"/>
    </row>
    <row r="564" spans="1:14" ht="22.5" customHeight="1">
      <c r="A564" s="307" t="s">
        <v>31058</v>
      </c>
      <c r="B564" s="32">
        <v>8806173425167</v>
      </c>
      <c r="C564" s="314" t="s">
        <v>31059</v>
      </c>
      <c r="D564" s="309" t="s">
        <v>31060</v>
      </c>
      <c r="E564" s="426">
        <v>2500</v>
      </c>
      <c r="F564" s="427">
        <v>0.47</v>
      </c>
      <c r="G564" s="310">
        <v>12</v>
      </c>
      <c r="H564" s="417">
        <f>Таблица612[[#This Row],[Розничная цена KRW]]*Таблица612[[#This Row],[Коэфициент стоимости]]</f>
        <v>1175</v>
      </c>
      <c r="I564" s="39" t="str">
        <f>IF($H$1="","Введите курс",Таблица612[[#This Row],[Оптовая цена KRW                       за 1шт]]/$H$1)</f>
        <v>Введите курс</v>
      </c>
      <c r="J564" s="311"/>
      <c r="K564" s="40">
        <f>Таблица612[[#This Row],[Заказ коробок ]]*Таблица612[[#This Row],[Кол-во шт в коробке]]</f>
        <v>0</v>
      </c>
      <c r="L564" s="416">
        <f>Таблица612[[#This Row],[Общее кол-во шт]]*Таблица612[[#This Row],[Оптовая цена KRW                       за 1шт]]</f>
        <v>0</v>
      </c>
      <c r="M564" s="41" t="str">
        <f>IFERROR(Таблица612[[#This Row],[Общее кол-во шт]]*Таблица612[[#This Row],[Оптовая цена USD                       за 1шт]],"")</f>
        <v/>
      </c>
      <c r="N564" s="312"/>
    </row>
    <row r="565" spans="1:14" ht="22.5" customHeight="1">
      <c r="A565" s="307" t="s">
        <v>31061</v>
      </c>
      <c r="B565" s="32">
        <v>8806173425174</v>
      </c>
      <c r="C565" s="314" t="s">
        <v>18581</v>
      </c>
      <c r="D565" s="309" t="s">
        <v>31062</v>
      </c>
      <c r="E565" s="426">
        <v>4000</v>
      </c>
      <c r="F565" s="427">
        <v>0.47</v>
      </c>
      <c r="G565" s="310">
        <v>12</v>
      </c>
      <c r="H565" s="417">
        <f>Таблица612[[#This Row],[Розничная цена KRW]]*Таблица612[[#This Row],[Коэфициент стоимости]]</f>
        <v>1880</v>
      </c>
      <c r="I565" s="39" t="str">
        <f>IF($H$1="","Введите курс",Таблица612[[#This Row],[Оптовая цена KRW                       за 1шт]]/$H$1)</f>
        <v>Введите курс</v>
      </c>
      <c r="J565" s="311"/>
      <c r="K565" s="40">
        <f>Таблица612[[#This Row],[Заказ коробок ]]*Таблица612[[#This Row],[Кол-во шт в коробке]]</f>
        <v>0</v>
      </c>
      <c r="L565" s="416">
        <f>Таблица612[[#This Row],[Общее кол-во шт]]*Таблица612[[#This Row],[Оптовая цена KRW                       за 1шт]]</f>
        <v>0</v>
      </c>
      <c r="M565" s="41" t="str">
        <f>IFERROR(Таблица612[[#This Row],[Общее кол-во шт]]*Таблица612[[#This Row],[Оптовая цена USD                       за 1шт]],"")</f>
        <v/>
      </c>
      <c r="N565" s="312"/>
    </row>
    <row r="566" spans="1:14" ht="22.5" customHeight="1">
      <c r="A566" s="307" t="s">
        <v>31063</v>
      </c>
      <c r="B566" s="32">
        <v>8806173425181</v>
      </c>
      <c r="C566" s="314" t="s">
        <v>18577</v>
      </c>
      <c r="D566" s="309" t="s">
        <v>31064</v>
      </c>
      <c r="E566" s="426">
        <v>4000</v>
      </c>
      <c r="F566" s="427">
        <v>0.47</v>
      </c>
      <c r="G566" s="310">
        <v>12</v>
      </c>
      <c r="H566" s="417">
        <f>Таблица612[[#This Row],[Розничная цена KRW]]*Таблица612[[#This Row],[Коэфициент стоимости]]</f>
        <v>1880</v>
      </c>
      <c r="I566" s="39" t="str">
        <f>IF($H$1="","Введите курс",Таблица612[[#This Row],[Оптовая цена KRW                       за 1шт]]/$H$1)</f>
        <v>Введите курс</v>
      </c>
      <c r="J566" s="311"/>
      <c r="K566" s="40">
        <f>Таблица612[[#This Row],[Заказ коробок ]]*Таблица612[[#This Row],[Кол-во шт в коробке]]</f>
        <v>0</v>
      </c>
      <c r="L566" s="416">
        <f>Таблица612[[#This Row],[Общее кол-во шт]]*Таблица612[[#This Row],[Оптовая цена KRW                       за 1шт]]</f>
        <v>0</v>
      </c>
      <c r="M566" s="41" t="str">
        <f>IFERROR(Таблица612[[#This Row],[Общее кол-во шт]]*Таблица612[[#This Row],[Оптовая цена USD                       за 1шт]],"")</f>
        <v/>
      </c>
      <c r="N566" s="312"/>
    </row>
    <row r="567" spans="1:14" ht="22.5" customHeight="1">
      <c r="A567" s="307" t="s">
        <v>31065</v>
      </c>
      <c r="B567" s="32">
        <v>8806173433841</v>
      </c>
      <c r="C567" s="314" t="s">
        <v>18543</v>
      </c>
      <c r="D567" s="309" t="s">
        <v>31066</v>
      </c>
      <c r="E567" s="426">
        <v>3000</v>
      </c>
      <c r="F567" s="427">
        <v>0.47</v>
      </c>
      <c r="G567" s="310">
        <v>20</v>
      </c>
      <c r="H567" s="417">
        <f>Таблица612[[#This Row],[Розничная цена KRW]]*Таблица612[[#This Row],[Коэфициент стоимости]]</f>
        <v>1410</v>
      </c>
      <c r="I567" s="39" t="str">
        <f>IF($H$1="","Введите курс",Таблица612[[#This Row],[Оптовая цена KRW                       за 1шт]]/$H$1)</f>
        <v>Введите курс</v>
      </c>
      <c r="J567" s="311"/>
      <c r="K567" s="40">
        <f>Таблица612[[#This Row],[Заказ коробок ]]*Таблица612[[#This Row],[Кол-во шт в коробке]]</f>
        <v>0</v>
      </c>
      <c r="L567" s="416">
        <f>Таблица612[[#This Row],[Общее кол-во шт]]*Таблица612[[#This Row],[Оптовая цена KRW                       за 1шт]]</f>
        <v>0</v>
      </c>
      <c r="M567" s="41" t="str">
        <f>IFERROR(Таблица612[[#This Row],[Общее кол-во шт]]*Таблица612[[#This Row],[Оптовая цена USD                       за 1шт]],"")</f>
        <v/>
      </c>
      <c r="N567" s="312"/>
    </row>
    <row r="568" spans="1:14" ht="22.5" customHeight="1">
      <c r="A568" s="307" t="s">
        <v>31067</v>
      </c>
      <c r="B568" s="32">
        <v>8806173432769</v>
      </c>
      <c r="C568" s="314" t="s">
        <v>18526</v>
      </c>
      <c r="D568" s="309" t="s">
        <v>31068</v>
      </c>
      <c r="E568" s="426">
        <v>1800</v>
      </c>
      <c r="F568" s="427">
        <v>0.47</v>
      </c>
      <c r="G568" s="310">
        <v>20</v>
      </c>
      <c r="H568" s="417">
        <f>Таблица612[[#This Row],[Розничная цена KRW]]*Таблица612[[#This Row],[Коэфициент стоимости]]</f>
        <v>846</v>
      </c>
      <c r="I568" s="39" t="str">
        <f>IF($H$1="","Введите курс",Таблица612[[#This Row],[Оптовая цена KRW                       за 1шт]]/$H$1)</f>
        <v>Введите курс</v>
      </c>
      <c r="J568" s="311"/>
      <c r="K568" s="40">
        <f>Таблица612[[#This Row],[Заказ коробок ]]*Таблица612[[#This Row],[Кол-во шт в коробке]]</f>
        <v>0</v>
      </c>
      <c r="L568" s="416">
        <f>Таблица612[[#This Row],[Общее кол-во шт]]*Таблица612[[#This Row],[Оптовая цена KRW                       за 1шт]]</f>
        <v>0</v>
      </c>
      <c r="M568" s="41" t="str">
        <f>IFERROR(Таблица612[[#This Row],[Общее кол-во шт]]*Таблица612[[#This Row],[Оптовая цена USD                       за 1шт]],"")</f>
        <v/>
      </c>
      <c r="N568" s="312"/>
    </row>
    <row r="569" spans="1:14" ht="22.5" customHeight="1">
      <c r="A569" s="307" t="s">
        <v>31069</v>
      </c>
      <c r="B569" s="32">
        <v>8806173443758</v>
      </c>
      <c r="C569" s="314" t="s">
        <v>31070</v>
      </c>
      <c r="D569" s="309" t="s">
        <v>31071</v>
      </c>
      <c r="E569" s="426">
        <v>7000</v>
      </c>
      <c r="F569" s="427">
        <v>0.47</v>
      </c>
      <c r="G569" s="310">
        <v>6</v>
      </c>
      <c r="H569" s="417">
        <f>Таблица612[[#This Row],[Розничная цена KRW]]*Таблица612[[#This Row],[Коэфициент стоимости]]</f>
        <v>3290</v>
      </c>
      <c r="I569" s="39" t="str">
        <f>IF($H$1="","Введите курс",Таблица612[[#This Row],[Оптовая цена KRW                       за 1шт]]/$H$1)</f>
        <v>Введите курс</v>
      </c>
      <c r="J569" s="311"/>
      <c r="K569" s="40">
        <f>Таблица612[[#This Row],[Заказ коробок ]]*Таблица612[[#This Row],[Кол-во шт в коробке]]</f>
        <v>0</v>
      </c>
      <c r="L569" s="416">
        <f>Таблица612[[#This Row],[Общее кол-во шт]]*Таблица612[[#This Row],[Оптовая цена KRW                       за 1шт]]</f>
        <v>0</v>
      </c>
      <c r="M569" s="41" t="str">
        <f>IFERROR(Таблица612[[#This Row],[Общее кол-во шт]]*Таблица612[[#This Row],[Оптовая цена USD                       за 1шт]],"")</f>
        <v/>
      </c>
      <c r="N569" s="312"/>
    </row>
    <row r="570" spans="1:14" ht="22.5" customHeight="1">
      <c r="A570" s="307" t="s">
        <v>31072</v>
      </c>
      <c r="B570" s="32">
        <v>8806173443765</v>
      </c>
      <c r="C570" s="314" t="s">
        <v>18688</v>
      </c>
      <c r="D570" s="309" t="s">
        <v>31073</v>
      </c>
      <c r="E570" s="426">
        <v>7000</v>
      </c>
      <c r="F570" s="427">
        <v>0.47</v>
      </c>
      <c r="G570" s="310">
        <v>6</v>
      </c>
      <c r="H570" s="417">
        <f>Таблица612[[#This Row],[Розничная цена KRW]]*Таблица612[[#This Row],[Коэфициент стоимости]]</f>
        <v>3290</v>
      </c>
      <c r="I570" s="39" t="str">
        <f>IF($H$1="","Введите курс",Таблица612[[#This Row],[Оптовая цена KRW                       за 1шт]]/$H$1)</f>
        <v>Введите курс</v>
      </c>
      <c r="J570" s="311"/>
      <c r="K570" s="40">
        <f>Таблица612[[#This Row],[Заказ коробок ]]*Таблица612[[#This Row],[Кол-во шт в коробке]]</f>
        <v>0</v>
      </c>
      <c r="L570" s="416">
        <f>Таблица612[[#This Row],[Общее кол-во шт]]*Таблица612[[#This Row],[Оптовая цена KRW                       за 1шт]]</f>
        <v>0</v>
      </c>
      <c r="M570" s="41" t="str">
        <f>IFERROR(Таблица612[[#This Row],[Общее кол-во шт]]*Таблица612[[#This Row],[Оптовая цена USD                       за 1шт]],"")</f>
        <v/>
      </c>
      <c r="N570" s="312"/>
    </row>
    <row r="571" spans="1:14" ht="22.5" customHeight="1">
      <c r="A571" s="307" t="s">
        <v>31074</v>
      </c>
      <c r="B571" s="32">
        <v>8806173432332</v>
      </c>
      <c r="C571" s="314" t="s">
        <v>18580</v>
      </c>
      <c r="D571" s="309" t="s">
        <v>31075</v>
      </c>
      <c r="E571" s="426">
        <v>4000</v>
      </c>
      <c r="F571" s="427">
        <v>0.47</v>
      </c>
      <c r="G571" s="310">
        <v>20</v>
      </c>
      <c r="H571" s="417">
        <f>Таблица612[[#This Row],[Розничная цена KRW]]*Таблица612[[#This Row],[Коэфициент стоимости]]</f>
        <v>1880</v>
      </c>
      <c r="I571" s="39" t="str">
        <f>IF($H$1="","Введите курс",Таблица612[[#This Row],[Оптовая цена KRW                       за 1шт]]/$H$1)</f>
        <v>Введите курс</v>
      </c>
      <c r="J571" s="311"/>
      <c r="K571" s="40">
        <f>Таблица612[[#This Row],[Заказ коробок ]]*Таблица612[[#This Row],[Кол-во шт в коробке]]</f>
        <v>0</v>
      </c>
      <c r="L571" s="416">
        <f>Таблица612[[#This Row],[Общее кол-во шт]]*Таблица612[[#This Row],[Оптовая цена KRW                       за 1шт]]</f>
        <v>0</v>
      </c>
      <c r="M571" s="41" t="str">
        <f>IFERROR(Таблица612[[#This Row],[Общее кол-во шт]]*Таблица612[[#This Row],[Оптовая цена USD                       за 1шт]],"")</f>
        <v/>
      </c>
      <c r="N571" s="312"/>
    </row>
    <row r="572" spans="1:14" ht="22.5" customHeight="1">
      <c r="A572" s="307" t="s">
        <v>31076</v>
      </c>
      <c r="B572" s="32">
        <v>8806173433674</v>
      </c>
      <c r="C572" s="314" t="s">
        <v>18497</v>
      </c>
      <c r="D572" s="309" t="s">
        <v>31077</v>
      </c>
      <c r="E572" s="426">
        <v>1000</v>
      </c>
      <c r="F572" s="427">
        <v>0.47</v>
      </c>
      <c r="G572" s="310">
        <v>20</v>
      </c>
      <c r="H572" s="417">
        <f>Таблица612[[#This Row],[Розничная цена KRW]]*Таблица612[[#This Row],[Коэфициент стоимости]]</f>
        <v>470</v>
      </c>
      <c r="I572" s="39" t="str">
        <f>IF($H$1="","Введите курс",Таблица612[[#This Row],[Оптовая цена KRW                       за 1шт]]/$H$1)</f>
        <v>Введите курс</v>
      </c>
      <c r="J572" s="311"/>
      <c r="K572" s="40">
        <f>Таблица612[[#This Row],[Заказ коробок ]]*Таблица612[[#This Row],[Кол-во шт в коробке]]</f>
        <v>0</v>
      </c>
      <c r="L572" s="416">
        <f>Таблица612[[#This Row],[Общее кол-во шт]]*Таблица612[[#This Row],[Оптовая цена KRW                       за 1шт]]</f>
        <v>0</v>
      </c>
      <c r="M572" s="41" t="str">
        <f>IFERROR(Таблица612[[#This Row],[Общее кол-во шт]]*Таблица612[[#This Row],[Оптовая цена USD                       за 1шт]],"")</f>
        <v/>
      </c>
      <c r="N572" s="312"/>
    </row>
    <row r="573" spans="1:14" ht="22.5" customHeight="1">
      <c r="A573" s="307" t="s">
        <v>31078</v>
      </c>
      <c r="B573" s="32">
        <v>8806173438457</v>
      </c>
      <c r="C573" s="314" t="s">
        <v>18582</v>
      </c>
      <c r="D573" s="309" t="s">
        <v>31079</v>
      </c>
      <c r="E573" s="426">
        <v>4000</v>
      </c>
      <c r="F573" s="427">
        <v>0.47</v>
      </c>
      <c r="G573" s="310">
        <v>10</v>
      </c>
      <c r="H573" s="417">
        <f>Таблица612[[#This Row],[Розничная цена KRW]]*Таблица612[[#This Row],[Коэфициент стоимости]]</f>
        <v>1880</v>
      </c>
      <c r="I573" s="39" t="str">
        <f>IF($H$1="","Введите курс",Таблица612[[#This Row],[Оптовая цена KRW                       за 1шт]]/$H$1)</f>
        <v>Введите курс</v>
      </c>
      <c r="J573" s="311"/>
      <c r="K573" s="40">
        <f>Таблица612[[#This Row],[Заказ коробок ]]*Таблица612[[#This Row],[Кол-во шт в коробке]]</f>
        <v>0</v>
      </c>
      <c r="L573" s="416">
        <f>Таблица612[[#This Row],[Общее кол-во шт]]*Таблица612[[#This Row],[Оптовая цена KRW                       за 1шт]]</f>
        <v>0</v>
      </c>
      <c r="M573" s="41" t="str">
        <f>IFERROR(Таблица612[[#This Row],[Общее кол-во шт]]*Таблица612[[#This Row],[Оптовая цена USD                       за 1шт]],"")</f>
        <v/>
      </c>
      <c r="N573" s="312"/>
    </row>
    <row r="574" spans="1:14" ht="22.5" customHeight="1">
      <c r="A574" s="307" t="s">
        <v>31080</v>
      </c>
      <c r="B574" s="32">
        <v>8806173451173</v>
      </c>
      <c r="C574" s="314" t="s">
        <v>31081</v>
      </c>
      <c r="D574" s="309" t="s">
        <v>31082</v>
      </c>
      <c r="E574" s="426">
        <v>14000</v>
      </c>
      <c r="F574" s="427">
        <v>0.47</v>
      </c>
      <c r="G574" s="310">
        <v>1</v>
      </c>
      <c r="H574" s="417">
        <f>Таблица612[[#This Row],[Розничная цена KRW]]*Таблица612[[#This Row],[Коэфициент стоимости]]</f>
        <v>6580</v>
      </c>
      <c r="I574" s="39" t="str">
        <f>IF($H$1="","Введите курс",Таблица612[[#This Row],[Оптовая цена KRW                       за 1шт]]/$H$1)</f>
        <v>Введите курс</v>
      </c>
      <c r="J574" s="311"/>
      <c r="K574" s="40">
        <f>Таблица612[[#This Row],[Заказ коробок ]]*Таблица612[[#This Row],[Кол-во шт в коробке]]</f>
        <v>0</v>
      </c>
      <c r="L574" s="416">
        <f>Таблица612[[#This Row],[Общее кол-во шт]]*Таблица612[[#This Row],[Оптовая цена KRW                       за 1шт]]</f>
        <v>0</v>
      </c>
      <c r="M574" s="41" t="str">
        <f>IFERROR(Таблица612[[#This Row],[Общее кол-во шт]]*Таблица612[[#This Row],[Оптовая цена USD                       за 1шт]],"")</f>
        <v/>
      </c>
      <c r="N574" s="312"/>
    </row>
    <row r="575" spans="1:14" ht="22.5" customHeight="1">
      <c r="A575" s="307" t="s">
        <v>31083</v>
      </c>
      <c r="B575" s="32">
        <v>8806173433926</v>
      </c>
      <c r="C575" s="314" t="s">
        <v>18547</v>
      </c>
      <c r="D575" s="309" t="s">
        <v>31084</v>
      </c>
      <c r="E575" s="426">
        <v>3000</v>
      </c>
      <c r="F575" s="427">
        <v>0.47</v>
      </c>
      <c r="G575" s="310">
        <v>15</v>
      </c>
      <c r="H575" s="417">
        <f>Таблица612[[#This Row],[Розничная цена KRW]]*Таблица612[[#This Row],[Коэфициент стоимости]]</f>
        <v>1410</v>
      </c>
      <c r="I575" s="39" t="str">
        <f>IF($H$1="","Введите курс",Таблица612[[#This Row],[Оптовая цена KRW                       за 1шт]]/$H$1)</f>
        <v>Введите курс</v>
      </c>
      <c r="J575" s="311"/>
      <c r="K575" s="40">
        <f>Таблица612[[#This Row],[Заказ коробок ]]*Таблица612[[#This Row],[Кол-во шт в коробке]]</f>
        <v>0</v>
      </c>
      <c r="L575" s="416">
        <f>Таблица612[[#This Row],[Общее кол-во шт]]*Таблица612[[#This Row],[Оптовая цена KRW                       за 1шт]]</f>
        <v>0</v>
      </c>
      <c r="M575" s="41" t="str">
        <f>IFERROR(Таблица612[[#This Row],[Общее кол-во шт]]*Таблица612[[#This Row],[Оптовая цена USD                       за 1шт]],"")</f>
        <v/>
      </c>
      <c r="N575" s="312"/>
    </row>
    <row r="576" spans="1:14" ht="22.5" customHeight="1">
      <c r="A576" s="307" t="s">
        <v>31085</v>
      </c>
      <c r="B576" s="32">
        <v>8806173428656</v>
      </c>
      <c r="C576" s="314" t="s">
        <v>31086</v>
      </c>
      <c r="D576" s="309" t="s">
        <v>31087</v>
      </c>
      <c r="E576" s="426">
        <v>2500</v>
      </c>
      <c r="F576" s="427">
        <v>0.47</v>
      </c>
      <c r="G576" s="310">
        <v>20</v>
      </c>
      <c r="H576" s="417">
        <f>Таблица612[[#This Row],[Розничная цена KRW]]*Таблица612[[#This Row],[Коэфициент стоимости]]</f>
        <v>1175</v>
      </c>
      <c r="I576" s="39" t="str">
        <f>IF($H$1="","Введите курс",Таблица612[[#This Row],[Оптовая цена KRW                       за 1шт]]/$H$1)</f>
        <v>Введите курс</v>
      </c>
      <c r="J576" s="311"/>
      <c r="K576" s="40">
        <f>Таблица612[[#This Row],[Заказ коробок ]]*Таблица612[[#This Row],[Кол-во шт в коробке]]</f>
        <v>0</v>
      </c>
      <c r="L576" s="416">
        <f>Таблица612[[#This Row],[Общее кол-во шт]]*Таблица612[[#This Row],[Оптовая цена KRW                       за 1шт]]</f>
        <v>0</v>
      </c>
      <c r="M576" s="41" t="str">
        <f>IFERROR(Таблица612[[#This Row],[Общее кол-во шт]]*Таблица612[[#This Row],[Оптовая цена USD                       за 1шт]],"")</f>
        <v/>
      </c>
      <c r="N576" s="312"/>
    </row>
    <row r="577" spans="1:14" ht="22.5" customHeight="1">
      <c r="A577" s="307" t="s">
        <v>31088</v>
      </c>
      <c r="B577" s="32">
        <v>8806173434084</v>
      </c>
      <c r="C577" s="314" t="s">
        <v>18539</v>
      </c>
      <c r="D577" s="309" t="s">
        <v>31089</v>
      </c>
      <c r="E577" s="426">
        <v>2500</v>
      </c>
      <c r="F577" s="427">
        <v>0.47</v>
      </c>
      <c r="G577" s="310">
        <v>20</v>
      </c>
      <c r="H577" s="417">
        <f>Таблица612[[#This Row],[Розничная цена KRW]]*Таблица612[[#This Row],[Коэфициент стоимости]]</f>
        <v>1175</v>
      </c>
      <c r="I577" s="39" t="str">
        <f>IF($H$1="","Введите курс",Таблица612[[#This Row],[Оптовая цена KRW                       за 1шт]]/$H$1)</f>
        <v>Введите курс</v>
      </c>
      <c r="J577" s="311"/>
      <c r="K577" s="40">
        <f>Таблица612[[#This Row],[Заказ коробок ]]*Таблица612[[#This Row],[Кол-во шт в коробке]]</f>
        <v>0</v>
      </c>
      <c r="L577" s="416">
        <f>Таблица612[[#This Row],[Общее кол-во шт]]*Таблица612[[#This Row],[Оптовая цена KRW                       за 1шт]]</f>
        <v>0</v>
      </c>
      <c r="M577" s="41" t="str">
        <f>IFERROR(Таблица612[[#This Row],[Общее кол-во шт]]*Таблица612[[#This Row],[Оптовая цена USD                       за 1шт]],"")</f>
        <v/>
      </c>
      <c r="N577" s="312"/>
    </row>
    <row r="578" spans="1:14" ht="22.5" customHeight="1">
      <c r="A578" s="307" t="s">
        <v>31090</v>
      </c>
      <c r="B578" s="32">
        <v>8806173447688</v>
      </c>
      <c r="C578" s="314" t="s">
        <v>31091</v>
      </c>
      <c r="D578" s="309" t="s">
        <v>31092</v>
      </c>
      <c r="E578" s="426">
        <v>9900</v>
      </c>
      <c r="F578" s="427">
        <v>0.47</v>
      </c>
      <c r="G578" s="310">
        <v>8</v>
      </c>
      <c r="H578" s="417">
        <f>Таблица612[[#This Row],[Розничная цена KRW]]*Таблица612[[#This Row],[Коэфициент стоимости]]</f>
        <v>4653</v>
      </c>
      <c r="I578" s="39" t="str">
        <f>IF($H$1="","Введите курс",Таблица612[[#This Row],[Оптовая цена KRW                       за 1шт]]/$H$1)</f>
        <v>Введите курс</v>
      </c>
      <c r="J578" s="311"/>
      <c r="K578" s="40">
        <f>Таблица612[[#This Row],[Заказ коробок ]]*Таблица612[[#This Row],[Кол-во шт в коробке]]</f>
        <v>0</v>
      </c>
      <c r="L578" s="416">
        <f>Таблица612[[#This Row],[Общее кол-во шт]]*Таблица612[[#This Row],[Оптовая цена KRW                       за 1шт]]</f>
        <v>0</v>
      </c>
      <c r="M578" s="41" t="str">
        <f>IFERROR(Таблица612[[#This Row],[Общее кол-во шт]]*Таблица612[[#This Row],[Оптовая цена USD                       за 1шт]],"")</f>
        <v/>
      </c>
      <c r="N578" s="312"/>
    </row>
    <row r="579" spans="1:14" ht="22.5" customHeight="1">
      <c r="A579" s="307" t="s">
        <v>31093</v>
      </c>
      <c r="B579" s="32">
        <v>8806173448470</v>
      </c>
      <c r="C579" s="314" t="s">
        <v>18756</v>
      </c>
      <c r="D579" s="309" t="s">
        <v>31094</v>
      </c>
      <c r="E579" s="426">
        <v>9900</v>
      </c>
      <c r="F579" s="427">
        <v>0.47</v>
      </c>
      <c r="G579" s="310">
        <v>8</v>
      </c>
      <c r="H579" s="417">
        <f>Таблица612[[#This Row],[Розничная цена KRW]]*Таблица612[[#This Row],[Коэфициент стоимости]]</f>
        <v>4653</v>
      </c>
      <c r="I579" s="39" t="str">
        <f>IF($H$1="","Введите курс",Таблица612[[#This Row],[Оптовая цена KRW                       за 1шт]]/$H$1)</f>
        <v>Введите курс</v>
      </c>
      <c r="J579" s="311"/>
      <c r="K579" s="40">
        <f>Таблица612[[#This Row],[Заказ коробок ]]*Таблица612[[#This Row],[Кол-во шт в коробке]]</f>
        <v>0</v>
      </c>
      <c r="L579" s="416">
        <f>Таблица612[[#This Row],[Общее кол-во шт]]*Таблица612[[#This Row],[Оптовая цена KRW                       за 1шт]]</f>
        <v>0</v>
      </c>
      <c r="M579" s="41" t="str">
        <f>IFERROR(Таблица612[[#This Row],[Общее кол-во шт]]*Таблица612[[#This Row],[Оптовая цена USD                       за 1шт]],"")</f>
        <v/>
      </c>
      <c r="N579" s="312"/>
    </row>
    <row r="580" spans="1:14" ht="22.5" customHeight="1">
      <c r="A580" s="307" t="s">
        <v>31095</v>
      </c>
      <c r="B580" s="32">
        <v>8806173449002</v>
      </c>
      <c r="C580" s="314" t="s">
        <v>18548</v>
      </c>
      <c r="D580" s="309" t="s">
        <v>31096</v>
      </c>
      <c r="E580" s="426">
        <v>3000</v>
      </c>
      <c r="F580" s="427">
        <v>0.47</v>
      </c>
      <c r="G580" s="310">
        <v>50</v>
      </c>
      <c r="H580" s="417">
        <f>Таблица612[[#This Row],[Розничная цена KRW]]*Таблица612[[#This Row],[Коэфициент стоимости]]</f>
        <v>1410</v>
      </c>
      <c r="I580" s="39" t="str">
        <f>IF($H$1="","Введите курс",Таблица612[[#This Row],[Оптовая цена KRW                       за 1шт]]/$H$1)</f>
        <v>Введите курс</v>
      </c>
      <c r="J580" s="311"/>
      <c r="K580" s="40">
        <f>Таблица612[[#This Row],[Заказ коробок ]]*Таблица612[[#This Row],[Кол-во шт в коробке]]</f>
        <v>0</v>
      </c>
      <c r="L580" s="416">
        <f>Таблица612[[#This Row],[Общее кол-во шт]]*Таблица612[[#This Row],[Оптовая цена KRW                       за 1шт]]</f>
        <v>0</v>
      </c>
      <c r="M580" s="41" t="str">
        <f>IFERROR(Таблица612[[#This Row],[Общее кол-во шт]]*Таблица612[[#This Row],[Оптовая цена USD                       за 1шт]],"")</f>
        <v/>
      </c>
      <c r="N580" s="312"/>
    </row>
    <row r="581" spans="1:14" ht="22.5" customHeight="1">
      <c r="A581" s="307" t="s">
        <v>31097</v>
      </c>
      <c r="B581" s="32">
        <v>8806173430734</v>
      </c>
      <c r="C581" s="314" t="s">
        <v>18537</v>
      </c>
      <c r="D581" s="309" t="s">
        <v>31098</v>
      </c>
      <c r="E581" s="426">
        <v>2500</v>
      </c>
      <c r="F581" s="427">
        <v>0.47</v>
      </c>
      <c r="G581" s="310">
        <v>20</v>
      </c>
      <c r="H581" s="417">
        <f>Таблица612[[#This Row],[Розничная цена KRW]]*Таблица612[[#This Row],[Коэфициент стоимости]]</f>
        <v>1175</v>
      </c>
      <c r="I581" s="39" t="str">
        <f>IF($H$1="","Введите курс",Таблица612[[#This Row],[Оптовая цена KRW                       за 1шт]]/$H$1)</f>
        <v>Введите курс</v>
      </c>
      <c r="J581" s="311"/>
      <c r="K581" s="40">
        <f>Таблица612[[#This Row],[Заказ коробок ]]*Таблица612[[#This Row],[Кол-во шт в коробке]]</f>
        <v>0</v>
      </c>
      <c r="L581" s="416">
        <f>Таблица612[[#This Row],[Общее кол-во шт]]*Таблица612[[#This Row],[Оптовая цена KRW                       за 1шт]]</f>
        <v>0</v>
      </c>
      <c r="M581" s="41" t="str">
        <f>IFERROR(Таблица612[[#This Row],[Общее кол-во шт]]*Таблица612[[#This Row],[Оптовая цена USD                       за 1шт]],"")</f>
        <v/>
      </c>
      <c r="N581" s="312"/>
    </row>
    <row r="582" spans="1:14" ht="22.5" customHeight="1">
      <c r="A582" s="307" t="s">
        <v>31099</v>
      </c>
      <c r="B582" s="32">
        <v>8806173432752</v>
      </c>
      <c r="C582" s="314" t="s">
        <v>18522</v>
      </c>
      <c r="D582" s="309" t="s">
        <v>31100</v>
      </c>
      <c r="E582" s="426">
        <v>1500</v>
      </c>
      <c r="F582" s="427">
        <v>0.47</v>
      </c>
      <c r="G582" s="310">
        <v>20</v>
      </c>
      <c r="H582" s="417">
        <f>Таблица612[[#This Row],[Розничная цена KRW]]*Таблица612[[#This Row],[Коэфициент стоимости]]</f>
        <v>705</v>
      </c>
      <c r="I582" s="39" t="str">
        <f>IF($H$1="","Введите курс",Таблица612[[#This Row],[Оптовая цена KRW                       за 1шт]]/$H$1)</f>
        <v>Введите курс</v>
      </c>
      <c r="J582" s="311"/>
      <c r="K582" s="40">
        <f>Таблица612[[#This Row],[Заказ коробок ]]*Таблица612[[#This Row],[Кол-во шт в коробке]]</f>
        <v>0</v>
      </c>
      <c r="L582" s="416">
        <f>Таблица612[[#This Row],[Общее кол-во шт]]*Таблица612[[#This Row],[Оптовая цена KRW                       за 1шт]]</f>
        <v>0</v>
      </c>
      <c r="M582" s="41" t="str">
        <f>IFERROR(Таблица612[[#This Row],[Общее кол-во шт]]*Таблица612[[#This Row],[Оптовая цена USD                       за 1шт]],"")</f>
        <v/>
      </c>
      <c r="N582" s="312"/>
    </row>
    <row r="583" spans="1:14" ht="22.5" customHeight="1">
      <c r="A583" s="307" t="s">
        <v>31101</v>
      </c>
      <c r="B583" s="32">
        <v>8806173428434</v>
      </c>
      <c r="C583" s="314" t="s">
        <v>18798</v>
      </c>
      <c r="D583" s="309" t="s">
        <v>31102</v>
      </c>
      <c r="E583" s="426">
        <v>12000</v>
      </c>
      <c r="F583" s="427">
        <v>0.47</v>
      </c>
      <c r="G583" s="310">
        <v>10</v>
      </c>
      <c r="H583" s="417">
        <f>Таблица612[[#This Row],[Розничная цена KRW]]*Таблица612[[#This Row],[Коэфициент стоимости]]</f>
        <v>5640</v>
      </c>
      <c r="I583" s="39" t="str">
        <f>IF($H$1="","Введите курс",Таблица612[[#This Row],[Оптовая цена KRW                       за 1шт]]/$H$1)</f>
        <v>Введите курс</v>
      </c>
      <c r="J583" s="311"/>
      <c r="K583" s="40">
        <f>Таблица612[[#This Row],[Заказ коробок ]]*Таблица612[[#This Row],[Кол-во шт в коробке]]</f>
        <v>0</v>
      </c>
      <c r="L583" s="416">
        <f>Таблица612[[#This Row],[Общее кол-во шт]]*Таблица612[[#This Row],[Оптовая цена KRW                       за 1шт]]</f>
        <v>0</v>
      </c>
      <c r="M583" s="41" t="str">
        <f>IFERROR(Таблица612[[#This Row],[Общее кол-во шт]]*Таблица612[[#This Row],[Оптовая цена USD                       за 1шт]],"")</f>
        <v/>
      </c>
      <c r="N583" s="312"/>
    </row>
    <row r="584" spans="1:14" ht="22.5" customHeight="1">
      <c r="A584" s="307" t="s">
        <v>31103</v>
      </c>
      <c r="B584" s="32">
        <v>8806173432783</v>
      </c>
      <c r="C584" s="314" t="s">
        <v>18529</v>
      </c>
      <c r="D584" s="309" t="s">
        <v>31104</v>
      </c>
      <c r="E584" s="426">
        <v>2000</v>
      </c>
      <c r="F584" s="427">
        <v>0.47</v>
      </c>
      <c r="G584" s="310">
        <v>20</v>
      </c>
      <c r="H584" s="417">
        <f>Таблица612[[#This Row],[Розничная цена KRW]]*Таблица612[[#This Row],[Коэфициент стоимости]]</f>
        <v>940</v>
      </c>
      <c r="I584" s="39" t="str">
        <f>IF($H$1="","Введите курс",Таблица612[[#This Row],[Оптовая цена KRW                       за 1шт]]/$H$1)</f>
        <v>Введите курс</v>
      </c>
      <c r="J584" s="311"/>
      <c r="K584" s="40">
        <f>Таблица612[[#This Row],[Заказ коробок ]]*Таблица612[[#This Row],[Кол-во шт в коробке]]</f>
        <v>0</v>
      </c>
      <c r="L584" s="416">
        <f>Таблица612[[#This Row],[Общее кол-во шт]]*Таблица612[[#This Row],[Оптовая цена KRW                       за 1шт]]</f>
        <v>0</v>
      </c>
      <c r="M584" s="41" t="str">
        <f>IFERROR(Таблица612[[#This Row],[Общее кол-во шт]]*Таблица612[[#This Row],[Оптовая цена USD                       за 1шт]],"")</f>
        <v/>
      </c>
      <c r="N584" s="312"/>
    </row>
    <row r="585" spans="1:14" ht="22.5" customHeight="1">
      <c r="A585" s="307" t="s">
        <v>31105</v>
      </c>
      <c r="B585" s="32">
        <v>8806173434114</v>
      </c>
      <c r="C585" s="314" t="s">
        <v>18509</v>
      </c>
      <c r="D585" s="309" t="s">
        <v>31106</v>
      </c>
      <c r="E585" s="426">
        <v>1000</v>
      </c>
      <c r="F585" s="427">
        <v>0.47</v>
      </c>
      <c r="G585" s="310">
        <v>20</v>
      </c>
      <c r="H585" s="417">
        <f>Таблица612[[#This Row],[Розничная цена KRW]]*Таблица612[[#This Row],[Коэфициент стоимости]]</f>
        <v>470</v>
      </c>
      <c r="I585" s="39" t="str">
        <f>IF($H$1="","Введите курс",Таблица612[[#This Row],[Оптовая цена KRW                       за 1шт]]/$H$1)</f>
        <v>Введите курс</v>
      </c>
      <c r="J585" s="311"/>
      <c r="K585" s="40">
        <f>Таблица612[[#This Row],[Заказ коробок ]]*Таблица612[[#This Row],[Кол-во шт в коробке]]</f>
        <v>0</v>
      </c>
      <c r="L585" s="416">
        <f>Таблица612[[#This Row],[Общее кол-во шт]]*Таблица612[[#This Row],[Оптовая цена KRW                       за 1шт]]</f>
        <v>0</v>
      </c>
      <c r="M585" s="41" t="str">
        <f>IFERROR(Таблица612[[#This Row],[Общее кол-во шт]]*Таблица612[[#This Row],[Оптовая цена USD                       за 1шт]],"")</f>
        <v/>
      </c>
      <c r="N585" s="312"/>
    </row>
    <row r="586" spans="1:14" ht="22.5" customHeight="1">
      <c r="A586" s="307" t="s">
        <v>31107</v>
      </c>
      <c r="B586" s="32">
        <v>8806173428410</v>
      </c>
      <c r="C586" s="314" t="s">
        <v>18524</v>
      </c>
      <c r="D586" s="309" t="s">
        <v>31108</v>
      </c>
      <c r="E586" s="426">
        <v>1500</v>
      </c>
      <c r="F586" s="427">
        <v>0.47</v>
      </c>
      <c r="G586" s="310">
        <v>20</v>
      </c>
      <c r="H586" s="417">
        <f>Таблица612[[#This Row],[Розничная цена KRW]]*Таблица612[[#This Row],[Коэфициент стоимости]]</f>
        <v>705</v>
      </c>
      <c r="I586" s="39" t="str">
        <f>IF($H$1="","Введите курс",Таблица612[[#This Row],[Оптовая цена KRW                       за 1шт]]/$H$1)</f>
        <v>Введите курс</v>
      </c>
      <c r="J586" s="311"/>
      <c r="K586" s="40">
        <f>Таблица612[[#This Row],[Заказ коробок ]]*Таблица612[[#This Row],[Кол-во шт в коробке]]</f>
        <v>0</v>
      </c>
      <c r="L586" s="416">
        <f>Таблица612[[#This Row],[Общее кол-во шт]]*Таблица612[[#This Row],[Оптовая цена KRW                       за 1шт]]</f>
        <v>0</v>
      </c>
      <c r="M586" s="41" t="str">
        <f>IFERROR(Таблица612[[#This Row],[Общее кол-во шт]]*Таблица612[[#This Row],[Оптовая цена USD                       за 1шт]],"")</f>
        <v/>
      </c>
      <c r="N586" s="312"/>
    </row>
    <row r="587" spans="1:14" ht="22.5" customHeight="1">
      <c r="A587" s="307" t="s">
        <v>31109</v>
      </c>
      <c r="B587" s="32">
        <v>8806173435654</v>
      </c>
      <c r="C587" s="314" t="s">
        <v>31110</v>
      </c>
      <c r="D587" s="309" t="s">
        <v>31111</v>
      </c>
      <c r="E587" s="426">
        <v>8800</v>
      </c>
      <c r="F587" s="427">
        <v>0.47</v>
      </c>
      <c r="G587" s="310">
        <v>20</v>
      </c>
      <c r="H587" s="417">
        <f>Таблица612[[#This Row],[Розничная цена KRW]]*Таблица612[[#This Row],[Коэфициент стоимости]]</f>
        <v>4136</v>
      </c>
      <c r="I587" s="39" t="str">
        <f>IF($H$1="","Введите курс",Таблица612[[#This Row],[Оптовая цена KRW                       за 1шт]]/$H$1)</f>
        <v>Введите курс</v>
      </c>
      <c r="J587" s="311"/>
      <c r="K587" s="40">
        <f>Таблица612[[#This Row],[Заказ коробок ]]*Таблица612[[#This Row],[Кол-во шт в коробке]]</f>
        <v>0</v>
      </c>
      <c r="L587" s="416">
        <f>Таблица612[[#This Row],[Общее кол-во шт]]*Таблица612[[#This Row],[Оптовая цена KRW                       за 1шт]]</f>
        <v>0</v>
      </c>
      <c r="M587" s="41" t="str">
        <f>IFERROR(Таблица612[[#This Row],[Общее кол-во шт]]*Таблица612[[#This Row],[Оптовая цена USD                       за 1шт]],"")</f>
        <v/>
      </c>
      <c r="N587" s="312"/>
    </row>
    <row r="588" spans="1:14" ht="22.5" customHeight="1">
      <c r="A588" s="307" t="s">
        <v>31112</v>
      </c>
      <c r="B588" s="32">
        <v>8806173438723</v>
      </c>
      <c r="C588" s="314" t="s">
        <v>31113</v>
      </c>
      <c r="D588" s="309" t="s">
        <v>31114</v>
      </c>
      <c r="E588" s="426">
        <v>66000</v>
      </c>
      <c r="F588" s="427">
        <v>0.47</v>
      </c>
      <c r="G588" s="310">
        <v>6</v>
      </c>
      <c r="H588" s="417">
        <f>Таблица612[[#This Row],[Розничная цена KRW]]*Таблица612[[#This Row],[Коэфициент стоимости]]</f>
        <v>31020</v>
      </c>
      <c r="I588" s="39" t="str">
        <f>IF($H$1="","Введите курс",Таблица612[[#This Row],[Оптовая цена KRW                       за 1шт]]/$H$1)</f>
        <v>Введите курс</v>
      </c>
      <c r="J588" s="311"/>
      <c r="K588" s="40">
        <f>Таблица612[[#This Row],[Заказ коробок ]]*Таблица612[[#This Row],[Кол-во шт в коробке]]</f>
        <v>0</v>
      </c>
      <c r="L588" s="416">
        <f>Таблица612[[#This Row],[Общее кол-во шт]]*Таблица612[[#This Row],[Оптовая цена KRW                       за 1шт]]</f>
        <v>0</v>
      </c>
      <c r="M588" s="41" t="str">
        <f>IFERROR(Таблица612[[#This Row],[Общее кол-во шт]]*Таблица612[[#This Row],[Оптовая цена USD                       за 1шт]],"")</f>
        <v/>
      </c>
      <c r="N588" s="312"/>
    </row>
    <row r="589" spans="1:14" ht="22.5" customHeight="1">
      <c r="A589" s="307" t="s">
        <v>31115</v>
      </c>
      <c r="B589" s="32">
        <v>8806173450534</v>
      </c>
      <c r="C589" s="314" t="s">
        <v>18918</v>
      </c>
      <c r="D589" s="309" t="s">
        <v>31116</v>
      </c>
      <c r="E589" s="426">
        <v>28000</v>
      </c>
      <c r="F589" s="427">
        <v>0.47</v>
      </c>
      <c r="G589" s="310">
        <v>6</v>
      </c>
      <c r="H589" s="417">
        <f>Таблица612[[#This Row],[Розничная цена KRW]]*Таблица612[[#This Row],[Коэфициент стоимости]]</f>
        <v>13160</v>
      </c>
      <c r="I589" s="39" t="str">
        <f>IF($H$1="","Введите курс",Таблица612[[#This Row],[Оптовая цена KRW                       за 1шт]]/$H$1)</f>
        <v>Введите курс</v>
      </c>
      <c r="J589" s="311"/>
      <c r="K589" s="40">
        <f>Таблица612[[#This Row],[Заказ коробок ]]*Таблица612[[#This Row],[Кол-во шт в коробке]]</f>
        <v>0</v>
      </c>
      <c r="L589" s="416">
        <f>Таблица612[[#This Row],[Общее кол-во шт]]*Таблица612[[#This Row],[Оптовая цена KRW                       за 1шт]]</f>
        <v>0</v>
      </c>
      <c r="M589" s="41" t="str">
        <f>IFERROR(Таблица612[[#This Row],[Общее кол-во шт]]*Таблица612[[#This Row],[Оптовая цена USD                       за 1шт]],"")</f>
        <v/>
      </c>
      <c r="N589" s="312"/>
    </row>
    <row r="590" spans="1:14" ht="22.5" customHeight="1">
      <c r="A590" s="307" t="s">
        <v>31117</v>
      </c>
      <c r="B590" s="32">
        <v>8806173415397</v>
      </c>
      <c r="C590" s="314" t="s">
        <v>31118</v>
      </c>
      <c r="D590" s="309" t="s">
        <v>31119</v>
      </c>
      <c r="E590" s="426">
        <v>2000</v>
      </c>
      <c r="F590" s="427">
        <v>0.47</v>
      </c>
      <c r="G590" s="310">
        <v>12</v>
      </c>
      <c r="H590" s="417">
        <f>Таблица612[[#This Row],[Розничная цена KRW]]*Таблица612[[#This Row],[Коэфициент стоимости]]</f>
        <v>940</v>
      </c>
      <c r="I590" s="39" t="str">
        <f>IF($H$1="","Введите курс",Таблица612[[#This Row],[Оптовая цена KRW                       за 1шт]]/$H$1)</f>
        <v>Введите курс</v>
      </c>
      <c r="J590" s="311"/>
      <c r="K590" s="40">
        <f>Таблица612[[#This Row],[Заказ коробок ]]*Таблица612[[#This Row],[Кол-во шт в коробке]]</f>
        <v>0</v>
      </c>
      <c r="L590" s="416">
        <f>Таблица612[[#This Row],[Общее кол-во шт]]*Таблица612[[#This Row],[Оптовая цена KRW                       за 1шт]]</f>
        <v>0</v>
      </c>
      <c r="M590" s="41" t="str">
        <f>IFERROR(Таблица612[[#This Row],[Общее кол-во шт]]*Таблица612[[#This Row],[Оптовая цена USD                       за 1шт]],"")</f>
        <v/>
      </c>
      <c r="N590" s="312"/>
    </row>
    <row r="591" spans="1:14" ht="22.5" customHeight="1">
      <c r="A591" s="307" t="s">
        <v>31120</v>
      </c>
      <c r="B591" s="32">
        <v>8806173446933</v>
      </c>
      <c r="C591" s="314" t="s">
        <v>18769</v>
      </c>
      <c r="D591" s="309" t="s">
        <v>31121</v>
      </c>
      <c r="E591" s="426">
        <v>10000</v>
      </c>
      <c r="F591" s="427">
        <v>0.47</v>
      </c>
      <c r="G591" s="310">
        <v>6</v>
      </c>
      <c r="H591" s="417">
        <f>Таблица612[[#This Row],[Розничная цена KRW]]*Таблица612[[#This Row],[Коэфициент стоимости]]</f>
        <v>4700</v>
      </c>
      <c r="I591" s="39" t="str">
        <f>IF($H$1="","Введите курс",Таблица612[[#This Row],[Оптовая цена KRW                       за 1шт]]/$H$1)</f>
        <v>Введите курс</v>
      </c>
      <c r="J591" s="311"/>
      <c r="K591" s="40">
        <f>Таблица612[[#This Row],[Заказ коробок ]]*Таблица612[[#This Row],[Кол-во шт в коробке]]</f>
        <v>0</v>
      </c>
      <c r="L591" s="416">
        <f>Таблица612[[#This Row],[Общее кол-во шт]]*Таблица612[[#This Row],[Оптовая цена KRW                       за 1шт]]</f>
        <v>0</v>
      </c>
      <c r="M591" s="41" t="str">
        <f>IFERROR(Таблица612[[#This Row],[Общее кол-во шт]]*Таблица612[[#This Row],[Оптовая цена USD                       за 1шт]],"")</f>
        <v/>
      </c>
      <c r="N591" s="312"/>
    </row>
    <row r="592" spans="1:14" ht="22.5" customHeight="1">
      <c r="A592" s="307" t="s">
        <v>31122</v>
      </c>
      <c r="B592" s="32">
        <v>8806173425372</v>
      </c>
      <c r="C592" s="314" t="s">
        <v>18698</v>
      </c>
      <c r="D592" s="309" t="s">
        <v>31123</v>
      </c>
      <c r="E592" s="426">
        <v>7700</v>
      </c>
      <c r="F592" s="427">
        <v>0.47</v>
      </c>
      <c r="G592" s="310">
        <v>12</v>
      </c>
      <c r="H592" s="417">
        <f>Таблица612[[#This Row],[Розничная цена KRW]]*Таблица612[[#This Row],[Коэфициент стоимости]]</f>
        <v>3619</v>
      </c>
      <c r="I592" s="39" t="str">
        <f>IF($H$1="","Введите курс",Таблица612[[#This Row],[Оптовая цена KRW                       за 1шт]]/$H$1)</f>
        <v>Введите курс</v>
      </c>
      <c r="J592" s="311"/>
      <c r="K592" s="40">
        <f>Таблица612[[#This Row],[Заказ коробок ]]*Таблица612[[#This Row],[Кол-во шт в коробке]]</f>
        <v>0</v>
      </c>
      <c r="L592" s="416">
        <f>Таблица612[[#This Row],[Общее кол-во шт]]*Таблица612[[#This Row],[Оптовая цена KRW                       за 1шт]]</f>
        <v>0</v>
      </c>
      <c r="M592" s="41" t="str">
        <f>IFERROR(Таблица612[[#This Row],[Общее кол-во шт]]*Таблица612[[#This Row],[Оптовая цена USD                       за 1шт]],"")</f>
        <v/>
      </c>
      <c r="N592" s="312"/>
    </row>
    <row r="593" spans="1:14" ht="22.5" customHeight="1">
      <c r="A593" s="307" t="s">
        <v>31124</v>
      </c>
      <c r="B593" s="32">
        <v>8806173425389</v>
      </c>
      <c r="C593" s="314" t="s">
        <v>18696</v>
      </c>
      <c r="D593" s="309" t="s">
        <v>31125</v>
      </c>
      <c r="E593" s="426">
        <v>7700</v>
      </c>
      <c r="F593" s="427">
        <v>0.47</v>
      </c>
      <c r="G593" s="310">
        <v>12</v>
      </c>
      <c r="H593" s="417">
        <f>Таблица612[[#This Row],[Розничная цена KRW]]*Таблица612[[#This Row],[Коэфициент стоимости]]</f>
        <v>3619</v>
      </c>
      <c r="I593" s="39" t="str">
        <f>IF($H$1="","Введите курс",Таблица612[[#This Row],[Оптовая цена KRW                       за 1шт]]/$H$1)</f>
        <v>Введите курс</v>
      </c>
      <c r="J593" s="311"/>
      <c r="K593" s="40">
        <f>Таблица612[[#This Row],[Заказ коробок ]]*Таблица612[[#This Row],[Кол-во шт в коробке]]</f>
        <v>0</v>
      </c>
      <c r="L593" s="416">
        <f>Таблица612[[#This Row],[Общее кол-во шт]]*Таблица612[[#This Row],[Оптовая цена KRW                       за 1шт]]</f>
        <v>0</v>
      </c>
      <c r="M593" s="41" t="str">
        <f>IFERROR(Таблица612[[#This Row],[Общее кол-во шт]]*Таблица612[[#This Row],[Оптовая цена USD                       за 1шт]],"")</f>
        <v/>
      </c>
      <c r="N593" s="312"/>
    </row>
    <row r="594" spans="1:14" ht="22.5" customHeight="1">
      <c r="A594" s="307" t="s">
        <v>31126</v>
      </c>
      <c r="B594" s="32">
        <v>8806173425341</v>
      </c>
      <c r="C594" s="314" t="s">
        <v>18694</v>
      </c>
      <c r="D594" s="309" t="s">
        <v>31127</v>
      </c>
      <c r="E594" s="426">
        <v>7700</v>
      </c>
      <c r="F594" s="427">
        <v>0.47</v>
      </c>
      <c r="G594" s="310">
        <v>12</v>
      </c>
      <c r="H594" s="417">
        <f>Таблица612[[#This Row],[Розничная цена KRW]]*Таблица612[[#This Row],[Коэфициент стоимости]]</f>
        <v>3619</v>
      </c>
      <c r="I594" s="39" t="str">
        <f>IF($H$1="","Введите курс",Таблица612[[#This Row],[Оптовая цена KRW                       за 1шт]]/$H$1)</f>
        <v>Введите курс</v>
      </c>
      <c r="J594" s="311"/>
      <c r="K594" s="40">
        <f>Таблица612[[#This Row],[Заказ коробок ]]*Таблица612[[#This Row],[Кол-во шт в коробке]]</f>
        <v>0</v>
      </c>
      <c r="L594" s="416">
        <f>Таблица612[[#This Row],[Общее кол-во шт]]*Таблица612[[#This Row],[Оптовая цена KRW                       за 1шт]]</f>
        <v>0</v>
      </c>
      <c r="M594" s="41" t="str">
        <f>IFERROR(Таблица612[[#This Row],[Общее кол-во шт]]*Таблица612[[#This Row],[Оптовая цена USD                       за 1шт]],"")</f>
        <v/>
      </c>
      <c r="N594" s="312"/>
    </row>
    <row r="595" spans="1:14" ht="22.5" customHeight="1">
      <c r="A595" s="307" t="s">
        <v>31128</v>
      </c>
      <c r="B595" s="32">
        <v>8806173425358</v>
      </c>
      <c r="C595" s="314" t="s">
        <v>18700</v>
      </c>
      <c r="D595" s="309" t="s">
        <v>31129</v>
      </c>
      <c r="E595" s="426">
        <v>7700</v>
      </c>
      <c r="F595" s="427">
        <v>0.47</v>
      </c>
      <c r="G595" s="310">
        <v>12</v>
      </c>
      <c r="H595" s="417">
        <f>Таблица612[[#This Row],[Розничная цена KRW]]*Таблица612[[#This Row],[Коэфициент стоимости]]</f>
        <v>3619</v>
      </c>
      <c r="I595" s="39" t="str">
        <f>IF($H$1="","Введите курс",Таблица612[[#This Row],[Оптовая цена KRW                       за 1шт]]/$H$1)</f>
        <v>Введите курс</v>
      </c>
      <c r="J595" s="311"/>
      <c r="K595" s="40">
        <f>Таблица612[[#This Row],[Заказ коробок ]]*Таблица612[[#This Row],[Кол-во шт в коробке]]</f>
        <v>0</v>
      </c>
      <c r="L595" s="416">
        <f>Таблица612[[#This Row],[Общее кол-во шт]]*Таблица612[[#This Row],[Оптовая цена KRW                       за 1шт]]</f>
        <v>0</v>
      </c>
      <c r="M595" s="41" t="str">
        <f>IFERROR(Таблица612[[#This Row],[Общее кол-во шт]]*Таблица612[[#This Row],[Оптовая цена USD                       за 1шт]],"")</f>
        <v/>
      </c>
      <c r="N595" s="312"/>
    </row>
    <row r="596" spans="1:14" ht="22.5" customHeight="1">
      <c r="A596" s="307" t="s">
        <v>31130</v>
      </c>
      <c r="B596" s="32">
        <v>8806173434206</v>
      </c>
      <c r="C596" s="314" t="s">
        <v>31131</v>
      </c>
      <c r="D596" s="309" t="s">
        <v>31132</v>
      </c>
      <c r="E596" s="426">
        <v>9900</v>
      </c>
      <c r="F596" s="427">
        <v>0.47</v>
      </c>
      <c r="G596" s="310">
        <v>12</v>
      </c>
      <c r="H596" s="417">
        <f>Таблица612[[#This Row],[Розничная цена KRW]]*Таблица612[[#This Row],[Коэфициент стоимости]]</f>
        <v>4653</v>
      </c>
      <c r="I596" s="39" t="str">
        <f>IF($H$1="","Введите курс",Таблица612[[#This Row],[Оптовая цена KRW                       за 1шт]]/$H$1)</f>
        <v>Введите курс</v>
      </c>
      <c r="J596" s="311"/>
      <c r="K596" s="40">
        <f>Таблица612[[#This Row],[Заказ коробок ]]*Таблица612[[#This Row],[Кол-во шт в коробке]]</f>
        <v>0</v>
      </c>
      <c r="L596" s="416">
        <f>Таблица612[[#This Row],[Общее кол-во шт]]*Таблица612[[#This Row],[Оптовая цена KRW                       за 1шт]]</f>
        <v>0</v>
      </c>
      <c r="M596" s="41" t="str">
        <f>IFERROR(Таблица612[[#This Row],[Общее кол-во шт]]*Таблица612[[#This Row],[Оптовая цена USD                       за 1шт]],"")</f>
        <v/>
      </c>
      <c r="N596" s="312"/>
    </row>
    <row r="597" spans="1:14" ht="22.5" customHeight="1">
      <c r="A597" s="307" t="s">
        <v>31133</v>
      </c>
      <c r="B597" s="32">
        <v>8806173434220</v>
      </c>
      <c r="C597" s="314" t="s">
        <v>31134</v>
      </c>
      <c r="D597" s="309" t="s">
        <v>31135</v>
      </c>
      <c r="E597" s="426">
        <v>9900</v>
      </c>
      <c r="F597" s="427">
        <v>0.47</v>
      </c>
      <c r="G597" s="310">
        <v>12</v>
      </c>
      <c r="H597" s="417">
        <f>Таблица612[[#This Row],[Розничная цена KRW]]*Таблица612[[#This Row],[Коэфициент стоимости]]</f>
        <v>4653</v>
      </c>
      <c r="I597" s="39" t="str">
        <f>IF($H$1="","Введите курс",Таблица612[[#This Row],[Оптовая цена KRW                       за 1шт]]/$H$1)</f>
        <v>Введите курс</v>
      </c>
      <c r="J597" s="311"/>
      <c r="K597" s="40">
        <f>Таблица612[[#This Row],[Заказ коробок ]]*Таблица612[[#This Row],[Кол-во шт в коробке]]</f>
        <v>0</v>
      </c>
      <c r="L597" s="416">
        <f>Таблица612[[#This Row],[Общее кол-во шт]]*Таблица612[[#This Row],[Оптовая цена KRW                       за 1шт]]</f>
        <v>0</v>
      </c>
      <c r="M597" s="41" t="str">
        <f>IFERROR(Таблица612[[#This Row],[Общее кол-во шт]]*Таблица612[[#This Row],[Оптовая цена USD                       за 1шт]],"")</f>
        <v/>
      </c>
      <c r="N597" s="312"/>
    </row>
    <row r="598" spans="1:14" ht="22.5" customHeight="1">
      <c r="A598" s="307" t="s">
        <v>31136</v>
      </c>
      <c r="B598" s="32">
        <v>8806173425365</v>
      </c>
      <c r="C598" s="314" t="s">
        <v>18697</v>
      </c>
      <c r="D598" s="309" t="s">
        <v>31137</v>
      </c>
      <c r="E598" s="426">
        <v>7700</v>
      </c>
      <c r="F598" s="427">
        <v>0.47</v>
      </c>
      <c r="G598" s="310">
        <v>12</v>
      </c>
      <c r="H598" s="417">
        <f>Таблица612[[#This Row],[Розничная цена KRW]]*Таблица612[[#This Row],[Коэфициент стоимости]]</f>
        <v>3619</v>
      </c>
      <c r="I598" s="39" t="str">
        <f>IF($H$1="","Введите курс",Таблица612[[#This Row],[Оптовая цена KRW                       за 1шт]]/$H$1)</f>
        <v>Введите курс</v>
      </c>
      <c r="J598" s="311"/>
      <c r="K598" s="40">
        <f>Таблица612[[#This Row],[Заказ коробок ]]*Таблица612[[#This Row],[Кол-во шт в коробке]]</f>
        <v>0</v>
      </c>
      <c r="L598" s="416">
        <f>Таблица612[[#This Row],[Общее кол-во шт]]*Таблица612[[#This Row],[Оптовая цена KRW                       за 1шт]]</f>
        <v>0</v>
      </c>
      <c r="M598" s="41" t="str">
        <f>IFERROR(Таблица612[[#This Row],[Общее кол-во шт]]*Таблица612[[#This Row],[Оптовая цена USD                       за 1шт]],"")</f>
        <v/>
      </c>
      <c r="N598" s="312"/>
    </row>
    <row r="599" spans="1:14" ht="22.5" customHeight="1">
      <c r="A599" s="307" t="s">
        <v>31138</v>
      </c>
      <c r="B599" s="32">
        <v>8806173441044</v>
      </c>
      <c r="C599" s="314" t="s">
        <v>31139</v>
      </c>
      <c r="D599" s="309" t="s">
        <v>31140</v>
      </c>
      <c r="E599" s="426">
        <v>14900</v>
      </c>
      <c r="F599" s="427">
        <v>0.47</v>
      </c>
      <c r="G599" s="310">
        <v>6</v>
      </c>
      <c r="H599" s="417">
        <f>Таблица612[[#This Row],[Розничная цена KRW]]*Таблица612[[#This Row],[Коэфициент стоимости]]</f>
        <v>7003</v>
      </c>
      <c r="I599" s="39" t="str">
        <f>IF($H$1="","Введите курс",Таблица612[[#This Row],[Оптовая цена KRW                       за 1шт]]/$H$1)</f>
        <v>Введите курс</v>
      </c>
      <c r="J599" s="311"/>
      <c r="K599" s="40">
        <f>Таблица612[[#This Row],[Заказ коробок ]]*Таблица612[[#This Row],[Кол-во шт в коробке]]</f>
        <v>0</v>
      </c>
      <c r="L599" s="416">
        <f>Таблица612[[#This Row],[Общее кол-во шт]]*Таблица612[[#This Row],[Оптовая цена KRW                       за 1шт]]</f>
        <v>0</v>
      </c>
      <c r="M599" s="41" t="str">
        <f>IFERROR(Таблица612[[#This Row],[Общее кол-во шт]]*Таблица612[[#This Row],[Оптовая цена USD                       за 1шт]],"")</f>
        <v/>
      </c>
      <c r="N599" s="312"/>
    </row>
    <row r="600" spans="1:14" ht="22.5" customHeight="1">
      <c r="A600" s="307" t="s">
        <v>31141</v>
      </c>
      <c r="B600" s="32">
        <v>8806173447961</v>
      </c>
      <c r="C600" s="314" t="s">
        <v>18770</v>
      </c>
      <c r="D600" s="309" t="s">
        <v>31142</v>
      </c>
      <c r="E600" s="426">
        <v>10000</v>
      </c>
      <c r="F600" s="427">
        <v>0.47</v>
      </c>
      <c r="G600" s="310">
        <v>8</v>
      </c>
      <c r="H600" s="417">
        <f>Таблица612[[#This Row],[Розничная цена KRW]]*Таблица612[[#This Row],[Коэфициент стоимости]]</f>
        <v>4700</v>
      </c>
      <c r="I600" s="39" t="str">
        <f>IF($H$1="","Введите курс",Таблица612[[#This Row],[Оптовая цена KRW                       за 1шт]]/$H$1)</f>
        <v>Введите курс</v>
      </c>
      <c r="J600" s="311"/>
      <c r="K600" s="40">
        <f>Таблица612[[#This Row],[Заказ коробок ]]*Таблица612[[#This Row],[Кол-во шт в коробке]]</f>
        <v>0</v>
      </c>
      <c r="L600" s="416">
        <f>Таблица612[[#This Row],[Общее кол-во шт]]*Таблица612[[#This Row],[Оптовая цена KRW                       за 1шт]]</f>
        <v>0</v>
      </c>
      <c r="M600" s="41" t="str">
        <f>IFERROR(Таблица612[[#This Row],[Общее кол-во шт]]*Таблица612[[#This Row],[Оптовая цена USD                       за 1шт]],"")</f>
        <v/>
      </c>
      <c r="N600" s="312"/>
    </row>
    <row r="601" spans="1:14" ht="22.5" customHeight="1">
      <c r="A601" s="307" t="s">
        <v>31143</v>
      </c>
      <c r="B601" s="32">
        <v>8806173439072</v>
      </c>
      <c r="C601" s="314" t="s">
        <v>18587</v>
      </c>
      <c r="D601" s="309" t="s">
        <v>31144</v>
      </c>
      <c r="E601" s="426">
        <v>4400</v>
      </c>
      <c r="F601" s="427">
        <v>0.47</v>
      </c>
      <c r="G601" s="310">
        <v>12</v>
      </c>
      <c r="H601" s="417">
        <f>Таблица612[[#This Row],[Розничная цена KRW]]*Таблица612[[#This Row],[Коэфициент стоимости]]</f>
        <v>2068</v>
      </c>
      <c r="I601" s="39" t="str">
        <f>IF($H$1="","Введите курс",Таблица612[[#This Row],[Оптовая цена KRW                       за 1шт]]/$H$1)</f>
        <v>Введите курс</v>
      </c>
      <c r="J601" s="311"/>
      <c r="K601" s="40">
        <f>Таблица612[[#This Row],[Заказ коробок ]]*Таблица612[[#This Row],[Кол-во шт в коробке]]</f>
        <v>0</v>
      </c>
      <c r="L601" s="416">
        <f>Таблица612[[#This Row],[Общее кол-во шт]]*Таблица612[[#This Row],[Оптовая цена KRW                       за 1шт]]</f>
        <v>0</v>
      </c>
      <c r="M601" s="41" t="str">
        <f>IFERROR(Таблица612[[#This Row],[Общее кол-во шт]]*Таблица612[[#This Row],[Оптовая цена USD                       за 1шт]],"")</f>
        <v/>
      </c>
      <c r="N601" s="312"/>
    </row>
    <row r="602" spans="1:14" ht="22.5" customHeight="1">
      <c r="A602" s="307" t="s">
        <v>31145</v>
      </c>
      <c r="B602" s="32">
        <v>8806173438914</v>
      </c>
      <c r="C602" s="314" t="s">
        <v>18584</v>
      </c>
      <c r="D602" s="309" t="s">
        <v>31146</v>
      </c>
      <c r="E602" s="426">
        <v>4400</v>
      </c>
      <c r="F602" s="427">
        <v>0.47</v>
      </c>
      <c r="G602" s="310">
        <v>12</v>
      </c>
      <c r="H602" s="417">
        <f>Таблица612[[#This Row],[Розничная цена KRW]]*Таблица612[[#This Row],[Коэфициент стоимости]]</f>
        <v>2068</v>
      </c>
      <c r="I602" s="39" t="str">
        <f>IF($H$1="","Введите курс",Таблица612[[#This Row],[Оптовая цена KRW                       за 1шт]]/$H$1)</f>
        <v>Введите курс</v>
      </c>
      <c r="J602" s="311"/>
      <c r="K602" s="40">
        <f>Таблица612[[#This Row],[Заказ коробок ]]*Таблица612[[#This Row],[Кол-во шт в коробке]]</f>
        <v>0</v>
      </c>
      <c r="L602" s="416">
        <f>Таблица612[[#This Row],[Общее кол-во шт]]*Таблица612[[#This Row],[Оптовая цена KRW                       за 1шт]]</f>
        <v>0</v>
      </c>
      <c r="M602" s="41" t="str">
        <f>IFERROR(Таблица612[[#This Row],[Общее кол-во шт]]*Таблица612[[#This Row],[Оптовая цена USD                       за 1шт]],"")</f>
        <v/>
      </c>
      <c r="N602" s="312"/>
    </row>
    <row r="603" spans="1:14" ht="22.5" customHeight="1">
      <c r="A603" s="307" t="s">
        <v>31147</v>
      </c>
      <c r="B603" s="32">
        <v>8806173439041</v>
      </c>
      <c r="C603" s="314" t="s">
        <v>18590</v>
      </c>
      <c r="D603" s="309" t="s">
        <v>31148</v>
      </c>
      <c r="E603" s="426">
        <v>4400</v>
      </c>
      <c r="F603" s="427">
        <v>0.47</v>
      </c>
      <c r="G603" s="310">
        <v>12</v>
      </c>
      <c r="H603" s="417">
        <f>Таблица612[[#This Row],[Розничная цена KRW]]*Таблица612[[#This Row],[Коэфициент стоимости]]</f>
        <v>2068</v>
      </c>
      <c r="I603" s="39" t="str">
        <f>IF($H$1="","Введите курс",Таблица612[[#This Row],[Оптовая цена KRW                       за 1шт]]/$H$1)</f>
        <v>Введите курс</v>
      </c>
      <c r="J603" s="311"/>
      <c r="K603" s="40">
        <f>Таблица612[[#This Row],[Заказ коробок ]]*Таблица612[[#This Row],[Кол-во шт в коробке]]</f>
        <v>0</v>
      </c>
      <c r="L603" s="416">
        <f>Таблица612[[#This Row],[Общее кол-во шт]]*Таблица612[[#This Row],[Оптовая цена KRW                       за 1шт]]</f>
        <v>0</v>
      </c>
      <c r="M603" s="41" t="str">
        <f>IFERROR(Таблица612[[#This Row],[Общее кол-во шт]]*Таблица612[[#This Row],[Оптовая цена USD                       за 1шт]],"")</f>
        <v/>
      </c>
      <c r="N603" s="312"/>
    </row>
    <row r="604" spans="1:14" ht="22.5" customHeight="1">
      <c r="A604" s="307" t="s">
        <v>31149</v>
      </c>
      <c r="B604" s="32">
        <v>8806173425976</v>
      </c>
      <c r="C604" s="314" t="s">
        <v>18813</v>
      </c>
      <c r="D604" s="309" t="s">
        <v>31150</v>
      </c>
      <c r="E604" s="426">
        <v>12900</v>
      </c>
      <c r="F604" s="427">
        <v>0.47</v>
      </c>
      <c r="G604" s="310">
        <v>12</v>
      </c>
      <c r="H604" s="417">
        <f>Таблица612[[#This Row],[Розничная цена KRW]]*Таблица612[[#This Row],[Коэфициент стоимости]]</f>
        <v>6063</v>
      </c>
      <c r="I604" s="39" t="str">
        <f>IF($H$1="","Введите курс",Таблица612[[#This Row],[Оптовая цена KRW                       за 1шт]]/$H$1)</f>
        <v>Введите курс</v>
      </c>
      <c r="J604" s="311"/>
      <c r="K604" s="40">
        <f>Таблица612[[#This Row],[Заказ коробок ]]*Таблица612[[#This Row],[Кол-во шт в коробке]]</f>
        <v>0</v>
      </c>
      <c r="L604" s="416">
        <f>Таблица612[[#This Row],[Общее кол-во шт]]*Таблица612[[#This Row],[Оптовая цена KRW                       за 1шт]]</f>
        <v>0</v>
      </c>
      <c r="M604" s="41" t="str">
        <f>IFERROR(Таблица612[[#This Row],[Общее кол-во шт]]*Таблица612[[#This Row],[Оптовая цена USD                       за 1шт]],"")</f>
        <v/>
      </c>
      <c r="N604" s="312"/>
    </row>
    <row r="605" spans="1:14" ht="22.5" customHeight="1">
      <c r="A605" s="307" t="s">
        <v>31151</v>
      </c>
      <c r="B605" s="32">
        <v>8806173420032</v>
      </c>
      <c r="C605" s="314" t="s">
        <v>18805</v>
      </c>
      <c r="D605" s="309" t="s">
        <v>31152</v>
      </c>
      <c r="E605" s="426">
        <v>12000</v>
      </c>
      <c r="F605" s="427">
        <v>0.47</v>
      </c>
      <c r="G605" s="310">
        <v>12</v>
      </c>
      <c r="H605" s="417">
        <f>Таблица612[[#This Row],[Розничная цена KRW]]*Таблица612[[#This Row],[Коэфициент стоимости]]</f>
        <v>5640</v>
      </c>
      <c r="I605" s="39" t="str">
        <f>IF($H$1="","Введите курс",Таблица612[[#This Row],[Оптовая цена KRW                       за 1шт]]/$H$1)</f>
        <v>Введите курс</v>
      </c>
      <c r="J605" s="311"/>
      <c r="K605" s="40">
        <f>Таблица612[[#This Row],[Заказ коробок ]]*Таблица612[[#This Row],[Кол-во шт в коробке]]</f>
        <v>0</v>
      </c>
      <c r="L605" s="416">
        <f>Таблица612[[#This Row],[Общее кол-во шт]]*Таблица612[[#This Row],[Оптовая цена KRW                       за 1шт]]</f>
        <v>0</v>
      </c>
      <c r="M605" s="41" t="str">
        <f>IFERROR(Таблица612[[#This Row],[Общее кол-во шт]]*Таблица612[[#This Row],[Оптовая цена USD                       за 1шт]],"")</f>
        <v/>
      </c>
      <c r="N605" s="312"/>
    </row>
    <row r="606" spans="1:14" ht="22.5" customHeight="1">
      <c r="A606" s="307" t="s">
        <v>31153</v>
      </c>
      <c r="B606" s="32">
        <v>8806173419678</v>
      </c>
      <c r="C606" s="314" t="s">
        <v>18752</v>
      </c>
      <c r="D606" s="309" t="s">
        <v>31154</v>
      </c>
      <c r="E606" s="426">
        <v>9900</v>
      </c>
      <c r="F606" s="427">
        <v>0.47</v>
      </c>
      <c r="G606" s="310">
        <v>12</v>
      </c>
      <c r="H606" s="417">
        <f>Таблица612[[#This Row],[Розничная цена KRW]]*Таблица612[[#This Row],[Коэфициент стоимости]]</f>
        <v>4653</v>
      </c>
      <c r="I606" s="39" t="str">
        <f>IF($H$1="","Введите курс",Таблица612[[#This Row],[Оптовая цена KRW                       за 1шт]]/$H$1)</f>
        <v>Введите курс</v>
      </c>
      <c r="J606" s="311"/>
      <c r="K606" s="40">
        <f>Таблица612[[#This Row],[Заказ коробок ]]*Таблица612[[#This Row],[Кол-во шт в коробке]]</f>
        <v>0</v>
      </c>
      <c r="L606" s="416">
        <f>Таблица612[[#This Row],[Общее кол-во шт]]*Таблица612[[#This Row],[Оптовая цена KRW                       за 1шт]]</f>
        <v>0</v>
      </c>
      <c r="M606" s="41" t="str">
        <f>IFERROR(Таблица612[[#This Row],[Общее кол-во шт]]*Таблица612[[#This Row],[Оптовая цена USD                       за 1шт]],"")</f>
        <v/>
      </c>
      <c r="N606" s="312"/>
    </row>
    <row r="607" spans="1:14" ht="22.5" customHeight="1">
      <c r="A607" s="307" t="s">
        <v>31155</v>
      </c>
      <c r="B607" s="32">
        <v>8806173447879</v>
      </c>
      <c r="C607" s="314" t="s">
        <v>18864</v>
      </c>
      <c r="D607" s="309" t="s">
        <v>31156</v>
      </c>
      <c r="E607" s="426">
        <v>17000</v>
      </c>
      <c r="F607" s="427">
        <v>0.47</v>
      </c>
      <c r="G607" s="310">
        <v>6</v>
      </c>
      <c r="H607" s="417">
        <f>Таблица612[[#This Row],[Розничная цена KRW]]*Таблица612[[#This Row],[Коэфициент стоимости]]</f>
        <v>7990</v>
      </c>
      <c r="I607" s="39" t="str">
        <f>IF($H$1="","Введите курс",Таблица612[[#This Row],[Оптовая цена KRW                       за 1шт]]/$H$1)</f>
        <v>Введите курс</v>
      </c>
      <c r="J607" s="311"/>
      <c r="K607" s="40">
        <f>Таблица612[[#This Row],[Заказ коробок ]]*Таблица612[[#This Row],[Кол-во шт в коробке]]</f>
        <v>0</v>
      </c>
      <c r="L607" s="416">
        <f>Таблица612[[#This Row],[Общее кол-во шт]]*Таблица612[[#This Row],[Оптовая цена KRW                       за 1шт]]</f>
        <v>0</v>
      </c>
      <c r="M607" s="41" t="str">
        <f>IFERROR(Таблица612[[#This Row],[Общее кол-во шт]]*Таблица612[[#This Row],[Оптовая цена USD                       за 1шт]],"")</f>
        <v/>
      </c>
      <c r="N607" s="312"/>
    </row>
    <row r="608" spans="1:14" ht="22.5" customHeight="1">
      <c r="A608" s="307" t="s">
        <v>31157</v>
      </c>
      <c r="B608" s="32">
        <v>8806173439119</v>
      </c>
      <c r="C608" s="314" t="s">
        <v>18844</v>
      </c>
      <c r="D608" s="309" t="s">
        <v>31158</v>
      </c>
      <c r="E608" s="426">
        <v>15000</v>
      </c>
      <c r="F608" s="427">
        <v>0.47</v>
      </c>
      <c r="G608" s="310">
        <v>12</v>
      </c>
      <c r="H608" s="417">
        <f>Таблица612[[#This Row],[Розничная цена KRW]]*Таблица612[[#This Row],[Коэфициент стоимости]]</f>
        <v>7050</v>
      </c>
      <c r="I608" s="39" t="str">
        <f>IF($H$1="","Введите курс",Таблица612[[#This Row],[Оптовая цена KRW                       за 1шт]]/$H$1)</f>
        <v>Введите курс</v>
      </c>
      <c r="J608" s="311"/>
      <c r="K608" s="40">
        <f>Таблица612[[#This Row],[Заказ коробок ]]*Таблица612[[#This Row],[Кол-во шт в коробке]]</f>
        <v>0</v>
      </c>
      <c r="L608" s="416">
        <f>Таблица612[[#This Row],[Общее кол-во шт]]*Таблица612[[#This Row],[Оптовая цена KRW                       за 1шт]]</f>
        <v>0</v>
      </c>
      <c r="M608" s="41" t="str">
        <f>IFERROR(Таблица612[[#This Row],[Общее кол-во шт]]*Таблица612[[#This Row],[Оптовая цена USD                       за 1шт]],"")</f>
        <v/>
      </c>
      <c r="N608" s="312"/>
    </row>
    <row r="609" spans="1:14" ht="22.5" customHeight="1">
      <c r="A609" s="307" t="s">
        <v>31159</v>
      </c>
      <c r="B609" s="32">
        <v>8806173424603</v>
      </c>
      <c r="C609" s="314" t="s">
        <v>18631</v>
      </c>
      <c r="D609" s="309" t="s">
        <v>31160</v>
      </c>
      <c r="E609" s="426">
        <v>5500</v>
      </c>
      <c r="F609" s="427">
        <v>0.47</v>
      </c>
      <c r="G609" s="310">
        <v>20</v>
      </c>
      <c r="H609" s="417">
        <f>Таблица612[[#This Row],[Розничная цена KRW]]*Таблица612[[#This Row],[Коэфициент стоимости]]</f>
        <v>2585</v>
      </c>
      <c r="I609" s="39" t="str">
        <f>IF($H$1="","Введите курс",Таблица612[[#This Row],[Оптовая цена KRW                       за 1шт]]/$H$1)</f>
        <v>Введите курс</v>
      </c>
      <c r="J609" s="311"/>
      <c r="K609" s="40">
        <f>Таблица612[[#This Row],[Заказ коробок ]]*Таблица612[[#This Row],[Кол-во шт в коробке]]</f>
        <v>0</v>
      </c>
      <c r="L609" s="416">
        <f>Таблица612[[#This Row],[Общее кол-во шт]]*Таблица612[[#This Row],[Оптовая цена KRW                       за 1шт]]</f>
        <v>0</v>
      </c>
      <c r="M609" s="41" t="str">
        <f>IFERROR(Таблица612[[#This Row],[Общее кол-во шт]]*Таблица612[[#This Row],[Оптовая цена USD                       за 1шт]],"")</f>
        <v/>
      </c>
      <c r="N609" s="312"/>
    </row>
    <row r="610" spans="1:14" ht="22.5" customHeight="1">
      <c r="A610" s="307" t="s">
        <v>31161</v>
      </c>
      <c r="B610" s="32">
        <v>8806173429769</v>
      </c>
      <c r="C610" s="314" t="s">
        <v>18533</v>
      </c>
      <c r="D610" s="309" t="s">
        <v>31162</v>
      </c>
      <c r="E610" s="426">
        <v>2000</v>
      </c>
      <c r="F610" s="427">
        <v>0.47</v>
      </c>
      <c r="G610" s="310">
        <v>30</v>
      </c>
      <c r="H610" s="417">
        <f>Таблица612[[#This Row],[Розничная цена KRW]]*Таблица612[[#This Row],[Коэфициент стоимости]]</f>
        <v>940</v>
      </c>
      <c r="I610" s="39" t="str">
        <f>IF($H$1="","Введите курс",Таблица612[[#This Row],[Оптовая цена KRW                       за 1шт]]/$H$1)</f>
        <v>Введите курс</v>
      </c>
      <c r="J610" s="311"/>
      <c r="K610" s="40">
        <f>Таблица612[[#This Row],[Заказ коробок ]]*Таблица612[[#This Row],[Кол-во шт в коробке]]</f>
        <v>0</v>
      </c>
      <c r="L610" s="416">
        <f>Таблица612[[#This Row],[Общее кол-во шт]]*Таблица612[[#This Row],[Оптовая цена KRW                       за 1шт]]</f>
        <v>0</v>
      </c>
      <c r="M610" s="41" t="str">
        <f>IFERROR(Таблица612[[#This Row],[Общее кол-во шт]]*Таблица612[[#This Row],[Оптовая цена USD                       за 1шт]],"")</f>
        <v/>
      </c>
      <c r="N610" s="312"/>
    </row>
    <row r="611" spans="1:14" ht="22.5" customHeight="1">
      <c r="A611" s="307" t="s">
        <v>31163</v>
      </c>
      <c r="B611" s="32">
        <v>8806173412334</v>
      </c>
      <c r="C611" s="314" t="s">
        <v>18746</v>
      </c>
      <c r="D611" s="309" t="s">
        <v>31164</v>
      </c>
      <c r="E611" s="426">
        <v>9900</v>
      </c>
      <c r="F611" s="427">
        <v>0.47</v>
      </c>
      <c r="G611" s="310">
        <v>12</v>
      </c>
      <c r="H611" s="417">
        <f>Таблица612[[#This Row],[Розничная цена KRW]]*Таблица612[[#This Row],[Коэфициент стоимости]]</f>
        <v>4653</v>
      </c>
      <c r="I611" s="39" t="str">
        <f>IF($H$1="","Введите курс",Таблица612[[#This Row],[Оптовая цена KRW                       за 1шт]]/$H$1)</f>
        <v>Введите курс</v>
      </c>
      <c r="J611" s="311"/>
      <c r="K611" s="40">
        <f>Таблица612[[#This Row],[Заказ коробок ]]*Таблица612[[#This Row],[Кол-во шт в коробке]]</f>
        <v>0</v>
      </c>
      <c r="L611" s="416">
        <f>Таблица612[[#This Row],[Общее кол-во шт]]*Таблица612[[#This Row],[Оптовая цена KRW                       за 1шт]]</f>
        <v>0</v>
      </c>
      <c r="M611" s="41" t="str">
        <f>IFERROR(Таблица612[[#This Row],[Общее кол-во шт]]*Таблица612[[#This Row],[Оптовая цена USD                       за 1шт]],"")</f>
        <v/>
      </c>
      <c r="N611" s="312"/>
    </row>
    <row r="612" spans="1:14" ht="22.5" customHeight="1">
      <c r="A612" s="307" t="s">
        <v>31165</v>
      </c>
      <c r="B612" s="32">
        <v>8806173426379</v>
      </c>
      <c r="C612" s="314" t="s">
        <v>18843</v>
      </c>
      <c r="D612" s="309" t="s">
        <v>31166</v>
      </c>
      <c r="E612" s="426">
        <v>15000</v>
      </c>
      <c r="F612" s="427">
        <v>0.47</v>
      </c>
      <c r="G612" s="310">
        <v>12</v>
      </c>
      <c r="H612" s="417">
        <f>Таблица612[[#This Row],[Розничная цена KRW]]*Таблица612[[#This Row],[Коэфициент стоимости]]</f>
        <v>7050</v>
      </c>
      <c r="I612" s="39" t="str">
        <f>IF($H$1="","Введите курс",Таблица612[[#This Row],[Оптовая цена KRW                       за 1шт]]/$H$1)</f>
        <v>Введите курс</v>
      </c>
      <c r="J612" s="311"/>
      <c r="K612" s="40">
        <f>Таблица612[[#This Row],[Заказ коробок ]]*Таблица612[[#This Row],[Кол-во шт в коробке]]</f>
        <v>0</v>
      </c>
      <c r="L612" s="416">
        <f>Таблица612[[#This Row],[Общее кол-во шт]]*Таблица612[[#This Row],[Оптовая цена KRW                       за 1шт]]</f>
        <v>0</v>
      </c>
      <c r="M612" s="41" t="str">
        <f>IFERROR(Таблица612[[#This Row],[Общее кол-во шт]]*Таблица612[[#This Row],[Оптовая цена USD                       за 1шт]],"")</f>
        <v/>
      </c>
      <c r="N612" s="312"/>
    </row>
    <row r="613" spans="1:14" ht="22.5" customHeight="1">
      <c r="A613" s="307" t="s">
        <v>31167</v>
      </c>
      <c r="B613" s="32">
        <v>8806173432059</v>
      </c>
      <c r="C613" s="314" t="s">
        <v>18881</v>
      </c>
      <c r="D613" s="309" t="s">
        <v>31168</v>
      </c>
      <c r="E613" s="426">
        <v>20000</v>
      </c>
      <c r="F613" s="427">
        <v>0.47</v>
      </c>
      <c r="G613" s="310">
        <v>8</v>
      </c>
      <c r="H613" s="417">
        <f>Таблица612[[#This Row],[Розничная цена KRW]]*Таблица612[[#This Row],[Коэфициент стоимости]]</f>
        <v>9400</v>
      </c>
      <c r="I613" s="39" t="str">
        <f>IF($H$1="","Введите курс",Таблица612[[#This Row],[Оптовая цена KRW                       за 1шт]]/$H$1)</f>
        <v>Введите курс</v>
      </c>
      <c r="J613" s="311"/>
      <c r="K613" s="40">
        <f>Таблица612[[#This Row],[Заказ коробок ]]*Таблица612[[#This Row],[Кол-во шт в коробке]]</f>
        <v>0</v>
      </c>
      <c r="L613" s="416">
        <f>Таблица612[[#This Row],[Общее кол-во шт]]*Таблица612[[#This Row],[Оптовая цена KRW                       за 1шт]]</f>
        <v>0</v>
      </c>
      <c r="M613" s="41" t="str">
        <f>IFERROR(Таблица612[[#This Row],[Общее кол-во шт]]*Таблица612[[#This Row],[Оптовая цена USD                       за 1шт]],"")</f>
        <v/>
      </c>
      <c r="N613" s="312"/>
    </row>
    <row r="614" spans="1:14" ht="22.5" customHeight="1">
      <c r="A614" s="307" t="s">
        <v>31169</v>
      </c>
      <c r="B614" s="32">
        <v>8806173424696</v>
      </c>
      <c r="C614" s="314" t="s">
        <v>18728</v>
      </c>
      <c r="D614" s="309" t="s">
        <v>31170</v>
      </c>
      <c r="E614" s="426">
        <v>8900</v>
      </c>
      <c r="F614" s="427">
        <v>0.47</v>
      </c>
      <c r="G614" s="310">
        <v>10</v>
      </c>
      <c r="H614" s="417">
        <f>Таблица612[[#This Row],[Розничная цена KRW]]*Таблица612[[#This Row],[Коэфициент стоимости]]</f>
        <v>4183</v>
      </c>
      <c r="I614" s="39" t="str">
        <f>IF($H$1="","Введите курс",Таблица612[[#This Row],[Оптовая цена KRW                       за 1шт]]/$H$1)</f>
        <v>Введите курс</v>
      </c>
      <c r="J614" s="311"/>
      <c r="K614" s="40">
        <f>Таблица612[[#This Row],[Заказ коробок ]]*Таблица612[[#This Row],[Кол-во шт в коробке]]</f>
        <v>0</v>
      </c>
      <c r="L614" s="416">
        <f>Таблица612[[#This Row],[Общее кол-во шт]]*Таблица612[[#This Row],[Оптовая цена KRW                       за 1шт]]</f>
        <v>0</v>
      </c>
      <c r="M614" s="41" t="str">
        <f>IFERROR(Таблица612[[#This Row],[Общее кол-во шт]]*Таблица612[[#This Row],[Оптовая цена USD                       за 1шт]],"")</f>
        <v/>
      </c>
      <c r="N614" s="312"/>
    </row>
    <row r="615" spans="1:14" ht="22.5" customHeight="1">
      <c r="A615" s="307" t="s">
        <v>31171</v>
      </c>
      <c r="B615" s="32">
        <v>8806173425570</v>
      </c>
      <c r="C615" s="314" t="s">
        <v>31172</v>
      </c>
      <c r="D615" s="309" t="s">
        <v>31173</v>
      </c>
      <c r="E615" s="426">
        <v>9900</v>
      </c>
      <c r="F615" s="427">
        <v>0.47</v>
      </c>
      <c r="G615" s="310">
        <v>12</v>
      </c>
      <c r="H615" s="417">
        <f>Таблица612[[#This Row],[Розничная цена KRW]]*Таблица612[[#This Row],[Коэфициент стоимости]]</f>
        <v>4653</v>
      </c>
      <c r="I615" s="39" t="str">
        <f>IF($H$1="","Введите курс",Таблица612[[#This Row],[Оптовая цена KRW                       за 1шт]]/$H$1)</f>
        <v>Введите курс</v>
      </c>
      <c r="J615" s="311"/>
      <c r="K615" s="40">
        <f>Таблица612[[#This Row],[Заказ коробок ]]*Таблица612[[#This Row],[Кол-во шт в коробке]]</f>
        <v>0</v>
      </c>
      <c r="L615" s="416">
        <f>Таблица612[[#This Row],[Общее кол-во шт]]*Таблица612[[#This Row],[Оптовая цена KRW                       за 1шт]]</f>
        <v>0</v>
      </c>
      <c r="M615" s="41" t="str">
        <f>IFERROR(Таблица612[[#This Row],[Общее кол-во шт]]*Таблица612[[#This Row],[Оптовая цена USD                       за 1шт]],"")</f>
        <v/>
      </c>
      <c r="N615" s="312"/>
    </row>
    <row r="616" spans="1:14" ht="22.5" customHeight="1">
      <c r="A616" s="307" t="s">
        <v>31174</v>
      </c>
      <c r="B616" s="32">
        <v>8806173424986</v>
      </c>
      <c r="C616" s="314" t="s">
        <v>31175</v>
      </c>
      <c r="D616" s="309" t="s">
        <v>31176</v>
      </c>
      <c r="E616" s="426">
        <v>6900</v>
      </c>
      <c r="F616" s="427">
        <v>0.47</v>
      </c>
      <c r="G616" s="310">
        <v>12</v>
      </c>
      <c r="H616" s="417">
        <f>Таблица612[[#This Row],[Розничная цена KRW]]*Таблица612[[#This Row],[Коэфициент стоимости]]</f>
        <v>3243</v>
      </c>
      <c r="I616" s="39" t="str">
        <f>IF($H$1="","Введите курс",Таблица612[[#This Row],[Оптовая цена KRW                       за 1шт]]/$H$1)</f>
        <v>Введите курс</v>
      </c>
      <c r="J616" s="311"/>
      <c r="K616" s="40">
        <f>Таблица612[[#This Row],[Заказ коробок ]]*Таблица612[[#This Row],[Кол-во шт в коробке]]</f>
        <v>0</v>
      </c>
      <c r="L616" s="416">
        <f>Таблица612[[#This Row],[Общее кол-во шт]]*Таблица612[[#This Row],[Оптовая цена KRW                       за 1шт]]</f>
        <v>0</v>
      </c>
      <c r="M616" s="41" t="str">
        <f>IFERROR(Таблица612[[#This Row],[Общее кол-во шт]]*Таблица612[[#This Row],[Оптовая цена USD                       за 1шт]],"")</f>
        <v/>
      </c>
      <c r="N616" s="312"/>
    </row>
    <row r="617" spans="1:14" ht="22.5" customHeight="1">
      <c r="A617" s="307" t="s">
        <v>31177</v>
      </c>
      <c r="B617" s="32">
        <v>8806173424979</v>
      </c>
      <c r="C617" s="314" t="s">
        <v>31178</v>
      </c>
      <c r="D617" s="309" t="s">
        <v>31179</v>
      </c>
      <c r="E617" s="426">
        <v>7900</v>
      </c>
      <c r="F617" s="427">
        <v>0.47</v>
      </c>
      <c r="G617" s="310">
        <v>12</v>
      </c>
      <c r="H617" s="417">
        <f>Таблица612[[#This Row],[Розничная цена KRW]]*Таблица612[[#This Row],[Коэфициент стоимости]]</f>
        <v>3713</v>
      </c>
      <c r="I617" s="39" t="str">
        <f>IF($H$1="","Введите курс",Таблица612[[#This Row],[Оптовая цена KRW                       за 1шт]]/$H$1)</f>
        <v>Введите курс</v>
      </c>
      <c r="J617" s="311"/>
      <c r="K617" s="40">
        <f>Таблица612[[#This Row],[Заказ коробок ]]*Таблица612[[#This Row],[Кол-во шт в коробке]]</f>
        <v>0</v>
      </c>
      <c r="L617" s="416">
        <f>Таблица612[[#This Row],[Общее кол-во шт]]*Таблица612[[#This Row],[Оптовая цена KRW                       за 1шт]]</f>
        <v>0</v>
      </c>
      <c r="M617" s="41" t="str">
        <f>IFERROR(Таблица612[[#This Row],[Общее кол-во шт]]*Таблица612[[#This Row],[Оптовая цена USD                       за 1шт]],"")</f>
        <v/>
      </c>
      <c r="N617" s="312"/>
    </row>
    <row r="618" spans="1:14" ht="22.5" customHeight="1">
      <c r="A618" s="307" t="s">
        <v>31180</v>
      </c>
      <c r="B618" s="32">
        <v>8806173424900</v>
      </c>
      <c r="C618" s="314" t="s">
        <v>31181</v>
      </c>
      <c r="D618" s="309" t="s">
        <v>31182</v>
      </c>
      <c r="E618" s="426">
        <v>14000</v>
      </c>
      <c r="F618" s="427">
        <v>0.47</v>
      </c>
      <c r="G618" s="310">
        <v>12</v>
      </c>
      <c r="H618" s="417">
        <f>Таблица612[[#This Row],[Розничная цена KRW]]*Таблица612[[#This Row],[Коэфициент стоимости]]</f>
        <v>6580</v>
      </c>
      <c r="I618" s="39" t="str">
        <f>IF($H$1="","Введите курс",Таблица612[[#This Row],[Оптовая цена KRW                       за 1шт]]/$H$1)</f>
        <v>Введите курс</v>
      </c>
      <c r="J618" s="311"/>
      <c r="K618" s="40">
        <f>Таблица612[[#This Row],[Заказ коробок ]]*Таблица612[[#This Row],[Кол-во шт в коробке]]</f>
        <v>0</v>
      </c>
      <c r="L618" s="416">
        <f>Таблица612[[#This Row],[Общее кол-во шт]]*Таблица612[[#This Row],[Оптовая цена KRW                       за 1шт]]</f>
        <v>0</v>
      </c>
      <c r="M618" s="41" t="str">
        <f>IFERROR(Таблица612[[#This Row],[Общее кол-во шт]]*Таблица612[[#This Row],[Оптовая цена USD                       за 1шт]],"")</f>
        <v/>
      </c>
      <c r="N618" s="312"/>
    </row>
    <row r="619" spans="1:14" ht="22.5" customHeight="1">
      <c r="A619" s="307" t="s">
        <v>31183</v>
      </c>
      <c r="B619" s="32">
        <v>8806173424931</v>
      </c>
      <c r="C619" s="314" t="s">
        <v>18919</v>
      </c>
      <c r="D619" s="309" t="s">
        <v>31184</v>
      </c>
      <c r="E619" s="426">
        <v>29000</v>
      </c>
      <c r="F619" s="427">
        <v>0.47</v>
      </c>
      <c r="G619" s="310">
        <v>9</v>
      </c>
      <c r="H619" s="417">
        <f>Таблица612[[#This Row],[Розничная цена KRW]]*Таблица612[[#This Row],[Коэфициент стоимости]]</f>
        <v>13630</v>
      </c>
      <c r="I619" s="39" t="str">
        <f>IF($H$1="","Введите курс",Таблица612[[#This Row],[Оптовая цена KRW                       за 1шт]]/$H$1)</f>
        <v>Введите курс</v>
      </c>
      <c r="J619" s="311"/>
      <c r="K619" s="40">
        <f>Таблица612[[#This Row],[Заказ коробок ]]*Таблица612[[#This Row],[Кол-во шт в коробке]]</f>
        <v>0</v>
      </c>
      <c r="L619" s="416">
        <f>Таблица612[[#This Row],[Общее кол-во шт]]*Таблица612[[#This Row],[Оптовая цена KRW                       за 1шт]]</f>
        <v>0</v>
      </c>
      <c r="M619" s="41" t="str">
        <f>IFERROR(Таблица612[[#This Row],[Общее кол-во шт]]*Таблица612[[#This Row],[Оптовая цена USD                       за 1шт]],"")</f>
        <v/>
      </c>
      <c r="N619" s="312"/>
    </row>
    <row r="620" spans="1:14" ht="22.5" customHeight="1">
      <c r="A620" s="307" t="s">
        <v>31185</v>
      </c>
      <c r="B620" s="32">
        <v>8806173424924</v>
      </c>
      <c r="C620" s="314" t="s">
        <v>18820</v>
      </c>
      <c r="D620" s="309" t="s">
        <v>31186</v>
      </c>
      <c r="E620" s="426">
        <v>14000</v>
      </c>
      <c r="F620" s="427">
        <v>0.47</v>
      </c>
      <c r="G620" s="310">
        <v>12</v>
      </c>
      <c r="H620" s="417">
        <f>Таблица612[[#This Row],[Розничная цена KRW]]*Таблица612[[#This Row],[Коэфициент стоимости]]</f>
        <v>6580</v>
      </c>
      <c r="I620" s="39" t="str">
        <f>IF($H$1="","Введите курс",Таблица612[[#This Row],[Оптовая цена KRW                       за 1шт]]/$H$1)</f>
        <v>Введите курс</v>
      </c>
      <c r="J620" s="311"/>
      <c r="K620" s="40">
        <f>Таблица612[[#This Row],[Заказ коробок ]]*Таблица612[[#This Row],[Кол-во шт в коробке]]</f>
        <v>0</v>
      </c>
      <c r="L620" s="416">
        <f>Таблица612[[#This Row],[Общее кол-во шт]]*Таблица612[[#This Row],[Оптовая цена KRW                       за 1шт]]</f>
        <v>0</v>
      </c>
      <c r="M620" s="41" t="str">
        <f>IFERROR(Таблица612[[#This Row],[Общее кол-во шт]]*Таблица612[[#This Row],[Оптовая цена USD                       за 1шт]],"")</f>
        <v/>
      </c>
      <c r="N620" s="312"/>
    </row>
    <row r="621" spans="1:14" ht="22.5" customHeight="1">
      <c r="A621" s="307" t="s">
        <v>31187</v>
      </c>
      <c r="B621" s="32">
        <v>8806173438303</v>
      </c>
      <c r="C621" s="314" t="s">
        <v>18664</v>
      </c>
      <c r="D621" s="309" t="s">
        <v>31188</v>
      </c>
      <c r="E621" s="426">
        <v>6600</v>
      </c>
      <c r="F621" s="427">
        <v>0.47</v>
      </c>
      <c r="G621" s="310">
        <v>12</v>
      </c>
      <c r="H621" s="417">
        <f>Таблица612[[#This Row],[Розничная цена KRW]]*Таблица612[[#This Row],[Коэфициент стоимости]]</f>
        <v>3102</v>
      </c>
      <c r="I621" s="39" t="str">
        <f>IF($H$1="","Введите курс",Таблица612[[#This Row],[Оптовая цена KRW                       за 1шт]]/$H$1)</f>
        <v>Введите курс</v>
      </c>
      <c r="J621" s="311"/>
      <c r="K621" s="40">
        <f>Таблица612[[#This Row],[Заказ коробок ]]*Таблица612[[#This Row],[Кол-во шт в коробке]]</f>
        <v>0</v>
      </c>
      <c r="L621" s="416">
        <f>Таблица612[[#This Row],[Общее кол-во шт]]*Таблица612[[#This Row],[Оптовая цена KRW                       за 1шт]]</f>
        <v>0</v>
      </c>
      <c r="M621" s="41" t="str">
        <f>IFERROR(Таблица612[[#This Row],[Общее кол-во шт]]*Таблица612[[#This Row],[Оптовая цена USD                       за 1шт]],"")</f>
        <v/>
      </c>
      <c r="N621" s="312"/>
    </row>
    <row r="622" spans="1:14" ht="22.5" customHeight="1">
      <c r="A622" s="307" t="s">
        <v>31189</v>
      </c>
      <c r="B622" s="32">
        <v>8806173438327</v>
      </c>
      <c r="C622" s="314" t="s">
        <v>18663</v>
      </c>
      <c r="D622" s="309" t="s">
        <v>31190</v>
      </c>
      <c r="E622" s="426">
        <v>6600</v>
      </c>
      <c r="F622" s="427">
        <v>0.47</v>
      </c>
      <c r="G622" s="310">
        <v>12</v>
      </c>
      <c r="H622" s="417">
        <f>Таблица612[[#This Row],[Розничная цена KRW]]*Таблица612[[#This Row],[Коэфициент стоимости]]</f>
        <v>3102</v>
      </c>
      <c r="I622" s="39" t="str">
        <f>IF($H$1="","Введите курс",Таблица612[[#This Row],[Оптовая цена KRW                       за 1шт]]/$H$1)</f>
        <v>Введите курс</v>
      </c>
      <c r="J622" s="311"/>
      <c r="K622" s="40">
        <f>Таблица612[[#This Row],[Заказ коробок ]]*Таблица612[[#This Row],[Кол-во шт в коробке]]</f>
        <v>0</v>
      </c>
      <c r="L622" s="416">
        <f>Таблица612[[#This Row],[Общее кол-во шт]]*Таблица612[[#This Row],[Оптовая цена KRW                       за 1шт]]</f>
        <v>0</v>
      </c>
      <c r="M622" s="41" t="str">
        <f>IFERROR(Таблица612[[#This Row],[Общее кол-во шт]]*Таблица612[[#This Row],[Оптовая цена USD                       за 1шт]],"")</f>
        <v/>
      </c>
      <c r="N622" s="312"/>
    </row>
    <row r="623" spans="1:14" ht="22.5" customHeight="1">
      <c r="A623" s="307" t="s">
        <v>31191</v>
      </c>
      <c r="B623" s="32">
        <v>8806173438297</v>
      </c>
      <c r="C623" s="314" t="s">
        <v>18666</v>
      </c>
      <c r="D623" s="309" t="s">
        <v>31192</v>
      </c>
      <c r="E623" s="426">
        <v>6600</v>
      </c>
      <c r="F623" s="427">
        <v>0.47</v>
      </c>
      <c r="G623" s="310">
        <v>12</v>
      </c>
      <c r="H623" s="417">
        <f>Таблица612[[#This Row],[Розничная цена KRW]]*Таблица612[[#This Row],[Коэфициент стоимости]]</f>
        <v>3102</v>
      </c>
      <c r="I623" s="39" t="str">
        <f>IF($H$1="","Введите курс",Таблица612[[#This Row],[Оптовая цена KRW                       за 1шт]]/$H$1)</f>
        <v>Введите курс</v>
      </c>
      <c r="J623" s="311"/>
      <c r="K623" s="40">
        <f>Таблица612[[#This Row],[Заказ коробок ]]*Таблица612[[#This Row],[Кол-во шт в коробке]]</f>
        <v>0</v>
      </c>
      <c r="L623" s="416">
        <f>Таблица612[[#This Row],[Общее кол-во шт]]*Таблица612[[#This Row],[Оптовая цена KRW                       за 1шт]]</f>
        <v>0</v>
      </c>
      <c r="M623" s="41" t="str">
        <f>IFERROR(Таблица612[[#This Row],[Общее кол-во шт]]*Таблица612[[#This Row],[Оптовая цена USD                       за 1шт]],"")</f>
        <v/>
      </c>
      <c r="N623" s="312"/>
    </row>
    <row r="624" spans="1:14" ht="22.5" customHeight="1">
      <c r="A624" s="307" t="s">
        <v>31193</v>
      </c>
      <c r="B624" s="32">
        <v>8806173438310</v>
      </c>
      <c r="C624" s="314" t="s">
        <v>18662</v>
      </c>
      <c r="D624" s="309" t="s">
        <v>31194</v>
      </c>
      <c r="E624" s="426">
        <v>6600</v>
      </c>
      <c r="F624" s="427">
        <v>0.47</v>
      </c>
      <c r="G624" s="310">
        <v>12</v>
      </c>
      <c r="H624" s="417">
        <f>Таблица612[[#This Row],[Розничная цена KRW]]*Таблица612[[#This Row],[Коэфициент стоимости]]</f>
        <v>3102</v>
      </c>
      <c r="I624" s="39" t="str">
        <f>IF($H$1="","Введите курс",Таблица612[[#This Row],[Оптовая цена KRW                       за 1шт]]/$H$1)</f>
        <v>Введите курс</v>
      </c>
      <c r="J624" s="311"/>
      <c r="K624" s="40">
        <f>Таблица612[[#This Row],[Заказ коробок ]]*Таблица612[[#This Row],[Кол-во шт в коробке]]</f>
        <v>0</v>
      </c>
      <c r="L624" s="416">
        <f>Таблица612[[#This Row],[Общее кол-во шт]]*Таблица612[[#This Row],[Оптовая цена KRW                       за 1шт]]</f>
        <v>0</v>
      </c>
      <c r="M624" s="41" t="str">
        <f>IFERROR(Таблица612[[#This Row],[Общее кол-во шт]]*Таблица612[[#This Row],[Оптовая цена USD                       за 1шт]],"")</f>
        <v/>
      </c>
      <c r="N624" s="312"/>
    </row>
    <row r="625" spans="1:14" ht="22.5" customHeight="1">
      <c r="A625" s="307" t="s">
        <v>31195</v>
      </c>
      <c r="B625" s="32">
        <v>8806173434398</v>
      </c>
      <c r="C625" s="314" t="s">
        <v>18783</v>
      </c>
      <c r="D625" s="309" t="s">
        <v>31196</v>
      </c>
      <c r="E625" s="426">
        <v>10900</v>
      </c>
      <c r="F625" s="427">
        <v>0.47</v>
      </c>
      <c r="G625" s="310">
        <v>8</v>
      </c>
      <c r="H625" s="417">
        <f>Таблица612[[#This Row],[Розничная цена KRW]]*Таблица612[[#This Row],[Коэфициент стоимости]]</f>
        <v>5123</v>
      </c>
      <c r="I625" s="39" t="str">
        <f>IF($H$1="","Введите курс",Таблица612[[#This Row],[Оптовая цена KRW                       за 1шт]]/$H$1)</f>
        <v>Введите курс</v>
      </c>
      <c r="J625" s="311"/>
      <c r="K625" s="40">
        <f>Таблица612[[#This Row],[Заказ коробок ]]*Таблица612[[#This Row],[Кол-во шт в коробке]]</f>
        <v>0</v>
      </c>
      <c r="L625" s="416">
        <f>Таблица612[[#This Row],[Общее кол-во шт]]*Таблица612[[#This Row],[Оптовая цена KRW                       за 1шт]]</f>
        <v>0</v>
      </c>
      <c r="M625" s="41" t="str">
        <f>IFERROR(Таблица612[[#This Row],[Общее кол-во шт]]*Таблица612[[#This Row],[Оптовая цена USD                       за 1шт]],"")</f>
        <v/>
      </c>
      <c r="N625" s="312"/>
    </row>
    <row r="626" spans="1:14" ht="22.5" customHeight="1">
      <c r="A626" s="307" t="s">
        <v>31197</v>
      </c>
      <c r="B626" s="32">
        <v>8806173436132</v>
      </c>
      <c r="C626" s="314" t="s">
        <v>18837</v>
      </c>
      <c r="D626" s="309" t="s">
        <v>31198</v>
      </c>
      <c r="E626" s="426">
        <v>14900</v>
      </c>
      <c r="F626" s="427">
        <v>0.47</v>
      </c>
      <c r="G626" s="310">
        <v>8</v>
      </c>
      <c r="H626" s="417">
        <f>Таблица612[[#This Row],[Розничная цена KRW]]*Таблица612[[#This Row],[Коэфициент стоимости]]</f>
        <v>7003</v>
      </c>
      <c r="I626" s="39" t="str">
        <f>IF($H$1="","Введите курс",Таблица612[[#This Row],[Оптовая цена KRW                       за 1шт]]/$H$1)</f>
        <v>Введите курс</v>
      </c>
      <c r="J626" s="311"/>
      <c r="K626" s="40">
        <f>Таблица612[[#This Row],[Заказ коробок ]]*Таблица612[[#This Row],[Кол-во шт в коробке]]</f>
        <v>0</v>
      </c>
      <c r="L626" s="416">
        <f>Таблица612[[#This Row],[Общее кол-во шт]]*Таблица612[[#This Row],[Оптовая цена KRW                       за 1шт]]</f>
        <v>0</v>
      </c>
      <c r="M626" s="41" t="str">
        <f>IFERROR(Таблица612[[#This Row],[Общее кол-во шт]]*Таблица612[[#This Row],[Оптовая цена USD                       за 1шт]],"")</f>
        <v/>
      </c>
      <c r="N626" s="312"/>
    </row>
    <row r="627" spans="1:14" ht="22.5" customHeight="1">
      <c r="A627" s="307" t="s">
        <v>31199</v>
      </c>
      <c r="B627" s="32">
        <v>8806173436149</v>
      </c>
      <c r="C627" s="314" t="s">
        <v>18838</v>
      </c>
      <c r="D627" s="309" t="s">
        <v>31200</v>
      </c>
      <c r="E627" s="426">
        <v>14900</v>
      </c>
      <c r="F627" s="427">
        <v>0.47</v>
      </c>
      <c r="G627" s="310">
        <v>8</v>
      </c>
      <c r="H627" s="417">
        <f>Таблица612[[#This Row],[Розничная цена KRW]]*Таблица612[[#This Row],[Коэфициент стоимости]]</f>
        <v>7003</v>
      </c>
      <c r="I627" s="39" t="str">
        <f>IF($H$1="","Введите курс",Таблица612[[#This Row],[Оптовая цена KRW                       за 1шт]]/$H$1)</f>
        <v>Введите курс</v>
      </c>
      <c r="J627" s="311"/>
      <c r="K627" s="40">
        <f>Таблица612[[#This Row],[Заказ коробок ]]*Таблица612[[#This Row],[Кол-во шт в коробке]]</f>
        <v>0</v>
      </c>
      <c r="L627" s="416">
        <f>Таблица612[[#This Row],[Общее кол-во шт]]*Таблица612[[#This Row],[Оптовая цена KRW                       за 1шт]]</f>
        <v>0</v>
      </c>
      <c r="M627" s="41" t="str">
        <f>IFERROR(Таблица612[[#This Row],[Общее кол-во шт]]*Таблица612[[#This Row],[Оптовая цена USD                       за 1шт]],"")</f>
        <v/>
      </c>
      <c r="N627" s="312"/>
    </row>
    <row r="628" spans="1:14" ht="22.5" customHeight="1">
      <c r="A628" s="307" t="s">
        <v>31201</v>
      </c>
      <c r="B628" s="32">
        <v>8806173424870</v>
      </c>
      <c r="C628" s="314" t="s">
        <v>18534</v>
      </c>
      <c r="D628" s="309" t="s">
        <v>31202</v>
      </c>
      <c r="E628" s="426">
        <v>2000</v>
      </c>
      <c r="F628" s="427">
        <v>0.47</v>
      </c>
      <c r="G628" s="310">
        <v>50</v>
      </c>
      <c r="H628" s="417">
        <f>Таблица612[[#This Row],[Розничная цена KRW]]*Таблица612[[#This Row],[Коэфициент стоимости]]</f>
        <v>940</v>
      </c>
      <c r="I628" s="39" t="str">
        <f>IF($H$1="","Введите курс",Таблица612[[#This Row],[Оптовая цена KRW                       за 1шт]]/$H$1)</f>
        <v>Введите курс</v>
      </c>
      <c r="J628" s="311"/>
      <c r="K628" s="40">
        <f>Таблица612[[#This Row],[Заказ коробок ]]*Таблица612[[#This Row],[Кол-во шт в коробке]]</f>
        <v>0</v>
      </c>
      <c r="L628" s="416">
        <f>Таблица612[[#This Row],[Общее кол-во шт]]*Таблица612[[#This Row],[Оптовая цена KRW                       за 1шт]]</f>
        <v>0</v>
      </c>
      <c r="M628" s="41" t="str">
        <f>IFERROR(Таблица612[[#This Row],[Общее кол-во шт]]*Таблица612[[#This Row],[Оптовая цена USD                       за 1шт]],"")</f>
        <v/>
      </c>
      <c r="N628" s="312"/>
    </row>
    <row r="629" spans="1:14" ht="22.5" customHeight="1">
      <c r="A629" s="307" t="s">
        <v>31203</v>
      </c>
      <c r="B629" s="32">
        <v>8806173424887</v>
      </c>
      <c r="C629" s="314" t="s">
        <v>18496</v>
      </c>
      <c r="D629" s="309" t="s">
        <v>31204</v>
      </c>
      <c r="E629" s="426">
        <v>500</v>
      </c>
      <c r="F629" s="427">
        <v>0.47</v>
      </c>
      <c r="G629" s="310">
        <v>100</v>
      </c>
      <c r="H629" s="417">
        <f>Таблица612[[#This Row],[Розничная цена KRW]]*Таблица612[[#This Row],[Коэфициент стоимости]]</f>
        <v>235</v>
      </c>
      <c r="I629" s="39" t="str">
        <f>IF($H$1="","Введите курс",Таблица612[[#This Row],[Оптовая цена KRW                       за 1шт]]/$H$1)</f>
        <v>Введите курс</v>
      </c>
      <c r="J629" s="311"/>
      <c r="K629" s="40">
        <f>Таблица612[[#This Row],[Заказ коробок ]]*Таблица612[[#This Row],[Кол-во шт в коробке]]</f>
        <v>0</v>
      </c>
      <c r="L629" s="416">
        <f>Таблица612[[#This Row],[Общее кол-во шт]]*Таблица612[[#This Row],[Оптовая цена KRW                       за 1шт]]</f>
        <v>0</v>
      </c>
      <c r="M629" s="41" t="str">
        <f>IFERROR(Таблица612[[#This Row],[Общее кол-во шт]]*Таблица612[[#This Row],[Оптовая цена USD                       за 1шт]],"")</f>
        <v/>
      </c>
      <c r="N629" s="312"/>
    </row>
    <row r="630" spans="1:14" ht="22.5" customHeight="1">
      <c r="A630" s="307" t="s">
        <v>31205</v>
      </c>
      <c r="B630" s="32">
        <v>8806173424894</v>
      </c>
      <c r="C630" s="314" t="s">
        <v>18573</v>
      </c>
      <c r="D630" s="309" t="s">
        <v>31206</v>
      </c>
      <c r="E630" s="426">
        <v>3500</v>
      </c>
      <c r="F630" s="427">
        <v>0.47</v>
      </c>
      <c r="G630" s="310">
        <v>30</v>
      </c>
      <c r="H630" s="417">
        <f>Таблица612[[#This Row],[Розничная цена KRW]]*Таблица612[[#This Row],[Коэфициент стоимости]]</f>
        <v>1645</v>
      </c>
      <c r="I630" s="39" t="str">
        <f>IF($H$1="","Введите курс",Таблица612[[#This Row],[Оптовая цена KRW                       за 1шт]]/$H$1)</f>
        <v>Введите курс</v>
      </c>
      <c r="J630" s="311"/>
      <c r="K630" s="40">
        <f>Таблица612[[#This Row],[Заказ коробок ]]*Таблица612[[#This Row],[Кол-во шт в коробке]]</f>
        <v>0</v>
      </c>
      <c r="L630" s="416">
        <f>Таблица612[[#This Row],[Общее кол-во шт]]*Таблица612[[#This Row],[Оптовая цена KRW                       за 1шт]]</f>
        <v>0</v>
      </c>
      <c r="M630" s="41" t="str">
        <f>IFERROR(Таблица612[[#This Row],[Общее кол-во шт]]*Таблица612[[#This Row],[Оптовая цена USD                       за 1шт]],"")</f>
        <v/>
      </c>
      <c r="N630" s="312"/>
    </row>
    <row r="631" spans="1:14" ht="22.5" customHeight="1">
      <c r="A631" s="307" t="s">
        <v>31207</v>
      </c>
      <c r="B631" s="32">
        <v>8806173425938</v>
      </c>
      <c r="C631" s="314" t="s">
        <v>31208</v>
      </c>
      <c r="D631" s="309" t="s">
        <v>31209</v>
      </c>
      <c r="E631" s="426">
        <v>3500</v>
      </c>
      <c r="F631" s="427">
        <v>0.47</v>
      </c>
      <c r="G631" s="310">
        <v>30</v>
      </c>
      <c r="H631" s="417">
        <f>Таблица612[[#This Row],[Розничная цена KRW]]*Таблица612[[#This Row],[Коэфициент стоимости]]</f>
        <v>1645</v>
      </c>
      <c r="I631" s="39" t="str">
        <f>IF($H$1="","Введите курс",Таблица612[[#This Row],[Оптовая цена KRW                       за 1шт]]/$H$1)</f>
        <v>Введите курс</v>
      </c>
      <c r="J631" s="311"/>
      <c r="K631" s="40">
        <f>Таблица612[[#This Row],[Заказ коробок ]]*Таблица612[[#This Row],[Кол-во шт в коробке]]</f>
        <v>0</v>
      </c>
      <c r="L631" s="416">
        <f>Таблица612[[#This Row],[Общее кол-во шт]]*Таблица612[[#This Row],[Оптовая цена KRW                       за 1шт]]</f>
        <v>0</v>
      </c>
      <c r="M631" s="41" t="str">
        <f>IFERROR(Таблица612[[#This Row],[Общее кол-во шт]]*Таблица612[[#This Row],[Оптовая цена USD                       за 1шт]],"")</f>
        <v/>
      </c>
      <c r="N631" s="312"/>
    </row>
    <row r="632" spans="1:14" ht="22.5" customHeight="1">
      <c r="A632" s="307" t="s">
        <v>31210</v>
      </c>
      <c r="B632" s="32">
        <v>8806173441877</v>
      </c>
      <c r="C632" s="314" t="s">
        <v>31211</v>
      </c>
      <c r="D632" s="309" t="s">
        <v>31212</v>
      </c>
      <c r="E632" s="426">
        <v>4500</v>
      </c>
      <c r="F632" s="427">
        <v>0.47</v>
      </c>
      <c r="G632" s="310">
        <v>20</v>
      </c>
      <c r="H632" s="417">
        <f>Таблица612[[#This Row],[Розничная цена KRW]]*Таблица612[[#This Row],[Коэфициент стоимости]]</f>
        <v>2115</v>
      </c>
      <c r="I632" s="39" t="str">
        <f>IF($H$1="","Введите курс",Таблица612[[#This Row],[Оптовая цена KRW                       за 1шт]]/$H$1)</f>
        <v>Введите курс</v>
      </c>
      <c r="J632" s="311"/>
      <c r="K632" s="40">
        <f>Таблица612[[#This Row],[Заказ коробок ]]*Таблица612[[#This Row],[Кол-во шт в коробке]]</f>
        <v>0</v>
      </c>
      <c r="L632" s="416">
        <f>Таблица612[[#This Row],[Общее кол-во шт]]*Таблица612[[#This Row],[Оптовая цена KRW                       за 1шт]]</f>
        <v>0</v>
      </c>
      <c r="M632" s="41" t="str">
        <f>IFERROR(Таблица612[[#This Row],[Общее кол-во шт]]*Таблица612[[#This Row],[Оптовая цена USD                       за 1шт]],"")</f>
        <v/>
      </c>
      <c r="N632" s="312"/>
    </row>
    <row r="633" spans="1:14" ht="22.5" customHeight="1">
      <c r="A633" s="307" t="s">
        <v>31213</v>
      </c>
      <c r="B633" s="32">
        <v>8806173423552</v>
      </c>
      <c r="C633" s="314" t="s">
        <v>18655</v>
      </c>
      <c r="D633" s="309" t="s">
        <v>31214</v>
      </c>
      <c r="E633" s="426">
        <v>6600</v>
      </c>
      <c r="F633" s="427">
        <v>0.47</v>
      </c>
      <c r="G633" s="310">
        <v>12</v>
      </c>
      <c r="H633" s="417">
        <f>Таблица612[[#This Row],[Розничная цена KRW]]*Таблица612[[#This Row],[Коэфициент стоимости]]</f>
        <v>3102</v>
      </c>
      <c r="I633" s="39" t="str">
        <f>IF($H$1="","Введите курс",Таблица612[[#This Row],[Оптовая цена KRW                       за 1шт]]/$H$1)</f>
        <v>Введите курс</v>
      </c>
      <c r="J633" s="311"/>
      <c r="K633" s="40">
        <f>Таблица612[[#This Row],[Заказ коробок ]]*Таблица612[[#This Row],[Кол-во шт в коробке]]</f>
        <v>0</v>
      </c>
      <c r="L633" s="416">
        <f>Таблица612[[#This Row],[Общее кол-во шт]]*Таблица612[[#This Row],[Оптовая цена KRW                       за 1шт]]</f>
        <v>0</v>
      </c>
      <c r="M633" s="41" t="str">
        <f>IFERROR(Таблица612[[#This Row],[Общее кол-во шт]]*Таблица612[[#This Row],[Оптовая цена USD                       за 1шт]],"")</f>
        <v/>
      </c>
      <c r="N633" s="312"/>
    </row>
    <row r="634" spans="1:14" ht="22.5" customHeight="1">
      <c r="A634" s="307" t="s">
        <v>31215</v>
      </c>
      <c r="B634" s="32">
        <v>8806173418015</v>
      </c>
      <c r="C634" s="314" t="s">
        <v>18762</v>
      </c>
      <c r="D634" s="309" t="s">
        <v>31216</v>
      </c>
      <c r="E634" s="426">
        <v>9900</v>
      </c>
      <c r="F634" s="427">
        <v>0.47</v>
      </c>
      <c r="G634" s="310">
        <v>12</v>
      </c>
      <c r="H634" s="417">
        <f>Таблица612[[#This Row],[Розничная цена KRW]]*Таблица612[[#This Row],[Коэфициент стоимости]]</f>
        <v>4653</v>
      </c>
      <c r="I634" s="39" t="str">
        <f>IF($H$1="","Введите курс",Таблица612[[#This Row],[Оптовая цена KRW                       за 1шт]]/$H$1)</f>
        <v>Введите курс</v>
      </c>
      <c r="J634" s="311"/>
      <c r="K634" s="40">
        <f>Таблица612[[#This Row],[Заказ коробок ]]*Таблица612[[#This Row],[Кол-во шт в коробке]]</f>
        <v>0</v>
      </c>
      <c r="L634" s="416">
        <f>Таблица612[[#This Row],[Общее кол-во шт]]*Таблица612[[#This Row],[Оптовая цена KRW                       за 1шт]]</f>
        <v>0</v>
      </c>
      <c r="M634" s="41" t="str">
        <f>IFERROR(Таблица612[[#This Row],[Общее кол-во шт]]*Таблица612[[#This Row],[Оптовая цена USD                       за 1шт]],"")</f>
        <v/>
      </c>
      <c r="N634" s="312"/>
    </row>
    <row r="635" spans="1:14" ht="22.5" customHeight="1">
      <c r="A635" s="307" t="s">
        <v>31217</v>
      </c>
      <c r="B635" s="32">
        <v>8806173423576</v>
      </c>
      <c r="C635" s="314" t="s">
        <v>18753</v>
      </c>
      <c r="D635" s="309" t="s">
        <v>31218</v>
      </c>
      <c r="E635" s="426">
        <v>9900</v>
      </c>
      <c r="F635" s="427">
        <v>0.47</v>
      </c>
      <c r="G635" s="310">
        <v>12</v>
      </c>
      <c r="H635" s="417">
        <f>Таблица612[[#This Row],[Розничная цена KRW]]*Таблица612[[#This Row],[Коэфициент стоимости]]</f>
        <v>4653</v>
      </c>
      <c r="I635" s="39" t="str">
        <f>IF($H$1="","Введите курс",Таблица612[[#This Row],[Оптовая цена KRW                       за 1шт]]/$H$1)</f>
        <v>Введите курс</v>
      </c>
      <c r="J635" s="311"/>
      <c r="K635" s="40">
        <f>Таблица612[[#This Row],[Заказ коробок ]]*Таблица612[[#This Row],[Кол-во шт в коробке]]</f>
        <v>0</v>
      </c>
      <c r="L635" s="416">
        <f>Таблица612[[#This Row],[Общее кол-во шт]]*Таблица612[[#This Row],[Оптовая цена KRW                       за 1шт]]</f>
        <v>0</v>
      </c>
      <c r="M635" s="41" t="str">
        <f>IFERROR(Таблица612[[#This Row],[Общее кол-во шт]]*Таблица612[[#This Row],[Оптовая цена USD                       за 1шт]],"")</f>
        <v/>
      </c>
      <c r="N635" s="312"/>
    </row>
    <row r="636" spans="1:14" ht="22.5" customHeight="1">
      <c r="A636" s="307" t="s">
        <v>31219</v>
      </c>
      <c r="B636" s="32">
        <v>8806173437818</v>
      </c>
      <c r="C636" s="314" t="s">
        <v>18755</v>
      </c>
      <c r="D636" s="309" t="s">
        <v>31220</v>
      </c>
      <c r="E636" s="426">
        <v>9900</v>
      </c>
      <c r="F636" s="427">
        <v>0.47</v>
      </c>
      <c r="G636" s="310">
        <v>8</v>
      </c>
      <c r="H636" s="417">
        <f>Таблица612[[#This Row],[Розничная цена KRW]]*Таблица612[[#This Row],[Коэфициент стоимости]]</f>
        <v>4653</v>
      </c>
      <c r="I636" s="39" t="str">
        <f>IF($H$1="","Введите курс",Таблица612[[#This Row],[Оптовая цена KRW                       за 1шт]]/$H$1)</f>
        <v>Введите курс</v>
      </c>
      <c r="J636" s="311"/>
      <c r="K636" s="40">
        <f>Таблица612[[#This Row],[Заказ коробок ]]*Таблица612[[#This Row],[Кол-во шт в коробке]]</f>
        <v>0</v>
      </c>
      <c r="L636" s="416">
        <f>Таблица612[[#This Row],[Общее кол-во шт]]*Таблица612[[#This Row],[Оптовая цена KRW                       за 1шт]]</f>
        <v>0</v>
      </c>
      <c r="M636" s="41" t="str">
        <f>IFERROR(Таблица612[[#This Row],[Общее кол-во шт]]*Таблица612[[#This Row],[Оптовая цена USD                       за 1шт]],"")</f>
        <v/>
      </c>
      <c r="N636" s="312"/>
    </row>
    <row r="637" spans="1:14" ht="22.5" customHeight="1">
      <c r="A637" s="307" t="s">
        <v>31221</v>
      </c>
      <c r="B637" s="32">
        <v>8806173441280</v>
      </c>
      <c r="C637" s="314" t="s">
        <v>31222</v>
      </c>
      <c r="D637" s="309" t="s">
        <v>31223</v>
      </c>
      <c r="E637" s="426">
        <v>7700</v>
      </c>
      <c r="F637" s="427">
        <v>0.47</v>
      </c>
      <c r="G637" s="310">
        <v>6</v>
      </c>
      <c r="H637" s="417">
        <f>Таблица612[[#This Row],[Розничная цена KRW]]*Таблица612[[#This Row],[Коэфициент стоимости]]</f>
        <v>3619</v>
      </c>
      <c r="I637" s="39" t="str">
        <f>IF($H$1="","Введите курс",Таблица612[[#This Row],[Оптовая цена KRW                       за 1шт]]/$H$1)</f>
        <v>Введите курс</v>
      </c>
      <c r="J637" s="311"/>
      <c r="K637" s="40">
        <f>Таблица612[[#This Row],[Заказ коробок ]]*Таблица612[[#This Row],[Кол-во шт в коробке]]</f>
        <v>0</v>
      </c>
      <c r="L637" s="416">
        <f>Таблица612[[#This Row],[Общее кол-во шт]]*Таблица612[[#This Row],[Оптовая цена KRW                       за 1шт]]</f>
        <v>0</v>
      </c>
      <c r="M637" s="41" t="str">
        <f>IFERROR(Таблица612[[#This Row],[Общее кол-во шт]]*Таблица612[[#This Row],[Оптовая цена USD                       за 1шт]],"")</f>
        <v/>
      </c>
      <c r="N637" s="312"/>
    </row>
    <row r="638" spans="1:14" ht="22.5" customHeight="1">
      <c r="A638" s="307" t="s">
        <v>31224</v>
      </c>
      <c r="B638" s="32">
        <v>8806173441273</v>
      </c>
      <c r="C638" s="314" t="s">
        <v>31225</v>
      </c>
      <c r="D638" s="309" t="s">
        <v>31226</v>
      </c>
      <c r="E638" s="426">
        <v>7700</v>
      </c>
      <c r="F638" s="427">
        <v>0.47</v>
      </c>
      <c r="G638" s="310">
        <v>6</v>
      </c>
      <c r="H638" s="417">
        <f>Таблица612[[#This Row],[Розничная цена KRW]]*Таблица612[[#This Row],[Коэфициент стоимости]]</f>
        <v>3619</v>
      </c>
      <c r="I638" s="39" t="str">
        <f>IF($H$1="","Введите курс",Таблица612[[#This Row],[Оптовая цена KRW                       за 1шт]]/$H$1)</f>
        <v>Введите курс</v>
      </c>
      <c r="J638" s="311"/>
      <c r="K638" s="40">
        <f>Таблица612[[#This Row],[Заказ коробок ]]*Таблица612[[#This Row],[Кол-во шт в коробке]]</f>
        <v>0</v>
      </c>
      <c r="L638" s="416">
        <f>Таблица612[[#This Row],[Общее кол-во шт]]*Таблица612[[#This Row],[Оптовая цена KRW                       за 1шт]]</f>
        <v>0</v>
      </c>
      <c r="M638" s="41" t="str">
        <f>IFERROR(Таблица612[[#This Row],[Общее кол-во шт]]*Таблица612[[#This Row],[Оптовая цена USD                       за 1шт]],"")</f>
        <v/>
      </c>
      <c r="N638" s="312"/>
    </row>
    <row r="639" spans="1:14" ht="22.5" customHeight="1">
      <c r="A639" s="307" t="s">
        <v>31227</v>
      </c>
      <c r="B639" s="32">
        <v>8806173441297</v>
      </c>
      <c r="C639" s="314" t="s">
        <v>31228</v>
      </c>
      <c r="D639" s="309" t="s">
        <v>31229</v>
      </c>
      <c r="E639" s="426">
        <v>7700</v>
      </c>
      <c r="F639" s="427">
        <v>0.47</v>
      </c>
      <c r="G639" s="310">
        <v>6</v>
      </c>
      <c r="H639" s="417">
        <f>Таблица612[[#This Row],[Розничная цена KRW]]*Таблица612[[#This Row],[Коэфициент стоимости]]</f>
        <v>3619</v>
      </c>
      <c r="I639" s="39" t="str">
        <f>IF($H$1="","Введите курс",Таблица612[[#This Row],[Оптовая цена KRW                       за 1шт]]/$H$1)</f>
        <v>Введите курс</v>
      </c>
      <c r="J639" s="311"/>
      <c r="K639" s="40">
        <f>Таблица612[[#This Row],[Заказ коробок ]]*Таблица612[[#This Row],[Кол-во шт в коробке]]</f>
        <v>0</v>
      </c>
      <c r="L639" s="416">
        <f>Таблица612[[#This Row],[Общее кол-во шт]]*Таблица612[[#This Row],[Оптовая цена KRW                       за 1шт]]</f>
        <v>0</v>
      </c>
      <c r="M639" s="41" t="str">
        <f>IFERROR(Таблица612[[#This Row],[Общее кол-во шт]]*Таблица612[[#This Row],[Оптовая цена USD                       за 1шт]],"")</f>
        <v/>
      </c>
      <c r="N639" s="312"/>
    </row>
    <row r="640" spans="1:14" ht="22.5" customHeight="1">
      <c r="A640" s="307" t="s">
        <v>31230</v>
      </c>
      <c r="B640" s="32">
        <v>8806173423491</v>
      </c>
      <c r="C640" s="314" t="s">
        <v>18784</v>
      </c>
      <c r="D640" s="309" t="s">
        <v>31231</v>
      </c>
      <c r="E640" s="426">
        <v>10900</v>
      </c>
      <c r="F640" s="427">
        <v>0.47</v>
      </c>
      <c r="G640" s="310">
        <v>12</v>
      </c>
      <c r="H640" s="417">
        <f>Таблица612[[#This Row],[Розничная цена KRW]]*Таблица612[[#This Row],[Коэфициент стоимости]]</f>
        <v>5123</v>
      </c>
      <c r="I640" s="39" t="str">
        <f>IF($H$1="","Введите курс",Таблица612[[#This Row],[Оптовая цена KRW                       за 1шт]]/$H$1)</f>
        <v>Введите курс</v>
      </c>
      <c r="J640" s="311"/>
      <c r="K640" s="40">
        <f>Таблица612[[#This Row],[Заказ коробок ]]*Таблица612[[#This Row],[Кол-во шт в коробке]]</f>
        <v>0</v>
      </c>
      <c r="L640" s="416">
        <f>Таблица612[[#This Row],[Общее кол-во шт]]*Таблица612[[#This Row],[Оптовая цена KRW                       за 1шт]]</f>
        <v>0</v>
      </c>
      <c r="M640" s="41" t="str">
        <f>IFERROR(Таблица612[[#This Row],[Общее кол-во шт]]*Таблица612[[#This Row],[Оптовая цена USD                       за 1шт]],"")</f>
        <v/>
      </c>
      <c r="N640" s="312"/>
    </row>
    <row r="641" spans="1:14" ht="22.5" customHeight="1">
      <c r="A641" s="307" t="s">
        <v>31232</v>
      </c>
      <c r="B641" s="32">
        <v>8806173440092</v>
      </c>
      <c r="C641" s="314" t="s">
        <v>31233</v>
      </c>
      <c r="D641" s="309" t="s">
        <v>31234</v>
      </c>
      <c r="E641" s="426">
        <v>18900</v>
      </c>
      <c r="F641" s="427">
        <v>0.47</v>
      </c>
      <c r="G641" s="310">
        <v>8</v>
      </c>
      <c r="H641" s="417">
        <f>Таблица612[[#This Row],[Розничная цена KRW]]*Таблица612[[#This Row],[Коэфициент стоимости]]</f>
        <v>8883</v>
      </c>
      <c r="I641" s="39" t="str">
        <f>IF($H$1="","Введите курс",Таблица612[[#This Row],[Оптовая цена KRW                       за 1шт]]/$H$1)</f>
        <v>Введите курс</v>
      </c>
      <c r="J641" s="311"/>
      <c r="K641" s="40">
        <f>Таблица612[[#This Row],[Заказ коробок ]]*Таблица612[[#This Row],[Кол-во шт в коробке]]</f>
        <v>0</v>
      </c>
      <c r="L641" s="416">
        <f>Таблица612[[#This Row],[Общее кол-во шт]]*Таблица612[[#This Row],[Оптовая цена KRW                       за 1шт]]</f>
        <v>0</v>
      </c>
      <c r="M641" s="41" t="str">
        <f>IFERROR(Таблица612[[#This Row],[Общее кол-во шт]]*Таблица612[[#This Row],[Оптовая цена USD                       за 1шт]],"")</f>
        <v/>
      </c>
      <c r="N641" s="312"/>
    </row>
    <row r="642" spans="1:14" ht="22.5" customHeight="1">
      <c r="A642" s="307" t="s">
        <v>31235</v>
      </c>
      <c r="B642" s="32">
        <v>8806173440481</v>
      </c>
      <c r="C642" s="314" t="s">
        <v>31236</v>
      </c>
      <c r="D642" s="309" t="s">
        <v>31237</v>
      </c>
      <c r="E642" s="426">
        <v>10000</v>
      </c>
      <c r="F642" s="427">
        <v>0.47</v>
      </c>
      <c r="G642" s="310">
        <v>8</v>
      </c>
      <c r="H642" s="417">
        <f>Таблица612[[#This Row],[Розничная цена KRW]]*Таблица612[[#This Row],[Коэфициент стоимости]]</f>
        <v>4700</v>
      </c>
      <c r="I642" s="39" t="str">
        <f>IF($H$1="","Введите курс",Таблица612[[#This Row],[Оптовая цена KRW                       за 1шт]]/$H$1)</f>
        <v>Введите курс</v>
      </c>
      <c r="J642" s="311"/>
      <c r="K642" s="40">
        <f>Таблица612[[#This Row],[Заказ коробок ]]*Таблица612[[#This Row],[Кол-во шт в коробке]]</f>
        <v>0</v>
      </c>
      <c r="L642" s="416">
        <f>Таблица612[[#This Row],[Общее кол-во шт]]*Таблица612[[#This Row],[Оптовая цена KRW                       за 1шт]]</f>
        <v>0</v>
      </c>
      <c r="M642" s="41" t="str">
        <f>IFERROR(Таблица612[[#This Row],[Общее кол-во шт]]*Таблица612[[#This Row],[Оптовая цена USD                       за 1шт]],"")</f>
        <v/>
      </c>
      <c r="N642" s="312"/>
    </row>
    <row r="643" spans="1:14" ht="22.5" customHeight="1">
      <c r="A643" s="307" t="s">
        <v>31238</v>
      </c>
      <c r="B643" s="32">
        <v>8806173440498</v>
      </c>
      <c r="C643" s="314" t="s">
        <v>18796</v>
      </c>
      <c r="D643" s="309" t="s">
        <v>31239</v>
      </c>
      <c r="E643" s="426">
        <v>12000</v>
      </c>
      <c r="F643" s="427">
        <v>0.47</v>
      </c>
      <c r="G643" s="310">
        <v>8</v>
      </c>
      <c r="H643" s="417">
        <f>Таблица612[[#This Row],[Розничная цена KRW]]*Таблица612[[#This Row],[Коэфициент стоимости]]</f>
        <v>5640</v>
      </c>
      <c r="I643" s="39" t="str">
        <f>IF($H$1="","Введите курс",Таблица612[[#This Row],[Оптовая цена KRW                       за 1шт]]/$H$1)</f>
        <v>Введите курс</v>
      </c>
      <c r="J643" s="311"/>
      <c r="K643" s="40">
        <f>Таблица612[[#This Row],[Заказ коробок ]]*Таблица612[[#This Row],[Кол-во шт в коробке]]</f>
        <v>0</v>
      </c>
      <c r="L643" s="416">
        <f>Таблица612[[#This Row],[Общее кол-во шт]]*Таблица612[[#This Row],[Оптовая цена KRW                       за 1шт]]</f>
        <v>0</v>
      </c>
      <c r="M643" s="41" t="str">
        <f>IFERROR(Таблица612[[#This Row],[Общее кол-во шт]]*Таблица612[[#This Row],[Оптовая цена USD                       за 1шт]],"")</f>
        <v/>
      </c>
      <c r="N643" s="312"/>
    </row>
    <row r="644" spans="1:14" ht="22.5" customHeight="1">
      <c r="A644" s="307" t="s">
        <v>31240</v>
      </c>
      <c r="B644" s="32">
        <v>8806173428663</v>
      </c>
      <c r="C644" s="314" t="s">
        <v>31241</v>
      </c>
      <c r="D644" s="309" t="s">
        <v>31242</v>
      </c>
      <c r="E644" s="426">
        <v>5900</v>
      </c>
      <c r="F644" s="427">
        <v>0.47</v>
      </c>
      <c r="G644" s="310">
        <v>12</v>
      </c>
      <c r="H644" s="417">
        <f>Таблица612[[#This Row],[Розничная цена KRW]]*Таблица612[[#This Row],[Коэфициент стоимости]]</f>
        <v>2773</v>
      </c>
      <c r="I644" s="39" t="str">
        <f>IF($H$1="","Введите курс",Таблица612[[#This Row],[Оптовая цена KRW                       за 1шт]]/$H$1)</f>
        <v>Введите курс</v>
      </c>
      <c r="J644" s="311"/>
      <c r="K644" s="40">
        <f>Таблица612[[#This Row],[Заказ коробок ]]*Таблица612[[#This Row],[Кол-во шт в коробке]]</f>
        <v>0</v>
      </c>
      <c r="L644" s="416">
        <f>Таблица612[[#This Row],[Общее кол-во шт]]*Таблица612[[#This Row],[Оптовая цена KRW                       за 1шт]]</f>
        <v>0</v>
      </c>
      <c r="M644" s="41" t="str">
        <f>IFERROR(Таблица612[[#This Row],[Общее кол-во шт]]*Таблица612[[#This Row],[Оптовая цена USD                       за 1шт]],"")</f>
        <v/>
      </c>
      <c r="N644" s="312"/>
    </row>
    <row r="645" spans="1:14" ht="22.5" customHeight="1">
      <c r="A645" s="307" t="s">
        <v>31243</v>
      </c>
      <c r="B645" s="32">
        <v>8806173428670</v>
      </c>
      <c r="C645" s="314" t="s">
        <v>31244</v>
      </c>
      <c r="D645" s="309" t="s">
        <v>31245</v>
      </c>
      <c r="E645" s="426">
        <v>5900</v>
      </c>
      <c r="F645" s="427">
        <v>0.47</v>
      </c>
      <c r="G645" s="310">
        <v>12</v>
      </c>
      <c r="H645" s="417">
        <f>Таблица612[[#This Row],[Розничная цена KRW]]*Таблица612[[#This Row],[Коэфициент стоимости]]</f>
        <v>2773</v>
      </c>
      <c r="I645" s="39" t="str">
        <f>IF($H$1="","Введите курс",Таблица612[[#This Row],[Оптовая цена KRW                       за 1шт]]/$H$1)</f>
        <v>Введите курс</v>
      </c>
      <c r="J645" s="311"/>
      <c r="K645" s="40">
        <f>Таблица612[[#This Row],[Заказ коробок ]]*Таблица612[[#This Row],[Кол-во шт в коробке]]</f>
        <v>0</v>
      </c>
      <c r="L645" s="416">
        <f>Таблица612[[#This Row],[Общее кол-во шт]]*Таблица612[[#This Row],[Оптовая цена KRW                       за 1шт]]</f>
        <v>0</v>
      </c>
      <c r="M645" s="41" t="str">
        <f>IFERROR(Таблица612[[#This Row],[Общее кол-во шт]]*Таблица612[[#This Row],[Оптовая цена USD                       за 1шт]],"")</f>
        <v/>
      </c>
      <c r="N645" s="312"/>
    </row>
    <row r="646" spans="1:14" ht="22.5" customHeight="1">
      <c r="A646" s="307" t="s">
        <v>31246</v>
      </c>
      <c r="B646" s="32">
        <v>8806173431144</v>
      </c>
      <c r="C646" s="314" t="s">
        <v>31247</v>
      </c>
      <c r="D646" s="309" t="s">
        <v>31248</v>
      </c>
      <c r="E646" s="426">
        <v>5900</v>
      </c>
      <c r="F646" s="427">
        <v>0.47</v>
      </c>
      <c r="G646" s="310">
        <v>12</v>
      </c>
      <c r="H646" s="417">
        <f>Таблица612[[#This Row],[Розничная цена KRW]]*Таблица612[[#This Row],[Коэфициент стоимости]]</f>
        <v>2773</v>
      </c>
      <c r="I646" s="39" t="str">
        <f>IF($H$1="","Введите курс",Таблица612[[#This Row],[Оптовая цена KRW                       за 1шт]]/$H$1)</f>
        <v>Введите курс</v>
      </c>
      <c r="J646" s="311"/>
      <c r="K646" s="40">
        <f>Таблица612[[#This Row],[Заказ коробок ]]*Таблица612[[#This Row],[Кол-во шт в коробке]]</f>
        <v>0</v>
      </c>
      <c r="L646" s="416">
        <f>Таблица612[[#This Row],[Общее кол-во шт]]*Таблица612[[#This Row],[Оптовая цена KRW                       за 1шт]]</f>
        <v>0</v>
      </c>
      <c r="M646" s="41" t="str">
        <f>IFERROR(Таблица612[[#This Row],[Общее кол-во шт]]*Таблица612[[#This Row],[Оптовая цена USD                       за 1шт]],"")</f>
        <v/>
      </c>
      <c r="N646" s="312"/>
    </row>
    <row r="647" spans="1:14" ht="22.5" customHeight="1">
      <c r="A647" s="307" t="s">
        <v>31249</v>
      </c>
      <c r="B647" s="32">
        <v>8806173431151</v>
      </c>
      <c r="C647" s="314" t="s">
        <v>31250</v>
      </c>
      <c r="D647" s="309" t="s">
        <v>31251</v>
      </c>
      <c r="E647" s="426">
        <v>5900</v>
      </c>
      <c r="F647" s="427">
        <v>0.47</v>
      </c>
      <c r="G647" s="310">
        <v>12</v>
      </c>
      <c r="H647" s="417">
        <f>Таблица612[[#This Row],[Розничная цена KRW]]*Таблица612[[#This Row],[Коэфициент стоимости]]</f>
        <v>2773</v>
      </c>
      <c r="I647" s="39" t="str">
        <f>IF($H$1="","Введите курс",Таблица612[[#This Row],[Оптовая цена KRW                       за 1шт]]/$H$1)</f>
        <v>Введите курс</v>
      </c>
      <c r="J647" s="311"/>
      <c r="K647" s="40">
        <f>Таблица612[[#This Row],[Заказ коробок ]]*Таблица612[[#This Row],[Кол-во шт в коробке]]</f>
        <v>0</v>
      </c>
      <c r="L647" s="416">
        <f>Таблица612[[#This Row],[Общее кол-во шт]]*Таблица612[[#This Row],[Оптовая цена KRW                       за 1шт]]</f>
        <v>0</v>
      </c>
      <c r="M647" s="41" t="str">
        <f>IFERROR(Таблица612[[#This Row],[Общее кол-во шт]]*Таблица612[[#This Row],[Оптовая цена USD                       за 1шт]],"")</f>
        <v/>
      </c>
      <c r="N647" s="312"/>
    </row>
    <row r="648" spans="1:14" ht="22.5" customHeight="1">
      <c r="A648" s="307" t="s">
        <v>31252</v>
      </c>
      <c r="B648" s="32">
        <v>8806173434817</v>
      </c>
      <c r="C648" s="314" t="s">
        <v>31253</v>
      </c>
      <c r="D648" s="309" t="s">
        <v>31254</v>
      </c>
      <c r="E648" s="426">
        <v>12000</v>
      </c>
      <c r="F648" s="427">
        <v>0.47</v>
      </c>
      <c r="G648" s="310">
        <v>8</v>
      </c>
      <c r="H648" s="417">
        <f>Таблица612[[#This Row],[Розничная цена KRW]]*Таблица612[[#This Row],[Коэфициент стоимости]]</f>
        <v>5640</v>
      </c>
      <c r="I648" s="39" t="str">
        <f>IF($H$1="","Введите курс",Таблица612[[#This Row],[Оптовая цена KRW                       за 1шт]]/$H$1)</f>
        <v>Введите курс</v>
      </c>
      <c r="J648" s="311"/>
      <c r="K648" s="40">
        <f>Таблица612[[#This Row],[Заказ коробок ]]*Таблица612[[#This Row],[Кол-во шт в коробке]]</f>
        <v>0</v>
      </c>
      <c r="L648" s="416">
        <f>Таблица612[[#This Row],[Общее кол-во шт]]*Таблица612[[#This Row],[Оптовая цена KRW                       за 1шт]]</f>
        <v>0</v>
      </c>
      <c r="M648" s="41" t="str">
        <f>IFERROR(Таблица612[[#This Row],[Общее кол-во шт]]*Таблица612[[#This Row],[Оптовая цена USD                       за 1шт]],"")</f>
        <v/>
      </c>
      <c r="N648" s="312"/>
    </row>
    <row r="649" spans="1:14" ht="22.5" customHeight="1">
      <c r="A649" s="307" t="s">
        <v>31255</v>
      </c>
      <c r="B649" s="32">
        <v>8806173434824</v>
      </c>
      <c r="C649" s="314" t="s">
        <v>31256</v>
      </c>
      <c r="D649" s="309" t="s">
        <v>31257</v>
      </c>
      <c r="E649" s="426">
        <v>12000</v>
      </c>
      <c r="F649" s="427">
        <v>0.47</v>
      </c>
      <c r="G649" s="310">
        <v>8</v>
      </c>
      <c r="H649" s="417">
        <f>Таблица612[[#This Row],[Розничная цена KRW]]*Таблица612[[#This Row],[Коэфициент стоимости]]</f>
        <v>5640</v>
      </c>
      <c r="I649" s="39" t="str">
        <f>IF($H$1="","Введите курс",Таблица612[[#This Row],[Оптовая цена KRW                       за 1шт]]/$H$1)</f>
        <v>Введите курс</v>
      </c>
      <c r="J649" s="311"/>
      <c r="K649" s="40">
        <f>Таблица612[[#This Row],[Заказ коробок ]]*Таблица612[[#This Row],[Кол-во шт в коробке]]</f>
        <v>0</v>
      </c>
      <c r="L649" s="416">
        <f>Таблица612[[#This Row],[Общее кол-во шт]]*Таблица612[[#This Row],[Оптовая цена KRW                       за 1шт]]</f>
        <v>0</v>
      </c>
      <c r="M649" s="41" t="str">
        <f>IFERROR(Таблица612[[#This Row],[Общее кол-во шт]]*Таблица612[[#This Row],[Оптовая цена USD                       за 1шт]],"")</f>
        <v/>
      </c>
      <c r="N649" s="312"/>
    </row>
    <row r="650" spans="1:14" ht="22.5" customHeight="1">
      <c r="A650" s="307" t="s">
        <v>31258</v>
      </c>
      <c r="B650" s="32">
        <v>8806173434831</v>
      </c>
      <c r="C650" s="314" t="s">
        <v>31259</v>
      </c>
      <c r="D650" s="309" t="s">
        <v>31260</v>
      </c>
      <c r="E650" s="426">
        <v>12000</v>
      </c>
      <c r="F650" s="427">
        <v>0.47</v>
      </c>
      <c r="G650" s="310">
        <v>8</v>
      </c>
      <c r="H650" s="417">
        <f>Таблица612[[#This Row],[Розничная цена KRW]]*Таблица612[[#This Row],[Коэфициент стоимости]]</f>
        <v>5640</v>
      </c>
      <c r="I650" s="39" t="str">
        <f>IF($H$1="","Введите курс",Таблица612[[#This Row],[Оптовая цена KRW                       за 1шт]]/$H$1)</f>
        <v>Введите курс</v>
      </c>
      <c r="J650" s="311"/>
      <c r="K650" s="40">
        <f>Таблица612[[#This Row],[Заказ коробок ]]*Таблица612[[#This Row],[Кол-во шт в коробке]]</f>
        <v>0</v>
      </c>
      <c r="L650" s="416">
        <f>Таблица612[[#This Row],[Общее кол-во шт]]*Таблица612[[#This Row],[Оптовая цена KRW                       за 1шт]]</f>
        <v>0</v>
      </c>
      <c r="M650" s="41" t="str">
        <f>IFERROR(Таблица612[[#This Row],[Общее кол-во шт]]*Таблица612[[#This Row],[Оптовая цена USD                       за 1шт]],"")</f>
        <v/>
      </c>
      <c r="N650" s="312"/>
    </row>
    <row r="651" spans="1:14" ht="22.5" customHeight="1">
      <c r="A651" s="307" t="s">
        <v>31261</v>
      </c>
      <c r="B651" s="32">
        <v>8806173434848</v>
      </c>
      <c r="C651" s="314" t="s">
        <v>31262</v>
      </c>
      <c r="D651" s="309" t="s">
        <v>31263</v>
      </c>
      <c r="E651" s="426">
        <v>12000</v>
      </c>
      <c r="F651" s="427">
        <v>0.47</v>
      </c>
      <c r="G651" s="310">
        <v>8</v>
      </c>
      <c r="H651" s="417">
        <f>Таблица612[[#This Row],[Розничная цена KRW]]*Таблица612[[#This Row],[Коэфициент стоимости]]</f>
        <v>5640</v>
      </c>
      <c r="I651" s="39" t="str">
        <f>IF($H$1="","Введите курс",Таблица612[[#This Row],[Оптовая цена KRW                       за 1шт]]/$H$1)</f>
        <v>Введите курс</v>
      </c>
      <c r="J651" s="311"/>
      <c r="K651" s="40">
        <f>Таблица612[[#This Row],[Заказ коробок ]]*Таблица612[[#This Row],[Кол-во шт в коробке]]</f>
        <v>0</v>
      </c>
      <c r="L651" s="416">
        <f>Таблица612[[#This Row],[Общее кол-во шт]]*Таблица612[[#This Row],[Оптовая цена KRW                       за 1шт]]</f>
        <v>0</v>
      </c>
      <c r="M651" s="41" t="str">
        <f>IFERROR(Таблица612[[#This Row],[Общее кол-во шт]]*Таблица612[[#This Row],[Оптовая цена USD                       за 1шт]],"")</f>
        <v/>
      </c>
      <c r="N651" s="312"/>
    </row>
    <row r="652" spans="1:14" ht="22.5" customHeight="1">
      <c r="A652" s="307" t="s">
        <v>31264</v>
      </c>
      <c r="B652" s="32">
        <v>8806173434862</v>
      </c>
      <c r="C652" s="314" t="s">
        <v>31265</v>
      </c>
      <c r="D652" s="309" t="s">
        <v>31266</v>
      </c>
      <c r="E652" s="426">
        <v>12000</v>
      </c>
      <c r="F652" s="427">
        <v>0.47</v>
      </c>
      <c r="G652" s="310">
        <v>8</v>
      </c>
      <c r="H652" s="417">
        <f>Таблица612[[#This Row],[Розничная цена KRW]]*Таблица612[[#This Row],[Коэфициент стоимости]]</f>
        <v>5640</v>
      </c>
      <c r="I652" s="39" t="str">
        <f>IF($H$1="","Введите курс",Таблица612[[#This Row],[Оптовая цена KRW                       за 1шт]]/$H$1)</f>
        <v>Введите курс</v>
      </c>
      <c r="J652" s="311"/>
      <c r="K652" s="40">
        <f>Таблица612[[#This Row],[Заказ коробок ]]*Таблица612[[#This Row],[Кол-во шт в коробке]]</f>
        <v>0</v>
      </c>
      <c r="L652" s="416">
        <f>Таблица612[[#This Row],[Общее кол-во шт]]*Таблица612[[#This Row],[Оптовая цена KRW                       за 1шт]]</f>
        <v>0</v>
      </c>
      <c r="M652" s="41" t="str">
        <f>IFERROR(Таблица612[[#This Row],[Общее кол-во шт]]*Таблица612[[#This Row],[Оптовая цена USD                       за 1шт]],"")</f>
        <v/>
      </c>
      <c r="N652" s="312"/>
    </row>
    <row r="653" spans="1:14" ht="22.5" customHeight="1">
      <c r="A653" s="307" t="s">
        <v>31267</v>
      </c>
      <c r="B653" s="32">
        <v>8806173434886</v>
      </c>
      <c r="C653" s="314" t="s">
        <v>31268</v>
      </c>
      <c r="D653" s="309" t="s">
        <v>31269</v>
      </c>
      <c r="E653" s="426">
        <v>12000</v>
      </c>
      <c r="F653" s="427">
        <v>0.47</v>
      </c>
      <c r="G653" s="310">
        <v>8</v>
      </c>
      <c r="H653" s="417">
        <f>Таблица612[[#This Row],[Розничная цена KRW]]*Таблица612[[#This Row],[Коэфициент стоимости]]</f>
        <v>5640</v>
      </c>
      <c r="I653" s="39" t="str">
        <f>IF($H$1="","Введите курс",Таблица612[[#This Row],[Оптовая цена KRW                       за 1шт]]/$H$1)</f>
        <v>Введите курс</v>
      </c>
      <c r="J653" s="311"/>
      <c r="K653" s="40">
        <f>Таблица612[[#This Row],[Заказ коробок ]]*Таблица612[[#This Row],[Кол-во шт в коробке]]</f>
        <v>0</v>
      </c>
      <c r="L653" s="416">
        <f>Таблица612[[#This Row],[Общее кол-во шт]]*Таблица612[[#This Row],[Оптовая цена KRW                       за 1шт]]</f>
        <v>0</v>
      </c>
      <c r="M653" s="41" t="str">
        <f>IFERROR(Таблица612[[#This Row],[Общее кол-во шт]]*Таблица612[[#This Row],[Оптовая цена USD                       за 1шт]],"")</f>
        <v/>
      </c>
      <c r="N653" s="312"/>
    </row>
    <row r="654" spans="1:14" ht="22.5" customHeight="1">
      <c r="A654" s="307" t="s">
        <v>31270</v>
      </c>
      <c r="B654" s="32">
        <v>8806173434893</v>
      </c>
      <c r="C654" s="314" t="s">
        <v>31271</v>
      </c>
      <c r="D654" s="309" t="s">
        <v>31272</v>
      </c>
      <c r="E654" s="426">
        <v>12000</v>
      </c>
      <c r="F654" s="427">
        <v>0.47</v>
      </c>
      <c r="G654" s="310">
        <v>8</v>
      </c>
      <c r="H654" s="417">
        <f>Таблица612[[#This Row],[Розничная цена KRW]]*Таблица612[[#This Row],[Коэфициент стоимости]]</f>
        <v>5640</v>
      </c>
      <c r="I654" s="39" t="str">
        <f>IF($H$1="","Введите курс",Таблица612[[#This Row],[Оптовая цена KRW                       за 1шт]]/$H$1)</f>
        <v>Введите курс</v>
      </c>
      <c r="J654" s="311"/>
      <c r="K654" s="40">
        <f>Таблица612[[#This Row],[Заказ коробок ]]*Таблица612[[#This Row],[Кол-во шт в коробке]]</f>
        <v>0</v>
      </c>
      <c r="L654" s="416">
        <f>Таблица612[[#This Row],[Общее кол-во шт]]*Таблица612[[#This Row],[Оптовая цена KRW                       за 1шт]]</f>
        <v>0</v>
      </c>
      <c r="M654" s="41" t="str">
        <f>IFERROR(Таблица612[[#This Row],[Общее кол-во шт]]*Таблица612[[#This Row],[Оптовая цена USD                       за 1шт]],"")</f>
        <v/>
      </c>
      <c r="N654" s="312"/>
    </row>
    <row r="655" spans="1:14" ht="22.5" customHeight="1">
      <c r="A655" s="307" t="s">
        <v>31273</v>
      </c>
      <c r="B655" s="32">
        <v>8806173421572</v>
      </c>
      <c r="C655" s="314" t="s">
        <v>18819</v>
      </c>
      <c r="D655" s="309" t="s">
        <v>31274</v>
      </c>
      <c r="E655" s="426">
        <v>14000</v>
      </c>
      <c r="F655" s="427">
        <v>0.47</v>
      </c>
      <c r="G655" s="310">
        <v>12</v>
      </c>
      <c r="H655" s="417">
        <f>Таблица612[[#This Row],[Розничная цена KRW]]*Таблица612[[#This Row],[Коэфициент стоимости]]</f>
        <v>6580</v>
      </c>
      <c r="I655" s="39" t="str">
        <f>IF($H$1="","Введите курс",Таблица612[[#This Row],[Оптовая цена KRW                       за 1шт]]/$H$1)</f>
        <v>Введите курс</v>
      </c>
      <c r="J655" s="311"/>
      <c r="K655" s="40">
        <f>Таблица612[[#This Row],[Заказ коробок ]]*Таблица612[[#This Row],[Кол-во шт в коробке]]</f>
        <v>0</v>
      </c>
      <c r="L655" s="416">
        <f>Таблица612[[#This Row],[Общее кол-во шт]]*Таблица612[[#This Row],[Оптовая цена KRW                       за 1шт]]</f>
        <v>0</v>
      </c>
      <c r="M655" s="41" t="str">
        <f>IFERROR(Таблица612[[#This Row],[Общее кол-во шт]]*Таблица612[[#This Row],[Оптовая цена USD                       за 1шт]],"")</f>
        <v/>
      </c>
      <c r="N655" s="312"/>
    </row>
    <row r="656" spans="1:14" ht="22.5" customHeight="1">
      <c r="A656" s="307" t="s">
        <v>31275</v>
      </c>
      <c r="B656" s="32">
        <v>8806173424337</v>
      </c>
      <c r="C656" s="314" t="s">
        <v>31276</v>
      </c>
      <c r="D656" s="309" t="s">
        <v>31277</v>
      </c>
      <c r="E656" s="426">
        <v>14000</v>
      </c>
      <c r="F656" s="427">
        <v>0.47</v>
      </c>
      <c r="G656" s="310">
        <v>12</v>
      </c>
      <c r="H656" s="417">
        <f>Таблица612[[#This Row],[Розничная цена KRW]]*Таблица612[[#This Row],[Коэфициент стоимости]]</f>
        <v>6580</v>
      </c>
      <c r="I656" s="39" t="str">
        <f>IF($H$1="","Введите курс",Таблица612[[#This Row],[Оптовая цена KRW                       за 1шт]]/$H$1)</f>
        <v>Введите курс</v>
      </c>
      <c r="J656" s="311"/>
      <c r="K656" s="40">
        <f>Таблица612[[#This Row],[Заказ коробок ]]*Таблица612[[#This Row],[Кол-во шт в коробке]]</f>
        <v>0</v>
      </c>
      <c r="L656" s="416">
        <f>Таблица612[[#This Row],[Общее кол-во шт]]*Таблица612[[#This Row],[Оптовая цена KRW                       за 1шт]]</f>
        <v>0</v>
      </c>
      <c r="M656" s="41" t="str">
        <f>IFERROR(Таблица612[[#This Row],[Общее кол-во шт]]*Таблица612[[#This Row],[Оптовая цена USD                       за 1шт]],"")</f>
        <v/>
      </c>
      <c r="N656" s="312"/>
    </row>
    <row r="657" spans="1:14" ht="22.5" customHeight="1">
      <c r="A657" s="307" t="s">
        <v>31278</v>
      </c>
      <c r="B657" s="32">
        <v>8806173421596</v>
      </c>
      <c r="C657" s="314" t="s">
        <v>18821</v>
      </c>
      <c r="D657" s="309" t="s">
        <v>31279</v>
      </c>
      <c r="E657" s="426">
        <v>14000</v>
      </c>
      <c r="F657" s="427">
        <v>0.47</v>
      </c>
      <c r="G657" s="310">
        <v>12</v>
      </c>
      <c r="H657" s="417">
        <f>Таблица612[[#This Row],[Розничная цена KRW]]*Таблица612[[#This Row],[Коэфициент стоимости]]</f>
        <v>6580</v>
      </c>
      <c r="I657" s="39" t="str">
        <f>IF($H$1="","Введите курс",Таблица612[[#This Row],[Оптовая цена KRW                       за 1шт]]/$H$1)</f>
        <v>Введите курс</v>
      </c>
      <c r="J657" s="311"/>
      <c r="K657" s="40">
        <f>Таблица612[[#This Row],[Заказ коробок ]]*Таблица612[[#This Row],[Кол-во шт в коробке]]</f>
        <v>0</v>
      </c>
      <c r="L657" s="416">
        <f>Таблица612[[#This Row],[Общее кол-во шт]]*Таблица612[[#This Row],[Оптовая цена KRW                       за 1шт]]</f>
        <v>0</v>
      </c>
      <c r="M657" s="41" t="str">
        <f>IFERROR(Таблица612[[#This Row],[Общее кол-во шт]]*Таблица612[[#This Row],[Оптовая цена USD                       за 1шт]],"")</f>
        <v/>
      </c>
      <c r="N657" s="312"/>
    </row>
    <row r="658" spans="1:14" ht="22.5" customHeight="1">
      <c r="A658" s="307" t="s">
        <v>31280</v>
      </c>
      <c r="B658" s="32">
        <v>8806173449187</v>
      </c>
      <c r="C658" s="314" t="s">
        <v>18885</v>
      </c>
      <c r="D658" s="309" t="s">
        <v>31281</v>
      </c>
      <c r="E658" s="426">
        <v>20000</v>
      </c>
      <c r="F658" s="427">
        <v>0.47</v>
      </c>
      <c r="G658" s="310">
        <v>6</v>
      </c>
      <c r="H658" s="417">
        <f>Таблица612[[#This Row],[Розничная цена KRW]]*Таблица612[[#This Row],[Коэфициент стоимости]]</f>
        <v>9400</v>
      </c>
      <c r="I658" s="39" t="str">
        <f>IF($H$1="","Введите курс",Таблица612[[#This Row],[Оптовая цена KRW                       за 1шт]]/$H$1)</f>
        <v>Введите курс</v>
      </c>
      <c r="J658" s="311"/>
      <c r="K658" s="40">
        <f>Таблица612[[#This Row],[Заказ коробок ]]*Таблица612[[#This Row],[Кол-во шт в коробке]]</f>
        <v>0</v>
      </c>
      <c r="L658" s="416">
        <f>Таблица612[[#This Row],[Общее кол-во шт]]*Таблица612[[#This Row],[Оптовая цена KRW                       за 1шт]]</f>
        <v>0</v>
      </c>
      <c r="M658" s="41" t="str">
        <f>IFERROR(Таблица612[[#This Row],[Общее кол-во шт]]*Таблица612[[#This Row],[Оптовая цена USD                       за 1шт]],"")</f>
        <v/>
      </c>
      <c r="N658" s="312"/>
    </row>
    <row r="659" spans="1:14" ht="22.5" customHeight="1">
      <c r="A659" s="307" t="s">
        <v>31282</v>
      </c>
      <c r="B659" s="32">
        <v>8806173449194</v>
      </c>
      <c r="C659" s="314" t="s">
        <v>18882</v>
      </c>
      <c r="D659" s="309" t="s">
        <v>31283</v>
      </c>
      <c r="E659" s="426">
        <v>20000</v>
      </c>
      <c r="F659" s="427">
        <v>0.47</v>
      </c>
      <c r="G659" s="310">
        <v>6</v>
      </c>
      <c r="H659" s="417">
        <f>Таблица612[[#This Row],[Розничная цена KRW]]*Таблица612[[#This Row],[Коэфициент стоимости]]</f>
        <v>9400</v>
      </c>
      <c r="I659" s="39" t="str">
        <f>IF($H$1="","Введите курс",Таблица612[[#This Row],[Оптовая цена KRW                       за 1шт]]/$H$1)</f>
        <v>Введите курс</v>
      </c>
      <c r="J659" s="311"/>
      <c r="K659" s="40">
        <f>Таблица612[[#This Row],[Заказ коробок ]]*Таблица612[[#This Row],[Кол-во шт в коробке]]</f>
        <v>0</v>
      </c>
      <c r="L659" s="416">
        <f>Таблица612[[#This Row],[Общее кол-во шт]]*Таблица612[[#This Row],[Оптовая цена KRW                       за 1шт]]</f>
        <v>0</v>
      </c>
      <c r="M659" s="41" t="str">
        <f>IFERROR(Таблица612[[#This Row],[Общее кол-во шт]]*Таблица612[[#This Row],[Оптовая цена USD                       за 1шт]],"")</f>
        <v/>
      </c>
      <c r="N659" s="312"/>
    </row>
    <row r="660" spans="1:14" ht="22.5" customHeight="1">
      <c r="A660" s="307" t="s">
        <v>31284</v>
      </c>
      <c r="B660" s="32">
        <v>8806173447749</v>
      </c>
      <c r="C660" s="314" t="s">
        <v>18899</v>
      </c>
      <c r="D660" s="309" t="s">
        <v>31285</v>
      </c>
      <c r="E660" s="426">
        <v>24000</v>
      </c>
      <c r="F660" s="427">
        <v>0.47</v>
      </c>
      <c r="G660" s="310">
        <v>6</v>
      </c>
      <c r="H660" s="417">
        <f>Таблица612[[#This Row],[Розничная цена KRW]]*Таблица612[[#This Row],[Коэфициент стоимости]]</f>
        <v>11280</v>
      </c>
      <c r="I660" s="39" t="str">
        <f>IF($H$1="","Введите курс",Таблица612[[#This Row],[Оптовая цена KRW                       за 1шт]]/$H$1)</f>
        <v>Введите курс</v>
      </c>
      <c r="J660" s="311"/>
      <c r="K660" s="40">
        <f>Таблица612[[#This Row],[Заказ коробок ]]*Таблица612[[#This Row],[Кол-во шт в коробке]]</f>
        <v>0</v>
      </c>
      <c r="L660" s="416">
        <f>Таблица612[[#This Row],[Общее кол-во шт]]*Таблица612[[#This Row],[Оптовая цена KRW                       за 1шт]]</f>
        <v>0</v>
      </c>
      <c r="M660" s="41" t="str">
        <f>IFERROR(Таблица612[[#This Row],[Общее кол-во шт]]*Таблица612[[#This Row],[Оптовая цена USD                       за 1шт]],"")</f>
        <v/>
      </c>
      <c r="N660" s="312"/>
    </row>
    <row r="661" spans="1:14" ht="22.5" customHeight="1">
      <c r="A661" s="307" t="s">
        <v>31286</v>
      </c>
      <c r="B661" s="32">
        <v>8806173447756</v>
      </c>
      <c r="C661" s="314" t="s">
        <v>18898</v>
      </c>
      <c r="D661" s="309" t="s">
        <v>31287</v>
      </c>
      <c r="E661" s="426">
        <v>24000</v>
      </c>
      <c r="F661" s="427">
        <v>0.47</v>
      </c>
      <c r="G661" s="310">
        <v>6</v>
      </c>
      <c r="H661" s="417">
        <f>Таблица612[[#This Row],[Розничная цена KRW]]*Таблица612[[#This Row],[Коэфициент стоимости]]</f>
        <v>11280</v>
      </c>
      <c r="I661" s="39" t="str">
        <f>IF($H$1="","Введите курс",Таблица612[[#This Row],[Оптовая цена KRW                       за 1шт]]/$H$1)</f>
        <v>Введите курс</v>
      </c>
      <c r="J661" s="311"/>
      <c r="K661" s="40">
        <f>Таблица612[[#This Row],[Заказ коробок ]]*Таблица612[[#This Row],[Кол-во шт в коробке]]</f>
        <v>0</v>
      </c>
      <c r="L661" s="416">
        <f>Таблица612[[#This Row],[Общее кол-во шт]]*Таблица612[[#This Row],[Оптовая цена KRW                       за 1шт]]</f>
        <v>0</v>
      </c>
      <c r="M661" s="41" t="str">
        <f>IFERROR(Таблица612[[#This Row],[Общее кол-во шт]]*Таблица612[[#This Row],[Оптовая цена USD                       за 1шт]],"")</f>
        <v/>
      </c>
      <c r="N661" s="312"/>
    </row>
    <row r="662" spans="1:14" ht="22.5" customHeight="1">
      <c r="A662" s="307" t="s">
        <v>31288</v>
      </c>
      <c r="B662" s="32">
        <v>8806173446834</v>
      </c>
      <c r="C662" s="314" t="s">
        <v>31289</v>
      </c>
      <c r="D662" s="309" t="s">
        <v>31290</v>
      </c>
      <c r="E662" s="426">
        <v>18900</v>
      </c>
      <c r="F662" s="427">
        <v>0.47</v>
      </c>
      <c r="G662" s="310">
        <v>6</v>
      </c>
      <c r="H662" s="417">
        <f>Таблица612[[#This Row],[Розничная цена KRW]]*Таблица612[[#This Row],[Коэфициент стоимости]]</f>
        <v>8883</v>
      </c>
      <c r="I662" s="39" t="str">
        <f>IF($H$1="","Введите курс",Таблица612[[#This Row],[Оптовая цена KRW                       за 1шт]]/$H$1)</f>
        <v>Введите курс</v>
      </c>
      <c r="J662" s="311"/>
      <c r="K662" s="40">
        <f>Таблица612[[#This Row],[Заказ коробок ]]*Таблица612[[#This Row],[Кол-во шт в коробке]]</f>
        <v>0</v>
      </c>
      <c r="L662" s="416">
        <f>Таблица612[[#This Row],[Общее кол-во шт]]*Таблица612[[#This Row],[Оптовая цена KRW                       за 1шт]]</f>
        <v>0</v>
      </c>
      <c r="M662" s="41" t="str">
        <f>IFERROR(Таблица612[[#This Row],[Общее кол-во шт]]*Таблица612[[#This Row],[Оптовая цена USD                       за 1шт]],"")</f>
        <v/>
      </c>
      <c r="N662" s="312"/>
    </row>
    <row r="663" spans="1:14" ht="22.5" customHeight="1">
      <c r="A663" s="307" t="s">
        <v>31291</v>
      </c>
      <c r="B663" s="32">
        <v>8806173446841</v>
      </c>
      <c r="C663" s="314" t="s">
        <v>31292</v>
      </c>
      <c r="D663" s="309" t="s">
        <v>31293</v>
      </c>
      <c r="E663" s="426">
        <v>18900</v>
      </c>
      <c r="F663" s="427">
        <v>0.47</v>
      </c>
      <c r="G663" s="310">
        <v>6</v>
      </c>
      <c r="H663" s="417">
        <f>Таблица612[[#This Row],[Розничная цена KRW]]*Таблица612[[#This Row],[Коэфициент стоимости]]</f>
        <v>8883</v>
      </c>
      <c r="I663" s="39" t="str">
        <f>IF($H$1="","Введите курс",Таблица612[[#This Row],[Оптовая цена KRW                       за 1шт]]/$H$1)</f>
        <v>Введите курс</v>
      </c>
      <c r="J663" s="311"/>
      <c r="K663" s="40">
        <f>Таблица612[[#This Row],[Заказ коробок ]]*Таблица612[[#This Row],[Кол-во шт в коробке]]</f>
        <v>0</v>
      </c>
      <c r="L663" s="416">
        <f>Таблица612[[#This Row],[Общее кол-во шт]]*Таблица612[[#This Row],[Оптовая цена KRW                       за 1шт]]</f>
        <v>0</v>
      </c>
      <c r="M663" s="41" t="str">
        <f>IFERROR(Таблица612[[#This Row],[Общее кол-во шт]]*Таблица612[[#This Row],[Оптовая цена USD                       за 1шт]],"")</f>
        <v/>
      </c>
      <c r="N663" s="312"/>
    </row>
    <row r="664" spans="1:14" ht="22.5" customHeight="1">
      <c r="A664" s="307" t="s">
        <v>31294</v>
      </c>
      <c r="B664" s="32">
        <v>8806173424290</v>
      </c>
      <c r="C664" s="314" t="s">
        <v>18850</v>
      </c>
      <c r="D664" s="309" t="s">
        <v>31295</v>
      </c>
      <c r="E664" s="426">
        <v>15900</v>
      </c>
      <c r="F664" s="427">
        <v>0.47</v>
      </c>
      <c r="G664" s="310">
        <v>12</v>
      </c>
      <c r="H664" s="417">
        <f>Таблица612[[#This Row],[Розничная цена KRW]]*Таблица612[[#This Row],[Коэфициент стоимости]]</f>
        <v>7473</v>
      </c>
      <c r="I664" s="39" t="str">
        <f>IF($H$1="","Введите курс",Таблица612[[#This Row],[Оптовая цена KRW                       за 1шт]]/$H$1)</f>
        <v>Введите курс</v>
      </c>
      <c r="J664" s="311"/>
      <c r="K664" s="40">
        <f>Таблица612[[#This Row],[Заказ коробок ]]*Таблица612[[#This Row],[Кол-во шт в коробке]]</f>
        <v>0</v>
      </c>
      <c r="L664" s="416">
        <f>Таблица612[[#This Row],[Общее кол-во шт]]*Таблица612[[#This Row],[Оптовая цена KRW                       за 1шт]]</f>
        <v>0</v>
      </c>
      <c r="M664" s="41" t="str">
        <f>IFERROR(Таблица612[[#This Row],[Общее кол-во шт]]*Таблица612[[#This Row],[Оптовая цена USD                       за 1шт]],"")</f>
        <v/>
      </c>
      <c r="N664" s="312"/>
    </row>
    <row r="665" spans="1:14" ht="22.5" customHeight="1">
      <c r="A665" s="307" t="s">
        <v>31296</v>
      </c>
      <c r="B665" s="32">
        <v>8806173424306</v>
      </c>
      <c r="C665" s="314" t="s">
        <v>18851</v>
      </c>
      <c r="D665" s="309" t="s">
        <v>31297</v>
      </c>
      <c r="E665" s="426">
        <v>15900</v>
      </c>
      <c r="F665" s="427">
        <v>0.47</v>
      </c>
      <c r="G665" s="310">
        <v>12</v>
      </c>
      <c r="H665" s="417">
        <f>Таблица612[[#This Row],[Розничная цена KRW]]*Таблица612[[#This Row],[Коэфициент стоимости]]</f>
        <v>7473</v>
      </c>
      <c r="I665" s="39" t="str">
        <f>IF($H$1="","Введите курс",Таблица612[[#This Row],[Оптовая цена KRW                       за 1шт]]/$H$1)</f>
        <v>Введите курс</v>
      </c>
      <c r="J665" s="311"/>
      <c r="K665" s="40">
        <f>Таблица612[[#This Row],[Заказ коробок ]]*Таблица612[[#This Row],[Кол-во шт в коробке]]</f>
        <v>0</v>
      </c>
      <c r="L665" s="416">
        <f>Таблица612[[#This Row],[Общее кол-во шт]]*Таблица612[[#This Row],[Оптовая цена KRW                       за 1шт]]</f>
        <v>0</v>
      </c>
      <c r="M665" s="41" t="str">
        <f>IFERROR(Таблица612[[#This Row],[Общее кол-во шт]]*Таблица612[[#This Row],[Оптовая цена USD                       за 1шт]],"")</f>
        <v/>
      </c>
      <c r="N665" s="312"/>
    </row>
    <row r="666" spans="1:14" ht="22.5" customHeight="1">
      <c r="A666" s="307" t="s">
        <v>31298</v>
      </c>
      <c r="B666" s="32">
        <v>8806173424313</v>
      </c>
      <c r="C666" s="314" t="s">
        <v>18852</v>
      </c>
      <c r="D666" s="309" t="s">
        <v>31299</v>
      </c>
      <c r="E666" s="426">
        <v>15900</v>
      </c>
      <c r="F666" s="427">
        <v>0.47</v>
      </c>
      <c r="G666" s="310">
        <v>12</v>
      </c>
      <c r="H666" s="417">
        <f>Таблица612[[#This Row],[Розничная цена KRW]]*Таблица612[[#This Row],[Коэфициент стоимости]]</f>
        <v>7473</v>
      </c>
      <c r="I666" s="39" t="str">
        <f>IF($H$1="","Введите курс",Таблица612[[#This Row],[Оптовая цена KRW                       за 1шт]]/$H$1)</f>
        <v>Введите курс</v>
      </c>
      <c r="J666" s="311"/>
      <c r="K666" s="40">
        <f>Таблица612[[#This Row],[Заказ коробок ]]*Таблица612[[#This Row],[Кол-во шт в коробке]]</f>
        <v>0</v>
      </c>
      <c r="L666" s="416">
        <f>Таблица612[[#This Row],[Общее кол-во шт]]*Таблица612[[#This Row],[Оптовая цена KRW                       за 1шт]]</f>
        <v>0</v>
      </c>
      <c r="M666" s="41" t="str">
        <f>IFERROR(Таблица612[[#This Row],[Общее кол-во шт]]*Таблица612[[#This Row],[Оптовая цена USD                       за 1шт]],"")</f>
        <v/>
      </c>
      <c r="N666" s="312"/>
    </row>
    <row r="667" spans="1:14" ht="22.5" customHeight="1">
      <c r="A667" s="307" t="s">
        <v>31300</v>
      </c>
      <c r="B667" s="32">
        <v>8806173436019</v>
      </c>
      <c r="C667" s="314" t="s">
        <v>31301</v>
      </c>
      <c r="D667" s="309" t="s">
        <v>31302</v>
      </c>
      <c r="E667" s="426">
        <v>16900</v>
      </c>
      <c r="F667" s="427">
        <v>0.47</v>
      </c>
      <c r="G667" s="310">
        <v>12</v>
      </c>
      <c r="H667" s="417">
        <f>Таблица612[[#This Row],[Розничная цена KRW]]*Таблица612[[#This Row],[Коэфициент стоимости]]</f>
        <v>7943</v>
      </c>
      <c r="I667" s="39" t="str">
        <f>IF($H$1="","Введите курс",Таблица612[[#This Row],[Оптовая цена KRW                       за 1шт]]/$H$1)</f>
        <v>Введите курс</v>
      </c>
      <c r="J667" s="311"/>
      <c r="K667" s="40">
        <f>Таблица612[[#This Row],[Заказ коробок ]]*Таблица612[[#This Row],[Кол-во шт в коробке]]</f>
        <v>0</v>
      </c>
      <c r="L667" s="416">
        <f>Таблица612[[#This Row],[Общее кол-во шт]]*Таблица612[[#This Row],[Оптовая цена KRW                       за 1шт]]</f>
        <v>0</v>
      </c>
      <c r="M667" s="41" t="str">
        <f>IFERROR(Таблица612[[#This Row],[Общее кол-во шт]]*Таблица612[[#This Row],[Оптовая цена USD                       за 1шт]],"")</f>
        <v/>
      </c>
      <c r="N667" s="312"/>
    </row>
    <row r="668" spans="1:14" ht="22.5" customHeight="1">
      <c r="A668" s="307" t="s">
        <v>31303</v>
      </c>
      <c r="B668" s="32">
        <v>8806173432417</v>
      </c>
      <c r="C668" s="314" t="s">
        <v>31304</v>
      </c>
      <c r="D668" s="309" t="s">
        <v>31305</v>
      </c>
      <c r="E668" s="426">
        <v>18900</v>
      </c>
      <c r="F668" s="427">
        <v>0.47</v>
      </c>
      <c r="G668" s="310">
        <v>8</v>
      </c>
      <c r="H668" s="417">
        <f>Таблица612[[#This Row],[Розничная цена KRW]]*Таблица612[[#This Row],[Коэфициент стоимости]]</f>
        <v>8883</v>
      </c>
      <c r="I668" s="39" t="str">
        <f>IF($H$1="","Введите курс",Таблица612[[#This Row],[Оптовая цена KRW                       за 1шт]]/$H$1)</f>
        <v>Введите курс</v>
      </c>
      <c r="J668" s="311"/>
      <c r="K668" s="40">
        <f>Таблица612[[#This Row],[Заказ коробок ]]*Таблица612[[#This Row],[Кол-во шт в коробке]]</f>
        <v>0</v>
      </c>
      <c r="L668" s="416">
        <f>Таблица612[[#This Row],[Общее кол-во шт]]*Таблица612[[#This Row],[Оптовая цена KRW                       за 1шт]]</f>
        <v>0</v>
      </c>
      <c r="M668" s="41" t="str">
        <f>IFERROR(Таблица612[[#This Row],[Общее кол-во шт]]*Таблица612[[#This Row],[Оптовая цена USD                       за 1шт]],"")</f>
        <v/>
      </c>
      <c r="N668" s="312"/>
    </row>
    <row r="669" spans="1:14" ht="22.5" customHeight="1">
      <c r="A669" s="307" t="s">
        <v>31306</v>
      </c>
      <c r="B669" s="32">
        <v>8806173435982</v>
      </c>
      <c r="C669" s="314" t="s">
        <v>31307</v>
      </c>
      <c r="D669" s="309" t="s">
        <v>31308</v>
      </c>
      <c r="E669" s="426">
        <v>15900</v>
      </c>
      <c r="F669" s="427">
        <v>0.47</v>
      </c>
      <c r="G669" s="310">
        <v>6</v>
      </c>
      <c r="H669" s="417">
        <f>Таблица612[[#This Row],[Розничная цена KRW]]*Таблица612[[#This Row],[Коэфициент стоимости]]</f>
        <v>7473</v>
      </c>
      <c r="I669" s="39" t="str">
        <f>IF($H$1="","Введите курс",Таблица612[[#This Row],[Оптовая цена KRW                       за 1шт]]/$H$1)</f>
        <v>Введите курс</v>
      </c>
      <c r="J669" s="311"/>
      <c r="K669" s="40">
        <f>Таблица612[[#This Row],[Заказ коробок ]]*Таблица612[[#This Row],[Кол-во шт в коробке]]</f>
        <v>0</v>
      </c>
      <c r="L669" s="416">
        <f>Таблица612[[#This Row],[Общее кол-во шт]]*Таблица612[[#This Row],[Оптовая цена KRW                       за 1шт]]</f>
        <v>0</v>
      </c>
      <c r="M669" s="41" t="str">
        <f>IFERROR(Таблица612[[#This Row],[Общее кол-во шт]]*Таблица612[[#This Row],[Оптовая цена USD                       за 1шт]],"")</f>
        <v/>
      </c>
      <c r="N669" s="312"/>
    </row>
    <row r="670" spans="1:14" ht="22.5" customHeight="1">
      <c r="A670" s="307" t="s">
        <v>31309</v>
      </c>
      <c r="B670" s="32">
        <v>8806173435999</v>
      </c>
      <c r="C670" s="314" t="s">
        <v>31310</v>
      </c>
      <c r="D670" s="309" t="s">
        <v>31311</v>
      </c>
      <c r="E670" s="426">
        <v>15900</v>
      </c>
      <c r="F670" s="427">
        <v>0.47</v>
      </c>
      <c r="G670" s="310">
        <v>6</v>
      </c>
      <c r="H670" s="417">
        <f>Таблица612[[#This Row],[Розничная цена KRW]]*Таблица612[[#This Row],[Коэфициент стоимости]]</f>
        <v>7473</v>
      </c>
      <c r="I670" s="39" t="str">
        <f>IF($H$1="","Введите курс",Таблица612[[#This Row],[Оптовая цена KRW                       за 1шт]]/$H$1)</f>
        <v>Введите курс</v>
      </c>
      <c r="J670" s="311"/>
      <c r="K670" s="40">
        <f>Таблица612[[#This Row],[Заказ коробок ]]*Таблица612[[#This Row],[Кол-во шт в коробке]]</f>
        <v>0</v>
      </c>
      <c r="L670" s="416">
        <f>Таблица612[[#This Row],[Общее кол-во шт]]*Таблица612[[#This Row],[Оптовая цена KRW                       за 1шт]]</f>
        <v>0</v>
      </c>
      <c r="M670" s="41" t="str">
        <f>IFERROR(Таблица612[[#This Row],[Общее кол-во шт]]*Таблица612[[#This Row],[Оптовая цена USD                       за 1шт]],"")</f>
        <v/>
      </c>
      <c r="N670" s="312"/>
    </row>
    <row r="671" spans="1:14" ht="22.5" customHeight="1">
      <c r="A671" s="307" t="s">
        <v>31312</v>
      </c>
      <c r="B671" s="32">
        <v>8806173436002</v>
      </c>
      <c r="C671" s="314" t="s">
        <v>18849</v>
      </c>
      <c r="D671" s="309" t="s">
        <v>31313</v>
      </c>
      <c r="E671" s="426">
        <v>15900</v>
      </c>
      <c r="F671" s="427">
        <v>0.47</v>
      </c>
      <c r="G671" s="310">
        <v>6</v>
      </c>
      <c r="H671" s="417">
        <f>Таблица612[[#This Row],[Розничная цена KRW]]*Таблица612[[#This Row],[Коэфициент стоимости]]</f>
        <v>7473</v>
      </c>
      <c r="I671" s="39" t="str">
        <f>IF($H$1="","Введите курс",Таблица612[[#This Row],[Оптовая цена KRW                       за 1шт]]/$H$1)</f>
        <v>Введите курс</v>
      </c>
      <c r="J671" s="311"/>
      <c r="K671" s="40">
        <f>Таблица612[[#This Row],[Заказ коробок ]]*Таблица612[[#This Row],[Кол-во шт в коробке]]</f>
        <v>0</v>
      </c>
      <c r="L671" s="416">
        <f>Таблица612[[#This Row],[Общее кол-во шт]]*Таблица612[[#This Row],[Оптовая цена KRW                       за 1шт]]</f>
        <v>0</v>
      </c>
      <c r="M671" s="41" t="str">
        <f>IFERROR(Таблица612[[#This Row],[Общее кол-во шт]]*Таблица612[[#This Row],[Оптовая цена USD                       за 1шт]],"")</f>
        <v/>
      </c>
      <c r="N671" s="312"/>
    </row>
    <row r="672" spans="1:14" ht="22.5" customHeight="1">
      <c r="A672" s="307" t="s">
        <v>31314</v>
      </c>
      <c r="B672" s="32">
        <v>8806173439614</v>
      </c>
      <c r="C672" s="314" t="s">
        <v>31315</v>
      </c>
      <c r="D672" s="309" t="s">
        <v>31316</v>
      </c>
      <c r="E672" s="426">
        <v>12900</v>
      </c>
      <c r="F672" s="427">
        <v>0.47</v>
      </c>
      <c r="G672" s="310">
        <v>8</v>
      </c>
      <c r="H672" s="417">
        <f>Таблица612[[#This Row],[Розничная цена KRW]]*Таблица612[[#This Row],[Коэфициент стоимости]]</f>
        <v>6063</v>
      </c>
      <c r="I672" s="39" t="str">
        <f>IF($H$1="","Введите курс",Таблица612[[#This Row],[Оптовая цена KRW                       за 1шт]]/$H$1)</f>
        <v>Введите курс</v>
      </c>
      <c r="J672" s="311"/>
      <c r="K672" s="40">
        <f>Таблица612[[#This Row],[Заказ коробок ]]*Таблица612[[#This Row],[Кол-во шт в коробке]]</f>
        <v>0</v>
      </c>
      <c r="L672" s="416">
        <f>Таблица612[[#This Row],[Общее кол-во шт]]*Таблица612[[#This Row],[Оптовая цена KRW                       за 1шт]]</f>
        <v>0</v>
      </c>
      <c r="M672" s="41" t="str">
        <f>IFERROR(Таблица612[[#This Row],[Общее кол-во шт]]*Таблица612[[#This Row],[Оптовая цена USD                       за 1шт]],"")</f>
        <v/>
      </c>
      <c r="N672" s="312"/>
    </row>
    <row r="673" spans="1:14" ht="22.5" customHeight="1">
      <c r="A673" s="307" t="s">
        <v>31317</v>
      </c>
      <c r="B673" s="32">
        <v>8806173439621</v>
      </c>
      <c r="C673" s="314" t="s">
        <v>31318</v>
      </c>
      <c r="D673" s="309" t="s">
        <v>31319</v>
      </c>
      <c r="E673" s="426">
        <v>12900</v>
      </c>
      <c r="F673" s="427">
        <v>0.47</v>
      </c>
      <c r="G673" s="310">
        <v>8</v>
      </c>
      <c r="H673" s="417">
        <f>Таблица612[[#This Row],[Розничная цена KRW]]*Таблица612[[#This Row],[Коэфициент стоимости]]</f>
        <v>6063</v>
      </c>
      <c r="I673" s="39" t="str">
        <f>IF($H$1="","Введите курс",Таблица612[[#This Row],[Оптовая цена KRW                       за 1шт]]/$H$1)</f>
        <v>Введите курс</v>
      </c>
      <c r="J673" s="311"/>
      <c r="K673" s="40">
        <f>Таблица612[[#This Row],[Заказ коробок ]]*Таблица612[[#This Row],[Кол-во шт в коробке]]</f>
        <v>0</v>
      </c>
      <c r="L673" s="416">
        <f>Таблица612[[#This Row],[Общее кол-во шт]]*Таблица612[[#This Row],[Оптовая цена KRW                       за 1шт]]</f>
        <v>0</v>
      </c>
      <c r="M673" s="41" t="str">
        <f>IFERROR(Таблица612[[#This Row],[Общее кол-во шт]]*Таблица612[[#This Row],[Оптовая цена USD                       за 1шт]],"")</f>
        <v/>
      </c>
      <c r="N673" s="312"/>
    </row>
    <row r="674" spans="1:14" ht="22.5" customHeight="1">
      <c r="A674" s="307" t="s">
        <v>31320</v>
      </c>
      <c r="B674" s="32">
        <v>8806173439638</v>
      </c>
      <c r="C674" s="314" t="s">
        <v>31321</v>
      </c>
      <c r="D674" s="309" t="s">
        <v>31322</v>
      </c>
      <c r="E674" s="426">
        <v>12900</v>
      </c>
      <c r="F674" s="427">
        <v>0.47</v>
      </c>
      <c r="G674" s="310">
        <v>8</v>
      </c>
      <c r="H674" s="417">
        <f>Таблица612[[#This Row],[Розничная цена KRW]]*Таблица612[[#This Row],[Коэфициент стоимости]]</f>
        <v>6063</v>
      </c>
      <c r="I674" s="39" t="str">
        <f>IF($H$1="","Введите курс",Таблица612[[#This Row],[Оптовая цена KRW                       за 1шт]]/$H$1)</f>
        <v>Введите курс</v>
      </c>
      <c r="J674" s="311"/>
      <c r="K674" s="40">
        <f>Таблица612[[#This Row],[Заказ коробок ]]*Таблица612[[#This Row],[Кол-во шт в коробке]]</f>
        <v>0</v>
      </c>
      <c r="L674" s="416">
        <f>Таблица612[[#This Row],[Общее кол-во шт]]*Таблица612[[#This Row],[Оптовая цена KRW                       за 1шт]]</f>
        <v>0</v>
      </c>
      <c r="M674" s="41" t="str">
        <f>IFERROR(Таблица612[[#This Row],[Общее кол-во шт]]*Таблица612[[#This Row],[Оптовая цена USD                       за 1шт]],"")</f>
        <v/>
      </c>
      <c r="N674" s="312"/>
    </row>
    <row r="675" spans="1:14" ht="22.5" customHeight="1">
      <c r="A675" s="307" t="s">
        <v>31323</v>
      </c>
      <c r="B675" s="32">
        <v>8806173439645</v>
      </c>
      <c r="C675" s="314" t="s">
        <v>31324</v>
      </c>
      <c r="D675" s="309" t="s">
        <v>31325</v>
      </c>
      <c r="E675" s="426">
        <v>12900</v>
      </c>
      <c r="F675" s="427">
        <v>0.47</v>
      </c>
      <c r="G675" s="310">
        <v>8</v>
      </c>
      <c r="H675" s="417">
        <f>Таблица612[[#This Row],[Розничная цена KRW]]*Таблица612[[#This Row],[Коэфициент стоимости]]</f>
        <v>6063</v>
      </c>
      <c r="I675" s="39" t="str">
        <f>IF($H$1="","Введите курс",Таблица612[[#This Row],[Оптовая цена KRW                       за 1шт]]/$H$1)</f>
        <v>Введите курс</v>
      </c>
      <c r="J675" s="311"/>
      <c r="K675" s="40">
        <f>Таблица612[[#This Row],[Заказ коробок ]]*Таблица612[[#This Row],[Кол-во шт в коробке]]</f>
        <v>0</v>
      </c>
      <c r="L675" s="416">
        <f>Таблица612[[#This Row],[Общее кол-во шт]]*Таблица612[[#This Row],[Оптовая цена KRW                       за 1шт]]</f>
        <v>0</v>
      </c>
      <c r="M675" s="41" t="str">
        <f>IFERROR(Таблица612[[#This Row],[Общее кол-во шт]]*Таблица612[[#This Row],[Оптовая цена USD                       за 1шт]],"")</f>
        <v/>
      </c>
      <c r="N675" s="312"/>
    </row>
    <row r="676" spans="1:14" ht="22.5" customHeight="1">
      <c r="A676" s="307" t="s">
        <v>31326</v>
      </c>
      <c r="B676" s="32">
        <v>8806173423323</v>
      </c>
      <c r="C676" s="314" t="s">
        <v>31327</v>
      </c>
      <c r="D676" s="309" t="s">
        <v>31328</v>
      </c>
      <c r="E676" s="426">
        <v>7000</v>
      </c>
      <c r="F676" s="427">
        <v>0.47</v>
      </c>
      <c r="G676" s="310">
        <v>12</v>
      </c>
      <c r="H676" s="417">
        <f>Таблица612[[#This Row],[Розничная цена KRW]]*Таблица612[[#This Row],[Коэфициент стоимости]]</f>
        <v>3290</v>
      </c>
      <c r="I676" s="39" t="str">
        <f>IF($H$1="","Введите курс",Таблица612[[#This Row],[Оптовая цена KRW                       за 1шт]]/$H$1)</f>
        <v>Введите курс</v>
      </c>
      <c r="J676" s="311"/>
      <c r="K676" s="40">
        <f>Таблица612[[#This Row],[Заказ коробок ]]*Таблица612[[#This Row],[Кол-во шт в коробке]]</f>
        <v>0</v>
      </c>
      <c r="L676" s="416">
        <f>Таблица612[[#This Row],[Общее кол-во шт]]*Таблица612[[#This Row],[Оптовая цена KRW                       за 1шт]]</f>
        <v>0</v>
      </c>
      <c r="M676" s="41" t="str">
        <f>IFERROR(Таблица612[[#This Row],[Общее кол-во шт]]*Таблица612[[#This Row],[Оптовая цена USD                       за 1шт]],"")</f>
        <v/>
      </c>
      <c r="N676" s="312"/>
    </row>
    <row r="677" spans="1:14" ht="22.5" customHeight="1">
      <c r="A677" s="307" t="s">
        <v>31329</v>
      </c>
      <c r="B677" s="32">
        <v>8806173423347</v>
      </c>
      <c r="C677" s="314" t="s">
        <v>31330</v>
      </c>
      <c r="D677" s="309" t="s">
        <v>31331</v>
      </c>
      <c r="E677" s="426">
        <v>7000</v>
      </c>
      <c r="F677" s="427">
        <v>0.47</v>
      </c>
      <c r="G677" s="310">
        <v>12</v>
      </c>
      <c r="H677" s="417">
        <f>Таблица612[[#This Row],[Розничная цена KRW]]*Таблица612[[#This Row],[Коэфициент стоимости]]</f>
        <v>3290</v>
      </c>
      <c r="I677" s="39" t="str">
        <f>IF($H$1="","Введите курс",Таблица612[[#This Row],[Оптовая цена KRW                       за 1шт]]/$H$1)</f>
        <v>Введите курс</v>
      </c>
      <c r="J677" s="311"/>
      <c r="K677" s="40">
        <f>Таблица612[[#This Row],[Заказ коробок ]]*Таблица612[[#This Row],[Кол-во шт в коробке]]</f>
        <v>0</v>
      </c>
      <c r="L677" s="416">
        <f>Таблица612[[#This Row],[Общее кол-во шт]]*Таблица612[[#This Row],[Оптовая цена KRW                       за 1шт]]</f>
        <v>0</v>
      </c>
      <c r="M677" s="41" t="str">
        <f>IFERROR(Таблица612[[#This Row],[Общее кол-во шт]]*Таблица612[[#This Row],[Оптовая цена USD                       за 1шт]],"")</f>
        <v/>
      </c>
      <c r="N677" s="312"/>
    </row>
    <row r="678" spans="1:14" ht="22.5" customHeight="1">
      <c r="A678" s="307" t="s">
        <v>31332</v>
      </c>
      <c r="B678" s="32">
        <v>8806173420179</v>
      </c>
      <c r="C678" s="314" t="s">
        <v>18782</v>
      </c>
      <c r="D678" s="309" t="s">
        <v>31333</v>
      </c>
      <c r="E678" s="426">
        <v>10900</v>
      </c>
      <c r="F678" s="427">
        <v>0.47</v>
      </c>
      <c r="G678" s="310">
        <v>12</v>
      </c>
      <c r="H678" s="417">
        <f>Таблица612[[#This Row],[Розничная цена KRW]]*Таблица612[[#This Row],[Коэфициент стоимости]]</f>
        <v>5123</v>
      </c>
      <c r="I678" s="39" t="str">
        <f>IF($H$1="","Введите курс",Таблица612[[#This Row],[Оптовая цена KRW                       за 1шт]]/$H$1)</f>
        <v>Введите курс</v>
      </c>
      <c r="J678" s="311"/>
      <c r="K678" s="40">
        <f>Таблица612[[#This Row],[Заказ коробок ]]*Таблица612[[#This Row],[Кол-во шт в коробке]]</f>
        <v>0</v>
      </c>
      <c r="L678" s="416">
        <f>Таблица612[[#This Row],[Общее кол-во шт]]*Таблица612[[#This Row],[Оптовая цена KRW                       за 1шт]]</f>
        <v>0</v>
      </c>
      <c r="M678" s="41" t="str">
        <f>IFERROR(Таблица612[[#This Row],[Общее кол-во шт]]*Таблица612[[#This Row],[Оптовая цена USD                       за 1шт]],"")</f>
        <v/>
      </c>
      <c r="N678" s="312"/>
    </row>
    <row r="679" spans="1:14" ht="22.5" customHeight="1">
      <c r="A679" s="307" t="s">
        <v>31334</v>
      </c>
      <c r="B679" s="32">
        <v>8806173432400</v>
      </c>
      <c r="C679" s="314" t="s">
        <v>18781</v>
      </c>
      <c r="D679" s="309" t="s">
        <v>31335</v>
      </c>
      <c r="E679" s="426">
        <v>10900</v>
      </c>
      <c r="F679" s="427">
        <v>0.47</v>
      </c>
      <c r="G679" s="310">
        <v>12</v>
      </c>
      <c r="H679" s="417">
        <f>Таблица612[[#This Row],[Розничная цена KRW]]*Таблица612[[#This Row],[Коэфициент стоимости]]</f>
        <v>5123</v>
      </c>
      <c r="I679" s="39" t="str">
        <f>IF($H$1="","Введите курс",Таблица612[[#This Row],[Оптовая цена KRW                       за 1шт]]/$H$1)</f>
        <v>Введите курс</v>
      </c>
      <c r="J679" s="311"/>
      <c r="K679" s="40">
        <f>Таблица612[[#This Row],[Заказ коробок ]]*Таблица612[[#This Row],[Кол-во шт в коробке]]</f>
        <v>0</v>
      </c>
      <c r="L679" s="416">
        <f>Таблица612[[#This Row],[Общее кол-во шт]]*Таблица612[[#This Row],[Оптовая цена KRW                       за 1шт]]</f>
        <v>0</v>
      </c>
      <c r="M679" s="41" t="str">
        <f>IFERROR(Таблица612[[#This Row],[Общее кол-во шт]]*Таблица612[[#This Row],[Оптовая цена USD                       за 1шт]],"")</f>
        <v/>
      </c>
      <c r="N679" s="312"/>
    </row>
    <row r="680" spans="1:14" ht="22.5" customHeight="1">
      <c r="A680" s="307" t="s">
        <v>31336</v>
      </c>
      <c r="B680" s="32">
        <v>8806173440306</v>
      </c>
      <c r="C680" s="314" t="s">
        <v>31337</v>
      </c>
      <c r="D680" s="309" t="s">
        <v>31338</v>
      </c>
      <c r="E680" s="426">
        <v>7900</v>
      </c>
      <c r="F680" s="427">
        <v>0.47</v>
      </c>
      <c r="G680" s="310">
        <v>8</v>
      </c>
      <c r="H680" s="417">
        <f>Таблица612[[#This Row],[Розничная цена KRW]]*Таблица612[[#This Row],[Коэфициент стоимости]]</f>
        <v>3713</v>
      </c>
      <c r="I680" s="39" t="str">
        <f>IF($H$1="","Введите курс",Таблица612[[#This Row],[Оптовая цена KRW                       за 1шт]]/$H$1)</f>
        <v>Введите курс</v>
      </c>
      <c r="J680" s="311"/>
      <c r="K680" s="40">
        <f>Таблица612[[#This Row],[Заказ коробок ]]*Таблица612[[#This Row],[Кол-во шт в коробке]]</f>
        <v>0</v>
      </c>
      <c r="L680" s="416">
        <f>Таблица612[[#This Row],[Общее кол-во шт]]*Таблица612[[#This Row],[Оптовая цена KRW                       за 1шт]]</f>
        <v>0</v>
      </c>
      <c r="M680" s="41" t="str">
        <f>IFERROR(Таблица612[[#This Row],[Общее кол-во шт]]*Таблица612[[#This Row],[Оптовая цена USD                       за 1шт]],"")</f>
        <v/>
      </c>
      <c r="N680" s="312"/>
    </row>
    <row r="681" spans="1:14" ht="22.5" customHeight="1">
      <c r="A681" s="307" t="s">
        <v>31339</v>
      </c>
      <c r="B681" s="32">
        <v>8806173421633</v>
      </c>
      <c r="C681" s="314" t="s">
        <v>31340</v>
      </c>
      <c r="D681" s="309" t="s">
        <v>31341</v>
      </c>
      <c r="E681" s="426">
        <v>8000</v>
      </c>
      <c r="F681" s="427">
        <v>0.47</v>
      </c>
      <c r="G681" s="310">
        <v>12</v>
      </c>
      <c r="H681" s="417">
        <f>Таблица612[[#This Row],[Розничная цена KRW]]*Таблица612[[#This Row],[Коэфициент стоимости]]</f>
        <v>3760</v>
      </c>
      <c r="I681" s="39" t="str">
        <f>IF($H$1="","Введите курс",Таблица612[[#This Row],[Оптовая цена KRW                       за 1шт]]/$H$1)</f>
        <v>Введите курс</v>
      </c>
      <c r="J681" s="311"/>
      <c r="K681" s="40">
        <f>Таблица612[[#This Row],[Заказ коробок ]]*Таблица612[[#This Row],[Кол-во шт в коробке]]</f>
        <v>0</v>
      </c>
      <c r="L681" s="416">
        <f>Таблица612[[#This Row],[Общее кол-во шт]]*Таблица612[[#This Row],[Оптовая цена KRW                       за 1шт]]</f>
        <v>0</v>
      </c>
      <c r="M681" s="41" t="str">
        <f>IFERROR(Таблица612[[#This Row],[Общее кол-во шт]]*Таблица612[[#This Row],[Оптовая цена USD                       за 1шт]],"")</f>
        <v/>
      </c>
      <c r="N681" s="312"/>
    </row>
    <row r="682" spans="1:14" ht="22.5" customHeight="1">
      <c r="A682" s="307" t="s">
        <v>31342</v>
      </c>
      <c r="B682" s="32">
        <v>8806173421626</v>
      </c>
      <c r="C682" s="314" t="s">
        <v>31343</v>
      </c>
      <c r="D682" s="309" t="s">
        <v>31344</v>
      </c>
      <c r="E682" s="426">
        <v>10000</v>
      </c>
      <c r="F682" s="427">
        <v>0.47</v>
      </c>
      <c r="G682" s="310">
        <v>12</v>
      </c>
      <c r="H682" s="417">
        <f>Таблица612[[#This Row],[Розничная цена KRW]]*Таблица612[[#This Row],[Коэфициент стоимости]]</f>
        <v>4700</v>
      </c>
      <c r="I682" s="39" t="str">
        <f>IF($H$1="","Введите курс",Таблица612[[#This Row],[Оптовая цена KRW                       за 1шт]]/$H$1)</f>
        <v>Введите курс</v>
      </c>
      <c r="J682" s="311"/>
      <c r="K682" s="40">
        <f>Таблица612[[#This Row],[Заказ коробок ]]*Таблица612[[#This Row],[Кол-во шт в коробке]]</f>
        <v>0</v>
      </c>
      <c r="L682" s="416">
        <f>Таблица612[[#This Row],[Общее кол-во шт]]*Таблица612[[#This Row],[Оптовая цена KRW                       за 1шт]]</f>
        <v>0</v>
      </c>
      <c r="M682" s="41" t="str">
        <f>IFERROR(Таблица612[[#This Row],[Общее кол-во шт]]*Таблица612[[#This Row],[Оптовая цена USD                       за 1шт]],"")</f>
        <v/>
      </c>
      <c r="N682" s="312"/>
    </row>
    <row r="683" spans="1:14" ht="22.5" customHeight="1">
      <c r="A683" s="307" t="s">
        <v>31345</v>
      </c>
      <c r="B683" s="32">
        <v>8806173440382</v>
      </c>
      <c r="C683" s="314" t="s">
        <v>31346</v>
      </c>
      <c r="D683" s="309" t="s">
        <v>31347</v>
      </c>
      <c r="E683" s="426">
        <v>9900</v>
      </c>
      <c r="F683" s="427">
        <v>0.47</v>
      </c>
      <c r="G683" s="310">
        <v>8</v>
      </c>
      <c r="H683" s="417">
        <f>Таблица612[[#This Row],[Розничная цена KRW]]*Таблица612[[#This Row],[Коэфициент стоимости]]</f>
        <v>4653</v>
      </c>
      <c r="I683" s="39" t="str">
        <f>IF($H$1="","Введите курс",Таблица612[[#This Row],[Оптовая цена KRW                       за 1шт]]/$H$1)</f>
        <v>Введите курс</v>
      </c>
      <c r="J683" s="311"/>
      <c r="K683" s="40">
        <f>Таблица612[[#This Row],[Заказ коробок ]]*Таблица612[[#This Row],[Кол-во шт в коробке]]</f>
        <v>0</v>
      </c>
      <c r="L683" s="416">
        <f>Таблица612[[#This Row],[Общее кол-во шт]]*Таблица612[[#This Row],[Оптовая цена KRW                       за 1шт]]</f>
        <v>0</v>
      </c>
      <c r="M683" s="41" t="str">
        <f>IFERROR(Таблица612[[#This Row],[Общее кол-во шт]]*Таблица612[[#This Row],[Оптовая цена USD                       за 1шт]],"")</f>
        <v/>
      </c>
      <c r="N683" s="312"/>
    </row>
    <row r="684" spans="1:14" ht="22.5" customHeight="1">
      <c r="A684" s="307" t="s">
        <v>31348</v>
      </c>
      <c r="B684" s="32">
        <v>8806173433483</v>
      </c>
      <c r="C684" s="314" t="s">
        <v>31349</v>
      </c>
      <c r="D684" s="309" t="s">
        <v>31350</v>
      </c>
      <c r="E684" s="426">
        <v>7700</v>
      </c>
      <c r="F684" s="427">
        <v>0.47</v>
      </c>
      <c r="G684" s="310">
        <v>8</v>
      </c>
      <c r="H684" s="417">
        <f>Таблица612[[#This Row],[Розничная цена KRW]]*Таблица612[[#This Row],[Коэфициент стоимости]]</f>
        <v>3619</v>
      </c>
      <c r="I684" s="39" t="str">
        <f>IF($H$1="","Введите курс",Таблица612[[#This Row],[Оптовая цена KRW                       за 1шт]]/$H$1)</f>
        <v>Введите курс</v>
      </c>
      <c r="J684" s="311"/>
      <c r="K684" s="40">
        <f>Таблица612[[#This Row],[Заказ коробок ]]*Таблица612[[#This Row],[Кол-во шт в коробке]]</f>
        <v>0</v>
      </c>
      <c r="L684" s="416">
        <f>Таблица612[[#This Row],[Общее кол-во шт]]*Таблица612[[#This Row],[Оптовая цена KRW                       за 1шт]]</f>
        <v>0</v>
      </c>
      <c r="M684" s="41" t="str">
        <f>IFERROR(Таблица612[[#This Row],[Общее кол-во шт]]*Таблица612[[#This Row],[Оптовая цена USD                       за 1шт]],"")</f>
        <v/>
      </c>
      <c r="N684" s="312"/>
    </row>
    <row r="685" spans="1:14" ht="22.5" customHeight="1">
      <c r="A685" s="307" t="s">
        <v>31351</v>
      </c>
      <c r="B685" s="32">
        <v>8806173433490</v>
      </c>
      <c r="C685" s="314" t="s">
        <v>31352</v>
      </c>
      <c r="D685" s="309" t="s">
        <v>31353</v>
      </c>
      <c r="E685" s="426">
        <v>7700</v>
      </c>
      <c r="F685" s="427">
        <v>0.47</v>
      </c>
      <c r="G685" s="310">
        <v>8</v>
      </c>
      <c r="H685" s="417">
        <f>Таблица612[[#This Row],[Розничная цена KRW]]*Таблица612[[#This Row],[Коэфициент стоимости]]</f>
        <v>3619</v>
      </c>
      <c r="I685" s="39" t="str">
        <f>IF($H$1="","Введите курс",Таблица612[[#This Row],[Оптовая цена KRW                       за 1шт]]/$H$1)</f>
        <v>Введите курс</v>
      </c>
      <c r="J685" s="311"/>
      <c r="K685" s="40">
        <f>Таблица612[[#This Row],[Заказ коробок ]]*Таблица612[[#This Row],[Кол-во шт в коробке]]</f>
        <v>0</v>
      </c>
      <c r="L685" s="416">
        <f>Таблица612[[#This Row],[Общее кол-во шт]]*Таблица612[[#This Row],[Оптовая цена KRW                       за 1шт]]</f>
        <v>0</v>
      </c>
      <c r="M685" s="41" t="str">
        <f>IFERROR(Таблица612[[#This Row],[Общее кол-во шт]]*Таблица612[[#This Row],[Оптовая цена USD                       за 1шт]],"")</f>
        <v/>
      </c>
      <c r="N685" s="312"/>
    </row>
    <row r="686" spans="1:14" ht="22.5" customHeight="1">
      <c r="A686" s="307" t="s">
        <v>31354</v>
      </c>
      <c r="B686" s="32">
        <v>8806173434626</v>
      </c>
      <c r="C686" s="314" t="s">
        <v>31355</v>
      </c>
      <c r="D686" s="309" t="s">
        <v>31356</v>
      </c>
      <c r="E686" s="426">
        <v>10900</v>
      </c>
      <c r="F686" s="427">
        <v>0.47</v>
      </c>
      <c r="G686" s="310">
        <v>8</v>
      </c>
      <c r="H686" s="417">
        <f>Таблица612[[#This Row],[Розничная цена KRW]]*Таблица612[[#This Row],[Коэфициент стоимости]]</f>
        <v>5123</v>
      </c>
      <c r="I686" s="39" t="str">
        <f>IF($H$1="","Введите курс",Таблица612[[#This Row],[Оптовая цена KRW                       за 1шт]]/$H$1)</f>
        <v>Введите курс</v>
      </c>
      <c r="J686" s="311"/>
      <c r="K686" s="40">
        <f>Таблица612[[#This Row],[Заказ коробок ]]*Таблица612[[#This Row],[Кол-во шт в коробке]]</f>
        <v>0</v>
      </c>
      <c r="L686" s="416">
        <f>Таблица612[[#This Row],[Общее кол-во шт]]*Таблица612[[#This Row],[Оптовая цена KRW                       за 1шт]]</f>
        <v>0</v>
      </c>
      <c r="M686" s="41" t="str">
        <f>IFERROR(Таблица612[[#This Row],[Общее кол-во шт]]*Таблица612[[#This Row],[Оптовая цена USD                       за 1шт]],"")</f>
        <v/>
      </c>
      <c r="N686" s="312"/>
    </row>
    <row r="687" spans="1:14" ht="22.5" customHeight="1">
      <c r="A687" s="307" t="s">
        <v>31357</v>
      </c>
      <c r="B687" s="32">
        <v>8806173434633</v>
      </c>
      <c r="C687" s="314" t="s">
        <v>31358</v>
      </c>
      <c r="D687" s="309" t="s">
        <v>31359</v>
      </c>
      <c r="E687" s="426">
        <v>10900</v>
      </c>
      <c r="F687" s="427">
        <v>0.47</v>
      </c>
      <c r="G687" s="310">
        <v>8</v>
      </c>
      <c r="H687" s="417">
        <f>Таблица612[[#This Row],[Розничная цена KRW]]*Таблица612[[#This Row],[Коэфициент стоимости]]</f>
        <v>5123</v>
      </c>
      <c r="I687" s="39" t="str">
        <f>IF($H$1="","Введите курс",Таблица612[[#This Row],[Оптовая цена KRW                       за 1шт]]/$H$1)</f>
        <v>Введите курс</v>
      </c>
      <c r="J687" s="311"/>
      <c r="K687" s="40">
        <f>Таблица612[[#This Row],[Заказ коробок ]]*Таблица612[[#This Row],[Кол-во шт в коробке]]</f>
        <v>0</v>
      </c>
      <c r="L687" s="416">
        <f>Таблица612[[#This Row],[Общее кол-во шт]]*Таблица612[[#This Row],[Оптовая цена KRW                       за 1шт]]</f>
        <v>0</v>
      </c>
      <c r="M687" s="41" t="str">
        <f>IFERROR(Таблица612[[#This Row],[Общее кол-во шт]]*Таблица612[[#This Row],[Оптовая цена USD                       за 1шт]],"")</f>
        <v/>
      </c>
      <c r="N687" s="312"/>
    </row>
    <row r="688" spans="1:14" ht="22.5" customHeight="1">
      <c r="A688" s="307" t="s">
        <v>31360</v>
      </c>
      <c r="B688" s="32">
        <v>8806173434640</v>
      </c>
      <c r="C688" s="314" t="s">
        <v>31361</v>
      </c>
      <c r="D688" s="309" t="s">
        <v>31362</v>
      </c>
      <c r="E688" s="426">
        <v>10900</v>
      </c>
      <c r="F688" s="427">
        <v>0.47</v>
      </c>
      <c r="G688" s="310">
        <v>8</v>
      </c>
      <c r="H688" s="417">
        <f>Таблица612[[#This Row],[Розничная цена KRW]]*Таблица612[[#This Row],[Коэфициент стоимости]]</f>
        <v>5123</v>
      </c>
      <c r="I688" s="39" t="str">
        <f>IF($H$1="","Введите курс",Таблица612[[#This Row],[Оптовая цена KRW                       за 1шт]]/$H$1)</f>
        <v>Введите курс</v>
      </c>
      <c r="J688" s="311"/>
      <c r="K688" s="40">
        <f>Таблица612[[#This Row],[Заказ коробок ]]*Таблица612[[#This Row],[Кол-во шт в коробке]]</f>
        <v>0</v>
      </c>
      <c r="L688" s="416">
        <f>Таблица612[[#This Row],[Общее кол-во шт]]*Таблица612[[#This Row],[Оптовая цена KRW                       за 1шт]]</f>
        <v>0</v>
      </c>
      <c r="M688" s="41" t="str">
        <f>IFERROR(Таблица612[[#This Row],[Общее кол-во шт]]*Таблица612[[#This Row],[Оптовая цена USD                       за 1шт]],"")</f>
        <v/>
      </c>
      <c r="N688" s="312"/>
    </row>
    <row r="689" spans="1:14" ht="22.5" customHeight="1">
      <c r="A689" s="307" t="s">
        <v>31363</v>
      </c>
      <c r="B689" s="32">
        <v>8806173439591</v>
      </c>
      <c r="C689" s="314" t="s">
        <v>18702</v>
      </c>
      <c r="D689" s="309" t="s">
        <v>31364</v>
      </c>
      <c r="E689" s="426">
        <v>7700</v>
      </c>
      <c r="F689" s="427">
        <v>0.47</v>
      </c>
      <c r="G689" s="310">
        <v>12</v>
      </c>
      <c r="H689" s="417">
        <f>Таблица612[[#This Row],[Розничная цена KRW]]*Таблица612[[#This Row],[Коэфициент стоимости]]</f>
        <v>3619</v>
      </c>
      <c r="I689" s="39" t="str">
        <f>IF($H$1="","Введите курс",Таблица612[[#This Row],[Оптовая цена KRW                       за 1шт]]/$H$1)</f>
        <v>Введите курс</v>
      </c>
      <c r="J689" s="311"/>
      <c r="K689" s="40">
        <f>Таблица612[[#This Row],[Заказ коробок ]]*Таблица612[[#This Row],[Кол-во шт в коробке]]</f>
        <v>0</v>
      </c>
      <c r="L689" s="416">
        <f>Таблица612[[#This Row],[Общее кол-во шт]]*Таблица612[[#This Row],[Оптовая цена KRW                       за 1шт]]</f>
        <v>0</v>
      </c>
      <c r="M689" s="41" t="str">
        <f>IFERROR(Таблица612[[#This Row],[Общее кол-во шт]]*Таблица612[[#This Row],[Оптовая цена USD                       за 1шт]],"")</f>
        <v/>
      </c>
      <c r="N689" s="312"/>
    </row>
    <row r="690" spans="1:14" ht="22.5" customHeight="1">
      <c r="A690" s="307" t="s">
        <v>31365</v>
      </c>
      <c r="B690" s="32">
        <v>8806173439607</v>
      </c>
      <c r="C690" s="314" t="s">
        <v>18695</v>
      </c>
      <c r="D690" s="309" t="s">
        <v>31366</v>
      </c>
      <c r="E690" s="426">
        <v>7700</v>
      </c>
      <c r="F690" s="427">
        <v>0.47</v>
      </c>
      <c r="G690" s="310">
        <v>12</v>
      </c>
      <c r="H690" s="417">
        <f>Таблица612[[#This Row],[Розничная цена KRW]]*Таблица612[[#This Row],[Коэфициент стоимости]]</f>
        <v>3619</v>
      </c>
      <c r="I690" s="39" t="str">
        <f>IF($H$1="","Введите курс",Таблица612[[#This Row],[Оптовая цена KRW                       за 1шт]]/$H$1)</f>
        <v>Введите курс</v>
      </c>
      <c r="J690" s="311"/>
      <c r="K690" s="40">
        <f>Таблица612[[#This Row],[Заказ коробок ]]*Таблица612[[#This Row],[Кол-во шт в коробке]]</f>
        <v>0</v>
      </c>
      <c r="L690" s="416">
        <f>Таблица612[[#This Row],[Общее кол-во шт]]*Таблица612[[#This Row],[Оптовая цена KRW                       за 1шт]]</f>
        <v>0</v>
      </c>
      <c r="M690" s="41" t="str">
        <f>IFERROR(Таблица612[[#This Row],[Общее кол-во шт]]*Таблица612[[#This Row],[Оптовая цена USD                       за 1шт]],"")</f>
        <v/>
      </c>
      <c r="N690" s="312"/>
    </row>
    <row r="691" spans="1:14" ht="22.5" customHeight="1">
      <c r="A691" s="307" t="s">
        <v>31367</v>
      </c>
      <c r="B691" s="32">
        <v>8806173437658</v>
      </c>
      <c r="C691" s="314" t="s">
        <v>18743</v>
      </c>
      <c r="D691" s="309" t="s">
        <v>31368</v>
      </c>
      <c r="E691" s="426">
        <v>9900</v>
      </c>
      <c r="F691" s="427">
        <v>0.47</v>
      </c>
      <c r="G691" s="310">
        <v>8</v>
      </c>
      <c r="H691" s="417">
        <f>Таблица612[[#This Row],[Розничная цена KRW]]*Таблица612[[#This Row],[Коэфициент стоимости]]</f>
        <v>4653</v>
      </c>
      <c r="I691" s="39" t="str">
        <f>IF($H$1="","Введите курс",Таблица612[[#This Row],[Оптовая цена KRW                       за 1шт]]/$H$1)</f>
        <v>Введите курс</v>
      </c>
      <c r="J691" s="311"/>
      <c r="K691" s="40">
        <f>Таблица612[[#This Row],[Заказ коробок ]]*Таблица612[[#This Row],[Кол-во шт в коробке]]</f>
        <v>0</v>
      </c>
      <c r="L691" s="416">
        <f>Таблица612[[#This Row],[Общее кол-во шт]]*Таблица612[[#This Row],[Оптовая цена KRW                       за 1шт]]</f>
        <v>0</v>
      </c>
      <c r="M691" s="41" t="str">
        <f>IFERROR(Таблица612[[#This Row],[Общее кол-во шт]]*Таблица612[[#This Row],[Оптовая цена USD                       за 1шт]],"")</f>
        <v/>
      </c>
      <c r="N691" s="312"/>
    </row>
    <row r="692" spans="1:14" ht="22.5" customHeight="1">
      <c r="A692" s="307" t="s">
        <v>31369</v>
      </c>
      <c r="B692" s="32">
        <v>8806173437665</v>
      </c>
      <c r="C692" s="314" t="s">
        <v>18742</v>
      </c>
      <c r="D692" s="309" t="s">
        <v>31370</v>
      </c>
      <c r="E692" s="426">
        <v>9900</v>
      </c>
      <c r="F692" s="427">
        <v>0.47</v>
      </c>
      <c r="G692" s="310">
        <v>8</v>
      </c>
      <c r="H692" s="417">
        <f>Таблица612[[#This Row],[Розничная цена KRW]]*Таблица612[[#This Row],[Коэфициент стоимости]]</f>
        <v>4653</v>
      </c>
      <c r="I692" s="39" t="str">
        <f>IF($H$1="","Введите курс",Таблица612[[#This Row],[Оптовая цена KRW                       за 1шт]]/$H$1)</f>
        <v>Введите курс</v>
      </c>
      <c r="J692" s="311"/>
      <c r="K692" s="40">
        <f>Таблица612[[#This Row],[Заказ коробок ]]*Таблица612[[#This Row],[Кол-во шт в коробке]]</f>
        <v>0</v>
      </c>
      <c r="L692" s="416">
        <f>Таблица612[[#This Row],[Общее кол-во шт]]*Таблица612[[#This Row],[Оптовая цена KRW                       за 1шт]]</f>
        <v>0</v>
      </c>
      <c r="M692" s="41" t="str">
        <f>IFERROR(Таблица612[[#This Row],[Общее кол-во шт]]*Таблица612[[#This Row],[Оптовая цена USD                       за 1шт]],"")</f>
        <v/>
      </c>
      <c r="N692" s="312"/>
    </row>
    <row r="693" spans="1:14" ht="22.5" customHeight="1">
      <c r="A693" s="307" t="s">
        <v>31371</v>
      </c>
      <c r="B693" s="32">
        <v>8806173422708</v>
      </c>
      <c r="C693" s="314" t="s">
        <v>18909</v>
      </c>
      <c r="D693" s="309" t="s">
        <v>31372</v>
      </c>
      <c r="E693" s="426">
        <v>25000</v>
      </c>
      <c r="F693" s="427">
        <v>0.47</v>
      </c>
      <c r="G693" s="310">
        <v>12</v>
      </c>
      <c r="H693" s="417">
        <f>Таблица612[[#This Row],[Розничная цена KRW]]*Таблица612[[#This Row],[Коэфициент стоимости]]</f>
        <v>11750</v>
      </c>
      <c r="I693" s="39" t="str">
        <f>IF($H$1="","Введите курс",Таблица612[[#This Row],[Оптовая цена KRW                       за 1шт]]/$H$1)</f>
        <v>Введите курс</v>
      </c>
      <c r="J693" s="311"/>
      <c r="K693" s="40">
        <f>Таблица612[[#This Row],[Заказ коробок ]]*Таблица612[[#This Row],[Кол-во шт в коробке]]</f>
        <v>0</v>
      </c>
      <c r="L693" s="416">
        <f>Таблица612[[#This Row],[Общее кол-во шт]]*Таблица612[[#This Row],[Оптовая цена KRW                       за 1шт]]</f>
        <v>0</v>
      </c>
      <c r="M693" s="41" t="str">
        <f>IFERROR(Таблица612[[#This Row],[Общее кол-во шт]]*Таблица612[[#This Row],[Оптовая цена USD                       за 1шт]],"")</f>
        <v/>
      </c>
      <c r="N693" s="312"/>
    </row>
    <row r="694" spans="1:14" ht="22.5" customHeight="1">
      <c r="A694" s="307" t="s">
        <v>31373</v>
      </c>
      <c r="B694" s="32">
        <v>8806173422715</v>
      </c>
      <c r="C694" s="314" t="s">
        <v>18908</v>
      </c>
      <c r="D694" s="309" t="s">
        <v>31374</v>
      </c>
      <c r="E694" s="426">
        <v>25000</v>
      </c>
      <c r="F694" s="427">
        <v>0.47</v>
      </c>
      <c r="G694" s="310">
        <v>12</v>
      </c>
      <c r="H694" s="417">
        <f>Таблица612[[#This Row],[Розничная цена KRW]]*Таблица612[[#This Row],[Коэфициент стоимости]]</f>
        <v>11750</v>
      </c>
      <c r="I694" s="39" t="str">
        <f>IF($H$1="","Введите курс",Таблица612[[#This Row],[Оптовая цена KRW                       за 1шт]]/$H$1)</f>
        <v>Введите курс</v>
      </c>
      <c r="J694" s="311"/>
      <c r="K694" s="40">
        <f>Таблица612[[#This Row],[Заказ коробок ]]*Таблица612[[#This Row],[Кол-во шт в коробке]]</f>
        <v>0</v>
      </c>
      <c r="L694" s="416">
        <f>Таблица612[[#This Row],[Общее кол-во шт]]*Таблица612[[#This Row],[Оптовая цена KRW                       за 1шт]]</f>
        <v>0</v>
      </c>
      <c r="M694" s="41" t="str">
        <f>IFERROR(Таблица612[[#This Row],[Общее кол-во шт]]*Таблица612[[#This Row],[Оптовая цена USD                       за 1шт]],"")</f>
        <v/>
      </c>
      <c r="N694" s="312"/>
    </row>
    <row r="695" spans="1:14" ht="22.5" customHeight="1">
      <c r="A695" s="307" t="s">
        <v>31375</v>
      </c>
      <c r="B695" s="32">
        <v>8806173443444</v>
      </c>
      <c r="C695" s="314" t="s">
        <v>18792</v>
      </c>
      <c r="D695" s="309" t="s">
        <v>31376</v>
      </c>
      <c r="E695" s="426">
        <v>11900</v>
      </c>
      <c r="F695" s="427">
        <v>0.47</v>
      </c>
      <c r="G695" s="310">
        <v>6</v>
      </c>
      <c r="H695" s="417">
        <f>Таблица612[[#This Row],[Розничная цена KRW]]*Таблица612[[#This Row],[Коэфициент стоимости]]</f>
        <v>5593</v>
      </c>
      <c r="I695" s="39" t="str">
        <f>IF($H$1="","Введите курс",Таблица612[[#This Row],[Оптовая цена KRW                       за 1шт]]/$H$1)</f>
        <v>Введите курс</v>
      </c>
      <c r="J695" s="311"/>
      <c r="K695" s="40">
        <f>Таблица612[[#This Row],[Заказ коробок ]]*Таблица612[[#This Row],[Кол-во шт в коробке]]</f>
        <v>0</v>
      </c>
      <c r="L695" s="416">
        <f>Таблица612[[#This Row],[Общее кол-во шт]]*Таблица612[[#This Row],[Оптовая цена KRW                       за 1шт]]</f>
        <v>0</v>
      </c>
      <c r="M695" s="41" t="str">
        <f>IFERROR(Таблица612[[#This Row],[Общее кол-во шт]]*Таблица612[[#This Row],[Оптовая цена USD                       за 1шт]],"")</f>
        <v/>
      </c>
      <c r="N695" s="312"/>
    </row>
    <row r="696" spans="1:14" ht="22.5" customHeight="1">
      <c r="A696" s="307" t="s">
        <v>31377</v>
      </c>
      <c r="B696" s="32">
        <v>8806173419838</v>
      </c>
      <c r="C696" s="314" t="s">
        <v>31378</v>
      </c>
      <c r="D696" s="309" t="s">
        <v>31379</v>
      </c>
      <c r="E696" s="426">
        <v>12000</v>
      </c>
      <c r="F696" s="427">
        <v>0.47</v>
      </c>
      <c r="G696" s="310">
        <v>12</v>
      </c>
      <c r="H696" s="417">
        <f>Таблица612[[#This Row],[Розничная цена KRW]]*Таблица612[[#This Row],[Коэфициент стоимости]]</f>
        <v>5640</v>
      </c>
      <c r="I696" s="39" t="str">
        <f>IF($H$1="","Введите курс",Таблица612[[#This Row],[Оптовая цена KRW                       за 1шт]]/$H$1)</f>
        <v>Введите курс</v>
      </c>
      <c r="J696" s="311"/>
      <c r="K696" s="40">
        <f>Таблица612[[#This Row],[Заказ коробок ]]*Таблица612[[#This Row],[Кол-во шт в коробке]]</f>
        <v>0</v>
      </c>
      <c r="L696" s="416">
        <f>Таблица612[[#This Row],[Общее кол-во шт]]*Таблица612[[#This Row],[Оптовая цена KRW                       за 1шт]]</f>
        <v>0</v>
      </c>
      <c r="M696" s="41" t="str">
        <f>IFERROR(Таблица612[[#This Row],[Общее кол-во шт]]*Таблица612[[#This Row],[Оптовая цена USD                       за 1шт]],"")</f>
        <v/>
      </c>
      <c r="N696" s="312"/>
    </row>
    <row r="697" spans="1:14" ht="22.5" customHeight="1">
      <c r="A697" s="307" t="s">
        <v>31380</v>
      </c>
      <c r="B697" s="32">
        <v>8806173439164</v>
      </c>
      <c r="C697" s="314" t="s">
        <v>18929</v>
      </c>
      <c r="D697" s="309" t="s">
        <v>31381</v>
      </c>
      <c r="E697" s="426">
        <v>35000</v>
      </c>
      <c r="F697" s="427">
        <v>0.47</v>
      </c>
      <c r="G697" s="310">
        <v>8</v>
      </c>
      <c r="H697" s="417">
        <f>Таблица612[[#This Row],[Розничная цена KRW]]*Таблица612[[#This Row],[Коэфициент стоимости]]</f>
        <v>16450</v>
      </c>
      <c r="I697" s="39" t="str">
        <f>IF($H$1="","Введите курс",Таблица612[[#This Row],[Оптовая цена KRW                       за 1шт]]/$H$1)</f>
        <v>Введите курс</v>
      </c>
      <c r="J697" s="311"/>
      <c r="K697" s="40">
        <f>Таблица612[[#This Row],[Заказ коробок ]]*Таблица612[[#This Row],[Кол-во шт в коробке]]</f>
        <v>0</v>
      </c>
      <c r="L697" s="416">
        <f>Таблица612[[#This Row],[Общее кол-во шт]]*Таблица612[[#This Row],[Оптовая цена KRW                       за 1шт]]</f>
        <v>0</v>
      </c>
      <c r="M697" s="41" t="str">
        <f>IFERROR(Таблица612[[#This Row],[Общее кол-во шт]]*Таблица612[[#This Row],[Оптовая цена USD                       за 1шт]],"")</f>
        <v/>
      </c>
      <c r="N697" s="312"/>
    </row>
    <row r="698" spans="1:14" ht="22.5" customHeight="1">
      <c r="A698" s="307" t="s">
        <v>31382</v>
      </c>
      <c r="B698" s="32">
        <v>8806173439171</v>
      </c>
      <c r="C698" s="314" t="s">
        <v>18927</v>
      </c>
      <c r="D698" s="309" t="s">
        <v>31383</v>
      </c>
      <c r="E698" s="426">
        <v>35000</v>
      </c>
      <c r="F698" s="427">
        <v>0.47</v>
      </c>
      <c r="G698" s="310">
        <v>8</v>
      </c>
      <c r="H698" s="417">
        <f>Таблица612[[#This Row],[Розничная цена KRW]]*Таблица612[[#This Row],[Коэфициент стоимости]]</f>
        <v>16450</v>
      </c>
      <c r="I698" s="39" t="str">
        <f>IF($H$1="","Введите курс",Таблица612[[#This Row],[Оптовая цена KRW                       за 1шт]]/$H$1)</f>
        <v>Введите курс</v>
      </c>
      <c r="J698" s="311"/>
      <c r="K698" s="40">
        <f>Таблица612[[#This Row],[Заказ коробок ]]*Таблица612[[#This Row],[Кол-во шт в коробке]]</f>
        <v>0</v>
      </c>
      <c r="L698" s="416">
        <f>Таблица612[[#This Row],[Общее кол-во шт]]*Таблица612[[#This Row],[Оптовая цена KRW                       за 1шт]]</f>
        <v>0</v>
      </c>
      <c r="M698" s="41" t="str">
        <f>IFERROR(Таблица612[[#This Row],[Общее кол-во шт]]*Таблица612[[#This Row],[Оптовая цена USD                       за 1шт]],"")</f>
        <v/>
      </c>
      <c r="N698" s="312"/>
    </row>
    <row r="699" spans="1:14" ht="22.5" customHeight="1">
      <c r="A699" s="307" t="s">
        <v>31384</v>
      </c>
      <c r="B699" s="32">
        <v>8806173438464</v>
      </c>
      <c r="C699" s="314" t="s">
        <v>31385</v>
      </c>
      <c r="D699" s="309" t="s">
        <v>31386</v>
      </c>
      <c r="E699" s="426">
        <v>33000</v>
      </c>
      <c r="F699" s="427">
        <v>0.47</v>
      </c>
      <c r="G699" s="310">
        <v>8</v>
      </c>
      <c r="H699" s="417">
        <f>Таблица612[[#This Row],[Розничная цена KRW]]*Таблица612[[#This Row],[Коэфициент стоимости]]</f>
        <v>15510</v>
      </c>
      <c r="I699" s="39" t="str">
        <f>IF($H$1="","Введите курс",Таблица612[[#This Row],[Оптовая цена KRW                       за 1шт]]/$H$1)</f>
        <v>Введите курс</v>
      </c>
      <c r="J699" s="311"/>
      <c r="K699" s="40">
        <f>Таблица612[[#This Row],[Заказ коробок ]]*Таблица612[[#This Row],[Кол-во шт в коробке]]</f>
        <v>0</v>
      </c>
      <c r="L699" s="416">
        <f>Таблица612[[#This Row],[Общее кол-во шт]]*Таблица612[[#This Row],[Оптовая цена KRW                       за 1шт]]</f>
        <v>0</v>
      </c>
      <c r="M699" s="41" t="str">
        <f>IFERROR(Таблица612[[#This Row],[Общее кол-во шт]]*Таблица612[[#This Row],[Оптовая цена USD                       за 1шт]],"")</f>
        <v/>
      </c>
      <c r="N699" s="312"/>
    </row>
    <row r="700" spans="1:14" ht="22.5" customHeight="1">
      <c r="A700" s="307" t="s">
        <v>31387</v>
      </c>
      <c r="B700" s="32">
        <v>8806173444724</v>
      </c>
      <c r="C700" s="314" t="s">
        <v>18920</v>
      </c>
      <c r="D700" s="309" t="s">
        <v>31388</v>
      </c>
      <c r="E700" s="426">
        <v>30000</v>
      </c>
      <c r="F700" s="427">
        <v>0.47</v>
      </c>
      <c r="G700" s="310">
        <v>6</v>
      </c>
      <c r="H700" s="417">
        <f>Таблица612[[#This Row],[Розничная цена KRW]]*Таблица612[[#This Row],[Коэфициент стоимости]]</f>
        <v>14100</v>
      </c>
      <c r="I700" s="39" t="str">
        <f>IF($H$1="","Введите курс",Таблица612[[#This Row],[Оптовая цена KRW                       за 1шт]]/$H$1)</f>
        <v>Введите курс</v>
      </c>
      <c r="J700" s="311"/>
      <c r="K700" s="40">
        <f>Таблица612[[#This Row],[Заказ коробок ]]*Таблица612[[#This Row],[Кол-во шт в коробке]]</f>
        <v>0</v>
      </c>
      <c r="L700" s="416">
        <f>Таблица612[[#This Row],[Общее кол-во шт]]*Таблица612[[#This Row],[Оптовая цена KRW                       за 1шт]]</f>
        <v>0</v>
      </c>
      <c r="M700" s="41" t="str">
        <f>IFERROR(Таблица612[[#This Row],[Общее кол-во шт]]*Таблица612[[#This Row],[Оптовая цена USD                       за 1шт]],"")</f>
        <v/>
      </c>
      <c r="N700" s="312"/>
    </row>
    <row r="701" spans="1:14" ht="22.5" customHeight="1">
      <c r="A701" s="307" t="s">
        <v>31389</v>
      </c>
      <c r="B701" s="32">
        <v>8806173447145</v>
      </c>
      <c r="C701" s="314" t="s">
        <v>18926</v>
      </c>
      <c r="D701" s="309" t="s">
        <v>31390</v>
      </c>
      <c r="E701" s="426">
        <v>33000</v>
      </c>
      <c r="F701" s="427">
        <v>0.47</v>
      </c>
      <c r="G701" s="310">
        <v>6</v>
      </c>
      <c r="H701" s="417">
        <f>Таблица612[[#This Row],[Розничная цена KRW]]*Таблица612[[#This Row],[Коэфициент стоимости]]</f>
        <v>15510</v>
      </c>
      <c r="I701" s="39" t="str">
        <f>IF($H$1="","Введите курс",Таблица612[[#This Row],[Оптовая цена KRW                       за 1шт]]/$H$1)</f>
        <v>Введите курс</v>
      </c>
      <c r="J701" s="311"/>
      <c r="K701" s="40">
        <f>Таблица612[[#This Row],[Заказ коробок ]]*Таблица612[[#This Row],[Кол-во шт в коробке]]</f>
        <v>0</v>
      </c>
      <c r="L701" s="416">
        <f>Таблица612[[#This Row],[Общее кол-во шт]]*Таблица612[[#This Row],[Оптовая цена KRW                       за 1шт]]</f>
        <v>0</v>
      </c>
      <c r="M701" s="41" t="str">
        <f>IFERROR(Таблица612[[#This Row],[Общее кол-во шт]]*Таблица612[[#This Row],[Оптовая цена USD                       за 1шт]],"")</f>
        <v/>
      </c>
      <c r="N701" s="312"/>
    </row>
    <row r="702" spans="1:14" ht="22.5" customHeight="1">
      <c r="A702" s="307" t="s">
        <v>31391</v>
      </c>
      <c r="B702" s="32">
        <v>8806173436477</v>
      </c>
      <c r="C702" s="314" t="s">
        <v>18760</v>
      </c>
      <c r="D702" s="309" t="s">
        <v>31392</v>
      </c>
      <c r="E702" s="426">
        <v>9900</v>
      </c>
      <c r="F702" s="427">
        <v>0.47</v>
      </c>
      <c r="G702" s="310">
        <v>8</v>
      </c>
      <c r="H702" s="417">
        <f>Таблица612[[#This Row],[Розничная цена KRW]]*Таблица612[[#This Row],[Коэфициент стоимости]]</f>
        <v>4653</v>
      </c>
      <c r="I702" s="39" t="str">
        <f>IF($H$1="","Введите курс",Таблица612[[#This Row],[Оптовая цена KRW                       за 1шт]]/$H$1)</f>
        <v>Введите курс</v>
      </c>
      <c r="J702" s="311"/>
      <c r="K702" s="40">
        <f>Таблица612[[#This Row],[Заказ коробок ]]*Таблица612[[#This Row],[Кол-во шт в коробке]]</f>
        <v>0</v>
      </c>
      <c r="L702" s="416">
        <f>Таблица612[[#This Row],[Общее кол-во шт]]*Таблица612[[#This Row],[Оптовая цена KRW                       за 1шт]]</f>
        <v>0</v>
      </c>
      <c r="M702" s="41" t="str">
        <f>IFERROR(Таблица612[[#This Row],[Общее кол-во шт]]*Таблица612[[#This Row],[Оптовая цена USD                       за 1шт]],"")</f>
        <v/>
      </c>
      <c r="N702" s="312"/>
    </row>
    <row r="703" spans="1:14" ht="22.5" customHeight="1">
      <c r="A703" s="307" t="s">
        <v>31393</v>
      </c>
      <c r="B703" s="32">
        <v>8806173436484</v>
      </c>
      <c r="C703" s="314" t="s">
        <v>18761</v>
      </c>
      <c r="D703" s="309" t="s">
        <v>31394</v>
      </c>
      <c r="E703" s="426">
        <v>9900</v>
      </c>
      <c r="F703" s="427">
        <v>0.47</v>
      </c>
      <c r="G703" s="310">
        <v>8</v>
      </c>
      <c r="H703" s="417">
        <f>Таблица612[[#This Row],[Розничная цена KRW]]*Таблица612[[#This Row],[Коэфициент стоимости]]</f>
        <v>4653</v>
      </c>
      <c r="I703" s="39" t="str">
        <f>IF($H$1="","Введите курс",Таблица612[[#This Row],[Оптовая цена KRW                       за 1шт]]/$H$1)</f>
        <v>Введите курс</v>
      </c>
      <c r="J703" s="311"/>
      <c r="K703" s="40">
        <f>Таблица612[[#This Row],[Заказ коробок ]]*Таблица612[[#This Row],[Кол-во шт в коробке]]</f>
        <v>0</v>
      </c>
      <c r="L703" s="416">
        <f>Таблица612[[#This Row],[Общее кол-во шт]]*Таблица612[[#This Row],[Оптовая цена KRW                       за 1шт]]</f>
        <v>0</v>
      </c>
      <c r="M703" s="41" t="str">
        <f>IFERROR(Таблица612[[#This Row],[Общее кол-во шт]]*Таблица612[[#This Row],[Оптовая цена USD                       за 1шт]],"")</f>
        <v/>
      </c>
      <c r="N703" s="312"/>
    </row>
    <row r="704" spans="1:14" ht="22.5" customHeight="1">
      <c r="A704" s="307" t="s">
        <v>31395</v>
      </c>
      <c r="B704" s="32">
        <v>8806173441747</v>
      </c>
      <c r="C704" s="314" t="s">
        <v>18636</v>
      </c>
      <c r="D704" s="309" t="s">
        <v>31396</v>
      </c>
      <c r="E704" s="426">
        <v>5900</v>
      </c>
      <c r="F704" s="427">
        <v>0.47</v>
      </c>
      <c r="G704" s="310">
        <v>8</v>
      </c>
      <c r="H704" s="417">
        <f>Таблица612[[#This Row],[Розничная цена KRW]]*Таблица612[[#This Row],[Коэфициент стоимости]]</f>
        <v>2773</v>
      </c>
      <c r="I704" s="39" t="str">
        <f>IF($H$1="","Введите курс",Таблица612[[#This Row],[Оптовая цена KRW                       за 1шт]]/$H$1)</f>
        <v>Введите курс</v>
      </c>
      <c r="J704" s="311"/>
      <c r="K704" s="40">
        <f>Таблица612[[#This Row],[Заказ коробок ]]*Таблица612[[#This Row],[Кол-во шт в коробке]]</f>
        <v>0</v>
      </c>
      <c r="L704" s="416">
        <f>Таблица612[[#This Row],[Общее кол-во шт]]*Таблица612[[#This Row],[Оптовая цена KRW                       за 1шт]]</f>
        <v>0</v>
      </c>
      <c r="M704" s="41" t="str">
        <f>IFERROR(Таблица612[[#This Row],[Общее кол-во шт]]*Таблица612[[#This Row],[Оптовая цена USD                       за 1шт]],"")</f>
        <v/>
      </c>
      <c r="N704" s="312"/>
    </row>
    <row r="705" spans="1:14" ht="22.5" customHeight="1">
      <c r="A705" s="307" t="s">
        <v>31397</v>
      </c>
      <c r="B705" s="32">
        <v>8806173441754</v>
      </c>
      <c r="C705" s="314" t="s">
        <v>18640</v>
      </c>
      <c r="D705" s="309" t="s">
        <v>31398</v>
      </c>
      <c r="E705" s="426">
        <v>5900</v>
      </c>
      <c r="F705" s="427">
        <v>0.47</v>
      </c>
      <c r="G705" s="310">
        <v>8</v>
      </c>
      <c r="H705" s="417">
        <f>Таблица612[[#This Row],[Розничная цена KRW]]*Таблица612[[#This Row],[Коэфициент стоимости]]</f>
        <v>2773</v>
      </c>
      <c r="I705" s="39" t="str">
        <f>IF($H$1="","Введите курс",Таблица612[[#This Row],[Оптовая цена KRW                       за 1шт]]/$H$1)</f>
        <v>Введите курс</v>
      </c>
      <c r="J705" s="311"/>
      <c r="K705" s="40">
        <f>Таблица612[[#This Row],[Заказ коробок ]]*Таблица612[[#This Row],[Кол-во шт в коробке]]</f>
        <v>0</v>
      </c>
      <c r="L705" s="416">
        <f>Таблица612[[#This Row],[Общее кол-во шт]]*Таблица612[[#This Row],[Оптовая цена KRW                       за 1шт]]</f>
        <v>0</v>
      </c>
      <c r="M705" s="41" t="str">
        <f>IFERROR(Таблица612[[#This Row],[Общее кол-во шт]]*Таблица612[[#This Row],[Оптовая цена USD                       за 1шт]],"")</f>
        <v/>
      </c>
      <c r="N705" s="312"/>
    </row>
    <row r="706" spans="1:14" ht="22.5" customHeight="1">
      <c r="A706" s="307" t="s">
        <v>31399</v>
      </c>
      <c r="B706" s="32">
        <v>8806173434947</v>
      </c>
      <c r="C706" s="314" t="s">
        <v>31400</v>
      </c>
      <c r="D706" s="309" t="s">
        <v>31401</v>
      </c>
      <c r="E706" s="426">
        <v>12900</v>
      </c>
      <c r="F706" s="427">
        <v>0.47</v>
      </c>
      <c r="G706" s="310">
        <v>8</v>
      </c>
      <c r="H706" s="417">
        <f>Таблица612[[#This Row],[Розничная цена KRW]]*Таблица612[[#This Row],[Коэфициент стоимости]]</f>
        <v>6063</v>
      </c>
      <c r="I706" s="39" t="str">
        <f>IF($H$1="","Введите курс",Таблица612[[#This Row],[Оптовая цена KRW                       за 1шт]]/$H$1)</f>
        <v>Введите курс</v>
      </c>
      <c r="J706" s="311"/>
      <c r="K706" s="40">
        <f>Таблица612[[#This Row],[Заказ коробок ]]*Таблица612[[#This Row],[Кол-во шт в коробке]]</f>
        <v>0</v>
      </c>
      <c r="L706" s="416">
        <f>Таблица612[[#This Row],[Общее кол-во шт]]*Таблица612[[#This Row],[Оптовая цена KRW                       за 1шт]]</f>
        <v>0</v>
      </c>
      <c r="M706" s="41" t="str">
        <f>IFERROR(Таблица612[[#This Row],[Общее кол-во шт]]*Таблица612[[#This Row],[Оптовая цена USD                       за 1шт]],"")</f>
        <v/>
      </c>
      <c r="N706" s="312"/>
    </row>
    <row r="707" spans="1:14" ht="22.5" customHeight="1">
      <c r="A707" s="307" t="s">
        <v>31402</v>
      </c>
      <c r="B707" s="32">
        <v>8806173434954</v>
      </c>
      <c r="C707" s="314" t="s">
        <v>31403</v>
      </c>
      <c r="D707" s="309" t="s">
        <v>31404</v>
      </c>
      <c r="E707" s="426">
        <v>12900</v>
      </c>
      <c r="F707" s="427">
        <v>0.47</v>
      </c>
      <c r="G707" s="310">
        <v>8</v>
      </c>
      <c r="H707" s="417">
        <f>Таблица612[[#This Row],[Розничная цена KRW]]*Таблица612[[#This Row],[Коэфициент стоимости]]</f>
        <v>6063</v>
      </c>
      <c r="I707" s="39" t="str">
        <f>IF($H$1="","Введите курс",Таблица612[[#This Row],[Оптовая цена KRW                       за 1шт]]/$H$1)</f>
        <v>Введите курс</v>
      </c>
      <c r="J707" s="311"/>
      <c r="K707" s="40">
        <f>Таблица612[[#This Row],[Заказ коробок ]]*Таблица612[[#This Row],[Кол-во шт в коробке]]</f>
        <v>0</v>
      </c>
      <c r="L707" s="416">
        <f>Таблица612[[#This Row],[Общее кол-во шт]]*Таблица612[[#This Row],[Оптовая цена KRW                       за 1шт]]</f>
        <v>0</v>
      </c>
      <c r="M707" s="41" t="str">
        <f>IFERROR(Таблица612[[#This Row],[Общее кол-во шт]]*Таблица612[[#This Row],[Оптовая цена USD                       за 1шт]],"")</f>
        <v/>
      </c>
      <c r="N707" s="312"/>
    </row>
    <row r="708" spans="1:14" ht="22.5" customHeight="1">
      <c r="A708" s="307" t="s">
        <v>31405</v>
      </c>
      <c r="B708" s="32">
        <v>8806173441303</v>
      </c>
      <c r="C708" s="314" t="s">
        <v>18859</v>
      </c>
      <c r="D708" s="309" t="s">
        <v>31406</v>
      </c>
      <c r="E708" s="426">
        <v>16900</v>
      </c>
      <c r="F708" s="427">
        <v>0.47</v>
      </c>
      <c r="G708" s="310">
        <v>6</v>
      </c>
      <c r="H708" s="417">
        <f>Таблица612[[#This Row],[Розничная цена KRW]]*Таблица612[[#This Row],[Коэфициент стоимости]]</f>
        <v>7943</v>
      </c>
      <c r="I708" s="39" t="str">
        <f>IF($H$1="","Введите курс",Таблица612[[#This Row],[Оптовая цена KRW                       за 1шт]]/$H$1)</f>
        <v>Введите курс</v>
      </c>
      <c r="J708" s="311"/>
      <c r="K708" s="40">
        <f>Таблица612[[#This Row],[Заказ коробок ]]*Таблица612[[#This Row],[Кол-во шт в коробке]]</f>
        <v>0</v>
      </c>
      <c r="L708" s="416">
        <f>Таблица612[[#This Row],[Общее кол-во шт]]*Таблица612[[#This Row],[Оптовая цена KRW                       за 1шт]]</f>
        <v>0</v>
      </c>
      <c r="M708" s="41" t="str">
        <f>IFERROR(Таблица612[[#This Row],[Общее кол-во шт]]*Таблица612[[#This Row],[Оптовая цена USD                       за 1шт]],"")</f>
        <v/>
      </c>
      <c r="N708" s="312"/>
    </row>
    <row r="709" spans="1:14" ht="22.5" customHeight="1">
      <c r="A709" s="307" t="s">
        <v>31407</v>
      </c>
      <c r="B709" s="32">
        <v>8806173441310</v>
      </c>
      <c r="C709" s="314" t="s">
        <v>18860</v>
      </c>
      <c r="D709" s="309" t="s">
        <v>31408</v>
      </c>
      <c r="E709" s="426">
        <v>16900</v>
      </c>
      <c r="F709" s="427">
        <v>0.47</v>
      </c>
      <c r="G709" s="310">
        <v>6</v>
      </c>
      <c r="H709" s="417">
        <f>Таблица612[[#This Row],[Розничная цена KRW]]*Таблица612[[#This Row],[Коэфициент стоимости]]</f>
        <v>7943</v>
      </c>
      <c r="I709" s="39" t="str">
        <f>IF($H$1="","Введите курс",Таблица612[[#This Row],[Оптовая цена KRW                       за 1шт]]/$H$1)</f>
        <v>Введите курс</v>
      </c>
      <c r="J709" s="311"/>
      <c r="K709" s="40">
        <f>Таблица612[[#This Row],[Заказ коробок ]]*Таблица612[[#This Row],[Кол-во шт в коробке]]</f>
        <v>0</v>
      </c>
      <c r="L709" s="416">
        <f>Таблица612[[#This Row],[Общее кол-во шт]]*Таблица612[[#This Row],[Оптовая цена KRW                       за 1шт]]</f>
        <v>0</v>
      </c>
      <c r="M709" s="41" t="str">
        <f>IFERROR(Таблица612[[#This Row],[Общее кол-во шт]]*Таблица612[[#This Row],[Оптовая цена USD                       за 1шт]],"")</f>
        <v/>
      </c>
      <c r="N709" s="312"/>
    </row>
    <row r="710" spans="1:14" ht="22.5" customHeight="1">
      <c r="A710" s="307" t="s">
        <v>31409</v>
      </c>
      <c r="B710" s="32">
        <v>8806173450381</v>
      </c>
      <c r="C710" s="314" t="s">
        <v>18897</v>
      </c>
      <c r="D710" s="309" t="s">
        <v>31410</v>
      </c>
      <c r="E710" s="426">
        <v>23000</v>
      </c>
      <c r="F710" s="427">
        <v>0.47</v>
      </c>
      <c r="G710" s="310">
        <v>6</v>
      </c>
      <c r="H710" s="417">
        <f>Таблица612[[#This Row],[Розничная цена KRW]]*Таблица612[[#This Row],[Коэфициент стоимости]]</f>
        <v>10810</v>
      </c>
      <c r="I710" s="39" t="str">
        <f>IF($H$1="","Введите курс",Таблица612[[#This Row],[Оптовая цена KRW                       за 1шт]]/$H$1)</f>
        <v>Введите курс</v>
      </c>
      <c r="J710" s="311"/>
      <c r="K710" s="40">
        <f>Таблица612[[#This Row],[Заказ коробок ]]*Таблица612[[#This Row],[Кол-во шт в коробке]]</f>
        <v>0</v>
      </c>
      <c r="L710" s="416">
        <f>Таблица612[[#This Row],[Общее кол-во шт]]*Таблица612[[#This Row],[Оптовая цена KRW                       за 1шт]]</f>
        <v>0</v>
      </c>
      <c r="M710" s="41" t="str">
        <f>IFERROR(Таблица612[[#This Row],[Общее кол-во шт]]*Таблица612[[#This Row],[Оптовая цена USD                       за 1шт]],"")</f>
        <v/>
      </c>
      <c r="N710" s="312"/>
    </row>
    <row r="711" spans="1:14" ht="22.5" customHeight="1">
      <c r="A711" s="307" t="s">
        <v>31411</v>
      </c>
      <c r="B711" s="32">
        <v>8806173450398</v>
      </c>
      <c r="C711" s="314" t="s">
        <v>18896</v>
      </c>
      <c r="D711" s="309" t="s">
        <v>31412</v>
      </c>
      <c r="E711" s="426">
        <v>23000</v>
      </c>
      <c r="F711" s="427">
        <v>0.47</v>
      </c>
      <c r="G711" s="310">
        <v>6</v>
      </c>
      <c r="H711" s="417">
        <f>Таблица612[[#This Row],[Розничная цена KRW]]*Таблица612[[#This Row],[Коэфициент стоимости]]</f>
        <v>10810</v>
      </c>
      <c r="I711" s="39" t="str">
        <f>IF($H$1="","Введите курс",Таблица612[[#This Row],[Оптовая цена KRW                       за 1шт]]/$H$1)</f>
        <v>Введите курс</v>
      </c>
      <c r="J711" s="311"/>
      <c r="K711" s="40">
        <f>Таблица612[[#This Row],[Заказ коробок ]]*Таблица612[[#This Row],[Кол-во шт в коробке]]</f>
        <v>0</v>
      </c>
      <c r="L711" s="416">
        <f>Таблица612[[#This Row],[Общее кол-во шт]]*Таблица612[[#This Row],[Оптовая цена KRW                       за 1шт]]</f>
        <v>0</v>
      </c>
      <c r="M711" s="41" t="str">
        <f>IFERROR(Таблица612[[#This Row],[Общее кол-во шт]]*Таблица612[[#This Row],[Оптовая цена USD                       за 1шт]],"")</f>
        <v/>
      </c>
      <c r="N711" s="312"/>
    </row>
    <row r="712" spans="1:14" ht="22.5" customHeight="1">
      <c r="A712" s="307" t="s">
        <v>31413</v>
      </c>
      <c r="B712" s="32">
        <v>8806173450404</v>
      </c>
      <c r="C712" s="314" t="s">
        <v>31414</v>
      </c>
      <c r="D712" s="309" t="s">
        <v>31415</v>
      </c>
      <c r="E712" s="426">
        <v>23000</v>
      </c>
      <c r="F712" s="427">
        <v>0.47</v>
      </c>
      <c r="G712" s="310">
        <v>6</v>
      </c>
      <c r="H712" s="417">
        <f>Таблица612[[#This Row],[Розничная цена KRW]]*Таблица612[[#This Row],[Коэфициент стоимости]]</f>
        <v>10810</v>
      </c>
      <c r="I712" s="39" t="str">
        <f>IF($H$1="","Введите курс",Таблица612[[#This Row],[Оптовая цена KRW                       за 1шт]]/$H$1)</f>
        <v>Введите курс</v>
      </c>
      <c r="J712" s="311"/>
      <c r="K712" s="40">
        <f>Таблица612[[#This Row],[Заказ коробок ]]*Таблица612[[#This Row],[Кол-во шт в коробке]]</f>
        <v>0</v>
      </c>
      <c r="L712" s="416">
        <f>Таблица612[[#This Row],[Общее кол-во шт]]*Таблица612[[#This Row],[Оптовая цена KRW                       за 1шт]]</f>
        <v>0</v>
      </c>
      <c r="M712" s="41" t="str">
        <f>IFERROR(Таблица612[[#This Row],[Общее кол-во шт]]*Таблица612[[#This Row],[Оптовая цена USD                       за 1шт]],"")</f>
        <v/>
      </c>
      <c r="N712" s="312"/>
    </row>
    <row r="713" spans="1:14" ht="22.5" customHeight="1">
      <c r="A713" s="307" t="s">
        <v>31416</v>
      </c>
      <c r="B713" s="32">
        <v>8806173450411</v>
      </c>
      <c r="C713" s="314" t="s">
        <v>31417</v>
      </c>
      <c r="D713" s="309" t="s">
        <v>31418</v>
      </c>
      <c r="E713" s="426">
        <v>23000</v>
      </c>
      <c r="F713" s="427">
        <v>0.47</v>
      </c>
      <c r="G713" s="310">
        <v>6</v>
      </c>
      <c r="H713" s="417">
        <f>Таблица612[[#This Row],[Розничная цена KRW]]*Таблица612[[#This Row],[Коэфициент стоимости]]</f>
        <v>10810</v>
      </c>
      <c r="I713" s="39" t="str">
        <f>IF($H$1="","Введите курс",Таблица612[[#This Row],[Оптовая цена KRW                       за 1шт]]/$H$1)</f>
        <v>Введите курс</v>
      </c>
      <c r="J713" s="311"/>
      <c r="K713" s="40">
        <f>Таблица612[[#This Row],[Заказ коробок ]]*Таблица612[[#This Row],[Кол-во шт в коробке]]</f>
        <v>0</v>
      </c>
      <c r="L713" s="416">
        <f>Таблица612[[#This Row],[Общее кол-во шт]]*Таблица612[[#This Row],[Оптовая цена KRW                       за 1шт]]</f>
        <v>0</v>
      </c>
      <c r="M713" s="41" t="str">
        <f>IFERROR(Таблица612[[#This Row],[Общее кол-во шт]]*Таблица612[[#This Row],[Оптовая цена USD                       за 1шт]],"")</f>
        <v/>
      </c>
      <c r="N713" s="312"/>
    </row>
    <row r="714" spans="1:14" ht="22.5" customHeight="1">
      <c r="A714" s="307" t="s">
        <v>31419</v>
      </c>
      <c r="B714" s="32">
        <v>8806173447633</v>
      </c>
      <c r="C714" s="314" t="s">
        <v>18866</v>
      </c>
      <c r="D714" s="309" t="s">
        <v>31420</v>
      </c>
      <c r="E714" s="426">
        <v>18000</v>
      </c>
      <c r="F714" s="427">
        <v>0.47</v>
      </c>
      <c r="G714" s="310">
        <v>6</v>
      </c>
      <c r="H714" s="417">
        <f>Таблица612[[#This Row],[Розничная цена KRW]]*Таблица612[[#This Row],[Коэфициент стоимости]]</f>
        <v>8460</v>
      </c>
      <c r="I714" s="39" t="str">
        <f>IF($H$1="","Введите курс",Таблица612[[#This Row],[Оптовая цена KRW                       за 1шт]]/$H$1)</f>
        <v>Введите курс</v>
      </c>
      <c r="J714" s="311"/>
      <c r="K714" s="40">
        <f>Таблица612[[#This Row],[Заказ коробок ]]*Таблица612[[#This Row],[Кол-во шт в коробке]]</f>
        <v>0</v>
      </c>
      <c r="L714" s="416">
        <f>Таблица612[[#This Row],[Общее кол-во шт]]*Таблица612[[#This Row],[Оптовая цена KRW                       за 1шт]]</f>
        <v>0</v>
      </c>
      <c r="M714" s="41" t="str">
        <f>IFERROR(Таблица612[[#This Row],[Общее кол-во шт]]*Таблица612[[#This Row],[Оптовая цена USD                       за 1шт]],"")</f>
        <v/>
      </c>
      <c r="N714" s="312"/>
    </row>
    <row r="715" spans="1:14" ht="22.5" customHeight="1">
      <c r="A715" s="307" t="s">
        <v>31421</v>
      </c>
      <c r="B715" s="32">
        <v>8806173447640</v>
      </c>
      <c r="C715" s="314" t="s">
        <v>18870</v>
      </c>
      <c r="D715" s="309" t="s">
        <v>31422</v>
      </c>
      <c r="E715" s="426">
        <v>18000</v>
      </c>
      <c r="F715" s="427">
        <v>0.47</v>
      </c>
      <c r="G715" s="310">
        <v>6</v>
      </c>
      <c r="H715" s="417">
        <f>Таблица612[[#This Row],[Розничная цена KRW]]*Таблица612[[#This Row],[Коэфициент стоимости]]</f>
        <v>8460</v>
      </c>
      <c r="I715" s="39" t="str">
        <f>IF($H$1="","Введите курс",Таблица612[[#This Row],[Оптовая цена KRW                       за 1шт]]/$H$1)</f>
        <v>Введите курс</v>
      </c>
      <c r="J715" s="311"/>
      <c r="K715" s="40">
        <f>Таблица612[[#This Row],[Заказ коробок ]]*Таблица612[[#This Row],[Кол-во шт в коробке]]</f>
        <v>0</v>
      </c>
      <c r="L715" s="416">
        <f>Таблица612[[#This Row],[Общее кол-во шт]]*Таблица612[[#This Row],[Оптовая цена KRW                       за 1шт]]</f>
        <v>0</v>
      </c>
      <c r="M715" s="41" t="str">
        <f>IFERROR(Таблица612[[#This Row],[Общее кол-во шт]]*Таблица612[[#This Row],[Оптовая цена USD                       за 1шт]],"")</f>
        <v/>
      </c>
      <c r="N715" s="312"/>
    </row>
    <row r="716" spans="1:14" ht="22.5" customHeight="1">
      <c r="A716" s="307" t="s">
        <v>31423</v>
      </c>
      <c r="B716" s="32">
        <v>8806173447657</v>
      </c>
      <c r="C716" s="314" t="s">
        <v>18872</v>
      </c>
      <c r="D716" s="309" t="s">
        <v>31424</v>
      </c>
      <c r="E716" s="426">
        <v>18000</v>
      </c>
      <c r="F716" s="427">
        <v>0.47</v>
      </c>
      <c r="G716" s="310">
        <v>6</v>
      </c>
      <c r="H716" s="417">
        <f>Таблица612[[#This Row],[Розничная цена KRW]]*Таблица612[[#This Row],[Коэфициент стоимости]]</f>
        <v>8460</v>
      </c>
      <c r="I716" s="39" t="str">
        <f>IF($H$1="","Введите курс",Таблица612[[#This Row],[Оптовая цена KRW                       за 1шт]]/$H$1)</f>
        <v>Введите курс</v>
      </c>
      <c r="J716" s="311"/>
      <c r="K716" s="40">
        <f>Таблица612[[#This Row],[Заказ коробок ]]*Таблица612[[#This Row],[Кол-во шт в коробке]]</f>
        <v>0</v>
      </c>
      <c r="L716" s="416">
        <f>Таблица612[[#This Row],[Общее кол-во шт]]*Таблица612[[#This Row],[Оптовая цена KRW                       за 1шт]]</f>
        <v>0</v>
      </c>
      <c r="M716" s="41" t="str">
        <f>IFERROR(Таблица612[[#This Row],[Общее кол-во шт]]*Таблица612[[#This Row],[Оптовая цена USD                       за 1шт]],"")</f>
        <v/>
      </c>
      <c r="N716" s="312"/>
    </row>
    <row r="717" spans="1:14" ht="22.5" customHeight="1">
      <c r="A717" s="307" t="s">
        <v>31425</v>
      </c>
      <c r="B717" s="32">
        <v>8806173447664</v>
      </c>
      <c r="C717" s="314" t="s">
        <v>31426</v>
      </c>
      <c r="D717" s="309" t="s">
        <v>31427</v>
      </c>
      <c r="E717" s="426">
        <v>18000</v>
      </c>
      <c r="F717" s="427">
        <v>0.47</v>
      </c>
      <c r="G717" s="310">
        <v>6</v>
      </c>
      <c r="H717" s="417">
        <f>Таблица612[[#This Row],[Розничная цена KRW]]*Таблица612[[#This Row],[Коэфициент стоимости]]</f>
        <v>8460</v>
      </c>
      <c r="I717" s="39" t="str">
        <f>IF($H$1="","Введите курс",Таблица612[[#This Row],[Оптовая цена KRW                       за 1шт]]/$H$1)</f>
        <v>Введите курс</v>
      </c>
      <c r="J717" s="311"/>
      <c r="K717" s="40">
        <f>Таблица612[[#This Row],[Заказ коробок ]]*Таблица612[[#This Row],[Кол-во шт в коробке]]</f>
        <v>0</v>
      </c>
      <c r="L717" s="416">
        <f>Таблица612[[#This Row],[Общее кол-во шт]]*Таблица612[[#This Row],[Оптовая цена KRW                       за 1шт]]</f>
        <v>0</v>
      </c>
      <c r="M717" s="41" t="str">
        <f>IFERROR(Таблица612[[#This Row],[Общее кол-во шт]]*Таблица612[[#This Row],[Оптовая цена USD                       за 1шт]],"")</f>
        <v/>
      </c>
      <c r="N717" s="312"/>
    </row>
    <row r="718" spans="1:14" ht="22.5" customHeight="1">
      <c r="A718" s="307" t="s">
        <v>31428</v>
      </c>
      <c r="B718" s="32">
        <v>8806173448456</v>
      </c>
      <c r="C718" s="314" t="s">
        <v>18867</v>
      </c>
      <c r="D718" s="309" t="s">
        <v>31429</v>
      </c>
      <c r="E718" s="426">
        <v>18000</v>
      </c>
      <c r="F718" s="427">
        <v>0.47</v>
      </c>
      <c r="G718" s="310">
        <v>6</v>
      </c>
      <c r="H718" s="417">
        <f>Таблица612[[#This Row],[Розничная цена KRW]]*Таблица612[[#This Row],[Коэфициент стоимости]]</f>
        <v>8460</v>
      </c>
      <c r="I718" s="39" t="str">
        <f>IF($H$1="","Введите курс",Таблица612[[#This Row],[Оптовая цена KRW                       за 1шт]]/$H$1)</f>
        <v>Введите курс</v>
      </c>
      <c r="J718" s="311"/>
      <c r="K718" s="40">
        <f>Таблица612[[#This Row],[Заказ коробок ]]*Таблица612[[#This Row],[Кол-во шт в коробке]]</f>
        <v>0</v>
      </c>
      <c r="L718" s="416">
        <f>Таблица612[[#This Row],[Общее кол-во шт]]*Таблица612[[#This Row],[Оптовая цена KRW                       за 1шт]]</f>
        <v>0</v>
      </c>
      <c r="M718" s="41" t="str">
        <f>IFERROR(Таблица612[[#This Row],[Общее кол-во шт]]*Таблица612[[#This Row],[Оптовая цена USD                       за 1шт]],"")</f>
        <v/>
      </c>
      <c r="N718" s="312"/>
    </row>
    <row r="719" spans="1:14" ht="22.5" customHeight="1">
      <c r="A719" s="307" t="s">
        <v>31430</v>
      </c>
      <c r="B719" s="32">
        <v>8806173434961</v>
      </c>
      <c r="C719" s="314" t="s">
        <v>31431</v>
      </c>
      <c r="D719" s="309" t="s">
        <v>31432</v>
      </c>
      <c r="E719" s="426">
        <v>12900</v>
      </c>
      <c r="F719" s="427">
        <v>0.47</v>
      </c>
      <c r="G719" s="310">
        <v>8</v>
      </c>
      <c r="H719" s="417">
        <f>Таблица612[[#This Row],[Розничная цена KRW]]*Таблица612[[#This Row],[Коэфициент стоимости]]</f>
        <v>6063</v>
      </c>
      <c r="I719" s="39" t="str">
        <f>IF($H$1="","Введите курс",Таблица612[[#This Row],[Оптовая цена KRW                       за 1шт]]/$H$1)</f>
        <v>Введите курс</v>
      </c>
      <c r="J719" s="311"/>
      <c r="K719" s="40">
        <f>Таблица612[[#This Row],[Заказ коробок ]]*Таблица612[[#This Row],[Кол-во шт в коробке]]</f>
        <v>0</v>
      </c>
      <c r="L719" s="416">
        <f>Таблица612[[#This Row],[Общее кол-во шт]]*Таблица612[[#This Row],[Оптовая цена KRW                       за 1шт]]</f>
        <v>0</v>
      </c>
      <c r="M719" s="41" t="str">
        <f>IFERROR(Таблица612[[#This Row],[Общее кол-во шт]]*Таблица612[[#This Row],[Оптовая цена USD                       за 1шт]],"")</f>
        <v/>
      </c>
      <c r="N719" s="312"/>
    </row>
    <row r="720" spans="1:14" ht="22.5" customHeight="1">
      <c r="A720" s="307" t="s">
        <v>31433</v>
      </c>
      <c r="B720" s="32">
        <v>8806173440573</v>
      </c>
      <c r="C720" s="314" t="s">
        <v>31434</v>
      </c>
      <c r="D720" s="309" t="s">
        <v>31435</v>
      </c>
      <c r="E720" s="426">
        <v>23900</v>
      </c>
      <c r="F720" s="427">
        <v>0.47</v>
      </c>
      <c r="G720" s="310">
        <v>8</v>
      </c>
      <c r="H720" s="417">
        <f>Таблица612[[#This Row],[Розничная цена KRW]]*Таблица612[[#This Row],[Коэфициент стоимости]]</f>
        <v>11233</v>
      </c>
      <c r="I720" s="39" t="str">
        <f>IF($H$1="","Введите курс",Таблица612[[#This Row],[Оптовая цена KRW                       за 1шт]]/$H$1)</f>
        <v>Введите курс</v>
      </c>
      <c r="J720" s="311"/>
      <c r="K720" s="40">
        <f>Таблица612[[#This Row],[Заказ коробок ]]*Таблица612[[#This Row],[Кол-во шт в коробке]]</f>
        <v>0</v>
      </c>
      <c r="L720" s="416">
        <f>Таблица612[[#This Row],[Общее кол-во шт]]*Таблица612[[#This Row],[Оптовая цена KRW                       за 1шт]]</f>
        <v>0</v>
      </c>
      <c r="M720" s="41" t="str">
        <f>IFERROR(Таблица612[[#This Row],[Общее кол-во шт]]*Таблица612[[#This Row],[Оптовая цена USD                       за 1шт]],"")</f>
        <v/>
      </c>
      <c r="N720" s="312"/>
    </row>
    <row r="721" spans="1:14" ht="22.5" customHeight="1">
      <c r="A721" s="307" t="s">
        <v>31436</v>
      </c>
      <c r="B721" s="32">
        <v>8806173440580</v>
      </c>
      <c r="C721" s="314" t="s">
        <v>31437</v>
      </c>
      <c r="D721" s="309" t="s">
        <v>31438</v>
      </c>
      <c r="E721" s="426">
        <v>23900</v>
      </c>
      <c r="F721" s="427">
        <v>0.47</v>
      </c>
      <c r="G721" s="310">
        <v>8</v>
      </c>
      <c r="H721" s="417">
        <f>Таблица612[[#This Row],[Розничная цена KRW]]*Таблица612[[#This Row],[Коэфициент стоимости]]</f>
        <v>11233</v>
      </c>
      <c r="I721" s="39" t="str">
        <f>IF($H$1="","Введите курс",Таблица612[[#This Row],[Оптовая цена KRW                       за 1шт]]/$H$1)</f>
        <v>Введите курс</v>
      </c>
      <c r="J721" s="311"/>
      <c r="K721" s="40">
        <f>Таблица612[[#This Row],[Заказ коробок ]]*Таблица612[[#This Row],[Кол-во шт в коробке]]</f>
        <v>0</v>
      </c>
      <c r="L721" s="416">
        <f>Таблица612[[#This Row],[Общее кол-во шт]]*Таблица612[[#This Row],[Оптовая цена KRW                       за 1шт]]</f>
        <v>0</v>
      </c>
      <c r="M721" s="41" t="str">
        <f>IFERROR(Таблица612[[#This Row],[Общее кол-во шт]]*Таблица612[[#This Row],[Оптовая цена USD                       за 1шт]],"")</f>
        <v/>
      </c>
      <c r="N721" s="312"/>
    </row>
    <row r="722" spans="1:14" ht="22.5" customHeight="1">
      <c r="A722" s="307" t="s">
        <v>31439</v>
      </c>
      <c r="B722" s="32">
        <v>8806173443017</v>
      </c>
      <c r="C722" s="314" t="s">
        <v>18765</v>
      </c>
      <c r="D722" s="309" t="s">
        <v>31440</v>
      </c>
      <c r="E722" s="426">
        <v>10000</v>
      </c>
      <c r="F722" s="427">
        <v>0.47</v>
      </c>
      <c r="G722" s="310">
        <v>8</v>
      </c>
      <c r="H722" s="417">
        <f>Таблица612[[#This Row],[Розничная цена KRW]]*Таблица612[[#This Row],[Коэфициент стоимости]]</f>
        <v>4700</v>
      </c>
      <c r="I722" s="39" t="str">
        <f>IF($H$1="","Введите курс",Таблица612[[#This Row],[Оптовая цена KRW                       за 1шт]]/$H$1)</f>
        <v>Введите курс</v>
      </c>
      <c r="J722" s="311"/>
      <c r="K722" s="40">
        <f>Таблица612[[#This Row],[Заказ коробок ]]*Таблица612[[#This Row],[Кол-во шт в коробке]]</f>
        <v>0</v>
      </c>
      <c r="L722" s="416">
        <f>Таблица612[[#This Row],[Общее кол-во шт]]*Таблица612[[#This Row],[Оптовая цена KRW                       за 1шт]]</f>
        <v>0</v>
      </c>
      <c r="M722" s="41" t="str">
        <f>IFERROR(Таблица612[[#This Row],[Общее кол-во шт]]*Таблица612[[#This Row],[Оптовая цена USD                       за 1шт]],"")</f>
        <v/>
      </c>
      <c r="N722" s="312"/>
    </row>
    <row r="723" spans="1:14" ht="22.5" customHeight="1">
      <c r="A723" s="307" t="s">
        <v>31441</v>
      </c>
      <c r="B723" s="32">
        <v>8806173443024</v>
      </c>
      <c r="C723" s="314" t="s">
        <v>18766</v>
      </c>
      <c r="D723" s="309" t="s">
        <v>31442</v>
      </c>
      <c r="E723" s="426">
        <v>10000</v>
      </c>
      <c r="F723" s="427">
        <v>0.47</v>
      </c>
      <c r="G723" s="310">
        <v>8</v>
      </c>
      <c r="H723" s="417">
        <f>Таблица612[[#This Row],[Розничная цена KRW]]*Таблица612[[#This Row],[Коэфициент стоимости]]</f>
        <v>4700</v>
      </c>
      <c r="I723" s="39" t="str">
        <f>IF($H$1="","Введите курс",Таблица612[[#This Row],[Оптовая цена KRW                       за 1шт]]/$H$1)</f>
        <v>Введите курс</v>
      </c>
      <c r="J723" s="311"/>
      <c r="K723" s="40">
        <f>Таблица612[[#This Row],[Заказ коробок ]]*Таблица612[[#This Row],[Кол-во шт в коробке]]</f>
        <v>0</v>
      </c>
      <c r="L723" s="416">
        <f>Таблица612[[#This Row],[Общее кол-во шт]]*Таблица612[[#This Row],[Оптовая цена KRW                       за 1шт]]</f>
        <v>0</v>
      </c>
      <c r="M723" s="41" t="str">
        <f>IFERROR(Таблица612[[#This Row],[Общее кол-во шт]]*Таблица612[[#This Row],[Оптовая цена USD                       за 1шт]],"")</f>
        <v/>
      </c>
      <c r="N723" s="312"/>
    </row>
    <row r="724" spans="1:14" ht="22.5" customHeight="1">
      <c r="A724" s="307" t="s">
        <v>31443</v>
      </c>
      <c r="B724" s="32">
        <v>8806173443031</v>
      </c>
      <c r="C724" s="314" t="s">
        <v>18772</v>
      </c>
      <c r="D724" s="309" t="s">
        <v>31444</v>
      </c>
      <c r="E724" s="426">
        <v>10000</v>
      </c>
      <c r="F724" s="427">
        <v>0.47</v>
      </c>
      <c r="G724" s="310">
        <v>8</v>
      </c>
      <c r="H724" s="417">
        <f>Таблица612[[#This Row],[Розничная цена KRW]]*Таблица612[[#This Row],[Коэфициент стоимости]]</f>
        <v>4700</v>
      </c>
      <c r="I724" s="39" t="str">
        <f>IF($H$1="","Введите курс",Таблица612[[#This Row],[Оптовая цена KRW                       за 1шт]]/$H$1)</f>
        <v>Введите курс</v>
      </c>
      <c r="J724" s="311"/>
      <c r="K724" s="40">
        <f>Таблица612[[#This Row],[Заказ коробок ]]*Таблица612[[#This Row],[Кол-во шт в коробке]]</f>
        <v>0</v>
      </c>
      <c r="L724" s="416">
        <f>Таблица612[[#This Row],[Общее кол-во шт]]*Таблица612[[#This Row],[Оптовая цена KRW                       за 1шт]]</f>
        <v>0</v>
      </c>
      <c r="M724" s="41" t="str">
        <f>IFERROR(Таблица612[[#This Row],[Общее кол-во шт]]*Таблица612[[#This Row],[Оптовая цена USD                       за 1шт]],"")</f>
        <v/>
      </c>
      <c r="N724" s="312"/>
    </row>
    <row r="725" spans="1:14" ht="22.5" customHeight="1">
      <c r="A725" s="307" t="s">
        <v>31445</v>
      </c>
      <c r="B725" s="32">
        <v>8806173435197</v>
      </c>
      <c r="C725" s="314" t="s">
        <v>31446</v>
      </c>
      <c r="D725" s="309" t="s">
        <v>31447</v>
      </c>
      <c r="E725" s="426">
        <v>18900</v>
      </c>
      <c r="F725" s="427">
        <v>0.47</v>
      </c>
      <c r="G725" s="310">
        <v>8</v>
      </c>
      <c r="H725" s="417">
        <f>Таблица612[[#This Row],[Розничная цена KRW]]*Таблица612[[#This Row],[Коэфициент стоимости]]</f>
        <v>8883</v>
      </c>
      <c r="I725" s="39" t="str">
        <f>IF($H$1="","Введите курс",Таблица612[[#This Row],[Оптовая цена KRW                       за 1шт]]/$H$1)</f>
        <v>Введите курс</v>
      </c>
      <c r="J725" s="311"/>
      <c r="K725" s="40">
        <f>Таблица612[[#This Row],[Заказ коробок ]]*Таблица612[[#This Row],[Кол-во шт в коробке]]</f>
        <v>0</v>
      </c>
      <c r="L725" s="416">
        <f>Таблица612[[#This Row],[Общее кол-во шт]]*Таблица612[[#This Row],[Оптовая цена KRW                       за 1шт]]</f>
        <v>0</v>
      </c>
      <c r="M725" s="41" t="str">
        <f>IFERROR(Таблица612[[#This Row],[Общее кол-во шт]]*Таблица612[[#This Row],[Оптовая цена USD                       за 1шт]],"")</f>
        <v/>
      </c>
      <c r="N725" s="312"/>
    </row>
    <row r="726" spans="1:14" ht="22.5" customHeight="1">
      <c r="A726" s="307" t="s">
        <v>31448</v>
      </c>
      <c r="B726" s="32">
        <v>8806173435203</v>
      </c>
      <c r="C726" s="314" t="s">
        <v>31449</v>
      </c>
      <c r="D726" s="309" t="s">
        <v>31450</v>
      </c>
      <c r="E726" s="426">
        <v>18900</v>
      </c>
      <c r="F726" s="427">
        <v>0.47</v>
      </c>
      <c r="G726" s="310">
        <v>8</v>
      </c>
      <c r="H726" s="417">
        <f>Таблица612[[#This Row],[Розничная цена KRW]]*Таблица612[[#This Row],[Коэфициент стоимости]]</f>
        <v>8883</v>
      </c>
      <c r="I726" s="39" t="str">
        <f>IF($H$1="","Введите курс",Таблица612[[#This Row],[Оптовая цена KRW                       за 1шт]]/$H$1)</f>
        <v>Введите курс</v>
      </c>
      <c r="J726" s="311"/>
      <c r="K726" s="40">
        <f>Таблица612[[#This Row],[Заказ коробок ]]*Таблица612[[#This Row],[Кол-во шт в коробке]]</f>
        <v>0</v>
      </c>
      <c r="L726" s="416">
        <f>Таблица612[[#This Row],[Общее кол-во шт]]*Таблица612[[#This Row],[Оптовая цена KRW                       за 1шт]]</f>
        <v>0</v>
      </c>
      <c r="M726" s="41" t="str">
        <f>IFERROR(Таблица612[[#This Row],[Общее кол-во шт]]*Таблица612[[#This Row],[Оптовая цена USD                       за 1шт]],"")</f>
        <v/>
      </c>
      <c r="N726" s="312"/>
    </row>
    <row r="727" spans="1:14" ht="22.5" customHeight="1">
      <c r="A727" s="307" t="s">
        <v>31451</v>
      </c>
      <c r="B727" s="32">
        <v>8806173435609</v>
      </c>
      <c r="C727" s="314" t="s">
        <v>18876</v>
      </c>
      <c r="D727" s="309" t="s">
        <v>31452</v>
      </c>
      <c r="E727" s="426">
        <v>18900</v>
      </c>
      <c r="F727" s="427">
        <v>0.47</v>
      </c>
      <c r="G727" s="310">
        <v>8</v>
      </c>
      <c r="H727" s="417">
        <f>Таблица612[[#This Row],[Розничная цена KRW]]*Таблица612[[#This Row],[Коэфициент стоимости]]</f>
        <v>8883</v>
      </c>
      <c r="I727" s="39" t="str">
        <f>IF($H$1="","Введите курс",Таблица612[[#This Row],[Оптовая цена KRW                       за 1шт]]/$H$1)</f>
        <v>Введите курс</v>
      </c>
      <c r="J727" s="311"/>
      <c r="K727" s="40">
        <f>Таблица612[[#This Row],[Заказ коробок ]]*Таблица612[[#This Row],[Кол-во шт в коробке]]</f>
        <v>0</v>
      </c>
      <c r="L727" s="416">
        <f>Таблица612[[#This Row],[Общее кол-во шт]]*Таблица612[[#This Row],[Оптовая цена KRW                       за 1шт]]</f>
        <v>0</v>
      </c>
      <c r="M727" s="41" t="str">
        <f>IFERROR(Таблица612[[#This Row],[Общее кол-во шт]]*Таблица612[[#This Row],[Оптовая цена USD                       за 1шт]],"")</f>
        <v/>
      </c>
      <c r="N727" s="312"/>
    </row>
    <row r="728" spans="1:14" ht="22.5" customHeight="1">
      <c r="A728" s="307" t="s">
        <v>31453</v>
      </c>
      <c r="B728" s="32">
        <v>8806173435616</v>
      </c>
      <c r="C728" s="314" t="s">
        <v>18874</v>
      </c>
      <c r="D728" s="309" t="s">
        <v>31454</v>
      </c>
      <c r="E728" s="426">
        <v>18900</v>
      </c>
      <c r="F728" s="427">
        <v>0.47</v>
      </c>
      <c r="G728" s="310">
        <v>8</v>
      </c>
      <c r="H728" s="417">
        <f>Таблица612[[#This Row],[Розничная цена KRW]]*Таблица612[[#This Row],[Коэфициент стоимости]]</f>
        <v>8883</v>
      </c>
      <c r="I728" s="39" t="str">
        <f>IF($H$1="","Введите курс",Таблица612[[#This Row],[Оптовая цена KRW                       за 1шт]]/$H$1)</f>
        <v>Введите курс</v>
      </c>
      <c r="J728" s="311"/>
      <c r="K728" s="40">
        <f>Таблица612[[#This Row],[Заказ коробок ]]*Таблица612[[#This Row],[Кол-во шт в коробке]]</f>
        <v>0</v>
      </c>
      <c r="L728" s="416">
        <f>Таблица612[[#This Row],[Общее кол-во шт]]*Таблица612[[#This Row],[Оптовая цена KRW                       за 1шт]]</f>
        <v>0</v>
      </c>
      <c r="M728" s="41" t="str">
        <f>IFERROR(Таблица612[[#This Row],[Общее кол-во шт]]*Таблица612[[#This Row],[Оптовая цена USD                       за 1шт]],"")</f>
        <v/>
      </c>
      <c r="N728" s="312"/>
    </row>
    <row r="729" spans="1:14" ht="22.5" customHeight="1">
      <c r="A729" s="307" t="s">
        <v>31455</v>
      </c>
      <c r="B729" s="32">
        <v>8806173441808</v>
      </c>
      <c r="C729" s="314" t="s">
        <v>31456</v>
      </c>
      <c r="D729" s="309" t="s">
        <v>31457</v>
      </c>
      <c r="E729" s="426">
        <v>13900</v>
      </c>
      <c r="F729" s="427">
        <v>0.47</v>
      </c>
      <c r="G729" s="310">
        <v>8</v>
      </c>
      <c r="H729" s="417">
        <f>Таблица612[[#This Row],[Розничная цена KRW]]*Таблица612[[#This Row],[Коэфициент стоимости]]</f>
        <v>6533</v>
      </c>
      <c r="I729" s="39" t="str">
        <f>IF($H$1="","Введите курс",Таблица612[[#This Row],[Оптовая цена KRW                       за 1шт]]/$H$1)</f>
        <v>Введите курс</v>
      </c>
      <c r="J729" s="311"/>
      <c r="K729" s="40">
        <f>Таблица612[[#This Row],[Заказ коробок ]]*Таблица612[[#This Row],[Кол-во шт в коробке]]</f>
        <v>0</v>
      </c>
      <c r="L729" s="416">
        <f>Таблица612[[#This Row],[Общее кол-во шт]]*Таблица612[[#This Row],[Оптовая цена KRW                       за 1шт]]</f>
        <v>0</v>
      </c>
      <c r="M729" s="41" t="str">
        <f>IFERROR(Таблица612[[#This Row],[Общее кол-во шт]]*Таблица612[[#This Row],[Оптовая цена USD                       за 1шт]],"")</f>
        <v/>
      </c>
      <c r="N729" s="312"/>
    </row>
    <row r="730" spans="1:14" ht="22.5" customHeight="1">
      <c r="A730" s="307" t="s">
        <v>31458</v>
      </c>
      <c r="B730" s="32">
        <v>8806173441815</v>
      </c>
      <c r="C730" s="314" t="s">
        <v>31459</v>
      </c>
      <c r="D730" s="309" t="s">
        <v>31460</v>
      </c>
      <c r="E730" s="426">
        <v>13900</v>
      </c>
      <c r="F730" s="427">
        <v>0.47</v>
      </c>
      <c r="G730" s="310">
        <v>8</v>
      </c>
      <c r="H730" s="417">
        <f>Таблица612[[#This Row],[Розничная цена KRW]]*Таблица612[[#This Row],[Коэфициент стоимости]]</f>
        <v>6533</v>
      </c>
      <c r="I730" s="39" t="str">
        <f>IF($H$1="","Введите курс",Таблица612[[#This Row],[Оптовая цена KRW                       за 1шт]]/$H$1)</f>
        <v>Введите курс</v>
      </c>
      <c r="J730" s="311"/>
      <c r="K730" s="40">
        <f>Таблица612[[#This Row],[Заказ коробок ]]*Таблица612[[#This Row],[Кол-во шт в коробке]]</f>
        <v>0</v>
      </c>
      <c r="L730" s="416">
        <f>Таблица612[[#This Row],[Общее кол-во шт]]*Таблица612[[#This Row],[Оптовая цена KRW                       за 1шт]]</f>
        <v>0</v>
      </c>
      <c r="M730" s="41" t="str">
        <f>IFERROR(Таблица612[[#This Row],[Общее кол-во шт]]*Таблица612[[#This Row],[Оптовая цена USD                       за 1шт]],"")</f>
        <v/>
      </c>
      <c r="N730" s="312"/>
    </row>
    <row r="731" spans="1:14" ht="22.5" customHeight="1">
      <c r="A731" s="307" t="s">
        <v>31461</v>
      </c>
      <c r="B731" s="32">
        <v>8806173435210</v>
      </c>
      <c r="C731" s="314" t="s">
        <v>18878</v>
      </c>
      <c r="D731" s="309" t="s">
        <v>31462</v>
      </c>
      <c r="E731" s="426">
        <v>18900</v>
      </c>
      <c r="F731" s="427">
        <v>0.47</v>
      </c>
      <c r="G731" s="310">
        <v>8</v>
      </c>
      <c r="H731" s="417">
        <f>Таблица612[[#This Row],[Розничная цена KRW]]*Таблица612[[#This Row],[Коэфициент стоимости]]</f>
        <v>8883</v>
      </c>
      <c r="I731" s="39" t="str">
        <f>IF($H$1="","Введите курс",Таблица612[[#This Row],[Оптовая цена KRW                       за 1шт]]/$H$1)</f>
        <v>Введите курс</v>
      </c>
      <c r="J731" s="311"/>
      <c r="K731" s="40">
        <f>Таблица612[[#This Row],[Заказ коробок ]]*Таблица612[[#This Row],[Кол-во шт в коробке]]</f>
        <v>0</v>
      </c>
      <c r="L731" s="416">
        <f>Таблица612[[#This Row],[Общее кол-во шт]]*Таблица612[[#This Row],[Оптовая цена KRW                       за 1шт]]</f>
        <v>0</v>
      </c>
      <c r="M731" s="41" t="str">
        <f>IFERROR(Таблица612[[#This Row],[Общее кол-во шт]]*Таблица612[[#This Row],[Оптовая цена USD                       за 1шт]],"")</f>
        <v/>
      </c>
      <c r="N731" s="312"/>
    </row>
    <row r="732" spans="1:14" ht="22.5" customHeight="1">
      <c r="A732" s="307" t="s">
        <v>31463</v>
      </c>
      <c r="B732" s="32">
        <v>8806173435227</v>
      </c>
      <c r="C732" s="314" t="s">
        <v>31464</v>
      </c>
      <c r="D732" s="309" t="s">
        <v>31465</v>
      </c>
      <c r="E732" s="426">
        <v>18900</v>
      </c>
      <c r="F732" s="427">
        <v>0.47</v>
      </c>
      <c r="G732" s="310">
        <v>8</v>
      </c>
      <c r="H732" s="417">
        <f>Таблица612[[#This Row],[Розничная цена KRW]]*Таблица612[[#This Row],[Коэфициент стоимости]]</f>
        <v>8883</v>
      </c>
      <c r="I732" s="39" t="str">
        <f>IF($H$1="","Введите курс",Таблица612[[#This Row],[Оптовая цена KRW                       за 1шт]]/$H$1)</f>
        <v>Введите курс</v>
      </c>
      <c r="J732" s="311"/>
      <c r="K732" s="40">
        <f>Таблица612[[#This Row],[Заказ коробок ]]*Таблица612[[#This Row],[Кол-во шт в коробке]]</f>
        <v>0</v>
      </c>
      <c r="L732" s="416">
        <f>Таблица612[[#This Row],[Общее кол-во шт]]*Таблица612[[#This Row],[Оптовая цена KRW                       за 1шт]]</f>
        <v>0</v>
      </c>
      <c r="M732" s="41" t="str">
        <f>IFERROR(Таблица612[[#This Row],[Общее кол-во шт]]*Таблица612[[#This Row],[Оптовая цена USD                       за 1шт]],"")</f>
        <v/>
      </c>
      <c r="N732" s="312"/>
    </row>
    <row r="733" spans="1:14" ht="22.5" customHeight="1">
      <c r="A733" s="307" t="s">
        <v>31466</v>
      </c>
      <c r="B733" s="32">
        <v>8806173450763</v>
      </c>
      <c r="C733" s="314" t="s">
        <v>18937</v>
      </c>
      <c r="D733" s="309" t="s">
        <v>31467</v>
      </c>
      <c r="E733" s="426">
        <v>49800</v>
      </c>
      <c r="F733" s="427">
        <v>0.47</v>
      </c>
      <c r="G733" s="310">
        <v>10</v>
      </c>
      <c r="H733" s="417">
        <f>Таблица612[[#This Row],[Розничная цена KRW]]*Таблица612[[#This Row],[Коэфициент стоимости]]</f>
        <v>23406</v>
      </c>
      <c r="I733" s="39" t="str">
        <f>IF($H$1="","Введите курс",Таблица612[[#This Row],[Оптовая цена KRW                       за 1шт]]/$H$1)</f>
        <v>Введите курс</v>
      </c>
      <c r="J733" s="311"/>
      <c r="K733" s="40">
        <f>Таблица612[[#This Row],[Заказ коробок ]]*Таблица612[[#This Row],[Кол-во шт в коробке]]</f>
        <v>0</v>
      </c>
      <c r="L733" s="416">
        <f>Таблица612[[#This Row],[Общее кол-во шт]]*Таблица612[[#This Row],[Оптовая цена KRW                       за 1шт]]</f>
        <v>0</v>
      </c>
      <c r="M733" s="41" t="str">
        <f>IFERROR(Таблица612[[#This Row],[Общее кол-во шт]]*Таблица612[[#This Row],[Оптовая цена USD                       за 1шт]],"")</f>
        <v/>
      </c>
      <c r="N733" s="312"/>
    </row>
    <row r="734" spans="1:14" ht="22.5" customHeight="1">
      <c r="A734" s="307" t="s">
        <v>31468</v>
      </c>
      <c r="B734" s="32">
        <v>8806173446940</v>
      </c>
      <c r="C734" s="314" t="s">
        <v>18853</v>
      </c>
      <c r="D734" s="309" t="s">
        <v>31469</v>
      </c>
      <c r="E734" s="426">
        <v>16000</v>
      </c>
      <c r="F734" s="427">
        <v>0.47</v>
      </c>
      <c r="G734" s="310">
        <v>6</v>
      </c>
      <c r="H734" s="417">
        <f>Таблица612[[#This Row],[Розничная цена KRW]]*Таблица612[[#This Row],[Коэфициент стоимости]]</f>
        <v>7520</v>
      </c>
      <c r="I734" s="39" t="str">
        <f>IF($H$1="","Введите курс",Таблица612[[#This Row],[Оптовая цена KRW                       за 1шт]]/$H$1)</f>
        <v>Введите курс</v>
      </c>
      <c r="J734" s="311"/>
      <c r="K734" s="40">
        <f>Таблица612[[#This Row],[Заказ коробок ]]*Таблица612[[#This Row],[Кол-во шт в коробке]]</f>
        <v>0</v>
      </c>
      <c r="L734" s="416">
        <f>Таблица612[[#This Row],[Общее кол-во шт]]*Таблица612[[#This Row],[Оптовая цена KRW                       за 1шт]]</f>
        <v>0</v>
      </c>
      <c r="M734" s="41" t="str">
        <f>IFERROR(Таблица612[[#This Row],[Общее кол-во шт]]*Таблица612[[#This Row],[Оптовая цена USD                       за 1шт]],"")</f>
        <v/>
      </c>
      <c r="N734" s="312"/>
    </row>
    <row r="735" spans="1:14" ht="22.5" customHeight="1">
      <c r="A735" s="307" t="s">
        <v>31470</v>
      </c>
      <c r="B735" s="32">
        <v>8806173419586</v>
      </c>
      <c r="C735" s="314" t="s">
        <v>18678</v>
      </c>
      <c r="D735" s="309" t="s">
        <v>31471</v>
      </c>
      <c r="E735" s="426">
        <v>6900</v>
      </c>
      <c r="F735" s="427">
        <v>0.47</v>
      </c>
      <c r="G735" s="310">
        <v>12</v>
      </c>
      <c r="H735" s="417">
        <f>Таблица612[[#This Row],[Розничная цена KRW]]*Таблица612[[#This Row],[Коэфициент стоимости]]</f>
        <v>3243</v>
      </c>
      <c r="I735" s="39" t="str">
        <f>IF($H$1="","Введите курс",Таблица612[[#This Row],[Оптовая цена KRW                       за 1шт]]/$H$1)</f>
        <v>Введите курс</v>
      </c>
      <c r="J735" s="311"/>
      <c r="K735" s="40">
        <f>Таблица612[[#This Row],[Заказ коробок ]]*Таблица612[[#This Row],[Кол-во шт в коробке]]</f>
        <v>0</v>
      </c>
      <c r="L735" s="416">
        <f>Таблица612[[#This Row],[Общее кол-во шт]]*Таблица612[[#This Row],[Оптовая цена KRW                       за 1шт]]</f>
        <v>0</v>
      </c>
      <c r="M735" s="41" t="str">
        <f>IFERROR(Таблица612[[#This Row],[Общее кол-во шт]]*Таблица612[[#This Row],[Оптовая цена USD                       за 1шт]],"")</f>
        <v/>
      </c>
      <c r="N735" s="312"/>
    </row>
    <row r="736" spans="1:14" ht="22.5" customHeight="1">
      <c r="A736" s="307" t="s">
        <v>31472</v>
      </c>
      <c r="B736" s="32">
        <v>8806173419609</v>
      </c>
      <c r="C736" s="314" t="s">
        <v>18675</v>
      </c>
      <c r="D736" s="309" t="s">
        <v>31473</v>
      </c>
      <c r="E736" s="426">
        <v>6900</v>
      </c>
      <c r="F736" s="427">
        <v>0.47</v>
      </c>
      <c r="G736" s="310">
        <v>12</v>
      </c>
      <c r="H736" s="417">
        <f>Таблица612[[#This Row],[Розничная цена KRW]]*Таблица612[[#This Row],[Коэфициент стоимости]]</f>
        <v>3243</v>
      </c>
      <c r="I736" s="39" t="str">
        <f>IF($H$1="","Введите курс",Таблица612[[#This Row],[Оптовая цена KRW                       за 1шт]]/$H$1)</f>
        <v>Введите курс</v>
      </c>
      <c r="J736" s="311"/>
      <c r="K736" s="40">
        <f>Таблица612[[#This Row],[Заказ коробок ]]*Таблица612[[#This Row],[Кол-во шт в коробке]]</f>
        <v>0</v>
      </c>
      <c r="L736" s="416">
        <f>Таблица612[[#This Row],[Общее кол-во шт]]*Таблица612[[#This Row],[Оптовая цена KRW                       за 1шт]]</f>
        <v>0</v>
      </c>
      <c r="M736" s="41" t="str">
        <f>IFERROR(Таблица612[[#This Row],[Общее кол-во шт]]*Таблица612[[#This Row],[Оптовая цена USD                       за 1шт]],"")</f>
        <v/>
      </c>
      <c r="N736" s="312"/>
    </row>
    <row r="737" spans="1:14" ht="22.5" customHeight="1">
      <c r="A737" s="307" t="s">
        <v>31474</v>
      </c>
      <c r="B737" s="32">
        <v>8806173423484</v>
      </c>
      <c r="C737" s="314" t="s">
        <v>18729</v>
      </c>
      <c r="D737" s="309" t="s">
        <v>31475</v>
      </c>
      <c r="E737" s="426">
        <v>8900</v>
      </c>
      <c r="F737" s="427">
        <v>0.47</v>
      </c>
      <c r="G737" s="310">
        <v>12</v>
      </c>
      <c r="H737" s="417">
        <f>Таблица612[[#This Row],[Розничная цена KRW]]*Таблица612[[#This Row],[Коэфициент стоимости]]</f>
        <v>4183</v>
      </c>
      <c r="I737" s="39" t="str">
        <f>IF($H$1="","Введите курс",Таблица612[[#This Row],[Оптовая цена KRW                       за 1шт]]/$H$1)</f>
        <v>Введите курс</v>
      </c>
      <c r="J737" s="311"/>
      <c r="K737" s="40">
        <f>Таблица612[[#This Row],[Заказ коробок ]]*Таблица612[[#This Row],[Кол-во шт в коробке]]</f>
        <v>0</v>
      </c>
      <c r="L737" s="416">
        <f>Таблица612[[#This Row],[Общее кол-во шт]]*Таблица612[[#This Row],[Оптовая цена KRW                       за 1шт]]</f>
        <v>0</v>
      </c>
      <c r="M737" s="41" t="str">
        <f>IFERROR(Таблица612[[#This Row],[Общее кол-во шт]]*Таблица612[[#This Row],[Оптовая цена USD                       за 1шт]],"")</f>
        <v/>
      </c>
      <c r="N737" s="312"/>
    </row>
    <row r="738" spans="1:14" ht="22.5" customHeight="1">
      <c r="A738" s="307" t="s">
        <v>31476</v>
      </c>
      <c r="B738" s="32">
        <v>8806173447886</v>
      </c>
      <c r="C738" s="314" t="s">
        <v>18863</v>
      </c>
      <c r="D738" s="309" t="s">
        <v>31477</v>
      </c>
      <c r="E738" s="426">
        <v>17000</v>
      </c>
      <c r="F738" s="427">
        <v>0.47</v>
      </c>
      <c r="G738" s="310">
        <v>6</v>
      </c>
      <c r="H738" s="417">
        <f>Таблица612[[#This Row],[Розничная цена KRW]]*Таблица612[[#This Row],[Коэфициент стоимости]]</f>
        <v>7990</v>
      </c>
      <c r="I738" s="39" t="str">
        <f>IF($H$1="","Введите курс",Таблица612[[#This Row],[Оптовая цена KRW                       за 1шт]]/$H$1)</f>
        <v>Введите курс</v>
      </c>
      <c r="J738" s="311"/>
      <c r="K738" s="40">
        <f>Таблица612[[#This Row],[Заказ коробок ]]*Таблица612[[#This Row],[Кол-во шт в коробке]]</f>
        <v>0</v>
      </c>
      <c r="L738" s="416">
        <f>Таблица612[[#This Row],[Общее кол-во шт]]*Таблица612[[#This Row],[Оптовая цена KRW                       за 1шт]]</f>
        <v>0</v>
      </c>
      <c r="M738" s="41" t="str">
        <f>IFERROR(Таблица612[[#This Row],[Общее кол-во шт]]*Таблица612[[#This Row],[Оптовая цена USD                       за 1шт]],"")</f>
        <v/>
      </c>
      <c r="N738" s="312"/>
    </row>
    <row r="739" spans="1:14" ht="22.5" customHeight="1">
      <c r="A739" s="307" t="s">
        <v>31478</v>
      </c>
      <c r="B739" s="32">
        <v>8806173426003</v>
      </c>
      <c r="C739" s="314" t="s">
        <v>18639</v>
      </c>
      <c r="D739" s="309" t="s">
        <v>31479</v>
      </c>
      <c r="E739" s="426">
        <v>5900</v>
      </c>
      <c r="F739" s="427">
        <v>0.47</v>
      </c>
      <c r="G739" s="310">
        <v>12</v>
      </c>
      <c r="H739" s="417">
        <f>Таблица612[[#This Row],[Розничная цена KRW]]*Таблица612[[#This Row],[Коэфициент стоимости]]</f>
        <v>2773</v>
      </c>
      <c r="I739" s="39" t="str">
        <f>IF($H$1="","Введите курс",Таблица612[[#This Row],[Оптовая цена KRW                       за 1шт]]/$H$1)</f>
        <v>Введите курс</v>
      </c>
      <c r="J739" s="311"/>
      <c r="K739" s="40">
        <f>Таблица612[[#This Row],[Заказ коробок ]]*Таблица612[[#This Row],[Кол-во шт в коробке]]</f>
        <v>0</v>
      </c>
      <c r="L739" s="416">
        <f>Таблица612[[#This Row],[Общее кол-во шт]]*Таблица612[[#This Row],[Оптовая цена KRW                       за 1шт]]</f>
        <v>0</v>
      </c>
      <c r="M739" s="41" t="str">
        <f>IFERROR(Таблица612[[#This Row],[Общее кол-во шт]]*Таблица612[[#This Row],[Оптовая цена USD                       за 1шт]],"")</f>
        <v/>
      </c>
      <c r="N739" s="312"/>
    </row>
    <row r="740" spans="1:14" ht="22.5" customHeight="1">
      <c r="A740" s="307" t="s">
        <v>31480</v>
      </c>
      <c r="B740" s="32">
        <v>8806173443901</v>
      </c>
      <c r="C740" s="314" t="s">
        <v>31481</v>
      </c>
      <c r="D740" s="309" t="s">
        <v>31482</v>
      </c>
      <c r="E740" s="426">
        <v>3500</v>
      </c>
      <c r="F740" s="427">
        <v>0.47</v>
      </c>
      <c r="G740" s="310">
        <v>30</v>
      </c>
      <c r="H740" s="417">
        <f>Таблица612[[#This Row],[Розничная цена KRW]]*Таблица612[[#This Row],[Коэфициент стоимости]]</f>
        <v>1645</v>
      </c>
      <c r="I740" s="39" t="str">
        <f>IF($H$1="","Введите курс",Таблица612[[#This Row],[Оптовая цена KRW                       за 1шт]]/$H$1)</f>
        <v>Введите курс</v>
      </c>
      <c r="J740" s="311"/>
      <c r="K740" s="40">
        <f>Таблица612[[#This Row],[Заказ коробок ]]*Таблица612[[#This Row],[Кол-во шт в коробке]]</f>
        <v>0</v>
      </c>
      <c r="L740" s="416">
        <f>Таблица612[[#This Row],[Общее кол-во шт]]*Таблица612[[#This Row],[Оптовая цена KRW                       за 1шт]]</f>
        <v>0</v>
      </c>
      <c r="M740" s="41" t="str">
        <f>IFERROR(Таблица612[[#This Row],[Общее кол-во шт]]*Таблица612[[#This Row],[Оптовая цена USD                       за 1шт]],"")</f>
        <v/>
      </c>
      <c r="N740" s="312"/>
    </row>
    <row r="741" spans="1:14" ht="22.5" customHeight="1">
      <c r="A741" s="307" t="s">
        <v>31483</v>
      </c>
      <c r="B741" s="32">
        <v>8806173443628</v>
      </c>
      <c r="C741" s="314" t="s">
        <v>31484</v>
      </c>
      <c r="D741" s="309" t="s">
        <v>31485</v>
      </c>
      <c r="E741" s="426">
        <v>3500</v>
      </c>
      <c r="F741" s="427">
        <v>0.47</v>
      </c>
      <c r="G741" s="310">
        <v>30</v>
      </c>
      <c r="H741" s="417">
        <f>Таблица612[[#This Row],[Розничная цена KRW]]*Таблица612[[#This Row],[Коэфициент стоимости]]</f>
        <v>1645</v>
      </c>
      <c r="I741" s="39" t="str">
        <f>IF($H$1="","Введите курс",Таблица612[[#This Row],[Оптовая цена KRW                       за 1шт]]/$H$1)</f>
        <v>Введите курс</v>
      </c>
      <c r="J741" s="311"/>
      <c r="K741" s="40">
        <f>Таблица612[[#This Row],[Заказ коробок ]]*Таблица612[[#This Row],[Кол-во шт в коробке]]</f>
        <v>0</v>
      </c>
      <c r="L741" s="416">
        <f>Таблица612[[#This Row],[Общее кол-во шт]]*Таблица612[[#This Row],[Оптовая цена KRW                       за 1шт]]</f>
        <v>0</v>
      </c>
      <c r="M741" s="41" t="str">
        <f>IFERROR(Таблица612[[#This Row],[Общее кол-во шт]]*Таблица612[[#This Row],[Оптовая цена USD                       за 1шт]],"")</f>
        <v/>
      </c>
      <c r="N741" s="312"/>
    </row>
    <row r="742" spans="1:14" ht="22.5" customHeight="1">
      <c r="A742" s="307" t="s">
        <v>31486</v>
      </c>
      <c r="B742" s="32">
        <v>8806173450954</v>
      </c>
      <c r="C742" s="314" t="s">
        <v>31487</v>
      </c>
      <c r="D742" s="309" t="s">
        <v>31488</v>
      </c>
      <c r="E742" s="426">
        <v>10900</v>
      </c>
      <c r="F742" s="427">
        <v>0.47</v>
      </c>
      <c r="G742" s="310">
        <v>6</v>
      </c>
      <c r="H742" s="417">
        <f>Таблица612[[#This Row],[Розничная цена KRW]]*Таблица612[[#This Row],[Коэфициент стоимости]]</f>
        <v>5123</v>
      </c>
      <c r="I742" s="39" t="str">
        <f>IF($H$1="","Введите курс",Таблица612[[#This Row],[Оптовая цена KRW                       за 1шт]]/$H$1)</f>
        <v>Введите курс</v>
      </c>
      <c r="J742" s="311"/>
      <c r="K742" s="40">
        <f>Таблица612[[#This Row],[Заказ коробок ]]*Таблица612[[#This Row],[Кол-во шт в коробке]]</f>
        <v>0</v>
      </c>
      <c r="L742" s="416">
        <f>Таблица612[[#This Row],[Общее кол-во шт]]*Таблица612[[#This Row],[Оптовая цена KRW                       за 1шт]]</f>
        <v>0</v>
      </c>
      <c r="M742" s="41" t="str">
        <f>IFERROR(Таблица612[[#This Row],[Общее кол-во шт]]*Таблица612[[#This Row],[Оптовая цена USD                       за 1шт]],"")</f>
        <v/>
      </c>
      <c r="N742" s="312"/>
    </row>
    <row r="743" spans="1:14" ht="22.5" customHeight="1">
      <c r="A743" s="307" t="s">
        <v>31489</v>
      </c>
      <c r="B743" s="32">
        <v>8806173450961</v>
      </c>
      <c r="C743" s="314" t="s">
        <v>31490</v>
      </c>
      <c r="D743" s="309" t="s">
        <v>31491</v>
      </c>
      <c r="E743" s="426">
        <v>10900</v>
      </c>
      <c r="F743" s="427">
        <v>0.47</v>
      </c>
      <c r="G743" s="310">
        <v>6</v>
      </c>
      <c r="H743" s="417">
        <f>Таблица612[[#This Row],[Розничная цена KRW]]*Таблица612[[#This Row],[Коэфициент стоимости]]</f>
        <v>5123</v>
      </c>
      <c r="I743" s="39" t="str">
        <f>IF($H$1="","Введите курс",Таблица612[[#This Row],[Оптовая цена KRW                       за 1шт]]/$H$1)</f>
        <v>Введите курс</v>
      </c>
      <c r="J743" s="311"/>
      <c r="K743" s="40">
        <f>Таблица612[[#This Row],[Заказ коробок ]]*Таблица612[[#This Row],[Кол-во шт в коробке]]</f>
        <v>0</v>
      </c>
      <c r="L743" s="416">
        <f>Таблица612[[#This Row],[Общее кол-во шт]]*Таблица612[[#This Row],[Оптовая цена KRW                       за 1шт]]</f>
        <v>0</v>
      </c>
      <c r="M743" s="41" t="str">
        <f>IFERROR(Таблица612[[#This Row],[Общее кол-во шт]]*Таблица612[[#This Row],[Оптовая цена USD                       за 1шт]],"")</f>
        <v/>
      </c>
      <c r="N743" s="312"/>
    </row>
    <row r="744" spans="1:14" ht="22.5" customHeight="1">
      <c r="A744" s="307" t="s">
        <v>31492</v>
      </c>
      <c r="B744" s="32">
        <v>8806173449927</v>
      </c>
      <c r="C744" s="314" t="s">
        <v>31493</v>
      </c>
      <c r="D744" s="309" t="s">
        <v>31494</v>
      </c>
      <c r="E744" s="426">
        <v>6600</v>
      </c>
      <c r="F744" s="427">
        <v>0.47</v>
      </c>
      <c r="G744" s="310">
        <v>9</v>
      </c>
      <c r="H744" s="417">
        <f>Таблица612[[#This Row],[Розничная цена KRW]]*Таблица612[[#This Row],[Коэфициент стоимости]]</f>
        <v>3102</v>
      </c>
      <c r="I744" s="39" t="str">
        <f>IF($H$1="","Введите курс",Таблица612[[#This Row],[Оптовая цена KRW                       за 1шт]]/$H$1)</f>
        <v>Введите курс</v>
      </c>
      <c r="J744" s="311"/>
      <c r="K744" s="40">
        <f>Таблица612[[#This Row],[Заказ коробок ]]*Таблица612[[#This Row],[Кол-во шт в коробке]]</f>
        <v>0</v>
      </c>
      <c r="L744" s="416">
        <f>Таблица612[[#This Row],[Общее кол-во шт]]*Таблица612[[#This Row],[Оптовая цена KRW                       за 1шт]]</f>
        <v>0</v>
      </c>
      <c r="M744" s="41" t="str">
        <f>IFERROR(Таблица612[[#This Row],[Общее кол-во шт]]*Таблица612[[#This Row],[Оптовая цена USD                       за 1шт]],"")</f>
        <v/>
      </c>
      <c r="N744" s="312"/>
    </row>
    <row r="745" spans="1:14" ht="22.5" customHeight="1">
      <c r="A745" s="307" t="s">
        <v>31495</v>
      </c>
      <c r="B745" s="32">
        <v>8806173449934</v>
      </c>
      <c r="C745" s="314" t="s">
        <v>18673</v>
      </c>
      <c r="D745" s="309" t="s">
        <v>31496</v>
      </c>
      <c r="E745" s="426">
        <v>6600</v>
      </c>
      <c r="F745" s="427">
        <v>0.47</v>
      </c>
      <c r="G745" s="310">
        <v>9</v>
      </c>
      <c r="H745" s="417">
        <f>Таблица612[[#This Row],[Розничная цена KRW]]*Таблица612[[#This Row],[Коэфициент стоимости]]</f>
        <v>3102</v>
      </c>
      <c r="I745" s="39" t="str">
        <f>IF($H$1="","Введите курс",Таблица612[[#This Row],[Оптовая цена KRW                       за 1шт]]/$H$1)</f>
        <v>Введите курс</v>
      </c>
      <c r="J745" s="311"/>
      <c r="K745" s="40">
        <f>Таблица612[[#This Row],[Заказ коробок ]]*Таблица612[[#This Row],[Кол-во шт в коробке]]</f>
        <v>0</v>
      </c>
      <c r="L745" s="416">
        <f>Таблица612[[#This Row],[Общее кол-во шт]]*Таблица612[[#This Row],[Оптовая цена KRW                       за 1шт]]</f>
        <v>0</v>
      </c>
      <c r="M745" s="41" t="str">
        <f>IFERROR(Таблица612[[#This Row],[Общее кол-во шт]]*Таблица612[[#This Row],[Оптовая цена USD                       за 1шт]],"")</f>
        <v/>
      </c>
      <c r="N745" s="312"/>
    </row>
    <row r="746" spans="1:14" ht="22.5" customHeight="1">
      <c r="A746" s="307" t="s">
        <v>31497</v>
      </c>
      <c r="B746" s="32">
        <v>8806173449941</v>
      </c>
      <c r="C746" s="314" t="s">
        <v>18672</v>
      </c>
      <c r="D746" s="309" t="s">
        <v>31498</v>
      </c>
      <c r="E746" s="426">
        <v>6600</v>
      </c>
      <c r="F746" s="427">
        <v>0.47</v>
      </c>
      <c r="G746" s="310">
        <v>9</v>
      </c>
      <c r="H746" s="417">
        <f>Таблица612[[#This Row],[Розничная цена KRW]]*Таблица612[[#This Row],[Коэфициент стоимости]]</f>
        <v>3102</v>
      </c>
      <c r="I746" s="39" t="str">
        <f>IF($H$1="","Введите курс",Таблица612[[#This Row],[Оптовая цена KRW                       за 1шт]]/$H$1)</f>
        <v>Введите курс</v>
      </c>
      <c r="J746" s="311"/>
      <c r="K746" s="40">
        <f>Таблица612[[#This Row],[Заказ коробок ]]*Таблица612[[#This Row],[Кол-во шт в коробке]]</f>
        <v>0</v>
      </c>
      <c r="L746" s="416">
        <f>Таблица612[[#This Row],[Общее кол-во шт]]*Таблица612[[#This Row],[Оптовая цена KRW                       за 1шт]]</f>
        <v>0</v>
      </c>
      <c r="M746" s="41" t="str">
        <f>IFERROR(Таблица612[[#This Row],[Общее кол-во шт]]*Таблица612[[#This Row],[Оптовая цена USD                       за 1шт]],"")</f>
        <v/>
      </c>
      <c r="N746" s="312"/>
    </row>
    <row r="747" spans="1:14" ht="22.5" customHeight="1">
      <c r="A747" s="307" t="s">
        <v>31499</v>
      </c>
      <c r="B747" s="32">
        <v>8806173449958</v>
      </c>
      <c r="C747" s="314" t="s">
        <v>18669</v>
      </c>
      <c r="D747" s="309" t="s">
        <v>31500</v>
      </c>
      <c r="E747" s="426">
        <v>6600</v>
      </c>
      <c r="F747" s="427">
        <v>0.47</v>
      </c>
      <c r="G747" s="310">
        <v>9</v>
      </c>
      <c r="H747" s="417">
        <f>Таблица612[[#This Row],[Розничная цена KRW]]*Таблица612[[#This Row],[Коэфициент стоимости]]</f>
        <v>3102</v>
      </c>
      <c r="I747" s="39" t="str">
        <f>IF($H$1="","Введите курс",Таблица612[[#This Row],[Оптовая цена KRW                       за 1шт]]/$H$1)</f>
        <v>Введите курс</v>
      </c>
      <c r="J747" s="311"/>
      <c r="K747" s="40">
        <f>Таблица612[[#This Row],[Заказ коробок ]]*Таблица612[[#This Row],[Кол-во шт в коробке]]</f>
        <v>0</v>
      </c>
      <c r="L747" s="416">
        <f>Таблица612[[#This Row],[Общее кол-во шт]]*Таблица612[[#This Row],[Оптовая цена KRW                       за 1шт]]</f>
        <v>0</v>
      </c>
      <c r="M747" s="41" t="str">
        <f>IFERROR(Таблица612[[#This Row],[Общее кол-во шт]]*Таблица612[[#This Row],[Оптовая цена USD                       за 1шт]],"")</f>
        <v/>
      </c>
      <c r="N747" s="312"/>
    </row>
    <row r="748" spans="1:14" ht="22.5" customHeight="1">
      <c r="A748" s="307" t="s">
        <v>31501</v>
      </c>
      <c r="B748" s="32">
        <v>8806173449965</v>
      </c>
      <c r="C748" s="314" t="s">
        <v>18674</v>
      </c>
      <c r="D748" s="309" t="s">
        <v>31502</v>
      </c>
      <c r="E748" s="426">
        <v>6600</v>
      </c>
      <c r="F748" s="427">
        <v>0.47</v>
      </c>
      <c r="G748" s="310">
        <v>9</v>
      </c>
      <c r="H748" s="417">
        <f>Таблица612[[#This Row],[Розничная цена KRW]]*Таблица612[[#This Row],[Коэфициент стоимости]]</f>
        <v>3102</v>
      </c>
      <c r="I748" s="39" t="str">
        <f>IF($H$1="","Введите курс",Таблица612[[#This Row],[Оптовая цена KRW                       за 1шт]]/$H$1)</f>
        <v>Введите курс</v>
      </c>
      <c r="J748" s="311"/>
      <c r="K748" s="40">
        <f>Таблица612[[#This Row],[Заказ коробок ]]*Таблица612[[#This Row],[Кол-во шт в коробке]]</f>
        <v>0</v>
      </c>
      <c r="L748" s="416">
        <f>Таблица612[[#This Row],[Общее кол-во шт]]*Таблица612[[#This Row],[Оптовая цена KRW                       за 1шт]]</f>
        <v>0</v>
      </c>
      <c r="M748" s="41" t="str">
        <f>IFERROR(Таблица612[[#This Row],[Общее кол-во шт]]*Таблица612[[#This Row],[Оптовая цена USD                       за 1шт]],"")</f>
        <v/>
      </c>
      <c r="N748" s="312"/>
    </row>
    <row r="749" spans="1:14" ht="22.5" customHeight="1">
      <c r="A749" s="307" t="s">
        <v>31503</v>
      </c>
      <c r="B749" s="32">
        <v>8806173449972</v>
      </c>
      <c r="C749" s="314" t="s">
        <v>18658</v>
      </c>
      <c r="D749" s="309" t="s">
        <v>31504</v>
      </c>
      <c r="E749" s="426">
        <v>6600</v>
      </c>
      <c r="F749" s="427">
        <v>0.47</v>
      </c>
      <c r="G749" s="310">
        <v>9</v>
      </c>
      <c r="H749" s="417">
        <f>Таблица612[[#This Row],[Розничная цена KRW]]*Таблица612[[#This Row],[Коэфициент стоимости]]</f>
        <v>3102</v>
      </c>
      <c r="I749" s="39" t="str">
        <f>IF($H$1="","Введите курс",Таблица612[[#This Row],[Оптовая цена KRW                       за 1шт]]/$H$1)</f>
        <v>Введите курс</v>
      </c>
      <c r="J749" s="311"/>
      <c r="K749" s="40">
        <f>Таблица612[[#This Row],[Заказ коробок ]]*Таблица612[[#This Row],[Кол-во шт в коробке]]</f>
        <v>0</v>
      </c>
      <c r="L749" s="416">
        <f>Таблица612[[#This Row],[Общее кол-во шт]]*Таблица612[[#This Row],[Оптовая цена KRW                       за 1шт]]</f>
        <v>0</v>
      </c>
      <c r="M749" s="41" t="str">
        <f>IFERROR(Таблица612[[#This Row],[Общее кол-во шт]]*Таблица612[[#This Row],[Оптовая цена USD                       за 1шт]],"")</f>
        <v/>
      </c>
      <c r="N749" s="312"/>
    </row>
    <row r="750" spans="1:14" ht="22.5" customHeight="1">
      <c r="A750" s="307" t="s">
        <v>31505</v>
      </c>
      <c r="B750" s="32">
        <v>8806173449989</v>
      </c>
      <c r="C750" s="314" t="s">
        <v>18659</v>
      </c>
      <c r="D750" s="309" t="s">
        <v>31506</v>
      </c>
      <c r="E750" s="426">
        <v>6600</v>
      </c>
      <c r="F750" s="427">
        <v>0.47</v>
      </c>
      <c r="G750" s="310">
        <v>9</v>
      </c>
      <c r="H750" s="417">
        <f>Таблица612[[#This Row],[Розничная цена KRW]]*Таблица612[[#This Row],[Коэфициент стоимости]]</f>
        <v>3102</v>
      </c>
      <c r="I750" s="39" t="str">
        <f>IF($H$1="","Введите курс",Таблица612[[#This Row],[Оптовая цена KRW                       за 1шт]]/$H$1)</f>
        <v>Введите курс</v>
      </c>
      <c r="J750" s="311"/>
      <c r="K750" s="40">
        <f>Таблица612[[#This Row],[Заказ коробок ]]*Таблица612[[#This Row],[Кол-во шт в коробке]]</f>
        <v>0</v>
      </c>
      <c r="L750" s="416">
        <f>Таблица612[[#This Row],[Общее кол-во шт]]*Таблица612[[#This Row],[Оптовая цена KRW                       за 1шт]]</f>
        <v>0</v>
      </c>
      <c r="M750" s="41" t="str">
        <f>IFERROR(Таблица612[[#This Row],[Общее кол-во шт]]*Таблица612[[#This Row],[Оптовая цена USD                       за 1шт]],"")</f>
        <v/>
      </c>
      <c r="N750" s="312"/>
    </row>
    <row r="751" spans="1:14" ht="22.5" customHeight="1">
      <c r="A751" s="307" t="s">
        <v>31507</v>
      </c>
      <c r="B751" s="32">
        <v>8806173449996</v>
      </c>
      <c r="C751" s="314" t="s">
        <v>18670</v>
      </c>
      <c r="D751" s="309" t="s">
        <v>31508</v>
      </c>
      <c r="E751" s="426">
        <v>6600</v>
      </c>
      <c r="F751" s="427">
        <v>0.47</v>
      </c>
      <c r="G751" s="310">
        <v>9</v>
      </c>
      <c r="H751" s="417">
        <f>Таблица612[[#This Row],[Розничная цена KRW]]*Таблица612[[#This Row],[Коэфициент стоимости]]</f>
        <v>3102</v>
      </c>
      <c r="I751" s="39" t="str">
        <f>IF($H$1="","Введите курс",Таблица612[[#This Row],[Оптовая цена KRW                       за 1шт]]/$H$1)</f>
        <v>Введите курс</v>
      </c>
      <c r="J751" s="311"/>
      <c r="K751" s="40">
        <f>Таблица612[[#This Row],[Заказ коробок ]]*Таблица612[[#This Row],[Кол-во шт в коробке]]</f>
        <v>0</v>
      </c>
      <c r="L751" s="416">
        <f>Таблица612[[#This Row],[Общее кол-во шт]]*Таблица612[[#This Row],[Оптовая цена KRW                       за 1шт]]</f>
        <v>0</v>
      </c>
      <c r="M751" s="41" t="str">
        <f>IFERROR(Таблица612[[#This Row],[Общее кол-во шт]]*Таблица612[[#This Row],[Оптовая цена USD                       за 1шт]],"")</f>
        <v/>
      </c>
      <c r="N751" s="312"/>
    </row>
    <row r="752" spans="1:14" ht="22.5" customHeight="1">
      <c r="A752" s="307" t="s">
        <v>31509</v>
      </c>
      <c r="B752" s="32">
        <v>8806173450015</v>
      </c>
      <c r="C752" s="314" t="s">
        <v>18657</v>
      </c>
      <c r="D752" s="309" t="s">
        <v>31510</v>
      </c>
      <c r="E752" s="426">
        <v>6600</v>
      </c>
      <c r="F752" s="427">
        <v>0.47</v>
      </c>
      <c r="G752" s="310">
        <v>9</v>
      </c>
      <c r="H752" s="417">
        <f>Таблица612[[#This Row],[Розничная цена KRW]]*Таблица612[[#This Row],[Коэфициент стоимости]]</f>
        <v>3102</v>
      </c>
      <c r="I752" s="39" t="str">
        <f>IF($H$1="","Введите курс",Таблица612[[#This Row],[Оптовая цена KRW                       за 1шт]]/$H$1)</f>
        <v>Введите курс</v>
      </c>
      <c r="J752" s="311"/>
      <c r="K752" s="40">
        <f>Таблица612[[#This Row],[Заказ коробок ]]*Таблица612[[#This Row],[Кол-во шт в коробке]]</f>
        <v>0</v>
      </c>
      <c r="L752" s="416">
        <f>Таблица612[[#This Row],[Общее кол-во шт]]*Таблица612[[#This Row],[Оптовая цена KRW                       за 1шт]]</f>
        <v>0</v>
      </c>
      <c r="M752" s="41" t="str">
        <f>IFERROR(Таблица612[[#This Row],[Общее кол-во шт]]*Таблица612[[#This Row],[Оптовая цена USD                       за 1шт]],"")</f>
        <v/>
      </c>
      <c r="N752" s="312"/>
    </row>
    <row r="753" spans="1:14" ht="22.5" customHeight="1">
      <c r="A753" s="307" t="s">
        <v>31511</v>
      </c>
      <c r="B753" s="32">
        <v>8806173450022</v>
      </c>
      <c r="C753" s="314" t="s">
        <v>18671</v>
      </c>
      <c r="D753" s="309" t="s">
        <v>31512</v>
      </c>
      <c r="E753" s="426">
        <v>6600</v>
      </c>
      <c r="F753" s="427">
        <v>0.47</v>
      </c>
      <c r="G753" s="310">
        <v>9</v>
      </c>
      <c r="H753" s="417">
        <f>Таблица612[[#This Row],[Розничная цена KRW]]*Таблица612[[#This Row],[Коэфициент стоимости]]</f>
        <v>3102</v>
      </c>
      <c r="I753" s="39" t="str">
        <f>IF($H$1="","Введите курс",Таблица612[[#This Row],[Оптовая цена KRW                       за 1шт]]/$H$1)</f>
        <v>Введите курс</v>
      </c>
      <c r="J753" s="311"/>
      <c r="K753" s="40">
        <f>Таблица612[[#This Row],[Заказ коробок ]]*Таблица612[[#This Row],[Кол-во шт в коробке]]</f>
        <v>0</v>
      </c>
      <c r="L753" s="416">
        <f>Таблица612[[#This Row],[Общее кол-во шт]]*Таблица612[[#This Row],[Оптовая цена KRW                       за 1шт]]</f>
        <v>0</v>
      </c>
      <c r="M753" s="41" t="str">
        <f>IFERROR(Таблица612[[#This Row],[Общее кол-во шт]]*Таблица612[[#This Row],[Оптовая цена USD                       за 1шт]],"")</f>
        <v/>
      </c>
      <c r="N753" s="312"/>
    </row>
    <row r="754" spans="1:14" ht="22.5" customHeight="1">
      <c r="A754" s="307" t="s">
        <v>31513</v>
      </c>
      <c r="B754" s="32">
        <v>8806173450053</v>
      </c>
      <c r="C754" s="314" t="s">
        <v>18656</v>
      </c>
      <c r="D754" s="309" t="s">
        <v>31514</v>
      </c>
      <c r="E754" s="426">
        <v>6600</v>
      </c>
      <c r="F754" s="427">
        <v>0.47</v>
      </c>
      <c r="G754" s="310">
        <v>9</v>
      </c>
      <c r="H754" s="417">
        <f>Таблица612[[#This Row],[Розничная цена KRW]]*Таблица612[[#This Row],[Коэфициент стоимости]]</f>
        <v>3102</v>
      </c>
      <c r="I754" s="39" t="str">
        <f>IF($H$1="","Введите курс",Таблица612[[#This Row],[Оптовая цена KRW                       за 1шт]]/$H$1)</f>
        <v>Введите курс</v>
      </c>
      <c r="J754" s="311"/>
      <c r="K754" s="40">
        <f>Таблица612[[#This Row],[Заказ коробок ]]*Таблица612[[#This Row],[Кол-во шт в коробке]]</f>
        <v>0</v>
      </c>
      <c r="L754" s="416">
        <f>Таблица612[[#This Row],[Общее кол-во шт]]*Таблица612[[#This Row],[Оптовая цена KRW                       за 1шт]]</f>
        <v>0</v>
      </c>
      <c r="M754" s="41" t="str">
        <f>IFERROR(Таблица612[[#This Row],[Общее кол-во шт]]*Таблица612[[#This Row],[Оптовая цена USD                       за 1шт]],"")</f>
        <v/>
      </c>
      <c r="N754" s="312"/>
    </row>
    <row r="755" spans="1:14" ht="22.5" customHeight="1">
      <c r="A755" s="307" t="s">
        <v>31515</v>
      </c>
      <c r="B755" s="32">
        <v>8806173450046</v>
      </c>
      <c r="C755" s="314" t="s">
        <v>18668</v>
      </c>
      <c r="D755" s="309" t="s">
        <v>31516</v>
      </c>
      <c r="E755" s="426">
        <v>6600</v>
      </c>
      <c r="F755" s="427">
        <v>0.47</v>
      </c>
      <c r="G755" s="310">
        <v>9</v>
      </c>
      <c r="H755" s="417">
        <f>Таблица612[[#This Row],[Розничная цена KRW]]*Таблица612[[#This Row],[Коэфициент стоимости]]</f>
        <v>3102</v>
      </c>
      <c r="I755" s="39" t="str">
        <f>IF($H$1="","Введите курс",Таблица612[[#This Row],[Оптовая цена KRW                       за 1шт]]/$H$1)</f>
        <v>Введите курс</v>
      </c>
      <c r="J755" s="311"/>
      <c r="K755" s="40">
        <f>Таблица612[[#This Row],[Заказ коробок ]]*Таблица612[[#This Row],[Кол-во шт в коробке]]</f>
        <v>0</v>
      </c>
      <c r="L755" s="416">
        <f>Таблица612[[#This Row],[Общее кол-во шт]]*Таблица612[[#This Row],[Оптовая цена KRW                       за 1шт]]</f>
        <v>0</v>
      </c>
      <c r="M755" s="41" t="str">
        <f>IFERROR(Таблица612[[#This Row],[Общее кол-во шт]]*Таблица612[[#This Row],[Оптовая цена USD                       за 1шт]],"")</f>
        <v/>
      </c>
      <c r="N755" s="312"/>
    </row>
    <row r="756" spans="1:14" ht="22.5" customHeight="1">
      <c r="A756" s="307" t="s">
        <v>31517</v>
      </c>
      <c r="B756" s="32">
        <v>8806173450060</v>
      </c>
      <c r="C756" s="314" t="s">
        <v>18661</v>
      </c>
      <c r="D756" s="309" t="s">
        <v>31518</v>
      </c>
      <c r="E756" s="426">
        <v>6600</v>
      </c>
      <c r="F756" s="427">
        <v>0.47</v>
      </c>
      <c r="G756" s="310">
        <v>9</v>
      </c>
      <c r="H756" s="417">
        <f>Таблица612[[#This Row],[Розничная цена KRW]]*Таблица612[[#This Row],[Коэфициент стоимости]]</f>
        <v>3102</v>
      </c>
      <c r="I756" s="39" t="str">
        <f>IF($H$1="","Введите курс",Таблица612[[#This Row],[Оптовая цена KRW                       за 1шт]]/$H$1)</f>
        <v>Введите курс</v>
      </c>
      <c r="J756" s="311"/>
      <c r="K756" s="40">
        <f>Таблица612[[#This Row],[Заказ коробок ]]*Таблица612[[#This Row],[Кол-во шт в коробке]]</f>
        <v>0</v>
      </c>
      <c r="L756" s="416">
        <f>Таблица612[[#This Row],[Общее кол-во шт]]*Таблица612[[#This Row],[Оптовая цена KRW                       за 1шт]]</f>
        <v>0</v>
      </c>
      <c r="M756" s="41" t="str">
        <f>IFERROR(Таблица612[[#This Row],[Общее кол-во шт]]*Таблица612[[#This Row],[Оптовая цена USD                       за 1шт]],"")</f>
        <v/>
      </c>
      <c r="N756" s="312"/>
    </row>
    <row r="757" spans="1:14" ht="22.5" customHeight="1">
      <c r="A757" s="307" t="s">
        <v>31519</v>
      </c>
      <c r="B757" s="32">
        <v>8806173450077</v>
      </c>
      <c r="C757" s="314" t="s">
        <v>18665</v>
      </c>
      <c r="D757" s="309" t="s">
        <v>31520</v>
      </c>
      <c r="E757" s="426">
        <v>6600</v>
      </c>
      <c r="F757" s="427">
        <v>0.47</v>
      </c>
      <c r="G757" s="310">
        <v>9</v>
      </c>
      <c r="H757" s="417">
        <f>Таблица612[[#This Row],[Розничная цена KRW]]*Таблица612[[#This Row],[Коэфициент стоимости]]</f>
        <v>3102</v>
      </c>
      <c r="I757" s="39" t="str">
        <f>IF($H$1="","Введите курс",Таблица612[[#This Row],[Оптовая цена KRW                       за 1шт]]/$H$1)</f>
        <v>Введите курс</v>
      </c>
      <c r="J757" s="311"/>
      <c r="K757" s="40">
        <f>Таблица612[[#This Row],[Заказ коробок ]]*Таблица612[[#This Row],[Кол-во шт в коробке]]</f>
        <v>0</v>
      </c>
      <c r="L757" s="416">
        <f>Таблица612[[#This Row],[Общее кол-во шт]]*Таблица612[[#This Row],[Оптовая цена KRW                       за 1шт]]</f>
        <v>0</v>
      </c>
      <c r="M757" s="41" t="str">
        <f>IFERROR(Таблица612[[#This Row],[Общее кол-во шт]]*Таблица612[[#This Row],[Оптовая цена USD                       за 1шт]],"")</f>
        <v/>
      </c>
      <c r="N757" s="312"/>
    </row>
    <row r="758" spans="1:14" ht="22.5" customHeight="1">
      <c r="A758" s="307" t="s">
        <v>31521</v>
      </c>
      <c r="B758" s="32">
        <v>8806173450039</v>
      </c>
      <c r="C758" s="314" t="s">
        <v>18660</v>
      </c>
      <c r="D758" s="309" t="s">
        <v>31522</v>
      </c>
      <c r="E758" s="426">
        <v>6600</v>
      </c>
      <c r="F758" s="427">
        <v>0.47</v>
      </c>
      <c r="G758" s="310">
        <v>9</v>
      </c>
      <c r="H758" s="417">
        <f>Таблица612[[#This Row],[Розничная цена KRW]]*Таблица612[[#This Row],[Коэфициент стоимости]]</f>
        <v>3102</v>
      </c>
      <c r="I758" s="39" t="str">
        <f>IF($H$1="","Введите курс",Таблица612[[#This Row],[Оптовая цена KRW                       за 1шт]]/$H$1)</f>
        <v>Введите курс</v>
      </c>
      <c r="J758" s="311"/>
      <c r="K758" s="40">
        <f>Таблица612[[#This Row],[Заказ коробок ]]*Таблица612[[#This Row],[Кол-во шт в коробке]]</f>
        <v>0</v>
      </c>
      <c r="L758" s="416">
        <f>Таблица612[[#This Row],[Общее кол-во шт]]*Таблица612[[#This Row],[Оптовая цена KRW                       за 1шт]]</f>
        <v>0</v>
      </c>
      <c r="M758" s="41" t="str">
        <f>IFERROR(Таблица612[[#This Row],[Общее кол-во шт]]*Таблица612[[#This Row],[Оптовая цена USD                       за 1шт]],"")</f>
        <v/>
      </c>
      <c r="N758" s="312"/>
    </row>
    <row r="759" spans="1:14" ht="22.5" customHeight="1">
      <c r="A759" s="307" t="s">
        <v>31523</v>
      </c>
      <c r="B759" s="32">
        <v>8806173443475</v>
      </c>
      <c r="C759" s="314" t="s">
        <v>31524</v>
      </c>
      <c r="D759" s="309" t="s">
        <v>31525</v>
      </c>
      <c r="E759" s="426">
        <v>10000</v>
      </c>
      <c r="F759" s="427">
        <v>0.47</v>
      </c>
      <c r="G759" s="310">
        <v>6</v>
      </c>
      <c r="H759" s="417">
        <f>Таблица612[[#This Row],[Розничная цена KRW]]*Таблица612[[#This Row],[Коэфициент стоимости]]</f>
        <v>4700</v>
      </c>
      <c r="I759" s="39" t="str">
        <f>IF($H$1="","Введите курс",Таблица612[[#This Row],[Оптовая цена KRW                       за 1шт]]/$H$1)</f>
        <v>Введите курс</v>
      </c>
      <c r="J759" s="311"/>
      <c r="K759" s="40">
        <f>Таблица612[[#This Row],[Заказ коробок ]]*Таблица612[[#This Row],[Кол-во шт в коробке]]</f>
        <v>0</v>
      </c>
      <c r="L759" s="416">
        <f>Таблица612[[#This Row],[Общее кол-во шт]]*Таблица612[[#This Row],[Оптовая цена KRW                       за 1шт]]</f>
        <v>0</v>
      </c>
      <c r="M759" s="41" t="str">
        <f>IFERROR(Таблица612[[#This Row],[Общее кол-во шт]]*Таблица612[[#This Row],[Оптовая цена USD                       за 1шт]],"")</f>
        <v/>
      </c>
      <c r="N759" s="312"/>
    </row>
    <row r="760" spans="1:14" ht="22.5" customHeight="1">
      <c r="A760" s="307" t="s">
        <v>31526</v>
      </c>
      <c r="B760" s="32">
        <v>8806173443451</v>
      </c>
      <c r="C760" s="314" t="s">
        <v>18767</v>
      </c>
      <c r="D760" s="309" t="s">
        <v>31527</v>
      </c>
      <c r="E760" s="426">
        <v>10000</v>
      </c>
      <c r="F760" s="427">
        <v>0.47</v>
      </c>
      <c r="G760" s="310">
        <v>6</v>
      </c>
      <c r="H760" s="417">
        <f>Таблица612[[#This Row],[Розничная цена KRW]]*Таблица612[[#This Row],[Коэфициент стоимости]]</f>
        <v>4700</v>
      </c>
      <c r="I760" s="39" t="str">
        <f>IF($H$1="","Введите курс",Таблица612[[#This Row],[Оптовая цена KRW                       за 1шт]]/$H$1)</f>
        <v>Введите курс</v>
      </c>
      <c r="J760" s="311"/>
      <c r="K760" s="40">
        <f>Таблица612[[#This Row],[Заказ коробок ]]*Таблица612[[#This Row],[Кол-во шт в коробке]]</f>
        <v>0</v>
      </c>
      <c r="L760" s="416">
        <f>Таблица612[[#This Row],[Общее кол-во шт]]*Таблица612[[#This Row],[Оптовая цена KRW                       за 1шт]]</f>
        <v>0</v>
      </c>
      <c r="M760" s="41" t="str">
        <f>IFERROR(Таблица612[[#This Row],[Общее кол-во шт]]*Таблица612[[#This Row],[Оптовая цена USD                       за 1шт]],"")</f>
        <v/>
      </c>
      <c r="N760" s="312"/>
    </row>
    <row r="761" spans="1:14" ht="22.5" customHeight="1">
      <c r="A761" s="307" t="s">
        <v>31528</v>
      </c>
      <c r="B761" s="32">
        <v>8806173443468</v>
      </c>
      <c r="C761" s="314" t="s">
        <v>18773</v>
      </c>
      <c r="D761" s="309" t="s">
        <v>31529</v>
      </c>
      <c r="E761" s="426">
        <v>10000</v>
      </c>
      <c r="F761" s="427">
        <v>0.47</v>
      </c>
      <c r="G761" s="310">
        <v>6</v>
      </c>
      <c r="H761" s="417">
        <f>Таблица612[[#This Row],[Розничная цена KRW]]*Таблица612[[#This Row],[Коэфициент стоимости]]</f>
        <v>4700</v>
      </c>
      <c r="I761" s="39" t="str">
        <f>IF($H$1="","Введите курс",Таблица612[[#This Row],[Оптовая цена KRW                       за 1шт]]/$H$1)</f>
        <v>Введите курс</v>
      </c>
      <c r="J761" s="311"/>
      <c r="K761" s="40">
        <f>Таблица612[[#This Row],[Заказ коробок ]]*Таблица612[[#This Row],[Кол-во шт в коробке]]</f>
        <v>0</v>
      </c>
      <c r="L761" s="416">
        <f>Таблица612[[#This Row],[Общее кол-во шт]]*Таблица612[[#This Row],[Оптовая цена KRW                       за 1шт]]</f>
        <v>0</v>
      </c>
      <c r="M761" s="41" t="str">
        <f>IFERROR(Таблица612[[#This Row],[Общее кол-во шт]]*Таблица612[[#This Row],[Оптовая цена USD                       за 1шт]],"")</f>
        <v/>
      </c>
      <c r="N761" s="312"/>
    </row>
    <row r="762" spans="1:14" ht="22.5" customHeight="1">
      <c r="A762" s="307" t="s">
        <v>31530</v>
      </c>
      <c r="B762" s="32">
        <v>8806173447107</v>
      </c>
      <c r="C762" s="314" t="s">
        <v>18560</v>
      </c>
      <c r="D762" s="309" t="s">
        <v>31531</v>
      </c>
      <c r="E762" s="426">
        <v>3000</v>
      </c>
      <c r="F762" s="427">
        <v>0.47</v>
      </c>
      <c r="G762" s="310">
        <v>8</v>
      </c>
      <c r="H762" s="417">
        <f>Таблица612[[#This Row],[Розничная цена KRW]]*Таблица612[[#This Row],[Коэфициент стоимости]]</f>
        <v>1410</v>
      </c>
      <c r="I762" s="39" t="str">
        <f>IF($H$1="","Введите курс",Таблица612[[#This Row],[Оптовая цена KRW                       за 1шт]]/$H$1)</f>
        <v>Введите курс</v>
      </c>
      <c r="J762" s="311"/>
      <c r="K762" s="40">
        <f>Таблица612[[#This Row],[Заказ коробок ]]*Таблица612[[#This Row],[Кол-во шт в коробке]]</f>
        <v>0</v>
      </c>
      <c r="L762" s="416">
        <f>Таблица612[[#This Row],[Общее кол-во шт]]*Таблица612[[#This Row],[Оптовая цена KRW                       за 1шт]]</f>
        <v>0</v>
      </c>
      <c r="M762" s="41" t="str">
        <f>IFERROR(Таблица612[[#This Row],[Общее кол-во шт]]*Таблица612[[#This Row],[Оптовая цена USD                       за 1шт]],"")</f>
        <v/>
      </c>
      <c r="N762" s="312"/>
    </row>
    <row r="763" spans="1:14" ht="22.5" customHeight="1">
      <c r="A763" s="307" t="s">
        <v>31532</v>
      </c>
      <c r="B763" s="32">
        <v>8806173448432</v>
      </c>
      <c r="C763" s="314" t="s">
        <v>18562</v>
      </c>
      <c r="D763" s="309" t="s">
        <v>31533</v>
      </c>
      <c r="E763" s="426">
        <v>3000</v>
      </c>
      <c r="F763" s="427">
        <v>0.47</v>
      </c>
      <c r="G763" s="310">
        <v>8</v>
      </c>
      <c r="H763" s="417">
        <f>Таблица612[[#This Row],[Розничная цена KRW]]*Таблица612[[#This Row],[Коэфициент стоимости]]</f>
        <v>1410</v>
      </c>
      <c r="I763" s="39" t="str">
        <f>IF($H$1="","Введите курс",Таблица612[[#This Row],[Оптовая цена KRW                       за 1шт]]/$H$1)</f>
        <v>Введите курс</v>
      </c>
      <c r="J763" s="311"/>
      <c r="K763" s="40">
        <f>Таблица612[[#This Row],[Заказ коробок ]]*Таблица612[[#This Row],[Кол-во шт в коробке]]</f>
        <v>0</v>
      </c>
      <c r="L763" s="416">
        <f>Таблица612[[#This Row],[Общее кол-во шт]]*Таблица612[[#This Row],[Оптовая цена KRW                       за 1шт]]</f>
        <v>0</v>
      </c>
      <c r="M763" s="41" t="str">
        <f>IFERROR(Таблица612[[#This Row],[Общее кол-во шт]]*Таблица612[[#This Row],[Оптовая цена USD                       за 1шт]],"")</f>
        <v/>
      </c>
      <c r="N763" s="312"/>
    </row>
    <row r="764" spans="1:14" ht="22.5" customHeight="1">
      <c r="A764" s="307" t="s">
        <v>31534</v>
      </c>
      <c r="B764" s="32">
        <v>8806173447091</v>
      </c>
      <c r="C764" s="314" t="s">
        <v>18551</v>
      </c>
      <c r="D764" s="309" t="s">
        <v>31535</v>
      </c>
      <c r="E764" s="426">
        <v>3000</v>
      </c>
      <c r="F764" s="427">
        <v>0.47</v>
      </c>
      <c r="G764" s="310">
        <v>8</v>
      </c>
      <c r="H764" s="417">
        <f>Таблица612[[#This Row],[Розничная цена KRW]]*Таблица612[[#This Row],[Коэфициент стоимости]]</f>
        <v>1410</v>
      </c>
      <c r="I764" s="39" t="str">
        <f>IF($H$1="","Введите курс",Таблица612[[#This Row],[Оптовая цена KRW                       за 1шт]]/$H$1)</f>
        <v>Введите курс</v>
      </c>
      <c r="J764" s="311"/>
      <c r="K764" s="40">
        <f>Таблица612[[#This Row],[Заказ коробок ]]*Таблица612[[#This Row],[Кол-во шт в коробке]]</f>
        <v>0</v>
      </c>
      <c r="L764" s="416">
        <f>Таблица612[[#This Row],[Общее кол-во шт]]*Таблица612[[#This Row],[Оптовая цена KRW                       за 1шт]]</f>
        <v>0</v>
      </c>
      <c r="M764" s="41" t="str">
        <f>IFERROR(Таблица612[[#This Row],[Общее кол-во шт]]*Таблица612[[#This Row],[Оптовая цена USD                       за 1шт]],"")</f>
        <v/>
      </c>
      <c r="N764" s="312"/>
    </row>
    <row r="765" spans="1:14" ht="22.5" customHeight="1">
      <c r="A765" s="307" t="s">
        <v>31536</v>
      </c>
      <c r="B765" s="32">
        <v>8806173447558</v>
      </c>
      <c r="C765" s="314" t="s">
        <v>18561</v>
      </c>
      <c r="D765" s="309" t="s">
        <v>31537</v>
      </c>
      <c r="E765" s="426">
        <v>3000</v>
      </c>
      <c r="F765" s="427">
        <v>0.47</v>
      </c>
      <c r="G765" s="310">
        <v>8</v>
      </c>
      <c r="H765" s="417">
        <f>Таблица612[[#This Row],[Розничная цена KRW]]*Таблица612[[#This Row],[Коэфициент стоимости]]</f>
        <v>1410</v>
      </c>
      <c r="I765" s="39" t="str">
        <f>IF($H$1="","Введите курс",Таблица612[[#This Row],[Оптовая цена KRW                       за 1шт]]/$H$1)</f>
        <v>Введите курс</v>
      </c>
      <c r="J765" s="311"/>
      <c r="K765" s="40">
        <f>Таблица612[[#This Row],[Заказ коробок ]]*Таблица612[[#This Row],[Кол-во шт в коробке]]</f>
        <v>0</v>
      </c>
      <c r="L765" s="416">
        <f>Таблица612[[#This Row],[Общее кол-во шт]]*Таблица612[[#This Row],[Оптовая цена KRW                       за 1шт]]</f>
        <v>0</v>
      </c>
      <c r="M765" s="41" t="str">
        <f>IFERROR(Таблица612[[#This Row],[Общее кол-во шт]]*Таблица612[[#This Row],[Оптовая цена USD                       за 1шт]],"")</f>
        <v/>
      </c>
      <c r="N765" s="312"/>
    </row>
    <row r="766" spans="1:14" ht="22.5" customHeight="1">
      <c r="A766" s="307" t="s">
        <v>31538</v>
      </c>
      <c r="B766" s="32">
        <v>8806173447596</v>
      </c>
      <c r="C766" s="314" t="s">
        <v>18545</v>
      </c>
      <c r="D766" s="309" t="s">
        <v>31539</v>
      </c>
      <c r="E766" s="426">
        <v>3000</v>
      </c>
      <c r="F766" s="427">
        <v>0.47</v>
      </c>
      <c r="G766" s="310">
        <v>8</v>
      </c>
      <c r="H766" s="417">
        <f>Таблица612[[#This Row],[Розничная цена KRW]]*Таблица612[[#This Row],[Коэфициент стоимости]]</f>
        <v>1410</v>
      </c>
      <c r="I766" s="39" t="str">
        <f>IF($H$1="","Введите курс",Таблица612[[#This Row],[Оптовая цена KRW                       за 1шт]]/$H$1)</f>
        <v>Введите курс</v>
      </c>
      <c r="J766" s="311"/>
      <c r="K766" s="40">
        <f>Таблица612[[#This Row],[Заказ коробок ]]*Таблица612[[#This Row],[Кол-во шт в коробке]]</f>
        <v>0</v>
      </c>
      <c r="L766" s="416">
        <f>Таблица612[[#This Row],[Общее кол-во шт]]*Таблица612[[#This Row],[Оптовая цена KRW                       за 1шт]]</f>
        <v>0</v>
      </c>
      <c r="M766" s="41" t="str">
        <f>IFERROR(Таблица612[[#This Row],[Общее кол-во шт]]*Таблица612[[#This Row],[Оптовая цена USD                       за 1шт]],"")</f>
        <v/>
      </c>
      <c r="N766" s="312"/>
    </row>
    <row r="767" spans="1:14" ht="22.5" customHeight="1">
      <c r="A767" s="307" t="s">
        <v>31540</v>
      </c>
      <c r="B767" s="32">
        <v>8806173447534</v>
      </c>
      <c r="C767" s="314" t="s">
        <v>18564</v>
      </c>
      <c r="D767" s="309" t="s">
        <v>31541</v>
      </c>
      <c r="E767" s="426">
        <v>3000</v>
      </c>
      <c r="F767" s="427">
        <v>0.47</v>
      </c>
      <c r="G767" s="310">
        <v>8</v>
      </c>
      <c r="H767" s="417">
        <f>Таблица612[[#This Row],[Розничная цена KRW]]*Таблица612[[#This Row],[Коэфициент стоимости]]</f>
        <v>1410</v>
      </c>
      <c r="I767" s="39" t="str">
        <f>IF($H$1="","Введите курс",Таблица612[[#This Row],[Оптовая цена KRW                       за 1шт]]/$H$1)</f>
        <v>Введите курс</v>
      </c>
      <c r="J767" s="311"/>
      <c r="K767" s="40">
        <f>Таблица612[[#This Row],[Заказ коробок ]]*Таблица612[[#This Row],[Кол-во шт в коробке]]</f>
        <v>0</v>
      </c>
      <c r="L767" s="416">
        <f>Таблица612[[#This Row],[Общее кол-во шт]]*Таблица612[[#This Row],[Оптовая цена KRW                       за 1шт]]</f>
        <v>0</v>
      </c>
      <c r="M767" s="41" t="str">
        <f>IFERROR(Таблица612[[#This Row],[Общее кол-во шт]]*Таблица612[[#This Row],[Оптовая цена USD                       за 1шт]],"")</f>
        <v/>
      </c>
      <c r="N767" s="312"/>
    </row>
    <row r="768" spans="1:14" ht="22.5" customHeight="1">
      <c r="A768" s="307" t="s">
        <v>31542</v>
      </c>
      <c r="B768" s="32">
        <v>8806173447619</v>
      </c>
      <c r="C768" s="314" t="s">
        <v>18550</v>
      </c>
      <c r="D768" s="309" t="s">
        <v>31543</v>
      </c>
      <c r="E768" s="426">
        <v>3000</v>
      </c>
      <c r="F768" s="427">
        <v>0.47</v>
      </c>
      <c r="G768" s="310">
        <v>8</v>
      </c>
      <c r="H768" s="417">
        <f>Таблица612[[#This Row],[Розничная цена KRW]]*Таблица612[[#This Row],[Коэфициент стоимости]]</f>
        <v>1410</v>
      </c>
      <c r="I768" s="39" t="str">
        <f>IF($H$1="","Введите курс",Таблица612[[#This Row],[Оптовая цена KRW                       за 1шт]]/$H$1)</f>
        <v>Введите курс</v>
      </c>
      <c r="J768" s="311"/>
      <c r="K768" s="40">
        <f>Таблица612[[#This Row],[Заказ коробок ]]*Таблица612[[#This Row],[Кол-во шт в коробке]]</f>
        <v>0</v>
      </c>
      <c r="L768" s="416">
        <f>Таблица612[[#This Row],[Общее кол-во шт]]*Таблица612[[#This Row],[Оптовая цена KRW                       за 1шт]]</f>
        <v>0</v>
      </c>
      <c r="M768" s="41" t="str">
        <f>IFERROR(Таблица612[[#This Row],[Общее кол-во шт]]*Таблица612[[#This Row],[Оптовая цена USD                       за 1шт]],"")</f>
        <v/>
      </c>
      <c r="N768" s="312"/>
    </row>
    <row r="769" spans="1:14" ht="22.5" customHeight="1">
      <c r="A769" s="307" t="s">
        <v>31544</v>
      </c>
      <c r="B769" s="32">
        <v>8806173447084</v>
      </c>
      <c r="C769" s="314" t="s">
        <v>18559</v>
      </c>
      <c r="D769" s="309" t="s">
        <v>31545</v>
      </c>
      <c r="E769" s="426">
        <v>3000</v>
      </c>
      <c r="F769" s="427">
        <v>0.47</v>
      </c>
      <c r="G769" s="310">
        <v>8</v>
      </c>
      <c r="H769" s="417">
        <f>Таблица612[[#This Row],[Розничная цена KRW]]*Таблица612[[#This Row],[Коэфициент стоимости]]</f>
        <v>1410</v>
      </c>
      <c r="I769" s="39" t="str">
        <f>IF($H$1="","Введите курс",Таблица612[[#This Row],[Оптовая цена KRW                       за 1шт]]/$H$1)</f>
        <v>Введите курс</v>
      </c>
      <c r="J769" s="311"/>
      <c r="K769" s="40">
        <f>Таблица612[[#This Row],[Заказ коробок ]]*Таблица612[[#This Row],[Кол-во шт в коробке]]</f>
        <v>0</v>
      </c>
      <c r="L769" s="416">
        <f>Таблица612[[#This Row],[Общее кол-во шт]]*Таблица612[[#This Row],[Оптовая цена KRW                       за 1шт]]</f>
        <v>0</v>
      </c>
      <c r="M769" s="41" t="str">
        <f>IFERROR(Таблица612[[#This Row],[Общее кол-во шт]]*Таблица612[[#This Row],[Оптовая цена USD                       за 1шт]],"")</f>
        <v/>
      </c>
      <c r="N769" s="312"/>
    </row>
    <row r="770" spans="1:14" ht="22.5" customHeight="1">
      <c r="A770" s="307" t="s">
        <v>31546</v>
      </c>
      <c r="B770" s="32">
        <v>8806173447589</v>
      </c>
      <c r="C770" s="314" t="s">
        <v>18549</v>
      </c>
      <c r="D770" s="309" t="s">
        <v>31547</v>
      </c>
      <c r="E770" s="426">
        <v>3000</v>
      </c>
      <c r="F770" s="427">
        <v>0.47</v>
      </c>
      <c r="G770" s="310">
        <v>8</v>
      </c>
      <c r="H770" s="417">
        <f>Таблица612[[#This Row],[Розничная цена KRW]]*Таблица612[[#This Row],[Коэфициент стоимости]]</f>
        <v>1410</v>
      </c>
      <c r="I770" s="39" t="str">
        <f>IF($H$1="","Введите курс",Таблица612[[#This Row],[Оптовая цена KRW                       за 1шт]]/$H$1)</f>
        <v>Введите курс</v>
      </c>
      <c r="J770" s="311"/>
      <c r="K770" s="40">
        <f>Таблица612[[#This Row],[Заказ коробок ]]*Таблица612[[#This Row],[Кол-во шт в коробке]]</f>
        <v>0</v>
      </c>
      <c r="L770" s="416">
        <f>Таблица612[[#This Row],[Общее кол-во шт]]*Таблица612[[#This Row],[Оптовая цена KRW                       за 1шт]]</f>
        <v>0</v>
      </c>
      <c r="M770" s="41" t="str">
        <f>IFERROR(Таблица612[[#This Row],[Общее кол-во шт]]*Таблица612[[#This Row],[Оптовая цена USD                       за 1шт]],"")</f>
        <v/>
      </c>
      <c r="N770" s="312"/>
    </row>
    <row r="771" spans="1:14" ht="22.5" customHeight="1">
      <c r="A771" s="307" t="s">
        <v>31548</v>
      </c>
      <c r="B771" s="32">
        <v>8806173447602</v>
      </c>
      <c r="C771" s="314" t="s">
        <v>18563</v>
      </c>
      <c r="D771" s="309" t="s">
        <v>31549</v>
      </c>
      <c r="E771" s="426">
        <v>3000</v>
      </c>
      <c r="F771" s="427">
        <v>0.47</v>
      </c>
      <c r="G771" s="310">
        <v>8</v>
      </c>
      <c r="H771" s="417">
        <f>Таблица612[[#This Row],[Розничная цена KRW]]*Таблица612[[#This Row],[Коэфициент стоимости]]</f>
        <v>1410</v>
      </c>
      <c r="I771" s="39" t="str">
        <f>IF($H$1="","Введите курс",Таблица612[[#This Row],[Оптовая цена KRW                       за 1шт]]/$H$1)</f>
        <v>Введите курс</v>
      </c>
      <c r="J771" s="311"/>
      <c r="K771" s="40">
        <f>Таблица612[[#This Row],[Заказ коробок ]]*Таблица612[[#This Row],[Кол-во шт в коробке]]</f>
        <v>0</v>
      </c>
      <c r="L771" s="416">
        <f>Таблица612[[#This Row],[Общее кол-во шт]]*Таблица612[[#This Row],[Оптовая цена KRW                       за 1шт]]</f>
        <v>0</v>
      </c>
      <c r="M771" s="41" t="str">
        <f>IFERROR(Таблица612[[#This Row],[Общее кол-во шт]]*Таблица612[[#This Row],[Оптовая цена USD                       за 1шт]],"")</f>
        <v/>
      </c>
      <c r="N771" s="312"/>
    </row>
    <row r="772" spans="1:14" ht="22.5" customHeight="1">
      <c r="A772" s="307" t="s">
        <v>31550</v>
      </c>
      <c r="B772" s="32">
        <v>8806173436828</v>
      </c>
      <c r="C772" s="314" t="s">
        <v>31551</v>
      </c>
      <c r="D772" s="309" t="s">
        <v>31552</v>
      </c>
      <c r="E772" s="426">
        <v>6600</v>
      </c>
      <c r="F772" s="427">
        <v>0.47</v>
      </c>
      <c r="G772" s="310">
        <v>9</v>
      </c>
      <c r="H772" s="417">
        <f>Таблица612[[#This Row],[Розничная цена KRW]]*Таблица612[[#This Row],[Коэфициент стоимости]]</f>
        <v>3102</v>
      </c>
      <c r="I772" s="39" t="str">
        <f>IF($H$1="","Введите курс",Таблица612[[#This Row],[Оптовая цена KRW                       за 1шт]]/$H$1)</f>
        <v>Введите курс</v>
      </c>
      <c r="J772" s="311"/>
      <c r="K772" s="40">
        <f>Таблица612[[#This Row],[Заказ коробок ]]*Таблица612[[#This Row],[Кол-во шт в коробке]]</f>
        <v>0</v>
      </c>
      <c r="L772" s="416">
        <f>Таблица612[[#This Row],[Общее кол-во шт]]*Таблица612[[#This Row],[Оптовая цена KRW                       за 1шт]]</f>
        <v>0</v>
      </c>
      <c r="M772" s="41" t="str">
        <f>IFERROR(Таблица612[[#This Row],[Общее кол-во шт]]*Таблица612[[#This Row],[Оптовая цена USD                       за 1шт]],"")</f>
        <v/>
      </c>
      <c r="N772" s="312"/>
    </row>
    <row r="773" spans="1:14" ht="22.5" customHeight="1">
      <c r="A773" s="307" t="s">
        <v>31553</v>
      </c>
      <c r="B773" s="32">
        <v>8806173439898</v>
      </c>
      <c r="C773" s="314" t="s">
        <v>31554</v>
      </c>
      <c r="D773" s="309" t="s">
        <v>31555</v>
      </c>
      <c r="E773" s="426">
        <v>9900</v>
      </c>
      <c r="F773" s="427">
        <v>0.47</v>
      </c>
      <c r="G773" s="310">
        <v>8</v>
      </c>
      <c r="H773" s="417">
        <f>Таблица612[[#This Row],[Розничная цена KRW]]*Таблица612[[#This Row],[Коэфициент стоимости]]</f>
        <v>4653</v>
      </c>
      <c r="I773" s="39" t="str">
        <f>IF($H$1="","Введите курс",Таблица612[[#This Row],[Оптовая цена KRW                       за 1шт]]/$H$1)</f>
        <v>Введите курс</v>
      </c>
      <c r="J773" s="311"/>
      <c r="K773" s="40">
        <f>Таблица612[[#This Row],[Заказ коробок ]]*Таблица612[[#This Row],[Кол-во шт в коробке]]</f>
        <v>0</v>
      </c>
      <c r="L773" s="416">
        <f>Таблица612[[#This Row],[Общее кол-во шт]]*Таблица612[[#This Row],[Оптовая цена KRW                       за 1шт]]</f>
        <v>0</v>
      </c>
      <c r="M773" s="41" t="str">
        <f>IFERROR(Таблица612[[#This Row],[Общее кол-во шт]]*Таблица612[[#This Row],[Оптовая цена USD                       за 1шт]],"")</f>
        <v/>
      </c>
      <c r="N773" s="312"/>
    </row>
    <row r="774" spans="1:14" ht="22.5" customHeight="1">
      <c r="A774" s="307" t="s">
        <v>31556</v>
      </c>
      <c r="B774" s="32">
        <v>8806173440290</v>
      </c>
      <c r="C774" s="314" t="s">
        <v>18748</v>
      </c>
      <c r="D774" s="309" t="s">
        <v>31557</v>
      </c>
      <c r="E774" s="426">
        <v>9900</v>
      </c>
      <c r="F774" s="427">
        <v>0.47</v>
      </c>
      <c r="G774" s="310">
        <v>8</v>
      </c>
      <c r="H774" s="417">
        <f>Таблица612[[#This Row],[Розничная цена KRW]]*Таблица612[[#This Row],[Коэфициент стоимости]]</f>
        <v>4653</v>
      </c>
      <c r="I774" s="39" t="str">
        <f>IF($H$1="","Введите курс",Таблица612[[#This Row],[Оптовая цена KRW                       за 1шт]]/$H$1)</f>
        <v>Введите курс</v>
      </c>
      <c r="J774" s="311"/>
      <c r="K774" s="40">
        <f>Таблица612[[#This Row],[Заказ коробок ]]*Таблица612[[#This Row],[Кол-во шт в коробке]]</f>
        <v>0</v>
      </c>
      <c r="L774" s="416">
        <f>Таблица612[[#This Row],[Общее кол-во шт]]*Таблица612[[#This Row],[Оптовая цена KRW                       за 1шт]]</f>
        <v>0</v>
      </c>
      <c r="M774" s="41" t="str">
        <f>IFERROR(Таблица612[[#This Row],[Общее кол-во шт]]*Таблица612[[#This Row],[Оптовая цена USD                       за 1шт]],"")</f>
        <v/>
      </c>
      <c r="N774" s="312"/>
    </row>
    <row r="775" spans="1:14" ht="22.5" customHeight="1">
      <c r="A775" s="307" t="s">
        <v>31558</v>
      </c>
      <c r="B775" s="32">
        <v>8806173439928</v>
      </c>
      <c r="C775" s="314" t="s">
        <v>31559</v>
      </c>
      <c r="D775" s="309" t="s">
        <v>31560</v>
      </c>
      <c r="E775" s="426">
        <v>9900</v>
      </c>
      <c r="F775" s="427">
        <v>0.47</v>
      </c>
      <c r="G775" s="310">
        <v>8</v>
      </c>
      <c r="H775" s="417">
        <f>Таблица612[[#This Row],[Розничная цена KRW]]*Таблица612[[#This Row],[Коэфициент стоимости]]</f>
        <v>4653</v>
      </c>
      <c r="I775" s="39" t="str">
        <f>IF($H$1="","Введите курс",Таблица612[[#This Row],[Оптовая цена KRW                       за 1шт]]/$H$1)</f>
        <v>Введите курс</v>
      </c>
      <c r="J775" s="311"/>
      <c r="K775" s="40">
        <f>Таблица612[[#This Row],[Заказ коробок ]]*Таблица612[[#This Row],[Кол-во шт в коробке]]</f>
        <v>0</v>
      </c>
      <c r="L775" s="416">
        <f>Таблица612[[#This Row],[Общее кол-во шт]]*Таблица612[[#This Row],[Оптовая цена KRW                       за 1шт]]</f>
        <v>0</v>
      </c>
      <c r="M775" s="41" t="str">
        <f>IFERROR(Таблица612[[#This Row],[Общее кол-во шт]]*Таблица612[[#This Row],[Оптовая цена USD                       за 1шт]],"")</f>
        <v/>
      </c>
      <c r="N775" s="312"/>
    </row>
    <row r="776" spans="1:14" ht="22.5" customHeight="1">
      <c r="A776" s="307" t="s">
        <v>31561</v>
      </c>
      <c r="B776" s="32">
        <v>8806173428595</v>
      </c>
      <c r="C776" s="314" t="s">
        <v>18889</v>
      </c>
      <c r="D776" s="309" t="s">
        <v>31562</v>
      </c>
      <c r="E776" s="426">
        <v>22000</v>
      </c>
      <c r="F776" s="427">
        <v>0.47</v>
      </c>
      <c r="G776" s="310">
        <v>6</v>
      </c>
      <c r="H776" s="417">
        <f>Таблица612[[#This Row],[Розничная цена KRW]]*Таблица612[[#This Row],[Коэфициент стоимости]]</f>
        <v>10340</v>
      </c>
      <c r="I776" s="39" t="str">
        <f>IF($H$1="","Введите курс",Таблица612[[#This Row],[Оптовая цена KRW                       за 1шт]]/$H$1)</f>
        <v>Введите курс</v>
      </c>
      <c r="J776" s="311"/>
      <c r="K776" s="40">
        <f>Таблица612[[#This Row],[Заказ коробок ]]*Таблица612[[#This Row],[Кол-во шт в коробке]]</f>
        <v>0</v>
      </c>
      <c r="L776" s="416">
        <f>Таблица612[[#This Row],[Общее кол-во шт]]*Таблица612[[#This Row],[Оптовая цена KRW                       за 1шт]]</f>
        <v>0</v>
      </c>
      <c r="M776" s="41" t="str">
        <f>IFERROR(Таблица612[[#This Row],[Общее кол-во шт]]*Таблица612[[#This Row],[Оптовая цена USD                       за 1шт]],"")</f>
        <v/>
      </c>
      <c r="N776" s="312"/>
    </row>
    <row r="777" spans="1:14" ht="22.5" customHeight="1">
      <c r="A777" s="307" t="s">
        <v>31563</v>
      </c>
      <c r="B777" s="32">
        <v>8806173428601</v>
      </c>
      <c r="C777" s="314" t="s">
        <v>31564</v>
      </c>
      <c r="D777" s="309" t="s">
        <v>31565</v>
      </c>
      <c r="E777" s="426">
        <v>22000</v>
      </c>
      <c r="F777" s="427">
        <v>0.47</v>
      </c>
      <c r="G777" s="310">
        <v>6</v>
      </c>
      <c r="H777" s="417">
        <f>Таблица612[[#This Row],[Розничная цена KRW]]*Таблица612[[#This Row],[Коэфициент стоимости]]</f>
        <v>10340</v>
      </c>
      <c r="I777" s="39" t="str">
        <f>IF($H$1="","Введите курс",Таблица612[[#This Row],[Оптовая цена KRW                       за 1шт]]/$H$1)</f>
        <v>Введите курс</v>
      </c>
      <c r="J777" s="311"/>
      <c r="K777" s="40">
        <f>Таблица612[[#This Row],[Заказ коробок ]]*Таблица612[[#This Row],[Кол-во шт в коробке]]</f>
        <v>0</v>
      </c>
      <c r="L777" s="416">
        <f>Таблица612[[#This Row],[Общее кол-во шт]]*Таблица612[[#This Row],[Оптовая цена KRW                       за 1шт]]</f>
        <v>0</v>
      </c>
      <c r="M777" s="41" t="str">
        <f>IFERROR(Таблица612[[#This Row],[Общее кол-во шт]]*Таблица612[[#This Row],[Оптовая цена USD                       за 1шт]],"")</f>
        <v/>
      </c>
      <c r="N777" s="312"/>
    </row>
    <row r="778" spans="1:14" ht="22.5" customHeight="1">
      <c r="A778" s="307" t="s">
        <v>31566</v>
      </c>
      <c r="B778" s="32">
        <v>8806173428618</v>
      </c>
      <c r="C778" s="314" t="s">
        <v>31567</v>
      </c>
      <c r="D778" s="309" t="s">
        <v>31568</v>
      </c>
      <c r="E778" s="426">
        <v>22000</v>
      </c>
      <c r="F778" s="427">
        <v>0.47</v>
      </c>
      <c r="G778" s="310">
        <v>6</v>
      </c>
      <c r="H778" s="417">
        <f>Таблица612[[#This Row],[Розничная цена KRW]]*Таблица612[[#This Row],[Коэфициент стоимости]]</f>
        <v>10340</v>
      </c>
      <c r="I778" s="39" t="str">
        <f>IF($H$1="","Введите курс",Таблица612[[#This Row],[Оптовая цена KRW                       за 1шт]]/$H$1)</f>
        <v>Введите курс</v>
      </c>
      <c r="J778" s="311"/>
      <c r="K778" s="40">
        <f>Таблица612[[#This Row],[Заказ коробок ]]*Таблица612[[#This Row],[Кол-во шт в коробке]]</f>
        <v>0</v>
      </c>
      <c r="L778" s="416">
        <f>Таблица612[[#This Row],[Общее кол-во шт]]*Таблица612[[#This Row],[Оптовая цена KRW                       за 1шт]]</f>
        <v>0</v>
      </c>
      <c r="M778" s="41" t="str">
        <f>IFERROR(Таблица612[[#This Row],[Общее кол-во шт]]*Таблица612[[#This Row],[Оптовая цена USD                       за 1шт]],"")</f>
        <v/>
      </c>
      <c r="N778" s="312"/>
    </row>
    <row r="779" spans="1:14" ht="22.5" customHeight="1">
      <c r="A779" s="307" t="s">
        <v>31569</v>
      </c>
      <c r="B779" s="32">
        <v>8806173438136</v>
      </c>
      <c r="C779" s="314" t="s">
        <v>31570</v>
      </c>
      <c r="D779" s="309" t="s">
        <v>31571</v>
      </c>
      <c r="E779" s="426">
        <v>3500</v>
      </c>
      <c r="F779" s="427">
        <v>0.47</v>
      </c>
      <c r="G779" s="310">
        <v>30</v>
      </c>
      <c r="H779" s="417">
        <f>Таблица612[[#This Row],[Розничная цена KRW]]*Таблица612[[#This Row],[Коэфициент стоимости]]</f>
        <v>1645</v>
      </c>
      <c r="I779" s="39" t="str">
        <f>IF($H$1="","Введите курс",Таблица612[[#This Row],[Оптовая цена KRW                       за 1шт]]/$H$1)</f>
        <v>Введите курс</v>
      </c>
      <c r="J779" s="311"/>
      <c r="K779" s="40">
        <f>Таблица612[[#This Row],[Заказ коробок ]]*Таблица612[[#This Row],[Кол-во шт в коробке]]</f>
        <v>0</v>
      </c>
      <c r="L779" s="416">
        <f>Таблица612[[#This Row],[Общее кол-во шт]]*Таблица612[[#This Row],[Оптовая цена KRW                       за 1шт]]</f>
        <v>0</v>
      </c>
      <c r="M779" s="41" t="str">
        <f>IFERROR(Таблица612[[#This Row],[Общее кол-во шт]]*Таблица612[[#This Row],[Оптовая цена USD                       за 1шт]],"")</f>
        <v/>
      </c>
      <c r="N779" s="312"/>
    </row>
    <row r="780" spans="1:14" ht="22.5" customHeight="1">
      <c r="A780" s="307" t="s">
        <v>31572</v>
      </c>
      <c r="B780" s="32">
        <v>8806173438129</v>
      </c>
      <c r="C780" s="314" t="s">
        <v>31573</v>
      </c>
      <c r="D780" s="309" t="s">
        <v>31574</v>
      </c>
      <c r="E780" s="426">
        <v>9900</v>
      </c>
      <c r="F780" s="427">
        <v>0.47</v>
      </c>
      <c r="G780" s="310">
        <v>8</v>
      </c>
      <c r="H780" s="417">
        <f>Таблица612[[#This Row],[Розничная цена KRW]]*Таблица612[[#This Row],[Коэфициент стоимости]]</f>
        <v>4653</v>
      </c>
      <c r="I780" s="39" t="str">
        <f>IF($H$1="","Введите курс",Таблица612[[#This Row],[Оптовая цена KRW                       за 1шт]]/$H$1)</f>
        <v>Введите курс</v>
      </c>
      <c r="J780" s="311"/>
      <c r="K780" s="40">
        <f>Таблица612[[#This Row],[Заказ коробок ]]*Таблица612[[#This Row],[Кол-во шт в коробке]]</f>
        <v>0</v>
      </c>
      <c r="L780" s="416">
        <f>Таблица612[[#This Row],[Общее кол-во шт]]*Таблица612[[#This Row],[Оптовая цена KRW                       за 1шт]]</f>
        <v>0</v>
      </c>
      <c r="M780" s="41" t="str">
        <f>IFERROR(Таблица612[[#This Row],[Общее кол-во шт]]*Таблица612[[#This Row],[Оптовая цена USD                       за 1шт]],"")</f>
        <v/>
      </c>
      <c r="N780" s="312"/>
    </row>
    <row r="781" spans="1:14" ht="22.5" customHeight="1">
      <c r="A781" s="307" t="s">
        <v>31575</v>
      </c>
      <c r="B781" s="32">
        <v>8806173450275</v>
      </c>
      <c r="C781" s="314" t="s">
        <v>18845</v>
      </c>
      <c r="D781" s="309" t="s">
        <v>31576</v>
      </c>
      <c r="E781" s="426">
        <v>15000</v>
      </c>
      <c r="F781" s="427">
        <v>0.47</v>
      </c>
      <c r="G781" s="310">
        <v>6</v>
      </c>
      <c r="H781" s="417">
        <f>Таблица612[[#This Row],[Розничная цена KRW]]*Таблица612[[#This Row],[Коэфициент стоимости]]</f>
        <v>7050</v>
      </c>
      <c r="I781" s="39" t="str">
        <f>IF($H$1="","Введите курс",Таблица612[[#This Row],[Оптовая цена KRW                       за 1шт]]/$H$1)</f>
        <v>Введите курс</v>
      </c>
      <c r="J781" s="311"/>
      <c r="K781" s="40">
        <f>Таблица612[[#This Row],[Заказ коробок ]]*Таблица612[[#This Row],[Кол-во шт в коробке]]</f>
        <v>0</v>
      </c>
      <c r="L781" s="416">
        <f>Таблица612[[#This Row],[Общее кол-во шт]]*Таблица612[[#This Row],[Оптовая цена KRW                       за 1шт]]</f>
        <v>0</v>
      </c>
      <c r="M781" s="41" t="str">
        <f>IFERROR(Таблица612[[#This Row],[Общее кол-во шт]]*Таблица612[[#This Row],[Оптовая цена USD                       за 1шт]],"")</f>
        <v/>
      </c>
      <c r="N781" s="312"/>
    </row>
    <row r="782" spans="1:14" ht="22.5" customHeight="1">
      <c r="A782" s="307" t="s">
        <v>31577</v>
      </c>
      <c r="B782" s="32">
        <v>8806173450282</v>
      </c>
      <c r="C782" s="314" t="s">
        <v>18815</v>
      </c>
      <c r="D782" s="309" t="s">
        <v>31578</v>
      </c>
      <c r="E782" s="426">
        <v>13000</v>
      </c>
      <c r="F782" s="427">
        <v>0.47</v>
      </c>
      <c r="G782" s="310">
        <v>6</v>
      </c>
      <c r="H782" s="417">
        <f>Таблица612[[#This Row],[Розничная цена KRW]]*Таблица612[[#This Row],[Коэфициент стоимости]]</f>
        <v>6110</v>
      </c>
      <c r="I782" s="39" t="str">
        <f>IF($H$1="","Введите курс",Таблица612[[#This Row],[Оптовая цена KRW                       за 1шт]]/$H$1)</f>
        <v>Введите курс</v>
      </c>
      <c r="J782" s="311"/>
      <c r="K782" s="40">
        <f>Таблица612[[#This Row],[Заказ коробок ]]*Таблица612[[#This Row],[Кол-во шт в коробке]]</f>
        <v>0</v>
      </c>
      <c r="L782" s="416">
        <f>Таблица612[[#This Row],[Общее кол-во шт]]*Таблица612[[#This Row],[Оптовая цена KRW                       за 1шт]]</f>
        <v>0</v>
      </c>
      <c r="M782" s="41" t="str">
        <f>IFERROR(Таблица612[[#This Row],[Общее кол-во шт]]*Таблица612[[#This Row],[Оптовая цена USD                       за 1шт]],"")</f>
        <v/>
      </c>
      <c r="N782" s="312"/>
    </row>
    <row r="783" spans="1:14" ht="22.5" customHeight="1">
      <c r="A783" s="307" t="s">
        <v>31579</v>
      </c>
      <c r="B783" s="32">
        <v>8806173421664</v>
      </c>
      <c r="C783" s="314" t="s">
        <v>18677</v>
      </c>
      <c r="D783" s="309" t="s">
        <v>31580</v>
      </c>
      <c r="E783" s="426">
        <v>6900</v>
      </c>
      <c r="F783" s="427">
        <v>0.47</v>
      </c>
      <c r="G783" s="310">
        <v>12</v>
      </c>
      <c r="H783" s="417">
        <f>Таблица612[[#This Row],[Розничная цена KRW]]*Таблица612[[#This Row],[Коэфициент стоимости]]</f>
        <v>3243</v>
      </c>
      <c r="I783" s="39" t="str">
        <f>IF($H$1="","Введите курс",Таблица612[[#This Row],[Оптовая цена KRW                       за 1шт]]/$H$1)</f>
        <v>Введите курс</v>
      </c>
      <c r="J783" s="311"/>
      <c r="K783" s="40">
        <f>Таблица612[[#This Row],[Заказ коробок ]]*Таблица612[[#This Row],[Кол-во шт в коробке]]</f>
        <v>0</v>
      </c>
      <c r="L783" s="416">
        <f>Таблица612[[#This Row],[Общее кол-во шт]]*Таблица612[[#This Row],[Оптовая цена KRW                       за 1шт]]</f>
        <v>0</v>
      </c>
      <c r="M783" s="41" t="str">
        <f>IFERROR(Таблица612[[#This Row],[Общее кол-во шт]]*Таблица612[[#This Row],[Оптовая цена USD                       за 1шт]],"")</f>
        <v/>
      </c>
      <c r="N783" s="312"/>
    </row>
    <row r="784" spans="1:14" ht="22.5" customHeight="1">
      <c r="A784" s="307" t="s">
        <v>31581</v>
      </c>
      <c r="B784" s="32">
        <v>8806173421640</v>
      </c>
      <c r="C784" s="314" t="s">
        <v>18679</v>
      </c>
      <c r="D784" s="309" t="s">
        <v>31582</v>
      </c>
      <c r="E784" s="426">
        <v>6900</v>
      </c>
      <c r="F784" s="427">
        <v>0.47</v>
      </c>
      <c r="G784" s="310">
        <v>12</v>
      </c>
      <c r="H784" s="417">
        <f>Таблица612[[#This Row],[Розничная цена KRW]]*Таблица612[[#This Row],[Коэфициент стоимости]]</f>
        <v>3243</v>
      </c>
      <c r="I784" s="39" t="str">
        <f>IF($H$1="","Введите курс",Таблица612[[#This Row],[Оптовая цена KRW                       за 1шт]]/$H$1)</f>
        <v>Введите курс</v>
      </c>
      <c r="J784" s="311"/>
      <c r="K784" s="40">
        <f>Таблица612[[#This Row],[Заказ коробок ]]*Таблица612[[#This Row],[Кол-во шт в коробке]]</f>
        <v>0</v>
      </c>
      <c r="L784" s="416">
        <f>Таблица612[[#This Row],[Общее кол-во шт]]*Таблица612[[#This Row],[Оптовая цена KRW                       за 1шт]]</f>
        <v>0</v>
      </c>
      <c r="M784" s="41" t="str">
        <f>IFERROR(Таблица612[[#This Row],[Общее кол-во шт]]*Таблица612[[#This Row],[Оптовая цена USD                       за 1шт]],"")</f>
        <v/>
      </c>
      <c r="N784" s="312"/>
    </row>
    <row r="785" spans="1:14" ht="22.5" customHeight="1">
      <c r="A785" s="307" t="s">
        <v>31583</v>
      </c>
      <c r="B785" s="32">
        <v>8806173446872</v>
      </c>
      <c r="C785" s="314" t="s">
        <v>18797</v>
      </c>
      <c r="D785" s="309" t="s">
        <v>31584</v>
      </c>
      <c r="E785" s="426">
        <v>12000</v>
      </c>
      <c r="F785" s="427">
        <v>0.47</v>
      </c>
      <c r="G785" s="310">
        <v>8</v>
      </c>
      <c r="H785" s="417">
        <f>Таблица612[[#This Row],[Розничная цена KRW]]*Таблица612[[#This Row],[Коэфициент стоимости]]</f>
        <v>5640</v>
      </c>
      <c r="I785" s="39" t="str">
        <f>IF($H$1="","Введите курс",Таблица612[[#This Row],[Оптовая цена KRW                       за 1шт]]/$H$1)</f>
        <v>Введите курс</v>
      </c>
      <c r="J785" s="311"/>
      <c r="K785" s="40">
        <f>Таблица612[[#This Row],[Заказ коробок ]]*Таблица612[[#This Row],[Кол-во шт в коробке]]</f>
        <v>0</v>
      </c>
      <c r="L785" s="416">
        <f>Таблица612[[#This Row],[Общее кол-во шт]]*Таблица612[[#This Row],[Оптовая цена KRW                       за 1шт]]</f>
        <v>0</v>
      </c>
      <c r="M785" s="41" t="str">
        <f>IFERROR(Таблица612[[#This Row],[Общее кол-во шт]]*Таблица612[[#This Row],[Оптовая цена USD                       за 1шт]],"")</f>
        <v/>
      </c>
      <c r="N785" s="312"/>
    </row>
    <row r="786" spans="1:14" ht="22.5" customHeight="1">
      <c r="A786" s="307" t="s">
        <v>31585</v>
      </c>
      <c r="B786" s="32">
        <v>8806173447466</v>
      </c>
      <c r="C786" s="314" t="s">
        <v>18921</v>
      </c>
      <c r="D786" s="309" t="s">
        <v>31586</v>
      </c>
      <c r="E786" s="426">
        <v>30900</v>
      </c>
      <c r="F786" s="427">
        <v>0.47</v>
      </c>
      <c r="G786" s="310">
        <v>6</v>
      </c>
      <c r="H786" s="417">
        <f>Таблица612[[#This Row],[Розничная цена KRW]]*Таблица612[[#This Row],[Коэфициент стоимости]]</f>
        <v>14523</v>
      </c>
      <c r="I786" s="39" t="str">
        <f>IF($H$1="","Введите курс",Таблица612[[#This Row],[Оптовая цена KRW                       за 1шт]]/$H$1)</f>
        <v>Введите курс</v>
      </c>
      <c r="J786" s="311"/>
      <c r="K786" s="40">
        <f>Таблица612[[#This Row],[Заказ коробок ]]*Таблица612[[#This Row],[Кол-во шт в коробке]]</f>
        <v>0</v>
      </c>
      <c r="L786" s="416">
        <f>Таблица612[[#This Row],[Общее кол-во шт]]*Таблица612[[#This Row],[Оптовая цена KRW                       за 1шт]]</f>
        <v>0</v>
      </c>
      <c r="M786" s="41" t="str">
        <f>IFERROR(Таблица612[[#This Row],[Общее кол-во шт]]*Таблица612[[#This Row],[Оптовая цена USD                       за 1шт]],"")</f>
        <v/>
      </c>
      <c r="N786" s="312"/>
    </row>
    <row r="787" spans="1:14" ht="22.5" customHeight="1">
      <c r="A787" s="307" t="s">
        <v>31587</v>
      </c>
      <c r="B787" s="32">
        <v>8806173439263</v>
      </c>
      <c r="C787" s="314" t="s">
        <v>31588</v>
      </c>
      <c r="D787" s="309" t="s">
        <v>31589</v>
      </c>
      <c r="E787" s="426">
        <v>4000</v>
      </c>
      <c r="F787" s="427">
        <v>0.47</v>
      </c>
      <c r="G787" s="310">
        <v>40</v>
      </c>
      <c r="H787" s="417">
        <f>Таблица612[[#This Row],[Розничная цена KRW]]*Таблица612[[#This Row],[Коэфициент стоимости]]</f>
        <v>1880</v>
      </c>
      <c r="I787" s="39" t="str">
        <f>IF($H$1="","Введите курс",Таблица612[[#This Row],[Оптовая цена KRW                       за 1шт]]/$H$1)</f>
        <v>Введите курс</v>
      </c>
      <c r="J787" s="311"/>
      <c r="K787" s="40">
        <f>Таблица612[[#This Row],[Заказ коробок ]]*Таблица612[[#This Row],[Кол-во шт в коробке]]</f>
        <v>0</v>
      </c>
      <c r="L787" s="416">
        <f>Таблица612[[#This Row],[Общее кол-во шт]]*Таблица612[[#This Row],[Оптовая цена KRW                       за 1шт]]</f>
        <v>0</v>
      </c>
      <c r="M787" s="41" t="str">
        <f>IFERROR(Таблица612[[#This Row],[Общее кол-во шт]]*Таблица612[[#This Row],[Оптовая цена USD                       за 1шт]],"")</f>
        <v/>
      </c>
      <c r="N787" s="312"/>
    </row>
    <row r="788" spans="1:14" ht="22.5" customHeight="1">
      <c r="A788" s="307" t="s">
        <v>31590</v>
      </c>
      <c r="B788" s="32">
        <v>8806173446889</v>
      </c>
      <c r="C788" s="314" t="s">
        <v>18808</v>
      </c>
      <c r="D788" s="309" t="s">
        <v>31591</v>
      </c>
      <c r="E788" s="426">
        <v>12000</v>
      </c>
      <c r="F788" s="427">
        <v>0.47</v>
      </c>
      <c r="G788" s="310">
        <v>8</v>
      </c>
      <c r="H788" s="417">
        <f>Таблица612[[#This Row],[Розничная цена KRW]]*Таблица612[[#This Row],[Коэфициент стоимости]]</f>
        <v>5640</v>
      </c>
      <c r="I788" s="39" t="str">
        <f>IF($H$1="","Введите курс",Таблица612[[#This Row],[Оптовая цена KRW                       за 1шт]]/$H$1)</f>
        <v>Введите курс</v>
      </c>
      <c r="J788" s="311"/>
      <c r="K788" s="40">
        <f>Таблица612[[#This Row],[Заказ коробок ]]*Таблица612[[#This Row],[Кол-во шт в коробке]]</f>
        <v>0</v>
      </c>
      <c r="L788" s="416">
        <f>Таблица612[[#This Row],[Общее кол-во шт]]*Таблица612[[#This Row],[Оптовая цена KRW                       за 1шт]]</f>
        <v>0</v>
      </c>
      <c r="M788" s="41" t="str">
        <f>IFERROR(Таблица612[[#This Row],[Общее кол-во шт]]*Таблица612[[#This Row],[Оптовая цена USD                       за 1шт]],"")</f>
        <v/>
      </c>
      <c r="N788" s="312"/>
    </row>
    <row r="789" spans="1:14" ht="22.5" customHeight="1">
      <c r="A789" s="307" t="s">
        <v>31592</v>
      </c>
      <c r="B789" s="32">
        <v>8806173447480</v>
      </c>
      <c r="C789" s="314" t="s">
        <v>18790</v>
      </c>
      <c r="D789" s="309" t="s">
        <v>31593</v>
      </c>
      <c r="E789" s="426">
        <v>11000</v>
      </c>
      <c r="F789" s="427">
        <v>0.47</v>
      </c>
      <c r="G789" s="310">
        <v>6</v>
      </c>
      <c r="H789" s="417">
        <f>Таблица612[[#This Row],[Розничная цена KRW]]*Таблица612[[#This Row],[Коэфициент стоимости]]</f>
        <v>5170</v>
      </c>
      <c r="I789" s="39" t="str">
        <f>IF($H$1="","Введите курс",Таблица612[[#This Row],[Оптовая цена KRW                       за 1шт]]/$H$1)</f>
        <v>Введите курс</v>
      </c>
      <c r="J789" s="311"/>
      <c r="K789" s="40">
        <f>Таблица612[[#This Row],[Заказ коробок ]]*Таблица612[[#This Row],[Кол-во шт в коробке]]</f>
        <v>0</v>
      </c>
      <c r="L789" s="416">
        <f>Таблица612[[#This Row],[Общее кол-во шт]]*Таблица612[[#This Row],[Оптовая цена KRW                       за 1шт]]</f>
        <v>0</v>
      </c>
      <c r="M789" s="41" t="str">
        <f>IFERROR(Таблица612[[#This Row],[Общее кол-во шт]]*Таблица612[[#This Row],[Оптовая цена USD                       за 1шт]],"")</f>
        <v/>
      </c>
      <c r="N789" s="312"/>
    </row>
    <row r="790" spans="1:14" ht="22.5" customHeight="1">
      <c r="A790" s="307" t="s">
        <v>31594</v>
      </c>
      <c r="B790" s="32">
        <v>8806173447411</v>
      </c>
      <c r="C790" s="314" t="s">
        <v>18720</v>
      </c>
      <c r="D790" s="309" t="s">
        <v>31595</v>
      </c>
      <c r="E790" s="426">
        <v>8800</v>
      </c>
      <c r="F790" s="427">
        <v>0.47</v>
      </c>
      <c r="G790" s="310">
        <v>8</v>
      </c>
      <c r="H790" s="417">
        <f>Таблица612[[#This Row],[Розничная цена KRW]]*Таблица612[[#This Row],[Коэфициент стоимости]]</f>
        <v>4136</v>
      </c>
      <c r="I790" s="39" t="str">
        <f>IF($H$1="","Введите курс",Таблица612[[#This Row],[Оптовая цена KRW                       за 1шт]]/$H$1)</f>
        <v>Введите курс</v>
      </c>
      <c r="J790" s="311"/>
      <c r="K790" s="40">
        <f>Таблица612[[#This Row],[Заказ коробок ]]*Таблица612[[#This Row],[Кол-во шт в коробке]]</f>
        <v>0</v>
      </c>
      <c r="L790" s="416">
        <f>Таблица612[[#This Row],[Общее кол-во шт]]*Таблица612[[#This Row],[Оптовая цена KRW                       за 1шт]]</f>
        <v>0</v>
      </c>
      <c r="M790" s="41" t="str">
        <f>IFERROR(Таблица612[[#This Row],[Общее кол-во шт]]*Таблица612[[#This Row],[Оптовая цена USD                       за 1шт]],"")</f>
        <v/>
      </c>
      <c r="N790" s="312"/>
    </row>
    <row r="791" spans="1:14" ht="22.5" customHeight="1">
      <c r="A791" s="307" t="s">
        <v>31596</v>
      </c>
      <c r="B791" s="32">
        <v>8806173447473</v>
      </c>
      <c r="C791" s="314" t="s">
        <v>18868</v>
      </c>
      <c r="D791" s="309" t="s">
        <v>31597</v>
      </c>
      <c r="E791" s="426">
        <v>18000</v>
      </c>
      <c r="F791" s="427">
        <v>0.47</v>
      </c>
      <c r="G791" s="310">
        <v>6</v>
      </c>
      <c r="H791" s="417">
        <f>Таблица612[[#This Row],[Розничная цена KRW]]*Таблица612[[#This Row],[Коэфициент стоимости]]</f>
        <v>8460</v>
      </c>
      <c r="I791" s="39" t="str">
        <f>IF($H$1="","Введите курс",Таблица612[[#This Row],[Оптовая цена KRW                       за 1шт]]/$H$1)</f>
        <v>Введите курс</v>
      </c>
      <c r="J791" s="311"/>
      <c r="K791" s="40">
        <f>Таблица612[[#This Row],[Заказ коробок ]]*Таблица612[[#This Row],[Кол-во шт в коробке]]</f>
        <v>0</v>
      </c>
      <c r="L791" s="416">
        <f>Таблица612[[#This Row],[Общее кол-во шт]]*Таблица612[[#This Row],[Оптовая цена KRW                       за 1шт]]</f>
        <v>0</v>
      </c>
      <c r="M791" s="41" t="str">
        <f>IFERROR(Таблица612[[#This Row],[Общее кол-во шт]]*Таблица612[[#This Row],[Оптовая цена USD                       за 1шт]],"")</f>
        <v/>
      </c>
      <c r="N791" s="312"/>
    </row>
    <row r="792" spans="1:14" ht="22.5" customHeight="1">
      <c r="A792" s="307" t="s">
        <v>31598</v>
      </c>
      <c r="B792" s="32">
        <v>8806173447459</v>
      </c>
      <c r="C792" s="314" t="s">
        <v>18701</v>
      </c>
      <c r="D792" s="309" t="s">
        <v>31599</v>
      </c>
      <c r="E792" s="426">
        <v>7700</v>
      </c>
      <c r="F792" s="427">
        <v>0.47</v>
      </c>
      <c r="G792" s="310">
        <v>8</v>
      </c>
      <c r="H792" s="417">
        <f>Таблица612[[#This Row],[Розничная цена KRW]]*Таблица612[[#This Row],[Коэфициент стоимости]]</f>
        <v>3619</v>
      </c>
      <c r="I792" s="39" t="str">
        <f>IF($H$1="","Введите курс",Таблица612[[#This Row],[Оптовая цена KRW                       за 1шт]]/$H$1)</f>
        <v>Введите курс</v>
      </c>
      <c r="J792" s="311"/>
      <c r="K792" s="40">
        <f>Таблица612[[#This Row],[Заказ коробок ]]*Таблица612[[#This Row],[Кол-во шт в коробке]]</f>
        <v>0</v>
      </c>
      <c r="L792" s="416">
        <f>Таблица612[[#This Row],[Общее кол-во шт]]*Таблица612[[#This Row],[Оптовая цена KRW                       за 1шт]]</f>
        <v>0</v>
      </c>
      <c r="M792" s="41" t="str">
        <f>IFERROR(Таблица612[[#This Row],[Общее кол-во шт]]*Таблица612[[#This Row],[Оптовая цена USD                       за 1шт]],"")</f>
        <v/>
      </c>
      <c r="N792" s="312"/>
    </row>
    <row r="793" spans="1:14" ht="22.5" customHeight="1">
      <c r="A793" s="307" t="s">
        <v>31600</v>
      </c>
      <c r="B793" s="32">
        <v>8806173447497</v>
      </c>
      <c r="C793" s="314" t="s">
        <v>18764</v>
      </c>
      <c r="D793" s="309" t="s">
        <v>31601</v>
      </c>
      <c r="E793" s="426">
        <v>9900</v>
      </c>
      <c r="F793" s="427">
        <v>0.47</v>
      </c>
      <c r="G793" s="310">
        <v>6</v>
      </c>
      <c r="H793" s="417">
        <f>Таблица612[[#This Row],[Розничная цена KRW]]*Таблица612[[#This Row],[Коэфициент стоимости]]</f>
        <v>4653</v>
      </c>
      <c r="I793" s="39" t="str">
        <f>IF($H$1="","Введите курс",Таблица612[[#This Row],[Оптовая цена KRW                       за 1шт]]/$H$1)</f>
        <v>Введите курс</v>
      </c>
      <c r="J793" s="311"/>
      <c r="K793" s="40">
        <f>Таблица612[[#This Row],[Заказ коробок ]]*Таблица612[[#This Row],[Кол-во шт в коробке]]</f>
        <v>0</v>
      </c>
      <c r="L793" s="416">
        <f>Таблица612[[#This Row],[Общее кол-во шт]]*Таблица612[[#This Row],[Оптовая цена KRW                       за 1шт]]</f>
        <v>0</v>
      </c>
      <c r="M793" s="41" t="str">
        <f>IFERROR(Таблица612[[#This Row],[Общее кол-во шт]]*Таблица612[[#This Row],[Оптовая цена USD                       за 1шт]],"")</f>
        <v/>
      </c>
      <c r="N793" s="312"/>
    </row>
    <row r="794" spans="1:14" ht="22.5" customHeight="1">
      <c r="A794" s="307" t="s">
        <v>31602</v>
      </c>
      <c r="B794" s="32">
        <v>8806173443994</v>
      </c>
      <c r="C794" s="314" t="s">
        <v>18791</v>
      </c>
      <c r="D794" s="309" t="s">
        <v>31603</v>
      </c>
      <c r="E794" s="426">
        <v>11000</v>
      </c>
      <c r="F794" s="427">
        <v>0.47</v>
      </c>
      <c r="G794" s="310">
        <v>6</v>
      </c>
      <c r="H794" s="417">
        <f>Таблица612[[#This Row],[Розничная цена KRW]]*Таблица612[[#This Row],[Коэфициент стоимости]]</f>
        <v>5170</v>
      </c>
      <c r="I794" s="39" t="str">
        <f>IF($H$1="","Введите курс",Таблица612[[#This Row],[Оптовая цена KRW                       за 1шт]]/$H$1)</f>
        <v>Введите курс</v>
      </c>
      <c r="J794" s="311"/>
      <c r="K794" s="40">
        <f>Таблица612[[#This Row],[Заказ коробок ]]*Таблица612[[#This Row],[Кол-во шт в коробке]]</f>
        <v>0</v>
      </c>
      <c r="L794" s="416">
        <f>Таблица612[[#This Row],[Общее кол-во шт]]*Таблица612[[#This Row],[Оптовая цена KRW                       за 1шт]]</f>
        <v>0</v>
      </c>
      <c r="M794" s="41" t="str">
        <f>IFERROR(Таблица612[[#This Row],[Общее кол-во шт]]*Таблица612[[#This Row],[Оптовая цена USD                       за 1шт]],"")</f>
        <v/>
      </c>
      <c r="N794" s="312"/>
    </row>
    <row r="795" spans="1:14" ht="22.5" customHeight="1">
      <c r="A795" s="307" t="s">
        <v>31604</v>
      </c>
      <c r="B795" s="32">
        <v>8806173412549</v>
      </c>
      <c r="C795" s="314" t="s">
        <v>31605</v>
      </c>
      <c r="D795" s="309" t="s">
        <v>31606</v>
      </c>
      <c r="E795" s="426">
        <v>8500</v>
      </c>
      <c r="F795" s="427">
        <v>0.47</v>
      </c>
      <c r="G795" s="310">
        <v>12</v>
      </c>
      <c r="H795" s="417">
        <f>Таблица612[[#This Row],[Розничная цена KRW]]*Таблица612[[#This Row],[Коэфициент стоимости]]</f>
        <v>3995</v>
      </c>
      <c r="I795" s="39" t="str">
        <f>IF($H$1="","Введите курс",Таблица612[[#This Row],[Оптовая цена KRW                       за 1шт]]/$H$1)</f>
        <v>Введите курс</v>
      </c>
      <c r="J795" s="311"/>
      <c r="K795" s="40">
        <f>Таблица612[[#This Row],[Заказ коробок ]]*Таблица612[[#This Row],[Кол-во шт в коробке]]</f>
        <v>0</v>
      </c>
      <c r="L795" s="416">
        <f>Таблица612[[#This Row],[Общее кол-во шт]]*Таблица612[[#This Row],[Оптовая цена KRW                       за 1шт]]</f>
        <v>0</v>
      </c>
      <c r="M795" s="41" t="str">
        <f>IFERROR(Таблица612[[#This Row],[Общее кол-во шт]]*Таблица612[[#This Row],[Оптовая цена USD                       за 1шт]],"")</f>
        <v/>
      </c>
      <c r="N795" s="312"/>
    </row>
    <row r="796" spans="1:14" ht="22.5" customHeight="1">
      <c r="A796" s="307" t="s">
        <v>31607</v>
      </c>
      <c r="B796" s="32">
        <v>8806173420360</v>
      </c>
      <c r="C796" s="314" t="s">
        <v>18579</v>
      </c>
      <c r="D796" s="309" t="s">
        <v>31608</v>
      </c>
      <c r="E796" s="426">
        <v>4000</v>
      </c>
      <c r="F796" s="427">
        <v>0.47</v>
      </c>
      <c r="G796" s="310">
        <v>12</v>
      </c>
      <c r="H796" s="417">
        <f>Таблица612[[#This Row],[Розничная цена KRW]]*Таблица612[[#This Row],[Коэфициент стоимости]]</f>
        <v>1880</v>
      </c>
      <c r="I796" s="39" t="str">
        <f>IF($H$1="","Введите курс",Таблица612[[#This Row],[Оптовая цена KRW                       за 1шт]]/$H$1)</f>
        <v>Введите курс</v>
      </c>
      <c r="J796" s="311"/>
      <c r="K796" s="40">
        <f>Таблица612[[#This Row],[Заказ коробок ]]*Таблица612[[#This Row],[Кол-во шт в коробке]]</f>
        <v>0</v>
      </c>
      <c r="L796" s="416">
        <f>Таблица612[[#This Row],[Общее кол-во шт]]*Таблица612[[#This Row],[Оптовая цена KRW                       за 1шт]]</f>
        <v>0</v>
      </c>
      <c r="M796" s="41" t="str">
        <f>IFERROR(Таблица612[[#This Row],[Общее кол-во шт]]*Таблица612[[#This Row],[Оптовая цена USD                       за 1шт]],"")</f>
        <v/>
      </c>
      <c r="N796" s="312"/>
    </row>
    <row r="797" spans="1:14" ht="22.5" customHeight="1">
      <c r="A797" s="307" t="s">
        <v>31609</v>
      </c>
      <c r="B797" s="32">
        <v>8806173412563</v>
      </c>
      <c r="C797" s="314" t="s">
        <v>18654</v>
      </c>
      <c r="D797" s="309" t="s">
        <v>31610</v>
      </c>
      <c r="E797" s="426">
        <v>6000</v>
      </c>
      <c r="F797" s="427">
        <v>0.47</v>
      </c>
      <c r="G797" s="310">
        <v>12</v>
      </c>
      <c r="H797" s="417">
        <f>Таблица612[[#This Row],[Розничная цена KRW]]*Таблица612[[#This Row],[Коэфициент стоимости]]</f>
        <v>2820</v>
      </c>
      <c r="I797" s="39" t="str">
        <f>IF($H$1="","Введите курс",Таблица612[[#This Row],[Оптовая цена KRW                       за 1шт]]/$H$1)</f>
        <v>Введите курс</v>
      </c>
      <c r="J797" s="311"/>
      <c r="K797" s="40">
        <f>Таблица612[[#This Row],[Заказ коробок ]]*Таблица612[[#This Row],[Кол-во шт в коробке]]</f>
        <v>0</v>
      </c>
      <c r="L797" s="416">
        <f>Таблица612[[#This Row],[Общее кол-во шт]]*Таблица612[[#This Row],[Оптовая цена KRW                       за 1шт]]</f>
        <v>0</v>
      </c>
      <c r="M797" s="41" t="str">
        <f>IFERROR(Таблица612[[#This Row],[Общее кол-во шт]]*Таблица612[[#This Row],[Оптовая цена USD                       за 1шт]],"")</f>
        <v/>
      </c>
      <c r="N797" s="312"/>
    </row>
    <row r="798" spans="1:14" ht="22.5" customHeight="1">
      <c r="A798" s="307" t="s">
        <v>31611</v>
      </c>
      <c r="B798" s="32">
        <v>8806173444236</v>
      </c>
      <c r="C798" s="314" t="s">
        <v>18737</v>
      </c>
      <c r="D798" s="309" t="s">
        <v>31612</v>
      </c>
      <c r="E798" s="426">
        <v>9000</v>
      </c>
      <c r="F798" s="427">
        <v>0.47</v>
      </c>
      <c r="G798" s="310">
        <v>6</v>
      </c>
      <c r="H798" s="417">
        <f>Таблица612[[#This Row],[Розничная цена KRW]]*Таблица612[[#This Row],[Коэфициент стоимости]]</f>
        <v>4230</v>
      </c>
      <c r="I798" s="39" t="str">
        <f>IF($H$1="","Введите курс",Таблица612[[#This Row],[Оптовая цена KRW                       за 1шт]]/$H$1)</f>
        <v>Введите курс</v>
      </c>
      <c r="J798" s="311"/>
      <c r="K798" s="40">
        <f>Таблица612[[#This Row],[Заказ коробок ]]*Таблица612[[#This Row],[Кол-во шт в коробке]]</f>
        <v>0</v>
      </c>
      <c r="L798" s="416">
        <f>Таблица612[[#This Row],[Общее кол-во шт]]*Таблица612[[#This Row],[Оптовая цена KRW                       за 1шт]]</f>
        <v>0</v>
      </c>
      <c r="M798" s="41" t="str">
        <f>IFERROR(Таблица612[[#This Row],[Общее кол-во шт]]*Таблица612[[#This Row],[Оптовая цена USD                       за 1шт]],"")</f>
        <v/>
      </c>
      <c r="N798" s="312"/>
    </row>
    <row r="799" spans="1:14" ht="22.5" customHeight="1">
      <c r="A799" s="307" t="s">
        <v>31613</v>
      </c>
      <c r="B799" s="32">
        <v>8806173444212</v>
      </c>
      <c r="C799" s="314" t="s">
        <v>18735</v>
      </c>
      <c r="D799" s="309" t="s">
        <v>31614</v>
      </c>
      <c r="E799" s="426">
        <v>9000</v>
      </c>
      <c r="F799" s="427">
        <v>0.47</v>
      </c>
      <c r="G799" s="310">
        <v>6</v>
      </c>
      <c r="H799" s="417">
        <f>Таблица612[[#This Row],[Розничная цена KRW]]*Таблица612[[#This Row],[Коэфициент стоимости]]</f>
        <v>4230</v>
      </c>
      <c r="I799" s="39" t="str">
        <f>IF($H$1="","Введите курс",Таблица612[[#This Row],[Оптовая цена KRW                       за 1шт]]/$H$1)</f>
        <v>Введите курс</v>
      </c>
      <c r="J799" s="311"/>
      <c r="K799" s="40">
        <f>Таблица612[[#This Row],[Заказ коробок ]]*Таблица612[[#This Row],[Кол-во шт в коробке]]</f>
        <v>0</v>
      </c>
      <c r="L799" s="416">
        <f>Таблица612[[#This Row],[Общее кол-во шт]]*Таблица612[[#This Row],[Оптовая цена KRW                       за 1шт]]</f>
        <v>0</v>
      </c>
      <c r="M799" s="41" t="str">
        <f>IFERROR(Таблица612[[#This Row],[Общее кол-во шт]]*Таблица612[[#This Row],[Оптовая цена USD                       за 1шт]],"")</f>
        <v/>
      </c>
      <c r="N799" s="312"/>
    </row>
    <row r="800" spans="1:14" ht="22.5" customHeight="1">
      <c r="A800" s="307" t="s">
        <v>31615</v>
      </c>
      <c r="B800" s="32">
        <v>8806173444229</v>
      </c>
      <c r="C800" s="314" t="s">
        <v>31616</v>
      </c>
      <c r="D800" s="309" t="s">
        <v>31617</v>
      </c>
      <c r="E800" s="426">
        <v>9000</v>
      </c>
      <c r="F800" s="427">
        <v>0.47</v>
      </c>
      <c r="G800" s="310">
        <v>6</v>
      </c>
      <c r="H800" s="417">
        <f>Таблица612[[#This Row],[Розничная цена KRW]]*Таблица612[[#This Row],[Коэфициент стоимости]]</f>
        <v>4230</v>
      </c>
      <c r="I800" s="39" t="str">
        <f>IF($H$1="","Введите курс",Таблица612[[#This Row],[Оптовая цена KRW                       за 1шт]]/$H$1)</f>
        <v>Введите курс</v>
      </c>
      <c r="J800" s="311"/>
      <c r="K800" s="40">
        <f>Таблица612[[#This Row],[Заказ коробок ]]*Таблица612[[#This Row],[Кол-во шт в коробке]]</f>
        <v>0</v>
      </c>
      <c r="L800" s="416">
        <f>Таблица612[[#This Row],[Общее кол-во шт]]*Таблица612[[#This Row],[Оптовая цена KRW                       за 1шт]]</f>
        <v>0</v>
      </c>
      <c r="M800" s="41" t="str">
        <f>IFERROR(Таблица612[[#This Row],[Общее кол-во шт]]*Таблица612[[#This Row],[Оптовая цена USD                       за 1шт]],"")</f>
        <v/>
      </c>
      <c r="N800" s="312"/>
    </row>
    <row r="801" spans="1:14" ht="22.5" customHeight="1">
      <c r="A801" s="307" t="s">
        <v>31618</v>
      </c>
      <c r="B801" s="32">
        <v>8806173444304</v>
      </c>
      <c r="C801" s="314" t="s">
        <v>18736</v>
      </c>
      <c r="D801" s="309" t="s">
        <v>31619</v>
      </c>
      <c r="E801" s="426">
        <v>9000</v>
      </c>
      <c r="F801" s="427">
        <v>0.47</v>
      </c>
      <c r="G801" s="310">
        <v>6</v>
      </c>
      <c r="H801" s="417">
        <f>Таблица612[[#This Row],[Розничная цена KRW]]*Таблица612[[#This Row],[Коэфициент стоимости]]</f>
        <v>4230</v>
      </c>
      <c r="I801" s="39" t="str">
        <f>IF($H$1="","Введите курс",Таблица612[[#This Row],[Оптовая цена KRW                       за 1шт]]/$H$1)</f>
        <v>Введите курс</v>
      </c>
      <c r="J801" s="311"/>
      <c r="K801" s="40">
        <f>Таблица612[[#This Row],[Заказ коробок ]]*Таблица612[[#This Row],[Кол-во шт в коробке]]</f>
        <v>0</v>
      </c>
      <c r="L801" s="416">
        <f>Таблица612[[#This Row],[Общее кол-во шт]]*Таблица612[[#This Row],[Оптовая цена KRW                       за 1шт]]</f>
        <v>0</v>
      </c>
      <c r="M801" s="41" t="str">
        <f>IFERROR(Таблица612[[#This Row],[Общее кол-во шт]]*Таблица612[[#This Row],[Оптовая цена USD                       за 1шт]],"")</f>
        <v/>
      </c>
      <c r="N801" s="312"/>
    </row>
    <row r="802" spans="1:14" ht="22.5" customHeight="1">
      <c r="A802" s="307" t="s">
        <v>31620</v>
      </c>
      <c r="B802" s="32">
        <v>8806173446360</v>
      </c>
      <c r="C802" s="314" t="s">
        <v>18733</v>
      </c>
      <c r="D802" s="309" t="s">
        <v>31621</v>
      </c>
      <c r="E802" s="426">
        <v>9000</v>
      </c>
      <c r="F802" s="427">
        <v>0.47</v>
      </c>
      <c r="G802" s="310">
        <v>6</v>
      </c>
      <c r="H802" s="417">
        <f>Таблица612[[#This Row],[Розничная цена KRW]]*Таблица612[[#This Row],[Коэфициент стоимости]]</f>
        <v>4230</v>
      </c>
      <c r="I802" s="39" t="str">
        <f>IF($H$1="","Введите курс",Таблица612[[#This Row],[Оптовая цена KRW                       за 1шт]]/$H$1)</f>
        <v>Введите курс</v>
      </c>
      <c r="J802" s="311"/>
      <c r="K802" s="40">
        <f>Таблица612[[#This Row],[Заказ коробок ]]*Таблица612[[#This Row],[Кол-во шт в коробке]]</f>
        <v>0</v>
      </c>
      <c r="L802" s="416">
        <f>Таблица612[[#This Row],[Общее кол-во шт]]*Таблица612[[#This Row],[Оптовая цена KRW                       за 1шт]]</f>
        <v>0</v>
      </c>
      <c r="M802" s="41" t="str">
        <f>IFERROR(Таблица612[[#This Row],[Общее кол-во шт]]*Таблица612[[#This Row],[Оптовая цена USD                       за 1шт]],"")</f>
        <v/>
      </c>
      <c r="N802" s="312"/>
    </row>
    <row r="803" spans="1:14" ht="22.5" customHeight="1">
      <c r="A803" s="307" t="s">
        <v>31622</v>
      </c>
      <c r="B803" s="32">
        <v>8806173446339</v>
      </c>
      <c r="C803" s="314" t="s">
        <v>18730</v>
      </c>
      <c r="D803" s="309" t="s">
        <v>31623</v>
      </c>
      <c r="E803" s="426">
        <v>9000</v>
      </c>
      <c r="F803" s="427">
        <v>0.47</v>
      </c>
      <c r="G803" s="310">
        <v>6</v>
      </c>
      <c r="H803" s="417">
        <f>Таблица612[[#This Row],[Розничная цена KRW]]*Таблица612[[#This Row],[Коэфициент стоимости]]</f>
        <v>4230</v>
      </c>
      <c r="I803" s="39" t="str">
        <f>IF($H$1="","Введите курс",Таблица612[[#This Row],[Оптовая цена KRW                       за 1шт]]/$H$1)</f>
        <v>Введите курс</v>
      </c>
      <c r="J803" s="311"/>
      <c r="K803" s="40">
        <f>Таблица612[[#This Row],[Заказ коробок ]]*Таблица612[[#This Row],[Кол-во шт в коробке]]</f>
        <v>0</v>
      </c>
      <c r="L803" s="416">
        <f>Таблица612[[#This Row],[Общее кол-во шт]]*Таблица612[[#This Row],[Оптовая цена KRW                       за 1шт]]</f>
        <v>0</v>
      </c>
      <c r="M803" s="41" t="str">
        <f>IFERROR(Таблица612[[#This Row],[Общее кол-во шт]]*Таблица612[[#This Row],[Оптовая цена USD                       за 1шт]],"")</f>
        <v/>
      </c>
      <c r="N803" s="312"/>
    </row>
    <row r="804" spans="1:14" ht="22.5" customHeight="1">
      <c r="A804" s="307" t="s">
        <v>31624</v>
      </c>
      <c r="B804" s="32">
        <v>8806173446353</v>
      </c>
      <c r="C804" s="314" t="s">
        <v>18732</v>
      </c>
      <c r="D804" s="309" t="s">
        <v>31625</v>
      </c>
      <c r="E804" s="426">
        <v>9000</v>
      </c>
      <c r="F804" s="427">
        <v>0.47</v>
      </c>
      <c r="G804" s="310">
        <v>6</v>
      </c>
      <c r="H804" s="417">
        <f>Таблица612[[#This Row],[Розничная цена KRW]]*Таблица612[[#This Row],[Коэфициент стоимости]]</f>
        <v>4230</v>
      </c>
      <c r="I804" s="39" t="str">
        <f>IF($H$1="","Введите курс",Таблица612[[#This Row],[Оптовая цена KRW                       за 1шт]]/$H$1)</f>
        <v>Введите курс</v>
      </c>
      <c r="J804" s="311"/>
      <c r="K804" s="40">
        <f>Таблица612[[#This Row],[Заказ коробок ]]*Таблица612[[#This Row],[Кол-во шт в коробке]]</f>
        <v>0</v>
      </c>
      <c r="L804" s="416">
        <f>Таблица612[[#This Row],[Общее кол-во шт]]*Таблица612[[#This Row],[Оптовая цена KRW                       за 1шт]]</f>
        <v>0</v>
      </c>
      <c r="M804" s="41" t="str">
        <f>IFERROR(Таблица612[[#This Row],[Общее кол-во шт]]*Таблица612[[#This Row],[Оптовая цена USD                       за 1шт]],"")</f>
        <v/>
      </c>
      <c r="N804" s="312"/>
    </row>
    <row r="805" spans="1:14" ht="22.5" customHeight="1">
      <c r="A805" s="307" t="s">
        <v>31626</v>
      </c>
      <c r="B805" s="32">
        <v>8806173446377</v>
      </c>
      <c r="C805" s="314" t="s">
        <v>18734</v>
      </c>
      <c r="D805" s="309" t="s">
        <v>31627</v>
      </c>
      <c r="E805" s="426">
        <v>9000</v>
      </c>
      <c r="F805" s="427">
        <v>0.47</v>
      </c>
      <c r="G805" s="310">
        <v>6</v>
      </c>
      <c r="H805" s="417">
        <f>Таблица612[[#This Row],[Розничная цена KRW]]*Таблица612[[#This Row],[Коэфициент стоимости]]</f>
        <v>4230</v>
      </c>
      <c r="I805" s="39" t="str">
        <f>IF($H$1="","Введите курс",Таблица612[[#This Row],[Оптовая цена KRW                       за 1шт]]/$H$1)</f>
        <v>Введите курс</v>
      </c>
      <c r="J805" s="311"/>
      <c r="K805" s="40">
        <f>Таблица612[[#This Row],[Заказ коробок ]]*Таблица612[[#This Row],[Кол-во шт в коробке]]</f>
        <v>0</v>
      </c>
      <c r="L805" s="416">
        <f>Таблица612[[#This Row],[Общее кол-во шт]]*Таблица612[[#This Row],[Оптовая цена KRW                       за 1шт]]</f>
        <v>0</v>
      </c>
      <c r="M805" s="41" t="str">
        <f>IFERROR(Таблица612[[#This Row],[Общее кол-во шт]]*Таблица612[[#This Row],[Оптовая цена USD                       за 1шт]],"")</f>
        <v/>
      </c>
      <c r="N805" s="312"/>
    </row>
    <row r="806" spans="1:14" ht="22.5" customHeight="1">
      <c r="A806" s="307" t="s">
        <v>31628</v>
      </c>
      <c r="B806" s="32">
        <v>8806173446346</v>
      </c>
      <c r="C806" s="314" t="s">
        <v>18731</v>
      </c>
      <c r="D806" s="309" t="s">
        <v>31629</v>
      </c>
      <c r="E806" s="426">
        <v>9000</v>
      </c>
      <c r="F806" s="427">
        <v>0.47</v>
      </c>
      <c r="G806" s="310">
        <v>6</v>
      </c>
      <c r="H806" s="417">
        <f>Таблица612[[#This Row],[Розничная цена KRW]]*Таблица612[[#This Row],[Коэфициент стоимости]]</f>
        <v>4230</v>
      </c>
      <c r="I806" s="39" t="str">
        <f>IF($H$1="","Введите курс",Таблица612[[#This Row],[Оптовая цена KRW                       за 1шт]]/$H$1)</f>
        <v>Введите курс</v>
      </c>
      <c r="J806" s="311"/>
      <c r="K806" s="40">
        <f>Таблица612[[#This Row],[Заказ коробок ]]*Таблица612[[#This Row],[Кол-во шт в коробке]]</f>
        <v>0</v>
      </c>
      <c r="L806" s="416">
        <f>Таблица612[[#This Row],[Общее кол-во шт]]*Таблица612[[#This Row],[Оптовая цена KRW                       за 1шт]]</f>
        <v>0</v>
      </c>
      <c r="M806" s="41" t="str">
        <f>IFERROR(Таблица612[[#This Row],[Общее кол-во шт]]*Таблица612[[#This Row],[Оптовая цена USD                       за 1шт]],"")</f>
        <v/>
      </c>
      <c r="N806" s="312"/>
    </row>
    <row r="807" spans="1:14" ht="22.5" customHeight="1">
      <c r="A807" s="307" t="s">
        <v>31630</v>
      </c>
      <c r="B807" s="32">
        <v>8806173444113</v>
      </c>
      <c r="C807" s="314" t="s">
        <v>18643</v>
      </c>
      <c r="D807" s="309" t="s">
        <v>31631</v>
      </c>
      <c r="E807" s="426">
        <v>6000</v>
      </c>
      <c r="F807" s="427">
        <v>0.47</v>
      </c>
      <c r="G807" s="310">
        <v>6</v>
      </c>
      <c r="H807" s="417">
        <f>Таблица612[[#This Row],[Розничная цена KRW]]*Таблица612[[#This Row],[Коэфициент стоимости]]</f>
        <v>2820</v>
      </c>
      <c r="I807" s="39" t="str">
        <f>IF($H$1="","Введите курс",Таблица612[[#This Row],[Оптовая цена KRW                       за 1шт]]/$H$1)</f>
        <v>Введите курс</v>
      </c>
      <c r="J807" s="311"/>
      <c r="K807" s="40">
        <f>Таблица612[[#This Row],[Заказ коробок ]]*Таблица612[[#This Row],[Кол-во шт в коробке]]</f>
        <v>0</v>
      </c>
      <c r="L807" s="416">
        <f>Таблица612[[#This Row],[Общее кол-во шт]]*Таблица612[[#This Row],[Оптовая цена KRW                       за 1шт]]</f>
        <v>0</v>
      </c>
      <c r="M807" s="41" t="str">
        <f>IFERROR(Таблица612[[#This Row],[Общее кол-во шт]]*Таблица612[[#This Row],[Оптовая цена USD                       за 1шт]],"")</f>
        <v/>
      </c>
      <c r="N807" s="312"/>
    </row>
    <row r="808" spans="1:14" ht="22.5" customHeight="1">
      <c r="A808" s="307" t="s">
        <v>31632</v>
      </c>
      <c r="B808" s="32">
        <v>8806173444106</v>
      </c>
      <c r="C808" s="314" t="s">
        <v>18651</v>
      </c>
      <c r="D808" s="309" t="s">
        <v>31633</v>
      </c>
      <c r="E808" s="426">
        <v>6000</v>
      </c>
      <c r="F808" s="427">
        <v>0.47</v>
      </c>
      <c r="G808" s="310">
        <v>6</v>
      </c>
      <c r="H808" s="417">
        <f>Таблица612[[#This Row],[Розничная цена KRW]]*Таблица612[[#This Row],[Коэфициент стоимости]]</f>
        <v>2820</v>
      </c>
      <c r="I808" s="39" t="str">
        <f>IF($H$1="","Введите курс",Таблица612[[#This Row],[Оптовая цена KRW                       за 1шт]]/$H$1)</f>
        <v>Введите курс</v>
      </c>
      <c r="J808" s="311"/>
      <c r="K808" s="40">
        <f>Таблица612[[#This Row],[Заказ коробок ]]*Таблица612[[#This Row],[Кол-во шт в коробке]]</f>
        <v>0</v>
      </c>
      <c r="L808" s="416">
        <f>Таблица612[[#This Row],[Общее кол-во шт]]*Таблица612[[#This Row],[Оптовая цена KRW                       за 1шт]]</f>
        <v>0</v>
      </c>
      <c r="M808" s="41" t="str">
        <f>IFERROR(Таблица612[[#This Row],[Общее кол-во шт]]*Таблица612[[#This Row],[Оптовая цена USD                       за 1шт]],"")</f>
        <v/>
      </c>
      <c r="N808" s="312"/>
    </row>
    <row r="809" spans="1:14" ht="22.5" customHeight="1">
      <c r="A809" s="307" t="s">
        <v>31634</v>
      </c>
      <c r="B809" s="32">
        <v>8806173444175</v>
      </c>
      <c r="C809" s="314" t="s">
        <v>31635</v>
      </c>
      <c r="D809" s="309" t="s">
        <v>31636</v>
      </c>
      <c r="E809" s="426">
        <v>6000</v>
      </c>
      <c r="F809" s="427">
        <v>0.47</v>
      </c>
      <c r="G809" s="310">
        <v>6</v>
      </c>
      <c r="H809" s="417">
        <f>Таблица612[[#This Row],[Розничная цена KRW]]*Таблица612[[#This Row],[Коэфициент стоимости]]</f>
        <v>2820</v>
      </c>
      <c r="I809" s="39" t="str">
        <f>IF($H$1="","Введите курс",Таблица612[[#This Row],[Оптовая цена KRW                       за 1шт]]/$H$1)</f>
        <v>Введите курс</v>
      </c>
      <c r="J809" s="311"/>
      <c r="K809" s="40">
        <f>Таблица612[[#This Row],[Заказ коробок ]]*Таблица612[[#This Row],[Кол-во шт в коробке]]</f>
        <v>0</v>
      </c>
      <c r="L809" s="416">
        <f>Таблица612[[#This Row],[Общее кол-во шт]]*Таблица612[[#This Row],[Оптовая цена KRW                       за 1шт]]</f>
        <v>0</v>
      </c>
      <c r="M809" s="41" t="str">
        <f>IFERROR(Таблица612[[#This Row],[Общее кол-во шт]]*Таблица612[[#This Row],[Оптовая цена USD                       за 1шт]],"")</f>
        <v/>
      </c>
      <c r="N809" s="312"/>
    </row>
    <row r="810" spans="1:14" ht="22.5" customHeight="1">
      <c r="A810" s="307" t="s">
        <v>31637</v>
      </c>
      <c r="B810" s="32">
        <v>8806173444168</v>
      </c>
      <c r="C810" s="314" t="s">
        <v>31638</v>
      </c>
      <c r="D810" s="309" t="s">
        <v>31639</v>
      </c>
      <c r="E810" s="426">
        <v>6000</v>
      </c>
      <c r="F810" s="427">
        <v>0.47</v>
      </c>
      <c r="G810" s="310">
        <v>6</v>
      </c>
      <c r="H810" s="417">
        <f>Таблица612[[#This Row],[Розничная цена KRW]]*Таблица612[[#This Row],[Коэфициент стоимости]]</f>
        <v>2820</v>
      </c>
      <c r="I810" s="39" t="str">
        <f>IF($H$1="","Введите курс",Таблица612[[#This Row],[Оптовая цена KRW                       за 1шт]]/$H$1)</f>
        <v>Введите курс</v>
      </c>
      <c r="J810" s="311"/>
      <c r="K810" s="40">
        <f>Таблица612[[#This Row],[Заказ коробок ]]*Таблица612[[#This Row],[Кол-во шт в коробке]]</f>
        <v>0</v>
      </c>
      <c r="L810" s="416">
        <f>Таблица612[[#This Row],[Общее кол-во шт]]*Таблица612[[#This Row],[Оптовая цена KRW                       за 1шт]]</f>
        <v>0</v>
      </c>
      <c r="M810" s="41" t="str">
        <f>IFERROR(Таблица612[[#This Row],[Общее кол-во шт]]*Таблица612[[#This Row],[Оптовая цена USD                       за 1шт]],"")</f>
        <v/>
      </c>
      <c r="N810" s="312"/>
    </row>
    <row r="811" spans="1:14" ht="22.5" customHeight="1">
      <c r="A811" s="307" t="s">
        <v>31640</v>
      </c>
      <c r="B811" s="32">
        <v>8806173444144</v>
      </c>
      <c r="C811" s="314" t="s">
        <v>18693</v>
      </c>
      <c r="D811" s="309" t="s">
        <v>31641</v>
      </c>
      <c r="E811" s="426">
        <v>7000</v>
      </c>
      <c r="F811" s="427">
        <v>0.47</v>
      </c>
      <c r="G811" s="310">
        <v>6</v>
      </c>
      <c r="H811" s="417">
        <f>Таблица612[[#This Row],[Розничная цена KRW]]*Таблица612[[#This Row],[Коэфициент стоимости]]</f>
        <v>3290</v>
      </c>
      <c r="I811" s="39" t="str">
        <f>IF($H$1="","Введите курс",Таблица612[[#This Row],[Оптовая цена KRW                       за 1шт]]/$H$1)</f>
        <v>Введите курс</v>
      </c>
      <c r="J811" s="311"/>
      <c r="K811" s="40">
        <f>Таблица612[[#This Row],[Заказ коробок ]]*Таблица612[[#This Row],[Кол-во шт в коробке]]</f>
        <v>0</v>
      </c>
      <c r="L811" s="416">
        <f>Таблица612[[#This Row],[Общее кол-во шт]]*Таблица612[[#This Row],[Оптовая цена KRW                       за 1шт]]</f>
        <v>0</v>
      </c>
      <c r="M811" s="41" t="str">
        <f>IFERROR(Таблица612[[#This Row],[Общее кол-во шт]]*Таблица612[[#This Row],[Оптовая цена USD                       за 1шт]],"")</f>
        <v/>
      </c>
      <c r="N811" s="312"/>
    </row>
    <row r="812" spans="1:14" ht="22.5" customHeight="1">
      <c r="A812" s="307" t="s">
        <v>31642</v>
      </c>
      <c r="B812" s="32">
        <v>8806173444137</v>
      </c>
      <c r="C812" s="314" t="s">
        <v>18691</v>
      </c>
      <c r="D812" s="309" t="s">
        <v>31643</v>
      </c>
      <c r="E812" s="426">
        <v>7000</v>
      </c>
      <c r="F812" s="427">
        <v>0.47</v>
      </c>
      <c r="G812" s="310">
        <v>6</v>
      </c>
      <c r="H812" s="417">
        <f>Таблица612[[#This Row],[Розничная цена KRW]]*Таблица612[[#This Row],[Коэфициент стоимости]]</f>
        <v>3290</v>
      </c>
      <c r="I812" s="39" t="str">
        <f>IF($H$1="","Введите курс",Таблица612[[#This Row],[Оптовая цена KRW                       за 1шт]]/$H$1)</f>
        <v>Введите курс</v>
      </c>
      <c r="J812" s="311"/>
      <c r="K812" s="40">
        <f>Таблица612[[#This Row],[Заказ коробок ]]*Таблица612[[#This Row],[Кол-во шт в коробке]]</f>
        <v>0</v>
      </c>
      <c r="L812" s="416">
        <f>Таблица612[[#This Row],[Общее кол-во шт]]*Таблица612[[#This Row],[Оптовая цена KRW                       за 1шт]]</f>
        <v>0</v>
      </c>
      <c r="M812" s="41" t="str">
        <f>IFERROR(Таблица612[[#This Row],[Общее кол-во шт]]*Таблица612[[#This Row],[Оптовая цена USD                       за 1шт]],"")</f>
        <v/>
      </c>
      <c r="N812" s="312"/>
    </row>
    <row r="813" spans="1:14" ht="22.5" customHeight="1">
      <c r="A813" s="307" t="s">
        <v>31644</v>
      </c>
      <c r="B813" s="32">
        <v>8806173444151</v>
      </c>
      <c r="C813" s="314" t="s">
        <v>18690</v>
      </c>
      <c r="D813" s="309" t="s">
        <v>31645</v>
      </c>
      <c r="E813" s="426">
        <v>7000</v>
      </c>
      <c r="F813" s="427">
        <v>0.47</v>
      </c>
      <c r="G813" s="310">
        <v>6</v>
      </c>
      <c r="H813" s="417">
        <f>Таблица612[[#This Row],[Розничная цена KRW]]*Таблица612[[#This Row],[Коэфициент стоимости]]</f>
        <v>3290</v>
      </c>
      <c r="I813" s="39" t="str">
        <f>IF($H$1="","Введите курс",Таблица612[[#This Row],[Оптовая цена KRW                       за 1шт]]/$H$1)</f>
        <v>Введите курс</v>
      </c>
      <c r="J813" s="311"/>
      <c r="K813" s="40">
        <f>Таблица612[[#This Row],[Заказ коробок ]]*Таблица612[[#This Row],[Кол-во шт в коробке]]</f>
        <v>0</v>
      </c>
      <c r="L813" s="416">
        <f>Таблица612[[#This Row],[Общее кол-во шт]]*Таблица612[[#This Row],[Оптовая цена KRW                       за 1шт]]</f>
        <v>0</v>
      </c>
      <c r="M813" s="41" t="str">
        <f>IFERROR(Таблица612[[#This Row],[Общее кол-во шт]]*Таблица612[[#This Row],[Оптовая цена USD                       за 1шт]],"")</f>
        <v/>
      </c>
      <c r="N813" s="312"/>
    </row>
    <row r="814" spans="1:14" ht="22.5" customHeight="1">
      <c r="A814" s="307" t="s">
        <v>31646</v>
      </c>
      <c r="B814" s="32">
        <v>8806173444120</v>
      </c>
      <c r="C814" s="314" t="s">
        <v>18555</v>
      </c>
      <c r="D814" s="309" t="s">
        <v>31647</v>
      </c>
      <c r="E814" s="426">
        <v>3000</v>
      </c>
      <c r="F814" s="427">
        <v>0.47</v>
      </c>
      <c r="G814" s="310">
        <v>10</v>
      </c>
      <c r="H814" s="417">
        <f>Таблица612[[#This Row],[Розничная цена KRW]]*Таблица612[[#This Row],[Коэфициент стоимости]]</f>
        <v>1410</v>
      </c>
      <c r="I814" s="39" t="str">
        <f>IF($H$1="","Введите курс",Таблица612[[#This Row],[Оптовая цена KRW                       за 1шт]]/$H$1)</f>
        <v>Введите курс</v>
      </c>
      <c r="J814" s="311"/>
      <c r="K814" s="40">
        <f>Таблица612[[#This Row],[Заказ коробок ]]*Таблица612[[#This Row],[Кол-во шт в коробке]]</f>
        <v>0</v>
      </c>
      <c r="L814" s="416">
        <f>Таблица612[[#This Row],[Общее кол-во шт]]*Таблица612[[#This Row],[Оптовая цена KRW                       за 1шт]]</f>
        <v>0</v>
      </c>
      <c r="M814" s="41" t="str">
        <f>IFERROR(Таблица612[[#This Row],[Общее кол-во шт]]*Таблица612[[#This Row],[Оптовая цена USD                       за 1шт]],"")</f>
        <v/>
      </c>
      <c r="N814" s="312"/>
    </row>
    <row r="815" spans="1:14" ht="22.5" customHeight="1">
      <c r="A815" s="307" t="s">
        <v>31648</v>
      </c>
      <c r="B815" s="32">
        <v>8806173449453</v>
      </c>
      <c r="C815" s="314" t="s">
        <v>18506</v>
      </c>
      <c r="D815" s="309" t="s">
        <v>31649</v>
      </c>
      <c r="E815" s="426">
        <v>1000</v>
      </c>
      <c r="F815" s="427">
        <v>0.31</v>
      </c>
      <c r="G815" s="310">
        <v>40</v>
      </c>
      <c r="H815" s="417">
        <f>Таблица612[[#This Row],[Розничная цена KRW]]*Таблица612[[#This Row],[Коэфициент стоимости]]</f>
        <v>310</v>
      </c>
      <c r="I815" s="39" t="str">
        <f>IF($H$1="","Введите курс",Таблица612[[#This Row],[Оптовая цена KRW                       за 1шт]]/$H$1)</f>
        <v>Введите курс</v>
      </c>
      <c r="J815" s="311"/>
      <c r="K815" s="40">
        <f>Таблица612[[#This Row],[Заказ коробок ]]*Таблица612[[#This Row],[Кол-во шт в коробке]]</f>
        <v>0</v>
      </c>
      <c r="L815" s="416">
        <f>Таблица612[[#This Row],[Общее кол-во шт]]*Таблица612[[#This Row],[Оптовая цена KRW                       за 1шт]]</f>
        <v>0</v>
      </c>
      <c r="M815" s="41" t="str">
        <f>IFERROR(Таблица612[[#This Row],[Общее кол-во шт]]*Таблица612[[#This Row],[Оптовая цена USD                       за 1шт]],"")</f>
        <v/>
      </c>
      <c r="N815" s="312"/>
    </row>
    <row r="816" spans="1:14" ht="22.5" customHeight="1">
      <c r="A816" s="307" t="s">
        <v>31650</v>
      </c>
      <c r="B816" s="32"/>
      <c r="C816" s="314" t="s">
        <v>31651</v>
      </c>
      <c r="D816" s="309" t="s">
        <v>31652</v>
      </c>
      <c r="E816" s="426">
        <v>32000</v>
      </c>
      <c r="F816" s="427">
        <v>0.47</v>
      </c>
      <c r="G816" s="310">
        <v>12</v>
      </c>
      <c r="H816" s="417">
        <f>Таблица612[[#This Row],[Розничная цена KRW]]*Таблица612[[#This Row],[Коэфициент стоимости]]</f>
        <v>15040</v>
      </c>
      <c r="I816" s="39" t="str">
        <f>IF($H$1="","Введите курс",Таблица612[[#This Row],[Оптовая цена KRW                       за 1шт]]/$H$1)</f>
        <v>Введите курс</v>
      </c>
      <c r="J816" s="311"/>
      <c r="K816" s="40">
        <f>Таблица612[[#This Row],[Заказ коробок ]]*Таблица612[[#This Row],[Кол-во шт в коробке]]</f>
        <v>0</v>
      </c>
      <c r="L816" s="416">
        <f>Таблица612[[#This Row],[Общее кол-во шт]]*Таблица612[[#This Row],[Оптовая цена KRW                       за 1шт]]</f>
        <v>0</v>
      </c>
      <c r="M816" s="41" t="str">
        <f>IFERROR(Таблица612[[#This Row],[Общее кол-во шт]]*Таблица612[[#This Row],[Оптовая цена USD                       за 1шт]],"")</f>
        <v/>
      </c>
      <c r="N816" s="312"/>
    </row>
  </sheetData>
  <sheetProtection algorithmName="SHA-512" hashValue="HkLFc+QD/S0mrUgsM0c7P6RV9n01fNXbfolOePMeNQy9oPSmgaI2aRKiufP1NDlgiIJ5qmLi/Wm7fc/OmmMgAg==" saltValue="xHjbO/tJ5bo4+K3LydVMvA==" spinCount="100000" sheet="1" autoFilter="0" pivotTables="0"/>
  <mergeCells count="2">
    <mergeCell ref="A1:D1"/>
    <mergeCell ref="E1:F1"/>
  </mergeCells>
  <conditionalFormatting sqref="A817:A1048576">
    <cfRule type="duplicateValues" dxfId="306" priority="5"/>
  </conditionalFormatting>
  <conditionalFormatting sqref="A817:A1048576">
    <cfRule type="duplicateValues" dxfId="305" priority="6"/>
    <cfRule type="duplicateValues" dxfId="304" priority="7"/>
    <cfRule type="duplicateValues" dxfId="303" priority="8"/>
  </conditionalFormatting>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cfRule type="duplicateValues" dxfId="302" priority="9"/>
  </conditionalFormatting>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cfRule type="duplicateValues" dxfId="301" priority="10"/>
    <cfRule type="duplicateValues" dxfId="300" priority="11"/>
    <cfRule type="duplicateValues" dxfId="299" priority="12"/>
  </conditionalFormatting>
  <conditionalFormatting sqref="A3:A816">
    <cfRule type="duplicateValues" dxfId="298" priority="13"/>
  </conditionalFormatting>
  <conditionalFormatting sqref="A3:A816">
    <cfRule type="duplicateValues" dxfId="297" priority="14"/>
    <cfRule type="duplicateValues" dxfId="296" priority="15"/>
    <cfRule type="duplicateValues" dxfId="295" priority="16"/>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A816">
    <cfRule type="duplicateValues" dxfId="294" priority="17"/>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A816">
    <cfRule type="duplicateValues" dxfId="293" priority="18"/>
    <cfRule type="duplicateValues" dxfId="292" priority="19"/>
    <cfRule type="duplicateValues" dxfId="291" priority="20"/>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 A498 A500 A502 A504 A506 A508 A510 A512 A514 A516 A518 A520 A522 A524 A526 A528 A530 A532 A534 A536 A538 A540 A542 A544 A546 A548 A550 A552 A554 A556 A558 A560 A562 A564 A566 A568 A570 A572 A574 A576 A578 A580 A582 A584 A586 A588 A590 A592 A594 A596 A598 A600 A602 A604 A606 A608 A610 A612 A614 A616 A618 A620 A622 A624 A626 A628 A630 A632 A634 A636 A638 A640 A642 A644 A646 A648 A650 A652 A654 A656 A658 A660 A662 A664 A666 A668 A670 A672 A674 A676 A678 A680 A682 A684 A686 A688 A690 A692 A694 A696 A698 A700 A702 A704 A706 A708 A710 A712 A714 A716 A718 A720 A722 A724 A726 A728 A730 A732 A734 A736 A738 A740 A742 A744 A746 A748 A750 A752 A754 A756 A758 A760 A762 A764 A766 A768 A770 A772 A774 A776 A778 A780 A782 A784 A786 A788 A790 A792 A794 A796 A798 A800 A802 A804 A806 A808 A810 A812 A814 A816">
    <cfRule type="duplicateValues" dxfId="290" priority="21"/>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 A498 A500 A502 A504 A506 A508 A510 A512 A514 A516 A518 A520 A522 A524 A526 A528 A530 A532 A534 A536 A538 A540 A542 A544 A546 A548 A550 A552 A554 A556 A558 A560 A562 A564 A566 A568 A570 A572 A574 A576 A578 A580 A582 A584 A586 A588 A590 A592 A594 A596 A598 A600 A602 A604 A606 A608 A610 A612 A614 A616 A618 A620 A622 A624 A626 A628 A630 A632 A634 A636 A638 A640 A642 A644 A646 A648 A650 A652 A654 A656 A658 A660 A662 A664 A666 A668 A670 A672 A674 A676 A678 A680 A682 A684 A686 A688 A690 A692 A694 A696 A698 A700 A702 A704 A706 A708 A710 A712 A714 A716 A718 A720 A722 A724 A726 A728 A730 A732 A734 A736 A738 A740 A742 A744 A746 A748 A750 A752 A754 A756 A758 A760 A762 A764 A766 A768 A770 A772 A774 A776 A778 A780 A782 A784 A786 A788 A790 A792 A794 A796 A798 A800 A802 A804 A806 A808 A810 A812 A814 A816">
    <cfRule type="duplicateValues" dxfId="289" priority="22"/>
    <cfRule type="duplicateValues" dxfId="288" priority="23"/>
    <cfRule type="duplicateValues" dxfId="287" priority="24"/>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 A498 A500 A502 A504 A506 A508 A510 A512 A514 A516 A518 A520 A522 A524 A526 A528 A530 A532 A534 A536 A538 A540 A542 A544 A546 A548 A550 A552 A554 A556 A558 A560 A562 A564 A566 A568 A570 A572 A574 A576 A578 A580 A582 A584 A586 A588 A590 A592 A594 A596 A598 A600 A602 A604 A606 A608 A610 A612 A614 A616 A618 A620 A622 A624 A626 A628 A630 A632 A634 A636 A638 A640 A642 A644 A646 A648 A650 A652 A654 A656 A658 A660 A662 A664 A666 A668 A670 A672 A674 A676 A678 A680 A682 A684 A686 A688 A690 A692 A694 A696 A698 A700 A702 A704 A706 A708 A710 A712 A714 A716 A718 A720 A722 A724 A726 A728 A730 A732 A734 A736 A738 A740 A742 A744 A746 A748 A750 A752 A754 A756 A758 A760 A762 A764 A766 A768 A770 A772 A774 A776 A778 A780 A782 A784 A786 A788 A790 A792 A794 A796 A798 A800 A802 A804 A806 A808 A810 A812 A814 A816">
    <cfRule type="duplicateValues" dxfId="286" priority="1"/>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 A498 A500 A502 A504 A506 A508 A510 A512 A514 A516 A518 A520 A522 A524 A526 A528 A530 A532 A534 A536 A538 A540 A542 A544 A546 A548 A550 A552 A554 A556 A558 A560 A562 A564 A566 A568 A570 A572 A574 A576 A578 A580 A582 A584 A586 A588 A590 A592 A594 A596 A598 A600 A602 A604 A606 A608 A610 A612 A614 A616 A618 A620 A622 A624 A626 A628 A630 A632 A634 A636 A638 A640 A642 A644 A646 A648 A650 A652 A654 A656 A658 A660 A662 A664 A666 A668 A670 A672 A674 A676 A678 A680 A682 A684 A686 A688 A690 A692 A694 A696 A698 A700 A702 A704 A706 A708 A710 A712 A714 A716 A718 A720 A722 A724 A726 A728 A730 A732 A734 A736 A738 A740 A742 A744 A746 A748 A750 A752 A754 A756 A758 A760 A762 A764 A766 A768 A770 A772 A774 A776 A778 A780 A782 A784 A786 A788 A790 A792 A794 A796 A798 A800 A802 A804 A806 A808 A810 A812 A814 A816">
    <cfRule type="duplicateValues" dxfId="285" priority="2"/>
    <cfRule type="duplicateValues" dxfId="284" priority="3"/>
    <cfRule type="duplicateValues" dxfId="283" priority="4"/>
  </conditionalFormatting>
  <hyperlinks>
    <hyperlink ref="G1" r:id="rId1" display="Узнать курс $ к KRW" xr:uid="{A18B2224-B603-405A-A971-68AD0C689B14}"/>
    <hyperlink ref="N1" location="Главная!A1" display="Вернуться на Главную" xr:uid="{273A4FC8-B59E-4E35-9F87-E53A92CE4279}"/>
  </hyperlinks>
  <pageMargins left="0.7" right="0.7" top="0.75" bottom="0.75" header="0.3" footer="0.3"/>
  <pageSetup paperSize="9" scale="28" fitToHeight="0" orientation="portrait"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O65"/>
  <sheetViews>
    <sheetView zoomScale="85" zoomScaleNormal="85" zoomScaleSheetLayoutView="75" workbookViewId="0">
      <pane ySplit="2" topLeftCell="A3" activePane="bottomLeft" state="frozen"/>
      <selection pane="bottomLeft" activeCell="K3" sqref="K3"/>
    </sheetView>
  </sheetViews>
  <sheetFormatPr defaultColWidth="9" defaultRowHeight="22.5" customHeight="1"/>
  <cols>
    <col min="1" max="1" width="13.7109375" style="58" customWidth="1"/>
    <col min="2" max="2" width="21.85546875" style="59" customWidth="1"/>
    <col min="3" max="3" width="67.7109375" style="60" hidden="1" customWidth="1"/>
    <col min="4" max="4" width="70.7109375" style="61" customWidth="1"/>
    <col min="5" max="5" width="15.28515625" style="59" customWidth="1"/>
    <col min="6" max="6" width="15.28515625" style="62" customWidth="1"/>
    <col min="7" max="7" width="13.42578125" style="63" customWidth="1"/>
    <col min="8" max="8" width="14.140625" style="64" customWidth="1"/>
    <col min="9" max="9" width="14.7109375" style="65" customWidth="1"/>
    <col min="10" max="10" width="14.7109375" style="66" customWidth="1"/>
    <col min="11" max="11" width="16.28515625" style="67" customWidth="1"/>
    <col min="12" max="12" width="16.42578125" style="68" customWidth="1"/>
    <col min="13" max="14" width="19.7109375" style="69" customWidth="1"/>
    <col min="15" max="15" width="30.7109375" style="59" customWidth="1"/>
    <col min="16" max="16384" width="9" style="70"/>
  </cols>
  <sheetData>
    <row r="1" spans="1:15" s="16" customFormat="1" ht="64.150000000000006" customHeight="1">
      <c r="A1" s="484" t="s">
        <v>18944</v>
      </c>
      <c r="B1" s="484"/>
      <c r="C1" s="484"/>
      <c r="D1" s="484"/>
      <c r="E1" s="218"/>
      <c r="F1" s="485" t="s">
        <v>26189</v>
      </c>
      <c r="G1" s="486"/>
      <c r="H1" s="296" t="s">
        <v>26193</v>
      </c>
      <c r="I1" s="9"/>
      <c r="J1" s="10" t="s">
        <v>5</v>
      </c>
      <c r="K1" s="289">
        <f>SUM(K3:K65)</f>
        <v>0</v>
      </c>
      <c r="L1" s="290">
        <f>SUM(L3:L65)</f>
        <v>0</v>
      </c>
      <c r="M1" s="291">
        <f>SUM(M3:M65)</f>
        <v>0</v>
      </c>
      <c r="N1" s="292">
        <f>SUM(N3:N65)</f>
        <v>0</v>
      </c>
      <c r="O1" s="273" t="s">
        <v>26186</v>
      </c>
    </row>
    <row r="2" spans="1:15" s="30" customFormat="1" ht="50.1" customHeight="1">
      <c r="A2" s="17" t="s">
        <v>8</v>
      </c>
      <c r="B2" s="18" t="s">
        <v>1634</v>
      </c>
      <c r="C2" s="19" t="s">
        <v>10</v>
      </c>
      <c r="D2" s="20" t="s">
        <v>11</v>
      </c>
      <c r="E2" s="20" t="s">
        <v>18945</v>
      </c>
      <c r="F2" s="21" t="s">
        <v>18</v>
      </c>
      <c r="G2" s="22" t="s">
        <v>19</v>
      </c>
      <c r="H2" s="23" t="s">
        <v>6</v>
      </c>
      <c r="I2" s="24" t="s">
        <v>33144</v>
      </c>
      <c r="J2" s="25" t="s">
        <v>33143</v>
      </c>
      <c r="K2" s="26" t="s">
        <v>20</v>
      </c>
      <c r="L2" s="27" t="s">
        <v>12</v>
      </c>
      <c r="M2" s="28" t="s">
        <v>21</v>
      </c>
      <c r="N2" s="28" t="s">
        <v>22</v>
      </c>
      <c r="O2" s="29" t="s">
        <v>23</v>
      </c>
    </row>
    <row r="3" spans="1:15" s="30" customFormat="1" ht="24" customHeight="1">
      <c r="A3" s="31" t="s">
        <v>18946</v>
      </c>
      <c r="B3" s="32">
        <v>8809563100729</v>
      </c>
      <c r="C3" s="33" t="s">
        <v>18947</v>
      </c>
      <c r="D3" s="34" t="s">
        <v>18948</v>
      </c>
      <c r="E3" s="187" t="s">
        <v>9012</v>
      </c>
      <c r="F3" s="228">
        <v>19000</v>
      </c>
      <c r="G3" s="206">
        <v>0.57999999999999996</v>
      </c>
      <c r="H3" s="37">
        <v>12</v>
      </c>
      <c r="I3" s="38">
        <f>Таблица616[[#This Row],[Розничная цена KRW]]*Таблица616[[#This Row],[Коэфициент стоимости]]</f>
        <v>11020</v>
      </c>
      <c r="J3" s="39" t="str">
        <f>IF($I$1="","Введите курс",Таблица616[[#This Row],[Оптовая цена KRW                       за 1шт]]/$I$1)</f>
        <v>Введите курс</v>
      </c>
      <c r="K3" s="284"/>
      <c r="L3" s="40">
        <f>Таблица616[[#This Row],[Заказ коробок ]]*Таблица616[[#This Row],[Кол-во шт в коробке]]</f>
        <v>0</v>
      </c>
      <c r="M3" s="38">
        <f>Таблица616[[#This Row],[Общее кол-во шт]]*Таблица616[[#This Row],[Оптовая цена KRW                       за 1шт]]</f>
        <v>0</v>
      </c>
      <c r="N3" s="41" t="str">
        <f>IFERROR(Таблица616[[#This Row],[Общее кол-во шт]]*Таблица616[[#This Row],[Оптовая цена USD                       за 1шт]],"")</f>
        <v/>
      </c>
      <c r="O3" s="148"/>
    </row>
    <row r="4" spans="1:15" ht="22.5" customHeight="1">
      <c r="A4" s="31" t="s">
        <v>18949</v>
      </c>
      <c r="B4" s="193">
        <v>8809563100637</v>
      </c>
      <c r="C4" s="194" t="s">
        <v>18950</v>
      </c>
      <c r="D4" s="195" t="s">
        <v>18951</v>
      </c>
      <c r="E4" s="229" t="s">
        <v>1651</v>
      </c>
      <c r="F4" s="230">
        <v>11000</v>
      </c>
      <c r="G4" s="207">
        <v>0.57999999999999996</v>
      </c>
      <c r="H4" s="208">
        <v>24</v>
      </c>
      <c r="I4" s="209">
        <f>Таблица616[[#This Row],[Розничная цена KRW]]*Таблица616[[#This Row],[Коэфициент стоимости]]</f>
        <v>6380</v>
      </c>
      <c r="J4" s="210" t="str">
        <f>IF($I$1="","Введите курс",Таблица616[[#This Row],[Оптовая цена KRW                       за 1шт]]/$I$1)</f>
        <v>Введите курс</v>
      </c>
      <c r="K4" s="287"/>
      <c r="L4" s="211">
        <f>Таблица616[[#This Row],[Заказ коробок ]]*Таблица616[[#This Row],[Кол-во шт в коробке]]</f>
        <v>0</v>
      </c>
      <c r="M4" s="212">
        <f>Таблица616[[#This Row],[Общее кол-во шт]]*Таблица616[[#This Row],[Оптовая цена KRW                       за 1шт]]</f>
        <v>0</v>
      </c>
      <c r="N4" s="227" t="str">
        <f>IFERROR(Таблица616[[#This Row],[Общее кол-во шт]]*Таблица616[[#This Row],[Оптовая цена USD                       за 1шт]],"")</f>
        <v/>
      </c>
      <c r="O4" s="204"/>
    </row>
    <row r="5" spans="1:15" ht="22.5" customHeight="1">
      <c r="A5" s="31" t="s">
        <v>18952</v>
      </c>
      <c r="B5" s="193">
        <v>8809563100385</v>
      </c>
      <c r="C5" s="194" t="s">
        <v>18953</v>
      </c>
      <c r="D5" s="195" t="s">
        <v>18954</v>
      </c>
      <c r="E5" s="229" t="s">
        <v>1643</v>
      </c>
      <c r="F5" s="230">
        <v>19000</v>
      </c>
      <c r="G5" s="207">
        <v>0.57999999999999996</v>
      </c>
      <c r="H5" s="208">
        <v>24</v>
      </c>
      <c r="I5" s="209">
        <f>Таблица616[[#This Row],[Розничная цена KRW]]*Таблица616[[#This Row],[Коэфициент стоимости]]</f>
        <v>11020</v>
      </c>
      <c r="J5" s="210" t="str">
        <f>IF($I$1="","Введите курс",Таблица616[[#This Row],[Оптовая цена KRW                       за 1шт]]/$I$1)</f>
        <v>Введите курс</v>
      </c>
      <c r="K5" s="287"/>
      <c r="L5" s="211">
        <f>Таблица616[[#This Row],[Заказ коробок ]]*Таблица616[[#This Row],[Кол-во шт в коробке]]</f>
        <v>0</v>
      </c>
      <c r="M5" s="212">
        <f>Таблица616[[#This Row],[Общее кол-во шт]]*Таблица616[[#This Row],[Оптовая цена KRW                       за 1шт]]</f>
        <v>0</v>
      </c>
      <c r="N5" s="227" t="str">
        <f>IFERROR(Таблица616[[#This Row],[Общее кол-во шт]]*Таблица616[[#This Row],[Оптовая цена USD                       за 1шт]],"")</f>
        <v/>
      </c>
      <c r="O5" s="204"/>
    </row>
    <row r="6" spans="1:15" ht="22.5" customHeight="1">
      <c r="A6" s="31" t="s">
        <v>18955</v>
      </c>
      <c r="B6" s="193">
        <v>8809563100392</v>
      </c>
      <c r="C6" s="194" t="s">
        <v>18956</v>
      </c>
      <c r="D6" s="195" t="s">
        <v>18957</v>
      </c>
      <c r="E6" s="229" t="s">
        <v>1668</v>
      </c>
      <c r="F6" s="230">
        <v>19000</v>
      </c>
      <c r="G6" s="207">
        <v>0.57999999999999996</v>
      </c>
      <c r="H6" s="208">
        <v>24</v>
      </c>
      <c r="I6" s="209">
        <f>Таблица616[[#This Row],[Розничная цена KRW]]*Таблица616[[#This Row],[Коэфициент стоимости]]</f>
        <v>11020</v>
      </c>
      <c r="J6" s="210" t="str">
        <f>IF($I$1="","Введите курс",Таблица616[[#This Row],[Оптовая цена KRW                       за 1шт]]/$I$1)</f>
        <v>Введите курс</v>
      </c>
      <c r="K6" s="287"/>
      <c r="L6" s="211">
        <f>Таблица616[[#This Row],[Заказ коробок ]]*Таблица616[[#This Row],[Кол-во шт в коробке]]</f>
        <v>0</v>
      </c>
      <c r="M6" s="212">
        <f>Таблица616[[#This Row],[Общее кол-во шт]]*Таблица616[[#This Row],[Оптовая цена KRW                       за 1шт]]</f>
        <v>0</v>
      </c>
      <c r="N6" s="227" t="str">
        <f>IFERROR(Таблица616[[#This Row],[Общее кол-во шт]]*Таблица616[[#This Row],[Оптовая цена USD                       за 1шт]],"")</f>
        <v/>
      </c>
      <c r="O6" s="204"/>
    </row>
    <row r="7" spans="1:15" ht="22.5" customHeight="1">
      <c r="A7" s="31" t="s">
        <v>18958</v>
      </c>
      <c r="B7" s="193">
        <v>8809563100125</v>
      </c>
      <c r="C7" s="194" t="s">
        <v>18959</v>
      </c>
      <c r="D7" s="195" t="s">
        <v>18960</v>
      </c>
      <c r="E7" s="229" t="s">
        <v>9012</v>
      </c>
      <c r="F7" s="230">
        <v>21000</v>
      </c>
      <c r="G7" s="207">
        <v>0.57999999999999996</v>
      </c>
      <c r="H7" s="208">
        <v>20</v>
      </c>
      <c r="I7" s="209">
        <f>Таблица616[[#This Row],[Розничная цена KRW]]*Таблица616[[#This Row],[Коэфициент стоимости]]</f>
        <v>12180</v>
      </c>
      <c r="J7" s="210" t="str">
        <f>IF($I$1="","Введите курс",Таблица616[[#This Row],[Оптовая цена KRW                       за 1шт]]/$I$1)</f>
        <v>Введите курс</v>
      </c>
      <c r="K7" s="287"/>
      <c r="L7" s="211">
        <f>Таблица616[[#This Row],[Заказ коробок ]]*Таблица616[[#This Row],[Кол-во шт в коробке]]</f>
        <v>0</v>
      </c>
      <c r="M7" s="212">
        <f>Таблица616[[#This Row],[Общее кол-во шт]]*Таблица616[[#This Row],[Оптовая цена KRW                       за 1шт]]</f>
        <v>0</v>
      </c>
      <c r="N7" s="227" t="str">
        <f>IFERROR(Таблица616[[#This Row],[Общее кол-во шт]]*Таблица616[[#This Row],[Оптовая цена USD                       за 1шт]],"")</f>
        <v/>
      </c>
      <c r="O7" s="204"/>
    </row>
    <row r="8" spans="1:15" ht="22.5" customHeight="1">
      <c r="A8" s="31" t="s">
        <v>18961</v>
      </c>
      <c r="B8" s="193">
        <v>8809563100132</v>
      </c>
      <c r="C8" s="194" t="s">
        <v>18962</v>
      </c>
      <c r="D8" s="195" t="s">
        <v>18963</v>
      </c>
      <c r="E8" s="229" t="s">
        <v>1651</v>
      </c>
      <c r="F8" s="230">
        <v>21000</v>
      </c>
      <c r="G8" s="207">
        <v>0.57999999999999996</v>
      </c>
      <c r="H8" s="208">
        <v>18</v>
      </c>
      <c r="I8" s="209">
        <f>Таблица616[[#This Row],[Розничная цена KRW]]*Таблица616[[#This Row],[Коэфициент стоимости]]</f>
        <v>12180</v>
      </c>
      <c r="J8" s="210" t="str">
        <f>IF($I$1="","Введите курс",Таблица616[[#This Row],[Оптовая цена KRW                       за 1шт]]/$I$1)</f>
        <v>Введите курс</v>
      </c>
      <c r="K8" s="287"/>
      <c r="L8" s="211">
        <f>Таблица616[[#This Row],[Заказ коробок ]]*Таблица616[[#This Row],[Кол-во шт в коробке]]</f>
        <v>0</v>
      </c>
      <c r="M8" s="212">
        <f>Таблица616[[#This Row],[Общее кол-во шт]]*Таблица616[[#This Row],[Оптовая цена KRW                       за 1шт]]</f>
        <v>0</v>
      </c>
      <c r="N8" s="227" t="str">
        <f>IFERROR(Таблица616[[#This Row],[Общее кол-во шт]]*Таблица616[[#This Row],[Оптовая цена USD                       за 1шт]],"")</f>
        <v/>
      </c>
      <c r="O8" s="204"/>
    </row>
    <row r="9" spans="1:15" ht="22.5" customHeight="1">
      <c r="A9" s="31" t="s">
        <v>18964</v>
      </c>
      <c r="B9" s="193">
        <v>8809563100118</v>
      </c>
      <c r="C9" s="194" t="s">
        <v>18965</v>
      </c>
      <c r="D9" s="195" t="s">
        <v>18966</v>
      </c>
      <c r="E9" s="229" t="s">
        <v>18967</v>
      </c>
      <c r="F9" s="230">
        <v>21000</v>
      </c>
      <c r="G9" s="207">
        <v>0.57999999999999996</v>
      </c>
      <c r="H9" s="208">
        <v>30</v>
      </c>
      <c r="I9" s="209">
        <f>Таблица616[[#This Row],[Розничная цена KRW]]*Таблица616[[#This Row],[Коэфициент стоимости]]</f>
        <v>12180</v>
      </c>
      <c r="J9" s="210" t="str">
        <f>IF($I$1="","Введите курс",Таблица616[[#This Row],[Оптовая цена KRW                       за 1шт]]/$I$1)</f>
        <v>Введите курс</v>
      </c>
      <c r="K9" s="287"/>
      <c r="L9" s="211">
        <f>Таблица616[[#This Row],[Заказ коробок ]]*Таблица616[[#This Row],[Кол-во шт в коробке]]</f>
        <v>0</v>
      </c>
      <c r="M9" s="212">
        <f>Таблица616[[#This Row],[Общее кол-во шт]]*Таблица616[[#This Row],[Оптовая цена KRW                       за 1шт]]</f>
        <v>0</v>
      </c>
      <c r="N9" s="227" t="str">
        <f>IFERROR(Таблица616[[#This Row],[Общее кол-во шт]]*Таблица616[[#This Row],[Оптовая цена USD                       за 1шт]],"")</f>
        <v/>
      </c>
      <c r="O9" s="204"/>
    </row>
    <row r="10" spans="1:15" ht="22.5" customHeight="1">
      <c r="A10" s="31" t="s">
        <v>18968</v>
      </c>
      <c r="B10" s="193">
        <v>8809563100095</v>
      </c>
      <c r="C10" s="194" t="s">
        <v>18969</v>
      </c>
      <c r="D10" s="195" t="s">
        <v>18970</v>
      </c>
      <c r="E10" s="229" t="s">
        <v>1668</v>
      </c>
      <c r="F10" s="230">
        <v>19600</v>
      </c>
      <c r="G10" s="207">
        <v>0.57999999999999996</v>
      </c>
      <c r="H10" s="208">
        <v>24</v>
      </c>
      <c r="I10" s="209">
        <f>Таблица616[[#This Row],[Розничная цена KRW]]*Таблица616[[#This Row],[Коэфициент стоимости]]</f>
        <v>11368</v>
      </c>
      <c r="J10" s="210" t="str">
        <f>IF($I$1="","Введите курс",Таблица616[[#This Row],[Оптовая цена KRW                       за 1шт]]/$I$1)</f>
        <v>Введите курс</v>
      </c>
      <c r="K10" s="287"/>
      <c r="L10" s="211">
        <f>Таблица616[[#This Row],[Заказ коробок ]]*Таблица616[[#This Row],[Кол-во шт в коробке]]</f>
        <v>0</v>
      </c>
      <c r="M10" s="212">
        <f>Таблица616[[#This Row],[Общее кол-во шт]]*Таблица616[[#This Row],[Оптовая цена KRW                       за 1шт]]</f>
        <v>0</v>
      </c>
      <c r="N10" s="227" t="str">
        <f>IFERROR(Таблица616[[#This Row],[Общее кол-во шт]]*Таблица616[[#This Row],[Оптовая цена USD                       за 1шт]],"")</f>
        <v/>
      </c>
      <c r="O10" s="204"/>
    </row>
    <row r="11" spans="1:15" ht="22.5" customHeight="1">
      <c r="A11" s="31" t="s">
        <v>18971</v>
      </c>
      <c r="B11" s="193">
        <v>8809563100149</v>
      </c>
      <c r="C11" s="194" t="s">
        <v>18972</v>
      </c>
      <c r="D11" s="195" t="s">
        <v>18973</v>
      </c>
      <c r="E11" s="229" t="s">
        <v>9012</v>
      </c>
      <c r="F11" s="230">
        <v>19600</v>
      </c>
      <c r="G11" s="207">
        <v>0.57999999999999996</v>
      </c>
      <c r="H11" s="208">
        <v>20</v>
      </c>
      <c r="I11" s="209">
        <f>Таблица616[[#This Row],[Розничная цена KRW]]*Таблица616[[#This Row],[Коэфициент стоимости]]</f>
        <v>11368</v>
      </c>
      <c r="J11" s="210" t="str">
        <f>IF($I$1="","Введите курс",Таблица616[[#This Row],[Оптовая цена KRW                       за 1шт]]/$I$1)</f>
        <v>Введите курс</v>
      </c>
      <c r="K11" s="287"/>
      <c r="L11" s="211">
        <f>Таблица616[[#This Row],[Заказ коробок ]]*Таблица616[[#This Row],[Кол-во шт в коробке]]</f>
        <v>0</v>
      </c>
      <c r="M11" s="212">
        <f>Таблица616[[#This Row],[Общее кол-во шт]]*Таблица616[[#This Row],[Оптовая цена KRW                       за 1шт]]</f>
        <v>0</v>
      </c>
      <c r="N11" s="227" t="str">
        <f>IFERROR(Таблица616[[#This Row],[Общее кол-во шт]]*Таблица616[[#This Row],[Оптовая цена USD                       за 1шт]],"")</f>
        <v/>
      </c>
      <c r="O11" s="204"/>
    </row>
    <row r="12" spans="1:15" ht="22.5" customHeight="1">
      <c r="A12" s="31" t="s">
        <v>18974</v>
      </c>
      <c r="B12" s="193">
        <v>8809563100156</v>
      </c>
      <c r="C12" s="194" t="s">
        <v>18975</v>
      </c>
      <c r="D12" s="195" t="s">
        <v>18976</v>
      </c>
      <c r="E12" s="229" t="s">
        <v>1655</v>
      </c>
      <c r="F12" s="230">
        <v>14000</v>
      </c>
      <c r="G12" s="207">
        <v>0.57999999999999996</v>
      </c>
      <c r="H12" s="208">
        <v>45</v>
      </c>
      <c r="I12" s="209">
        <f>Таблица616[[#This Row],[Розничная цена KRW]]*Таблица616[[#This Row],[Коэфициент стоимости]]</f>
        <v>8119.9999999999991</v>
      </c>
      <c r="J12" s="210" t="str">
        <f>IF($I$1="","Введите курс",Таблица616[[#This Row],[Оптовая цена KRW                       за 1шт]]/$I$1)</f>
        <v>Введите курс</v>
      </c>
      <c r="K12" s="287"/>
      <c r="L12" s="211">
        <f>Таблица616[[#This Row],[Заказ коробок ]]*Таблица616[[#This Row],[Кол-во шт в коробке]]</f>
        <v>0</v>
      </c>
      <c r="M12" s="212">
        <f>Таблица616[[#This Row],[Общее кол-во шт]]*Таблица616[[#This Row],[Оптовая цена KRW                       за 1шт]]</f>
        <v>0</v>
      </c>
      <c r="N12" s="227" t="str">
        <f>IFERROR(Таблица616[[#This Row],[Общее кол-во шт]]*Таблица616[[#This Row],[Оптовая цена USD                       за 1шт]],"")</f>
        <v/>
      </c>
      <c r="O12" s="204"/>
    </row>
    <row r="13" spans="1:15" ht="22.5" customHeight="1">
      <c r="A13" s="31" t="s">
        <v>18977</v>
      </c>
      <c r="B13" s="193">
        <v>8809563100163</v>
      </c>
      <c r="C13" s="194" t="s">
        <v>18978</v>
      </c>
      <c r="D13" s="195" t="s">
        <v>18979</v>
      </c>
      <c r="E13" s="229" t="s">
        <v>8458</v>
      </c>
      <c r="F13" s="230">
        <v>21000</v>
      </c>
      <c r="G13" s="207">
        <v>0.57999999999999996</v>
      </c>
      <c r="H13" s="208">
        <v>18</v>
      </c>
      <c r="I13" s="209">
        <f>Таблица616[[#This Row],[Розничная цена KRW]]*Таблица616[[#This Row],[Коэфициент стоимости]]</f>
        <v>12180</v>
      </c>
      <c r="J13" s="210" t="str">
        <f>IF($I$1="","Введите курс",Таблица616[[#This Row],[Оптовая цена KRW                       за 1шт]]/$I$1)</f>
        <v>Введите курс</v>
      </c>
      <c r="K13" s="287"/>
      <c r="L13" s="211">
        <f>Таблица616[[#This Row],[Заказ коробок ]]*Таблица616[[#This Row],[Кол-во шт в коробке]]</f>
        <v>0</v>
      </c>
      <c r="M13" s="212">
        <f>Таблица616[[#This Row],[Общее кол-во шт]]*Таблица616[[#This Row],[Оптовая цена KRW                       за 1шт]]</f>
        <v>0</v>
      </c>
      <c r="N13" s="227" t="str">
        <f>IFERROR(Таблица616[[#This Row],[Общее кол-во шт]]*Таблица616[[#This Row],[Оптовая цена USD                       за 1шт]],"")</f>
        <v/>
      </c>
      <c r="O13" s="204"/>
    </row>
    <row r="14" spans="1:15" ht="22.5" customHeight="1">
      <c r="A14" s="31" t="s">
        <v>18980</v>
      </c>
      <c r="B14" s="193">
        <v>8809563100378</v>
      </c>
      <c r="C14" s="194" t="s">
        <v>18981</v>
      </c>
      <c r="D14" s="195" t="s">
        <v>18982</v>
      </c>
      <c r="E14" s="229" t="s">
        <v>1639</v>
      </c>
      <c r="F14" s="230">
        <v>17000</v>
      </c>
      <c r="G14" s="207">
        <v>0.57999999999999996</v>
      </c>
      <c r="H14" s="208">
        <v>18</v>
      </c>
      <c r="I14" s="209">
        <f>Таблица616[[#This Row],[Розничная цена KRW]]*Таблица616[[#This Row],[Коэфициент стоимости]]</f>
        <v>9860</v>
      </c>
      <c r="J14" s="210" t="str">
        <f>IF($I$1="","Введите курс",Таблица616[[#This Row],[Оптовая цена KRW                       за 1шт]]/$I$1)</f>
        <v>Введите курс</v>
      </c>
      <c r="K14" s="287"/>
      <c r="L14" s="211">
        <f>Таблица616[[#This Row],[Заказ коробок ]]*Таблица616[[#This Row],[Кол-во шт в коробке]]</f>
        <v>0</v>
      </c>
      <c r="M14" s="212">
        <f>Таблица616[[#This Row],[Общее кол-во шт]]*Таблица616[[#This Row],[Оптовая цена KRW                       за 1шт]]</f>
        <v>0</v>
      </c>
      <c r="N14" s="227" t="str">
        <f>IFERROR(Таблица616[[#This Row],[Общее кол-во шт]]*Таблица616[[#This Row],[Оптовая цена USD                       за 1шт]],"")</f>
        <v/>
      </c>
      <c r="O14" s="204" t="s">
        <v>18983</v>
      </c>
    </row>
    <row r="15" spans="1:15" ht="22.5" customHeight="1">
      <c r="A15" s="31" t="s">
        <v>18984</v>
      </c>
      <c r="B15" s="193">
        <v>8809563100750</v>
      </c>
      <c r="C15" s="194" t="s">
        <v>18985</v>
      </c>
      <c r="D15" s="195" t="s">
        <v>18986</v>
      </c>
      <c r="E15" s="229" t="s">
        <v>1799</v>
      </c>
      <c r="F15" s="230">
        <v>8000</v>
      </c>
      <c r="G15" s="207">
        <v>0.57999999999999996</v>
      </c>
      <c r="H15" s="208">
        <v>12</v>
      </c>
      <c r="I15" s="209">
        <f>Таблица616[[#This Row],[Розничная цена KRW]]*Таблица616[[#This Row],[Коэфициент стоимости]]</f>
        <v>4640</v>
      </c>
      <c r="J15" s="210" t="str">
        <f>IF($I$1="","Введите курс",Таблица616[[#This Row],[Оптовая цена KRW                       за 1шт]]/$I$1)</f>
        <v>Введите курс</v>
      </c>
      <c r="K15" s="287"/>
      <c r="L15" s="211">
        <f>Таблица616[[#This Row],[Заказ коробок ]]*Таблица616[[#This Row],[Кол-во шт в коробке]]</f>
        <v>0</v>
      </c>
      <c r="M15" s="212">
        <f>Таблица616[[#This Row],[Общее кол-во шт]]*Таблица616[[#This Row],[Оптовая цена KRW                       за 1шт]]</f>
        <v>0</v>
      </c>
      <c r="N15" s="227" t="str">
        <f>IFERROR(Таблица616[[#This Row],[Общее кол-во шт]]*Таблица616[[#This Row],[Оптовая цена USD                       за 1шт]],"")</f>
        <v/>
      </c>
      <c r="O15" s="204"/>
    </row>
    <row r="16" spans="1:15" ht="22.5" customHeight="1">
      <c r="A16" s="31" t="s">
        <v>18987</v>
      </c>
      <c r="B16" s="193">
        <v>8809563100743</v>
      </c>
      <c r="C16" s="194" t="s">
        <v>18988</v>
      </c>
      <c r="D16" s="195" t="s">
        <v>18989</v>
      </c>
      <c r="E16" s="229" t="s">
        <v>1799</v>
      </c>
      <c r="F16" s="230">
        <v>8000</v>
      </c>
      <c r="G16" s="207">
        <v>0.57999999999999996</v>
      </c>
      <c r="H16" s="208">
        <v>12</v>
      </c>
      <c r="I16" s="209">
        <f>Таблица616[[#This Row],[Розничная цена KRW]]*Таблица616[[#This Row],[Коэфициент стоимости]]</f>
        <v>4640</v>
      </c>
      <c r="J16" s="210" t="str">
        <f>IF($I$1="","Введите курс",Таблица616[[#This Row],[Оптовая цена KRW                       за 1шт]]/$I$1)</f>
        <v>Введите курс</v>
      </c>
      <c r="K16" s="287"/>
      <c r="L16" s="211">
        <f>Таблица616[[#This Row],[Заказ коробок ]]*Таблица616[[#This Row],[Кол-во шт в коробке]]</f>
        <v>0</v>
      </c>
      <c r="M16" s="212">
        <f>Таблица616[[#This Row],[Общее кол-во шт]]*Таблица616[[#This Row],[Оптовая цена KRW                       за 1шт]]</f>
        <v>0</v>
      </c>
      <c r="N16" s="227" t="str">
        <f>IFERROR(Таблица616[[#This Row],[Общее кол-во шт]]*Таблица616[[#This Row],[Оптовая цена USD                       за 1шт]],"")</f>
        <v/>
      </c>
      <c r="O16" s="204"/>
    </row>
    <row r="17" spans="1:15" ht="22.5" customHeight="1">
      <c r="A17" s="31" t="s">
        <v>18990</v>
      </c>
      <c r="B17" s="193">
        <v>8809563100248</v>
      </c>
      <c r="C17" s="194" t="s">
        <v>18991</v>
      </c>
      <c r="D17" s="195" t="s">
        <v>18992</v>
      </c>
      <c r="E17" s="229" t="s">
        <v>18993</v>
      </c>
      <c r="F17" s="230">
        <v>8000</v>
      </c>
      <c r="G17" s="207">
        <v>0.57999999999999996</v>
      </c>
      <c r="H17" s="208">
        <v>36</v>
      </c>
      <c r="I17" s="209">
        <f>Таблица616[[#This Row],[Розничная цена KRW]]*Таблица616[[#This Row],[Коэфициент стоимости]]</f>
        <v>4640</v>
      </c>
      <c r="J17" s="210" t="str">
        <f>IF($I$1="","Введите курс",Таблица616[[#This Row],[Оптовая цена KRW                       за 1шт]]/$I$1)</f>
        <v>Введите курс</v>
      </c>
      <c r="K17" s="287"/>
      <c r="L17" s="211">
        <f>Таблица616[[#This Row],[Заказ коробок ]]*Таблица616[[#This Row],[Кол-во шт в коробке]]</f>
        <v>0</v>
      </c>
      <c r="M17" s="212">
        <f>Таблица616[[#This Row],[Общее кол-во шт]]*Таблица616[[#This Row],[Оптовая цена KRW                       за 1шт]]</f>
        <v>0</v>
      </c>
      <c r="N17" s="227" t="str">
        <f>IFERROR(Таблица616[[#This Row],[Общее кол-во шт]]*Таблица616[[#This Row],[Оптовая цена USD                       за 1шт]],"")</f>
        <v/>
      </c>
      <c r="O17" s="204"/>
    </row>
    <row r="18" spans="1:15" ht="22.5" customHeight="1">
      <c r="A18" s="31" t="s">
        <v>18994</v>
      </c>
      <c r="B18" s="193">
        <v>8809563100996</v>
      </c>
      <c r="C18" s="194" t="s">
        <v>18995</v>
      </c>
      <c r="D18" s="195" t="s">
        <v>18996</v>
      </c>
      <c r="E18" s="229" t="s">
        <v>8458</v>
      </c>
      <c r="F18" s="230">
        <v>21000</v>
      </c>
      <c r="G18" s="207">
        <v>0.57999999999999996</v>
      </c>
      <c r="H18" s="208">
        <v>12</v>
      </c>
      <c r="I18" s="209">
        <f>Таблица616[[#This Row],[Розничная цена KRW]]*Таблица616[[#This Row],[Коэфициент стоимости]]</f>
        <v>12180</v>
      </c>
      <c r="J18" s="210" t="str">
        <f>IF($I$1="","Введите курс",Таблица616[[#This Row],[Оптовая цена KRW                       за 1шт]]/$I$1)</f>
        <v>Введите курс</v>
      </c>
      <c r="K18" s="287"/>
      <c r="L18" s="211">
        <f>Таблица616[[#This Row],[Заказ коробок ]]*Таблица616[[#This Row],[Кол-во шт в коробке]]</f>
        <v>0</v>
      </c>
      <c r="M18" s="212">
        <f>Таблица616[[#This Row],[Общее кол-во шт]]*Таблица616[[#This Row],[Оптовая цена KRW                       за 1шт]]</f>
        <v>0</v>
      </c>
      <c r="N18" s="227" t="str">
        <f>IFERROR(Таблица616[[#This Row],[Общее кол-во шт]]*Таблица616[[#This Row],[Оптовая цена USD                       за 1шт]],"")</f>
        <v/>
      </c>
      <c r="O18" s="204"/>
    </row>
    <row r="19" spans="1:15" ht="22.5" customHeight="1">
      <c r="A19" s="31" t="s">
        <v>18997</v>
      </c>
      <c r="B19" s="193">
        <v>8809563100309</v>
      </c>
      <c r="C19" s="194" t="s">
        <v>18998</v>
      </c>
      <c r="D19" s="195" t="s">
        <v>18999</v>
      </c>
      <c r="E19" s="229" t="s">
        <v>1733</v>
      </c>
      <c r="F19" s="230">
        <v>19600</v>
      </c>
      <c r="G19" s="207">
        <v>0.57999999999999996</v>
      </c>
      <c r="H19" s="208">
        <v>20</v>
      </c>
      <c r="I19" s="209">
        <f>Таблица616[[#This Row],[Розничная цена KRW]]*Таблица616[[#This Row],[Коэфициент стоимости]]</f>
        <v>11368</v>
      </c>
      <c r="J19" s="210" t="str">
        <f>IF($I$1="","Введите курс",Таблица616[[#This Row],[Оптовая цена KRW                       за 1шт]]/$I$1)</f>
        <v>Введите курс</v>
      </c>
      <c r="K19" s="287"/>
      <c r="L19" s="211">
        <f>Таблица616[[#This Row],[Заказ коробок ]]*Таблица616[[#This Row],[Кол-во шт в коробке]]</f>
        <v>0</v>
      </c>
      <c r="M19" s="212">
        <f>Таблица616[[#This Row],[Общее кол-во шт]]*Таблица616[[#This Row],[Оптовая цена KRW                       за 1шт]]</f>
        <v>0</v>
      </c>
      <c r="N19" s="227" t="str">
        <f>IFERROR(Таблица616[[#This Row],[Общее кол-во шт]]*Таблица616[[#This Row],[Оптовая цена USD                       за 1шт]],"")</f>
        <v/>
      </c>
      <c r="O19" s="204"/>
    </row>
    <row r="20" spans="1:15" ht="22.5" customHeight="1">
      <c r="A20" s="31" t="s">
        <v>19000</v>
      </c>
      <c r="B20" s="193">
        <v>8809563100316</v>
      </c>
      <c r="C20" s="194" t="s">
        <v>19001</v>
      </c>
      <c r="D20" s="195" t="s">
        <v>19002</v>
      </c>
      <c r="E20" s="229" t="s">
        <v>9012</v>
      </c>
      <c r="F20" s="230">
        <v>19600</v>
      </c>
      <c r="G20" s="207">
        <v>0.57999999999999996</v>
      </c>
      <c r="H20" s="208">
        <v>20</v>
      </c>
      <c r="I20" s="209">
        <f>Таблица616[[#This Row],[Розничная цена KRW]]*Таблица616[[#This Row],[Коэфициент стоимости]]</f>
        <v>11368</v>
      </c>
      <c r="J20" s="210" t="str">
        <f>IF($I$1="","Введите курс",Таблица616[[#This Row],[Оптовая цена KRW                       за 1шт]]/$I$1)</f>
        <v>Введите курс</v>
      </c>
      <c r="K20" s="287"/>
      <c r="L20" s="211">
        <f>Таблица616[[#This Row],[Заказ коробок ]]*Таблица616[[#This Row],[Кол-во шт в коробке]]</f>
        <v>0</v>
      </c>
      <c r="M20" s="212">
        <f>Таблица616[[#This Row],[Общее кол-во шт]]*Таблица616[[#This Row],[Оптовая цена KRW                       за 1шт]]</f>
        <v>0</v>
      </c>
      <c r="N20" s="227" t="str">
        <f>IFERROR(Таблица616[[#This Row],[Общее кол-во шт]]*Таблица616[[#This Row],[Оптовая цена USD                       за 1шт]],"")</f>
        <v/>
      </c>
      <c r="O20" s="204"/>
    </row>
    <row r="21" spans="1:15" ht="22.5" customHeight="1">
      <c r="A21" s="31" t="s">
        <v>19003</v>
      </c>
      <c r="B21" s="193">
        <v>8809563100330</v>
      </c>
      <c r="C21" s="194" t="s">
        <v>19004</v>
      </c>
      <c r="D21" s="195" t="s">
        <v>19005</v>
      </c>
      <c r="E21" s="229" t="s">
        <v>19006</v>
      </c>
      <c r="F21" s="230">
        <v>8800</v>
      </c>
      <c r="G21" s="207">
        <v>0.57999999999999996</v>
      </c>
      <c r="H21" s="208">
        <v>40</v>
      </c>
      <c r="I21" s="209">
        <f>Таблица616[[#This Row],[Розничная цена KRW]]*Таблица616[[#This Row],[Коэфициент стоимости]]</f>
        <v>5104</v>
      </c>
      <c r="J21" s="210" t="str">
        <f>IF($I$1="","Введите курс",Таблица616[[#This Row],[Оптовая цена KRW                       за 1шт]]/$I$1)</f>
        <v>Введите курс</v>
      </c>
      <c r="K21" s="287"/>
      <c r="L21" s="211">
        <f>Таблица616[[#This Row],[Заказ коробок ]]*Таблица616[[#This Row],[Кол-во шт в коробке]]</f>
        <v>0</v>
      </c>
      <c r="M21" s="212">
        <f>Таблица616[[#This Row],[Общее кол-во шт]]*Таблица616[[#This Row],[Оптовая цена KRW                       за 1шт]]</f>
        <v>0</v>
      </c>
      <c r="N21" s="227" t="str">
        <f>IFERROR(Таблица616[[#This Row],[Общее кол-во шт]]*Таблица616[[#This Row],[Оптовая цена USD                       за 1шт]],"")</f>
        <v/>
      </c>
      <c r="O21" s="204" t="s">
        <v>18983</v>
      </c>
    </row>
    <row r="22" spans="1:15" ht="22.5" customHeight="1">
      <c r="A22" s="31" t="s">
        <v>19007</v>
      </c>
      <c r="B22" s="193">
        <v>8809563100354</v>
      </c>
      <c r="C22" s="194" t="s">
        <v>19008</v>
      </c>
      <c r="D22" s="195" t="s">
        <v>19009</v>
      </c>
      <c r="E22" s="229" t="s">
        <v>1651</v>
      </c>
      <c r="F22" s="230">
        <v>15000</v>
      </c>
      <c r="G22" s="207">
        <v>0.57999999999999996</v>
      </c>
      <c r="H22" s="208">
        <v>24</v>
      </c>
      <c r="I22" s="209">
        <f>Таблица616[[#This Row],[Розничная цена KRW]]*Таблица616[[#This Row],[Коэфициент стоимости]]</f>
        <v>8700</v>
      </c>
      <c r="J22" s="210" t="str">
        <f>IF($I$1="","Введите курс",Таблица616[[#This Row],[Оптовая цена KRW                       за 1шт]]/$I$1)</f>
        <v>Введите курс</v>
      </c>
      <c r="K22" s="287"/>
      <c r="L22" s="211">
        <f>Таблица616[[#This Row],[Заказ коробок ]]*Таблица616[[#This Row],[Кол-во шт в коробке]]</f>
        <v>0</v>
      </c>
      <c r="M22" s="212">
        <f>Таблица616[[#This Row],[Общее кол-во шт]]*Таблица616[[#This Row],[Оптовая цена KRW                       за 1шт]]</f>
        <v>0</v>
      </c>
      <c r="N22" s="227" t="str">
        <f>IFERROR(Таблица616[[#This Row],[Общее кол-во шт]]*Таблица616[[#This Row],[Оптовая цена USD                       за 1шт]],"")</f>
        <v/>
      </c>
      <c r="O22" s="204"/>
    </row>
    <row r="23" spans="1:15" ht="22.5" customHeight="1">
      <c r="A23" s="31" t="s">
        <v>19010</v>
      </c>
      <c r="B23" s="193">
        <v>8809563100347</v>
      </c>
      <c r="C23" s="194" t="s">
        <v>19011</v>
      </c>
      <c r="D23" s="195" t="s">
        <v>19012</v>
      </c>
      <c r="E23" s="229" t="s">
        <v>8458</v>
      </c>
      <c r="F23" s="230">
        <v>21000</v>
      </c>
      <c r="G23" s="207">
        <v>0.57999999999999996</v>
      </c>
      <c r="H23" s="208">
        <v>18</v>
      </c>
      <c r="I23" s="209">
        <f>Таблица616[[#This Row],[Розничная цена KRW]]*Таблица616[[#This Row],[Коэфициент стоимости]]</f>
        <v>12180</v>
      </c>
      <c r="J23" s="210" t="str">
        <f>IF($I$1="","Введите курс",Таблица616[[#This Row],[Оптовая цена KRW                       за 1шт]]/$I$1)</f>
        <v>Введите курс</v>
      </c>
      <c r="K23" s="287"/>
      <c r="L23" s="211">
        <f>Таблица616[[#This Row],[Заказ коробок ]]*Таблица616[[#This Row],[Кол-во шт в коробке]]</f>
        <v>0</v>
      </c>
      <c r="M23" s="212">
        <f>Таблица616[[#This Row],[Общее кол-во шт]]*Таблица616[[#This Row],[Оптовая цена KRW                       за 1шт]]</f>
        <v>0</v>
      </c>
      <c r="N23" s="227" t="str">
        <f>IFERROR(Таблица616[[#This Row],[Общее кол-во шт]]*Таблица616[[#This Row],[Оптовая цена USD                       за 1шт]],"")</f>
        <v/>
      </c>
      <c r="O23" s="204"/>
    </row>
    <row r="24" spans="1:15" ht="22.5" customHeight="1">
      <c r="A24" s="31" t="s">
        <v>19013</v>
      </c>
      <c r="B24" s="193">
        <v>8809563100408</v>
      </c>
      <c r="C24" s="194" t="s">
        <v>19014</v>
      </c>
      <c r="D24" s="195" t="s">
        <v>19015</v>
      </c>
      <c r="E24" s="229" t="s">
        <v>1668</v>
      </c>
      <c r="F24" s="230">
        <v>19600</v>
      </c>
      <c r="G24" s="207">
        <v>0.57999999999999996</v>
      </c>
      <c r="H24" s="208">
        <v>24</v>
      </c>
      <c r="I24" s="209">
        <f>Таблица616[[#This Row],[Розничная цена KRW]]*Таблица616[[#This Row],[Коэфициент стоимости]]</f>
        <v>11368</v>
      </c>
      <c r="J24" s="210" t="str">
        <f>IF($I$1="","Введите курс",Таблица616[[#This Row],[Оптовая цена KRW                       за 1шт]]/$I$1)</f>
        <v>Введите курс</v>
      </c>
      <c r="K24" s="287"/>
      <c r="L24" s="211">
        <f>Таблица616[[#This Row],[Заказ коробок ]]*Таблица616[[#This Row],[Кол-во шт в коробке]]</f>
        <v>0</v>
      </c>
      <c r="M24" s="212">
        <f>Таблица616[[#This Row],[Общее кол-во шт]]*Таблица616[[#This Row],[Оптовая цена KRW                       за 1шт]]</f>
        <v>0</v>
      </c>
      <c r="N24" s="227" t="str">
        <f>IFERROR(Таблица616[[#This Row],[Общее кол-во шт]]*Таблица616[[#This Row],[Оптовая цена USD                       за 1шт]],"")</f>
        <v/>
      </c>
      <c r="O24" s="204"/>
    </row>
    <row r="25" spans="1:15" ht="22.5" customHeight="1">
      <c r="A25" s="31" t="s">
        <v>19016</v>
      </c>
      <c r="B25" s="193">
        <v>8809563100705</v>
      </c>
      <c r="C25" s="194" t="s">
        <v>19017</v>
      </c>
      <c r="D25" s="195" t="s">
        <v>19018</v>
      </c>
      <c r="E25" s="229" t="s">
        <v>1655</v>
      </c>
      <c r="F25" s="230">
        <v>12000</v>
      </c>
      <c r="G25" s="207">
        <v>0.57999999999999996</v>
      </c>
      <c r="H25" s="208">
        <v>35</v>
      </c>
      <c r="I25" s="209">
        <f>Таблица616[[#This Row],[Розничная цена KRW]]*Таблица616[[#This Row],[Коэфициент стоимости]]</f>
        <v>6959.9999999999991</v>
      </c>
      <c r="J25" s="210" t="str">
        <f>IF($I$1="","Введите курс",Таблица616[[#This Row],[Оптовая цена KRW                       за 1шт]]/$I$1)</f>
        <v>Введите курс</v>
      </c>
      <c r="K25" s="287"/>
      <c r="L25" s="211">
        <f>Таблица616[[#This Row],[Заказ коробок ]]*Таблица616[[#This Row],[Кол-во шт в коробке]]</f>
        <v>0</v>
      </c>
      <c r="M25" s="212">
        <f>Таблица616[[#This Row],[Общее кол-во шт]]*Таблица616[[#This Row],[Оптовая цена KRW                       за 1шт]]</f>
        <v>0</v>
      </c>
      <c r="N25" s="227" t="str">
        <f>IFERROR(Таблица616[[#This Row],[Общее кол-во шт]]*Таблица616[[#This Row],[Оптовая цена USD                       за 1шт]],"")</f>
        <v/>
      </c>
      <c r="O25" s="204" t="s">
        <v>18983</v>
      </c>
    </row>
    <row r="26" spans="1:15" ht="22.5" customHeight="1">
      <c r="A26" s="31" t="s">
        <v>19019</v>
      </c>
      <c r="B26" s="193">
        <v>8809563100699</v>
      </c>
      <c r="C26" s="194" t="s">
        <v>19020</v>
      </c>
      <c r="D26" s="195" t="s">
        <v>19021</v>
      </c>
      <c r="E26" s="229" t="s">
        <v>1655</v>
      </c>
      <c r="F26" s="230">
        <v>12000</v>
      </c>
      <c r="G26" s="207">
        <v>0.57999999999999996</v>
      </c>
      <c r="H26" s="208">
        <v>35</v>
      </c>
      <c r="I26" s="209">
        <f>Таблица616[[#This Row],[Розничная цена KRW]]*Таблица616[[#This Row],[Коэфициент стоимости]]</f>
        <v>6959.9999999999991</v>
      </c>
      <c r="J26" s="210" t="str">
        <f>IF($I$1="","Введите курс",Таблица616[[#This Row],[Оптовая цена KRW                       за 1шт]]/$I$1)</f>
        <v>Введите курс</v>
      </c>
      <c r="K26" s="287"/>
      <c r="L26" s="211">
        <f>Таблица616[[#This Row],[Заказ коробок ]]*Таблица616[[#This Row],[Кол-во шт в коробке]]</f>
        <v>0</v>
      </c>
      <c r="M26" s="212">
        <f>Таблица616[[#This Row],[Общее кол-во шт]]*Таблица616[[#This Row],[Оптовая цена KRW                       за 1шт]]</f>
        <v>0</v>
      </c>
      <c r="N26" s="227" t="str">
        <f>IFERROR(Таблица616[[#This Row],[Общее кол-во шт]]*Таблица616[[#This Row],[Оптовая цена USD                       за 1шт]],"")</f>
        <v/>
      </c>
      <c r="O26" s="204" t="s">
        <v>18983</v>
      </c>
    </row>
    <row r="27" spans="1:15" ht="22.5" customHeight="1">
      <c r="A27" s="31" t="s">
        <v>19022</v>
      </c>
      <c r="B27" s="193">
        <v>8809563100682</v>
      </c>
      <c r="C27" s="194" t="s">
        <v>19023</v>
      </c>
      <c r="D27" s="195" t="s">
        <v>19024</v>
      </c>
      <c r="E27" s="229" t="s">
        <v>1655</v>
      </c>
      <c r="F27" s="230">
        <v>12000</v>
      </c>
      <c r="G27" s="207">
        <v>0.57999999999999996</v>
      </c>
      <c r="H27" s="208">
        <v>35</v>
      </c>
      <c r="I27" s="209">
        <f>Таблица616[[#This Row],[Розничная цена KRW]]*Таблица616[[#This Row],[Коэфициент стоимости]]</f>
        <v>6959.9999999999991</v>
      </c>
      <c r="J27" s="210" t="str">
        <f>IF($I$1="","Введите курс",Таблица616[[#This Row],[Оптовая цена KRW                       за 1шт]]/$I$1)</f>
        <v>Введите курс</v>
      </c>
      <c r="K27" s="287"/>
      <c r="L27" s="211">
        <f>Таблица616[[#This Row],[Заказ коробок ]]*Таблица616[[#This Row],[Кол-во шт в коробке]]</f>
        <v>0</v>
      </c>
      <c r="M27" s="212">
        <f>Таблица616[[#This Row],[Общее кол-во шт]]*Таблица616[[#This Row],[Оптовая цена KRW                       за 1шт]]</f>
        <v>0</v>
      </c>
      <c r="N27" s="227" t="str">
        <f>IFERROR(Таблица616[[#This Row],[Общее кол-во шт]]*Таблица616[[#This Row],[Оптовая цена USD                       за 1шт]],"")</f>
        <v/>
      </c>
      <c r="O27" s="204" t="s">
        <v>18983</v>
      </c>
    </row>
    <row r="28" spans="1:15" ht="22.5" customHeight="1">
      <c r="A28" s="31" t="s">
        <v>19025</v>
      </c>
      <c r="B28" s="193">
        <v>8809563100545</v>
      </c>
      <c r="C28" s="194" t="s">
        <v>19026</v>
      </c>
      <c r="D28" s="195" t="s">
        <v>19027</v>
      </c>
      <c r="E28" s="229" t="s">
        <v>1655</v>
      </c>
      <c r="F28" s="230">
        <v>13800</v>
      </c>
      <c r="G28" s="207">
        <v>0.57999999999999996</v>
      </c>
      <c r="H28" s="208">
        <v>24</v>
      </c>
      <c r="I28" s="209">
        <f>Таблица616[[#This Row],[Розничная цена KRW]]*Таблица616[[#This Row],[Коэфициент стоимости]]</f>
        <v>8003.9999999999991</v>
      </c>
      <c r="J28" s="210" t="str">
        <f>IF($I$1="","Введите курс",Таблица616[[#This Row],[Оптовая цена KRW                       за 1шт]]/$I$1)</f>
        <v>Введите курс</v>
      </c>
      <c r="K28" s="287"/>
      <c r="L28" s="211">
        <f>Таблица616[[#This Row],[Заказ коробок ]]*Таблица616[[#This Row],[Кол-во шт в коробке]]</f>
        <v>0</v>
      </c>
      <c r="M28" s="212">
        <f>Таблица616[[#This Row],[Общее кол-во шт]]*Таблица616[[#This Row],[Оптовая цена KRW                       за 1шт]]</f>
        <v>0</v>
      </c>
      <c r="N28" s="227" t="str">
        <f>IFERROR(Таблица616[[#This Row],[Общее кол-во шт]]*Таблица616[[#This Row],[Оптовая цена USD                       за 1шт]],"")</f>
        <v/>
      </c>
      <c r="O28" s="204"/>
    </row>
    <row r="29" spans="1:15" ht="22.5" customHeight="1">
      <c r="A29" s="31" t="s">
        <v>19028</v>
      </c>
      <c r="B29" s="193">
        <v>8809563100576</v>
      </c>
      <c r="C29" s="194" t="s">
        <v>19029</v>
      </c>
      <c r="D29" s="195" t="s">
        <v>19030</v>
      </c>
      <c r="E29" s="229" t="s">
        <v>19031</v>
      </c>
      <c r="F29" s="230">
        <v>5800</v>
      </c>
      <c r="G29" s="207">
        <v>0.57999999999999996</v>
      </c>
      <c r="H29" s="208">
        <v>56</v>
      </c>
      <c r="I29" s="209">
        <f>Таблица616[[#This Row],[Розничная цена KRW]]*Таблица616[[#This Row],[Коэфициент стоимости]]</f>
        <v>3363.9999999999995</v>
      </c>
      <c r="J29" s="210" t="str">
        <f>IF($I$1="","Введите курс",Таблица616[[#This Row],[Оптовая цена KRW                       за 1шт]]/$I$1)</f>
        <v>Введите курс</v>
      </c>
      <c r="K29" s="287"/>
      <c r="L29" s="211">
        <f>Таблица616[[#This Row],[Заказ коробок ]]*Таблица616[[#This Row],[Кол-во шт в коробке]]</f>
        <v>0</v>
      </c>
      <c r="M29" s="212">
        <f>Таблица616[[#This Row],[Общее кол-во шт]]*Таблица616[[#This Row],[Оптовая цена KRW                       за 1шт]]</f>
        <v>0</v>
      </c>
      <c r="N29" s="227" t="str">
        <f>IFERROR(Таблица616[[#This Row],[Общее кол-во шт]]*Таблица616[[#This Row],[Оптовая цена USD                       за 1шт]],"")</f>
        <v/>
      </c>
      <c r="O29" s="204"/>
    </row>
    <row r="30" spans="1:15" ht="22.5" customHeight="1">
      <c r="A30" s="31" t="s">
        <v>19032</v>
      </c>
      <c r="B30" s="193">
        <v>8809563100811</v>
      </c>
      <c r="C30" s="194" t="s">
        <v>19033</v>
      </c>
      <c r="D30" s="195" t="s">
        <v>19034</v>
      </c>
      <c r="E30" s="229" t="s">
        <v>1655</v>
      </c>
      <c r="F30" s="230">
        <v>5800</v>
      </c>
      <c r="G30" s="207">
        <v>0.57999999999999996</v>
      </c>
      <c r="H30" s="208">
        <v>56</v>
      </c>
      <c r="I30" s="209">
        <f>Таблица616[[#This Row],[Розничная цена KRW]]*Таблица616[[#This Row],[Коэфициент стоимости]]</f>
        <v>3363.9999999999995</v>
      </c>
      <c r="J30" s="210" t="str">
        <f>IF($I$1="","Введите курс",Таблица616[[#This Row],[Оптовая цена KRW                       за 1шт]]/$I$1)</f>
        <v>Введите курс</v>
      </c>
      <c r="K30" s="287"/>
      <c r="L30" s="211">
        <f>Таблица616[[#This Row],[Заказ коробок ]]*Таблица616[[#This Row],[Кол-во шт в коробке]]</f>
        <v>0</v>
      </c>
      <c r="M30" s="212">
        <f>Таблица616[[#This Row],[Общее кол-во шт]]*Таблица616[[#This Row],[Оптовая цена KRW                       за 1шт]]</f>
        <v>0</v>
      </c>
      <c r="N30" s="227" t="str">
        <f>IFERROR(Таблица616[[#This Row],[Общее кол-во шт]]*Таблица616[[#This Row],[Оптовая цена USD                       за 1шт]],"")</f>
        <v/>
      </c>
      <c r="O30" s="204"/>
    </row>
    <row r="31" spans="1:15" ht="22.5" customHeight="1">
      <c r="A31" s="31" t="s">
        <v>19035</v>
      </c>
      <c r="B31" s="193">
        <v>8809563100804</v>
      </c>
      <c r="C31" s="194" t="s">
        <v>19036</v>
      </c>
      <c r="D31" s="195" t="s">
        <v>19037</v>
      </c>
      <c r="E31" s="229" t="s">
        <v>19038</v>
      </c>
      <c r="F31" s="230">
        <v>5800</v>
      </c>
      <c r="G31" s="207">
        <v>0.57999999999999996</v>
      </c>
      <c r="H31" s="208">
        <v>90</v>
      </c>
      <c r="I31" s="209">
        <f>Таблица616[[#This Row],[Розничная цена KRW]]*Таблица616[[#This Row],[Коэфициент стоимости]]</f>
        <v>3363.9999999999995</v>
      </c>
      <c r="J31" s="210" t="str">
        <f>IF($I$1="","Введите курс",Таблица616[[#This Row],[Оптовая цена KRW                       за 1шт]]/$I$1)</f>
        <v>Введите курс</v>
      </c>
      <c r="K31" s="287"/>
      <c r="L31" s="211">
        <f>Таблица616[[#This Row],[Заказ коробок ]]*Таблица616[[#This Row],[Кол-во шт в коробке]]</f>
        <v>0</v>
      </c>
      <c r="M31" s="212">
        <f>Таблица616[[#This Row],[Общее кол-во шт]]*Таблица616[[#This Row],[Оптовая цена KRW                       за 1шт]]</f>
        <v>0</v>
      </c>
      <c r="N31" s="227" t="str">
        <f>IFERROR(Таблица616[[#This Row],[Общее кол-во шт]]*Таблица616[[#This Row],[Оптовая цена USD                       за 1шт]],"")</f>
        <v/>
      </c>
      <c r="O31" s="204"/>
    </row>
    <row r="32" spans="1:15" ht="22.5" customHeight="1">
      <c r="A32" s="31" t="s">
        <v>19039</v>
      </c>
      <c r="B32" s="193">
        <v>8809563100828</v>
      </c>
      <c r="C32" s="194" t="s">
        <v>19040</v>
      </c>
      <c r="D32" s="195" t="s">
        <v>19041</v>
      </c>
      <c r="E32" s="229" t="s">
        <v>19042</v>
      </c>
      <c r="F32" s="230">
        <v>17000</v>
      </c>
      <c r="G32" s="207">
        <v>0.57999999999999996</v>
      </c>
      <c r="H32" s="208">
        <v>21</v>
      </c>
      <c r="I32" s="209">
        <f>Таблица616[[#This Row],[Розничная цена KRW]]*Таблица616[[#This Row],[Коэфициент стоимости]]</f>
        <v>9860</v>
      </c>
      <c r="J32" s="210" t="str">
        <f>IF($I$1="","Введите курс",Таблица616[[#This Row],[Оптовая цена KRW                       за 1шт]]/$I$1)</f>
        <v>Введите курс</v>
      </c>
      <c r="K32" s="287"/>
      <c r="L32" s="211">
        <f>Таблица616[[#This Row],[Заказ коробок ]]*Таблица616[[#This Row],[Кол-во шт в коробке]]</f>
        <v>0</v>
      </c>
      <c r="M32" s="212">
        <f>Таблица616[[#This Row],[Общее кол-во шт]]*Таблица616[[#This Row],[Оптовая цена KRW                       за 1шт]]</f>
        <v>0</v>
      </c>
      <c r="N32" s="227" t="str">
        <f>IFERROR(Таблица616[[#This Row],[Общее кол-во шт]]*Таблица616[[#This Row],[Оптовая цена USD                       за 1шт]],"")</f>
        <v/>
      </c>
      <c r="O32" s="204"/>
    </row>
    <row r="33" spans="1:15" ht="22.5" customHeight="1">
      <c r="A33" s="31" t="s">
        <v>19043</v>
      </c>
      <c r="B33" s="193">
        <v>8809563100934</v>
      </c>
      <c r="C33" s="194" t="s">
        <v>19044</v>
      </c>
      <c r="D33" s="195" t="s">
        <v>19045</v>
      </c>
      <c r="E33" s="229" t="s">
        <v>1655</v>
      </c>
      <c r="F33" s="230">
        <v>3200</v>
      </c>
      <c r="G33" s="207">
        <v>0.57999999999999996</v>
      </c>
      <c r="H33" s="208">
        <v>30</v>
      </c>
      <c r="I33" s="209">
        <f>Таблица616[[#This Row],[Розничная цена KRW]]*Таблица616[[#This Row],[Коэфициент стоимости]]</f>
        <v>1855.9999999999998</v>
      </c>
      <c r="J33" s="210" t="str">
        <f>IF($I$1="","Введите курс",Таблица616[[#This Row],[Оптовая цена KRW                       за 1шт]]/$I$1)</f>
        <v>Введите курс</v>
      </c>
      <c r="K33" s="287"/>
      <c r="L33" s="211">
        <f>Таблица616[[#This Row],[Заказ коробок ]]*Таблица616[[#This Row],[Кол-во шт в коробке]]</f>
        <v>0</v>
      </c>
      <c r="M33" s="212">
        <f>Таблица616[[#This Row],[Общее кол-во шт]]*Таблица616[[#This Row],[Оптовая цена KRW                       за 1шт]]</f>
        <v>0</v>
      </c>
      <c r="N33" s="227" t="str">
        <f>IFERROR(Таблица616[[#This Row],[Общее кол-во шт]]*Таблица616[[#This Row],[Оптовая цена USD                       за 1шт]],"")</f>
        <v/>
      </c>
      <c r="O33" s="204"/>
    </row>
    <row r="34" spans="1:15" ht="22.5" customHeight="1">
      <c r="A34" s="31" t="s">
        <v>19046</v>
      </c>
      <c r="B34" s="193">
        <v>8809563100675</v>
      </c>
      <c r="C34" s="194" t="s">
        <v>19047</v>
      </c>
      <c r="D34" s="195" t="s">
        <v>19048</v>
      </c>
      <c r="E34" s="229" t="s">
        <v>1639</v>
      </c>
      <c r="F34" s="230">
        <v>19800</v>
      </c>
      <c r="G34" s="207">
        <v>0.57999999999999996</v>
      </c>
      <c r="H34" s="208">
        <v>15</v>
      </c>
      <c r="I34" s="209">
        <f>Таблица616[[#This Row],[Розничная цена KRW]]*Таблица616[[#This Row],[Коэфициент стоимости]]</f>
        <v>11484</v>
      </c>
      <c r="J34" s="210" t="str">
        <f>IF($I$1="","Введите курс",Таблица616[[#This Row],[Оптовая цена KRW                       за 1шт]]/$I$1)</f>
        <v>Введите курс</v>
      </c>
      <c r="K34" s="287"/>
      <c r="L34" s="211">
        <f>Таблица616[[#This Row],[Заказ коробок ]]*Таблица616[[#This Row],[Кол-во шт в коробке]]</f>
        <v>0</v>
      </c>
      <c r="M34" s="212">
        <f>Таблица616[[#This Row],[Общее кол-во шт]]*Таблица616[[#This Row],[Оптовая цена KRW                       за 1шт]]</f>
        <v>0</v>
      </c>
      <c r="N34" s="227" t="str">
        <f>IFERROR(Таблица616[[#This Row],[Общее кол-во шт]]*Таблица616[[#This Row],[Оптовая цена USD                       за 1шт]],"")</f>
        <v/>
      </c>
      <c r="O34" s="204" t="s">
        <v>18983</v>
      </c>
    </row>
    <row r="35" spans="1:15" ht="22.5" customHeight="1">
      <c r="A35" s="31" t="s">
        <v>19049</v>
      </c>
      <c r="B35" s="193">
        <v>8809563100651</v>
      </c>
      <c r="C35" s="194" t="s">
        <v>19050</v>
      </c>
      <c r="D35" s="195" t="s">
        <v>19051</v>
      </c>
      <c r="E35" s="229" t="s">
        <v>1668</v>
      </c>
      <c r="F35" s="230">
        <v>19500</v>
      </c>
      <c r="G35" s="207">
        <v>0.57999999999999996</v>
      </c>
      <c r="H35" s="208">
        <v>15</v>
      </c>
      <c r="I35" s="209">
        <f>Таблица616[[#This Row],[Розничная цена KRW]]*Таблица616[[#This Row],[Коэфициент стоимости]]</f>
        <v>11310</v>
      </c>
      <c r="J35" s="210" t="str">
        <f>IF($I$1="","Введите курс",Таблица616[[#This Row],[Оптовая цена KRW                       за 1шт]]/$I$1)</f>
        <v>Введите курс</v>
      </c>
      <c r="K35" s="287"/>
      <c r="L35" s="211">
        <f>Таблица616[[#This Row],[Заказ коробок ]]*Таблица616[[#This Row],[Кол-во шт в коробке]]</f>
        <v>0</v>
      </c>
      <c r="M35" s="212">
        <f>Таблица616[[#This Row],[Общее кол-во шт]]*Таблица616[[#This Row],[Оптовая цена KRW                       за 1шт]]</f>
        <v>0</v>
      </c>
      <c r="N35" s="227" t="str">
        <f>IFERROR(Таблица616[[#This Row],[Общее кол-во шт]]*Таблица616[[#This Row],[Оптовая цена USD                       за 1шт]],"")</f>
        <v/>
      </c>
      <c r="O35" s="204"/>
    </row>
    <row r="36" spans="1:15" ht="22.5" customHeight="1">
      <c r="A36" s="31" t="s">
        <v>19052</v>
      </c>
      <c r="B36" s="193">
        <v>8809563100668</v>
      </c>
      <c r="C36" s="194" t="s">
        <v>19053</v>
      </c>
      <c r="D36" s="195" t="s">
        <v>19054</v>
      </c>
      <c r="E36" s="229" t="s">
        <v>8458</v>
      </c>
      <c r="F36" s="230">
        <v>21000</v>
      </c>
      <c r="G36" s="207">
        <v>0.57999999999999996</v>
      </c>
      <c r="H36" s="208">
        <v>21</v>
      </c>
      <c r="I36" s="209">
        <f>Таблица616[[#This Row],[Розничная цена KRW]]*Таблица616[[#This Row],[Коэфициент стоимости]]</f>
        <v>12180</v>
      </c>
      <c r="J36" s="210" t="str">
        <f>IF($I$1="","Введите курс",Таблица616[[#This Row],[Оптовая цена KRW                       за 1шт]]/$I$1)</f>
        <v>Введите курс</v>
      </c>
      <c r="K36" s="287"/>
      <c r="L36" s="211">
        <f>Таблица616[[#This Row],[Заказ коробок ]]*Таблица616[[#This Row],[Кол-во шт в коробке]]</f>
        <v>0</v>
      </c>
      <c r="M36" s="212">
        <f>Таблица616[[#This Row],[Общее кол-во шт]]*Таблица616[[#This Row],[Оптовая цена KRW                       за 1шт]]</f>
        <v>0</v>
      </c>
      <c r="N36" s="227" t="str">
        <f>IFERROR(Таблица616[[#This Row],[Общее кол-во шт]]*Таблица616[[#This Row],[Оптовая цена USD                       за 1шт]],"")</f>
        <v/>
      </c>
      <c r="O36" s="204"/>
    </row>
    <row r="37" spans="1:15" ht="22.5" customHeight="1">
      <c r="A37" s="31" t="s">
        <v>19055</v>
      </c>
      <c r="B37" s="231">
        <v>8809563100989</v>
      </c>
      <c r="C37" s="232" t="s">
        <v>19056</v>
      </c>
      <c r="D37" s="233" t="s">
        <v>19057</v>
      </c>
      <c r="E37" s="234" t="s">
        <v>19058</v>
      </c>
      <c r="F37" s="235">
        <v>12000</v>
      </c>
      <c r="G37" s="236">
        <v>0.57999999999999996</v>
      </c>
      <c r="H37" s="237">
        <v>30</v>
      </c>
      <c r="I37" s="238">
        <f>Таблица616[[#This Row],[Розничная цена KRW]]*Таблица616[[#This Row],[Коэфициент стоимости]]</f>
        <v>6959.9999999999991</v>
      </c>
      <c r="J37" s="239" t="str">
        <f>IF($I$1="","Введите курс",Таблица616[[#This Row],[Оптовая цена KRW                       за 1шт]]/$I$1)</f>
        <v>Введите курс</v>
      </c>
      <c r="K37" s="288"/>
      <c r="L37" s="240">
        <f>Таблица616[[#This Row],[Заказ коробок ]]*Таблица616[[#This Row],[Кол-во шт в коробке]]</f>
        <v>0</v>
      </c>
      <c r="M37" s="241">
        <f>Таблица616[[#This Row],[Общее кол-во шт]]*Таблица616[[#This Row],[Оптовая цена KRW                       за 1шт]]</f>
        <v>0</v>
      </c>
      <c r="N37" s="242" t="str">
        <f>IFERROR(Таблица616[[#This Row],[Общее кол-во шт]]*Таблица616[[#This Row],[Оптовая цена USD                       за 1шт]],"")</f>
        <v/>
      </c>
      <c r="O37" s="243"/>
    </row>
    <row r="38" spans="1:15" ht="22.5" customHeight="1">
      <c r="A38" s="31" t="s">
        <v>19059</v>
      </c>
      <c r="B38" s="193">
        <v>8809563101054</v>
      </c>
      <c r="C38" s="194" t="s">
        <v>19060</v>
      </c>
      <c r="D38" s="195" t="s">
        <v>19061</v>
      </c>
      <c r="E38" s="229" t="s">
        <v>1639</v>
      </c>
      <c r="F38" s="230">
        <v>16000</v>
      </c>
      <c r="G38" s="207">
        <v>0.57999999999999996</v>
      </c>
      <c r="H38" s="208">
        <v>20</v>
      </c>
      <c r="I38" s="209">
        <f>Таблица616[[#This Row],[Розничная цена KRW]]*Таблица616[[#This Row],[Коэфициент стоимости]]</f>
        <v>9280</v>
      </c>
      <c r="J38" s="210" t="str">
        <f>IF($I$1="","Введите курс",Таблица616[[#This Row],[Оптовая цена KRW                       за 1шт]]/$I$1)</f>
        <v>Введите курс</v>
      </c>
      <c r="K38" s="287"/>
      <c r="L38" s="211">
        <f>Таблица616[[#This Row],[Заказ коробок ]]*Таблица616[[#This Row],[Кол-во шт в коробке]]</f>
        <v>0</v>
      </c>
      <c r="M38" s="212">
        <f>Таблица616[[#This Row],[Общее кол-во шт]]*Таблица616[[#This Row],[Оптовая цена KRW                       за 1шт]]</f>
        <v>0</v>
      </c>
      <c r="N38" s="227" t="str">
        <f>IFERROR(Таблица616[[#This Row],[Общее кол-во шт]]*Таблица616[[#This Row],[Оптовая цена USD                       за 1шт]],"")</f>
        <v/>
      </c>
      <c r="O38" s="204"/>
    </row>
    <row r="39" spans="1:15" ht="22.5" customHeight="1">
      <c r="A39" s="31" t="s">
        <v>19062</v>
      </c>
      <c r="B39" s="193">
        <v>8809563100965</v>
      </c>
      <c r="C39" s="194" t="s">
        <v>19063</v>
      </c>
      <c r="D39" s="195" t="s">
        <v>19064</v>
      </c>
      <c r="E39" s="229" t="s">
        <v>9012</v>
      </c>
      <c r="F39" s="230">
        <v>19500</v>
      </c>
      <c r="G39" s="207">
        <v>0.6</v>
      </c>
      <c r="H39" s="208">
        <v>24</v>
      </c>
      <c r="I39" s="209">
        <f>Таблица616[[#This Row],[Розничная цена KRW]]*Таблица616[[#This Row],[Коэфициент стоимости]]</f>
        <v>11700</v>
      </c>
      <c r="J39" s="210" t="str">
        <f>IF($I$1="","Введите курс",Таблица616[[#This Row],[Оптовая цена KRW                       за 1шт]]/$I$1)</f>
        <v>Введите курс</v>
      </c>
      <c r="K39" s="287"/>
      <c r="L39" s="211">
        <f>Таблица616[[#This Row],[Заказ коробок ]]*Таблица616[[#This Row],[Кол-во шт в коробке]]</f>
        <v>0</v>
      </c>
      <c r="M39" s="212">
        <f>Таблица616[[#This Row],[Общее кол-во шт]]*Таблица616[[#This Row],[Оптовая цена KRW                       за 1шт]]</f>
        <v>0</v>
      </c>
      <c r="N39" s="227" t="str">
        <f>IFERROR(Таблица616[[#This Row],[Общее кол-во шт]]*Таблица616[[#This Row],[Оптовая цена USD                       за 1шт]],"")</f>
        <v/>
      </c>
      <c r="O39" s="204" t="s">
        <v>18983</v>
      </c>
    </row>
    <row r="40" spans="1:15" ht="22.5" customHeight="1">
      <c r="A40" s="31" t="s">
        <v>19065</v>
      </c>
      <c r="B40" s="193" t="s">
        <v>19066</v>
      </c>
      <c r="C40" s="194" t="s">
        <v>18947</v>
      </c>
      <c r="D40" s="195" t="s">
        <v>19067</v>
      </c>
      <c r="E40" s="229" t="s">
        <v>9501</v>
      </c>
      <c r="F40" s="230"/>
      <c r="G40" s="207"/>
      <c r="H40" s="208">
        <v>500</v>
      </c>
      <c r="I40" s="209">
        <f>Таблица616[[#This Row],[Розничная цена KRW]]*Таблица616[[#This Row],[Коэфициент стоимости]]</f>
        <v>0</v>
      </c>
      <c r="J40" s="210" t="str">
        <f>IF($I$1="","Введите курс",Таблица616[[#This Row],[Оптовая цена KRW                       за 1шт]]/$I$1)</f>
        <v>Введите курс</v>
      </c>
      <c r="K40" s="287"/>
      <c r="L40" s="211">
        <f>Таблица616[[#This Row],[Заказ коробок ]]*Таблица616[[#This Row],[Кол-во шт в коробке]]</f>
        <v>0</v>
      </c>
      <c r="M40" s="212">
        <f>Таблица616[[#This Row],[Общее кол-во шт]]*Таблица616[[#This Row],[Оптовая цена KRW                       за 1шт]]</f>
        <v>0</v>
      </c>
      <c r="N40" s="227" t="str">
        <f>IFERROR(Таблица616[[#This Row],[Общее кол-во шт]]*Таблица616[[#This Row],[Оптовая цена USD                       за 1шт]],"")</f>
        <v/>
      </c>
      <c r="O40" s="204"/>
    </row>
    <row r="41" spans="1:15" ht="22.5" customHeight="1">
      <c r="A41" s="31" t="s">
        <v>19068</v>
      </c>
      <c r="B41" s="193" t="s">
        <v>19069</v>
      </c>
      <c r="C41" s="194" t="s">
        <v>18950</v>
      </c>
      <c r="D41" s="195" t="s">
        <v>19070</v>
      </c>
      <c r="E41" s="229" t="s">
        <v>19071</v>
      </c>
      <c r="F41" s="230"/>
      <c r="G41" s="207"/>
      <c r="H41" s="208">
        <v>500</v>
      </c>
      <c r="I41" s="209">
        <f>Таблица616[[#This Row],[Розничная цена KRW]]*Таблица616[[#This Row],[Коэфициент стоимости]]</f>
        <v>0</v>
      </c>
      <c r="J41" s="210" t="str">
        <f>IF($I$1="","Введите курс",Таблица616[[#This Row],[Оптовая цена KRW                       за 1шт]]/$I$1)</f>
        <v>Введите курс</v>
      </c>
      <c r="K41" s="287"/>
      <c r="L41" s="211">
        <f>Таблица616[[#This Row],[Заказ коробок ]]*Таблица616[[#This Row],[Кол-во шт в коробке]]</f>
        <v>0</v>
      </c>
      <c r="M41" s="212">
        <f>Таблица616[[#This Row],[Общее кол-во шт]]*Таблица616[[#This Row],[Оптовая цена KRW                       за 1шт]]</f>
        <v>0</v>
      </c>
      <c r="N41" s="227" t="str">
        <f>IFERROR(Таблица616[[#This Row],[Общее кол-во шт]]*Таблица616[[#This Row],[Оптовая цена USD                       за 1шт]],"")</f>
        <v/>
      </c>
      <c r="O41" s="204"/>
    </row>
    <row r="42" spans="1:15" ht="22.5" customHeight="1">
      <c r="A42" s="31" t="s">
        <v>19072</v>
      </c>
      <c r="B42" s="193" t="s">
        <v>19073</v>
      </c>
      <c r="C42" s="194" t="s">
        <v>19074</v>
      </c>
      <c r="D42" s="195" t="s">
        <v>19075</v>
      </c>
      <c r="E42" s="229" t="s">
        <v>9501</v>
      </c>
      <c r="F42" s="230"/>
      <c r="G42" s="207"/>
      <c r="H42" s="208">
        <v>500</v>
      </c>
      <c r="I42" s="209">
        <f>Таблица616[[#This Row],[Розничная цена KRW]]*Таблица616[[#This Row],[Коэфициент стоимости]]</f>
        <v>0</v>
      </c>
      <c r="J42" s="210" t="str">
        <f>IF($I$1="","Введите курс",Таблица616[[#This Row],[Оптовая цена KRW                       за 1шт]]/$I$1)</f>
        <v>Введите курс</v>
      </c>
      <c r="K42" s="287"/>
      <c r="L42" s="211">
        <f>Таблица616[[#This Row],[Заказ коробок ]]*Таблица616[[#This Row],[Кол-во шт в коробке]]</f>
        <v>0</v>
      </c>
      <c r="M42" s="212">
        <f>Таблица616[[#This Row],[Общее кол-во шт]]*Таблица616[[#This Row],[Оптовая цена KRW                       за 1шт]]</f>
        <v>0</v>
      </c>
      <c r="N42" s="227" t="str">
        <f>IFERROR(Таблица616[[#This Row],[Общее кол-во шт]]*Таблица616[[#This Row],[Оптовая цена USD                       за 1шт]],"")</f>
        <v/>
      </c>
      <c r="O42" s="204"/>
    </row>
    <row r="43" spans="1:15" ht="22.5" customHeight="1">
      <c r="A43" s="31" t="s">
        <v>19076</v>
      </c>
      <c r="B43" s="193" t="s">
        <v>19077</v>
      </c>
      <c r="C43" s="194" t="s">
        <v>18956</v>
      </c>
      <c r="D43" s="195" t="s">
        <v>19078</v>
      </c>
      <c r="E43" s="229" t="s">
        <v>9501</v>
      </c>
      <c r="F43" s="230"/>
      <c r="G43" s="207"/>
      <c r="H43" s="208">
        <v>500</v>
      </c>
      <c r="I43" s="209">
        <f>Таблица616[[#This Row],[Розничная цена KRW]]*Таблица616[[#This Row],[Коэфициент стоимости]]</f>
        <v>0</v>
      </c>
      <c r="J43" s="210" t="str">
        <f>IF($I$1="","Введите курс",Таблица616[[#This Row],[Оптовая цена KRW                       за 1шт]]/$I$1)</f>
        <v>Введите курс</v>
      </c>
      <c r="K43" s="287"/>
      <c r="L43" s="211">
        <f>Таблица616[[#This Row],[Заказ коробок ]]*Таблица616[[#This Row],[Кол-во шт в коробке]]</f>
        <v>0</v>
      </c>
      <c r="M43" s="212">
        <f>Таблица616[[#This Row],[Общее кол-во шт]]*Таблица616[[#This Row],[Оптовая цена KRW                       за 1шт]]</f>
        <v>0</v>
      </c>
      <c r="N43" s="227" t="str">
        <f>IFERROR(Таблица616[[#This Row],[Общее кол-во шт]]*Таблица616[[#This Row],[Оптовая цена USD                       за 1шт]],"")</f>
        <v/>
      </c>
      <c r="O43" s="204"/>
    </row>
    <row r="44" spans="1:15" ht="22.5" customHeight="1">
      <c r="A44" s="31" t="s">
        <v>19079</v>
      </c>
      <c r="B44" s="193" t="s">
        <v>19080</v>
      </c>
      <c r="C44" s="194" t="s">
        <v>18959</v>
      </c>
      <c r="D44" s="195" t="s">
        <v>19081</v>
      </c>
      <c r="E44" s="229" t="s">
        <v>9501</v>
      </c>
      <c r="F44" s="230"/>
      <c r="G44" s="207"/>
      <c r="H44" s="208">
        <v>500</v>
      </c>
      <c r="I44" s="209">
        <f>Таблица616[[#This Row],[Розничная цена KRW]]*Таблица616[[#This Row],[Коэфициент стоимости]]</f>
        <v>0</v>
      </c>
      <c r="J44" s="210" t="str">
        <f>IF($I$1="","Введите курс",Таблица616[[#This Row],[Оптовая цена KRW                       за 1шт]]/$I$1)</f>
        <v>Введите курс</v>
      </c>
      <c r="K44" s="287"/>
      <c r="L44" s="211">
        <f>Таблица616[[#This Row],[Заказ коробок ]]*Таблица616[[#This Row],[Кол-во шт в коробке]]</f>
        <v>0</v>
      </c>
      <c r="M44" s="212">
        <f>Таблица616[[#This Row],[Общее кол-во шт]]*Таблица616[[#This Row],[Оптовая цена KRW                       за 1шт]]</f>
        <v>0</v>
      </c>
      <c r="N44" s="227" t="str">
        <f>IFERROR(Таблица616[[#This Row],[Общее кол-во шт]]*Таблица616[[#This Row],[Оптовая цена USD                       за 1шт]],"")</f>
        <v/>
      </c>
      <c r="O44" s="204"/>
    </row>
    <row r="45" spans="1:15" ht="22.5" customHeight="1">
      <c r="A45" s="31" t="s">
        <v>19082</v>
      </c>
      <c r="B45" s="193" t="s">
        <v>19083</v>
      </c>
      <c r="C45" s="194" t="s">
        <v>18962</v>
      </c>
      <c r="D45" s="195" t="s">
        <v>19084</v>
      </c>
      <c r="E45" s="229" t="s">
        <v>19071</v>
      </c>
      <c r="F45" s="230"/>
      <c r="G45" s="207"/>
      <c r="H45" s="208">
        <v>500</v>
      </c>
      <c r="I45" s="209">
        <f>Таблица616[[#This Row],[Розничная цена KRW]]*Таблица616[[#This Row],[Коэфициент стоимости]]</f>
        <v>0</v>
      </c>
      <c r="J45" s="210" t="str">
        <f>IF($I$1="","Введите курс",Таблица616[[#This Row],[Оптовая цена KRW                       за 1шт]]/$I$1)</f>
        <v>Введите курс</v>
      </c>
      <c r="K45" s="287"/>
      <c r="L45" s="211">
        <f>Таблица616[[#This Row],[Заказ коробок ]]*Таблица616[[#This Row],[Кол-во шт в коробке]]</f>
        <v>0</v>
      </c>
      <c r="M45" s="212">
        <f>Таблица616[[#This Row],[Общее кол-во шт]]*Таблица616[[#This Row],[Оптовая цена KRW                       за 1шт]]</f>
        <v>0</v>
      </c>
      <c r="N45" s="227" t="str">
        <f>IFERROR(Таблица616[[#This Row],[Общее кол-во шт]]*Таблица616[[#This Row],[Оптовая цена USD                       за 1шт]],"")</f>
        <v/>
      </c>
      <c r="O45" s="204"/>
    </row>
    <row r="46" spans="1:15" ht="22.5" customHeight="1">
      <c r="A46" s="31" t="s">
        <v>19085</v>
      </c>
      <c r="B46" s="193" t="s">
        <v>19086</v>
      </c>
      <c r="C46" s="194" t="s">
        <v>18969</v>
      </c>
      <c r="D46" s="195" t="s">
        <v>19087</v>
      </c>
      <c r="E46" s="229" t="s">
        <v>9501</v>
      </c>
      <c r="F46" s="230"/>
      <c r="G46" s="207"/>
      <c r="H46" s="208">
        <v>500</v>
      </c>
      <c r="I46" s="209">
        <f>Таблица616[[#This Row],[Розничная цена KRW]]*Таблица616[[#This Row],[Коэфициент стоимости]]</f>
        <v>0</v>
      </c>
      <c r="J46" s="210" t="str">
        <f>IF($I$1="","Введите курс",Таблица616[[#This Row],[Оптовая цена KRW                       за 1шт]]/$I$1)</f>
        <v>Введите курс</v>
      </c>
      <c r="K46" s="287"/>
      <c r="L46" s="211">
        <f>Таблица616[[#This Row],[Заказ коробок ]]*Таблица616[[#This Row],[Кол-во шт в коробке]]</f>
        <v>0</v>
      </c>
      <c r="M46" s="212">
        <f>Таблица616[[#This Row],[Общее кол-во шт]]*Таблица616[[#This Row],[Оптовая цена KRW                       за 1шт]]</f>
        <v>0</v>
      </c>
      <c r="N46" s="227" t="str">
        <f>IFERROR(Таблица616[[#This Row],[Общее кол-во шт]]*Таблица616[[#This Row],[Оптовая цена USD                       за 1шт]],"")</f>
        <v/>
      </c>
      <c r="O46" s="204"/>
    </row>
    <row r="47" spans="1:15" ht="22.5" customHeight="1">
      <c r="A47" s="31" t="s">
        <v>19088</v>
      </c>
      <c r="B47" s="193" t="s">
        <v>19089</v>
      </c>
      <c r="C47" s="194" t="s">
        <v>18972</v>
      </c>
      <c r="D47" s="195" t="s">
        <v>19090</v>
      </c>
      <c r="E47" s="229" t="s">
        <v>9501</v>
      </c>
      <c r="F47" s="230"/>
      <c r="G47" s="207"/>
      <c r="H47" s="208">
        <v>500</v>
      </c>
      <c r="I47" s="209">
        <f>Таблица616[[#This Row],[Розничная цена KRW]]*Таблица616[[#This Row],[Коэфициент стоимости]]</f>
        <v>0</v>
      </c>
      <c r="J47" s="210" t="str">
        <f>IF($I$1="","Введите курс",Таблица616[[#This Row],[Оптовая цена KRW                       за 1шт]]/$I$1)</f>
        <v>Введите курс</v>
      </c>
      <c r="K47" s="287"/>
      <c r="L47" s="211">
        <f>Таблица616[[#This Row],[Заказ коробок ]]*Таблица616[[#This Row],[Кол-во шт в коробке]]</f>
        <v>0</v>
      </c>
      <c r="M47" s="212">
        <f>Таблица616[[#This Row],[Общее кол-во шт]]*Таблица616[[#This Row],[Оптовая цена KRW                       за 1шт]]</f>
        <v>0</v>
      </c>
      <c r="N47" s="227" t="str">
        <f>IFERROR(Таблица616[[#This Row],[Общее кол-во шт]]*Таблица616[[#This Row],[Оптовая цена USD                       за 1шт]],"")</f>
        <v/>
      </c>
      <c r="O47" s="204"/>
    </row>
    <row r="48" spans="1:15" ht="22.5" customHeight="1">
      <c r="A48" s="31" t="s">
        <v>19091</v>
      </c>
      <c r="B48" s="193" t="s">
        <v>19092</v>
      </c>
      <c r="C48" s="194" t="s">
        <v>18975</v>
      </c>
      <c r="D48" s="195" t="s">
        <v>19093</v>
      </c>
      <c r="E48" s="229" t="s">
        <v>9501</v>
      </c>
      <c r="F48" s="230"/>
      <c r="G48" s="207"/>
      <c r="H48" s="208">
        <v>500</v>
      </c>
      <c r="I48" s="209">
        <f>Таблица616[[#This Row],[Розничная цена KRW]]*Таблица616[[#This Row],[Коэфициент стоимости]]</f>
        <v>0</v>
      </c>
      <c r="J48" s="210" t="str">
        <f>IF($I$1="","Введите курс",Таблица616[[#This Row],[Оптовая цена KRW                       за 1шт]]/$I$1)</f>
        <v>Введите курс</v>
      </c>
      <c r="K48" s="287"/>
      <c r="L48" s="211">
        <f>Таблица616[[#This Row],[Заказ коробок ]]*Таблица616[[#This Row],[Кол-во шт в коробке]]</f>
        <v>0</v>
      </c>
      <c r="M48" s="212">
        <f>Таблица616[[#This Row],[Общее кол-во шт]]*Таблица616[[#This Row],[Оптовая цена KRW                       за 1шт]]</f>
        <v>0</v>
      </c>
      <c r="N48" s="227" t="str">
        <f>IFERROR(Таблица616[[#This Row],[Общее кол-во шт]]*Таблица616[[#This Row],[Оптовая цена USD                       за 1шт]],"")</f>
        <v/>
      </c>
      <c r="O48" s="204"/>
    </row>
    <row r="49" spans="1:15" ht="22.5" customHeight="1">
      <c r="A49" s="31" t="s">
        <v>19094</v>
      </c>
      <c r="B49" s="193" t="s">
        <v>19095</v>
      </c>
      <c r="C49" s="194" t="s">
        <v>18978</v>
      </c>
      <c r="D49" s="195" t="s">
        <v>19096</v>
      </c>
      <c r="E49" s="229" t="s">
        <v>9501</v>
      </c>
      <c r="F49" s="230"/>
      <c r="G49" s="207"/>
      <c r="H49" s="208">
        <v>500</v>
      </c>
      <c r="I49" s="209">
        <f>Таблица616[[#This Row],[Розничная цена KRW]]*Таблица616[[#This Row],[Коэфициент стоимости]]</f>
        <v>0</v>
      </c>
      <c r="J49" s="210" t="str">
        <f>IF($I$1="","Введите курс",Таблица616[[#This Row],[Оптовая цена KRW                       за 1шт]]/$I$1)</f>
        <v>Введите курс</v>
      </c>
      <c r="K49" s="287"/>
      <c r="L49" s="211">
        <f>Таблица616[[#This Row],[Заказ коробок ]]*Таблица616[[#This Row],[Кол-во шт в коробке]]</f>
        <v>0</v>
      </c>
      <c r="M49" s="212">
        <f>Таблица616[[#This Row],[Общее кол-во шт]]*Таблица616[[#This Row],[Оптовая цена KRW                       за 1шт]]</f>
        <v>0</v>
      </c>
      <c r="N49" s="227" t="str">
        <f>IFERROR(Таблица616[[#This Row],[Общее кол-во шт]]*Таблица616[[#This Row],[Оптовая цена USD                       за 1шт]],"")</f>
        <v/>
      </c>
      <c r="O49" s="204"/>
    </row>
    <row r="50" spans="1:15" ht="22.5" customHeight="1">
      <c r="A50" s="31" t="s">
        <v>19097</v>
      </c>
      <c r="B50" s="193" t="s">
        <v>19098</v>
      </c>
      <c r="C50" s="194" t="s">
        <v>18981</v>
      </c>
      <c r="D50" s="195" t="s">
        <v>19099</v>
      </c>
      <c r="E50" s="229" t="s">
        <v>9501</v>
      </c>
      <c r="F50" s="230"/>
      <c r="G50" s="207"/>
      <c r="H50" s="208">
        <v>500</v>
      </c>
      <c r="I50" s="209">
        <f>Таблица616[[#This Row],[Розничная цена KRW]]*Таблица616[[#This Row],[Коэфициент стоимости]]</f>
        <v>0</v>
      </c>
      <c r="J50" s="210" t="str">
        <f>IF($I$1="","Введите курс",Таблица616[[#This Row],[Оптовая цена KRW                       за 1шт]]/$I$1)</f>
        <v>Введите курс</v>
      </c>
      <c r="K50" s="287"/>
      <c r="L50" s="211">
        <f>Таблица616[[#This Row],[Заказ коробок ]]*Таблица616[[#This Row],[Кол-во шт в коробке]]</f>
        <v>0</v>
      </c>
      <c r="M50" s="212">
        <f>Таблица616[[#This Row],[Общее кол-во шт]]*Таблица616[[#This Row],[Оптовая цена KRW                       за 1шт]]</f>
        <v>0</v>
      </c>
      <c r="N50" s="227" t="str">
        <f>IFERROR(Таблица616[[#This Row],[Общее кол-во шт]]*Таблица616[[#This Row],[Оптовая цена USD                       за 1шт]],"")</f>
        <v/>
      </c>
      <c r="O50" s="204"/>
    </row>
    <row r="51" spans="1:15" ht="22.5" customHeight="1">
      <c r="A51" s="31" t="s">
        <v>19100</v>
      </c>
      <c r="B51" s="193" t="s">
        <v>19101</v>
      </c>
      <c r="C51" s="194" t="s">
        <v>18995</v>
      </c>
      <c r="D51" s="195" t="s">
        <v>19102</v>
      </c>
      <c r="E51" s="229" t="s">
        <v>19103</v>
      </c>
      <c r="F51" s="230"/>
      <c r="G51" s="207"/>
      <c r="H51" s="208">
        <v>500</v>
      </c>
      <c r="I51" s="209">
        <f>Таблица616[[#This Row],[Розничная цена KRW]]*Таблица616[[#This Row],[Коэфициент стоимости]]</f>
        <v>0</v>
      </c>
      <c r="J51" s="210" t="str">
        <f>IF($I$1="","Введите курс",Таблица616[[#This Row],[Оптовая цена KRW                       за 1шт]]/$I$1)</f>
        <v>Введите курс</v>
      </c>
      <c r="K51" s="287"/>
      <c r="L51" s="211">
        <f>Таблица616[[#This Row],[Заказ коробок ]]*Таблица616[[#This Row],[Кол-во шт в коробке]]</f>
        <v>0</v>
      </c>
      <c r="M51" s="212">
        <f>Таблица616[[#This Row],[Общее кол-во шт]]*Таблица616[[#This Row],[Оптовая цена KRW                       за 1шт]]</f>
        <v>0</v>
      </c>
      <c r="N51" s="227" t="str">
        <f>IFERROR(Таблица616[[#This Row],[Общее кол-во шт]]*Таблица616[[#This Row],[Оптовая цена USD                       за 1шт]],"")</f>
        <v/>
      </c>
      <c r="O51" s="204"/>
    </row>
    <row r="52" spans="1:15" ht="22.5" customHeight="1">
      <c r="A52" s="31" t="s">
        <v>19104</v>
      </c>
      <c r="B52" s="193" t="s">
        <v>19105</v>
      </c>
      <c r="C52" s="194" t="s">
        <v>18998</v>
      </c>
      <c r="D52" s="195" t="s">
        <v>19106</v>
      </c>
      <c r="E52" s="229" t="s">
        <v>19071</v>
      </c>
      <c r="F52" s="230"/>
      <c r="G52" s="207"/>
      <c r="H52" s="208">
        <v>500</v>
      </c>
      <c r="I52" s="209">
        <f>Таблица616[[#This Row],[Розничная цена KRW]]*Таблица616[[#This Row],[Коэфициент стоимости]]</f>
        <v>0</v>
      </c>
      <c r="J52" s="210" t="str">
        <f>IF($I$1="","Введите курс",Таблица616[[#This Row],[Оптовая цена KRW                       за 1шт]]/$I$1)</f>
        <v>Введите курс</v>
      </c>
      <c r="K52" s="287"/>
      <c r="L52" s="211">
        <f>Таблица616[[#This Row],[Заказ коробок ]]*Таблица616[[#This Row],[Кол-во шт в коробке]]</f>
        <v>0</v>
      </c>
      <c r="M52" s="212">
        <f>Таблица616[[#This Row],[Общее кол-во шт]]*Таблица616[[#This Row],[Оптовая цена KRW                       за 1шт]]</f>
        <v>0</v>
      </c>
      <c r="N52" s="227" t="str">
        <f>IFERROR(Таблица616[[#This Row],[Общее кол-во шт]]*Таблица616[[#This Row],[Оптовая цена USD                       за 1шт]],"")</f>
        <v/>
      </c>
      <c r="O52" s="204"/>
    </row>
    <row r="53" spans="1:15" ht="22.5" customHeight="1">
      <c r="A53" s="31" t="s">
        <v>19107</v>
      </c>
      <c r="B53" s="193" t="s">
        <v>19108</v>
      </c>
      <c r="C53" s="194" t="s">
        <v>19001</v>
      </c>
      <c r="D53" s="195" t="s">
        <v>19109</v>
      </c>
      <c r="E53" s="229" t="s">
        <v>9501</v>
      </c>
      <c r="F53" s="230"/>
      <c r="G53" s="207"/>
      <c r="H53" s="208">
        <v>500</v>
      </c>
      <c r="I53" s="209">
        <f>Таблица616[[#This Row],[Розничная цена KRW]]*Таблица616[[#This Row],[Коэфициент стоимости]]</f>
        <v>0</v>
      </c>
      <c r="J53" s="210" t="str">
        <f>IF($I$1="","Введите курс",Таблица616[[#This Row],[Оптовая цена KRW                       за 1шт]]/$I$1)</f>
        <v>Введите курс</v>
      </c>
      <c r="K53" s="287"/>
      <c r="L53" s="211">
        <f>Таблица616[[#This Row],[Заказ коробок ]]*Таблица616[[#This Row],[Кол-во шт в коробке]]</f>
        <v>0</v>
      </c>
      <c r="M53" s="212">
        <f>Таблица616[[#This Row],[Общее кол-во шт]]*Таблица616[[#This Row],[Оптовая цена KRW                       за 1шт]]</f>
        <v>0</v>
      </c>
      <c r="N53" s="227" t="str">
        <f>IFERROR(Таблица616[[#This Row],[Общее кол-во шт]]*Таблица616[[#This Row],[Оптовая цена USD                       за 1шт]],"")</f>
        <v/>
      </c>
      <c r="O53" s="204"/>
    </row>
    <row r="54" spans="1:15" ht="22.5" customHeight="1">
      <c r="A54" s="31" t="s">
        <v>19110</v>
      </c>
      <c r="B54" s="193" t="s">
        <v>19111</v>
      </c>
      <c r="C54" s="194" t="s">
        <v>19008</v>
      </c>
      <c r="D54" s="195" t="s">
        <v>19112</v>
      </c>
      <c r="E54" s="229" t="s">
        <v>9501</v>
      </c>
      <c r="F54" s="230"/>
      <c r="G54" s="207"/>
      <c r="H54" s="208">
        <v>500</v>
      </c>
      <c r="I54" s="209">
        <f>Таблица616[[#This Row],[Розничная цена KRW]]*Таблица616[[#This Row],[Коэфициент стоимости]]</f>
        <v>0</v>
      </c>
      <c r="J54" s="210" t="str">
        <f>IF($I$1="","Введите курс",Таблица616[[#This Row],[Оптовая цена KRW                       за 1шт]]/$I$1)</f>
        <v>Введите курс</v>
      </c>
      <c r="K54" s="287"/>
      <c r="L54" s="211">
        <f>Таблица616[[#This Row],[Заказ коробок ]]*Таблица616[[#This Row],[Кол-во шт в коробке]]</f>
        <v>0</v>
      </c>
      <c r="M54" s="212">
        <f>Таблица616[[#This Row],[Общее кол-во шт]]*Таблица616[[#This Row],[Оптовая цена KRW                       за 1шт]]</f>
        <v>0</v>
      </c>
      <c r="N54" s="227" t="str">
        <f>IFERROR(Таблица616[[#This Row],[Общее кол-во шт]]*Таблица616[[#This Row],[Оптовая цена USD                       за 1шт]],"")</f>
        <v/>
      </c>
      <c r="O54" s="204"/>
    </row>
    <row r="55" spans="1:15" ht="22.5" customHeight="1">
      <c r="A55" s="31" t="s">
        <v>19113</v>
      </c>
      <c r="B55" s="193" t="s">
        <v>19114</v>
      </c>
      <c r="C55" s="194" t="s">
        <v>19011</v>
      </c>
      <c r="D55" s="195" t="s">
        <v>19115</v>
      </c>
      <c r="E55" s="229" t="s">
        <v>9501</v>
      </c>
      <c r="F55" s="230"/>
      <c r="G55" s="207"/>
      <c r="H55" s="208">
        <v>500</v>
      </c>
      <c r="I55" s="209">
        <f>Таблица616[[#This Row],[Розничная цена KRW]]*Таблица616[[#This Row],[Коэфициент стоимости]]</f>
        <v>0</v>
      </c>
      <c r="J55" s="210" t="str">
        <f>IF($I$1="","Введите курс",Таблица616[[#This Row],[Оптовая цена KRW                       за 1шт]]/$I$1)</f>
        <v>Введите курс</v>
      </c>
      <c r="K55" s="287"/>
      <c r="L55" s="211">
        <f>Таблица616[[#This Row],[Заказ коробок ]]*Таблица616[[#This Row],[Кол-во шт в коробке]]</f>
        <v>0</v>
      </c>
      <c r="M55" s="212">
        <f>Таблица616[[#This Row],[Общее кол-во шт]]*Таблица616[[#This Row],[Оптовая цена KRW                       за 1шт]]</f>
        <v>0</v>
      </c>
      <c r="N55" s="227" t="str">
        <f>IFERROR(Таблица616[[#This Row],[Общее кол-во шт]]*Таблица616[[#This Row],[Оптовая цена USD                       за 1шт]],"")</f>
        <v/>
      </c>
      <c r="O55" s="204"/>
    </row>
    <row r="56" spans="1:15" ht="22.5" customHeight="1">
      <c r="A56" s="31" t="s">
        <v>19116</v>
      </c>
      <c r="B56" s="193" t="s">
        <v>19117</v>
      </c>
      <c r="C56" s="194" t="s">
        <v>19014</v>
      </c>
      <c r="D56" s="195" t="s">
        <v>19118</v>
      </c>
      <c r="E56" s="229" t="s">
        <v>9501</v>
      </c>
      <c r="F56" s="230"/>
      <c r="G56" s="207"/>
      <c r="H56" s="208">
        <v>500</v>
      </c>
      <c r="I56" s="209">
        <f>Таблица616[[#This Row],[Розничная цена KRW]]*Таблица616[[#This Row],[Коэфициент стоимости]]</f>
        <v>0</v>
      </c>
      <c r="J56" s="210" t="str">
        <f>IF($I$1="","Введите курс",Таблица616[[#This Row],[Оптовая цена KRW                       за 1шт]]/$I$1)</f>
        <v>Введите курс</v>
      </c>
      <c r="K56" s="287"/>
      <c r="L56" s="211">
        <f>Таблица616[[#This Row],[Заказ коробок ]]*Таблица616[[#This Row],[Кол-во шт в коробке]]</f>
        <v>0</v>
      </c>
      <c r="M56" s="212">
        <f>Таблица616[[#This Row],[Общее кол-во шт]]*Таблица616[[#This Row],[Оптовая цена KRW                       за 1шт]]</f>
        <v>0</v>
      </c>
      <c r="N56" s="227" t="str">
        <f>IFERROR(Таблица616[[#This Row],[Общее кол-во шт]]*Таблица616[[#This Row],[Оптовая цена USD                       за 1шт]],"")</f>
        <v/>
      </c>
      <c r="O56" s="204"/>
    </row>
    <row r="57" spans="1:15" ht="22.5" customHeight="1">
      <c r="A57" s="31" t="s">
        <v>19119</v>
      </c>
      <c r="B57" s="193" t="s">
        <v>19120</v>
      </c>
      <c r="C57" s="194" t="s">
        <v>19017</v>
      </c>
      <c r="D57" s="195" t="s">
        <v>19121</v>
      </c>
      <c r="E57" s="229" t="s">
        <v>9501</v>
      </c>
      <c r="F57" s="230"/>
      <c r="G57" s="207"/>
      <c r="H57" s="208">
        <v>500</v>
      </c>
      <c r="I57" s="209">
        <f>Таблица616[[#This Row],[Розничная цена KRW]]*Таблица616[[#This Row],[Коэфициент стоимости]]</f>
        <v>0</v>
      </c>
      <c r="J57" s="210" t="str">
        <f>IF($I$1="","Введите курс",Таблица616[[#This Row],[Оптовая цена KRW                       за 1шт]]/$I$1)</f>
        <v>Введите курс</v>
      </c>
      <c r="K57" s="287"/>
      <c r="L57" s="211">
        <f>Таблица616[[#This Row],[Заказ коробок ]]*Таблица616[[#This Row],[Кол-во шт в коробке]]</f>
        <v>0</v>
      </c>
      <c r="M57" s="212">
        <f>Таблица616[[#This Row],[Общее кол-во шт]]*Таблица616[[#This Row],[Оптовая цена KRW                       за 1шт]]</f>
        <v>0</v>
      </c>
      <c r="N57" s="227" t="str">
        <f>IFERROR(Таблица616[[#This Row],[Общее кол-во шт]]*Таблица616[[#This Row],[Оптовая цена USD                       за 1шт]],"")</f>
        <v/>
      </c>
      <c r="O57" s="204"/>
    </row>
    <row r="58" spans="1:15" ht="22.5" customHeight="1">
      <c r="A58" s="31" t="s">
        <v>19122</v>
      </c>
      <c r="B58" s="193" t="s">
        <v>19123</v>
      </c>
      <c r="C58" s="194" t="s">
        <v>19020</v>
      </c>
      <c r="D58" s="195" t="s">
        <v>19124</v>
      </c>
      <c r="E58" s="229" t="s">
        <v>9501</v>
      </c>
      <c r="F58" s="230"/>
      <c r="G58" s="207"/>
      <c r="H58" s="208">
        <v>500</v>
      </c>
      <c r="I58" s="209">
        <f>Таблица616[[#This Row],[Розничная цена KRW]]*Таблица616[[#This Row],[Коэфициент стоимости]]</f>
        <v>0</v>
      </c>
      <c r="J58" s="210" t="str">
        <f>IF($I$1="","Введите курс",Таблица616[[#This Row],[Оптовая цена KRW                       за 1шт]]/$I$1)</f>
        <v>Введите курс</v>
      </c>
      <c r="K58" s="287"/>
      <c r="L58" s="211">
        <f>Таблица616[[#This Row],[Заказ коробок ]]*Таблица616[[#This Row],[Кол-во шт в коробке]]</f>
        <v>0</v>
      </c>
      <c r="M58" s="212">
        <f>Таблица616[[#This Row],[Общее кол-во шт]]*Таблица616[[#This Row],[Оптовая цена KRW                       за 1шт]]</f>
        <v>0</v>
      </c>
      <c r="N58" s="227" t="str">
        <f>IFERROR(Таблица616[[#This Row],[Общее кол-во шт]]*Таблица616[[#This Row],[Оптовая цена USD                       за 1шт]],"")</f>
        <v/>
      </c>
      <c r="O58" s="204"/>
    </row>
    <row r="59" spans="1:15" ht="22.5" customHeight="1">
      <c r="A59" s="31" t="s">
        <v>19125</v>
      </c>
      <c r="B59" s="193" t="s">
        <v>19126</v>
      </c>
      <c r="C59" s="194" t="s">
        <v>19023</v>
      </c>
      <c r="D59" s="195" t="s">
        <v>19127</v>
      </c>
      <c r="E59" s="229" t="s">
        <v>9501</v>
      </c>
      <c r="F59" s="230"/>
      <c r="G59" s="207"/>
      <c r="H59" s="208">
        <v>500</v>
      </c>
      <c r="I59" s="209">
        <f>Таблица616[[#This Row],[Розничная цена KRW]]*Таблица616[[#This Row],[Коэфициент стоимости]]</f>
        <v>0</v>
      </c>
      <c r="J59" s="210" t="str">
        <f>IF($I$1="","Введите курс",Таблица616[[#This Row],[Оптовая цена KRW                       за 1шт]]/$I$1)</f>
        <v>Введите курс</v>
      </c>
      <c r="K59" s="287"/>
      <c r="L59" s="211">
        <f>Таблица616[[#This Row],[Заказ коробок ]]*Таблица616[[#This Row],[Кол-во шт в коробке]]</f>
        <v>0</v>
      </c>
      <c r="M59" s="212">
        <f>Таблица616[[#This Row],[Общее кол-во шт]]*Таблица616[[#This Row],[Оптовая цена KRW                       за 1шт]]</f>
        <v>0</v>
      </c>
      <c r="N59" s="227" t="str">
        <f>IFERROR(Таблица616[[#This Row],[Общее кол-во шт]]*Таблица616[[#This Row],[Оптовая цена USD                       за 1шт]],"")</f>
        <v/>
      </c>
      <c r="O59" s="204"/>
    </row>
    <row r="60" spans="1:15" ht="22.5" customHeight="1">
      <c r="A60" s="31" t="s">
        <v>19128</v>
      </c>
      <c r="B60" s="193" t="s">
        <v>19129</v>
      </c>
      <c r="C60" s="194" t="s">
        <v>19026</v>
      </c>
      <c r="D60" s="195" t="s">
        <v>19130</v>
      </c>
      <c r="E60" s="229" t="s">
        <v>19131</v>
      </c>
      <c r="F60" s="230"/>
      <c r="G60" s="207"/>
      <c r="H60" s="208">
        <v>500</v>
      </c>
      <c r="I60" s="209">
        <f>Таблица616[[#This Row],[Розничная цена KRW]]*Таблица616[[#This Row],[Коэфициент стоимости]]</f>
        <v>0</v>
      </c>
      <c r="J60" s="210" t="str">
        <f>IF($I$1="","Введите курс",Таблица616[[#This Row],[Оптовая цена KRW                       за 1шт]]/$I$1)</f>
        <v>Введите курс</v>
      </c>
      <c r="K60" s="287"/>
      <c r="L60" s="211">
        <f>Таблица616[[#This Row],[Заказ коробок ]]*Таблица616[[#This Row],[Кол-во шт в коробке]]</f>
        <v>0</v>
      </c>
      <c r="M60" s="212">
        <f>Таблица616[[#This Row],[Общее кол-во шт]]*Таблица616[[#This Row],[Оптовая цена KRW                       за 1шт]]</f>
        <v>0</v>
      </c>
      <c r="N60" s="227" t="str">
        <f>IFERROR(Таблица616[[#This Row],[Общее кол-во шт]]*Таблица616[[#This Row],[Оптовая цена USD                       за 1шт]],"")</f>
        <v/>
      </c>
      <c r="O60" s="204"/>
    </row>
    <row r="61" spans="1:15" ht="22.5" customHeight="1">
      <c r="A61" s="31" t="s">
        <v>19132</v>
      </c>
      <c r="B61" s="193" t="s">
        <v>19133</v>
      </c>
      <c r="C61" s="194" t="s">
        <v>19047</v>
      </c>
      <c r="D61" s="195" t="s">
        <v>19134</v>
      </c>
      <c r="E61" s="229" t="s">
        <v>9501</v>
      </c>
      <c r="F61" s="230"/>
      <c r="G61" s="207"/>
      <c r="H61" s="208">
        <v>500</v>
      </c>
      <c r="I61" s="209">
        <f>Таблица616[[#This Row],[Розничная цена KRW]]*Таблица616[[#This Row],[Коэфициент стоимости]]</f>
        <v>0</v>
      </c>
      <c r="J61" s="210" t="str">
        <f>IF($I$1="","Введите курс",Таблица616[[#This Row],[Оптовая цена KRW                       за 1шт]]/$I$1)</f>
        <v>Введите курс</v>
      </c>
      <c r="K61" s="287"/>
      <c r="L61" s="211">
        <f>Таблица616[[#This Row],[Заказ коробок ]]*Таблица616[[#This Row],[Кол-во шт в коробке]]</f>
        <v>0</v>
      </c>
      <c r="M61" s="212">
        <f>Таблица616[[#This Row],[Общее кол-во шт]]*Таблица616[[#This Row],[Оптовая цена KRW                       за 1шт]]</f>
        <v>0</v>
      </c>
      <c r="N61" s="227" t="str">
        <f>IFERROR(Таблица616[[#This Row],[Общее кол-во шт]]*Таблица616[[#This Row],[Оптовая цена USD                       за 1шт]],"")</f>
        <v/>
      </c>
      <c r="O61" s="204"/>
    </row>
    <row r="62" spans="1:15" ht="22.5" customHeight="1">
      <c r="A62" s="31" t="s">
        <v>19135</v>
      </c>
      <c r="B62" s="193" t="s">
        <v>19136</v>
      </c>
      <c r="C62" s="194" t="s">
        <v>19050</v>
      </c>
      <c r="D62" s="195" t="s">
        <v>19051</v>
      </c>
      <c r="E62" s="229" t="s">
        <v>9501</v>
      </c>
      <c r="F62" s="230"/>
      <c r="G62" s="207"/>
      <c r="H62" s="208">
        <v>500</v>
      </c>
      <c r="I62" s="209">
        <f>Таблица616[[#This Row],[Розничная цена KRW]]*Таблица616[[#This Row],[Коэфициент стоимости]]</f>
        <v>0</v>
      </c>
      <c r="J62" s="210" t="str">
        <f>IF($I$1="","Введите курс",Таблица616[[#This Row],[Оптовая цена KRW                       за 1шт]]/$I$1)</f>
        <v>Введите курс</v>
      </c>
      <c r="K62" s="287"/>
      <c r="L62" s="211">
        <f>Таблица616[[#This Row],[Заказ коробок ]]*Таблица616[[#This Row],[Кол-во шт в коробке]]</f>
        <v>0</v>
      </c>
      <c r="M62" s="212">
        <f>Таблица616[[#This Row],[Общее кол-во шт]]*Таблица616[[#This Row],[Оптовая цена KRW                       за 1шт]]</f>
        <v>0</v>
      </c>
      <c r="N62" s="227" t="str">
        <f>IFERROR(Таблица616[[#This Row],[Общее кол-во шт]]*Таблица616[[#This Row],[Оптовая цена USD                       за 1шт]],"")</f>
        <v/>
      </c>
      <c r="O62" s="204"/>
    </row>
    <row r="63" spans="1:15" ht="22.5" customHeight="1">
      <c r="A63" s="31" t="s">
        <v>19137</v>
      </c>
      <c r="B63" s="193" t="s">
        <v>19138</v>
      </c>
      <c r="C63" s="194" t="s">
        <v>19053</v>
      </c>
      <c r="D63" s="195" t="s">
        <v>19054</v>
      </c>
      <c r="E63" s="229" t="s">
        <v>9501</v>
      </c>
      <c r="F63" s="230"/>
      <c r="G63" s="207"/>
      <c r="H63" s="208">
        <v>500</v>
      </c>
      <c r="I63" s="209">
        <f>Таблица616[[#This Row],[Розничная цена KRW]]*Таблица616[[#This Row],[Коэфициент стоимости]]</f>
        <v>0</v>
      </c>
      <c r="J63" s="210" t="str">
        <f>IF($I$1="","Введите курс",Таблица616[[#This Row],[Оптовая цена KRW                       за 1шт]]/$I$1)</f>
        <v>Введите курс</v>
      </c>
      <c r="K63" s="287"/>
      <c r="L63" s="211">
        <f>Таблица616[[#This Row],[Заказ коробок ]]*Таблица616[[#This Row],[Кол-во шт в коробке]]</f>
        <v>0</v>
      </c>
      <c r="M63" s="212">
        <f>Таблица616[[#This Row],[Общее кол-во шт]]*Таблица616[[#This Row],[Оптовая цена KRW                       за 1шт]]</f>
        <v>0</v>
      </c>
      <c r="N63" s="227" t="str">
        <f>IFERROR(Таблица616[[#This Row],[Общее кол-во шт]]*Таблица616[[#This Row],[Оптовая цена USD                       за 1шт]],"")</f>
        <v/>
      </c>
      <c r="O63" s="204"/>
    </row>
    <row r="64" spans="1:15" ht="22.5" customHeight="1">
      <c r="A64" s="31" t="s">
        <v>19139</v>
      </c>
      <c r="B64" s="193" t="s">
        <v>19140</v>
      </c>
      <c r="C64" s="194" t="s">
        <v>19060</v>
      </c>
      <c r="D64" s="195" t="s">
        <v>19061</v>
      </c>
      <c r="E64" s="229" t="s">
        <v>9501</v>
      </c>
      <c r="F64" s="230"/>
      <c r="G64" s="207"/>
      <c r="H64" s="208">
        <v>500</v>
      </c>
      <c r="I64" s="209">
        <f>Таблица616[[#This Row],[Розничная цена KRW]]*Таблица616[[#This Row],[Коэфициент стоимости]]</f>
        <v>0</v>
      </c>
      <c r="J64" s="210" t="str">
        <f>IF($I$1="","Введите курс",Таблица616[[#This Row],[Оптовая цена KRW                       за 1шт]]/$I$1)</f>
        <v>Введите курс</v>
      </c>
      <c r="K64" s="287"/>
      <c r="L64" s="211">
        <f>Таблица616[[#This Row],[Заказ коробок ]]*Таблица616[[#This Row],[Кол-во шт в коробке]]</f>
        <v>0</v>
      </c>
      <c r="M64" s="212">
        <f>Таблица616[[#This Row],[Общее кол-во шт]]*Таблица616[[#This Row],[Оптовая цена KRW                       за 1шт]]</f>
        <v>0</v>
      </c>
      <c r="N64" s="227" t="str">
        <f>IFERROR(Таблица616[[#This Row],[Общее кол-во шт]]*Таблица616[[#This Row],[Оптовая цена USD                       за 1шт]],"")</f>
        <v/>
      </c>
      <c r="O64" s="204"/>
    </row>
    <row r="65" spans="1:15" ht="22.5" customHeight="1">
      <c r="A65" s="31" t="s">
        <v>19141</v>
      </c>
      <c r="B65" s="193" t="s">
        <v>19142</v>
      </c>
      <c r="C65" s="194" t="s">
        <v>19063</v>
      </c>
      <c r="D65" s="195" t="s">
        <v>19064</v>
      </c>
      <c r="E65" s="229" t="s">
        <v>9501</v>
      </c>
      <c r="F65" s="230"/>
      <c r="G65" s="207"/>
      <c r="H65" s="208">
        <v>500</v>
      </c>
      <c r="I65" s="209">
        <f>Таблица616[[#This Row],[Розничная цена KRW]]*Таблица616[[#This Row],[Коэфициент стоимости]]</f>
        <v>0</v>
      </c>
      <c r="J65" s="210" t="str">
        <f>IF($I$1="","Введите курс",Таблица616[[#This Row],[Оптовая цена KRW                       за 1шт]]/$I$1)</f>
        <v>Введите курс</v>
      </c>
      <c r="K65" s="287"/>
      <c r="L65" s="211">
        <f>Таблица616[[#This Row],[Заказ коробок ]]*Таблица616[[#This Row],[Кол-во шт в коробке]]</f>
        <v>0</v>
      </c>
      <c r="M65" s="212">
        <f>Таблица616[[#This Row],[Общее кол-во шт]]*Таблица616[[#This Row],[Оптовая цена KRW                       за 1шт]]</f>
        <v>0</v>
      </c>
      <c r="N65" s="227" t="str">
        <f>IFERROR(Таблица616[[#This Row],[Общее кол-во шт]]*Таблица616[[#This Row],[Оптовая цена USD                       за 1шт]],"")</f>
        <v/>
      </c>
      <c r="O65" s="204"/>
    </row>
  </sheetData>
  <sheetProtection algorithmName="SHA-512" hashValue="otGsxoYI5BaJJv96SJ7ze3xNR+Bs09oyA7kInU0/pRtN+G/Gd+7lOGEpY02M7TTA7H40d+O65T0XArbTzyvA3A==" saltValue="Hg6zqUkiX+/VSSX1lb17NA==" spinCount="100000" sheet="1" autoFilter="0" pivotTables="0"/>
  <mergeCells count="2">
    <mergeCell ref="A1:D1"/>
    <mergeCell ref="F1:G1"/>
  </mergeCells>
  <conditionalFormatting sqref="A4:A1048576">
    <cfRule type="duplicateValues" dxfId="263" priority="1"/>
  </conditionalFormatting>
  <conditionalFormatting sqref="A4:A1048576">
    <cfRule type="duplicateValues" dxfId="262" priority="2"/>
    <cfRule type="duplicateValues" dxfId="261" priority="3"/>
    <cfRule type="duplicateValues" dxfId="260" priority="4"/>
  </conditionalFormatting>
  <conditionalFormatting sqref="A3:A65">
    <cfRule type="duplicateValues" dxfId="259" priority="5"/>
  </conditionalFormatting>
  <conditionalFormatting sqref="A3:A65">
    <cfRule type="duplicateValues" dxfId="258" priority="6"/>
    <cfRule type="duplicateValues" dxfId="257" priority="7"/>
    <cfRule type="duplicateValues" dxfId="256" priority="8"/>
  </conditionalFormatting>
  <conditionalFormatting sqref="A3:A65">
    <cfRule type="duplicateValues" dxfId="255" priority="9"/>
  </conditionalFormatting>
  <conditionalFormatting sqref="A3:A65">
    <cfRule type="duplicateValues" dxfId="254" priority="10"/>
    <cfRule type="duplicateValues" dxfId="253" priority="11"/>
    <cfRule type="duplicateValues" dxfId="252" priority="12"/>
  </conditionalFormatting>
  <hyperlinks>
    <hyperlink ref="H1" r:id="rId1" display="Узнать курс $ к KRW" xr:uid="{00000000-0004-0000-1100-000000000000}"/>
    <hyperlink ref="O1" location="Главная!A1" display="Вернуться на Главную" xr:uid="{00000000-0004-0000-1100-000001000000}"/>
  </hyperlinks>
  <pageMargins left="0.7" right="0.7" top="0.75" bottom="0.75" header="0.3" footer="0.3"/>
  <pageSetup paperSize="9" scale="28" fitToHeight="0"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61"/>
  <sheetViews>
    <sheetView zoomScaleNormal="100" zoomScaleSheetLayoutView="75" workbookViewId="0">
      <pane ySplit="2" topLeftCell="A3" activePane="bottomLeft" state="frozen"/>
      <selection pane="bottomLeft" activeCell="I3" sqref="I3"/>
    </sheetView>
  </sheetViews>
  <sheetFormatPr defaultColWidth="9" defaultRowHeight="22.5" customHeight="1"/>
  <cols>
    <col min="1" max="1" width="13.7109375" style="58" customWidth="1"/>
    <col min="2" max="2" width="67.7109375" style="60" hidden="1" customWidth="1"/>
    <col min="3" max="3" width="70.7109375" style="61" customWidth="1"/>
    <col min="4" max="4" width="14" style="61" customWidth="1"/>
    <col min="5" max="5" width="15.28515625" style="62" customWidth="1"/>
    <col min="6" max="6" width="14.140625" style="64" customWidth="1"/>
    <col min="7" max="7" width="14.7109375" style="65" customWidth="1"/>
    <col min="8" max="8" width="14.7109375" style="66" customWidth="1"/>
    <col min="9" max="9" width="16.28515625" style="67" customWidth="1"/>
    <col min="10" max="10" width="16.42578125" style="68" customWidth="1"/>
    <col min="11" max="12" width="19.7109375" style="69" customWidth="1"/>
    <col min="13" max="13" width="30.7109375" style="61" customWidth="1"/>
    <col min="14" max="16384" width="9" style="70"/>
  </cols>
  <sheetData>
    <row r="1" spans="1:13" s="16" customFormat="1" ht="64.150000000000006" customHeight="1">
      <c r="A1" s="491" t="s">
        <v>19143</v>
      </c>
      <c r="B1" s="484"/>
      <c r="C1" s="484"/>
      <c r="D1" s="485" t="s">
        <v>27908</v>
      </c>
      <c r="E1" s="485"/>
      <c r="F1" s="296" t="s">
        <v>26193</v>
      </c>
      <c r="G1" s="9"/>
      <c r="H1" s="10" t="s">
        <v>5</v>
      </c>
      <c r="I1" s="11">
        <f>SUM(I3:I55)</f>
        <v>0</v>
      </c>
      <c r="J1" s="12">
        <f>SUM(J3:J55)</f>
        <v>0</v>
      </c>
      <c r="K1" s="13">
        <f>SUM(K3:K55)</f>
        <v>0</v>
      </c>
      <c r="L1" s="14">
        <f>SUM(L3:L55)</f>
        <v>0</v>
      </c>
      <c r="M1" s="273" t="s">
        <v>26186</v>
      </c>
    </row>
    <row r="2" spans="1:13" s="30" customFormat="1" ht="50.1" customHeight="1">
      <c r="A2" s="17" t="s">
        <v>8</v>
      </c>
      <c r="B2" s="19" t="s">
        <v>10</v>
      </c>
      <c r="C2" s="20" t="s">
        <v>11</v>
      </c>
      <c r="D2" s="244" t="s">
        <v>1635</v>
      </c>
      <c r="E2" s="21" t="s">
        <v>18</v>
      </c>
      <c r="F2" s="23" t="s">
        <v>6</v>
      </c>
      <c r="G2" s="24" t="s">
        <v>33144</v>
      </c>
      <c r="H2" s="25" t="s">
        <v>33143</v>
      </c>
      <c r="I2" s="26" t="s">
        <v>20</v>
      </c>
      <c r="J2" s="27" t="s">
        <v>12</v>
      </c>
      <c r="K2" s="28" t="s">
        <v>21</v>
      </c>
      <c r="L2" s="28" t="s">
        <v>22</v>
      </c>
      <c r="M2" s="29" t="s">
        <v>23</v>
      </c>
    </row>
    <row r="3" spans="1:13" s="30" customFormat="1" ht="24" customHeight="1">
      <c r="A3" s="31" t="s">
        <v>19144</v>
      </c>
      <c r="B3" s="33" t="s">
        <v>19145</v>
      </c>
      <c r="C3" s="245" t="s">
        <v>19146</v>
      </c>
      <c r="D3" s="246" t="s">
        <v>19147</v>
      </c>
      <c r="E3" s="247">
        <v>19000</v>
      </c>
      <c r="F3" s="37">
        <v>45</v>
      </c>
      <c r="G3" s="38">
        <v>9109</v>
      </c>
      <c r="H3" s="39" t="str">
        <f>IF($G$1="","Введите курс",Таблица617[[#This Row],[Оптовая цена KRW                       за 1шт]]/$G$1)</f>
        <v>Введите курс</v>
      </c>
      <c r="I3" s="284"/>
      <c r="J3" s="40">
        <f>Таблица617[[#This Row],[Заказ коробок ]]*Таблица617[[#This Row],[Кол-во шт в коробке]]</f>
        <v>0</v>
      </c>
      <c r="K3" s="38">
        <f>Таблица617[[#This Row],[Общее кол-во шт]]*Таблица617[[#This Row],[Оптовая цена KRW                       за 1шт]]</f>
        <v>0</v>
      </c>
      <c r="L3" s="41" t="str">
        <f>IFERROR(Таблица617[[#This Row],[Общее кол-во шт]]*Таблица617[[#This Row],[Оптовая цена USD                       за 1шт]],"")</f>
        <v/>
      </c>
      <c r="M3" s="42"/>
    </row>
    <row r="4" spans="1:13" s="30" customFormat="1" ht="24" customHeight="1">
      <c r="A4" s="31" t="s">
        <v>19148</v>
      </c>
      <c r="B4" s="33" t="s">
        <v>19145</v>
      </c>
      <c r="C4" s="245" t="s">
        <v>19146</v>
      </c>
      <c r="D4" s="246" t="s">
        <v>1639</v>
      </c>
      <c r="E4" s="247">
        <v>13000</v>
      </c>
      <c r="F4" s="37">
        <v>77</v>
      </c>
      <c r="G4" s="38">
        <v>6232</v>
      </c>
      <c r="H4" s="39" t="str">
        <f>IF($G$1="","Введите курс",Таблица617[[#This Row],[Оптовая цена KRW                       за 1шт]]/$G$1)</f>
        <v>Введите курс</v>
      </c>
      <c r="I4" s="284"/>
      <c r="J4" s="40">
        <f>Таблица617[[#This Row],[Заказ коробок ]]*Таблица617[[#This Row],[Кол-во шт в коробке]]</f>
        <v>0</v>
      </c>
      <c r="K4" s="38">
        <f>Таблица617[[#This Row],[Общее кол-во шт]]*Таблица617[[#This Row],[Оптовая цена KRW                       за 1шт]]</f>
        <v>0</v>
      </c>
      <c r="L4" s="41" t="str">
        <f>IFERROR(Таблица617[[#This Row],[Общее кол-во шт]]*Таблица617[[#This Row],[Оптовая цена USD                       за 1шт]],"")</f>
        <v/>
      </c>
      <c r="M4" s="42"/>
    </row>
    <row r="5" spans="1:13" s="30" customFormat="1" ht="24" customHeight="1">
      <c r="A5" s="31" t="s">
        <v>19149</v>
      </c>
      <c r="B5" s="33" t="s">
        <v>19145</v>
      </c>
      <c r="C5" s="245" t="s">
        <v>19146</v>
      </c>
      <c r="D5" s="246" t="s">
        <v>19150</v>
      </c>
      <c r="E5" s="247" t="s">
        <v>1818</v>
      </c>
      <c r="F5" s="37">
        <v>330</v>
      </c>
      <c r="G5" s="38">
        <v>1051</v>
      </c>
      <c r="H5" s="39" t="str">
        <f>IF($G$1="","Введите курс",Таблица617[[#This Row],[Оптовая цена KRW                       за 1шт]]/$G$1)</f>
        <v>Введите курс</v>
      </c>
      <c r="I5" s="284"/>
      <c r="J5" s="40">
        <f>Таблица617[[#This Row],[Заказ коробок ]]*Таблица617[[#This Row],[Кол-во шт в коробке]]</f>
        <v>0</v>
      </c>
      <c r="K5" s="38">
        <f>Таблица617[[#This Row],[Общее кол-во шт]]*Таблица617[[#This Row],[Оптовая цена KRW                       за 1шт]]</f>
        <v>0</v>
      </c>
      <c r="L5" s="41" t="str">
        <f>IFERROR(Таблица617[[#This Row],[Общее кол-во шт]]*Таблица617[[#This Row],[Оптовая цена USD                       за 1шт]],"")</f>
        <v/>
      </c>
      <c r="M5" s="42"/>
    </row>
    <row r="6" spans="1:13" s="30" customFormat="1" ht="24" customHeight="1">
      <c r="A6" s="31" t="s">
        <v>19151</v>
      </c>
      <c r="B6" s="33" t="s">
        <v>19152</v>
      </c>
      <c r="C6" s="245" t="s">
        <v>19153</v>
      </c>
      <c r="D6" s="246" t="s">
        <v>19154</v>
      </c>
      <c r="E6" s="247">
        <v>35000</v>
      </c>
      <c r="F6" s="37">
        <v>80</v>
      </c>
      <c r="G6" s="38">
        <v>16779</v>
      </c>
      <c r="H6" s="39" t="str">
        <f>IF($G$1="","Введите курс",Таблица617[[#This Row],[Оптовая цена KRW                       за 1шт]]/$G$1)</f>
        <v>Введите курс</v>
      </c>
      <c r="I6" s="284"/>
      <c r="J6" s="40">
        <f>Таблица617[[#This Row],[Заказ коробок ]]*Таблица617[[#This Row],[Кол-во шт в коробке]]</f>
        <v>0</v>
      </c>
      <c r="K6" s="38">
        <f>Таблица617[[#This Row],[Общее кол-во шт]]*Таблица617[[#This Row],[Оптовая цена KRW                       за 1шт]]</f>
        <v>0</v>
      </c>
      <c r="L6" s="41" t="str">
        <f>IFERROR(Таблица617[[#This Row],[Общее кол-во шт]]*Таблица617[[#This Row],[Оптовая цена USD                       за 1шт]],"")</f>
        <v/>
      </c>
      <c r="M6" s="42"/>
    </row>
    <row r="7" spans="1:13" s="30" customFormat="1" ht="24" customHeight="1">
      <c r="A7" s="31" t="s">
        <v>19155</v>
      </c>
      <c r="B7" s="33" t="s">
        <v>19152</v>
      </c>
      <c r="C7" s="245" t="s">
        <v>19153</v>
      </c>
      <c r="D7" s="246" t="s">
        <v>19156</v>
      </c>
      <c r="E7" s="247" t="s">
        <v>1818</v>
      </c>
      <c r="F7" s="37">
        <v>640</v>
      </c>
      <c r="G7" s="38">
        <v>840</v>
      </c>
      <c r="H7" s="39" t="str">
        <f>IF($G$1="","Введите курс",Таблица617[[#This Row],[Оптовая цена KRW                       за 1шт]]/$G$1)</f>
        <v>Введите курс</v>
      </c>
      <c r="I7" s="284"/>
      <c r="J7" s="40">
        <f>Таблица617[[#This Row],[Заказ коробок ]]*Таблица617[[#This Row],[Кол-во шт в коробке]]</f>
        <v>0</v>
      </c>
      <c r="K7" s="38">
        <f>Таблица617[[#This Row],[Общее кол-во шт]]*Таблица617[[#This Row],[Оптовая цена KRW                       за 1шт]]</f>
        <v>0</v>
      </c>
      <c r="L7" s="41" t="str">
        <f>IFERROR(Таблица617[[#This Row],[Общее кол-во шт]]*Таблица617[[#This Row],[Оптовая цена USD                       за 1шт]],"")</f>
        <v/>
      </c>
      <c r="M7" s="42"/>
    </row>
    <row r="8" spans="1:13" s="30" customFormat="1" ht="24" customHeight="1">
      <c r="A8" s="31" t="s">
        <v>19157</v>
      </c>
      <c r="B8" s="33" t="s">
        <v>19158</v>
      </c>
      <c r="C8" s="245" t="s">
        <v>19159</v>
      </c>
      <c r="D8" s="246" t="s">
        <v>19160</v>
      </c>
      <c r="E8" s="247">
        <v>21000</v>
      </c>
      <c r="F8" s="37">
        <v>104</v>
      </c>
      <c r="G8" s="38">
        <v>10067</v>
      </c>
      <c r="H8" s="39" t="str">
        <f>IF($G$1="","Введите курс",Таблица617[[#This Row],[Оптовая цена KRW                       за 1шт]]/$G$1)</f>
        <v>Введите курс</v>
      </c>
      <c r="I8" s="284"/>
      <c r="J8" s="40">
        <f>Таблица617[[#This Row],[Заказ коробок ]]*Таблица617[[#This Row],[Кол-во шт в коробке]]</f>
        <v>0</v>
      </c>
      <c r="K8" s="38">
        <f>Таблица617[[#This Row],[Общее кол-во шт]]*Таблица617[[#This Row],[Оптовая цена KRW                       за 1шт]]</f>
        <v>0</v>
      </c>
      <c r="L8" s="41" t="str">
        <f>IFERROR(Таблица617[[#This Row],[Общее кол-во шт]]*Таблица617[[#This Row],[Оптовая цена USD                       за 1шт]],"")</f>
        <v/>
      </c>
      <c r="M8" s="42"/>
    </row>
    <row r="9" spans="1:13" s="30" customFormat="1" ht="24" customHeight="1">
      <c r="A9" s="31" t="s">
        <v>19161</v>
      </c>
      <c r="B9" s="33" t="s">
        <v>19158</v>
      </c>
      <c r="C9" s="245" t="s">
        <v>19159</v>
      </c>
      <c r="D9" s="248"/>
      <c r="E9" s="247"/>
      <c r="F9" s="37">
        <v>104</v>
      </c>
      <c r="G9" s="38">
        <v>10067</v>
      </c>
      <c r="H9" s="39" t="str">
        <f>IF($G$1="","Введите курс",Таблица617[[#This Row],[Оптовая цена KRW                       за 1шт]]/$G$1)</f>
        <v>Введите курс</v>
      </c>
      <c r="I9" s="284"/>
      <c r="J9" s="40">
        <f>Таблица617[[#This Row],[Заказ коробок ]]*Таблица617[[#This Row],[Кол-во шт в коробке]]</f>
        <v>0</v>
      </c>
      <c r="K9" s="38">
        <f>Таблица617[[#This Row],[Общее кол-во шт]]*Таблица617[[#This Row],[Оптовая цена KRW                       за 1шт]]</f>
        <v>0</v>
      </c>
      <c r="L9" s="41" t="str">
        <f>IFERROR(Таблица617[[#This Row],[Общее кол-во шт]]*Таблица617[[#This Row],[Оптовая цена USD                       за 1шт]],"")</f>
        <v/>
      </c>
      <c r="M9" s="42"/>
    </row>
    <row r="10" spans="1:13" s="30" customFormat="1" ht="24" customHeight="1">
      <c r="A10" s="31" t="s">
        <v>19162</v>
      </c>
      <c r="B10" s="33" t="s">
        <v>19163</v>
      </c>
      <c r="C10" s="245" t="s">
        <v>19164</v>
      </c>
      <c r="D10" s="246" t="s">
        <v>1639</v>
      </c>
      <c r="E10" s="247">
        <v>32000</v>
      </c>
      <c r="F10" s="37">
        <v>80</v>
      </c>
      <c r="G10" s="38">
        <v>15341</v>
      </c>
      <c r="H10" s="39" t="str">
        <f>IF($G$1="","Введите курс",Таблица617[[#This Row],[Оптовая цена KRW                       за 1шт]]/$G$1)</f>
        <v>Введите курс</v>
      </c>
      <c r="I10" s="284"/>
      <c r="J10" s="40">
        <f>Таблица617[[#This Row],[Заказ коробок ]]*Таблица617[[#This Row],[Кол-во шт в коробке]]</f>
        <v>0</v>
      </c>
      <c r="K10" s="38">
        <f>Таблица617[[#This Row],[Общее кол-во шт]]*Таблица617[[#This Row],[Оптовая цена KRW                       за 1шт]]</f>
        <v>0</v>
      </c>
      <c r="L10" s="41" t="str">
        <f>IFERROR(Таблица617[[#This Row],[Общее кол-во шт]]*Таблица617[[#This Row],[Оптовая цена USD                       за 1шт]],"")</f>
        <v/>
      </c>
      <c r="M10" s="42"/>
    </row>
    <row r="11" spans="1:13" s="30" customFormat="1" ht="24" customHeight="1">
      <c r="A11" s="31" t="s">
        <v>19165</v>
      </c>
      <c r="B11" s="33" t="s">
        <v>19163</v>
      </c>
      <c r="C11" s="245" t="s">
        <v>19164</v>
      </c>
      <c r="D11" s="246" t="s">
        <v>19166</v>
      </c>
      <c r="E11" s="247">
        <v>20000</v>
      </c>
      <c r="F11" s="37">
        <v>100</v>
      </c>
      <c r="G11" s="38">
        <v>9180</v>
      </c>
      <c r="H11" s="39" t="str">
        <f>IF($G$1="","Введите курс",Таблица617[[#This Row],[Оптовая цена KRW                       за 1шт]]/$G$1)</f>
        <v>Введите курс</v>
      </c>
      <c r="I11" s="284"/>
      <c r="J11" s="40">
        <f>Таблица617[[#This Row],[Заказ коробок ]]*Таблица617[[#This Row],[Кол-во шт в коробке]]</f>
        <v>0</v>
      </c>
      <c r="K11" s="38">
        <f>Таблица617[[#This Row],[Общее кол-во шт]]*Таблица617[[#This Row],[Оптовая цена KRW                       за 1шт]]</f>
        <v>0</v>
      </c>
      <c r="L11" s="41" t="str">
        <f>IFERROR(Таблица617[[#This Row],[Общее кол-во шт]]*Таблица617[[#This Row],[Оптовая цена USD                       за 1шт]],"")</f>
        <v/>
      </c>
      <c r="M11" s="42"/>
    </row>
    <row r="12" spans="1:13" s="30" customFormat="1" ht="24" customHeight="1">
      <c r="A12" s="31" t="s">
        <v>19167</v>
      </c>
      <c r="B12" s="33" t="s">
        <v>19168</v>
      </c>
      <c r="C12" s="245" t="s">
        <v>19169</v>
      </c>
      <c r="D12" s="246" t="s">
        <v>8458</v>
      </c>
      <c r="E12" s="247">
        <v>18000</v>
      </c>
      <c r="F12" s="37">
        <v>45</v>
      </c>
      <c r="G12" s="38">
        <v>8629</v>
      </c>
      <c r="H12" s="39" t="str">
        <f>IF($G$1="","Введите курс",Таблица617[[#This Row],[Оптовая цена KRW                       за 1шт]]/$G$1)</f>
        <v>Введите курс</v>
      </c>
      <c r="I12" s="284"/>
      <c r="J12" s="40">
        <f>Таблица617[[#This Row],[Заказ коробок ]]*Таблица617[[#This Row],[Кол-во шт в коробке]]</f>
        <v>0</v>
      </c>
      <c r="K12" s="38">
        <f>Таблица617[[#This Row],[Общее кол-во шт]]*Таблица617[[#This Row],[Оптовая цена KRW                       за 1шт]]</f>
        <v>0</v>
      </c>
      <c r="L12" s="41" t="str">
        <f>IFERROR(Таблица617[[#This Row],[Общее кол-во шт]]*Таблица617[[#This Row],[Оптовая цена USD                       за 1шт]],"")</f>
        <v/>
      </c>
      <c r="M12" s="42"/>
    </row>
    <row r="13" spans="1:13" s="30" customFormat="1" ht="24" customHeight="1">
      <c r="A13" s="31" t="s">
        <v>19170</v>
      </c>
      <c r="B13" s="33" t="s">
        <v>19168</v>
      </c>
      <c r="C13" s="245" t="s">
        <v>19169</v>
      </c>
      <c r="D13" s="246" t="s">
        <v>1639</v>
      </c>
      <c r="E13" s="247">
        <v>12000</v>
      </c>
      <c r="F13" s="37">
        <v>77</v>
      </c>
      <c r="G13" s="38">
        <v>5753</v>
      </c>
      <c r="H13" s="39" t="str">
        <f>IF($G$1="","Введите курс",Таблица617[[#This Row],[Оптовая цена KRW                       за 1шт]]/$G$1)</f>
        <v>Введите курс</v>
      </c>
      <c r="I13" s="284"/>
      <c r="J13" s="40">
        <f>Таблица617[[#This Row],[Заказ коробок ]]*Таблица617[[#This Row],[Кол-во шт в коробке]]</f>
        <v>0</v>
      </c>
      <c r="K13" s="38">
        <f>Таблица617[[#This Row],[Общее кол-во шт]]*Таблица617[[#This Row],[Оптовая цена KRW                       за 1шт]]</f>
        <v>0</v>
      </c>
      <c r="L13" s="41" t="str">
        <f>IFERROR(Таблица617[[#This Row],[Общее кол-во шт]]*Таблица617[[#This Row],[Оптовая цена USD                       за 1шт]],"")</f>
        <v/>
      </c>
      <c r="M13" s="42"/>
    </row>
    <row r="14" spans="1:13" s="30" customFormat="1" ht="24" customHeight="1">
      <c r="A14" s="31" t="s">
        <v>19171</v>
      </c>
      <c r="B14" s="33" t="s">
        <v>19172</v>
      </c>
      <c r="C14" s="245" t="s">
        <v>19173</v>
      </c>
      <c r="D14" s="246" t="s">
        <v>1639</v>
      </c>
      <c r="E14" s="247">
        <v>27000</v>
      </c>
      <c r="F14" s="37">
        <v>60</v>
      </c>
      <c r="G14" s="38">
        <v>12944</v>
      </c>
      <c r="H14" s="39" t="str">
        <f>IF($G$1="","Введите курс",Таблица617[[#This Row],[Оптовая цена KRW                       за 1шт]]/$G$1)</f>
        <v>Введите курс</v>
      </c>
      <c r="I14" s="284"/>
      <c r="J14" s="40">
        <f>Таблица617[[#This Row],[Заказ коробок ]]*Таблица617[[#This Row],[Кол-во шт в коробке]]</f>
        <v>0</v>
      </c>
      <c r="K14" s="38">
        <f>Таблица617[[#This Row],[Общее кол-во шт]]*Таблица617[[#This Row],[Оптовая цена KRW                       за 1шт]]</f>
        <v>0</v>
      </c>
      <c r="L14" s="41" t="str">
        <f>IFERROR(Таблица617[[#This Row],[Общее кол-во шт]]*Таблица617[[#This Row],[Оптовая цена USD                       за 1шт]],"")</f>
        <v/>
      </c>
      <c r="M14" s="42"/>
    </row>
    <row r="15" spans="1:13" s="30" customFormat="1" ht="24" customHeight="1">
      <c r="A15" s="31" t="s">
        <v>19174</v>
      </c>
      <c r="B15" s="33" t="s">
        <v>19175</v>
      </c>
      <c r="C15" s="245" t="s">
        <v>19176</v>
      </c>
      <c r="D15" s="246" t="s">
        <v>1639</v>
      </c>
      <c r="E15" s="247">
        <v>32000</v>
      </c>
      <c r="F15" s="37">
        <v>80</v>
      </c>
      <c r="G15" s="38">
        <v>15341</v>
      </c>
      <c r="H15" s="39" t="str">
        <f>IF($G$1="","Введите курс",Таблица617[[#This Row],[Оптовая цена KRW                       за 1шт]]/$G$1)</f>
        <v>Введите курс</v>
      </c>
      <c r="I15" s="284"/>
      <c r="J15" s="40">
        <f>Таблица617[[#This Row],[Заказ коробок ]]*Таблица617[[#This Row],[Кол-во шт в коробке]]</f>
        <v>0</v>
      </c>
      <c r="K15" s="38">
        <f>Таблица617[[#This Row],[Общее кол-во шт]]*Таблица617[[#This Row],[Оптовая цена KRW                       за 1шт]]</f>
        <v>0</v>
      </c>
      <c r="L15" s="41" t="str">
        <f>IFERROR(Таблица617[[#This Row],[Общее кол-во шт]]*Таблица617[[#This Row],[Оптовая цена USD                       за 1шт]],"")</f>
        <v/>
      </c>
      <c r="M15" s="42"/>
    </row>
    <row r="16" spans="1:13" s="30" customFormat="1" ht="24" customHeight="1">
      <c r="A16" s="31" t="s">
        <v>19177</v>
      </c>
      <c r="B16" s="33" t="s">
        <v>19175</v>
      </c>
      <c r="C16" s="245" t="s">
        <v>19176</v>
      </c>
      <c r="D16" s="248"/>
      <c r="E16" s="247"/>
      <c r="F16" s="37">
        <v>80</v>
      </c>
      <c r="G16" s="38">
        <v>15341</v>
      </c>
      <c r="H16" s="39" t="str">
        <f>IF($G$1="","Введите курс",Таблица617[[#This Row],[Оптовая цена KRW                       за 1шт]]/$G$1)</f>
        <v>Введите курс</v>
      </c>
      <c r="I16" s="284"/>
      <c r="J16" s="40">
        <f>Таблица617[[#This Row],[Заказ коробок ]]*Таблица617[[#This Row],[Кол-во шт в коробке]]</f>
        <v>0</v>
      </c>
      <c r="K16" s="38">
        <f>Таблица617[[#This Row],[Общее кол-во шт]]*Таблица617[[#This Row],[Оптовая цена KRW                       за 1шт]]</f>
        <v>0</v>
      </c>
      <c r="L16" s="41" t="str">
        <f>IFERROR(Таблица617[[#This Row],[Общее кол-во шт]]*Таблица617[[#This Row],[Оптовая цена USD                       за 1шт]],"")</f>
        <v/>
      </c>
      <c r="M16" s="42"/>
    </row>
    <row r="17" spans="1:13" s="30" customFormat="1" ht="24" customHeight="1">
      <c r="A17" s="31" t="s">
        <v>19178</v>
      </c>
      <c r="B17" s="33" t="s">
        <v>19179</v>
      </c>
      <c r="C17" s="245" t="s">
        <v>19180</v>
      </c>
      <c r="D17" s="246" t="s">
        <v>1639</v>
      </c>
      <c r="E17" s="247">
        <v>28000</v>
      </c>
      <c r="F17" s="37">
        <v>60</v>
      </c>
      <c r="G17" s="38">
        <v>13423</v>
      </c>
      <c r="H17" s="39" t="str">
        <f>IF($G$1="","Введите курс",Таблица617[[#This Row],[Оптовая цена KRW                       за 1шт]]/$G$1)</f>
        <v>Введите курс</v>
      </c>
      <c r="I17" s="284"/>
      <c r="J17" s="40">
        <f>Таблица617[[#This Row],[Заказ коробок ]]*Таблица617[[#This Row],[Кол-во шт в коробке]]</f>
        <v>0</v>
      </c>
      <c r="K17" s="38">
        <f>Таблица617[[#This Row],[Общее кол-во шт]]*Таблица617[[#This Row],[Оптовая цена KRW                       за 1шт]]</f>
        <v>0</v>
      </c>
      <c r="L17" s="41" t="str">
        <f>IFERROR(Таблица617[[#This Row],[Общее кол-во шт]]*Таблица617[[#This Row],[Оптовая цена USD                       за 1шт]],"")</f>
        <v/>
      </c>
      <c r="M17" s="42"/>
    </row>
    <row r="18" spans="1:13" s="30" customFormat="1" ht="24" customHeight="1">
      <c r="A18" s="31" t="s">
        <v>19181</v>
      </c>
      <c r="B18" s="33" t="s">
        <v>19182</v>
      </c>
      <c r="C18" s="245" t="s">
        <v>19183</v>
      </c>
      <c r="D18" s="246" t="s">
        <v>19184</v>
      </c>
      <c r="E18" s="247">
        <v>24000</v>
      </c>
      <c r="F18" s="37">
        <v>80</v>
      </c>
      <c r="G18" s="38">
        <v>11016</v>
      </c>
      <c r="H18" s="39" t="str">
        <f>IF($G$1="","Введите курс",Таблица617[[#This Row],[Оптовая цена KRW                       за 1шт]]/$G$1)</f>
        <v>Введите курс</v>
      </c>
      <c r="I18" s="284"/>
      <c r="J18" s="40">
        <f>Таблица617[[#This Row],[Заказ коробок ]]*Таблица617[[#This Row],[Кол-во шт в коробке]]</f>
        <v>0</v>
      </c>
      <c r="K18" s="38">
        <f>Таблица617[[#This Row],[Общее кол-во шт]]*Таблица617[[#This Row],[Оптовая цена KRW                       за 1шт]]</f>
        <v>0</v>
      </c>
      <c r="L18" s="41" t="str">
        <f>IFERROR(Таблица617[[#This Row],[Общее кол-во шт]]*Таблица617[[#This Row],[Оптовая цена USD                       за 1шт]],"")</f>
        <v/>
      </c>
      <c r="M18" s="42"/>
    </row>
    <row r="19" spans="1:13" s="30" customFormat="1" ht="24" customHeight="1">
      <c r="A19" s="31" t="s">
        <v>19185</v>
      </c>
      <c r="B19" s="33" t="s">
        <v>19186</v>
      </c>
      <c r="C19" s="245" t="s">
        <v>19187</v>
      </c>
      <c r="D19" s="246" t="s">
        <v>19188</v>
      </c>
      <c r="E19" s="247">
        <v>22000</v>
      </c>
      <c r="F19" s="37">
        <v>24</v>
      </c>
      <c r="G19" s="38">
        <v>10098</v>
      </c>
      <c r="H19" s="39" t="str">
        <f>IF($G$1="","Введите курс",Таблица617[[#This Row],[Оптовая цена KRW                       за 1шт]]/$G$1)</f>
        <v>Введите курс</v>
      </c>
      <c r="I19" s="284"/>
      <c r="J19" s="40">
        <f>Таблица617[[#This Row],[Заказ коробок ]]*Таблица617[[#This Row],[Кол-во шт в коробке]]</f>
        <v>0</v>
      </c>
      <c r="K19" s="38">
        <f>Таблица617[[#This Row],[Общее кол-во шт]]*Таблица617[[#This Row],[Оптовая цена KRW                       за 1шт]]</f>
        <v>0</v>
      </c>
      <c r="L19" s="41" t="str">
        <f>IFERROR(Таблица617[[#This Row],[Общее кол-во шт]]*Таблица617[[#This Row],[Оптовая цена USD                       за 1шт]],"")</f>
        <v/>
      </c>
      <c r="M19" s="42"/>
    </row>
    <row r="20" spans="1:13" s="30" customFormat="1" ht="24" customHeight="1">
      <c r="A20" s="31" t="s">
        <v>19189</v>
      </c>
      <c r="B20" s="33" t="s">
        <v>19190</v>
      </c>
      <c r="C20" s="245" t="s">
        <v>19191</v>
      </c>
      <c r="D20" s="246" t="s">
        <v>19192</v>
      </c>
      <c r="E20" s="247">
        <v>13000</v>
      </c>
      <c r="F20" s="37">
        <v>35</v>
      </c>
      <c r="G20" s="38">
        <v>5967</v>
      </c>
      <c r="H20" s="39" t="str">
        <f>IF($G$1="","Введите курс",Таблица617[[#This Row],[Оптовая цена KRW                       за 1шт]]/$G$1)</f>
        <v>Введите курс</v>
      </c>
      <c r="I20" s="284"/>
      <c r="J20" s="40">
        <f>Таблица617[[#This Row],[Заказ коробок ]]*Таблица617[[#This Row],[Кол-во шт в коробке]]</f>
        <v>0</v>
      </c>
      <c r="K20" s="38">
        <f>Таблица617[[#This Row],[Общее кол-во шт]]*Таблица617[[#This Row],[Оптовая цена KRW                       за 1шт]]</f>
        <v>0</v>
      </c>
      <c r="L20" s="41" t="str">
        <f>IFERROR(Таблица617[[#This Row],[Общее кол-во шт]]*Таблица617[[#This Row],[Оптовая цена USD                       за 1шт]],"")</f>
        <v/>
      </c>
      <c r="M20" s="42"/>
    </row>
    <row r="21" spans="1:13" s="30" customFormat="1" ht="24" customHeight="1">
      <c r="A21" s="31" t="s">
        <v>19193</v>
      </c>
      <c r="B21" s="33" t="s">
        <v>19190</v>
      </c>
      <c r="C21" s="245" t="s">
        <v>19191</v>
      </c>
      <c r="D21" s="246" t="s">
        <v>19150</v>
      </c>
      <c r="E21" s="247"/>
      <c r="F21" s="37">
        <v>288</v>
      </c>
      <c r="G21" s="38">
        <v>1051</v>
      </c>
      <c r="H21" s="39" t="str">
        <f>IF($G$1="","Введите курс",Таблица617[[#This Row],[Оптовая цена KRW                       за 1шт]]/$G$1)</f>
        <v>Введите курс</v>
      </c>
      <c r="I21" s="284"/>
      <c r="J21" s="40">
        <f>Таблица617[[#This Row],[Заказ коробок ]]*Таблица617[[#This Row],[Кол-во шт в коробке]]</f>
        <v>0</v>
      </c>
      <c r="K21" s="38">
        <f>Таблица617[[#This Row],[Общее кол-во шт]]*Таблица617[[#This Row],[Оптовая цена KRW                       за 1шт]]</f>
        <v>0</v>
      </c>
      <c r="L21" s="41" t="str">
        <f>IFERROR(Таблица617[[#This Row],[Общее кол-во шт]]*Таблица617[[#This Row],[Оптовая цена USD                       за 1шт]],"")</f>
        <v/>
      </c>
      <c r="M21" s="42"/>
    </row>
    <row r="22" spans="1:13" s="30" customFormat="1" ht="24" customHeight="1">
      <c r="A22" s="31" t="s">
        <v>19194</v>
      </c>
      <c r="B22" s="33" t="s">
        <v>19195</v>
      </c>
      <c r="C22" s="245" t="s">
        <v>19196</v>
      </c>
      <c r="D22" s="246" t="s">
        <v>19197</v>
      </c>
      <c r="E22" s="247">
        <v>3600</v>
      </c>
      <c r="F22" s="37">
        <v>100</v>
      </c>
      <c r="G22" s="38">
        <v>1366</v>
      </c>
      <c r="H22" s="39" t="str">
        <f>IF($G$1="","Введите курс",Таблица617[[#This Row],[Оптовая цена KRW                       за 1шт]]/$G$1)</f>
        <v>Введите курс</v>
      </c>
      <c r="I22" s="284"/>
      <c r="J22" s="40">
        <f>Таблица617[[#This Row],[Заказ коробок ]]*Таблица617[[#This Row],[Кол-во шт в коробке]]</f>
        <v>0</v>
      </c>
      <c r="K22" s="38">
        <f>Таблица617[[#This Row],[Общее кол-во шт]]*Таблица617[[#This Row],[Оптовая цена KRW                       за 1шт]]</f>
        <v>0</v>
      </c>
      <c r="L22" s="41" t="str">
        <f>IFERROR(Таблица617[[#This Row],[Общее кол-во шт]]*Таблица617[[#This Row],[Оптовая цена USD                       за 1шт]],"")</f>
        <v/>
      </c>
      <c r="M22" s="42"/>
    </row>
    <row r="23" spans="1:13" s="30" customFormat="1" ht="24" customHeight="1">
      <c r="A23" s="31" t="s">
        <v>19198</v>
      </c>
      <c r="B23" s="33" t="s">
        <v>19199</v>
      </c>
      <c r="C23" s="245" t="s">
        <v>19200</v>
      </c>
      <c r="D23" s="246" t="s">
        <v>19201</v>
      </c>
      <c r="E23" s="247">
        <v>5000</v>
      </c>
      <c r="F23" s="37">
        <v>48</v>
      </c>
      <c r="G23" s="38">
        <v>2295</v>
      </c>
      <c r="H23" s="39" t="str">
        <f>IF($G$1="","Введите курс",Таблица617[[#This Row],[Оптовая цена KRW                       за 1шт]]/$G$1)</f>
        <v>Введите курс</v>
      </c>
      <c r="I23" s="284"/>
      <c r="J23" s="40">
        <f>Таблица617[[#This Row],[Заказ коробок ]]*Таблица617[[#This Row],[Кол-во шт в коробке]]</f>
        <v>0</v>
      </c>
      <c r="K23" s="38">
        <f>Таблица617[[#This Row],[Общее кол-во шт]]*Таблица617[[#This Row],[Оптовая цена KRW                       за 1шт]]</f>
        <v>0</v>
      </c>
      <c r="L23" s="41" t="str">
        <f>IFERROR(Таблица617[[#This Row],[Общее кол-во шт]]*Таблица617[[#This Row],[Оптовая цена USD                       за 1шт]],"")</f>
        <v/>
      </c>
      <c r="M23" s="42"/>
    </row>
    <row r="24" spans="1:13" s="30" customFormat="1" ht="24" customHeight="1">
      <c r="A24" s="31" t="s">
        <v>19202</v>
      </c>
      <c r="B24" s="33" t="s">
        <v>19203</v>
      </c>
      <c r="C24" s="245" t="s">
        <v>19204</v>
      </c>
      <c r="D24" s="246" t="s">
        <v>19205</v>
      </c>
      <c r="E24" s="247">
        <v>36000</v>
      </c>
      <c r="F24" s="37">
        <v>54</v>
      </c>
      <c r="G24" s="38">
        <v>16524</v>
      </c>
      <c r="H24" s="39" t="str">
        <f>IF($G$1="","Введите курс",Таблица617[[#This Row],[Оптовая цена KRW                       за 1шт]]/$G$1)</f>
        <v>Введите курс</v>
      </c>
      <c r="I24" s="284"/>
      <c r="J24" s="40">
        <f>Таблица617[[#This Row],[Заказ коробок ]]*Таблица617[[#This Row],[Кол-во шт в коробке]]</f>
        <v>0</v>
      </c>
      <c r="K24" s="38">
        <f>Таблица617[[#This Row],[Общее кол-во шт]]*Таблица617[[#This Row],[Оптовая цена KRW                       за 1шт]]</f>
        <v>0</v>
      </c>
      <c r="L24" s="41" t="str">
        <f>IFERROR(Таблица617[[#This Row],[Общее кол-во шт]]*Таблица617[[#This Row],[Оптовая цена USD                       за 1шт]],"")</f>
        <v/>
      </c>
      <c r="M24" s="42"/>
    </row>
    <row r="25" spans="1:13" s="30" customFormat="1" ht="24" customHeight="1">
      <c r="A25" s="31" t="s">
        <v>19206</v>
      </c>
      <c r="B25" s="33" t="s">
        <v>19207</v>
      </c>
      <c r="C25" s="245" t="s">
        <v>19208</v>
      </c>
      <c r="D25" s="246" t="s">
        <v>19209</v>
      </c>
      <c r="E25" s="247">
        <v>30000</v>
      </c>
      <c r="F25" s="37">
        <v>70</v>
      </c>
      <c r="G25" s="38">
        <v>13770</v>
      </c>
      <c r="H25" s="39" t="str">
        <f>IF($G$1="","Введите курс",Таблица617[[#This Row],[Оптовая цена KRW                       за 1шт]]/$G$1)</f>
        <v>Введите курс</v>
      </c>
      <c r="I25" s="284"/>
      <c r="J25" s="40">
        <f>Таблица617[[#This Row],[Заказ коробок ]]*Таблица617[[#This Row],[Кол-во шт в коробке]]</f>
        <v>0</v>
      </c>
      <c r="K25" s="38">
        <f>Таблица617[[#This Row],[Общее кол-во шт]]*Таблица617[[#This Row],[Оптовая цена KRW                       за 1шт]]</f>
        <v>0</v>
      </c>
      <c r="L25" s="41" t="str">
        <f>IFERROR(Таблица617[[#This Row],[Общее кол-во шт]]*Таблица617[[#This Row],[Оптовая цена USD                       за 1шт]],"")</f>
        <v/>
      </c>
      <c r="M25" s="42"/>
    </row>
    <row r="26" spans="1:13" s="30" customFormat="1" ht="24" customHeight="1">
      <c r="A26" s="31" t="s">
        <v>19210</v>
      </c>
      <c r="B26" s="33" t="s">
        <v>19211</v>
      </c>
      <c r="C26" s="245" t="s">
        <v>19212</v>
      </c>
      <c r="D26" s="246" t="s">
        <v>1668</v>
      </c>
      <c r="E26" s="247">
        <v>8000</v>
      </c>
      <c r="F26" s="37">
        <v>160</v>
      </c>
      <c r="G26" s="38">
        <v>3835</v>
      </c>
      <c r="H26" s="39" t="str">
        <f>IF($G$1="","Введите курс",Таблица617[[#This Row],[Оптовая цена KRW                       за 1шт]]/$G$1)</f>
        <v>Введите курс</v>
      </c>
      <c r="I26" s="284"/>
      <c r="J26" s="40">
        <f>Таблица617[[#This Row],[Заказ коробок ]]*Таблица617[[#This Row],[Кол-во шт в коробке]]</f>
        <v>0</v>
      </c>
      <c r="K26" s="38">
        <f>Таблица617[[#This Row],[Общее кол-во шт]]*Таблица617[[#This Row],[Оптовая цена KRW                       за 1шт]]</f>
        <v>0</v>
      </c>
      <c r="L26" s="41" t="str">
        <f>IFERROR(Таблица617[[#This Row],[Общее кол-во шт]]*Таблица617[[#This Row],[Оптовая цена USD                       за 1шт]],"")</f>
        <v/>
      </c>
      <c r="M26" s="42"/>
    </row>
    <row r="27" spans="1:13" s="30" customFormat="1" ht="24" customHeight="1">
      <c r="A27" s="31" t="s">
        <v>19213</v>
      </c>
      <c r="B27" s="33" t="s">
        <v>19214</v>
      </c>
      <c r="C27" s="245" t="s">
        <v>19215</v>
      </c>
      <c r="D27" s="246" t="s">
        <v>1668</v>
      </c>
      <c r="E27" s="247">
        <v>8000</v>
      </c>
      <c r="F27" s="37">
        <v>160</v>
      </c>
      <c r="G27" s="38">
        <v>3835</v>
      </c>
      <c r="H27" s="39" t="str">
        <f>IF($G$1="","Введите курс",Таблица617[[#This Row],[Оптовая цена KRW                       за 1шт]]/$G$1)</f>
        <v>Введите курс</v>
      </c>
      <c r="I27" s="284"/>
      <c r="J27" s="40">
        <f>Таблица617[[#This Row],[Заказ коробок ]]*Таблица617[[#This Row],[Кол-во шт в коробке]]</f>
        <v>0</v>
      </c>
      <c r="K27" s="38">
        <f>Таблица617[[#This Row],[Общее кол-во шт]]*Таблица617[[#This Row],[Оптовая цена KRW                       за 1шт]]</f>
        <v>0</v>
      </c>
      <c r="L27" s="41" t="str">
        <f>IFERROR(Таблица617[[#This Row],[Общее кол-во шт]]*Таблица617[[#This Row],[Оптовая цена USD                       за 1шт]],"")</f>
        <v/>
      </c>
      <c r="M27" s="42"/>
    </row>
    <row r="28" spans="1:13" s="30" customFormat="1" ht="24" customHeight="1">
      <c r="A28" s="31" t="s">
        <v>19216</v>
      </c>
      <c r="B28" s="33" t="s">
        <v>19217</v>
      </c>
      <c r="C28" s="245" t="s">
        <v>19218</v>
      </c>
      <c r="D28" s="249" t="s">
        <v>19219</v>
      </c>
      <c r="E28" s="247">
        <v>12000</v>
      </c>
      <c r="F28" s="37">
        <v>36</v>
      </c>
      <c r="G28" s="38">
        <v>5753</v>
      </c>
      <c r="H28" s="39" t="str">
        <f>IF($G$1="","Введите курс",Таблица617[[#This Row],[Оптовая цена KRW                       за 1шт]]/$G$1)</f>
        <v>Введите курс</v>
      </c>
      <c r="I28" s="284"/>
      <c r="J28" s="40">
        <f>Таблица617[[#This Row],[Заказ коробок ]]*Таблица617[[#This Row],[Кол-во шт в коробке]]</f>
        <v>0</v>
      </c>
      <c r="K28" s="38">
        <f>Таблица617[[#This Row],[Общее кол-во шт]]*Таблица617[[#This Row],[Оптовая цена KRW                       за 1шт]]</f>
        <v>0</v>
      </c>
      <c r="L28" s="41" t="str">
        <f>IFERROR(Таблица617[[#This Row],[Общее кол-во шт]]*Таблица617[[#This Row],[Оптовая цена USD                       за 1шт]],"")</f>
        <v/>
      </c>
      <c r="M28" s="42"/>
    </row>
    <row r="29" spans="1:13" s="30" customFormat="1" ht="24" customHeight="1">
      <c r="A29" s="31" t="s">
        <v>19220</v>
      </c>
      <c r="B29" s="33" t="s">
        <v>19221</v>
      </c>
      <c r="C29" s="245" t="s">
        <v>19222</v>
      </c>
      <c r="D29" s="250" t="s">
        <v>19223</v>
      </c>
      <c r="E29" s="247">
        <v>16000</v>
      </c>
      <c r="F29" s="37">
        <v>50</v>
      </c>
      <c r="G29" s="38">
        <v>7670</v>
      </c>
      <c r="H29" s="39" t="str">
        <f>IF($G$1="","Введите курс",Таблица617[[#This Row],[Оптовая цена KRW                       за 1шт]]/$G$1)</f>
        <v>Введите курс</v>
      </c>
      <c r="I29" s="284"/>
      <c r="J29" s="40">
        <f>Таблица617[[#This Row],[Заказ коробок ]]*Таблица617[[#This Row],[Кол-во шт в коробке]]</f>
        <v>0</v>
      </c>
      <c r="K29" s="38">
        <f>Таблица617[[#This Row],[Общее кол-во шт]]*Таблица617[[#This Row],[Оптовая цена KRW                       за 1шт]]</f>
        <v>0</v>
      </c>
      <c r="L29" s="41" t="str">
        <f>IFERROR(Таблица617[[#This Row],[Общее кол-во шт]]*Таблица617[[#This Row],[Оптовая цена USD                       за 1шт]],"")</f>
        <v/>
      </c>
      <c r="M29" s="42"/>
    </row>
    <row r="30" spans="1:13" s="30" customFormat="1" ht="24" customHeight="1">
      <c r="A30" s="31" t="s">
        <v>19224</v>
      </c>
      <c r="B30" s="33" t="s">
        <v>19225</v>
      </c>
      <c r="C30" s="245" t="s">
        <v>19226</v>
      </c>
      <c r="D30" s="246" t="s">
        <v>19154</v>
      </c>
      <c r="E30" s="247">
        <v>12000</v>
      </c>
      <c r="F30" s="37">
        <v>50</v>
      </c>
      <c r="G30" s="38">
        <v>5998</v>
      </c>
      <c r="H30" s="39" t="str">
        <f>IF($G$1="","Введите курс",Таблица617[[#This Row],[Оптовая цена KRW                       за 1шт]]/$G$1)</f>
        <v>Введите курс</v>
      </c>
      <c r="I30" s="284"/>
      <c r="J30" s="40">
        <f>Таблица617[[#This Row],[Заказ коробок ]]*Таблица617[[#This Row],[Кол-во шт в коробке]]</f>
        <v>0</v>
      </c>
      <c r="K30" s="38">
        <f>Таблица617[[#This Row],[Общее кол-во шт]]*Таблица617[[#This Row],[Оптовая цена KRW                       за 1шт]]</f>
        <v>0</v>
      </c>
      <c r="L30" s="41" t="str">
        <f>IFERROR(Таблица617[[#This Row],[Общее кол-во шт]]*Таблица617[[#This Row],[Оптовая цена USD                       за 1шт]],"")</f>
        <v/>
      </c>
      <c r="M30" s="42"/>
    </row>
    <row r="31" spans="1:13" s="30" customFormat="1" ht="24" customHeight="1">
      <c r="A31" s="31" t="s">
        <v>19227</v>
      </c>
      <c r="B31" s="33" t="s">
        <v>19225</v>
      </c>
      <c r="C31" s="245" t="s">
        <v>19226</v>
      </c>
      <c r="D31" s="246" t="s">
        <v>19228</v>
      </c>
      <c r="E31" s="247"/>
      <c r="F31" s="37">
        <v>50</v>
      </c>
      <c r="G31" s="38">
        <v>1156</v>
      </c>
      <c r="H31" s="39" t="str">
        <f>IF($G$1="","Введите курс",Таблица617[[#This Row],[Оптовая цена KRW                       за 1шт]]/$G$1)</f>
        <v>Введите курс</v>
      </c>
      <c r="I31" s="284"/>
      <c r="J31" s="40">
        <f>Таблица617[[#This Row],[Заказ коробок ]]*Таблица617[[#This Row],[Кол-во шт в коробке]]</f>
        <v>0</v>
      </c>
      <c r="K31" s="38">
        <f>Таблица617[[#This Row],[Общее кол-во шт]]*Таблица617[[#This Row],[Оптовая цена KRW                       за 1шт]]</f>
        <v>0</v>
      </c>
      <c r="L31" s="41" t="str">
        <f>IFERROR(Таблица617[[#This Row],[Общее кол-во шт]]*Таблица617[[#This Row],[Оптовая цена USD                       за 1шт]],"")</f>
        <v/>
      </c>
      <c r="M31" s="42"/>
    </row>
    <row r="32" spans="1:13" s="30" customFormat="1" ht="24" customHeight="1">
      <c r="A32" s="31" t="s">
        <v>19229</v>
      </c>
      <c r="B32" s="33" t="s">
        <v>19230</v>
      </c>
      <c r="C32" s="245" t="s">
        <v>19231</v>
      </c>
      <c r="D32" s="246" t="s">
        <v>19232</v>
      </c>
      <c r="E32" s="247">
        <v>19000</v>
      </c>
      <c r="F32" s="37">
        <v>35</v>
      </c>
      <c r="G32" s="38">
        <v>8721</v>
      </c>
      <c r="H32" s="39" t="str">
        <f>IF($G$1="","Введите курс",Таблица617[[#This Row],[Оптовая цена KRW                       за 1шт]]/$G$1)</f>
        <v>Введите курс</v>
      </c>
      <c r="I32" s="284"/>
      <c r="J32" s="40">
        <f>Таблица617[[#This Row],[Заказ коробок ]]*Таблица617[[#This Row],[Кол-во шт в коробке]]</f>
        <v>0</v>
      </c>
      <c r="K32" s="38">
        <f>Таблица617[[#This Row],[Общее кол-во шт]]*Таблица617[[#This Row],[Оптовая цена KRW                       за 1шт]]</f>
        <v>0</v>
      </c>
      <c r="L32" s="41" t="str">
        <f>IFERROR(Таблица617[[#This Row],[Общее кол-во шт]]*Таблица617[[#This Row],[Оптовая цена USD                       за 1шт]],"")</f>
        <v/>
      </c>
      <c r="M32" s="42"/>
    </row>
    <row r="33" spans="1:13" s="30" customFormat="1" ht="24" customHeight="1">
      <c r="A33" s="31" t="s">
        <v>19233</v>
      </c>
      <c r="B33" s="33" t="s">
        <v>19234</v>
      </c>
      <c r="C33" s="245" t="s">
        <v>19235</v>
      </c>
      <c r="D33" s="246" t="s">
        <v>19232</v>
      </c>
      <c r="E33" s="247">
        <v>16000</v>
      </c>
      <c r="F33" s="37">
        <v>35</v>
      </c>
      <c r="G33" s="38">
        <v>7344</v>
      </c>
      <c r="H33" s="39" t="str">
        <f>IF($G$1="","Введите курс",Таблица617[[#This Row],[Оптовая цена KRW                       за 1шт]]/$G$1)</f>
        <v>Введите курс</v>
      </c>
      <c r="I33" s="284"/>
      <c r="J33" s="40">
        <f>Таблица617[[#This Row],[Заказ коробок ]]*Таблица617[[#This Row],[Кол-во шт в коробке]]</f>
        <v>0</v>
      </c>
      <c r="K33" s="38">
        <f>Таблица617[[#This Row],[Общее кол-во шт]]*Таблица617[[#This Row],[Оптовая цена KRW                       за 1шт]]</f>
        <v>0</v>
      </c>
      <c r="L33" s="41" t="str">
        <f>IFERROR(Таблица617[[#This Row],[Общее кол-во шт]]*Таблица617[[#This Row],[Оптовая цена USD                       за 1шт]],"")</f>
        <v/>
      </c>
      <c r="M33" s="42"/>
    </row>
    <row r="34" spans="1:13" s="30" customFormat="1" ht="24" customHeight="1">
      <c r="A34" s="31" t="s">
        <v>19236</v>
      </c>
      <c r="B34" s="33" t="s">
        <v>19237</v>
      </c>
      <c r="C34" s="245" t="s">
        <v>19238</v>
      </c>
      <c r="D34" s="246" t="s">
        <v>19223</v>
      </c>
      <c r="E34" s="247">
        <v>18000</v>
      </c>
      <c r="F34" s="37">
        <v>54</v>
      </c>
      <c r="G34" s="38">
        <v>8262</v>
      </c>
      <c r="H34" s="39" t="str">
        <f>IF($G$1="","Введите курс",Таблица617[[#This Row],[Оптовая цена KRW                       за 1шт]]/$G$1)</f>
        <v>Введите курс</v>
      </c>
      <c r="I34" s="284"/>
      <c r="J34" s="40">
        <f>Таблица617[[#This Row],[Заказ коробок ]]*Таблица617[[#This Row],[Кол-во шт в коробке]]</f>
        <v>0</v>
      </c>
      <c r="K34" s="38">
        <f>Таблица617[[#This Row],[Общее кол-во шт]]*Таблица617[[#This Row],[Оптовая цена KRW                       за 1шт]]</f>
        <v>0</v>
      </c>
      <c r="L34" s="41" t="str">
        <f>IFERROR(Таблица617[[#This Row],[Общее кол-во шт]]*Таблица617[[#This Row],[Оптовая цена USD                       за 1шт]],"")</f>
        <v/>
      </c>
      <c r="M34" s="42"/>
    </row>
    <row r="35" spans="1:13" s="30" customFormat="1" ht="24" customHeight="1">
      <c r="A35" s="31" t="s">
        <v>19239</v>
      </c>
      <c r="B35" s="33" t="s">
        <v>19240</v>
      </c>
      <c r="C35" s="245" t="s">
        <v>19241</v>
      </c>
      <c r="D35" s="246" t="s">
        <v>19242</v>
      </c>
      <c r="E35" s="247">
        <v>20000</v>
      </c>
      <c r="F35" s="37">
        <v>40</v>
      </c>
      <c r="G35" s="38">
        <v>9180</v>
      </c>
      <c r="H35" s="39" t="str">
        <f>IF($G$1="","Введите курс",Таблица617[[#This Row],[Оптовая цена KRW                       за 1шт]]/$G$1)</f>
        <v>Введите курс</v>
      </c>
      <c r="I35" s="284"/>
      <c r="J35" s="40">
        <f>Таблица617[[#This Row],[Заказ коробок ]]*Таблица617[[#This Row],[Кол-во шт в коробке]]</f>
        <v>0</v>
      </c>
      <c r="K35" s="38">
        <f>Таблица617[[#This Row],[Общее кол-во шт]]*Таблица617[[#This Row],[Оптовая цена KRW                       за 1шт]]</f>
        <v>0</v>
      </c>
      <c r="L35" s="41" t="str">
        <f>IFERROR(Таблица617[[#This Row],[Общее кол-во шт]]*Таблица617[[#This Row],[Оптовая цена USD                       за 1шт]],"")</f>
        <v/>
      </c>
      <c r="M35" s="42"/>
    </row>
    <row r="36" spans="1:13" s="30" customFormat="1" ht="24" customHeight="1">
      <c r="A36" s="31" t="s">
        <v>19243</v>
      </c>
      <c r="B36" s="33" t="s">
        <v>19244</v>
      </c>
      <c r="C36" s="245" t="s">
        <v>19245</v>
      </c>
      <c r="D36" s="246" t="s">
        <v>19246</v>
      </c>
      <c r="E36" s="247">
        <v>18000</v>
      </c>
      <c r="F36" s="37">
        <v>72</v>
      </c>
      <c r="G36" s="38">
        <v>8262</v>
      </c>
      <c r="H36" s="39" t="str">
        <f>IF($G$1="","Введите курс",Таблица617[[#This Row],[Оптовая цена KRW                       за 1шт]]/$G$1)</f>
        <v>Введите курс</v>
      </c>
      <c r="I36" s="284"/>
      <c r="J36" s="40">
        <f>Таблица617[[#This Row],[Заказ коробок ]]*Таблица617[[#This Row],[Кол-во шт в коробке]]</f>
        <v>0</v>
      </c>
      <c r="K36" s="38">
        <f>Таблица617[[#This Row],[Общее кол-во шт]]*Таблица617[[#This Row],[Оптовая цена KRW                       за 1шт]]</f>
        <v>0</v>
      </c>
      <c r="L36" s="41" t="str">
        <f>IFERROR(Таблица617[[#This Row],[Общее кол-во шт]]*Таблица617[[#This Row],[Оптовая цена USD                       за 1шт]],"")</f>
        <v/>
      </c>
      <c r="M36" s="42"/>
    </row>
    <row r="37" spans="1:13" s="30" customFormat="1" ht="24" customHeight="1">
      <c r="A37" s="31" t="s">
        <v>19247</v>
      </c>
      <c r="B37" s="33" t="s">
        <v>19248</v>
      </c>
      <c r="C37" s="245" t="s">
        <v>19249</v>
      </c>
      <c r="D37" s="246" t="s">
        <v>19219</v>
      </c>
      <c r="E37" s="247">
        <v>18000</v>
      </c>
      <c r="F37" s="37">
        <v>40</v>
      </c>
      <c r="G37" s="38">
        <v>8262</v>
      </c>
      <c r="H37" s="39" t="str">
        <f>IF($G$1="","Введите курс",Таблица617[[#This Row],[Оптовая цена KRW                       за 1шт]]/$G$1)</f>
        <v>Введите курс</v>
      </c>
      <c r="I37" s="284"/>
      <c r="J37" s="40">
        <f>Таблица617[[#This Row],[Заказ коробок ]]*Таблица617[[#This Row],[Кол-во шт в коробке]]</f>
        <v>0</v>
      </c>
      <c r="K37" s="38">
        <f>Таблица617[[#This Row],[Общее кол-во шт]]*Таблица617[[#This Row],[Оптовая цена KRW                       за 1шт]]</f>
        <v>0</v>
      </c>
      <c r="L37" s="41" t="str">
        <f>IFERROR(Таблица617[[#This Row],[Общее кол-во шт]]*Таблица617[[#This Row],[Оптовая цена USD                       за 1шт]],"")</f>
        <v/>
      </c>
      <c r="M37" s="42"/>
    </row>
    <row r="38" spans="1:13" s="30" customFormat="1" ht="24" customHeight="1">
      <c r="A38" s="31" t="s">
        <v>19250</v>
      </c>
      <c r="B38" s="33" t="s">
        <v>19251</v>
      </c>
      <c r="C38" s="245" t="s">
        <v>19252</v>
      </c>
      <c r="D38" s="246" t="s">
        <v>19253</v>
      </c>
      <c r="E38" s="247">
        <v>10000</v>
      </c>
      <c r="F38" s="37">
        <v>65</v>
      </c>
      <c r="G38" s="38">
        <v>4590</v>
      </c>
      <c r="H38" s="39" t="str">
        <f>IF($G$1="","Введите курс",Таблица617[[#This Row],[Оптовая цена KRW                       за 1шт]]/$G$1)</f>
        <v>Введите курс</v>
      </c>
      <c r="I38" s="284"/>
      <c r="J38" s="40">
        <f>Таблица617[[#This Row],[Заказ коробок ]]*Таблица617[[#This Row],[Кол-во шт в коробке]]</f>
        <v>0</v>
      </c>
      <c r="K38" s="38">
        <f>Таблица617[[#This Row],[Общее кол-во шт]]*Таблица617[[#This Row],[Оптовая цена KRW                       за 1шт]]</f>
        <v>0</v>
      </c>
      <c r="L38" s="41" t="str">
        <f>IFERROR(Таблица617[[#This Row],[Общее кол-во шт]]*Таблица617[[#This Row],[Оптовая цена USD                       за 1шт]],"")</f>
        <v/>
      </c>
      <c r="M38" s="42"/>
    </row>
    <row r="39" spans="1:13" s="30" customFormat="1" ht="24" customHeight="1">
      <c r="A39" s="31" t="s">
        <v>19254</v>
      </c>
      <c r="B39" s="33" t="s">
        <v>19255</v>
      </c>
      <c r="C39" s="245" t="s">
        <v>19256</v>
      </c>
      <c r="D39" s="246" t="s">
        <v>1745</v>
      </c>
      <c r="E39" s="247">
        <v>9000</v>
      </c>
      <c r="F39" s="37">
        <v>40</v>
      </c>
      <c r="G39" s="38">
        <v>4315</v>
      </c>
      <c r="H39" s="39" t="str">
        <f>IF($G$1="","Введите курс",Таблица617[[#This Row],[Оптовая цена KRW                       за 1шт]]/$G$1)</f>
        <v>Введите курс</v>
      </c>
      <c r="I39" s="284"/>
      <c r="J39" s="40">
        <f>Таблица617[[#This Row],[Заказ коробок ]]*Таблица617[[#This Row],[Кол-во шт в коробке]]</f>
        <v>0</v>
      </c>
      <c r="K39" s="38">
        <f>Таблица617[[#This Row],[Общее кол-во шт]]*Таблица617[[#This Row],[Оптовая цена KRW                       за 1шт]]</f>
        <v>0</v>
      </c>
      <c r="L39" s="41" t="str">
        <f>IFERROR(Таблица617[[#This Row],[Общее кол-во шт]]*Таблица617[[#This Row],[Оптовая цена USD                       за 1шт]],"")</f>
        <v/>
      </c>
      <c r="M39" s="42"/>
    </row>
    <row r="40" spans="1:13" s="30" customFormat="1" ht="24" customHeight="1">
      <c r="A40" s="31" t="s">
        <v>19257</v>
      </c>
      <c r="B40" s="33" t="s">
        <v>19258</v>
      </c>
      <c r="C40" s="245" t="s">
        <v>19259</v>
      </c>
      <c r="D40" s="246" t="s">
        <v>1651</v>
      </c>
      <c r="E40" s="247">
        <v>14000</v>
      </c>
      <c r="F40" s="37">
        <v>40</v>
      </c>
      <c r="G40" s="38">
        <v>6140</v>
      </c>
      <c r="H40" s="39" t="str">
        <f>IF($G$1="","Введите курс",Таблица617[[#This Row],[Оптовая цена KRW                       за 1шт]]/$G$1)</f>
        <v>Введите курс</v>
      </c>
      <c r="I40" s="284"/>
      <c r="J40" s="40">
        <f>Таблица617[[#This Row],[Заказ коробок ]]*Таблица617[[#This Row],[Кол-во шт в коробке]]</f>
        <v>0</v>
      </c>
      <c r="K40" s="38">
        <f>Таблица617[[#This Row],[Общее кол-во шт]]*Таблица617[[#This Row],[Оптовая цена KRW                       за 1шт]]</f>
        <v>0</v>
      </c>
      <c r="L40" s="41" t="str">
        <f>IFERROR(Таблица617[[#This Row],[Общее кол-во шт]]*Таблица617[[#This Row],[Оптовая цена USD                       за 1шт]],"")</f>
        <v/>
      </c>
      <c r="M40" s="42"/>
    </row>
    <row r="41" spans="1:13" s="30" customFormat="1" ht="24" customHeight="1">
      <c r="A41" s="31" t="s">
        <v>19260</v>
      </c>
      <c r="B41" s="33" t="s">
        <v>19261</v>
      </c>
      <c r="C41" s="245" t="s">
        <v>19262</v>
      </c>
      <c r="D41" s="246" t="s">
        <v>19038</v>
      </c>
      <c r="E41" s="247">
        <v>13000</v>
      </c>
      <c r="F41" s="37">
        <v>230</v>
      </c>
      <c r="G41" s="38">
        <v>5702</v>
      </c>
      <c r="H41" s="39" t="str">
        <f>IF($G$1="","Введите курс",Таблица617[[#This Row],[Оптовая цена KRW                       за 1шт]]/$G$1)</f>
        <v>Введите курс</v>
      </c>
      <c r="I41" s="284"/>
      <c r="J41" s="40">
        <f>Таблица617[[#This Row],[Заказ коробок ]]*Таблица617[[#This Row],[Кол-во шт в коробке]]</f>
        <v>0</v>
      </c>
      <c r="K41" s="38">
        <f>Таблица617[[#This Row],[Общее кол-во шт]]*Таблица617[[#This Row],[Оптовая цена KRW                       за 1шт]]</f>
        <v>0</v>
      </c>
      <c r="L41" s="41" t="str">
        <f>IFERROR(Таблица617[[#This Row],[Общее кол-во шт]]*Таблица617[[#This Row],[Оптовая цена USD                       за 1шт]],"")</f>
        <v/>
      </c>
      <c r="M41" s="42"/>
    </row>
    <row r="42" spans="1:13" s="30" customFormat="1" ht="24" customHeight="1">
      <c r="A42" s="31" t="s">
        <v>19263</v>
      </c>
      <c r="B42" s="33" t="s">
        <v>19264</v>
      </c>
      <c r="C42" s="245" t="s">
        <v>19265</v>
      </c>
      <c r="D42" s="246" t="s">
        <v>1668</v>
      </c>
      <c r="E42" s="247">
        <v>16000</v>
      </c>
      <c r="F42" s="37">
        <v>126</v>
      </c>
      <c r="G42" s="38">
        <v>7018</v>
      </c>
      <c r="H42" s="39" t="str">
        <f>IF($G$1="","Введите курс",Таблица617[[#This Row],[Оптовая цена KRW                       за 1шт]]/$G$1)</f>
        <v>Введите курс</v>
      </c>
      <c r="I42" s="284"/>
      <c r="J42" s="40">
        <f>Таблица617[[#This Row],[Заказ коробок ]]*Таблица617[[#This Row],[Кол-во шт в коробке]]</f>
        <v>0</v>
      </c>
      <c r="K42" s="38">
        <f>Таблица617[[#This Row],[Общее кол-во шт]]*Таблица617[[#This Row],[Оптовая цена KRW                       за 1шт]]</f>
        <v>0</v>
      </c>
      <c r="L42" s="41" t="str">
        <f>IFERROR(Таблица617[[#This Row],[Общее кол-во шт]]*Таблица617[[#This Row],[Оптовая цена USD                       за 1шт]],"")</f>
        <v/>
      </c>
      <c r="M42" s="42"/>
    </row>
    <row r="43" spans="1:13" s="30" customFormat="1" ht="24" customHeight="1">
      <c r="A43" s="31" t="s">
        <v>19266</v>
      </c>
      <c r="B43" s="33" t="s">
        <v>19267</v>
      </c>
      <c r="C43" s="245" t="s">
        <v>19268</v>
      </c>
      <c r="D43" s="246" t="s">
        <v>19269</v>
      </c>
      <c r="E43" s="247">
        <v>2000</v>
      </c>
      <c r="F43" s="37">
        <v>480</v>
      </c>
      <c r="G43" s="38">
        <v>877</v>
      </c>
      <c r="H43" s="39" t="str">
        <f>IF($G$1="","Введите курс",Таблица617[[#This Row],[Оптовая цена KRW                       за 1шт]]/$G$1)</f>
        <v>Введите курс</v>
      </c>
      <c r="I43" s="284"/>
      <c r="J43" s="40">
        <f>Таблица617[[#This Row],[Заказ коробок ]]*Таблица617[[#This Row],[Кол-во шт в коробке]]</f>
        <v>0</v>
      </c>
      <c r="K43" s="38">
        <f>Таблица617[[#This Row],[Общее кол-во шт]]*Таблица617[[#This Row],[Оптовая цена KRW                       за 1шт]]</f>
        <v>0</v>
      </c>
      <c r="L43" s="41" t="str">
        <f>IFERROR(Таблица617[[#This Row],[Общее кол-во шт]]*Таблица617[[#This Row],[Оптовая цена USD                       за 1шт]],"")</f>
        <v/>
      </c>
      <c r="M43" s="42"/>
    </row>
    <row r="44" spans="1:13" s="30" customFormat="1" ht="24" customHeight="1">
      <c r="A44" s="31" t="s">
        <v>19270</v>
      </c>
      <c r="B44" s="33" t="s">
        <v>19271</v>
      </c>
      <c r="C44" s="245" t="s">
        <v>19272</v>
      </c>
      <c r="D44" s="246" t="s">
        <v>19273</v>
      </c>
      <c r="E44" s="247">
        <v>4000</v>
      </c>
      <c r="F44" s="37">
        <v>400</v>
      </c>
      <c r="G44" s="38">
        <v>1999</v>
      </c>
      <c r="H44" s="39" t="str">
        <f>IF($G$1="","Введите курс",Таблица617[[#This Row],[Оптовая цена KRW                       за 1шт]]/$G$1)</f>
        <v>Введите курс</v>
      </c>
      <c r="I44" s="284"/>
      <c r="J44" s="40">
        <f>Таблица617[[#This Row],[Заказ коробок ]]*Таблица617[[#This Row],[Кол-во шт в коробке]]</f>
        <v>0</v>
      </c>
      <c r="K44" s="38">
        <f>Таблица617[[#This Row],[Общее кол-во шт]]*Таблица617[[#This Row],[Оптовая цена KRW                       за 1шт]]</f>
        <v>0</v>
      </c>
      <c r="L44" s="41" t="str">
        <f>IFERROR(Таблица617[[#This Row],[Общее кол-во шт]]*Таблица617[[#This Row],[Оптовая цена USD                       за 1шт]],"")</f>
        <v/>
      </c>
      <c r="M44" s="42"/>
    </row>
    <row r="45" spans="1:13" s="30" customFormat="1" ht="24" customHeight="1">
      <c r="A45" s="31" t="s">
        <v>19274</v>
      </c>
      <c r="B45" s="33" t="s">
        <v>19275</v>
      </c>
      <c r="C45" s="245" t="s">
        <v>19276</v>
      </c>
      <c r="D45" s="246" t="s">
        <v>19277</v>
      </c>
      <c r="E45" s="247"/>
      <c r="F45" s="37">
        <v>700</v>
      </c>
      <c r="G45" s="38"/>
      <c r="H45" s="39" t="str">
        <f>IF($G$1="","Введите курс",Таблица617[[#This Row],[Оптовая цена KRW                       за 1шт]]/$G$1)</f>
        <v>Введите курс</v>
      </c>
      <c r="I45" s="284"/>
      <c r="J45" s="40">
        <f>Таблица617[[#This Row],[Заказ коробок ]]*Таблица617[[#This Row],[Кол-во шт в коробке]]</f>
        <v>0</v>
      </c>
      <c r="K45" s="38">
        <f>Таблица617[[#This Row],[Общее кол-во шт]]*Таблица617[[#This Row],[Оптовая цена KRW                       за 1шт]]</f>
        <v>0</v>
      </c>
      <c r="L45" s="41" t="str">
        <f>IFERROR(Таблица617[[#This Row],[Общее кол-во шт]]*Таблица617[[#This Row],[Оптовая цена USD                       за 1шт]],"")</f>
        <v/>
      </c>
      <c r="M45" s="42"/>
    </row>
    <row r="46" spans="1:13" s="30" customFormat="1" ht="24" customHeight="1">
      <c r="A46" s="31" t="s">
        <v>19278</v>
      </c>
      <c r="B46" s="33" t="s">
        <v>19279</v>
      </c>
      <c r="C46" s="245" t="s">
        <v>19280</v>
      </c>
      <c r="D46" s="246" t="s">
        <v>19277</v>
      </c>
      <c r="E46" s="247"/>
      <c r="F46" s="37">
        <v>700</v>
      </c>
      <c r="G46" s="38"/>
      <c r="H46" s="39" t="str">
        <f>IF($G$1="","Введите курс",Таблица617[[#This Row],[Оптовая цена KRW                       за 1шт]]/$G$1)</f>
        <v>Введите курс</v>
      </c>
      <c r="I46" s="284"/>
      <c r="J46" s="40">
        <f>Таблица617[[#This Row],[Заказ коробок ]]*Таблица617[[#This Row],[Кол-во шт в коробке]]</f>
        <v>0</v>
      </c>
      <c r="K46" s="38">
        <f>Таблица617[[#This Row],[Общее кол-во шт]]*Таблица617[[#This Row],[Оптовая цена KRW                       за 1шт]]</f>
        <v>0</v>
      </c>
      <c r="L46" s="41" t="str">
        <f>IFERROR(Таблица617[[#This Row],[Общее кол-во шт]]*Таблица617[[#This Row],[Оптовая цена USD                       за 1шт]],"")</f>
        <v/>
      </c>
      <c r="M46" s="42"/>
    </row>
    <row r="47" spans="1:13" s="30" customFormat="1" ht="24" customHeight="1">
      <c r="A47" s="31" t="s">
        <v>19281</v>
      </c>
      <c r="B47" s="33" t="s">
        <v>19282</v>
      </c>
      <c r="C47" s="34" t="s">
        <v>19283</v>
      </c>
      <c r="D47" s="251"/>
      <c r="E47" s="38"/>
      <c r="F47" s="37"/>
      <c r="G47" s="38">
        <v>9497.6</v>
      </c>
      <c r="H47" s="39" t="str">
        <f>IF($G$1="","Введите курс",Таблица617[[#This Row],[Оптовая цена KRW                       за 1шт]]/$G$1)</f>
        <v>Введите курс</v>
      </c>
      <c r="I47" s="284"/>
      <c r="J47" s="40">
        <f>Таблица617[[#This Row],[Заказ коробок ]]*Таблица617[[#This Row],[Кол-во шт в коробке]]</f>
        <v>0</v>
      </c>
      <c r="K47" s="38">
        <f>Таблица617[[#This Row],[Общее кол-во шт]]*Таблица617[[#This Row],[Оптовая цена KRW                       за 1шт]]</f>
        <v>0</v>
      </c>
      <c r="L47" s="41" t="str">
        <f>IFERROR(Таблица617[[#This Row],[Общее кол-во шт]]*Таблица617[[#This Row],[Оптовая цена USD                       за 1шт]],"")</f>
        <v/>
      </c>
      <c r="M47" s="42"/>
    </row>
    <row r="48" spans="1:13" s="30" customFormat="1" ht="24" customHeight="1">
      <c r="A48" s="31" t="s">
        <v>19284</v>
      </c>
      <c r="B48" s="33" t="s">
        <v>19285</v>
      </c>
      <c r="C48" s="34" t="s">
        <v>19286</v>
      </c>
      <c r="D48" s="34"/>
      <c r="E48" s="38"/>
      <c r="F48" s="37"/>
      <c r="G48" s="38">
        <v>6675.2000000000007</v>
      </c>
      <c r="H48" s="39" t="str">
        <f>IF($G$1="","Введите курс",Таблица617[[#This Row],[Оптовая цена KRW                       за 1шт]]/$G$1)</f>
        <v>Введите курс</v>
      </c>
      <c r="I48" s="284"/>
      <c r="J48" s="40">
        <f>Таблица617[[#This Row],[Заказ коробок ]]*Таблица617[[#This Row],[Кол-во шт в коробке]]</f>
        <v>0</v>
      </c>
      <c r="K48" s="38">
        <f>Таблица617[[#This Row],[Общее кол-во шт]]*Таблица617[[#This Row],[Оптовая цена KRW                       за 1шт]]</f>
        <v>0</v>
      </c>
      <c r="L48" s="41" t="str">
        <f>IFERROR(Таблица617[[#This Row],[Общее кол-во шт]]*Таблица617[[#This Row],[Оптовая цена USD                       за 1шт]],"")</f>
        <v/>
      </c>
      <c r="M48" s="42"/>
    </row>
    <row r="49" spans="1:13" s="30" customFormat="1" ht="24" customHeight="1">
      <c r="A49" s="31" t="s">
        <v>19287</v>
      </c>
      <c r="B49" s="33" t="s">
        <v>19288</v>
      </c>
      <c r="C49" s="34" t="s">
        <v>19289</v>
      </c>
      <c r="D49" s="34"/>
      <c r="E49" s="38"/>
      <c r="F49" s="37"/>
      <c r="G49" s="38">
        <v>6204.8</v>
      </c>
      <c r="H49" s="39" t="str">
        <f>IF($G$1="","Введите курс",Таблица617[[#This Row],[Оптовая цена KRW                       за 1шт]]/$G$1)</f>
        <v>Введите курс</v>
      </c>
      <c r="I49" s="284"/>
      <c r="J49" s="40">
        <f>Таблица617[[#This Row],[Заказ коробок ]]*Таблица617[[#This Row],[Кол-во шт в коробке]]</f>
        <v>0</v>
      </c>
      <c r="K49" s="38">
        <f>Таблица617[[#This Row],[Общее кол-во шт]]*Таблица617[[#This Row],[Оптовая цена KRW                       за 1шт]]</f>
        <v>0</v>
      </c>
      <c r="L49" s="41" t="str">
        <f>IFERROR(Таблица617[[#This Row],[Общее кол-во шт]]*Таблица617[[#This Row],[Оптовая цена USD                       за 1шт]],"")</f>
        <v/>
      </c>
      <c r="M49" s="42"/>
    </row>
    <row r="50" spans="1:13" s="30" customFormat="1" ht="24" customHeight="1">
      <c r="A50" s="31" t="s">
        <v>19290</v>
      </c>
      <c r="B50" s="33" t="s">
        <v>19291</v>
      </c>
      <c r="C50" s="34" t="s">
        <v>19292</v>
      </c>
      <c r="D50" s="34"/>
      <c r="E50" s="38"/>
      <c r="F50" s="37"/>
      <c r="G50" s="38">
        <v>9027.2000000000007</v>
      </c>
      <c r="H50" s="39" t="str">
        <f>IF($G$1="","Введите курс",Таблица617[[#This Row],[Оптовая цена KRW                       за 1шт]]/$G$1)</f>
        <v>Введите курс</v>
      </c>
      <c r="I50" s="284"/>
      <c r="J50" s="40">
        <f>Таблица617[[#This Row],[Заказ коробок ]]*Таблица617[[#This Row],[Кол-во шт в коробке]]</f>
        <v>0</v>
      </c>
      <c r="K50" s="38">
        <f>Таблица617[[#This Row],[Общее кол-во шт]]*Таблица617[[#This Row],[Оптовая цена KRW                       за 1шт]]</f>
        <v>0</v>
      </c>
      <c r="L50" s="41" t="str">
        <f>IFERROR(Таблица617[[#This Row],[Общее кол-во шт]]*Таблица617[[#This Row],[Оптовая цена USD                       за 1шт]],"")</f>
        <v/>
      </c>
      <c r="M50" s="42"/>
    </row>
    <row r="51" spans="1:13" s="30" customFormat="1" ht="24" customHeight="1">
      <c r="A51" s="31" t="s">
        <v>19293</v>
      </c>
      <c r="B51" s="33" t="s">
        <v>19294</v>
      </c>
      <c r="C51" s="34" t="s">
        <v>19295</v>
      </c>
      <c r="D51" s="34"/>
      <c r="E51" s="38"/>
      <c r="F51" s="37"/>
      <c r="G51" s="38">
        <v>7123.2000000000007</v>
      </c>
      <c r="H51" s="39" t="str">
        <f>IF($G$1="","Введите курс",Таблица617[[#This Row],[Оптовая цена KRW                       за 1шт]]/$G$1)</f>
        <v>Введите курс</v>
      </c>
      <c r="I51" s="284"/>
      <c r="J51" s="40">
        <f>Таблица617[[#This Row],[Заказ коробок ]]*Таблица617[[#This Row],[Кол-во шт в коробке]]</f>
        <v>0</v>
      </c>
      <c r="K51" s="38">
        <f>Таблица617[[#This Row],[Общее кол-во шт]]*Таблица617[[#This Row],[Оптовая цена KRW                       за 1шт]]</f>
        <v>0</v>
      </c>
      <c r="L51" s="41" t="str">
        <f>IFERROR(Таблица617[[#This Row],[Общее кол-во шт]]*Таблица617[[#This Row],[Оптовая цена USD                       за 1шт]],"")</f>
        <v/>
      </c>
      <c r="M51" s="42"/>
    </row>
    <row r="52" spans="1:13" s="30" customFormat="1" ht="24" customHeight="1">
      <c r="A52" s="31" t="s">
        <v>19296</v>
      </c>
      <c r="B52" s="33" t="s">
        <v>19297</v>
      </c>
      <c r="C52" s="34" t="s">
        <v>19298</v>
      </c>
      <c r="D52" s="34"/>
      <c r="E52" s="38"/>
      <c r="F52" s="37"/>
      <c r="G52" s="38">
        <v>34292.160000000003</v>
      </c>
      <c r="H52" s="39" t="str">
        <f>IF($G$1="","Введите курс",Таблица617[[#This Row],[Оптовая цена KRW                       за 1шт]]/$G$1)</f>
        <v>Введите курс</v>
      </c>
      <c r="I52" s="284"/>
      <c r="J52" s="40">
        <f>Таблица617[[#This Row],[Заказ коробок ]]*Таблица617[[#This Row],[Кол-во шт в коробке]]</f>
        <v>0</v>
      </c>
      <c r="K52" s="38">
        <f>Таблица617[[#This Row],[Общее кол-во шт]]*Таблица617[[#This Row],[Оптовая цена KRW                       за 1шт]]</f>
        <v>0</v>
      </c>
      <c r="L52" s="41" t="str">
        <f>IFERROR(Таблица617[[#This Row],[Общее кол-во шт]]*Таблица617[[#This Row],[Оптовая цена USD                       за 1шт]],"")</f>
        <v/>
      </c>
      <c r="M52" s="42"/>
    </row>
    <row r="53" spans="1:13" s="30" customFormat="1" ht="24" customHeight="1">
      <c r="A53" s="31" t="s">
        <v>19299</v>
      </c>
      <c r="B53" s="33" t="s">
        <v>19300</v>
      </c>
      <c r="C53" s="34" t="s">
        <v>19301</v>
      </c>
      <c r="D53" s="34"/>
      <c r="E53" s="38"/>
      <c r="F53" s="37"/>
      <c r="G53" s="38">
        <v>33022.080000000002</v>
      </c>
      <c r="H53" s="39" t="str">
        <f>IF($G$1="","Введите курс",Таблица617[[#This Row],[Оптовая цена KRW                       за 1шт]]/$G$1)</f>
        <v>Введите курс</v>
      </c>
      <c r="I53" s="284"/>
      <c r="J53" s="40">
        <f>Таблица617[[#This Row],[Заказ коробок ]]*Таблица617[[#This Row],[Кол-во шт в коробке]]</f>
        <v>0</v>
      </c>
      <c r="K53" s="38">
        <f>Таблица617[[#This Row],[Общее кол-во шт]]*Таблица617[[#This Row],[Оптовая цена KRW                       за 1шт]]</f>
        <v>0</v>
      </c>
      <c r="L53" s="41" t="str">
        <f>IFERROR(Таблица617[[#This Row],[Общее кол-во шт]]*Таблица617[[#This Row],[Оптовая цена USD                       за 1шт]],"")</f>
        <v/>
      </c>
      <c r="M53" s="42"/>
    </row>
    <row r="54" spans="1:13" s="30" customFormat="1" ht="24" customHeight="1">
      <c r="A54" s="31" t="s">
        <v>19302</v>
      </c>
      <c r="B54" s="33" t="s">
        <v>19303</v>
      </c>
      <c r="C54" s="34" t="s">
        <v>19298</v>
      </c>
      <c r="D54" s="34"/>
      <c r="E54" s="38"/>
      <c r="F54" s="37"/>
      <c r="G54" s="38">
        <v>36197.280000000006</v>
      </c>
      <c r="H54" s="39" t="str">
        <f>IF($G$1="","Введите курс",Таблица617[[#This Row],[Оптовая цена KRW                       за 1шт]]/$G$1)</f>
        <v>Введите курс</v>
      </c>
      <c r="I54" s="284"/>
      <c r="J54" s="40">
        <f>Таблица617[[#This Row],[Заказ коробок ]]*Таблица617[[#This Row],[Кол-во шт в коробке]]</f>
        <v>0</v>
      </c>
      <c r="K54" s="38">
        <f>Таблица617[[#This Row],[Общее кол-во шт]]*Таблица617[[#This Row],[Оптовая цена KRW                       за 1шт]]</f>
        <v>0</v>
      </c>
      <c r="L54" s="41" t="str">
        <f>IFERROR(Таблица617[[#This Row],[Общее кол-во шт]]*Таблица617[[#This Row],[Оптовая цена USD                       за 1шт]],"")</f>
        <v/>
      </c>
      <c r="M54" s="42"/>
    </row>
    <row r="55" spans="1:13" s="30" customFormat="1" ht="24" customHeight="1">
      <c r="A55" s="31" t="s">
        <v>19304</v>
      </c>
      <c r="B55" s="33" t="s">
        <v>19305</v>
      </c>
      <c r="C55" s="34" t="s">
        <v>19306</v>
      </c>
      <c r="D55" s="34"/>
      <c r="E55" s="38"/>
      <c r="F55" s="37"/>
      <c r="G55" s="38">
        <v>21359.52</v>
      </c>
      <c r="H55" s="39" t="str">
        <f>IF($G$1="","Введите курс",Таблица617[[#This Row],[Оптовая цена KRW                       за 1шт]]/$G$1)</f>
        <v>Введите курс</v>
      </c>
      <c r="I55" s="284"/>
      <c r="J55" s="40">
        <f>Таблица617[[#This Row],[Заказ коробок ]]*Таблица617[[#This Row],[Кол-во шт в коробке]]</f>
        <v>0</v>
      </c>
      <c r="K55" s="38">
        <f>Таблица617[[#This Row],[Общее кол-во шт]]*Таблица617[[#This Row],[Оптовая цена KRW                       за 1шт]]</f>
        <v>0</v>
      </c>
      <c r="L55" s="41" t="str">
        <f>IFERROR(Таблица617[[#This Row],[Общее кол-во шт]]*Таблица617[[#This Row],[Оптовая цена USD                       за 1шт]],"")</f>
        <v/>
      </c>
      <c r="M55" s="42"/>
    </row>
    <row r="56" spans="1:13" ht="22.5" customHeight="1">
      <c r="A56" s="205"/>
      <c r="G56" s="147"/>
    </row>
    <row r="57" spans="1:13" ht="22.5" customHeight="1">
      <c r="A57" s="205"/>
      <c r="G57" s="147"/>
    </row>
    <row r="58" spans="1:13" ht="22.5" customHeight="1">
      <c r="A58" s="205"/>
      <c r="G58" s="147"/>
    </row>
    <row r="59" spans="1:13" ht="22.5" customHeight="1">
      <c r="A59" s="205"/>
      <c r="G59" s="147"/>
    </row>
    <row r="60" spans="1:13" ht="22.5" customHeight="1">
      <c r="A60" s="205"/>
      <c r="G60" s="147"/>
    </row>
    <row r="61" spans="1:13" ht="22.5" customHeight="1">
      <c r="G61" s="147"/>
    </row>
  </sheetData>
  <sheetProtection algorithmName="SHA-512" hashValue="McW/WVIZ74ybh6ra9XCn/LefUgvHW4aqNuFEv6dbloTX7t31vJnn7jBWwxjQMFPtIvUVKVxCyGs3LuYTetgf6g==" saltValue="oO6f+wNh3dmv0zmVuTCFiA==" spinCount="100000" sheet="1" autoFilter="0" pivotTables="0"/>
  <mergeCells count="2">
    <mergeCell ref="D1:E1"/>
    <mergeCell ref="A1:C1"/>
  </mergeCells>
  <conditionalFormatting sqref="A61:A1048576">
    <cfRule type="duplicateValues" dxfId="231" priority="1"/>
  </conditionalFormatting>
  <conditionalFormatting sqref="A61:A1048576">
    <cfRule type="duplicateValues" dxfId="230" priority="2"/>
  </conditionalFormatting>
  <conditionalFormatting sqref="A61:A1048576">
    <cfRule type="duplicateValues" dxfId="229" priority="3"/>
    <cfRule type="duplicateValues" dxfId="228" priority="4"/>
    <cfRule type="duplicateValues" dxfId="227" priority="5"/>
  </conditionalFormatting>
  <conditionalFormatting sqref="A3:A55">
    <cfRule type="duplicateValues" dxfId="226" priority="6"/>
  </conditionalFormatting>
  <conditionalFormatting sqref="A3:A55">
    <cfRule type="duplicateValues" dxfId="225" priority="7"/>
    <cfRule type="duplicateValues" dxfId="224" priority="8"/>
    <cfRule type="duplicateValues" dxfId="223" priority="9"/>
  </conditionalFormatting>
  <conditionalFormatting sqref="A56:A1048576">
    <cfRule type="duplicateValues" dxfId="222" priority="10"/>
  </conditionalFormatting>
  <conditionalFormatting sqref="A4:A55">
    <cfRule type="duplicateValues" dxfId="221" priority="11"/>
  </conditionalFormatting>
  <conditionalFormatting sqref="A4:A55">
    <cfRule type="duplicateValues" dxfId="220" priority="12"/>
    <cfRule type="duplicateValues" dxfId="219" priority="13"/>
    <cfRule type="duplicateValues" dxfId="218" priority="14"/>
  </conditionalFormatting>
  <hyperlinks>
    <hyperlink ref="F1" r:id="rId1" display="Узнать курс $ к KRW" xr:uid="{00000000-0004-0000-1200-000000000000}"/>
    <hyperlink ref="M1" location="Главная!A1" display="Вернуться на Главную" xr:uid="{00000000-0004-0000-1200-000001000000}"/>
  </hyperlinks>
  <pageMargins left="0.7" right="0.7" top="0.75" bottom="0.75" header="0.3" footer="0.3"/>
  <pageSetup paperSize="9" scale="28" fitToHeight="0"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8"/>
  <sheetViews>
    <sheetView topLeftCell="B1" zoomScale="85" zoomScaleNormal="85" zoomScaleSheetLayoutView="75" workbookViewId="0">
      <pane ySplit="2" topLeftCell="A3" activePane="bottomLeft" state="frozen"/>
      <selection pane="bottomLeft" activeCell="J3" sqref="J3"/>
    </sheetView>
  </sheetViews>
  <sheetFormatPr defaultColWidth="9" defaultRowHeight="22.5" customHeight="1"/>
  <cols>
    <col min="1" max="1" width="13.7109375" style="58" customWidth="1"/>
    <col min="2" max="2" width="15.7109375" style="59" customWidth="1"/>
    <col min="3" max="3" width="67.7109375" style="60" hidden="1" customWidth="1"/>
    <col min="4" max="4" width="70.7109375" style="61" customWidth="1"/>
    <col min="5" max="5" width="15.28515625" style="62" hidden="1" customWidth="1"/>
    <col min="6" max="6" width="13.42578125" style="63" hidden="1" customWidth="1"/>
    <col min="7" max="7" width="14.140625" style="64" customWidth="1"/>
    <col min="8" max="8" width="14.7109375" style="65" customWidth="1"/>
    <col min="9" max="9" width="14.7109375" style="66" customWidth="1"/>
    <col min="10" max="10" width="16.28515625" style="67" customWidth="1"/>
    <col min="11" max="11" width="16.42578125" style="68" customWidth="1"/>
    <col min="12" max="13" width="19.7109375" style="69" customWidth="1"/>
    <col min="14" max="14" width="30.7109375" style="61" customWidth="1"/>
    <col min="15" max="16384" width="9" style="70"/>
  </cols>
  <sheetData>
    <row r="1" spans="1:14" s="16" customFormat="1" ht="64.150000000000006" customHeight="1">
      <c r="A1" s="484" t="s">
        <v>17</v>
      </c>
      <c r="B1" s="484"/>
      <c r="C1" s="484"/>
      <c r="D1" s="485" t="s">
        <v>26194</v>
      </c>
      <c r="E1" s="485"/>
      <c r="F1" s="486"/>
      <c r="G1" s="8" t="s">
        <v>26188</v>
      </c>
      <c r="H1" s="9"/>
      <c r="I1" s="10" t="s">
        <v>5</v>
      </c>
      <c r="J1" s="11">
        <f>SUM(J3:J18)</f>
        <v>0</v>
      </c>
      <c r="K1" s="12">
        <f>SUM(K3:K18)</f>
        <v>0</v>
      </c>
      <c r="L1" s="13">
        <f>SUM(L3:L18)</f>
        <v>0</v>
      </c>
      <c r="M1" s="14">
        <f>SUM(M3:M18)</f>
        <v>0</v>
      </c>
      <c r="N1" s="274" t="s">
        <v>26186</v>
      </c>
    </row>
    <row r="2" spans="1:14" s="30" customFormat="1" ht="50.1" customHeight="1">
      <c r="A2" s="17" t="s">
        <v>8</v>
      </c>
      <c r="B2" s="18" t="s">
        <v>9</v>
      </c>
      <c r="C2" s="19" t="s">
        <v>10</v>
      </c>
      <c r="D2" s="20" t="s">
        <v>11</v>
      </c>
      <c r="E2" s="21" t="s">
        <v>18</v>
      </c>
      <c r="F2" s="22" t="s">
        <v>19</v>
      </c>
      <c r="G2" s="23" t="s">
        <v>6</v>
      </c>
      <c r="H2" s="24" t="s">
        <v>33138</v>
      </c>
      <c r="I2" s="25" t="s">
        <v>33137</v>
      </c>
      <c r="J2" s="26" t="s">
        <v>20</v>
      </c>
      <c r="K2" s="27" t="s">
        <v>12</v>
      </c>
      <c r="L2" s="28" t="s">
        <v>21</v>
      </c>
      <c r="M2" s="28" t="s">
        <v>22</v>
      </c>
      <c r="N2" s="29" t="s">
        <v>23</v>
      </c>
    </row>
    <row r="3" spans="1:14" s="30" customFormat="1" ht="24" customHeight="1">
      <c r="A3" s="31" t="s">
        <v>24</v>
      </c>
      <c r="B3" s="32" t="s">
        <v>25</v>
      </c>
      <c r="C3" s="33" t="s">
        <v>26</v>
      </c>
      <c r="D3" s="34" t="s">
        <v>27</v>
      </c>
      <c r="E3" s="35"/>
      <c r="F3" s="36"/>
      <c r="G3" s="37">
        <v>98</v>
      </c>
      <c r="H3" s="38">
        <v>5304</v>
      </c>
      <c r="I3" s="39" t="str">
        <f>IF($H$1="","Введите курс",Таблица6[[#This Row],[Оптовая цена KRW                   за 1шт]]/$H$1)</f>
        <v>Введите курс</v>
      </c>
      <c r="J3" s="284"/>
      <c r="K3" s="40">
        <f>Таблица6[[#This Row],[Заказ коробок ]]*Таблица6[[#This Row],[Кол-во шт в коробке]]</f>
        <v>0</v>
      </c>
      <c r="L3" s="38">
        <f>Таблица6[[#This Row],[Общее кол-во шт]]*Таблица6[[#This Row],[Оптовая цена KRW                   за 1шт]]</f>
        <v>0</v>
      </c>
      <c r="M3" s="41" t="str">
        <f>IFERROR(Таблица6[[#This Row],[Общее кол-во шт]]*Таблица6[[#This Row],[Оптовая цена USD            за 1шт]],"")</f>
        <v/>
      </c>
      <c r="N3" s="42"/>
    </row>
    <row r="4" spans="1:14" s="30" customFormat="1" ht="24" customHeight="1">
      <c r="A4" s="31" t="s">
        <v>28</v>
      </c>
      <c r="B4" s="32" t="s">
        <v>29</v>
      </c>
      <c r="C4" s="33" t="s">
        <v>30</v>
      </c>
      <c r="D4" s="34" t="s">
        <v>31</v>
      </c>
      <c r="E4" s="43"/>
      <c r="F4" s="36"/>
      <c r="G4" s="37">
        <v>98</v>
      </c>
      <c r="H4" s="38">
        <v>5304</v>
      </c>
      <c r="I4" s="39" t="str">
        <f>IF($H$1="","Введите курс",Таблица6[[#This Row],[Оптовая цена KRW                   за 1шт]]/$H$1)</f>
        <v>Введите курс</v>
      </c>
      <c r="J4" s="284"/>
      <c r="K4" s="40">
        <f>Таблица6[[#This Row],[Заказ коробок ]]*Таблица6[[#This Row],[Кол-во шт в коробке]]</f>
        <v>0</v>
      </c>
      <c r="L4" s="38">
        <f>Таблица6[[#This Row],[Общее кол-во шт]]*Таблица6[[#This Row],[Оптовая цена KRW                   за 1шт]]</f>
        <v>0</v>
      </c>
      <c r="M4" s="41" t="str">
        <f>IFERROR(Таблица6[[#This Row],[Общее кол-во шт]]*Таблица6[[#This Row],[Оптовая цена USD            за 1шт]],"")</f>
        <v/>
      </c>
      <c r="N4" s="42"/>
    </row>
    <row r="5" spans="1:14" s="30" customFormat="1" ht="24" customHeight="1">
      <c r="A5" s="31" t="s">
        <v>32</v>
      </c>
      <c r="B5" s="32" t="s">
        <v>33</v>
      </c>
      <c r="C5" s="33" t="s">
        <v>34</v>
      </c>
      <c r="D5" s="34" t="s">
        <v>35</v>
      </c>
      <c r="E5" s="43"/>
      <c r="F5" s="36"/>
      <c r="G5" s="37">
        <v>98</v>
      </c>
      <c r="H5" s="38">
        <v>5304</v>
      </c>
      <c r="I5" s="39" t="str">
        <f>IF($H$1="","Введите курс",Таблица6[[#This Row],[Оптовая цена KRW                   за 1шт]]/$H$1)</f>
        <v>Введите курс</v>
      </c>
      <c r="J5" s="284"/>
      <c r="K5" s="40">
        <f>Таблица6[[#This Row],[Заказ коробок ]]*Таблица6[[#This Row],[Кол-во шт в коробке]]</f>
        <v>0</v>
      </c>
      <c r="L5" s="38">
        <f>Таблица6[[#This Row],[Общее кол-во шт]]*Таблица6[[#This Row],[Оптовая цена KRW                   за 1шт]]</f>
        <v>0</v>
      </c>
      <c r="M5" s="41" t="str">
        <f>IFERROR(Таблица6[[#This Row],[Общее кол-во шт]]*Таблица6[[#This Row],[Оптовая цена USD            за 1шт]],"")</f>
        <v/>
      </c>
      <c r="N5" s="42"/>
    </row>
    <row r="6" spans="1:14" s="30" customFormat="1" ht="24" customHeight="1">
      <c r="A6" s="31" t="s">
        <v>36</v>
      </c>
      <c r="B6" s="32" t="s">
        <v>37</v>
      </c>
      <c r="C6" s="33" t="s">
        <v>38</v>
      </c>
      <c r="D6" s="34" t="s">
        <v>39</v>
      </c>
      <c r="E6" s="43"/>
      <c r="F6" s="36"/>
      <c r="G6" s="37">
        <v>98</v>
      </c>
      <c r="H6" s="38">
        <v>5304</v>
      </c>
      <c r="I6" s="39" t="str">
        <f>IF($H$1="","Введите курс",Таблица6[[#This Row],[Оптовая цена KRW                   за 1шт]]/$H$1)</f>
        <v>Введите курс</v>
      </c>
      <c r="J6" s="284"/>
      <c r="K6" s="40">
        <f>Таблица6[[#This Row],[Заказ коробок ]]*Таблица6[[#This Row],[Кол-во шт в коробке]]</f>
        <v>0</v>
      </c>
      <c r="L6" s="38">
        <f>Таблица6[[#This Row],[Общее кол-во шт]]*Таблица6[[#This Row],[Оптовая цена KRW                   за 1шт]]</f>
        <v>0</v>
      </c>
      <c r="M6" s="41" t="str">
        <f>IFERROR(Таблица6[[#This Row],[Общее кол-во шт]]*Таблица6[[#This Row],[Оптовая цена USD            за 1шт]],"")</f>
        <v/>
      </c>
      <c r="N6" s="42"/>
    </row>
    <row r="7" spans="1:14" s="30" customFormat="1" ht="24" customHeight="1">
      <c r="A7" s="31" t="s">
        <v>40</v>
      </c>
      <c r="B7" s="32" t="s">
        <v>41</v>
      </c>
      <c r="C7" s="33" t="s">
        <v>42</v>
      </c>
      <c r="D7" s="34" t="s">
        <v>43</v>
      </c>
      <c r="E7" s="43"/>
      <c r="F7" s="36"/>
      <c r="G7" s="37">
        <v>98</v>
      </c>
      <c r="H7" s="38">
        <v>5304</v>
      </c>
      <c r="I7" s="39" t="str">
        <f>IF($H$1="","Введите курс",Таблица6[[#This Row],[Оптовая цена KRW                   за 1шт]]/$H$1)</f>
        <v>Введите курс</v>
      </c>
      <c r="J7" s="284"/>
      <c r="K7" s="40">
        <f>Таблица6[[#This Row],[Заказ коробок ]]*Таблица6[[#This Row],[Кол-во шт в коробке]]</f>
        <v>0</v>
      </c>
      <c r="L7" s="38">
        <f>Таблица6[[#This Row],[Общее кол-во шт]]*Таблица6[[#This Row],[Оптовая цена KRW                   за 1шт]]</f>
        <v>0</v>
      </c>
      <c r="M7" s="41" t="str">
        <f>IFERROR(Таблица6[[#This Row],[Общее кол-во шт]]*Таблица6[[#This Row],[Оптовая цена USD            за 1шт]],"")</f>
        <v/>
      </c>
      <c r="N7" s="42"/>
    </row>
    <row r="8" spans="1:14" s="30" customFormat="1" ht="24" customHeight="1">
      <c r="A8" s="31" t="s">
        <v>44</v>
      </c>
      <c r="B8" s="32" t="s">
        <v>45</v>
      </c>
      <c r="C8" s="33" t="s">
        <v>46</v>
      </c>
      <c r="D8" s="34" t="s">
        <v>47</v>
      </c>
      <c r="E8" s="43"/>
      <c r="F8" s="36"/>
      <c r="G8" s="37">
        <v>98</v>
      </c>
      <c r="H8" s="38">
        <v>5304</v>
      </c>
      <c r="I8" s="39" t="str">
        <f>IF($H$1="","Введите курс",Таблица6[[#This Row],[Оптовая цена KRW                   за 1шт]]/$H$1)</f>
        <v>Введите курс</v>
      </c>
      <c r="J8" s="284"/>
      <c r="K8" s="40">
        <f>Таблица6[[#This Row],[Заказ коробок ]]*Таблица6[[#This Row],[Кол-во шт в коробке]]</f>
        <v>0</v>
      </c>
      <c r="L8" s="38">
        <f>Таблица6[[#This Row],[Общее кол-во шт]]*Таблица6[[#This Row],[Оптовая цена KRW                   за 1шт]]</f>
        <v>0</v>
      </c>
      <c r="M8" s="41" t="str">
        <f>IFERROR(Таблица6[[#This Row],[Общее кол-во шт]]*Таблица6[[#This Row],[Оптовая цена USD            за 1шт]],"")</f>
        <v/>
      </c>
      <c r="N8" s="42"/>
    </row>
    <row r="9" spans="1:14" s="57" customFormat="1" ht="24" customHeight="1">
      <c r="A9" s="44" t="s">
        <v>48</v>
      </c>
      <c r="B9" s="45" t="s">
        <v>49</v>
      </c>
      <c r="C9" s="46" t="s">
        <v>50</v>
      </c>
      <c r="D9" s="47" t="s">
        <v>51</v>
      </c>
      <c r="E9" s="48"/>
      <c r="F9" s="49"/>
      <c r="G9" s="50">
        <v>500</v>
      </c>
      <c r="H9" s="51"/>
      <c r="I9" s="52" t="str">
        <f>IF($H$1="","Введите курс",Таблица6[[#This Row],[Оптовая цена KRW                   за 1шт]]/$H$1)</f>
        <v>Введите курс</v>
      </c>
      <c r="J9" s="53"/>
      <c r="K9" s="54">
        <f>Таблица6[[#This Row],[Заказ коробок ]]*Таблица6[[#This Row],[Кол-во шт в коробке]]</f>
        <v>0</v>
      </c>
      <c r="L9" s="51">
        <f>Таблица6[[#This Row],[Общее кол-во шт]]*Таблица6[[#This Row],[Оптовая цена KRW                   за 1шт]]</f>
        <v>0</v>
      </c>
      <c r="M9" s="55" t="str">
        <f>IFERROR(Таблица6[[#This Row],[Общее кол-во шт]]*Таблица6[[#This Row],[Оптовая цена USD            за 1шт]],"")</f>
        <v/>
      </c>
      <c r="N9" s="56"/>
    </row>
    <row r="10" spans="1:14" s="57" customFormat="1" ht="24" customHeight="1">
      <c r="A10" s="44" t="s">
        <v>52</v>
      </c>
      <c r="B10" s="45" t="s">
        <v>53</v>
      </c>
      <c r="C10" s="46" t="s">
        <v>54</v>
      </c>
      <c r="D10" s="47" t="s">
        <v>55</v>
      </c>
      <c r="E10" s="48"/>
      <c r="F10" s="49"/>
      <c r="G10" s="50">
        <v>390</v>
      </c>
      <c r="H10" s="51"/>
      <c r="I10" s="52" t="str">
        <f>IF($H$1="","Введите курс",Таблица6[[#This Row],[Оптовая цена KRW                   за 1шт]]/$H$1)</f>
        <v>Введите курс</v>
      </c>
      <c r="J10" s="53"/>
      <c r="K10" s="54">
        <f>Таблица6[[#This Row],[Заказ коробок ]]*Таблица6[[#This Row],[Кол-во шт в коробке]]</f>
        <v>0</v>
      </c>
      <c r="L10" s="51">
        <f>Таблица6[[#This Row],[Общее кол-во шт]]*Таблица6[[#This Row],[Оптовая цена KRW                   за 1шт]]</f>
        <v>0</v>
      </c>
      <c r="M10" s="55" t="str">
        <f>IFERROR(Таблица6[[#This Row],[Общее кол-во шт]]*Таблица6[[#This Row],[Оптовая цена USD            за 1шт]],"")</f>
        <v/>
      </c>
      <c r="N10" s="56"/>
    </row>
    <row r="11" spans="1:14" s="30" customFormat="1" ht="24" customHeight="1">
      <c r="A11" s="31" t="s">
        <v>56</v>
      </c>
      <c r="B11" s="32" t="s">
        <v>57</v>
      </c>
      <c r="C11" s="33" t="s">
        <v>58</v>
      </c>
      <c r="D11" s="34" t="s">
        <v>59</v>
      </c>
      <c r="E11" s="43"/>
      <c r="F11" s="36"/>
      <c r="G11" s="37">
        <v>100</v>
      </c>
      <c r="H11" s="38">
        <v>5610</v>
      </c>
      <c r="I11" s="39" t="str">
        <f>IF($H$1="","Введите курс",Таблица6[[#This Row],[Оптовая цена KRW                   за 1шт]]/$H$1)</f>
        <v>Введите курс</v>
      </c>
      <c r="J11" s="284"/>
      <c r="K11" s="40">
        <f>Таблица6[[#This Row],[Заказ коробок ]]*Таблица6[[#This Row],[Кол-во шт в коробке]]</f>
        <v>0</v>
      </c>
      <c r="L11" s="38">
        <f>Таблица6[[#This Row],[Общее кол-во шт]]*Таблица6[[#This Row],[Оптовая цена KRW                   за 1шт]]</f>
        <v>0</v>
      </c>
      <c r="M11" s="41" t="str">
        <f>IFERROR(Таблица6[[#This Row],[Общее кол-во шт]]*Таблица6[[#This Row],[Оптовая цена USD            за 1шт]],"")</f>
        <v/>
      </c>
      <c r="N11" s="42"/>
    </row>
    <row r="12" spans="1:14" s="30" customFormat="1" ht="24" customHeight="1">
      <c r="A12" s="31" t="s">
        <v>60</v>
      </c>
      <c r="B12" s="32" t="s">
        <v>61</v>
      </c>
      <c r="C12" s="33" t="s">
        <v>62</v>
      </c>
      <c r="D12" s="34" t="s">
        <v>63</v>
      </c>
      <c r="E12" s="43"/>
      <c r="F12" s="36"/>
      <c r="G12" s="37">
        <v>100</v>
      </c>
      <c r="H12" s="38">
        <v>5610</v>
      </c>
      <c r="I12" s="39" t="str">
        <f>IF($H$1="","Введите курс",Таблица6[[#This Row],[Оптовая цена KRW                   за 1шт]]/$H$1)</f>
        <v>Введите курс</v>
      </c>
      <c r="J12" s="284"/>
      <c r="K12" s="40">
        <f>Таблица6[[#This Row],[Заказ коробок ]]*Таблица6[[#This Row],[Кол-во шт в коробке]]</f>
        <v>0</v>
      </c>
      <c r="L12" s="38">
        <f>Таблица6[[#This Row],[Общее кол-во шт]]*Таблица6[[#This Row],[Оптовая цена KRW                   за 1шт]]</f>
        <v>0</v>
      </c>
      <c r="M12" s="41" t="str">
        <f>IFERROR(Таблица6[[#This Row],[Общее кол-во шт]]*Таблица6[[#This Row],[Оптовая цена USD            за 1шт]],"")</f>
        <v/>
      </c>
      <c r="N12" s="42"/>
    </row>
    <row r="13" spans="1:14" s="30" customFormat="1" ht="24" customHeight="1">
      <c r="A13" s="31" t="s">
        <v>64</v>
      </c>
      <c r="B13" s="32" t="s">
        <v>65</v>
      </c>
      <c r="C13" s="33" t="s">
        <v>66</v>
      </c>
      <c r="D13" s="34" t="s">
        <v>67</v>
      </c>
      <c r="E13" s="43"/>
      <c r="F13" s="36"/>
      <c r="G13" s="37">
        <v>100</v>
      </c>
      <c r="H13" s="38">
        <v>5610</v>
      </c>
      <c r="I13" s="39" t="str">
        <f>IF($H$1="","Введите курс",Таблица6[[#This Row],[Оптовая цена KRW                   за 1шт]]/$H$1)</f>
        <v>Введите курс</v>
      </c>
      <c r="J13" s="284"/>
      <c r="K13" s="40">
        <f>Таблица6[[#This Row],[Заказ коробок ]]*Таблица6[[#This Row],[Кол-во шт в коробке]]</f>
        <v>0</v>
      </c>
      <c r="L13" s="38">
        <f>Таблица6[[#This Row],[Общее кол-во шт]]*Таблица6[[#This Row],[Оптовая цена KRW                   за 1шт]]</f>
        <v>0</v>
      </c>
      <c r="M13" s="41" t="str">
        <f>IFERROR(Таблица6[[#This Row],[Общее кол-во шт]]*Таблица6[[#This Row],[Оптовая цена USD            за 1шт]],"")</f>
        <v/>
      </c>
      <c r="N13" s="42"/>
    </row>
    <row r="14" spans="1:14" s="30" customFormat="1" ht="24" customHeight="1">
      <c r="A14" s="31" t="s">
        <v>68</v>
      </c>
      <c r="B14" s="32" t="s">
        <v>69</v>
      </c>
      <c r="C14" s="33" t="s">
        <v>70</v>
      </c>
      <c r="D14" s="34" t="s">
        <v>71</v>
      </c>
      <c r="E14" s="43"/>
      <c r="F14" s="36"/>
      <c r="G14" s="37">
        <v>500</v>
      </c>
      <c r="H14" s="38">
        <v>2142</v>
      </c>
      <c r="I14" s="39" t="str">
        <f>IF($H$1="","Введите курс",Таблица6[[#This Row],[Оптовая цена KRW                   за 1шт]]/$H$1)</f>
        <v>Введите курс</v>
      </c>
      <c r="J14" s="284"/>
      <c r="K14" s="40">
        <f>Таблица6[[#This Row],[Заказ коробок ]]*Таблица6[[#This Row],[Кол-во шт в коробке]]</f>
        <v>0</v>
      </c>
      <c r="L14" s="38">
        <f>Таблица6[[#This Row],[Общее кол-во шт]]*Таблица6[[#This Row],[Оптовая цена KRW                   за 1шт]]</f>
        <v>0</v>
      </c>
      <c r="M14" s="41" t="str">
        <f>IFERROR(Таблица6[[#This Row],[Общее кол-во шт]]*Таблица6[[#This Row],[Оптовая цена USD            за 1шт]],"")</f>
        <v/>
      </c>
      <c r="N14" s="42"/>
    </row>
    <row r="15" spans="1:14" s="30" customFormat="1" ht="24" customHeight="1">
      <c r="A15" s="31" t="s">
        <v>72</v>
      </c>
      <c r="B15" s="32" t="s">
        <v>73</v>
      </c>
      <c r="C15" s="33" t="s">
        <v>74</v>
      </c>
      <c r="D15" s="34" t="s">
        <v>75</v>
      </c>
      <c r="E15" s="43"/>
      <c r="F15" s="36"/>
      <c r="G15" s="37">
        <v>390</v>
      </c>
      <c r="H15" s="38">
        <v>5100</v>
      </c>
      <c r="I15" s="39" t="str">
        <f>IF($H$1="","Введите курс",Таблица6[[#This Row],[Оптовая цена KRW                   за 1шт]]/$H$1)</f>
        <v>Введите курс</v>
      </c>
      <c r="J15" s="284"/>
      <c r="K15" s="40">
        <f>Таблица6[[#This Row],[Заказ коробок ]]*Таблица6[[#This Row],[Кол-во шт в коробке]]</f>
        <v>0</v>
      </c>
      <c r="L15" s="38">
        <f>Таблица6[[#This Row],[Общее кол-во шт]]*Таблица6[[#This Row],[Оптовая цена KRW                   за 1шт]]</f>
        <v>0</v>
      </c>
      <c r="M15" s="41" t="str">
        <f>IFERROR(Таблица6[[#This Row],[Общее кол-во шт]]*Таблица6[[#This Row],[Оптовая цена USD            за 1шт]],"")</f>
        <v/>
      </c>
      <c r="N15" s="42"/>
    </row>
    <row r="16" spans="1:14" s="30" customFormat="1" ht="24" customHeight="1">
      <c r="A16" s="31" t="s">
        <v>76</v>
      </c>
      <c r="B16" s="32" t="s">
        <v>77</v>
      </c>
      <c r="C16" s="33" t="s">
        <v>78</v>
      </c>
      <c r="D16" s="34" t="s">
        <v>79</v>
      </c>
      <c r="E16" s="43"/>
      <c r="F16" s="36"/>
      <c r="G16" s="37">
        <v>50</v>
      </c>
      <c r="H16" s="38">
        <v>11016</v>
      </c>
      <c r="I16" s="39" t="str">
        <f>IF($H$1="","Введите курс",Таблица6[[#This Row],[Оптовая цена KRW                   за 1шт]]/$H$1)</f>
        <v>Введите курс</v>
      </c>
      <c r="J16" s="284"/>
      <c r="K16" s="40">
        <f>Таблица6[[#This Row],[Заказ коробок ]]*Таблица6[[#This Row],[Кол-во шт в коробке]]</f>
        <v>0</v>
      </c>
      <c r="L16" s="38">
        <f>Таблица6[[#This Row],[Общее кол-во шт]]*Таблица6[[#This Row],[Оптовая цена KRW                   за 1шт]]</f>
        <v>0</v>
      </c>
      <c r="M16" s="41" t="str">
        <f>IFERROR(Таблица6[[#This Row],[Общее кол-во шт]]*Таблица6[[#This Row],[Оптовая цена USD            за 1шт]],"")</f>
        <v/>
      </c>
      <c r="N16" s="42"/>
    </row>
    <row r="17" spans="1:14" s="30" customFormat="1" ht="24" customHeight="1">
      <c r="A17" s="31" t="s">
        <v>80</v>
      </c>
      <c r="B17" s="32" t="s">
        <v>81</v>
      </c>
      <c r="C17" s="33" t="s">
        <v>82</v>
      </c>
      <c r="D17" s="34" t="s">
        <v>83</v>
      </c>
      <c r="E17" s="43"/>
      <c r="F17" s="36"/>
      <c r="G17" s="37">
        <v>300</v>
      </c>
      <c r="H17" s="38">
        <v>2437.8000000000002</v>
      </c>
      <c r="I17" s="39" t="str">
        <f>IF($H$1="","Введите курс",Таблица6[[#This Row],[Оптовая цена KRW                   за 1шт]]/$H$1)</f>
        <v>Введите курс</v>
      </c>
      <c r="J17" s="284"/>
      <c r="K17" s="40">
        <f>Таблица6[[#This Row],[Заказ коробок ]]*Таблица6[[#This Row],[Кол-во шт в коробке]]</f>
        <v>0</v>
      </c>
      <c r="L17" s="38">
        <f>Таблица6[[#This Row],[Общее кол-во шт]]*Таблица6[[#This Row],[Оптовая цена KRW                   за 1шт]]</f>
        <v>0</v>
      </c>
      <c r="M17" s="41" t="str">
        <f>IFERROR(Таблица6[[#This Row],[Общее кол-во шт]]*Таблица6[[#This Row],[Оптовая цена USD            за 1шт]],"")</f>
        <v/>
      </c>
      <c r="N17" s="42"/>
    </row>
    <row r="18" spans="1:14" s="30" customFormat="1" ht="24" customHeight="1">
      <c r="A18" s="31" t="s">
        <v>84</v>
      </c>
      <c r="B18" s="32" t="s">
        <v>85</v>
      </c>
      <c r="C18" s="33" t="s">
        <v>86</v>
      </c>
      <c r="D18" s="34" t="s">
        <v>87</v>
      </c>
      <c r="E18" s="43"/>
      <c r="F18" s="36"/>
      <c r="G18" s="37">
        <v>60</v>
      </c>
      <c r="H18" s="38">
        <v>4896</v>
      </c>
      <c r="I18" s="39" t="str">
        <f>IF($H$1="","Введите курс",Таблица6[[#This Row],[Оптовая цена KRW                   за 1шт]]/$H$1)</f>
        <v>Введите курс</v>
      </c>
      <c r="J18" s="284"/>
      <c r="K18" s="40">
        <f>Таблица6[[#This Row],[Заказ коробок ]]*Таблица6[[#This Row],[Кол-во шт в коробке]]</f>
        <v>0</v>
      </c>
      <c r="L18" s="38">
        <f>Таблица6[[#This Row],[Общее кол-во шт]]*Таблица6[[#This Row],[Оптовая цена KRW                   за 1шт]]</f>
        <v>0</v>
      </c>
      <c r="M18" s="41" t="str">
        <f>IFERROR(Таблица6[[#This Row],[Общее кол-во шт]]*Таблица6[[#This Row],[Оптовая цена USD            за 1шт]],"")</f>
        <v/>
      </c>
      <c r="N18" s="42"/>
    </row>
  </sheetData>
  <sheetProtection algorithmName="SHA-512" hashValue="Luje5alatIFQhmxMGLvcen+26fSM/Xa8YACw2MWzdLvcpeKmo7Go3hKj/19PM3Is49oihrwHbkirtiDOUdrgJQ==" saltValue="ZuWo81YM1OyyKbrebUDHcA==" spinCount="100000" sheet="1" autoFilter="0" pivotTables="0"/>
  <mergeCells count="2">
    <mergeCell ref="A1:C1"/>
    <mergeCell ref="D1:F1"/>
  </mergeCells>
  <conditionalFormatting sqref="A19:A1048576">
    <cfRule type="duplicateValues" dxfId="743" priority="5"/>
  </conditionalFormatting>
  <conditionalFormatting sqref="A19:A1048576">
    <cfRule type="duplicateValues" dxfId="742" priority="6"/>
    <cfRule type="duplicateValues" dxfId="741" priority="7"/>
    <cfRule type="duplicateValues" dxfId="740" priority="8"/>
  </conditionalFormatting>
  <conditionalFormatting sqref="A3 A5 A7 A9 A11 A13 A15 A17">
    <cfRule type="duplicateValues" dxfId="739" priority="9"/>
  </conditionalFormatting>
  <conditionalFormatting sqref="A3 A5 A7 A9 A11 A13 A15 A17">
    <cfRule type="duplicateValues" dxfId="738" priority="10"/>
    <cfRule type="duplicateValues" dxfId="737" priority="11"/>
    <cfRule type="duplicateValues" dxfId="736" priority="12"/>
  </conditionalFormatting>
  <conditionalFormatting sqref="A3:A18">
    <cfRule type="duplicateValues" dxfId="735" priority="13"/>
  </conditionalFormatting>
  <conditionalFormatting sqref="A3:A18">
    <cfRule type="duplicateValues" dxfId="734" priority="14"/>
    <cfRule type="duplicateValues" dxfId="733" priority="15"/>
    <cfRule type="duplicateValues" dxfId="732" priority="16"/>
  </conditionalFormatting>
  <conditionalFormatting sqref="A4 A6 A8 A10 A12 A14 A16 A18">
    <cfRule type="duplicateValues" dxfId="731" priority="17"/>
  </conditionalFormatting>
  <conditionalFormatting sqref="A4 A6 A8 A10 A12 A14 A16 A18">
    <cfRule type="duplicateValues" dxfId="730" priority="18"/>
    <cfRule type="duplicateValues" dxfId="729" priority="19"/>
    <cfRule type="duplicateValues" dxfId="728" priority="20"/>
  </conditionalFormatting>
  <conditionalFormatting sqref="A4 A6 A8 A10 A12 A14 A16 A18">
    <cfRule type="duplicateValues" dxfId="727" priority="1"/>
  </conditionalFormatting>
  <conditionalFormatting sqref="A4 A6 A8 A10 A12 A14 A16 A18">
    <cfRule type="duplicateValues" dxfId="726" priority="2"/>
    <cfRule type="duplicateValues" dxfId="725" priority="3"/>
    <cfRule type="duplicateValues" dxfId="724" priority="4"/>
  </conditionalFormatting>
  <hyperlinks>
    <hyperlink ref="G1" r:id="rId1" display="Узнать курс $ к KRW" xr:uid="{00000000-0004-0000-0100-000000000000}"/>
    <hyperlink ref="N1" location="Главная!A1" display="Вернуться на Главную" xr:uid="{00000000-0004-0000-0100-000001000000}"/>
  </hyperlinks>
  <pageMargins left="0.7" right="0.7" top="0.75" bottom="0.75" header="0.3" footer="0.3"/>
  <pageSetup paperSize="9" scale="28" fitToHeight="0" orientation="portrait"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N105"/>
  <sheetViews>
    <sheetView zoomScale="95" zoomScaleNormal="95" zoomScaleSheetLayoutView="75" workbookViewId="0">
      <pane ySplit="2" topLeftCell="A3" activePane="bottomLeft" state="frozen"/>
      <selection pane="bottomLeft" activeCell="J3" sqref="J3"/>
    </sheetView>
  </sheetViews>
  <sheetFormatPr defaultColWidth="9" defaultRowHeight="22.5" customHeight="1"/>
  <cols>
    <col min="1" max="1" width="13.7109375" style="58" customWidth="1"/>
    <col min="2" max="2" width="15.7109375" style="59" customWidth="1"/>
    <col min="3" max="3" width="67.7109375" style="60" hidden="1" customWidth="1"/>
    <col min="4" max="4" width="70.7109375" style="61" customWidth="1"/>
    <col min="5" max="5" width="15.28515625" style="62" customWidth="1"/>
    <col min="6" max="6" width="13.42578125" style="63" customWidth="1"/>
    <col min="7" max="7" width="14.140625" style="64" customWidth="1"/>
    <col min="8" max="8" width="14.7109375" style="65" customWidth="1"/>
    <col min="9" max="9" width="14.7109375" style="66" customWidth="1"/>
    <col min="10" max="10" width="16.28515625" style="67" customWidth="1"/>
    <col min="11" max="11" width="16.42578125" style="68" customWidth="1"/>
    <col min="12" max="13" width="19.7109375" style="69" customWidth="1"/>
    <col min="14" max="14" width="30.7109375" style="61" customWidth="1"/>
    <col min="15" max="16384" width="9" style="70"/>
  </cols>
  <sheetData>
    <row r="1" spans="1:14" s="16" customFormat="1" ht="64.150000000000006" customHeight="1">
      <c r="A1" s="491" t="s">
        <v>7</v>
      </c>
      <c r="B1" s="484"/>
      <c r="C1" s="484"/>
      <c r="D1" s="484"/>
      <c r="E1" s="485" t="s">
        <v>26194</v>
      </c>
      <c r="F1" s="486"/>
      <c r="G1" s="296" t="s">
        <v>26193</v>
      </c>
      <c r="H1" s="9"/>
      <c r="I1" s="10" t="s">
        <v>5</v>
      </c>
      <c r="J1" s="11">
        <f>SUM(J3:J105)</f>
        <v>0</v>
      </c>
      <c r="K1" s="12">
        <f>SUM(K3:K105)</f>
        <v>0</v>
      </c>
      <c r="L1" s="13">
        <f>SUM(L3:L105)</f>
        <v>0</v>
      </c>
      <c r="M1" s="14">
        <f>SUM(M3:M105)</f>
        <v>0</v>
      </c>
      <c r="N1" s="273" t="s">
        <v>26186</v>
      </c>
    </row>
    <row r="2" spans="1:14" s="30" customFormat="1" ht="50.1" customHeight="1">
      <c r="A2" s="17" t="s">
        <v>8</v>
      </c>
      <c r="B2" s="18" t="s">
        <v>9</v>
      </c>
      <c r="C2" s="19" t="s">
        <v>10</v>
      </c>
      <c r="D2" s="20" t="s">
        <v>11</v>
      </c>
      <c r="E2" s="21" t="s">
        <v>18</v>
      </c>
      <c r="F2" s="22" t="s">
        <v>19</v>
      </c>
      <c r="G2" s="23" t="s">
        <v>6</v>
      </c>
      <c r="H2" s="24" t="s">
        <v>33144</v>
      </c>
      <c r="I2" s="25" t="s">
        <v>33143</v>
      </c>
      <c r="J2" s="26" t="s">
        <v>20</v>
      </c>
      <c r="K2" s="27" t="s">
        <v>12</v>
      </c>
      <c r="L2" s="28" t="s">
        <v>21</v>
      </c>
      <c r="M2" s="28" t="s">
        <v>22</v>
      </c>
      <c r="N2" s="29" t="s">
        <v>23</v>
      </c>
    </row>
    <row r="3" spans="1:14" s="30" customFormat="1" ht="24" customHeight="1">
      <c r="A3" s="31" t="s">
        <v>13</v>
      </c>
      <c r="B3" s="32" t="s">
        <v>14</v>
      </c>
      <c r="C3" s="33" t="s">
        <v>15</v>
      </c>
      <c r="D3" s="34" t="s">
        <v>16</v>
      </c>
      <c r="E3" s="38">
        <v>3000</v>
      </c>
      <c r="F3" s="36">
        <v>0.31</v>
      </c>
      <c r="G3" s="37">
        <v>500</v>
      </c>
      <c r="H3" s="38">
        <f>Таблица618[[#This Row],[Розничная цена KRW]]*Таблица618[[#This Row],[Коэфициент стоимости]]</f>
        <v>930</v>
      </c>
      <c r="I3" s="39" t="str">
        <f>IF($H$1="","Введите курс",Таблица618[[#This Row],[Оптовая цена KRW                       за 1шт]]/$H$1)</f>
        <v>Введите курс</v>
      </c>
      <c r="J3" s="284"/>
      <c r="K3" s="40">
        <f>Таблица618[[#This Row],[Заказ коробок ]]*Таблица618[[#This Row],[Кол-во шт в коробке]]</f>
        <v>0</v>
      </c>
      <c r="L3" s="38">
        <f>Таблица618[[#This Row],[Общее кол-во шт]]*Таблица618[[#This Row],[Оптовая цена KRW                       за 1шт]]</f>
        <v>0</v>
      </c>
      <c r="M3" s="41" t="str">
        <f>IFERROR(Таблица618[[#This Row],[Общее кол-во шт]]*Таблица618[[#This Row],[Оптовая цена USD                       за 1шт]],"")</f>
        <v/>
      </c>
      <c r="N3" s="42"/>
    </row>
    <row r="4" spans="1:14" s="30" customFormat="1" ht="24" customHeight="1">
      <c r="A4" s="31" t="s">
        <v>19307</v>
      </c>
      <c r="B4" s="32" t="s">
        <v>19308</v>
      </c>
      <c r="C4" s="33" t="s">
        <v>19309</v>
      </c>
      <c r="D4" s="34" t="s">
        <v>19310</v>
      </c>
      <c r="E4" s="38">
        <v>3000</v>
      </c>
      <c r="F4" s="36">
        <v>0.31</v>
      </c>
      <c r="G4" s="37">
        <v>500</v>
      </c>
      <c r="H4" s="38">
        <f>Таблица618[[#This Row],[Розничная цена KRW]]*Таблица618[[#This Row],[Коэфициент стоимости]]</f>
        <v>930</v>
      </c>
      <c r="I4" s="39" t="str">
        <f>IF($H$1="","Введите курс",Таблица618[[#This Row],[Оптовая цена KRW                       за 1шт]]/$H$1)</f>
        <v>Введите курс</v>
      </c>
      <c r="J4" s="284"/>
      <c r="K4" s="40">
        <f>Таблица618[[#This Row],[Заказ коробок ]]*Таблица618[[#This Row],[Кол-во шт в коробке]]</f>
        <v>0</v>
      </c>
      <c r="L4" s="38">
        <f>Таблица618[[#This Row],[Общее кол-во шт]]*Таблица618[[#This Row],[Оптовая цена KRW                       за 1шт]]</f>
        <v>0</v>
      </c>
      <c r="M4" s="41" t="str">
        <f>IFERROR(Таблица618[[#This Row],[Общее кол-во шт]]*Таблица618[[#This Row],[Оптовая цена USD                       за 1шт]],"")</f>
        <v/>
      </c>
      <c r="N4" s="42"/>
    </row>
    <row r="5" spans="1:14" s="30" customFormat="1" ht="24" customHeight="1">
      <c r="A5" s="31" t="s">
        <v>19311</v>
      </c>
      <c r="B5" s="32" t="s">
        <v>19312</v>
      </c>
      <c r="C5" s="33" t="s">
        <v>19313</v>
      </c>
      <c r="D5" s="34" t="s">
        <v>19314</v>
      </c>
      <c r="E5" s="38">
        <v>3000</v>
      </c>
      <c r="F5" s="36">
        <v>0.31</v>
      </c>
      <c r="G5" s="37">
        <v>500</v>
      </c>
      <c r="H5" s="38">
        <f>Таблица618[[#This Row],[Розничная цена KRW]]*Таблица618[[#This Row],[Коэфициент стоимости]]</f>
        <v>930</v>
      </c>
      <c r="I5" s="39" t="str">
        <f>IF($H$1="","Введите курс",Таблица618[[#This Row],[Оптовая цена KRW                       за 1шт]]/$H$1)</f>
        <v>Введите курс</v>
      </c>
      <c r="J5" s="284"/>
      <c r="K5" s="40">
        <f>Таблица618[[#This Row],[Заказ коробок ]]*Таблица618[[#This Row],[Кол-во шт в коробке]]</f>
        <v>0</v>
      </c>
      <c r="L5" s="38">
        <f>Таблица618[[#This Row],[Общее кол-во шт]]*Таблица618[[#This Row],[Оптовая цена KRW                       за 1шт]]</f>
        <v>0</v>
      </c>
      <c r="M5" s="41" t="str">
        <f>IFERROR(Таблица618[[#This Row],[Общее кол-во шт]]*Таблица618[[#This Row],[Оптовая цена USD                       за 1шт]],"")</f>
        <v/>
      </c>
      <c r="N5" s="42"/>
    </row>
    <row r="6" spans="1:14" s="30" customFormat="1" ht="24" customHeight="1">
      <c r="A6" s="31" t="s">
        <v>19315</v>
      </c>
      <c r="B6" s="32" t="s">
        <v>19316</v>
      </c>
      <c r="C6" s="33" t="s">
        <v>19317</v>
      </c>
      <c r="D6" s="34" t="s">
        <v>19318</v>
      </c>
      <c r="E6" s="38">
        <v>3000</v>
      </c>
      <c r="F6" s="36">
        <v>0.31</v>
      </c>
      <c r="G6" s="37">
        <v>500</v>
      </c>
      <c r="H6" s="38">
        <f>Таблица618[[#This Row],[Розничная цена KRW]]*Таблица618[[#This Row],[Коэфициент стоимости]]</f>
        <v>930</v>
      </c>
      <c r="I6" s="39" t="str">
        <f>IF($H$1="","Введите курс",Таблица618[[#This Row],[Оптовая цена KRW                       за 1шт]]/$H$1)</f>
        <v>Введите курс</v>
      </c>
      <c r="J6" s="284"/>
      <c r="K6" s="40">
        <f>Таблица618[[#This Row],[Заказ коробок ]]*Таблица618[[#This Row],[Кол-во шт в коробке]]</f>
        <v>0</v>
      </c>
      <c r="L6" s="38">
        <f>Таблица618[[#This Row],[Общее кол-во шт]]*Таблица618[[#This Row],[Оптовая цена KRW                       за 1шт]]</f>
        <v>0</v>
      </c>
      <c r="M6" s="41" t="str">
        <f>IFERROR(Таблица618[[#This Row],[Общее кол-во шт]]*Таблица618[[#This Row],[Оптовая цена USD                       за 1шт]],"")</f>
        <v/>
      </c>
      <c r="N6" s="42"/>
    </row>
    <row r="7" spans="1:14" s="30" customFormat="1" ht="24" customHeight="1">
      <c r="A7" s="31" t="s">
        <v>19319</v>
      </c>
      <c r="B7" s="32" t="s">
        <v>19320</v>
      </c>
      <c r="C7" s="33" t="s">
        <v>19321</v>
      </c>
      <c r="D7" s="34" t="s">
        <v>19322</v>
      </c>
      <c r="E7" s="38">
        <v>30000</v>
      </c>
      <c r="F7" s="36">
        <v>0.31</v>
      </c>
      <c r="G7" s="37">
        <v>20</v>
      </c>
      <c r="H7" s="38">
        <f>Таблица618[[#This Row],[Розничная цена KRW]]*Таблица618[[#This Row],[Коэфициент стоимости]]</f>
        <v>9300</v>
      </c>
      <c r="I7" s="39" t="str">
        <f>IF($H$1="","Введите курс",Таблица618[[#This Row],[Оптовая цена KRW                       за 1шт]]/$H$1)</f>
        <v>Введите курс</v>
      </c>
      <c r="J7" s="284"/>
      <c r="K7" s="40">
        <f>Таблица618[[#This Row],[Заказ коробок ]]*Таблица618[[#This Row],[Кол-во шт в коробке]]</f>
        <v>0</v>
      </c>
      <c r="L7" s="38">
        <f>Таблица618[[#This Row],[Общее кол-во шт]]*Таблица618[[#This Row],[Оптовая цена KRW                       за 1шт]]</f>
        <v>0</v>
      </c>
      <c r="M7" s="41" t="str">
        <f>IFERROR(Таблица618[[#This Row],[Общее кол-во шт]]*Таблица618[[#This Row],[Оптовая цена USD                       за 1шт]],"")</f>
        <v/>
      </c>
      <c r="N7" s="42"/>
    </row>
    <row r="8" spans="1:14" s="30" customFormat="1" ht="24" customHeight="1">
      <c r="A8" s="31" t="s">
        <v>19323</v>
      </c>
      <c r="B8" s="32"/>
      <c r="C8" s="33" t="s">
        <v>19324</v>
      </c>
      <c r="D8" s="34" t="s">
        <v>19325</v>
      </c>
      <c r="E8" s="38">
        <v>30000</v>
      </c>
      <c r="F8" s="36">
        <v>0.31</v>
      </c>
      <c r="G8" s="37">
        <v>20</v>
      </c>
      <c r="H8" s="38">
        <f>Таблица618[[#This Row],[Розничная цена KRW]]*Таблица618[[#This Row],[Коэфициент стоимости]]</f>
        <v>9300</v>
      </c>
      <c r="I8" s="39" t="str">
        <f>IF($H$1="","Введите курс",Таблица618[[#This Row],[Оптовая цена KRW                       за 1шт]]/$H$1)</f>
        <v>Введите курс</v>
      </c>
      <c r="J8" s="284"/>
      <c r="K8" s="40">
        <f>Таблица618[[#This Row],[Заказ коробок ]]*Таблица618[[#This Row],[Кол-во шт в коробке]]</f>
        <v>0</v>
      </c>
      <c r="L8" s="38">
        <f>Таблица618[[#This Row],[Общее кол-во шт]]*Таблица618[[#This Row],[Оптовая цена KRW                       за 1шт]]</f>
        <v>0</v>
      </c>
      <c r="M8" s="41" t="str">
        <f>IFERROR(Таблица618[[#This Row],[Общее кол-во шт]]*Таблица618[[#This Row],[Оптовая цена USD                       за 1шт]],"")</f>
        <v/>
      </c>
      <c r="N8" s="42"/>
    </row>
    <row r="9" spans="1:14" s="30" customFormat="1" ht="24" customHeight="1">
      <c r="A9" s="31" t="s">
        <v>19326</v>
      </c>
      <c r="B9" s="32"/>
      <c r="C9" s="33" t="s">
        <v>19327</v>
      </c>
      <c r="D9" s="34" t="s">
        <v>19328</v>
      </c>
      <c r="E9" s="38">
        <v>30000</v>
      </c>
      <c r="F9" s="36">
        <v>0.31</v>
      </c>
      <c r="G9" s="37">
        <v>20</v>
      </c>
      <c r="H9" s="38">
        <f>Таблица618[[#This Row],[Розничная цена KRW]]*Таблица618[[#This Row],[Коэфициент стоимости]]</f>
        <v>9300</v>
      </c>
      <c r="I9" s="39" t="str">
        <f>IF($H$1="","Введите курс",Таблица618[[#This Row],[Оптовая цена KRW                       за 1шт]]/$H$1)</f>
        <v>Введите курс</v>
      </c>
      <c r="J9" s="284"/>
      <c r="K9" s="40">
        <f>Таблица618[[#This Row],[Заказ коробок ]]*Таблица618[[#This Row],[Кол-во шт в коробке]]</f>
        <v>0</v>
      </c>
      <c r="L9" s="38">
        <f>Таблица618[[#This Row],[Общее кол-во шт]]*Таблица618[[#This Row],[Оптовая цена KRW                       за 1шт]]</f>
        <v>0</v>
      </c>
      <c r="M9" s="41" t="str">
        <f>IFERROR(Таблица618[[#This Row],[Общее кол-во шт]]*Таблица618[[#This Row],[Оптовая цена USD                       за 1шт]],"")</f>
        <v/>
      </c>
      <c r="N9" s="42"/>
    </row>
    <row r="10" spans="1:14" s="30" customFormat="1" ht="24" customHeight="1">
      <c r="A10" s="31" t="s">
        <v>19329</v>
      </c>
      <c r="B10" s="32"/>
      <c r="C10" s="33" t="s">
        <v>19330</v>
      </c>
      <c r="D10" s="34" t="s">
        <v>19331</v>
      </c>
      <c r="E10" s="38">
        <v>30000</v>
      </c>
      <c r="F10" s="36">
        <v>0.31</v>
      </c>
      <c r="G10" s="37">
        <v>20</v>
      </c>
      <c r="H10" s="38">
        <f>Таблица618[[#This Row],[Розничная цена KRW]]*Таблица618[[#This Row],[Коэфициент стоимости]]</f>
        <v>9300</v>
      </c>
      <c r="I10" s="39" t="str">
        <f>IF($H$1="","Введите курс",Таблица618[[#This Row],[Оптовая цена KRW                       за 1шт]]/$H$1)</f>
        <v>Введите курс</v>
      </c>
      <c r="J10" s="284"/>
      <c r="K10" s="40">
        <f>Таблица618[[#This Row],[Заказ коробок ]]*Таблица618[[#This Row],[Кол-во шт в коробке]]</f>
        <v>0</v>
      </c>
      <c r="L10" s="38">
        <f>Таблица618[[#This Row],[Общее кол-во шт]]*Таблица618[[#This Row],[Оптовая цена KRW                       за 1шт]]</f>
        <v>0</v>
      </c>
      <c r="M10" s="41" t="str">
        <f>IFERROR(Таблица618[[#This Row],[Общее кол-во шт]]*Таблица618[[#This Row],[Оптовая цена USD                       за 1шт]],"")</f>
        <v/>
      </c>
      <c r="N10" s="42"/>
    </row>
    <row r="11" spans="1:14" s="30" customFormat="1" ht="24" customHeight="1">
      <c r="A11" s="31" t="s">
        <v>19332</v>
      </c>
      <c r="B11" s="32" t="s">
        <v>19333</v>
      </c>
      <c r="C11" s="33" t="s">
        <v>19334</v>
      </c>
      <c r="D11" s="34" t="s">
        <v>19335</v>
      </c>
      <c r="E11" s="38">
        <v>3000</v>
      </c>
      <c r="F11" s="36">
        <v>0.31</v>
      </c>
      <c r="G11" s="37">
        <v>400</v>
      </c>
      <c r="H11" s="38">
        <f>Таблица618[[#This Row],[Розничная цена KRW]]*Таблица618[[#This Row],[Коэфициент стоимости]]</f>
        <v>930</v>
      </c>
      <c r="I11" s="39" t="str">
        <f>IF($H$1="","Введите курс",Таблица618[[#This Row],[Оптовая цена KRW                       за 1шт]]/$H$1)</f>
        <v>Введите курс</v>
      </c>
      <c r="J11" s="284"/>
      <c r="K11" s="40">
        <f>Таблица618[[#This Row],[Заказ коробок ]]*Таблица618[[#This Row],[Кол-во шт в коробке]]</f>
        <v>0</v>
      </c>
      <c r="L11" s="38">
        <f>Таблица618[[#This Row],[Общее кол-во шт]]*Таблица618[[#This Row],[Оптовая цена KRW                       за 1шт]]</f>
        <v>0</v>
      </c>
      <c r="M11" s="41" t="str">
        <f>IFERROR(Таблица618[[#This Row],[Общее кол-во шт]]*Таблица618[[#This Row],[Оптовая цена USD                       за 1шт]],"")</f>
        <v/>
      </c>
      <c r="N11" s="42"/>
    </row>
    <row r="12" spans="1:14" s="30" customFormat="1" ht="24" customHeight="1">
      <c r="A12" s="31" t="s">
        <v>19336</v>
      </c>
      <c r="B12" s="32"/>
      <c r="C12" s="33" t="s">
        <v>19337</v>
      </c>
      <c r="D12" s="34" t="s">
        <v>19338</v>
      </c>
      <c r="E12" s="38">
        <v>12000</v>
      </c>
      <c r="F12" s="36">
        <v>0.31</v>
      </c>
      <c r="G12" s="37">
        <v>40</v>
      </c>
      <c r="H12" s="38">
        <f>Таблица618[[#This Row],[Розничная цена KRW]]*Таблица618[[#This Row],[Коэфициент стоимости]]</f>
        <v>3720</v>
      </c>
      <c r="I12" s="39" t="str">
        <f>IF($H$1="","Введите курс",Таблица618[[#This Row],[Оптовая цена KRW                       за 1шт]]/$H$1)</f>
        <v>Введите курс</v>
      </c>
      <c r="J12" s="284"/>
      <c r="K12" s="40">
        <f>Таблица618[[#This Row],[Заказ коробок ]]*Таблица618[[#This Row],[Кол-во шт в коробке]]</f>
        <v>0</v>
      </c>
      <c r="L12" s="38">
        <f>Таблица618[[#This Row],[Общее кол-во шт]]*Таблица618[[#This Row],[Оптовая цена KRW                       за 1шт]]</f>
        <v>0</v>
      </c>
      <c r="M12" s="41" t="str">
        <f>IFERROR(Таблица618[[#This Row],[Общее кол-во шт]]*Таблица618[[#This Row],[Оптовая цена USD                       за 1шт]],"")</f>
        <v/>
      </c>
      <c r="N12" s="42"/>
    </row>
    <row r="13" spans="1:14" s="30" customFormat="1" ht="24" customHeight="1">
      <c r="A13" s="31" t="s">
        <v>19339</v>
      </c>
      <c r="B13" s="32"/>
      <c r="C13" s="33" t="s">
        <v>19340</v>
      </c>
      <c r="D13" s="34" t="s">
        <v>19341</v>
      </c>
      <c r="E13" s="38">
        <v>16800</v>
      </c>
      <c r="F13" s="36">
        <v>0.31</v>
      </c>
      <c r="G13" s="37">
        <v>40</v>
      </c>
      <c r="H13" s="38">
        <f>Таблица618[[#This Row],[Розничная цена KRW]]*Таблица618[[#This Row],[Коэфициент стоимости]]</f>
        <v>5208</v>
      </c>
      <c r="I13" s="39" t="str">
        <f>IF($H$1="","Введите курс",Таблица618[[#This Row],[Оптовая цена KRW                       за 1шт]]/$H$1)</f>
        <v>Введите курс</v>
      </c>
      <c r="J13" s="284"/>
      <c r="K13" s="40">
        <f>Таблица618[[#This Row],[Заказ коробок ]]*Таблица618[[#This Row],[Кол-во шт в коробке]]</f>
        <v>0</v>
      </c>
      <c r="L13" s="38">
        <f>Таблица618[[#This Row],[Общее кол-во шт]]*Таблица618[[#This Row],[Оптовая цена KRW                       за 1шт]]</f>
        <v>0</v>
      </c>
      <c r="M13" s="41" t="str">
        <f>IFERROR(Таблица618[[#This Row],[Общее кол-во шт]]*Таблица618[[#This Row],[Оптовая цена USD                       за 1шт]],"")</f>
        <v/>
      </c>
      <c r="N13" s="42"/>
    </row>
    <row r="14" spans="1:14" s="30" customFormat="1" ht="24" customHeight="1">
      <c r="A14" s="31" t="s">
        <v>19342</v>
      </c>
      <c r="B14" s="32"/>
      <c r="C14" s="33" t="s">
        <v>19343</v>
      </c>
      <c r="D14" s="34" t="s">
        <v>19344</v>
      </c>
      <c r="E14" s="38">
        <v>45000</v>
      </c>
      <c r="F14" s="36">
        <v>0.31</v>
      </c>
      <c r="G14" s="37">
        <v>40</v>
      </c>
      <c r="H14" s="38">
        <f>Таблица618[[#This Row],[Розничная цена KRW]]*Таблица618[[#This Row],[Коэфициент стоимости]]</f>
        <v>13950</v>
      </c>
      <c r="I14" s="39" t="str">
        <f>IF($H$1="","Введите курс",Таблица618[[#This Row],[Оптовая цена KRW                       за 1шт]]/$H$1)</f>
        <v>Введите курс</v>
      </c>
      <c r="J14" s="284"/>
      <c r="K14" s="40">
        <f>Таблица618[[#This Row],[Заказ коробок ]]*Таблица618[[#This Row],[Кол-во шт в коробке]]</f>
        <v>0</v>
      </c>
      <c r="L14" s="38">
        <f>Таблица618[[#This Row],[Общее кол-во шт]]*Таблица618[[#This Row],[Оптовая цена KRW                       за 1шт]]</f>
        <v>0</v>
      </c>
      <c r="M14" s="41" t="str">
        <f>IFERROR(Таблица618[[#This Row],[Общее кол-во шт]]*Таблица618[[#This Row],[Оптовая цена USD                       за 1шт]],"")</f>
        <v/>
      </c>
      <c r="N14" s="42"/>
    </row>
    <row r="15" spans="1:14" s="30" customFormat="1" ht="24" customHeight="1">
      <c r="A15" s="31" t="s">
        <v>19345</v>
      </c>
      <c r="B15" s="32"/>
      <c r="C15" s="33" t="s">
        <v>19346</v>
      </c>
      <c r="D15" s="34" t="s">
        <v>19347</v>
      </c>
      <c r="E15" s="38">
        <v>18000</v>
      </c>
      <c r="F15" s="36">
        <v>0.31</v>
      </c>
      <c r="G15" s="37">
        <v>15</v>
      </c>
      <c r="H15" s="38">
        <f>Таблица618[[#This Row],[Розничная цена KRW]]*Таблица618[[#This Row],[Коэфициент стоимости]]</f>
        <v>5580</v>
      </c>
      <c r="I15" s="39" t="str">
        <f>IF($H$1="","Введите курс",Таблица618[[#This Row],[Оптовая цена KRW                       за 1шт]]/$H$1)</f>
        <v>Введите курс</v>
      </c>
      <c r="J15" s="284"/>
      <c r="K15" s="40">
        <f>Таблица618[[#This Row],[Заказ коробок ]]*Таблица618[[#This Row],[Кол-во шт в коробке]]</f>
        <v>0</v>
      </c>
      <c r="L15" s="38">
        <f>Таблица618[[#This Row],[Общее кол-во шт]]*Таблица618[[#This Row],[Оптовая цена KRW                       за 1шт]]</f>
        <v>0</v>
      </c>
      <c r="M15" s="41" t="str">
        <f>IFERROR(Таблица618[[#This Row],[Общее кол-во шт]]*Таблица618[[#This Row],[Оптовая цена USD                       за 1шт]],"")</f>
        <v/>
      </c>
      <c r="N15" s="42"/>
    </row>
    <row r="16" spans="1:14" s="30" customFormat="1" ht="24" customHeight="1">
      <c r="A16" s="31" t="s">
        <v>19348</v>
      </c>
      <c r="B16" s="32"/>
      <c r="C16" s="33" t="s">
        <v>19349</v>
      </c>
      <c r="D16" s="34" t="s">
        <v>19350</v>
      </c>
      <c r="E16" s="38">
        <v>8000</v>
      </c>
      <c r="F16" s="36">
        <v>0.31</v>
      </c>
      <c r="G16" s="37">
        <v>100</v>
      </c>
      <c r="H16" s="38">
        <f>Таблица618[[#This Row],[Розничная цена KRW]]*Таблица618[[#This Row],[Коэфициент стоимости]]</f>
        <v>2480</v>
      </c>
      <c r="I16" s="39" t="str">
        <f>IF($H$1="","Введите курс",Таблица618[[#This Row],[Оптовая цена KRW                       за 1шт]]/$H$1)</f>
        <v>Введите курс</v>
      </c>
      <c r="J16" s="284"/>
      <c r="K16" s="40">
        <f>Таблица618[[#This Row],[Заказ коробок ]]*Таблица618[[#This Row],[Кол-во шт в коробке]]</f>
        <v>0</v>
      </c>
      <c r="L16" s="38">
        <f>Таблица618[[#This Row],[Общее кол-во шт]]*Таблица618[[#This Row],[Оптовая цена KRW                       за 1шт]]</f>
        <v>0</v>
      </c>
      <c r="M16" s="41" t="str">
        <f>IFERROR(Таблица618[[#This Row],[Общее кол-во шт]]*Таблица618[[#This Row],[Оптовая цена USD                       за 1шт]],"")</f>
        <v/>
      </c>
      <c r="N16" s="42"/>
    </row>
    <row r="17" spans="1:14" s="30" customFormat="1" ht="24" customHeight="1">
      <c r="A17" s="31" t="s">
        <v>19351</v>
      </c>
      <c r="B17" s="32" t="s">
        <v>19352</v>
      </c>
      <c r="C17" s="33" t="s">
        <v>19353</v>
      </c>
      <c r="D17" s="34" t="s">
        <v>19354</v>
      </c>
      <c r="E17" s="38">
        <v>28000</v>
      </c>
      <c r="F17" s="36">
        <v>0.31</v>
      </c>
      <c r="G17" s="37">
        <v>30</v>
      </c>
      <c r="H17" s="38">
        <f>Таблица618[[#This Row],[Розничная цена KRW]]*Таблица618[[#This Row],[Коэфициент стоимости]]</f>
        <v>8680</v>
      </c>
      <c r="I17" s="39" t="str">
        <f>IF($H$1="","Введите курс",Таблица618[[#This Row],[Оптовая цена KRW                       за 1шт]]/$H$1)</f>
        <v>Введите курс</v>
      </c>
      <c r="J17" s="284"/>
      <c r="K17" s="40">
        <f>Таблица618[[#This Row],[Заказ коробок ]]*Таблица618[[#This Row],[Кол-во шт в коробке]]</f>
        <v>0</v>
      </c>
      <c r="L17" s="38">
        <f>Таблица618[[#This Row],[Общее кол-во шт]]*Таблица618[[#This Row],[Оптовая цена KRW                       за 1шт]]</f>
        <v>0</v>
      </c>
      <c r="M17" s="41" t="str">
        <f>IFERROR(Таблица618[[#This Row],[Общее кол-во шт]]*Таблица618[[#This Row],[Оптовая цена USD                       за 1шт]],"")</f>
        <v/>
      </c>
      <c r="N17" s="42"/>
    </row>
    <row r="18" spans="1:14" s="30" customFormat="1" ht="24" customHeight="1">
      <c r="A18" s="31" t="s">
        <v>19355</v>
      </c>
      <c r="B18" s="32" t="s">
        <v>19356</v>
      </c>
      <c r="C18" s="33" t="s">
        <v>19357</v>
      </c>
      <c r="D18" s="34" t="s">
        <v>19358</v>
      </c>
      <c r="E18" s="38">
        <v>28000</v>
      </c>
      <c r="F18" s="36">
        <v>0.31</v>
      </c>
      <c r="G18" s="37">
        <v>30</v>
      </c>
      <c r="H18" s="38">
        <f>Таблица618[[#This Row],[Розничная цена KRW]]*Таблица618[[#This Row],[Коэфициент стоимости]]</f>
        <v>8680</v>
      </c>
      <c r="I18" s="39" t="str">
        <f>IF($H$1="","Введите курс",Таблица618[[#This Row],[Оптовая цена KRW                       за 1шт]]/$H$1)</f>
        <v>Введите курс</v>
      </c>
      <c r="J18" s="284"/>
      <c r="K18" s="40">
        <f>Таблица618[[#This Row],[Заказ коробок ]]*Таблица618[[#This Row],[Кол-во шт в коробке]]</f>
        <v>0</v>
      </c>
      <c r="L18" s="38">
        <f>Таблица618[[#This Row],[Общее кол-во шт]]*Таблица618[[#This Row],[Оптовая цена KRW                       за 1шт]]</f>
        <v>0</v>
      </c>
      <c r="M18" s="41" t="str">
        <f>IFERROR(Таблица618[[#This Row],[Общее кол-во шт]]*Таблица618[[#This Row],[Оптовая цена USD                       за 1шт]],"")</f>
        <v/>
      </c>
      <c r="N18" s="42"/>
    </row>
    <row r="19" spans="1:14" s="30" customFormat="1" ht="24" customHeight="1">
      <c r="A19" s="31" t="s">
        <v>19359</v>
      </c>
      <c r="B19" s="32" t="s">
        <v>19360</v>
      </c>
      <c r="C19" s="33" t="s">
        <v>19361</v>
      </c>
      <c r="D19" s="34" t="s">
        <v>19362</v>
      </c>
      <c r="E19" s="38">
        <v>28000</v>
      </c>
      <c r="F19" s="36">
        <v>0.31</v>
      </c>
      <c r="G19" s="37">
        <v>30</v>
      </c>
      <c r="H19" s="38">
        <f>Таблица618[[#This Row],[Розничная цена KRW]]*Таблица618[[#This Row],[Коэфициент стоимости]]</f>
        <v>8680</v>
      </c>
      <c r="I19" s="39" t="str">
        <f>IF($H$1="","Введите курс",Таблица618[[#This Row],[Оптовая цена KRW                       за 1шт]]/$H$1)</f>
        <v>Введите курс</v>
      </c>
      <c r="J19" s="284"/>
      <c r="K19" s="40">
        <f>Таблица618[[#This Row],[Заказ коробок ]]*Таблица618[[#This Row],[Кол-во шт в коробке]]</f>
        <v>0</v>
      </c>
      <c r="L19" s="38">
        <f>Таблица618[[#This Row],[Общее кол-во шт]]*Таблица618[[#This Row],[Оптовая цена KRW                       за 1шт]]</f>
        <v>0</v>
      </c>
      <c r="M19" s="41" t="str">
        <f>IFERROR(Таблица618[[#This Row],[Общее кол-во шт]]*Таблица618[[#This Row],[Оптовая цена USD                       за 1шт]],"")</f>
        <v/>
      </c>
      <c r="N19" s="42"/>
    </row>
    <row r="20" spans="1:14" s="30" customFormat="1" ht="24" customHeight="1">
      <c r="A20" s="31" t="s">
        <v>19363</v>
      </c>
      <c r="B20" s="45"/>
      <c r="C20" s="46" t="s">
        <v>19364</v>
      </c>
      <c r="D20" s="47" t="s">
        <v>19365</v>
      </c>
      <c r="E20" s="51">
        <v>3500</v>
      </c>
      <c r="F20" s="49">
        <v>0.31</v>
      </c>
      <c r="G20" s="50"/>
      <c r="H20" s="51">
        <f>Таблица618[[#This Row],[Розничная цена KRW]]*Таблица618[[#This Row],[Коэфициент стоимости]]</f>
        <v>1085</v>
      </c>
      <c r="I20" s="52" t="str">
        <f>IF($H$1="","Введите курс",Таблица618[[#This Row],[Оптовая цена KRW                       за 1шт]]/$H$1)</f>
        <v>Введите курс</v>
      </c>
      <c r="J20" s="53"/>
      <c r="K20" s="54">
        <f>Таблица618[[#This Row],[Заказ коробок ]]*Таблица618[[#This Row],[Кол-во шт в коробке]]</f>
        <v>0</v>
      </c>
      <c r="L20" s="51">
        <f>Таблица618[[#This Row],[Общее кол-во шт]]*Таблица618[[#This Row],[Оптовая цена KRW                       за 1шт]]</f>
        <v>0</v>
      </c>
      <c r="M20" s="55" t="str">
        <f>IFERROR(Таблица618[[#This Row],[Общее кол-во шт]]*Таблица618[[#This Row],[Оптовая цена USD                       за 1шт]],"")</f>
        <v/>
      </c>
      <c r="N20" s="56"/>
    </row>
    <row r="21" spans="1:14" s="30" customFormat="1" ht="24" customHeight="1">
      <c r="A21" s="31" t="s">
        <v>19366</v>
      </c>
      <c r="B21" s="32"/>
      <c r="C21" s="33" t="s">
        <v>19367</v>
      </c>
      <c r="D21" s="34" t="s">
        <v>19368</v>
      </c>
      <c r="E21" s="38">
        <v>3000</v>
      </c>
      <c r="F21" s="36">
        <v>0.31</v>
      </c>
      <c r="G21" s="37">
        <v>400</v>
      </c>
      <c r="H21" s="38">
        <f>Таблица618[[#This Row],[Розничная цена KRW]]*Таблица618[[#This Row],[Коэфициент стоимости]]</f>
        <v>930</v>
      </c>
      <c r="I21" s="39" t="str">
        <f>IF($H$1="","Введите курс",Таблица618[[#This Row],[Оптовая цена KRW                       за 1шт]]/$H$1)</f>
        <v>Введите курс</v>
      </c>
      <c r="J21" s="284"/>
      <c r="K21" s="40">
        <f>Таблица618[[#This Row],[Заказ коробок ]]*Таблица618[[#This Row],[Кол-во шт в коробке]]</f>
        <v>0</v>
      </c>
      <c r="L21" s="38">
        <f>Таблица618[[#This Row],[Общее кол-во шт]]*Таблица618[[#This Row],[Оптовая цена KRW                       за 1шт]]</f>
        <v>0</v>
      </c>
      <c r="M21" s="41" t="str">
        <f>IFERROR(Таблица618[[#This Row],[Общее кол-во шт]]*Таблица618[[#This Row],[Оптовая цена USD                       за 1шт]],"")</f>
        <v/>
      </c>
      <c r="N21" s="42"/>
    </row>
    <row r="22" spans="1:14" s="30" customFormat="1" ht="24" customHeight="1">
      <c r="A22" s="31" t="s">
        <v>19369</v>
      </c>
      <c r="B22" s="32"/>
      <c r="C22" s="33" t="s">
        <v>19370</v>
      </c>
      <c r="D22" s="34" t="s">
        <v>19371</v>
      </c>
      <c r="E22" s="38">
        <v>3000</v>
      </c>
      <c r="F22" s="36">
        <v>0.31</v>
      </c>
      <c r="G22" s="37">
        <v>400</v>
      </c>
      <c r="H22" s="38">
        <f>Таблица618[[#This Row],[Розничная цена KRW]]*Таблица618[[#This Row],[Коэфициент стоимости]]</f>
        <v>930</v>
      </c>
      <c r="I22" s="39" t="str">
        <f>IF($H$1="","Введите курс",Таблица618[[#This Row],[Оптовая цена KRW                       за 1шт]]/$H$1)</f>
        <v>Введите курс</v>
      </c>
      <c r="J22" s="284"/>
      <c r="K22" s="40">
        <f>Таблица618[[#This Row],[Заказ коробок ]]*Таблица618[[#This Row],[Кол-во шт в коробке]]</f>
        <v>0</v>
      </c>
      <c r="L22" s="38">
        <f>Таблица618[[#This Row],[Общее кол-во шт]]*Таблица618[[#This Row],[Оптовая цена KRW                       за 1шт]]</f>
        <v>0</v>
      </c>
      <c r="M22" s="41" t="str">
        <f>IFERROR(Таблица618[[#This Row],[Общее кол-во шт]]*Таблица618[[#This Row],[Оптовая цена USD                       за 1шт]],"")</f>
        <v/>
      </c>
      <c r="N22" s="42"/>
    </row>
    <row r="23" spans="1:14" s="30" customFormat="1" ht="24" customHeight="1">
      <c r="A23" s="31" t="s">
        <v>19372</v>
      </c>
      <c r="B23" s="32"/>
      <c r="C23" s="33" t="s">
        <v>19373</v>
      </c>
      <c r="D23" s="34" t="s">
        <v>19374</v>
      </c>
      <c r="E23" s="38">
        <v>3000</v>
      </c>
      <c r="F23" s="36">
        <v>0.31</v>
      </c>
      <c r="G23" s="37">
        <v>400</v>
      </c>
      <c r="H23" s="38">
        <f>Таблица618[[#This Row],[Розничная цена KRW]]*Таблица618[[#This Row],[Коэфициент стоимости]]</f>
        <v>930</v>
      </c>
      <c r="I23" s="39" t="str">
        <f>IF($H$1="","Введите курс",Таблица618[[#This Row],[Оптовая цена KRW                       за 1шт]]/$H$1)</f>
        <v>Введите курс</v>
      </c>
      <c r="J23" s="284"/>
      <c r="K23" s="40">
        <f>Таблица618[[#This Row],[Заказ коробок ]]*Таблица618[[#This Row],[Кол-во шт в коробке]]</f>
        <v>0</v>
      </c>
      <c r="L23" s="38">
        <f>Таблица618[[#This Row],[Общее кол-во шт]]*Таблица618[[#This Row],[Оптовая цена KRW                       за 1шт]]</f>
        <v>0</v>
      </c>
      <c r="M23" s="41" t="str">
        <f>IFERROR(Таблица618[[#This Row],[Общее кол-во шт]]*Таблица618[[#This Row],[Оптовая цена USD                       за 1шт]],"")</f>
        <v/>
      </c>
      <c r="N23" s="42"/>
    </row>
    <row r="24" spans="1:14" s="30" customFormat="1" ht="24" customHeight="1">
      <c r="A24" s="31" t="s">
        <v>19375</v>
      </c>
      <c r="B24" s="32"/>
      <c r="C24" s="33" t="s">
        <v>19376</v>
      </c>
      <c r="D24" s="34" t="s">
        <v>19377</v>
      </c>
      <c r="E24" s="38">
        <v>5000</v>
      </c>
      <c r="F24" s="36">
        <v>0.31</v>
      </c>
      <c r="G24" s="37">
        <v>400</v>
      </c>
      <c r="H24" s="38">
        <f>Таблица618[[#This Row],[Розничная цена KRW]]*Таблица618[[#This Row],[Коэфициент стоимости]]</f>
        <v>1550</v>
      </c>
      <c r="I24" s="39" t="str">
        <f>IF($H$1="","Введите курс",Таблица618[[#This Row],[Оптовая цена KRW                       за 1шт]]/$H$1)</f>
        <v>Введите курс</v>
      </c>
      <c r="J24" s="284"/>
      <c r="K24" s="40">
        <f>Таблица618[[#This Row],[Заказ коробок ]]*Таблица618[[#This Row],[Кол-во шт в коробке]]</f>
        <v>0</v>
      </c>
      <c r="L24" s="38">
        <f>Таблица618[[#This Row],[Общее кол-во шт]]*Таблица618[[#This Row],[Оптовая цена KRW                       за 1шт]]</f>
        <v>0</v>
      </c>
      <c r="M24" s="41" t="str">
        <f>IFERROR(Таблица618[[#This Row],[Общее кол-во шт]]*Таблица618[[#This Row],[Оптовая цена USD                       за 1шт]],"")</f>
        <v/>
      </c>
      <c r="N24" s="42"/>
    </row>
    <row r="25" spans="1:14" s="30" customFormat="1" ht="24" customHeight="1">
      <c r="A25" s="31" t="s">
        <v>19378</v>
      </c>
      <c r="B25" s="32"/>
      <c r="C25" s="33" t="s">
        <v>19379</v>
      </c>
      <c r="D25" s="34" t="s">
        <v>19380</v>
      </c>
      <c r="E25" s="38">
        <v>5000</v>
      </c>
      <c r="F25" s="36">
        <v>0.31</v>
      </c>
      <c r="G25" s="37">
        <v>400</v>
      </c>
      <c r="H25" s="38">
        <f>Таблица618[[#This Row],[Розничная цена KRW]]*Таблица618[[#This Row],[Коэфициент стоимости]]</f>
        <v>1550</v>
      </c>
      <c r="I25" s="39" t="str">
        <f>IF($H$1="","Введите курс",Таблица618[[#This Row],[Оптовая цена KRW                       за 1шт]]/$H$1)</f>
        <v>Введите курс</v>
      </c>
      <c r="J25" s="284"/>
      <c r="K25" s="40">
        <f>Таблица618[[#This Row],[Заказ коробок ]]*Таблица618[[#This Row],[Кол-во шт в коробке]]</f>
        <v>0</v>
      </c>
      <c r="L25" s="38">
        <f>Таблица618[[#This Row],[Общее кол-во шт]]*Таблица618[[#This Row],[Оптовая цена KRW                       за 1шт]]</f>
        <v>0</v>
      </c>
      <c r="M25" s="41" t="str">
        <f>IFERROR(Таблица618[[#This Row],[Общее кол-во шт]]*Таблица618[[#This Row],[Оптовая цена USD                       за 1шт]],"")</f>
        <v/>
      </c>
      <c r="N25" s="42"/>
    </row>
    <row r="26" spans="1:14" s="30" customFormat="1" ht="24" customHeight="1">
      <c r="A26" s="31" t="s">
        <v>19381</v>
      </c>
      <c r="B26" s="32"/>
      <c r="C26" s="33" t="s">
        <v>19382</v>
      </c>
      <c r="D26" s="34" t="s">
        <v>19383</v>
      </c>
      <c r="E26" s="38">
        <v>5000</v>
      </c>
      <c r="F26" s="36">
        <v>0.31</v>
      </c>
      <c r="G26" s="37">
        <v>400</v>
      </c>
      <c r="H26" s="38">
        <f>Таблица618[[#This Row],[Розничная цена KRW]]*Таблица618[[#This Row],[Коэфициент стоимости]]</f>
        <v>1550</v>
      </c>
      <c r="I26" s="39" t="str">
        <f>IF($H$1="","Введите курс",Таблица618[[#This Row],[Оптовая цена KRW                       за 1шт]]/$H$1)</f>
        <v>Введите курс</v>
      </c>
      <c r="J26" s="284"/>
      <c r="K26" s="40">
        <f>Таблица618[[#This Row],[Заказ коробок ]]*Таблица618[[#This Row],[Кол-во шт в коробке]]</f>
        <v>0</v>
      </c>
      <c r="L26" s="38">
        <f>Таблица618[[#This Row],[Общее кол-во шт]]*Таблица618[[#This Row],[Оптовая цена KRW                       за 1шт]]</f>
        <v>0</v>
      </c>
      <c r="M26" s="41" t="str">
        <f>IFERROR(Таблица618[[#This Row],[Общее кол-во шт]]*Таблица618[[#This Row],[Оптовая цена USD                       за 1шт]],"")</f>
        <v/>
      </c>
      <c r="N26" s="42"/>
    </row>
    <row r="27" spans="1:14" s="30" customFormat="1" ht="24" customHeight="1">
      <c r="A27" s="31" t="s">
        <v>19384</v>
      </c>
      <c r="B27" s="32"/>
      <c r="C27" s="33" t="s">
        <v>19385</v>
      </c>
      <c r="D27" s="34" t="s">
        <v>19386</v>
      </c>
      <c r="E27" s="38">
        <v>3000</v>
      </c>
      <c r="F27" s="36">
        <v>0.31</v>
      </c>
      <c r="G27" s="37">
        <v>300</v>
      </c>
      <c r="H27" s="38">
        <f>Таблица618[[#This Row],[Розничная цена KRW]]*Таблица618[[#This Row],[Коэфициент стоимости]]</f>
        <v>930</v>
      </c>
      <c r="I27" s="39" t="str">
        <f>IF($H$1="","Введите курс",Таблица618[[#This Row],[Оптовая цена KRW                       за 1шт]]/$H$1)</f>
        <v>Введите курс</v>
      </c>
      <c r="J27" s="284"/>
      <c r="K27" s="40">
        <f>Таблица618[[#This Row],[Заказ коробок ]]*Таблица618[[#This Row],[Кол-во шт в коробке]]</f>
        <v>0</v>
      </c>
      <c r="L27" s="38">
        <f>Таблица618[[#This Row],[Общее кол-во шт]]*Таблица618[[#This Row],[Оптовая цена KRW                       за 1шт]]</f>
        <v>0</v>
      </c>
      <c r="M27" s="41" t="str">
        <f>IFERROR(Таблица618[[#This Row],[Общее кол-во шт]]*Таблица618[[#This Row],[Оптовая цена USD                       за 1шт]],"")</f>
        <v/>
      </c>
      <c r="N27" s="42"/>
    </row>
    <row r="28" spans="1:14" s="30" customFormat="1" ht="24" customHeight="1">
      <c r="A28" s="31" t="s">
        <v>19387</v>
      </c>
      <c r="B28" s="32"/>
      <c r="C28" s="33" t="s">
        <v>19388</v>
      </c>
      <c r="D28" s="34" t="s">
        <v>19389</v>
      </c>
      <c r="E28" s="38">
        <v>3000</v>
      </c>
      <c r="F28" s="36">
        <v>0.31</v>
      </c>
      <c r="G28" s="37">
        <v>300</v>
      </c>
      <c r="H28" s="38">
        <f>Таблица618[[#This Row],[Розничная цена KRW]]*Таблица618[[#This Row],[Коэфициент стоимости]]</f>
        <v>930</v>
      </c>
      <c r="I28" s="39" t="str">
        <f>IF($H$1="","Введите курс",Таблица618[[#This Row],[Оптовая цена KRW                       за 1шт]]/$H$1)</f>
        <v>Введите курс</v>
      </c>
      <c r="J28" s="284"/>
      <c r="K28" s="40">
        <f>Таблица618[[#This Row],[Заказ коробок ]]*Таблица618[[#This Row],[Кол-во шт в коробке]]</f>
        <v>0</v>
      </c>
      <c r="L28" s="38">
        <f>Таблица618[[#This Row],[Общее кол-во шт]]*Таблица618[[#This Row],[Оптовая цена KRW                       за 1шт]]</f>
        <v>0</v>
      </c>
      <c r="M28" s="41" t="str">
        <f>IFERROR(Таблица618[[#This Row],[Общее кол-во шт]]*Таблица618[[#This Row],[Оптовая цена USD                       за 1шт]],"")</f>
        <v/>
      </c>
      <c r="N28" s="42"/>
    </row>
    <row r="29" spans="1:14" s="30" customFormat="1" ht="24" customHeight="1">
      <c r="A29" s="31" t="s">
        <v>19390</v>
      </c>
      <c r="B29" s="32"/>
      <c r="C29" s="33" t="s">
        <v>19391</v>
      </c>
      <c r="D29" s="34" t="s">
        <v>19392</v>
      </c>
      <c r="E29" s="38">
        <v>3000</v>
      </c>
      <c r="F29" s="36">
        <v>0.31</v>
      </c>
      <c r="G29" s="37">
        <v>300</v>
      </c>
      <c r="H29" s="38">
        <f>Таблица618[[#This Row],[Розничная цена KRW]]*Таблица618[[#This Row],[Коэфициент стоимости]]</f>
        <v>930</v>
      </c>
      <c r="I29" s="39" t="str">
        <f>IF($H$1="","Введите курс",Таблица618[[#This Row],[Оптовая цена KRW                       за 1шт]]/$H$1)</f>
        <v>Введите курс</v>
      </c>
      <c r="J29" s="284"/>
      <c r="K29" s="40">
        <f>Таблица618[[#This Row],[Заказ коробок ]]*Таблица618[[#This Row],[Кол-во шт в коробке]]</f>
        <v>0</v>
      </c>
      <c r="L29" s="38">
        <f>Таблица618[[#This Row],[Общее кол-во шт]]*Таблица618[[#This Row],[Оптовая цена KRW                       за 1шт]]</f>
        <v>0</v>
      </c>
      <c r="M29" s="41" t="str">
        <f>IFERROR(Таблица618[[#This Row],[Общее кол-во шт]]*Таблица618[[#This Row],[Оптовая цена USD                       за 1шт]],"")</f>
        <v/>
      </c>
      <c r="N29" s="42"/>
    </row>
    <row r="30" spans="1:14" s="30" customFormat="1" ht="24" customHeight="1">
      <c r="A30" s="31" t="s">
        <v>19393</v>
      </c>
      <c r="B30" s="32"/>
      <c r="C30" s="33" t="s">
        <v>19394</v>
      </c>
      <c r="D30" s="34" t="s">
        <v>19395</v>
      </c>
      <c r="E30" s="38">
        <v>3000</v>
      </c>
      <c r="F30" s="36">
        <v>0.31</v>
      </c>
      <c r="G30" s="37">
        <v>400</v>
      </c>
      <c r="H30" s="38">
        <f>Таблица618[[#This Row],[Розничная цена KRW]]*Таблица618[[#This Row],[Коэфициент стоимости]]</f>
        <v>930</v>
      </c>
      <c r="I30" s="39" t="str">
        <f>IF($H$1="","Введите курс",Таблица618[[#This Row],[Оптовая цена KRW                       за 1шт]]/$H$1)</f>
        <v>Введите курс</v>
      </c>
      <c r="J30" s="284"/>
      <c r="K30" s="40">
        <f>Таблица618[[#This Row],[Заказ коробок ]]*Таблица618[[#This Row],[Кол-во шт в коробке]]</f>
        <v>0</v>
      </c>
      <c r="L30" s="38">
        <f>Таблица618[[#This Row],[Общее кол-во шт]]*Таблица618[[#This Row],[Оптовая цена KRW                       за 1шт]]</f>
        <v>0</v>
      </c>
      <c r="M30" s="41" t="str">
        <f>IFERROR(Таблица618[[#This Row],[Общее кол-во шт]]*Таблица618[[#This Row],[Оптовая цена USD                       за 1шт]],"")</f>
        <v/>
      </c>
      <c r="N30" s="42"/>
    </row>
    <row r="31" spans="1:14" s="30" customFormat="1" ht="24" customHeight="1">
      <c r="A31" s="31" t="s">
        <v>19396</v>
      </c>
      <c r="B31" s="32"/>
      <c r="C31" s="33" t="s">
        <v>19397</v>
      </c>
      <c r="D31" s="34" t="s">
        <v>19398</v>
      </c>
      <c r="E31" s="38">
        <v>3000</v>
      </c>
      <c r="F31" s="36">
        <v>0.31</v>
      </c>
      <c r="G31" s="37">
        <v>400</v>
      </c>
      <c r="H31" s="38">
        <f>Таблица618[[#This Row],[Розничная цена KRW]]*Таблица618[[#This Row],[Коэфициент стоимости]]</f>
        <v>930</v>
      </c>
      <c r="I31" s="39" t="str">
        <f>IF($H$1="","Введите курс",Таблица618[[#This Row],[Оптовая цена KRW                       за 1шт]]/$H$1)</f>
        <v>Введите курс</v>
      </c>
      <c r="J31" s="284"/>
      <c r="K31" s="40">
        <f>Таблица618[[#This Row],[Заказ коробок ]]*Таблица618[[#This Row],[Кол-во шт в коробке]]</f>
        <v>0</v>
      </c>
      <c r="L31" s="38">
        <f>Таблица618[[#This Row],[Общее кол-во шт]]*Таблица618[[#This Row],[Оптовая цена KRW                       за 1шт]]</f>
        <v>0</v>
      </c>
      <c r="M31" s="41" t="str">
        <f>IFERROR(Таблица618[[#This Row],[Общее кол-во шт]]*Таблица618[[#This Row],[Оптовая цена USD                       за 1шт]],"")</f>
        <v/>
      </c>
      <c r="N31" s="42"/>
    </row>
    <row r="32" spans="1:14" s="30" customFormat="1" ht="24" customHeight="1">
      <c r="A32" s="31" t="s">
        <v>19399</v>
      </c>
      <c r="B32" s="32"/>
      <c r="C32" s="33" t="s">
        <v>19400</v>
      </c>
      <c r="D32" s="34" t="s">
        <v>19401</v>
      </c>
      <c r="E32" s="38">
        <v>3000</v>
      </c>
      <c r="F32" s="36">
        <v>0.31</v>
      </c>
      <c r="G32" s="37">
        <v>400</v>
      </c>
      <c r="H32" s="38">
        <f>Таблица618[[#This Row],[Розничная цена KRW]]*Таблица618[[#This Row],[Коэфициент стоимости]]</f>
        <v>930</v>
      </c>
      <c r="I32" s="39" t="str">
        <f>IF($H$1="","Введите курс",Таблица618[[#This Row],[Оптовая цена KRW                       за 1шт]]/$H$1)</f>
        <v>Введите курс</v>
      </c>
      <c r="J32" s="284"/>
      <c r="K32" s="40">
        <f>Таблица618[[#This Row],[Заказ коробок ]]*Таблица618[[#This Row],[Кол-во шт в коробке]]</f>
        <v>0</v>
      </c>
      <c r="L32" s="38">
        <f>Таблица618[[#This Row],[Общее кол-во шт]]*Таблица618[[#This Row],[Оптовая цена KRW                       за 1шт]]</f>
        <v>0</v>
      </c>
      <c r="M32" s="41" t="str">
        <f>IFERROR(Таблица618[[#This Row],[Общее кол-во шт]]*Таблица618[[#This Row],[Оптовая цена USD                       за 1шт]],"")</f>
        <v/>
      </c>
      <c r="N32" s="42"/>
    </row>
    <row r="33" spans="1:14" s="30" customFormat="1" ht="24" customHeight="1">
      <c r="A33" s="31" t="s">
        <v>19402</v>
      </c>
      <c r="B33" s="32"/>
      <c r="C33" s="33" t="s">
        <v>19403</v>
      </c>
      <c r="D33" s="34" t="s">
        <v>19404</v>
      </c>
      <c r="E33" s="38">
        <v>3000</v>
      </c>
      <c r="F33" s="36">
        <v>0.31</v>
      </c>
      <c r="G33" s="37">
        <v>400</v>
      </c>
      <c r="H33" s="38">
        <f>Таблица618[[#This Row],[Розничная цена KRW]]*Таблица618[[#This Row],[Коэфициент стоимости]]</f>
        <v>930</v>
      </c>
      <c r="I33" s="39" t="str">
        <f>IF($H$1="","Введите курс",Таблица618[[#This Row],[Оптовая цена KRW                       за 1шт]]/$H$1)</f>
        <v>Введите курс</v>
      </c>
      <c r="J33" s="284"/>
      <c r="K33" s="40">
        <f>Таблица618[[#This Row],[Заказ коробок ]]*Таблица618[[#This Row],[Кол-во шт в коробке]]</f>
        <v>0</v>
      </c>
      <c r="L33" s="38">
        <f>Таблица618[[#This Row],[Общее кол-во шт]]*Таблица618[[#This Row],[Оптовая цена KRW                       за 1шт]]</f>
        <v>0</v>
      </c>
      <c r="M33" s="41" t="str">
        <f>IFERROR(Таблица618[[#This Row],[Общее кол-во шт]]*Таблица618[[#This Row],[Оптовая цена USD                       за 1шт]],"")</f>
        <v/>
      </c>
      <c r="N33" s="42"/>
    </row>
    <row r="34" spans="1:14" s="30" customFormat="1" ht="24" customHeight="1">
      <c r="A34" s="31" t="s">
        <v>19405</v>
      </c>
      <c r="B34" s="32"/>
      <c r="C34" s="33" t="s">
        <v>19406</v>
      </c>
      <c r="D34" s="34" t="s">
        <v>19407</v>
      </c>
      <c r="E34" s="38">
        <v>20000</v>
      </c>
      <c r="F34" s="36">
        <v>0.31</v>
      </c>
      <c r="G34" s="37">
        <v>60</v>
      </c>
      <c r="H34" s="38">
        <f>Таблица618[[#This Row],[Розничная цена KRW]]*Таблица618[[#This Row],[Коэфициент стоимости]]</f>
        <v>6200</v>
      </c>
      <c r="I34" s="39" t="str">
        <f>IF($H$1="","Введите курс",Таблица618[[#This Row],[Оптовая цена KRW                       за 1шт]]/$H$1)</f>
        <v>Введите курс</v>
      </c>
      <c r="J34" s="284"/>
      <c r="K34" s="40">
        <f>Таблица618[[#This Row],[Заказ коробок ]]*Таблица618[[#This Row],[Кол-во шт в коробке]]</f>
        <v>0</v>
      </c>
      <c r="L34" s="38">
        <f>Таблица618[[#This Row],[Общее кол-во шт]]*Таблица618[[#This Row],[Оптовая цена KRW                       за 1шт]]</f>
        <v>0</v>
      </c>
      <c r="M34" s="41" t="str">
        <f>IFERROR(Таблица618[[#This Row],[Общее кол-во шт]]*Таблица618[[#This Row],[Оптовая цена USD                       за 1шт]],"")</f>
        <v/>
      </c>
      <c r="N34" s="42"/>
    </row>
    <row r="35" spans="1:14" s="30" customFormat="1" ht="24" customHeight="1">
      <c r="A35" s="44" t="s">
        <v>19408</v>
      </c>
      <c r="B35" s="45"/>
      <c r="C35" s="46" t="s">
        <v>19409</v>
      </c>
      <c r="D35" s="47" t="s">
        <v>19410</v>
      </c>
      <c r="E35" s="51">
        <v>0</v>
      </c>
      <c r="F35" s="49">
        <v>0.31</v>
      </c>
      <c r="G35" s="50">
        <v>40</v>
      </c>
      <c r="H35" s="51">
        <f>Таблица618[[#This Row],[Розничная цена KRW]]*Таблица618[[#This Row],[Коэфициент стоимости]]</f>
        <v>0</v>
      </c>
      <c r="I35" s="52" t="str">
        <f>IF($H$1="","Введите курс",Таблица618[[#This Row],[Оптовая цена KRW                       за 1шт]]/$H$1)</f>
        <v>Введите курс</v>
      </c>
      <c r="J35" s="53"/>
      <c r="K35" s="54">
        <f>Таблица618[[#This Row],[Заказ коробок ]]*Таблица618[[#This Row],[Кол-во шт в коробке]]</f>
        <v>0</v>
      </c>
      <c r="L35" s="51">
        <f>Таблица618[[#This Row],[Общее кол-во шт]]*Таблица618[[#This Row],[Оптовая цена KRW                       за 1шт]]</f>
        <v>0</v>
      </c>
      <c r="M35" s="55" t="str">
        <f>IFERROR(Таблица618[[#This Row],[Общее кол-во шт]]*Таблица618[[#This Row],[Оптовая цена USD                       за 1шт]],"")</f>
        <v/>
      </c>
      <c r="N35" s="56"/>
    </row>
    <row r="36" spans="1:14" s="30" customFormat="1" ht="24" customHeight="1">
      <c r="A36" s="44" t="s">
        <v>19411</v>
      </c>
      <c r="B36" s="45"/>
      <c r="C36" s="46" t="s">
        <v>19412</v>
      </c>
      <c r="D36" s="47" t="s">
        <v>19413</v>
      </c>
      <c r="E36" s="51">
        <v>0</v>
      </c>
      <c r="F36" s="49">
        <v>0.31</v>
      </c>
      <c r="G36" s="50">
        <v>40</v>
      </c>
      <c r="H36" s="51">
        <f>Таблица618[[#This Row],[Розничная цена KRW]]*Таблица618[[#This Row],[Коэфициент стоимости]]</f>
        <v>0</v>
      </c>
      <c r="I36" s="52" t="str">
        <f>IF($H$1="","Введите курс",Таблица618[[#This Row],[Оптовая цена KRW                       за 1шт]]/$H$1)</f>
        <v>Введите курс</v>
      </c>
      <c r="J36" s="53"/>
      <c r="K36" s="54">
        <f>Таблица618[[#This Row],[Заказ коробок ]]*Таблица618[[#This Row],[Кол-во шт в коробке]]</f>
        <v>0</v>
      </c>
      <c r="L36" s="51">
        <f>Таблица618[[#This Row],[Общее кол-во шт]]*Таблица618[[#This Row],[Оптовая цена KRW                       за 1шт]]</f>
        <v>0</v>
      </c>
      <c r="M36" s="55" t="str">
        <f>IFERROR(Таблица618[[#This Row],[Общее кол-во шт]]*Таблица618[[#This Row],[Оптовая цена USD                       за 1шт]],"")</f>
        <v/>
      </c>
      <c r="N36" s="56"/>
    </row>
    <row r="37" spans="1:14" s="30" customFormat="1" ht="24" customHeight="1">
      <c r="A37" s="31" t="s">
        <v>19414</v>
      </c>
      <c r="B37" s="45"/>
      <c r="C37" s="46" t="s">
        <v>19415</v>
      </c>
      <c r="D37" s="47" t="s">
        <v>19416</v>
      </c>
      <c r="E37" s="51">
        <v>80000</v>
      </c>
      <c r="F37" s="49">
        <v>0.31</v>
      </c>
      <c r="G37" s="50"/>
      <c r="H37" s="51">
        <f>Таблица618[[#This Row],[Розничная цена KRW]]*Таблица618[[#This Row],[Коэфициент стоимости]]</f>
        <v>24800</v>
      </c>
      <c r="I37" s="52" t="str">
        <f>IF($H$1="","Введите курс",Таблица618[[#This Row],[Оптовая цена KRW                       за 1шт]]/$H$1)</f>
        <v>Введите курс</v>
      </c>
      <c r="J37" s="53"/>
      <c r="K37" s="54">
        <f>Таблица618[[#This Row],[Заказ коробок ]]*Таблица618[[#This Row],[Кол-во шт в коробке]]</f>
        <v>0</v>
      </c>
      <c r="L37" s="51">
        <f>Таблица618[[#This Row],[Общее кол-во шт]]*Таблица618[[#This Row],[Оптовая цена KRW                       за 1шт]]</f>
        <v>0</v>
      </c>
      <c r="M37" s="55" t="str">
        <f>IFERROR(Таблица618[[#This Row],[Общее кол-во шт]]*Таблица618[[#This Row],[Оптовая цена USD                       за 1шт]],"")</f>
        <v/>
      </c>
      <c r="N37" s="56"/>
    </row>
    <row r="38" spans="1:14" s="30" customFormat="1" ht="24" customHeight="1">
      <c r="A38" s="31" t="s">
        <v>19417</v>
      </c>
      <c r="B38" s="32"/>
      <c r="C38" s="33" t="s">
        <v>19418</v>
      </c>
      <c r="D38" s="34" t="s">
        <v>19419</v>
      </c>
      <c r="E38" s="38">
        <v>20000</v>
      </c>
      <c r="F38" s="36">
        <v>0.31</v>
      </c>
      <c r="G38" s="37">
        <v>60</v>
      </c>
      <c r="H38" s="38">
        <f>Таблица618[[#This Row],[Розничная цена KRW]]*Таблица618[[#This Row],[Коэфициент стоимости]]</f>
        <v>6200</v>
      </c>
      <c r="I38" s="39" t="str">
        <f>IF($H$1="","Введите курс",Таблица618[[#This Row],[Оптовая цена KRW                       за 1шт]]/$H$1)</f>
        <v>Введите курс</v>
      </c>
      <c r="J38" s="284"/>
      <c r="K38" s="40">
        <f>Таблица618[[#This Row],[Заказ коробок ]]*Таблица618[[#This Row],[Кол-во шт в коробке]]</f>
        <v>0</v>
      </c>
      <c r="L38" s="38">
        <f>Таблица618[[#This Row],[Общее кол-во шт]]*Таблица618[[#This Row],[Оптовая цена KRW                       за 1шт]]</f>
        <v>0</v>
      </c>
      <c r="M38" s="41" t="str">
        <f>IFERROR(Таблица618[[#This Row],[Общее кол-во шт]]*Таблица618[[#This Row],[Оптовая цена USD                       за 1шт]],"")</f>
        <v/>
      </c>
      <c r="N38" s="42"/>
    </row>
    <row r="39" spans="1:14" s="30" customFormat="1" ht="24" customHeight="1">
      <c r="A39" s="31" t="s">
        <v>19420</v>
      </c>
      <c r="B39" s="32"/>
      <c r="C39" s="33" t="s">
        <v>19421</v>
      </c>
      <c r="D39" s="34" t="s">
        <v>19422</v>
      </c>
      <c r="E39" s="38">
        <v>20000</v>
      </c>
      <c r="F39" s="36">
        <v>0.31</v>
      </c>
      <c r="G39" s="37">
        <v>60</v>
      </c>
      <c r="H39" s="38">
        <f>Таблица618[[#This Row],[Розничная цена KRW]]*Таблица618[[#This Row],[Коэфициент стоимости]]</f>
        <v>6200</v>
      </c>
      <c r="I39" s="39" t="str">
        <f>IF($H$1="","Введите курс",Таблица618[[#This Row],[Оптовая цена KRW                       за 1шт]]/$H$1)</f>
        <v>Введите курс</v>
      </c>
      <c r="J39" s="284"/>
      <c r="K39" s="40">
        <f>Таблица618[[#This Row],[Заказ коробок ]]*Таблица618[[#This Row],[Кол-во шт в коробке]]</f>
        <v>0</v>
      </c>
      <c r="L39" s="38">
        <f>Таблица618[[#This Row],[Общее кол-во шт]]*Таблица618[[#This Row],[Оптовая цена KRW                       за 1шт]]</f>
        <v>0</v>
      </c>
      <c r="M39" s="41" t="str">
        <f>IFERROR(Таблица618[[#This Row],[Общее кол-во шт]]*Таблица618[[#This Row],[Оптовая цена USD                       за 1шт]],"")</f>
        <v/>
      </c>
      <c r="N39" s="42"/>
    </row>
    <row r="40" spans="1:14" s="30" customFormat="1" ht="24" customHeight="1">
      <c r="A40" s="31" t="s">
        <v>19423</v>
      </c>
      <c r="B40" s="32"/>
      <c r="C40" s="33" t="s">
        <v>19424</v>
      </c>
      <c r="D40" s="34" t="s">
        <v>19425</v>
      </c>
      <c r="E40" s="38">
        <v>22000</v>
      </c>
      <c r="F40" s="36">
        <v>0.31</v>
      </c>
      <c r="G40" s="37">
        <v>60</v>
      </c>
      <c r="H40" s="38">
        <f>Таблица618[[#This Row],[Розничная цена KRW]]*Таблица618[[#This Row],[Коэфициент стоимости]]</f>
        <v>6820</v>
      </c>
      <c r="I40" s="39" t="str">
        <f>IF($H$1="","Введите курс",Таблица618[[#This Row],[Оптовая цена KRW                       за 1шт]]/$H$1)</f>
        <v>Введите курс</v>
      </c>
      <c r="J40" s="284"/>
      <c r="K40" s="40">
        <f>Таблица618[[#This Row],[Заказ коробок ]]*Таблица618[[#This Row],[Кол-во шт в коробке]]</f>
        <v>0</v>
      </c>
      <c r="L40" s="38">
        <f>Таблица618[[#This Row],[Общее кол-во шт]]*Таблица618[[#This Row],[Оптовая цена KRW                       за 1шт]]</f>
        <v>0</v>
      </c>
      <c r="M40" s="41" t="str">
        <f>IFERROR(Таблица618[[#This Row],[Общее кол-во шт]]*Таблица618[[#This Row],[Оптовая цена USD                       за 1шт]],"")</f>
        <v/>
      </c>
      <c r="N40" s="42"/>
    </row>
    <row r="41" spans="1:14" s="30" customFormat="1" ht="24" customHeight="1">
      <c r="A41" s="31" t="s">
        <v>19426</v>
      </c>
      <c r="B41" s="32"/>
      <c r="C41" s="33" t="s">
        <v>19427</v>
      </c>
      <c r="D41" s="34" t="s">
        <v>19428</v>
      </c>
      <c r="E41" s="38">
        <v>13000</v>
      </c>
      <c r="F41" s="36">
        <v>0.31</v>
      </c>
      <c r="G41" s="37">
        <v>60</v>
      </c>
      <c r="H41" s="38">
        <f>Таблица618[[#This Row],[Розничная цена KRW]]*Таблица618[[#This Row],[Коэфициент стоимости]]</f>
        <v>4030</v>
      </c>
      <c r="I41" s="39" t="str">
        <f>IF($H$1="","Введите курс",Таблица618[[#This Row],[Оптовая цена KRW                       за 1шт]]/$H$1)</f>
        <v>Введите курс</v>
      </c>
      <c r="J41" s="284"/>
      <c r="K41" s="40">
        <f>Таблица618[[#This Row],[Заказ коробок ]]*Таблица618[[#This Row],[Кол-во шт в коробке]]</f>
        <v>0</v>
      </c>
      <c r="L41" s="38">
        <f>Таблица618[[#This Row],[Общее кол-во шт]]*Таблица618[[#This Row],[Оптовая цена KRW                       за 1шт]]</f>
        <v>0</v>
      </c>
      <c r="M41" s="41" t="str">
        <f>IFERROR(Таблица618[[#This Row],[Общее кол-во шт]]*Таблица618[[#This Row],[Оптовая цена USD                       за 1шт]],"")</f>
        <v/>
      </c>
      <c r="N41" s="42"/>
    </row>
    <row r="42" spans="1:14" s="30" customFormat="1" ht="24" customHeight="1">
      <c r="A42" s="31" t="s">
        <v>19429</v>
      </c>
      <c r="B42" s="32"/>
      <c r="C42" s="33" t="s">
        <v>19430</v>
      </c>
      <c r="D42" s="34" t="s">
        <v>19431</v>
      </c>
      <c r="E42" s="38">
        <v>2000</v>
      </c>
      <c r="F42" s="36">
        <v>0.31</v>
      </c>
      <c r="G42" s="37">
        <v>400</v>
      </c>
      <c r="H42" s="38">
        <f>Таблица618[[#This Row],[Розничная цена KRW]]*Таблица618[[#This Row],[Коэфициент стоимости]]</f>
        <v>620</v>
      </c>
      <c r="I42" s="39" t="str">
        <f>IF($H$1="","Введите курс",Таблица618[[#This Row],[Оптовая цена KRW                       за 1шт]]/$H$1)</f>
        <v>Введите курс</v>
      </c>
      <c r="J42" s="284"/>
      <c r="K42" s="40">
        <f>Таблица618[[#This Row],[Заказ коробок ]]*Таблица618[[#This Row],[Кол-во шт в коробке]]</f>
        <v>0</v>
      </c>
      <c r="L42" s="38">
        <f>Таблица618[[#This Row],[Общее кол-во шт]]*Таблица618[[#This Row],[Оптовая цена KRW                       за 1шт]]</f>
        <v>0</v>
      </c>
      <c r="M42" s="41" t="str">
        <f>IFERROR(Таблица618[[#This Row],[Общее кол-во шт]]*Таблица618[[#This Row],[Оптовая цена USD                       за 1шт]],"")</f>
        <v/>
      </c>
      <c r="N42" s="42"/>
    </row>
    <row r="43" spans="1:14" s="30" customFormat="1" ht="24" customHeight="1">
      <c r="A43" s="31" t="s">
        <v>19432</v>
      </c>
      <c r="B43" s="32"/>
      <c r="C43" s="33" t="s">
        <v>19433</v>
      </c>
      <c r="D43" s="34" t="s">
        <v>19434</v>
      </c>
      <c r="E43" s="38">
        <v>2000</v>
      </c>
      <c r="F43" s="36">
        <v>0.31</v>
      </c>
      <c r="G43" s="37">
        <v>400</v>
      </c>
      <c r="H43" s="38">
        <f>Таблица618[[#This Row],[Розничная цена KRW]]*Таблица618[[#This Row],[Коэфициент стоимости]]</f>
        <v>620</v>
      </c>
      <c r="I43" s="39" t="str">
        <f>IF($H$1="","Введите курс",Таблица618[[#This Row],[Оптовая цена KRW                       за 1шт]]/$H$1)</f>
        <v>Введите курс</v>
      </c>
      <c r="J43" s="284"/>
      <c r="K43" s="40">
        <f>Таблица618[[#This Row],[Заказ коробок ]]*Таблица618[[#This Row],[Кол-во шт в коробке]]</f>
        <v>0</v>
      </c>
      <c r="L43" s="38">
        <f>Таблица618[[#This Row],[Общее кол-во шт]]*Таблица618[[#This Row],[Оптовая цена KRW                       за 1шт]]</f>
        <v>0</v>
      </c>
      <c r="M43" s="41" t="str">
        <f>IFERROR(Таблица618[[#This Row],[Общее кол-во шт]]*Таблица618[[#This Row],[Оптовая цена USD                       за 1шт]],"")</f>
        <v/>
      </c>
      <c r="N43" s="42"/>
    </row>
    <row r="44" spans="1:14" s="30" customFormat="1" ht="24" customHeight="1">
      <c r="A44" s="31" t="s">
        <v>19435</v>
      </c>
      <c r="B44" s="32"/>
      <c r="C44" s="33" t="s">
        <v>19436</v>
      </c>
      <c r="D44" s="34" t="s">
        <v>19437</v>
      </c>
      <c r="E44" s="38">
        <v>2000</v>
      </c>
      <c r="F44" s="36">
        <v>0.31</v>
      </c>
      <c r="G44" s="37">
        <v>400</v>
      </c>
      <c r="H44" s="38">
        <f>Таблица618[[#This Row],[Розничная цена KRW]]*Таблица618[[#This Row],[Коэфициент стоимости]]</f>
        <v>620</v>
      </c>
      <c r="I44" s="39" t="str">
        <f>IF($H$1="","Введите курс",Таблица618[[#This Row],[Оптовая цена KRW                       за 1шт]]/$H$1)</f>
        <v>Введите курс</v>
      </c>
      <c r="J44" s="284"/>
      <c r="K44" s="40">
        <f>Таблица618[[#This Row],[Заказ коробок ]]*Таблица618[[#This Row],[Кол-во шт в коробке]]</f>
        <v>0</v>
      </c>
      <c r="L44" s="38">
        <f>Таблица618[[#This Row],[Общее кол-во шт]]*Таблица618[[#This Row],[Оптовая цена KRW                       за 1шт]]</f>
        <v>0</v>
      </c>
      <c r="M44" s="41" t="str">
        <f>IFERROR(Таблица618[[#This Row],[Общее кол-во шт]]*Таблица618[[#This Row],[Оптовая цена USD                       за 1шт]],"")</f>
        <v/>
      </c>
      <c r="N44" s="42"/>
    </row>
    <row r="45" spans="1:14" s="30" customFormat="1" ht="24" customHeight="1">
      <c r="A45" s="31" t="s">
        <v>19438</v>
      </c>
      <c r="B45" s="32"/>
      <c r="C45" s="33" t="s">
        <v>19439</v>
      </c>
      <c r="D45" s="34" t="s">
        <v>19440</v>
      </c>
      <c r="E45" s="38">
        <v>2000</v>
      </c>
      <c r="F45" s="36">
        <v>0.31</v>
      </c>
      <c r="G45" s="37">
        <v>400</v>
      </c>
      <c r="H45" s="38">
        <f>Таблица618[[#This Row],[Розничная цена KRW]]*Таблица618[[#This Row],[Коэфициент стоимости]]</f>
        <v>620</v>
      </c>
      <c r="I45" s="39" t="str">
        <f>IF($H$1="","Введите курс",Таблица618[[#This Row],[Оптовая цена KRW                       за 1шт]]/$H$1)</f>
        <v>Введите курс</v>
      </c>
      <c r="J45" s="284"/>
      <c r="K45" s="40">
        <f>Таблица618[[#This Row],[Заказ коробок ]]*Таблица618[[#This Row],[Кол-во шт в коробке]]</f>
        <v>0</v>
      </c>
      <c r="L45" s="38">
        <f>Таблица618[[#This Row],[Общее кол-во шт]]*Таблица618[[#This Row],[Оптовая цена KRW                       за 1шт]]</f>
        <v>0</v>
      </c>
      <c r="M45" s="41" t="str">
        <f>IFERROR(Таблица618[[#This Row],[Общее кол-во шт]]*Таблица618[[#This Row],[Оптовая цена USD                       за 1шт]],"")</f>
        <v/>
      </c>
      <c r="N45" s="42"/>
    </row>
    <row r="46" spans="1:14" s="30" customFormat="1" ht="24" customHeight="1">
      <c r="A46" s="31" t="s">
        <v>19441</v>
      </c>
      <c r="B46" s="32"/>
      <c r="C46" s="33" t="s">
        <v>19442</v>
      </c>
      <c r="D46" s="34" t="s">
        <v>19443</v>
      </c>
      <c r="E46" s="38">
        <v>2000</v>
      </c>
      <c r="F46" s="36">
        <v>0.31</v>
      </c>
      <c r="G46" s="37">
        <v>400</v>
      </c>
      <c r="H46" s="38">
        <f>Таблица618[[#This Row],[Розничная цена KRW]]*Таблица618[[#This Row],[Коэфициент стоимости]]</f>
        <v>620</v>
      </c>
      <c r="I46" s="39" t="str">
        <f>IF($H$1="","Введите курс",Таблица618[[#This Row],[Оптовая цена KRW                       за 1шт]]/$H$1)</f>
        <v>Введите курс</v>
      </c>
      <c r="J46" s="284"/>
      <c r="K46" s="40">
        <f>Таблица618[[#This Row],[Заказ коробок ]]*Таблица618[[#This Row],[Кол-во шт в коробке]]</f>
        <v>0</v>
      </c>
      <c r="L46" s="38">
        <f>Таблица618[[#This Row],[Общее кол-во шт]]*Таблица618[[#This Row],[Оптовая цена KRW                       за 1шт]]</f>
        <v>0</v>
      </c>
      <c r="M46" s="41" t="str">
        <f>IFERROR(Таблица618[[#This Row],[Общее кол-во шт]]*Таблица618[[#This Row],[Оптовая цена USD                       за 1шт]],"")</f>
        <v/>
      </c>
      <c r="N46" s="42"/>
    </row>
    <row r="47" spans="1:14" s="30" customFormat="1" ht="24" customHeight="1">
      <c r="A47" s="31" t="s">
        <v>19444</v>
      </c>
      <c r="B47" s="32"/>
      <c r="C47" s="33" t="s">
        <v>19445</v>
      </c>
      <c r="D47" s="34" t="s">
        <v>19446</v>
      </c>
      <c r="E47" s="38">
        <v>18000</v>
      </c>
      <c r="F47" s="36">
        <v>0.31</v>
      </c>
      <c r="G47" s="37">
        <v>60</v>
      </c>
      <c r="H47" s="38">
        <f>Таблица618[[#This Row],[Розничная цена KRW]]*Таблица618[[#This Row],[Коэфициент стоимости]]</f>
        <v>5580</v>
      </c>
      <c r="I47" s="39" t="str">
        <f>IF($H$1="","Введите курс",Таблица618[[#This Row],[Оптовая цена KRW                       за 1шт]]/$H$1)</f>
        <v>Введите курс</v>
      </c>
      <c r="J47" s="284"/>
      <c r="K47" s="40">
        <f>Таблица618[[#This Row],[Заказ коробок ]]*Таблица618[[#This Row],[Кол-во шт в коробке]]</f>
        <v>0</v>
      </c>
      <c r="L47" s="38">
        <f>Таблица618[[#This Row],[Общее кол-во шт]]*Таблица618[[#This Row],[Оптовая цена KRW                       за 1шт]]</f>
        <v>0</v>
      </c>
      <c r="M47" s="41" t="str">
        <f>IFERROR(Таблица618[[#This Row],[Общее кол-во шт]]*Таблица618[[#This Row],[Оптовая цена USD                       за 1шт]],"")</f>
        <v/>
      </c>
      <c r="N47" s="42"/>
    </row>
    <row r="48" spans="1:14" s="30" customFormat="1" ht="24" customHeight="1">
      <c r="A48" s="31" t="s">
        <v>19447</v>
      </c>
      <c r="B48" s="32"/>
      <c r="C48" s="33" t="s">
        <v>19448</v>
      </c>
      <c r="D48" s="34" t="s">
        <v>19449</v>
      </c>
      <c r="E48" s="38">
        <v>20000</v>
      </c>
      <c r="F48" s="36">
        <v>0.31</v>
      </c>
      <c r="G48" s="37">
        <v>80</v>
      </c>
      <c r="H48" s="38">
        <f>Таблица618[[#This Row],[Розничная цена KRW]]*Таблица618[[#This Row],[Коэфициент стоимости]]</f>
        <v>6200</v>
      </c>
      <c r="I48" s="39" t="str">
        <f>IF($H$1="","Введите курс",Таблица618[[#This Row],[Оптовая цена KRW                       за 1шт]]/$H$1)</f>
        <v>Введите курс</v>
      </c>
      <c r="J48" s="284"/>
      <c r="K48" s="40">
        <f>Таблица618[[#This Row],[Заказ коробок ]]*Таблица618[[#This Row],[Кол-во шт в коробке]]</f>
        <v>0</v>
      </c>
      <c r="L48" s="38">
        <f>Таблица618[[#This Row],[Общее кол-во шт]]*Таблица618[[#This Row],[Оптовая цена KRW                       за 1шт]]</f>
        <v>0</v>
      </c>
      <c r="M48" s="41" t="str">
        <f>IFERROR(Таблица618[[#This Row],[Общее кол-во шт]]*Таблица618[[#This Row],[Оптовая цена USD                       за 1шт]],"")</f>
        <v/>
      </c>
      <c r="N48" s="42"/>
    </row>
    <row r="49" spans="1:14" s="30" customFormat="1" ht="24" customHeight="1">
      <c r="A49" s="31" t="s">
        <v>19450</v>
      </c>
      <c r="B49" s="32" t="s">
        <v>19451</v>
      </c>
      <c r="C49" s="33" t="s">
        <v>19452</v>
      </c>
      <c r="D49" s="34" t="s">
        <v>19453</v>
      </c>
      <c r="E49" s="38">
        <v>16000</v>
      </c>
      <c r="F49" s="36">
        <v>0.31</v>
      </c>
      <c r="G49" s="37">
        <v>60</v>
      </c>
      <c r="H49" s="38">
        <f>Таблица618[[#This Row],[Розничная цена KRW]]*Таблица618[[#This Row],[Коэфициент стоимости]]</f>
        <v>4960</v>
      </c>
      <c r="I49" s="39" t="str">
        <f>IF($H$1="","Введите курс",Таблица618[[#This Row],[Оптовая цена KRW                       за 1шт]]/$H$1)</f>
        <v>Введите курс</v>
      </c>
      <c r="J49" s="284"/>
      <c r="K49" s="40">
        <f>Таблица618[[#This Row],[Заказ коробок ]]*Таблица618[[#This Row],[Кол-во шт в коробке]]</f>
        <v>0</v>
      </c>
      <c r="L49" s="38">
        <f>Таблица618[[#This Row],[Общее кол-во шт]]*Таблица618[[#This Row],[Оптовая цена KRW                       за 1шт]]</f>
        <v>0</v>
      </c>
      <c r="M49" s="41" t="str">
        <f>IFERROR(Таблица618[[#This Row],[Общее кол-во шт]]*Таблица618[[#This Row],[Оптовая цена USD                       за 1шт]],"")</f>
        <v/>
      </c>
      <c r="N49" s="42"/>
    </row>
    <row r="50" spans="1:14" s="30" customFormat="1" ht="24" customHeight="1">
      <c r="A50" s="31" t="s">
        <v>19454</v>
      </c>
      <c r="B50" s="32"/>
      <c r="C50" s="33" t="s">
        <v>19455</v>
      </c>
      <c r="D50" s="34" t="s">
        <v>19456</v>
      </c>
      <c r="E50" s="38">
        <v>16800</v>
      </c>
      <c r="F50" s="36">
        <v>0.31</v>
      </c>
      <c r="G50" s="37">
        <v>16</v>
      </c>
      <c r="H50" s="38">
        <f>Таблица618[[#This Row],[Розничная цена KRW]]*Таблица618[[#This Row],[Коэфициент стоимости]]</f>
        <v>5208</v>
      </c>
      <c r="I50" s="39" t="str">
        <f>IF($H$1="","Введите курс",Таблица618[[#This Row],[Оптовая цена KRW                       за 1шт]]/$H$1)</f>
        <v>Введите курс</v>
      </c>
      <c r="J50" s="284"/>
      <c r="K50" s="40">
        <f>Таблица618[[#This Row],[Заказ коробок ]]*Таблица618[[#This Row],[Кол-во шт в коробке]]</f>
        <v>0</v>
      </c>
      <c r="L50" s="38">
        <f>Таблица618[[#This Row],[Общее кол-во шт]]*Таблица618[[#This Row],[Оптовая цена KRW                       за 1шт]]</f>
        <v>0</v>
      </c>
      <c r="M50" s="41" t="str">
        <f>IFERROR(Таблица618[[#This Row],[Общее кол-во шт]]*Таблица618[[#This Row],[Оптовая цена USD                       за 1шт]],"")</f>
        <v/>
      </c>
      <c r="N50" s="42"/>
    </row>
    <row r="51" spans="1:14" s="30" customFormat="1" ht="24" customHeight="1">
      <c r="A51" s="31" t="s">
        <v>19457</v>
      </c>
      <c r="B51" s="32"/>
      <c r="C51" s="33" t="s">
        <v>19458</v>
      </c>
      <c r="D51" s="34" t="s">
        <v>19459</v>
      </c>
      <c r="E51" s="38">
        <v>36000</v>
      </c>
      <c r="F51" s="36">
        <v>0.31</v>
      </c>
      <c r="G51" s="37">
        <v>40</v>
      </c>
      <c r="H51" s="38">
        <f>Таблица618[[#This Row],[Розничная цена KRW]]*Таблица618[[#This Row],[Коэфициент стоимости]]</f>
        <v>11160</v>
      </c>
      <c r="I51" s="39" t="str">
        <f>IF($H$1="","Введите курс",Таблица618[[#This Row],[Оптовая цена KRW                       за 1шт]]/$H$1)</f>
        <v>Введите курс</v>
      </c>
      <c r="J51" s="284"/>
      <c r="K51" s="40">
        <f>Таблица618[[#This Row],[Заказ коробок ]]*Таблица618[[#This Row],[Кол-во шт в коробке]]</f>
        <v>0</v>
      </c>
      <c r="L51" s="38">
        <f>Таблица618[[#This Row],[Общее кол-во шт]]*Таблица618[[#This Row],[Оптовая цена KRW                       за 1шт]]</f>
        <v>0</v>
      </c>
      <c r="M51" s="41" t="str">
        <f>IFERROR(Таблица618[[#This Row],[Общее кол-во шт]]*Таблица618[[#This Row],[Оптовая цена USD                       за 1шт]],"")</f>
        <v/>
      </c>
      <c r="N51" s="42"/>
    </row>
    <row r="52" spans="1:14" s="30" customFormat="1" ht="24" customHeight="1">
      <c r="A52" s="31" t="s">
        <v>19460</v>
      </c>
      <c r="B52" s="32"/>
      <c r="C52" s="33" t="s">
        <v>19461</v>
      </c>
      <c r="D52" s="34" t="s">
        <v>19462</v>
      </c>
      <c r="E52" s="38">
        <v>36000</v>
      </c>
      <c r="F52" s="36">
        <v>0.31</v>
      </c>
      <c r="G52" s="37">
        <v>40</v>
      </c>
      <c r="H52" s="38">
        <f>Таблица618[[#This Row],[Розничная цена KRW]]*Таблица618[[#This Row],[Коэфициент стоимости]]</f>
        <v>11160</v>
      </c>
      <c r="I52" s="39" t="str">
        <f>IF($H$1="","Введите курс",Таблица618[[#This Row],[Оптовая цена KRW                       за 1шт]]/$H$1)</f>
        <v>Введите курс</v>
      </c>
      <c r="J52" s="284"/>
      <c r="K52" s="40">
        <f>Таблица618[[#This Row],[Заказ коробок ]]*Таблица618[[#This Row],[Кол-во шт в коробке]]</f>
        <v>0</v>
      </c>
      <c r="L52" s="38">
        <f>Таблица618[[#This Row],[Общее кол-во шт]]*Таблица618[[#This Row],[Оптовая цена KRW                       за 1шт]]</f>
        <v>0</v>
      </c>
      <c r="M52" s="41" t="str">
        <f>IFERROR(Таблица618[[#This Row],[Общее кол-во шт]]*Таблица618[[#This Row],[Оптовая цена USD                       за 1шт]],"")</f>
        <v/>
      </c>
      <c r="N52" s="42"/>
    </row>
    <row r="53" spans="1:14" s="30" customFormat="1" ht="24" customHeight="1">
      <c r="A53" s="44" t="s">
        <v>19463</v>
      </c>
      <c r="B53" s="45"/>
      <c r="C53" s="46" t="s">
        <v>19464</v>
      </c>
      <c r="D53" s="47" t="s">
        <v>19465</v>
      </c>
      <c r="E53" s="51">
        <v>0</v>
      </c>
      <c r="F53" s="49">
        <v>0.31</v>
      </c>
      <c r="G53" s="50">
        <v>40</v>
      </c>
      <c r="H53" s="51">
        <f>Таблица618[[#This Row],[Розничная цена KRW]]*Таблица618[[#This Row],[Коэфициент стоимости]]</f>
        <v>0</v>
      </c>
      <c r="I53" s="52" t="str">
        <f>IF($H$1="","Введите курс",Таблица618[[#This Row],[Оптовая цена KRW                       за 1шт]]/$H$1)</f>
        <v>Введите курс</v>
      </c>
      <c r="J53" s="53"/>
      <c r="K53" s="54">
        <f>Таблица618[[#This Row],[Заказ коробок ]]*Таблица618[[#This Row],[Кол-во шт в коробке]]</f>
        <v>0</v>
      </c>
      <c r="L53" s="51">
        <f>Таблица618[[#This Row],[Общее кол-во шт]]*Таблица618[[#This Row],[Оптовая цена KRW                       за 1шт]]</f>
        <v>0</v>
      </c>
      <c r="M53" s="55" t="str">
        <f>IFERROR(Таблица618[[#This Row],[Общее кол-во шт]]*Таблица618[[#This Row],[Оптовая цена USD                       за 1шт]],"")</f>
        <v/>
      </c>
      <c r="N53" s="56"/>
    </row>
    <row r="54" spans="1:14" s="30" customFormat="1" ht="24" customHeight="1">
      <c r="A54" s="44" t="s">
        <v>19466</v>
      </c>
      <c r="B54" s="45"/>
      <c r="C54" s="46" t="s">
        <v>19467</v>
      </c>
      <c r="D54" s="47" t="s">
        <v>19468</v>
      </c>
      <c r="E54" s="51">
        <v>0</v>
      </c>
      <c r="F54" s="49">
        <v>0.31</v>
      </c>
      <c r="G54" s="50">
        <v>40</v>
      </c>
      <c r="H54" s="51">
        <f>Таблица618[[#This Row],[Розничная цена KRW]]*Таблица618[[#This Row],[Коэфициент стоимости]]</f>
        <v>0</v>
      </c>
      <c r="I54" s="52" t="str">
        <f>IF($H$1="","Введите курс",Таблица618[[#This Row],[Оптовая цена KRW                       за 1шт]]/$H$1)</f>
        <v>Введите курс</v>
      </c>
      <c r="J54" s="53"/>
      <c r="K54" s="54">
        <f>Таблица618[[#This Row],[Заказ коробок ]]*Таблица618[[#This Row],[Кол-во шт в коробке]]</f>
        <v>0</v>
      </c>
      <c r="L54" s="51">
        <f>Таблица618[[#This Row],[Общее кол-во шт]]*Таблица618[[#This Row],[Оптовая цена KRW                       за 1шт]]</f>
        <v>0</v>
      </c>
      <c r="M54" s="55" t="str">
        <f>IFERROR(Таблица618[[#This Row],[Общее кол-во шт]]*Таблица618[[#This Row],[Оптовая цена USD                       за 1шт]],"")</f>
        <v/>
      </c>
      <c r="N54" s="56"/>
    </row>
    <row r="55" spans="1:14" s="30" customFormat="1" ht="24" customHeight="1">
      <c r="A55" s="31" t="s">
        <v>19469</v>
      </c>
      <c r="B55" s="32"/>
      <c r="C55" s="33" t="s">
        <v>19470</v>
      </c>
      <c r="D55" s="34" t="s">
        <v>19471</v>
      </c>
      <c r="E55" s="38">
        <v>45000</v>
      </c>
      <c r="F55" s="36">
        <v>0.31</v>
      </c>
      <c r="G55" s="37">
        <v>80</v>
      </c>
      <c r="H55" s="38">
        <f>Таблица618[[#This Row],[Розничная цена KRW]]*Таблица618[[#This Row],[Коэфициент стоимости]]</f>
        <v>13950</v>
      </c>
      <c r="I55" s="39" t="str">
        <f>IF($H$1="","Введите курс",Таблица618[[#This Row],[Оптовая цена KRW                       за 1шт]]/$H$1)</f>
        <v>Введите курс</v>
      </c>
      <c r="J55" s="284"/>
      <c r="K55" s="40">
        <f>Таблица618[[#This Row],[Заказ коробок ]]*Таблица618[[#This Row],[Кол-во шт в коробке]]</f>
        <v>0</v>
      </c>
      <c r="L55" s="38">
        <f>Таблица618[[#This Row],[Общее кол-во шт]]*Таблица618[[#This Row],[Оптовая цена KRW                       за 1шт]]</f>
        <v>0</v>
      </c>
      <c r="M55" s="41" t="str">
        <f>IFERROR(Таблица618[[#This Row],[Общее кол-во шт]]*Таблица618[[#This Row],[Оптовая цена USD                       за 1шт]],"")</f>
        <v/>
      </c>
      <c r="N55" s="42"/>
    </row>
    <row r="56" spans="1:14" s="30" customFormat="1" ht="24" customHeight="1">
      <c r="A56" s="31" t="s">
        <v>19472</v>
      </c>
      <c r="B56" s="32"/>
      <c r="C56" s="33" t="s">
        <v>19473</v>
      </c>
      <c r="D56" s="34" t="s">
        <v>19474</v>
      </c>
      <c r="E56" s="38">
        <v>23000</v>
      </c>
      <c r="F56" s="36">
        <v>0.31</v>
      </c>
      <c r="G56" s="37">
        <v>40</v>
      </c>
      <c r="H56" s="38">
        <f>Таблица618[[#This Row],[Розничная цена KRW]]*Таблица618[[#This Row],[Коэфициент стоимости]]</f>
        <v>7130</v>
      </c>
      <c r="I56" s="39" t="str">
        <f>IF($H$1="","Введите курс",Таблица618[[#This Row],[Оптовая цена KRW                       за 1шт]]/$H$1)</f>
        <v>Введите курс</v>
      </c>
      <c r="J56" s="284"/>
      <c r="K56" s="40">
        <f>Таблица618[[#This Row],[Заказ коробок ]]*Таблица618[[#This Row],[Кол-во шт в коробке]]</f>
        <v>0</v>
      </c>
      <c r="L56" s="38">
        <f>Таблица618[[#This Row],[Общее кол-во шт]]*Таблица618[[#This Row],[Оптовая цена KRW                       за 1шт]]</f>
        <v>0</v>
      </c>
      <c r="M56" s="41" t="str">
        <f>IFERROR(Таблица618[[#This Row],[Общее кол-во шт]]*Таблица618[[#This Row],[Оптовая цена USD                       за 1шт]],"")</f>
        <v/>
      </c>
      <c r="N56" s="42"/>
    </row>
    <row r="57" spans="1:14" s="30" customFormat="1" ht="24" customHeight="1">
      <c r="A57" s="31" t="s">
        <v>19475</v>
      </c>
      <c r="B57" s="32"/>
      <c r="C57" s="33" t="s">
        <v>19476</v>
      </c>
      <c r="D57" s="34" t="s">
        <v>19477</v>
      </c>
      <c r="E57" s="38">
        <v>30000</v>
      </c>
      <c r="F57" s="36">
        <v>0.31</v>
      </c>
      <c r="G57" s="37">
        <v>40</v>
      </c>
      <c r="H57" s="38">
        <f>Таблица618[[#This Row],[Розничная цена KRW]]*Таблица618[[#This Row],[Коэфициент стоимости]]</f>
        <v>9300</v>
      </c>
      <c r="I57" s="39" t="str">
        <f>IF($H$1="","Введите курс",Таблица618[[#This Row],[Оптовая цена KRW                       за 1шт]]/$H$1)</f>
        <v>Введите курс</v>
      </c>
      <c r="J57" s="284"/>
      <c r="K57" s="40">
        <f>Таблица618[[#This Row],[Заказ коробок ]]*Таблица618[[#This Row],[Кол-во шт в коробке]]</f>
        <v>0</v>
      </c>
      <c r="L57" s="38">
        <f>Таблица618[[#This Row],[Общее кол-во шт]]*Таблица618[[#This Row],[Оптовая цена KRW                       за 1шт]]</f>
        <v>0</v>
      </c>
      <c r="M57" s="41" t="str">
        <f>IFERROR(Таблица618[[#This Row],[Общее кол-во шт]]*Таблица618[[#This Row],[Оптовая цена USD                       за 1шт]],"")</f>
        <v/>
      </c>
      <c r="N57" s="42"/>
    </row>
    <row r="58" spans="1:14" s="30" customFormat="1" ht="24" customHeight="1">
      <c r="A58" s="31" t="s">
        <v>19478</v>
      </c>
      <c r="B58" s="32"/>
      <c r="C58" s="33" t="s">
        <v>19479</v>
      </c>
      <c r="D58" s="34" t="s">
        <v>19480</v>
      </c>
      <c r="E58" s="38">
        <v>28000</v>
      </c>
      <c r="F58" s="36">
        <v>0.31</v>
      </c>
      <c r="G58" s="37">
        <v>60</v>
      </c>
      <c r="H58" s="38">
        <f>Таблица618[[#This Row],[Розничная цена KRW]]*Таблица618[[#This Row],[Коэфициент стоимости]]</f>
        <v>8680</v>
      </c>
      <c r="I58" s="39" t="str">
        <f>IF($H$1="","Введите курс",Таблица618[[#This Row],[Оптовая цена KRW                       за 1шт]]/$H$1)</f>
        <v>Введите курс</v>
      </c>
      <c r="J58" s="284"/>
      <c r="K58" s="40">
        <f>Таблица618[[#This Row],[Заказ коробок ]]*Таблица618[[#This Row],[Кол-во шт в коробке]]</f>
        <v>0</v>
      </c>
      <c r="L58" s="38">
        <f>Таблица618[[#This Row],[Общее кол-во шт]]*Таблица618[[#This Row],[Оптовая цена KRW                       за 1шт]]</f>
        <v>0</v>
      </c>
      <c r="M58" s="41" t="str">
        <f>IFERROR(Таблица618[[#This Row],[Общее кол-во шт]]*Таблица618[[#This Row],[Оптовая цена USD                       за 1шт]],"")</f>
        <v/>
      </c>
      <c r="N58" s="42"/>
    </row>
    <row r="59" spans="1:14" s="30" customFormat="1" ht="24" customHeight="1">
      <c r="A59" s="31" t="s">
        <v>19481</v>
      </c>
      <c r="B59" s="32"/>
      <c r="C59" s="33" t="s">
        <v>19482</v>
      </c>
      <c r="D59" s="34" t="s">
        <v>19483</v>
      </c>
      <c r="E59" s="38">
        <v>28000</v>
      </c>
      <c r="F59" s="36">
        <v>0.31</v>
      </c>
      <c r="G59" s="37">
        <v>60</v>
      </c>
      <c r="H59" s="38">
        <f>Таблица618[[#This Row],[Розничная цена KRW]]*Таблица618[[#This Row],[Коэфициент стоимости]]</f>
        <v>8680</v>
      </c>
      <c r="I59" s="39" t="str">
        <f>IF($H$1="","Введите курс",Таблица618[[#This Row],[Оптовая цена KRW                       за 1шт]]/$H$1)</f>
        <v>Введите курс</v>
      </c>
      <c r="J59" s="284"/>
      <c r="K59" s="40">
        <f>Таблица618[[#This Row],[Заказ коробок ]]*Таблица618[[#This Row],[Кол-во шт в коробке]]</f>
        <v>0</v>
      </c>
      <c r="L59" s="38">
        <f>Таблица618[[#This Row],[Общее кол-во шт]]*Таблица618[[#This Row],[Оптовая цена KRW                       за 1шт]]</f>
        <v>0</v>
      </c>
      <c r="M59" s="41" t="str">
        <f>IFERROR(Таблица618[[#This Row],[Общее кол-во шт]]*Таблица618[[#This Row],[Оптовая цена USD                       за 1шт]],"")</f>
        <v/>
      </c>
      <c r="N59" s="42"/>
    </row>
    <row r="60" spans="1:14" s="30" customFormat="1" ht="24" customHeight="1">
      <c r="A60" s="31" t="s">
        <v>19484</v>
      </c>
      <c r="B60" s="32"/>
      <c r="C60" s="33" t="s">
        <v>19485</v>
      </c>
      <c r="D60" s="34" t="s">
        <v>19486</v>
      </c>
      <c r="E60" s="38">
        <v>28000</v>
      </c>
      <c r="F60" s="36">
        <v>0.31</v>
      </c>
      <c r="G60" s="37">
        <v>60</v>
      </c>
      <c r="H60" s="38">
        <f>Таблица618[[#This Row],[Розничная цена KRW]]*Таблица618[[#This Row],[Коэфициент стоимости]]</f>
        <v>8680</v>
      </c>
      <c r="I60" s="39" t="str">
        <f>IF($H$1="","Введите курс",Таблица618[[#This Row],[Оптовая цена KRW                       за 1шт]]/$H$1)</f>
        <v>Введите курс</v>
      </c>
      <c r="J60" s="284"/>
      <c r="K60" s="40">
        <f>Таблица618[[#This Row],[Заказ коробок ]]*Таблица618[[#This Row],[Кол-во шт в коробке]]</f>
        <v>0</v>
      </c>
      <c r="L60" s="38">
        <f>Таблица618[[#This Row],[Общее кол-во шт]]*Таблица618[[#This Row],[Оптовая цена KRW                       за 1шт]]</f>
        <v>0</v>
      </c>
      <c r="M60" s="41" t="str">
        <f>IFERROR(Таблица618[[#This Row],[Общее кол-во шт]]*Таблица618[[#This Row],[Оптовая цена USD                       за 1шт]],"")</f>
        <v/>
      </c>
      <c r="N60" s="42"/>
    </row>
    <row r="61" spans="1:14" s="30" customFormat="1" ht="24" customHeight="1">
      <c r="A61" s="31" t="s">
        <v>19487</v>
      </c>
      <c r="B61" s="32"/>
      <c r="C61" s="33" t="s">
        <v>19488</v>
      </c>
      <c r="D61" s="34" t="s">
        <v>19489</v>
      </c>
      <c r="E61" s="38">
        <v>32000</v>
      </c>
      <c r="F61" s="36">
        <v>0.31</v>
      </c>
      <c r="G61" s="37">
        <v>40</v>
      </c>
      <c r="H61" s="38">
        <f>Таблица618[[#This Row],[Розничная цена KRW]]*Таблица618[[#This Row],[Коэфициент стоимости]]</f>
        <v>9920</v>
      </c>
      <c r="I61" s="39" t="str">
        <f>IF($H$1="","Введите курс",Таблица618[[#This Row],[Оптовая цена KRW                       за 1шт]]/$H$1)</f>
        <v>Введите курс</v>
      </c>
      <c r="J61" s="284"/>
      <c r="K61" s="40">
        <f>Таблица618[[#This Row],[Заказ коробок ]]*Таблица618[[#This Row],[Кол-во шт в коробке]]</f>
        <v>0</v>
      </c>
      <c r="L61" s="38">
        <f>Таблица618[[#This Row],[Общее кол-во шт]]*Таблица618[[#This Row],[Оптовая цена KRW                       за 1шт]]</f>
        <v>0</v>
      </c>
      <c r="M61" s="41" t="str">
        <f>IFERROR(Таблица618[[#This Row],[Общее кол-во шт]]*Таблица618[[#This Row],[Оптовая цена USD                       за 1шт]],"")</f>
        <v/>
      </c>
      <c r="N61" s="42"/>
    </row>
    <row r="62" spans="1:14" s="30" customFormat="1" ht="24" customHeight="1">
      <c r="A62" s="31" t="s">
        <v>19490</v>
      </c>
      <c r="B62" s="32"/>
      <c r="C62" s="33" t="s">
        <v>19491</v>
      </c>
      <c r="D62" s="34" t="s">
        <v>19492</v>
      </c>
      <c r="E62" s="38">
        <v>1900</v>
      </c>
      <c r="F62" s="36">
        <v>0.31</v>
      </c>
      <c r="G62" s="37">
        <v>400</v>
      </c>
      <c r="H62" s="38">
        <f>Таблица618[[#This Row],[Розничная цена KRW]]*Таблица618[[#This Row],[Коэфициент стоимости]]</f>
        <v>589</v>
      </c>
      <c r="I62" s="39" t="str">
        <f>IF($H$1="","Введите курс",Таблица618[[#This Row],[Оптовая цена KRW                       за 1шт]]/$H$1)</f>
        <v>Введите курс</v>
      </c>
      <c r="J62" s="284"/>
      <c r="K62" s="40">
        <f>Таблица618[[#This Row],[Заказ коробок ]]*Таблица618[[#This Row],[Кол-во шт в коробке]]</f>
        <v>0</v>
      </c>
      <c r="L62" s="38">
        <f>Таблица618[[#This Row],[Общее кол-во шт]]*Таблица618[[#This Row],[Оптовая цена KRW                       за 1шт]]</f>
        <v>0</v>
      </c>
      <c r="M62" s="41" t="str">
        <f>IFERROR(Таблица618[[#This Row],[Общее кол-во шт]]*Таблица618[[#This Row],[Оптовая цена USD                       за 1шт]],"")</f>
        <v/>
      </c>
      <c r="N62" s="42"/>
    </row>
    <row r="63" spans="1:14" s="30" customFormat="1" ht="24" customHeight="1">
      <c r="A63" s="31" t="s">
        <v>19493</v>
      </c>
      <c r="B63" s="32"/>
      <c r="C63" s="33" t="s">
        <v>19494</v>
      </c>
      <c r="D63" s="34" t="s">
        <v>19495</v>
      </c>
      <c r="E63" s="38">
        <v>3000</v>
      </c>
      <c r="F63" s="36">
        <v>0.31</v>
      </c>
      <c r="G63" s="37">
        <v>400</v>
      </c>
      <c r="H63" s="38">
        <f>Таблица618[[#This Row],[Розничная цена KRW]]*Таблица618[[#This Row],[Коэфициент стоимости]]</f>
        <v>930</v>
      </c>
      <c r="I63" s="39" t="str">
        <f>IF($H$1="","Введите курс",Таблица618[[#This Row],[Оптовая цена KRW                       за 1шт]]/$H$1)</f>
        <v>Введите курс</v>
      </c>
      <c r="J63" s="284"/>
      <c r="K63" s="40">
        <f>Таблица618[[#This Row],[Заказ коробок ]]*Таблица618[[#This Row],[Кол-во шт в коробке]]</f>
        <v>0</v>
      </c>
      <c r="L63" s="38">
        <f>Таблица618[[#This Row],[Общее кол-во шт]]*Таблица618[[#This Row],[Оптовая цена KRW                       за 1шт]]</f>
        <v>0</v>
      </c>
      <c r="M63" s="41" t="str">
        <f>IFERROR(Таблица618[[#This Row],[Общее кол-во шт]]*Таблица618[[#This Row],[Оптовая цена USD                       за 1шт]],"")</f>
        <v/>
      </c>
      <c r="N63" s="42"/>
    </row>
    <row r="64" spans="1:14" s="30" customFormat="1" ht="24" customHeight="1">
      <c r="A64" s="31" t="s">
        <v>19496</v>
      </c>
      <c r="B64" s="32"/>
      <c r="C64" s="33" t="s">
        <v>19494</v>
      </c>
      <c r="D64" s="34" t="s">
        <v>19497</v>
      </c>
      <c r="E64" s="38">
        <v>3000</v>
      </c>
      <c r="F64" s="36">
        <v>0.31</v>
      </c>
      <c r="G64" s="37">
        <v>400</v>
      </c>
      <c r="H64" s="38">
        <f>Таблица618[[#This Row],[Розничная цена KRW]]*Таблица618[[#This Row],[Коэфициент стоимости]]</f>
        <v>930</v>
      </c>
      <c r="I64" s="39" t="str">
        <f>IF($H$1="","Введите курс",Таблица618[[#This Row],[Оптовая цена KRW                       за 1шт]]/$H$1)</f>
        <v>Введите курс</v>
      </c>
      <c r="J64" s="284"/>
      <c r="K64" s="40">
        <f>Таблица618[[#This Row],[Заказ коробок ]]*Таблица618[[#This Row],[Кол-во шт в коробке]]</f>
        <v>0</v>
      </c>
      <c r="L64" s="38">
        <f>Таблица618[[#This Row],[Общее кол-во шт]]*Таблица618[[#This Row],[Оптовая цена KRW                       за 1шт]]</f>
        <v>0</v>
      </c>
      <c r="M64" s="41" t="str">
        <f>IFERROR(Таблица618[[#This Row],[Общее кол-во шт]]*Таблица618[[#This Row],[Оптовая цена USD                       за 1шт]],"")</f>
        <v/>
      </c>
      <c r="N64" s="42"/>
    </row>
    <row r="65" spans="1:14" s="30" customFormat="1" ht="24" customHeight="1">
      <c r="A65" s="31" t="s">
        <v>19498</v>
      </c>
      <c r="B65" s="45"/>
      <c r="C65" s="46" t="s">
        <v>19499</v>
      </c>
      <c r="D65" s="47" t="s">
        <v>19500</v>
      </c>
      <c r="E65" s="51"/>
      <c r="F65" s="49">
        <v>0.31</v>
      </c>
      <c r="G65" s="50"/>
      <c r="H65" s="51">
        <f>Таблица618[[#This Row],[Розничная цена KRW]]*Таблица618[[#This Row],[Коэфициент стоимости]]</f>
        <v>0</v>
      </c>
      <c r="I65" s="52" t="str">
        <f>IF($H$1="","Введите курс",Таблица618[[#This Row],[Оптовая цена KRW                       за 1шт]]/$H$1)</f>
        <v>Введите курс</v>
      </c>
      <c r="J65" s="53"/>
      <c r="K65" s="54">
        <f>Таблица618[[#This Row],[Заказ коробок ]]*Таблица618[[#This Row],[Кол-во шт в коробке]]</f>
        <v>0</v>
      </c>
      <c r="L65" s="51">
        <f>Таблица618[[#This Row],[Общее кол-во шт]]*Таблица618[[#This Row],[Оптовая цена KRW                       за 1шт]]</f>
        <v>0</v>
      </c>
      <c r="M65" s="55" t="str">
        <f>IFERROR(Таблица618[[#This Row],[Общее кол-во шт]]*Таблица618[[#This Row],[Оптовая цена USD                       за 1шт]],"")</f>
        <v/>
      </c>
      <c r="N65" s="56"/>
    </row>
    <row r="66" spans="1:14" s="30" customFormat="1" ht="24" customHeight="1">
      <c r="A66" s="31" t="s">
        <v>19501</v>
      </c>
      <c r="B66" s="45"/>
      <c r="C66" s="46" t="s">
        <v>19502</v>
      </c>
      <c r="D66" s="47" t="s">
        <v>19503</v>
      </c>
      <c r="E66" s="51"/>
      <c r="F66" s="49">
        <v>0.31</v>
      </c>
      <c r="G66" s="50"/>
      <c r="H66" s="51">
        <f>Таблица618[[#This Row],[Розничная цена KRW]]*Таблица618[[#This Row],[Коэфициент стоимости]]</f>
        <v>0</v>
      </c>
      <c r="I66" s="52" t="str">
        <f>IF($H$1="","Введите курс",Таблица618[[#This Row],[Оптовая цена KRW                       за 1шт]]/$H$1)</f>
        <v>Введите курс</v>
      </c>
      <c r="J66" s="53"/>
      <c r="K66" s="54">
        <f>Таблица618[[#This Row],[Заказ коробок ]]*Таблица618[[#This Row],[Кол-во шт в коробке]]</f>
        <v>0</v>
      </c>
      <c r="L66" s="51">
        <f>Таблица618[[#This Row],[Общее кол-во шт]]*Таблица618[[#This Row],[Оптовая цена KRW                       за 1шт]]</f>
        <v>0</v>
      </c>
      <c r="M66" s="55" t="str">
        <f>IFERROR(Таблица618[[#This Row],[Общее кол-во шт]]*Таблица618[[#This Row],[Оптовая цена USD                       за 1шт]],"")</f>
        <v/>
      </c>
      <c r="N66" s="56"/>
    </row>
    <row r="67" spans="1:14" s="30" customFormat="1" ht="24" customHeight="1">
      <c r="A67" s="31" t="s">
        <v>19504</v>
      </c>
      <c r="B67" s="32"/>
      <c r="C67" s="33" t="s">
        <v>19505</v>
      </c>
      <c r="D67" s="34" t="s">
        <v>19506</v>
      </c>
      <c r="E67" s="38">
        <v>3900</v>
      </c>
      <c r="F67" s="36">
        <v>0.31</v>
      </c>
      <c r="G67" s="37">
        <v>300</v>
      </c>
      <c r="H67" s="38">
        <f>Таблица618[[#This Row],[Розничная цена KRW]]*Таблица618[[#This Row],[Коэфициент стоимости]]</f>
        <v>1209</v>
      </c>
      <c r="I67" s="39" t="str">
        <f>IF($H$1="","Введите курс",Таблица618[[#This Row],[Оптовая цена KRW                       за 1шт]]/$H$1)</f>
        <v>Введите курс</v>
      </c>
      <c r="J67" s="284"/>
      <c r="K67" s="40">
        <f>Таблица618[[#This Row],[Заказ коробок ]]*Таблица618[[#This Row],[Кол-во шт в коробке]]</f>
        <v>0</v>
      </c>
      <c r="L67" s="38">
        <f>Таблица618[[#This Row],[Общее кол-во шт]]*Таблица618[[#This Row],[Оптовая цена KRW                       за 1шт]]</f>
        <v>0</v>
      </c>
      <c r="M67" s="41" t="str">
        <f>IFERROR(Таблица618[[#This Row],[Общее кол-во шт]]*Таблица618[[#This Row],[Оптовая цена USD                       за 1шт]],"")</f>
        <v/>
      </c>
      <c r="N67" s="42"/>
    </row>
    <row r="68" spans="1:14" s="30" customFormat="1" ht="24" customHeight="1">
      <c r="A68" s="31" t="s">
        <v>19507</v>
      </c>
      <c r="B68" s="32"/>
      <c r="C68" s="33" t="s">
        <v>19508</v>
      </c>
      <c r="D68" s="34" t="s">
        <v>19509</v>
      </c>
      <c r="E68" s="38">
        <v>3900</v>
      </c>
      <c r="F68" s="36">
        <v>0.31</v>
      </c>
      <c r="G68" s="37">
        <v>300</v>
      </c>
      <c r="H68" s="38">
        <f>Таблица618[[#This Row],[Розничная цена KRW]]*Таблица618[[#This Row],[Коэфициент стоимости]]</f>
        <v>1209</v>
      </c>
      <c r="I68" s="39" t="str">
        <f>IF($H$1="","Введите курс",Таблица618[[#This Row],[Оптовая цена KRW                       за 1шт]]/$H$1)</f>
        <v>Введите курс</v>
      </c>
      <c r="J68" s="284"/>
      <c r="K68" s="40">
        <f>Таблица618[[#This Row],[Заказ коробок ]]*Таблица618[[#This Row],[Кол-во шт в коробке]]</f>
        <v>0</v>
      </c>
      <c r="L68" s="38">
        <f>Таблица618[[#This Row],[Общее кол-во шт]]*Таблица618[[#This Row],[Оптовая цена KRW                       за 1шт]]</f>
        <v>0</v>
      </c>
      <c r="M68" s="41" t="str">
        <f>IFERROR(Таблица618[[#This Row],[Общее кол-во шт]]*Таблица618[[#This Row],[Оптовая цена USD                       за 1шт]],"")</f>
        <v/>
      </c>
      <c r="N68" s="42"/>
    </row>
    <row r="69" spans="1:14" s="30" customFormat="1" ht="24" customHeight="1">
      <c r="A69" s="31" t="s">
        <v>19510</v>
      </c>
      <c r="B69" s="32"/>
      <c r="C69" s="33" t="s">
        <v>19511</v>
      </c>
      <c r="D69" s="34" t="s">
        <v>19512</v>
      </c>
      <c r="E69" s="38">
        <v>3900</v>
      </c>
      <c r="F69" s="36">
        <v>0.31</v>
      </c>
      <c r="G69" s="37">
        <v>300</v>
      </c>
      <c r="H69" s="38">
        <f>Таблица618[[#This Row],[Розничная цена KRW]]*Таблица618[[#This Row],[Коэфициент стоимости]]</f>
        <v>1209</v>
      </c>
      <c r="I69" s="39" t="str">
        <f>IF($H$1="","Введите курс",Таблица618[[#This Row],[Оптовая цена KRW                       за 1шт]]/$H$1)</f>
        <v>Введите курс</v>
      </c>
      <c r="J69" s="284"/>
      <c r="K69" s="40">
        <f>Таблица618[[#This Row],[Заказ коробок ]]*Таблица618[[#This Row],[Кол-во шт в коробке]]</f>
        <v>0</v>
      </c>
      <c r="L69" s="38">
        <f>Таблица618[[#This Row],[Общее кол-во шт]]*Таблица618[[#This Row],[Оптовая цена KRW                       за 1шт]]</f>
        <v>0</v>
      </c>
      <c r="M69" s="41" t="str">
        <f>IFERROR(Таблица618[[#This Row],[Общее кол-во шт]]*Таблица618[[#This Row],[Оптовая цена USD                       за 1шт]],"")</f>
        <v/>
      </c>
      <c r="N69" s="42"/>
    </row>
    <row r="70" spans="1:14" s="30" customFormat="1" ht="24" customHeight="1">
      <c r="A70" s="31" t="s">
        <v>19513</v>
      </c>
      <c r="B70" s="32"/>
      <c r="C70" s="33" t="s">
        <v>19514</v>
      </c>
      <c r="D70" s="34" t="s">
        <v>19515</v>
      </c>
      <c r="E70" s="38">
        <v>19000</v>
      </c>
      <c r="F70" s="36">
        <v>0.31</v>
      </c>
      <c r="G70" s="37">
        <v>30</v>
      </c>
      <c r="H70" s="38">
        <f>Таблица618[[#This Row],[Розничная цена KRW]]*Таблица618[[#This Row],[Коэфициент стоимости]]</f>
        <v>5890</v>
      </c>
      <c r="I70" s="39" t="str">
        <f>IF($H$1="","Введите курс",Таблица618[[#This Row],[Оптовая цена KRW                       за 1шт]]/$H$1)</f>
        <v>Введите курс</v>
      </c>
      <c r="J70" s="284"/>
      <c r="K70" s="40">
        <f>Таблица618[[#This Row],[Заказ коробок ]]*Таблица618[[#This Row],[Кол-во шт в коробке]]</f>
        <v>0</v>
      </c>
      <c r="L70" s="38">
        <f>Таблица618[[#This Row],[Общее кол-во шт]]*Таблица618[[#This Row],[Оптовая цена KRW                       за 1шт]]</f>
        <v>0</v>
      </c>
      <c r="M70" s="41" t="str">
        <f>IFERROR(Таблица618[[#This Row],[Общее кол-во шт]]*Таблица618[[#This Row],[Оптовая цена USD                       за 1шт]],"")</f>
        <v/>
      </c>
      <c r="N70" s="42"/>
    </row>
    <row r="71" spans="1:14" s="30" customFormat="1" ht="24" customHeight="1">
      <c r="A71" s="31" t="s">
        <v>19516</v>
      </c>
      <c r="B71" s="32"/>
      <c r="C71" s="33" t="s">
        <v>19517</v>
      </c>
      <c r="D71" s="34" t="s">
        <v>19518</v>
      </c>
      <c r="E71" s="38">
        <v>19000</v>
      </c>
      <c r="F71" s="36">
        <v>0.31</v>
      </c>
      <c r="G71" s="37">
        <v>30</v>
      </c>
      <c r="H71" s="38">
        <f>Таблица618[[#This Row],[Розничная цена KRW]]*Таблица618[[#This Row],[Коэфициент стоимости]]</f>
        <v>5890</v>
      </c>
      <c r="I71" s="39" t="str">
        <f>IF($H$1="","Введите курс",Таблица618[[#This Row],[Оптовая цена KRW                       за 1шт]]/$H$1)</f>
        <v>Введите курс</v>
      </c>
      <c r="J71" s="284"/>
      <c r="K71" s="40">
        <f>Таблица618[[#This Row],[Заказ коробок ]]*Таблица618[[#This Row],[Кол-во шт в коробке]]</f>
        <v>0</v>
      </c>
      <c r="L71" s="38">
        <f>Таблица618[[#This Row],[Общее кол-во шт]]*Таблица618[[#This Row],[Оптовая цена KRW                       за 1шт]]</f>
        <v>0</v>
      </c>
      <c r="M71" s="41" t="str">
        <f>IFERROR(Таблица618[[#This Row],[Общее кол-во шт]]*Таблица618[[#This Row],[Оптовая цена USD                       за 1шт]],"")</f>
        <v/>
      </c>
      <c r="N71" s="42"/>
    </row>
    <row r="72" spans="1:14" s="30" customFormat="1" ht="24" customHeight="1">
      <c r="A72" s="31" t="s">
        <v>19519</v>
      </c>
      <c r="B72" s="32"/>
      <c r="C72" s="33" t="s">
        <v>19520</v>
      </c>
      <c r="D72" s="34" t="s">
        <v>19521</v>
      </c>
      <c r="E72" s="38">
        <v>28000</v>
      </c>
      <c r="F72" s="36">
        <v>0.31</v>
      </c>
      <c r="G72" s="37">
        <v>40</v>
      </c>
      <c r="H72" s="38">
        <f>Таблица618[[#This Row],[Розничная цена KRW]]*Таблица618[[#This Row],[Коэфициент стоимости]]</f>
        <v>8680</v>
      </c>
      <c r="I72" s="39" t="str">
        <f>IF($H$1="","Введите курс",Таблица618[[#This Row],[Оптовая цена KRW                       за 1шт]]/$H$1)</f>
        <v>Введите курс</v>
      </c>
      <c r="J72" s="284"/>
      <c r="K72" s="40">
        <f>Таблица618[[#This Row],[Заказ коробок ]]*Таблица618[[#This Row],[Кол-во шт в коробке]]</f>
        <v>0</v>
      </c>
      <c r="L72" s="38">
        <f>Таблица618[[#This Row],[Общее кол-во шт]]*Таблица618[[#This Row],[Оптовая цена KRW                       за 1шт]]</f>
        <v>0</v>
      </c>
      <c r="M72" s="41" t="str">
        <f>IFERROR(Таблица618[[#This Row],[Общее кол-во шт]]*Таблица618[[#This Row],[Оптовая цена USD                       за 1шт]],"")</f>
        <v/>
      </c>
      <c r="N72" s="42"/>
    </row>
    <row r="73" spans="1:14" s="30" customFormat="1" ht="24" customHeight="1">
      <c r="A73" s="31" t="s">
        <v>19522</v>
      </c>
      <c r="B73" s="32"/>
      <c r="C73" s="33" t="s">
        <v>19523</v>
      </c>
      <c r="D73" s="34" t="s">
        <v>19524</v>
      </c>
      <c r="E73" s="38">
        <v>160000</v>
      </c>
      <c r="F73" s="36">
        <v>0.31</v>
      </c>
      <c r="G73" s="37">
        <v>20</v>
      </c>
      <c r="H73" s="38">
        <f>Таблица618[[#This Row],[Розничная цена KRW]]*Таблица618[[#This Row],[Коэфициент стоимости]]</f>
        <v>49600</v>
      </c>
      <c r="I73" s="39" t="str">
        <f>IF($H$1="","Введите курс",Таблица618[[#This Row],[Оптовая цена KRW                       за 1шт]]/$H$1)</f>
        <v>Введите курс</v>
      </c>
      <c r="J73" s="284"/>
      <c r="K73" s="40">
        <f>Таблица618[[#This Row],[Заказ коробок ]]*Таблица618[[#This Row],[Кол-во шт в коробке]]</f>
        <v>0</v>
      </c>
      <c r="L73" s="38">
        <f>Таблица618[[#This Row],[Общее кол-во шт]]*Таблица618[[#This Row],[Оптовая цена KRW                       за 1шт]]</f>
        <v>0</v>
      </c>
      <c r="M73" s="41" t="str">
        <f>IFERROR(Таблица618[[#This Row],[Общее кол-во шт]]*Таблица618[[#This Row],[Оптовая цена USD                       за 1шт]],"")</f>
        <v/>
      </c>
      <c r="N73" s="42"/>
    </row>
    <row r="74" spans="1:14" s="30" customFormat="1" ht="24" customHeight="1">
      <c r="A74" s="31" t="s">
        <v>19525</v>
      </c>
      <c r="B74" s="32"/>
      <c r="C74" s="33" t="s">
        <v>19526</v>
      </c>
      <c r="D74" s="34" t="s">
        <v>19527</v>
      </c>
      <c r="E74" s="38">
        <v>160000</v>
      </c>
      <c r="F74" s="36">
        <v>0.31</v>
      </c>
      <c r="G74" s="37">
        <v>20</v>
      </c>
      <c r="H74" s="38">
        <f>Таблица618[[#This Row],[Розничная цена KRW]]*Таблица618[[#This Row],[Коэфициент стоимости]]</f>
        <v>49600</v>
      </c>
      <c r="I74" s="39" t="str">
        <f>IF($H$1="","Введите курс",Таблица618[[#This Row],[Оптовая цена KRW                       за 1шт]]/$H$1)</f>
        <v>Введите курс</v>
      </c>
      <c r="J74" s="284"/>
      <c r="K74" s="40">
        <f>Таблица618[[#This Row],[Заказ коробок ]]*Таблица618[[#This Row],[Кол-во шт в коробке]]</f>
        <v>0</v>
      </c>
      <c r="L74" s="38">
        <f>Таблица618[[#This Row],[Общее кол-во шт]]*Таблица618[[#This Row],[Оптовая цена KRW                       за 1шт]]</f>
        <v>0</v>
      </c>
      <c r="M74" s="41" t="str">
        <f>IFERROR(Таблица618[[#This Row],[Общее кол-во шт]]*Таблица618[[#This Row],[Оптовая цена USD                       за 1шт]],"")</f>
        <v/>
      </c>
      <c r="N74" s="42"/>
    </row>
    <row r="75" spans="1:14" s="30" customFormat="1" ht="24" customHeight="1">
      <c r="A75" s="31" t="s">
        <v>19528</v>
      </c>
      <c r="B75" s="32"/>
      <c r="C75" s="33" t="s">
        <v>19529</v>
      </c>
      <c r="D75" s="34" t="s">
        <v>19530</v>
      </c>
      <c r="E75" s="38">
        <v>1000</v>
      </c>
      <c r="F75" s="36">
        <v>0.31</v>
      </c>
      <c r="G75" s="37">
        <v>400</v>
      </c>
      <c r="H75" s="38">
        <f>Таблица618[[#This Row],[Розничная цена KRW]]*Таблица618[[#This Row],[Коэфициент стоимости]]</f>
        <v>310</v>
      </c>
      <c r="I75" s="39" t="str">
        <f>IF($H$1="","Введите курс",Таблица618[[#This Row],[Оптовая цена KRW                       за 1шт]]/$H$1)</f>
        <v>Введите курс</v>
      </c>
      <c r="J75" s="284"/>
      <c r="K75" s="40">
        <f>Таблица618[[#This Row],[Заказ коробок ]]*Таблица618[[#This Row],[Кол-во шт в коробке]]</f>
        <v>0</v>
      </c>
      <c r="L75" s="38">
        <f>Таблица618[[#This Row],[Общее кол-во шт]]*Таблица618[[#This Row],[Оптовая цена KRW                       за 1шт]]</f>
        <v>0</v>
      </c>
      <c r="M75" s="41" t="str">
        <f>IFERROR(Таблица618[[#This Row],[Общее кол-во шт]]*Таблица618[[#This Row],[Оптовая цена USD                       за 1шт]],"")</f>
        <v/>
      </c>
      <c r="N75" s="42"/>
    </row>
    <row r="76" spans="1:14" s="30" customFormat="1" ht="24" customHeight="1">
      <c r="A76" s="31" t="s">
        <v>19531</v>
      </c>
      <c r="B76" s="32"/>
      <c r="C76" s="33" t="s">
        <v>19532</v>
      </c>
      <c r="D76" s="34" t="s">
        <v>19533</v>
      </c>
      <c r="E76" s="38">
        <v>1000</v>
      </c>
      <c r="F76" s="36">
        <v>0.31</v>
      </c>
      <c r="G76" s="37">
        <v>400</v>
      </c>
      <c r="H76" s="38">
        <f>Таблица618[[#This Row],[Розничная цена KRW]]*Таблица618[[#This Row],[Коэфициент стоимости]]</f>
        <v>310</v>
      </c>
      <c r="I76" s="39" t="str">
        <f>IF($H$1="","Введите курс",Таблица618[[#This Row],[Оптовая цена KRW                       за 1шт]]/$H$1)</f>
        <v>Введите курс</v>
      </c>
      <c r="J76" s="284"/>
      <c r="K76" s="40">
        <f>Таблица618[[#This Row],[Заказ коробок ]]*Таблица618[[#This Row],[Кол-во шт в коробке]]</f>
        <v>0</v>
      </c>
      <c r="L76" s="38">
        <f>Таблица618[[#This Row],[Общее кол-во шт]]*Таблица618[[#This Row],[Оптовая цена KRW                       за 1шт]]</f>
        <v>0</v>
      </c>
      <c r="M76" s="41" t="str">
        <f>IFERROR(Таблица618[[#This Row],[Общее кол-во шт]]*Таблица618[[#This Row],[Оптовая цена USD                       за 1шт]],"")</f>
        <v/>
      </c>
      <c r="N76" s="42"/>
    </row>
    <row r="77" spans="1:14" s="30" customFormat="1" ht="24" customHeight="1">
      <c r="A77" s="31" t="s">
        <v>19534</v>
      </c>
      <c r="B77" s="32"/>
      <c r="C77" s="33" t="s">
        <v>19535</v>
      </c>
      <c r="D77" s="34" t="s">
        <v>19536</v>
      </c>
      <c r="E77" s="38">
        <v>1000</v>
      </c>
      <c r="F77" s="36">
        <v>0.31</v>
      </c>
      <c r="G77" s="37">
        <v>400</v>
      </c>
      <c r="H77" s="38">
        <f>Таблица618[[#This Row],[Розничная цена KRW]]*Таблица618[[#This Row],[Коэфициент стоимости]]</f>
        <v>310</v>
      </c>
      <c r="I77" s="39" t="str">
        <f>IF($H$1="","Введите курс",Таблица618[[#This Row],[Оптовая цена KRW                       за 1шт]]/$H$1)</f>
        <v>Введите курс</v>
      </c>
      <c r="J77" s="284"/>
      <c r="K77" s="40">
        <f>Таблица618[[#This Row],[Заказ коробок ]]*Таблица618[[#This Row],[Кол-во шт в коробке]]</f>
        <v>0</v>
      </c>
      <c r="L77" s="38">
        <f>Таблица618[[#This Row],[Общее кол-во шт]]*Таблица618[[#This Row],[Оптовая цена KRW                       за 1шт]]</f>
        <v>0</v>
      </c>
      <c r="M77" s="41" t="str">
        <f>IFERROR(Таблица618[[#This Row],[Общее кол-во шт]]*Таблица618[[#This Row],[Оптовая цена USD                       за 1шт]],"")</f>
        <v/>
      </c>
      <c r="N77" s="42"/>
    </row>
    <row r="78" spans="1:14" s="30" customFormat="1" ht="24" customHeight="1">
      <c r="A78" s="31" t="s">
        <v>19537</v>
      </c>
      <c r="B78" s="32"/>
      <c r="C78" s="33" t="s">
        <v>19538</v>
      </c>
      <c r="D78" s="34" t="s">
        <v>19539</v>
      </c>
      <c r="E78" s="38">
        <v>1000</v>
      </c>
      <c r="F78" s="36">
        <v>0.31</v>
      </c>
      <c r="G78" s="37">
        <v>400</v>
      </c>
      <c r="H78" s="38">
        <f>Таблица618[[#This Row],[Розничная цена KRW]]*Таблица618[[#This Row],[Коэфициент стоимости]]</f>
        <v>310</v>
      </c>
      <c r="I78" s="39" t="str">
        <f>IF($H$1="","Введите курс",Таблица618[[#This Row],[Оптовая цена KRW                       за 1шт]]/$H$1)</f>
        <v>Введите курс</v>
      </c>
      <c r="J78" s="284"/>
      <c r="K78" s="40">
        <f>Таблица618[[#This Row],[Заказ коробок ]]*Таблица618[[#This Row],[Кол-во шт в коробке]]</f>
        <v>0</v>
      </c>
      <c r="L78" s="38">
        <f>Таблица618[[#This Row],[Общее кол-во шт]]*Таблица618[[#This Row],[Оптовая цена KRW                       за 1шт]]</f>
        <v>0</v>
      </c>
      <c r="M78" s="41" t="str">
        <f>IFERROR(Таблица618[[#This Row],[Общее кол-во шт]]*Таблица618[[#This Row],[Оптовая цена USD                       за 1шт]],"")</f>
        <v/>
      </c>
      <c r="N78" s="42"/>
    </row>
    <row r="79" spans="1:14" s="30" customFormat="1" ht="24" customHeight="1">
      <c r="A79" s="31" t="s">
        <v>19540</v>
      </c>
      <c r="B79" s="32"/>
      <c r="C79" s="33" t="s">
        <v>19541</v>
      </c>
      <c r="D79" s="34" t="s">
        <v>19542</v>
      </c>
      <c r="E79" s="38">
        <v>1000</v>
      </c>
      <c r="F79" s="36">
        <v>0.31</v>
      </c>
      <c r="G79" s="37">
        <v>400</v>
      </c>
      <c r="H79" s="38">
        <f>Таблица618[[#This Row],[Розничная цена KRW]]*Таблица618[[#This Row],[Коэфициент стоимости]]</f>
        <v>310</v>
      </c>
      <c r="I79" s="39" t="str">
        <f>IF($H$1="","Введите курс",Таблица618[[#This Row],[Оптовая цена KRW                       за 1шт]]/$H$1)</f>
        <v>Введите курс</v>
      </c>
      <c r="J79" s="284"/>
      <c r="K79" s="40">
        <f>Таблица618[[#This Row],[Заказ коробок ]]*Таблица618[[#This Row],[Кол-во шт в коробке]]</f>
        <v>0</v>
      </c>
      <c r="L79" s="38">
        <f>Таблица618[[#This Row],[Общее кол-во шт]]*Таблица618[[#This Row],[Оптовая цена KRW                       за 1шт]]</f>
        <v>0</v>
      </c>
      <c r="M79" s="41" t="str">
        <f>IFERROR(Таблица618[[#This Row],[Общее кол-во шт]]*Таблица618[[#This Row],[Оптовая цена USD                       за 1шт]],"")</f>
        <v/>
      </c>
      <c r="N79" s="42"/>
    </row>
    <row r="80" spans="1:14" s="30" customFormat="1" ht="24" customHeight="1">
      <c r="A80" s="31" t="s">
        <v>19543</v>
      </c>
      <c r="B80" s="32"/>
      <c r="C80" s="33" t="s">
        <v>19544</v>
      </c>
      <c r="D80" s="34" t="s">
        <v>19545</v>
      </c>
      <c r="E80" s="38">
        <v>3000</v>
      </c>
      <c r="F80" s="36">
        <v>0.31</v>
      </c>
      <c r="G80" s="37">
        <v>400</v>
      </c>
      <c r="H80" s="38">
        <f>Таблица618[[#This Row],[Розничная цена KRW]]*Таблица618[[#This Row],[Коэфициент стоимости]]</f>
        <v>930</v>
      </c>
      <c r="I80" s="39" t="str">
        <f>IF($H$1="","Введите курс",Таблица618[[#This Row],[Оптовая цена KRW                       за 1шт]]/$H$1)</f>
        <v>Введите курс</v>
      </c>
      <c r="J80" s="284"/>
      <c r="K80" s="40">
        <f>Таблица618[[#This Row],[Заказ коробок ]]*Таблица618[[#This Row],[Кол-во шт в коробке]]</f>
        <v>0</v>
      </c>
      <c r="L80" s="38">
        <f>Таблица618[[#This Row],[Общее кол-во шт]]*Таблица618[[#This Row],[Оптовая цена KRW                       за 1шт]]</f>
        <v>0</v>
      </c>
      <c r="M80" s="41" t="str">
        <f>IFERROR(Таблица618[[#This Row],[Общее кол-во шт]]*Таблица618[[#This Row],[Оптовая цена USD                       за 1шт]],"")</f>
        <v/>
      </c>
      <c r="N80" s="42"/>
    </row>
    <row r="81" spans="1:14" s="30" customFormat="1" ht="24" customHeight="1">
      <c r="A81" s="31" t="s">
        <v>19546</v>
      </c>
      <c r="B81" s="32"/>
      <c r="C81" s="33" t="s">
        <v>19547</v>
      </c>
      <c r="D81" s="34" t="s">
        <v>19548</v>
      </c>
      <c r="E81" s="38">
        <v>3000</v>
      </c>
      <c r="F81" s="36">
        <v>0.31</v>
      </c>
      <c r="G81" s="37">
        <v>400</v>
      </c>
      <c r="H81" s="38">
        <f>Таблица618[[#This Row],[Розничная цена KRW]]*Таблица618[[#This Row],[Коэфициент стоимости]]</f>
        <v>930</v>
      </c>
      <c r="I81" s="39" t="str">
        <f>IF($H$1="","Введите курс",Таблица618[[#This Row],[Оптовая цена KRW                       за 1шт]]/$H$1)</f>
        <v>Введите курс</v>
      </c>
      <c r="J81" s="284"/>
      <c r="K81" s="40">
        <f>Таблица618[[#This Row],[Заказ коробок ]]*Таблица618[[#This Row],[Кол-во шт в коробке]]</f>
        <v>0</v>
      </c>
      <c r="L81" s="38">
        <f>Таблица618[[#This Row],[Общее кол-во шт]]*Таблица618[[#This Row],[Оптовая цена KRW                       за 1шт]]</f>
        <v>0</v>
      </c>
      <c r="M81" s="41" t="str">
        <f>IFERROR(Таблица618[[#This Row],[Общее кол-во шт]]*Таблица618[[#This Row],[Оптовая цена USD                       за 1шт]],"")</f>
        <v/>
      </c>
      <c r="N81" s="42"/>
    </row>
    <row r="82" spans="1:14" s="30" customFormat="1" ht="24" customHeight="1">
      <c r="A82" s="31" t="s">
        <v>19549</v>
      </c>
      <c r="B82" s="32"/>
      <c r="C82" s="33" t="s">
        <v>19550</v>
      </c>
      <c r="D82" s="34" t="s">
        <v>19551</v>
      </c>
      <c r="E82" s="38">
        <v>3000</v>
      </c>
      <c r="F82" s="36">
        <v>0.31</v>
      </c>
      <c r="G82" s="37">
        <v>400</v>
      </c>
      <c r="H82" s="38">
        <f>Таблица618[[#This Row],[Розничная цена KRW]]*Таблица618[[#This Row],[Коэфициент стоимости]]</f>
        <v>930</v>
      </c>
      <c r="I82" s="39" t="str">
        <f>IF($H$1="","Введите курс",Таблица618[[#This Row],[Оптовая цена KRW                       за 1шт]]/$H$1)</f>
        <v>Введите курс</v>
      </c>
      <c r="J82" s="284"/>
      <c r="K82" s="40">
        <f>Таблица618[[#This Row],[Заказ коробок ]]*Таблица618[[#This Row],[Кол-во шт в коробке]]</f>
        <v>0</v>
      </c>
      <c r="L82" s="38">
        <f>Таблица618[[#This Row],[Общее кол-во шт]]*Таблица618[[#This Row],[Оптовая цена KRW                       за 1шт]]</f>
        <v>0</v>
      </c>
      <c r="M82" s="41" t="str">
        <f>IFERROR(Таблица618[[#This Row],[Общее кол-во шт]]*Таблица618[[#This Row],[Оптовая цена USD                       за 1шт]],"")</f>
        <v/>
      </c>
      <c r="N82" s="42"/>
    </row>
    <row r="83" spans="1:14" s="30" customFormat="1" ht="24" customHeight="1">
      <c r="A83" s="31" t="s">
        <v>19552</v>
      </c>
      <c r="B83" s="32"/>
      <c r="C83" s="33" t="s">
        <v>19553</v>
      </c>
      <c r="D83" s="34" t="s">
        <v>19554</v>
      </c>
      <c r="E83" s="38">
        <v>3000</v>
      </c>
      <c r="F83" s="36">
        <v>0.31</v>
      </c>
      <c r="G83" s="37">
        <v>400</v>
      </c>
      <c r="H83" s="38">
        <f>Таблица618[[#This Row],[Розничная цена KRW]]*Таблица618[[#This Row],[Коэфициент стоимости]]</f>
        <v>930</v>
      </c>
      <c r="I83" s="39" t="str">
        <f>IF($H$1="","Введите курс",Таблица618[[#This Row],[Оптовая цена KRW                       за 1шт]]/$H$1)</f>
        <v>Введите курс</v>
      </c>
      <c r="J83" s="284"/>
      <c r="K83" s="40">
        <f>Таблица618[[#This Row],[Заказ коробок ]]*Таблица618[[#This Row],[Кол-во шт в коробке]]</f>
        <v>0</v>
      </c>
      <c r="L83" s="38">
        <f>Таблица618[[#This Row],[Общее кол-во шт]]*Таблица618[[#This Row],[Оптовая цена KRW                       за 1шт]]</f>
        <v>0</v>
      </c>
      <c r="M83" s="41" t="str">
        <f>IFERROR(Таблица618[[#This Row],[Общее кол-во шт]]*Таблица618[[#This Row],[Оптовая цена USD                       за 1шт]],"")</f>
        <v/>
      </c>
      <c r="N83" s="42"/>
    </row>
    <row r="84" spans="1:14" s="30" customFormat="1" ht="24" customHeight="1">
      <c r="A84" s="31" t="s">
        <v>19555</v>
      </c>
      <c r="B84" s="32" t="s">
        <v>19556</v>
      </c>
      <c r="C84" s="33" t="s">
        <v>19557</v>
      </c>
      <c r="D84" s="34" t="s">
        <v>19558</v>
      </c>
      <c r="E84" s="38">
        <v>23000</v>
      </c>
      <c r="F84" s="36">
        <v>0.31</v>
      </c>
      <c r="G84" s="37">
        <v>60</v>
      </c>
      <c r="H84" s="38">
        <f>Таблица618[[#This Row],[Розничная цена KRW]]*Таблица618[[#This Row],[Коэфициент стоимости]]</f>
        <v>7130</v>
      </c>
      <c r="I84" s="39" t="str">
        <f>IF($H$1="","Введите курс",Таблица618[[#This Row],[Оптовая цена KRW                       за 1шт]]/$H$1)</f>
        <v>Введите курс</v>
      </c>
      <c r="J84" s="284"/>
      <c r="K84" s="40">
        <f>Таблица618[[#This Row],[Заказ коробок ]]*Таблица618[[#This Row],[Кол-во шт в коробке]]</f>
        <v>0</v>
      </c>
      <c r="L84" s="38">
        <f>Таблица618[[#This Row],[Общее кол-во шт]]*Таблица618[[#This Row],[Оптовая цена KRW                       за 1шт]]</f>
        <v>0</v>
      </c>
      <c r="M84" s="41" t="str">
        <f>IFERROR(Таблица618[[#This Row],[Общее кол-во шт]]*Таблица618[[#This Row],[Оптовая цена USD                       за 1шт]],"")</f>
        <v/>
      </c>
      <c r="N84" s="42"/>
    </row>
    <row r="85" spans="1:14" s="30" customFormat="1" ht="24" customHeight="1">
      <c r="A85" s="31" t="s">
        <v>19559</v>
      </c>
      <c r="B85" s="32"/>
      <c r="C85" s="33" t="s">
        <v>19560</v>
      </c>
      <c r="D85" s="34" t="s">
        <v>19561</v>
      </c>
      <c r="E85" s="38">
        <v>23000</v>
      </c>
      <c r="F85" s="36">
        <v>0.31</v>
      </c>
      <c r="G85" s="37">
        <v>60</v>
      </c>
      <c r="H85" s="38">
        <f>Таблица618[[#This Row],[Розничная цена KRW]]*Таблица618[[#This Row],[Коэфициент стоимости]]</f>
        <v>7130</v>
      </c>
      <c r="I85" s="39" t="str">
        <f>IF($H$1="","Введите курс",Таблица618[[#This Row],[Оптовая цена KRW                       за 1шт]]/$H$1)</f>
        <v>Введите курс</v>
      </c>
      <c r="J85" s="284"/>
      <c r="K85" s="40">
        <f>Таблица618[[#This Row],[Заказ коробок ]]*Таблица618[[#This Row],[Кол-во шт в коробке]]</f>
        <v>0</v>
      </c>
      <c r="L85" s="38">
        <f>Таблица618[[#This Row],[Общее кол-во шт]]*Таблица618[[#This Row],[Оптовая цена KRW                       за 1шт]]</f>
        <v>0</v>
      </c>
      <c r="M85" s="41" t="str">
        <f>IFERROR(Таблица618[[#This Row],[Общее кол-во шт]]*Таблица618[[#This Row],[Оптовая цена USD                       за 1шт]],"")</f>
        <v/>
      </c>
      <c r="N85" s="42"/>
    </row>
    <row r="86" spans="1:14" s="30" customFormat="1" ht="24" customHeight="1">
      <c r="A86" s="31" t="s">
        <v>19562</v>
      </c>
      <c r="B86" s="32"/>
      <c r="C86" s="33" t="s">
        <v>19563</v>
      </c>
      <c r="D86" s="34" t="s">
        <v>19564</v>
      </c>
      <c r="E86" s="38">
        <v>23000</v>
      </c>
      <c r="F86" s="36">
        <v>0.31</v>
      </c>
      <c r="G86" s="37">
        <v>60</v>
      </c>
      <c r="H86" s="38">
        <f>Таблица618[[#This Row],[Розничная цена KRW]]*Таблица618[[#This Row],[Коэфициент стоимости]]</f>
        <v>7130</v>
      </c>
      <c r="I86" s="39" t="str">
        <f>IF($H$1="","Введите курс",Таблица618[[#This Row],[Оптовая цена KRW                       за 1шт]]/$H$1)</f>
        <v>Введите курс</v>
      </c>
      <c r="J86" s="284"/>
      <c r="K86" s="40">
        <f>Таблица618[[#This Row],[Заказ коробок ]]*Таблица618[[#This Row],[Кол-во шт в коробке]]</f>
        <v>0</v>
      </c>
      <c r="L86" s="38">
        <f>Таблица618[[#This Row],[Общее кол-во шт]]*Таблица618[[#This Row],[Оптовая цена KRW                       за 1шт]]</f>
        <v>0</v>
      </c>
      <c r="M86" s="41" t="str">
        <f>IFERROR(Таблица618[[#This Row],[Общее кол-во шт]]*Таблица618[[#This Row],[Оптовая цена USD                       за 1шт]],"")</f>
        <v/>
      </c>
      <c r="N86" s="42"/>
    </row>
    <row r="87" spans="1:14" s="30" customFormat="1" ht="24" customHeight="1">
      <c r="A87" s="31" t="s">
        <v>19565</v>
      </c>
      <c r="B87" s="32"/>
      <c r="C87" s="33" t="s">
        <v>19566</v>
      </c>
      <c r="D87" s="34" t="s">
        <v>19567</v>
      </c>
      <c r="E87" s="38">
        <v>23000</v>
      </c>
      <c r="F87" s="36">
        <v>0.31</v>
      </c>
      <c r="G87" s="37">
        <v>60</v>
      </c>
      <c r="H87" s="38">
        <f>Таблица618[[#This Row],[Розничная цена KRW]]*Таблица618[[#This Row],[Коэфициент стоимости]]</f>
        <v>7130</v>
      </c>
      <c r="I87" s="39" t="str">
        <f>IF($H$1="","Введите курс",Таблица618[[#This Row],[Оптовая цена KRW                       за 1шт]]/$H$1)</f>
        <v>Введите курс</v>
      </c>
      <c r="J87" s="284"/>
      <c r="K87" s="40">
        <f>Таблица618[[#This Row],[Заказ коробок ]]*Таблица618[[#This Row],[Кол-во шт в коробке]]</f>
        <v>0</v>
      </c>
      <c r="L87" s="38">
        <f>Таблица618[[#This Row],[Общее кол-во шт]]*Таблица618[[#This Row],[Оптовая цена KRW                       за 1шт]]</f>
        <v>0</v>
      </c>
      <c r="M87" s="41" t="str">
        <f>IFERROR(Таблица618[[#This Row],[Общее кол-во шт]]*Таблица618[[#This Row],[Оптовая цена USD                       за 1шт]],"")</f>
        <v/>
      </c>
      <c r="N87" s="42"/>
    </row>
    <row r="88" spans="1:14" s="30" customFormat="1" ht="24" customHeight="1">
      <c r="A88" s="31" t="s">
        <v>19568</v>
      </c>
      <c r="B88" s="32"/>
      <c r="C88" s="33" t="s">
        <v>19569</v>
      </c>
      <c r="D88" s="34" t="s">
        <v>19570</v>
      </c>
      <c r="E88" s="38">
        <v>23000</v>
      </c>
      <c r="F88" s="36">
        <v>0.31</v>
      </c>
      <c r="G88" s="37">
        <v>60</v>
      </c>
      <c r="H88" s="38">
        <f>Таблица618[[#This Row],[Розничная цена KRW]]*Таблица618[[#This Row],[Коэфициент стоимости]]</f>
        <v>7130</v>
      </c>
      <c r="I88" s="39" t="str">
        <f>IF($H$1="","Введите курс",Таблица618[[#This Row],[Оптовая цена KRW                       за 1шт]]/$H$1)</f>
        <v>Введите курс</v>
      </c>
      <c r="J88" s="284"/>
      <c r="K88" s="40">
        <f>Таблица618[[#This Row],[Заказ коробок ]]*Таблица618[[#This Row],[Кол-во шт в коробке]]</f>
        <v>0</v>
      </c>
      <c r="L88" s="38">
        <f>Таблица618[[#This Row],[Общее кол-во шт]]*Таблица618[[#This Row],[Оптовая цена KRW                       за 1шт]]</f>
        <v>0</v>
      </c>
      <c r="M88" s="41" t="str">
        <f>IFERROR(Таблица618[[#This Row],[Общее кол-во шт]]*Таблица618[[#This Row],[Оптовая цена USD                       за 1шт]],"")</f>
        <v/>
      </c>
      <c r="N88" s="42"/>
    </row>
    <row r="89" spans="1:14" s="30" customFormat="1" ht="24" customHeight="1">
      <c r="A89" s="31" t="s">
        <v>19571</v>
      </c>
      <c r="B89" s="32"/>
      <c r="C89" s="33" t="s">
        <v>19572</v>
      </c>
      <c r="D89" s="34" t="s">
        <v>19573</v>
      </c>
      <c r="E89" s="38">
        <v>16000</v>
      </c>
      <c r="F89" s="36">
        <v>0.31</v>
      </c>
      <c r="G89" s="37">
        <v>40</v>
      </c>
      <c r="H89" s="38">
        <f>Таблица618[[#This Row],[Розничная цена KRW]]*Таблица618[[#This Row],[Коэфициент стоимости]]</f>
        <v>4960</v>
      </c>
      <c r="I89" s="39" t="str">
        <f>IF($H$1="","Введите курс",Таблица618[[#This Row],[Оптовая цена KRW                       за 1шт]]/$H$1)</f>
        <v>Введите курс</v>
      </c>
      <c r="J89" s="284"/>
      <c r="K89" s="40">
        <f>Таблица618[[#This Row],[Заказ коробок ]]*Таблица618[[#This Row],[Кол-во шт в коробке]]</f>
        <v>0</v>
      </c>
      <c r="L89" s="38">
        <f>Таблица618[[#This Row],[Общее кол-во шт]]*Таблица618[[#This Row],[Оптовая цена KRW                       за 1шт]]</f>
        <v>0</v>
      </c>
      <c r="M89" s="41" t="str">
        <f>IFERROR(Таблица618[[#This Row],[Общее кол-во шт]]*Таблица618[[#This Row],[Оптовая цена USD                       за 1шт]],"")</f>
        <v/>
      </c>
      <c r="N89" s="42"/>
    </row>
    <row r="90" spans="1:14" s="30" customFormat="1" ht="24" customHeight="1">
      <c r="A90" s="31" t="s">
        <v>19574</v>
      </c>
      <c r="B90" s="32"/>
      <c r="C90" s="33" t="s">
        <v>19575</v>
      </c>
      <c r="D90" s="34" t="s">
        <v>19576</v>
      </c>
      <c r="E90" s="38">
        <v>16000</v>
      </c>
      <c r="F90" s="36">
        <v>0.31</v>
      </c>
      <c r="G90" s="37">
        <v>40</v>
      </c>
      <c r="H90" s="38">
        <f>Таблица618[[#This Row],[Розничная цена KRW]]*Таблица618[[#This Row],[Коэфициент стоимости]]</f>
        <v>4960</v>
      </c>
      <c r="I90" s="39" t="str">
        <f>IF($H$1="","Введите курс",Таблица618[[#This Row],[Оптовая цена KRW                       за 1шт]]/$H$1)</f>
        <v>Введите курс</v>
      </c>
      <c r="J90" s="284"/>
      <c r="K90" s="40">
        <f>Таблица618[[#This Row],[Заказ коробок ]]*Таблица618[[#This Row],[Кол-во шт в коробке]]</f>
        <v>0</v>
      </c>
      <c r="L90" s="38">
        <f>Таблица618[[#This Row],[Общее кол-во шт]]*Таблица618[[#This Row],[Оптовая цена KRW                       за 1шт]]</f>
        <v>0</v>
      </c>
      <c r="M90" s="41" t="str">
        <f>IFERROR(Таблица618[[#This Row],[Общее кол-во шт]]*Таблица618[[#This Row],[Оптовая цена USD                       за 1шт]],"")</f>
        <v/>
      </c>
      <c r="N90" s="42"/>
    </row>
    <row r="91" spans="1:14" s="30" customFormat="1" ht="24" customHeight="1">
      <c r="A91" s="31" t="s">
        <v>19577</v>
      </c>
      <c r="B91" s="32"/>
      <c r="C91" s="33" t="s">
        <v>19578</v>
      </c>
      <c r="D91" s="34" t="s">
        <v>19579</v>
      </c>
      <c r="E91" s="38">
        <v>32000</v>
      </c>
      <c r="F91" s="36">
        <v>0.31</v>
      </c>
      <c r="G91" s="37">
        <v>100</v>
      </c>
      <c r="H91" s="38">
        <f>Таблица618[[#This Row],[Розничная цена KRW]]*Таблица618[[#This Row],[Коэфициент стоимости]]</f>
        <v>9920</v>
      </c>
      <c r="I91" s="39" t="str">
        <f>IF($H$1="","Введите курс",Таблица618[[#This Row],[Оптовая цена KRW                       за 1шт]]/$H$1)</f>
        <v>Введите курс</v>
      </c>
      <c r="J91" s="284"/>
      <c r="K91" s="40">
        <f>Таблица618[[#This Row],[Заказ коробок ]]*Таблица618[[#This Row],[Кол-во шт в коробке]]</f>
        <v>0</v>
      </c>
      <c r="L91" s="38">
        <f>Таблица618[[#This Row],[Общее кол-во шт]]*Таблица618[[#This Row],[Оптовая цена KRW                       за 1шт]]</f>
        <v>0</v>
      </c>
      <c r="M91" s="41" t="str">
        <f>IFERROR(Таблица618[[#This Row],[Общее кол-во шт]]*Таблица618[[#This Row],[Оптовая цена USD                       за 1шт]],"")</f>
        <v/>
      </c>
      <c r="N91" s="42"/>
    </row>
    <row r="92" spans="1:14" s="30" customFormat="1" ht="24" customHeight="1">
      <c r="A92" s="31" t="s">
        <v>19580</v>
      </c>
      <c r="B92" s="32"/>
      <c r="C92" s="33" t="s">
        <v>19581</v>
      </c>
      <c r="D92" s="34" t="s">
        <v>19582</v>
      </c>
      <c r="E92" s="38">
        <v>3600</v>
      </c>
      <c r="F92" s="36">
        <v>0.31</v>
      </c>
      <c r="G92" s="37">
        <v>400</v>
      </c>
      <c r="H92" s="38">
        <f>Таблица618[[#This Row],[Розничная цена KRW]]*Таблица618[[#This Row],[Коэфициент стоимости]]</f>
        <v>1116</v>
      </c>
      <c r="I92" s="39" t="str">
        <f>IF($H$1="","Введите курс",Таблица618[[#This Row],[Оптовая цена KRW                       за 1шт]]/$H$1)</f>
        <v>Введите курс</v>
      </c>
      <c r="J92" s="284"/>
      <c r="K92" s="40">
        <f>Таблица618[[#This Row],[Заказ коробок ]]*Таблица618[[#This Row],[Кол-во шт в коробке]]</f>
        <v>0</v>
      </c>
      <c r="L92" s="38">
        <f>Таблица618[[#This Row],[Общее кол-во шт]]*Таблица618[[#This Row],[Оптовая цена KRW                       за 1шт]]</f>
        <v>0</v>
      </c>
      <c r="M92" s="41" t="str">
        <f>IFERROR(Таблица618[[#This Row],[Общее кол-во шт]]*Таблица618[[#This Row],[Оптовая цена USD                       за 1шт]],"")</f>
        <v/>
      </c>
      <c r="N92" s="42"/>
    </row>
    <row r="93" spans="1:14" s="30" customFormat="1" ht="24" customHeight="1">
      <c r="A93" s="31" t="s">
        <v>19583</v>
      </c>
      <c r="B93" s="32"/>
      <c r="C93" s="33" t="s">
        <v>19584</v>
      </c>
      <c r="D93" s="34" t="s">
        <v>19585</v>
      </c>
      <c r="E93" s="38">
        <v>7900</v>
      </c>
      <c r="F93" s="36">
        <v>0.31</v>
      </c>
      <c r="G93" s="37">
        <v>500</v>
      </c>
      <c r="H93" s="38">
        <f>Таблица618[[#This Row],[Розничная цена KRW]]*Таблица618[[#This Row],[Коэфициент стоимости]]</f>
        <v>2449</v>
      </c>
      <c r="I93" s="39" t="str">
        <f>IF($H$1="","Введите курс",Таблица618[[#This Row],[Оптовая цена KRW                       за 1шт]]/$H$1)</f>
        <v>Введите курс</v>
      </c>
      <c r="J93" s="284"/>
      <c r="K93" s="40">
        <f>Таблица618[[#This Row],[Заказ коробок ]]*Таблица618[[#This Row],[Кол-во шт в коробке]]</f>
        <v>0</v>
      </c>
      <c r="L93" s="38">
        <f>Таблица618[[#This Row],[Общее кол-во шт]]*Таблица618[[#This Row],[Оптовая цена KRW                       за 1шт]]</f>
        <v>0</v>
      </c>
      <c r="M93" s="41" t="str">
        <f>IFERROR(Таблица618[[#This Row],[Общее кол-во шт]]*Таблица618[[#This Row],[Оптовая цена USD                       за 1шт]],"")</f>
        <v/>
      </c>
      <c r="N93" s="42"/>
    </row>
    <row r="94" spans="1:14" s="30" customFormat="1" ht="24" customHeight="1">
      <c r="A94" s="31" t="s">
        <v>19586</v>
      </c>
      <c r="B94" s="32"/>
      <c r="C94" s="33" t="s">
        <v>19587</v>
      </c>
      <c r="D94" s="34" t="s">
        <v>19588</v>
      </c>
      <c r="E94" s="38">
        <v>7900</v>
      </c>
      <c r="F94" s="36">
        <v>0.31</v>
      </c>
      <c r="G94" s="37">
        <v>500</v>
      </c>
      <c r="H94" s="38">
        <f>Таблица618[[#This Row],[Розничная цена KRW]]*Таблица618[[#This Row],[Коэфициент стоимости]]</f>
        <v>2449</v>
      </c>
      <c r="I94" s="39" t="str">
        <f>IF($H$1="","Введите курс",Таблица618[[#This Row],[Оптовая цена KRW                       за 1шт]]/$H$1)</f>
        <v>Введите курс</v>
      </c>
      <c r="J94" s="284"/>
      <c r="K94" s="40">
        <f>Таблица618[[#This Row],[Заказ коробок ]]*Таблица618[[#This Row],[Кол-во шт в коробке]]</f>
        <v>0</v>
      </c>
      <c r="L94" s="38">
        <f>Таблица618[[#This Row],[Общее кол-во шт]]*Таблица618[[#This Row],[Оптовая цена KRW                       за 1шт]]</f>
        <v>0</v>
      </c>
      <c r="M94" s="41" t="str">
        <f>IFERROR(Таблица618[[#This Row],[Общее кол-во шт]]*Таблица618[[#This Row],[Оптовая цена USD                       за 1шт]],"")</f>
        <v/>
      </c>
      <c r="N94" s="42"/>
    </row>
    <row r="95" spans="1:14" s="30" customFormat="1" ht="24" customHeight="1">
      <c r="A95" s="31" t="s">
        <v>19589</v>
      </c>
      <c r="B95" s="32"/>
      <c r="C95" s="33" t="s">
        <v>19590</v>
      </c>
      <c r="D95" s="34" t="s">
        <v>19591</v>
      </c>
      <c r="E95" s="38">
        <v>7800</v>
      </c>
      <c r="F95" s="36">
        <v>0.31</v>
      </c>
      <c r="G95" s="37">
        <v>30</v>
      </c>
      <c r="H95" s="38">
        <f>Таблица618[[#This Row],[Розничная цена KRW]]*Таблица618[[#This Row],[Коэфициент стоимости]]</f>
        <v>2418</v>
      </c>
      <c r="I95" s="39" t="str">
        <f>IF($H$1="","Введите курс",Таблица618[[#This Row],[Оптовая цена KRW                       за 1шт]]/$H$1)</f>
        <v>Введите курс</v>
      </c>
      <c r="J95" s="284"/>
      <c r="K95" s="40">
        <f>Таблица618[[#This Row],[Заказ коробок ]]*Таблица618[[#This Row],[Кол-во шт в коробке]]</f>
        <v>0</v>
      </c>
      <c r="L95" s="38">
        <f>Таблица618[[#This Row],[Общее кол-во шт]]*Таблица618[[#This Row],[Оптовая цена KRW                       за 1шт]]</f>
        <v>0</v>
      </c>
      <c r="M95" s="41" t="str">
        <f>IFERROR(Таблица618[[#This Row],[Общее кол-во шт]]*Таблица618[[#This Row],[Оптовая цена USD                       за 1шт]],"")</f>
        <v/>
      </c>
      <c r="N95" s="42"/>
    </row>
    <row r="96" spans="1:14" s="30" customFormat="1" ht="24" customHeight="1">
      <c r="A96" s="31" t="s">
        <v>19592</v>
      </c>
      <c r="B96" s="32"/>
      <c r="C96" s="33" t="s">
        <v>19593</v>
      </c>
      <c r="D96" s="34" t="s">
        <v>19594</v>
      </c>
      <c r="E96" s="38">
        <v>7800</v>
      </c>
      <c r="F96" s="36">
        <v>0.31</v>
      </c>
      <c r="G96" s="37">
        <v>30</v>
      </c>
      <c r="H96" s="38">
        <f>Таблица618[[#This Row],[Розничная цена KRW]]*Таблица618[[#This Row],[Коэфициент стоимости]]</f>
        <v>2418</v>
      </c>
      <c r="I96" s="39" t="str">
        <f>IF($H$1="","Введите курс",Таблица618[[#This Row],[Оптовая цена KRW                       за 1шт]]/$H$1)</f>
        <v>Введите курс</v>
      </c>
      <c r="J96" s="284"/>
      <c r="K96" s="40">
        <f>Таблица618[[#This Row],[Заказ коробок ]]*Таблица618[[#This Row],[Кол-во шт в коробке]]</f>
        <v>0</v>
      </c>
      <c r="L96" s="38">
        <f>Таблица618[[#This Row],[Общее кол-во шт]]*Таблица618[[#This Row],[Оптовая цена KRW                       за 1шт]]</f>
        <v>0</v>
      </c>
      <c r="M96" s="41" t="str">
        <f>IFERROR(Таблица618[[#This Row],[Общее кол-во шт]]*Таблица618[[#This Row],[Оптовая цена USD                       за 1шт]],"")</f>
        <v/>
      </c>
      <c r="N96" s="42"/>
    </row>
    <row r="97" spans="1:14" s="30" customFormat="1" ht="24" customHeight="1">
      <c r="A97" s="31" t="s">
        <v>19595</v>
      </c>
      <c r="B97" s="32"/>
      <c r="C97" s="33" t="s">
        <v>19596</v>
      </c>
      <c r="D97" s="34" t="s">
        <v>19597</v>
      </c>
      <c r="E97" s="38">
        <v>27000</v>
      </c>
      <c r="F97" s="36">
        <v>0.31</v>
      </c>
      <c r="G97" s="37">
        <v>60</v>
      </c>
      <c r="H97" s="38">
        <f>Таблица618[[#This Row],[Розничная цена KRW]]*Таблица618[[#This Row],[Коэфициент стоимости]]</f>
        <v>8370</v>
      </c>
      <c r="I97" s="39" t="str">
        <f>IF($H$1="","Введите курс",Таблица618[[#This Row],[Оптовая цена KRW                       за 1шт]]/$H$1)</f>
        <v>Введите курс</v>
      </c>
      <c r="J97" s="284"/>
      <c r="K97" s="40">
        <f>Таблица618[[#This Row],[Заказ коробок ]]*Таблица618[[#This Row],[Кол-во шт в коробке]]</f>
        <v>0</v>
      </c>
      <c r="L97" s="38">
        <f>Таблица618[[#This Row],[Общее кол-во шт]]*Таблица618[[#This Row],[Оптовая цена KRW                       за 1шт]]</f>
        <v>0</v>
      </c>
      <c r="M97" s="41" t="str">
        <f>IFERROR(Таблица618[[#This Row],[Общее кол-во шт]]*Таблица618[[#This Row],[Оптовая цена USD                       за 1шт]],"")</f>
        <v/>
      </c>
      <c r="N97" s="42"/>
    </row>
    <row r="98" spans="1:14" s="30" customFormat="1" ht="24" customHeight="1">
      <c r="A98" s="31" t="s">
        <v>19598</v>
      </c>
      <c r="B98" s="32"/>
      <c r="C98" s="33" t="s">
        <v>19599</v>
      </c>
      <c r="D98" s="34" t="s">
        <v>19600</v>
      </c>
      <c r="E98" s="38">
        <v>23000</v>
      </c>
      <c r="F98" s="36">
        <v>0.31</v>
      </c>
      <c r="G98" s="37">
        <v>60</v>
      </c>
      <c r="H98" s="38">
        <f>Таблица618[[#This Row],[Розничная цена KRW]]*Таблица618[[#This Row],[Коэфициент стоимости]]</f>
        <v>7130</v>
      </c>
      <c r="I98" s="39" t="str">
        <f>IF($H$1="","Введите курс",Таблица618[[#This Row],[Оптовая цена KRW                       за 1шт]]/$H$1)</f>
        <v>Введите курс</v>
      </c>
      <c r="J98" s="284"/>
      <c r="K98" s="40">
        <f>Таблица618[[#This Row],[Заказ коробок ]]*Таблица618[[#This Row],[Кол-во шт в коробке]]</f>
        <v>0</v>
      </c>
      <c r="L98" s="38">
        <f>Таблица618[[#This Row],[Общее кол-во шт]]*Таблица618[[#This Row],[Оптовая цена KRW                       за 1шт]]</f>
        <v>0</v>
      </c>
      <c r="M98" s="41" t="str">
        <f>IFERROR(Таблица618[[#This Row],[Общее кол-во шт]]*Таблица618[[#This Row],[Оптовая цена USD                       за 1шт]],"")</f>
        <v/>
      </c>
      <c r="N98" s="42"/>
    </row>
    <row r="99" spans="1:14" s="30" customFormat="1" ht="24" customHeight="1">
      <c r="A99" s="31" t="s">
        <v>19601</v>
      </c>
      <c r="B99" s="32"/>
      <c r="C99" s="33" t="s">
        <v>19602</v>
      </c>
      <c r="D99" s="34" t="s">
        <v>19603</v>
      </c>
      <c r="E99" s="38">
        <v>25000</v>
      </c>
      <c r="F99" s="36">
        <v>0.31</v>
      </c>
      <c r="G99" s="37">
        <v>40</v>
      </c>
      <c r="H99" s="38">
        <f>Таблица618[[#This Row],[Розничная цена KRW]]*Таблица618[[#This Row],[Коэфициент стоимости]]</f>
        <v>7750</v>
      </c>
      <c r="I99" s="39" t="str">
        <f>IF($H$1="","Введите курс",Таблица618[[#This Row],[Оптовая цена KRW                       за 1шт]]/$H$1)</f>
        <v>Введите курс</v>
      </c>
      <c r="J99" s="284"/>
      <c r="K99" s="40">
        <f>Таблица618[[#This Row],[Заказ коробок ]]*Таблица618[[#This Row],[Кол-во шт в коробке]]</f>
        <v>0</v>
      </c>
      <c r="L99" s="38">
        <f>Таблица618[[#This Row],[Общее кол-во шт]]*Таблица618[[#This Row],[Оптовая цена KRW                       за 1шт]]</f>
        <v>0</v>
      </c>
      <c r="M99" s="41" t="str">
        <f>IFERROR(Таблица618[[#This Row],[Общее кол-во шт]]*Таблица618[[#This Row],[Оптовая цена USD                       за 1шт]],"")</f>
        <v/>
      </c>
      <c r="N99" s="42"/>
    </row>
    <row r="100" spans="1:14" s="30" customFormat="1" ht="24" customHeight="1">
      <c r="A100" s="31" t="s">
        <v>19604</v>
      </c>
      <c r="B100" s="32"/>
      <c r="C100" s="33" t="s">
        <v>19605</v>
      </c>
      <c r="D100" s="34" t="s">
        <v>19606</v>
      </c>
      <c r="E100" s="38">
        <v>12000</v>
      </c>
      <c r="F100" s="36">
        <v>0.31</v>
      </c>
      <c r="G100" s="37">
        <v>40</v>
      </c>
      <c r="H100" s="38">
        <f>Таблица618[[#This Row],[Розничная цена KRW]]*Таблица618[[#This Row],[Коэфициент стоимости]]</f>
        <v>3720</v>
      </c>
      <c r="I100" s="39" t="str">
        <f>IF($H$1="","Введите курс",Таблица618[[#This Row],[Оптовая цена KRW                       за 1шт]]/$H$1)</f>
        <v>Введите курс</v>
      </c>
      <c r="J100" s="284"/>
      <c r="K100" s="40">
        <f>Таблица618[[#This Row],[Заказ коробок ]]*Таблица618[[#This Row],[Кол-во шт в коробке]]</f>
        <v>0</v>
      </c>
      <c r="L100" s="38">
        <f>Таблица618[[#This Row],[Общее кол-во шт]]*Таблица618[[#This Row],[Оптовая цена KRW                       за 1шт]]</f>
        <v>0</v>
      </c>
      <c r="M100" s="41" t="str">
        <f>IFERROR(Таблица618[[#This Row],[Общее кол-во шт]]*Таблица618[[#This Row],[Оптовая цена USD                       за 1шт]],"")</f>
        <v/>
      </c>
      <c r="N100" s="42"/>
    </row>
    <row r="101" spans="1:14" s="30" customFormat="1" ht="24" customHeight="1">
      <c r="A101" s="31" t="s">
        <v>19607</v>
      </c>
      <c r="B101" s="32"/>
      <c r="C101" s="33" t="s">
        <v>19608</v>
      </c>
      <c r="D101" s="34" t="s">
        <v>19609</v>
      </c>
      <c r="E101" s="38">
        <v>15000</v>
      </c>
      <c r="F101" s="36">
        <v>0.31</v>
      </c>
      <c r="G101" s="37">
        <v>40</v>
      </c>
      <c r="H101" s="38">
        <f>Таблица618[[#This Row],[Розничная цена KRW]]*Таблица618[[#This Row],[Коэфициент стоимости]]</f>
        <v>4650</v>
      </c>
      <c r="I101" s="39" t="str">
        <f>IF($H$1="","Введите курс",Таблица618[[#This Row],[Оптовая цена KRW                       за 1шт]]/$H$1)</f>
        <v>Введите курс</v>
      </c>
      <c r="J101" s="284"/>
      <c r="K101" s="40">
        <f>Таблица618[[#This Row],[Заказ коробок ]]*Таблица618[[#This Row],[Кол-во шт в коробке]]</f>
        <v>0</v>
      </c>
      <c r="L101" s="38">
        <f>Таблица618[[#This Row],[Общее кол-во шт]]*Таблица618[[#This Row],[Оптовая цена KRW                       за 1шт]]</f>
        <v>0</v>
      </c>
      <c r="M101" s="41" t="str">
        <f>IFERROR(Таблица618[[#This Row],[Общее кол-во шт]]*Таблица618[[#This Row],[Оптовая цена USD                       за 1шт]],"")</f>
        <v/>
      </c>
      <c r="N101" s="42"/>
    </row>
    <row r="102" spans="1:14" s="30" customFormat="1" ht="24" customHeight="1">
      <c r="A102" s="31" t="s">
        <v>19610</v>
      </c>
      <c r="B102" s="32"/>
      <c r="C102" s="33" t="s">
        <v>19611</v>
      </c>
      <c r="D102" s="34" t="s">
        <v>19612</v>
      </c>
      <c r="E102" s="38">
        <v>17000</v>
      </c>
      <c r="F102" s="36">
        <v>0.31</v>
      </c>
      <c r="G102" s="37">
        <v>40</v>
      </c>
      <c r="H102" s="38">
        <f>Таблица618[[#This Row],[Розничная цена KRW]]*Таблица618[[#This Row],[Коэфициент стоимости]]</f>
        <v>5270</v>
      </c>
      <c r="I102" s="39" t="str">
        <f>IF($H$1="","Введите курс",Таблица618[[#This Row],[Оптовая цена KRW                       за 1шт]]/$H$1)</f>
        <v>Введите курс</v>
      </c>
      <c r="J102" s="284"/>
      <c r="K102" s="40">
        <f>Таблица618[[#This Row],[Заказ коробок ]]*Таблица618[[#This Row],[Кол-во шт в коробке]]</f>
        <v>0</v>
      </c>
      <c r="L102" s="38">
        <f>Таблица618[[#This Row],[Общее кол-во шт]]*Таблица618[[#This Row],[Оптовая цена KRW                       за 1шт]]</f>
        <v>0</v>
      </c>
      <c r="M102" s="41" t="str">
        <f>IFERROR(Таблица618[[#This Row],[Общее кол-во шт]]*Таблица618[[#This Row],[Оптовая цена USD                       за 1шт]],"")</f>
        <v/>
      </c>
      <c r="N102" s="42"/>
    </row>
    <row r="103" spans="1:14" s="30" customFormat="1" ht="24" customHeight="1">
      <c r="A103" s="31" t="s">
        <v>19613</v>
      </c>
      <c r="B103" s="32"/>
      <c r="C103" s="33" t="s">
        <v>19614</v>
      </c>
      <c r="D103" s="34" t="s">
        <v>19615</v>
      </c>
      <c r="E103" s="38">
        <v>12000</v>
      </c>
      <c r="F103" s="36">
        <v>0.31</v>
      </c>
      <c r="G103" s="37">
        <v>40</v>
      </c>
      <c r="H103" s="38">
        <f>Таблица618[[#This Row],[Розничная цена KRW]]*Таблица618[[#This Row],[Коэфициент стоимости]]</f>
        <v>3720</v>
      </c>
      <c r="I103" s="39" t="str">
        <f>IF($H$1="","Введите курс",Таблица618[[#This Row],[Оптовая цена KRW                       за 1шт]]/$H$1)</f>
        <v>Введите курс</v>
      </c>
      <c r="J103" s="284"/>
      <c r="K103" s="40">
        <f>Таблица618[[#This Row],[Заказ коробок ]]*Таблица618[[#This Row],[Кол-во шт в коробке]]</f>
        <v>0</v>
      </c>
      <c r="L103" s="38">
        <f>Таблица618[[#This Row],[Общее кол-во шт]]*Таблица618[[#This Row],[Оптовая цена KRW                       за 1шт]]</f>
        <v>0</v>
      </c>
      <c r="M103" s="41" t="str">
        <f>IFERROR(Таблица618[[#This Row],[Общее кол-во шт]]*Таблица618[[#This Row],[Оптовая цена USD                       за 1шт]],"")</f>
        <v/>
      </c>
      <c r="N103" s="42"/>
    </row>
    <row r="104" spans="1:14" s="30" customFormat="1" ht="24" customHeight="1">
      <c r="A104" s="31" t="s">
        <v>19616</v>
      </c>
      <c r="B104" s="32"/>
      <c r="C104" s="33" t="s">
        <v>19617</v>
      </c>
      <c r="D104" s="34" t="s">
        <v>19618</v>
      </c>
      <c r="E104" s="38">
        <v>15000</v>
      </c>
      <c r="F104" s="36">
        <v>0.31</v>
      </c>
      <c r="G104" s="37">
        <v>40</v>
      </c>
      <c r="H104" s="38">
        <f>Таблица618[[#This Row],[Розничная цена KRW]]*Таблица618[[#This Row],[Коэфициент стоимости]]</f>
        <v>4650</v>
      </c>
      <c r="I104" s="39" t="str">
        <f>IF($H$1="","Введите курс",Таблица618[[#This Row],[Оптовая цена KRW                       за 1шт]]/$H$1)</f>
        <v>Введите курс</v>
      </c>
      <c r="J104" s="284"/>
      <c r="K104" s="40">
        <f>Таблица618[[#This Row],[Заказ коробок ]]*Таблица618[[#This Row],[Кол-во шт в коробке]]</f>
        <v>0</v>
      </c>
      <c r="L104" s="38">
        <f>Таблица618[[#This Row],[Общее кол-во шт]]*Таблица618[[#This Row],[Оптовая цена KRW                       за 1шт]]</f>
        <v>0</v>
      </c>
      <c r="M104" s="41" t="str">
        <f>IFERROR(Таблица618[[#This Row],[Общее кол-во шт]]*Таблица618[[#This Row],[Оптовая цена USD                       за 1шт]],"")</f>
        <v/>
      </c>
      <c r="N104" s="42"/>
    </row>
    <row r="105" spans="1:14" s="30" customFormat="1" ht="24" customHeight="1">
      <c r="A105" s="31" t="s">
        <v>19619</v>
      </c>
      <c r="B105" s="32"/>
      <c r="C105" s="33" t="s">
        <v>19620</v>
      </c>
      <c r="D105" s="34" t="s">
        <v>19621</v>
      </c>
      <c r="E105" s="38">
        <v>16000</v>
      </c>
      <c r="F105" s="36">
        <v>0.31</v>
      </c>
      <c r="G105" s="37">
        <v>15</v>
      </c>
      <c r="H105" s="38">
        <f>Таблица618[[#This Row],[Розничная цена KRW]]*Таблица618[[#This Row],[Коэфициент стоимости]]</f>
        <v>4960</v>
      </c>
      <c r="I105" s="39" t="str">
        <f>IF($H$1="","Введите курс",Таблица618[[#This Row],[Оптовая цена KRW                       за 1шт]]/$H$1)</f>
        <v>Введите курс</v>
      </c>
      <c r="J105" s="284"/>
      <c r="K105" s="40">
        <f>Таблица618[[#This Row],[Заказ коробок ]]*Таблица618[[#This Row],[Кол-во шт в коробке]]</f>
        <v>0</v>
      </c>
      <c r="L105" s="38">
        <f>Таблица618[[#This Row],[Общее кол-во шт]]*Таблица618[[#This Row],[Оптовая цена KRW                       за 1шт]]</f>
        <v>0</v>
      </c>
      <c r="M105" s="41" t="str">
        <f>IFERROR(Таблица618[[#This Row],[Общее кол-во шт]]*Таблица618[[#This Row],[Оптовая цена USD                       за 1шт]],"")</f>
        <v/>
      </c>
      <c r="N105" s="42"/>
    </row>
  </sheetData>
  <sheetProtection algorithmName="SHA-512" hashValue="N8MGsC4HBsdj8/l5xz+3xFpm3Vrfpfgl+YkpX70hZv3qVl+rgc+zAnF0CwZlMujitK96m0rGk9uo1wdXvWKqNQ==" saltValue="7m1eJISQjbXouk+9ez/Ing==" spinCount="100000" sheet="1" autoFilter="0" pivotTables="0"/>
  <mergeCells count="2">
    <mergeCell ref="A1:D1"/>
    <mergeCell ref="E1:F1"/>
  </mergeCells>
  <conditionalFormatting sqref="A106:A1048576">
    <cfRule type="duplicateValues" dxfId="199" priority="5"/>
  </conditionalFormatting>
  <conditionalFormatting sqref="A106:A1048576">
    <cfRule type="duplicateValues" dxfId="198" priority="6"/>
  </conditionalFormatting>
  <conditionalFormatting sqref="A106:A1048576">
    <cfRule type="duplicateValues" dxfId="197" priority="7"/>
    <cfRule type="duplicateValues" dxfId="196" priority="8"/>
    <cfRule type="duplicateValues" dxfId="195" priority="9"/>
  </conditionalFormatting>
  <conditionalFormatting sqref="A3 A5 A7 A9 A11 A13 A15 A17 A19 A21 A23 A25 A27 A29 A31 A33 A35 A37 A39 A41 A43 A45 A47 A49 A51 A53 A55 A57 A59 A61 A63 A65 A67 A69 A71 A73 A75 A77 A79 A81 A83 A85 A87 A89 A91 A93 A95 A97 A99 A101 A103 A105">
    <cfRule type="duplicateValues" dxfId="194" priority="10"/>
  </conditionalFormatting>
  <conditionalFormatting sqref="A3 A5 A7 A9 A11 A13 A15 A17 A19 A21 A23 A25 A27 A29 A31 A33 A35 A37 A39 A41 A43 A45 A47 A49 A51 A53 A55 A57 A59 A61 A63 A65 A67 A69 A71 A73 A75 A77 A79 A81 A83 A85 A87 A89 A91 A93 A95 A97 A99 A101 A103 A105">
    <cfRule type="duplicateValues" dxfId="193" priority="11"/>
    <cfRule type="duplicateValues" dxfId="192" priority="12"/>
    <cfRule type="duplicateValues" dxfId="191" priority="13"/>
  </conditionalFormatting>
  <conditionalFormatting sqref="A3:A105">
    <cfRule type="duplicateValues" dxfId="190" priority="14"/>
  </conditionalFormatting>
  <conditionalFormatting sqref="A3:A105">
    <cfRule type="duplicateValues" dxfId="189" priority="15"/>
    <cfRule type="duplicateValues" dxfId="188" priority="16"/>
    <cfRule type="duplicateValues" dxfId="187" priority="17"/>
  </conditionalFormatting>
  <conditionalFormatting sqref="A4 A6 A8 A10 A12 A14 A16 A18 A20 A22 A24 A26 A28 A30 A32 A34 A36 A38 A40 A42 A44 A46 A48 A50 A52 A54 A56 A58 A60 A62 A64 A66 A68 A70 A72 A74 A76 A78 A80 A82 A84 A86 A88 A90 A92 A94 A96 A98 A100 A102 A104">
    <cfRule type="duplicateValues" dxfId="186" priority="18"/>
  </conditionalFormatting>
  <conditionalFormatting sqref="A4 A6 A8 A10 A12 A14 A16 A18 A20 A22 A24 A26 A28 A30 A32 A34 A36 A38 A40 A42 A44 A46 A48 A50 A52 A54 A56 A58 A60 A62 A64 A66 A68 A70 A72 A74 A76 A78 A80 A82 A84 A86 A88 A90 A92 A94 A96 A98 A100 A102 A104">
    <cfRule type="duplicateValues" dxfId="185" priority="19"/>
    <cfRule type="duplicateValues" dxfId="184" priority="20"/>
    <cfRule type="duplicateValues" dxfId="183" priority="21"/>
  </conditionalFormatting>
  <conditionalFormatting sqref="A4 A6 A8 A10 A12 A14 A16 A18 A20 A22 A24 A26 A28 A30 A32 A34 A36 A38 A40 A42 A44 A46 A48 A50 A52 A54 A56 A58 A60 A62 A64 A66 A68 A70 A72 A74 A76 A78 A80 A82 A84 A86 A88 A90 A92 A94 A96 A98 A100 A102 A104">
    <cfRule type="duplicateValues" dxfId="182" priority="1"/>
  </conditionalFormatting>
  <conditionalFormatting sqref="A4 A6 A8 A10 A12 A14 A16 A18 A20 A22 A24 A26 A28 A30 A32 A34 A36 A38 A40 A42 A44 A46 A48 A50 A52 A54 A56 A58 A60 A62 A64 A66 A68 A70 A72 A74 A76 A78 A80 A82 A84 A86 A88 A90 A92 A94 A96 A98 A100 A102 A104">
    <cfRule type="duplicateValues" dxfId="181" priority="2"/>
    <cfRule type="duplicateValues" dxfId="180" priority="3"/>
    <cfRule type="duplicateValues" dxfId="179" priority="4"/>
  </conditionalFormatting>
  <hyperlinks>
    <hyperlink ref="G1" r:id="rId1" display="Узнать курс $ к KRW" xr:uid="{00000000-0004-0000-1300-000000000000}"/>
    <hyperlink ref="N1" location="Главная!A1" display="Вернуться на Главную" xr:uid="{00000000-0004-0000-1300-000001000000}"/>
  </hyperlinks>
  <pageMargins left="0.7" right="0.7" top="0.75" bottom="0.75" header="0.3" footer="0.3"/>
  <pageSetup paperSize="9" scale="28" fitToHeight="0"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O58"/>
  <sheetViews>
    <sheetView zoomScaleNormal="100" zoomScaleSheetLayoutView="75" workbookViewId="0">
      <pane ySplit="2" topLeftCell="A3" activePane="bottomLeft" state="frozen"/>
      <selection pane="bottomLeft" activeCell="K3" sqref="K3"/>
    </sheetView>
  </sheetViews>
  <sheetFormatPr defaultColWidth="9" defaultRowHeight="22.5" customHeight="1"/>
  <cols>
    <col min="1" max="1" width="13.7109375" style="58" customWidth="1"/>
    <col min="2" max="2" width="16.42578125" style="59" customWidth="1"/>
    <col min="3" max="3" width="67.7109375" style="60" hidden="1" customWidth="1"/>
    <col min="4" max="4" width="70.7109375" style="61" customWidth="1"/>
    <col min="5" max="5" width="15.5703125" style="61" customWidth="1"/>
    <col min="6" max="6" width="15.28515625" style="62" hidden="1" customWidth="1"/>
    <col min="7" max="7" width="13.42578125" style="63" hidden="1" customWidth="1"/>
    <col min="8" max="8" width="14.140625" style="64" customWidth="1"/>
    <col min="9" max="9" width="14.7109375" style="65" customWidth="1"/>
    <col min="10" max="10" width="14.7109375" style="66" customWidth="1"/>
    <col min="11" max="11" width="16.28515625" style="67" customWidth="1"/>
    <col min="12" max="12" width="16.42578125" style="68" customWidth="1"/>
    <col min="13" max="14" width="19.7109375" style="69" customWidth="1"/>
    <col min="15" max="15" width="30.7109375" style="61" customWidth="1"/>
    <col min="16" max="16384" width="9" style="70"/>
  </cols>
  <sheetData>
    <row r="1" spans="1:15" s="16" customFormat="1" ht="64.150000000000006" customHeight="1">
      <c r="A1" s="491" t="s">
        <v>25487</v>
      </c>
      <c r="B1" s="484"/>
      <c r="C1" s="484"/>
      <c r="D1" s="485" t="s">
        <v>26189</v>
      </c>
      <c r="E1" s="485"/>
      <c r="F1" s="485"/>
      <c r="G1" s="486"/>
      <c r="H1" s="296" t="s">
        <v>26193</v>
      </c>
      <c r="I1" s="9"/>
      <c r="J1" s="10" t="s">
        <v>5</v>
      </c>
      <c r="K1" s="11">
        <f>SUM(K3:K57)</f>
        <v>0</v>
      </c>
      <c r="L1" s="12">
        <f>SUM(L3:L57)</f>
        <v>0</v>
      </c>
      <c r="M1" s="13">
        <f>SUM(M3:M57)</f>
        <v>0</v>
      </c>
      <c r="N1" s="14">
        <f>SUM(N3:N57)</f>
        <v>0</v>
      </c>
      <c r="O1" s="273" t="s">
        <v>26186</v>
      </c>
    </row>
    <row r="2" spans="1:15" s="30" customFormat="1" ht="50.1" customHeight="1">
      <c r="A2" s="17" t="s">
        <v>8</v>
      </c>
      <c r="B2" s="18" t="s">
        <v>9</v>
      </c>
      <c r="C2" s="19" t="s">
        <v>10</v>
      </c>
      <c r="D2" s="20" t="s">
        <v>11</v>
      </c>
      <c r="E2" s="20" t="s">
        <v>1635</v>
      </c>
      <c r="F2" s="21" t="s">
        <v>18</v>
      </c>
      <c r="G2" s="22" t="s">
        <v>19</v>
      </c>
      <c r="H2" s="23" t="s">
        <v>6</v>
      </c>
      <c r="I2" s="24" t="s">
        <v>33144</v>
      </c>
      <c r="J2" s="25" t="s">
        <v>33143</v>
      </c>
      <c r="K2" s="26" t="s">
        <v>20</v>
      </c>
      <c r="L2" s="27" t="s">
        <v>12</v>
      </c>
      <c r="M2" s="28" t="s">
        <v>21</v>
      </c>
      <c r="N2" s="28" t="s">
        <v>22</v>
      </c>
      <c r="O2" s="29" t="s">
        <v>23</v>
      </c>
    </row>
    <row r="3" spans="1:15" s="30" customFormat="1" ht="24" customHeight="1">
      <c r="A3" s="31" t="s">
        <v>25488</v>
      </c>
      <c r="B3" s="32">
        <v>8809326333661</v>
      </c>
      <c r="C3" s="33"/>
      <c r="D3" s="34" t="s">
        <v>25489</v>
      </c>
      <c r="E3" s="187" t="s">
        <v>1651</v>
      </c>
      <c r="F3" s="38"/>
      <c r="G3" s="36"/>
      <c r="H3" s="37">
        <v>50</v>
      </c>
      <c r="I3" s="38">
        <v>8863.7999999999993</v>
      </c>
      <c r="J3" s="39" t="str">
        <f>IF($I$1="","Введите курс",Таблица621[[#This Row],[Оптовая цена KRW                       за 1шт]]/$I$1)</f>
        <v>Введите курс</v>
      </c>
      <c r="K3" s="284"/>
      <c r="L3" s="40">
        <f>Таблица621[[#This Row],[Заказ коробок ]]*Таблица621[[#This Row],[Кол-во шт в коробке]]</f>
        <v>0</v>
      </c>
      <c r="M3" s="38">
        <f>Таблица621[[#This Row],[Общее кол-во шт]]*Таблица621[[#This Row],[Оптовая цена KRW                       за 1шт]]</f>
        <v>0</v>
      </c>
      <c r="N3" s="41" t="str">
        <f>IFERROR(Таблица621[[#This Row],[Общее кол-во шт]]*Таблица621[[#This Row],[Оптовая цена USD                       за 1шт]],"")</f>
        <v/>
      </c>
      <c r="O3" s="42"/>
    </row>
    <row r="4" spans="1:15" s="30" customFormat="1" ht="24" customHeight="1">
      <c r="A4" s="31" t="s">
        <v>25490</v>
      </c>
      <c r="B4" s="32">
        <v>8809525242764</v>
      </c>
      <c r="C4" s="33"/>
      <c r="D4" s="34" t="s">
        <v>25491</v>
      </c>
      <c r="E4" s="187" t="s">
        <v>1668</v>
      </c>
      <c r="F4" s="38"/>
      <c r="G4" s="36"/>
      <c r="H4" s="37">
        <v>100</v>
      </c>
      <c r="I4" s="38">
        <v>10210.200000000001</v>
      </c>
      <c r="J4" s="39" t="str">
        <f>IF($I$1="","Введите курс",Таблица621[[#This Row],[Оптовая цена KRW                       за 1шт]]/$I$1)</f>
        <v>Введите курс</v>
      </c>
      <c r="K4" s="284"/>
      <c r="L4" s="40">
        <f>Таблица621[[#This Row],[Заказ коробок ]]*Таблица621[[#This Row],[Кол-во шт в коробке]]</f>
        <v>0</v>
      </c>
      <c r="M4" s="38">
        <f>Таблица621[[#This Row],[Общее кол-во шт]]*Таблица621[[#This Row],[Оптовая цена KRW                       за 1шт]]</f>
        <v>0</v>
      </c>
      <c r="N4" s="41" t="str">
        <f>IFERROR(Таблица621[[#This Row],[Общее кол-во шт]]*Таблица621[[#This Row],[Оптовая цена USD                       за 1шт]],"")</f>
        <v/>
      </c>
      <c r="O4" s="42"/>
    </row>
    <row r="5" spans="1:15" s="30" customFormat="1" ht="24" customHeight="1">
      <c r="A5" s="31" t="s">
        <v>25492</v>
      </c>
      <c r="B5" s="32">
        <v>8809326334224</v>
      </c>
      <c r="C5" s="33"/>
      <c r="D5" s="34" t="s">
        <v>25493</v>
      </c>
      <c r="E5" s="187" t="s">
        <v>9306</v>
      </c>
      <c r="F5" s="38"/>
      <c r="G5" s="36"/>
      <c r="H5" s="37">
        <v>100</v>
      </c>
      <c r="I5" s="38">
        <v>10210.200000000001</v>
      </c>
      <c r="J5" s="39" t="str">
        <f>IF($I$1="","Введите курс",Таблица621[[#This Row],[Оптовая цена KRW                       за 1шт]]/$I$1)</f>
        <v>Введите курс</v>
      </c>
      <c r="K5" s="284"/>
      <c r="L5" s="40">
        <f>Таблица621[[#This Row],[Заказ коробок ]]*Таблица621[[#This Row],[Кол-во шт в коробке]]</f>
        <v>0</v>
      </c>
      <c r="M5" s="38">
        <f>Таблица621[[#This Row],[Общее кол-во шт]]*Таблица621[[#This Row],[Оптовая цена KRW                       за 1шт]]</f>
        <v>0</v>
      </c>
      <c r="N5" s="41" t="str">
        <f>IFERROR(Таблица621[[#This Row],[Общее кол-во шт]]*Таблица621[[#This Row],[Оптовая цена USD                       за 1шт]],"")</f>
        <v/>
      </c>
      <c r="O5" s="42"/>
    </row>
    <row r="6" spans="1:15" s="30" customFormat="1" ht="24" customHeight="1">
      <c r="A6" s="31" t="s">
        <v>25494</v>
      </c>
      <c r="B6" s="32">
        <v>8809647390107</v>
      </c>
      <c r="C6" s="33"/>
      <c r="D6" s="34" t="s">
        <v>25495</v>
      </c>
      <c r="E6" s="187" t="s">
        <v>8920</v>
      </c>
      <c r="F6" s="38"/>
      <c r="G6" s="36"/>
      <c r="H6" s="37">
        <v>100</v>
      </c>
      <c r="I6" s="38">
        <v>8302.8000000000011</v>
      </c>
      <c r="J6" s="39" t="str">
        <f>IF($I$1="","Введите курс",Таблица621[[#This Row],[Оптовая цена KRW                       за 1шт]]/$I$1)</f>
        <v>Введите курс</v>
      </c>
      <c r="K6" s="284"/>
      <c r="L6" s="40">
        <f>Таблица621[[#This Row],[Заказ коробок ]]*Таблица621[[#This Row],[Кол-во шт в коробке]]</f>
        <v>0</v>
      </c>
      <c r="M6" s="38">
        <f>Таблица621[[#This Row],[Общее кол-во шт]]*Таблица621[[#This Row],[Оптовая цена KRW                       за 1шт]]</f>
        <v>0</v>
      </c>
      <c r="N6" s="41" t="str">
        <f>IFERROR(Таблица621[[#This Row],[Общее кол-во шт]]*Таблица621[[#This Row],[Оптовая цена USD                       за 1шт]],"")</f>
        <v/>
      </c>
      <c r="O6" s="42"/>
    </row>
    <row r="7" spans="1:15" s="30" customFormat="1" ht="24" customHeight="1">
      <c r="A7" s="31" t="s">
        <v>25496</v>
      </c>
      <c r="B7" s="32">
        <v>8809647390282</v>
      </c>
      <c r="C7" s="33"/>
      <c r="D7" s="34" t="s">
        <v>25497</v>
      </c>
      <c r="E7" s="187" t="s">
        <v>1655</v>
      </c>
      <c r="F7" s="38"/>
      <c r="G7" s="36"/>
      <c r="H7" s="37">
        <v>100</v>
      </c>
      <c r="I7" s="38">
        <v>8415</v>
      </c>
      <c r="J7" s="39" t="str">
        <f>IF($I$1="","Введите курс",Таблица621[[#This Row],[Оптовая цена KRW                       за 1шт]]/$I$1)</f>
        <v>Введите курс</v>
      </c>
      <c r="K7" s="284"/>
      <c r="L7" s="40">
        <f>Таблица621[[#This Row],[Заказ коробок ]]*Таблица621[[#This Row],[Кол-во шт в коробке]]</f>
        <v>0</v>
      </c>
      <c r="M7" s="38">
        <f>Таблица621[[#This Row],[Общее кол-во шт]]*Таблица621[[#This Row],[Оптовая цена KRW                       за 1шт]]</f>
        <v>0</v>
      </c>
      <c r="N7" s="41" t="str">
        <f>IFERROR(Таблица621[[#This Row],[Общее кол-во шт]]*Таблица621[[#This Row],[Оптовая цена USD                       за 1шт]],"")</f>
        <v/>
      </c>
      <c r="O7" s="42"/>
    </row>
    <row r="8" spans="1:15" s="30" customFormat="1" ht="24" customHeight="1">
      <c r="A8" s="31" t="s">
        <v>25498</v>
      </c>
      <c r="B8" s="32">
        <v>8809647390015</v>
      </c>
      <c r="C8" s="33"/>
      <c r="D8" s="34" t="s">
        <v>25499</v>
      </c>
      <c r="E8" s="187" t="s">
        <v>25500</v>
      </c>
      <c r="F8" s="38"/>
      <c r="G8" s="36"/>
      <c r="H8" s="37">
        <v>400</v>
      </c>
      <c r="I8" s="38">
        <v>2075.7000000000003</v>
      </c>
      <c r="J8" s="39" t="str">
        <f>IF($I$1="","Введите курс",Таблица621[[#This Row],[Оптовая цена KRW                       за 1шт]]/$I$1)</f>
        <v>Введите курс</v>
      </c>
      <c r="K8" s="284"/>
      <c r="L8" s="40">
        <f>Таблица621[[#This Row],[Заказ коробок ]]*Таблица621[[#This Row],[Кол-во шт в коробке]]</f>
        <v>0</v>
      </c>
      <c r="M8" s="38">
        <f>Таблица621[[#This Row],[Общее кол-во шт]]*Таблица621[[#This Row],[Оптовая цена KRW                       за 1шт]]</f>
        <v>0</v>
      </c>
      <c r="N8" s="41" t="str">
        <f>IFERROR(Таблица621[[#This Row],[Общее кол-во шт]]*Таблица621[[#This Row],[Оптовая цена USD                       за 1шт]],"")</f>
        <v/>
      </c>
      <c r="O8" s="42"/>
    </row>
    <row r="9" spans="1:15" s="30" customFormat="1" ht="24" customHeight="1">
      <c r="A9" s="31" t="s">
        <v>25501</v>
      </c>
      <c r="B9" s="32">
        <v>8809647390671</v>
      </c>
      <c r="C9" s="33"/>
      <c r="D9" s="34" t="s">
        <v>25502</v>
      </c>
      <c r="E9" s="187" t="s">
        <v>25503</v>
      </c>
      <c r="F9" s="38"/>
      <c r="G9" s="36"/>
      <c r="H9" s="37">
        <v>60</v>
      </c>
      <c r="I9" s="38">
        <v>9985.7999999999993</v>
      </c>
      <c r="J9" s="39" t="str">
        <f>IF($I$1="","Введите курс",Таблица621[[#This Row],[Оптовая цена KRW                       за 1шт]]/$I$1)</f>
        <v>Введите курс</v>
      </c>
      <c r="K9" s="284"/>
      <c r="L9" s="40">
        <f>Таблица621[[#This Row],[Заказ коробок ]]*Таблица621[[#This Row],[Кол-во шт в коробке]]</f>
        <v>0</v>
      </c>
      <c r="M9" s="38">
        <f>Таблица621[[#This Row],[Общее кол-во шт]]*Таблица621[[#This Row],[Оптовая цена KRW                       за 1шт]]</f>
        <v>0</v>
      </c>
      <c r="N9" s="41" t="str">
        <f>IFERROR(Таблица621[[#This Row],[Общее кол-во шт]]*Таблица621[[#This Row],[Оптовая цена USD                       за 1шт]],"")</f>
        <v/>
      </c>
      <c r="O9" s="42"/>
    </row>
    <row r="10" spans="1:15" s="30" customFormat="1" ht="24" customHeight="1">
      <c r="A10" s="31" t="s">
        <v>25504</v>
      </c>
      <c r="B10" s="32">
        <v>8809408260793</v>
      </c>
      <c r="C10" s="33"/>
      <c r="D10" s="34" t="s">
        <v>25505</v>
      </c>
      <c r="E10" s="187" t="s">
        <v>25506</v>
      </c>
      <c r="F10" s="38"/>
      <c r="G10" s="36"/>
      <c r="H10" s="37">
        <v>100</v>
      </c>
      <c r="I10" s="38">
        <v>5610</v>
      </c>
      <c r="J10" s="39" t="str">
        <f>IF($I$1="","Введите курс",Таблица621[[#This Row],[Оптовая цена KRW                       за 1шт]]/$I$1)</f>
        <v>Введите курс</v>
      </c>
      <c r="K10" s="284"/>
      <c r="L10" s="40">
        <f>Таблица621[[#This Row],[Заказ коробок ]]*Таблица621[[#This Row],[Кол-во шт в коробке]]</f>
        <v>0</v>
      </c>
      <c r="M10" s="38">
        <f>Таблица621[[#This Row],[Общее кол-во шт]]*Таблица621[[#This Row],[Оптовая цена KRW                       за 1шт]]</f>
        <v>0</v>
      </c>
      <c r="N10" s="41" t="str">
        <f>IFERROR(Таблица621[[#This Row],[Общее кол-во шт]]*Таблица621[[#This Row],[Оптовая цена USD                       за 1шт]],"")</f>
        <v/>
      </c>
      <c r="O10" s="42"/>
    </row>
    <row r="11" spans="1:15" s="30" customFormat="1" ht="24" customHeight="1">
      <c r="A11" s="31" t="s">
        <v>25507</v>
      </c>
      <c r="B11" s="32">
        <v>8809647390091</v>
      </c>
      <c r="C11" s="33"/>
      <c r="D11" s="34" t="s">
        <v>25508</v>
      </c>
      <c r="E11" s="187" t="s">
        <v>1639</v>
      </c>
      <c r="F11" s="38"/>
      <c r="G11" s="36"/>
      <c r="H11" s="37">
        <v>50</v>
      </c>
      <c r="I11" s="38">
        <v>7068.6000000000013</v>
      </c>
      <c r="J11" s="39" t="str">
        <f>IF($I$1="","Введите курс",Таблица621[[#This Row],[Оптовая цена KRW                       за 1шт]]/$I$1)</f>
        <v>Введите курс</v>
      </c>
      <c r="K11" s="284"/>
      <c r="L11" s="40">
        <f>Таблица621[[#This Row],[Заказ коробок ]]*Таблица621[[#This Row],[Кол-во шт в коробке]]</f>
        <v>0</v>
      </c>
      <c r="M11" s="38">
        <f>Таблица621[[#This Row],[Общее кол-во шт]]*Таблица621[[#This Row],[Оптовая цена KRW                       за 1шт]]</f>
        <v>0</v>
      </c>
      <c r="N11" s="41" t="str">
        <f>IFERROR(Таблица621[[#This Row],[Общее кол-во шт]]*Таблица621[[#This Row],[Оптовая цена USD                       за 1шт]],"")</f>
        <v/>
      </c>
      <c r="O11" s="42"/>
    </row>
    <row r="12" spans="1:15" s="30" customFormat="1" ht="24" customHeight="1">
      <c r="A12" s="31" t="s">
        <v>25509</v>
      </c>
      <c r="B12" s="32">
        <v>8809647390206</v>
      </c>
      <c r="C12" s="33"/>
      <c r="D12" s="34" t="s">
        <v>25510</v>
      </c>
      <c r="E12" s="187" t="s">
        <v>1668</v>
      </c>
      <c r="F12" s="38"/>
      <c r="G12" s="36"/>
      <c r="H12" s="37">
        <v>100</v>
      </c>
      <c r="I12" s="38">
        <v>7293.0000000000009</v>
      </c>
      <c r="J12" s="39" t="str">
        <f>IF($I$1="","Введите курс",Таблица621[[#This Row],[Оптовая цена KRW                       за 1шт]]/$I$1)</f>
        <v>Введите курс</v>
      </c>
      <c r="K12" s="284"/>
      <c r="L12" s="40">
        <f>Таблица621[[#This Row],[Заказ коробок ]]*Таблица621[[#This Row],[Кол-во шт в коробке]]</f>
        <v>0</v>
      </c>
      <c r="M12" s="38">
        <f>Таблица621[[#This Row],[Общее кол-во шт]]*Таблица621[[#This Row],[Оптовая цена KRW                       за 1шт]]</f>
        <v>0</v>
      </c>
      <c r="N12" s="41" t="str">
        <f>IFERROR(Таблица621[[#This Row],[Общее кол-во шт]]*Таблица621[[#This Row],[Оптовая цена USD                       за 1шт]],"")</f>
        <v/>
      </c>
      <c r="O12" s="42"/>
    </row>
    <row r="13" spans="1:15" s="30" customFormat="1" ht="24" customHeight="1">
      <c r="A13" s="31" t="s">
        <v>25511</v>
      </c>
      <c r="B13" s="32">
        <v>8809647390725</v>
      </c>
      <c r="C13" s="33"/>
      <c r="D13" s="34" t="s">
        <v>25512</v>
      </c>
      <c r="E13" s="187" t="s">
        <v>25513</v>
      </c>
      <c r="F13" s="38"/>
      <c r="G13" s="36"/>
      <c r="H13" s="37">
        <v>20</v>
      </c>
      <c r="I13" s="38">
        <v>8415</v>
      </c>
      <c r="J13" s="39" t="str">
        <f>IF($I$1="","Введите курс",Таблица621[[#This Row],[Оптовая цена KRW                       за 1шт]]/$I$1)</f>
        <v>Введите курс</v>
      </c>
      <c r="K13" s="284"/>
      <c r="L13" s="40">
        <f>Таблица621[[#This Row],[Заказ коробок ]]*Таблица621[[#This Row],[Кол-во шт в коробке]]</f>
        <v>0</v>
      </c>
      <c r="M13" s="38">
        <f>Таблица621[[#This Row],[Общее кол-во шт]]*Таблица621[[#This Row],[Оптовая цена KRW                       за 1шт]]</f>
        <v>0</v>
      </c>
      <c r="N13" s="41" t="str">
        <f>IFERROR(Таблица621[[#This Row],[Общее кол-во шт]]*Таблица621[[#This Row],[Оптовая цена USD                       за 1шт]],"")</f>
        <v/>
      </c>
      <c r="O13" s="42"/>
    </row>
    <row r="14" spans="1:15" s="30" customFormat="1" ht="24" customHeight="1">
      <c r="A14" s="31" t="s">
        <v>25514</v>
      </c>
      <c r="B14" s="32">
        <v>8809647390237</v>
      </c>
      <c r="C14" s="33"/>
      <c r="D14" s="34" t="s">
        <v>25515</v>
      </c>
      <c r="E14" s="187" t="s">
        <v>25516</v>
      </c>
      <c r="F14" s="38"/>
      <c r="G14" s="36"/>
      <c r="H14" s="37">
        <v>50</v>
      </c>
      <c r="I14" s="38">
        <v>9200.4</v>
      </c>
      <c r="J14" s="39" t="str">
        <f>IF($I$1="","Введите курс",Таблица621[[#This Row],[Оптовая цена KRW                       за 1шт]]/$I$1)</f>
        <v>Введите курс</v>
      </c>
      <c r="K14" s="284"/>
      <c r="L14" s="40">
        <f>Таблица621[[#This Row],[Заказ коробок ]]*Таблица621[[#This Row],[Кол-во шт в коробке]]</f>
        <v>0</v>
      </c>
      <c r="M14" s="38">
        <f>Таблица621[[#This Row],[Общее кол-во шт]]*Таблица621[[#This Row],[Оптовая цена KRW                       за 1шт]]</f>
        <v>0</v>
      </c>
      <c r="N14" s="41" t="str">
        <f>IFERROR(Таблица621[[#This Row],[Общее кол-во шт]]*Таблица621[[#This Row],[Оптовая цена USD                       за 1шт]],"")</f>
        <v/>
      </c>
      <c r="O14" s="42"/>
    </row>
    <row r="15" spans="1:15" s="30" customFormat="1" ht="24" customHeight="1">
      <c r="A15" s="31" t="s">
        <v>25517</v>
      </c>
      <c r="B15" s="32">
        <v>8809647390275</v>
      </c>
      <c r="C15" s="33"/>
      <c r="D15" s="34" t="s">
        <v>25518</v>
      </c>
      <c r="E15" s="187" t="s">
        <v>1668</v>
      </c>
      <c r="F15" s="38"/>
      <c r="G15" s="36"/>
      <c r="H15" s="37">
        <v>100</v>
      </c>
      <c r="I15" s="38">
        <v>10546.800000000001</v>
      </c>
      <c r="J15" s="39" t="str">
        <f>IF($I$1="","Введите курс",Таблица621[[#This Row],[Оптовая цена KRW                       за 1шт]]/$I$1)</f>
        <v>Введите курс</v>
      </c>
      <c r="K15" s="284"/>
      <c r="L15" s="40">
        <f>Таблица621[[#This Row],[Заказ коробок ]]*Таблица621[[#This Row],[Кол-во шт в коробке]]</f>
        <v>0</v>
      </c>
      <c r="M15" s="38">
        <f>Таблица621[[#This Row],[Общее кол-во шт]]*Таблица621[[#This Row],[Оптовая цена KRW                       за 1шт]]</f>
        <v>0</v>
      </c>
      <c r="N15" s="41" t="str">
        <f>IFERROR(Таблица621[[#This Row],[Общее кол-во шт]]*Таблица621[[#This Row],[Оптовая цена USD                       за 1шт]],"")</f>
        <v/>
      </c>
      <c r="O15" s="42"/>
    </row>
    <row r="16" spans="1:15" s="30" customFormat="1" ht="24" customHeight="1">
      <c r="A16" s="31" t="s">
        <v>25519</v>
      </c>
      <c r="B16" s="32">
        <v>8809647390503</v>
      </c>
      <c r="C16" s="33"/>
      <c r="D16" s="34" t="s">
        <v>25520</v>
      </c>
      <c r="E16" s="187" t="s">
        <v>9306</v>
      </c>
      <c r="F16" s="38"/>
      <c r="G16" s="36"/>
      <c r="H16" s="37">
        <v>100</v>
      </c>
      <c r="I16" s="38">
        <v>10434.6</v>
      </c>
      <c r="J16" s="39" t="str">
        <f>IF($I$1="","Введите курс",Таблица621[[#This Row],[Оптовая цена KRW                       за 1шт]]/$I$1)</f>
        <v>Введите курс</v>
      </c>
      <c r="K16" s="284"/>
      <c r="L16" s="40">
        <f>Таблица621[[#This Row],[Заказ коробок ]]*Таблица621[[#This Row],[Кол-во шт в коробке]]</f>
        <v>0</v>
      </c>
      <c r="M16" s="38">
        <f>Таблица621[[#This Row],[Общее кол-во шт]]*Таблица621[[#This Row],[Оптовая цена KRW                       за 1шт]]</f>
        <v>0</v>
      </c>
      <c r="N16" s="41" t="str">
        <f>IFERROR(Таблица621[[#This Row],[Общее кол-во шт]]*Таблица621[[#This Row],[Оптовая цена USD                       за 1шт]],"")</f>
        <v/>
      </c>
      <c r="O16" s="42"/>
    </row>
    <row r="17" spans="1:15" s="30" customFormat="1" ht="24" customHeight="1">
      <c r="A17" s="31" t="s">
        <v>25521</v>
      </c>
      <c r="B17" s="32">
        <v>8809647390497</v>
      </c>
      <c r="C17" s="33"/>
      <c r="D17" s="34" t="s">
        <v>25522</v>
      </c>
      <c r="E17" s="187" t="s">
        <v>1639</v>
      </c>
      <c r="F17" s="38"/>
      <c r="G17" s="36"/>
      <c r="H17" s="37">
        <v>50</v>
      </c>
      <c r="I17" s="38">
        <v>7293.0000000000009</v>
      </c>
      <c r="J17" s="39" t="str">
        <f>IF($I$1="","Введите курс",Таблица621[[#This Row],[Оптовая цена KRW                       за 1шт]]/$I$1)</f>
        <v>Введите курс</v>
      </c>
      <c r="K17" s="284"/>
      <c r="L17" s="40">
        <f>Таблица621[[#This Row],[Заказ коробок ]]*Таблица621[[#This Row],[Кол-во шт в коробке]]</f>
        <v>0</v>
      </c>
      <c r="M17" s="38">
        <f>Таблица621[[#This Row],[Общее кол-во шт]]*Таблица621[[#This Row],[Оптовая цена KRW                       за 1шт]]</f>
        <v>0</v>
      </c>
      <c r="N17" s="41" t="str">
        <f>IFERROR(Таблица621[[#This Row],[Общее кол-во шт]]*Таблица621[[#This Row],[Оптовая цена USD                       за 1шт]],"")</f>
        <v/>
      </c>
      <c r="O17" s="42"/>
    </row>
    <row r="18" spans="1:15" s="30" customFormat="1" ht="24" customHeight="1">
      <c r="A18" s="31" t="s">
        <v>25523</v>
      </c>
      <c r="B18" s="32">
        <v>8809647390701</v>
      </c>
      <c r="C18" s="33"/>
      <c r="D18" s="34" t="s">
        <v>25524</v>
      </c>
      <c r="E18" s="187" t="s">
        <v>1651</v>
      </c>
      <c r="F18" s="38"/>
      <c r="G18" s="36"/>
      <c r="H18" s="37">
        <v>50</v>
      </c>
      <c r="I18" s="38">
        <v>9200.4</v>
      </c>
      <c r="J18" s="39" t="str">
        <f>IF($I$1="","Введите курс",Таблица621[[#This Row],[Оптовая цена KRW                       за 1шт]]/$I$1)</f>
        <v>Введите курс</v>
      </c>
      <c r="K18" s="284"/>
      <c r="L18" s="40">
        <f>Таблица621[[#This Row],[Заказ коробок ]]*Таблица621[[#This Row],[Кол-во шт в коробке]]</f>
        <v>0</v>
      </c>
      <c r="M18" s="38">
        <f>Таблица621[[#This Row],[Общее кол-во шт]]*Таблица621[[#This Row],[Оптовая цена KRW                       за 1шт]]</f>
        <v>0</v>
      </c>
      <c r="N18" s="41" t="str">
        <f>IFERROR(Таблица621[[#This Row],[Общее кол-во шт]]*Таблица621[[#This Row],[Оптовая цена USD                       за 1шт]],"")</f>
        <v/>
      </c>
      <c r="O18" s="42"/>
    </row>
    <row r="19" spans="1:15" s="30" customFormat="1" ht="24" customHeight="1">
      <c r="A19" s="31" t="s">
        <v>25525</v>
      </c>
      <c r="B19" s="32">
        <v>8809647390381</v>
      </c>
      <c r="C19" s="33"/>
      <c r="D19" s="34" t="s">
        <v>25526</v>
      </c>
      <c r="E19" s="187" t="s">
        <v>9012</v>
      </c>
      <c r="F19" s="38"/>
      <c r="G19" s="36"/>
      <c r="H19" s="37">
        <v>100</v>
      </c>
      <c r="I19" s="38">
        <v>10322.4</v>
      </c>
      <c r="J19" s="39" t="str">
        <f>IF($I$1="","Введите курс",Таблица621[[#This Row],[Оптовая цена KRW                       за 1шт]]/$I$1)</f>
        <v>Введите курс</v>
      </c>
      <c r="K19" s="284"/>
      <c r="L19" s="40">
        <f>Таблица621[[#This Row],[Заказ коробок ]]*Таблица621[[#This Row],[Кол-во шт в коробке]]</f>
        <v>0</v>
      </c>
      <c r="M19" s="38">
        <f>Таблица621[[#This Row],[Общее кол-во шт]]*Таблица621[[#This Row],[Оптовая цена KRW                       за 1шт]]</f>
        <v>0</v>
      </c>
      <c r="N19" s="41" t="str">
        <f>IFERROR(Таблица621[[#This Row],[Общее кол-во шт]]*Таблица621[[#This Row],[Оптовая цена USD                       за 1шт]],"")</f>
        <v/>
      </c>
      <c r="O19" s="42"/>
    </row>
    <row r="20" spans="1:15" s="30" customFormat="1" ht="24" customHeight="1">
      <c r="A20" s="31" t="s">
        <v>25527</v>
      </c>
      <c r="B20" s="32">
        <v>8809647390695</v>
      </c>
      <c r="C20" s="33"/>
      <c r="D20" s="34" t="s">
        <v>25528</v>
      </c>
      <c r="E20" s="187" t="s">
        <v>1639</v>
      </c>
      <c r="F20" s="38"/>
      <c r="G20" s="36"/>
      <c r="H20" s="37">
        <v>50</v>
      </c>
      <c r="I20" s="38">
        <v>8415</v>
      </c>
      <c r="J20" s="39" t="str">
        <f>IF($I$1="","Введите курс",Таблица621[[#This Row],[Оптовая цена KRW                       за 1шт]]/$I$1)</f>
        <v>Введите курс</v>
      </c>
      <c r="K20" s="284"/>
      <c r="L20" s="40">
        <f>Таблица621[[#This Row],[Заказ коробок ]]*Таблица621[[#This Row],[Кол-во шт в коробке]]</f>
        <v>0</v>
      </c>
      <c r="M20" s="38">
        <f>Таблица621[[#This Row],[Общее кол-во шт]]*Таблица621[[#This Row],[Оптовая цена KRW                       за 1шт]]</f>
        <v>0</v>
      </c>
      <c r="N20" s="41" t="str">
        <f>IFERROR(Таблица621[[#This Row],[Общее кол-во шт]]*Таблица621[[#This Row],[Оптовая цена USD                       за 1шт]],"")</f>
        <v/>
      </c>
      <c r="O20" s="42"/>
    </row>
    <row r="21" spans="1:15" s="30" customFormat="1" ht="24" customHeight="1">
      <c r="A21" s="31" t="s">
        <v>25529</v>
      </c>
      <c r="B21" s="32">
        <v>8809647390480</v>
      </c>
      <c r="C21" s="33"/>
      <c r="D21" s="34" t="s">
        <v>25530</v>
      </c>
      <c r="E21" s="187" t="s">
        <v>1714</v>
      </c>
      <c r="F21" s="38"/>
      <c r="G21" s="36"/>
      <c r="H21" s="37">
        <v>200</v>
      </c>
      <c r="I21" s="38">
        <v>2468.4</v>
      </c>
      <c r="J21" s="39" t="str">
        <f>IF($I$1="","Введите курс",Таблица621[[#This Row],[Оптовая цена KRW                       за 1шт]]/$I$1)</f>
        <v>Введите курс</v>
      </c>
      <c r="K21" s="284"/>
      <c r="L21" s="40">
        <f>Таблица621[[#This Row],[Заказ коробок ]]*Таблица621[[#This Row],[Кол-во шт в коробке]]</f>
        <v>0</v>
      </c>
      <c r="M21" s="38">
        <f>Таблица621[[#This Row],[Общее кол-во шт]]*Таблица621[[#This Row],[Оптовая цена KRW                       за 1шт]]</f>
        <v>0</v>
      </c>
      <c r="N21" s="41" t="str">
        <f>IFERROR(Таблица621[[#This Row],[Общее кол-во шт]]*Таблица621[[#This Row],[Оптовая цена USD                       за 1шт]],"")</f>
        <v/>
      </c>
      <c r="O21" s="42"/>
    </row>
    <row r="22" spans="1:15" s="30" customFormat="1" ht="24" customHeight="1">
      <c r="A22" s="31" t="s">
        <v>25531</v>
      </c>
      <c r="B22" s="32">
        <v>8809647390305</v>
      </c>
      <c r="C22" s="33"/>
      <c r="D22" s="34" t="s">
        <v>25532</v>
      </c>
      <c r="E22" s="187" t="s">
        <v>9306</v>
      </c>
      <c r="F22" s="38"/>
      <c r="G22" s="36"/>
      <c r="H22" s="37">
        <v>100</v>
      </c>
      <c r="I22" s="38">
        <v>10210.200000000001</v>
      </c>
      <c r="J22" s="39" t="str">
        <f>IF($I$1="","Введите курс",Таблица621[[#This Row],[Оптовая цена KRW                       за 1шт]]/$I$1)</f>
        <v>Введите курс</v>
      </c>
      <c r="K22" s="284"/>
      <c r="L22" s="40">
        <f>Таблица621[[#This Row],[Заказ коробок ]]*Таблица621[[#This Row],[Кол-во шт в коробке]]</f>
        <v>0</v>
      </c>
      <c r="M22" s="38">
        <f>Таблица621[[#This Row],[Общее кол-во шт]]*Таблица621[[#This Row],[Оптовая цена KRW                       за 1шт]]</f>
        <v>0</v>
      </c>
      <c r="N22" s="41" t="str">
        <f>IFERROR(Таблица621[[#This Row],[Общее кол-во шт]]*Таблица621[[#This Row],[Оптовая цена USD                       за 1шт]],"")</f>
        <v/>
      </c>
      <c r="O22" s="42"/>
    </row>
    <row r="23" spans="1:15" s="30" customFormat="1" ht="24" customHeight="1">
      <c r="A23" s="31" t="s">
        <v>25533</v>
      </c>
      <c r="B23" s="32">
        <v>8809647390657</v>
      </c>
      <c r="C23" s="33"/>
      <c r="D23" s="34" t="s">
        <v>25534</v>
      </c>
      <c r="E23" s="187" t="s">
        <v>25535</v>
      </c>
      <c r="F23" s="38"/>
      <c r="G23" s="36"/>
      <c r="H23" s="37">
        <v>400</v>
      </c>
      <c r="I23" s="38">
        <v>7293.0000000000009</v>
      </c>
      <c r="J23" s="39" t="str">
        <f>IF($I$1="","Введите курс",Таблица621[[#This Row],[Оптовая цена KRW                       за 1шт]]/$I$1)</f>
        <v>Введите курс</v>
      </c>
      <c r="K23" s="284"/>
      <c r="L23" s="40">
        <f>Таблица621[[#This Row],[Заказ коробок ]]*Таблица621[[#This Row],[Кол-во шт в коробке]]</f>
        <v>0</v>
      </c>
      <c r="M23" s="38">
        <f>Таблица621[[#This Row],[Общее кол-во шт]]*Таблица621[[#This Row],[Оптовая цена KRW                       за 1шт]]</f>
        <v>0</v>
      </c>
      <c r="N23" s="41" t="str">
        <f>IFERROR(Таблица621[[#This Row],[Общее кол-во шт]]*Таблица621[[#This Row],[Оптовая цена USD                       за 1шт]],"")</f>
        <v/>
      </c>
      <c r="O23" s="42"/>
    </row>
    <row r="24" spans="1:15" s="30" customFormat="1" ht="24" customHeight="1">
      <c r="A24" s="31" t="s">
        <v>25536</v>
      </c>
      <c r="B24" s="32">
        <v>8809647390862</v>
      </c>
      <c r="C24" s="33"/>
      <c r="D24" s="34" t="s">
        <v>25537</v>
      </c>
      <c r="E24" s="187" t="s">
        <v>1668</v>
      </c>
      <c r="F24" s="38"/>
      <c r="G24" s="36"/>
      <c r="H24" s="37">
        <v>100</v>
      </c>
      <c r="I24" s="38">
        <v>7293.0000000000009</v>
      </c>
      <c r="J24" s="39" t="str">
        <f>IF($I$1="","Введите курс",Таблица621[[#This Row],[Оптовая цена KRW                       за 1шт]]/$I$1)</f>
        <v>Введите курс</v>
      </c>
      <c r="K24" s="284"/>
      <c r="L24" s="40">
        <f>Таблица621[[#This Row],[Заказ коробок ]]*Таблица621[[#This Row],[Кол-во шт в коробке]]</f>
        <v>0</v>
      </c>
      <c r="M24" s="38">
        <f>Таблица621[[#This Row],[Общее кол-во шт]]*Таблица621[[#This Row],[Оптовая цена KRW                       за 1шт]]</f>
        <v>0</v>
      </c>
      <c r="N24" s="41" t="str">
        <f>IFERROR(Таблица621[[#This Row],[Общее кол-во шт]]*Таблица621[[#This Row],[Оптовая цена USD                       за 1шт]],"")</f>
        <v/>
      </c>
      <c r="O24" s="42"/>
    </row>
    <row r="25" spans="1:15" s="57" customFormat="1" ht="24" customHeight="1">
      <c r="A25" s="44" t="s">
        <v>25538</v>
      </c>
      <c r="B25" s="45"/>
      <c r="C25" s="46"/>
      <c r="D25" s="47" t="s">
        <v>25539</v>
      </c>
      <c r="E25" s="266" t="s">
        <v>1745</v>
      </c>
      <c r="F25" s="51"/>
      <c r="G25" s="49"/>
      <c r="H25" s="50">
        <v>50</v>
      </c>
      <c r="I25" s="51"/>
      <c r="J25" s="52" t="str">
        <f>IF($I$1="","Введите курс",Таблица621[[#This Row],[Оптовая цена KRW                       за 1шт]]/$I$1)</f>
        <v>Введите курс</v>
      </c>
      <c r="K25" s="53"/>
      <c r="L25" s="54">
        <f>Таблица621[[#This Row],[Заказ коробок ]]*Таблица621[[#This Row],[Кол-во шт в коробке]]</f>
        <v>0</v>
      </c>
      <c r="M25" s="51">
        <f>Таблица621[[#This Row],[Общее кол-во шт]]*Таблица621[[#This Row],[Оптовая цена KRW                       за 1шт]]</f>
        <v>0</v>
      </c>
      <c r="N25" s="55" t="str">
        <f>IFERROR(Таблица621[[#This Row],[Общее кол-во шт]]*Таблица621[[#This Row],[Оптовая цена USD                       за 1шт]],"")</f>
        <v/>
      </c>
      <c r="O25" s="56"/>
    </row>
    <row r="26" spans="1:15" s="30" customFormat="1" ht="24" customHeight="1">
      <c r="A26" s="31" t="s">
        <v>25540</v>
      </c>
      <c r="B26" s="32">
        <v>8809647390121</v>
      </c>
      <c r="C26" s="33"/>
      <c r="D26" s="34" t="s">
        <v>25541</v>
      </c>
      <c r="E26" s="187" t="s">
        <v>8458</v>
      </c>
      <c r="F26" s="38"/>
      <c r="G26" s="36"/>
      <c r="H26" s="37">
        <v>50</v>
      </c>
      <c r="I26" s="38">
        <v>9312.6</v>
      </c>
      <c r="J26" s="39" t="str">
        <f>IF($I$1="","Введите курс",Таблица621[[#This Row],[Оптовая цена KRW                       за 1шт]]/$I$1)</f>
        <v>Введите курс</v>
      </c>
      <c r="K26" s="284"/>
      <c r="L26" s="40">
        <f>Таблица621[[#This Row],[Заказ коробок ]]*Таблица621[[#This Row],[Кол-во шт в коробке]]</f>
        <v>0</v>
      </c>
      <c r="M26" s="38">
        <f>Таблица621[[#This Row],[Общее кол-во шт]]*Таблица621[[#This Row],[Оптовая цена KRW                       за 1шт]]</f>
        <v>0</v>
      </c>
      <c r="N26" s="41" t="str">
        <f>IFERROR(Таблица621[[#This Row],[Общее кол-во шт]]*Таблица621[[#This Row],[Оптовая цена USD                       за 1шт]],"")</f>
        <v/>
      </c>
      <c r="O26" s="42"/>
    </row>
    <row r="27" spans="1:15" s="30" customFormat="1" ht="24" customHeight="1">
      <c r="A27" s="31" t="s">
        <v>25542</v>
      </c>
      <c r="B27" s="32">
        <v>8809647390114</v>
      </c>
      <c r="C27" s="33"/>
      <c r="D27" s="34" t="s">
        <v>25543</v>
      </c>
      <c r="E27" s="187" t="s">
        <v>1655</v>
      </c>
      <c r="F27" s="38"/>
      <c r="G27" s="36"/>
      <c r="H27" s="37">
        <v>100</v>
      </c>
      <c r="I27" s="38">
        <v>10434.6</v>
      </c>
      <c r="J27" s="39" t="str">
        <f>IF($I$1="","Введите курс",Таблица621[[#This Row],[Оптовая цена KRW                       за 1шт]]/$I$1)</f>
        <v>Введите курс</v>
      </c>
      <c r="K27" s="284"/>
      <c r="L27" s="40">
        <f>Таблица621[[#This Row],[Заказ коробок ]]*Таблица621[[#This Row],[Кол-во шт в коробке]]</f>
        <v>0</v>
      </c>
      <c r="M27" s="38">
        <f>Таблица621[[#This Row],[Общее кол-во шт]]*Таблица621[[#This Row],[Оптовая цена KRW                       за 1шт]]</f>
        <v>0</v>
      </c>
      <c r="N27" s="41" t="str">
        <f>IFERROR(Таблица621[[#This Row],[Общее кол-во шт]]*Таблица621[[#This Row],[Оптовая цена USD                       за 1шт]],"")</f>
        <v/>
      </c>
      <c r="O27" s="42"/>
    </row>
    <row r="28" spans="1:15" s="30" customFormat="1" ht="24" customHeight="1">
      <c r="A28" s="31" t="s">
        <v>25544</v>
      </c>
      <c r="B28" s="32">
        <v>8809647390244</v>
      </c>
      <c r="C28" s="33"/>
      <c r="D28" s="34" t="s">
        <v>25545</v>
      </c>
      <c r="E28" s="187" t="s">
        <v>17931</v>
      </c>
      <c r="F28" s="38"/>
      <c r="G28" s="36"/>
      <c r="H28" s="37">
        <v>50</v>
      </c>
      <c r="I28" s="38">
        <v>8078.4000000000015</v>
      </c>
      <c r="J28" s="39" t="str">
        <f>IF($I$1="","Введите курс",Таблица621[[#This Row],[Оптовая цена KRW                       за 1шт]]/$I$1)</f>
        <v>Введите курс</v>
      </c>
      <c r="K28" s="284"/>
      <c r="L28" s="40">
        <f>Таблица621[[#This Row],[Заказ коробок ]]*Таблица621[[#This Row],[Кол-во шт в коробке]]</f>
        <v>0</v>
      </c>
      <c r="M28" s="38">
        <f>Таблица621[[#This Row],[Общее кол-во шт]]*Таблица621[[#This Row],[Оптовая цена KRW                       за 1шт]]</f>
        <v>0</v>
      </c>
      <c r="N28" s="41" t="str">
        <f>IFERROR(Таблица621[[#This Row],[Общее кол-во шт]]*Таблица621[[#This Row],[Оптовая цена USD                       за 1шт]],"")</f>
        <v/>
      </c>
      <c r="O28" s="42"/>
    </row>
    <row r="29" spans="1:15" s="30" customFormat="1" ht="24" customHeight="1">
      <c r="A29" s="31" t="s">
        <v>25546</v>
      </c>
      <c r="B29" s="32">
        <v>8809326334194</v>
      </c>
      <c r="C29" s="33"/>
      <c r="D29" s="34" t="s">
        <v>25547</v>
      </c>
      <c r="E29" s="187" t="s">
        <v>1668</v>
      </c>
      <c r="F29" s="38"/>
      <c r="G29" s="36"/>
      <c r="H29" s="37">
        <v>100</v>
      </c>
      <c r="I29" s="38">
        <v>8415</v>
      </c>
      <c r="J29" s="39" t="str">
        <f>IF($I$1="","Введите курс",Таблица621[[#This Row],[Оптовая цена KRW                       за 1шт]]/$I$1)</f>
        <v>Введите курс</v>
      </c>
      <c r="K29" s="284"/>
      <c r="L29" s="40">
        <f>Таблица621[[#This Row],[Заказ коробок ]]*Таблица621[[#This Row],[Кол-во шт в коробке]]</f>
        <v>0</v>
      </c>
      <c r="M29" s="38">
        <f>Таблица621[[#This Row],[Общее кол-во шт]]*Таблица621[[#This Row],[Оптовая цена KRW                       за 1шт]]</f>
        <v>0</v>
      </c>
      <c r="N29" s="41" t="str">
        <f>IFERROR(Таблица621[[#This Row],[Общее кол-во шт]]*Таблица621[[#This Row],[Оптовая цена USD                       за 1шт]],"")</f>
        <v/>
      </c>
      <c r="O29" s="42"/>
    </row>
    <row r="30" spans="1:15" s="30" customFormat="1" ht="24" customHeight="1">
      <c r="A30" s="31" t="s">
        <v>25548</v>
      </c>
      <c r="B30" s="32">
        <v>8809408260878</v>
      </c>
      <c r="C30" s="33"/>
      <c r="D30" s="34" t="s">
        <v>25549</v>
      </c>
      <c r="E30" s="187" t="s">
        <v>25506</v>
      </c>
      <c r="F30" s="38"/>
      <c r="G30" s="36"/>
      <c r="H30" s="37">
        <v>100</v>
      </c>
      <c r="I30" s="38">
        <v>5610</v>
      </c>
      <c r="J30" s="39" t="str">
        <f>IF($I$1="","Введите курс",Таблица621[[#This Row],[Оптовая цена KRW                       за 1шт]]/$I$1)</f>
        <v>Введите курс</v>
      </c>
      <c r="K30" s="284"/>
      <c r="L30" s="40">
        <f>Таблица621[[#This Row],[Заказ коробок ]]*Таблица621[[#This Row],[Кол-во шт в коробке]]</f>
        <v>0</v>
      </c>
      <c r="M30" s="38">
        <f>Таблица621[[#This Row],[Общее кол-во шт]]*Таблица621[[#This Row],[Оптовая цена KRW                       за 1шт]]</f>
        <v>0</v>
      </c>
      <c r="N30" s="41" t="str">
        <f>IFERROR(Таблица621[[#This Row],[Общее кол-во шт]]*Таблица621[[#This Row],[Оптовая цена USD                       за 1шт]],"")</f>
        <v/>
      </c>
      <c r="O30" s="42"/>
    </row>
    <row r="31" spans="1:15" s="30" customFormat="1" ht="24" customHeight="1">
      <c r="A31" s="31" t="s">
        <v>25550</v>
      </c>
      <c r="B31" s="32">
        <v>8809326332282</v>
      </c>
      <c r="C31" s="33"/>
      <c r="D31" s="34" t="s">
        <v>25551</v>
      </c>
      <c r="E31" s="187" t="s">
        <v>1668</v>
      </c>
      <c r="F31" s="38"/>
      <c r="G31" s="36"/>
      <c r="H31" s="37">
        <v>100</v>
      </c>
      <c r="I31" s="38">
        <v>8415</v>
      </c>
      <c r="J31" s="39" t="str">
        <f>IF($I$1="","Введите курс",Таблица621[[#This Row],[Оптовая цена KRW                       за 1шт]]/$I$1)</f>
        <v>Введите курс</v>
      </c>
      <c r="K31" s="284"/>
      <c r="L31" s="40">
        <f>Таблица621[[#This Row],[Заказ коробок ]]*Таблица621[[#This Row],[Кол-во шт в коробке]]</f>
        <v>0</v>
      </c>
      <c r="M31" s="38">
        <f>Таблица621[[#This Row],[Общее кол-во шт]]*Таблица621[[#This Row],[Оптовая цена KRW                       за 1шт]]</f>
        <v>0</v>
      </c>
      <c r="N31" s="41" t="str">
        <f>IFERROR(Таблица621[[#This Row],[Общее кол-во шт]]*Таблица621[[#This Row],[Оптовая цена USD                       за 1шт]],"")</f>
        <v/>
      </c>
      <c r="O31" s="42"/>
    </row>
    <row r="32" spans="1:15" s="30" customFormat="1" ht="24" customHeight="1">
      <c r="A32" s="31" t="s">
        <v>25552</v>
      </c>
      <c r="B32" s="32">
        <v>8809326331841</v>
      </c>
      <c r="C32" s="33"/>
      <c r="D32" s="34" t="s">
        <v>25553</v>
      </c>
      <c r="E32" s="187" t="s">
        <v>1668</v>
      </c>
      <c r="F32" s="38"/>
      <c r="G32" s="36"/>
      <c r="H32" s="37">
        <v>100</v>
      </c>
      <c r="I32" s="38">
        <v>8415</v>
      </c>
      <c r="J32" s="39" t="str">
        <f>IF($I$1="","Введите курс",Таблица621[[#This Row],[Оптовая цена KRW                       за 1шт]]/$I$1)</f>
        <v>Введите курс</v>
      </c>
      <c r="K32" s="284"/>
      <c r="L32" s="40">
        <f>Таблица621[[#This Row],[Заказ коробок ]]*Таблица621[[#This Row],[Кол-во шт в коробке]]</f>
        <v>0</v>
      </c>
      <c r="M32" s="38">
        <f>Таблица621[[#This Row],[Общее кол-во шт]]*Таблица621[[#This Row],[Оптовая цена KRW                       за 1шт]]</f>
        <v>0</v>
      </c>
      <c r="N32" s="41" t="str">
        <f>IFERROR(Таблица621[[#This Row],[Общее кол-во шт]]*Таблица621[[#This Row],[Оптовая цена USD                       за 1шт]],"")</f>
        <v/>
      </c>
      <c r="O32" s="42"/>
    </row>
    <row r="33" spans="1:15" s="30" customFormat="1" ht="24" customHeight="1">
      <c r="A33" s="31" t="s">
        <v>25554</v>
      </c>
      <c r="B33" s="32">
        <v>8809326339755</v>
      </c>
      <c r="C33" s="33"/>
      <c r="D33" s="34" t="s">
        <v>25555</v>
      </c>
      <c r="E33" s="187" t="s">
        <v>1639</v>
      </c>
      <c r="F33" s="38"/>
      <c r="G33" s="36"/>
      <c r="H33" s="37">
        <v>80</v>
      </c>
      <c r="I33" s="38">
        <v>0</v>
      </c>
      <c r="J33" s="39" t="str">
        <f>IF($I$1="","Введите курс",Таблица621[[#This Row],[Оптовая цена KRW                       за 1шт]]/$I$1)</f>
        <v>Введите курс</v>
      </c>
      <c r="K33" s="284"/>
      <c r="L33" s="40">
        <f>Таблица621[[#This Row],[Заказ коробок ]]*Таблица621[[#This Row],[Кол-во шт в коробке]]</f>
        <v>0</v>
      </c>
      <c r="M33" s="38">
        <f>Таблица621[[#This Row],[Общее кол-во шт]]*Таблица621[[#This Row],[Оптовая цена KRW                       за 1шт]]</f>
        <v>0</v>
      </c>
      <c r="N33" s="41" t="str">
        <f>IFERROR(Таблица621[[#This Row],[Общее кол-во шт]]*Таблица621[[#This Row],[Оптовая цена USD                       за 1шт]],"")</f>
        <v/>
      </c>
      <c r="O33" s="42"/>
    </row>
    <row r="34" spans="1:15" s="30" customFormat="1" ht="24" customHeight="1">
      <c r="A34" s="31" t="s">
        <v>25556</v>
      </c>
      <c r="B34" s="32">
        <v>8809647390039</v>
      </c>
      <c r="C34" s="33"/>
      <c r="D34" s="34" t="s">
        <v>25557</v>
      </c>
      <c r="E34" s="187" t="s">
        <v>25535</v>
      </c>
      <c r="F34" s="38"/>
      <c r="G34" s="36"/>
      <c r="H34" s="37">
        <v>400</v>
      </c>
      <c r="I34" s="38">
        <v>8415</v>
      </c>
      <c r="J34" s="39" t="str">
        <f>IF($I$1="","Введите курс",Таблица621[[#This Row],[Оптовая цена KRW                       за 1шт]]/$I$1)</f>
        <v>Введите курс</v>
      </c>
      <c r="K34" s="284"/>
      <c r="L34" s="40">
        <f>Таблица621[[#This Row],[Заказ коробок ]]*Таблица621[[#This Row],[Кол-во шт в коробке]]</f>
        <v>0</v>
      </c>
      <c r="M34" s="38">
        <f>Таблица621[[#This Row],[Общее кол-во шт]]*Таблица621[[#This Row],[Оптовая цена KRW                       за 1шт]]</f>
        <v>0</v>
      </c>
      <c r="N34" s="41" t="str">
        <f>IFERROR(Таблица621[[#This Row],[Общее кол-во шт]]*Таблица621[[#This Row],[Оптовая цена USD                       за 1шт]],"")</f>
        <v/>
      </c>
      <c r="O34" s="42"/>
    </row>
    <row r="35" spans="1:15" s="30" customFormat="1" ht="24" customHeight="1">
      <c r="A35" s="31" t="s">
        <v>25558</v>
      </c>
      <c r="B35" s="32">
        <v>8809647390053</v>
      </c>
      <c r="C35" s="33"/>
      <c r="D35" s="34" t="s">
        <v>25559</v>
      </c>
      <c r="E35" s="187" t="s">
        <v>25535</v>
      </c>
      <c r="F35" s="38"/>
      <c r="G35" s="36"/>
      <c r="H35" s="37">
        <v>400</v>
      </c>
      <c r="I35" s="38">
        <v>8415</v>
      </c>
      <c r="J35" s="39" t="str">
        <f>IF($I$1="","Введите курс",Таблица621[[#This Row],[Оптовая цена KRW                       за 1шт]]/$I$1)</f>
        <v>Введите курс</v>
      </c>
      <c r="K35" s="284"/>
      <c r="L35" s="40">
        <f>Таблица621[[#This Row],[Заказ коробок ]]*Таблица621[[#This Row],[Кол-во шт в коробке]]</f>
        <v>0</v>
      </c>
      <c r="M35" s="38">
        <f>Таблица621[[#This Row],[Общее кол-во шт]]*Таблица621[[#This Row],[Оптовая цена KRW                       за 1шт]]</f>
        <v>0</v>
      </c>
      <c r="N35" s="41" t="str">
        <f>IFERROR(Таблица621[[#This Row],[Общее кол-во шт]]*Таблица621[[#This Row],[Оптовая цена USD                       за 1шт]],"")</f>
        <v/>
      </c>
      <c r="O35" s="42"/>
    </row>
    <row r="36" spans="1:15" s="30" customFormat="1" ht="24" customHeight="1">
      <c r="A36" s="31" t="s">
        <v>25560</v>
      </c>
      <c r="B36" s="32">
        <v>8809647390077</v>
      </c>
      <c r="C36" s="33"/>
      <c r="D36" s="34" t="s">
        <v>25561</v>
      </c>
      <c r="E36" s="187" t="s">
        <v>25535</v>
      </c>
      <c r="F36" s="38"/>
      <c r="G36" s="36"/>
      <c r="H36" s="37">
        <v>400</v>
      </c>
      <c r="I36" s="38">
        <v>8415</v>
      </c>
      <c r="J36" s="39" t="str">
        <f>IF($I$1="","Введите курс",Таблица621[[#This Row],[Оптовая цена KRW                       за 1шт]]/$I$1)</f>
        <v>Введите курс</v>
      </c>
      <c r="K36" s="284"/>
      <c r="L36" s="40">
        <f>Таблица621[[#This Row],[Заказ коробок ]]*Таблица621[[#This Row],[Кол-во шт в коробке]]</f>
        <v>0</v>
      </c>
      <c r="M36" s="38">
        <f>Таблица621[[#This Row],[Общее кол-во шт]]*Таблица621[[#This Row],[Оптовая цена KRW                       за 1шт]]</f>
        <v>0</v>
      </c>
      <c r="N36" s="41" t="str">
        <f>IFERROR(Таблица621[[#This Row],[Общее кол-во шт]]*Таблица621[[#This Row],[Оптовая цена USD                       за 1шт]],"")</f>
        <v/>
      </c>
      <c r="O36" s="42"/>
    </row>
    <row r="37" spans="1:15" s="30" customFormat="1" ht="51">
      <c r="A37" s="31" t="s">
        <v>25562</v>
      </c>
      <c r="B37" s="32">
        <v>8809647390008</v>
      </c>
      <c r="C37" s="33"/>
      <c r="D37" s="34" t="s">
        <v>25563</v>
      </c>
      <c r="E37" s="187" t="s">
        <v>25564</v>
      </c>
      <c r="F37" s="38"/>
      <c r="G37" s="36"/>
      <c r="H37" s="37">
        <v>50</v>
      </c>
      <c r="I37" s="38">
        <v>10546.800000000001</v>
      </c>
      <c r="J37" s="39" t="str">
        <f>IF($I$1="","Введите курс",Таблица621[[#This Row],[Оптовая цена KRW                       за 1шт]]/$I$1)</f>
        <v>Введите курс</v>
      </c>
      <c r="K37" s="284"/>
      <c r="L37" s="40">
        <f>Таблица621[[#This Row],[Заказ коробок ]]*Таблица621[[#This Row],[Кол-во шт в коробке]]</f>
        <v>0</v>
      </c>
      <c r="M37" s="38">
        <f>Таблица621[[#This Row],[Общее кол-во шт]]*Таблица621[[#This Row],[Оптовая цена KRW                       за 1шт]]</f>
        <v>0</v>
      </c>
      <c r="N37" s="41" t="str">
        <f>IFERROR(Таблица621[[#This Row],[Общее кол-во шт]]*Таблица621[[#This Row],[Оптовая цена USD                       за 1шт]],"")</f>
        <v/>
      </c>
      <c r="O37" s="42"/>
    </row>
    <row r="38" spans="1:15" s="30" customFormat="1" ht="51" customHeight="1">
      <c r="A38" s="31" t="s">
        <v>25565</v>
      </c>
      <c r="B38" s="32">
        <v>8809647390138</v>
      </c>
      <c r="C38" s="33"/>
      <c r="D38" s="34" t="s">
        <v>25566</v>
      </c>
      <c r="E38" s="187" t="s">
        <v>25567</v>
      </c>
      <c r="F38" s="38"/>
      <c r="G38" s="36"/>
      <c r="H38" s="37">
        <v>50</v>
      </c>
      <c r="I38" s="38">
        <v>9537</v>
      </c>
      <c r="J38" s="39" t="str">
        <f>IF($I$1="","Введите курс",Таблица621[[#This Row],[Оптовая цена KRW                       за 1шт]]/$I$1)</f>
        <v>Введите курс</v>
      </c>
      <c r="K38" s="284"/>
      <c r="L38" s="40">
        <f>Таблица621[[#This Row],[Заказ коробок ]]*Таблица621[[#This Row],[Кол-во шт в коробке]]</f>
        <v>0</v>
      </c>
      <c r="M38" s="38">
        <f>Таблица621[[#This Row],[Общее кол-во шт]]*Таблица621[[#This Row],[Оптовая цена KRW                       за 1шт]]</f>
        <v>0</v>
      </c>
      <c r="N38" s="41" t="str">
        <f>IFERROR(Таблица621[[#This Row],[Общее кол-во шт]]*Таблица621[[#This Row],[Оптовая цена USD                       за 1шт]],"")</f>
        <v/>
      </c>
      <c r="O38" s="42"/>
    </row>
    <row r="39" spans="1:15" s="30" customFormat="1" ht="51" customHeight="1">
      <c r="A39" s="31" t="s">
        <v>25568</v>
      </c>
      <c r="B39" s="32">
        <v>8809647390527</v>
      </c>
      <c r="C39" s="33"/>
      <c r="D39" s="34" t="s">
        <v>25569</v>
      </c>
      <c r="E39" s="187" t="s">
        <v>25570</v>
      </c>
      <c r="F39" s="38"/>
      <c r="G39" s="36"/>
      <c r="H39" s="37">
        <v>50</v>
      </c>
      <c r="I39" s="38">
        <v>10659</v>
      </c>
      <c r="J39" s="39" t="str">
        <f>IF($I$1="","Введите курс",Таблица621[[#This Row],[Оптовая цена KRW                       за 1шт]]/$I$1)</f>
        <v>Введите курс</v>
      </c>
      <c r="K39" s="284"/>
      <c r="L39" s="40">
        <f>Таблица621[[#This Row],[Заказ коробок ]]*Таблица621[[#This Row],[Кол-во шт в коробке]]</f>
        <v>0</v>
      </c>
      <c r="M39" s="38">
        <f>Таблица621[[#This Row],[Общее кол-во шт]]*Таблица621[[#This Row],[Оптовая цена KRW                       за 1шт]]</f>
        <v>0</v>
      </c>
      <c r="N39" s="41" t="str">
        <f>IFERROR(Таблица621[[#This Row],[Общее кол-во шт]]*Таблица621[[#This Row],[Оптовая цена USD                       за 1шт]],"")</f>
        <v/>
      </c>
      <c r="O39" s="42"/>
    </row>
    <row r="40" spans="1:15" s="30" customFormat="1" ht="51" customHeight="1">
      <c r="A40" s="31" t="s">
        <v>25571</v>
      </c>
      <c r="B40" s="32">
        <v>8809647390534</v>
      </c>
      <c r="C40" s="33"/>
      <c r="D40" s="34" t="s">
        <v>25572</v>
      </c>
      <c r="E40" s="187" t="s">
        <v>25570</v>
      </c>
      <c r="F40" s="38"/>
      <c r="G40" s="36"/>
      <c r="H40" s="37">
        <v>50</v>
      </c>
      <c r="I40" s="38">
        <v>10659</v>
      </c>
      <c r="J40" s="39" t="str">
        <f>IF($I$1="","Введите курс",Таблица621[[#This Row],[Оптовая цена KRW                       за 1шт]]/$I$1)</f>
        <v>Введите курс</v>
      </c>
      <c r="K40" s="284"/>
      <c r="L40" s="40">
        <f>Таблица621[[#This Row],[Заказ коробок ]]*Таблица621[[#This Row],[Кол-во шт в коробке]]</f>
        <v>0</v>
      </c>
      <c r="M40" s="38">
        <f>Таблица621[[#This Row],[Общее кол-во шт]]*Таблица621[[#This Row],[Оптовая цена KRW                       за 1шт]]</f>
        <v>0</v>
      </c>
      <c r="N40" s="41" t="str">
        <f>IFERROR(Таблица621[[#This Row],[Общее кол-во шт]]*Таблица621[[#This Row],[Оптовая цена USD                       за 1шт]],"")</f>
        <v/>
      </c>
      <c r="O40" s="42"/>
    </row>
    <row r="41" spans="1:15" s="30" customFormat="1" ht="51" customHeight="1">
      <c r="A41" s="31" t="s">
        <v>25573</v>
      </c>
      <c r="B41" s="32">
        <v>8809647390558</v>
      </c>
      <c r="C41" s="33"/>
      <c r="D41" s="34" t="s">
        <v>25574</v>
      </c>
      <c r="E41" s="187" t="s">
        <v>25575</v>
      </c>
      <c r="F41" s="38"/>
      <c r="G41" s="36"/>
      <c r="H41" s="37">
        <v>50</v>
      </c>
      <c r="I41" s="38">
        <v>10771.2</v>
      </c>
      <c r="J41" s="39" t="str">
        <f>IF($I$1="","Введите курс",Таблица621[[#This Row],[Оптовая цена KRW                       за 1шт]]/$I$1)</f>
        <v>Введите курс</v>
      </c>
      <c r="K41" s="284"/>
      <c r="L41" s="40">
        <f>Таблица621[[#This Row],[Заказ коробок ]]*Таблица621[[#This Row],[Кол-во шт в коробке]]</f>
        <v>0</v>
      </c>
      <c r="M41" s="38">
        <f>Таблица621[[#This Row],[Общее кол-во шт]]*Таблица621[[#This Row],[Оптовая цена KRW                       за 1шт]]</f>
        <v>0</v>
      </c>
      <c r="N41" s="41" t="str">
        <f>IFERROR(Таблица621[[#This Row],[Общее кол-во шт]]*Таблица621[[#This Row],[Оптовая цена USD                       за 1шт]],"")</f>
        <v/>
      </c>
      <c r="O41" s="42"/>
    </row>
    <row r="42" spans="1:15" s="30" customFormat="1" ht="24" customHeight="1">
      <c r="A42" s="31" t="s">
        <v>25576</v>
      </c>
      <c r="B42" s="32">
        <v>8809139458926</v>
      </c>
      <c r="C42" s="33"/>
      <c r="D42" s="34" t="s">
        <v>25577</v>
      </c>
      <c r="E42" s="187" t="s">
        <v>25578</v>
      </c>
      <c r="F42" s="38"/>
      <c r="G42" s="36"/>
      <c r="H42" s="37">
        <v>50</v>
      </c>
      <c r="I42" s="38">
        <v>7293.0000000000009</v>
      </c>
      <c r="J42" s="39" t="str">
        <f>IF($I$1="","Введите курс",Таблица621[[#This Row],[Оптовая цена KRW                       за 1шт]]/$I$1)</f>
        <v>Введите курс</v>
      </c>
      <c r="K42" s="284"/>
      <c r="L42" s="40">
        <f>Таблица621[[#This Row],[Заказ коробок ]]*Таблица621[[#This Row],[Кол-во шт в коробке]]</f>
        <v>0</v>
      </c>
      <c r="M42" s="38">
        <f>Таблица621[[#This Row],[Общее кол-во шт]]*Таблица621[[#This Row],[Оптовая цена KRW                       за 1шт]]</f>
        <v>0</v>
      </c>
      <c r="N42" s="41" t="str">
        <f>IFERROR(Таблица621[[#This Row],[Общее кол-во шт]]*Таблица621[[#This Row],[Оптовая цена USD                       за 1шт]],"")</f>
        <v/>
      </c>
      <c r="O42" s="42"/>
    </row>
    <row r="43" spans="1:15" s="30" customFormat="1" ht="24" customHeight="1">
      <c r="A43" s="31" t="s">
        <v>25579</v>
      </c>
      <c r="B43" s="32">
        <v>8809339068819</v>
      </c>
      <c r="C43" s="33"/>
      <c r="D43" s="34" t="s">
        <v>25580</v>
      </c>
      <c r="E43" s="187" t="s">
        <v>1714</v>
      </c>
      <c r="F43" s="38"/>
      <c r="G43" s="36"/>
      <c r="H43" s="37">
        <v>90</v>
      </c>
      <c r="I43" s="38">
        <v>12342.000000000002</v>
      </c>
      <c r="J43" s="39" t="str">
        <f>IF($I$1="","Введите курс",Таблица621[[#This Row],[Оптовая цена KRW                       за 1шт]]/$I$1)</f>
        <v>Введите курс</v>
      </c>
      <c r="K43" s="284"/>
      <c r="L43" s="40">
        <f>Таблица621[[#This Row],[Заказ коробок ]]*Таблица621[[#This Row],[Кол-во шт в коробке]]</f>
        <v>0</v>
      </c>
      <c r="M43" s="38">
        <f>Таблица621[[#This Row],[Общее кол-во шт]]*Таблица621[[#This Row],[Оптовая цена KRW                       за 1шт]]</f>
        <v>0</v>
      </c>
      <c r="N43" s="41" t="str">
        <f>IFERROR(Таблица621[[#This Row],[Общее кол-во шт]]*Таблица621[[#This Row],[Оптовая цена USD                       за 1шт]],"")</f>
        <v/>
      </c>
      <c r="O43" s="42"/>
    </row>
    <row r="44" spans="1:15" s="30" customFormat="1" ht="24" customHeight="1">
      <c r="A44" s="31" t="s">
        <v>25581</v>
      </c>
      <c r="B44" s="32">
        <v>8809339068826</v>
      </c>
      <c r="C44" s="33"/>
      <c r="D44" s="34" t="s">
        <v>25582</v>
      </c>
      <c r="E44" s="187" t="s">
        <v>1714</v>
      </c>
      <c r="F44" s="38"/>
      <c r="G44" s="36"/>
      <c r="H44" s="37">
        <v>90</v>
      </c>
      <c r="I44" s="38">
        <v>12342.000000000002</v>
      </c>
      <c r="J44" s="39" t="str">
        <f>IF($I$1="","Введите курс",Таблица621[[#This Row],[Оптовая цена KRW                       за 1шт]]/$I$1)</f>
        <v>Введите курс</v>
      </c>
      <c r="K44" s="284"/>
      <c r="L44" s="40">
        <f>Таблица621[[#This Row],[Заказ коробок ]]*Таблица621[[#This Row],[Кол-во шт в коробке]]</f>
        <v>0</v>
      </c>
      <c r="M44" s="38">
        <f>Таблица621[[#This Row],[Общее кол-во шт]]*Таблица621[[#This Row],[Оптовая цена KRW                       за 1шт]]</f>
        <v>0</v>
      </c>
      <c r="N44" s="41" t="str">
        <f>IFERROR(Таблица621[[#This Row],[Общее кол-во шт]]*Таблица621[[#This Row],[Оптовая цена USD                       за 1шт]],"")</f>
        <v/>
      </c>
      <c r="O44" s="42"/>
    </row>
    <row r="45" spans="1:15" s="30" customFormat="1" ht="24" customHeight="1">
      <c r="A45" s="31" t="s">
        <v>25583</v>
      </c>
      <c r="B45" s="32">
        <v>8809647390879</v>
      </c>
      <c r="C45" s="33"/>
      <c r="D45" s="34" t="s">
        <v>25584</v>
      </c>
      <c r="E45" s="187" t="s">
        <v>1651</v>
      </c>
      <c r="F45" s="38"/>
      <c r="G45" s="36"/>
      <c r="H45" s="37">
        <v>50</v>
      </c>
      <c r="I45" s="38">
        <v>9312.6</v>
      </c>
      <c r="J45" s="39" t="str">
        <f>IF($I$1="","Введите курс",Таблица621[[#This Row],[Оптовая цена KRW                       за 1шт]]/$I$1)</f>
        <v>Введите курс</v>
      </c>
      <c r="K45" s="284"/>
      <c r="L45" s="40">
        <f>Таблица621[[#This Row],[Заказ коробок ]]*Таблица621[[#This Row],[Кол-во шт в коробке]]</f>
        <v>0</v>
      </c>
      <c r="M45" s="38">
        <f>Таблица621[[#This Row],[Общее кол-во шт]]*Таблица621[[#This Row],[Оптовая цена KRW                       за 1шт]]</f>
        <v>0</v>
      </c>
      <c r="N45" s="41" t="str">
        <f>IFERROR(Таблица621[[#This Row],[Общее кол-во шт]]*Таблица621[[#This Row],[Оптовая цена USD                       за 1шт]],"")</f>
        <v/>
      </c>
      <c r="O45" s="42"/>
    </row>
    <row r="46" spans="1:15" s="30" customFormat="1" ht="24" customHeight="1">
      <c r="A46" s="31" t="s">
        <v>25585</v>
      </c>
      <c r="B46" s="32">
        <v>8809647390886</v>
      </c>
      <c r="C46" s="33"/>
      <c r="D46" s="34" t="s">
        <v>25586</v>
      </c>
      <c r="E46" s="187" t="s">
        <v>1668</v>
      </c>
      <c r="F46" s="38"/>
      <c r="G46" s="36"/>
      <c r="H46" s="37">
        <v>100</v>
      </c>
      <c r="I46" s="38">
        <v>10434.6</v>
      </c>
      <c r="J46" s="39" t="str">
        <f>IF($I$1="","Введите курс",Таблица621[[#This Row],[Оптовая цена KRW                       за 1шт]]/$I$1)</f>
        <v>Введите курс</v>
      </c>
      <c r="K46" s="284"/>
      <c r="L46" s="40">
        <f>Таблица621[[#This Row],[Заказ коробок ]]*Таблица621[[#This Row],[Кол-во шт в коробке]]</f>
        <v>0</v>
      </c>
      <c r="M46" s="38">
        <f>Таблица621[[#This Row],[Общее кол-во шт]]*Таблица621[[#This Row],[Оптовая цена KRW                       за 1шт]]</f>
        <v>0</v>
      </c>
      <c r="N46" s="41" t="str">
        <f>IFERROR(Таблица621[[#This Row],[Общее кол-во шт]]*Таблица621[[#This Row],[Оптовая цена USD                       за 1шт]],"")</f>
        <v/>
      </c>
      <c r="O46" s="42"/>
    </row>
    <row r="47" spans="1:15" s="30" customFormat="1" ht="24" customHeight="1">
      <c r="A47" s="31" t="s">
        <v>25587</v>
      </c>
      <c r="B47" s="32">
        <v>8809647390893</v>
      </c>
      <c r="C47" s="33"/>
      <c r="D47" s="34" t="s">
        <v>25588</v>
      </c>
      <c r="E47" s="187" t="s">
        <v>9306</v>
      </c>
      <c r="F47" s="38"/>
      <c r="G47" s="36"/>
      <c r="H47" s="37">
        <v>100</v>
      </c>
      <c r="I47" s="38">
        <v>10434.6</v>
      </c>
      <c r="J47" s="39" t="str">
        <f>IF($I$1="","Введите курс",Таблица621[[#This Row],[Оптовая цена KRW                       за 1шт]]/$I$1)</f>
        <v>Введите курс</v>
      </c>
      <c r="K47" s="284"/>
      <c r="L47" s="40">
        <f>Таблица621[[#This Row],[Заказ коробок ]]*Таблица621[[#This Row],[Кол-во шт в коробке]]</f>
        <v>0</v>
      </c>
      <c r="M47" s="38">
        <f>Таблица621[[#This Row],[Общее кол-во шт]]*Таблица621[[#This Row],[Оптовая цена KRW                       за 1шт]]</f>
        <v>0</v>
      </c>
      <c r="N47" s="41" t="str">
        <f>IFERROR(Таблица621[[#This Row],[Общее кол-во шт]]*Таблица621[[#This Row],[Оптовая цена USD                       за 1шт]],"")</f>
        <v/>
      </c>
      <c r="O47" s="42"/>
    </row>
    <row r="48" spans="1:15" s="30" customFormat="1" ht="51" customHeight="1">
      <c r="A48" s="31" t="s">
        <v>25589</v>
      </c>
      <c r="B48" s="32">
        <v>8809647391043</v>
      </c>
      <c r="C48" s="33"/>
      <c r="D48" s="34" t="s">
        <v>25590</v>
      </c>
      <c r="E48" s="187" t="s">
        <v>25591</v>
      </c>
      <c r="F48" s="38"/>
      <c r="G48" s="36"/>
      <c r="H48" s="37">
        <v>40</v>
      </c>
      <c r="I48" s="38">
        <v>10659</v>
      </c>
      <c r="J48" s="39" t="str">
        <f>IF($I$1="","Введите курс",Таблица621[[#This Row],[Оптовая цена KRW                       за 1шт]]/$I$1)</f>
        <v>Введите курс</v>
      </c>
      <c r="K48" s="284"/>
      <c r="L48" s="40">
        <f>Таблица621[[#This Row],[Заказ коробок ]]*Таблица621[[#This Row],[Кол-во шт в коробке]]</f>
        <v>0</v>
      </c>
      <c r="M48" s="38">
        <f>Таблица621[[#This Row],[Общее кол-во шт]]*Таблица621[[#This Row],[Оптовая цена KRW                       за 1шт]]</f>
        <v>0</v>
      </c>
      <c r="N48" s="41" t="str">
        <f>IFERROR(Таблица621[[#This Row],[Общее кол-во шт]]*Таблица621[[#This Row],[Оптовая цена USD                       за 1шт]],"")</f>
        <v/>
      </c>
      <c r="O48" s="42"/>
    </row>
    <row r="49" spans="1:15" s="30" customFormat="1" ht="51" customHeight="1">
      <c r="A49" s="31" t="s">
        <v>25592</v>
      </c>
      <c r="B49" s="32">
        <v>8809647391036</v>
      </c>
      <c r="C49" s="33"/>
      <c r="D49" s="34" t="s">
        <v>25593</v>
      </c>
      <c r="E49" s="187" t="s">
        <v>25594</v>
      </c>
      <c r="F49" s="38"/>
      <c r="G49" s="36"/>
      <c r="H49" s="37">
        <v>40</v>
      </c>
      <c r="I49" s="38">
        <v>10659</v>
      </c>
      <c r="J49" s="39" t="str">
        <f>IF($I$1="","Введите курс",Таблица621[[#This Row],[Оптовая цена KRW                       за 1шт]]/$I$1)</f>
        <v>Введите курс</v>
      </c>
      <c r="K49" s="284"/>
      <c r="L49" s="40">
        <f>Таблица621[[#This Row],[Заказ коробок ]]*Таблица621[[#This Row],[Кол-во шт в коробке]]</f>
        <v>0</v>
      </c>
      <c r="M49" s="38">
        <f>Таблица621[[#This Row],[Общее кол-во шт]]*Таблица621[[#This Row],[Оптовая цена KRW                       за 1шт]]</f>
        <v>0</v>
      </c>
      <c r="N49" s="41" t="str">
        <f>IFERROR(Таблица621[[#This Row],[Общее кол-во шт]]*Таблица621[[#This Row],[Оптовая цена USD                       за 1шт]],"")</f>
        <v/>
      </c>
      <c r="O49" s="42"/>
    </row>
    <row r="50" spans="1:15" s="30" customFormat="1" ht="24" customHeight="1">
      <c r="A50" s="31" t="s">
        <v>25595</v>
      </c>
      <c r="B50" s="32">
        <v>8809647391005</v>
      </c>
      <c r="C50" s="33"/>
      <c r="D50" s="34" t="s">
        <v>25596</v>
      </c>
      <c r="E50" s="187" t="s">
        <v>25597</v>
      </c>
      <c r="F50" s="38"/>
      <c r="G50" s="36"/>
      <c r="H50" s="37">
        <v>50</v>
      </c>
      <c r="I50" s="38">
        <v>8415</v>
      </c>
      <c r="J50" s="39" t="str">
        <f>IF($I$1="","Введите курс",Таблица621[[#This Row],[Оптовая цена KRW                       за 1шт]]/$I$1)</f>
        <v>Введите курс</v>
      </c>
      <c r="K50" s="284"/>
      <c r="L50" s="40">
        <f>Таблица621[[#This Row],[Заказ коробок ]]*Таблица621[[#This Row],[Кол-во шт в коробке]]</f>
        <v>0</v>
      </c>
      <c r="M50" s="38">
        <f>Таблица621[[#This Row],[Общее кол-во шт]]*Таблица621[[#This Row],[Оптовая цена KRW                       за 1шт]]</f>
        <v>0</v>
      </c>
      <c r="N50" s="41" t="str">
        <f>IFERROR(Таблица621[[#This Row],[Общее кол-во шт]]*Таблица621[[#This Row],[Оптовая цена USD                       за 1шт]],"")</f>
        <v/>
      </c>
      <c r="O50" s="42"/>
    </row>
    <row r="51" spans="1:15" s="30" customFormat="1" ht="24" customHeight="1">
      <c r="A51" s="31" t="s">
        <v>25598</v>
      </c>
      <c r="B51" s="32">
        <v>8809647391098</v>
      </c>
      <c r="C51" s="33"/>
      <c r="D51" s="34" t="s">
        <v>25599</v>
      </c>
      <c r="E51" s="187" t="s">
        <v>17891</v>
      </c>
      <c r="F51" s="38"/>
      <c r="G51" s="36"/>
      <c r="H51" s="37">
        <v>30</v>
      </c>
      <c r="I51" s="38">
        <v>7629.6000000000013</v>
      </c>
      <c r="J51" s="39" t="str">
        <f>IF($I$1="","Введите курс",Таблица621[[#This Row],[Оптовая цена KRW                       за 1шт]]/$I$1)</f>
        <v>Введите курс</v>
      </c>
      <c r="K51" s="284"/>
      <c r="L51" s="40">
        <f>Таблица621[[#This Row],[Заказ коробок ]]*Таблица621[[#This Row],[Кол-во шт в коробке]]</f>
        <v>0</v>
      </c>
      <c r="M51" s="38">
        <f>Таблица621[[#This Row],[Общее кол-во шт]]*Таблица621[[#This Row],[Оптовая цена KRW                       за 1шт]]</f>
        <v>0</v>
      </c>
      <c r="N51" s="41" t="str">
        <f>IFERROR(Таблица621[[#This Row],[Общее кол-во шт]]*Таблица621[[#This Row],[Оптовая цена USD                       за 1шт]],"")</f>
        <v/>
      </c>
      <c r="O51" s="42"/>
    </row>
    <row r="52" spans="1:15" s="30" customFormat="1" ht="24" customHeight="1">
      <c r="A52" s="31" t="s">
        <v>25600</v>
      </c>
      <c r="B52" s="32"/>
      <c r="C52" s="33"/>
      <c r="D52" s="34" t="s">
        <v>25601</v>
      </c>
      <c r="E52" s="187" t="s">
        <v>25602</v>
      </c>
      <c r="F52" s="38"/>
      <c r="G52" s="36"/>
      <c r="H52" s="37">
        <v>60</v>
      </c>
      <c r="I52" s="38">
        <v>7854.0000000000009</v>
      </c>
      <c r="J52" s="39" t="str">
        <f>IF($I$1="","Введите курс",Таблица621[[#This Row],[Оптовая цена KRW                       за 1шт]]/$I$1)</f>
        <v>Введите курс</v>
      </c>
      <c r="K52" s="284"/>
      <c r="L52" s="40">
        <f>Таблица621[[#This Row],[Заказ коробок ]]*Таблица621[[#This Row],[Кол-во шт в коробке]]</f>
        <v>0</v>
      </c>
      <c r="M52" s="38">
        <f>Таблица621[[#This Row],[Общее кол-во шт]]*Таблица621[[#This Row],[Оптовая цена KRW                       за 1шт]]</f>
        <v>0</v>
      </c>
      <c r="N52" s="41" t="str">
        <f>IFERROR(Таблица621[[#This Row],[Общее кол-во шт]]*Таблица621[[#This Row],[Оптовая цена USD                       за 1шт]],"")</f>
        <v/>
      </c>
      <c r="O52" s="42"/>
    </row>
    <row r="53" spans="1:15" s="30" customFormat="1" ht="24" customHeight="1">
      <c r="A53" s="31" t="s">
        <v>25603</v>
      </c>
      <c r="B53" s="32"/>
      <c r="C53" s="33"/>
      <c r="D53" s="34" t="s">
        <v>25604</v>
      </c>
      <c r="E53" s="187" t="s">
        <v>14546</v>
      </c>
      <c r="F53" s="38"/>
      <c r="G53" s="36"/>
      <c r="H53" s="37">
        <v>50</v>
      </c>
      <c r="I53" s="38">
        <v>9312.6</v>
      </c>
      <c r="J53" s="39" t="str">
        <f>IF($I$1="","Введите курс",Таблица621[[#This Row],[Оптовая цена KRW                       за 1шт]]/$I$1)</f>
        <v>Введите курс</v>
      </c>
      <c r="K53" s="284"/>
      <c r="L53" s="40">
        <f>Таблица621[[#This Row],[Заказ коробок ]]*Таблица621[[#This Row],[Кол-во шт в коробке]]</f>
        <v>0</v>
      </c>
      <c r="M53" s="38">
        <f>Таблица621[[#This Row],[Общее кол-во шт]]*Таблица621[[#This Row],[Оптовая цена KRW                       за 1шт]]</f>
        <v>0</v>
      </c>
      <c r="N53" s="41" t="str">
        <f>IFERROR(Таблица621[[#This Row],[Общее кол-во шт]]*Таблица621[[#This Row],[Оптовая цена USD                       за 1шт]],"")</f>
        <v/>
      </c>
      <c r="O53" s="42"/>
    </row>
    <row r="54" spans="1:15" s="30" customFormat="1" ht="24" customHeight="1">
      <c r="A54" s="31" t="s">
        <v>25605</v>
      </c>
      <c r="B54" s="32"/>
      <c r="C54" s="33"/>
      <c r="D54" s="34" t="s">
        <v>25606</v>
      </c>
      <c r="E54" s="187" t="s">
        <v>25607</v>
      </c>
      <c r="F54" s="38"/>
      <c r="G54" s="36"/>
      <c r="H54" s="37">
        <v>30</v>
      </c>
      <c r="I54" s="38">
        <v>6732.0000000000009</v>
      </c>
      <c r="J54" s="39" t="str">
        <f>IF($I$1="","Введите курс",Таблица621[[#This Row],[Оптовая цена KRW                       за 1шт]]/$I$1)</f>
        <v>Введите курс</v>
      </c>
      <c r="K54" s="284"/>
      <c r="L54" s="40">
        <f>Таблица621[[#This Row],[Заказ коробок ]]*Таблица621[[#This Row],[Кол-во шт в коробке]]</f>
        <v>0</v>
      </c>
      <c r="M54" s="38">
        <f>Таблица621[[#This Row],[Общее кол-во шт]]*Таблица621[[#This Row],[Оптовая цена KRW                       за 1шт]]</f>
        <v>0</v>
      </c>
      <c r="N54" s="41" t="str">
        <f>IFERROR(Таблица621[[#This Row],[Общее кол-во шт]]*Таблица621[[#This Row],[Оптовая цена USD                       за 1шт]],"")</f>
        <v/>
      </c>
      <c r="O54" s="42"/>
    </row>
    <row r="55" spans="1:15" s="30" customFormat="1" ht="24" customHeight="1">
      <c r="A55" s="31" t="s">
        <v>25608</v>
      </c>
      <c r="B55" s="32"/>
      <c r="C55" s="33"/>
      <c r="D55" s="34" t="s">
        <v>25609</v>
      </c>
      <c r="E55" s="187" t="s">
        <v>14551</v>
      </c>
      <c r="F55" s="38"/>
      <c r="G55" s="36"/>
      <c r="H55" s="37">
        <v>100</v>
      </c>
      <c r="I55" s="38">
        <v>3253.8000000000006</v>
      </c>
      <c r="J55" s="39" t="str">
        <f>IF($I$1="","Введите курс",Таблица621[[#This Row],[Оптовая цена KRW                       за 1шт]]/$I$1)</f>
        <v>Введите курс</v>
      </c>
      <c r="K55" s="284"/>
      <c r="L55" s="40">
        <f>Таблица621[[#This Row],[Заказ коробок ]]*Таблица621[[#This Row],[Кол-во шт в коробке]]</f>
        <v>0</v>
      </c>
      <c r="M55" s="38">
        <f>Таблица621[[#This Row],[Общее кол-во шт]]*Таблица621[[#This Row],[Оптовая цена KRW                       за 1шт]]</f>
        <v>0</v>
      </c>
      <c r="N55" s="41" t="str">
        <f>IFERROR(Таблица621[[#This Row],[Общее кол-во шт]]*Таблица621[[#This Row],[Оптовая цена USD                       за 1шт]],"")</f>
        <v/>
      </c>
      <c r="O55" s="42"/>
    </row>
    <row r="56" spans="1:15" s="30" customFormat="1" ht="24" customHeight="1">
      <c r="A56" s="31" t="s">
        <v>25610</v>
      </c>
      <c r="B56" s="32"/>
      <c r="C56" s="33"/>
      <c r="D56" s="34" t="s">
        <v>25611</v>
      </c>
      <c r="E56" s="187" t="s">
        <v>14546</v>
      </c>
      <c r="F56" s="38"/>
      <c r="G56" s="36"/>
      <c r="H56" s="37">
        <v>50</v>
      </c>
      <c r="I56" s="38">
        <v>6732.0000000000009</v>
      </c>
      <c r="J56" s="39" t="str">
        <f>IF($I$1="","Введите курс",Таблица621[[#This Row],[Оптовая цена KRW                       за 1шт]]/$I$1)</f>
        <v>Введите курс</v>
      </c>
      <c r="K56" s="284"/>
      <c r="L56" s="40">
        <f>Таблица621[[#This Row],[Заказ коробок ]]*Таблица621[[#This Row],[Кол-во шт в коробке]]</f>
        <v>0</v>
      </c>
      <c r="M56" s="38">
        <f>Таблица621[[#This Row],[Общее кол-во шт]]*Таблица621[[#This Row],[Оптовая цена KRW                       за 1шт]]</f>
        <v>0</v>
      </c>
      <c r="N56" s="41" t="str">
        <f>IFERROR(Таблица621[[#This Row],[Общее кол-во шт]]*Таблица621[[#This Row],[Оптовая цена USD                       за 1шт]],"")</f>
        <v/>
      </c>
      <c r="O56" s="42"/>
    </row>
    <row r="57" spans="1:15" s="30" customFormat="1" ht="24" customHeight="1">
      <c r="A57" s="31" t="s">
        <v>25612</v>
      </c>
      <c r="B57" s="32"/>
      <c r="C57" s="33"/>
      <c r="D57" s="34" t="s">
        <v>25613</v>
      </c>
      <c r="E57" s="187" t="s">
        <v>14551</v>
      </c>
      <c r="F57" s="38"/>
      <c r="G57" s="36"/>
      <c r="H57" s="37">
        <v>100</v>
      </c>
      <c r="I57" s="38">
        <v>10434.6</v>
      </c>
      <c r="J57" s="39" t="str">
        <f>IF($I$1="","Введите курс",Таблица621[[#This Row],[Оптовая цена KRW                       за 1шт]]/$I$1)</f>
        <v>Введите курс</v>
      </c>
      <c r="K57" s="284"/>
      <c r="L57" s="40">
        <f>Таблица621[[#This Row],[Заказ коробок ]]*Таблица621[[#This Row],[Кол-во шт в коробке]]</f>
        <v>0</v>
      </c>
      <c r="M57" s="38">
        <f>Таблица621[[#This Row],[Общее кол-во шт]]*Таблица621[[#This Row],[Оптовая цена KRW                       за 1шт]]</f>
        <v>0</v>
      </c>
      <c r="N57" s="41" t="str">
        <f>IFERROR(Таблица621[[#This Row],[Общее кол-во шт]]*Таблица621[[#This Row],[Оптовая цена USD                       за 1шт]],"")</f>
        <v/>
      </c>
      <c r="O57" s="42"/>
    </row>
    <row r="58" spans="1:15" ht="22.5" customHeight="1">
      <c r="I58" s="147"/>
    </row>
  </sheetData>
  <sheetProtection algorithmName="SHA-512" hashValue="lycGqZYhltVdIiipqOI5mDVm8PFVZicq7Hyus87kMH5LPDRqFIH5yts52VDsy418fBx1kyCNJbfFZbn30Argsw==" saltValue="V+29uWOiyJLe8lSRxlMiag==" spinCount="100000" sheet="1" autoFilter="0" pivotTables="0"/>
  <mergeCells count="2">
    <mergeCell ref="A1:C1"/>
    <mergeCell ref="D1:G1"/>
  </mergeCells>
  <conditionalFormatting sqref="A58:A1048576">
    <cfRule type="duplicateValues" dxfId="159" priority="5"/>
  </conditionalFormatting>
  <conditionalFormatting sqref="A58:A1048576">
    <cfRule type="duplicateValues" dxfId="158" priority="6"/>
  </conditionalFormatting>
  <conditionalFormatting sqref="A58:A1048576">
    <cfRule type="duplicateValues" dxfId="157" priority="7"/>
    <cfRule type="duplicateValues" dxfId="156" priority="8"/>
    <cfRule type="duplicateValues" dxfId="155" priority="9"/>
  </conditionalFormatting>
  <conditionalFormatting sqref="A4 A6 A8 A10 A12 A14 A16 A18 A20 A22 A24 A26 A28 A30 A32 A34 A36 A38 A40 A42 A44 A46 A48 A50 A52 A54 A56">
    <cfRule type="duplicateValues" dxfId="154" priority="1"/>
  </conditionalFormatting>
  <conditionalFormatting sqref="A4 A6 A8 A10 A12 A14 A16 A18 A20 A22 A24 A26 A28 A30 A32 A34 A36 A38 A40 A42 A44 A46 A48 A50 A52 A54 A56">
    <cfRule type="duplicateValues" dxfId="153" priority="2"/>
    <cfRule type="duplicateValues" dxfId="152" priority="3"/>
    <cfRule type="duplicateValues" dxfId="151" priority="4"/>
  </conditionalFormatting>
  <conditionalFormatting sqref="A3 A5 A7 A9 A11 A13 A15 A17 A19 A21 A23 A25 A27 A29 A31 A33 A35 A37 A39 A41 A43 A45 A47 A49 A51 A53 A55 A57">
    <cfRule type="duplicateValues" dxfId="150" priority="10"/>
  </conditionalFormatting>
  <conditionalFormatting sqref="A3 A5 A7 A9 A11 A13 A15 A17 A19 A21 A23 A25 A27 A29 A31 A33 A35 A37 A39 A41 A43 A45 A47 A49 A51 A53 A55 A57">
    <cfRule type="duplicateValues" dxfId="149" priority="11"/>
    <cfRule type="duplicateValues" dxfId="148" priority="12"/>
    <cfRule type="duplicateValues" dxfId="147" priority="13"/>
  </conditionalFormatting>
  <conditionalFormatting sqref="A3:A57">
    <cfRule type="duplicateValues" dxfId="146" priority="14"/>
  </conditionalFormatting>
  <conditionalFormatting sqref="A3:A57">
    <cfRule type="duplicateValues" dxfId="145" priority="15"/>
    <cfRule type="duplicateValues" dxfId="144" priority="16"/>
    <cfRule type="duplicateValues" dxfId="143" priority="17"/>
  </conditionalFormatting>
  <conditionalFormatting sqref="A4 A6 A8 A10 A12 A14 A16 A18 A20 A22 A24 A26 A28 A30 A32 A34 A36 A38 A40 A42 A44 A46 A48 A50 A52 A54 A56">
    <cfRule type="duplicateValues" dxfId="142" priority="18"/>
  </conditionalFormatting>
  <conditionalFormatting sqref="A4 A6 A8 A10 A12 A14 A16 A18 A20 A22 A24 A26 A28 A30 A32 A34 A36 A38 A40 A42 A44 A46 A48 A50 A52 A54 A56">
    <cfRule type="duplicateValues" dxfId="141" priority="19"/>
    <cfRule type="duplicateValues" dxfId="140" priority="20"/>
    <cfRule type="duplicateValues" dxfId="139" priority="21"/>
  </conditionalFormatting>
  <hyperlinks>
    <hyperlink ref="H1" r:id="rId1" display="Узнать курс $ к KRW" xr:uid="{00000000-0004-0000-1400-000000000000}"/>
    <hyperlink ref="O1" location="Главная!A1" display="Вернуться на Главную" xr:uid="{00000000-0004-0000-1400-000001000000}"/>
  </hyperlinks>
  <pageMargins left="0.7" right="0.7" top="0.75" bottom="0.75" header="0.3" footer="0.3"/>
  <pageSetup paperSize="9" scale="28" fitToHeight="0" orientation="portrait"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9A490-0FDD-4BE3-9228-71F58FEBCB97}">
  <sheetPr>
    <pageSetUpPr fitToPage="1"/>
  </sheetPr>
  <dimension ref="A1:N69"/>
  <sheetViews>
    <sheetView zoomScaleNormal="100" zoomScaleSheetLayoutView="75" workbookViewId="0">
      <pane ySplit="2" topLeftCell="A3" activePane="bottomLeft" state="frozen"/>
      <selection pane="bottomLeft" activeCell="J3" sqref="J3"/>
    </sheetView>
  </sheetViews>
  <sheetFormatPr defaultColWidth="9" defaultRowHeight="22.5" customHeight="1"/>
  <cols>
    <col min="1" max="1" width="13.7109375" style="61" customWidth="1"/>
    <col min="2" max="2" width="15.7109375" style="59" customWidth="1"/>
    <col min="3" max="3" width="67.7109375" style="60" hidden="1" customWidth="1"/>
    <col min="4" max="4" width="70.7109375" style="61" customWidth="1"/>
    <col min="5" max="5" width="15.28515625" style="424" hidden="1" customWidth="1"/>
    <col min="6" max="6" width="13.42578125" style="108" hidden="1" customWidth="1"/>
    <col min="7" max="7" width="14.140625" style="104" customWidth="1"/>
    <col min="8" max="8" width="14.7109375" style="320" customWidth="1"/>
    <col min="9" max="9" width="14.7109375" style="321" customWidth="1"/>
    <col min="10" max="10" width="16.28515625" style="67" customWidth="1"/>
    <col min="11" max="11" width="16.42578125" style="113" customWidth="1"/>
    <col min="12" max="13" width="19.7109375" style="114" customWidth="1"/>
    <col min="14" max="14" width="30.7109375" style="61" customWidth="1"/>
    <col min="15" max="16384" width="9" style="306"/>
  </cols>
  <sheetData>
    <row r="1" spans="1:14" s="304" customFormat="1" ht="64.150000000000006" customHeight="1">
      <c r="A1" s="484" t="s">
        <v>29520</v>
      </c>
      <c r="B1" s="484"/>
      <c r="C1" s="484"/>
      <c r="D1" s="489" t="s">
        <v>26197</v>
      </c>
      <c r="E1" s="489"/>
      <c r="F1" s="490"/>
      <c r="G1" s="296" t="s">
        <v>29521</v>
      </c>
      <c r="H1" s="299"/>
      <c r="I1" s="10" t="s">
        <v>5</v>
      </c>
      <c r="J1" s="11">
        <f>SUM(J3:J69)</f>
        <v>0</v>
      </c>
      <c r="K1" s="12">
        <f>SUM(K3:K69)</f>
        <v>0</v>
      </c>
      <c r="L1" s="13">
        <f>SUM(L3:L69)</f>
        <v>0</v>
      </c>
      <c r="M1" s="14">
        <f>SUM(M3:M69)</f>
        <v>0</v>
      </c>
      <c r="N1" s="273" t="s">
        <v>26186</v>
      </c>
    </row>
    <row r="2" spans="1:14" ht="50.1" customHeight="1">
      <c r="A2" s="17" t="s">
        <v>8</v>
      </c>
      <c r="B2" s="18" t="s">
        <v>1634</v>
      </c>
      <c r="C2" s="305" t="s">
        <v>10</v>
      </c>
      <c r="D2" s="20" t="s">
        <v>11</v>
      </c>
      <c r="E2" s="414" t="s">
        <v>18</v>
      </c>
      <c r="F2" s="81" t="s">
        <v>19</v>
      </c>
      <c r="G2" s="23" t="s">
        <v>6</v>
      </c>
      <c r="H2" s="83" t="s">
        <v>33144</v>
      </c>
      <c r="I2" s="84" t="s">
        <v>33143</v>
      </c>
      <c r="J2" s="26" t="s">
        <v>20</v>
      </c>
      <c r="K2" s="27" t="s">
        <v>12</v>
      </c>
      <c r="L2" s="28" t="s">
        <v>21</v>
      </c>
      <c r="M2" s="28" t="s">
        <v>22</v>
      </c>
      <c r="N2" s="29" t="s">
        <v>23</v>
      </c>
    </row>
    <row r="3" spans="1:14" ht="24" customHeight="1">
      <c r="A3" s="307" t="s">
        <v>29522</v>
      </c>
      <c r="B3" s="32">
        <v>8809576260878</v>
      </c>
      <c r="C3" s="308"/>
      <c r="D3" s="309" t="s">
        <v>29523</v>
      </c>
      <c r="E3" s="415"/>
      <c r="F3" s="36"/>
      <c r="G3" s="310">
        <v>50</v>
      </c>
      <c r="H3" s="38">
        <v>6630</v>
      </c>
      <c r="I3" s="39" t="str">
        <f>IF($H$1="","Введите курс",Таблица66[[#This Row],[Оптовая цена KRW                       за 1шт]]/$H$1)</f>
        <v>Введите курс</v>
      </c>
      <c r="J3" s="311"/>
      <c r="K3" s="40">
        <f>Таблица66[[#This Row],[Заказ коробок ]]*Таблица66[[#This Row],[Кол-во шт в коробке]]</f>
        <v>0</v>
      </c>
      <c r="L3" s="38">
        <f>Таблица66[[#This Row],[Общее кол-во шт]]*Таблица66[[#This Row],[Оптовая цена KRW                       за 1шт]]</f>
        <v>0</v>
      </c>
      <c r="M3" s="41" t="str">
        <f>IFERROR(Таблица66[[#This Row],[Общее кол-во шт]]*Таблица66[[#This Row],[Оптовая цена USD                       за 1шт]],"")</f>
        <v/>
      </c>
      <c r="N3" s="312"/>
    </row>
    <row r="4" spans="1:14" ht="24" customHeight="1">
      <c r="A4" s="307" t="s">
        <v>29524</v>
      </c>
      <c r="B4" s="32">
        <v>8809576261226</v>
      </c>
      <c r="C4" s="308"/>
      <c r="D4" s="309" t="s">
        <v>29525</v>
      </c>
      <c r="E4" s="38"/>
      <c r="F4" s="36"/>
      <c r="G4" s="310">
        <v>200</v>
      </c>
      <c r="H4" s="38">
        <v>3978</v>
      </c>
      <c r="I4" s="39" t="str">
        <f>IF($H$1="","Введите курс",Таблица66[[#This Row],[Оптовая цена KRW                       за 1шт]]/$H$1)</f>
        <v>Введите курс</v>
      </c>
      <c r="J4" s="311"/>
      <c r="K4" s="40">
        <f>Таблица66[[#This Row],[Заказ коробок ]]*Таблица66[[#This Row],[Кол-во шт в коробке]]</f>
        <v>0</v>
      </c>
      <c r="L4" s="38">
        <f>Таблица66[[#This Row],[Общее кол-во шт]]*Таблица66[[#This Row],[Оптовая цена KRW                       за 1шт]]</f>
        <v>0</v>
      </c>
      <c r="M4" s="41" t="str">
        <f>IFERROR(Таблица66[[#This Row],[Общее кол-во шт]]*Таблица66[[#This Row],[Оптовая цена USD                       за 1шт]],"")</f>
        <v/>
      </c>
      <c r="N4" s="312"/>
    </row>
    <row r="5" spans="1:14" ht="24" customHeight="1">
      <c r="A5" s="307" t="s">
        <v>29526</v>
      </c>
      <c r="B5" s="32">
        <v>8809576261110</v>
      </c>
      <c r="C5" s="308"/>
      <c r="D5" s="309" t="s">
        <v>29527</v>
      </c>
      <c r="E5" s="38"/>
      <c r="F5" s="36"/>
      <c r="G5" s="310">
        <v>40</v>
      </c>
      <c r="H5" s="38">
        <v>10710</v>
      </c>
      <c r="I5" s="39" t="str">
        <f>IF($H$1="","Введите курс",Таблица66[[#This Row],[Оптовая цена KRW                       за 1шт]]/$H$1)</f>
        <v>Введите курс</v>
      </c>
      <c r="J5" s="311"/>
      <c r="K5" s="40">
        <f>Таблица66[[#This Row],[Заказ коробок ]]*Таблица66[[#This Row],[Кол-во шт в коробке]]</f>
        <v>0</v>
      </c>
      <c r="L5" s="38">
        <f>Таблица66[[#This Row],[Общее кол-во шт]]*Таблица66[[#This Row],[Оптовая цена KRW                       за 1шт]]</f>
        <v>0</v>
      </c>
      <c r="M5" s="41" t="str">
        <f>IFERROR(Таблица66[[#This Row],[Общее кол-во шт]]*Таблица66[[#This Row],[Оптовая цена USD                       за 1шт]],"")</f>
        <v/>
      </c>
      <c r="N5" s="312"/>
    </row>
    <row r="6" spans="1:14" ht="24" customHeight="1">
      <c r="A6" s="307" t="s">
        <v>29528</v>
      </c>
      <c r="B6" s="32">
        <v>8809576261219</v>
      </c>
      <c r="C6" s="308"/>
      <c r="D6" s="309" t="s">
        <v>29529</v>
      </c>
      <c r="E6" s="38"/>
      <c r="F6" s="36"/>
      <c r="G6" s="310">
        <v>200</v>
      </c>
      <c r="H6" s="38">
        <v>3366</v>
      </c>
      <c r="I6" s="39" t="str">
        <f>IF($H$1="","Введите курс",Таблица66[[#This Row],[Оптовая цена KRW                       за 1шт]]/$H$1)</f>
        <v>Введите курс</v>
      </c>
      <c r="J6" s="311"/>
      <c r="K6" s="40">
        <f>Таблица66[[#This Row],[Заказ коробок ]]*Таблица66[[#This Row],[Кол-во шт в коробке]]</f>
        <v>0</v>
      </c>
      <c r="L6" s="38">
        <f>Таблица66[[#This Row],[Общее кол-во шт]]*Таблица66[[#This Row],[Оптовая цена KRW                       за 1шт]]</f>
        <v>0</v>
      </c>
      <c r="M6" s="41" t="str">
        <f>IFERROR(Таблица66[[#This Row],[Общее кол-во шт]]*Таблица66[[#This Row],[Оптовая цена USD                       за 1шт]],"")</f>
        <v/>
      </c>
      <c r="N6" s="312"/>
    </row>
    <row r="7" spans="1:14" ht="24" customHeight="1">
      <c r="A7" s="307" t="s">
        <v>29530</v>
      </c>
      <c r="B7" s="32">
        <v>8809576261127</v>
      </c>
      <c r="C7" s="308"/>
      <c r="D7" s="309" t="s">
        <v>29531</v>
      </c>
      <c r="E7" s="38"/>
      <c r="F7" s="36"/>
      <c r="G7" s="310">
        <v>40</v>
      </c>
      <c r="H7" s="38">
        <v>7140</v>
      </c>
      <c r="I7" s="39" t="str">
        <f>IF($H$1="","Введите курс",Таблица66[[#This Row],[Оптовая цена KRW                       за 1шт]]/$H$1)</f>
        <v>Введите курс</v>
      </c>
      <c r="J7" s="311"/>
      <c r="K7" s="40">
        <f>Таблица66[[#This Row],[Заказ коробок ]]*Таблица66[[#This Row],[Кол-во шт в коробке]]</f>
        <v>0</v>
      </c>
      <c r="L7" s="38">
        <f>Таблица66[[#This Row],[Общее кол-во шт]]*Таблица66[[#This Row],[Оптовая цена KRW                       за 1шт]]</f>
        <v>0</v>
      </c>
      <c r="M7" s="41" t="str">
        <f>IFERROR(Таблица66[[#This Row],[Общее кол-во шт]]*Таблица66[[#This Row],[Оптовая цена USD                       за 1шт]],"")</f>
        <v/>
      </c>
      <c r="N7" s="312"/>
    </row>
    <row r="8" spans="1:14" ht="24" customHeight="1">
      <c r="A8" s="307" t="s">
        <v>29532</v>
      </c>
      <c r="B8" s="32">
        <v>8809576261196</v>
      </c>
      <c r="C8" s="308"/>
      <c r="D8" s="309" t="s">
        <v>29533</v>
      </c>
      <c r="E8" s="38"/>
      <c r="F8" s="36"/>
      <c r="G8" s="310">
        <v>200</v>
      </c>
      <c r="H8" s="38">
        <v>3774</v>
      </c>
      <c r="I8" s="39" t="str">
        <f>IF($H$1="","Введите курс",Таблица66[[#This Row],[Оптовая цена KRW                       за 1шт]]/$H$1)</f>
        <v>Введите курс</v>
      </c>
      <c r="J8" s="311"/>
      <c r="K8" s="40">
        <f>Таблица66[[#This Row],[Заказ коробок ]]*Таблица66[[#This Row],[Кол-во шт в коробке]]</f>
        <v>0</v>
      </c>
      <c r="L8" s="38">
        <f>Таблица66[[#This Row],[Общее кол-во шт]]*Таблица66[[#This Row],[Оптовая цена KRW                       за 1шт]]</f>
        <v>0</v>
      </c>
      <c r="M8" s="41" t="str">
        <f>IFERROR(Таблица66[[#This Row],[Общее кол-во шт]]*Таблица66[[#This Row],[Оптовая цена USD                       за 1шт]],"")</f>
        <v/>
      </c>
      <c r="N8" s="312"/>
    </row>
    <row r="9" spans="1:14" ht="24" customHeight="1">
      <c r="A9" s="307" t="s">
        <v>29534</v>
      </c>
      <c r="B9" s="32">
        <v>8809576261141</v>
      </c>
      <c r="C9" s="308"/>
      <c r="D9" s="309" t="s">
        <v>29535</v>
      </c>
      <c r="E9" s="38"/>
      <c r="F9" s="36"/>
      <c r="G9" s="310">
        <v>40</v>
      </c>
      <c r="H9" s="38">
        <v>9180</v>
      </c>
      <c r="I9" s="39" t="str">
        <f>IF($H$1="","Введите курс",Таблица66[[#This Row],[Оптовая цена KRW                       за 1шт]]/$H$1)</f>
        <v>Введите курс</v>
      </c>
      <c r="J9" s="311"/>
      <c r="K9" s="40">
        <f>Таблица66[[#This Row],[Заказ коробок ]]*Таблица66[[#This Row],[Кол-во шт в коробке]]</f>
        <v>0</v>
      </c>
      <c r="L9" s="38">
        <f>Таблица66[[#This Row],[Общее кол-во шт]]*Таблица66[[#This Row],[Оптовая цена KRW                       за 1шт]]</f>
        <v>0</v>
      </c>
      <c r="M9" s="41" t="str">
        <f>IFERROR(Таблица66[[#This Row],[Общее кол-во шт]]*Таблица66[[#This Row],[Оптовая цена USD                       за 1шт]],"")</f>
        <v/>
      </c>
      <c r="N9" s="312"/>
    </row>
    <row r="10" spans="1:14" ht="24" customHeight="1">
      <c r="A10" s="307" t="s">
        <v>29536</v>
      </c>
      <c r="B10" s="32">
        <v>8809576261158</v>
      </c>
      <c r="C10" s="308"/>
      <c r="D10" s="309" t="s">
        <v>29537</v>
      </c>
      <c r="E10" s="38"/>
      <c r="F10" s="36"/>
      <c r="G10" s="310">
        <v>25</v>
      </c>
      <c r="H10" s="38">
        <v>14280</v>
      </c>
      <c r="I10" s="39" t="str">
        <f>IF($H$1="","Введите курс",Таблица66[[#This Row],[Оптовая цена KRW                       за 1шт]]/$H$1)</f>
        <v>Введите курс</v>
      </c>
      <c r="J10" s="311"/>
      <c r="K10" s="40">
        <f>Таблица66[[#This Row],[Заказ коробок ]]*Таблица66[[#This Row],[Кол-во шт в коробке]]</f>
        <v>0</v>
      </c>
      <c r="L10" s="38">
        <f>Таблица66[[#This Row],[Общее кол-во шт]]*Таблица66[[#This Row],[Оптовая цена KRW                       за 1шт]]</f>
        <v>0</v>
      </c>
      <c r="M10" s="41" t="str">
        <f>IFERROR(Таблица66[[#This Row],[Общее кол-во шт]]*Таблица66[[#This Row],[Оптовая цена USD                       за 1шт]],"")</f>
        <v/>
      </c>
      <c r="N10" s="312"/>
    </row>
    <row r="11" spans="1:14" ht="24" customHeight="1">
      <c r="A11" s="307" t="s">
        <v>29538</v>
      </c>
      <c r="B11" s="32">
        <v>8809576261387</v>
      </c>
      <c r="C11" s="308"/>
      <c r="D11" s="309" t="s">
        <v>29539</v>
      </c>
      <c r="E11" s="38"/>
      <c r="F11" s="36"/>
      <c r="G11" s="310">
        <v>50</v>
      </c>
      <c r="H11" s="38">
        <v>12750</v>
      </c>
      <c r="I11" s="39" t="str">
        <f>IF($H$1="","Введите курс",Таблица66[[#This Row],[Оптовая цена KRW                       за 1шт]]/$H$1)</f>
        <v>Введите курс</v>
      </c>
      <c r="J11" s="311"/>
      <c r="K11" s="40">
        <f>Таблица66[[#This Row],[Заказ коробок ]]*Таблица66[[#This Row],[Кол-во шт в коробке]]</f>
        <v>0</v>
      </c>
      <c r="L11" s="38">
        <f>Таблица66[[#This Row],[Общее кол-во шт]]*Таблица66[[#This Row],[Оптовая цена KRW                       за 1шт]]</f>
        <v>0</v>
      </c>
      <c r="M11" s="41" t="str">
        <f>IFERROR(Таблица66[[#This Row],[Общее кол-во шт]]*Таблица66[[#This Row],[Оптовая цена USD                       за 1шт]],"")</f>
        <v/>
      </c>
      <c r="N11" s="312"/>
    </row>
    <row r="12" spans="1:14" ht="24" customHeight="1">
      <c r="A12" s="307" t="s">
        <v>29540</v>
      </c>
      <c r="B12" s="32">
        <v>8809576260618</v>
      </c>
      <c r="C12" s="308"/>
      <c r="D12" s="309" t="s">
        <v>29541</v>
      </c>
      <c r="E12" s="38"/>
      <c r="F12" s="36"/>
      <c r="G12" s="310">
        <v>128</v>
      </c>
      <c r="H12" s="38">
        <v>5202</v>
      </c>
      <c r="I12" s="39" t="str">
        <f>IF($H$1="","Введите курс",Таблица66[[#This Row],[Оптовая цена KRW                       за 1шт]]/$H$1)</f>
        <v>Введите курс</v>
      </c>
      <c r="J12" s="311"/>
      <c r="K12" s="40">
        <f>Таблица66[[#This Row],[Заказ коробок ]]*Таблица66[[#This Row],[Кол-во шт в коробке]]</f>
        <v>0</v>
      </c>
      <c r="L12" s="38">
        <f>Таблица66[[#This Row],[Общее кол-во шт]]*Таблица66[[#This Row],[Оптовая цена KRW                       за 1шт]]</f>
        <v>0</v>
      </c>
      <c r="M12" s="41" t="str">
        <f>IFERROR(Таблица66[[#This Row],[Общее кол-во шт]]*Таблица66[[#This Row],[Оптовая цена USD                       за 1шт]],"")</f>
        <v/>
      </c>
      <c r="N12" s="312"/>
    </row>
    <row r="13" spans="1:14" ht="24" customHeight="1">
      <c r="A13" s="307" t="s">
        <v>29542</v>
      </c>
      <c r="B13" s="32">
        <v>8809576260601</v>
      </c>
      <c r="C13" s="308"/>
      <c r="D13" s="309" t="s">
        <v>29543</v>
      </c>
      <c r="E13" s="38"/>
      <c r="F13" s="36"/>
      <c r="G13" s="310">
        <v>50</v>
      </c>
      <c r="H13" s="38">
        <v>8466</v>
      </c>
      <c r="I13" s="39" t="str">
        <f>IF($H$1="","Введите курс",Таблица66[[#This Row],[Оптовая цена KRW                       за 1шт]]/$H$1)</f>
        <v>Введите курс</v>
      </c>
      <c r="J13" s="311"/>
      <c r="K13" s="40">
        <f>Таблица66[[#This Row],[Заказ коробок ]]*Таблица66[[#This Row],[Кол-во шт в коробке]]</f>
        <v>0</v>
      </c>
      <c r="L13" s="38">
        <f>Таблица66[[#This Row],[Общее кол-во шт]]*Таблица66[[#This Row],[Оптовая цена KRW                       за 1шт]]</f>
        <v>0</v>
      </c>
      <c r="M13" s="41" t="str">
        <f>IFERROR(Таблица66[[#This Row],[Общее кол-во шт]]*Таблица66[[#This Row],[Оптовая цена USD                       за 1шт]],"")</f>
        <v/>
      </c>
      <c r="N13" s="312"/>
    </row>
    <row r="14" spans="1:14" ht="24" customHeight="1">
      <c r="A14" s="307" t="s">
        <v>29544</v>
      </c>
      <c r="B14" s="32">
        <v>8809576260663</v>
      </c>
      <c r="C14" s="308"/>
      <c r="D14" s="309" t="s">
        <v>29545</v>
      </c>
      <c r="E14" s="38"/>
      <c r="F14" s="36"/>
      <c r="G14" s="310">
        <v>50</v>
      </c>
      <c r="H14" s="38">
        <v>12240</v>
      </c>
      <c r="I14" s="39" t="str">
        <f>IF($H$1="","Введите курс",Таблица66[[#This Row],[Оптовая цена KRW                       за 1шт]]/$H$1)</f>
        <v>Введите курс</v>
      </c>
      <c r="J14" s="311"/>
      <c r="K14" s="40">
        <f>Таблица66[[#This Row],[Заказ коробок ]]*Таблица66[[#This Row],[Кол-во шт в коробке]]</f>
        <v>0</v>
      </c>
      <c r="L14" s="38">
        <f>Таблица66[[#This Row],[Общее кол-во шт]]*Таблица66[[#This Row],[Оптовая цена KRW                       за 1шт]]</f>
        <v>0</v>
      </c>
      <c r="M14" s="41" t="str">
        <f>IFERROR(Таблица66[[#This Row],[Общее кол-во шт]]*Таблица66[[#This Row],[Оптовая цена USD                       за 1шт]],"")</f>
        <v/>
      </c>
      <c r="N14" s="312"/>
    </row>
    <row r="15" spans="1:14" ht="24" customHeight="1">
      <c r="A15" s="307" t="s">
        <v>29546</v>
      </c>
      <c r="B15" s="32">
        <v>8809576261202</v>
      </c>
      <c r="C15" s="308"/>
      <c r="D15" s="309" t="s">
        <v>29547</v>
      </c>
      <c r="E15" s="38"/>
      <c r="F15" s="36"/>
      <c r="G15" s="310">
        <v>200</v>
      </c>
      <c r="H15" s="38">
        <v>3672</v>
      </c>
      <c r="I15" s="39" t="str">
        <f>IF($H$1="","Введите курс",Таблица66[[#This Row],[Оптовая цена KRW                       за 1шт]]/$H$1)</f>
        <v>Введите курс</v>
      </c>
      <c r="J15" s="311"/>
      <c r="K15" s="40">
        <f>Таблица66[[#This Row],[Заказ коробок ]]*Таблица66[[#This Row],[Кол-во шт в коробке]]</f>
        <v>0</v>
      </c>
      <c r="L15" s="38">
        <f>Таблица66[[#This Row],[Общее кол-во шт]]*Таблица66[[#This Row],[Оптовая цена KRW                       за 1шт]]</f>
        <v>0</v>
      </c>
      <c r="M15" s="41" t="str">
        <f>IFERROR(Таблица66[[#This Row],[Общее кол-во шт]]*Таблица66[[#This Row],[Оптовая цена USD                       за 1шт]],"")</f>
        <v/>
      </c>
      <c r="N15" s="312"/>
    </row>
    <row r="16" spans="1:14" ht="24" customHeight="1">
      <c r="A16" s="307" t="s">
        <v>29548</v>
      </c>
      <c r="B16" s="32">
        <v>8809576261134</v>
      </c>
      <c r="C16" s="308"/>
      <c r="D16" s="309" t="s">
        <v>29549</v>
      </c>
      <c r="E16" s="38"/>
      <c r="F16" s="36"/>
      <c r="G16" s="310">
        <v>40</v>
      </c>
      <c r="H16" s="38">
        <v>7650</v>
      </c>
      <c r="I16" s="39" t="str">
        <f>IF($H$1="","Введите курс",Таблица66[[#This Row],[Оптовая цена KRW                       за 1шт]]/$H$1)</f>
        <v>Введите курс</v>
      </c>
      <c r="J16" s="311"/>
      <c r="K16" s="40">
        <f>Таблица66[[#This Row],[Заказ коробок ]]*Таблица66[[#This Row],[Кол-во шт в коробке]]</f>
        <v>0</v>
      </c>
      <c r="L16" s="38">
        <f>Таблица66[[#This Row],[Общее кол-во шт]]*Таблица66[[#This Row],[Оптовая цена KRW                       за 1шт]]</f>
        <v>0</v>
      </c>
      <c r="M16" s="41" t="str">
        <f>IFERROR(Таблица66[[#This Row],[Общее кол-во шт]]*Таблица66[[#This Row],[Оптовая цена USD                       за 1шт]],"")</f>
        <v/>
      </c>
      <c r="N16" s="312"/>
    </row>
    <row r="17" spans="1:14" ht="22.5" customHeight="1">
      <c r="A17" s="307" t="s">
        <v>29550</v>
      </c>
      <c r="B17" s="32">
        <v>8809576261318</v>
      </c>
      <c r="C17" s="314"/>
      <c r="D17" s="309" t="s">
        <v>29551</v>
      </c>
      <c r="E17" s="38"/>
      <c r="F17" s="36"/>
      <c r="G17" s="310">
        <v>200</v>
      </c>
      <c r="H17" s="38">
        <v>4488</v>
      </c>
      <c r="I17" s="39" t="str">
        <f>IF($H$1="","Введите курс",Таблица66[[#This Row],[Оптовая цена KRW                       за 1шт]]/$H$1)</f>
        <v>Введите курс</v>
      </c>
      <c r="J17" s="311"/>
      <c r="K17" s="40">
        <f>Таблица66[[#This Row],[Заказ коробок ]]*Таблица66[[#This Row],[Кол-во шт в коробке]]</f>
        <v>0</v>
      </c>
      <c r="L17" s="416">
        <f>Таблица66[[#This Row],[Общее кол-во шт]]*Таблица66[[#This Row],[Оптовая цена KRW                       за 1шт]]</f>
        <v>0</v>
      </c>
      <c r="M17" s="41" t="str">
        <f>IFERROR(Таблица66[[#This Row],[Общее кол-во шт]]*Таблица66[[#This Row],[Оптовая цена USD                       за 1шт]],"")</f>
        <v/>
      </c>
      <c r="N17" s="312"/>
    </row>
    <row r="18" spans="1:14" ht="22.5" customHeight="1">
      <c r="A18" s="307" t="s">
        <v>29552</v>
      </c>
      <c r="B18" s="32">
        <v>8809576260441</v>
      </c>
      <c r="C18" s="314"/>
      <c r="D18" s="309" t="s">
        <v>29553</v>
      </c>
      <c r="E18" s="38"/>
      <c r="F18" s="36"/>
      <c r="G18" s="310">
        <v>52</v>
      </c>
      <c r="H18" s="38">
        <v>9996</v>
      </c>
      <c r="I18" s="39" t="str">
        <f>IF($H$1="","Введите курс",Таблица66[[#This Row],[Оптовая цена KRW                       за 1шт]]/$H$1)</f>
        <v>Введите курс</v>
      </c>
      <c r="J18" s="311"/>
      <c r="K18" s="40">
        <f>Таблица66[[#This Row],[Заказ коробок ]]*Таблица66[[#This Row],[Кол-во шт в коробке]]</f>
        <v>0</v>
      </c>
      <c r="L18" s="416">
        <f>Таблица66[[#This Row],[Общее кол-во шт]]*Таблица66[[#This Row],[Оптовая цена KRW                       за 1шт]]</f>
        <v>0</v>
      </c>
      <c r="M18" s="41" t="str">
        <f>IFERROR(Таблица66[[#This Row],[Общее кол-во шт]]*Таблица66[[#This Row],[Оптовая цена USD                       за 1шт]],"")</f>
        <v/>
      </c>
      <c r="N18" s="312"/>
    </row>
    <row r="19" spans="1:14" ht="22.5" customHeight="1">
      <c r="A19" s="307" t="s">
        <v>29554</v>
      </c>
      <c r="B19" s="32">
        <v>8809576261363</v>
      </c>
      <c r="C19" s="314"/>
      <c r="D19" s="309" t="s">
        <v>29555</v>
      </c>
      <c r="E19" s="38"/>
      <c r="F19" s="36"/>
      <c r="G19" s="310">
        <v>80</v>
      </c>
      <c r="H19" s="38">
        <v>9078</v>
      </c>
      <c r="I19" s="39" t="str">
        <f>IF($H$1="","Введите курс",Таблица66[[#This Row],[Оптовая цена KRW                       за 1шт]]/$H$1)</f>
        <v>Введите курс</v>
      </c>
      <c r="J19" s="311"/>
      <c r="K19" s="40">
        <f>Таблица66[[#This Row],[Заказ коробок ]]*Таблица66[[#This Row],[Кол-во шт в коробке]]</f>
        <v>0</v>
      </c>
      <c r="L19" s="416">
        <f>Таблица66[[#This Row],[Общее кол-во шт]]*Таблица66[[#This Row],[Оптовая цена KRW                       за 1шт]]</f>
        <v>0</v>
      </c>
      <c r="M19" s="41" t="str">
        <f>IFERROR(Таблица66[[#This Row],[Общее кол-во шт]]*Таблица66[[#This Row],[Оптовая цена USD                       за 1шт]],"")</f>
        <v/>
      </c>
      <c r="N19" s="312"/>
    </row>
    <row r="20" spans="1:14" ht="22.5" customHeight="1">
      <c r="A20" s="307" t="s">
        <v>29556</v>
      </c>
      <c r="B20" s="32">
        <v>8809576260496</v>
      </c>
      <c r="C20" s="314"/>
      <c r="D20" s="309" t="s">
        <v>29557</v>
      </c>
      <c r="E20" s="38"/>
      <c r="F20" s="36"/>
      <c r="G20" s="310">
        <v>300</v>
      </c>
      <c r="H20" s="38">
        <v>1020</v>
      </c>
      <c r="I20" s="39" t="str">
        <f>IF($H$1="","Введите курс",Таблица66[[#This Row],[Оптовая цена KRW                       за 1шт]]/$H$1)</f>
        <v>Введите курс</v>
      </c>
      <c r="J20" s="311"/>
      <c r="K20" s="40">
        <f>Таблица66[[#This Row],[Заказ коробок ]]*Таблица66[[#This Row],[Кол-во шт в коробке]]</f>
        <v>0</v>
      </c>
      <c r="L20" s="416">
        <f>Таблица66[[#This Row],[Общее кол-во шт]]*Таблица66[[#This Row],[Оптовая цена KRW                       за 1шт]]</f>
        <v>0</v>
      </c>
      <c r="M20" s="41" t="str">
        <f>IFERROR(Таблица66[[#This Row],[Общее кол-во шт]]*Таблица66[[#This Row],[Оптовая цена USD                       за 1шт]],"")</f>
        <v/>
      </c>
      <c r="N20" s="312"/>
    </row>
    <row r="21" spans="1:14" ht="22.5" customHeight="1">
      <c r="A21" s="307" t="s">
        <v>29558</v>
      </c>
      <c r="B21" s="32">
        <v>8809576260502</v>
      </c>
      <c r="C21" s="314"/>
      <c r="D21" s="309" t="s">
        <v>29559</v>
      </c>
      <c r="E21" s="38"/>
      <c r="F21" s="36"/>
      <c r="G21" s="310">
        <v>60</v>
      </c>
      <c r="H21" s="38">
        <v>5508</v>
      </c>
      <c r="I21" s="39" t="str">
        <f>IF($H$1="","Введите курс",Таблица66[[#This Row],[Оптовая цена KRW                       за 1шт]]/$H$1)</f>
        <v>Введите курс</v>
      </c>
      <c r="J21" s="311"/>
      <c r="K21" s="40">
        <f>Таблица66[[#This Row],[Заказ коробок ]]*Таблица66[[#This Row],[Кол-во шт в коробке]]</f>
        <v>0</v>
      </c>
      <c r="L21" s="416">
        <f>Таблица66[[#This Row],[Общее кол-во шт]]*Таблица66[[#This Row],[Оптовая цена KRW                       за 1шт]]</f>
        <v>0</v>
      </c>
      <c r="M21" s="41" t="str">
        <f>IFERROR(Таблица66[[#This Row],[Общее кол-во шт]]*Таблица66[[#This Row],[Оптовая цена USD                       за 1шт]],"")</f>
        <v/>
      </c>
      <c r="N21" s="312"/>
    </row>
    <row r="22" spans="1:14" ht="22.5" customHeight="1">
      <c r="A22" s="307" t="s">
        <v>29560</v>
      </c>
      <c r="B22" s="32">
        <v>8809576261301</v>
      </c>
      <c r="C22" s="314"/>
      <c r="D22" s="309" t="s">
        <v>29561</v>
      </c>
      <c r="E22" s="38"/>
      <c r="F22" s="36"/>
      <c r="G22" s="310">
        <v>100</v>
      </c>
      <c r="H22" s="38">
        <v>9996</v>
      </c>
      <c r="I22" s="39" t="str">
        <f>IF($H$1="","Введите курс",Таблица66[[#This Row],[Оптовая цена KRW                       за 1шт]]/$H$1)</f>
        <v>Введите курс</v>
      </c>
      <c r="J22" s="311"/>
      <c r="K22" s="40">
        <f>Таблица66[[#This Row],[Заказ коробок ]]*Таблица66[[#This Row],[Кол-во шт в коробке]]</f>
        <v>0</v>
      </c>
      <c r="L22" s="416">
        <f>Таблица66[[#This Row],[Общее кол-во шт]]*Таблица66[[#This Row],[Оптовая цена KRW                       за 1шт]]</f>
        <v>0</v>
      </c>
      <c r="M22" s="41" t="str">
        <f>IFERROR(Таблица66[[#This Row],[Общее кол-во шт]]*Таблица66[[#This Row],[Оптовая цена USD                       за 1шт]],"")</f>
        <v/>
      </c>
      <c r="N22" s="312"/>
    </row>
    <row r="23" spans="1:14" ht="22.5" customHeight="1">
      <c r="A23" s="307" t="s">
        <v>29562</v>
      </c>
      <c r="B23" s="32">
        <v>8809576261233</v>
      </c>
      <c r="C23" s="314"/>
      <c r="D23" s="309" t="s">
        <v>29563</v>
      </c>
      <c r="E23" s="38"/>
      <c r="F23" s="36"/>
      <c r="G23" s="310">
        <v>28</v>
      </c>
      <c r="H23" s="38">
        <v>21420</v>
      </c>
      <c r="I23" s="39" t="str">
        <f>IF($H$1="","Введите курс",Таблица66[[#This Row],[Оптовая цена KRW                       за 1шт]]/$H$1)</f>
        <v>Введите курс</v>
      </c>
      <c r="J23" s="311"/>
      <c r="K23" s="40">
        <f>Таблица66[[#This Row],[Заказ коробок ]]*Таблица66[[#This Row],[Кол-во шт в коробке]]</f>
        <v>0</v>
      </c>
      <c r="L23" s="416">
        <f>Таблица66[[#This Row],[Общее кол-во шт]]*Таблица66[[#This Row],[Оптовая цена KRW                       за 1шт]]</f>
        <v>0</v>
      </c>
      <c r="M23" s="41" t="str">
        <f>IFERROR(Таблица66[[#This Row],[Общее кол-во шт]]*Таблица66[[#This Row],[Оптовая цена USD                       за 1шт]],"")</f>
        <v/>
      </c>
      <c r="N23" s="312"/>
    </row>
    <row r="24" spans="1:14" ht="22.5" customHeight="1">
      <c r="A24" s="307" t="s">
        <v>29564</v>
      </c>
      <c r="B24" s="32"/>
      <c r="C24" s="314"/>
      <c r="D24" s="309" t="s">
        <v>29565</v>
      </c>
      <c r="E24" s="38"/>
      <c r="F24" s="36"/>
      <c r="G24" s="310"/>
      <c r="H24" s="38">
        <v>816</v>
      </c>
      <c r="I24" s="39" t="str">
        <f>IF($H$1="","Введите курс",Таблица66[[#This Row],[Оптовая цена KRW                       за 1шт]]/$H$1)</f>
        <v>Введите курс</v>
      </c>
      <c r="J24" s="311"/>
      <c r="K24" s="40">
        <f>Таблица66[[#This Row],[Заказ коробок ]]*Таблица66[[#This Row],[Кол-во шт в коробке]]</f>
        <v>0</v>
      </c>
      <c r="L24" s="416">
        <f>Таблица66[[#This Row],[Общее кол-во шт]]*Таблица66[[#This Row],[Оптовая цена KRW                       за 1шт]]</f>
        <v>0</v>
      </c>
      <c r="M24" s="41" t="str">
        <f>IFERROR(Таблица66[[#This Row],[Общее кол-во шт]]*Таблица66[[#This Row],[Оптовая цена USD                       за 1шт]],"")</f>
        <v/>
      </c>
      <c r="N24" s="312"/>
    </row>
    <row r="25" spans="1:14" ht="22.5" customHeight="1">
      <c r="A25" s="307" t="s">
        <v>29566</v>
      </c>
      <c r="B25" s="32">
        <v>8809576260236</v>
      </c>
      <c r="C25" s="314"/>
      <c r="D25" s="309" t="s">
        <v>29567</v>
      </c>
      <c r="E25" s="38"/>
      <c r="F25" s="36"/>
      <c r="G25" s="310">
        <v>50</v>
      </c>
      <c r="H25" s="38">
        <v>2550</v>
      </c>
      <c r="I25" s="39" t="str">
        <f>IF($H$1="","Введите курс",Таблица66[[#This Row],[Оптовая цена KRW                       за 1шт]]/$H$1)</f>
        <v>Введите курс</v>
      </c>
      <c r="J25" s="311"/>
      <c r="K25" s="40">
        <f>Таблица66[[#This Row],[Заказ коробок ]]*Таблица66[[#This Row],[Кол-во шт в коробке]]</f>
        <v>0</v>
      </c>
      <c r="L25" s="416">
        <f>Таблица66[[#This Row],[Общее кол-во шт]]*Таблица66[[#This Row],[Оптовая цена KRW                       за 1шт]]</f>
        <v>0</v>
      </c>
      <c r="M25" s="41" t="str">
        <f>IFERROR(Таблица66[[#This Row],[Общее кол-во шт]]*Таблица66[[#This Row],[Оптовая цена USD                       за 1шт]],"")</f>
        <v/>
      </c>
      <c r="N25" s="312"/>
    </row>
    <row r="26" spans="1:14" ht="22.5" customHeight="1">
      <c r="A26" s="307" t="s">
        <v>29568</v>
      </c>
      <c r="B26" s="32">
        <v>8809576261073</v>
      </c>
      <c r="C26" s="314"/>
      <c r="D26" s="309" t="s">
        <v>29569</v>
      </c>
      <c r="E26" s="38"/>
      <c r="F26" s="36"/>
      <c r="G26" s="310">
        <v>120</v>
      </c>
      <c r="H26" s="38">
        <v>3876</v>
      </c>
      <c r="I26" s="39" t="str">
        <f>IF($H$1="","Введите курс",Таблица66[[#This Row],[Оптовая цена KRW                       за 1шт]]/$H$1)</f>
        <v>Введите курс</v>
      </c>
      <c r="J26" s="311"/>
      <c r="K26" s="40">
        <f>Таблица66[[#This Row],[Заказ коробок ]]*Таблица66[[#This Row],[Кол-во шт в коробке]]</f>
        <v>0</v>
      </c>
      <c r="L26" s="416">
        <f>Таблица66[[#This Row],[Общее кол-во шт]]*Таблица66[[#This Row],[Оптовая цена KRW                       за 1шт]]</f>
        <v>0</v>
      </c>
      <c r="M26" s="41" t="str">
        <f>IFERROR(Таблица66[[#This Row],[Общее кол-во шт]]*Таблица66[[#This Row],[Оптовая цена USD                       за 1шт]],"")</f>
        <v/>
      </c>
      <c r="N26" s="312"/>
    </row>
    <row r="27" spans="1:14" ht="22.5" customHeight="1">
      <c r="A27" s="307" t="s">
        <v>29570</v>
      </c>
      <c r="B27" s="32">
        <v>8809576260700</v>
      </c>
      <c r="C27" s="314"/>
      <c r="D27" s="309" t="s">
        <v>29571</v>
      </c>
      <c r="E27" s="38"/>
      <c r="F27" s="36"/>
      <c r="G27" s="310">
        <v>50</v>
      </c>
      <c r="H27" s="38">
        <v>9996</v>
      </c>
      <c r="I27" s="39" t="str">
        <f>IF($H$1="","Введите курс",Таблица66[[#This Row],[Оптовая цена KRW                       за 1шт]]/$H$1)</f>
        <v>Введите курс</v>
      </c>
      <c r="J27" s="311"/>
      <c r="K27" s="40">
        <f>Таблица66[[#This Row],[Заказ коробок ]]*Таблица66[[#This Row],[Кол-во шт в коробке]]</f>
        <v>0</v>
      </c>
      <c r="L27" s="416">
        <f>Таблица66[[#This Row],[Общее кол-во шт]]*Таблица66[[#This Row],[Оптовая цена KRW                       за 1шт]]</f>
        <v>0</v>
      </c>
      <c r="M27" s="41" t="str">
        <f>IFERROR(Таблица66[[#This Row],[Общее кол-во шт]]*Таблица66[[#This Row],[Оптовая цена USD                       за 1шт]],"")</f>
        <v/>
      </c>
      <c r="N27" s="312"/>
    </row>
    <row r="28" spans="1:14" ht="22.5" customHeight="1">
      <c r="A28" s="307" t="s">
        <v>29572</v>
      </c>
      <c r="B28" s="32">
        <v>8809576261059</v>
      </c>
      <c r="C28" s="314"/>
      <c r="D28" s="309" t="s">
        <v>29573</v>
      </c>
      <c r="E28" s="38"/>
      <c r="F28" s="36"/>
      <c r="G28" s="310">
        <v>120</v>
      </c>
      <c r="H28" s="38">
        <v>6732</v>
      </c>
      <c r="I28" s="39" t="str">
        <f>IF($H$1="","Введите курс",Таблица66[[#This Row],[Оптовая цена KRW                       за 1шт]]/$H$1)</f>
        <v>Введите курс</v>
      </c>
      <c r="J28" s="311"/>
      <c r="K28" s="40">
        <f>Таблица66[[#This Row],[Заказ коробок ]]*Таблица66[[#This Row],[Кол-во шт в коробке]]</f>
        <v>0</v>
      </c>
      <c r="L28" s="416">
        <f>Таблица66[[#This Row],[Общее кол-во шт]]*Таблица66[[#This Row],[Оптовая цена KRW                       за 1шт]]</f>
        <v>0</v>
      </c>
      <c r="M28" s="41" t="str">
        <f>IFERROR(Таблица66[[#This Row],[Общее кол-во шт]]*Таблица66[[#This Row],[Оптовая цена USD                       за 1шт]],"")</f>
        <v/>
      </c>
      <c r="N28" s="312"/>
    </row>
    <row r="29" spans="1:14" ht="22.5" customHeight="1">
      <c r="A29" s="307" t="s">
        <v>29574</v>
      </c>
      <c r="B29" s="32">
        <v>8809576260717</v>
      </c>
      <c r="C29" s="314"/>
      <c r="D29" s="309" t="s">
        <v>29575</v>
      </c>
      <c r="E29" s="38"/>
      <c r="F29" s="36"/>
      <c r="G29" s="310">
        <v>50</v>
      </c>
      <c r="H29" s="38">
        <v>10302</v>
      </c>
      <c r="I29" s="39" t="str">
        <f>IF($H$1="","Введите курс",Таблица66[[#This Row],[Оптовая цена KRW                       за 1шт]]/$H$1)</f>
        <v>Введите курс</v>
      </c>
      <c r="J29" s="311"/>
      <c r="K29" s="40">
        <f>Таблица66[[#This Row],[Заказ коробок ]]*Таблица66[[#This Row],[Кол-во шт в коробке]]</f>
        <v>0</v>
      </c>
      <c r="L29" s="416">
        <f>Таблица66[[#This Row],[Общее кол-во шт]]*Таблица66[[#This Row],[Оптовая цена KRW                       за 1шт]]</f>
        <v>0</v>
      </c>
      <c r="M29" s="41" t="str">
        <f>IFERROR(Таблица66[[#This Row],[Общее кол-во шт]]*Таблица66[[#This Row],[Оптовая цена USD                       за 1шт]],"")</f>
        <v/>
      </c>
      <c r="N29" s="312"/>
    </row>
    <row r="30" spans="1:14" ht="22.5" customHeight="1">
      <c r="A30" s="307" t="s">
        <v>29576</v>
      </c>
      <c r="B30" s="32">
        <v>8809576261004</v>
      </c>
      <c r="C30" s="314"/>
      <c r="D30" s="309" t="s">
        <v>29577</v>
      </c>
      <c r="E30" s="38"/>
      <c r="F30" s="36"/>
      <c r="G30" s="310">
        <v>120</v>
      </c>
      <c r="H30" s="38">
        <v>4284</v>
      </c>
      <c r="I30" s="39" t="str">
        <f>IF($H$1="","Введите курс",Таблица66[[#This Row],[Оптовая цена KRW                       за 1шт]]/$H$1)</f>
        <v>Введите курс</v>
      </c>
      <c r="J30" s="311"/>
      <c r="K30" s="40">
        <f>Таблица66[[#This Row],[Заказ коробок ]]*Таблица66[[#This Row],[Кол-во шт в коробке]]</f>
        <v>0</v>
      </c>
      <c r="L30" s="416">
        <f>Таблица66[[#This Row],[Общее кол-во шт]]*Таблица66[[#This Row],[Оптовая цена KRW                       за 1шт]]</f>
        <v>0</v>
      </c>
      <c r="M30" s="41" t="str">
        <f>IFERROR(Таблица66[[#This Row],[Общее кол-во шт]]*Таблица66[[#This Row],[Оптовая цена USD                       за 1шт]],"")</f>
        <v/>
      </c>
      <c r="N30" s="312"/>
    </row>
    <row r="31" spans="1:14" ht="22.5" customHeight="1">
      <c r="A31" s="307" t="s">
        <v>29578</v>
      </c>
      <c r="B31" s="32">
        <v>8809576260724</v>
      </c>
      <c r="C31" s="314"/>
      <c r="D31" s="309" t="s">
        <v>29579</v>
      </c>
      <c r="E31" s="38"/>
      <c r="F31" s="36"/>
      <c r="G31" s="310">
        <v>50</v>
      </c>
      <c r="H31" s="38">
        <v>9894</v>
      </c>
      <c r="I31" s="39" t="str">
        <f>IF($H$1="","Введите курс",Таблица66[[#This Row],[Оптовая цена KRW                       за 1шт]]/$H$1)</f>
        <v>Введите курс</v>
      </c>
      <c r="J31" s="311"/>
      <c r="K31" s="40">
        <f>Таблица66[[#This Row],[Заказ коробок ]]*Таблица66[[#This Row],[Кол-во шт в коробке]]</f>
        <v>0</v>
      </c>
      <c r="L31" s="416">
        <f>Таблица66[[#This Row],[Общее кол-во шт]]*Таблица66[[#This Row],[Оптовая цена KRW                       за 1шт]]</f>
        <v>0</v>
      </c>
      <c r="M31" s="41" t="str">
        <f>IFERROR(Таблица66[[#This Row],[Общее кол-во шт]]*Таблица66[[#This Row],[Оптовая цена USD                       за 1шт]],"")</f>
        <v/>
      </c>
      <c r="N31" s="312"/>
    </row>
    <row r="32" spans="1:14" ht="22.5" customHeight="1">
      <c r="A32" s="307" t="s">
        <v>29580</v>
      </c>
      <c r="B32" s="32">
        <v>8809576260946</v>
      </c>
      <c r="C32" s="314"/>
      <c r="D32" s="309" t="s">
        <v>29581</v>
      </c>
      <c r="E32" s="38"/>
      <c r="F32" s="36"/>
      <c r="G32" s="310">
        <v>50</v>
      </c>
      <c r="H32" s="38">
        <v>10200</v>
      </c>
      <c r="I32" s="39" t="str">
        <f>IF($H$1="","Введите курс",Таблица66[[#This Row],[Оптовая цена KRW                       за 1шт]]/$H$1)</f>
        <v>Введите курс</v>
      </c>
      <c r="J32" s="311"/>
      <c r="K32" s="40">
        <f>Таблица66[[#This Row],[Заказ коробок ]]*Таблица66[[#This Row],[Кол-во шт в коробке]]</f>
        <v>0</v>
      </c>
      <c r="L32" s="416">
        <f>Таблица66[[#This Row],[Общее кол-во шт]]*Таблица66[[#This Row],[Оптовая цена KRW                       за 1шт]]</f>
        <v>0</v>
      </c>
      <c r="M32" s="41" t="str">
        <f>IFERROR(Таблица66[[#This Row],[Общее кол-во шт]]*Таблица66[[#This Row],[Оптовая цена USD                       за 1шт]],"")</f>
        <v/>
      </c>
      <c r="N32" s="312"/>
    </row>
    <row r="33" spans="1:14" ht="22.5" customHeight="1">
      <c r="A33" s="307" t="s">
        <v>29582</v>
      </c>
      <c r="B33" s="32">
        <v>8809576261189</v>
      </c>
      <c r="C33" s="314"/>
      <c r="D33" s="309" t="s">
        <v>29583</v>
      </c>
      <c r="E33" s="38"/>
      <c r="F33" s="36"/>
      <c r="G33" s="310">
        <v>40</v>
      </c>
      <c r="H33" s="38">
        <v>7446</v>
      </c>
      <c r="I33" s="39" t="str">
        <f>IF($H$1="","Введите курс",Таблица66[[#This Row],[Оптовая цена KRW                       за 1шт]]/$H$1)</f>
        <v>Введите курс</v>
      </c>
      <c r="J33" s="311"/>
      <c r="K33" s="40">
        <f>Таблица66[[#This Row],[Заказ коробок ]]*Таблица66[[#This Row],[Кол-во шт в коробке]]</f>
        <v>0</v>
      </c>
      <c r="L33" s="416">
        <f>Таблица66[[#This Row],[Общее кол-во шт]]*Таблица66[[#This Row],[Оптовая цена KRW                       за 1шт]]</f>
        <v>0</v>
      </c>
      <c r="M33" s="41" t="str">
        <f>IFERROR(Таблица66[[#This Row],[Общее кол-во шт]]*Таблица66[[#This Row],[Оптовая цена USD                       за 1шт]],"")</f>
        <v/>
      </c>
      <c r="N33" s="312"/>
    </row>
    <row r="34" spans="1:14" ht="22.5" customHeight="1">
      <c r="A34" s="307" t="s">
        <v>29584</v>
      </c>
      <c r="B34" s="32">
        <v>8809576261165</v>
      </c>
      <c r="C34" s="314"/>
      <c r="D34" s="309" t="s">
        <v>29585</v>
      </c>
      <c r="E34" s="38"/>
      <c r="F34" s="36"/>
      <c r="G34" s="310">
        <v>40</v>
      </c>
      <c r="H34" s="38">
        <v>9996</v>
      </c>
      <c r="I34" s="39" t="str">
        <f>IF($H$1="","Введите курс",Таблица66[[#This Row],[Оптовая цена KRW                       за 1шт]]/$H$1)</f>
        <v>Введите курс</v>
      </c>
      <c r="J34" s="311"/>
      <c r="K34" s="40">
        <f>Таблица66[[#This Row],[Заказ коробок ]]*Таблица66[[#This Row],[Кол-во шт в коробке]]</f>
        <v>0</v>
      </c>
      <c r="L34" s="416">
        <f>Таблица66[[#This Row],[Общее кол-во шт]]*Таблица66[[#This Row],[Оптовая цена KRW                       за 1шт]]</f>
        <v>0</v>
      </c>
      <c r="M34" s="41" t="str">
        <f>IFERROR(Таблица66[[#This Row],[Общее кол-во шт]]*Таблица66[[#This Row],[Оптовая цена USD                       за 1шт]],"")</f>
        <v/>
      </c>
      <c r="N34" s="312"/>
    </row>
    <row r="35" spans="1:14" ht="22.5" customHeight="1">
      <c r="A35" s="307" t="s">
        <v>29586</v>
      </c>
      <c r="B35" s="32">
        <v>8809576261172</v>
      </c>
      <c r="C35" s="314"/>
      <c r="D35" s="309" t="s">
        <v>29587</v>
      </c>
      <c r="E35" s="38"/>
      <c r="F35" s="36"/>
      <c r="G35" s="310">
        <v>50</v>
      </c>
      <c r="H35" s="38">
        <v>13566</v>
      </c>
      <c r="I35" s="39" t="str">
        <f>IF($H$1="","Введите курс",Таблица66[[#This Row],[Оптовая цена KRW                       за 1шт]]/$H$1)</f>
        <v>Введите курс</v>
      </c>
      <c r="J35" s="311"/>
      <c r="K35" s="40">
        <f>Таблица66[[#This Row],[Заказ коробок ]]*Таблица66[[#This Row],[Кол-во шт в коробке]]</f>
        <v>0</v>
      </c>
      <c r="L35" s="416">
        <f>Таблица66[[#This Row],[Общее кол-во шт]]*Таблица66[[#This Row],[Оптовая цена KRW                       за 1шт]]</f>
        <v>0</v>
      </c>
      <c r="M35" s="41" t="str">
        <f>IFERROR(Таблица66[[#This Row],[Общее кол-во шт]]*Таблица66[[#This Row],[Оптовая цена USD                       за 1шт]],"")</f>
        <v/>
      </c>
      <c r="N35" s="312"/>
    </row>
    <row r="36" spans="1:14" ht="22.5" customHeight="1">
      <c r="A36" s="307" t="s">
        <v>29588</v>
      </c>
      <c r="B36" s="32"/>
      <c r="C36" s="314"/>
      <c r="D36" s="309" t="s">
        <v>29589</v>
      </c>
      <c r="E36" s="38"/>
      <c r="F36" s="36"/>
      <c r="G36" s="310">
        <v>100</v>
      </c>
      <c r="H36" s="38">
        <v>265.2</v>
      </c>
      <c r="I36" s="39" t="str">
        <f>IF($H$1="","Введите курс",Таблица66[[#This Row],[Оптовая цена KRW                       за 1шт]]/$H$1)</f>
        <v>Введите курс</v>
      </c>
      <c r="J36" s="311"/>
      <c r="K36" s="40">
        <f>Таблица66[[#This Row],[Заказ коробок ]]*Таблица66[[#This Row],[Кол-во шт в коробке]]</f>
        <v>0</v>
      </c>
      <c r="L36" s="416">
        <f>Таблица66[[#This Row],[Общее кол-во шт]]*Таблица66[[#This Row],[Оптовая цена KRW                       за 1шт]]</f>
        <v>0</v>
      </c>
      <c r="M36" s="41" t="str">
        <f>IFERROR(Таблица66[[#This Row],[Общее кол-во шт]]*Таблица66[[#This Row],[Оптовая цена USD                       за 1шт]],"")</f>
        <v/>
      </c>
      <c r="N36" s="312"/>
    </row>
    <row r="37" spans="1:14" ht="22.5" customHeight="1">
      <c r="A37" s="307" t="s">
        <v>29590</v>
      </c>
      <c r="B37" s="32"/>
      <c r="C37" s="314"/>
      <c r="D37" s="309" t="s">
        <v>29591</v>
      </c>
      <c r="E37" s="38"/>
      <c r="F37" s="36"/>
      <c r="G37" s="310">
        <v>100</v>
      </c>
      <c r="H37" s="38">
        <v>224.4</v>
      </c>
      <c r="I37" s="39" t="str">
        <f>IF($H$1="","Введите курс",Таблица66[[#This Row],[Оптовая цена KRW                       за 1шт]]/$H$1)</f>
        <v>Введите курс</v>
      </c>
      <c r="J37" s="311"/>
      <c r="K37" s="40">
        <f>Таблица66[[#This Row],[Заказ коробок ]]*Таблица66[[#This Row],[Кол-во шт в коробке]]</f>
        <v>0</v>
      </c>
      <c r="L37" s="416">
        <f>Таблица66[[#This Row],[Общее кол-во шт]]*Таблица66[[#This Row],[Оптовая цена KRW                       за 1шт]]</f>
        <v>0</v>
      </c>
      <c r="M37" s="41" t="str">
        <f>IFERROR(Таблица66[[#This Row],[Общее кол-во шт]]*Таблица66[[#This Row],[Оптовая цена USD                       за 1шт]],"")</f>
        <v/>
      </c>
      <c r="N37" s="312"/>
    </row>
    <row r="38" spans="1:14" ht="22.5" customHeight="1">
      <c r="A38" s="307" t="s">
        <v>29592</v>
      </c>
      <c r="B38" s="32"/>
      <c r="C38" s="314"/>
      <c r="D38" s="309" t="s">
        <v>29593</v>
      </c>
      <c r="E38" s="38"/>
      <c r="F38" s="36"/>
      <c r="G38" s="310">
        <v>100</v>
      </c>
      <c r="H38" s="38">
        <v>234.6</v>
      </c>
      <c r="I38" s="39" t="str">
        <f>IF($H$1="","Введите курс",Таблица66[[#This Row],[Оптовая цена KRW                       за 1шт]]/$H$1)</f>
        <v>Введите курс</v>
      </c>
      <c r="J38" s="311"/>
      <c r="K38" s="40">
        <f>Таблица66[[#This Row],[Заказ коробок ]]*Таблица66[[#This Row],[Кол-во шт в коробке]]</f>
        <v>0</v>
      </c>
      <c r="L38" s="416">
        <f>Таблица66[[#This Row],[Общее кол-во шт]]*Таблица66[[#This Row],[Оптовая цена KRW                       за 1шт]]</f>
        <v>0</v>
      </c>
      <c r="M38" s="41" t="str">
        <f>IFERROR(Таблица66[[#This Row],[Общее кол-во шт]]*Таблица66[[#This Row],[Оптовая цена USD                       за 1шт]],"")</f>
        <v/>
      </c>
      <c r="N38" s="312"/>
    </row>
    <row r="39" spans="1:14" ht="22.5" customHeight="1">
      <c r="A39" s="307" t="s">
        <v>29594</v>
      </c>
      <c r="B39" s="32"/>
      <c r="C39" s="314"/>
      <c r="D39" s="309" t="s">
        <v>29595</v>
      </c>
      <c r="E39" s="38"/>
      <c r="F39" s="36"/>
      <c r="G39" s="310">
        <v>1000</v>
      </c>
      <c r="H39" s="38">
        <v>275.39999999999998</v>
      </c>
      <c r="I39" s="39" t="str">
        <f>IF($H$1="","Введите курс",Таблица66[[#This Row],[Оптовая цена KRW                       за 1шт]]/$H$1)</f>
        <v>Введите курс</v>
      </c>
      <c r="J39" s="311"/>
      <c r="K39" s="40">
        <f>Таблица66[[#This Row],[Заказ коробок ]]*Таблица66[[#This Row],[Кол-во шт в коробке]]</f>
        <v>0</v>
      </c>
      <c r="L39" s="416">
        <f>Таблица66[[#This Row],[Общее кол-во шт]]*Таблица66[[#This Row],[Оптовая цена KRW                       за 1шт]]</f>
        <v>0</v>
      </c>
      <c r="M39" s="41" t="str">
        <f>IFERROR(Таблица66[[#This Row],[Общее кол-во шт]]*Таблица66[[#This Row],[Оптовая цена USD                       за 1шт]],"")</f>
        <v/>
      </c>
      <c r="N39" s="312"/>
    </row>
    <row r="40" spans="1:14" ht="22.5" customHeight="1">
      <c r="A40" s="307" t="s">
        <v>29596</v>
      </c>
      <c r="B40" s="32"/>
      <c r="C40" s="314"/>
      <c r="D40" s="309" t="s">
        <v>29597</v>
      </c>
      <c r="E40" s="38"/>
      <c r="F40" s="36"/>
      <c r="G40" s="310">
        <v>500</v>
      </c>
      <c r="H40" s="38">
        <v>234.6</v>
      </c>
      <c r="I40" s="39" t="str">
        <f>IF($H$1="","Введите курс",Таблица66[[#This Row],[Оптовая цена KRW                       за 1шт]]/$H$1)</f>
        <v>Введите курс</v>
      </c>
      <c r="J40" s="311"/>
      <c r="K40" s="40">
        <f>Таблица66[[#This Row],[Заказ коробок ]]*Таблица66[[#This Row],[Кол-во шт в коробке]]</f>
        <v>0</v>
      </c>
      <c r="L40" s="416">
        <f>Таблица66[[#This Row],[Общее кол-во шт]]*Таблица66[[#This Row],[Оптовая цена KRW                       за 1шт]]</f>
        <v>0</v>
      </c>
      <c r="M40" s="41" t="str">
        <f>IFERROR(Таблица66[[#This Row],[Общее кол-во шт]]*Таблица66[[#This Row],[Оптовая цена USD                       за 1шт]],"")</f>
        <v/>
      </c>
      <c r="N40" s="312"/>
    </row>
    <row r="41" spans="1:14" ht="22.5" customHeight="1">
      <c r="A41" s="307" t="s">
        <v>29598</v>
      </c>
      <c r="B41" s="32"/>
      <c r="C41" s="314"/>
      <c r="D41" s="309" t="s">
        <v>29599</v>
      </c>
      <c r="E41" s="38"/>
      <c r="F41" s="36"/>
      <c r="G41" s="310">
        <v>500</v>
      </c>
      <c r="H41" s="38">
        <v>275.39999999999998</v>
      </c>
      <c r="I41" s="39" t="str">
        <f>IF($H$1="","Введите курс",Таблица66[[#This Row],[Оптовая цена KRW                       за 1шт]]/$H$1)</f>
        <v>Введите курс</v>
      </c>
      <c r="J41" s="311"/>
      <c r="K41" s="40">
        <f>Таблица66[[#This Row],[Заказ коробок ]]*Таблица66[[#This Row],[Кол-во шт в коробке]]</f>
        <v>0</v>
      </c>
      <c r="L41" s="416">
        <f>Таблица66[[#This Row],[Общее кол-во шт]]*Таблица66[[#This Row],[Оптовая цена KRW                       за 1шт]]</f>
        <v>0</v>
      </c>
      <c r="M41" s="41" t="str">
        <f>IFERROR(Таблица66[[#This Row],[Общее кол-во шт]]*Таблица66[[#This Row],[Оптовая цена USD                       за 1шт]],"")</f>
        <v/>
      </c>
      <c r="N41" s="312"/>
    </row>
    <row r="42" spans="1:14" ht="22.5" customHeight="1">
      <c r="A42" s="307" t="s">
        <v>29600</v>
      </c>
      <c r="B42" s="32"/>
      <c r="C42" s="314"/>
      <c r="D42" s="309" t="s">
        <v>29601</v>
      </c>
      <c r="E42" s="38"/>
      <c r="F42" s="36"/>
      <c r="G42" s="310">
        <v>500</v>
      </c>
      <c r="H42" s="38">
        <v>255</v>
      </c>
      <c r="I42" s="39" t="str">
        <f>IF($H$1="","Введите курс",Таблица66[[#This Row],[Оптовая цена KRW                       за 1шт]]/$H$1)</f>
        <v>Введите курс</v>
      </c>
      <c r="J42" s="311"/>
      <c r="K42" s="40">
        <f>Таблица66[[#This Row],[Заказ коробок ]]*Таблица66[[#This Row],[Кол-во шт в коробке]]</f>
        <v>0</v>
      </c>
      <c r="L42" s="416">
        <f>Таблица66[[#This Row],[Общее кол-во шт]]*Таблица66[[#This Row],[Оптовая цена KRW                       за 1шт]]</f>
        <v>0</v>
      </c>
      <c r="M42" s="41" t="str">
        <f>IFERROR(Таблица66[[#This Row],[Общее кол-во шт]]*Таблица66[[#This Row],[Оптовая цена USD                       за 1шт]],"")</f>
        <v/>
      </c>
      <c r="N42" s="312"/>
    </row>
    <row r="43" spans="1:14" ht="22.5" customHeight="1">
      <c r="A43" s="307" t="s">
        <v>29602</v>
      </c>
      <c r="B43" s="32"/>
      <c r="C43" s="314"/>
      <c r="D43" s="309" t="s">
        <v>29603</v>
      </c>
      <c r="E43" s="38"/>
      <c r="F43" s="36"/>
      <c r="G43" s="310">
        <v>100</v>
      </c>
      <c r="H43" s="38">
        <v>224.4</v>
      </c>
      <c r="I43" s="39" t="str">
        <f>IF($H$1="","Введите курс",Таблица66[[#This Row],[Оптовая цена KRW                       за 1шт]]/$H$1)</f>
        <v>Введите курс</v>
      </c>
      <c r="J43" s="311"/>
      <c r="K43" s="40">
        <f>Таблица66[[#This Row],[Заказ коробок ]]*Таблица66[[#This Row],[Кол-во шт в коробке]]</f>
        <v>0</v>
      </c>
      <c r="L43" s="416">
        <f>Таблица66[[#This Row],[Общее кол-во шт]]*Таблица66[[#This Row],[Оптовая цена KRW                       за 1шт]]</f>
        <v>0</v>
      </c>
      <c r="M43" s="41" t="str">
        <f>IFERROR(Таблица66[[#This Row],[Общее кол-во шт]]*Таблица66[[#This Row],[Оптовая цена USD                       за 1шт]],"")</f>
        <v/>
      </c>
      <c r="N43" s="312"/>
    </row>
    <row r="44" spans="1:14" ht="22.5" customHeight="1">
      <c r="A44" s="307" t="s">
        <v>29604</v>
      </c>
      <c r="B44" s="32"/>
      <c r="C44" s="314"/>
      <c r="D44" s="309" t="s">
        <v>29605</v>
      </c>
      <c r="E44" s="38"/>
      <c r="F44" s="36"/>
      <c r="G44" s="310">
        <v>100</v>
      </c>
      <c r="H44" s="38">
        <v>244.8</v>
      </c>
      <c r="I44" s="39" t="str">
        <f>IF($H$1="","Введите курс",Таблица66[[#This Row],[Оптовая цена KRW                       за 1шт]]/$H$1)</f>
        <v>Введите курс</v>
      </c>
      <c r="J44" s="311"/>
      <c r="K44" s="40">
        <f>Таблица66[[#This Row],[Заказ коробок ]]*Таблица66[[#This Row],[Кол-во шт в коробке]]</f>
        <v>0</v>
      </c>
      <c r="L44" s="416">
        <f>Таблица66[[#This Row],[Общее кол-во шт]]*Таблица66[[#This Row],[Оптовая цена KRW                       за 1шт]]</f>
        <v>0</v>
      </c>
      <c r="M44" s="41" t="str">
        <f>IFERROR(Таблица66[[#This Row],[Общее кол-во шт]]*Таблица66[[#This Row],[Оптовая цена USD                       за 1шт]],"")</f>
        <v/>
      </c>
      <c r="N44" s="312"/>
    </row>
    <row r="45" spans="1:14" ht="22.5" customHeight="1">
      <c r="A45" s="307" t="s">
        <v>29606</v>
      </c>
      <c r="B45" s="32"/>
      <c r="C45" s="314"/>
      <c r="D45" s="309" t="s">
        <v>29607</v>
      </c>
      <c r="E45" s="38"/>
      <c r="F45" s="36"/>
      <c r="G45" s="310">
        <v>100</v>
      </c>
      <c r="H45" s="38">
        <v>285.60000000000002</v>
      </c>
      <c r="I45" s="39" t="str">
        <f>IF($H$1="","Введите курс",Таблица66[[#This Row],[Оптовая цена KRW                       за 1шт]]/$H$1)</f>
        <v>Введите курс</v>
      </c>
      <c r="J45" s="311"/>
      <c r="K45" s="40">
        <f>Таблица66[[#This Row],[Заказ коробок ]]*Таблица66[[#This Row],[Кол-во шт в коробке]]</f>
        <v>0</v>
      </c>
      <c r="L45" s="416">
        <f>Таблица66[[#This Row],[Общее кол-во шт]]*Таблица66[[#This Row],[Оптовая цена KRW                       за 1шт]]</f>
        <v>0</v>
      </c>
      <c r="M45" s="41" t="str">
        <f>IFERROR(Таблица66[[#This Row],[Общее кол-во шт]]*Таблица66[[#This Row],[Оптовая цена USD                       за 1шт]],"")</f>
        <v/>
      </c>
      <c r="N45" s="312"/>
    </row>
    <row r="46" spans="1:14" ht="22.5" customHeight="1">
      <c r="A46" s="307" t="s">
        <v>29608</v>
      </c>
      <c r="B46" s="32">
        <v>8809576260557</v>
      </c>
      <c r="C46" s="314"/>
      <c r="D46" s="309" t="s">
        <v>29609</v>
      </c>
      <c r="E46" s="38"/>
      <c r="F46" s="36"/>
      <c r="G46" s="310">
        <v>40</v>
      </c>
      <c r="H46" s="38">
        <v>14280</v>
      </c>
      <c r="I46" s="39" t="str">
        <f>IF($H$1="","Введите курс",Таблица66[[#This Row],[Оптовая цена KRW                       за 1шт]]/$H$1)</f>
        <v>Введите курс</v>
      </c>
      <c r="J46" s="311"/>
      <c r="K46" s="40">
        <f>Таблица66[[#This Row],[Заказ коробок ]]*Таблица66[[#This Row],[Кол-во шт в коробке]]</f>
        <v>0</v>
      </c>
      <c r="L46" s="416">
        <f>Таблица66[[#This Row],[Общее кол-во шт]]*Таблица66[[#This Row],[Оптовая цена KRW                       за 1шт]]</f>
        <v>0</v>
      </c>
      <c r="M46" s="41" t="str">
        <f>IFERROR(Таблица66[[#This Row],[Общее кол-во шт]]*Таблица66[[#This Row],[Оптовая цена USD                       за 1шт]],"")</f>
        <v/>
      </c>
      <c r="N46" s="312"/>
    </row>
    <row r="47" spans="1:14" ht="22.5" customHeight="1">
      <c r="A47" s="307" t="s">
        <v>29610</v>
      </c>
      <c r="B47" s="32">
        <v>8809576260458</v>
      </c>
      <c r="C47" s="314"/>
      <c r="D47" s="309" t="s">
        <v>29611</v>
      </c>
      <c r="E47" s="38"/>
      <c r="F47" s="36"/>
      <c r="G47" s="310">
        <v>40</v>
      </c>
      <c r="H47" s="38">
        <v>14280</v>
      </c>
      <c r="I47" s="39" t="str">
        <f>IF($H$1="","Введите курс",Таблица66[[#This Row],[Оптовая цена KRW                       за 1шт]]/$H$1)</f>
        <v>Введите курс</v>
      </c>
      <c r="J47" s="311"/>
      <c r="K47" s="40">
        <f>Таблица66[[#This Row],[Заказ коробок ]]*Таблица66[[#This Row],[Кол-во шт в коробке]]</f>
        <v>0</v>
      </c>
      <c r="L47" s="416">
        <f>Таблица66[[#This Row],[Общее кол-во шт]]*Таблица66[[#This Row],[Оптовая цена KRW                       за 1шт]]</f>
        <v>0</v>
      </c>
      <c r="M47" s="41" t="str">
        <f>IFERROR(Таблица66[[#This Row],[Общее кол-во шт]]*Таблица66[[#This Row],[Оптовая цена USD                       за 1шт]],"")</f>
        <v/>
      </c>
      <c r="N47" s="312"/>
    </row>
    <row r="48" spans="1:14" ht="22.5" customHeight="1">
      <c r="A48" s="307" t="s">
        <v>29612</v>
      </c>
      <c r="B48" s="32">
        <v>8809576260489</v>
      </c>
      <c r="C48" s="314"/>
      <c r="D48" s="309" t="s">
        <v>29613</v>
      </c>
      <c r="E48" s="38"/>
      <c r="F48" s="36"/>
      <c r="G48" s="310">
        <v>40</v>
      </c>
      <c r="H48" s="38">
        <v>8466</v>
      </c>
      <c r="I48" s="39" t="str">
        <f>IF($H$1="","Введите курс",Таблица66[[#This Row],[Оптовая цена KRW                       за 1шт]]/$H$1)</f>
        <v>Введите курс</v>
      </c>
      <c r="J48" s="311"/>
      <c r="K48" s="40">
        <f>Таблица66[[#This Row],[Заказ коробок ]]*Таблица66[[#This Row],[Кол-во шт в коробке]]</f>
        <v>0</v>
      </c>
      <c r="L48" s="416">
        <f>Таблица66[[#This Row],[Общее кол-во шт]]*Таблица66[[#This Row],[Оптовая цена KRW                       за 1шт]]</f>
        <v>0</v>
      </c>
      <c r="M48" s="41" t="str">
        <f>IFERROR(Таблица66[[#This Row],[Общее кол-во шт]]*Таблица66[[#This Row],[Оптовая цена USD                       за 1шт]],"")</f>
        <v/>
      </c>
      <c r="N48" s="312"/>
    </row>
    <row r="49" spans="1:14" ht="22.5" customHeight="1">
      <c r="A49" s="307" t="s">
        <v>29614</v>
      </c>
      <c r="B49" s="32">
        <v>8809576260885</v>
      </c>
      <c r="C49" s="314"/>
      <c r="D49" s="309" t="s">
        <v>29615</v>
      </c>
      <c r="E49" s="38"/>
      <c r="F49" s="36"/>
      <c r="G49" s="310">
        <v>40</v>
      </c>
      <c r="H49" s="38">
        <v>9078</v>
      </c>
      <c r="I49" s="39" t="str">
        <f>IF($H$1="","Введите курс",Таблица66[[#This Row],[Оптовая цена KRW                       за 1шт]]/$H$1)</f>
        <v>Введите курс</v>
      </c>
      <c r="J49" s="311"/>
      <c r="K49" s="40">
        <f>Таблица66[[#This Row],[Заказ коробок ]]*Таблица66[[#This Row],[Кол-во шт в коробке]]</f>
        <v>0</v>
      </c>
      <c r="L49" s="416">
        <f>Таблица66[[#This Row],[Общее кол-во шт]]*Таблица66[[#This Row],[Оптовая цена KRW                       за 1шт]]</f>
        <v>0</v>
      </c>
      <c r="M49" s="41" t="str">
        <f>IFERROR(Таблица66[[#This Row],[Общее кол-во шт]]*Таблица66[[#This Row],[Оптовая цена USD                       за 1шт]],"")</f>
        <v/>
      </c>
      <c r="N49" s="312"/>
    </row>
    <row r="50" spans="1:14" ht="22.5" customHeight="1">
      <c r="A50" s="307" t="s">
        <v>29616</v>
      </c>
      <c r="B50" s="32">
        <v>8809576260823</v>
      </c>
      <c r="C50" s="314"/>
      <c r="D50" s="309" t="s">
        <v>29617</v>
      </c>
      <c r="E50" s="38"/>
      <c r="F50" s="36"/>
      <c r="G50" s="310">
        <v>100</v>
      </c>
      <c r="H50" s="38">
        <v>4284</v>
      </c>
      <c r="I50" s="39" t="str">
        <f>IF($H$1="","Введите курс",Таблица66[[#This Row],[Оптовая цена KRW                       за 1шт]]/$H$1)</f>
        <v>Введите курс</v>
      </c>
      <c r="J50" s="311"/>
      <c r="K50" s="40">
        <f>Таблица66[[#This Row],[Заказ коробок ]]*Таблица66[[#This Row],[Кол-во шт в коробке]]</f>
        <v>0</v>
      </c>
      <c r="L50" s="416">
        <f>Таблица66[[#This Row],[Общее кол-во шт]]*Таблица66[[#This Row],[Оптовая цена KRW                       за 1шт]]</f>
        <v>0</v>
      </c>
      <c r="M50" s="41" t="str">
        <f>IFERROR(Таблица66[[#This Row],[Общее кол-во шт]]*Таблица66[[#This Row],[Оптовая цена USD                       за 1шт]],"")</f>
        <v/>
      </c>
      <c r="N50" s="312"/>
    </row>
    <row r="51" spans="1:14" ht="22.5" customHeight="1">
      <c r="A51" s="307" t="s">
        <v>29618</v>
      </c>
      <c r="B51" s="32">
        <v>8809576260748</v>
      </c>
      <c r="C51" s="314"/>
      <c r="D51" s="309" t="s">
        <v>29619</v>
      </c>
      <c r="E51" s="38"/>
      <c r="F51" s="36"/>
      <c r="G51" s="310">
        <v>100</v>
      </c>
      <c r="H51" s="38">
        <v>4692</v>
      </c>
      <c r="I51" s="39" t="str">
        <f>IF($H$1="","Введите курс",Таблица66[[#This Row],[Оптовая цена KRW                       за 1шт]]/$H$1)</f>
        <v>Введите курс</v>
      </c>
      <c r="J51" s="311"/>
      <c r="K51" s="40">
        <f>Таблица66[[#This Row],[Заказ коробок ]]*Таблица66[[#This Row],[Кол-во шт в коробке]]</f>
        <v>0</v>
      </c>
      <c r="L51" s="416">
        <f>Таблица66[[#This Row],[Общее кол-во шт]]*Таблица66[[#This Row],[Оптовая цена KRW                       за 1шт]]</f>
        <v>0</v>
      </c>
      <c r="M51" s="41" t="str">
        <f>IFERROR(Таблица66[[#This Row],[Общее кол-во шт]]*Таблица66[[#This Row],[Оптовая цена USD                       за 1шт]],"")</f>
        <v/>
      </c>
      <c r="N51" s="312"/>
    </row>
    <row r="52" spans="1:14" ht="22.5" customHeight="1">
      <c r="A52" s="307" t="s">
        <v>29620</v>
      </c>
      <c r="B52" s="32">
        <v>8809576260922</v>
      </c>
      <c r="C52" s="314"/>
      <c r="D52" s="309" t="s">
        <v>29621</v>
      </c>
      <c r="E52" s="38"/>
      <c r="F52" s="36"/>
      <c r="G52" s="310">
        <v>40</v>
      </c>
      <c r="H52" s="38">
        <v>6630</v>
      </c>
      <c r="I52" s="39" t="str">
        <f>IF($H$1="","Введите курс",Таблица66[[#This Row],[Оптовая цена KRW                       за 1шт]]/$H$1)</f>
        <v>Введите курс</v>
      </c>
      <c r="J52" s="311"/>
      <c r="K52" s="40">
        <f>Таблица66[[#This Row],[Заказ коробок ]]*Таблица66[[#This Row],[Кол-во шт в коробке]]</f>
        <v>0</v>
      </c>
      <c r="L52" s="416">
        <f>Таблица66[[#This Row],[Общее кол-во шт]]*Таблица66[[#This Row],[Оптовая цена KRW                       за 1шт]]</f>
        <v>0</v>
      </c>
      <c r="M52" s="41" t="str">
        <f>IFERROR(Таблица66[[#This Row],[Общее кол-во шт]]*Таблица66[[#This Row],[Оптовая цена USD                       за 1шт]],"")</f>
        <v/>
      </c>
      <c r="N52" s="312"/>
    </row>
    <row r="53" spans="1:14" ht="22.5" customHeight="1">
      <c r="A53" s="307" t="s">
        <v>29622</v>
      </c>
      <c r="B53" s="32">
        <v>8809576261103</v>
      </c>
      <c r="C53" s="314"/>
      <c r="D53" s="309" t="s">
        <v>29623</v>
      </c>
      <c r="E53" s="38"/>
      <c r="F53" s="36"/>
      <c r="G53" s="310">
        <v>100</v>
      </c>
      <c r="H53" s="38">
        <v>7344</v>
      </c>
      <c r="I53" s="39" t="str">
        <f>IF($H$1="","Введите курс",Таблица66[[#This Row],[Оптовая цена KRW                       за 1шт]]/$H$1)</f>
        <v>Введите курс</v>
      </c>
      <c r="J53" s="311"/>
      <c r="K53" s="40">
        <f>Таблица66[[#This Row],[Заказ коробок ]]*Таблица66[[#This Row],[Кол-во шт в коробке]]</f>
        <v>0</v>
      </c>
      <c r="L53" s="416">
        <f>Таблица66[[#This Row],[Общее кол-во шт]]*Таблица66[[#This Row],[Оптовая цена KRW                       за 1шт]]</f>
        <v>0</v>
      </c>
      <c r="M53" s="41" t="str">
        <f>IFERROR(Таблица66[[#This Row],[Общее кол-во шт]]*Таблица66[[#This Row],[Оптовая цена USD                       за 1шт]],"")</f>
        <v/>
      </c>
      <c r="N53" s="312"/>
    </row>
    <row r="54" spans="1:14" ht="22.5" customHeight="1">
      <c r="A54" s="307" t="s">
        <v>29624</v>
      </c>
      <c r="B54" s="32">
        <v>8809576261080</v>
      </c>
      <c r="C54" s="314"/>
      <c r="D54" s="309" t="s">
        <v>29625</v>
      </c>
      <c r="E54" s="38"/>
      <c r="F54" s="36"/>
      <c r="G54" s="310">
        <v>100</v>
      </c>
      <c r="H54" s="38">
        <v>3672</v>
      </c>
      <c r="I54" s="39" t="str">
        <f>IF($H$1="","Введите курс",Таблица66[[#This Row],[Оптовая цена KRW                       за 1шт]]/$H$1)</f>
        <v>Введите курс</v>
      </c>
      <c r="J54" s="311"/>
      <c r="K54" s="40">
        <f>Таблица66[[#This Row],[Заказ коробок ]]*Таблица66[[#This Row],[Кол-во шт в коробке]]</f>
        <v>0</v>
      </c>
      <c r="L54" s="416">
        <f>Таблица66[[#This Row],[Общее кол-во шт]]*Таблица66[[#This Row],[Оптовая цена KRW                       за 1шт]]</f>
        <v>0</v>
      </c>
      <c r="M54" s="41" t="str">
        <f>IFERROR(Таблица66[[#This Row],[Общее кол-во шт]]*Таблица66[[#This Row],[Оптовая цена USD                       за 1шт]],"")</f>
        <v/>
      </c>
      <c r="N54" s="312"/>
    </row>
    <row r="55" spans="1:14" ht="22.5" customHeight="1">
      <c r="A55" s="307" t="s">
        <v>29626</v>
      </c>
      <c r="B55" s="32">
        <v>8809576261035</v>
      </c>
      <c r="C55" s="314"/>
      <c r="D55" s="309" t="s">
        <v>29627</v>
      </c>
      <c r="E55" s="38"/>
      <c r="F55" s="36"/>
      <c r="G55" s="310">
        <v>168</v>
      </c>
      <c r="H55" s="417">
        <v>5610</v>
      </c>
      <c r="I55" s="39" t="str">
        <f>IF($H$1="","Введите курс",Таблица66[[#This Row],[Оптовая цена KRW                       за 1шт]]/$H$1)</f>
        <v>Введите курс</v>
      </c>
      <c r="J55" s="311"/>
      <c r="K55" s="40">
        <f>Таблица66[[#This Row],[Заказ коробок ]]*Таблица66[[#This Row],[Кол-во шт в коробке]]</f>
        <v>0</v>
      </c>
      <c r="L55" s="416">
        <f>Таблица66[[#This Row],[Общее кол-во шт]]*Таблица66[[#This Row],[Оптовая цена KRW                       за 1шт]]</f>
        <v>0</v>
      </c>
      <c r="M55" s="41" t="str">
        <f>IFERROR(Таблица66[[#This Row],[Общее кол-во шт]]*Таблица66[[#This Row],[Оптовая цена USD                       за 1шт]],"")</f>
        <v/>
      </c>
      <c r="N55" s="312"/>
    </row>
    <row r="56" spans="1:14" ht="22.5" customHeight="1">
      <c r="A56" s="307" t="s">
        <v>29628</v>
      </c>
      <c r="B56" s="32">
        <v>8809576260731</v>
      </c>
      <c r="C56" s="314"/>
      <c r="D56" s="309" t="s">
        <v>29629</v>
      </c>
      <c r="E56" s="38"/>
      <c r="F56" s="36"/>
      <c r="G56" s="310">
        <v>60</v>
      </c>
      <c r="H56" s="417">
        <v>9741</v>
      </c>
      <c r="I56" s="39" t="str">
        <f>IF($H$1="","Введите курс",Таблица66[[#This Row],[Оптовая цена KRW                       за 1шт]]/$H$1)</f>
        <v>Введите курс</v>
      </c>
      <c r="J56" s="311"/>
      <c r="K56" s="40">
        <f>Таблица66[[#This Row],[Заказ коробок ]]*Таблица66[[#This Row],[Кол-во шт в коробке]]</f>
        <v>0</v>
      </c>
      <c r="L56" s="416">
        <f>Таблица66[[#This Row],[Общее кол-во шт]]*Таблица66[[#This Row],[Оптовая цена KRW                       за 1шт]]</f>
        <v>0</v>
      </c>
      <c r="M56" s="41" t="str">
        <f>IFERROR(Таблица66[[#This Row],[Общее кол-во шт]]*Таблица66[[#This Row],[Оптовая цена USD                       за 1шт]],"")</f>
        <v/>
      </c>
      <c r="N56" s="312"/>
    </row>
    <row r="57" spans="1:14" ht="22.5" customHeight="1">
      <c r="A57" s="307" t="s">
        <v>29630</v>
      </c>
      <c r="B57" s="32">
        <v>8809576260564</v>
      </c>
      <c r="C57" s="314"/>
      <c r="D57" s="309" t="s">
        <v>29631</v>
      </c>
      <c r="E57" s="38"/>
      <c r="F57" s="36"/>
      <c r="G57" s="310">
        <v>30</v>
      </c>
      <c r="H57" s="417">
        <v>7344</v>
      </c>
      <c r="I57" s="39" t="str">
        <f>IF($H$1="","Введите курс",Таблица66[[#This Row],[Оптовая цена KRW                       за 1шт]]/$H$1)</f>
        <v>Введите курс</v>
      </c>
      <c r="J57" s="311"/>
      <c r="K57" s="40">
        <f>Таблица66[[#This Row],[Заказ коробок ]]*Таблица66[[#This Row],[Кол-во шт в коробке]]</f>
        <v>0</v>
      </c>
      <c r="L57" s="416">
        <f>Таблица66[[#This Row],[Общее кол-во шт]]*Таблица66[[#This Row],[Оптовая цена KRW                       за 1шт]]</f>
        <v>0</v>
      </c>
      <c r="M57" s="41" t="str">
        <f>IFERROR(Таблица66[[#This Row],[Общее кол-во шт]]*Таблица66[[#This Row],[Оптовая цена USD                       за 1шт]],"")</f>
        <v/>
      </c>
      <c r="N57" s="312"/>
    </row>
    <row r="58" spans="1:14" ht="22.5" customHeight="1">
      <c r="A58" s="307" t="s">
        <v>29632</v>
      </c>
      <c r="B58" s="32">
        <v>8809576260670</v>
      </c>
      <c r="C58" s="314"/>
      <c r="D58" s="309" t="s">
        <v>29633</v>
      </c>
      <c r="E58" s="38"/>
      <c r="F58" s="36"/>
      <c r="G58" s="310">
        <v>50</v>
      </c>
      <c r="H58" s="417">
        <v>8976</v>
      </c>
      <c r="I58" s="39" t="str">
        <f>IF($H$1="","Введите курс",Таблица66[[#This Row],[Оптовая цена KRW                       за 1шт]]/$H$1)</f>
        <v>Введите курс</v>
      </c>
      <c r="J58" s="311"/>
      <c r="K58" s="40">
        <f>Таблица66[[#This Row],[Заказ коробок ]]*Таблица66[[#This Row],[Кол-во шт в коробке]]</f>
        <v>0</v>
      </c>
      <c r="L58" s="416">
        <f>Таблица66[[#This Row],[Общее кол-во шт]]*Таблица66[[#This Row],[Оптовая цена KRW                       за 1шт]]</f>
        <v>0</v>
      </c>
      <c r="M58" s="41" t="str">
        <f>IFERROR(Таблица66[[#This Row],[Общее кол-во шт]]*Таблица66[[#This Row],[Оптовая цена USD                       за 1шт]],"")</f>
        <v/>
      </c>
      <c r="N58" s="312"/>
    </row>
    <row r="59" spans="1:14" ht="22.5" customHeight="1">
      <c r="A59" s="307" t="s">
        <v>29634</v>
      </c>
      <c r="B59" s="32">
        <v>8809576261042</v>
      </c>
      <c r="C59" s="314"/>
      <c r="D59" s="309" t="s">
        <v>29635</v>
      </c>
      <c r="E59" s="38"/>
      <c r="F59" s="36"/>
      <c r="G59" s="310">
        <v>200</v>
      </c>
      <c r="H59" s="417">
        <v>5100</v>
      </c>
      <c r="I59" s="39" t="str">
        <f>IF($H$1="","Введите курс",Таблица66[[#This Row],[Оптовая цена KRW                       за 1шт]]/$H$1)</f>
        <v>Введите курс</v>
      </c>
      <c r="J59" s="311"/>
      <c r="K59" s="40">
        <f>Таблица66[[#This Row],[Заказ коробок ]]*Таблица66[[#This Row],[Кол-во шт в коробке]]</f>
        <v>0</v>
      </c>
      <c r="L59" s="416">
        <f>Таблица66[[#This Row],[Общее кол-во шт]]*Таблица66[[#This Row],[Оптовая цена KRW                       за 1шт]]</f>
        <v>0</v>
      </c>
      <c r="M59" s="41" t="str">
        <f>IFERROR(Таблица66[[#This Row],[Общее кол-во шт]]*Таблица66[[#This Row],[Оптовая цена USD                       за 1шт]],"")</f>
        <v/>
      </c>
      <c r="N59" s="312"/>
    </row>
    <row r="60" spans="1:14" ht="22.5" customHeight="1">
      <c r="A60" s="307" t="s">
        <v>29636</v>
      </c>
      <c r="B60" s="32">
        <v>8809576260687</v>
      </c>
      <c r="C60" s="314"/>
      <c r="D60" s="309" t="s">
        <v>29637</v>
      </c>
      <c r="E60" s="38"/>
      <c r="F60" s="36"/>
      <c r="G60" s="310">
        <v>60</v>
      </c>
      <c r="H60" s="417">
        <v>8619</v>
      </c>
      <c r="I60" s="39" t="str">
        <f>IF($H$1="","Введите курс",Таблица66[[#This Row],[Оптовая цена KRW                       за 1шт]]/$H$1)</f>
        <v>Введите курс</v>
      </c>
      <c r="J60" s="311"/>
      <c r="K60" s="40">
        <f>Таблица66[[#This Row],[Заказ коробок ]]*Таблица66[[#This Row],[Кол-во шт в коробке]]</f>
        <v>0</v>
      </c>
      <c r="L60" s="416">
        <f>Таблица66[[#This Row],[Общее кол-во шт]]*Таблица66[[#This Row],[Оптовая цена KRW                       за 1шт]]</f>
        <v>0</v>
      </c>
      <c r="M60" s="41" t="str">
        <f>IFERROR(Таблица66[[#This Row],[Общее кол-во шт]]*Таблица66[[#This Row],[Оптовая цена USD                       за 1шт]],"")</f>
        <v/>
      </c>
      <c r="N60" s="312"/>
    </row>
    <row r="61" spans="1:14" ht="22.5" customHeight="1">
      <c r="A61" s="307" t="s">
        <v>29638</v>
      </c>
      <c r="B61" s="32">
        <v>8809576260694</v>
      </c>
      <c r="C61" s="314"/>
      <c r="D61" s="309" t="s">
        <v>29639</v>
      </c>
      <c r="E61" s="38"/>
      <c r="F61" s="36"/>
      <c r="G61" s="310">
        <v>220</v>
      </c>
      <c r="H61" s="417">
        <v>9282</v>
      </c>
      <c r="I61" s="39" t="str">
        <f>IF($H$1="","Введите курс",Таблица66[[#This Row],[Оптовая цена KRW                       за 1шт]]/$H$1)</f>
        <v>Введите курс</v>
      </c>
      <c r="J61" s="311"/>
      <c r="K61" s="40">
        <f>Таблица66[[#This Row],[Заказ коробок ]]*Таблица66[[#This Row],[Кол-во шт в коробке]]</f>
        <v>0</v>
      </c>
      <c r="L61" s="416">
        <f>Таблица66[[#This Row],[Общее кол-во шт]]*Таблица66[[#This Row],[Оптовая цена KRW                       за 1шт]]</f>
        <v>0</v>
      </c>
      <c r="M61" s="41" t="str">
        <f>IFERROR(Таблица66[[#This Row],[Общее кол-во шт]]*Таблица66[[#This Row],[Оптовая цена USD                       за 1шт]],"")</f>
        <v/>
      </c>
      <c r="N61" s="312"/>
    </row>
    <row r="62" spans="1:14" ht="22.5" customHeight="1">
      <c r="A62" s="307" t="s">
        <v>29640</v>
      </c>
      <c r="B62" s="32">
        <v>8809576260977</v>
      </c>
      <c r="C62" s="314"/>
      <c r="D62" s="309" t="s">
        <v>29641</v>
      </c>
      <c r="E62" s="38"/>
      <c r="F62" s="36"/>
      <c r="G62" s="310">
        <v>50</v>
      </c>
      <c r="H62" s="417">
        <v>8976</v>
      </c>
      <c r="I62" s="39" t="str">
        <f>IF($H$1="","Введите курс",Таблица66[[#This Row],[Оптовая цена KRW                       за 1шт]]/$H$1)</f>
        <v>Введите курс</v>
      </c>
      <c r="J62" s="311"/>
      <c r="K62" s="40">
        <f>Таблица66[[#This Row],[Заказ коробок ]]*Таблица66[[#This Row],[Кол-во шт в коробке]]</f>
        <v>0</v>
      </c>
      <c r="L62" s="416">
        <f>Таблица66[[#This Row],[Общее кол-во шт]]*Таблица66[[#This Row],[Оптовая цена KRW                       за 1шт]]</f>
        <v>0</v>
      </c>
      <c r="M62" s="41" t="str">
        <f>IFERROR(Таблица66[[#This Row],[Общее кол-во шт]]*Таблица66[[#This Row],[Оптовая цена USD                       за 1шт]],"")</f>
        <v/>
      </c>
      <c r="N62" s="312"/>
    </row>
    <row r="63" spans="1:14" ht="22.5" customHeight="1">
      <c r="A63" s="307" t="s">
        <v>29642</v>
      </c>
      <c r="B63" s="32">
        <v>8809576261066</v>
      </c>
      <c r="C63" s="314"/>
      <c r="D63" s="309" t="s">
        <v>29643</v>
      </c>
      <c r="E63" s="38"/>
      <c r="F63" s="36"/>
      <c r="G63" s="310">
        <v>360</v>
      </c>
      <c r="H63" s="417">
        <v>3060</v>
      </c>
      <c r="I63" s="39" t="str">
        <f>IF($H$1="","Введите курс",Таблица66[[#This Row],[Оптовая цена KRW                       за 1шт]]/$H$1)</f>
        <v>Введите курс</v>
      </c>
      <c r="J63" s="311"/>
      <c r="K63" s="40">
        <f>Таблица66[[#This Row],[Заказ коробок ]]*Таблица66[[#This Row],[Кол-во шт в коробке]]</f>
        <v>0</v>
      </c>
      <c r="L63" s="416">
        <f>Таблица66[[#This Row],[Общее кол-во шт]]*Таблица66[[#This Row],[Оптовая цена KRW                       за 1шт]]</f>
        <v>0</v>
      </c>
      <c r="M63" s="41" t="str">
        <f>IFERROR(Таблица66[[#This Row],[Общее кол-во шт]]*Таблица66[[#This Row],[Оптовая цена USD                       за 1шт]],"")</f>
        <v/>
      </c>
      <c r="N63" s="312"/>
    </row>
    <row r="64" spans="1:14" ht="22.5" customHeight="1">
      <c r="A64" s="307" t="s">
        <v>29644</v>
      </c>
      <c r="B64" s="32">
        <v>8809576260274</v>
      </c>
      <c r="C64" s="314"/>
      <c r="D64" s="309" t="s">
        <v>29645</v>
      </c>
      <c r="E64" s="38"/>
      <c r="F64" s="36"/>
      <c r="G64" s="310">
        <v>80</v>
      </c>
      <c r="H64" s="417">
        <v>9282</v>
      </c>
      <c r="I64" s="39" t="str">
        <f>IF($H$1="","Введите курс",Таблица66[[#This Row],[Оптовая цена KRW                       за 1шт]]/$H$1)</f>
        <v>Введите курс</v>
      </c>
      <c r="J64" s="311"/>
      <c r="K64" s="40">
        <f>Таблица66[[#This Row],[Заказ коробок ]]*Таблица66[[#This Row],[Кол-во шт в коробке]]</f>
        <v>0</v>
      </c>
      <c r="L64" s="416">
        <f>Таблица66[[#This Row],[Общее кол-во шт]]*Таблица66[[#This Row],[Оптовая цена KRW                       за 1шт]]</f>
        <v>0</v>
      </c>
      <c r="M64" s="41" t="str">
        <f>IFERROR(Таблица66[[#This Row],[Общее кол-во шт]]*Таблица66[[#This Row],[Оптовая цена USD                       за 1шт]],"")</f>
        <v/>
      </c>
      <c r="N64" s="312"/>
    </row>
    <row r="65" spans="1:14" ht="22.5" customHeight="1">
      <c r="A65" s="307" t="s">
        <v>29646</v>
      </c>
      <c r="B65" s="32">
        <v>8809576260526</v>
      </c>
      <c r="C65" s="314"/>
      <c r="D65" s="309" t="s">
        <v>29647</v>
      </c>
      <c r="E65" s="38"/>
      <c r="F65" s="36"/>
      <c r="G65" s="310">
        <v>60</v>
      </c>
      <c r="H65" s="417">
        <v>7038</v>
      </c>
      <c r="I65" s="39" t="str">
        <f>IF($H$1="","Введите курс",Таблица66[[#This Row],[Оптовая цена KRW                       за 1шт]]/$H$1)</f>
        <v>Введите курс</v>
      </c>
      <c r="J65" s="311"/>
      <c r="K65" s="40">
        <f>Таблица66[[#This Row],[Заказ коробок ]]*Таблица66[[#This Row],[Кол-во шт в коробке]]</f>
        <v>0</v>
      </c>
      <c r="L65" s="416">
        <f>Таблица66[[#This Row],[Общее кол-во шт]]*Таблица66[[#This Row],[Оптовая цена KRW                       за 1шт]]</f>
        <v>0</v>
      </c>
      <c r="M65" s="41" t="str">
        <f>IFERROR(Таблица66[[#This Row],[Общее кол-во шт]]*Таблица66[[#This Row],[Оптовая цена USD                       за 1шт]],"")</f>
        <v/>
      </c>
      <c r="N65" s="312"/>
    </row>
    <row r="66" spans="1:14" ht="22.5" customHeight="1">
      <c r="A66" s="307" t="s">
        <v>29648</v>
      </c>
      <c r="B66" s="32">
        <v>8809576260472</v>
      </c>
      <c r="C66" s="314"/>
      <c r="D66" s="309" t="s">
        <v>29649</v>
      </c>
      <c r="E66" s="38"/>
      <c r="F66" s="36"/>
      <c r="G66" s="310">
        <v>30</v>
      </c>
      <c r="H66" s="417">
        <v>10404</v>
      </c>
      <c r="I66" s="39" t="str">
        <f>IF($H$1="","Введите курс",Таблица66[[#This Row],[Оптовая цена KRW                       за 1шт]]/$H$1)</f>
        <v>Введите курс</v>
      </c>
      <c r="J66" s="311"/>
      <c r="K66" s="40">
        <f>Таблица66[[#This Row],[Заказ коробок ]]*Таблица66[[#This Row],[Кол-во шт в коробке]]</f>
        <v>0</v>
      </c>
      <c r="L66" s="416">
        <f>Таблица66[[#This Row],[Общее кол-во шт]]*Таблица66[[#This Row],[Оптовая цена KRW                       за 1шт]]</f>
        <v>0</v>
      </c>
      <c r="M66" s="41" t="str">
        <f>IFERROR(Таблица66[[#This Row],[Общее кол-во шт]]*Таблица66[[#This Row],[Оптовая цена USD                       за 1шт]],"")</f>
        <v/>
      </c>
      <c r="N66" s="312"/>
    </row>
    <row r="67" spans="1:14" ht="22.5" customHeight="1">
      <c r="A67" s="307" t="s">
        <v>29650</v>
      </c>
      <c r="B67" s="32">
        <v>8809576261097</v>
      </c>
      <c r="C67" s="314"/>
      <c r="D67" s="309" t="s">
        <v>29651</v>
      </c>
      <c r="E67" s="38"/>
      <c r="F67" s="36"/>
      <c r="G67" s="310">
        <v>60</v>
      </c>
      <c r="H67" s="417">
        <v>8160</v>
      </c>
      <c r="I67" s="39" t="str">
        <f>IF($H$1="","Введите курс",Таблица66[[#This Row],[Оптовая цена KRW                       за 1шт]]/$H$1)</f>
        <v>Введите курс</v>
      </c>
      <c r="J67" s="311"/>
      <c r="K67" s="40">
        <f>Таблица66[[#This Row],[Заказ коробок ]]*Таблица66[[#This Row],[Кол-во шт в коробке]]</f>
        <v>0</v>
      </c>
      <c r="L67" s="416">
        <f>Таблица66[[#This Row],[Общее кол-во шт]]*Таблица66[[#This Row],[Оптовая цена KRW                       за 1шт]]</f>
        <v>0</v>
      </c>
      <c r="M67" s="41" t="str">
        <f>IFERROR(Таблица66[[#This Row],[Общее кол-во шт]]*Таблица66[[#This Row],[Оптовая цена USD                       за 1шт]],"")</f>
        <v/>
      </c>
      <c r="N67" s="312"/>
    </row>
    <row r="68" spans="1:14" ht="22.5" customHeight="1">
      <c r="A68" s="307" t="s">
        <v>29652</v>
      </c>
      <c r="B68" s="32">
        <v>8809576260816</v>
      </c>
      <c r="C68" s="314"/>
      <c r="D68" s="309" t="s">
        <v>29653</v>
      </c>
      <c r="E68" s="38"/>
      <c r="F68" s="36"/>
      <c r="G68" s="310">
        <v>60</v>
      </c>
      <c r="H68" s="417">
        <v>8160</v>
      </c>
      <c r="I68" s="39" t="str">
        <f>IF($H$1="","Введите курс",Таблица66[[#This Row],[Оптовая цена KRW                       за 1шт]]/$H$1)</f>
        <v>Введите курс</v>
      </c>
      <c r="J68" s="311"/>
      <c r="K68" s="40">
        <f>Таблица66[[#This Row],[Заказ коробок ]]*Таблица66[[#This Row],[Кол-во шт в коробке]]</f>
        <v>0</v>
      </c>
      <c r="L68" s="416">
        <f>Таблица66[[#This Row],[Общее кол-во шт]]*Таблица66[[#This Row],[Оптовая цена KRW                       за 1шт]]</f>
        <v>0</v>
      </c>
      <c r="M68" s="41" t="str">
        <f>IFERROR(Таблица66[[#This Row],[Общее кол-во шт]]*Таблица66[[#This Row],[Оптовая цена USD                       за 1шт]],"")</f>
        <v/>
      </c>
      <c r="N68" s="312"/>
    </row>
    <row r="69" spans="1:14" ht="22.5" customHeight="1">
      <c r="A69" s="307" t="s">
        <v>29654</v>
      </c>
      <c r="B69" s="189" t="s">
        <v>29655</v>
      </c>
      <c r="C69" s="418"/>
      <c r="D69" s="419" t="s">
        <v>29656</v>
      </c>
      <c r="E69" s="222"/>
      <c r="F69" s="223"/>
      <c r="G69" s="420">
        <v>60</v>
      </c>
      <c r="H69" s="417">
        <v>8160</v>
      </c>
      <c r="I69" s="421" t="str">
        <f>IF($H$1="","Введите курс",Таблица66[[#This Row],[Оптовая цена KRW                       за 1шт]]/$H$1)</f>
        <v>Введите курс</v>
      </c>
      <c r="J69" s="311"/>
      <c r="K69" s="224">
        <f>Таблица66[[#This Row],[Заказ коробок ]]*Таблица66[[#This Row],[Кол-во шт в коробке]]</f>
        <v>0</v>
      </c>
      <c r="L69" s="422">
        <f>Таблица66[[#This Row],[Общее кол-во шт]]*Таблица66[[#This Row],[Оптовая цена KRW                       за 1шт]]</f>
        <v>0</v>
      </c>
      <c r="M69" s="41" t="str">
        <f>IFERROR(Таблица66[[#This Row],[Общее кол-во шт]]*Таблица66[[#This Row],[Оптовая цена USD                       за 1шт]],"")</f>
        <v/>
      </c>
      <c r="N69" s="423"/>
    </row>
  </sheetData>
  <sheetProtection algorithmName="SHA-512" hashValue="vkd1PDGeuVB+LATEQRrn4WVK/gNCfdOnEL8gHWRLS4huN7dUXAJ7KvREwAGwALSlF4cibPhtwQtoINtZGae/ig==" saltValue="/vJFONC9oXZk3LwvDqygZw==" spinCount="100000" sheet="1" autoFilter="0" pivotTables="0"/>
  <mergeCells count="2">
    <mergeCell ref="A1:C1"/>
    <mergeCell ref="D1:F1"/>
  </mergeCells>
  <conditionalFormatting sqref="A55:A1048576">
    <cfRule type="duplicateValues" dxfId="118" priority="9"/>
  </conditionalFormatting>
  <conditionalFormatting sqref="A55:A1048576">
    <cfRule type="duplicateValues" dxfId="117" priority="10"/>
    <cfRule type="duplicateValues" dxfId="116" priority="11"/>
    <cfRule type="duplicateValues" dxfId="115" priority="12"/>
  </conditionalFormatting>
  <conditionalFormatting sqref="A3 A5 A7 A9 A11 A13 A15 A17 A19 A21 A23 A25 A27 A29 A31 A33 A35 A37 A39 A41 A43 A45 A47 A49 A51 A53 A55 A57 A59 A61 A63 A65 A67 A69">
    <cfRule type="duplicateValues" dxfId="114" priority="13"/>
  </conditionalFormatting>
  <conditionalFormatting sqref="A3 A5 A7 A9 A11 A13 A15 A17 A19 A21 A23 A25 A27 A29 A31 A33 A35 A37 A39 A41 A43 A45 A47 A49 A51 A53 A55 A57 A59 A61 A63 A65 A67 A69">
    <cfRule type="duplicateValues" dxfId="113" priority="14"/>
    <cfRule type="duplicateValues" dxfId="112" priority="15"/>
    <cfRule type="duplicateValues" dxfId="111" priority="16"/>
  </conditionalFormatting>
  <conditionalFormatting sqref="A4 A6 A8 A10 A12 A14 A16:A69">
    <cfRule type="duplicateValues" dxfId="110" priority="17"/>
  </conditionalFormatting>
  <conditionalFormatting sqref="A4 A6 A8 A10 A12 A14 A16:A69">
    <cfRule type="duplicateValues" dxfId="109" priority="18"/>
    <cfRule type="duplicateValues" dxfId="108" priority="19"/>
    <cfRule type="duplicateValues" dxfId="107" priority="20"/>
  </conditionalFormatting>
  <conditionalFormatting sqref="A10">
    <cfRule type="duplicateValues" dxfId="106" priority="5"/>
  </conditionalFormatting>
  <conditionalFormatting sqref="A10">
    <cfRule type="duplicateValues" dxfId="105" priority="6"/>
    <cfRule type="duplicateValues" dxfId="104" priority="7"/>
    <cfRule type="duplicateValues" dxfId="103" priority="8"/>
  </conditionalFormatting>
  <conditionalFormatting sqref="A3:A69">
    <cfRule type="duplicateValues" dxfId="102" priority="21"/>
  </conditionalFormatting>
  <conditionalFormatting sqref="A3:A69">
    <cfRule type="duplicateValues" dxfId="101" priority="22"/>
    <cfRule type="duplicateValues" dxfId="100" priority="23"/>
    <cfRule type="duplicateValues" dxfId="99" priority="24"/>
  </conditionalFormatting>
  <conditionalFormatting sqref="A4 A6 A8 A10 A12 A14 A16 A18 A20 A22 A24 A26 A28 A30 A32 A34 A36 A38 A40 A42 A44 A46 A48 A50 A52 A54 A56 A58 A60 A62 A64 A66 A68">
    <cfRule type="duplicateValues" dxfId="98" priority="1"/>
  </conditionalFormatting>
  <conditionalFormatting sqref="A4 A6 A8 A10 A12 A14 A16 A18 A20 A22 A24 A26 A28 A30 A32 A34 A36 A38 A40 A42 A44 A46 A48 A50 A52 A54 A56 A58 A60 A62 A64 A66 A68">
    <cfRule type="duplicateValues" dxfId="97" priority="2"/>
    <cfRule type="duplicateValues" dxfId="96" priority="3"/>
    <cfRule type="duplicateValues" dxfId="95" priority="4"/>
  </conditionalFormatting>
  <hyperlinks>
    <hyperlink ref="G1" r:id="rId1" display="Узнать курс $ к KRW" xr:uid="{16E1FB96-D7A0-4051-BDAE-C65C79D15112}"/>
    <hyperlink ref="N1" location="Главная!A1" display="Вернуться на Главную" xr:uid="{A7903830-2918-40B9-AD71-FD6D721CCF35}"/>
  </hyperlinks>
  <pageMargins left="0.7" right="0.7" top="0.75" bottom="0.75" header="0.3" footer="0.3"/>
  <pageSetup paperSize="9" scale="28" fitToHeight="0" orientation="portrait"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E5A6F-8766-419A-9846-E419F343862F}">
  <sheetPr>
    <pageSetUpPr fitToPage="1"/>
  </sheetPr>
  <dimension ref="A1:N959"/>
  <sheetViews>
    <sheetView zoomScale="87" zoomScaleNormal="87" zoomScaleSheetLayoutView="75" workbookViewId="0">
      <pane ySplit="2" topLeftCell="A3" activePane="bottomLeft" state="frozen"/>
      <selection pane="bottomLeft" activeCell="J3" sqref="J3"/>
    </sheetView>
  </sheetViews>
  <sheetFormatPr defaultColWidth="9" defaultRowHeight="22.5" customHeight="1"/>
  <cols>
    <col min="1" max="1" width="13.7109375" style="61" customWidth="1"/>
    <col min="2" max="2" width="15.7109375" style="59" customWidth="1"/>
    <col min="3" max="3" width="67.7109375" style="60" hidden="1" customWidth="1"/>
    <col min="4" max="4" width="70.7109375" style="61" customWidth="1"/>
    <col min="5" max="5" width="15.28515625" style="107" customWidth="1"/>
    <col min="6" max="6" width="13.42578125" style="108" customWidth="1"/>
    <col min="7" max="7" width="14.140625" style="104" customWidth="1"/>
    <col min="8" max="8" width="14.7109375" style="320" customWidth="1"/>
    <col min="9" max="9" width="14.7109375" style="321" customWidth="1"/>
    <col min="10" max="10" width="16.28515625" style="67" customWidth="1"/>
    <col min="11" max="11" width="16.42578125" style="113" customWidth="1"/>
    <col min="12" max="13" width="19.7109375" style="114" customWidth="1"/>
    <col min="14" max="14" width="30.7109375" style="61" customWidth="1"/>
    <col min="15" max="16384" width="9" style="306"/>
  </cols>
  <sheetData>
    <row r="1" spans="1:14" s="304" customFormat="1" ht="64.150000000000006" customHeight="1">
      <c r="A1" s="491" t="s">
        <v>19622</v>
      </c>
      <c r="B1" s="484"/>
      <c r="C1" s="484"/>
      <c r="D1" s="484"/>
      <c r="E1" s="489" t="s">
        <v>26197</v>
      </c>
      <c r="F1" s="490"/>
      <c r="G1" s="8" t="s">
        <v>31872</v>
      </c>
      <c r="H1" s="299"/>
      <c r="I1" s="10" t="s">
        <v>5</v>
      </c>
      <c r="J1" s="11">
        <f>SUM(J3:J9959)</f>
        <v>0</v>
      </c>
      <c r="K1" s="12">
        <f>SUM(K3:K9959)</f>
        <v>0</v>
      </c>
      <c r="L1" s="13">
        <f>SUM(L3:L9959)</f>
        <v>0</v>
      </c>
      <c r="M1" s="14">
        <f>SUM(M3:M9959)</f>
        <v>0</v>
      </c>
      <c r="N1" s="432"/>
    </row>
    <row r="2" spans="1:14" ht="50.1" customHeight="1">
      <c r="A2" s="17" t="s">
        <v>8</v>
      </c>
      <c r="B2" s="18" t="s">
        <v>31873</v>
      </c>
      <c r="C2" s="305" t="s">
        <v>10</v>
      </c>
      <c r="D2" s="20" t="s">
        <v>11</v>
      </c>
      <c r="E2" s="80" t="s">
        <v>18</v>
      </c>
      <c r="F2" s="81" t="s">
        <v>19</v>
      </c>
      <c r="G2" s="23" t="s">
        <v>6</v>
      </c>
      <c r="H2" s="83" t="s">
        <v>33144</v>
      </c>
      <c r="I2" s="84" t="s">
        <v>33143</v>
      </c>
      <c r="J2" s="26" t="s">
        <v>20</v>
      </c>
      <c r="K2" s="27" t="s">
        <v>12</v>
      </c>
      <c r="L2" s="28" t="s">
        <v>21</v>
      </c>
      <c r="M2" s="28" t="s">
        <v>22</v>
      </c>
      <c r="N2" s="29" t="s">
        <v>23</v>
      </c>
    </row>
    <row r="3" spans="1:14" ht="24" customHeight="1">
      <c r="A3" s="307" t="s">
        <v>19623</v>
      </c>
      <c r="B3" s="32">
        <v>8806182502866</v>
      </c>
      <c r="C3" s="308" t="s">
        <v>19624</v>
      </c>
      <c r="D3" s="309" t="s">
        <v>19625</v>
      </c>
      <c r="E3" s="38">
        <v>25000</v>
      </c>
      <c r="F3" s="36">
        <v>0.54</v>
      </c>
      <c r="G3" s="310">
        <v>6</v>
      </c>
      <c r="H3" s="38">
        <f>Таблица615[[#This Row],[Розничная цена KRW]]*Таблица615[[#This Row],[Коэфициент стоимости]]</f>
        <v>13500</v>
      </c>
      <c r="I3" s="39" t="str">
        <f>IF($H$1="","Введите курс",Таблица615[[#This Row],[Оптовая цена KRW                       за 1шт]]/$H$1)</f>
        <v>Введите курс</v>
      </c>
      <c r="J3" s="284"/>
      <c r="K3" s="40">
        <f>Таблица615[[#This Row],[Заказ коробок ]]*Таблица615[[#This Row],[Кол-во шт в коробке]]</f>
        <v>0</v>
      </c>
      <c r="L3" s="38">
        <f>Таблица615[[#This Row],[Общее кол-во шт]]*Таблица615[[#This Row],[Оптовая цена KRW                       за 1шт]]</f>
        <v>0</v>
      </c>
      <c r="M3" s="41" t="str">
        <f>IFERROR(Таблица615[[#This Row],[Общее кол-во шт]]*Таблица615[[#This Row],[Оптовая цена USD                       за 1шт]],"")</f>
        <v/>
      </c>
      <c r="N3" s="312"/>
    </row>
    <row r="4" spans="1:14" ht="24" customHeight="1">
      <c r="A4" s="307" t="s">
        <v>19626</v>
      </c>
      <c r="B4" s="32">
        <v>8806182502873</v>
      </c>
      <c r="C4" s="308" t="s">
        <v>19627</v>
      </c>
      <c r="D4" s="309" t="s">
        <v>19628</v>
      </c>
      <c r="E4" s="38">
        <v>22000</v>
      </c>
      <c r="F4" s="36">
        <v>0.54</v>
      </c>
      <c r="G4" s="310">
        <v>6</v>
      </c>
      <c r="H4" s="38">
        <f>Таблица615[[#This Row],[Розничная цена KRW]]*Таблица615[[#This Row],[Коэфициент стоимости]]</f>
        <v>11880</v>
      </c>
      <c r="I4" s="39" t="str">
        <f>IF($H$1="","Введите курс",Таблица615[[#This Row],[Оптовая цена KRW                       за 1шт]]/$H$1)</f>
        <v>Введите курс</v>
      </c>
      <c r="J4" s="284"/>
      <c r="K4" s="40">
        <f>Таблица615[[#This Row],[Заказ коробок ]]*Таблица615[[#This Row],[Кол-во шт в коробке]]</f>
        <v>0</v>
      </c>
      <c r="L4" s="38">
        <f>Таблица615[[#This Row],[Общее кол-во шт]]*Таблица615[[#This Row],[Оптовая цена KRW                       за 1шт]]</f>
        <v>0</v>
      </c>
      <c r="M4" s="41" t="str">
        <f>IFERROR(Таблица615[[#This Row],[Общее кол-во шт]]*Таблица615[[#This Row],[Оптовая цена USD                       за 1шт]],"")</f>
        <v/>
      </c>
      <c r="N4" s="312"/>
    </row>
    <row r="5" spans="1:14" ht="24" customHeight="1">
      <c r="A5" s="307" t="s">
        <v>19629</v>
      </c>
      <c r="B5" s="32">
        <v>8806182517136</v>
      </c>
      <c r="C5" s="308" t="s">
        <v>31874</v>
      </c>
      <c r="D5" s="309" t="s">
        <v>31875</v>
      </c>
      <c r="E5" s="38">
        <v>9000</v>
      </c>
      <c r="F5" s="36">
        <v>0.54</v>
      </c>
      <c r="G5" s="310">
        <v>6</v>
      </c>
      <c r="H5" s="38">
        <f>Таблица615[[#This Row],[Розничная цена KRW]]*Таблица615[[#This Row],[Коэфициент стоимости]]</f>
        <v>4860</v>
      </c>
      <c r="I5" s="39" t="str">
        <f>IF($H$1="","Введите курс",Таблица615[[#This Row],[Оптовая цена KRW                       за 1шт]]/$H$1)</f>
        <v>Введите курс</v>
      </c>
      <c r="J5" s="284"/>
      <c r="K5" s="40">
        <f>Таблица615[[#This Row],[Заказ коробок ]]*Таблица615[[#This Row],[Кол-во шт в коробке]]</f>
        <v>0</v>
      </c>
      <c r="L5" s="38">
        <f>Таблица615[[#This Row],[Общее кол-во шт]]*Таблица615[[#This Row],[Оптовая цена KRW                       за 1шт]]</f>
        <v>0</v>
      </c>
      <c r="M5" s="41" t="str">
        <f>IFERROR(Таблица615[[#This Row],[Общее кол-во шт]]*Таблица615[[#This Row],[Оптовая цена USD                       за 1шт]],"")</f>
        <v/>
      </c>
      <c r="N5" s="312"/>
    </row>
    <row r="6" spans="1:14" ht="24" customHeight="1">
      <c r="A6" s="307" t="s">
        <v>19632</v>
      </c>
      <c r="B6" s="32">
        <v>8806182517143</v>
      </c>
      <c r="C6" s="308" t="s">
        <v>19630</v>
      </c>
      <c r="D6" s="309" t="s">
        <v>19631</v>
      </c>
      <c r="E6" s="38">
        <v>9000</v>
      </c>
      <c r="F6" s="36">
        <v>0.54</v>
      </c>
      <c r="G6" s="310">
        <v>6</v>
      </c>
      <c r="H6" s="38">
        <f>Таблица615[[#This Row],[Розничная цена KRW]]*Таблица615[[#This Row],[Коэфициент стоимости]]</f>
        <v>4860</v>
      </c>
      <c r="I6" s="39" t="str">
        <f>IF($H$1="","Введите курс",Таблица615[[#This Row],[Оптовая цена KRW                       за 1шт]]/$H$1)</f>
        <v>Введите курс</v>
      </c>
      <c r="J6" s="284"/>
      <c r="K6" s="40">
        <f>Таблица615[[#This Row],[Заказ коробок ]]*Таблица615[[#This Row],[Кол-во шт в коробке]]</f>
        <v>0</v>
      </c>
      <c r="L6" s="38">
        <f>Таблица615[[#This Row],[Общее кол-во шт]]*Таблица615[[#This Row],[Оптовая цена KRW                       за 1шт]]</f>
        <v>0</v>
      </c>
      <c r="M6" s="41" t="str">
        <f>IFERROR(Таблица615[[#This Row],[Общее кол-во шт]]*Таблица615[[#This Row],[Оптовая цена USD                       за 1шт]],"")</f>
        <v/>
      </c>
      <c r="N6" s="312"/>
    </row>
    <row r="7" spans="1:14" ht="24" customHeight="1">
      <c r="A7" s="307" t="s">
        <v>19633</v>
      </c>
      <c r="B7" s="32">
        <v>8806182522680</v>
      </c>
      <c r="C7" s="308" t="s">
        <v>19634</v>
      </c>
      <c r="D7" s="309" t="s">
        <v>19635</v>
      </c>
      <c r="E7" s="38">
        <v>18900</v>
      </c>
      <c r="F7" s="36">
        <v>0.54</v>
      </c>
      <c r="G7" s="310">
        <v>6</v>
      </c>
      <c r="H7" s="38">
        <f>Таблица615[[#This Row],[Розничная цена KRW]]*Таблица615[[#This Row],[Коэфициент стоимости]]</f>
        <v>10206</v>
      </c>
      <c r="I7" s="39" t="str">
        <f>IF($H$1="","Введите курс",Таблица615[[#This Row],[Оптовая цена KRW                       за 1шт]]/$H$1)</f>
        <v>Введите курс</v>
      </c>
      <c r="J7" s="284"/>
      <c r="K7" s="40">
        <f>Таблица615[[#This Row],[Заказ коробок ]]*Таблица615[[#This Row],[Кол-во шт в коробке]]</f>
        <v>0</v>
      </c>
      <c r="L7" s="38">
        <f>Таблица615[[#This Row],[Общее кол-во шт]]*Таблица615[[#This Row],[Оптовая цена KRW                       за 1шт]]</f>
        <v>0</v>
      </c>
      <c r="M7" s="41" t="str">
        <f>IFERROR(Таблица615[[#This Row],[Общее кол-во шт]]*Таблица615[[#This Row],[Оптовая цена USD                       за 1шт]],"")</f>
        <v/>
      </c>
      <c r="N7" s="312"/>
    </row>
    <row r="8" spans="1:14" ht="24" customHeight="1">
      <c r="A8" s="307" t="s">
        <v>19636</v>
      </c>
      <c r="B8" s="32">
        <v>8806182522710</v>
      </c>
      <c r="C8" s="308" t="s">
        <v>19638</v>
      </c>
      <c r="D8" s="309" t="s">
        <v>19639</v>
      </c>
      <c r="E8" s="38">
        <v>18900</v>
      </c>
      <c r="F8" s="36">
        <v>0.54</v>
      </c>
      <c r="G8" s="310">
        <v>6</v>
      </c>
      <c r="H8" s="38">
        <f>Таблица615[[#This Row],[Розничная цена KRW]]*Таблица615[[#This Row],[Коэфициент стоимости]]</f>
        <v>10206</v>
      </c>
      <c r="I8" s="39" t="str">
        <f>IF($H$1="","Введите курс",Таблица615[[#This Row],[Оптовая цена KRW                       за 1шт]]/$H$1)</f>
        <v>Введите курс</v>
      </c>
      <c r="J8" s="284"/>
      <c r="K8" s="40">
        <f>Таблица615[[#This Row],[Заказ коробок ]]*Таблица615[[#This Row],[Кол-во шт в коробке]]</f>
        <v>0</v>
      </c>
      <c r="L8" s="38">
        <f>Таблица615[[#This Row],[Общее кол-во шт]]*Таблица615[[#This Row],[Оптовая цена KRW                       за 1шт]]</f>
        <v>0</v>
      </c>
      <c r="M8" s="41" t="str">
        <f>IFERROR(Таблица615[[#This Row],[Общее кол-во шт]]*Таблица615[[#This Row],[Оптовая цена USD                       за 1шт]],"")</f>
        <v/>
      </c>
      <c r="N8" s="312"/>
    </row>
    <row r="9" spans="1:14" ht="24" customHeight="1">
      <c r="A9" s="307" t="s">
        <v>19637</v>
      </c>
      <c r="B9" s="32">
        <v>8806182522727</v>
      </c>
      <c r="C9" s="308" t="s">
        <v>19641</v>
      </c>
      <c r="D9" s="309" t="s">
        <v>19642</v>
      </c>
      <c r="E9" s="38">
        <v>18900</v>
      </c>
      <c r="F9" s="36">
        <v>0.54</v>
      </c>
      <c r="G9" s="310">
        <v>6</v>
      </c>
      <c r="H9" s="38">
        <f>Таблица615[[#This Row],[Розничная цена KRW]]*Таблица615[[#This Row],[Коэфициент стоимости]]</f>
        <v>10206</v>
      </c>
      <c r="I9" s="39" t="str">
        <f>IF($H$1="","Введите курс",Таблица615[[#This Row],[Оптовая цена KRW                       за 1шт]]/$H$1)</f>
        <v>Введите курс</v>
      </c>
      <c r="J9" s="284"/>
      <c r="K9" s="40">
        <f>Таблица615[[#This Row],[Заказ коробок ]]*Таблица615[[#This Row],[Кол-во шт в коробке]]</f>
        <v>0</v>
      </c>
      <c r="L9" s="38">
        <f>Таблица615[[#This Row],[Общее кол-во шт]]*Таблица615[[#This Row],[Оптовая цена KRW                       за 1шт]]</f>
        <v>0</v>
      </c>
      <c r="M9" s="41" t="str">
        <f>IFERROR(Таблица615[[#This Row],[Общее кол-во шт]]*Таблица615[[#This Row],[Оптовая цена USD                       за 1шт]],"")</f>
        <v/>
      </c>
      <c r="N9" s="312"/>
    </row>
    <row r="10" spans="1:14" ht="24" customHeight="1">
      <c r="A10" s="307" t="s">
        <v>19640</v>
      </c>
      <c r="B10" s="32">
        <v>8806182522734</v>
      </c>
      <c r="C10" s="308" t="s">
        <v>19644</v>
      </c>
      <c r="D10" s="309" t="s">
        <v>19645</v>
      </c>
      <c r="E10" s="38">
        <v>18900</v>
      </c>
      <c r="F10" s="36">
        <v>0.54</v>
      </c>
      <c r="G10" s="310">
        <v>6</v>
      </c>
      <c r="H10" s="38">
        <f>Таблица615[[#This Row],[Розничная цена KRW]]*Таблица615[[#This Row],[Коэфициент стоимости]]</f>
        <v>10206</v>
      </c>
      <c r="I10" s="39" t="str">
        <f>IF($H$1="","Введите курс",Таблица615[[#This Row],[Оптовая цена KRW                       за 1шт]]/$H$1)</f>
        <v>Введите курс</v>
      </c>
      <c r="J10" s="284"/>
      <c r="K10" s="40">
        <f>Таблица615[[#This Row],[Заказ коробок ]]*Таблица615[[#This Row],[Кол-во шт в коробке]]</f>
        <v>0</v>
      </c>
      <c r="L10" s="38">
        <f>Таблица615[[#This Row],[Общее кол-во шт]]*Таблица615[[#This Row],[Оптовая цена KRW                       за 1шт]]</f>
        <v>0</v>
      </c>
      <c r="M10" s="41" t="str">
        <f>IFERROR(Таблица615[[#This Row],[Общее кол-во шт]]*Таблица615[[#This Row],[Оптовая цена USD                       за 1шт]],"")</f>
        <v/>
      </c>
      <c r="N10" s="312"/>
    </row>
    <row r="11" spans="1:14" ht="24" customHeight="1">
      <c r="A11" s="307" t="s">
        <v>19643</v>
      </c>
      <c r="B11" s="32">
        <v>8806182522758</v>
      </c>
      <c r="C11" s="308" t="s">
        <v>19647</v>
      </c>
      <c r="D11" s="309" t="s">
        <v>19648</v>
      </c>
      <c r="E11" s="38">
        <v>18900</v>
      </c>
      <c r="F11" s="36">
        <v>0.54</v>
      </c>
      <c r="G11" s="310">
        <v>6</v>
      </c>
      <c r="H11" s="38">
        <f>Таблица615[[#This Row],[Розничная цена KRW]]*Таблица615[[#This Row],[Коэфициент стоимости]]</f>
        <v>10206</v>
      </c>
      <c r="I11" s="39" t="str">
        <f>IF($H$1="","Введите курс",Таблица615[[#This Row],[Оптовая цена KRW                       за 1шт]]/$H$1)</f>
        <v>Введите курс</v>
      </c>
      <c r="J11" s="284"/>
      <c r="K11" s="40">
        <f>Таблица615[[#This Row],[Заказ коробок ]]*Таблица615[[#This Row],[Кол-во шт в коробке]]</f>
        <v>0</v>
      </c>
      <c r="L11" s="38">
        <f>Таблица615[[#This Row],[Общее кол-во шт]]*Таблица615[[#This Row],[Оптовая цена KRW                       за 1шт]]</f>
        <v>0</v>
      </c>
      <c r="M11" s="41" t="str">
        <f>IFERROR(Таблица615[[#This Row],[Общее кол-во шт]]*Таблица615[[#This Row],[Оптовая цена USD                       за 1шт]],"")</f>
        <v/>
      </c>
      <c r="N11" s="312"/>
    </row>
    <row r="12" spans="1:14" ht="24" customHeight="1">
      <c r="A12" s="307" t="s">
        <v>19646</v>
      </c>
      <c r="B12" s="32">
        <v>8806182522765</v>
      </c>
      <c r="C12" s="308" t="s">
        <v>19650</v>
      </c>
      <c r="D12" s="309" t="s">
        <v>19651</v>
      </c>
      <c r="E12" s="38">
        <v>18900</v>
      </c>
      <c r="F12" s="36">
        <v>0.54</v>
      </c>
      <c r="G12" s="310">
        <v>6</v>
      </c>
      <c r="H12" s="38">
        <f>Таблица615[[#This Row],[Розничная цена KRW]]*Таблица615[[#This Row],[Коэфициент стоимости]]</f>
        <v>10206</v>
      </c>
      <c r="I12" s="39" t="str">
        <f>IF($H$1="","Введите курс",Таблица615[[#This Row],[Оптовая цена KRW                       за 1шт]]/$H$1)</f>
        <v>Введите курс</v>
      </c>
      <c r="J12" s="284"/>
      <c r="K12" s="40">
        <f>Таблица615[[#This Row],[Заказ коробок ]]*Таблица615[[#This Row],[Кол-во шт в коробке]]</f>
        <v>0</v>
      </c>
      <c r="L12" s="38">
        <f>Таблица615[[#This Row],[Общее кол-во шт]]*Таблица615[[#This Row],[Оптовая цена KRW                       за 1шт]]</f>
        <v>0</v>
      </c>
      <c r="M12" s="41" t="str">
        <f>IFERROR(Таблица615[[#This Row],[Общее кол-во шт]]*Таблица615[[#This Row],[Оптовая цена USD                       за 1шт]],"")</f>
        <v/>
      </c>
      <c r="N12" s="312"/>
    </row>
    <row r="13" spans="1:14" ht="24" customHeight="1">
      <c r="A13" s="307" t="s">
        <v>19649</v>
      </c>
      <c r="B13" s="32">
        <v>8806182522772</v>
      </c>
      <c r="C13" s="308" t="s">
        <v>19653</v>
      </c>
      <c r="D13" s="309" t="s">
        <v>19654</v>
      </c>
      <c r="E13" s="38">
        <v>18900</v>
      </c>
      <c r="F13" s="36">
        <v>0.54</v>
      </c>
      <c r="G13" s="310">
        <v>6</v>
      </c>
      <c r="H13" s="38">
        <f>Таблица615[[#This Row],[Розничная цена KRW]]*Таблица615[[#This Row],[Коэфициент стоимости]]</f>
        <v>10206</v>
      </c>
      <c r="I13" s="39" t="str">
        <f>IF($H$1="","Введите курс",Таблица615[[#This Row],[Оптовая цена KRW                       за 1шт]]/$H$1)</f>
        <v>Введите курс</v>
      </c>
      <c r="J13" s="284"/>
      <c r="K13" s="40">
        <f>Таблица615[[#This Row],[Заказ коробок ]]*Таблица615[[#This Row],[Кол-во шт в коробке]]</f>
        <v>0</v>
      </c>
      <c r="L13" s="38">
        <f>Таблица615[[#This Row],[Общее кол-во шт]]*Таблица615[[#This Row],[Оптовая цена KRW                       за 1шт]]</f>
        <v>0</v>
      </c>
      <c r="M13" s="41" t="str">
        <f>IFERROR(Таблица615[[#This Row],[Общее кол-во шт]]*Таблица615[[#This Row],[Оптовая цена USD                       за 1шт]],"")</f>
        <v/>
      </c>
      <c r="N13" s="312"/>
    </row>
    <row r="14" spans="1:14" ht="24" customHeight="1">
      <c r="A14" s="307" t="s">
        <v>19652</v>
      </c>
      <c r="B14" s="32">
        <v>8806182522789</v>
      </c>
      <c r="C14" s="308" t="s">
        <v>19656</v>
      </c>
      <c r="D14" s="309" t="s">
        <v>19657</v>
      </c>
      <c r="E14" s="38">
        <v>18900</v>
      </c>
      <c r="F14" s="36">
        <v>0.54</v>
      </c>
      <c r="G14" s="310">
        <v>6</v>
      </c>
      <c r="H14" s="38">
        <f>Таблица615[[#This Row],[Розничная цена KRW]]*Таблица615[[#This Row],[Коэфициент стоимости]]</f>
        <v>10206</v>
      </c>
      <c r="I14" s="39" t="str">
        <f>IF($H$1="","Введите курс",Таблица615[[#This Row],[Оптовая цена KRW                       за 1шт]]/$H$1)</f>
        <v>Введите курс</v>
      </c>
      <c r="J14" s="284"/>
      <c r="K14" s="40">
        <f>Таблица615[[#This Row],[Заказ коробок ]]*Таблица615[[#This Row],[Кол-во шт в коробке]]</f>
        <v>0</v>
      </c>
      <c r="L14" s="38">
        <f>Таблица615[[#This Row],[Общее кол-во шт]]*Таблица615[[#This Row],[Оптовая цена KRW                       за 1шт]]</f>
        <v>0</v>
      </c>
      <c r="M14" s="41" t="str">
        <f>IFERROR(Таблица615[[#This Row],[Общее кол-во шт]]*Таблица615[[#This Row],[Оптовая цена USD                       за 1шт]],"")</f>
        <v/>
      </c>
      <c r="N14" s="312"/>
    </row>
    <row r="15" spans="1:14" ht="24" customHeight="1">
      <c r="A15" s="307" t="s">
        <v>19655</v>
      </c>
      <c r="B15" s="32">
        <v>8806182522796</v>
      </c>
      <c r="C15" s="308" t="s">
        <v>19659</v>
      </c>
      <c r="D15" s="309" t="s">
        <v>19660</v>
      </c>
      <c r="E15" s="38">
        <v>18900</v>
      </c>
      <c r="F15" s="36">
        <v>0.54</v>
      </c>
      <c r="G15" s="310">
        <v>6</v>
      </c>
      <c r="H15" s="38">
        <f>Таблица615[[#This Row],[Розничная цена KRW]]*Таблица615[[#This Row],[Коэфициент стоимости]]</f>
        <v>10206</v>
      </c>
      <c r="I15" s="39" t="str">
        <f>IF($H$1="","Введите курс",Таблица615[[#This Row],[Оптовая цена KRW                       за 1шт]]/$H$1)</f>
        <v>Введите курс</v>
      </c>
      <c r="J15" s="284"/>
      <c r="K15" s="40">
        <f>Таблица615[[#This Row],[Заказ коробок ]]*Таблица615[[#This Row],[Кол-во шт в коробке]]</f>
        <v>0</v>
      </c>
      <c r="L15" s="38">
        <f>Таблица615[[#This Row],[Общее кол-во шт]]*Таблица615[[#This Row],[Оптовая цена KRW                       за 1шт]]</f>
        <v>0</v>
      </c>
      <c r="M15" s="41" t="str">
        <f>IFERROR(Таблица615[[#This Row],[Общее кол-во шт]]*Таблица615[[#This Row],[Оптовая цена USD                       за 1шт]],"")</f>
        <v/>
      </c>
      <c r="N15" s="312"/>
    </row>
    <row r="16" spans="1:14" ht="24" customHeight="1">
      <c r="A16" s="307" t="s">
        <v>19658</v>
      </c>
      <c r="B16" s="32">
        <v>8806182519239</v>
      </c>
      <c r="C16" s="308" t="s">
        <v>19662</v>
      </c>
      <c r="D16" s="309" t="s">
        <v>19663</v>
      </c>
      <c r="E16" s="38">
        <v>25000</v>
      </c>
      <c r="F16" s="36">
        <v>0.54</v>
      </c>
      <c r="G16" s="310">
        <v>6</v>
      </c>
      <c r="H16" s="38">
        <f>Таблица615[[#This Row],[Розничная цена KRW]]*Таблица615[[#This Row],[Коэфициент стоимости]]</f>
        <v>13500</v>
      </c>
      <c r="I16" s="39" t="str">
        <f>IF($H$1="","Введите курс",Таблица615[[#This Row],[Оптовая цена KRW                       за 1шт]]/$H$1)</f>
        <v>Введите курс</v>
      </c>
      <c r="J16" s="284"/>
      <c r="K16" s="40">
        <f>Таблица615[[#This Row],[Заказ коробок ]]*Таблица615[[#This Row],[Кол-во шт в коробке]]</f>
        <v>0</v>
      </c>
      <c r="L16" s="38">
        <f>Таблица615[[#This Row],[Общее кол-во шт]]*Таблица615[[#This Row],[Оптовая цена KRW                       за 1шт]]</f>
        <v>0</v>
      </c>
      <c r="M16" s="41" t="str">
        <f>IFERROR(Таблица615[[#This Row],[Общее кол-во шт]]*Таблица615[[#This Row],[Оптовая цена USD                       за 1шт]],"")</f>
        <v/>
      </c>
      <c r="N16" s="312"/>
    </row>
    <row r="17" spans="1:14" ht="24" customHeight="1">
      <c r="A17" s="307" t="s">
        <v>19661</v>
      </c>
      <c r="B17" s="32">
        <v>8806182534317</v>
      </c>
      <c r="C17" s="308" t="s">
        <v>19665</v>
      </c>
      <c r="D17" s="309" t="s">
        <v>19666</v>
      </c>
      <c r="E17" s="38">
        <v>35000</v>
      </c>
      <c r="F17" s="36">
        <v>0.54</v>
      </c>
      <c r="G17" s="310">
        <v>6</v>
      </c>
      <c r="H17" s="38">
        <f>Таблица615[[#This Row],[Розничная цена KRW]]*Таблица615[[#This Row],[Коэфициент стоимости]]</f>
        <v>18900</v>
      </c>
      <c r="I17" s="39" t="str">
        <f>IF($H$1="","Введите курс",Таблица615[[#This Row],[Оптовая цена KRW                       за 1шт]]/$H$1)</f>
        <v>Введите курс</v>
      </c>
      <c r="J17" s="284"/>
      <c r="K17" s="40">
        <f>Таблица615[[#This Row],[Заказ коробок ]]*Таблица615[[#This Row],[Кол-во шт в коробке]]</f>
        <v>0</v>
      </c>
      <c r="L17" s="38">
        <f>Таблица615[[#This Row],[Общее кол-во шт]]*Таблица615[[#This Row],[Оптовая цена KRW                       за 1шт]]</f>
        <v>0</v>
      </c>
      <c r="M17" s="41" t="str">
        <f>IFERROR(Таблица615[[#This Row],[Общее кол-во шт]]*Таблица615[[#This Row],[Оптовая цена USD                       за 1шт]],"")</f>
        <v/>
      </c>
      <c r="N17" s="312"/>
    </row>
    <row r="18" spans="1:14" ht="24" customHeight="1">
      <c r="A18" s="307" t="s">
        <v>19664</v>
      </c>
      <c r="B18" s="32">
        <v>8806182534324</v>
      </c>
      <c r="C18" s="308" t="s">
        <v>19668</v>
      </c>
      <c r="D18" s="309" t="s">
        <v>19669</v>
      </c>
      <c r="E18" s="38">
        <v>28000</v>
      </c>
      <c r="F18" s="36">
        <v>0.54</v>
      </c>
      <c r="G18" s="310">
        <v>6</v>
      </c>
      <c r="H18" s="38">
        <f>Таблица615[[#This Row],[Розничная цена KRW]]*Таблица615[[#This Row],[Коэфициент стоимости]]</f>
        <v>15120.000000000002</v>
      </c>
      <c r="I18" s="39" t="str">
        <f>IF($H$1="","Введите курс",Таблица615[[#This Row],[Оптовая цена KRW                       за 1шт]]/$H$1)</f>
        <v>Введите курс</v>
      </c>
      <c r="J18" s="284"/>
      <c r="K18" s="40">
        <f>Таблица615[[#This Row],[Заказ коробок ]]*Таблица615[[#This Row],[Кол-во шт в коробке]]</f>
        <v>0</v>
      </c>
      <c r="L18" s="38">
        <f>Таблица615[[#This Row],[Общее кол-во шт]]*Таблица615[[#This Row],[Оптовая цена KRW                       за 1шт]]</f>
        <v>0</v>
      </c>
      <c r="M18" s="41" t="str">
        <f>IFERROR(Таблица615[[#This Row],[Общее кол-во шт]]*Таблица615[[#This Row],[Оптовая цена USD                       за 1шт]],"")</f>
        <v/>
      </c>
      <c r="N18" s="312"/>
    </row>
    <row r="19" spans="1:14" ht="24" customHeight="1">
      <c r="A19" s="307" t="s">
        <v>19667</v>
      </c>
      <c r="B19" s="32">
        <v>8806182536502</v>
      </c>
      <c r="C19" s="308" t="s">
        <v>19671</v>
      </c>
      <c r="D19" s="309" t="s">
        <v>19672</v>
      </c>
      <c r="E19" s="38">
        <v>22000</v>
      </c>
      <c r="F19" s="36">
        <v>0.54</v>
      </c>
      <c r="G19" s="310">
        <v>6</v>
      </c>
      <c r="H19" s="38">
        <f>Таблица615[[#This Row],[Розничная цена KRW]]*Таблица615[[#This Row],[Коэфициент стоимости]]</f>
        <v>11880</v>
      </c>
      <c r="I19" s="39" t="str">
        <f>IF($H$1="","Введите курс",Таблица615[[#This Row],[Оптовая цена KRW                       за 1шт]]/$H$1)</f>
        <v>Введите курс</v>
      </c>
      <c r="J19" s="284"/>
      <c r="K19" s="40">
        <f>Таблица615[[#This Row],[Заказ коробок ]]*Таблица615[[#This Row],[Кол-во шт в коробке]]</f>
        <v>0</v>
      </c>
      <c r="L19" s="38">
        <f>Таблица615[[#This Row],[Общее кол-во шт]]*Таблица615[[#This Row],[Оптовая цена KRW                       за 1шт]]</f>
        <v>0</v>
      </c>
      <c r="M19" s="41" t="str">
        <f>IFERROR(Таблица615[[#This Row],[Общее кол-во шт]]*Таблица615[[#This Row],[Оптовая цена USD                       за 1шт]],"")</f>
        <v/>
      </c>
      <c r="N19" s="312"/>
    </row>
    <row r="20" spans="1:14" ht="24" customHeight="1">
      <c r="A20" s="307" t="s">
        <v>19670</v>
      </c>
      <c r="B20" s="32">
        <v>8806182525292</v>
      </c>
      <c r="C20" s="308" t="s">
        <v>19674</v>
      </c>
      <c r="D20" s="309" t="s">
        <v>19675</v>
      </c>
      <c r="E20" s="38">
        <v>7000</v>
      </c>
      <c r="F20" s="36">
        <v>0.54</v>
      </c>
      <c r="G20" s="310">
        <v>10</v>
      </c>
      <c r="H20" s="38">
        <f>Таблица615[[#This Row],[Розничная цена KRW]]*Таблица615[[#This Row],[Коэфициент стоимости]]</f>
        <v>3780.0000000000005</v>
      </c>
      <c r="I20" s="39" t="str">
        <f>IF($H$1="","Введите курс",Таблица615[[#This Row],[Оптовая цена KRW                       за 1шт]]/$H$1)</f>
        <v>Введите курс</v>
      </c>
      <c r="J20" s="284"/>
      <c r="K20" s="40">
        <f>Таблица615[[#This Row],[Заказ коробок ]]*Таблица615[[#This Row],[Кол-во шт в коробке]]</f>
        <v>0</v>
      </c>
      <c r="L20" s="38">
        <f>Таблица615[[#This Row],[Общее кол-во шт]]*Таблица615[[#This Row],[Оптовая цена KRW                       за 1шт]]</f>
        <v>0</v>
      </c>
      <c r="M20" s="41" t="str">
        <f>IFERROR(Таблица615[[#This Row],[Общее кол-во шт]]*Таблица615[[#This Row],[Оптовая цена USD                       за 1шт]],"")</f>
        <v/>
      </c>
      <c r="N20" s="312"/>
    </row>
    <row r="21" spans="1:14" ht="24" customHeight="1">
      <c r="A21" s="307" t="s">
        <v>19673</v>
      </c>
      <c r="B21" s="32">
        <v>8806182526930</v>
      </c>
      <c r="C21" s="308" t="s">
        <v>19677</v>
      </c>
      <c r="D21" s="309" t="s">
        <v>19678</v>
      </c>
      <c r="E21" s="38">
        <v>13000</v>
      </c>
      <c r="F21" s="36">
        <v>0.54</v>
      </c>
      <c r="G21" s="310">
        <v>8</v>
      </c>
      <c r="H21" s="38">
        <f>Таблица615[[#This Row],[Розничная цена KRW]]*Таблица615[[#This Row],[Коэфициент стоимости]]</f>
        <v>7020.0000000000009</v>
      </c>
      <c r="I21" s="39" t="str">
        <f>IF($H$1="","Введите курс",Таблица615[[#This Row],[Оптовая цена KRW                       за 1шт]]/$H$1)</f>
        <v>Введите курс</v>
      </c>
      <c r="J21" s="284"/>
      <c r="K21" s="40">
        <f>Таблица615[[#This Row],[Заказ коробок ]]*Таблица615[[#This Row],[Кол-во шт в коробке]]</f>
        <v>0</v>
      </c>
      <c r="L21" s="38">
        <f>Таблица615[[#This Row],[Общее кол-во шт]]*Таблица615[[#This Row],[Оптовая цена KRW                       за 1шт]]</f>
        <v>0</v>
      </c>
      <c r="M21" s="41" t="str">
        <f>IFERROR(Таблица615[[#This Row],[Общее кол-во шт]]*Таблица615[[#This Row],[Оптовая цена USD                       за 1шт]],"")</f>
        <v/>
      </c>
      <c r="N21" s="312"/>
    </row>
    <row r="22" spans="1:14" ht="24" customHeight="1">
      <c r="A22" s="307" t="s">
        <v>19676</v>
      </c>
      <c r="B22" s="32">
        <v>8806182526947</v>
      </c>
      <c r="C22" s="308" t="s">
        <v>19680</v>
      </c>
      <c r="D22" s="309" t="s">
        <v>19681</v>
      </c>
      <c r="E22" s="38">
        <v>13000</v>
      </c>
      <c r="F22" s="36">
        <v>0.54</v>
      </c>
      <c r="G22" s="310">
        <v>8</v>
      </c>
      <c r="H22" s="38">
        <f>Таблица615[[#This Row],[Розничная цена KRW]]*Таблица615[[#This Row],[Коэфициент стоимости]]</f>
        <v>7020.0000000000009</v>
      </c>
      <c r="I22" s="39" t="str">
        <f>IF($H$1="","Введите курс",Таблица615[[#This Row],[Оптовая цена KRW                       за 1шт]]/$H$1)</f>
        <v>Введите курс</v>
      </c>
      <c r="J22" s="284"/>
      <c r="K22" s="40">
        <f>Таблица615[[#This Row],[Заказ коробок ]]*Таблица615[[#This Row],[Кол-во шт в коробке]]</f>
        <v>0</v>
      </c>
      <c r="L22" s="38">
        <f>Таблица615[[#This Row],[Общее кол-во шт]]*Таблица615[[#This Row],[Оптовая цена KRW                       за 1шт]]</f>
        <v>0</v>
      </c>
      <c r="M22" s="41" t="str">
        <f>IFERROR(Таблица615[[#This Row],[Общее кол-во шт]]*Таблица615[[#This Row],[Оптовая цена USD                       за 1шт]],"")</f>
        <v/>
      </c>
      <c r="N22" s="312"/>
    </row>
    <row r="23" spans="1:14" ht="24" customHeight="1">
      <c r="A23" s="307" t="s">
        <v>19679</v>
      </c>
      <c r="B23" s="32">
        <v>8806182576683</v>
      </c>
      <c r="C23" s="308" t="s">
        <v>19683</v>
      </c>
      <c r="D23" s="309" t="s">
        <v>19684</v>
      </c>
      <c r="E23" s="38">
        <v>20000</v>
      </c>
      <c r="F23" s="36">
        <v>0.54</v>
      </c>
      <c r="G23" s="310">
        <v>4</v>
      </c>
      <c r="H23" s="38">
        <f>Таблица615[[#This Row],[Розничная цена KRW]]*Таблица615[[#This Row],[Коэфициент стоимости]]</f>
        <v>10800</v>
      </c>
      <c r="I23" s="39" t="str">
        <f>IF($H$1="","Введите курс",Таблица615[[#This Row],[Оптовая цена KRW                       за 1шт]]/$H$1)</f>
        <v>Введите курс</v>
      </c>
      <c r="J23" s="284"/>
      <c r="K23" s="40">
        <f>Таблица615[[#This Row],[Заказ коробок ]]*Таблица615[[#This Row],[Кол-во шт в коробке]]</f>
        <v>0</v>
      </c>
      <c r="L23" s="38">
        <f>Таблица615[[#This Row],[Общее кол-во шт]]*Таблица615[[#This Row],[Оптовая цена KRW                       за 1шт]]</f>
        <v>0</v>
      </c>
      <c r="M23" s="41" t="str">
        <f>IFERROR(Таблица615[[#This Row],[Общее кол-во шт]]*Таблица615[[#This Row],[Оптовая цена USD                       за 1шт]],"")</f>
        <v/>
      </c>
      <c r="N23" s="312"/>
    </row>
    <row r="24" spans="1:14" ht="24" customHeight="1">
      <c r="A24" s="307" t="s">
        <v>19682</v>
      </c>
      <c r="B24" s="32">
        <v>8806182586309</v>
      </c>
      <c r="C24" s="308" t="s">
        <v>19686</v>
      </c>
      <c r="D24" s="309" t="s">
        <v>19687</v>
      </c>
      <c r="E24" s="38">
        <v>22000</v>
      </c>
      <c r="F24" s="36">
        <v>0.56999999999999995</v>
      </c>
      <c r="G24" s="310">
        <v>4</v>
      </c>
      <c r="H24" s="38">
        <f>Таблица615[[#This Row],[Розничная цена KRW]]*Таблица615[[#This Row],[Коэфициент стоимости]]</f>
        <v>12539.999999999998</v>
      </c>
      <c r="I24" s="39" t="str">
        <f>IF($H$1="","Введите курс",Таблица615[[#This Row],[Оптовая цена KRW                       за 1шт]]/$H$1)</f>
        <v>Введите курс</v>
      </c>
      <c r="J24" s="284"/>
      <c r="K24" s="40">
        <f>Таблица615[[#This Row],[Заказ коробок ]]*Таблица615[[#This Row],[Кол-во шт в коробке]]</f>
        <v>0</v>
      </c>
      <c r="L24" s="38">
        <f>Таблица615[[#This Row],[Общее кол-во шт]]*Таблица615[[#This Row],[Оптовая цена KRW                       за 1шт]]</f>
        <v>0</v>
      </c>
      <c r="M24" s="41" t="str">
        <f>IFERROR(Таблица615[[#This Row],[Общее кол-во шт]]*Таблица615[[#This Row],[Оптовая цена USD                       за 1шт]],"")</f>
        <v/>
      </c>
      <c r="N24" s="312"/>
    </row>
    <row r="25" spans="1:14" ht="24" customHeight="1">
      <c r="A25" s="307" t="s">
        <v>19685</v>
      </c>
      <c r="B25" s="32">
        <v>8806182586316</v>
      </c>
      <c r="C25" s="308" t="s">
        <v>19689</v>
      </c>
      <c r="D25" s="309" t="s">
        <v>19690</v>
      </c>
      <c r="E25" s="38">
        <v>22000</v>
      </c>
      <c r="F25" s="36">
        <v>0.56999999999999995</v>
      </c>
      <c r="G25" s="310">
        <v>4</v>
      </c>
      <c r="H25" s="38">
        <f>Таблица615[[#This Row],[Розничная цена KRW]]*Таблица615[[#This Row],[Коэфициент стоимости]]</f>
        <v>12539.999999999998</v>
      </c>
      <c r="I25" s="39" t="str">
        <f>IF($H$1="","Введите курс",Таблица615[[#This Row],[Оптовая цена KRW                       за 1шт]]/$H$1)</f>
        <v>Введите курс</v>
      </c>
      <c r="J25" s="284"/>
      <c r="K25" s="40">
        <f>Таблица615[[#This Row],[Заказ коробок ]]*Таблица615[[#This Row],[Кол-во шт в коробке]]</f>
        <v>0</v>
      </c>
      <c r="L25" s="38">
        <f>Таблица615[[#This Row],[Общее кол-во шт]]*Таблица615[[#This Row],[Оптовая цена KRW                       за 1шт]]</f>
        <v>0</v>
      </c>
      <c r="M25" s="41" t="str">
        <f>IFERROR(Таблица615[[#This Row],[Общее кол-во шт]]*Таблица615[[#This Row],[Оптовая цена USD                       за 1шт]],"")</f>
        <v/>
      </c>
      <c r="N25" s="312"/>
    </row>
    <row r="26" spans="1:14" ht="24" customHeight="1">
      <c r="A26" s="307" t="s">
        <v>19688</v>
      </c>
      <c r="B26" s="32">
        <v>8806182586323</v>
      </c>
      <c r="C26" s="308" t="s">
        <v>19692</v>
      </c>
      <c r="D26" s="309" t="s">
        <v>19693</v>
      </c>
      <c r="E26" s="38">
        <v>22000</v>
      </c>
      <c r="F26" s="36">
        <v>0.56999999999999995</v>
      </c>
      <c r="G26" s="310">
        <v>4</v>
      </c>
      <c r="H26" s="38">
        <f>Таблица615[[#This Row],[Розничная цена KRW]]*Таблица615[[#This Row],[Коэфициент стоимости]]</f>
        <v>12539.999999999998</v>
      </c>
      <c r="I26" s="39" t="str">
        <f>IF($H$1="","Введите курс",Таблица615[[#This Row],[Оптовая цена KRW                       за 1шт]]/$H$1)</f>
        <v>Введите курс</v>
      </c>
      <c r="J26" s="284"/>
      <c r="K26" s="40">
        <f>Таблица615[[#This Row],[Заказ коробок ]]*Таблица615[[#This Row],[Кол-во шт в коробке]]</f>
        <v>0</v>
      </c>
      <c r="L26" s="38">
        <f>Таблица615[[#This Row],[Общее кол-во шт]]*Таблица615[[#This Row],[Оптовая цена KRW                       за 1шт]]</f>
        <v>0</v>
      </c>
      <c r="M26" s="41" t="str">
        <f>IFERROR(Таблица615[[#This Row],[Общее кол-во шт]]*Таблица615[[#This Row],[Оптовая цена USD                       за 1шт]],"")</f>
        <v/>
      </c>
      <c r="N26" s="312"/>
    </row>
    <row r="27" spans="1:14" ht="24" customHeight="1">
      <c r="A27" s="307" t="s">
        <v>19691</v>
      </c>
      <c r="B27" s="32">
        <v>8806182586330</v>
      </c>
      <c r="C27" s="308" t="s">
        <v>19695</v>
      </c>
      <c r="D27" s="309" t="s">
        <v>19696</v>
      </c>
      <c r="E27" s="38">
        <v>22000</v>
      </c>
      <c r="F27" s="36">
        <v>0.56999999999999995</v>
      </c>
      <c r="G27" s="310">
        <v>4</v>
      </c>
      <c r="H27" s="38">
        <f>Таблица615[[#This Row],[Розничная цена KRW]]*Таблица615[[#This Row],[Коэфициент стоимости]]</f>
        <v>12539.999999999998</v>
      </c>
      <c r="I27" s="39" t="str">
        <f>IF($H$1="","Введите курс",Таблица615[[#This Row],[Оптовая цена KRW                       за 1шт]]/$H$1)</f>
        <v>Введите курс</v>
      </c>
      <c r="J27" s="284"/>
      <c r="K27" s="40">
        <f>Таблица615[[#This Row],[Заказ коробок ]]*Таблица615[[#This Row],[Кол-во шт в коробке]]</f>
        <v>0</v>
      </c>
      <c r="L27" s="38">
        <f>Таблица615[[#This Row],[Общее кол-во шт]]*Таблица615[[#This Row],[Оптовая цена KRW                       за 1шт]]</f>
        <v>0</v>
      </c>
      <c r="M27" s="41" t="str">
        <f>IFERROR(Таблица615[[#This Row],[Общее кол-во шт]]*Таблица615[[#This Row],[Оптовая цена USD                       за 1шт]],"")</f>
        <v/>
      </c>
      <c r="N27" s="312"/>
    </row>
    <row r="28" spans="1:14" ht="24" customHeight="1">
      <c r="A28" s="307" t="s">
        <v>19694</v>
      </c>
      <c r="B28" s="32">
        <v>8806182586347</v>
      </c>
      <c r="C28" s="308" t="s">
        <v>19698</v>
      </c>
      <c r="D28" s="309" t="s">
        <v>19699</v>
      </c>
      <c r="E28" s="38">
        <v>22000</v>
      </c>
      <c r="F28" s="36">
        <v>0.56999999999999995</v>
      </c>
      <c r="G28" s="310">
        <v>4</v>
      </c>
      <c r="H28" s="38">
        <f>Таблица615[[#This Row],[Розничная цена KRW]]*Таблица615[[#This Row],[Коэфициент стоимости]]</f>
        <v>12539.999999999998</v>
      </c>
      <c r="I28" s="39" t="str">
        <f>IF($H$1="","Введите курс",Таблица615[[#This Row],[Оптовая цена KRW                       за 1шт]]/$H$1)</f>
        <v>Введите курс</v>
      </c>
      <c r="J28" s="284"/>
      <c r="K28" s="40">
        <f>Таблица615[[#This Row],[Заказ коробок ]]*Таблица615[[#This Row],[Кол-во шт в коробке]]</f>
        <v>0</v>
      </c>
      <c r="L28" s="38">
        <f>Таблица615[[#This Row],[Общее кол-во шт]]*Таблица615[[#This Row],[Оптовая цена KRW                       за 1шт]]</f>
        <v>0</v>
      </c>
      <c r="M28" s="41" t="str">
        <f>IFERROR(Таблица615[[#This Row],[Общее кол-во шт]]*Таблица615[[#This Row],[Оптовая цена USD                       за 1шт]],"")</f>
        <v/>
      </c>
      <c r="N28" s="312"/>
    </row>
    <row r="29" spans="1:14" ht="24" customHeight="1">
      <c r="A29" s="307" t="s">
        <v>19697</v>
      </c>
      <c r="B29" s="32">
        <v>8806182586392</v>
      </c>
      <c r="C29" s="308" t="s">
        <v>19703</v>
      </c>
      <c r="D29" s="309" t="s">
        <v>19704</v>
      </c>
      <c r="E29" s="38">
        <v>12000</v>
      </c>
      <c r="F29" s="36">
        <v>0.56999999999999995</v>
      </c>
      <c r="G29" s="310">
        <v>4</v>
      </c>
      <c r="H29" s="38">
        <f>Таблица615[[#This Row],[Розничная цена KRW]]*Таблица615[[#This Row],[Коэфициент стоимости]]</f>
        <v>6839.9999999999991</v>
      </c>
      <c r="I29" s="39" t="str">
        <f>IF($H$1="","Введите курс",Таблица615[[#This Row],[Оптовая цена KRW                       за 1шт]]/$H$1)</f>
        <v>Введите курс</v>
      </c>
      <c r="J29" s="284"/>
      <c r="K29" s="40">
        <f>Таблица615[[#This Row],[Заказ коробок ]]*Таблица615[[#This Row],[Кол-во шт в коробке]]</f>
        <v>0</v>
      </c>
      <c r="L29" s="38">
        <f>Таблица615[[#This Row],[Общее кол-во шт]]*Таблица615[[#This Row],[Оптовая цена KRW                       за 1шт]]</f>
        <v>0</v>
      </c>
      <c r="M29" s="41" t="str">
        <f>IFERROR(Таблица615[[#This Row],[Общее кол-во шт]]*Таблица615[[#This Row],[Оптовая цена USD                       за 1шт]],"")</f>
        <v/>
      </c>
      <c r="N29" s="312"/>
    </row>
    <row r="30" spans="1:14" ht="24" customHeight="1">
      <c r="A30" s="307" t="s">
        <v>19700</v>
      </c>
      <c r="B30" s="32">
        <v>8806182591914</v>
      </c>
      <c r="C30" s="308" t="s">
        <v>19706</v>
      </c>
      <c r="D30" s="309" t="s">
        <v>19707</v>
      </c>
      <c r="E30" s="38">
        <v>15000</v>
      </c>
      <c r="F30" s="36">
        <v>0.54</v>
      </c>
      <c r="G30" s="310">
        <v>4</v>
      </c>
      <c r="H30" s="38">
        <f>Таблица615[[#This Row],[Розничная цена KRW]]*Таблица615[[#This Row],[Коэфициент стоимости]]</f>
        <v>8100.0000000000009</v>
      </c>
      <c r="I30" s="39" t="str">
        <f>IF($H$1="","Введите курс",Таблица615[[#This Row],[Оптовая цена KRW                       за 1шт]]/$H$1)</f>
        <v>Введите курс</v>
      </c>
      <c r="J30" s="284"/>
      <c r="K30" s="40">
        <f>Таблица615[[#This Row],[Заказ коробок ]]*Таблица615[[#This Row],[Кол-во шт в коробке]]</f>
        <v>0</v>
      </c>
      <c r="L30" s="38">
        <f>Таблица615[[#This Row],[Общее кол-во шт]]*Таблица615[[#This Row],[Оптовая цена KRW                       за 1шт]]</f>
        <v>0</v>
      </c>
      <c r="M30" s="41" t="str">
        <f>IFERROR(Таблица615[[#This Row],[Общее кол-во шт]]*Таблица615[[#This Row],[Оптовая цена USD                       за 1шт]],"")</f>
        <v/>
      </c>
      <c r="N30" s="312"/>
    </row>
    <row r="31" spans="1:14" ht="24" customHeight="1">
      <c r="A31" s="307" t="s">
        <v>19701</v>
      </c>
      <c r="B31" s="32">
        <v>8806182591921</v>
      </c>
      <c r="C31" s="308" t="s">
        <v>19709</v>
      </c>
      <c r="D31" s="309" t="s">
        <v>19710</v>
      </c>
      <c r="E31" s="38">
        <v>15000</v>
      </c>
      <c r="F31" s="36">
        <v>0.54</v>
      </c>
      <c r="G31" s="310">
        <v>4</v>
      </c>
      <c r="H31" s="38">
        <f>Таблица615[[#This Row],[Розничная цена KRW]]*Таблица615[[#This Row],[Коэфициент стоимости]]</f>
        <v>8100.0000000000009</v>
      </c>
      <c r="I31" s="39" t="str">
        <f>IF($H$1="","Введите курс",Таблица615[[#This Row],[Оптовая цена KRW                       за 1шт]]/$H$1)</f>
        <v>Введите курс</v>
      </c>
      <c r="J31" s="284"/>
      <c r="K31" s="40">
        <f>Таблица615[[#This Row],[Заказ коробок ]]*Таблица615[[#This Row],[Кол-во шт в коробке]]</f>
        <v>0</v>
      </c>
      <c r="L31" s="38">
        <f>Таблица615[[#This Row],[Общее кол-во шт]]*Таблица615[[#This Row],[Оптовая цена KRW                       за 1шт]]</f>
        <v>0</v>
      </c>
      <c r="M31" s="41" t="str">
        <f>IFERROR(Таблица615[[#This Row],[Общее кол-во шт]]*Таблица615[[#This Row],[Оптовая цена USD                       за 1шт]],"")</f>
        <v/>
      </c>
      <c r="N31" s="312"/>
    </row>
    <row r="32" spans="1:14" ht="24" customHeight="1">
      <c r="A32" s="307" t="s">
        <v>19702</v>
      </c>
      <c r="B32" s="32">
        <v>8806182591938</v>
      </c>
      <c r="C32" s="308" t="s">
        <v>19712</v>
      </c>
      <c r="D32" s="309" t="s">
        <v>19713</v>
      </c>
      <c r="E32" s="38">
        <v>15000</v>
      </c>
      <c r="F32" s="36">
        <v>0.54</v>
      </c>
      <c r="G32" s="310">
        <v>4</v>
      </c>
      <c r="H32" s="38">
        <f>Таблица615[[#This Row],[Розничная цена KRW]]*Таблица615[[#This Row],[Коэфициент стоимости]]</f>
        <v>8100.0000000000009</v>
      </c>
      <c r="I32" s="39" t="str">
        <f>IF($H$1="","Введите курс",Таблица615[[#This Row],[Оптовая цена KRW                       за 1шт]]/$H$1)</f>
        <v>Введите курс</v>
      </c>
      <c r="J32" s="284"/>
      <c r="K32" s="40">
        <f>Таблица615[[#This Row],[Заказ коробок ]]*Таблица615[[#This Row],[Кол-во шт в коробке]]</f>
        <v>0</v>
      </c>
      <c r="L32" s="38">
        <f>Таблица615[[#This Row],[Общее кол-во шт]]*Таблица615[[#This Row],[Оптовая цена KRW                       за 1шт]]</f>
        <v>0</v>
      </c>
      <c r="M32" s="41" t="str">
        <f>IFERROR(Таблица615[[#This Row],[Общее кол-во шт]]*Таблица615[[#This Row],[Оптовая цена USD                       за 1шт]],"")</f>
        <v/>
      </c>
      <c r="N32" s="312"/>
    </row>
    <row r="33" spans="1:14" ht="24" customHeight="1">
      <c r="A33" s="307" t="s">
        <v>19705</v>
      </c>
      <c r="B33" s="32">
        <v>8806182591969</v>
      </c>
      <c r="C33" s="308" t="s">
        <v>19715</v>
      </c>
      <c r="D33" s="309" t="s">
        <v>19716</v>
      </c>
      <c r="E33" s="38">
        <v>15000</v>
      </c>
      <c r="F33" s="36">
        <v>0.54</v>
      </c>
      <c r="G33" s="310">
        <v>4</v>
      </c>
      <c r="H33" s="38">
        <f>Таблица615[[#This Row],[Розничная цена KRW]]*Таблица615[[#This Row],[Коэфициент стоимости]]</f>
        <v>8100.0000000000009</v>
      </c>
      <c r="I33" s="39" t="str">
        <f>IF($H$1="","Введите курс",Таблица615[[#This Row],[Оптовая цена KRW                       за 1шт]]/$H$1)</f>
        <v>Введите курс</v>
      </c>
      <c r="J33" s="284"/>
      <c r="K33" s="40">
        <f>Таблица615[[#This Row],[Заказ коробок ]]*Таблица615[[#This Row],[Кол-во шт в коробке]]</f>
        <v>0</v>
      </c>
      <c r="L33" s="38">
        <f>Таблица615[[#This Row],[Общее кол-во шт]]*Таблица615[[#This Row],[Оптовая цена KRW                       за 1шт]]</f>
        <v>0</v>
      </c>
      <c r="M33" s="41" t="str">
        <f>IFERROR(Таблица615[[#This Row],[Общее кол-во шт]]*Таблица615[[#This Row],[Оптовая цена USD                       за 1шт]],"")</f>
        <v/>
      </c>
      <c r="N33" s="312"/>
    </row>
    <row r="34" spans="1:14" ht="24" customHeight="1">
      <c r="A34" s="307" t="s">
        <v>19708</v>
      </c>
      <c r="B34" s="32">
        <v>8806182591976</v>
      </c>
      <c r="C34" s="308" t="s">
        <v>19718</v>
      </c>
      <c r="D34" s="309" t="s">
        <v>19719</v>
      </c>
      <c r="E34" s="38">
        <v>13000</v>
      </c>
      <c r="F34" s="36">
        <v>0.54</v>
      </c>
      <c r="G34" s="310">
        <v>4</v>
      </c>
      <c r="H34" s="38">
        <f>Таблица615[[#This Row],[Розничная цена KRW]]*Таблица615[[#This Row],[Коэфициент стоимости]]</f>
        <v>7020.0000000000009</v>
      </c>
      <c r="I34" s="39" t="str">
        <f>IF($H$1="","Введите курс",Таблица615[[#This Row],[Оптовая цена KRW                       за 1шт]]/$H$1)</f>
        <v>Введите курс</v>
      </c>
      <c r="J34" s="284"/>
      <c r="K34" s="40">
        <f>Таблица615[[#This Row],[Заказ коробок ]]*Таблица615[[#This Row],[Кол-во шт в коробке]]</f>
        <v>0</v>
      </c>
      <c r="L34" s="38">
        <f>Таблица615[[#This Row],[Общее кол-во шт]]*Таблица615[[#This Row],[Оптовая цена KRW                       за 1шт]]</f>
        <v>0</v>
      </c>
      <c r="M34" s="41" t="str">
        <f>IFERROR(Таблица615[[#This Row],[Общее кол-во шт]]*Таблица615[[#This Row],[Оптовая цена USD                       за 1шт]],"")</f>
        <v/>
      </c>
      <c r="N34" s="312"/>
    </row>
    <row r="35" spans="1:14" ht="24" customHeight="1">
      <c r="A35" s="307" t="s">
        <v>19711</v>
      </c>
      <c r="B35" s="32">
        <v>8806182593680</v>
      </c>
      <c r="C35" s="308" t="s">
        <v>19729</v>
      </c>
      <c r="D35" s="309" t="s">
        <v>19730</v>
      </c>
      <c r="E35" s="38">
        <v>20000</v>
      </c>
      <c r="F35" s="36">
        <v>0.54</v>
      </c>
      <c r="G35" s="310">
        <v>4</v>
      </c>
      <c r="H35" s="38">
        <f>Таблица615[[#This Row],[Розничная цена KRW]]*Таблица615[[#This Row],[Коэфициент стоимости]]</f>
        <v>10800</v>
      </c>
      <c r="I35" s="39" t="str">
        <f>IF($H$1="","Введите курс",Таблица615[[#This Row],[Оптовая цена KRW                       за 1шт]]/$H$1)</f>
        <v>Введите курс</v>
      </c>
      <c r="J35" s="284"/>
      <c r="K35" s="40">
        <f>Таблица615[[#This Row],[Заказ коробок ]]*Таблица615[[#This Row],[Кол-во шт в коробке]]</f>
        <v>0</v>
      </c>
      <c r="L35" s="38">
        <f>Таблица615[[#This Row],[Общее кол-во шт]]*Таблица615[[#This Row],[Оптовая цена KRW                       за 1шт]]</f>
        <v>0</v>
      </c>
      <c r="M35" s="41" t="str">
        <f>IFERROR(Таблица615[[#This Row],[Общее кол-во шт]]*Таблица615[[#This Row],[Оптовая цена USD                       за 1шт]],"")</f>
        <v/>
      </c>
      <c r="N35" s="312"/>
    </row>
    <row r="36" spans="1:14" ht="24" customHeight="1">
      <c r="A36" s="307" t="s">
        <v>19714</v>
      </c>
      <c r="B36" s="32">
        <v>8806182593697</v>
      </c>
      <c r="C36" s="308" t="s">
        <v>19732</v>
      </c>
      <c r="D36" s="309" t="s">
        <v>19733</v>
      </c>
      <c r="E36" s="38">
        <v>20000</v>
      </c>
      <c r="F36" s="36">
        <v>0.54</v>
      </c>
      <c r="G36" s="310">
        <v>4</v>
      </c>
      <c r="H36" s="38">
        <f>Таблица615[[#This Row],[Розничная цена KRW]]*Таблица615[[#This Row],[Коэфициент стоимости]]</f>
        <v>10800</v>
      </c>
      <c r="I36" s="39" t="str">
        <f>IF($H$1="","Введите курс",Таблица615[[#This Row],[Оптовая цена KRW                       за 1шт]]/$H$1)</f>
        <v>Введите курс</v>
      </c>
      <c r="J36" s="284"/>
      <c r="K36" s="40">
        <f>Таблица615[[#This Row],[Заказ коробок ]]*Таблица615[[#This Row],[Кол-во шт в коробке]]</f>
        <v>0</v>
      </c>
      <c r="L36" s="38">
        <f>Таблица615[[#This Row],[Общее кол-во шт]]*Таблица615[[#This Row],[Оптовая цена KRW                       за 1шт]]</f>
        <v>0</v>
      </c>
      <c r="M36" s="41" t="str">
        <f>IFERROR(Таблица615[[#This Row],[Общее кол-во шт]]*Таблица615[[#This Row],[Оптовая цена USD                       за 1шт]],"")</f>
        <v/>
      </c>
      <c r="N36" s="312"/>
    </row>
    <row r="37" spans="1:14" ht="24" customHeight="1">
      <c r="A37" s="307" t="s">
        <v>19717</v>
      </c>
      <c r="B37" s="32">
        <v>8806182577758</v>
      </c>
      <c r="C37" s="308" t="s">
        <v>19753</v>
      </c>
      <c r="D37" s="309" t="s">
        <v>19754</v>
      </c>
      <c r="E37" s="38">
        <v>15000</v>
      </c>
      <c r="F37" s="36">
        <v>0.54</v>
      </c>
      <c r="G37" s="310">
        <v>10</v>
      </c>
      <c r="H37" s="38">
        <f>Таблица615[[#This Row],[Розничная цена KRW]]*Таблица615[[#This Row],[Коэфициент стоимости]]</f>
        <v>8100.0000000000009</v>
      </c>
      <c r="I37" s="39" t="str">
        <f>IF($H$1="","Введите курс",Таблица615[[#This Row],[Оптовая цена KRW                       за 1шт]]/$H$1)</f>
        <v>Введите курс</v>
      </c>
      <c r="J37" s="284"/>
      <c r="K37" s="40">
        <f>Таблица615[[#This Row],[Заказ коробок ]]*Таблица615[[#This Row],[Кол-во шт в коробке]]</f>
        <v>0</v>
      </c>
      <c r="L37" s="38">
        <f>Таблица615[[#This Row],[Общее кол-во шт]]*Таблица615[[#This Row],[Оптовая цена KRW                       за 1шт]]</f>
        <v>0</v>
      </c>
      <c r="M37" s="41" t="str">
        <f>IFERROR(Таблица615[[#This Row],[Общее кол-во шт]]*Таблица615[[#This Row],[Оптовая цена USD                       за 1шт]],"")</f>
        <v/>
      </c>
      <c r="N37" s="312"/>
    </row>
    <row r="38" spans="1:14" ht="24" customHeight="1">
      <c r="A38" s="307" t="s">
        <v>19720</v>
      </c>
      <c r="B38" s="32">
        <v>8806182577765</v>
      </c>
      <c r="C38" s="308" t="s">
        <v>19756</v>
      </c>
      <c r="D38" s="309" t="s">
        <v>19757</v>
      </c>
      <c r="E38" s="38">
        <v>15000</v>
      </c>
      <c r="F38" s="36">
        <v>0.54</v>
      </c>
      <c r="G38" s="310">
        <v>10</v>
      </c>
      <c r="H38" s="38">
        <f>Таблица615[[#This Row],[Розничная цена KRW]]*Таблица615[[#This Row],[Коэфициент стоимости]]</f>
        <v>8100.0000000000009</v>
      </c>
      <c r="I38" s="39" t="str">
        <f>IF($H$1="","Введите курс",Таблица615[[#This Row],[Оптовая цена KRW                       за 1шт]]/$H$1)</f>
        <v>Введите курс</v>
      </c>
      <c r="J38" s="284"/>
      <c r="K38" s="40">
        <f>Таблица615[[#This Row],[Заказ коробок ]]*Таблица615[[#This Row],[Кол-во шт в коробке]]</f>
        <v>0</v>
      </c>
      <c r="L38" s="38">
        <f>Таблица615[[#This Row],[Общее кол-во шт]]*Таблица615[[#This Row],[Оптовая цена KRW                       за 1шт]]</f>
        <v>0</v>
      </c>
      <c r="M38" s="41" t="str">
        <f>IFERROR(Таблица615[[#This Row],[Общее кол-во шт]]*Таблица615[[#This Row],[Оптовая цена USD                       за 1шт]],"")</f>
        <v/>
      </c>
      <c r="N38" s="312"/>
    </row>
    <row r="39" spans="1:14" ht="24" customHeight="1">
      <c r="A39" s="307" t="s">
        <v>19723</v>
      </c>
      <c r="B39" s="32">
        <v>8806182577789</v>
      </c>
      <c r="C39" s="308" t="s">
        <v>19759</v>
      </c>
      <c r="D39" s="309" t="s">
        <v>19760</v>
      </c>
      <c r="E39" s="38">
        <v>18000</v>
      </c>
      <c r="F39" s="36">
        <v>0.56999999999999995</v>
      </c>
      <c r="G39" s="310">
        <v>4</v>
      </c>
      <c r="H39" s="38">
        <f>Таблица615[[#This Row],[Розничная цена KRW]]*Таблица615[[#This Row],[Коэфициент стоимости]]</f>
        <v>10260</v>
      </c>
      <c r="I39" s="39" t="str">
        <f>IF($H$1="","Введите курс",Таблица615[[#This Row],[Оптовая цена KRW                       за 1шт]]/$H$1)</f>
        <v>Введите курс</v>
      </c>
      <c r="J39" s="284"/>
      <c r="K39" s="40">
        <f>Таблица615[[#This Row],[Заказ коробок ]]*Таблица615[[#This Row],[Кол-во шт в коробке]]</f>
        <v>0</v>
      </c>
      <c r="L39" s="38">
        <f>Таблица615[[#This Row],[Общее кол-во шт]]*Таблица615[[#This Row],[Оптовая цена KRW                       за 1шт]]</f>
        <v>0</v>
      </c>
      <c r="M39" s="41" t="str">
        <f>IFERROR(Таблица615[[#This Row],[Общее кол-во шт]]*Таблица615[[#This Row],[Оптовая цена USD                       за 1шт]],"")</f>
        <v/>
      </c>
      <c r="N39" s="312"/>
    </row>
    <row r="40" spans="1:14" ht="24" customHeight="1">
      <c r="A40" s="307" t="s">
        <v>19726</v>
      </c>
      <c r="B40" s="32">
        <v>8806182577772</v>
      </c>
      <c r="C40" s="308" t="s">
        <v>19762</v>
      </c>
      <c r="D40" s="309" t="s">
        <v>19763</v>
      </c>
      <c r="E40" s="38">
        <v>18000</v>
      </c>
      <c r="F40" s="36">
        <v>0.56999999999999995</v>
      </c>
      <c r="G40" s="310">
        <v>4</v>
      </c>
      <c r="H40" s="38">
        <f>Таблица615[[#This Row],[Розничная цена KRW]]*Таблица615[[#This Row],[Коэфициент стоимости]]</f>
        <v>10260</v>
      </c>
      <c r="I40" s="39" t="str">
        <f>IF($H$1="","Введите курс",Таблица615[[#This Row],[Оптовая цена KRW                       за 1шт]]/$H$1)</f>
        <v>Введите курс</v>
      </c>
      <c r="J40" s="284"/>
      <c r="K40" s="40">
        <f>Таблица615[[#This Row],[Заказ коробок ]]*Таблица615[[#This Row],[Кол-во шт в коробке]]</f>
        <v>0</v>
      </c>
      <c r="L40" s="38">
        <f>Таблица615[[#This Row],[Общее кол-во шт]]*Таблица615[[#This Row],[Оптовая цена KRW                       за 1шт]]</f>
        <v>0</v>
      </c>
      <c r="M40" s="41" t="str">
        <f>IFERROR(Таблица615[[#This Row],[Общее кол-во шт]]*Таблица615[[#This Row],[Оптовая цена USD                       за 1шт]],"")</f>
        <v/>
      </c>
      <c r="N40" s="312"/>
    </row>
    <row r="41" spans="1:14" ht="24" customHeight="1">
      <c r="A41" s="307" t="s">
        <v>19727</v>
      </c>
      <c r="B41" s="32">
        <v>8806182578038</v>
      </c>
      <c r="C41" s="308" t="s">
        <v>19765</v>
      </c>
      <c r="D41" s="309" t="s">
        <v>19766</v>
      </c>
      <c r="E41" s="38">
        <v>18000</v>
      </c>
      <c r="F41" s="36">
        <v>0.56999999999999995</v>
      </c>
      <c r="G41" s="310">
        <v>4</v>
      </c>
      <c r="H41" s="38">
        <f>Таблица615[[#This Row],[Розничная цена KRW]]*Таблица615[[#This Row],[Коэфициент стоимости]]</f>
        <v>10260</v>
      </c>
      <c r="I41" s="39" t="str">
        <f>IF($H$1="","Введите курс",Таблица615[[#This Row],[Оптовая цена KRW                       за 1шт]]/$H$1)</f>
        <v>Введите курс</v>
      </c>
      <c r="J41" s="284"/>
      <c r="K41" s="40">
        <f>Таблица615[[#This Row],[Заказ коробок ]]*Таблица615[[#This Row],[Кол-во шт в коробке]]</f>
        <v>0</v>
      </c>
      <c r="L41" s="38">
        <f>Таблица615[[#This Row],[Общее кол-во шт]]*Таблица615[[#This Row],[Оптовая цена KRW                       за 1шт]]</f>
        <v>0</v>
      </c>
      <c r="M41" s="41" t="str">
        <f>IFERROR(Таблица615[[#This Row],[Общее кол-во шт]]*Таблица615[[#This Row],[Оптовая цена USD                       за 1шт]],"")</f>
        <v/>
      </c>
      <c r="N41" s="312"/>
    </row>
    <row r="42" spans="1:14" ht="24" customHeight="1">
      <c r="A42" s="307" t="s">
        <v>19728</v>
      </c>
      <c r="B42" s="32">
        <v>8806182578021</v>
      </c>
      <c r="C42" s="308" t="s">
        <v>19768</v>
      </c>
      <c r="D42" s="309" t="s">
        <v>19769</v>
      </c>
      <c r="E42" s="38">
        <v>18000</v>
      </c>
      <c r="F42" s="36">
        <v>0.56999999999999995</v>
      </c>
      <c r="G42" s="310">
        <v>4</v>
      </c>
      <c r="H42" s="38">
        <f>Таблица615[[#This Row],[Розничная цена KRW]]*Таблица615[[#This Row],[Коэфициент стоимости]]</f>
        <v>10260</v>
      </c>
      <c r="I42" s="39" t="str">
        <f>IF($H$1="","Введите курс",Таблица615[[#This Row],[Оптовая цена KRW                       за 1шт]]/$H$1)</f>
        <v>Введите курс</v>
      </c>
      <c r="J42" s="284"/>
      <c r="K42" s="40">
        <f>Таблица615[[#This Row],[Заказ коробок ]]*Таблица615[[#This Row],[Кол-во шт в коробке]]</f>
        <v>0</v>
      </c>
      <c r="L42" s="38">
        <f>Таблица615[[#This Row],[Общее кол-во шт]]*Таблица615[[#This Row],[Оптовая цена KRW                       за 1шт]]</f>
        <v>0</v>
      </c>
      <c r="M42" s="41" t="str">
        <f>IFERROR(Таблица615[[#This Row],[Общее кол-во шт]]*Таблица615[[#This Row],[Оптовая цена USD                       за 1шт]],"")</f>
        <v/>
      </c>
      <c r="N42" s="312"/>
    </row>
    <row r="43" spans="1:14" ht="24" customHeight="1">
      <c r="A43" s="307" t="s">
        <v>19731</v>
      </c>
      <c r="B43" s="32">
        <v>8806182578014</v>
      </c>
      <c r="C43" s="308" t="s">
        <v>19771</v>
      </c>
      <c r="D43" s="309" t="s">
        <v>19772</v>
      </c>
      <c r="E43" s="38">
        <v>18000</v>
      </c>
      <c r="F43" s="36">
        <v>0.56999999999999995</v>
      </c>
      <c r="G43" s="310">
        <v>4</v>
      </c>
      <c r="H43" s="38">
        <f>Таблица615[[#This Row],[Розничная цена KRW]]*Таблица615[[#This Row],[Коэфициент стоимости]]</f>
        <v>10260</v>
      </c>
      <c r="I43" s="39" t="str">
        <f>IF($H$1="","Введите курс",Таблица615[[#This Row],[Оптовая цена KRW                       за 1шт]]/$H$1)</f>
        <v>Введите курс</v>
      </c>
      <c r="J43" s="284"/>
      <c r="K43" s="40">
        <f>Таблица615[[#This Row],[Заказ коробок ]]*Таблица615[[#This Row],[Кол-во шт в коробке]]</f>
        <v>0</v>
      </c>
      <c r="L43" s="38">
        <f>Таблица615[[#This Row],[Общее кол-во шт]]*Таблица615[[#This Row],[Оптовая цена KRW                       за 1шт]]</f>
        <v>0</v>
      </c>
      <c r="M43" s="41" t="str">
        <f>IFERROR(Таблица615[[#This Row],[Общее кол-во шт]]*Таблица615[[#This Row],[Оптовая цена USD                       за 1шт]],"")</f>
        <v/>
      </c>
      <c r="N43" s="312"/>
    </row>
    <row r="44" spans="1:14" ht="24" customHeight="1">
      <c r="A44" s="307" t="s">
        <v>19734</v>
      </c>
      <c r="B44" s="32">
        <v>8806182577833</v>
      </c>
      <c r="C44" s="308" t="s">
        <v>19774</v>
      </c>
      <c r="D44" s="309" t="s">
        <v>19775</v>
      </c>
      <c r="E44" s="38">
        <v>18000</v>
      </c>
      <c r="F44" s="36">
        <v>0.56999999999999995</v>
      </c>
      <c r="G44" s="310">
        <v>4</v>
      </c>
      <c r="H44" s="38">
        <f>Таблица615[[#This Row],[Розничная цена KRW]]*Таблица615[[#This Row],[Коэфициент стоимости]]</f>
        <v>10260</v>
      </c>
      <c r="I44" s="39" t="str">
        <f>IF($H$1="","Введите курс",Таблица615[[#This Row],[Оптовая цена KRW                       за 1шт]]/$H$1)</f>
        <v>Введите курс</v>
      </c>
      <c r="J44" s="284"/>
      <c r="K44" s="40">
        <f>Таблица615[[#This Row],[Заказ коробок ]]*Таблица615[[#This Row],[Кол-во шт в коробке]]</f>
        <v>0</v>
      </c>
      <c r="L44" s="38">
        <f>Таблица615[[#This Row],[Общее кол-во шт]]*Таблица615[[#This Row],[Оптовая цена KRW                       за 1шт]]</f>
        <v>0</v>
      </c>
      <c r="M44" s="41" t="str">
        <f>IFERROR(Таблица615[[#This Row],[Общее кол-во шт]]*Таблица615[[#This Row],[Оптовая цена USD                       за 1шт]],"")</f>
        <v/>
      </c>
      <c r="N44" s="312"/>
    </row>
    <row r="45" spans="1:14" ht="24" customHeight="1">
      <c r="A45" s="307" t="s">
        <v>19735</v>
      </c>
      <c r="B45" s="32">
        <v>8806182577826</v>
      </c>
      <c r="C45" s="308" t="s">
        <v>19777</v>
      </c>
      <c r="D45" s="309" t="s">
        <v>19778</v>
      </c>
      <c r="E45" s="38">
        <v>18000</v>
      </c>
      <c r="F45" s="36">
        <v>0.56999999999999995</v>
      </c>
      <c r="G45" s="310">
        <v>4</v>
      </c>
      <c r="H45" s="38">
        <f>Таблица615[[#This Row],[Розничная цена KRW]]*Таблица615[[#This Row],[Коэфициент стоимости]]</f>
        <v>10260</v>
      </c>
      <c r="I45" s="39" t="str">
        <f>IF($H$1="","Введите курс",Таблица615[[#This Row],[Оптовая цена KRW                       за 1шт]]/$H$1)</f>
        <v>Введите курс</v>
      </c>
      <c r="J45" s="284"/>
      <c r="K45" s="40">
        <f>Таблица615[[#This Row],[Заказ коробок ]]*Таблица615[[#This Row],[Кол-во шт в коробке]]</f>
        <v>0</v>
      </c>
      <c r="L45" s="38">
        <f>Таблица615[[#This Row],[Общее кол-во шт]]*Таблица615[[#This Row],[Оптовая цена KRW                       за 1шт]]</f>
        <v>0</v>
      </c>
      <c r="M45" s="41" t="str">
        <f>IFERROR(Таблица615[[#This Row],[Общее кол-во шт]]*Таблица615[[#This Row],[Оптовая цена USD                       за 1шт]],"")</f>
        <v/>
      </c>
      <c r="N45" s="312"/>
    </row>
    <row r="46" spans="1:14" ht="24" customHeight="1">
      <c r="A46" s="307" t="s">
        <v>19736</v>
      </c>
      <c r="B46" s="32">
        <v>8806182577819</v>
      </c>
      <c r="C46" s="308" t="s">
        <v>19780</v>
      </c>
      <c r="D46" s="309" t="s">
        <v>19781</v>
      </c>
      <c r="E46" s="38">
        <v>18000</v>
      </c>
      <c r="F46" s="36">
        <v>0.56999999999999995</v>
      </c>
      <c r="G46" s="310">
        <v>4</v>
      </c>
      <c r="H46" s="38">
        <f>Таблица615[[#This Row],[Розничная цена KRW]]*Таблица615[[#This Row],[Коэфициент стоимости]]</f>
        <v>10260</v>
      </c>
      <c r="I46" s="39" t="str">
        <f>IF($H$1="","Введите курс",Таблица615[[#This Row],[Оптовая цена KRW                       за 1шт]]/$H$1)</f>
        <v>Введите курс</v>
      </c>
      <c r="J46" s="284"/>
      <c r="K46" s="40">
        <f>Таблица615[[#This Row],[Заказ коробок ]]*Таблица615[[#This Row],[Кол-во шт в коробке]]</f>
        <v>0</v>
      </c>
      <c r="L46" s="38">
        <f>Таблица615[[#This Row],[Общее кол-во шт]]*Таблица615[[#This Row],[Оптовая цена KRW                       за 1шт]]</f>
        <v>0</v>
      </c>
      <c r="M46" s="41" t="str">
        <f>IFERROR(Таблица615[[#This Row],[Общее кол-во шт]]*Таблица615[[#This Row],[Оптовая цена USD                       за 1шт]],"")</f>
        <v/>
      </c>
      <c r="N46" s="312"/>
    </row>
    <row r="47" spans="1:14" ht="24" customHeight="1">
      <c r="A47" s="307" t="s">
        <v>19737</v>
      </c>
      <c r="B47" s="32">
        <v>8806182577802</v>
      </c>
      <c r="C47" s="308" t="s">
        <v>19783</v>
      </c>
      <c r="D47" s="309" t="s">
        <v>19784</v>
      </c>
      <c r="E47" s="38">
        <v>18000</v>
      </c>
      <c r="F47" s="36">
        <v>0.56999999999999995</v>
      </c>
      <c r="G47" s="310">
        <v>4</v>
      </c>
      <c r="H47" s="38">
        <f>Таблица615[[#This Row],[Розничная цена KRW]]*Таблица615[[#This Row],[Коэфициент стоимости]]</f>
        <v>10260</v>
      </c>
      <c r="I47" s="39" t="str">
        <f>IF($H$1="","Введите курс",Таблица615[[#This Row],[Оптовая цена KRW                       за 1шт]]/$H$1)</f>
        <v>Введите курс</v>
      </c>
      <c r="J47" s="284"/>
      <c r="K47" s="40">
        <f>Таблица615[[#This Row],[Заказ коробок ]]*Таблица615[[#This Row],[Кол-во шт в коробке]]</f>
        <v>0</v>
      </c>
      <c r="L47" s="38">
        <f>Таблица615[[#This Row],[Общее кол-во шт]]*Таблица615[[#This Row],[Оптовая цена KRW                       за 1шт]]</f>
        <v>0</v>
      </c>
      <c r="M47" s="41" t="str">
        <f>IFERROR(Таблица615[[#This Row],[Общее кол-во шт]]*Таблица615[[#This Row],[Оптовая цена USD                       за 1шт]],"")</f>
        <v/>
      </c>
      <c r="N47" s="312"/>
    </row>
    <row r="48" spans="1:14" ht="24" customHeight="1">
      <c r="A48" s="307" t="s">
        <v>19738</v>
      </c>
      <c r="B48" s="32">
        <v>8806182577796</v>
      </c>
      <c r="C48" s="308" t="s">
        <v>19786</v>
      </c>
      <c r="D48" s="309" t="s">
        <v>19787</v>
      </c>
      <c r="E48" s="38">
        <v>18000</v>
      </c>
      <c r="F48" s="36">
        <v>0.56999999999999995</v>
      </c>
      <c r="G48" s="310">
        <v>4</v>
      </c>
      <c r="H48" s="38">
        <f>Таблица615[[#This Row],[Розничная цена KRW]]*Таблица615[[#This Row],[Коэфициент стоимости]]</f>
        <v>10260</v>
      </c>
      <c r="I48" s="39" t="str">
        <f>IF($H$1="","Введите курс",Таблица615[[#This Row],[Оптовая цена KRW                       за 1шт]]/$H$1)</f>
        <v>Введите курс</v>
      </c>
      <c r="J48" s="284"/>
      <c r="K48" s="40">
        <f>Таблица615[[#This Row],[Заказ коробок ]]*Таблица615[[#This Row],[Кол-во шт в коробке]]</f>
        <v>0</v>
      </c>
      <c r="L48" s="38">
        <f>Таблица615[[#This Row],[Общее кол-во шт]]*Таблица615[[#This Row],[Оптовая цена KRW                       за 1шт]]</f>
        <v>0</v>
      </c>
      <c r="M48" s="41" t="str">
        <f>IFERROR(Таблица615[[#This Row],[Общее кол-во шт]]*Таблица615[[#This Row],[Оптовая цена USD                       за 1шт]],"")</f>
        <v/>
      </c>
      <c r="N48" s="312"/>
    </row>
    <row r="49" spans="1:14" ht="24" customHeight="1">
      <c r="A49" s="307" t="s">
        <v>19739</v>
      </c>
      <c r="B49" s="32">
        <v>8806182576799</v>
      </c>
      <c r="C49" s="308" t="s">
        <v>19789</v>
      </c>
      <c r="D49" s="309" t="s">
        <v>19790</v>
      </c>
      <c r="E49" s="38">
        <v>22000</v>
      </c>
      <c r="F49" s="36">
        <v>0.56999999999999995</v>
      </c>
      <c r="G49" s="310">
        <v>4</v>
      </c>
      <c r="H49" s="38">
        <f>Таблица615[[#This Row],[Розничная цена KRW]]*Таблица615[[#This Row],[Коэфициент стоимости]]</f>
        <v>12539.999999999998</v>
      </c>
      <c r="I49" s="39" t="str">
        <f>IF($H$1="","Введите курс",Таблица615[[#This Row],[Оптовая цена KRW                       за 1шт]]/$H$1)</f>
        <v>Введите курс</v>
      </c>
      <c r="J49" s="284"/>
      <c r="K49" s="40">
        <f>Таблица615[[#This Row],[Заказ коробок ]]*Таблица615[[#This Row],[Кол-во шт в коробке]]</f>
        <v>0</v>
      </c>
      <c r="L49" s="38">
        <f>Таблица615[[#This Row],[Общее кол-во шт]]*Таблица615[[#This Row],[Оптовая цена KRW                       за 1шт]]</f>
        <v>0</v>
      </c>
      <c r="M49" s="41" t="str">
        <f>IFERROR(Таблица615[[#This Row],[Общее кол-во шт]]*Таблица615[[#This Row],[Оптовая цена USD                       за 1шт]],"")</f>
        <v/>
      </c>
      <c r="N49" s="312"/>
    </row>
    <row r="50" spans="1:14" ht="24" customHeight="1">
      <c r="A50" s="307" t="s">
        <v>19740</v>
      </c>
      <c r="B50" s="32">
        <v>8806182576782</v>
      </c>
      <c r="C50" s="308" t="s">
        <v>19792</v>
      </c>
      <c r="D50" s="309" t="s">
        <v>19793</v>
      </c>
      <c r="E50" s="38">
        <v>22000</v>
      </c>
      <c r="F50" s="36">
        <v>0.56999999999999995</v>
      </c>
      <c r="G50" s="310">
        <v>4</v>
      </c>
      <c r="H50" s="38">
        <f>Таблица615[[#This Row],[Розничная цена KRW]]*Таблица615[[#This Row],[Коэфициент стоимости]]</f>
        <v>12539.999999999998</v>
      </c>
      <c r="I50" s="39" t="str">
        <f>IF($H$1="","Введите курс",Таблица615[[#This Row],[Оптовая цена KRW                       за 1шт]]/$H$1)</f>
        <v>Введите курс</v>
      </c>
      <c r="J50" s="284"/>
      <c r="K50" s="40">
        <f>Таблица615[[#This Row],[Заказ коробок ]]*Таблица615[[#This Row],[Кол-во шт в коробке]]</f>
        <v>0</v>
      </c>
      <c r="L50" s="38">
        <f>Таблица615[[#This Row],[Общее кол-во шт]]*Таблица615[[#This Row],[Оптовая цена KRW                       за 1шт]]</f>
        <v>0</v>
      </c>
      <c r="M50" s="41" t="str">
        <f>IFERROR(Таблица615[[#This Row],[Общее кол-во шт]]*Таблица615[[#This Row],[Оптовая цена USD                       за 1шт]],"")</f>
        <v/>
      </c>
      <c r="N50" s="312"/>
    </row>
    <row r="51" spans="1:14" ht="24" customHeight="1">
      <c r="A51" s="307" t="s">
        <v>19741</v>
      </c>
      <c r="B51" s="32">
        <v>8806182576775</v>
      </c>
      <c r="C51" s="308" t="s">
        <v>19795</v>
      </c>
      <c r="D51" s="309" t="s">
        <v>19796</v>
      </c>
      <c r="E51" s="38">
        <v>22000</v>
      </c>
      <c r="F51" s="36">
        <v>0.56999999999999995</v>
      </c>
      <c r="G51" s="310">
        <v>4</v>
      </c>
      <c r="H51" s="38">
        <f>Таблица615[[#This Row],[Розничная цена KRW]]*Таблица615[[#This Row],[Коэфициент стоимости]]</f>
        <v>12539.999999999998</v>
      </c>
      <c r="I51" s="39" t="str">
        <f>IF($H$1="","Введите курс",Таблица615[[#This Row],[Оптовая цена KRW                       за 1шт]]/$H$1)</f>
        <v>Введите курс</v>
      </c>
      <c r="J51" s="284"/>
      <c r="K51" s="40">
        <f>Таблица615[[#This Row],[Заказ коробок ]]*Таблица615[[#This Row],[Кол-во шт в коробке]]</f>
        <v>0</v>
      </c>
      <c r="L51" s="38">
        <f>Таблица615[[#This Row],[Общее кол-во шт]]*Таблица615[[#This Row],[Оптовая цена KRW                       за 1шт]]</f>
        <v>0</v>
      </c>
      <c r="M51" s="41" t="str">
        <f>IFERROR(Таблица615[[#This Row],[Общее кол-во шт]]*Таблица615[[#This Row],[Оптовая цена USD                       за 1шт]],"")</f>
        <v/>
      </c>
      <c r="N51" s="312"/>
    </row>
    <row r="52" spans="1:14" ht="24" customHeight="1">
      <c r="A52" s="307" t="s">
        <v>19742</v>
      </c>
      <c r="B52" s="32">
        <v>8806182576768</v>
      </c>
      <c r="C52" s="308" t="s">
        <v>19798</v>
      </c>
      <c r="D52" s="309" t="s">
        <v>19799</v>
      </c>
      <c r="E52" s="38">
        <v>22000</v>
      </c>
      <c r="F52" s="36">
        <v>0.56999999999999995</v>
      </c>
      <c r="G52" s="310">
        <v>4</v>
      </c>
      <c r="H52" s="38">
        <f>Таблица615[[#This Row],[Розничная цена KRW]]*Таблица615[[#This Row],[Коэфициент стоимости]]</f>
        <v>12539.999999999998</v>
      </c>
      <c r="I52" s="39" t="str">
        <f>IF($H$1="","Введите курс",Таблица615[[#This Row],[Оптовая цена KRW                       за 1шт]]/$H$1)</f>
        <v>Введите курс</v>
      </c>
      <c r="J52" s="284"/>
      <c r="K52" s="40">
        <f>Таблица615[[#This Row],[Заказ коробок ]]*Таблица615[[#This Row],[Кол-во шт в коробке]]</f>
        <v>0</v>
      </c>
      <c r="L52" s="38">
        <f>Таблица615[[#This Row],[Общее кол-во шт]]*Таблица615[[#This Row],[Оптовая цена KRW                       за 1шт]]</f>
        <v>0</v>
      </c>
      <c r="M52" s="41" t="str">
        <f>IFERROR(Таблица615[[#This Row],[Общее кол-во шт]]*Таблица615[[#This Row],[Оптовая цена USD                       за 1шт]],"")</f>
        <v/>
      </c>
      <c r="N52" s="312"/>
    </row>
    <row r="53" spans="1:14" ht="24" customHeight="1">
      <c r="A53" s="307" t="s">
        <v>19743</v>
      </c>
      <c r="B53" s="32">
        <v>8806182576751</v>
      </c>
      <c r="C53" s="308" t="s">
        <v>19801</v>
      </c>
      <c r="D53" s="309" t="s">
        <v>19802</v>
      </c>
      <c r="E53" s="38">
        <v>22000</v>
      </c>
      <c r="F53" s="36">
        <v>0.56999999999999995</v>
      </c>
      <c r="G53" s="310">
        <v>4</v>
      </c>
      <c r="H53" s="38">
        <f>Таблица615[[#This Row],[Розничная цена KRW]]*Таблица615[[#This Row],[Коэфициент стоимости]]</f>
        <v>12539.999999999998</v>
      </c>
      <c r="I53" s="39" t="str">
        <f>IF($H$1="","Введите курс",Таблица615[[#This Row],[Оптовая цена KRW                       за 1шт]]/$H$1)</f>
        <v>Введите курс</v>
      </c>
      <c r="J53" s="284"/>
      <c r="K53" s="40">
        <f>Таблица615[[#This Row],[Заказ коробок ]]*Таблица615[[#This Row],[Кол-во шт в коробке]]</f>
        <v>0</v>
      </c>
      <c r="L53" s="38">
        <f>Таблица615[[#This Row],[Общее кол-во шт]]*Таблица615[[#This Row],[Оптовая цена KRW                       за 1шт]]</f>
        <v>0</v>
      </c>
      <c r="M53" s="41" t="str">
        <f>IFERROR(Таблица615[[#This Row],[Общее кол-во шт]]*Таблица615[[#This Row],[Оптовая цена USD                       за 1шт]],"")</f>
        <v/>
      </c>
      <c r="N53" s="312"/>
    </row>
    <row r="54" spans="1:14" ht="24" customHeight="1">
      <c r="A54" s="307" t="s">
        <v>19744</v>
      </c>
      <c r="B54" s="32">
        <v>8806182575846</v>
      </c>
      <c r="C54" s="308" t="s">
        <v>19816</v>
      </c>
      <c r="D54" s="309" t="s">
        <v>19817</v>
      </c>
      <c r="E54" s="38">
        <v>12000</v>
      </c>
      <c r="F54" s="36">
        <v>0.56999999999999995</v>
      </c>
      <c r="G54" s="310">
        <v>4</v>
      </c>
      <c r="H54" s="38">
        <f>Таблица615[[#This Row],[Розничная цена KRW]]*Таблица615[[#This Row],[Коэфициент стоимости]]</f>
        <v>6839.9999999999991</v>
      </c>
      <c r="I54" s="39" t="str">
        <f>IF($H$1="","Введите курс",Таблица615[[#This Row],[Оптовая цена KRW                       за 1шт]]/$H$1)</f>
        <v>Введите курс</v>
      </c>
      <c r="J54" s="284"/>
      <c r="K54" s="40">
        <f>Таблица615[[#This Row],[Заказ коробок ]]*Таблица615[[#This Row],[Кол-во шт в коробке]]</f>
        <v>0</v>
      </c>
      <c r="L54" s="38">
        <f>Таблица615[[#This Row],[Общее кол-во шт]]*Таблица615[[#This Row],[Оптовая цена KRW                       за 1шт]]</f>
        <v>0</v>
      </c>
      <c r="M54" s="41" t="str">
        <f>IFERROR(Таблица615[[#This Row],[Общее кол-во шт]]*Таблица615[[#This Row],[Оптовая цена USD                       за 1шт]],"")</f>
        <v/>
      </c>
      <c r="N54" s="312"/>
    </row>
    <row r="55" spans="1:14" ht="24" customHeight="1">
      <c r="A55" s="307" t="s">
        <v>19745</v>
      </c>
      <c r="B55" s="32">
        <v>8806182575839</v>
      </c>
      <c r="C55" s="308" t="s">
        <v>19819</v>
      </c>
      <c r="D55" s="309" t="s">
        <v>19820</v>
      </c>
      <c r="E55" s="38">
        <v>12000</v>
      </c>
      <c r="F55" s="36">
        <v>0.56999999999999995</v>
      </c>
      <c r="G55" s="310">
        <v>4</v>
      </c>
      <c r="H55" s="38">
        <f>Таблица615[[#This Row],[Розничная цена KRW]]*Таблица615[[#This Row],[Коэфициент стоимости]]</f>
        <v>6839.9999999999991</v>
      </c>
      <c r="I55" s="39" t="str">
        <f>IF($H$1="","Введите курс",Таблица615[[#This Row],[Оптовая цена KRW                       за 1шт]]/$H$1)</f>
        <v>Введите курс</v>
      </c>
      <c r="J55" s="284"/>
      <c r="K55" s="40">
        <f>Таблица615[[#This Row],[Заказ коробок ]]*Таблица615[[#This Row],[Кол-во шт в коробке]]</f>
        <v>0</v>
      </c>
      <c r="L55" s="38">
        <f>Таблица615[[#This Row],[Общее кол-во шт]]*Таблица615[[#This Row],[Оптовая цена KRW                       за 1шт]]</f>
        <v>0</v>
      </c>
      <c r="M55" s="41" t="str">
        <f>IFERROR(Таблица615[[#This Row],[Общее кол-во шт]]*Таблица615[[#This Row],[Оптовая цена USD                       за 1шт]],"")</f>
        <v/>
      </c>
      <c r="N55" s="312"/>
    </row>
    <row r="56" spans="1:14" ht="24" customHeight="1">
      <c r="A56" s="307" t="s">
        <v>19746</v>
      </c>
      <c r="B56" s="32">
        <v>8806182575815</v>
      </c>
      <c r="C56" s="308" t="s">
        <v>19823</v>
      </c>
      <c r="D56" s="309" t="s">
        <v>19824</v>
      </c>
      <c r="E56" s="38">
        <v>12000</v>
      </c>
      <c r="F56" s="36">
        <v>0.56999999999999995</v>
      </c>
      <c r="G56" s="310">
        <v>4</v>
      </c>
      <c r="H56" s="38">
        <f>Таблица615[[#This Row],[Розничная цена KRW]]*Таблица615[[#This Row],[Коэфициент стоимости]]</f>
        <v>6839.9999999999991</v>
      </c>
      <c r="I56" s="39" t="str">
        <f>IF($H$1="","Введите курс",Таблица615[[#This Row],[Оптовая цена KRW                       за 1шт]]/$H$1)</f>
        <v>Введите курс</v>
      </c>
      <c r="J56" s="284"/>
      <c r="K56" s="40">
        <f>Таблица615[[#This Row],[Заказ коробок ]]*Таблица615[[#This Row],[Кол-во шт в коробке]]</f>
        <v>0</v>
      </c>
      <c r="L56" s="38">
        <f>Таблица615[[#This Row],[Общее кол-во шт]]*Таблица615[[#This Row],[Оптовая цена KRW                       за 1шт]]</f>
        <v>0</v>
      </c>
      <c r="M56" s="41" t="str">
        <f>IFERROR(Таблица615[[#This Row],[Общее кол-во шт]]*Таблица615[[#This Row],[Оптовая цена USD                       за 1шт]],"")</f>
        <v/>
      </c>
      <c r="N56" s="312"/>
    </row>
    <row r="57" spans="1:14" ht="24" customHeight="1">
      <c r="A57" s="307" t="s">
        <v>19747</v>
      </c>
      <c r="B57" s="32">
        <v>8801051400069</v>
      </c>
      <c r="C57" s="308" t="s">
        <v>19833</v>
      </c>
      <c r="D57" s="309" t="s">
        <v>19834</v>
      </c>
      <c r="E57" s="38">
        <v>3500</v>
      </c>
      <c r="F57" s="36">
        <v>0.54</v>
      </c>
      <c r="G57" s="310">
        <v>9</v>
      </c>
      <c r="H57" s="38">
        <f>Таблица615[[#This Row],[Розничная цена KRW]]*Таблица615[[#This Row],[Коэфициент стоимости]]</f>
        <v>1890.0000000000002</v>
      </c>
      <c r="I57" s="39" t="str">
        <f>IF($H$1="","Введите курс",Таблица615[[#This Row],[Оптовая цена KRW                       за 1шт]]/$H$1)</f>
        <v>Введите курс</v>
      </c>
      <c r="J57" s="284"/>
      <c r="K57" s="40">
        <f>Таблица615[[#This Row],[Заказ коробок ]]*Таблица615[[#This Row],[Кол-во шт в коробке]]</f>
        <v>0</v>
      </c>
      <c r="L57" s="38">
        <f>Таблица615[[#This Row],[Общее кол-во шт]]*Таблица615[[#This Row],[Оптовая цена KRW                       за 1шт]]</f>
        <v>0</v>
      </c>
      <c r="M57" s="41" t="str">
        <f>IFERROR(Таблица615[[#This Row],[Общее кол-во шт]]*Таблица615[[#This Row],[Оптовая цена USD                       за 1шт]],"")</f>
        <v/>
      </c>
      <c r="N57" s="312"/>
    </row>
    <row r="58" spans="1:14" ht="24" customHeight="1">
      <c r="A58" s="307" t="s">
        <v>19748</v>
      </c>
      <c r="B58" s="32">
        <v>8801051399394</v>
      </c>
      <c r="C58" s="308" t="s">
        <v>19854</v>
      </c>
      <c r="D58" s="309" t="s">
        <v>19855</v>
      </c>
      <c r="E58" s="38">
        <v>10000</v>
      </c>
      <c r="F58" s="36">
        <v>0.54</v>
      </c>
      <c r="G58" s="310">
        <v>6</v>
      </c>
      <c r="H58" s="38">
        <f>Таблица615[[#This Row],[Розничная цена KRW]]*Таблица615[[#This Row],[Коэфициент стоимости]]</f>
        <v>5400</v>
      </c>
      <c r="I58" s="39" t="str">
        <f>IF($H$1="","Введите курс",Таблица615[[#This Row],[Оптовая цена KRW                       за 1шт]]/$H$1)</f>
        <v>Введите курс</v>
      </c>
      <c r="J58" s="284"/>
      <c r="K58" s="40">
        <f>Таблица615[[#This Row],[Заказ коробок ]]*Таблица615[[#This Row],[Кол-во шт в коробке]]</f>
        <v>0</v>
      </c>
      <c r="L58" s="38">
        <f>Таблица615[[#This Row],[Общее кол-во шт]]*Таблица615[[#This Row],[Оптовая цена KRW                       за 1шт]]</f>
        <v>0</v>
      </c>
      <c r="M58" s="41" t="str">
        <f>IFERROR(Таблица615[[#This Row],[Общее кол-во шт]]*Таблица615[[#This Row],[Оптовая цена USD                       за 1шт]],"")</f>
        <v/>
      </c>
      <c r="N58" s="312"/>
    </row>
    <row r="59" spans="1:14" ht="24" customHeight="1">
      <c r="A59" s="307" t="s">
        <v>19749</v>
      </c>
      <c r="B59" s="32">
        <v>8801051399363</v>
      </c>
      <c r="C59" s="308" t="s">
        <v>19857</v>
      </c>
      <c r="D59" s="309" t="s">
        <v>31876</v>
      </c>
      <c r="E59" s="38">
        <v>10000</v>
      </c>
      <c r="F59" s="36">
        <v>0.54</v>
      </c>
      <c r="G59" s="310">
        <v>6</v>
      </c>
      <c r="H59" s="38">
        <f>Таблица615[[#This Row],[Розничная цена KRW]]*Таблица615[[#This Row],[Коэфициент стоимости]]</f>
        <v>5400</v>
      </c>
      <c r="I59" s="39" t="str">
        <f>IF($H$1="","Введите курс",Таблица615[[#This Row],[Оптовая цена KRW                       за 1шт]]/$H$1)</f>
        <v>Введите курс</v>
      </c>
      <c r="J59" s="284"/>
      <c r="K59" s="40">
        <f>Таблица615[[#This Row],[Заказ коробок ]]*Таблица615[[#This Row],[Кол-во шт в коробке]]</f>
        <v>0</v>
      </c>
      <c r="L59" s="38">
        <f>Таблица615[[#This Row],[Общее кол-во шт]]*Таблица615[[#This Row],[Оптовая цена KRW                       за 1шт]]</f>
        <v>0</v>
      </c>
      <c r="M59" s="41" t="str">
        <f>IFERROR(Таблица615[[#This Row],[Общее кол-во шт]]*Таблица615[[#This Row],[Оптовая цена USD                       за 1шт]],"")</f>
        <v/>
      </c>
      <c r="N59" s="312"/>
    </row>
    <row r="60" spans="1:14" ht="24" customHeight="1">
      <c r="A60" s="307" t="s">
        <v>19750</v>
      </c>
      <c r="B60" s="32">
        <v>8801051399325</v>
      </c>
      <c r="C60" s="308" t="s">
        <v>19859</v>
      </c>
      <c r="D60" s="309" t="s">
        <v>19860</v>
      </c>
      <c r="E60" s="38">
        <v>6000</v>
      </c>
      <c r="F60" s="36">
        <v>0.54</v>
      </c>
      <c r="G60" s="310">
        <v>6</v>
      </c>
      <c r="H60" s="38">
        <f>Таблица615[[#This Row],[Розничная цена KRW]]*Таблица615[[#This Row],[Коэфициент стоимости]]</f>
        <v>3240</v>
      </c>
      <c r="I60" s="39" t="str">
        <f>IF($H$1="","Введите курс",Таблица615[[#This Row],[Оптовая цена KRW                       за 1шт]]/$H$1)</f>
        <v>Введите курс</v>
      </c>
      <c r="J60" s="284"/>
      <c r="K60" s="40">
        <f>Таблица615[[#This Row],[Заказ коробок ]]*Таблица615[[#This Row],[Кол-во шт в коробке]]</f>
        <v>0</v>
      </c>
      <c r="L60" s="38">
        <f>Таблица615[[#This Row],[Общее кол-во шт]]*Таблица615[[#This Row],[Оптовая цена KRW                       за 1шт]]</f>
        <v>0</v>
      </c>
      <c r="M60" s="41" t="str">
        <f>IFERROR(Таблица615[[#This Row],[Общее кол-во шт]]*Таблица615[[#This Row],[Оптовая цена USD                       за 1шт]],"")</f>
        <v/>
      </c>
      <c r="N60" s="312"/>
    </row>
    <row r="61" spans="1:14" ht="24" customHeight="1">
      <c r="A61" s="307" t="s">
        <v>19751</v>
      </c>
      <c r="B61" s="32">
        <v>8801051399202</v>
      </c>
      <c r="C61" s="308" t="s">
        <v>19862</v>
      </c>
      <c r="D61" s="309" t="s">
        <v>19863</v>
      </c>
      <c r="E61" s="38">
        <v>6000</v>
      </c>
      <c r="F61" s="36">
        <v>0.54</v>
      </c>
      <c r="G61" s="310">
        <v>6</v>
      </c>
      <c r="H61" s="38">
        <f>Таблица615[[#This Row],[Розничная цена KRW]]*Таблица615[[#This Row],[Коэфициент стоимости]]</f>
        <v>3240</v>
      </c>
      <c r="I61" s="39" t="str">
        <f>IF($H$1="","Введите курс",Таблица615[[#This Row],[Оптовая цена KRW                       за 1шт]]/$H$1)</f>
        <v>Введите курс</v>
      </c>
      <c r="J61" s="284"/>
      <c r="K61" s="40">
        <f>Таблица615[[#This Row],[Заказ коробок ]]*Таблица615[[#This Row],[Кол-во шт в коробке]]</f>
        <v>0</v>
      </c>
      <c r="L61" s="38">
        <f>Таблица615[[#This Row],[Общее кол-во шт]]*Таблица615[[#This Row],[Оптовая цена KRW                       за 1шт]]</f>
        <v>0</v>
      </c>
      <c r="M61" s="41" t="str">
        <f>IFERROR(Таблица615[[#This Row],[Общее кол-во шт]]*Таблица615[[#This Row],[Оптовая цена USD                       за 1шт]],"")</f>
        <v/>
      </c>
      <c r="N61" s="312"/>
    </row>
    <row r="62" spans="1:14" ht="24" customHeight="1">
      <c r="A62" s="307" t="s">
        <v>19752</v>
      </c>
      <c r="B62" s="32">
        <v>8801051399196</v>
      </c>
      <c r="C62" s="308" t="s">
        <v>19865</v>
      </c>
      <c r="D62" s="309" t="s">
        <v>19866</v>
      </c>
      <c r="E62" s="38">
        <v>6000</v>
      </c>
      <c r="F62" s="36">
        <v>0.54</v>
      </c>
      <c r="G62" s="310">
        <v>6</v>
      </c>
      <c r="H62" s="38">
        <f>Таблица615[[#This Row],[Розничная цена KRW]]*Таблица615[[#This Row],[Коэфициент стоимости]]</f>
        <v>3240</v>
      </c>
      <c r="I62" s="39" t="str">
        <f>IF($H$1="","Введите курс",Таблица615[[#This Row],[Оптовая цена KRW                       за 1шт]]/$H$1)</f>
        <v>Введите курс</v>
      </c>
      <c r="J62" s="284"/>
      <c r="K62" s="40">
        <f>Таблица615[[#This Row],[Заказ коробок ]]*Таблица615[[#This Row],[Кол-во шт в коробке]]</f>
        <v>0</v>
      </c>
      <c r="L62" s="38">
        <f>Таблица615[[#This Row],[Общее кол-во шт]]*Таблица615[[#This Row],[Оптовая цена KRW                       за 1шт]]</f>
        <v>0</v>
      </c>
      <c r="M62" s="41" t="str">
        <f>IFERROR(Таблица615[[#This Row],[Общее кол-во шт]]*Таблица615[[#This Row],[Оптовая цена USD                       за 1шт]],"")</f>
        <v/>
      </c>
      <c r="N62" s="312"/>
    </row>
    <row r="63" spans="1:14" ht="24" customHeight="1">
      <c r="A63" s="307" t="s">
        <v>19755</v>
      </c>
      <c r="B63" s="32">
        <v>8801051398595</v>
      </c>
      <c r="C63" s="308" t="s">
        <v>19868</v>
      </c>
      <c r="D63" s="309" t="s">
        <v>19869</v>
      </c>
      <c r="E63" s="38">
        <v>6000</v>
      </c>
      <c r="F63" s="36">
        <v>0.54</v>
      </c>
      <c r="G63" s="310">
        <v>6</v>
      </c>
      <c r="H63" s="38">
        <f>Таблица615[[#This Row],[Розничная цена KRW]]*Таблица615[[#This Row],[Коэфициент стоимости]]</f>
        <v>3240</v>
      </c>
      <c r="I63" s="39" t="str">
        <f>IF($H$1="","Введите курс",Таблица615[[#This Row],[Оптовая цена KRW                       за 1шт]]/$H$1)</f>
        <v>Введите курс</v>
      </c>
      <c r="J63" s="284"/>
      <c r="K63" s="40">
        <f>Таблица615[[#This Row],[Заказ коробок ]]*Таблица615[[#This Row],[Кол-во шт в коробке]]</f>
        <v>0</v>
      </c>
      <c r="L63" s="38">
        <f>Таблица615[[#This Row],[Общее кол-во шт]]*Таблица615[[#This Row],[Оптовая цена KRW                       за 1шт]]</f>
        <v>0</v>
      </c>
      <c r="M63" s="41" t="str">
        <f>IFERROR(Таблица615[[#This Row],[Общее кол-во шт]]*Таблица615[[#This Row],[Оптовая цена USD                       за 1шт]],"")</f>
        <v/>
      </c>
      <c r="N63" s="312"/>
    </row>
    <row r="64" spans="1:14" ht="24" customHeight="1">
      <c r="A64" s="307" t="s">
        <v>19758</v>
      </c>
      <c r="B64" s="32">
        <v>8806182579097</v>
      </c>
      <c r="C64" s="308" t="s">
        <v>19871</v>
      </c>
      <c r="D64" s="309" t="s">
        <v>19872</v>
      </c>
      <c r="E64" s="38">
        <v>6000</v>
      </c>
      <c r="F64" s="36">
        <v>0.54</v>
      </c>
      <c r="G64" s="310">
        <v>6</v>
      </c>
      <c r="H64" s="38">
        <f>Таблица615[[#This Row],[Розничная цена KRW]]*Таблица615[[#This Row],[Коэфициент стоимости]]</f>
        <v>3240</v>
      </c>
      <c r="I64" s="39" t="str">
        <f>IF($H$1="","Введите курс",Таблица615[[#This Row],[Оптовая цена KRW                       за 1шт]]/$H$1)</f>
        <v>Введите курс</v>
      </c>
      <c r="J64" s="284"/>
      <c r="K64" s="40">
        <f>Таблица615[[#This Row],[Заказ коробок ]]*Таблица615[[#This Row],[Кол-во шт в коробке]]</f>
        <v>0</v>
      </c>
      <c r="L64" s="38">
        <f>Таблица615[[#This Row],[Общее кол-во шт]]*Таблица615[[#This Row],[Оптовая цена KRW                       за 1шт]]</f>
        <v>0</v>
      </c>
      <c r="M64" s="41" t="str">
        <f>IFERROR(Таблица615[[#This Row],[Общее кол-во шт]]*Таблица615[[#This Row],[Оптовая цена USD                       за 1шт]],"")</f>
        <v/>
      </c>
      <c r="N64" s="312"/>
    </row>
    <row r="65" spans="1:14" ht="24" customHeight="1">
      <c r="A65" s="307" t="s">
        <v>19761</v>
      </c>
      <c r="B65" s="32">
        <v>8806182579080</v>
      </c>
      <c r="C65" s="308" t="s">
        <v>19874</v>
      </c>
      <c r="D65" s="309" t="s">
        <v>19875</v>
      </c>
      <c r="E65" s="38">
        <v>5000</v>
      </c>
      <c r="F65" s="36">
        <v>0.54</v>
      </c>
      <c r="G65" s="310">
        <v>6</v>
      </c>
      <c r="H65" s="38">
        <f>Таблица615[[#This Row],[Розничная цена KRW]]*Таблица615[[#This Row],[Коэфициент стоимости]]</f>
        <v>2700</v>
      </c>
      <c r="I65" s="39" t="str">
        <f>IF($H$1="","Введите курс",Таблица615[[#This Row],[Оптовая цена KRW                       за 1шт]]/$H$1)</f>
        <v>Введите курс</v>
      </c>
      <c r="J65" s="284"/>
      <c r="K65" s="40">
        <f>Таблица615[[#This Row],[Заказ коробок ]]*Таблица615[[#This Row],[Кол-во шт в коробке]]</f>
        <v>0</v>
      </c>
      <c r="L65" s="38">
        <f>Таблица615[[#This Row],[Общее кол-во шт]]*Таблица615[[#This Row],[Оптовая цена KRW                       за 1шт]]</f>
        <v>0</v>
      </c>
      <c r="M65" s="41" t="str">
        <f>IFERROR(Таблица615[[#This Row],[Общее кол-во шт]]*Таблица615[[#This Row],[Оптовая цена USD                       за 1шт]],"")</f>
        <v/>
      </c>
      <c r="N65" s="312"/>
    </row>
    <row r="66" spans="1:14" ht="24" customHeight="1">
      <c r="A66" s="307" t="s">
        <v>19764</v>
      </c>
      <c r="B66" s="32">
        <v>8806182579073</v>
      </c>
      <c r="C66" s="308" t="s">
        <v>19877</v>
      </c>
      <c r="D66" s="309" t="s">
        <v>19878</v>
      </c>
      <c r="E66" s="38">
        <v>5000</v>
      </c>
      <c r="F66" s="36">
        <v>0.54</v>
      </c>
      <c r="G66" s="310">
        <v>6</v>
      </c>
      <c r="H66" s="38">
        <f>Таблица615[[#This Row],[Розничная цена KRW]]*Таблица615[[#This Row],[Коэфициент стоимости]]</f>
        <v>2700</v>
      </c>
      <c r="I66" s="39" t="str">
        <f>IF($H$1="","Введите курс",Таблица615[[#This Row],[Оптовая цена KRW                       за 1шт]]/$H$1)</f>
        <v>Введите курс</v>
      </c>
      <c r="J66" s="284"/>
      <c r="K66" s="40">
        <f>Таблица615[[#This Row],[Заказ коробок ]]*Таблица615[[#This Row],[Кол-во шт в коробке]]</f>
        <v>0</v>
      </c>
      <c r="L66" s="38">
        <f>Таблица615[[#This Row],[Общее кол-во шт]]*Таблица615[[#This Row],[Оптовая цена KRW                       за 1шт]]</f>
        <v>0</v>
      </c>
      <c r="M66" s="41" t="str">
        <f>IFERROR(Таблица615[[#This Row],[Общее кол-во шт]]*Таблица615[[#This Row],[Оптовая цена USD                       за 1шт]],"")</f>
        <v/>
      </c>
      <c r="N66" s="312"/>
    </row>
    <row r="67" spans="1:14" ht="24" customHeight="1">
      <c r="A67" s="307" t="s">
        <v>19767</v>
      </c>
      <c r="B67" s="32">
        <v>8806182579066</v>
      </c>
      <c r="C67" s="308" t="s">
        <v>19880</v>
      </c>
      <c r="D67" s="309" t="s">
        <v>19881</v>
      </c>
      <c r="E67" s="38">
        <v>5000</v>
      </c>
      <c r="F67" s="36">
        <v>0.54</v>
      </c>
      <c r="G67" s="310">
        <v>6</v>
      </c>
      <c r="H67" s="38">
        <f>Таблица615[[#This Row],[Розничная цена KRW]]*Таблица615[[#This Row],[Коэфициент стоимости]]</f>
        <v>2700</v>
      </c>
      <c r="I67" s="39" t="str">
        <f>IF($H$1="","Введите курс",Таблица615[[#This Row],[Оптовая цена KRW                       за 1шт]]/$H$1)</f>
        <v>Введите курс</v>
      </c>
      <c r="J67" s="284"/>
      <c r="K67" s="40">
        <f>Таблица615[[#This Row],[Заказ коробок ]]*Таблица615[[#This Row],[Кол-во шт в коробке]]</f>
        <v>0</v>
      </c>
      <c r="L67" s="38">
        <f>Таблица615[[#This Row],[Общее кол-во шт]]*Таблица615[[#This Row],[Оптовая цена KRW                       за 1шт]]</f>
        <v>0</v>
      </c>
      <c r="M67" s="41" t="str">
        <f>IFERROR(Таблица615[[#This Row],[Общее кол-во шт]]*Таблица615[[#This Row],[Оптовая цена USD                       за 1шт]],"")</f>
        <v/>
      </c>
      <c r="N67" s="312"/>
    </row>
    <row r="68" spans="1:14" ht="24" customHeight="1">
      <c r="A68" s="307" t="s">
        <v>19770</v>
      </c>
      <c r="B68" s="32">
        <v>8806182579059</v>
      </c>
      <c r="C68" s="308" t="s">
        <v>19883</v>
      </c>
      <c r="D68" s="309" t="s">
        <v>19884</v>
      </c>
      <c r="E68" s="38">
        <v>5000</v>
      </c>
      <c r="F68" s="36">
        <v>0.54</v>
      </c>
      <c r="G68" s="310">
        <v>6</v>
      </c>
      <c r="H68" s="38">
        <f>Таблица615[[#This Row],[Розничная цена KRW]]*Таблица615[[#This Row],[Коэфициент стоимости]]</f>
        <v>2700</v>
      </c>
      <c r="I68" s="39" t="str">
        <f>IF($H$1="","Введите курс",Таблица615[[#This Row],[Оптовая цена KRW                       за 1шт]]/$H$1)</f>
        <v>Введите курс</v>
      </c>
      <c r="J68" s="284"/>
      <c r="K68" s="40">
        <f>Таблица615[[#This Row],[Заказ коробок ]]*Таблица615[[#This Row],[Кол-во шт в коробке]]</f>
        <v>0</v>
      </c>
      <c r="L68" s="38">
        <f>Таблица615[[#This Row],[Общее кол-во шт]]*Таблица615[[#This Row],[Оптовая цена KRW                       за 1шт]]</f>
        <v>0</v>
      </c>
      <c r="M68" s="41" t="str">
        <f>IFERROR(Таблица615[[#This Row],[Общее кол-во шт]]*Таблица615[[#This Row],[Оптовая цена USD                       за 1шт]],"")</f>
        <v/>
      </c>
      <c r="N68" s="312"/>
    </row>
    <row r="69" spans="1:14" ht="24" customHeight="1">
      <c r="A69" s="307" t="s">
        <v>19773</v>
      </c>
      <c r="B69" s="32">
        <v>8806182579042</v>
      </c>
      <c r="C69" s="308" t="s">
        <v>19886</v>
      </c>
      <c r="D69" s="309" t="s">
        <v>19887</v>
      </c>
      <c r="E69" s="38">
        <v>5000</v>
      </c>
      <c r="F69" s="36">
        <v>0.54</v>
      </c>
      <c r="G69" s="310">
        <v>6</v>
      </c>
      <c r="H69" s="38">
        <f>Таблица615[[#This Row],[Розничная цена KRW]]*Таблица615[[#This Row],[Коэфициент стоимости]]</f>
        <v>2700</v>
      </c>
      <c r="I69" s="39" t="str">
        <f>IF($H$1="","Введите курс",Таблица615[[#This Row],[Оптовая цена KRW                       за 1шт]]/$H$1)</f>
        <v>Введите курс</v>
      </c>
      <c r="J69" s="284"/>
      <c r="K69" s="40">
        <f>Таблица615[[#This Row],[Заказ коробок ]]*Таблица615[[#This Row],[Кол-во шт в коробке]]</f>
        <v>0</v>
      </c>
      <c r="L69" s="38">
        <f>Таблица615[[#This Row],[Общее кол-во шт]]*Таблица615[[#This Row],[Оптовая цена KRW                       за 1шт]]</f>
        <v>0</v>
      </c>
      <c r="M69" s="41" t="str">
        <f>IFERROR(Таблица615[[#This Row],[Общее кол-во шт]]*Таблица615[[#This Row],[Оптовая цена USD                       за 1шт]],"")</f>
        <v/>
      </c>
      <c r="N69" s="312"/>
    </row>
    <row r="70" spans="1:14" ht="24" customHeight="1">
      <c r="A70" s="307" t="s">
        <v>19776</v>
      </c>
      <c r="B70" s="32">
        <v>8806182579035</v>
      </c>
      <c r="C70" s="308" t="s">
        <v>19889</v>
      </c>
      <c r="D70" s="309" t="s">
        <v>19890</v>
      </c>
      <c r="E70" s="38">
        <v>5000</v>
      </c>
      <c r="F70" s="36">
        <v>0.54</v>
      </c>
      <c r="G70" s="310">
        <v>6</v>
      </c>
      <c r="H70" s="38">
        <f>Таблица615[[#This Row],[Розничная цена KRW]]*Таблица615[[#This Row],[Коэфициент стоимости]]</f>
        <v>2700</v>
      </c>
      <c r="I70" s="39" t="str">
        <f>IF($H$1="","Введите курс",Таблица615[[#This Row],[Оптовая цена KRW                       за 1шт]]/$H$1)</f>
        <v>Введите курс</v>
      </c>
      <c r="J70" s="284"/>
      <c r="K70" s="40">
        <f>Таблица615[[#This Row],[Заказ коробок ]]*Таблица615[[#This Row],[Кол-во шт в коробке]]</f>
        <v>0</v>
      </c>
      <c r="L70" s="38">
        <f>Таблица615[[#This Row],[Общее кол-во шт]]*Таблица615[[#This Row],[Оптовая цена KRW                       за 1шт]]</f>
        <v>0</v>
      </c>
      <c r="M70" s="41" t="str">
        <f>IFERROR(Таблица615[[#This Row],[Общее кол-во шт]]*Таблица615[[#This Row],[Оптовая цена USD                       за 1шт]],"")</f>
        <v/>
      </c>
      <c r="N70" s="312"/>
    </row>
    <row r="71" spans="1:14" ht="24" customHeight="1">
      <c r="A71" s="307" t="s">
        <v>19779</v>
      </c>
      <c r="B71" s="32">
        <v>8806182579028</v>
      </c>
      <c r="C71" s="308" t="s">
        <v>19892</v>
      </c>
      <c r="D71" s="309" t="s">
        <v>19893</v>
      </c>
      <c r="E71" s="38">
        <v>5000</v>
      </c>
      <c r="F71" s="36">
        <v>0.54</v>
      </c>
      <c r="G71" s="310">
        <v>6</v>
      </c>
      <c r="H71" s="38">
        <f>Таблица615[[#This Row],[Розничная цена KRW]]*Таблица615[[#This Row],[Коэфициент стоимости]]</f>
        <v>2700</v>
      </c>
      <c r="I71" s="39" t="str">
        <f>IF($H$1="","Введите курс",Таблица615[[#This Row],[Оптовая цена KRW                       за 1шт]]/$H$1)</f>
        <v>Введите курс</v>
      </c>
      <c r="J71" s="284"/>
      <c r="K71" s="40">
        <f>Таблица615[[#This Row],[Заказ коробок ]]*Таблица615[[#This Row],[Кол-во шт в коробке]]</f>
        <v>0</v>
      </c>
      <c r="L71" s="38">
        <f>Таблица615[[#This Row],[Общее кол-во шт]]*Таблица615[[#This Row],[Оптовая цена KRW                       за 1шт]]</f>
        <v>0</v>
      </c>
      <c r="M71" s="41" t="str">
        <f>IFERROR(Таблица615[[#This Row],[Общее кол-во шт]]*Таблица615[[#This Row],[Оптовая цена USD                       за 1шт]],"")</f>
        <v/>
      </c>
      <c r="N71" s="312"/>
    </row>
    <row r="72" spans="1:14" ht="24" customHeight="1">
      <c r="A72" s="307" t="s">
        <v>19782</v>
      </c>
      <c r="B72" s="32">
        <v>8806182579011</v>
      </c>
      <c r="C72" s="308" t="s">
        <v>19895</v>
      </c>
      <c r="D72" s="309" t="s">
        <v>19896</v>
      </c>
      <c r="E72" s="38">
        <v>5000</v>
      </c>
      <c r="F72" s="36">
        <v>0.54</v>
      </c>
      <c r="G72" s="310">
        <v>6</v>
      </c>
      <c r="H72" s="38">
        <f>Таблица615[[#This Row],[Розничная цена KRW]]*Таблица615[[#This Row],[Коэфициент стоимости]]</f>
        <v>2700</v>
      </c>
      <c r="I72" s="39" t="str">
        <f>IF($H$1="","Введите курс",Таблица615[[#This Row],[Оптовая цена KRW                       за 1шт]]/$H$1)</f>
        <v>Введите курс</v>
      </c>
      <c r="J72" s="284"/>
      <c r="K72" s="40">
        <f>Таблица615[[#This Row],[Заказ коробок ]]*Таблица615[[#This Row],[Кол-во шт в коробке]]</f>
        <v>0</v>
      </c>
      <c r="L72" s="38">
        <f>Таблица615[[#This Row],[Общее кол-во шт]]*Таблица615[[#This Row],[Оптовая цена KRW                       за 1шт]]</f>
        <v>0</v>
      </c>
      <c r="M72" s="41" t="str">
        <f>IFERROR(Таблица615[[#This Row],[Общее кол-во шт]]*Таблица615[[#This Row],[Оптовая цена USD                       за 1шт]],"")</f>
        <v/>
      </c>
      <c r="N72" s="312"/>
    </row>
    <row r="73" spans="1:14" ht="24" customHeight="1">
      <c r="A73" s="307" t="s">
        <v>19785</v>
      </c>
      <c r="B73" s="32">
        <v>8806182579004</v>
      </c>
      <c r="C73" s="308" t="s">
        <v>19898</v>
      </c>
      <c r="D73" s="309" t="s">
        <v>19899</v>
      </c>
      <c r="E73" s="38">
        <v>5000</v>
      </c>
      <c r="F73" s="36">
        <v>0.54</v>
      </c>
      <c r="G73" s="310">
        <v>6</v>
      </c>
      <c r="H73" s="38">
        <f>Таблица615[[#This Row],[Розничная цена KRW]]*Таблица615[[#This Row],[Коэфициент стоимости]]</f>
        <v>2700</v>
      </c>
      <c r="I73" s="39" t="str">
        <f>IF($H$1="","Введите курс",Таблица615[[#This Row],[Оптовая цена KRW                       за 1шт]]/$H$1)</f>
        <v>Введите курс</v>
      </c>
      <c r="J73" s="284"/>
      <c r="K73" s="40">
        <f>Таблица615[[#This Row],[Заказ коробок ]]*Таблица615[[#This Row],[Кол-во шт в коробке]]</f>
        <v>0</v>
      </c>
      <c r="L73" s="38">
        <f>Таблица615[[#This Row],[Общее кол-во шт]]*Таблица615[[#This Row],[Оптовая цена KRW                       за 1шт]]</f>
        <v>0</v>
      </c>
      <c r="M73" s="41" t="str">
        <f>IFERROR(Таблица615[[#This Row],[Общее кол-во шт]]*Таблица615[[#This Row],[Оптовая цена USD                       за 1шт]],"")</f>
        <v/>
      </c>
      <c r="N73" s="312"/>
    </row>
    <row r="74" spans="1:14" ht="24" customHeight="1">
      <c r="A74" s="307" t="s">
        <v>19788</v>
      </c>
      <c r="B74" s="32">
        <v>8806182578991</v>
      </c>
      <c r="C74" s="308" t="s">
        <v>19901</v>
      </c>
      <c r="D74" s="309" t="s">
        <v>19902</v>
      </c>
      <c r="E74" s="38">
        <v>5000</v>
      </c>
      <c r="F74" s="36">
        <v>0.54</v>
      </c>
      <c r="G74" s="310">
        <v>6</v>
      </c>
      <c r="H74" s="38">
        <f>Таблица615[[#This Row],[Розничная цена KRW]]*Таблица615[[#This Row],[Коэфициент стоимости]]</f>
        <v>2700</v>
      </c>
      <c r="I74" s="39" t="str">
        <f>IF($H$1="","Введите курс",Таблица615[[#This Row],[Оптовая цена KRW                       за 1шт]]/$H$1)</f>
        <v>Введите курс</v>
      </c>
      <c r="J74" s="284"/>
      <c r="K74" s="40">
        <f>Таблица615[[#This Row],[Заказ коробок ]]*Таблица615[[#This Row],[Кол-во шт в коробке]]</f>
        <v>0</v>
      </c>
      <c r="L74" s="38">
        <f>Таблица615[[#This Row],[Общее кол-во шт]]*Таблица615[[#This Row],[Оптовая цена KRW                       за 1шт]]</f>
        <v>0</v>
      </c>
      <c r="M74" s="41" t="str">
        <f>IFERROR(Таблица615[[#This Row],[Общее кол-во шт]]*Таблица615[[#This Row],[Оптовая цена USD                       за 1шт]],"")</f>
        <v/>
      </c>
      <c r="N74" s="312"/>
    </row>
    <row r="75" spans="1:14" ht="24" customHeight="1">
      <c r="A75" s="307" t="s">
        <v>19791</v>
      </c>
      <c r="B75" s="32">
        <v>8806182578984</v>
      </c>
      <c r="C75" s="308" t="s">
        <v>19904</v>
      </c>
      <c r="D75" s="309" t="s">
        <v>19905</v>
      </c>
      <c r="E75" s="38">
        <v>5000</v>
      </c>
      <c r="F75" s="36">
        <v>0.54</v>
      </c>
      <c r="G75" s="310">
        <v>6</v>
      </c>
      <c r="H75" s="38">
        <f>Таблица615[[#This Row],[Розничная цена KRW]]*Таблица615[[#This Row],[Коэфициент стоимости]]</f>
        <v>2700</v>
      </c>
      <c r="I75" s="39" t="str">
        <f>IF($H$1="","Введите курс",Таблица615[[#This Row],[Оптовая цена KRW                       за 1шт]]/$H$1)</f>
        <v>Введите курс</v>
      </c>
      <c r="J75" s="284"/>
      <c r="K75" s="40">
        <f>Таблица615[[#This Row],[Заказ коробок ]]*Таблица615[[#This Row],[Кол-во шт в коробке]]</f>
        <v>0</v>
      </c>
      <c r="L75" s="38">
        <f>Таблица615[[#This Row],[Общее кол-во шт]]*Таблица615[[#This Row],[Оптовая цена KRW                       за 1шт]]</f>
        <v>0</v>
      </c>
      <c r="M75" s="41" t="str">
        <f>IFERROR(Таблица615[[#This Row],[Общее кол-во шт]]*Таблица615[[#This Row],[Оптовая цена USD                       за 1шт]],"")</f>
        <v/>
      </c>
      <c r="N75" s="312"/>
    </row>
    <row r="76" spans="1:14" ht="24" customHeight="1">
      <c r="A76" s="307" t="s">
        <v>19794</v>
      </c>
      <c r="B76" s="32">
        <v>8806182578977</v>
      </c>
      <c r="C76" s="308" t="s">
        <v>19907</v>
      </c>
      <c r="D76" s="309" t="s">
        <v>19908</v>
      </c>
      <c r="E76" s="38">
        <v>5000</v>
      </c>
      <c r="F76" s="36">
        <v>0.54</v>
      </c>
      <c r="G76" s="310">
        <v>6</v>
      </c>
      <c r="H76" s="38">
        <f>Таблица615[[#This Row],[Розничная цена KRW]]*Таблица615[[#This Row],[Коэфициент стоимости]]</f>
        <v>2700</v>
      </c>
      <c r="I76" s="39" t="str">
        <f>IF($H$1="","Введите курс",Таблица615[[#This Row],[Оптовая цена KRW                       за 1шт]]/$H$1)</f>
        <v>Введите курс</v>
      </c>
      <c r="J76" s="284"/>
      <c r="K76" s="40">
        <f>Таблица615[[#This Row],[Заказ коробок ]]*Таблица615[[#This Row],[Кол-во шт в коробке]]</f>
        <v>0</v>
      </c>
      <c r="L76" s="38">
        <f>Таблица615[[#This Row],[Общее кол-во шт]]*Таблица615[[#This Row],[Оптовая цена KRW                       за 1шт]]</f>
        <v>0</v>
      </c>
      <c r="M76" s="41" t="str">
        <f>IFERROR(Таблица615[[#This Row],[Общее кол-во шт]]*Таблица615[[#This Row],[Оптовая цена USD                       за 1шт]],"")</f>
        <v/>
      </c>
      <c r="N76" s="312"/>
    </row>
    <row r="77" spans="1:14" ht="24" customHeight="1">
      <c r="A77" s="307" t="s">
        <v>19797</v>
      </c>
      <c r="B77" s="32">
        <v>8806182578960</v>
      </c>
      <c r="C77" s="308" t="s">
        <v>19910</v>
      </c>
      <c r="D77" s="309" t="s">
        <v>19911</v>
      </c>
      <c r="E77" s="38">
        <v>5000</v>
      </c>
      <c r="F77" s="36">
        <v>0.54</v>
      </c>
      <c r="G77" s="310">
        <v>6</v>
      </c>
      <c r="H77" s="38">
        <f>Таблица615[[#This Row],[Розничная цена KRW]]*Таблица615[[#This Row],[Коэфициент стоимости]]</f>
        <v>2700</v>
      </c>
      <c r="I77" s="39" t="str">
        <f>IF($H$1="","Введите курс",Таблица615[[#This Row],[Оптовая цена KRW                       за 1шт]]/$H$1)</f>
        <v>Введите курс</v>
      </c>
      <c r="J77" s="284"/>
      <c r="K77" s="40">
        <f>Таблица615[[#This Row],[Заказ коробок ]]*Таблица615[[#This Row],[Кол-во шт в коробке]]</f>
        <v>0</v>
      </c>
      <c r="L77" s="38">
        <f>Таблица615[[#This Row],[Общее кол-во шт]]*Таблица615[[#This Row],[Оптовая цена KRW                       за 1шт]]</f>
        <v>0</v>
      </c>
      <c r="M77" s="41" t="str">
        <f>IFERROR(Таблица615[[#This Row],[Общее кол-во шт]]*Таблица615[[#This Row],[Оптовая цена USD                       за 1шт]],"")</f>
        <v/>
      </c>
      <c r="N77" s="312"/>
    </row>
    <row r="78" spans="1:14" ht="24" customHeight="1">
      <c r="A78" s="307" t="s">
        <v>19800</v>
      </c>
      <c r="B78" s="32">
        <v>8806182578953</v>
      </c>
      <c r="C78" s="308" t="s">
        <v>19913</v>
      </c>
      <c r="D78" s="309" t="s">
        <v>19914</v>
      </c>
      <c r="E78" s="38">
        <v>5000</v>
      </c>
      <c r="F78" s="36">
        <v>0.54</v>
      </c>
      <c r="G78" s="310">
        <v>6</v>
      </c>
      <c r="H78" s="38">
        <f>Таблица615[[#This Row],[Розничная цена KRW]]*Таблица615[[#This Row],[Коэфициент стоимости]]</f>
        <v>2700</v>
      </c>
      <c r="I78" s="39" t="str">
        <f>IF($H$1="","Введите курс",Таблица615[[#This Row],[Оптовая цена KRW                       за 1шт]]/$H$1)</f>
        <v>Введите курс</v>
      </c>
      <c r="J78" s="284"/>
      <c r="K78" s="40">
        <f>Таблица615[[#This Row],[Заказ коробок ]]*Таблица615[[#This Row],[Кол-во шт в коробке]]</f>
        <v>0</v>
      </c>
      <c r="L78" s="38">
        <f>Таблица615[[#This Row],[Общее кол-во шт]]*Таблица615[[#This Row],[Оптовая цена KRW                       за 1шт]]</f>
        <v>0</v>
      </c>
      <c r="M78" s="41" t="str">
        <f>IFERROR(Таблица615[[#This Row],[Общее кол-во шт]]*Таблица615[[#This Row],[Оптовая цена USD                       за 1шт]],"")</f>
        <v/>
      </c>
      <c r="N78" s="312"/>
    </row>
    <row r="79" spans="1:14" ht="24" customHeight="1">
      <c r="A79" s="307" t="s">
        <v>19803</v>
      </c>
      <c r="B79" s="32">
        <v>8806182578946</v>
      </c>
      <c r="C79" s="308" t="s">
        <v>19916</v>
      </c>
      <c r="D79" s="309" t="s">
        <v>19917</v>
      </c>
      <c r="E79" s="38">
        <v>5000</v>
      </c>
      <c r="F79" s="36">
        <v>0.54</v>
      </c>
      <c r="G79" s="310">
        <v>6</v>
      </c>
      <c r="H79" s="38">
        <f>Таблица615[[#This Row],[Розничная цена KRW]]*Таблица615[[#This Row],[Коэфициент стоимости]]</f>
        <v>2700</v>
      </c>
      <c r="I79" s="39" t="str">
        <f>IF($H$1="","Введите курс",Таблица615[[#This Row],[Оптовая цена KRW                       за 1шт]]/$H$1)</f>
        <v>Введите курс</v>
      </c>
      <c r="J79" s="284"/>
      <c r="K79" s="40">
        <f>Таблица615[[#This Row],[Заказ коробок ]]*Таблица615[[#This Row],[Кол-во шт в коробке]]</f>
        <v>0</v>
      </c>
      <c r="L79" s="38">
        <f>Таблица615[[#This Row],[Общее кол-во шт]]*Таблица615[[#This Row],[Оптовая цена KRW                       за 1шт]]</f>
        <v>0</v>
      </c>
      <c r="M79" s="41" t="str">
        <f>IFERROR(Таблица615[[#This Row],[Общее кол-во шт]]*Таблица615[[#This Row],[Оптовая цена USD                       за 1шт]],"")</f>
        <v/>
      </c>
      <c r="N79" s="312"/>
    </row>
    <row r="80" spans="1:14" ht="24" customHeight="1">
      <c r="A80" s="307" t="s">
        <v>19804</v>
      </c>
      <c r="B80" s="32">
        <v>8806182578939</v>
      </c>
      <c r="C80" s="308" t="s">
        <v>19919</v>
      </c>
      <c r="D80" s="309" t="s">
        <v>19920</v>
      </c>
      <c r="E80" s="38">
        <v>5000</v>
      </c>
      <c r="F80" s="36">
        <v>0.54</v>
      </c>
      <c r="G80" s="310">
        <v>6</v>
      </c>
      <c r="H80" s="38">
        <f>Таблица615[[#This Row],[Розничная цена KRW]]*Таблица615[[#This Row],[Коэфициент стоимости]]</f>
        <v>2700</v>
      </c>
      <c r="I80" s="39" t="str">
        <f>IF($H$1="","Введите курс",Таблица615[[#This Row],[Оптовая цена KRW                       за 1шт]]/$H$1)</f>
        <v>Введите курс</v>
      </c>
      <c r="J80" s="284"/>
      <c r="K80" s="40">
        <f>Таблица615[[#This Row],[Заказ коробок ]]*Таблица615[[#This Row],[Кол-во шт в коробке]]</f>
        <v>0</v>
      </c>
      <c r="L80" s="38">
        <f>Таблица615[[#This Row],[Общее кол-во шт]]*Таблица615[[#This Row],[Оптовая цена KRW                       за 1шт]]</f>
        <v>0</v>
      </c>
      <c r="M80" s="41" t="str">
        <f>IFERROR(Таблица615[[#This Row],[Общее кол-во шт]]*Таблица615[[#This Row],[Оптовая цена USD                       за 1шт]],"")</f>
        <v/>
      </c>
      <c r="N80" s="312"/>
    </row>
    <row r="81" spans="1:14" ht="24" customHeight="1">
      <c r="A81" s="307" t="s">
        <v>19805</v>
      </c>
      <c r="B81" s="32">
        <v>8806182578922</v>
      </c>
      <c r="C81" s="308" t="s">
        <v>19922</v>
      </c>
      <c r="D81" s="309" t="s">
        <v>19923</v>
      </c>
      <c r="E81" s="38">
        <v>5000</v>
      </c>
      <c r="F81" s="36">
        <v>0.54</v>
      </c>
      <c r="G81" s="310">
        <v>6</v>
      </c>
      <c r="H81" s="38">
        <f>Таблица615[[#This Row],[Розничная цена KRW]]*Таблица615[[#This Row],[Коэфициент стоимости]]</f>
        <v>2700</v>
      </c>
      <c r="I81" s="39" t="str">
        <f>IF($H$1="","Введите курс",Таблица615[[#This Row],[Оптовая цена KRW                       за 1шт]]/$H$1)</f>
        <v>Введите курс</v>
      </c>
      <c r="J81" s="284"/>
      <c r="K81" s="40">
        <f>Таблица615[[#This Row],[Заказ коробок ]]*Таблица615[[#This Row],[Кол-во шт в коробке]]</f>
        <v>0</v>
      </c>
      <c r="L81" s="38">
        <f>Таблица615[[#This Row],[Общее кол-во шт]]*Таблица615[[#This Row],[Оптовая цена KRW                       за 1шт]]</f>
        <v>0</v>
      </c>
      <c r="M81" s="41" t="str">
        <f>IFERROR(Таблица615[[#This Row],[Общее кол-во шт]]*Таблица615[[#This Row],[Оптовая цена USD                       за 1шт]],"")</f>
        <v/>
      </c>
      <c r="N81" s="312"/>
    </row>
    <row r="82" spans="1:14" ht="24" customHeight="1">
      <c r="A82" s="307" t="s">
        <v>19806</v>
      </c>
      <c r="B82" s="32">
        <v>8806182578915</v>
      </c>
      <c r="C82" s="308" t="s">
        <v>19925</v>
      </c>
      <c r="D82" s="309" t="s">
        <v>19926</v>
      </c>
      <c r="E82" s="38">
        <v>5000</v>
      </c>
      <c r="F82" s="36">
        <v>0.54</v>
      </c>
      <c r="G82" s="310">
        <v>6</v>
      </c>
      <c r="H82" s="38">
        <f>Таблица615[[#This Row],[Розничная цена KRW]]*Таблица615[[#This Row],[Коэфициент стоимости]]</f>
        <v>2700</v>
      </c>
      <c r="I82" s="39" t="str">
        <f>IF($H$1="","Введите курс",Таблица615[[#This Row],[Оптовая цена KRW                       за 1шт]]/$H$1)</f>
        <v>Введите курс</v>
      </c>
      <c r="J82" s="284"/>
      <c r="K82" s="40">
        <f>Таблица615[[#This Row],[Заказ коробок ]]*Таблица615[[#This Row],[Кол-во шт в коробке]]</f>
        <v>0</v>
      </c>
      <c r="L82" s="38">
        <f>Таблица615[[#This Row],[Общее кол-во шт]]*Таблица615[[#This Row],[Оптовая цена KRW                       за 1шт]]</f>
        <v>0</v>
      </c>
      <c r="M82" s="41" t="str">
        <f>IFERROR(Таблица615[[#This Row],[Общее кол-во шт]]*Таблица615[[#This Row],[Оптовая цена USD                       за 1шт]],"")</f>
        <v/>
      </c>
      <c r="N82" s="312"/>
    </row>
    <row r="83" spans="1:14" ht="24" customHeight="1">
      <c r="A83" s="307" t="s">
        <v>19807</v>
      </c>
      <c r="B83" s="32">
        <v>8806182578908</v>
      </c>
      <c r="C83" s="308" t="s">
        <v>19928</v>
      </c>
      <c r="D83" s="309" t="s">
        <v>19929</v>
      </c>
      <c r="E83" s="38">
        <v>5000</v>
      </c>
      <c r="F83" s="36">
        <v>0.54</v>
      </c>
      <c r="G83" s="310">
        <v>6</v>
      </c>
      <c r="H83" s="38">
        <f>Таблица615[[#This Row],[Розничная цена KRW]]*Таблица615[[#This Row],[Коэфициент стоимости]]</f>
        <v>2700</v>
      </c>
      <c r="I83" s="39" t="str">
        <f>IF($H$1="","Введите курс",Таблица615[[#This Row],[Оптовая цена KRW                       за 1шт]]/$H$1)</f>
        <v>Введите курс</v>
      </c>
      <c r="J83" s="284"/>
      <c r="K83" s="40">
        <f>Таблица615[[#This Row],[Заказ коробок ]]*Таблица615[[#This Row],[Кол-во шт в коробке]]</f>
        <v>0</v>
      </c>
      <c r="L83" s="38">
        <f>Таблица615[[#This Row],[Общее кол-во шт]]*Таблица615[[#This Row],[Оптовая цена KRW                       за 1шт]]</f>
        <v>0</v>
      </c>
      <c r="M83" s="41" t="str">
        <f>IFERROR(Таблица615[[#This Row],[Общее кол-во шт]]*Таблица615[[#This Row],[Оптовая цена USD                       за 1шт]],"")</f>
        <v/>
      </c>
      <c r="N83" s="312"/>
    </row>
    <row r="84" spans="1:14" ht="24" customHeight="1">
      <c r="A84" s="307" t="s">
        <v>19808</v>
      </c>
      <c r="B84" s="32">
        <v>8806182578892</v>
      </c>
      <c r="C84" s="308" t="s">
        <v>19931</v>
      </c>
      <c r="D84" s="309" t="s">
        <v>19932</v>
      </c>
      <c r="E84" s="38">
        <v>5000</v>
      </c>
      <c r="F84" s="36">
        <v>0.54</v>
      </c>
      <c r="G84" s="310">
        <v>6</v>
      </c>
      <c r="H84" s="38">
        <f>Таблица615[[#This Row],[Розничная цена KRW]]*Таблица615[[#This Row],[Коэфициент стоимости]]</f>
        <v>2700</v>
      </c>
      <c r="I84" s="39" t="str">
        <f>IF($H$1="","Введите курс",Таблица615[[#This Row],[Оптовая цена KRW                       за 1шт]]/$H$1)</f>
        <v>Введите курс</v>
      </c>
      <c r="J84" s="284"/>
      <c r="K84" s="40">
        <f>Таблица615[[#This Row],[Заказ коробок ]]*Таблица615[[#This Row],[Кол-во шт в коробке]]</f>
        <v>0</v>
      </c>
      <c r="L84" s="38">
        <f>Таблица615[[#This Row],[Общее кол-во шт]]*Таблица615[[#This Row],[Оптовая цена KRW                       за 1шт]]</f>
        <v>0</v>
      </c>
      <c r="M84" s="41" t="str">
        <f>IFERROR(Таблица615[[#This Row],[Общее кол-во шт]]*Таблица615[[#This Row],[Оптовая цена USD                       за 1шт]],"")</f>
        <v/>
      </c>
      <c r="N84" s="312"/>
    </row>
    <row r="85" spans="1:14" ht="24" customHeight="1">
      <c r="A85" s="307" t="s">
        <v>19809</v>
      </c>
      <c r="B85" s="32">
        <v>8806182578199</v>
      </c>
      <c r="C85" s="308" t="s">
        <v>19934</v>
      </c>
      <c r="D85" s="309" t="s">
        <v>19935</v>
      </c>
      <c r="E85" s="38">
        <v>23000</v>
      </c>
      <c r="F85" s="36">
        <v>0.54</v>
      </c>
      <c r="G85" s="310">
        <v>6</v>
      </c>
      <c r="H85" s="38">
        <f>Таблица615[[#This Row],[Розничная цена KRW]]*Таблица615[[#This Row],[Коэфициент стоимости]]</f>
        <v>12420</v>
      </c>
      <c r="I85" s="39" t="str">
        <f>IF($H$1="","Введите курс",Таблица615[[#This Row],[Оптовая цена KRW                       за 1шт]]/$H$1)</f>
        <v>Введите курс</v>
      </c>
      <c r="J85" s="284"/>
      <c r="K85" s="40">
        <f>Таблица615[[#This Row],[Заказ коробок ]]*Таблица615[[#This Row],[Кол-во шт в коробке]]</f>
        <v>0</v>
      </c>
      <c r="L85" s="38">
        <f>Таблица615[[#This Row],[Общее кол-во шт]]*Таблица615[[#This Row],[Оптовая цена KRW                       за 1шт]]</f>
        <v>0</v>
      </c>
      <c r="M85" s="41" t="str">
        <f>IFERROR(Таблица615[[#This Row],[Общее кол-во шт]]*Таблица615[[#This Row],[Оптовая цена USD                       за 1шт]],"")</f>
        <v/>
      </c>
      <c r="N85" s="312"/>
    </row>
    <row r="86" spans="1:14" ht="24" customHeight="1">
      <c r="A86" s="307" t="s">
        <v>19810</v>
      </c>
      <c r="B86" s="32">
        <v>8806182578205</v>
      </c>
      <c r="C86" s="308" t="s">
        <v>19937</v>
      </c>
      <c r="D86" s="309" t="s">
        <v>19938</v>
      </c>
      <c r="E86" s="38">
        <v>23000</v>
      </c>
      <c r="F86" s="36">
        <v>0.54</v>
      </c>
      <c r="G86" s="310">
        <v>6</v>
      </c>
      <c r="H86" s="38">
        <f>Таблица615[[#This Row],[Розничная цена KRW]]*Таблица615[[#This Row],[Коэфициент стоимости]]</f>
        <v>12420</v>
      </c>
      <c r="I86" s="39" t="str">
        <f>IF($H$1="","Введите курс",Таблица615[[#This Row],[Оптовая цена KRW                       за 1шт]]/$H$1)</f>
        <v>Введите курс</v>
      </c>
      <c r="J86" s="284"/>
      <c r="K86" s="40">
        <f>Таблица615[[#This Row],[Заказ коробок ]]*Таблица615[[#This Row],[Кол-во шт в коробке]]</f>
        <v>0</v>
      </c>
      <c r="L86" s="38">
        <f>Таблица615[[#This Row],[Общее кол-во шт]]*Таблица615[[#This Row],[Оптовая цена KRW                       за 1шт]]</f>
        <v>0</v>
      </c>
      <c r="M86" s="41" t="str">
        <f>IFERROR(Таблица615[[#This Row],[Общее кол-во шт]]*Таблица615[[#This Row],[Оптовая цена USD                       за 1шт]],"")</f>
        <v/>
      </c>
      <c r="N86" s="312"/>
    </row>
    <row r="87" spans="1:14" ht="24" customHeight="1">
      <c r="A87" s="307" t="s">
        <v>19811</v>
      </c>
      <c r="B87" s="32">
        <v>8806182578212</v>
      </c>
      <c r="C87" s="308" t="s">
        <v>19940</v>
      </c>
      <c r="D87" s="309" t="s">
        <v>19941</v>
      </c>
      <c r="E87" s="38">
        <v>23000</v>
      </c>
      <c r="F87" s="36">
        <v>0.54</v>
      </c>
      <c r="G87" s="310">
        <v>6</v>
      </c>
      <c r="H87" s="38">
        <f>Таблица615[[#This Row],[Розничная цена KRW]]*Таблица615[[#This Row],[Коэфициент стоимости]]</f>
        <v>12420</v>
      </c>
      <c r="I87" s="39" t="str">
        <f>IF($H$1="","Введите курс",Таблица615[[#This Row],[Оптовая цена KRW                       за 1шт]]/$H$1)</f>
        <v>Введите курс</v>
      </c>
      <c r="J87" s="284"/>
      <c r="K87" s="40">
        <f>Таблица615[[#This Row],[Заказ коробок ]]*Таблица615[[#This Row],[Кол-во шт в коробке]]</f>
        <v>0</v>
      </c>
      <c r="L87" s="38">
        <f>Таблица615[[#This Row],[Общее кол-во шт]]*Таблица615[[#This Row],[Оптовая цена KRW                       за 1шт]]</f>
        <v>0</v>
      </c>
      <c r="M87" s="41" t="str">
        <f>IFERROR(Таблица615[[#This Row],[Общее кол-во шт]]*Таблица615[[#This Row],[Оптовая цена USD                       за 1шт]],"")</f>
        <v/>
      </c>
      <c r="N87" s="312"/>
    </row>
    <row r="88" spans="1:14" ht="24" customHeight="1">
      <c r="A88" s="307" t="s">
        <v>19812</v>
      </c>
      <c r="B88" s="32">
        <v>8806182578175</v>
      </c>
      <c r="C88" s="308" t="s">
        <v>19944</v>
      </c>
      <c r="D88" s="309" t="s">
        <v>19945</v>
      </c>
      <c r="E88" s="38">
        <v>13000</v>
      </c>
      <c r="F88" s="36">
        <v>0.54</v>
      </c>
      <c r="G88" s="310">
        <v>12</v>
      </c>
      <c r="H88" s="38">
        <f>Таблица615[[#This Row],[Розничная цена KRW]]*Таблица615[[#This Row],[Коэфициент стоимости]]</f>
        <v>7020.0000000000009</v>
      </c>
      <c r="I88" s="39" t="str">
        <f>IF($H$1="","Введите курс",Таблица615[[#This Row],[Оптовая цена KRW                       за 1шт]]/$H$1)</f>
        <v>Введите курс</v>
      </c>
      <c r="J88" s="284"/>
      <c r="K88" s="40">
        <f>Таблица615[[#This Row],[Заказ коробок ]]*Таблица615[[#This Row],[Кол-во шт в коробке]]</f>
        <v>0</v>
      </c>
      <c r="L88" s="38">
        <f>Таблица615[[#This Row],[Общее кол-во шт]]*Таблица615[[#This Row],[Оптовая цена KRW                       за 1шт]]</f>
        <v>0</v>
      </c>
      <c r="M88" s="41" t="str">
        <f>IFERROR(Таблица615[[#This Row],[Общее кол-во шт]]*Таблица615[[#This Row],[Оптовая цена USD                       за 1шт]],"")</f>
        <v/>
      </c>
      <c r="N88" s="312"/>
    </row>
    <row r="89" spans="1:14" ht="24" customHeight="1">
      <c r="A89" s="307" t="s">
        <v>19813</v>
      </c>
      <c r="B89" s="32">
        <v>8806182578182</v>
      </c>
      <c r="C89" s="308" t="s">
        <v>19947</v>
      </c>
      <c r="D89" s="309" t="s">
        <v>19948</v>
      </c>
      <c r="E89" s="38">
        <v>13000</v>
      </c>
      <c r="F89" s="36">
        <v>0.54</v>
      </c>
      <c r="G89" s="310">
        <v>12</v>
      </c>
      <c r="H89" s="38">
        <f>Таблица615[[#This Row],[Розничная цена KRW]]*Таблица615[[#This Row],[Коэфициент стоимости]]</f>
        <v>7020.0000000000009</v>
      </c>
      <c r="I89" s="39" t="str">
        <f>IF($H$1="","Введите курс",Таблица615[[#This Row],[Оптовая цена KRW                       за 1шт]]/$H$1)</f>
        <v>Введите курс</v>
      </c>
      <c r="J89" s="284"/>
      <c r="K89" s="40">
        <f>Таблица615[[#This Row],[Заказ коробок ]]*Таблица615[[#This Row],[Кол-во шт в коробке]]</f>
        <v>0</v>
      </c>
      <c r="L89" s="38">
        <f>Таблица615[[#This Row],[Общее кол-во шт]]*Таблица615[[#This Row],[Оптовая цена KRW                       за 1шт]]</f>
        <v>0</v>
      </c>
      <c r="M89" s="41" t="str">
        <f>IFERROR(Таблица615[[#This Row],[Общее кол-во шт]]*Таблица615[[#This Row],[Оптовая цена USD                       за 1шт]],"")</f>
        <v/>
      </c>
      <c r="N89" s="312"/>
    </row>
    <row r="90" spans="1:14" ht="24" customHeight="1">
      <c r="A90" s="307" t="s">
        <v>19814</v>
      </c>
      <c r="B90" s="32">
        <v>8806182578243</v>
      </c>
      <c r="C90" s="308" t="s">
        <v>19950</v>
      </c>
      <c r="D90" s="309" t="s">
        <v>19951</v>
      </c>
      <c r="E90" s="38">
        <v>18000</v>
      </c>
      <c r="F90" s="36">
        <v>0.54</v>
      </c>
      <c r="G90" s="310">
        <v>10</v>
      </c>
      <c r="H90" s="38">
        <f>Таблица615[[#This Row],[Розничная цена KRW]]*Таблица615[[#This Row],[Коэфициент стоимости]]</f>
        <v>9720</v>
      </c>
      <c r="I90" s="39" t="str">
        <f>IF($H$1="","Введите курс",Таблица615[[#This Row],[Оптовая цена KRW                       за 1шт]]/$H$1)</f>
        <v>Введите курс</v>
      </c>
      <c r="J90" s="284"/>
      <c r="K90" s="40">
        <f>Таблица615[[#This Row],[Заказ коробок ]]*Таблица615[[#This Row],[Кол-во шт в коробке]]</f>
        <v>0</v>
      </c>
      <c r="L90" s="38">
        <f>Таблица615[[#This Row],[Общее кол-во шт]]*Таблица615[[#This Row],[Оптовая цена KRW                       за 1шт]]</f>
        <v>0</v>
      </c>
      <c r="M90" s="41" t="str">
        <f>IFERROR(Таблица615[[#This Row],[Общее кол-во шт]]*Таблица615[[#This Row],[Оптовая цена USD                       за 1шт]],"")</f>
        <v/>
      </c>
      <c r="N90" s="312"/>
    </row>
    <row r="91" spans="1:14" ht="24" customHeight="1">
      <c r="A91" s="307" t="s">
        <v>19815</v>
      </c>
      <c r="B91" s="32">
        <v>8806182578250</v>
      </c>
      <c r="C91" s="308" t="s">
        <v>19953</v>
      </c>
      <c r="D91" s="309" t="s">
        <v>19954</v>
      </c>
      <c r="E91" s="38">
        <v>18000</v>
      </c>
      <c r="F91" s="36">
        <v>0.54</v>
      </c>
      <c r="G91" s="310">
        <v>10</v>
      </c>
      <c r="H91" s="38">
        <f>Таблица615[[#This Row],[Розничная цена KRW]]*Таблица615[[#This Row],[Коэфициент стоимости]]</f>
        <v>9720</v>
      </c>
      <c r="I91" s="39" t="str">
        <f>IF($H$1="","Введите курс",Таблица615[[#This Row],[Оптовая цена KRW                       за 1шт]]/$H$1)</f>
        <v>Введите курс</v>
      </c>
      <c r="J91" s="284"/>
      <c r="K91" s="40">
        <f>Таблица615[[#This Row],[Заказ коробок ]]*Таблица615[[#This Row],[Кол-во шт в коробке]]</f>
        <v>0</v>
      </c>
      <c r="L91" s="38">
        <f>Таблица615[[#This Row],[Общее кол-во шт]]*Таблица615[[#This Row],[Оптовая цена KRW                       за 1шт]]</f>
        <v>0</v>
      </c>
      <c r="M91" s="41" t="str">
        <f>IFERROR(Таблица615[[#This Row],[Общее кол-во шт]]*Таблица615[[#This Row],[Оптовая цена USD                       за 1шт]],"")</f>
        <v/>
      </c>
      <c r="N91" s="312"/>
    </row>
    <row r="92" spans="1:14" ht="24" customHeight="1">
      <c r="A92" s="307" t="s">
        <v>19818</v>
      </c>
      <c r="B92" s="32">
        <v>8806182578229</v>
      </c>
      <c r="C92" s="308" t="s">
        <v>19956</v>
      </c>
      <c r="D92" s="309" t="s">
        <v>19957</v>
      </c>
      <c r="E92" s="38">
        <v>18000</v>
      </c>
      <c r="F92" s="36">
        <v>0.54</v>
      </c>
      <c r="G92" s="310">
        <v>10</v>
      </c>
      <c r="H92" s="38">
        <f>Таблица615[[#This Row],[Розничная цена KRW]]*Таблица615[[#This Row],[Коэфициент стоимости]]</f>
        <v>9720</v>
      </c>
      <c r="I92" s="39" t="str">
        <f>IF($H$1="","Введите курс",Таблица615[[#This Row],[Оптовая цена KRW                       за 1шт]]/$H$1)</f>
        <v>Введите курс</v>
      </c>
      <c r="J92" s="284"/>
      <c r="K92" s="40">
        <f>Таблица615[[#This Row],[Заказ коробок ]]*Таблица615[[#This Row],[Кол-во шт в коробке]]</f>
        <v>0</v>
      </c>
      <c r="L92" s="38">
        <f>Таблица615[[#This Row],[Общее кол-во шт]]*Таблица615[[#This Row],[Оптовая цена KRW                       за 1шт]]</f>
        <v>0</v>
      </c>
      <c r="M92" s="41" t="str">
        <f>IFERROR(Таблица615[[#This Row],[Общее кол-во шт]]*Таблица615[[#This Row],[Оптовая цена USD                       за 1шт]],"")</f>
        <v/>
      </c>
      <c r="N92" s="312"/>
    </row>
    <row r="93" spans="1:14" ht="24" customHeight="1">
      <c r="A93" s="307" t="s">
        <v>19821</v>
      </c>
      <c r="B93" s="32">
        <v>8806182578236</v>
      </c>
      <c r="C93" s="308" t="s">
        <v>19959</v>
      </c>
      <c r="D93" s="309" t="s">
        <v>19960</v>
      </c>
      <c r="E93" s="38">
        <v>18000</v>
      </c>
      <c r="F93" s="36">
        <v>0.54</v>
      </c>
      <c r="G93" s="310">
        <v>10</v>
      </c>
      <c r="H93" s="38">
        <f>Таблица615[[#This Row],[Розничная цена KRW]]*Таблица615[[#This Row],[Коэфициент стоимости]]</f>
        <v>9720</v>
      </c>
      <c r="I93" s="39" t="str">
        <f>IF($H$1="","Введите курс",Таблица615[[#This Row],[Оптовая цена KRW                       за 1шт]]/$H$1)</f>
        <v>Введите курс</v>
      </c>
      <c r="J93" s="284"/>
      <c r="K93" s="40">
        <f>Таблица615[[#This Row],[Заказ коробок ]]*Таблица615[[#This Row],[Кол-во шт в коробке]]</f>
        <v>0</v>
      </c>
      <c r="L93" s="38">
        <f>Таблица615[[#This Row],[Общее кол-во шт]]*Таблица615[[#This Row],[Оптовая цена KRW                       за 1шт]]</f>
        <v>0</v>
      </c>
      <c r="M93" s="41" t="str">
        <f>IFERROR(Таблица615[[#This Row],[Общее кол-во шт]]*Таблица615[[#This Row],[Оптовая цена USD                       за 1шт]],"")</f>
        <v/>
      </c>
      <c r="N93" s="312"/>
    </row>
    <row r="94" spans="1:14" ht="24" customHeight="1">
      <c r="A94" s="307" t="s">
        <v>19822</v>
      </c>
      <c r="B94" s="32">
        <v>8806182578267</v>
      </c>
      <c r="C94" s="308" t="s">
        <v>19962</v>
      </c>
      <c r="D94" s="309" t="s">
        <v>19963</v>
      </c>
      <c r="E94" s="38">
        <v>25000</v>
      </c>
      <c r="F94" s="36">
        <v>0.54</v>
      </c>
      <c r="G94" s="310">
        <v>4</v>
      </c>
      <c r="H94" s="38">
        <f>Таблица615[[#This Row],[Розничная цена KRW]]*Таблица615[[#This Row],[Коэфициент стоимости]]</f>
        <v>13500</v>
      </c>
      <c r="I94" s="39" t="str">
        <f>IF($H$1="","Введите курс",Таблица615[[#This Row],[Оптовая цена KRW                       за 1шт]]/$H$1)</f>
        <v>Введите курс</v>
      </c>
      <c r="J94" s="284"/>
      <c r="K94" s="40">
        <f>Таблица615[[#This Row],[Заказ коробок ]]*Таблица615[[#This Row],[Кол-во шт в коробке]]</f>
        <v>0</v>
      </c>
      <c r="L94" s="38">
        <f>Таблица615[[#This Row],[Общее кол-во шт]]*Таблица615[[#This Row],[Оптовая цена KRW                       за 1шт]]</f>
        <v>0</v>
      </c>
      <c r="M94" s="41" t="str">
        <f>IFERROR(Таблица615[[#This Row],[Общее кол-во шт]]*Таблица615[[#This Row],[Оптовая цена USD                       за 1шт]],"")</f>
        <v/>
      </c>
      <c r="N94" s="312"/>
    </row>
    <row r="95" spans="1:14" ht="24" customHeight="1">
      <c r="A95" s="307" t="s">
        <v>19825</v>
      </c>
      <c r="B95" s="32">
        <v>8806182578274</v>
      </c>
      <c r="C95" s="308" t="s">
        <v>19965</v>
      </c>
      <c r="D95" s="309" t="s">
        <v>19966</v>
      </c>
      <c r="E95" s="38">
        <v>25000</v>
      </c>
      <c r="F95" s="36">
        <v>0.54</v>
      </c>
      <c r="G95" s="310">
        <v>4</v>
      </c>
      <c r="H95" s="38">
        <f>Таблица615[[#This Row],[Розничная цена KRW]]*Таблица615[[#This Row],[Коэфициент стоимости]]</f>
        <v>13500</v>
      </c>
      <c r="I95" s="39" t="str">
        <f>IF($H$1="","Введите курс",Таблица615[[#This Row],[Оптовая цена KRW                       за 1шт]]/$H$1)</f>
        <v>Введите курс</v>
      </c>
      <c r="J95" s="284"/>
      <c r="K95" s="40">
        <f>Таблица615[[#This Row],[Заказ коробок ]]*Таблица615[[#This Row],[Кол-во шт в коробке]]</f>
        <v>0</v>
      </c>
      <c r="L95" s="38">
        <f>Таблица615[[#This Row],[Общее кол-во шт]]*Таблица615[[#This Row],[Оптовая цена KRW                       за 1шт]]</f>
        <v>0</v>
      </c>
      <c r="M95" s="41" t="str">
        <f>IFERROR(Таблица615[[#This Row],[Общее кол-во шт]]*Таблица615[[#This Row],[Оптовая цена USD                       за 1шт]],"")</f>
        <v/>
      </c>
      <c r="N95" s="312"/>
    </row>
    <row r="96" spans="1:14" ht="24" customHeight="1">
      <c r="A96" s="307" t="s">
        <v>19826</v>
      </c>
      <c r="B96" s="32">
        <v>8806182578281</v>
      </c>
      <c r="C96" s="308" t="s">
        <v>19968</v>
      </c>
      <c r="D96" s="309" t="s">
        <v>19969</v>
      </c>
      <c r="E96" s="38">
        <v>15000</v>
      </c>
      <c r="F96" s="36">
        <v>0.54</v>
      </c>
      <c r="G96" s="310">
        <v>4</v>
      </c>
      <c r="H96" s="38">
        <f>Таблица615[[#This Row],[Розничная цена KRW]]*Таблица615[[#This Row],[Коэфициент стоимости]]</f>
        <v>8100.0000000000009</v>
      </c>
      <c r="I96" s="39" t="str">
        <f>IF($H$1="","Введите курс",Таблица615[[#This Row],[Оптовая цена KRW                       за 1шт]]/$H$1)</f>
        <v>Введите курс</v>
      </c>
      <c r="J96" s="284"/>
      <c r="K96" s="40">
        <f>Таблица615[[#This Row],[Заказ коробок ]]*Таблица615[[#This Row],[Кол-во шт в коробке]]</f>
        <v>0</v>
      </c>
      <c r="L96" s="38">
        <f>Таблица615[[#This Row],[Общее кол-во шт]]*Таблица615[[#This Row],[Оптовая цена KRW                       за 1шт]]</f>
        <v>0</v>
      </c>
      <c r="M96" s="41" t="str">
        <f>IFERROR(Таблица615[[#This Row],[Общее кол-во шт]]*Таблица615[[#This Row],[Оптовая цена USD                       за 1шт]],"")</f>
        <v/>
      </c>
      <c r="N96" s="312"/>
    </row>
    <row r="97" spans="1:14" ht="24" customHeight="1">
      <c r="A97" s="307" t="s">
        <v>19829</v>
      </c>
      <c r="B97" s="32">
        <v>8806182578298</v>
      </c>
      <c r="C97" s="308" t="s">
        <v>19971</v>
      </c>
      <c r="D97" s="309" t="s">
        <v>19972</v>
      </c>
      <c r="E97" s="38">
        <v>15000</v>
      </c>
      <c r="F97" s="36">
        <v>0.54</v>
      </c>
      <c r="G97" s="310">
        <v>4</v>
      </c>
      <c r="H97" s="38">
        <f>Таблица615[[#This Row],[Розничная цена KRW]]*Таблица615[[#This Row],[Коэфициент стоимости]]</f>
        <v>8100.0000000000009</v>
      </c>
      <c r="I97" s="39" t="str">
        <f>IF($H$1="","Введите курс",Таблица615[[#This Row],[Оптовая цена KRW                       за 1шт]]/$H$1)</f>
        <v>Введите курс</v>
      </c>
      <c r="J97" s="284"/>
      <c r="K97" s="40">
        <f>Таблица615[[#This Row],[Заказ коробок ]]*Таблица615[[#This Row],[Кол-во шт в коробке]]</f>
        <v>0</v>
      </c>
      <c r="L97" s="38">
        <f>Таблица615[[#This Row],[Общее кол-во шт]]*Таблица615[[#This Row],[Оптовая цена KRW                       за 1шт]]</f>
        <v>0</v>
      </c>
      <c r="M97" s="41" t="str">
        <f>IFERROR(Таблица615[[#This Row],[Общее кол-во шт]]*Таблица615[[#This Row],[Оптовая цена USD                       за 1шт]],"")</f>
        <v/>
      </c>
      <c r="N97" s="312"/>
    </row>
    <row r="98" spans="1:14" ht="24" customHeight="1">
      <c r="A98" s="307" t="s">
        <v>19832</v>
      </c>
      <c r="B98" s="32">
        <v>8806182578663</v>
      </c>
      <c r="C98" s="308" t="s">
        <v>19974</v>
      </c>
      <c r="D98" s="309" t="s">
        <v>19975</v>
      </c>
      <c r="E98" s="38">
        <v>7000</v>
      </c>
      <c r="F98" s="36">
        <v>0.54</v>
      </c>
      <c r="G98" s="310">
        <v>10</v>
      </c>
      <c r="H98" s="38">
        <f>Таблица615[[#This Row],[Розничная цена KRW]]*Таблица615[[#This Row],[Коэфициент стоимости]]</f>
        <v>3780.0000000000005</v>
      </c>
      <c r="I98" s="39" t="str">
        <f>IF($H$1="","Введите курс",Таблица615[[#This Row],[Оптовая цена KRW                       за 1шт]]/$H$1)</f>
        <v>Введите курс</v>
      </c>
      <c r="J98" s="284"/>
      <c r="K98" s="40">
        <f>Таблица615[[#This Row],[Заказ коробок ]]*Таблица615[[#This Row],[Кол-во шт в коробке]]</f>
        <v>0</v>
      </c>
      <c r="L98" s="38">
        <f>Таблица615[[#This Row],[Общее кол-во шт]]*Таблица615[[#This Row],[Оптовая цена KRW                       за 1шт]]</f>
        <v>0</v>
      </c>
      <c r="M98" s="41" t="str">
        <f>IFERROR(Таблица615[[#This Row],[Общее кол-во шт]]*Таблица615[[#This Row],[Оптовая цена USD                       за 1шт]],"")</f>
        <v/>
      </c>
      <c r="N98" s="312"/>
    </row>
    <row r="99" spans="1:14" ht="24" customHeight="1">
      <c r="A99" s="307" t="s">
        <v>19835</v>
      </c>
      <c r="B99" s="32">
        <v>8806182578670</v>
      </c>
      <c r="C99" s="308" t="s">
        <v>19977</v>
      </c>
      <c r="D99" s="309" t="s">
        <v>19978</v>
      </c>
      <c r="E99" s="38">
        <v>7000</v>
      </c>
      <c r="F99" s="36">
        <v>0.54</v>
      </c>
      <c r="G99" s="310">
        <v>10</v>
      </c>
      <c r="H99" s="38">
        <f>Таблица615[[#This Row],[Розничная цена KRW]]*Таблица615[[#This Row],[Коэфициент стоимости]]</f>
        <v>3780.0000000000005</v>
      </c>
      <c r="I99" s="39" t="str">
        <f>IF($H$1="","Введите курс",Таблица615[[#This Row],[Оптовая цена KRW                       за 1шт]]/$H$1)</f>
        <v>Введите курс</v>
      </c>
      <c r="J99" s="284"/>
      <c r="K99" s="40">
        <f>Таблица615[[#This Row],[Заказ коробок ]]*Таблица615[[#This Row],[Кол-во шт в коробке]]</f>
        <v>0</v>
      </c>
      <c r="L99" s="38">
        <f>Таблица615[[#This Row],[Общее кол-во шт]]*Таблица615[[#This Row],[Оптовая цена KRW                       за 1шт]]</f>
        <v>0</v>
      </c>
      <c r="M99" s="41" t="str">
        <f>IFERROR(Таблица615[[#This Row],[Общее кол-во шт]]*Таблица615[[#This Row],[Оптовая цена USD                       за 1шт]],"")</f>
        <v/>
      </c>
      <c r="N99" s="312"/>
    </row>
    <row r="100" spans="1:14" ht="24" customHeight="1">
      <c r="A100" s="307" t="s">
        <v>19837</v>
      </c>
      <c r="B100" s="32">
        <v>8806182577901</v>
      </c>
      <c r="C100" s="308" t="s">
        <v>19981</v>
      </c>
      <c r="D100" s="309" t="s">
        <v>19982</v>
      </c>
      <c r="E100" s="38">
        <v>22000</v>
      </c>
      <c r="F100" s="36">
        <v>0.54</v>
      </c>
      <c r="G100" s="310">
        <v>10</v>
      </c>
      <c r="H100" s="38">
        <f>Таблица615[[#This Row],[Розничная цена KRW]]*Таблица615[[#This Row],[Коэфициент стоимости]]</f>
        <v>11880</v>
      </c>
      <c r="I100" s="39" t="str">
        <f>IF($H$1="","Введите курс",Таблица615[[#This Row],[Оптовая цена KRW                       за 1шт]]/$H$1)</f>
        <v>Введите курс</v>
      </c>
      <c r="J100" s="284"/>
      <c r="K100" s="40">
        <f>Таблица615[[#This Row],[Заказ коробок ]]*Таблица615[[#This Row],[Кол-во шт в коробке]]</f>
        <v>0</v>
      </c>
      <c r="L100" s="38">
        <f>Таблица615[[#This Row],[Общее кол-во шт]]*Таблица615[[#This Row],[Оптовая цена KRW                       за 1шт]]</f>
        <v>0</v>
      </c>
      <c r="M100" s="41" t="str">
        <f>IFERROR(Таблица615[[#This Row],[Общее кол-во шт]]*Таблица615[[#This Row],[Оптовая цена USD                       за 1шт]],"")</f>
        <v/>
      </c>
      <c r="N100" s="312"/>
    </row>
    <row r="101" spans="1:14" ht="24" customHeight="1">
      <c r="A101" s="307" t="s">
        <v>19839</v>
      </c>
      <c r="B101" s="32">
        <v>8806182577925</v>
      </c>
      <c r="C101" s="308" t="s">
        <v>19984</v>
      </c>
      <c r="D101" s="309" t="s">
        <v>19985</v>
      </c>
      <c r="E101" s="38">
        <v>12000</v>
      </c>
      <c r="F101" s="36">
        <v>0.54</v>
      </c>
      <c r="G101" s="310">
        <v>10</v>
      </c>
      <c r="H101" s="38">
        <f>Таблица615[[#This Row],[Розничная цена KRW]]*Таблица615[[#This Row],[Коэфициент стоимости]]</f>
        <v>6480</v>
      </c>
      <c r="I101" s="39" t="str">
        <f>IF($H$1="","Введите курс",Таблица615[[#This Row],[Оптовая цена KRW                       за 1шт]]/$H$1)</f>
        <v>Введите курс</v>
      </c>
      <c r="J101" s="284"/>
      <c r="K101" s="40">
        <f>Таблица615[[#This Row],[Заказ коробок ]]*Таблица615[[#This Row],[Кол-во шт в коробке]]</f>
        <v>0</v>
      </c>
      <c r="L101" s="38">
        <f>Таблица615[[#This Row],[Общее кол-во шт]]*Таблица615[[#This Row],[Оптовая цена KRW                       за 1шт]]</f>
        <v>0</v>
      </c>
      <c r="M101" s="41" t="str">
        <f>IFERROR(Таблица615[[#This Row],[Общее кол-во шт]]*Таблица615[[#This Row],[Оптовая цена USD                       за 1шт]],"")</f>
        <v/>
      </c>
      <c r="N101" s="312"/>
    </row>
    <row r="102" spans="1:14" ht="24" customHeight="1">
      <c r="A102" s="307" t="s">
        <v>19841</v>
      </c>
      <c r="B102" s="32">
        <v>8806182577932</v>
      </c>
      <c r="C102" s="308" t="s">
        <v>19987</v>
      </c>
      <c r="D102" s="309" t="s">
        <v>19988</v>
      </c>
      <c r="E102" s="38">
        <v>12000</v>
      </c>
      <c r="F102" s="36">
        <v>0.54</v>
      </c>
      <c r="G102" s="310">
        <v>10</v>
      </c>
      <c r="H102" s="38">
        <f>Таблица615[[#This Row],[Розничная цена KRW]]*Таблица615[[#This Row],[Коэфициент стоимости]]</f>
        <v>6480</v>
      </c>
      <c r="I102" s="39" t="str">
        <f>IF($H$1="","Введите курс",Таблица615[[#This Row],[Оптовая цена KRW                       за 1шт]]/$H$1)</f>
        <v>Введите курс</v>
      </c>
      <c r="J102" s="284"/>
      <c r="K102" s="40">
        <f>Таблица615[[#This Row],[Заказ коробок ]]*Таблица615[[#This Row],[Кол-во шт в коробке]]</f>
        <v>0</v>
      </c>
      <c r="L102" s="38">
        <f>Таблица615[[#This Row],[Общее кол-во шт]]*Таблица615[[#This Row],[Оптовая цена KRW                       за 1шт]]</f>
        <v>0</v>
      </c>
      <c r="M102" s="41" t="str">
        <f>IFERROR(Таблица615[[#This Row],[Общее кол-во шт]]*Таблица615[[#This Row],[Оптовая цена USD                       за 1шт]],"")</f>
        <v/>
      </c>
      <c r="N102" s="312"/>
    </row>
    <row r="103" spans="1:14" ht="24" customHeight="1">
      <c r="A103" s="307" t="s">
        <v>19843</v>
      </c>
      <c r="B103" s="32">
        <v>8806182577857</v>
      </c>
      <c r="C103" s="308" t="s">
        <v>19990</v>
      </c>
      <c r="D103" s="309" t="s">
        <v>19991</v>
      </c>
      <c r="E103" s="38">
        <v>18000</v>
      </c>
      <c r="F103" s="36">
        <v>0.56999999999999995</v>
      </c>
      <c r="G103" s="310">
        <v>10</v>
      </c>
      <c r="H103" s="38">
        <f>Таблица615[[#This Row],[Розничная цена KRW]]*Таблица615[[#This Row],[Коэфициент стоимости]]</f>
        <v>10260</v>
      </c>
      <c r="I103" s="39" t="str">
        <f>IF($H$1="","Введите курс",Таблица615[[#This Row],[Оптовая цена KRW                       за 1шт]]/$H$1)</f>
        <v>Введите курс</v>
      </c>
      <c r="J103" s="284"/>
      <c r="K103" s="40">
        <f>Таблица615[[#This Row],[Заказ коробок ]]*Таблица615[[#This Row],[Кол-во шт в коробке]]</f>
        <v>0</v>
      </c>
      <c r="L103" s="38">
        <f>Таблица615[[#This Row],[Общее кол-во шт]]*Таблица615[[#This Row],[Оптовая цена KRW                       за 1шт]]</f>
        <v>0</v>
      </c>
      <c r="M103" s="41" t="str">
        <f>IFERROR(Таблица615[[#This Row],[Общее кол-во шт]]*Таблица615[[#This Row],[Оптовая цена USD                       за 1шт]],"")</f>
        <v/>
      </c>
      <c r="N103" s="312"/>
    </row>
    <row r="104" spans="1:14" ht="24" customHeight="1">
      <c r="A104" s="307" t="s">
        <v>19845</v>
      </c>
      <c r="B104" s="32">
        <v>8806182576270</v>
      </c>
      <c r="C104" s="308" t="s">
        <v>19993</v>
      </c>
      <c r="D104" s="309" t="s">
        <v>19994</v>
      </c>
      <c r="E104" s="38">
        <v>3000</v>
      </c>
      <c r="F104" s="36">
        <v>0.54</v>
      </c>
      <c r="G104" s="310">
        <v>6</v>
      </c>
      <c r="H104" s="38">
        <f>Таблица615[[#This Row],[Розничная цена KRW]]*Таблица615[[#This Row],[Коэфициент стоимости]]</f>
        <v>1620</v>
      </c>
      <c r="I104" s="39" t="str">
        <f>IF($H$1="","Введите курс",Таблица615[[#This Row],[Оптовая цена KRW                       за 1шт]]/$H$1)</f>
        <v>Введите курс</v>
      </c>
      <c r="J104" s="284"/>
      <c r="K104" s="40">
        <f>Таблица615[[#This Row],[Заказ коробок ]]*Таблица615[[#This Row],[Кол-во шт в коробке]]</f>
        <v>0</v>
      </c>
      <c r="L104" s="38">
        <f>Таблица615[[#This Row],[Общее кол-во шт]]*Таблица615[[#This Row],[Оптовая цена KRW                       за 1шт]]</f>
        <v>0</v>
      </c>
      <c r="M104" s="41" t="str">
        <f>IFERROR(Таблица615[[#This Row],[Общее кол-во шт]]*Таблица615[[#This Row],[Оптовая цена USD                       за 1шт]],"")</f>
        <v/>
      </c>
      <c r="N104" s="312"/>
    </row>
    <row r="105" spans="1:14" ht="24" customHeight="1">
      <c r="A105" s="307" t="s">
        <v>19846</v>
      </c>
      <c r="B105" s="32">
        <v>8806182576263</v>
      </c>
      <c r="C105" s="308" t="s">
        <v>19996</v>
      </c>
      <c r="D105" s="309" t="s">
        <v>19997</v>
      </c>
      <c r="E105" s="38">
        <v>3000</v>
      </c>
      <c r="F105" s="36">
        <v>0.54</v>
      </c>
      <c r="G105" s="310">
        <v>6</v>
      </c>
      <c r="H105" s="38">
        <f>Таблица615[[#This Row],[Розничная цена KRW]]*Таблица615[[#This Row],[Коэфициент стоимости]]</f>
        <v>1620</v>
      </c>
      <c r="I105" s="39" t="str">
        <f>IF($H$1="","Введите курс",Таблица615[[#This Row],[Оптовая цена KRW                       за 1шт]]/$H$1)</f>
        <v>Введите курс</v>
      </c>
      <c r="J105" s="284"/>
      <c r="K105" s="40">
        <f>Таблица615[[#This Row],[Заказ коробок ]]*Таблица615[[#This Row],[Кол-во шт в коробке]]</f>
        <v>0</v>
      </c>
      <c r="L105" s="38">
        <f>Таблица615[[#This Row],[Общее кол-во шт]]*Таблица615[[#This Row],[Оптовая цена KRW                       за 1шт]]</f>
        <v>0</v>
      </c>
      <c r="M105" s="41" t="str">
        <f>IFERROR(Таблица615[[#This Row],[Общее кол-во шт]]*Таблица615[[#This Row],[Оптовая цена USD                       за 1шт]],"")</f>
        <v/>
      </c>
      <c r="N105" s="312"/>
    </row>
    <row r="106" spans="1:14" ht="24" customHeight="1">
      <c r="A106" s="307" t="s">
        <v>19847</v>
      </c>
      <c r="B106" s="32">
        <v>8806182576256</v>
      </c>
      <c r="C106" s="308" t="s">
        <v>19999</v>
      </c>
      <c r="D106" s="309" t="s">
        <v>20000</v>
      </c>
      <c r="E106" s="38">
        <v>3000</v>
      </c>
      <c r="F106" s="36">
        <v>0.54</v>
      </c>
      <c r="G106" s="310">
        <v>6</v>
      </c>
      <c r="H106" s="38">
        <f>Таблица615[[#This Row],[Розничная цена KRW]]*Таблица615[[#This Row],[Коэфициент стоимости]]</f>
        <v>1620</v>
      </c>
      <c r="I106" s="39" t="str">
        <f>IF($H$1="","Введите курс",Таблица615[[#This Row],[Оптовая цена KRW                       за 1шт]]/$H$1)</f>
        <v>Введите курс</v>
      </c>
      <c r="J106" s="284"/>
      <c r="K106" s="40">
        <f>Таблица615[[#This Row],[Заказ коробок ]]*Таблица615[[#This Row],[Кол-во шт в коробке]]</f>
        <v>0</v>
      </c>
      <c r="L106" s="38">
        <f>Таблица615[[#This Row],[Общее кол-во шт]]*Таблица615[[#This Row],[Оптовая цена KRW                       за 1шт]]</f>
        <v>0</v>
      </c>
      <c r="M106" s="41" t="str">
        <f>IFERROR(Таблица615[[#This Row],[Общее кол-во шт]]*Таблица615[[#This Row],[Оптовая цена USD                       за 1шт]],"")</f>
        <v/>
      </c>
      <c r="N106" s="312"/>
    </row>
    <row r="107" spans="1:14" ht="24" customHeight="1">
      <c r="A107" s="307" t="s">
        <v>19848</v>
      </c>
      <c r="B107" s="32">
        <v>8806182576249</v>
      </c>
      <c r="C107" s="308" t="s">
        <v>20002</v>
      </c>
      <c r="D107" s="309" t="s">
        <v>20003</v>
      </c>
      <c r="E107" s="38">
        <v>3000</v>
      </c>
      <c r="F107" s="36">
        <v>0.54</v>
      </c>
      <c r="G107" s="310">
        <v>6</v>
      </c>
      <c r="H107" s="38">
        <f>Таблица615[[#This Row],[Розничная цена KRW]]*Таблица615[[#This Row],[Коэфициент стоимости]]</f>
        <v>1620</v>
      </c>
      <c r="I107" s="39" t="str">
        <f>IF($H$1="","Введите курс",Таблица615[[#This Row],[Оптовая цена KRW                       за 1шт]]/$H$1)</f>
        <v>Введите курс</v>
      </c>
      <c r="J107" s="284"/>
      <c r="K107" s="40">
        <f>Таблица615[[#This Row],[Заказ коробок ]]*Таблица615[[#This Row],[Кол-во шт в коробке]]</f>
        <v>0</v>
      </c>
      <c r="L107" s="38">
        <f>Таблица615[[#This Row],[Общее кол-во шт]]*Таблица615[[#This Row],[Оптовая цена KRW                       за 1шт]]</f>
        <v>0</v>
      </c>
      <c r="M107" s="41" t="str">
        <f>IFERROR(Таблица615[[#This Row],[Общее кол-во шт]]*Таблица615[[#This Row],[Оптовая цена USD                       за 1шт]],"")</f>
        <v/>
      </c>
      <c r="N107" s="312"/>
    </row>
    <row r="108" spans="1:14" ht="24" customHeight="1">
      <c r="A108" s="307" t="s">
        <v>19849</v>
      </c>
      <c r="B108" s="32">
        <v>8806182576232</v>
      </c>
      <c r="C108" s="308" t="s">
        <v>20005</v>
      </c>
      <c r="D108" s="309" t="s">
        <v>20006</v>
      </c>
      <c r="E108" s="38">
        <v>3000</v>
      </c>
      <c r="F108" s="36">
        <v>0.54</v>
      </c>
      <c r="G108" s="310">
        <v>6</v>
      </c>
      <c r="H108" s="38">
        <f>Таблица615[[#This Row],[Розничная цена KRW]]*Таблица615[[#This Row],[Коэфициент стоимости]]</f>
        <v>1620</v>
      </c>
      <c r="I108" s="39" t="str">
        <f>IF($H$1="","Введите курс",Таблица615[[#This Row],[Оптовая цена KRW                       за 1шт]]/$H$1)</f>
        <v>Введите курс</v>
      </c>
      <c r="J108" s="284"/>
      <c r="K108" s="40">
        <f>Таблица615[[#This Row],[Заказ коробок ]]*Таблица615[[#This Row],[Кол-во шт в коробке]]</f>
        <v>0</v>
      </c>
      <c r="L108" s="38">
        <f>Таблица615[[#This Row],[Общее кол-во шт]]*Таблица615[[#This Row],[Оптовая цена KRW                       за 1шт]]</f>
        <v>0</v>
      </c>
      <c r="M108" s="41" t="str">
        <f>IFERROR(Таблица615[[#This Row],[Общее кол-во шт]]*Таблица615[[#This Row],[Оптовая цена USD                       за 1шт]],"")</f>
        <v/>
      </c>
      <c r="N108" s="312"/>
    </row>
    <row r="109" spans="1:14" ht="24" customHeight="1">
      <c r="A109" s="307" t="s">
        <v>19850</v>
      </c>
      <c r="B109" s="32">
        <v>8806182576225</v>
      </c>
      <c r="C109" s="308" t="s">
        <v>20008</v>
      </c>
      <c r="D109" s="309" t="s">
        <v>20009</v>
      </c>
      <c r="E109" s="38">
        <v>3000</v>
      </c>
      <c r="F109" s="36">
        <v>0.54</v>
      </c>
      <c r="G109" s="310">
        <v>6</v>
      </c>
      <c r="H109" s="38">
        <f>Таблица615[[#This Row],[Розничная цена KRW]]*Таблица615[[#This Row],[Коэфициент стоимости]]</f>
        <v>1620</v>
      </c>
      <c r="I109" s="39" t="str">
        <f>IF($H$1="","Введите курс",Таблица615[[#This Row],[Оптовая цена KRW                       за 1шт]]/$H$1)</f>
        <v>Введите курс</v>
      </c>
      <c r="J109" s="284"/>
      <c r="K109" s="40">
        <f>Таблица615[[#This Row],[Заказ коробок ]]*Таблица615[[#This Row],[Кол-во шт в коробке]]</f>
        <v>0</v>
      </c>
      <c r="L109" s="38">
        <f>Таблица615[[#This Row],[Общее кол-во шт]]*Таблица615[[#This Row],[Оптовая цена KRW                       за 1шт]]</f>
        <v>0</v>
      </c>
      <c r="M109" s="41" t="str">
        <f>IFERROR(Таблица615[[#This Row],[Общее кол-во шт]]*Таблица615[[#This Row],[Оптовая цена USD                       за 1шт]],"")</f>
        <v/>
      </c>
      <c r="N109" s="312"/>
    </row>
    <row r="110" spans="1:14" ht="24" customHeight="1">
      <c r="A110" s="307" t="s">
        <v>19851</v>
      </c>
      <c r="B110" s="32">
        <v>8806182576195</v>
      </c>
      <c r="C110" s="308" t="s">
        <v>20013</v>
      </c>
      <c r="D110" s="309" t="s">
        <v>20014</v>
      </c>
      <c r="E110" s="38">
        <v>3000</v>
      </c>
      <c r="F110" s="36">
        <v>0.54</v>
      </c>
      <c r="G110" s="310">
        <v>6</v>
      </c>
      <c r="H110" s="38">
        <f>Таблица615[[#This Row],[Розничная цена KRW]]*Таблица615[[#This Row],[Коэфициент стоимости]]</f>
        <v>1620</v>
      </c>
      <c r="I110" s="39" t="str">
        <f>IF($H$1="","Введите курс",Таблица615[[#This Row],[Оптовая цена KRW                       за 1шт]]/$H$1)</f>
        <v>Введите курс</v>
      </c>
      <c r="J110" s="284"/>
      <c r="K110" s="40">
        <f>Таблица615[[#This Row],[Заказ коробок ]]*Таблица615[[#This Row],[Кол-во шт в коробке]]</f>
        <v>0</v>
      </c>
      <c r="L110" s="38">
        <f>Таблица615[[#This Row],[Общее кол-во шт]]*Таблица615[[#This Row],[Оптовая цена KRW                       за 1шт]]</f>
        <v>0</v>
      </c>
      <c r="M110" s="41" t="str">
        <f>IFERROR(Таблица615[[#This Row],[Общее кол-во шт]]*Таблица615[[#This Row],[Оптовая цена USD                       за 1шт]],"")</f>
        <v/>
      </c>
      <c r="N110" s="312"/>
    </row>
    <row r="111" spans="1:14" ht="24" customHeight="1">
      <c r="A111" s="307" t="s">
        <v>19852</v>
      </c>
      <c r="B111" s="32">
        <v>8806182576188</v>
      </c>
      <c r="C111" s="308" t="s">
        <v>20016</v>
      </c>
      <c r="D111" s="309" t="s">
        <v>20017</v>
      </c>
      <c r="E111" s="38">
        <v>3000</v>
      </c>
      <c r="F111" s="36">
        <v>0.54</v>
      </c>
      <c r="G111" s="310">
        <v>6</v>
      </c>
      <c r="H111" s="38">
        <f>Таблица615[[#This Row],[Розничная цена KRW]]*Таблица615[[#This Row],[Коэфициент стоимости]]</f>
        <v>1620</v>
      </c>
      <c r="I111" s="39" t="str">
        <f>IF($H$1="","Введите курс",Таблица615[[#This Row],[Оптовая цена KRW                       за 1шт]]/$H$1)</f>
        <v>Введите курс</v>
      </c>
      <c r="J111" s="284"/>
      <c r="K111" s="40">
        <f>Таблица615[[#This Row],[Заказ коробок ]]*Таблица615[[#This Row],[Кол-во шт в коробке]]</f>
        <v>0</v>
      </c>
      <c r="L111" s="38">
        <f>Таблица615[[#This Row],[Общее кол-во шт]]*Таблица615[[#This Row],[Оптовая цена KRW                       за 1шт]]</f>
        <v>0</v>
      </c>
      <c r="M111" s="41" t="str">
        <f>IFERROR(Таблица615[[#This Row],[Общее кол-во шт]]*Таблица615[[#This Row],[Оптовая цена USD                       за 1шт]],"")</f>
        <v/>
      </c>
      <c r="N111" s="312"/>
    </row>
    <row r="112" spans="1:14" ht="24" customHeight="1">
      <c r="A112" s="307" t="s">
        <v>19853</v>
      </c>
      <c r="B112" s="32">
        <v>8806182576171</v>
      </c>
      <c r="C112" s="308" t="s">
        <v>20019</v>
      </c>
      <c r="D112" s="309" t="s">
        <v>20020</v>
      </c>
      <c r="E112" s="38">
        <v>3000</v>
      </c>
      <c r="F112" s="36">
        <v>0.54</v>
      </c>
      <c r="G112" s="310">
        <v>6</v>
      </c>
      <c r="H112" s="38">
        <f>Таблица615[[#This Row],[Розничная цена KRW]]*Таблица615[[#This Row],[Коэфициент стоимости]]</f>
        <v>1620</v>
      </c>
      <c r="I112" s="39" t="str">
        <f>IF($H$1="","Введите курс",Таблица615[[#This Row],[Оптовая цена KRW                       за 1шт]]/$H$1)</f>
        <v>Введите курс</v>
      </c>
      <c r="J112" s="284"/>
      <c r="K112" s="40">
        <f>Таблица615[[#This Row],[Заказ коробок ]]*Таблица615[[#This Row],[Кол-во шт в коробке]]</f>
        <v>0</v>
      </c>
      <c r="L112" s="38">
        <f>Таблица615[[#This Row],[Общее кол-во шт]]*Таблица615[[#This Row],[Оптовая цена KRW                       за 1шт]]</f>
        <v>0</v>
      </c>
      <c r="M112" s="41" t="str">
        <f>IFERROR(Таблица615[[#This Row],[Общее кол-во шт]]*Таблица615[[#This Row],[Оптовая цена USD                       за 1шт]],"")</f>
        <v/>
      </c>
      <c r="N112" s="312"/>
    </row>
    <row r="113" spans="1:14" ht="24" customHeight="1">
      <c r="A113" s="307" t="s">
        <v>19856</v>
      </c>
      <c r="B113" s="32">
        <v>8806182576164</v>
      </c>
      <c r="C113" s="308" t="s">
        <v>20022</v>
      </c>
      <c r="D113" s="309" t="s">
        <v>20023</v>
      </c>
      <c r="E113" s="38">
        <v>3000</v>
      </c>
      <c r="F113" s="36">
        <v>0.54</v>
      </c>
      <c r="G113" s="310">
        <v>6</v>
      </c>
      <c r="H113" s="38">
        <f>Таблица615[[#This Row],[Розничная цена KRW]]*Таблица615[[#This Row],[Коэфициент стоимости]]</f>
        <v>1620</v>
      </c>
      <c r="I113" s="39" t="str">
        <f>IF($H$1="","Введите курс",Таблица615[[#This Row],[Оптовая цена KRW                       за 1шт]]/$H$1)</f>
        <v>Введите курс</v>
      </c>
      <c r="J113" s="284"/>
      <c r="K113" s="40">
        <f>Таблица615[[#This Row],[Заказ коробок ]]*Таблица615[[#This Row],[Кол-во шт в коробке]]</f>
        <v>0</v>
      </c>
      <c r="L113" s="38">
        <f>Таблица615[[#This Row],[Общее кол-во шт]]*Таблица615[[#This Row],[Оптовая цена KRW                       за 1шт]]</f>
        <v>0</v>
      </c>
      <c r="M113" s="41" t="str">
        <f>IFERROR(Таблица615[[#This Row],[Общее кол-во шт]]*Таблица615[[#This Row],[Оптовая цена USD                       за 1шт]],"")</f>
        <v/>
      </c>
      <c r="N113" s="312"/>
    </row>
    <row r="114" spans="1:14" ht="24" customHeight="1">
      <c r="A114" s="307" t="s">
        <v>19858</v>
      </c>
      <c r="B114" s="32">
        <v>8806182576157</v>
      </c>
      <c r="C114" s="308" t="s">
        <v>20025</v>
      </c>
      <c r="D114" s="309" t="s">
        <v>20026</v>
      </c>
      <c r="E114" s="38">
        <v>3000</v>
      </c>
      <c r="F114" s="36">
        <v>0.54</v>
      </c>
      <c r="G114" s="310">
        <v>6</v>
      </c>
      <c r="H114" s="38">
        <f>Таблица615[[#This Row],[Розничная цена KRW]]*Таблица615[[#This Row],[Коэфициент стоимости]]</f>
        <v>1620</v>
      </c>
      <c r="I114" s="39" t="str">
        <f>IF($H$1="","Введите курс",Таблица615[[#This Row],[Оптовая цена KRW                       за 1шт]]/$H$1)</f>
        <v>Введите курс</v>
      </c>
      <c r="J114" s="284"/>
      <c r="K114" s="40">
        <f>Таблица615[[#This Row],[Заказ коробок ]]*Таблица615[[#This Row],[Кол-во шт в коробке]]</f>
        <v>0</v>
      </c>
      <c r="L114" s="38">
        <f>Таблица615[[#This Row],[Общее кол-во шт]]*Таблица615[[#This Row],[Оптовая цена KRW                       за 1шт]]</f>
        <v>0</v>
      </c>
      <c r="M114" s="41" t="str">
        <f>IFERROR(Таблица615[[#This Row],[Общее кол-во шт]]*Таблица615[[#This Row],[Оптовая цена USD                       за 1шт]],"")</f>
        <v/>
      </c>
      <c r="N114" s="312"/>
    </row>
    <row r="115" spans="1:14" ht="24" customHeight="1">
      <c r="A115" s="307" t="s">
        <v>19861</v>
      </c>
      <c r="B115" s="32">
        <v>8806182576140</v>
      </c>
      <c r="C115" s="308" t="s">
        <v>20028</v>
      </c>
      <c r="D115" s="309" t="s">
        <v>20029</v>
      </c>
      <c r="E115" s="38">
        <v>3000</v>
      </c>
      <c r="F115" s="36">
        <v>0.54</v>
      </c>
      <c r="G115" s="310">
        <v>6</v>
      </c>
      <c r="H115" s="38">
        <f>Таблица615[[#This Row],[Розничная цена KRW]]*Таблица615[[#This Row],[Коэфициент стоимости]]</f>
        <v>1620</v>
      </c>
      <c r="I115" s="39" t="str">
        <f>IF($H$1="","Введите курс",Таблица615[[#This Row],[Оптовая цена KRW                       за 1шт]]/$H$1)</f>
        <v>Введите курс</v>
      </c>
      <c r="J115" s="284"/>
      <c r="K115" s="40">
        <f>Таблица615[[#This Row],[Заказ коробок ]]*Таблица615[[#This Row],[Кол-во шт в коробке]]</f>
        <v>0</v>
      </c>
      <c r="L115" s="38">
        <f>Таблица615[[#This Row],[Общее кол-во шт]]*Таблица615[[#This Row],[Оптовая цена KRW                       за 1шт]]</f>
        <v>0</v>
      </c>
      <c r="M115" s="41" t="str">
        <f>IFERROR(Таблица615[[#This Row],[Общее кол-во шт]]*Таблица615[[#This Row],[Оптовая цена USD                       за 1шт]],"")</f>
        <v/>
      </c>
      <c r="N115" s="312"/>
    </row>
    <row r="116" spans="1:14" ht="24" customHeight="1">
      <c r="A116" s="307" t="s">
        <v>19864</v>
      </c>
      <c r="B116" s="32">
        <v>8806182576133</v>
      </c>
      <c r="C116" s="308" t="s">
        <v>20031</v>
      </c>
      <c r="D116" s="309" t="s">
        <v>20032</v>
      </c>
      <c r="E116" s="38">
        <v>3000</v>
      </c>
      <c r="F116" s="36">
        <v>0.54</v>
      </c>
      <c r="G116" s="310">
        <v>6</v>
      </c>
      <c r="H116" s="38">
        <f>Таблица615[[#This Row],[Розничная цена KRW]]*Таблица615[[#This Row],[Коэфициент стоимости]]</f>
        <v>1620</v>
      </c>
      <c r="I116" s="39" t="str">
        <f>IF($H$1="","Введите курс",Таблица615[[#This Row],[Оптовая цена KRW                       за 1шт]]/$H$1)</f>
        <v>Введите курс</v>
      </c>
      <c r="J116" s="284"/>
      <c r="K116" s="40">
        <f>Таблица615[[#This Row],[Заказ коробок ]]*Таблица615[[#This Row],[Кол-во шт в коробке]]</f>
        <v>0</v>
      </c>
      <c r="L116" s="38">
        <f>Таблица615[[#This Row],[Общее кол-во шт]]*Таблица615[[#This Row],[Оптовая цена KRW                       за 1шт]]</f>
        <v>0</v>
      </c>
      <c r="M116" s="41" t="str">
        <f>IFERROR(Таблица615[[#This Row],[Общее кол-во шт]]*Таблица615[[#This Row],[Оптовая цена USD                       за 1шт]],"")</f>
        <v/>
      </c>
      <c r="N116" s="312"/>
    </row>
    <row r="117" spans="1:14" ht="24" customHeight="1">
      <c r="A117" s="307" t="s">
        <v>19867</v>
      </c>
      <c r="B117" s="32">
        <v>8806182575952</v>
      </c>
      <c r="C117" s="308" t="s">
        <v>20034</v>
      </c>
      <c r="D117" s="309" t="s">
        <v>20035</v>
      </c>
      <c r="E117" s="38">
        <v>3000</v>
      </c>
      <c r="F117" s="36">
        <v>0.54</v>
      </c>
      <c r="G117" s="310">
        <v>6</v>
      </c>
      <c r="H117" s="38">
        <f>Таблица615[[#This Row],[Розничная цена KRW]]*Таблица615[[#This Row],[Коэфициент стоимости]]</f>
        <v>1620</v>
      </c>
      <c r="I117" s="39" t="str">
        <f>IF($H$1="","Введите курс",Таблица615[[#This Row],[Оптовая цена KRW                       за 1шт]]/$H$1)</f>
        <v>Введите курс</v>
      </c>
      <c r="J117" s="284"/>
      <c r="K117" s="40">
        <f>Таблица615[[#This Row],[Заказ коробок ]]*Таблица615[[#This Row],[Кол-во шт в коробке]]</f>
        <v>0</v>
      </c>
      <c r="L117" s="38">
        <f>Таблица615[[#This Row],[Общее кол-во шт]]*Таблица615[[#This Row],[Оптовая цена KRW                       за 1шт]]</f>
        <v>0</v>
      </c>
      <c r="M117" s="41" t="str">
        <f>IFERROR(Таблица615[[#This Row],[Общее кол-во шт]]*Таблица615[[#This Row],[Оптовая цена USD                       за 1шт]],"")</f>
        <v/>
      </c>
      <c r="N117" s="312"/>
    </row>
    <row r="118" spans="1:14" ht="24" customHeight="1">
      <c r="A118" s="307" t="s">
        <v>19870</v>
      </c>
      <c r="B118" s="32">
        <v>8806182575945</v>
      </c>
      <c r="C118" s="308" t="s">
        <v>20037</v>
      </c>
      <c r="D118" s="309" t="s">
        <v>20038</v>
      </c>
      <c r="E118" s="38">
        <v>3000</v>
      </c>
      <c r="F118" s="36">
        <v>0.54</v>
      </c>
      <c r="G118" s="310">
        <v>6</v>
      </c>
      <c r="H118" s="38">
        <f>Таблица615[[#This Row],[Розничная цена KRW]]*Таблица615[[#This Row],[Коэфициент стоимости]]</f>
        <v>1620</v>
      </c>
      <c r="I118" s="39" t="str">
        <f>IF($H$1="","Введите курс",Таблица615[[#This Row],[Оптовая цена KRW                       за 1шт]]/$H$1)</f>
        <v>Введите курс</v>
      </c>
      <c r="J118" s="284"/>
      <c r="K118" s="40">
        <f>Таблица615[[#This Row],[Заказ коробок ]]*Таблица615[[#This Row],[Кол-во шт в коробке]]</f>
        <v>0</v>
      </c>
      <c r="L118" s="38">
        <f>Таблица615[[#This Row],[Общее кол-во шт]]*Таблица615[[#This Row],[Оптовая цена KRW                       за 1шт]]</f>
        <v>0</v>
      </c>
      <c r="M118" s="41" t="str">
        <f>IFERROR(Таблица615[[#This Row],[Общее кол-во шт]]*Таблица615[[#This Row],[Оптовая цена USD                       за 1шт]],"")</f>
        <v/>
      </c>
      <c r="N118" s="312"/>
    </row>
    <row r="119" spans="1:14" ht="24" customHeight="1">
      <c r="A119" s="307" t="s">
        <v>19873</v>
      </c>
      <c r="B119" s="32">
        <v>8806182575938</v>
      </c>
      <c r="C119" s="308" t="s">
        <v>20040</v>
      </c>
      <c r="D119" s="309" t="s">
        <v>20041</v>
      </c>
      <c r="E119" s="38">
        <v>3000</v>
      </c>
      <c r="F119" s="36">
        <v>0.54</v>
      </c>
      <c r="G119" s="310">
        <v>6</v>
      </c>
      <c r="H119" s="38">
        <f>Таблица615[[#This Row],[Розничная цена KRW]]*Таблица615[[#This Row],[Коэфициент стоимости]]</f>
        <v>1620</v>
      </c>
      <c r="I119" s="39" t="str">
        <f>IF($H$1="","Введите курс",Таблица615[[#This Row],[Оптовая цена KRW                       за 1шт]]/$H$1)</f>
        <v>Введите курс</v>
      </c>
      <c r="J119" s="284"/>
      <c r="K119" s="40">
        <f>Таблица615[[#This Row],[Заказ коробок ]]*Таблица615[[#This Row],[Кол-во шт в коробке]]</f>
        <v>0</v>
      </c>
      <c r="L119" s="38">
        <f>Таблица615[[#This Row],[Общее кол-во шт]]*Таблица615[[#This Row],[Оптовая цена KRW                       за 1шт]]</f>
        <v>0</v>
      </c>
      <c r="M119" s="41" t="str">
        <f>IFERROR(Таблица615[[#This Row],[Общее кол-во шт]]*Таблица615[[#This Row],[Оптовая цена USD                       за 1шт]],"")</f>
        <v/>
      </c>
      <c r="N119" s="312"/>
    </row>
    <row r="120" spans="1:14" ht="24" customHeight="1">
      <c r="A120" s="307" t="s">
        <v>19876</v>
      </c>
      <c r="B120" s="32">
        <v>8806182575914</v>
      </c>
      <c r="C120" s="308" t="s">
        <v>20044</v>
      </c>
      <c r="D120" s="309" t="s">
        <v>20045</v>
      </c>
      <c r="E120" s="38">
        <v>3000</v>
      </c>
      <c r="F120" s="36">
        <v>0.54</v>
      </c>
      <c r="G120" s="310">
        <v>6</v>
      </c>
      <c r="H120" s="38">
        <f>Таблица615[[#This Row],[Розничная цена KRW]]*Таблица615[[#This Row],[Коэфициент стоимости]]</f>
        <v>1620</v>
      </c>
      <c r="I120" s="39" t="str">
        <f>IF($H$1="","Введите курс",Таблица615[[#This Row],[Оптовая цена KRW                       за 1шт]]/$H$1)</f>
        <v>Введите курс</v>
      </c>
      <c r="J120" s="284"/>
      <c r="K120" s="40">
        <f>Таблица615[[#This Row],[Заказ коробок ]]*Таблица615[[#This Row],[Кол-во шт в коробке]]</f>
        <v>0</v>
      </c>
      <c r="L120" s="38">
        <f>Таблица615[[#This Row],[Общее кол-во шт]]*Таблица615[[#This Row],[Оптовая цена KRW                       за 1шт]]</f>
        <v>0</v>
      </c>
      <c r="M120" s="41" t="str">
        <f>IFERROR(Таблица615[[#This Row],[Общее кол-во шт]]*Таблица615[[#This Row],[Оптовая цена USD                       за 1шт]],"")</f>
        <v/>
      </c>
      <c r="N120" s="312"/>
    </row>
    <row r="121" spans="1:14" ht="24" customHeight="1">
      <c r="A121" s="307" t="s">
        <v>19879</v>
      </c>
      <c r="B121" s="32">
        <v>8806182575907</v>
      </c>
      <c r="C121" s="308" t="s">
        <v>20047</v>
      </c>
      <c r="D121" s="309" t="s">
        <v>20048</v>
      </c>
      <c r="E121" s="38">
        <v>3000</v>
      </c>
      <c r="F121" s="36">
        <v>0.54</v>
      </c>
      <c r="G121" s="310">
        <v>6</v>
      </c>
      <c r="H121" s="38">
        <f>Таблица615[[#This Row],[Розничная цена KRW]]*Таблица615[[#This Row],[Коэфициент стоимости]]</f>
        <v>1620</v>
      </c>
      <c r="I121" s="39" t="str">
        <f>IF($H$1="","Введите курс",Таблица615[[#This Row],[Оптовая цена KRW                       за 1шт]]/$H$1)</f>
        <v>Введите курс</v>
      </c>
      <c r="J121" s="284"/>
      <c r="K121" s="40">
        <f>Таблица615[[#This Row],[Заказ коробок ]]*Таблица615[[#This Row],[Кол-во шт в коробке]]</f>
        <v>0</v>
      </c>
      <c r="L121" s="38">
        <f>Таблица615[[#This Row],[Общее кол-во шт]]*Таблица615[[#This Row],[Оптовая цена KRW                       за 1шт]]</f>
        <v>0</v>
      </c>
      <c r="M121" s="41" t="str">
        <f>IFERROR(Таблица615[[#This Row],[Общее кол-во шт]]*Таблица615[[#This Row],[Оптовая цена USD                       за 1шт]],"")</f>
        <v/>
      </c>
      <c r="N121" s="312"/>
    </row>
    <row r="122" spans="1:14" ht="24" customHeight="1">
      <c r="A122" s="307" t="s">
        <v>19882</v>
      </c>
      <c r="B122" s="32">
        <v>8806182575891</v>
      </c>
      <c r="C122" s="308" t="s">
        <v>20050</v>
      </c>
      <c r="D122" s="309" t="s">
        <v>20051</v>
      </c>
      <c r="E122" s="38">
        <v>3000</v>
      </c>
      <c r="F122" s="36">
        <v>0.54</v>
      </c>
      <c r="G122" s="310">
        <v>6</v>
      </c>
      <c r="H122" s="38">
        <f>Таблица615[[#This Row],[Розничная цена KRW]]*Таблица615[[#This Row],[Коэфициент стоимости]]</f>
        <v>1620</v>
      </c>
      <c r="I122" s="39" t="str">
        <f>IF($H$1="","Введите курс",Таблица615[[#This Row],[Оптовая цена KRW                       за 1шт]]/$H$1)</f>
        <v>Введите курс</v>
      </c>
      <c r="J122" s="284"/>
      <c r="K122" s="40">
        <f>Таблица615[[#This Row],[Заказ коробок ]]*Таблица615[[#This Row],[Кол-во шт в коробке]]</f>
        <v>0</v>
      </c>
      <c r="L122" s="38">
        <f>Таблица615[[#This Row],[Общее кол-во шт]]*Таблица615[[#This Row],[Оптовая цена KRW                       за 1шт]]</f>
        <v>0</v>
      </c>
      <c r="M122" s="41" t="str">
        <f>IFERROR(Таблица615[[#This Row],[Общее кол-во шт]]*Таблица615[[#This Row],[Оптовая цена USD                       за 1шт]],"")</f>
        <v/>
      </c>
      <c r="N122" s="312"/>
    </row>
    <row r="123" spans="1:14" ht="24" customHeight="1">
      <c r="A123" s="307" t="s">
        <v>19885</v>
      </c>
      <c r="B123" s="32">
        <v>8806182575884</v>
      </c>
      <c r="C123" s="308" t="s">
        <v>20053</v>
      </c>
      <c r="D123" s="309" t="s">
        <v>20054</v>
      </c>
      <c r="E123" s="38">
        <v>3000</v>
      </c>
      <c r="F123" s="36">
        <v>0.54</v>
      </c>
      <c r="G123" s="310">
        <v>6</v>
      </c>
      <c r="H123" s="38">
        <f>Таблица615[[#This Row],[Розничная цена KRW]]*Таблица615[[#This Row],[Коэфициент стоимости]]</f>
        <v>1620</v>
      </c>
      <c r="I123" s="39" t="str">
        <f>IF($H$1="","Введите курс",Таблица615[[#This Row],[Оптовая цена KRW                       за 1шт]]/$H$1)</f>
        <v>Введите курс</v>
      </c>
      <c r="J123" s="284"/>
      <c r="K123" s="40">
        <f>Таблица615[[#This Row],[Заказ коробок ]]*Таблица615[[#This Row],[Кол-во шт в коробке]]</f>
        <v>0</v>
      </c>
      <c r="L123" s="38">
        <f>Таблица615[[#This Row],[Общее кол-во шт]]*Таблица615[[#This Row],[Оптовая цена KRW                       за 1шт]]</f>
        <v>0</v>
      </c>
      <c r="M123" s="41" t="str">
        <f>IFERROR(Таблица615[[#This Row],[Общее кол-во шт]]*Таблица615[[#This Row],[Оптовая цена USD                       за 1шт]],"")</f>
        <v/>
      </c>
      <c r="N123" s="312"/>
    </row>
    <row r="124" spans="1:14" ht="24" customHeight="1">
      <c r="A124" s="307" t="s">
        <v>19888</v>
      </c>
      <c r="B124" s="32">
        <v>8806182576119</v>
      </c>
      <c r="C124" s="308" t="s">
        <v>20056</v>
      </c>
      <c r="D124" s="309" t="s">
        <v>20057</v>
      </c>
      <c r="E124" s="38">
        <v>3000</v>
      </c>
      <c r="F124" s="36">
        <v>0.54</v>
      </c>
      <c r="G124" s="310">
        <v>6</v>
      </c>
      <c r="H124" s="38">
        <f>Таблица615[[#This Row],[Розничная цена KRW]]*Таблица615[[#This Row],[Коэфициент стоимости]]</f>
        <v>1620</v>
      </c>
      <c r="I124" s="39" t="str">
        <f>IF($H$1="","Введите курс",Таблица615[[#This Row],[Оптовая цена KRW                       за 1шт]]/$H$1)</f>
        <v>Введите курс</v>
      </c>
      <c r="J124" s="284"/>
      <c r="K124" s="40">
        <f>Таблица615[[#This Row],[Заказ коробок ]]*Таблица615[[#This Row],[Кол-во шт в коробке]]</f>
        <v>0</v>
      </c>
      <c r="L124" s="38">
        <f>Таблица615[[#This Row],[Общее кол-во шт]]*Таблица615[[#This Row],[Оптовая цена KRW                       за 1шт]]</f>
        <v>0</v>
      </c>
      <c r="M124" s="41" t="str">
        <f>IFERROR(Таблица615[[#This Row],[Общее кол-во шт]]*Таблица615[[#This Row],[Оптовая цена USD                       за 1шт]],"")</f>
        <v/>
      </c>
      <c r="N124" s="312"/>
    </row>
    <row r="125" spans="1:14" ht="24" customHeight="1">
      <c r="A125" s="307" t="s">
        <v>19891</v>
      </c>
      <c r="B125" s="32">
        <v>8806182576102</v>
      </c>
      <c r="C125" s="308" t="s">
        <v>20059</v>
      </c>
      <c r="D125" s="309" t="s">
        <v>20060</v>
      </c>
      <c r="E125" s="38">
        <v>3000</v>
      </c>
      <c r="F125" s="36">
        <v>0.54</v>
      </c>
      <c r="G125" s="310">
        <v>6</v>
      </c>
      <c r="H125" s="38">
        <f>Таблица615[[#This Row],[Розничная цена KRW]]*Таблица615[[#This Row],[Коэфициент стоимости]]</f>
        <v>1620</v>
      </c>
      <c r="I125" s="39" t="str">
        <f>IF($H$1="","Введите курс",Таблица615[[#This Row],[Оптовая цена KRW                       за 1шт]]/$H$1)</f>
        <v>Введите курс</v>
      </c>
      <c r="J125" s="284"/>
      <c r="K125" s="40">
        <f>Таблица615[[#This Row],[Заказ коробок ]]*Таблица615[[#This Row],[Кол-во шт в коробке]]</f>
        <v>0</v>
      </c>
      <c r="L125" s="38">
        <f>Таблица615[[#This Row],[Общее кол-во шт]]*Таблица615[[#This Row],[Оптовая цена KRW                       за 1шт]]</f>
        <v>0</v>
      </c>
      <c r="M125" s="41" t="str">
        <f>IFERROR(Таблица615[[#This Row],[Общее кол-во шт]]*Таблица615[[#This Row],[Оптовая цена USD                       за 1шт]],"")</f>
        <v/>
      </c>
      <c r="N125" s="312"/>
    </row>
    <row r="126" spans="1:14" ht="24" customHeight="1">
      <c r="A126" s="307" t="s">
        <v>19894</v>
      </c>
      <c r="B126" s="32">
        <v>8806182576096</v>
      </c>
      <c r="C126" s="308" t="s">
        <v>20062</v>
      </c>
      <c r="D126" s="309" t="s">
        <v>20063</v>
      </c>
      <c r="E126" s="38">
        <v>3000</v>
      </c>
      <c r="F126" s="36">
        <v>0.54</v>
      </c>
      <c r="G126" s="310">
        <v>6</v>
      </c>
      <c r="H126" s="38">
        <f>Таблица615[[#This Row],[Розничная цена KRW]]*Таблица615[[#This Row],[Коэфициент стоимости]]</f>
        <v>1620</v>
      </c>
      <c r="I126" s="39" t="str">
        <f>IF($H$1="","Введите курс",Таблица615[[#This Row],[Оптовая цена KRW                       за 1шт]]/$H$1)</f>
        <v>Введите курс</v>
      </c>
      <c r="J126" s="284"/>
      <c r="K126" s="40">
        <f>Таблица615[[#This Row],[Заказ коробок ]]*Таблица615[[#This Row],[Кол-во шт в коробке]]</f>
        <v>0</v>
      </c>
      <c r="L126" s="38">
        <f>Таблица615[[#This Row],[Общее кол-во шт]]*Таблица615[[#This Row],[Оптовая цена KRW                       за 1шт]]</f>
        <v>0</v>
      </c>
      <c r="M126" s="41" t="str">
        <f>IFERROR(Таблица615[[#This Row],[Общее кол-во шт]]*Таблица615[[#This Row],[Оптовая цена USD                       за 1шт]],"")</f>
        <v/>
      </c>
      <c r="N126" s="312"/>
    </row>
    <row r="127" spans="1:14" ht="24" customHeight="1">
      <c r="A127" s="307" t="s">
        <v>19897</v>
      </c>
      <c r="B127" s="32">
        <v>8806182576089</v>
      </c>
      <c r="C127" s="308" t="s">
        <v>20065</v>
      </c>
      <c r="D127" s="309" t="s">
        <v>20066</v>
      </c>
      <c r="E127" s="38">
        <v>3000</v>
      </c>
      <c r="F127" s="36">
        <v>0.54</v>
      </c>
      <c r="G127" s="310">
        <v>6</v>
      </c>
      <c r="H127" s="38">
        <f>Таблица615[[#This Row],[Розничная цена KRW]]*Таблица615[[#This Row],[Коэфициент стоимости]]</f>
        <v>1620</v>
      </c>
      <c r="I127" s="39" t="str">
        <f>IF($H$1="","Введите курс",Таблица615[[#This Row],[Оптовая цена KRW                       за 1шт]]/$H$1)</f>
        <v>Введите курс</v>
      </c>
      <c r="J127" s="284"/>
      <c r="K127" s="40">
        <f>Таблица615[[#This Row],[Заказ коробок ]]*Таблица615[[#This Row],[Кол-во шт в коробке]]</f>
        <v>0</v>
      </c>
      <c r="L127" s="38">
        <f>Таблица615[[#This Row],[Общее кол-во шт]]*Таблица615[[#This Row],[Оптовая цена KRW                       за 1шт]]</f>
        <v>0</v>
      </c>
      <c r="M127" s="41" t="str">
        <f>IFERROR(Таблица615[[#This Row],[Общее кол-во шт]]*Таблица615[[#This Row],[Оптовая цена USD                       за 1шт]],"")</f>
        <v/>
      </c>
      <c r="N127" s="312"/>
    </row>
    <row r="128" spans="1:14" ht="24" customHeight="1">
      <c r="A128" s="307" t="s">
        <v>19900</v>
      </c>
      <c r="B128" s="32">
        <v>8806182576072</v>
      </c>
      <c r="C128" s="308" t="s">
        <v>20068</v>
      </c>
      <c r="D128" s="309" t="s">
        <v>20069</v>
      </c>
      <c r="E128" s="38">
        <v>3000</v>
      </c>
      <c r="F128" s="36">
        <v>0.54</v>
      </c>
      <c r="G128" s="310">
        <v>6</v>
      </c>
      <c r="H128" s="38">
        <f>Таблица615[[#This Row],[Розничная цена KRW]]*Таблица615[[#This Row],[Коэфициент стоимости]]</f>
        <v>1620</v>
      </c>
      <c r="I128" s="39" t="str">
        <f>IF($H$1="","Введите курс",Таблица615[[#This Row],[Оптовая цена KRW                       за 1шт]]/$H$1)</f>
        <v>Введите курс</v>
      </c>
      <c r="J128" s="284"/>
      <c r="K128" s="40">
        <f>Таблица615[[#This Row],[Заказ коробок ]]*Таблица615[[#This Row],[Кол-во шт в коробке]]</f>
        <v>0</v>
      </c>
      <c r="L128" s="38">
        <f>Таблица615[[#This Row],[Общее кол-во шт]]*Таблица615[[#This Row],[Оптовая цена KRW                       за 1шт]]</f>
        <v>0</v>
      </c>
      <c r="M128" s="41" t="str">
        <f>IFERROR(Таблица615[[#This Row],[Общее кол-во шт]]*Таблица615[[#This Row],[Оптовая цена USD                       за 1шт]],"")</f>
        <v/>
      </c>
      <c r="N128" s="312"/>
    </row>
    <row r="129" spans="1:14" ht="24" customHeight="1">
      <c r="A129" s="307" t="s">
        <v>19903</v>
      </c>
      <c r="B129" s="32">
        <v>8806182576065</v>
      </c>
      <c r="C129" s="308" t="s">
        <v>20071</v>
      </c>
      <c r="D129" s="309" t="s">
        <v>20072</v>
      </c>
      <c r="E129" s="38">
        <v>3000</v>
      </c>
      <c r="F129" s="36">
        <v>0.54</v>
      </c>
      <c r="G129" s="310">
        <v>6</v>
      </c>
      <c r="H129" s="38">
        <f>Таблица615[[#This Row],[Розничная цена KRW]]*Таблица615[[#This Row],[Коэфициент стоимости]]</f>
        <v>1620</v>
      </c>
      <c r="I129" s="39" t="str">
        <f>IF($H$1="","Введите курс",Таблица615[[#This Row],[Оптовая цена KRW                       за 1шт]]/$H$1)</f>
        <v>Введите курс</v>
      </c>
      <c r="J129" s="284"/>
      <c r="K129" s="40">
        <f>Таблица615[[#This Row],[Заказ коробок ]]*Таблица615[[#This Row],[Кол-во шт в коробке]]</f>
        <v>0</v>
      </c>
      <c r="L129" s="38">
        <f>Таблица615[[#This Row],[Общее кол-во шт]]*Таблица615[[#This Row],[Оптовая цена KRW                       за 1шт]]</f>
        <v>0</v>
      </c>
      <c r="M129" s="41" t="str">
        <f>IFERROR(Таблица615[[#This Row],[Общее кол-во шт]]*Таблица615[[#This Row],[Оптовая цена USD                       за 1шт]],"")</f>
        <v/>
      </c>
      <c r="N129" s="312"/>
    </row>
    <row r="130" spans="1:14" ht="24" customHeight="1">
      <c r="A130" s="307" t="s">
        <v>19906</v>
      </c>
      <c r="B130" s="32">
        <v>8806182576058</v>
      </c>
      <c r="C130" s="308" t="s">
        <v>20074</v>
      </c>
      <c r="D130" s="309" t="s">
        <v>20075</v>
      </c>
      <c r="E130" s="38">
        <v>3000</v>
      </c>
      <c r="F130" s="36">
        <v>0.54</v>
      </c>
      <c r="G130" s="310">
        <v>6</v>
      </c>
      <c r="H130" s="38">
        <f>Таблица615[[#This Row],[Розничная цена KRW]]*Таблица615[[#This Row],[Коэфициент стоимости]]</f>
        <v>1620</v>
      </c>
      <c r="I130" s="39" t="str">
        <f>IF($H$1="","Введите курс",Таблица615[[#This Row],[Оптовая цена KRW                       за 1шт]]/$H$1)</f>
        <v>Введите курс</v>
      </c>
      <c r="J130" s="284"/>
      <c r="K130" s="40">
        <f>Таблица615[[#This Row],[Заказ коробок ]]*Таблица615[[#This Row],[Кол-во шт в коробке]]</f>
        <v>0</v>
      </c>
      <c r="L130" s="38">
        <f>Таблица615[[#This Row],[Общее кол-во шт]]*Таблица615[[#This Row],[Оптовая цена KRW                       за 1шт]]</f>
        <v>0</v>
      </c>
      <c r="M130" s="41" t="str">
        <f>IFERROR(Таблица615[[#This Row],[Общее кол-во шт]]*Таблица615[[#This Row],[Оптовая цена USD                       за 1шт]],"")</f>
        <v/>
      </c>
      <c r="N130" s="312"/>
    </row>
    <row r="131" spans="1:14" ht="24" customHeight="1">
      <c r="A131" s="307" t="s">
        <v>19909</v>
      </c>
      <c r="B131" s="32">
        <v>8801051401240</v>
      </c>
      <c r="C131" s="308" t="s">
        <v>20077</v>
      </c>
      <c r="D131" s="309" t="s">
        <v>20078</v>
      </c>
      <c r="E131" s="38">
        <v>10000</v>
      </c>
      <c r="F131" s="36">
        <v>0.54</v>
      </c>
      <c r="G131" s="310">
        <v>10</v>
      </c>
      <c r="H131" s="38">
        <f>Таблица615[[#This Row],[Розничная цена KRW]]*Таблица615[[#This Row],[Коэфициент стоимости]]</f>
        <v>5400</v>
      </c>
      <c r="I131" s="39" t="str">
        <f>IF($H$1="","Введите курс",Таблица615[[#This Row],[Оптовая цена KRW                       за 1шт]]/$H$1)</f>
        <v>Введите курс</v>
      </c>
      <c r="J131" s="284"/>
      <c r="K131" s="40">
        <f>Таблица615[[#This Row],[Заказ коробок ]]*Таблица615[[#This Row],[Кол-во шт в коробке]]</f>
        <v>0</v>
      </c>
      <c r="L131" s="38">
        <f>Таблица615[[#This Row],[Общее кол-во шт]]*Таблица615[[#This Row],[Оптовая цена KRW                       за 1шт]]</f>
        <v>0</v>
      </c>
      <c r="M131" s="41" t="str">
        <f>IFERROR(Таблица615[[#This Row],[Общее кол-во шт]]*Таблица615[[#This Row],[Оптовая цена USD                       за 1шт]],"")</f>
        <v/>
      </c>
      <c r="N131" s="312"/>
    </row>
    <row r="132" spans="1:14" ht="24" customHeight="1">
      <c r="A132" s="307" t="s">
        <v>19912</v>
      </c>
      <c r="B132" s="32">
        <v>8801051401257</v>
      </c>
      <c r="C132" s="308" t="s">
        <v>20080</v>
      </c>
      <c r="D132" s="309" t="s">
        <v>20081</v>
      </c>
      <c r="E132" s="38">
        <v>10000</v>
      </c>
      <c r="F132" s="36">
        <v>0.54</v>
      </c>
      <c r="G132" s="310">
        <v>10</v>
      </c>
      <c r="H132" s="38">
        <f>Таблица615[[#This Row],[Розничная цена KRW]]*Таблица615[[#This Row],[Коэфициент стоимости]]</f>
        <v>5400</v>
      </c>
      <c r="I132" s="39" t="str">
        <f>IF($H$1="","Введите курс",Таблица615[[#This Row],[Оптовая цена KRW                       за 1шт]]/$H$1)</f>
        <v>Введите курс</v>
      </c>
      <c r="J132" s="284"/>
      <c r="K132" s="40">
        <f>Таблица615[[#This Row],[Заказ коробок ]]*Таблица615[[#This Row],[Кол-во шт в коробке]]</f>
        <v>0</v>
      </c>
      <c r="L132" s="38">
        <f>Таблица615[[#This Row],[Общее кол-во шт]]*Таблица615[[#This Row],[Оптовая цена KRW                       за 1шт]]</f>
        <v>0</v>
      </c>
      <c r="M132" s="41" t="str">
        <f>IFERROR(Таблица615[[#This Row],[Общее кол-во шт]]*Таблица615[[#This Row],[Оптовая цена USD                       за 1шт]],"")</f>
        <v/>
      </c>
      <c r="N132" s="312"/>
    </row>
    <row r="133" spans="1:14" ht="24" customHeight="1">
      <c r="A133" s="307" t="s">
        <v>19915</v>
      </c>
      <c r="B133" s="32">
        <v>8801051401226</v>
      </c>
      <c r="C133" s="308" t="s">
        <v>20083</v>
      </c>
      <c r="D133" s="309" t="s">
        <v>20084</v>
      </c>
      <c r="E133" s="38">
        <v>11000</v>
      </c>
      <c r="F133" s="36">
        <v>0.54</v>
      </c>
      <c r="G133" s="310">
        <v>6</v>
      </c>
      <c r="H133" s="38">
        <f>Таблица615[[#This Row],[Розничная цена KRW]]*Таблица615[[#This Row],[Коэфициент стоимости]]</f>
        <v>5940</v>
      </c>
      <c r="I133" s="39" t="str">
        <f>IF($H$1="","Введите курс",Таблица615[[#This Row],[Оптовая цена KRW                       за 1шт]]/$H$1)</f>
        <v>Введите курс</v>
      </c>
      <c r="J133" s="284"/>
      <c r="K133" s="40">
        <f>Таблица615[[#This Row],[Заказ коробок ]]*Таблица615[[#This Row],[Кол-во шт в коробке]]</f>
        <v>0</v>
      </c>
      <c r="L133" s="38">
        <f>Таблица615[[#This Row],[Общее кол-во шт]]*Таблица615[[#This Row],[Оптовая цена KRW                       за 1шт]]</f>
        <v>0</v>
      </c>
      <c r="M133" s="41" t="str">
        <f>IFERROR(Таблица615[[#This Row],[Общее кол-во шт]]*Таблица615[[#This Row],[Оптовая цена USD                       за 1шт]],"")</f>
        <v/>
      </c>
      <c r="N133" s="312"/>
    </row>
    <row r="134" spans="1:14" ht="24" customHeight="1">
      <c r="A134" s="307" t="s">
        <v>19918</v>
      </c>
      <c r="B134" s="32">
        <v>8801051401233</v>
      </c>
      <c r="C134" s="308" t="s">
        <v>20086</v>
      </c>
      <c r="D134" s="309" t="s">
        <v>20087</v>
      </c>
      <c r="E134" s="38">
        <v>11000</v>
      </c>
      <c r="F134" s="36">
        <v>0.54</v>
      </c>
      <c r="G134" s="310">
        <v>6</v>
      </c>
      <c r="H134" s="38">
        <f>Таблица615[[#This Row],[Розничная цена KRW]]*Таблица615[[#This Row],[Коэфициент стоимости]]</f>
        <v>5940</v>
      </c>
      <c r="I134" s="39" t="str">
        <f>IF($H$1="","Введите курс",Таблица615[[#This Row],[Оптовая цена KRW                       за 1шт]]/$H$1)</f>
        <v>Введите курс</v>
      </c>
      <c r="J134" s="284"/>
      <c r="K134" s="40">
        <f>Таблица615[[#This Row],[Заказ коробок ]]*Таблица615[[#This Row],[Кол-во шт в коробке]]</f>
        <v>0</v>
      </c>
      <c r="L134" s="38">
        <f>Таблица615[[#This Row],[Общее кол-во шт]]*Таблица615[[#This Row],[Оптовая цена KRW                       за 1шт]]</f>
        <v>0</v>
      </c>
      <c r="M134" s="41" t="str">
        <f>IFERROR(Таблица615[[#This Row],[Общее кол-во шт]]*Таблица615[[#This Row],[Оптовая цена USD                       за 1шт]],"")</f>
        <v/>
      </c>
      <c r="N134" s="312"/>
    </row>
    <row r="135" spans="1:14" ht="24" customHeight="1">
      <c r="A135" s="307" t="s">
        <v>19921</v>
      </c>
      <c r="B135" s="32">
        <v>8801051401264</v>
      </c>
      <c r="C135" s="308" t="s">
        <v>20089</v>
      </c>
      <c r="D135" s="309" t="s">
        <v>20090</v>
      </c>
      <c r="E135" s="38">
        <v>15000</v>
      </c>
      <c r="F135" s="36">
        <v>0.54</v>
      </c>
      <c r="G135" s="310">
        <v>6</v>
      </c>
      <c r="H135" s="38">
        <f>Таблица615[[#This Row],[Розничная цена KRW]]*Таблица615[[#This Row],[Коэфициент стоимости]]</f>
        <v>8100.0000000000009</v>
      </c>
      <c r="I135" s="39" t="str">
        <f>IF($H$1="","Введите курс",Таблица615[[#This Row],[Оптовая цена KRW                       за 1шт]]/$H$1)</f>
        <v>Введите курс</v>
      </c>
      <c r="J135" s="284"/>
      <c r="K135" s="40">
        <f>Таблица615[[#This Row],[Заказ коробок ]]*Таблица615[[#This Row],[Кол-во шт в коробке]]</f>
        <v>0</v>
      </c>
      <c r="L135" s="38">
        <f>Таблица615[[#This Row],[Общее кол-во шт]]*Таблица615[[#This Row],[Оптовая цена KRW                       за 1шт]]</f>
        <v>0</v>
      </c>
      <c r="M135" s="41" t="str">
        <f>IFERROR(Таблица615[[#This Row],[Общее кол-во шт]]*Таблица615[[#This Row],[Оптовая цена USD                       за 1шт]],"")</f>
        <v/>
      </c>
      <c r="N135" s="312"/>
    </row>
    <row r="136" spans="1:14" ht="24" customHeight="1">
      <c r="A136" s="307" t="s">
        <v>19924</v>
      </c>
      <c r="B136" s="32">
        <v>8801051401271</v>
      </c>
      <c r="C136" s="308" t="s">
        <v>20092</v>
      </c>
      <c r="D136" s="309" t="s">
        <v>20093</v>
      </c>
      <c r="E136" s="38">
        <v>15000</v>
      </c>
      <c r="F136" s="36">
        <v>0.54</v>
      </c>
      <c r="G136" s="310">
        <v>6</v>
      </c>
      <c r="H136" s="38">
        <f>Таблица615[[#This Row],[Розничная цена KRW]]*Таблица615[[#This Row],[Коэфициент стоимости]]</f>
        <v>8100.0000000000009</v>
      </c>
      <c r="I136" s="39" t="str">
        <f>IF($H$1="","Введите курс",Таблица615[[#This Row],[Оптовая цена KRW                       за 1шт]]/$H$1)</f>
        <v>Введите курс</v>
      </c>
      <c r="J136" s="284"/>
      <c r="K136" s="40">
        <f>Таблица615[[#This Row],[Заказ коробок ]]*Таблица615[[#This Row],[Кол-во шт в коробке]]</f>
        <v>0</v>
      </c>
      <c r="L136" s="38">
        <f>Таблица615[[#This Row],[Общее кол-во шт]]*Таблица615[[#This Row],[Оптовая цена KRW                       за 1шт]]</f>
        <v>0</v>
      </c>
      <c r="M136" s="41" t="str">
        <f>IFERROR(Таблица615[[#This Row],[Общее кол-во шт]]*Таблица615[[#This Row],[Оптовая цена USD                       за 1шт]],"")</f>
        <v/>
      </c>
      <c r="N136" s="312"/>
    </row>
    <row r="137" spans="1:14" ht="24" customHeight="1">
      <c r="A137" s="307" t="s">
        <v>19927</v>
      </c>
      <c r="B137" s="32">
        <v>8801051401288</v>
      </c>
      <c r="C137" s="308" t="s">
        <v>20095</v>
      </c>
      <c r="D137" s="309" t="s">
        <v>20096</v>
      </c>
      <c r="E137" s="38">
        <v>12000</v>
      </c>
      <c r="F137" s="36">
        <v>0.54</v>
      </c>
      <c r="G137" s="310">
        <v>6</v>
      </c>
      <c r="H137" s="38">
        <f>Таблица615[[#This Row],[Розничная цена KRW]]*Таблица615[[#This Row],[Коэфициент стоимости]]</f>
        <v>6480</v>
      </c>
      <c r="I137" s="39" t="str">
        <f>IF($H$1="","Введите курс",Таблица615[[#This Row],[Оптовая цена KRW                       за 1шт]]/$H$1)</f>
        <v>Введите курс</v>
      </c>
      <c r="J137" s="284"/>
      <c r="K137" s="40">
        <f>Таблица615[[#This Row],[Заказ коробок ]]*Таблица615[[#This Row],[Кол-во шт в коробке]]</f>
        <v>0</v>
      </c>
      <c r="L137" s="38">
        <f>Таблица615[[#This Row],[Общее кол-во шт]]*Таблица615[[#This Row],[Оптовая цена KRW                       за 1шт]]</f>
        <v>0</v>
      </c>
      <c r="M137" s="41" t="str">
        <f>IFERROR(Таблица615[[#This Row],[Общее кол-во шт]]*Таблица615[[#This Row],[Оптовая цена USD                       за 1шт]],"")</f>
        <v/>
      </c>
      <c r="N137" s="312"/>
    </row>
    <row r="138" spans="1:14" ht="24" customHeight="1">
      <c r="A138" s="307" t="s">
        <v>19930</v>
      </c>
      <c r="B138" s="32">
        <v>8801051401295</v>
      </c>
      <c r="C138" s="308" t="s">
        <v>20098</v>
      </c>
      <c r="D138" s="309" t="s">
        <v>20099</v>
      </c>
      <c r="E138" s="38">
        <v>12000</v>
      </c>
      <c r="F138" s="36">
        <v>0.54</v>
      </c>
      <c r="G138" s="310">
        <v>6</v>
      </c>
      <c r="H138" s="38">
        <f>Таблица615[[#This Row],[Розничная цена KRW]]*Таблица615[[#This Row],[Коэфициент стоимости]]</f>
        <v>6480</v>
      </c>
      <c r="I138" s="39" t="str">
        <f>IF($H$1="","Введите курс",Таблица615[[#This Row],[Оптовая цена KRW                       за 1шт]]/$H$1)</f>
        <v>Введите курс</v>
      </c>
      <c r="J138" s="284"/>
      <c r="K138" s="40">
        <f>Таблица615[[#This Row],[Заказ коробок ]]*Таблица615[[#This Row],[Кол-во шт в коробке]]</f>
        <v>0</v>
      </c>
      <c r="L138" s="38">
        <f>Таблица615[[#This Row],[Общее кол-во шт]]*Таблица615[[#This Row],[Оптовая цена KRW                       за 1шт]]</f>
        <v>0</v>
      </c>
      <c r="M138" s="41" t="str">
        <f>IFERROR(Таблица615[[#This Row],[Общее кол-во шт]]*Таблица615[[#This Row],[Оптовая цена USD                       за 1шт]],"")</f>
        <v/>
      </c>
      <c r="N138" s="312"/>
    </row>
    <row r="139" spans="1:14" ht="24" customHeight="1">
      <c r="A139" s="307" t="s">
        <v>19933</v>
      </c>
      <c r="B139" s="32">
        <v>8801051401332</v>
      </c>
      <c r="C139" s="308" t="s">
        <v>20101</v>
      </c>
      <c r="D139" s="309" t="s">
        <v>20102</v>
      </c>
      <c r="E139" s="38">
        <v>12000</v>
      </c>
      <c r="F139" s="36">
        <v>0.54</v>
      </c>
      <c r="G139" s="310">
        <v>6</v>
      </c>
      <c r="H139" s="38">
        <f>Таблица615[[#This Row],[Розничная цена KRW]]*Таблица615[[#This Row],[Коэфициент стоимости]]</f>
        <v>6480</v>
      </c>
      <c r="I139" s="39" t="str">
        <f>IF($H$1="","Введите курс",Таблица615[[#This Row],[Оптовая цена KRW                       за 1шт]]/$H$1)</f>
        <v>Введите курс</v>
      </c>
      <c r="J139" s="284"/>
      <c r="K139" s="40">
        <f>Таблица615[[#This Row],[Заказ коробок ]]*Таблица615[[#This Row],[Кол-во шт в коробке]]</f>
        <v>0</v>
      </c>
      <c r="L139" s="38">
        <f>Таблица615[[#This Row],[Общее кол-во шт]]*Таблица615[[#This Row],[Оптовая цена KRW                       за 1шт]]</f>
        <v>0</v>
      </c>
      <c r="M139" s="41" t="str">
        <f>IFERROR(Таблица615[[#This Row],[Общее кол-во шт]]*Таблица615[[#This Row],[Оптовая цена USD                       за 1шт]],"")</f>
        <v/>
      </c>
      <c r="N139" s="312"/>
    </row>
    <row r="140" spans="1:14" ht="24" customHeight="1">
      <c r="A140" s="307" t="s">
        <v>19936</v>
      </c>
      <c r="B140" s="32">
        <v>8801051400625</v>
      </c>
      <c r="C140" s="308" t="s">
        <v>20104</v>
      </c>
      <c r="D140" s="309" t="s">
        <v>31877</v>
      </c>
      <c r="E140" s="38">
        <v>5000</v>
      </c>
      <c r="F140" s="36">
        <v>0.54</v>
      </c>
      <c r="G140" s="310">
        <v>4</v>
      </c>
      <c r="H140" s="38">
        <f>Таблица615[[#This Row],[Розничная цена KRW]]*Таблица615[[#This Row],[Коэфициент стоимости]]</f>
        <v>2700</v>
      </c>
      <c r="I140" s="39" t="str">
        <f>IF($H$1="","Введите курс",Таблица615[[#This Row],[Оптовая цена KRW                       за 1шт]]/$H$1)</f>
        <v>Введите курс</v>
      </c>
      <c r="J140" s="284"/>
      <c r="K140" s="40">
        <f>Таблица615[[#This Row],[Заказ коробок ]]*Таблица615[[#This Row],[Кол-во шт в коробке]]</f>
        <v>0</v>
      </c>
      <c r="L140" s="38">
        <f>Таблица615[[#This Row],[Общее кол-во шт]]*Таблица615[[#This Row],[Оптовая цена KRW                       за 1шт]]</f>
        <v>0</v>
      </c>
      <c r="M140" s="41" t="str">
        <f>IFERROR(Таблица615[[#This Row],[Общее кол-во шт]]*Таблица615[[#This Row],[Оптовая цена USD                       за 1шт]],"")</f>
        <v/>
      </c>
      <c r="N140" s="312"/>
    </row>
    <row r="141" spans="1:14" ht="24" customHeight="1">
      <c r="A141" s="307" t="s">
        <v>19939</v>
      </c>
      <c r="B141" s="32">
        <v>8801051400632</v>
      </c>
      <c r="C141" s="308" t="s">
        <v>20106</v>
      </c>
      <c r="D141" s="309" t="s">
        <v>31878</v>
      </c>
      <c r="E141" s="38">
        <v>5000</v>
      </c>
      <c r="F141" s="36">
        <v>0.54</v>
      </c>
      <c r="G141" s="310">
        <v>4</v>
      </c>
      <c r="H141" s="38">
        <f>Таблица615[[#This Row],[Розничная цена KRW]]*Таблица615[[#This Row],[Коэфициент стоимости]]</f>
        <v>2700</v>
      </c>
      <c r="I141" s="39" t="str">
        <f>IF($H$1="","Введите курс",Таблица615[[#This Row],[Оптовая цена KRW                       за 1шт]]/$H$1)</f>
        <v>Введите курс</v>
      </c>
      <c r="J141" s="284"/>
      <c r="K141" s="40">
        <f>Таблица615[[#This Row],[Заказ коробок ]]*Таблица615[[#This Row],[Кол-во шт в коробке]]</f>
        <v>0</v>
      </c>
      <c r="L141" s="38">
        <f>Таблица615[[#This Row],[Общее кол-во шт]]*Таблица615[[#This Row],[Оптовая цена KRW                       за 1шт]]</f>
        <v>0</v>
      </c>
      <c r="M141" s="41" t="str">
        <f>IFERROR(Таблица615[[#This Row],[Общее кол-во шт]]*Таблица615[[#This Row],[Оптовая цена USD                       за 1шт]],"")</f>
        <v/>
      </c>
      <c r="N141" s="312"/>
    </row>
    <row r="142" spans="1:14" ht="24" customHeight="1">
      <c r="A142" s="307" t="s">
        <v>19942</v>
      </c>
      <c r="B142" s="32">
        <v>8801051400656</v>
      </c>
      <c r="C142" s="308" t="s">
        <v>20108</v>
      </c>
      <c r="D142" s="309" t="s">
        <v>31879</v>
      </c>
      <c r="E142" s="38">
        <v>5000</v>
      </c>
      <c r="F142" s="36">
        <v>0.54</v>
      </c>
      <c r="G142" s="310">
        <v>4</v>
      </c>
      <c r="H142" s="38">
        <f>Таблица615[[#This Row],[Розничная цена KRW]]*Таблица615[[#This Row],[Коэфициент стоимости]]</f>
        <v>2700</v>
      </c>
      <c r="I142" s="39" t="str">
        <f>IF($H$1="","Введите курс",Таблица615[[#This Row],[Оптовая цена KRW                       за 1шт]]/$H$1)</f>
        <v>Введите курс</v>
      </c>
      <c r="J142" s="284"/>
      <c r="K142" s="40">
        <f>Таблица615[[#This Row],[Заказ коробок ]]*Таблица615[[#This Row],[Кол-во шт в коробке]]</f>
        <v>0</v>
      </c>
      <c r="L142" s="38">
        <f>Таблица615[[#This Row],[Общее кол-во шт]]*Таблица615[[#This Row],[Оптовая цена KRW                       за 1шт]]</f>
        <v>0</v>
      </c>
      <c r="M142" s="41" t="str">
        <f>IFERROR(Таблица615[[#This Row],[Общее кол-во шт]]*Таблица615[[#This Row],[Оптовая цена USD                       за 1шт]],"")</f>
        <v/>
      </c>
      <c r="N142" s="312"/>
    </row>
    <row r="143" spans="1:14" ht="24" customHeight="1">
      <c r="A143" s="307" t="s">
        <v>19943</v>
      </c>
      <c r="B143" s="32">
        <v>8801051400670</v>
      </c>
      <c r="C143" s="308" t="s">
        <v>20111</v>
      </c>
      <c r="D143" s="309" t="s">
        <v>31880</v>
      </c>
      <c r="E143" s="38">
        <v>5000</v>
      </c>
      <c r="F143" s="36">
        <v>0.54</v>
      </c>
      <c r="G143" s="310">
        <v>4</v>
      </c>
      <c r="H143" s="38">
        <f>Таблица615[[#This Row],[Розничная цена KRW]]*Таблица615[[#This Row],[Коэфициент стоимости]]</f>
        <v>2700</v>
      </c>
      <c r="I143" s="39" t="str">
        <f>IF($H$1="","Введите курс",Таблица615[[#This Row],[Оптовая цена KRW                       за 1шт]]/$H$1)</f>
        <v>Введите курс</v>
      </c>
      <c r="J143" s="284"/>
      <c r="K143" s="40">
        <f>Таблица615[[#This Row],[Заказ коробок ]]*Таблица615[[#This Row],[Кол-во шт в коробке]]</f>
        <v>0</v>
      </c>
      <c r="L143" s="38">
        <f>Таблица615[[#This Row],[Общее кол-во шт]]*Таблица615[[#This Row],[Оптовая цена KRW                       за 1шт]]</f>
        <v>0</v>
      </c>
      <c r="M143" s="41" t="str">
        <f>IFERROR(Таблица615[[#This Row],[Общее кол-во шт]]*Таблица615[[#This Row],[Оптовая цена USD                       за 1шт]],"")</f>
        <v/>
      </c>
      <c r="N143" s="312"/>
    </row>
    <row r="144" spans="1:14" ht="24" customHeight="1">
      <c r="A144" s="307" t="s">
        <v>19946</v>
      </c>
      <c r="B144" s="32">
        <v>8801051400700</v>
      </c>
      <c r="C144" s="308" t="s">
        <v>20113</v>
      </c>
      <c r="D144" s="309" t="s">
        <v>31881</v>
      </c>
      <c r="E144" s="38">
        <v>5000</v>
      </c>
      <c r="F144" s="36">
        <v>0.54</v>
      </c>
      <c r="G144" s="310">
        <v>4</v>
      </c>
      <c r="H144" s="38">
        <f>Таблица615[[#This Row],[Розничная цена KRW]]*Таблица615[[#This Row],[Коэфициент стоимости]]</f>
        <v>2700</v>
      </c>
      <c r="I144" s="39" t="str">
        <f>IF($H$1="","Введите курс",Таблица615[[#This Row],[Оптовая цена KRW                       за 1шт]]/$H$1)</f>
        <v>Введите курс</v>
      </c>
      <c r="J144" s="284"/>
      <c r="K144" s="40">
        <f>Таблица615[[#This Row],[Заказ коробок ]]*Таблица615[[#This Row],[Кол-во шт в коробке]]</f>
        <v>0</v>
      </c>
      <c r="L144" s="38">
        <f>Таблица615[[#This Row],[Общее кол-во шт]]*Таблица615[[#This Row],[Оптовая цена KRW                       за 1шт]]</f>
        <v>0</v>
      </c>
      <c r="M144" s="41" t="str">
        <f>IFERROR(Таблица615[[#This Row],[Общее кол-во шт]]*Таблица615[[#This Row],[Оптовая цена USD                       за 1шт]],"")</f>
        <v/>
      </c>
      <c r="N144" s="312"/>
    </row>
    <row r="145" spans="1:14" ht="24" customHeight="1">
      <c r="A145" s="307" t="s">
        <v>19949</v>
      </c>
      <c r="B145" s="32">
        <v>8801051400724</v>
      </c>
      <c r="C145" s="308" t="s">
        <v>20116</v>
      </c>
      <c r="D145" s="309" t="s">
        <v>31882</v>
      </c>
      <c r="E145" s="38">
        <v>5000</v>
      </c>
      <c r="F145" s="36">
        <v>0.54</v>
      </c>
      <c r="G145" s="310">
        <v>4</v>
      </c>
      <c r="H145" s="38">
        <f>Таблица615[[#This Row],[Розничная цена KRW]]*Таблица615[[#This Row],[Коэфициент стоимости]]</f>
        <v>2700</v>
      </c>
      <c r="I145" s="39" t="str">
        <f>IF($H$1="","Введите курс",Таблица615[[#This Row],[Оптовая цена KRW                       за 1шт]]/$H$1)</f>
        <v>Введите курс</v>
      </c>
      <c r="J145" s="284"/>
      <c r="K145" s="40">
        <f>Таблица615[[#This Row],[Заказ коробок ]]*Таблица615[[#This Row],[Кол-во шт в коробке]]</f>
        <v>0</v>
      </c>
      <c r="L145" s="38">
        <f>Таблица615[[#This Row],[Общее кол-во шт]]*Таблица615[[#This Row],[Оптовая цена KRW                       за 1шт]]</f>
        <v>0</v>
      </c>
      <c r="M145" s="41" t="str">
        <f>IFERROR(Таблица615[[#This Row],[Общее кол-во шт]]*Таблица615[[#This Row],[Оптовая цена USD                       за 1шт]],"")</f>
        <v/>
      </c>
      <c r="N145" s="312"/>
    </row>
    <row r="146" spans="1:14" ht="24" customHeight="1">
      <c r="A146" s="307" t="s">
        <v>19952</v>
      </c>
      <c r="B146" s="32">
        <v>8801051400748</v>
      </c>
      <c r="C146" s="308" t="s">
        <v>20118</v>
      </c>
      <c r="D146" s="309" t="s">
        <v>31883</v>
      </c>
      <c r="E146" s="38">
        <v>5000</v>
      </c>
      <c r="F146" s="36">
        <v>0.54</v>
      </c>
      <c r="G146" s="310">
        <v>4</v>
      </c>
      <c r="H146" s="38">
        <f>Таблица615[[#This Row],[Розничная цена KRW]]*Таблица615[[#This Row],[Коэфициент стоимости]]</f>
        <v>2700</v>
      </c>
      <c r="I146" s="39" t="str">
        <f>IF($H$1="","Введите курс",Таблица615[[#This Row],[Оптовая цена KRW                       за 1шт]]/$H$1)</f>
        <v>Введите курс</v>
      </c>
      <c r="J146" s="284"/>
      <c r="K146" s="40">
        <f>Таблица615[[#This Row],[Заказ коробок ]]*Таблица615[[#This Row],[Кол-во шт в коробке]]</f>
        <v>0</v>
      </c>
      <c r="L146" s="38">
        <f>Таблица615[[#This Row],[Общее кол-во шт]]*Таблица615[[#This Row],[Оптовая цена KRW                       за 1шт]]</f>
        <v>0</v>
      </c>
      <c r="M146" s="41" t="str">
        <f>IFERROR(Таблица615[[#This Row],[Общее кол-во шт]]*Таблица615[[#This Row],[Оптовая цена USD                       за 1шт]],"")</f>
        <v/>
      </c>
      <c r="N146" s="312"/>
    </row>
    <row r="147" spans="1:14" ht="24" customHeight="1">
      <c r="A147" s="307" t="s">
        <v>19955</v>
      </c>
      <c r="B147" s="32">
        <v>8801051400762</v>
      </c>
      <c r="C147" s="308" t="s">
        <v>20120</v>
      </c>
      <c r="D147" s="309" t="s">
        <v>31884</v>
      </c>
      <c r="E147" s="38">
        <v>5000</v>
      </c>
      <c r="F147" s="36">
        <v>0.54</v>
      </c>
      <c r="G147" s="310">
        <v>4</v>
      </c>
      <c r="H147" s="38">
        <f>Таблица615[[#This Row],[Розничная цена KRW]]*Таблица615[[#This Row],[Коэфициент стоимости]]</f>
        <v>2700</v>
      </c>
      <c r="I147" s="39" t="str">
        <f>IF($H$1="","Введите курс",Таблица615[[#This Row],[Оптовая цена KRW                       за 1шт]]/$H$1)</f>
        <v>Введите курс</v>
      </c>
      <c r="J147" s="284"/>
      <c r="K147" s="40">
        <f>Таблица615[[#This Row],[Заказ коробок ]]*Таблица615[[#This Row],[Кол-во шт в коробке]]</f>
        <v>0</v>
      </c>
      <c r="L147" s="38">
        <f>Таблица615[[#This Row],[Общее кол-во шт]]*Таблица615[[#This Row],[Оптовая цена KRW                       за 1шт]]</f>
        <v>0</v>
      </c>
      <c r="M147" s="41" t="str">
        <f>IFERROR(Таблица615[[#This Row],[Общее кол-во шт]]*Таблица615[[#This Row],[Оптовая цена USD                       за 1шт]],"")</f>
        <v/>
      </c>
      <c r="N147" s="312"/>
    </row>
    <row r="148" spans="1:14" ht="24" customHeight="1">
      <c r="A148" s="307" t="s">
        <v>19958</v>
      </c>
      <c r="B148" s="32">
        <v>8801051400779</v>
      </c>
      <c r="C148" s="308" t="s">
        <v>20122</v>
      </c>
      <c r="D148" s="309" t="s">
        <v>31885</v>
      </c>
      <c r="E148" s="38">
        <v>5000</v>
      </c>
      <c r="F148" s="36">
        <v>0.54</v>
      </c>
      <c r="G148" s="310">
        <v>4</v>
      </c>
      <c r="H148" s="38">
        <f>Таблица615[[#This Row],[Розничная цена KRW]]*Таблица615[[#This Row],[Коэфициент стоимости]]</f>
        <v>2700</v>
      </c>
      <c r="I148" s="39" t="str">
        <f>IF($H$1="","Введите курс",Таблица615[[#This Row],[Оптовая цена KRW                       за 1шт]]/$H$1)</f>
        <v>Введите курс</v>
      </c>
      <c r="J148" s="284"/>
      <c r="K148" s="40">
        <f>Таблица615[[#This Row],[Заказ коробок ]]*Таблица615[[#This Row],[Кол-во шт в коробке]]</f>
        <v>0</v>
      </c>
      <c r="L148" s="38">
        <f>Таблица615[[#This Row],[Общее кол-во шт]]*Таблица615[[#This Row],[Оптовая цена KRW                       за 1шт]]</f>
        <v>0</v>
      </c>
      <c r="M148" s="41" t="str">
        <f>IFERROR(Таблица615[[#This Row],[Общее кол-во шт]]*Таблица615[[#This Row],[Оптовая цена USD                       за 1шт]],"")</f>
        <v/>
      </c>
      <c r="N148" s="312"/>
    </row>
    <row r="149" spans="1:14" ht="24" customHeight="1">
      <c r="A149" s="307" t="s">
        <v>19961</v>
      </c>
      <c r="B149" s="32">
        <v>8801051400793</v>
      </c>
      <c r="C149" s="308" t="s">
        <v>20124</v>
      </c>
      <c r="D149" s="309" t="s">
        <v>31886</v>
      </c>
      <c r="E149" s="38">
        <v>5000</v>
      </c>
      <c r="F149" s="36">
        <v>0.54</v>
      </c>
      <c r="G149" s="310">
        <v>4</v>
      </c>
      <c r="H149" s="38">
        <f>Таблица615[[#This Row],[Розничная цена KRW]]*Таблица615[[#This Row],[Коэфициент стоимости]]</f>
        <v>2700</v>
      </c>
      <c r="I149" s="39" t="str">
        <f>IF($H$1="","Введите курс",Таблица615[[#This Row],[Оптовая цена KRW                       за 1шт]]/$H$1)</f>
        <v>Введите курс</v>
      </c>
      <c r="J149" s="284"/>
      <c r="K149" s="40">
        <f>Таблица615[[#This Row],[Заказ коробок ]]*Таблица615[[#This Row],[Кол-во шт в коробке]]</f>
        <v>0</v>
      </c>
      <c r="L149" s="38">
        <f>Таблица615[[#This Row],[Общее кол-во шт]]*Таблица615[[#This Row],[Оптовая цена KRW                       за 1шт]]</f>
        <v>0</v>
      </c>
      <c r="M149" s="41" t="str">
        <f>IFERROR(Таблица615[[#This Row],[Общее кол-во шт]]*Таблица615[[#This Row],[Оптовая цена USD                       за 1шт]],"")</f>
        <v/>
      </c>
      <c r="N149" s="312"/>
    </row>
    <row r="150" spans="1:14" ht="24" customHeight="1">
      <c r="A150" s="307" t="s">
        <v>19964</v>
      </c>
      <c r="B150" s="32">
        <v>8801051400847</v>
      </c>
      <c r="C150" s="308" t="s">
        <v>20127</v>
      </c>
      <c r="D150" s="309" t="s">
        <v>31887</v>
      </c>
      <c r="E150" s="38">
        <v>5500</v>
      </c>
      <c r="F150" s="36">
        <v>0.54</v>
      </c>
      <c r="G150" s="310">
        <v>4</v>
      </c>
      <c r="H150" s="38">
        <f>Таблица615[[#This Row],[Розничная цена KRW]]*Таблица615[[#This Row],[Коэфициент стоимости]]</f>
        <v>2970</v>
      </c>
      <c r="I150" s="39" t="str">
        <f>IF($H$1="","Введите курс",Таблица615[[#This Row],[Оптовая цена KRW                       за 1шт]]/$H$1)</f>
        <v>Введите курс</v>
      </c>
      <c r="J150" s="284"/>
      <c r="K150" s="40">
        <f>Таблица615[[#This Row],[Заказ коробок ]]*Таблица615[[#This Row],[Кол-во шт в коробке]]</f>
        <v>0</v>
      </c>
      <c r="L150" s="38">
        <f>Таблица615[[#This Row],[Общее кол-во шт]]*Таблица615[[#This Row],[Оптовая цена KRW                       за 1шт]]</f>
        <v>0</v>
      </c>
      <c r="M150" s="41" t="str">
        <f>IFERROR(Таблица615[[#This Row],[Общее кол-во шт]]*Таблица615[[#This Row],[Оптовая цена USD                       за 1шт]],"")</f>
        <v/>
      </c>
      <c r="N150" s="312"/>
    </row>
    <row r="151" spans="1:14" ht="24" customHeight="1">
      <c r="A151" s="307" t="s">
        <v>19967</v>
      </c>
      <c r="B151" s="32">
        <v>8801051400854</v>
      </c>
      <c r="C151" s="308" t="s">
        <v>20129</v>
      </c>
      <c r="D151" s="309" t="s">
        <v>31888</v>
      </c>
      <c r="E151" s="38">
        <v>5500</v>
      </c>
      <c r="F151" s="36">
        <v>0.54</v>
      </c>
      <c r="G151" s="310">
        <v>4</v>
      </c>
      <c r="H151" s="38">
        <f>Таблица615[[#This Row],[Розничная цена KRW]]*Таблица615[[#This Row],[Коэфициент стоимости]]</f>
        <v>2970</v>
      </c>
      <c r="I151" s="39" t="str">
        <f>IF($H$1="","Введите курс",Таблица615[[#This Row],[Оптовая цена KRW                       за 1шт]]/$H$1)</f>
        <v>Введите курс</v>
      </c>
      <c r="J151" s="284"/>
      <c r="K151" s="40">
        <f>Таблица615[[#This Row],[Заказ коробок ]]*Таблица615[[#This Row],[Кол-во шт в коробке]]</f>
        <v>0</v>
      </c>
      <c r="L151" s="38">
        <f>Таблица615[[#This Row],[Общее кол-во шт]]*Таблица615[[#This Row],[Оптовая цена KRW                       за 1шт]]</f>
        <v>0</v>
      </c>
      <c r="M151" s="41" t="str">
        <f>IFERROR(Таблица615[[#This Row],[Общее кол-во шт]]*Таблица615[[#This Row],[Оптовая цена USD                       за 1шт]],"")</f>
        <v/>
      </c>
      <c r="N151" s="312"/>
    </row>
    <row r="152" spans="1:14" ht="24" customHeight="1">
      <c r="A152" s="307" t="s">
        <v>19970</v>
      </c>
      <c r="B152" s="32">
        <v>8801051400878</v>
      </c>
      <c r="C152" s="308" t="s">
        <v>20132</v>
      </c>
      <c r="D152" s="309" t="s">
        <v>31889</v>
      </c>
      <c r="E152" s="38">
        <v>5500</v>
      </c>
      <c r="F152" s="36">
        <v>0.54</v>
      </c>
      <c r="G152" s="310">
        <v>4</v>
      </c>
      <c r="H152" s="38">
        <f>Таблица615[[#This Row],[Розничная цена KRW]]*Таблица615[[#This Row],[Коэфициент стоимости]]</f>
        <v>2970</v>
      </c>
      <c r="I152" s="39" t="str">
        <f>IF($H$1="","Введите курс",Таблица615[[#This Row],[Оптовая цена KRW                       за 1шт]]/$H$1)</f>
        <v>Введите курс</v>
      </c>
      <c r="J152" s="284"/>
      <c r="K152" s="40">
        <f>Таблица615[[#This Row],[Заказ коробок ]]*Таблица615[[#This Row],[Кол-во шт в коробке]]</f>
        <v>0</v>
      </c>
      <c r="L152" s="38">
        <f>Таблица615[[#This Row],[Общее кол-во шт]]*Таблица615[[#This Row],[Оптовая цена KRW                       за 1шт]]</f>
        <v>0</v>
      </c>
      <c r="M152" s="41" t="str">
        <f>IFERROR(Таблица615[[#This Row],[Общее кол-во шт]]*Таблица615[[#This Row],[Оптовая цена USD                       за 1шт]],"")</f>
        <v/>
      </c>
      <c r="N152" s="312"/>
    </row>
    <row r="153" spans="1:14" ht="24" customHeight="1">
      <c r="A153" s="307" t="s">
        <v>19973</v>
      </c>
      <c r="B153" s="32">
        <v>8801051400885</v>
      </c>
      <c r="C153" s="308" t="s">
        <v>20134</v>
      </c>
      <c r="D153" s="309" t="s">
        <v>31890</v>
      </c>
      <c r="E153" s="38">
        <v>5500</v>
      </c>
      <c r="F153" s="36">
        <v>0.54</v>
      </c>
      <c r="G153" s="310">
        <v>4</v>
      </c>
      <c r="H153" s="38">
        <f>Таблица615[[#This Row],[Розничная цена KRW]]*Таблица615[[#This Row],[Коэфициент стоимости]]</f>
        <v>2970</v>
      </c>
      <c r="I153" s="39" t="str">
        <f>IF($H$1="","Введите курс",Таблица615[[#This Row],[Оптовая цена KRW                       за 1шт]]/$H$1)</f>
        <v>Введите курс</v>
      </c>
      <c r="J153" s="284"/>
      <c r="K153" s="40">
        <f>Таблица615[[#This Row],[Заказ коробок ]]*Таблица615[[#This Row],[Кол-во шт в коробке]]</f>
        <v>0</v>
      </c>
      <c r="L153" s="38">
        <f>Таблица615[[#This Row],[Общее кол-во шт]]*Таблица615[[#This Row],[Оптовая цена KRW                       за 1шт]]</f>
        <v>0</v>
      </c>
      <c r="M153" s="41" t="str">
        <f>IFERROR(Таблица615[[#This Row],[Общее кол-во шт]]*Таблица615[[#This Row],[Оптовая цена USD                       за 1шт]],"")</f>
        <v/>
      </c>
      <c r="N153" s="312"/>
    </row>
    <row r="154" spans="1:14" ht="24" customHeight="1">
      <c r="A154" s="307" t="s">
        <v>19976</v>
      </c>
      <c r="B154" s="32">
        <v>8801051400892</v>
      </c>
      <c r="C154" s="308" t="s">
        <v>20136</v>
      </c>
      <c r="D154" s="309" t="s">
        <v>31891</v>
      </c>
      <c r="E154" s="38">
        <v>5500</v>
      </c>
      <c r="F154" s="36">
        <v>0.54</v>
      </c>
      <c r="G154" s="310">
        <v>4</v>
      </c>
      <c r="H154" s="38">
        <f>Таблица615[[#This Row],[Розничная цена KRW]]*Таблица615[[#This Row],[Коэфициент стоимости]]</f>
        <v>2970</v>
      </c>
      <c r="I154" s="39" t="str">
        <f>IF($H$1="","Введите курс",Таблица615[[#This Row],[Оптовая цена KRW                       за 1шт]]/$H$1)</f>
        <v>Введите курс</v>
      </c>
      <c r="J154" s="284"/>
      <c r="K154" s="40">
        <f>Таблица615[[#This Row],[Заказ коробок ]]*Таблица615[[#This Row],[Кол-во шт в коробке]]</f>
        <v>0</v>
      </c>
      <c r="L154" s="38">
        <f>Таблица615[[#This Row],[Общее кол-во шт]]*Таблица615[[#This Row],[Оптовая цена KRW                       за 1шт]]</f>
        <v>0</v>
      </c>
      <c r="M154" s="41" t="str">
        <f>IFERROR(Таблица615[[#This Row],[Общее кол-во шт]]*Таблица615[[#This Row],[Оптовая цена USD                       за 1шт]],"")</f>
        <v/>
      </c>
      <c r="N154" s="312"/>
    </row>
    <row r="155" spans="1:14" ht="24" customHeight="1">
      <c r="A155" s="307" t="s">
        <v>19979</v>
      </c>
      <c r="B155" s="32">
        <v>8801051400908</v>
      </c>
      <c r="C155" s="308" t="s">
        <v>20138</v>
      </c>
      <c r="D155" s="309" t="s">
        <v>31892</v>
      </c>
      <c r="E155" s="38">
        <v>5500</v>
      </c>
      <c r="F155" s="36">
        <v>0.54</v>
      </c>
      <c r="G155" s="310">
        <v>4</v>
      </c>
      <c r="H155" s="38">
        <f>Таблица615[[#This Row],[Розничная цена KRW]]*Таблица615[[#This Row],[Коэфициент стоимости]]</f>
        <v>2970</v>
      </c>
      <c r="I155" s="39" t="str">
        <f>IF($H$1="","Введите курс",Таблица615[[#This Row],[Оптовая цена KRW                       за 1шт]]/$H$1)</f>
        <v>Введите курс</v>
      </c>
      <c r="J155" s="284"/>
      <c r="K155" s="40">
        <f>Таблица615[[#This Row],[Заказ коробок ]]*Таблица615[[#This Row],[Кол-во шт в коробке]]</f>
        <v>0</v>
      </c>
      <c r="L155" s="38">
        <f>Таблица615[[#This Row],[Общее кол-во шт]]*Таблица615[[#This Row],[Оптовая цена KRW                       за 1шт]]</f>
        <v>0</v>
      </c>
      <c r="M155" s="41" t="str">
        <f>IFERROR(Таблица615[[#This Row],[Общее кол-во шт]]*Таблица615[[#This Row],[Оптовая цена USD                       за 1шт]],"")</f>
        <v/>
      </c>
      <c r="N155" s="312"/>
    </row>
    <row r="156" spans="1:14" ht="24" customHeight="1">
      <c r="A156" s="307" t="s">
        <v>19980</v>
      </c>
      <c r="B156" s="32">
        <v>8801051400915</v>
      </c>
      <c r="C156" s="308" t="s">
        <v>20140</v>
      </c>
      <c r="D156" s="309" t="s">
        <v>31893</v>
      </c>
      <c r="E156" s="38">
        <v>5500</v>
      </c>
      <c r="F156" s="36">
        <v>0.54</v>
      </c>
      <c r="G156" s="310">
        <v>4</v>
      </c>
      <c r="H156" s="38">
        <f>Таблица615[[#This Row],[Розничная цена KRW]]*Таблица615[[#This Row],[Коэфициент стоимости]]</f>
        <v>2970</v>
      </c>
      <c r="I156" s="39" t="str">
        <f>IF($H$1="","Введите курс",Таблица615[[#This Row],[Оптовая цена KRW                       за 1шт]]/$H$1)</f>
        <v>Введите курс</v>
      </c>
      <c r="J156" s="284"/>
      <c r="K156" s="40">
        <f>Таблица615[[#This Row],[Заказ коробок ]]*Таблица615[[#This Row],[Кол-во шт в коробке]]</f>
        <v>0</v>
      </c>
      <c r="L156" s="38">
        <f>Таблица615[[#This Row],[Общее кол-во шт]]*Таблица615[[#This Row],[Оптовая цена KRW                       за 1шт]]</f>
        <v>0</v>
      </c>
      <c r="M156" s="41" t="str">
        <f>IFERROR(Таблица615[[#This Row],[Общее кол-во шт]]*Таблица615[[#This Row],[Оптовая цена USD                       за 1шт]],"")</f>
        <v/>
      </c>
      <c r="N156" s="312"/>
    </row>
    <row r="157" spans="1:14" ht="24" customHeight="1">
      <c r="A157" s="307" t="s">
        <v>19983</v>
      </c>
      <c r="B157" s="32">
        <v>8801051400922</v>
      </c>
      <c r="C157" s="308" t="s">
        <v>31894</v>
      </c>
      <c r="D157" s="309" t="s">
        <v>31895</v>
      </c>
      <c r="E157" s="38">
        <v>5500</v>
      </c>
      <c r="F157" s="36">
        <v>0.54</v>
      </c>
      <c r="G157" s="310">
        <v>4</v>
      </c>
      <c r="H157" s="38">
        <f>Таблица615[[#This Row],[Розничная цена KRW]]*Таблица615[[#This Row],[Коэфициент стоимости]]</f>
        <v>2970</v>
      </c>
      <c r="I157" s="39" t="str">
        <f>IF($H$1="","Введите курс",Таблица615[[#This Row],[Оптовая цена KRW                       за 1шт]]/$H$1)</f>
        <v>Введите курс</v>
      </c>
      <c r="J157" s="284"/>
      <c r="K157" s="40">
        <f>Таблица615[[#This Row],[Заказ коробок ]]*Таблица615[[#This Row],[Кол-во шт в коробке]]</f>
        <v>0</v>
      </c>
      <c r="L157" s="38">
        <f>Таблица615[[#This Row],[Общее кол-во шт]]*Таблица615[[#This Row],[Оптовая цена KRW                       за 1шт]]</f>
        <v>0</v>
      </c>
      <c r="M157" s="41" t="str">
        <f>IFERROR(Таблица615[[#This Row],[Общее кол-во шт]]*Таблица615[[#This Row],[Оптовая цена USD                       за 1шт]],"")</f>
        <v/>
      </c>
      <c r="N157" s="312"/>
    </row>
    <row r="158" spans="1:14" ht="24" customHeight="1">
      <c r="A158" s="307" t="s">
        <v>19986</v>
      </c>
      <c r="B158" s="32">
        <v>8801051400939</v>
      </c>
      <c r="C158" s="308" t="s">
        <v>20142</v>
      </c>
      <c r="D158" s="309" t="s">
        <v>31896</v>
      </c>
      <c r="E158" s="38">
        <v>5500</v>
      </c>
      <c r="F158" s="36">
        <v>0.54</v>
      </c>
      <c r="G158" s="310">
        <v>4</v>
      </c>
      <c r="H158" s="38">
        <f>Таблица615[[#This Row],[Розничная цена KRW]]*Таблица615[[#This Row],[Коэфициент стоимости]]</f>
        <v>2970</v>
      </c>
      <c r="I158" s="39" t="str">
        <f>IF($H$1="","Введите курс",Таблица615[[#This Row],[Оптовая цена KRW                       за 1шт]]/$H$1)</f>
        <v>Введите курс</v>
      </c>
      <c r="J158" s="284"/>
      <c r="K158" s="40">
        <f>Таблица615[[#This Row],[Заказ коробок ]]*Таблица615[[#This Row],[Кол-во шт в коробке]]</f>
        <v>0</v>
      </c>
      <c r="L158" s="38">
        <f>Таблица615[[#This Row],[Общее кол-во шт]]*Таблица615[[#This Row],[Оптовая цена KRW                       за 1шт]]</f>
        <v>0</v>
      </c>
      <c r="M158" s="41" t="str">
        <f>IFERROR(Таблица615[[#This Row],[Общее кол-во шт]]*Таблица615[[#This Row],[Оптовая цена USD                       за 1шт]],"")</f>
        <v/>
      </c>
      <c r="N158" s="312"/>
    </row>
    <row r="159" spans="1:14" ht="24" customHeight="1">
      <c r="A159" s="307" t="s">
        <v>19989</v>
      </c>
      <c r="B159" s="32">
        <v>8801051400960</v>
      </c>
      <c r="C159" s="308" t="s">
        <v>20145</v>
      </c>
      <c r="D159" s="309" t="s">
        <v>31897</v>
      </c>
      <c r="E159" s="38">
        <v>5500</v>
      </c>
      <c r="F159" s="36">
        <v>0.54</v>
      </c>
      <c r="G159" s="310">
        <v>4</v>
      </c>
      <c r="H159" s="38">
        <f>Таблица615[[#This Row],[Розничная цена KRW]]*Таблица615[[#This Row],[Коэфициент стоимости]]</f>
        <v>2970</v>
      </c>
      <c r="I159" s="39" t="str">
        <f>IF($H$1="","Введите курс",Таблица615[[#This Row],[Оптовая цена KRW                       за 1шт]]/$H$1)</f>
        <v>Введите курс</v>
      </c>
      <c r="J159" s="284"/>
      <c r="K159" s="40">
        <f>Таблица615[[#This Row],[Заказ коробок ]]*Таблица615[[#This Row],[Кол-во шт в коробке]]</f>
        <v>0</v>
      </c>
      <c r="L159" s="38">
        <f>Таблица615[[#This Row],[Общее кол-во шт]]*Таблица615[[#This Row],[Оптовая цена KRW                       за 1шт]]</f>
        <v>0</v>
      </c>
      <c r="M159" s="41" t="str">
        <f>IFERROR(Таблица615[[#This Row],[Общее кол-во шт]]*Таблица615[[#This Row],[Оптовая цена USD                       за 1шт]],"")</f>
        <v/>
      </c>
      <c r="N159" s="312"/>
    </row>
    <row r="160" spans="1:14" ht="24" customHeight="1">
      <c r="A160" s="307" t="s">
        <v>19992</v>
      </c>
      <c r="B160" s="32">
        <v>8801051400977</v>
      </c>
      <c r="C160" s="308" t="s">
        <v>20147</v>
      </c>
      <c r="D160" s="309" t="s">
        <v>31898</v>
      </c>
      <c r="E160" s="38">
        <v>5500</v>
      </c>
      <c r="F160" s="36">
        <v>0.54</v>
      </c>
      <c r="G160" s="310">
        <v>4</v>
      </c>
      <c r="H160" s="38">
        <f>Таблица615[[#This Row],[Розничная цена KRW]]*Таблица615[[#This Row],[Коэфициент стоимости]]</f>
        <v>2970</v>
      </c>
      <c r="I160" s="39" t="str">
        <f>IF($H$1="","Введите курс",Таблица615[[#This Row],[Оптовая цена KRW                       за 1шт]]/$H$1)</f>
        <v>Введите курс</v>
      </c>
      <c r="J160" s="284"/>
      <c r="K160" s="40">
        <f>Таблица615[[#This Row],[Заказ коробок ]]*Таблица615[[#This Row],[Кол-во шт в коробке]]</f>
        <v>0</v>
      </c>
      <c r="L160" s="38">
        <f>Таблица615[[#This Row],[Общее кол-во шт]]*Таблица615[[#This Row],[Оптовая цена KRW                       за 1шт]]</f>
        <v>0</v>
      </c>
      <c r="M160" s="41" t="str">
        <f>IFERROR(Таблица615[[#This Row],[Общее кол-во шт]]*Таблица615[[#This Row],[Оптовая цена USD                       за 1шт]],"")</f>
        <v/>
      </c>
      <c r="N160" s="312"/>
    </row>
    <row r="161" spans="1:14" ht="24" customHeight="1">
      <c r="A161" s="307" t="s">
        <v>19995</v>
      </c>
      <c r="B161" s="32">
        <v>8801051400991</v>
      </c>
      <c r="C161" s="308" t="s">
        <v>20150</v>
      </c>
      <c r="D161" s="309" t="s">
        <v>31899</v>
      </c>
      <c r="E161" s="38">
        <v>5500</v>
      </c>
      <c r="F161" s="36">
        <v>0.54</v>
      </c>
      <c r="G161" s="310">
        <v>4</v>
      </c>
      <c r="H161" s="38">
        <f>Таблица615[[#This Row],[Розничная цена KRW]]*Таблица615[[#This Row],[Коэфициент стоимости]]</f>
        <v>2970</v>
      </c>
      <c r="I161" s="39" t="str">
        <f>IF($H$1="","Введите курс",Таблица615[[#This Row],[Оптовая цена KRW                       за 1шт]]/$H$1)</f>
        <v>Введите курс</v>
      </c>
      <c r="J161" s="284"/>
      <c r="K161" s="40">
        <f>Таблица615[[#This Row],[Заказ коробок ]]*Таблица615[[#This Row],[Кол-во шт в коробке]]</f>
        <v>0</v>
      </c>
      <c r="L161" s="38">
        <f>Таблица615[[#This Row],[Общее кол-во шт]]*Таблица615[[#This Row],[Оптовая цена KRW                       за 1шт]]</f>
        <v>0</v>
      </c>
      <c r="M161" s="41" t="str">
        <f>IFERROR(Таблица615[[#This Row],[Общее кол-во шт]]*Таблица615[[#This Row],[Оптовая цена USD                       за 1шт]],"")</f>
        <v/>
      </c>
      <c r="N161" s="312"/>
    </row>
    <row r="162" spans="1:14" ht="24" customHeight="1">
      <c r="A162" s="307" t="s">
        <v>19998</v>
      </c>
      <c r="B162" s="32">
        <v>8801051401004</v>
      </c>
      <c r="C162" s="308" t="s">
        <v>20152</v>
      </c>
      <c r="D162" s="309" t="s">
        <v>31900</v>
      </c>
      <c r="E162" s="38">
        <v>5500</v>
      </c>
      <c r="F162" s="36">
        <v>0.54</v>
      </c>
      <c r="G162" s="310">
        <v>4</v>
      </c>
      <c r="H162" s="38">
        <f>Таблица615[[#This Row],[Розничная цена KRW]]*Таблица615[[#This Row],[Коэфициент стоимости]]</f>
        <v>2970</v>
      </c>
      <c r="I162" s="39" t="str">
        <f>IF($H$1="","Введите курс",Таблица615[[#This Row],[Оптовая цена KRW                       за 1шт]]/$H$1)</f>
        <v>Введите курс</v>
      </c>
      <c r="J162" s="284"/>
      <c r="K162" s="40">
        <f>Таблица615[[#This Row],[Заказ коробок ]]*Таблица615[[#This Row],[Кол-во шт в коробке]]</f>
        <v>0</v>
      </c>
      <c r="L162" s="38">
        <f>Таблица615[[#This Row],[Общее кол-во шт]]*Таблица615[[#This Row],[Оптовая цена KRW                       за 1шт]]</f>
        <v>0</v>
      </c>
      <c r="M162" s="41" t="str">
        <f>IFERROR(Таблица615[[#This Row],[Общее кол-во шт]]*Таблица615[[#This Row],[Оптовая цена USD                       за 1шт]],"")</f>
        <v/>
      </c>
      <c r="N162" s="312"/>
    </row>
    <row r="163" spans="1:14" ht="24" customHeight="1">
      <c r="A163" s="307" t="s">
        <v>20001</v>
      </c>
      <c r="B163" s="32">
        <v>8801051401011</v>
      </c>
      <c r="C163" s="308" t="s">
        <v>20154</v>
      </c>
      <c r="D163" s="309" t="s">
        <v>31901</v>
      </c>
      <c r="E163" s="38">
        <v>5500</v>
      </c>
      <c r="F163" s="36">
        <v>0.54</v>
      </c>
      <c r="G163" s="310">
        <v>4</v>
      </c>
      <c r="H163" s="38">
        <f>Таблица615[[#This Row],[Розничная цена KRW]]*Таблица615[[#This Row],[Коэфициент стоимости]]</f>
        <v>2970</v>
      </c>
      <c r="I163" s="39" t="str">
        <f>IF($H$1="","Введите курс",Таблица615[[#This Row],[Оптовая цена KRW                       за 1шт]]/$H$1)</f>
        <v>Введите курс</v>
      </c>
      <c r="J163" s="284"/>
      <c r="K163" s="40">
        <f>Таблица615[[#This Row],[Заказ коробок ]]*Таблица615[[#This Row],[Кол-во шт в коробке]]</f>
        <v>0</v>
      </c>
      <c r="L163" s="38">
        <f>Таблица615[[#This Row],[Общее кол-во шт]]*Таблица615[[#This Row],[Оптовая цена KRW                       за 1шт]]</f>
        <v>0</v>
      </c>
      <c r="M163" s="41" t="str">
        <f>IFERROR(Таблица615[[#This Row],[Общее кол-во шт]]*Таблица615[[#This Row],[Оптовая цена USD                       за 1шт]],"")</f>
        <v/>
      </c>
      <c r="N163" s="312"/>
    </row>
    <row r="164" spans="1:14" ht="24" customHeight="1">
      <c r="A164" s="307" t="s">
        <v>20004</v>
      </c>
      <c r="B164" s="32">
        <v>8801051401028</v>
      </c>
      <c r="C164" s="308" t="s">
        <v>20156</v>
      </c>
      <c r="D164" s="309" t="s">
        <v>31902</v>
      </c>
      <c r="E164" s="38">
        <v>5500</v>
      </c>
      <c r="F164" s="36">
        <v>0.54</v>
      </c>
      <c r="G164" s="310">
        <v>4</v>
      </c>
      <c r="H164" s="38">
        <f>Таблица615[[#This Row],[Розничная цена KRW]]*Таблица615[[#This Row],[Коэфициент стоимости]]</f>
        <v>2970</v>
      </c>
      <c r="I164" s="39" t="str">
        <f>IF($H$1="","Введите курс",Таблица615[[#This Row],[Оптовая цена KRW                       за 1шт]]/$H$1)</f>
        <v>Введите курс</v>
      </c>
      <c r="J164" s="284"/>
      <c r="K164" s="40">
        <f>Таблица615[[#This Row],[Заказ коробок ]]*Таблица615[[#This Row],[Кол-во шт в коробке]]</f>
        <v>0</v>
      </c>
      <c r="L164" s="38">
        <f>Таблица615[[#This Row],[Общее кол-во шт]]*Таблица615[[#This Row],[Оптовая цена KRW                       за 1шт]]</f>
        <v>0</v>
      </c>
      <c r="M164" s="41" t="str">
        <f>IFERROR(Таблица615[[#This Row],[Общее кол-во шт]]*Таблица615[[#This Row],[Оптовая цена USD                       за 1шт]],"")</f>
        <v/>
      </c>
      <c r="N164" s="312"/>
    </row>
    <row r="165" spans="1:14" ht="24" customHeight="1">
      <c r="A165" s="307" t="s">
        <v>20007</v>
      </c>
      <c r="B165" s="32">
        <v>8801051401066</v>
      </c>
      <c r="C165" s="308" t="s">
        <v>20160</v>
      </c>
      <c r="D165" s="309" t="s">
        <v>31903</v>
      </c>
      <c r="E165" s="38">
        <v>5500</v>
      </c>
      <c r="F165" s="36">
        <v>0.54</v>
      </c>
      <c r="G165" s="310">
        <v>4</v>
      </c>
      <c r="H165" s="38">
        <f>Таблица615[[#This Row],[Розничная цена KRW]]*Таблица615[[#This Row],[Коэфициент стоимости]]</f>
        <v>2970</v>
      </c>
      <c r="I165" s="39" t="str">
        <f>IF($H$1="","Введите курс",Таблица615[[#This Row],[Оптовая цена KRW                       за 1шт]]/$H$1)</f>
        <v>Введите курс</v>
      </c>
      <c r="J165" s="284"/>
      <c r="K165" s="40">
        <f>Таблица615[[#This Row],[Заказ коробок ]]*Таблица615[[#This Row],[Кол-во шт в коробке]]</f>
        <v>0</v>
      </c>
      <c r="L165" s="38">
        <f>Таблица615[[#This Row],[Общее кол-во шт]]*Таблица615[[#This Row],[Оптовая цена KRW                       за 1шт]]</f>
        <v>0</v>
      </c>
      <c r="M165" s="41" t="str">
        <f>IFERROR(Таблица615[[#This Row],[Общее кол-во шт]]*Таблица615[[#This Row],[Оптовая цена USD                       за 1шт]],"")</f>
        <v/>
      </c>
      <c r="N165" s="312"/>
    </row>
    <row r="166" spans="1:14" ht="24" customHeight="1">
      <c r="A166" s="307" t="s">
        <v>20010</v>
      </c>
      <c r="B166" s="32">
        <v>8801051401073</v>
      </c>
      <c r="C166" s="308" t="s">
        <v>20162</v>
      </c>
      <c r="D166" s="309" t="s">
        <v>31904</v>
      </c>
      <c r="E166" s="38">
        <v>5500</v>
      </c>
      <c r="F166" s="36">
        <v>0.54</v>
      </c>
      <c r="G166" s="310">
        <v>4</v>
      </c>
      <c r="H166" s="38">
        <f>Таблица615[[#This Row],[Розничная цена KRW]]*Таблица615[[#This Row],[Коэфициент стоимости]]</f>
        <v>2970</v>
      </c>
      <c r="I166" s="39" t="str">
        <f>IF($H$1="","Введите курс",Таблица615[[#This Row],[Оптовая цена KRW                       за 1шт]]/$H$1)</f>
        <v>Введите курс</v>
      </c>
      <c r="J166" s="284"/>
      <c r="K166" s="40">
        <f>Таблица615[[#This Row],[Заказ коробок ]]*Таблица615[[#This Row],[Кол-во шт в коробке]]</f>
        <v>0</v>
      </c>
      <c r="L166" s="38">
        <f>Таблица615[[#This Row],[Общее кол-во шт]]*Таблица615[[#This Row],[Оптовая цена KRW                       за 1шт]]</f>
        <v>0</v>
      </c>
      <c r="M166" s="41" t="str">
        <f>IFERROR(Таблица615[[#This Row],[Общее кол-во шт]]*Таблица615[[#This Row],[Оптовая цена USD                       за 1шт]],"")</f>
        <v/>
      </c>
      <c r="N166" s="312"/>
    </row>
    <row r="167" spans="1:14" ht="24" customHeight="1">
      <c r="A167" s="307" t="s">
        <v>20011</v>
      </c>
      <c r="B167" s="32">
        <v>8801051401080</v>
      </c>
      <c r="C167" s="308" t="s">
        <v>20164</v>
      </c>
      <c r="D167" s="309" t="s">
        <v>31905</v>
      </c>
      <c r="E167" s="38">
        <v>5500</v>
      </c>
      <c r="F167" s="36">
        <v>0.54</v>
      </c>
      <c r="G167" s="310">
        <v>4</v>
      </c>
      <c r="H167" s="38">
        <f>Таблица615[[#This Row],[Розничная цена KRW]]*Таблица615[[#This Row],[Коэфициент стоимости]]</f>
        <v>2970</v>
      </c>
      <c r="I167" s="39" t="str">
        <f>IF($H$1="","Введите курс",Таблица615[[#This Row],[Оптовая цена KRW                       за 1шт]]/$H$1)</f>
        <v>Введите курс</v>
      </c>
      <c r="J167" s="284"/>
      <c r="K167" s="40">
        <f>Таблица615[[#This Row],[Заказ коробок ]]*Таблица615[[#This Row],[Кол-во шт в коробке]]</f>
        <v>0</v>
      </c>
      <c r="L167" s="38">
        <f>Таблица615[[#This Row],[Общее кол-во шт]]*Таблица615[[#This Row],[Оптовая цена KRW                       за 1шт]]</f>
        <v>0</v>
      </c>
      <c r="M167" s="41" t="str">
        <f>IFERROR(Таблица615[[#This Row],[Общее кол-во шт]]*Таблица615[[#This Row],[Оптовая цена USD                       за 1шт]],"")</f>
        <v/>
      </c>
      <c r="N167" s="312"/>
    </row>
    <row r="168" spans="1:14" ht="24" customHeight="1">
      <c r="A168" s="307" t="s">
        <v>20012</v>
      </c>
      <c r="B168" s="32">
        <v>8801051401103</v>
      </c>
      <c r="C168" s="308" t="s">
        <v>20166</v>
      </c>
      <c r="D168" s="309" t="s">
        <v>31906</v>
      </c>
      <c r="E168" s="38">
        <v>5500</v>
      </c>
      <c r="F168" s="36">
        <v>0.54</v>
      </c>
      <c r="G168" s="310">
        <v>4</v>
      </c>
      <c r="H168" s="38">
        <f>Таблица615[[#This Row],[Розничная цена KRW]]*Таблица615[[#This Row],[Коэфициент стоимости]]</f>
        <v>2970</v>
      </c>
      <c r="I168" s="39" t="str">
        <f>IF($H$1="","Введите курс",Таблица615[[#This Row],[Оптовая цена KRW                       за 1шт]]/$H$1)</f>
        <v>Введите курс</v>
      </c>
      <c r="J168" s="284"/>
      <c r="K168" s="40">
        <f>Таблица615[[#This Row],[Заказ коробок ]]*Таблица615[[#This Row],[Кол-во шт в коробке]]</f>
        <v>0</v>
      </c>
      <c r="L168" s="38">
        <f>Таблица615[[#This Row],[Общее кол-во шт]]*Таблица615[[#This Row],[Оптовая цена KRW                       за 1шт]]</f>
        <v>0</v>
      </c>
      <c r="M168" s="41" t="str">
        <f>IFERROR(Таблица615[[#This Row],[Общее кол-во шт]]*Таблица615[[#This Row],[Оптовая цена USD                       за 1шт]],"")</f>
        <v/>
      </c>
      <c r="N168" s="312"/>
    </row>
    <row r="169" spans="1:14" ht="24" customHeight="1">
      <c r="A169" s="307" t="s">
        <v>20015</v>
      </c>
      <c r="B169" s="32">
        <v>8801051401110</v>
      </c>
      <c r="C169" s="308" t="s">
        <v>20168</v>
      </c>
      <c r="D169" s="309" t="s">
        <v>31907</v>
      </c>
      <c r="E169" s="38">
        <v>5500</v>
      </c>
      <c r="F169" s="36">
        <v>0.54</v>
      </c>
      <c r="G169" s="310">
        <v>4</v>
      </c>
      <c r="H169" s="38">
        <f>Таблица615[[#This Row],[Розничная цена KRW]]*Таблица615[[#This Row],[Коэфициент стоимости]]</f>
        <v>2970</v>
      </c>
      <c r="I169" s="39" t="str">
        <f>IF($H$1="","Введите курс",Таблица615[[#This Row],[Оптовая цена KRW                       за 1шт]]/$H$1)</f>
        <v>Введите курс</v>
      </c>
      <c r="J169" s="284"/>
      <c r="K169" s="40">
        <f>Таблица615[[#This Row],[Заказ коробок ]]*Таблица615[[#This Row],[Кол-во шт в коробке]]</f>
        <v>0</v>
      </c>
      <c r="L169" s="38">
        <f>Таблица615[[#This Row],[Общее кол-во шт]]*Таблица615[[#This Row],[Оптовая цена KRW                       за 1шт]]</f>
        <v>0</v>
      </c>
      <c r="M169" s="41" t="str">
        <f>IFERROR(Таблица615[[#This Row],[Общее кол-во шт]]*Таблица615[[#This Row],[Оптовая цена USD                       за 1шт]],"")</f>
        <v/>
      </c>
      <c r="N169" s="312"/>
    </row>
    <row r="170" spans="1:14" ht="24" customHeight="1">
      <c r="A170" s="307" t="s">
        <v>20018</v>
      </c>
      <c r="B170" s="32">
        <v>8801051400502</v>
      </c>
      <c r="C170" s="308" t="s">
        <v>20170</v>
      </c>
      <c r="D170" s="309" t="s">
        <v>20171</v>
      </c>
      <c r="E170" s="38">
        <v>22000</v>
      </c>
      <c r="F170" s="36">
        <v>0.54</v>
      </c>
      <c r="G170" s="310">
        <v>10</v>
      </c>
      <c r="H170" s="38">
        <f>Таблица615[[#This Row],[Розничная цена KRW]]*Таблица615[[#This Row],[Коэфициент стоимости]]</f>
        <v>11880</v>
      </c>
      <c r="I170" s="39" t="str">
        <f>IF($H$1="","Введите курс",Таблица615[[#This Row],[Оптовая цена KRW                       за 1шт]]/$H$1)</f>
        <v>Введите курс</v>
      </c>
      <c r="J170" s="284"/>
      <c r="K170" s="40">
        <f>Таблица615[[#This Row],[Заказ коробок ]]*Таблица615[[#This Row],[Кол-во шт в коробке]]</f>
        <v>0</v>
      </c>
      <c r="L170" s="38">
        <f>Таблица615[[#This Row],[Общее кол-во шт]]*Таблица615[[#This Row],[Оптовая цена KRW                       за 1шт]]</f>
        <v>0</v>
      </c>
      <c r="M170" s="41" t="str">
        <f>IFERROR(Таблица615[[#This Row],[Общее кол-во шт]]*Таблица615[[#This Row],[Оптовая цена USD                       за 1шт]],"")</f>
        <v/>
      </c>
      <c r="N170" s="312"/>
    </row>
    <row r="171" spans="1:14" ht="24" customHeight="1">
      <c r="A171" s="307" t="s">
        <v>20021</v>
      </c>
      <c r="B171" s="32">
        <v>8806182579608</v>
      </c>
      <c r="C171" s="308" t="s">
        <v>20180</v>
      </c>
      <c r="D171" s="309" t="s">
        <v>20181</v>
      </c>
      <c r="E171" s="38">
        <v>22000</v>
      </c>
      <c r="F171" s="36">
        <v>0.54</v>
      </c>
      <c r="G171" s="310">
        <v>10</v>
      </c>
      <c r="H171" s="38">
        <f>Таблица615[[#This Row],[Розничная цена KRW]]*Таблица615[[#This Row],[Коэфициент стоимости]]</f>
        <v>11880</v>
      </c>
      <c r="I171" s="39" t="str">
        <f>IF($H$1="","Введите курс",Таблица615[[#This Row],[Оптовая цена KRW                       за 1шт]]/$H$1)</f>
        <v>Введите курс</v>
      </c>
      <c r="J171" s="284"/>
      <c r="K171" s="40">
        <f>Таблица615[[#This Row],[Заказ коробок ]]*Таблица615[[#This Row],[Кол-во шт в коробке]]</f>
        <v>0</v>
      </c>
      <c r="L171" s="38">
        <f>Таблица615[[#This Row],[Общее кол-во шт]]*Таблица615[[#This Row],[Оптовая цена KRW                       за 1шт]]</f>
        <v>0</v>
      </c>
      <c r="M171" s="41" t="str">
        <f>IFERROR(Таблица615[[#This Row],[Общее кол-во шт]]*Таблица615[[#This Row],[Оптовая цена USD                       за 1шт]],"")</f>
        <v/>
      </c>
      <c r="N171" s="312"/>
    </row>
    <row r="172" spans="1:14" ht="24" customHeight="1">
      <c r="A172" s="307" t="s">
        <v>20024</v>
      </c>
      <c r="B172" s="32">
        <v>8806182579615</v>
      </c>
      <c r="C172" s="308" t="s">
        <v>20183</v>
      </c>
      <c r="D172" s="309" t="s">
        <v>20184</v>
      </c>
      <c r="E172" s="38">
        <v>22000</v>
      </c>
      <c r="F172" s="36">
        <v>0.54</v>
      </c>
      <c r="G172" s="310">
        <v>10</v>
      </c>
      <c r="H172" s="38">
        <f>Таблица615[[#This Row],[Розничная цена KRW]]*Таблица615[[#This Row],[Коэфициент стоимости]]</f>
        <v>11880</v>
      </c>
      <c r="I172" s="39" t="str">
        <f>IF($H$1="","Введите курс",Таблица615[[#This Row],[Оптовая цена KRW                       за 1шт]]/$H$1)</f>
        <v>Введите курс</v>
      </c>
      <c r="J172" s="284"/>
      <c r="K172" s="40">
        <f>Таблица615[[#This Row],[Заказ коробок ]]*Таблица615[[#This Row],[Кол-во шт в коробке]]</f>
        <v>0</v>
      </c>
      <c r="L172" s="38">
        <f>Таблица615[[#This Row],[Общее кол-во шт]]*Таблица615[[#This Row],[Оптовая цена KRW                       за 1шт]]</f>
        <v>0</v>
      </c>
      <c r="M172" s="41" t="str">
        <f>IFERROR(Таблица615[[#This Row],[Общее кол-во шт]]*Таблица615[[#This Row],[Оптовая цена USD                       за 1шт]],"")</f>
        <v/>
      </c>
      <c r="N172" s="312"/>
    </row>
    <row r="173" spans="1:14" ht="24" customHeight="1">
      <c r="A173" s="307" t="s">
        <v>20027</v>
      </c>
      <c r="B173" s="32">
        <v>8806182579622</v>
      </c>
      <c r="C173" s="308" t="s">
        <v>20186</v>
      </c>
      <c r="D173" s="309" t="s">
        <v>20187</v>
      </c>
      <c r="E173" s="38">
        <v>22000</v>
      </c>
      <c r="F173" s="36">
        <v>0.54</v>
      </c>
      <c r="G173" s="310">
        <v>10</v>
      </c>
      <c r="H173" s="38">
        <f>Таблица615[[#This Row],[Розничная цена KRW]]*Таблица615[[#This Row],[Коэфициент стоимости]]</f>
        <v>11880</v>
      </c>
      <c r="I173" s="39" t="str">
        <f>IF($H$1="","Введите курс",Таблица615[[#This Row],[Оптовая цена KRW                       за 1шт]]/$H$1)</f>
        <v>Введите курс</v>
      </c>
      <c r="J173" s="284"/>
      <c r="K173" s="40">
        <f>Таблица615[[#This Row],[Заказ коробок ]]*Таблица615[[#This Row],[Кол-во шт в коробке]]</f>
        <v>0</v>
      </c>
      <c r="L173" s="38">
        <f>Таблица615[[#This Row],[Общее кол-во шт]]*Таблица615[[#This Row],[Оптовая цена KRW                       за 1шт]]</f>
        <v>0</v>
      </c>
      <c r="M173" s="41" t="str">
        <f>IFERROR(Таблица615[[#This Row],[Общее кол-во шт]]*Таблица615[[#This Row],[Оптовая цена USD                       за 1шт]],"")</f>
        <v/>
      </c>
      <c r="N173" s="312"/>
    </row>
    <row r="174" spans="1:14" ht="24" customHeight="1">
      <c r="A174" s="307" t="s">
        <v>20030</v>
      </c>
      <c r="B174" s="32">
        <v>8806182579639</v>
      </c>
      <c r="C174" s="308" t="s">
        <v>20189</v>
      </c>
      <c r="D174" s="309" t="s">
        <v>20190</v>
      </c>
      <c r="E174" s="38">
        <v>22000</v>
      </c>
      <c r="F174" s="36">
        <v>0.54</v>
      </c>
      <c r="G174" s="310">
        <v>10</v>
      </c>
      <c r="H174" s="38">
        <f>Таблица615[[#This Row],[Розничная цена KRW]]*Таблица615[[#This Row],[Коэфициент стоимости]]</f>
        <v>11880</v>
      </c>
      <c r="I174" s="39" t="str">
        <f>IF($H$1="","Введите курс",Таблица615[[#This Row],[Оптовая цена KRW                       за 1шт]]/$H$1)</f>
        <v>Введите курс</v>
      </c>
      <c r="J174" s="284"/>
      <c r="K174" s="40">
        <f>Таблица615[[#This Row],[Заказ коробок ]]*Таблица615[[#This Row],[Кол-во шт в коробке]]</f>
        <v>0</v>
      </c>
      <c r="L174" s="38">
        <f>Таблица615[[#This Row],[Общее кол-во шт]]*Таблица615[[#This Row],[Оптовая цена KRW                       за 1шт]]</f>
        <v>0</v>
      </c>
      <c r="M174" s="41" t="str">
        <f>IFERROR(Таблица615[[#This Row],[Общее кол-во шт]]*Таблица615[[#This Row],[Оптовая цена USD                       за 1шт]],"")</f>
        <v/>
      </c>
      <c r="N174" s="312"/>
    </row>
    <row r="175" spans="1:14" ht="24" customHeight="1">
      <c r="A175" s="307" t="s">
        <v>20033</v>
      </c>
      <c r="B175" s="32">
        <v>8806182579684</v>
      </c>
      <c r="C175" s="308" t="s">
        <v>20196</v>
      </c>
      <c r="D175" s="309" t="s">
        <v>20197</v>
      </c>
      <c r="E175" s="38">
        <v>12000</v>
      </c>
      <c r="F175" s="36">
        <v>0.54</v>
      </c>
      <c r="G175" s="310">
        <v>10</v>
      </c>
      <c r="H175" s="38">
        <f>Таблица615[[#This Row],[Розничная цена KRW]]*Таблица615[[#This Row],[Коэфициент стоимости]]</f>
        <v>6480</v>
      </c>
      <c r="I175" s="39" t="str">
        <f>IF($H$1="","Введите курс",Таблица615[[#This Row],[Оптовая цена KRW                       за 1шт]]/$H$1)</f>
        <v>Введите курс</v>
      </c>
      <c r="J175" s="284"/>
      <c r="K175" s="40">
        <f>Таблица615[[#This Row],[Заказ коробок ]]*Таблица615[[#This Row],[Кол-во шт в коробке]]</f>
        <v>0</v>
      </c>
      <c r="L175" s="38">
        <f>Таблица615[[#This Row],[Общее кол-во шт]]*Таблица615[[#This Row],[Оптовая цена KRW                       за 1шт]]</f>
        <v>0</v>
      </c>
      <c r="M175" s="41" t="str">
        <f>IFERROR(Таблица615[[#This Row],[Общее кол-во шт]]*Таблица615[[#This Row],[Оптовая цена USD                       за 1шт]],"")</f>
        <v/>
      </c>
      <c r="N175" s="312"/>
    </row>
    <row r="176" spans="1:14" ht="24" customHeight="1">
      <c r="A176" s="307" t="s">
        <v>20036</v>
      </c>
      <c r="B176" s="32">
        <v>8806182579691</v>
      </c>
      <c r="C176" s="308" t="s">
        <v>20199</v>
      </c>
      <c r="D176" s="309" t="s">
        <v>20200</v>
      </c>
      <c r="E176" s="38">
        <v>22000</v>
      </c>
      <c r="F176" s="36">
        <v>0.54</v>
      </c>
      <c r="G176" s="310">
        <v>10</v>
      </c>
      <c r="H176" s="38">
        <f>Таблица615[[#This Row],[Розничная цена KRW]]*Таблица615[[#This Row],[Коэфициент стоимости]]</f>
        <v>11880</v>
      </c>
      <c r="I176" s="39" t="str">
        <f>IF($H$1="","Введите курс",Таблица615[[#This Row],[Оптовая цена KRW                       за 1шт]]/$H$1)</f>
        <v>Введите курс</v>
      </c>
      <c r="J176" s="284"/>
      <c r="K176" s="40">
        <f>Таблица615[[#This Row],[Заказ коробок ]]*Таблица615[[#This Row],[Кол-во шт в коробке]]</f>
        <v>0</v>
      </c>
      <c r="L176" s="38">
        <f>Таблица615[[#This Row],[Общее кол-во шт]]*Таблица615[[#This Row],[Оптовая цена KRW                       за 1шт]]</f>
        <v>0</v>
      </c>
      <c r="M176" s="41" t="str">
        <f>IFERROR(Таблица615[[#This Row],[Общее кол-во шт]]*Таблица615[[#This Row],[Оптовая цена USD                       за 1шт]],"")</f>
        <v/>
      </c>
      <c r="N176" s="312"/>
    </row>
    <row r="177" spans="1:14" ht="24" customHeight="1">
      <c r="A177" s="307" t="s">
        <v>20039</v>
      </c>
      <c r="B177" s="32">
        <v>8801051402285</v>
      </c>
      <c r="C177" s="308" t="s">
        <v>20207</v>
      </c>
      <c r="D177" s="309" t="s">
        <v>20208</v>
      </c>
      <c r="E177" s="38">
        <v>19000</v>
      </c>
      <c r="F177" s="36">
        <v>0.54</v>
      </c>
      <c r="G177" s="310">
        <v>6</v>
      </c>
      <c r="H177" s="38">
        <f>Таблица615[[#This Row],[Розничная цена KRW]]*Таблица615[[#This Row],[Коэфициент стоимости]]</f>
        <v>10260</v>
      </c>
      <c r="I177" s="39" t="str">
        <f>IF($H$1="","Введите курс",Таблица615[[#This Row],[Оптовая цена KRW                       за 1шт]]/$H$1)</f>
        <v>Введите курс</v>
      </c>
      <c r="J177" s="284"/>
      <c r="K177" s="40">
        <f>Таблица615[[#This Row],[Заказ коробок ]]*Таблица615[[#This Row],[Кол-во шт в коробке]]</f>
        <v>0</v>
      </c>
      <c r="L177" s="38">
        <f>Таблица615[[#This Row],[Общее кол-во шт]]*Таблица615[[#This Row],[Оптовая цена KRW                       за 1шт]]</f>
        <v>0</v>
      </c>
      <c r="M177" s="41" t="str">
        <f>IFERROR(Таблица615[[#This Row],[Общее кол-во шт]]*Таблица615[[#This Row],[Оптовая цена USD                       за 1шт]],"")</f>
        <v/>
      </c>
      <c r="N177" s="312"/>
    </row>
    <row r="178" spans="1:14" ht="24" customHeight="1">
      <c r="A178" s="307" t="s">
        <v>20042</v>
      </c>
      <c r="B178" s="32">
        <v>8801051402292</v>
      </c>
      <c r="C178" s="308" t="s">
        <v>20210</v>
      </c>
      <c r="D178" s="309" t="s">
        <v>20211</v>
      </c>
      <c r="E178" s="38">
        <v>18000</v>
      </c>
      <c r="F178" s="36">
        <v>0.54</v>
      </c>
      <c r="G178" s="310">
        <v>6</v>
      </c>
      <c r="H178" s="38">
        <f>Таблица615[[#This Row],[Розничная цена KRW]]*Таблица615[[#This Row],[Коэфициент стоимости]]</f>
        <v>9720</v>
      </c>
      <c r="I178" s="39" t="str">
        <f>IF($H$1="","Введите курс",Таблица615[[#This Row],[Оптовая цена KRW                       за 1шт]]/$H$1)</f>
        <v>Введите курс</v>
      </c>
      <c r="J178" s="284"/>
      <c r="K178" s="40">
        <f>Таблица615[[#This Row],[Заказ коробок ]]*Таблица615[[#This Row],[Кол-во шт в коробке]]</f>
        <v>0</v>
      </c>
      <c r="L178" s="38">
        <f>Таблица615[[#This Row],[Общее кол-во шт]]*Таблица615[[#This Row],[Оптовая цена KRW                       за 1шт]]</f>
        <v>0</v>
      </c>
      <c r="M178" s="41" t="str">
        <f>IFERROR(Таблица615[[#This Row],[Общее кол-во шт]]*Таблица615[[#This Row],[Оптовая цена USD                       за 1шт]],"")</f>
        <v/>
      </c>
      <c r="N178" s="312"/>
    </row>
    <row r="179" spans="1:14" ht="24" customHeight="1">
      <c r="A179" s="307" t="s">
        <v>20043</v>
      </c>
      <c r="B179" s="32">
        <v>8801051402308</v>
      </c>
      <c r="C179" s="308" t="s">
        <v>20213</v>
      </c>
      <c r="D179" s="309" t="s">
        <v>20214</v>
      </c>
      <c r="E179" s="38">
        <v>15000</v>
      </c>
      <c r="F179" s="36">
        <v>0.54</v>
      </c>
      <c r="G179" s="310">
        <v>6</v>
      </c>
      <c r="H179" s="38">
        <f>Таблица615[[#This Row],[Розничная цена KRW]]*Таблица615[[#This Row],[Коэфициент стоимости]]</f>
        <v>8100.0000000000009</v>
      </c>
      <c r="I179" s="39" t="str">
        <f>IF($H$1="","Введите курс",Таблица615[[#This Row],[Оптовая цена KRW                       за 1шт]]/$H$1)</f>
        <v>Введите курс</v>
      </c>
      <c r="J179" s="284"/>
      <c r="K179" s="40">
        <f>Таблица615[[#This Row],[Заказ коробок ]]*Таблица615[[#This Row],[Кол-во шт в коробке]]</f>
        <v>0</v>
      </c>
      <c r="L179" s="38">
        <f>Таблица615[[#This Row],[Общее кол-во шт]]*Таблица615[[#This Row],[Оптовая цена KRW                       за 1шт]]</f>
        <v>0</v>
      </c>
      <c r="M179" s="41" t="str">
        <f>IFERROR(Таблица615[[#This Row],[Общее кол-во шт]]*Таблица615[[#This Row],[Оптовая цена USD                       за 1шт]],"")</f>
        <v/>
      </c>
      <c r="N179" s="312"/>
    </row>
    <row r="180" spans="1:14" ht="24" customHeight="1">
      <c r="A180" s="307" t="s">
        <v>20046</v>
      </c>
      <c r="B180" s="32">
        <v>8801051402322</v>
      </c>
      <c r="C180" s="308" t="s">
        <v>20217</v>
      </c>
      <c r="D180" s="309" t="s">
        <v>20218</v>
      </c>
      <c r="E180" s="38">
        <v>14000</v>
      </c>
      <c r="F180" s="36">
        <v>0.54</v>
      </c>
      <c r="G180" s="310">
        <v>6</v>
      </c>
      <c r="H180" s="38">
        <f>Таблица615[[#This Row],[Розничная цена KRW]]*Таблица615[[#This Row],[Коэфициент стоимости]]</f>
        <v>7560.0000000000009</v>
      </c>
      <c r="I180" s="39" t="str">
        <f>IF($H$1="","Введите курс",Таблица615[[#This Row],[Оптовая цена KRW                       за 1шт]]/$H$1)</f>
        <v>Введите курс</v>
      </c>
      <c r="J180" s="284"/>
      <c r="K180" s="40">
        <f>Таблица615[[#This Row],[Заказ коробок ]]*Таблица615[[#This Row],[Кол-во шт в коробке]]</f>
        <v>0</v>
      </c>
      <c r="L180" s="38">
        <f>Таблица615[[#This Row],[Общее кол-во шт]]*Таблица615[[#This Row],[Оптовая цена KRW                       за 1шт]]</f>
        <v>0</v>
      </c>
      <c r="M180" s="41" t="str">
        <f>IFERROR(Таблица615[[#This Row],[Общее кол-во шт]]*Таблица615[[#This Row],[Оптовая цена USD                       за 1шт]],"")</f>
        <v/>
      </c>
      <c r="N180" s="312"/>
    </row>
    <row r="181" spans="1:14" ht="24" customHeight="1">
      <c r="A181" s="307" t="s">
        <v>20049</v>
      </c>
      <c r="B181" s="32">
        <v>8801051402339</v>
      </c>
      <c r="C181" s="308" t="s">
        <v>20220</v>
      </c>
      <c r="D181" s="309" t="s">
        <v>20221</v>
      </c>
      <c r="E181" s="38">
        <v>11000</v>
      </c>
      <c r="F181" s="36">
        <v>0.54</v>
      </c>
      <c r="G181" s="310">
        <v>6</v>
      </c>
      <c r="H181" s="38">
        <f>Таблица615[[#This Row],[Розничная цена KRW]]*Таблица615[[#This Row],[Коэфициент стоимости]]</f>
        <v>5940</v>
      </c>
      <c r="I181" s="39" t="str">
        <f>IF($H$1="","Введите курс",Таблица615[[#This Row],[Оптовая цена KRW                       за 1шт]]/$H$1)</f>
        <v>Введите курс</v>
      </c>
      <c r="J181" s="284"/>
      <c r="K181" s="40">
        <f>Таблица615[[#This Row],[Заказ коробок ]]*Таблица615[[#This Row],[Кол-во шт в коробке]]</f>
        <v>0</v>
      </c>
      <c r="L181" s="38">
        <f>Таблица615[[#This Row],[Общее кол-во шт]]*Таблица615[[#This Row],[Оптовая цена KRW                       за 1шт]]</f>
        <v>0</v>
      </c>
      <c r="M181" s="41" t="str">
        <f>IFERROR(Таблица615[[#This Row],[Общее кол-во шт]]*Таблица615[[#This Row],[Оптовая цена USD                       за 1шт]],"")</f>
        <v/>
      </c>
      <c r="N181" s="312"/>
    </row>
    <row r="182" spans="1:14" ht="24" customHeight="1">
      <c r="A182" s="307" t="s">
        <v>20052</v>
      </c>
      <c r="B182" s="32">
        <v>8801051402384</v>
      </c>
      <c r="C182" s="308" t="s">
        <v>31908</v>
      </c>
      <c r="D182" s="309" t="s">
        <v>31909</v>
      </c>
      <c r="E182" s="38">
        <v>14000</v>
      </c>
      <c r="F182" s="36">
        <v>0.54</v>
      </c>
      <c r="G182" s="310">
        <v>6</v>
      </c>
      <c r="H182" s="38">
        <f>Таблица615[[#This Row],[Розничная цена KRW]]*Таблица615[[#This Row],[Коэфициент стоимости]]</f>
        <v>7560.0000000000009</v>
      </c>
      <c r="I182" s="39" t="str">
        <f>IF($H$1="","Введите курс",Таблица615[[#This Row],[Оптовая цена KRW                       за 1шт]]/$H$1)</f>
        <v>Введите курс</v>
      </c>
      <c r="J182" s="284"/>
      <c r="K182" s="40">
        <f>Таблица615[[#This Row],[Заказ коробок ]]*Таблица615[[#This Row],[Кол-во шт в коробке]]</f>
        <v>0</v>
      </c>
      <c r="L182" s="38">
        <f>Таблица615[[#This Row],[Общее кол-во шт]]*Таблица615[[#This Row],[Оптовая цена KRW                       за 1шт]]</f>
        <v>0</v>
      </c>
      <c r="M182" s="41" t="str">
        <f>IFERROR(Таблица615[[#This Row],[Общее кол-во шт]]*Таблица615[[#This Row],[Оптовая цена USD                       за 1шт]],"")</f>
        <v/>
      </c>
      <c r="N182" s="312"/>
    </row>
    <row r="183" spans="1:14" ht="24" customHeight="1">
      <c r="A183" s="307" t="s">
        <v>20055</v>
      </c>
      <c r="B183" s="32">
        <v>8801051402391</v>
      </c>
      <c r="C183" s="308" t="s">
        <v>31910</v>
      </c>
      <c r="D183" s="309" t="s">
        <v>31911</v>
      </c>
      <c r="E183" s="38">
        <v>14000</v>
      </c>
      <c r="F183" s="36">
        <v>0.54</v>
      </c>
      <c r="G183" s="310">
        <v>6</v>
      </c>
      <c r="H183" s="38">
        <f>Таблица615[[#This Row],[Розничная цена KRW]]*Таблица615[[#This Row],[Коэфициент стоимости]]</f>
        <v>7560.0000000000009</v>
      </c>
      <c r="I183" s="39" t="str">
        <f>IF($H$1="","Введите курс",Таблица615[[#This Row],[Оптовая цена KRW                       за 1шт]]/$H$1)</f>
        <v>Введите курс</v>
      </c>
      <c r="J183" s="284"/>
      <c r="K183" s="40">
        <f>Таблица615[[#This Row],[Заказ коробок ]]*Таблица615[[#This Row],[Кол-во шт в коробке]]</f>
        <v>0</v>
      </c>
      <c r="L183" s="38">
        <f>Таблица615[[#This Row],[Общее кол-во шт]]*Таблица615[[#This Row],[Оптовая цена KRW                       за 1шт]]</f>
        <v>0</v>
      </c>
      <c r="M183" s="41" t="str">
        <f>IFERROR(Таблица615[[#This Row],[Общее кол-во шт]]*Таблица615[[#This Row],[Оптовая цена USD                       за 1шт]],"")</f>
        <v/>
      </c>
      <c r="N183" s="312"/>
    </row>
    <row r="184" spans="1:14" ht="24" customHeight="1">
      <c r="A184" s="307" t="s">
        <v>20058</v>
      </c>
      <c r="B184" s="32">
        <v>8801051402407</v>
      </c>
      <c r="C184" s="308" t="s">
        <v>31912</v>
      </c>
      <c r="D184" s="309" t="s">
        <v>31913</v>
      </c>
      <c r="E184" s="38">
        <v>14000</v>
      </c>
      <c r="F184" s="36">
        <v>0.54</v>
      </c>
      <c r="G184" s="310">
        <v>6</v>
      </c>
      <c r="H184" s="38">
        <f>Таблица615[[#This Row],[Розничная цена KRW]]*Таблица615[[#This Row],[Коэфициент стоимости]]</f>
        <v>7560.0000000000009</v>
      </c>
      <c r="I184" s="39" t="str">
        <f>IF($H$1="","Введите курс",Таблица615[[#This Row],[Оптовая цена KRW                       за 1шт]]/$H$1)</f>
        <v>Введите курс</v>
      </c>
      <c r="J184" s="284"/>
      <c r="K184" s="40">
        <f>Таблица615[[#This Row],[Заказ коробок ]]*Таблица615[[#This Row],[Кол-во шт в коробке]]</f>
        <v>0</v>
      </c>
      <c r="L184" s="38">
        <f>Таблица615[[#This Row],[Общее кол-во шт]]*Таблица615[[#This Row],[Оптовая цена KRW                       за 1шт]]</f>
        <v>0</v>
      </c>
      <c r="M184" s="41" t="str">
        <f>IFERROR(Таблица615[[#This Row],[Общее кол-во шт]]*Таблица615[[#This Row],[Оптовая цена USD                       за 1шт]],"")</f>
        <v/>
      </c>
      <c r="N184" s="312"/>
    </row>
    <row r="185" spans="1:14" ht="24" customHeight="1">
      <c r="A185" s="307" t="s">
        <v>20061</v>
      </c>
      <c r="B185" s="32">
        <v>8806182578434</v>
      </c>
      <c r="C185" s="308" t="s">
        <v>20224</v>
      </c>
      <c r="D185" s="309" t="s">
        <v>20225</v>
      </c>
      <c r="E185" s="38">
        <v>18000</v>
      </c>
      <c r="F185" s="36">
        <v>0.54</v>
      </c>
      <c r="G185" s="310">
        <v>10</v>
      </c>
      <c r="H185" s="38">
        <f>Таблица615[[#This Row],[Розничная цена KRW]]*Таблица615[[#This Row],[Коэфициент стоимости]]</f>
        <v>9720</v>
      </c>
      <c r="I185" s="39" t="str">
        <f>IF($H$1="","Введите курс",Таблица615[[#This Row],[Оптовая цена KRW                       за 1шт]]/$H$1)</f>
        <v>Введите курс</v>
      </c>
      <c r="J185" s="284"/>
      <c r="K185" s="40">
        <f>Таблица615[[#This Row],[Заказ коробок ]]*Таблица615[[#This Row],[Кол-во шт в коробке]]</f>
        <v>0</v>
      </c>
      <c r="L185" s="38">
        <f>Таблица615[[#This Row],[Общее кол-во шт]]*Таблица615[[#This Row],[Оптовая цена KRW                       за 1шт]]</f>
        <v>0</v>
      </c>
      <c r="M185" s="41" t="str">
        <f>IFERROR(Таблица615[[#This Row],[Общее кол-во шт]]*Таблица615[[#This Row],[Оптовая цена USD                       за 1шт]],"")</f>
        <v/>
      </c>
      <c r="N185" s="312"/>
    </row>
    <row r="186" spans="1:14" ht="24" customHeight="1">
      <c r="A186" s="307" t="s">
        <v>20064</v>
      </c>
      <c r="B186" s="32">
        <v>8806182578441</v>
      </c>
      <c r="C186" s="308" t="s">
        <v>20227</v>
      </c>
      <c r="D186" s="309" t="s">
        <v>20228</v>
      </c>
      <c r="E186" s="38">
        <v>18000</v>
      </c>
      <c r="F186" s="36">
        <v>0.54</v>
      </c>
      <c r="G186" s="310">
        <v>10</v>
      </c>
      <c r="H186" s="38">
        <f>Таблица615[[#This Row],[Розничная цена KRW]]*Таблица615[[#This Row],[Коэфициент стоимости]]</f>
        <v>9720</v>
      </c>
      <c r="I186" s="39" t="str">
        <f>IF($H$1="","Введите курс",Таблица615[[#This Row],[Оптовая цена KRW                       за 1шт]]/$H$1)</f>
        <v>Введите курс</v>
      </c>
      <c r="J186" s="284"/>
      <c r="K186" s="40">
        <f>Таблица615[[#This Row],[Заказ коробок ]]*Таблица615[[#This Row],[Кол-во шт в коробке]]</f>
        <v>0</v>
      </c>
      <c r="L186" s="38">
        <f>Таблица615[[#This Row],[Общее кол-во шт]]*Таблица615[[#This Row],[Оптовая цена KRW                       за 1шт]]</f>
        <v>0</v>
      </c>
      <c r="M186" s="41" t="str">
        <f>IFERROR(Таблица615[[#This Row],[Общее кол-во шт]]*Таблица615[[#This Row],[Оптовая цена USD                       за 1шт]],"")</f>
        <v/>
      </c>
      <c r="N186" s="312"/>
    </row>
    <row r="187" spans="1:14" ht="24" customHeight="1">
      <c r="A187" s="307" t="s">
        <v>20067</v>
      </c>
      <c r="B187" s="32">
        <v>8806182578458</v>
      </c>
      <c r="C187" s="308" t="s">
        <v>20230</v>
      </c>
      <c r="D187" s="309" t="s">
        <v>20231</v>
      </c>
      <c r="E187" s="38">
        <v>18000</v>
      </c>
      <c r="F187" s="36">
        <v>0.54</v>
      </c>
      <c r="G187" s="310">
        <v>10</v>
      </c>
      <c r="H187" s="38">
        <f>Таблица615[[#This Row],[Розничная цена KRW]]*Таблица615[[#This Row],[Коэфициент стоимости]]</f>
        <v>9720</v>
      </c>
      <c r="I187" s="39" t="str">
        <f>IF($H$1="","Введите курс",Таблица615[[#This Row],[Оптовая цена KRW                       за 1шт]]/$H$1)</f>
        <v>Введите курс</v>
      </c>
      <c r="J187" s="284"/>
      <c r="K187" s="40">
        <f>Таблица615[[#This Row],[Заказ коробок ]]*Таблица615[[#This Row],[Кол-во шт в коробке]]</f>
        <v>0</v>
      </c>
      <c r="L187" s="38">
        <f>Таблица615[[#This Row],[Общее кол-во шт]]*Таблица615[[#This Row],[Оптовая цена KRW                       за 1шт]]</f>
        <v>0</v>
      </c>
      <c r="M187" s="41" t="str">
        <f>IFERROR(Таблица615[[#This Row],[Общее кол-во шт]]*Таблица615[[#This Row],[Оптовая цена USD                       за 1шт]],"")</f>
        <v/>
      </c>
      <c r="N187" s="312"/>
    </row>
    <row r="188" spans="1:14" ht="24" customHeight="1">
      <c r="A188" s="307" t="s">
        <v>20070</v>
      </c>
      <c r="B188" s="32">
        <v>8806182578465</v>
      </c>
      <c r="C188" s="308" t="s">
        <v>20233</v>
      </c>
      <c r="D188" s="309" t="s">
        <v>20234</v>
      </c>
      <c r="E188" s="38">
        <v>18000</v>
      </c>
      <c r="F188" s="36">
        <v>0.54</v>
      </c>
      <c r="G188" s="310">
        <v>10</v>
      </c>
      <c r="H188" s="38">
        <f>Таблица615[[#This Row],[Розничная цена KRW]]*Таблица615[[#This Row],[Коэфициент стоимости]]</f>
        <v>9720</v>
      </c>
      <c r="I188" s="39" t="str">
        <f>IF($H$1="","Введите курс",Таблица615[[#This Row],[Оптовая цена KRW                       за 1шт]]/$H$1)</f>
        <v>Введите курс</v>
      </c>
      <c r="J188" s="284"/>
      <c r="K188" s="40">
        <f>Таблица615[[#This Row],[Заказ коробок ]]*Таблица615[[#This Row],[Кол-во шт в коробке]]</f>
        <v>0</v>
      </c>
      <c r="L188" s="38">
        <f>Таблица615[[#This Row],[Общее кол-во шт]]*Таблица615[[#This Row],[Оптовая цена KRW                       за 1шт]]</f>
        <v>0</v>
      </c>
      <c r="M188" s="41" t="str">
        <f>IFERROR(Таблица615[[#This Row],[Общее кол-во шт]]*Таблица615[[#This Row],[Оптовая цена USD                       за 1шт]],"")</f>
        <v/>
      </c>
      <c r="N188" s="312"/>
    </row>
    <row r="189" spans="1:14" ht="24" customHeight="1">
      <c r="A189" s="307" t="s">
        <v>20073</v>
      </c>
      <c r="B189" s="32">
        <v>8806182578472</v>
      </c>
      <c r="C189" s="308" t="s">
        <v>20236</v>
      </c>
      <c r="D189" s="309" t="s">
        <v>20237</v>
      </c>
      <c r="E189" s="38">
        <v>18000</v>
      </c>
      <c r="F189" s="36">
        <v>0.54</v>
      </c>
      <c r="G189" s="310">
        <v>10</v>
      </c>
      <c r="H189" s="38">
        <f>Таблица615[[#This Row],[Розничная цена KRW]]*Таблица615[[#This Row],[Коэфициент стоимости]]</f>
        <v>9720</v>
      </c>
      <c r="I189" s="39" t="str">
        <f>IF($H$1="","Введите курс",Таблица615[[#This Row],[Оптовая цена KRW                       за 1шт]]/$H$1)</f>
        <v>Введите курс</v>
      </c>
      <c r="J189" s="284"/>
      <c r="K189" s="40">
        <f>Таблица615[[#This Row],[Заказ коробок ]]*Таблица615[[#This Row],[Кол-во шт в коробке]]</f>
        <v>0</v>
      </c>
      <c r="L189" s="38">
        <f>Таблица615[[#This Row],[Общее кол-во шт]]*Таблица615[[#This Row],[Оптовая цена KRW                       за 1шт]]</f>
        <v>0</v>
      </c>
      <c r="M189" s="41" t="str">
        <f>IFERROR(Таблица615[[#This Row],[Общее кол-во шт]]*Таблица615[[#This Row],[Оптовая цена USD                       за 1шт]],"")</f>
        <v/>
      </c>
      <c r="N189" s="312"/>
    </row>
    <row r="190" spans="1:14" ht="24" customHeight="1">
      <c r="A190" s="307" t="s">
        <v>20076</v>
      </c>
      <c r="B190" s="32">
        <v>8806182578540</v>
      </c>
      <c r="C190" s="308" t="s">
        <v>20239</v>
      </c>
      <c r="D190" s="309" t="s">
        <v>20240</v>
      </c>
      <c r="E190" s="38">
        <v>7000</v>
      </c>
      <c r="F190" s="36">
        <v>0.54</v>
      </c>
      <c r="G190" s="310">
        <v>10</v>
      </c>
      <c r="H190" s="38">
        <f>Таблица615[[#This Row],[Розничная цена KRW]]*Таблица615[[#This Row],[Коэфициент стоимости]]</f>
        <v>3780.0000000000005</v>
      </c>
      <c r="I190" s="39" t="str">
        <f>IF($H$1="","Введите курс",Таблица615[[#This Row],[Оптовая цена KRW                       за 1шт]]/$H$1)</f>
        <v>Введите курс</v>
      </c>
      <c r="J190" s="284"/>
      <c r="K190" s="40">
        <f>Таблица615[[#This Row],[Заказ коробок ]]*Таблица615[[#This Row],[Кол-во шт в коробке]]</f>
        <v>0</v>
      </c>
      <c r="L190" s="38">
        <f>Таблица615[[#This Row],[Общее кол-во шт]]*Таблица615[[#This Row],[Оптовая цена KRW                       за 1шт]]</f>
        <v>0</v>
      </c>
      <c r="M190" s="41" t="str">
        <f>IFERROR(Таблица615[[#This Row],[Общее кол-во шт]]*Таблица615[[#This Row],[Оптовая цена USD                       за 1шт]],"")</f>
        <v/>
      </c>
      <c r="N190" s="312"/>
    </row>
    <row r="191" spans="1:14" ht="24" customHeight="1">
      <c r="A191" s="307" t="s">
        <v>20079</v>
      </c>
      <c r="B191" s="32">
        <v>8806182578557</v>
      </c>
      <c r="C191" s="308" t="s">
        <v>20242</v>
      </c>
      <c r="D191" s="309" t="s">
        <v>20243</v>
      </c>
      <c r="E191" s="38">
        <v>7000</v>
      </c>
      <c r="F191" s="36">
        <v>0.54</v>
      </c>
      <c r="G191" s="310">
        <v>10</v>
      </c>
      <c r="H191" s="38">
        <f>Таблица615[[#This Row],[Розничная цена KRW]]*Таблица615[[#This Row],[Коэфициент стоимости]]</f>
        <v>3780.0000000000005</v>
      </c>
      <c r="I191" s="39" t="str">
        <f>IF($H$1="","Введите курс",Таблица615[[#This Row],[Оптовая цена KRW                       за 1шт]]/$H$1)</f>
        <v>Введите курс</v>
      </c>
      <c r="J191" s="284"/>
      <c r="K191" s="40">
        <f>Таблица615[[#This Row],[Заказ коробок ]]*Таблица615[[#This Row],[Кол-во шт в коробке]]</f>
        <v>0</v>
      </c>
      <c r="L191" s="38">
        <f>Таблица615[[#This Row],[Общее кол-во шт]]*Таблица615[[#This Row],[Оптовая цена KRW                       за 1шт]]</f>
        <v>0</v>
      </c>
      <c r="M191" s="41" t="str">
        <f>IFERROR(Таблица615[[#This Row],[Общее кол-во шт]]*Таблица615[[#This Row],[Оптовая цена USD                       за 1шт]],"")</f>
        <v/>
      </c>
      <c r="N191" s="312"/>
    </row>
    <row r="192" spans="1:14" ht="24" customHeight="1">
      <c r="A192" s="307" t="s">
        <v>20082</v>
      </c>
      <c r="B192" s="32">
        <v>8806182578564</v>
      </c>
      <c r="C192" s="308" t="s">
        <v>20245</v>
      </c>
      <c r="D192" s="309" t="s">
        <v>20246</v>
      </c>
      <c r="E192" s="38">
        <v>7000</v>
      </c>
      <c r="F192" s="36">
        <v>0.54</v>
      </c>
      <c r="G192" s="310">
        <v>10</v>
      </c>
      <c r="H192" s="38">
        <f>Таблица615[[#This Row],[Розничная цена KRW]]*Таблица615[[#This Row],[Коэфициент стоимости]]</f>
        <v>3780.0000000000005</v>
      </c>
      <c r="I192" s="39" t="str">
        <f>IF($H$1="","Введите курс",Таблица615[[#This Row],[Оптовая цена KRW                       за 1шт]]/$H$1)</f>
        <v>Введите курс</v>
      </c>
      <c r="J192" s="284"/>
      <c r="K192" s="40">
        <f>Таблица615[[#This Row],[Заказ коробок ]]*Таблица615[[#This Row],[Кол-во шт в коробке]]</f>
        <v>0</v>
      </c>
      <c r="L192" s="38">
        <f>Таблица615[[#This Row],[Общее кол-во шт]]*Таблица615[[#This Row],[Оптовая цена KRW                       за 1шт]]</f>
        <v>0</v>
      </c>
      <c r="M192" s="41" t="str">
        <f>IFERROR(Таблица615[[#This Row],[Общее кол-во шт]]*Таблица615[[#This Row],[Оптовая цена USD                       за 1шт]],"")</f>
        <v/>
      </c>
      <c r="N192" s="312"/>
    </row>
    <row r="193" spans="1:14" ht="24" customHeight="1">
      <c r="A193" s="307" t="s">
        <v>20085</v>
      </c>
      <c r="B193" s="32">
        <v>8806182578571</v>
      </c>
      <c r="C193" s="308" t="s">
        <v>20248</v>
      </c>
      <c r="D193" s="309" t="s">
        <v>20249</v>
      </c>
      <c r="E193" s="38">
        <v>7000</v>
      </c>
      <c r="F193" s="36">
        <v>0.54</v>
      </c>
      <c r="G193" s="310">
        <v>10</v>
      </c>
      <c r="H193" s="38">
        <f>Таблица615[[#This Row],[Розничная цена KRW]]*Таблица615[[#This Row],[Коэфициент стоимости]]</f>
        <v>3780.0000000000005</v>
      </c>
      <c r="I193" s="39" t="str">
        <f>IF($H$1="","Введите курс",Таблица615[[#This Row],[Оптовая цена KRW                       за 1шт]]/$H$1)</f>
        <v>Введите курс</v>
      </c>
      <c r="J193" s="284"/>
      <c r="K193" s="40">
        <f>Таблица615[[#This Row],[Заказ коробок ]]*Таблица615[[#This Row],[Кол-во шт в коробке]]</f>
        <v>0</v>
      </c>
      <c r="L193" s="38">
        <f>Таблица615[[#This Row],[Общее кол-во шт]]*Таблица615[[#This Row],[Оптовая цена KRW                       за 1шт]]</f>
        <v>0</v>
      </c>
      <c r="M193" s="41" t="str">
        <f>IFERROR(Таблица615[[#This Row],[Общее кол-во шт]]*Таблица615[[#This Row],[Оптовая цена USD                       за 1шт]],"")</f>
        <v/>
      </c>
      <c r="N193" s="312"/>
    </row>
    <row r="194" spans="1:14" ht="24" customHeight="1">
      <c r="A194" s="307" t="s">
        <v>20088</v>
      </c>
      <c r="B194" s="32">
        <v>8806182578588</v>
      </c>
      <c r="C194" s="308" t="s">
        <v>20251</v>
      </c>
      <c r="D194" s="309" t="s">
        <v>20252</v>
      </c>
      <c r="E194" s="38">
        <v>7000</v>
      </c>
      <c r="F194" s="36">
        <v>0.54</v>
      </c>
      <c r="G194" s="310">
        <v>10</v>
      </c>
      <c r="H194" s="38">
        <f>Таблица615[[#This Row],[Розничная цена KRW]]*Таблица615[[#This Row],[Коэфициент стоимости]]</f>
        <v>3780.0000000000005</v>
      </c>
      <c r="I194" s="39" t="str">
        <f>IF($H$1="","Введите курс",Таблица615[[#This Row],[Оптовая цена KRW                       за 1шт]]/$H$1)</f>
        <v>Введите курс</v>
      </c>
      <c r="J194" s="284"/>
      <c r="K194" s="40">
        <f>Таблица615[[#This Row],[Заказ коробок ]]*Таблица615[[#This Row],[Кол-во шт в коробке]]</f>
        <v>0</v>
      </c>
      <c r="L194" s="38">
        <f>Таблица615[[#This Row],[Общее кол-во шт]]*Таблица615[[#This Row],[Оптовая цена KRW                       за 1шт]]</f>
        <v>0</v>
      </c>
      <c r="M194" s="41" t="str">
        <f>IFERROR(Таблица615[[#This Row],[Общее кол-во шт]]*Таблица615[[#This Row],[Оптовая цена USD                       за 1шт]],"")</f>
        <v/>
      </c>
      <c r="N194" s="312"/>
    </row>
    <row r="195" spans="1:14" ht="24" customHeight="1">
      <c r="A195" s="307" t="s">
        <v>20091</v>
      </c>
      <c r="B195" s="32">
        <v>8806182578601</v>
      </c>
      <c r="C195" s="308" t="s">
        <v>20254</v>
      </c>
      <c r="D195" s="309" t="s">
        <v>20255</v>
      </c>
      <c r="E195" s="38">
        <v>20000</v>
      </c>
      <c r="F195" s="36">
        <v>0.54</v>
      </c>
      <c r="G195" s="310">
        <v>4</v>
      </c>
      <c r="H195" s="38">
        <f>Таблица615[[#This Row],[Розничная цена KRW]]*Таблица615[[#This Row],[Коэфициент стоимости]]</f>
        <v>10800</v>
      </c>
      <c r="I195" s="39" t="str">
        <f>IF($H$1="","Введите курс",Таблица615[[#This Row],[Оптовая цена KRW                       за 1шт]]/$H$1)</f>
        <v>Введите курс</v>
      </c>
      <c r="J195" s="284"/>
      <c r="K195" s="40">
        <f>Таблица615[[#This Row],[Заказ коробок ]]*Таблица615[[#This Row],[Кол-во шт в коробке]]</f>
        <v>0</v>
      </c>
      <c r="L195" s="38">
        <f>Таблица615[[#This Row],[Общее кол-во шт]]*Таблица615[[#This Row],[Оптовая цена KRW                       за 1шт]]</f>
        <v>0</v>
      </c>
      <c r="M195" s="41" t="str">
        <f>IFERROR(Таблица615[[#This Row],[Общее кол-во шт]]*Таблица615[[#This Row],[Оптовая цена USD                       за 1шт]],"")</f>
        <v/>
      </c>
      <c r="N195" s="312"/>
    </row>
    <row r="196" spans="1:14" ht="24" customHeight="1">
      <c r="A196" s="307" t="s">
        <v>20094</v>
      </c>
      <c r="B196" s="32">
        <v>8806182578700</v>
      </c>
      <c r="C196" s="308" t="s">
        <v>20258</v>
      </c>
      <c r="D196" s="309" t="s">
        <v>20259</v>
      </c>
      <c r="E196" s="38">
        <v>14000</v>
      </c>
      <c r="F196" s="36">
        <v>0.54</v>
      </c>
      <c r="G196" s="310">
        <v>10</v>
      </c>
      <c r="H196" s="38">
        <f>Таблица615[[#This Row],[Розничная цена KRW]]*Таблица615[[#This Row],[Коэфициент стоимости]]</f>
        <v>7560.0000000000009</v>
      </c>
      <c r="I196" s="39" t="str">
        <f>IF($H$1="","Введите курс",Таблица615[[#This Row],[Оптовая цена KRW                       за 1шт]]/$H$1)</f>
        <v>Введите курс</v>
      </c>
      <c r="J196" s="284"/>
      <c r="K196" s="40">
        <f>Таблица615[[#This Row],[Заказ коробок ]]*Таблица615[[#This Row],[Кол-во шт в коробке]]</f>
        <v>0</v>
      </c>
      <c r="L196" s="38">
        <f>Таблица615[[#This Row],[Общее кол-во шт]]*Таблица615[[#This Row],[Оптовая цена KRW                       за 1шт]]</f>
        <v>0</v>
      </c>
      <c r="M196" s="41" t="str">
        <f>IFERROR(Таблица615[[#This Row],[Общее кол-во шт]]*Таблица615[[#This Row],[Оптовая цена USD                       за 1шт]],"")</f>
        <v/>
      </c>
      <c r="N196" s="312"/>
    </row>
    <row r="197" spans="1:14" ht="24" customHeight="1">
      <c r="A197" s="307" t="s">
        <v>20097</v>
      </c>
      <c r="B197" s="32">
        <v>8806182578717</v>
      </c>
      <c r="C197" s="308" t="s">
        <v>20261</v>
      </c>
      <c r="D197" s="309" t="s">
        <v>20262</v>
      </c>
      <c r="E197" s="38">
        <v>14000</v>
      </c>
      <c r="F197" s="36">
        <v>0.54</v>
      </c>
      <c r="G197" s="310">
        <v>10</v>
      </c>
      <c r="H197" s="38">
        <f>Таблица615[[#This Row],[Розничная цена KRW]]*Таблица615[[#This Row],[Коэфициент стоимости]]</f>
        <v>7560.0000000000009</v>
      </c>
      <c r="I197" s="39" t="str">
        <f>IF($H$1="","Введите курс",Таблица615[[#This Row],[Оптовая цена KRW                       за 1шт]]/$H$1)</f>
        <v>Введите курс</v>
      </c>
      <c r="J197" s="284"/>
      <c r="K197" s="40">
        <f>Таблица615[[#This Row],[Заказ коробок ]]*Таблица615[[#This Row],[Кол-во шт в коробке]]</f>
        <v>0</v>
      </c>
      <c r="L197" s="38">
        <f>Таблица615[[#This Row],[Общее кол-во шт]]*Таблица615[[#This Row],[Оптовая цена KRW                       за 1шт]]</f>
        <v>0</v>
      </c>
      <c r="M197" s="41" t="str">
        <f>IFERROR(Таблица615[[#This Row],[Общее кол-во шт]]*Таблица615[[#This Row],[Оптовая цена USD                       за 1шт]],"")</f>
        <v/>
      </c>
      <c r="N197" s="312"/>
    </row>
    <row r="198" spans="1:14" ht="24" customHeight="1">
      <c r="A198" s="307" t="s">
        <v>20100</v>
      </c>
      <c r="B198" s="32">
        <v>8806182578724</v>
      </c>
      <c r="C198" s="308" t="s">
        <v>20264</v>
      </c>
      <c r="D198" s="309" t="s">
        <v>20265</v>
      </c>
      <c r="E198" s="38">
        <v>14000</v>
      </c>
      <c r="F198" s="36">
        <v>0.54</v>
      </c>
      <c r="G198" s="310">
        <v>10</v>
      </c>
      <c r="H198" s="38">
        <f>Таблица615[[#This Row],[Розничная цена KRW]]*Таблица615[[#This Row],[Коэфициент стоимости]]</f>
        <v>7560.0000000000009</v>
      </c>
      <c r="I198" s="39" t="str">
        <f>IF($H$1="","Введите курс",Таблица615[[#This Row],[Оптовая цена KRW                       за 1шт]]/$H$1)</f>
        <v>Введите курс</v>
      </c>
      <c r="J198" s="284"/>
      <c r="K198" s="40">
        <f>Таблица615[[#This Row],[Заказ коробок ]]*Таблица615[[#This Row],[Кол-во шт в коробке]]</f>
        <v>0</v>
      </c>
      <c r="L198" s="38">
        <f>Таблица615[[#This Row],[Общее кол-во шт]]*Таблица615[[#This Row],[Оптовая цена KRW                       за 1шт]]</f>
        <v>0</v>
      </c>
      <c r="M198" s="41" t="str">
        <f>IFERROR(Таблица615[[#This Row],[Общее кол-во шт]]*Таблица615[[#This Row],[Оптовая цена USD                       за 1шт]],"")</f>
        <v/>
      </c>
      <c r="N198" s="312"/>
    </row>
    <row r="199" spans="1:14" ht="24" customHeight="1">
      <c r="A199" s="307" t="s">
        <v>20103</v>
      </c>
      <c r="B199" s="32">
        <v>8806182578731</v>
      </c>
      <c r="C199" s="308" t="s">
        <v>20267</v>
      </c>
      <c r="D199" s="309" t="s">
        <v>20268</v>
      </c>
      <c r="E199" s="38">
        <v>14000</v>
      </c>
      <c r="F199" s="36">
        <v>0.54</v>
      </c>
      <c r="G199" s="310">
        <v>10</v>
      </c>
      <c r="H199" s="38">
        <f>Таблица615[[#This Row],[Розничная цена KRW]]*Таблица615[[#This Row],[Коэфициент стоимости]]</f>
        <v>7560.0000000000009</v>
      </c>
      <c r="I199" s="39" t="str">
        <f>IF($H$1="","Введите курс",Таблица615[[#This Row],[Оптовая цена KRW                       за 1шт]]/$H$1)</f>
        <v>Введите курс</v>
      </c>
      <c r="J199" s="284"/>
      <c r="K199" s="40">
        <f>Таблица615[[#This Row],[Заказ коробок ]]*Таблица615[[#This Row],[Кол-во шт в коробке]]</f>
        <v>0</v>
      </c>
      <c r="L199" s="38">
        <f>Таблица615[[#This Row],[Общее кол-во шт]]*Таблица615[[#This Row],[Оптовая цена KRW                       за 1шт]]</f>
        <v>0</v>
      </c>
      <c r="M199" s="41" t="str">
        <f>IFERROR(Таблица615[[#This Row],[Общее кол-во шт]]*Таблица615[[#This Row],[Оптовая цена USD                       за 1шт]],"")</f>
        <v/>
      </c>
      <c r="N199" s="312"/>
    </row>
    <row r="200" spans="1:14" ht="24" customHeight="1">
      <c r="A200" s="307" t="s">
        <v>20105</v>
      </c>
      <c r="B200" s="32">
        <v>8806182578748</v>
      </c>
      <c r="C200" s="308" t="s">
        <v>20270</v>
      </c>
      <c r="D200" s="309" t="s">
        <v>20271</v>
      </c>
      <c r="E200" s="38">
        <v>14000</v>
      </c>
      <c r="F200" s="36">
        <v>0.54</v>
      </c>
      <c r="G200" s="310">
        <v>10</v>
      </c>
      <c r="H200" s="38">
        <f>Таблица615[[#This Row],[Розничная цена KRW]]*Таблица615[[#This Row],[Коэфициент стоимости]]</f>
        <v>7560.0000000000009</v>
      </c>
      <c r="I200" s="39" t="str">
        <f>IF($H$1="","Введите курс",Таблица615[[#This Row],[Оптовая цена KRW                       за 1шт]]/$H$1)</f>
        <v>Введите курс</v>
      </c>
      <c r="J200" s="284"/>
      <c r="K200" s="40">
        <f>Таблица615[[#This Row],[Заказ коробок ]]*Таблица615[[#This Row],[Кол-во шт в коробке]]</f>
        <v>0</v>
      </c>
      <c r="L200" s="38">
        <f>Таблица615[[#This Row],[Общее кол-во шт]]*Таблица615[[#This Row],[Оптовая цена KRW                       за 1шт]]</f>
        <v>0</v>
      </c>
      <c r="M200" s="41" t="str">
        <f>IFERROR(Таблица615[[#This Row],[Общее кол-во шт]]*Таблица615[[#This Row],[Оптовая цена USD                       за 1шт]],"")</f>
        <v/>
      </c>
      <c r="N200" s="312"/>
    </row>
    <row r="201" spans="1:14" ht="24" customHeight="1">
      <c r="A201" s="307" t="s">
        <v>20107</v>
      </c>
      <c r="B201" s="32">
        <v>8806182578755</v>
      </c>
      <c r="C201" s="308" t="s">
        <v>20273</v>
      </c>
      <c r="D201" s="309" t="s">
        <v>20274</v>
      </c>
      <c r="E201" s="38">
        <v>12000</v>
      </c>
      <c r="F201" s="36">
        <v>0.54</v>
      </c>
      <c r="G201" s="310">
        <v>10</v>
      </c>
      <c r="H201" s="38">
        <f>Таблица615[[#This Row],[Розничная цена KRW]]*Таблица615[[#This Row],[Коэфициент стоимости]]</f>
        <v>6480</v>
      </c>
      <c r="I201" s="39" t="str">
        <f>IF($H$1="","Введите курс",Таблица615[[#This Row],[Оптовая цена KRW                       за 1шт]]/$H$1)</f>
        <v>Введите курс</v>
      </c>
      <c r="J201" s="284"/>
      <c r="K201" s="40">
        <f>Таблица615[[#This Row],[Заказ коробок ]]*Таблица615[[#This Row],[Кол-во шт в коробке]]</f>
        <v>0</v>
      </c>
      <c r="L201" s="38">
        <f>Таблица615[[#This Row],[Общее кол-во шт]]*Таблица615[[#This Row],[Оптовая цена KRW                       за 1шт]]</f>
        <v>0</v>
      </c>
      <c r="M201" s="41" t="str">
        <f>IFERROR(Таблица615[[#This Row],[Общее кол-во шт]]*Таблица615[[#This Row],[Оптовая цена USD                       за 1шт]],"")</f>
        <v/>
      </c>
      <c r="N201" s="312"/>
    </row>
    <row r="202" spans="1:14" ht="24" customHeight="1">
      <c r="A202" s="307" t="s">
        <v>20109</v>
      </c>
      <c r="B202" s="32">
        <v>8806182578762</v>
      </c>
      <c r="C202" s="308" t="s">
        <v>20276</v>
      </c>
      <c r="D202" s="309" t="s">
        <v>20277</v>
      </c>
      <c r="E202" s="38">
        <v>12000</v>
      </c>
      <c r="F202" s="36">
        <v>0.54</v>
      </c>
      <c r="G202" s="310">
        <v>10</v>
      </c>
      <c r="H202" s="38">
        <f>Таблица615[[#This Row],[Розничная цена KRW]]*Таблица615[[#This Row],[Коэфициент стоимости]]</f>
        <v>6480</v>
      </c>
      <c r="I202" s="39" t="str">
        <f>IF($H$1="","Введите курс",Таблица615[[#This Row],[Оптовая цена KRW                       за 1шт]]/$H$1)</f>
        <v>Введите курс</v>
      </c>
      <c r="J202" s="284"/>
      <c r="K202" s="40">
        <f>Таблица615[[#This Row],[Заказ коробок ]]*Таблица615[[#This Row],[Кол-во шт в коробке]]</f>
        <v>0</v>
      </c>
      <c r="L202" s="38">
        <f>Таблица615[[#This Row],[Общее кол-во шт]]*Таблица615[[#This Row],[Оптовая цена KRW                       за 1шт]]</f>
        <v>0</v>
      </c>
      <c r="M202" s="41" t="str">
        <f>IFERROR(Таблица615[[#This Row],[Общее кол-во шт]]*Таблица615[[#This Row],[Оптовая цена USD                       за 1шт]],"")</f>
        <v/>
      </c>
      <c r="N202" s="312"/>
    </row>
    <row r="203" spans="1:14" ht="24" customHeight="1">
      <c r="A203" s="307" t="s">
        <v>20110</v>
      </c>
      <c r="B203" s="32">
        <v>8806182578779</v>
      </c>
      <c r="C203" s="308" t="s">
        <v>20279</v>
      </c>
      <c r="D203" s="309" t="s">
        <v>20280</v>
      </c>
      <c r="E203" s="38">
        <v>12000</v>
      </c>
      <c r="F203" s="36">
        <v>0.54</v>
      </c>
      <c r="G203" s="310">
        <v>10</v>
      </c>
      <c r="H203" s="38">
        <f>Таблица615[[#This Row],[Розничная цена KRW]]*Таблица615[[#This Row],[Коэфициент стоимости]]</f>
        <v>6480</v>
      </c>
      <c r="I203" s="39" t="str">
        <f>IF($H$1="","Введите курс",Таблица615[[#This Row],[Оптовая цена KRW                       за 1шт]]/$H$1)</f>
        <v>Введите курс</v>
      </c>
      <c r="J203" s="284"/>
      <c r="K203" s="40">
        <f>Таблица615[[#This Row],[Заказ коробок ]]*Таблица615[[#This Row],[Кол-во шт в коробке]]</f>
        <v>0</v>
      </c>
      <c r="L203" s="38">
        <f>Таблица615[[#This Row],[Общее кол-во шт]]*Таблица615[[#This Row],[Оптовая цена KRW                       за 1шт]]</f>
        <v>0</v>
      </c>
      <c r="M203" s="41" t="str">
        <f>IFERROR(Таблица615[[#This Row],[Общее кол-во шт]]*Таблица615[[#This Row],[Оптовая цена USD                       за 1шт]],"")</f>
        <v/>
      </c>
      <c r="N203" s="312"/>
    </row>
    <row r="204" spans="1:14" ht="24" customHeight="1">
      <c r="A204" s="307" t="s">
        <v>20112</v>
      </c>
      <c r="B204" s="32">
        <v>8806182578786</v>
      </c>
      <c r="C204" s="308" t="s">
        <v>20282</v>
      </c>
      <c r="D204" s="309" t="s">
        <v>20283</v>
      </c>
      <c r="E204" s="38">
        <v>12000</v>
      </c>
      <c r="F204" s="36">
        <v>0.54</v>
      </c>
      <c r="G204" s="310">
        <v>10</v>
      </c>
      <c r="H204" s="38">
        <f>Таблица615[[#This Row],[Розничная цена KRW]]*Таблица615[[#This Row],[Коэфициент стоимости]]</f>
        <v>6480</v>
      </c>
      <c r="I204" s="39" t="str">
        <f>IF($H$1="","Введите курс",Таблица615[[#This Row],[Оптовая цена KRW                       за 1шт]]/$H$1)</f>
        <v>Введите курс</v>
      </c>
      <c r="J204" s="284"/>
      <c r="K204" s="40">
        <f>Таблица615[[#This Row],[Заказ коробок ]]*Таблица615[[#This Row],[Кол-во шт в коробке]]</f>
        <v>0</v>
      </c>
      <c r="L204" s="38">
        <f>Таблица615[[#This Row],[Общее кол-во шт]]*Таблица615[[#This Row],[Оптовая цена KRW                       за 1шт]]</f>
        <v>0</v>
      </c>
      <c r="M204" s="41" t="str">
        <f>IFERROR(Таблица615[[#This Row],[Общее кол-во шт]]*Таблица615[[#This Row],[Оптовая цена USD                       за 1шт]],"")</f>
        <v/>
      </c>
      <c r="N204" s="312"/>
    </row>
    <row r="205" spans="1:14" ht="24" customHeight="1">
      <c r="A205" s="307" t="s">
        <v>20114</v>
      </c>
      <c r="B205" s="32">
        <v>8806182580291</v>
      </c>
      <c r="C205" s="308" t="s">
        <v>20286</v>
      </c>
      <c r="D205" s="309" t="s">
        <v>20287</v>
      </c>
      <c r="E205" s="38">
        <v>12000</v>
      </c>
      <c r="F205" s="36">
        <v>0.54</v>
      </c>
      <c r="G205" s="310">
        <v>10</v>
      </c>
      <c r="H205" s="38">
        <f>Таблица615[[#This Row],[Розничная цена KRW]]*Таблица615[[#This Row],[Коэфициент стоимости]]</f>
        <v>6480</v>
      </c>
      <c r="I205" s="39" t="str">
        <f>IF($H$1="","Введите курс",Таблица615[[#This Row],[Оптовая цена KRW                       за 1шт]]/$H$1)</f>
        <v>Введите курс</v>
      </c>
      <c r="J205" s="284"/>
      <c r="K205" s="40">
        <f>Таблица615[[#This Row],[Заказ коробок ]]*Таблица615[[#This Row],[Кол-во шт в коробке]]</f>
        <v>0</v>
      </c>
      <c r="L205" s="38">
        <f>Таблица615[[#This Row],[Общее кол-во шт]]*Таблица615[[#This Row],[Оптовая цена KRW                       за 1шт]]</f>
        <v>0</v>
      </c>
      <c r="M205" s="41" t="str">
        <f>IFERROR(Таблица615[[#This Row],[Общее кол-во шт]]*Таблица615[[#This Row],[Оптовая цена USD                       за 1шт]],"")</f>
        <v/>
      </c>
      <c r="N205" s="312"/>
    </row>
    <row r="206" spans="1:14" ht="24" customHeight="1">
      <c r="A206" s="307" t="s">
        <v>20115</v>
      </c>
      <c r="B206" s="32">
        <v>8806182580307</v>
      </c>
      <c r="C206" s="308" t="s">
        <v>20289</v>
      </c>
      <c r="D206" s="309" t="s">
        <v>20290</v>
      </c>
      <c r="E206" s="38">
        <v>12000</v>
      </c>
      <c r="F206" s="36">
        <v>0.54</v>
      </c>
      <c r="G206" s="310">
        <v>10</v>
      </c>
      <c r="H206" s="38">
        <f>Таблица615[[#This Row],[Розничная цена KRW]]*Таблица615[[#This Row],[Коэфициент стоимости]]</f>
        <v>6480</v>
      </c>
      <c r="I206" s="39" t="str">
        <f>IF($H$1="","Введите курс",Таблица615[[#This Row],[Оптовая цена KRW                       за 1шт]]/$H$1)</f>
        <v>Введите курс</v>
      </c>
      <c r="J206" s="284"/>
      <c r="K206" s="40">
        <f>Таблица615[[#This Row],[Заказ коробок ]]*Таблица615[[#This Row],[Кол-во шт в коробке]]</f>
        <v>0</v>
      </c>
      <c r="L206" s="38">
        <f>Таблица615[[#This Row],[Общее кол-во шт]]*Таблица615[[#This Row],[Оптовая цена KRW                       за 1шт]]</f>
        <v>0</v>
      </c>
      <c r="M206" s="41" t="str">
        <f>IFERROR(Таблица615[[#This Row],[Общее кол-во шт]]*Таблица615[[#This Row],[Оптовая цена USD                       за 1шт]],"")</f>
        <v/>
      </c>
      <c r="N206" s="312"/>
    </row>
    <row r="207" spans="1:14" ht="24" customHeight="1">
      <c r="A207" s="307" t="s">
        <v>20117</v>
      </c>
      <c r="B207" s="32">
        <v>8806182580314</v>
      </c>
      <c r="C207" s="308" t="s">
        <v>20292</v>
      </c>
      <c r="D207" s="309" t="s">
        <v>20293</v>
      </c>
      <c r="E207" s="38">
        <v>12000</v>
      </c>
      <c r="F207" s="36">
        <v>0.54</v>
      </c>
      <c r="G207" s="310">
        <v>10</v>
      </c>
      <c r="H207" s="38">
        <f>Таблица615[[#This Row],[Розничная цена KRW]]*Таблица615[[#This Row],[Коэфициент стоимости]]</f>
        <v>6480</v>
      </c>
      <c r="I207" s="39" t="str">
        <f>IF($H$1="","Введите курс",Таблица615[[#This Row],[Оптовая цена KRW                       за 1шт]]/$H$1)</f>
        <v>Введите курс</v>
      </c>
      <c r="J207" s="284"/>
      <c r="K207" s="40">
        <f>Таблица615[[#This Row],[Заказ коробок ]]*Таблица615[[#This Row],[Кол-во шт в коробке]]</f>
        <v>0</v>
      </c>
      <c r="L207" s="38">
        <f>Таблица615[[#This Row],[Общее кол-во шт]]*Таблица615[[#This Row],[Оптовая цена KRW                       за 1шт]]</f>
        <v>0</v>
      </c>
      <c r="M207" s="41" t="str">
        <f>IFERROR(Таблица615[[#This Row],[Общее кол-во шт]]*Таблица615[[#This Row],[Оптовая цена USD                       за 1шт]],"")</f>
        <v/>
      </c>
      <c r="N207" s="312"/>
    </row>
    <row r="208" spans="1:14" ht="24" customHeight="1">
      <c r="A208" s="307" t="s">
        <v>20119</v>
      </c>
      <c r="B208" s="32">
        <v>8806182580321</v>
      </c>
      <c r="C208" s="308" t="s">
        <v>20295</v>
      </c>
      <c r="D208" s="309" t="s">
        <v>20296</v>
      </c>
      <c r="E208" s="38">
        <v>12000</v>
      </c>
      <c r="F208" s="36">
        <v>0.54</v>
      </c>
      <c r="G208" s="310">
        <v>10</v>
      </c>
      <c r="H208" s="38">
        <f>Таблица615[[#This Row],[Розничная цена KRW]]*Таблица615[[#This Row],[Коэфициент стоимости]]</f>
        <v>6480</v>
      </c>
      <c r="I208" s="39" t="str">
        <f>IF($H$1="","Введите курс",Таблица615[[#This Row],[Оптовая цена KRW                       за 1шт]]/$H$1)</f>
        <v>Введите курс</v>
      </c>
      <c r="J208" s="284"/>
      <c r="K208" s="40">
        <f>Таблица615[[#This Row],[Заказ коробок ]]*Таблица615[[#This Row],[Кол-во шт в коробке]]</f>
        <v>0</v>
      </c>
      <c r="L208" s="38">
        <f>Таблица615[[#This Row],[Общее кол-во шт]]*Таблица615[[#This Row],[Оптовая цена KRW                       за 1шт]]</f>
        <v>0</v>
      </c>
      <c r="M208" s="41" t="str">
        <f>IFERROR(Таблица615[[#This Row],[Общее кол-во шт]]*Таблица615[[#This Row],[Оптовая цена USD                       за 1шт]],"")</f>
        <v/>
      </c>
      <c r="N208" s="312"/>
    </row>
    <row r="209" spans="1:14" ht="24" customHeight="1">
      <c r="A209" s="307" t="s">
        <v>20121</v>
      </c>
      <c r="B209" s="32">
        <v>8806182580338</v>
      </c>
      <c r="C209" s="308" t="s">
        <v>20298</v>
      </c>
      <c r="D209" s="309" t="s">
        <v>20299</v>
      </c>
      <c r="E209" s="38">
        <v>12000</v>
      </c>
      <c r="F209" s="36">
        <v>0.54</v>
      </c>
      <c r="G209" s="310">
        <v>10</v>
      </c>
      <c r="H209" s="38">
        <f>Таблица615[[#This Row],[Розничная цена KRW]]*Таблица615[[#This Row],[Коэфициент стоимости]]</f>
        <v>6480</v>
      </c>
      <c r="I209" s="39" t="str">
        <f>IF($H$1="","Введите курс",Таблица615[[#This Row],[Оптовая цена KRW                       за 1шт]]/$H$1)</f>
        <v>Введите курс</v>
      </c>
      <c r="J209" s="284"/>
      <c r="K209" s="40">
        <f>Таблица615[[#This Row],[Заказ коробок ]]*Таблица615[[#This Row],[Кол-во шт в коробке]]</f>
        <v>0</v>
      </c>
      <c r="L209" s="38">
        <f>Таблица615[[#This Row],[Общее кол-во шт]]*Таблица615[[#This Row],[Оптовая цена KRW                       за 1шт]]</f>
        <v>0</v>
      </c>
      <c r="M209" s="41" t="str">
        <f>IFERROR(Таблица615[[#This Row],[Общее кол-во шт]]*Таблица615[[#This Row],[Оптовая цена USD                       за 1шт]],"")</f>
        <v/>
      </c>
      <c r="N209" s="312"/>
    </row>
    <row r="210" spans="1:14" ht="24" customHeight="1">
      <c r="A210" s="307" t="s">
        <v>20123</v>
      </c>
      <c r="B210" s="32">
        <v>8806182580345</v>
      </c>
      <c r="C210" s="308" t="s">
        <v>20301</v>
      </c>
      <c r="D210" s="309" t="s">
        <v>20302</v>
      </c>
      <c r="E210" s="38">
        <v>12000</v>
      </c>
      <c r="F210" s="36">
        <v>0.54</v>
      </c>
      <c r="G210" s="310">
        <v>10</v>
      </c>
      <c r="H210" s="38">
        <f>Таблица615[[#This Row],[Розничная цена KRW]]*Таблица615[[#This Row],[Коэфициент стоимости]]</f>
        <v>6480</v>
      </c>
      <c r="I210" s="39" t="str">
        <f>IF($H$1="","Введите курс",Таблица615[[#This Row],[Оптовая цена KRW                       за 1шт]]/$H$1)</f>
        <v>Введите курс</v>
      </c>
      <c r="J210" s="284"/>
      <c r="K210" s="40">
        <f>Таблица615[[#This Row],[Заказ коробок ]]*Таблица615[[#This Row],[Кол-во шт в коробке]]</f>
        <v>0</v>
      </c>
      <c r="L210" s="38">
        <f>Таблица615[[#This Row],[Общее кол-во шт]]*Таблица615[[#This Row],[Оптовая цена KRW                       за 1шт]]</f>
        <v>0</v>
      </c>
      <c r="M210" s="41" t="str">
        <f>IFERROR(Таблица615[[#This Row],[Общее кол-во шт]]*Таблица615[[#This Row],[Оптовая цена USD                       за 1шт]],"")</f>
        <v/>
      </c>
      <c r="N210" s="312"/>
    </row>
    <row r="211" spans="1:14" ht="24" customHeight="1">
      <c r="A211" s="307" t="s">
        <v>20125</v>
      </c>
      <c r="B211" s="32">
        <v>8806182580352</v>
      </c>
      <c r="C211" s="308" t="s">
        <v>20304</v>
      </c>
      <c r="D211" s="309" t="s">
        <v>20305</v>
      </c>
      <c r="E211" s="38">
        <v>12000</v>
      </c>
      <c r="F211" s="36">
        <v>0.54</v>
      </c>
      <c r="G211" s="310">
        <v>10</v>
      </c>
      <c r="H211" s="38">
        <f>Таблица615[[#This Row],[Розничная цена KRW]]*Таблица615[[#This Row],[Коэфициент стоимости]]</f>
        <v>6480</v>
      </c>
      <c r="I211" s="39" t="str">
        <f>IF($H$1="","Введите курс",Таблица615[[#This Row],[Оптовая цена KRW                       за 1шт]]/$H$1)</f>
        <v>Введите курс</v>
      </c>
      <c r="J211" s="284"/>
      <c r="K211" s="40">
        <f>Таблица615[[#This Row],[Заказ коробок ]]*Таблица615[[#This Row],[Кол-во шт в коробке]]</f>
        <v>0</v>
      </c>
      <c r="L211" s="38">
        <f>Таблица615[[#This Row],[Общее кол-во шт]]*Таблица615[[#This Row],[Оптовая цена KRW                       за 1шт]]</f>
        <v>0</v>
      </c>
      <c r="M211" s="41" t="str">
        <f>IFERROR(Таблица615[[#This Row],[Общее кол-во шт]]*Таблица615[[#This Row],[Оптовая цена USD                       за 1шт]],"")</f>
        <v/>
      </c>
      <c r="N211" s="312"/>
    </row>
    <row r="212" spans="1:14" ht="24" customHeight="1">
      <c r="A212" s="307" t="s">
        <v>20126</v>
      </c>
      <c r="B212" s="32">
        <v>8806182580369</v>
      </c>
      <c r="C212" s="308" t="s">
        <v>20307</v>
      </c>
      <c r="D212" s="309" t="s">
        <v>20308</v>
      </c>
      <c r="E212" s="38">
        <v>12000</v>
      </c>
      <c r="F212" s="36">
        <v>0.54</v>
      </c>
      <c r="G212" s="310">
        <v>10</v>
      </c>
      <c r="H212" s="38">
        <f>Таблица615[[#This Row],[Розничная цена KRW]]*Таблица615[[#This Row],[Коэфициент стоимости]]</f>
        <v>6480</v>
      </c>
      <c r="I212" s="39" t="str">
        <f>IF($H$1="","Введите курс",Таблица615[[#This Row],[Оптовая цена KRW                       за 1шт]]/$H$1)</f>
        <v>Введите курс</v>
      </c>
      <c r="J212" s="284"/>
      <c r="K212" s="40">
        <f>Таблица615[[#This Row],[Заказ коробок ]]*Таблица615[[#This Row],[Кол-во шт в коробке]]</f>
        <v>0</v>
      </c>
      <c r="L212" s="38">
        <f>Таблица615[[#This Row],[Общее кол-во шт]]*Таблица615[[#This Row],[Оптовая цена KRW                       за 1шт]]</f>
        <v>0</v>
      </c>
      <c r="M212" s="41" t="str">
        <f>IFERROR(Таблица615[[#This Row],[Общее кол-во шт]]*Таблица615[[#This Row],[Оптовая цена USD                       за 1шт]],"")</f>
        <v/>
      </c>
      <c r="N212" s="312"/>
    </row>
    <row r="213" spans="1:14" ht="24" customHeight="1">
      <c r="A213" s="307" t="s">
        <v>20128</v>
      </c>
      <c r="B213" s="32">
        <v>8801051404920</v>
      </c>
      <c r="C213" s="308" t="s">
        <v>20310</v>
      </c>
      <c r="D213" s="309" t="s">
        <v>20311</v>
      </c>
      <c r="E213" s="38">
        <v>8000</v>
      </c>
      <c r="F213" s="36">
        <v>0.54</v>
      </c>
      <c r="G213" s="310">
        <v>6</v>
      </c>
      <c r="H213" s="38">
        <f>Таблица615[[#This Row],[Розничная цена KRW]]*Таблица615[[#This Row],[Коэфициент стоимости]]</f>
        <v>4320</v>
      </c>
      <c r="I213" s="39" t="str">
        <f>IF($H$1="","Введите курс",Таблица615[[#This Row],[Оптовая цена KRW                       за 1шт]]/$H$1)</f>
        <v>Введите курс</v>
      </c>
      <c r="J213" s="284"/>
      <c r="K213" s="40">
        <f>Таблица615[[#This Row],[Заказ коробок ]]*Таблица615[[#This Row],[Кол-во шт в коробке]]</f>
        <v>0</v>
      </c>
      <c r="L213" s="38">
        <f>Таблица615[[#This Row],[Общее кол-во шт]]*Таблица615[[#This Row],[Оптовая цена KRW                       за 1шт]]</f>
        <v>0</v>
      </c>
      <c r="M213" s="41" t="str">
        <f>IFERROR(Таблица615[[#This Row],[Общее кол-во шт]]*Таблица615[[#This Row],[Оптовая цена USD                       за 1шт]],"")</f>
        <v/>
      </c>
      <c r="N213" s="312"/>
    </row>
    <row r="214" spans="1:14" ht="24" customHeight="1">
      <c r="A214" s="307" t="s">
        <v>20130</v>
      </c>
      <c r="B214" s="32">
        <v>8806182579813</v>
      </c>
      <c r="C214" s="308" t="s">
        <v>20313</v>
      </c>
      <c r="D214" s="309" t="s">
        <v>20314</v>
      </c>
      <c r="E214" s="38">
        <v>7000</v>
      </c>
      <c r="F214" s="36">
        <v>0.54</v>
      </c>
      <c r="G214" s="310">
        <v>10</v>
      </c>
      <c r="H214" s="38">
        <f>Таблица615[[#This Row],[Розничная цена KRW]]*Таблица615[[#This Row],[Коэфициент стоимости]]</f>
        <v>3780.0000000000005</v>
      </c>
      <c r="I214" s="39" t="str">
        <f>IF($H$1="","Введите курс",Таблица615[[#This Row],[Оптовая цена KRW                       за 1шт]]/$H$1)</f>
        <v>Введите курс</v>
      </c>
      <c r="J214" s="284"/>
      <c r="K214" s="40">
        <f>Таблица615[[#This Row],[Заказ коробок ]]*Таблица615[[#This Row],[Кол-во шт в коробке]]</f>
        <v>0</v>
      </c>
      <c r="L214" s="38">
        <f>Таблица615[[#This Row],[Общее кол-во шт]]*Таблица615[[#This Row],[Оптовая цена KRW                       за 1шт]]</f>
        <v>0</v>
      </c>
      <c r="M214" s="41" t="str">
        <f>IFERROR(Таблица615[[#This Row],[Общее кол-во шт]]*Таблица615[[#This Row],[Оптовая цена USD                       за 1шт]],"")</f>
        <v/>
      </c>
      <c r="N214" s="312"/>
    </row>
    <row r="215" spans="1:14" ht="24" customHeight="1">
      <c r="A215" s="307" t="s">
        <v>20131</v>
      </c>
      <c r="B215" s="32">
        <v>8806182579820</v>
      </c>
      <c r="C215" s="308" t="s">
        <v>20316</v>
      </c>
      <c r="D215" s="309" t="s">
        <v>20317</v>
      </c>
      <c r="E215" s="38">
        <v>7000</v>
      </c>
      <c r="F215" s="36">
        <v>0.54</v>
      </c>
      <c r="G215" s="310">
        <v>10</v>
      </c>
      <c r="H215" s="38">
        <f>Таблица615[[#This Row],[Розничная цена KRW]]*Таблица615[[#This Row],[Коэфициент стоимости]]</f>
        <v>3780.0000000000005</v>
      </c>
      <c r="I215" s="39" t="str">
        <f>IF($H$1="","Введите курс",Таблица615[[#This Row],[Оптовая цена KRW                       за 1шт]]/$H$1)</f>
        <v>Введите курс</v>
      </c>
      <c r="J215" s="284"/>
      <c r="K215" s="40">
        <f>Таблица615[[#This Row],[Заказ коробок ]]*Таблица615[[#This Row],[Кол-во шт в коробке]]</f>
        <v>0</v>
      </c>
      <c r="L215" s="38">
        <f>Таблица615[[#This Row],[Общее кол-во шт]]*Таблица615[[#This Row],[Оптовая цена KRW                       за 1шт]]</f>
        <v>0</v>
      </c>
      <c r="M215" s="41" t="str">
        <f>IFERROR(Таблица615[[#This Row],[Общее кол-во шт]]*Таблица615[[#This Row],[Оптовая цена USD                       за 1шт]],"")</f>
        <v/>
      </c>
      <c r="N215" s="312"/>
    </row>
    <row r="216" spans="1:14" ht="24" customHeight="1">
      <c r="A216" s="307" t="s">
        <v>20133</v>
      </c>
      <c r="B216" s="32">
        <v>8806182579837</v>
      </c>
      <c r="C216" s="308" t="s">
        <v>20319</v>
      </c>
      <c r="D216" s="309" t="s">
        <v>20320</v>
      </c>
      <c r="E216" s="38">
        <v>7000</v>
      </c>
      <c r="F216" s="36">
        <v>0.54</v>
      </c>
      <c r="G216" s="310">
        <v>10</v>
      </c>
      <c r="H216" s="38">
        <f>Таблица615[[#This Row],[Розничная цена KRW]]*Таблица615[[#This Row],[Коэфициент стоимости]]</f>
        <v>3780.0000000000005</v>
      </c>
      <c r="I216" s="39" t="str">
        <f>IF($H$1="","Введите курс",Таблица615[[#This Row],[Оптовая цена KRW                       за 1шт]]/$H$1)</f>
        <v>Введите курс</v>
      </c>
      <c r="J216" s="284"/>
      <c r="K216" s="40">
        <f>Таблица615[[#This Row],[Заказ коробок ]]*Таблица615[[#This Row],[Кол-во шт в коробке]]</f>
        <v>0</v>
      </c>
      <c r="L216" s="38">
        <f>Таблица615[[#This Row],[Общее кол-во шт]]*Таблица615[[#This Row],[Оптовая цена KRW                       за 1шт]]</f>
        <v>0</v>
      </c>
      <c r="M216" s="41" t="str">
        <f>IFERROR(Таблица615[[#This Row],[Общее кол-во шт]]*Таблица615[[#This Row],[Оптовая цена USD                       за 1шт]],"")</f>
        <v/>
      </c>
      <c r="N216" s="312"/>
    </row>
    <row r="217" spans="1:14" ht="24" customHeight="1">
      <c r="A217" s="307" t="s">
        <v>20135</v>
      </c>
      <c r="B217" s="32">
        <v>8806182580789</v>
      </c>
      <c r="C217" s="308" t="s">
        <v>20323</v>
      </c>
      <c r="D217" s="309" t="s">
        <v>20324</v>
      </c>
      <c r="E217" s="38">
        <v>12000</v>
      </c>
      <c r="F217" s="36">
        <v>0.56999999999999995</v>
      </c>
      <c r="G217" s="310">
        <v>4</v>
      </c>
      <c r="H217" s="38">
        <f>Таблица615[[#This Row],[Розничная цена KRW]]*Таблица615[[#This Row],[Коэфициент стоимости]]</f>
        <v>6839.9999999999991</v>
      </c>
      <c r="I217" s="39" t="str">
        <f>IF($H$1="","Введите курс",Таблица615[[#This Row],[Оптовая цена KRW                       за 1шт]]/$H$1)</f>
        <v>Введите курс</v>
      </c>
      <c r="J217" s="284"/>
      <c r="K217" s="40">
        <f>Таблица615[[#This Row],[Заказ коробок ]]*Таблица615[[#This Row],[Кол-во шт в коробке]]</f>
        <v>0</v>
      </c>
      <c r="L217" s="38">
        <f>Таблица615[[#This Row],[Общее кол-во шт]]*Таблица615[[#This Row],[Оптовая цена KRW                       за 1шт]]</f>
        <v>0</v>
      </c>
      <c r="M217" s="41" t="str">
        <f>IFERROR(Таблица615[[#This Row],[Общее кол-во шт]]*Таблица615[[#This Row],[Оптовая цена USD                       за 1шт]],"")</f>
        <v/>
      </c>
      <c r="N217" s="312"/>
    </row>
    <row r="218" spans="1:14" ht="24" customHeight="1">
      <c r="A218" s="307" t="s">
        <v>20137</v>
      </c>
      <c r="B218" s="32">
        <v>8806182580239</v>
      </c>
      <c r="C218" s="308" t="s">
        <v>20326</v>
      </c>
      <c r="D218" s="309" t="s">
        <v>20327</v>
      </c>
      <c r="E218" s="38">
        <v>5000</v>
      </c>
      <c r="F218" s="36">
        <v>0.54</v>
      </c>
      <c r="G218" s="310">
        <v>6</v>
      </c>
      <c r="H218" s="38">
        <f>Таблица615[[#This Row],[Розничная цена KRW]]*Таблица615[[#This Row],[Коэфициент стоимости]]</f>
        <v>2700</v>
      </c>
      <c r="I218" s="39" t="str">
        <f>IF($H$1="","Введите курс",Таблица615[[#This Row],[Оптовая цена KRW                       за 1шт]]/$H$1)</f>
        <v>Введите курс</v>
      </c>
      <c r="J218" s="284"/>
      <c r="K218" s="40">
        <f>Таблица615[[#This Row],[Заказ коробок ]]*Таблица615[[#This Row],[Кол-во шт в коробке]]</f>
        <v>0</v>
      </c>
      <c r="L218" s="38">
        <f>Таблица615[[#This Row],[Общее кол-во шт]]*Таблица615[[#This Row],[Оптовая цена KRW                       за 1шт]]</f>
        <v>0</v>
      </c>
      <c r="M218" s="41" t="str">
        <f>IFERROR(Таблица615[[#This Row],[Общее кол-во шт]]*Таблица615[[#This Row],[Оптовая цена USD                       за 1шт]],"")</f>
        <v/>
      </c>
      <c r="N218" s="312"/>
    </row>
    <row r="219" spans="1:14" ht="24" customHeight="1">
      <c r="A219" s="307" t="s">
        <v>20139</v>
      </c>
      <c r="B219" s="32">
        <v>8806182580253</v>
      </c>
      <c r="C219" s="308" t="s">
        <v>20329</v>
      </c>
      <c r="D219" s="309" t="s">
        <v>20330</v>
      </c>
      <c r="E219" s="38">
        <v>2500</v>
      </c>
      <c r="F219" s="36">
        <v>0.54</v>
      </c>
      <c r="G219" s="310">
        <v>40</v>
      </c>
      <c r="H219" s="38">
        <f>Таблица615[[#This Row],[Розничная цена KRW]]*Таблица615[[#This Row],[Коэфициент стоимости]]</f>
        <v>1350</v>
      </c>
      <c r="I219" s="39" t="str">
        <f>IF($H$1="","Введите курс",Таблица615[[#This Row],[Оптовая цена KRW                       за 1шт]]/$H$1)</f>
        <v>Введите курс</v>
      </c>
      <c r="J219" s="284"/>
      <c r="K219" s="40">
        <f>Таблица615[[#This Row],[Заказ коробок ]]*Таблица615[[#This Row],[Кол-во шт в коробке]]</f>
        <v>0</v>
      </c>
      <c r="L219" s="38">
        <f>Таблица615[[#This Row],[Общее кол-во шт]]*Таблица615[[#This Row],[Оптовая цена KRW                       за 1шт]]</f>
        <v>0</v>
      </c>
      <c r="M219" s="41" t="str">
        <f>IFERROR(Таблица615[[#This Row],[Общее кол-во шт]]*Таблица615[[#This Row],[Оптовая цена USD                       за 1шт]],"")</f>
        <v/>
      </c>
      <c r="N219" s="312"/>
    </row>
    <row r="220" spans="1:14" ht="24" customHeight="1">
      <c r="A220" s="307" t="s">
        <v>20141</v>
      </c>
      <c r="B220" s="32">
        <v>8806182580260</v>
      </c>
      <c r="C220" s="308" t="s">
        <v>20332</v>
      </c>
      <c r="D220" s="309" t="s">
        <v>20333</v>
      </c>
      <c r="E220" s="38">
        <v>5000</v>
      </c>
      <c r="F220" s="36">
        <v>0.54</v>
      </c>
      <c r="G220" s="310">
        <v>9</v>
      </c>
      <c r="H220" s="38">
        <f>Таблица615[[#This Row],[Розничная цена KRW]]*Таблица615[[#This Row],[Коэфициент стоимости]]</f>
        <v>2700</v>
      </c>
      <c r="I220" s="39" t="str">
        <f>IF($H$1="","Введите курс",Таблица615[[#This Row],[Оптовая цена KRW                       за 1шт]]/$H$1)</f>
        <v>Введите курс</v>
      </c>
      <c r="J220" s="284"/>
      <c r="K220" s="40">
        <f>Таблица615[[#This Row],[Заказ коробок ]]*Таблица615[[#This Row],[Кол-во шт в коробке]]</f>
        <v>0</v>
      </c>
      <c r="L220" s="38">
        <f>Таблица615[[#This Row],[Общее кол-во шт]]*Таблица615[[#This Row],[Оптовая цена KRW                       за 1шт]]</f>
        <v>0</v>
      </c>
      <c r="M220" s="41" t="str">
        <f>IFERROR(Таблица615[[#This Row],[Общее кол-во шт]]*Таблица615[[#This Row],[Оптовая цена USD                       за 1шт]],"")</f>
        <v/>
      </c>
      <c r="N220" s="312"/>
    </row>
    <row r="221" spans="1:14" ht="24" customHeight="1">
      <c r="A221" s="307" t="s">
        <v>20143</v>
      </c>
      <c r="B221" s="32">
        <v>8806182581021</v>
      </c>
      <c r="C221" s="308" t="s">
        <v>20335</v>
      </c>
      <c r="D221" s="309" t="s">
        <v>20336</v>
      </c>
      <c r="E221" s="38">
        <v>3000</v>
      </c>
      <c r="F221" s="36">
        <v>0.54</v>
      </c>
      <c r="G221" s="310">
        <v>6</v>
      </c>
      <c r="H221" s="38">
        <f>Таблица615[[#This Row],[Розничная цена KRW]]*Таблица615[[#This Row],[Коэфициент стоимости]]</f>
        <v>1620</v>
      </c>
      <c r="I221" s="39" t="str">
        <f>IF($H$1="","Введите курс",Таблица615[[#This Row],[Оптовая цена KRW                       за 1шт]]/$H$1)</f>
        <v>Введите курс</v>
      </c>
      <c r="J221" s="284"/>
      <c r="K221" s="40">
        <f>Таблица615[[#This Row],[Заказ коробок ]]*Таблица615[[#This Row],[Кол-во шт в коробке]]</f>
        <v>0</v>
      </c>
      <c r="L221" s="38">
        <f>Таблица615[[#This Row],[Общее кол-во шт]]*Таблица615[[#This Row],[Оптовая цена KRW                       за 1шт]]</f>
        <v>0</v>
      </c>
      <c r="M221" s="41" t="str">
        <f>IFERROR(Таблица615[[#This Row],[Общее кол-во шт]]*Таблица615[[#This Row],[Оптовая цена USD                       за 1шт]],"")</f>
        <v/>
      </c>
      <c r="N221" s="312"/>
    </row>
    <row r="222" spans="1:14" ht="24" customHeight="1">
      <c r="A222" s="307" t="s">
        <v>20144</v>
      </c>
      <c r="B222" s="32">
        <v>8806182581038</v>
      </c>
      <c r="C222" s="308" t="s">
        <v>20338</v>
      </c>
      <c r="D222" s="309" t="s">
        <v>20339</v>
      </c>
      <c r="E222" s="38">
        <v>4000</v>
      </c>
      <c r="F222" s="36">
        <v>0.54</v>
      </c>
      <c r="G222" s="310">
        <v>6</v>
      </c>
      <c r="H222" s="38">
        <f>Таблица615[[#This Row],[Розничная цена KRW]]*Таблица615[[#This Row],[Коэфициент стоимости]]</f>
        <v>2160</v>
      </c>
      <c r="I222" s="39" t="str">
        <f>IF($H$1="","Введите курс",Таблица615[[#This Row],[Оптовая цена KRW                       за 1шт]]/$H$1)</f>
        <v>Введите курс</v>
      </c>
      <c r="J222" s="284"/>
      <c r="K222" s="40">
        <f>Таблица615[[#This Row],[Заказ коробок ]]*Таблица615[[#This Row],[Кол-во шт в коробке]]</f>
        <v>0</v>
      </c>
      <c r="L222" s="38">
        <f>Таблица615[[#This Row],[Общее кол-во шт]]*Таблица615[[#This Row],[Оптовая цена KRW                       за 1шт]]</f>
        <v>0</v>
      </c>
      <c r="M222" s="41" t="str">
        <f>IFERROR(Таблица615[[#This Row],[Общее кол-во шт]]*Таблица615[[#This Row],[Оптовая цена USD                       за 1шт]],"")</f>
        <v/>
      </c>
      <c r="N222" s="312"/>
    </row>
    <row r="223" spans="1:14" ht="24" customHeight="1">
      <c r="A223" s="307" t="s">
        <v>20146</v>
      </c>
      <c r="B223" s="32">
        <v>8806182581045</v>
      </c>
      <c r="C223" s="308" t="s">
        <v>20341</v>
      </c>
      <c r="D223" s="309" t="s">
        <v>20342</v>
      </c>
      <c r="E223" s="38">
        <v>4000</v>
      </c>
      <c r="F223" s="36">
        <v>0.54</v>
      </c>
      <c r="G223" s="310">
        <v>6</v>
      </c>
      <c r="H223" s="38">
        <f>Таблица615[[#This Row],[Розничная цена KRW]]*Таблица615[[#This Row],[Коэфициент стоимости]]</f>
        <v>2160</v>
      </c>
      <c r="I223" s="39" t="str">
        <f>IF($H$1="","Введите курс",Таблица615[[#This Row],[Оптовая цена KRW                       за 1шт]]/$H$1)</f>
        <v>Введите курс</v>
      </c>
      <c r="J223" s="284"/>
      <c r="K223" s="40">
        <f>Таблица615[[#This Row],[Заказ коробок ]]*Таблица615[[#This Row],[Кол-во шт в коробке]]</f>
        <v>0</v>
      </c>
      <c r="L223" s="38">
        <f>Таблица615[[#This Row],[Общее кол-во шт]]*Таблица615[[#This Row],[Оптовая цена KRW                       за 1шт]]</f>
        <v>0</v>
      </c>
      <c r="M223" s="41" t="str">
        <f>IFERROR(Таблица615[[#This Row],[Общее кол-во шт]]*Таблица615[[#This Row],[Оптовая цена USD                       за 1шт]],"")</f>
        <v/>
      </c>
      <c r="N223" s="312"/>
    </row>
    <row r="224" spans="1:14" ht="24" customHeight="1">
      <c r="A224" s="307" t="s">
        <v>20148</v>
      </c>
      <c r="B224" s="32">
        <v>8806182581052</v>
      </c>
      <c r="C224" s="308" t="s">
        <v>20344</v>
      </c>
      <c r="D224" s="309" t="s">
        <v>20345</v>
      </c>
      <c r="E224" s="38">
        <v>5000</v>
      </c>
      <c r="F224" s="36">
        <v>0.54</v>
      </c>
      <c r="G224" s="310">
        <v>6</v>
      </c>
      <c r="H224" s="38">
        <f>Таблица615[[#This Row],[Розничная цена KRW]]*Таблица615[[#This Row],[Коэфициент стоимости]]</f>
        <v>2700</v>
      </c>
      <c r="I224" s="39" t="str">
        <f>IF($H$1="","Введите курс",Таблица615[[#This Row],[Оптовая цена KRW                       за 1шт]]/$H$1)</f>
        <v>Введите курс</v>
      </c>
      <c r="J224" s="284"/>
      <c r="K224" s="40">
        <f>Таблица615[[#This Row],[Заказ коробок ]]*Таблица615[[#This Row],[Кол-во шт в коробке]]</f>
        <v>0</v>
      </c>
      <c r="L224" s="38">
        <f>Таблица615[[#This Row],[Общее кол-во шт]]*Таблица615[[#This Row],[Оптовая цена KRW                       за 1шт]]</f>
        <v>0</v>
      </c>
      <c r="M224" s="41" t="str">
        <f>IFERROR(Таблица615[[#This Row],[Общее кол-во шт]]*Таблица615[[#This Row],[Оптовая цена USD                       за 1шт]],"")</f>
        <v/>
      </c>
      <c r="N224" s="312"/>
    </row>
    <row r="225" spans="1:14" ht="24" customHeight="1">
      <c r="A225" s="307" t="s">
        <v>20149</v>
      </c>
      <c r="B225" s="32">
        <v>8806182581069</v>
      </c>
      <c r="C225" s="308" t="s">
        <v>20347</v>
      </c>
      <c r="D225" s="309" t="s">
        <v>20348</v>
      </c>
      <c r="E225" s="38">
        <v>5000</v>
      </c>
      <c r="F225" s="36">
        <v>0.54</v>
      </c>
      <c r="G225" s="310">
        <v>6</v>
      </c>
      <c r="H225" s="38">
        <f>Таблица615[[#This Row],[Розничная цена KRW]]*Таблица615[[#This Row],[Коэфициент стоимости]]</f>
        <v>2700</v>
      </c>
      <c r="I225" s="39" t="str">
        <f>IF($H$1="","Введите курс",Таблица615[[#This Row],[Оптовая цена KRW                       за 1шт]]/$H$1)</f>
        <v>Введите курс</v>
      </c>
      <c r="J225" s="284"/>
      <c r="K225" s="40">
        <f>Таблица615[[#This Row],[Заказ коробок ]]*Таблица615[[#This Row],[Кол-во шт в коробке]]</f>
        <v>0</v>
      </c>
      <c r="L225" s="38">
        <f>Таблица615[[#This Row],[Общее кол-во шт]]*Таблица615[[#This Row],[Оптовая цена KRW                       за 1шт]]</f>
        <v>0</v>
      </c>
      <c r="M225" s="41" t="str">
        <f>IFERROR(Таблица615[[#This Row],[Общее кол-во шт]]*Таблица615[[#This Row],[Оптовая цена USD                       за 1шт]],"")</f>
        <v/>
      </c>
      <c r="N225" s="312"/>
    </row>
    <row r="226" spans="1:14" ht="24" customHeight="1">
      <c r="A226" s="307" t="s">
        <v>20151</v>
      </c>
      <c r="B226" s="32">
        <v>8806182581076</v>
      </c>
      <c r="C226" s="308" t="s">
        <v>20350</v>
      </c>
      <c r="D226" s="309" t="s">
        <v>20351</v>
      </c>
      <c r="E226" s="38">
        <v>5000</v>
      </c>
      <c r="F226" s="36">
        <v>0.54</v>
      </c>
      <c r="G226" s="310">
        <v>6</v>
      </c>
      <c r="H226" s="38">
        <f>Таблица615[[#This Row],[Розничная цена KRW]]*Таблица615[[#This Row],[Коэфициент стоимости]]</f>
        <v>2700</v>
      </c>
      <c r="I226" s="39" t="str">
        <f>IF($H$1="","Введите курс",Таблица615[[#This Row],[Оптовая цена KRW                       за 1шт]]/$H$1)</f>
        <v>Введите курс</v>
      </c>
      <c r="J226" s="284"/>
      <c r="K226" s="40">
        <f>Таблица615[[#This Row],[Заказ коробок ]]*Таблица615[[#This Row],[Кол-во шт в коробке]]</f>
        <v>0</v>
      </c>
      <c r="L226" s="38">
        <f>Таблица615[[#This Row],[Общее кол-во шт]]*Таблица615[[#This Row],[Оптовая цена KRW                       за 1шт]]</f>
        <v>0</v>
      </c>
      <c r="M226" s="41" t="str">
        <f>IFERROR(Таблица615[[#This Row],[Общее кол-во шт]]*Таблица615[[#This Row],[Оптовая цена USD                       за 1шт]],"")</f>
        <v/>
      </c>
      <c r="N226" s="312"/>
    </row>
    <row r="227" spans="1:14" ht="24" customHeight="1">
      <c r="A227" s="307" t="s">
        <v>20153</v>
      </c>
      <c r="B227" s="32">
        <v>8806182581083</v>
      </c>
      <c r="C227" s="308" t="s">
        <v>20353</v>
      </c>
      <c r="D227" s="309" t="s">
        <v>20354</v>
      </c>
      <c r="E227" s="38">
        <v>5000</v>
      </c>
      <c r="F227" s="36">
        <v>0.54</v>
      </c>
      <c r="G227" s="310">
        <v>6</v>
      </c>
      <c r="H227" s="38">
        <f>Таблица615[[#This Row],[Розничная цена KRW]]*Таблица615[[#This Row],[Коэфициент стоимости]]</f>
        <v>2700</v>
      </c>
      <c r="I227" s="39" t="str">
        <f>IF($H$1="","Введите курс",Таблица615[[#This Row],[Оптовая цена KRW                       за 1шт]]/$H$1)</f>
        <v>Введите курс</v>
      </c>
      <c r="J227" s="284"/>
      <c r="K227" s="40">
        <f>Таблица615[[#This Row],[Заказ коробок ]]*Таблица615[[#This Row],[Кол-во шт в коробке]]</f>
        <v>0</v>
      </c>
      <c r="L227" s="38">
        <f>Таблица615[[#This Row],[Общее кол-во шт]]*Таблица615[[#This Row],[Оптовая цена KRW                       за 1шт]]</f>
        <v>0</v>
      </c>
      <c r="M227" s="41" t="str">
        <f>IFERROR(Таблица615[[#This Row],[Общее кол-во шт]]*Таблица615[[#This Row],[Оптовая цена USD                       за 1шт]],"")</f>
        <v/>
      </c>
      <c r="N227" s="312"/>
    </row>
    <row r="228" spans="1:14" ht="24" customHeight="1">
      <c r="A228" s="307" t="s">
        <v>20155</v>
      </c>
      <c r="B228" s="32">
        <v>8806182581090</v>
      </c>
      <c r="C228" s="308" t="s">
        <v>20356</v>
      </c>
      <c r="D228" s="309" t="s">
        <v>20357</v>
      </c>
      <c r="E228" s="38">
        <v>5000</v>
      </c>
      <c r="F228" s="36">
        <v>0.54</v>
      </c>
      <c r="G228" s="310">
        <v>6</v>
      </c>
      <c r="H228" s="38">
        <f>Таблица615[[#This Row],[Розничная цена KRW]]*Таблица615[[#This Row],[Коэфициент стоимости]]</f>
        <v>2700</v>
      </c>
      <c r="I228" s="39" t="str">
        <f>IF($H$1="","Введите курс",Таблица615[[#This Row],[Оптовая цена KRW                       за 1шт]]/$H$1)</f>
        <v>Введите курс</v>
      </c>
      <c r="J228" s="284"/>
      <c r="K228" s="40">
        <f>Таблица615[[#This Row],[Заказ коробок ]]*Таблица615[[#This Row],[Кол-во шт в коробке]]</f>
        <v>0</v>
      </c>
      <c r="L228" s="38">
        <f>Таблица615[[#This Row],[Общее кол-во шт]]*Таблица615[[#This Row],[Оптовая цена KRW                       за 1шт]]</f>
        <v>0</v>
      </c>
      <c r="M228" s="41" t="str">
        <f>IFERROR(Таблица615[[#This Row],[Общее кол-во шт]]*Таблица615[[#This Row],[Оптовая цена USD                       за 1шт]],"")</f>
        <v/>
      </c>
      <c r="N228" s="312"/>
    </row>
    <row r="229" spans="1:14" ht="24" customHeight="1">
      <c r="A229" s="307" t="s">
        <v>20157</v>
      </c>
      <c r="B229" s="32">
        <v>8806182581809</v>
      </c>
      <c r="C229" s="308" t="s">
        <v>20359</v>
      </c>
      <c r="D229" s="309" t="s">
        <v>20360</v>
      </c>
      <c r="E229" s="38">
        <v>15000</v>
      </c>
      <c r="F229" s="36">
        <v>0.54</v>
      </c>
      <c r="G229" s="310">
        <v>10</v>
      </c>
      <c r="H229" s="38">
        <f>Таблица615[[#This Row],[Розничная цена KRW]]*Таблица615[[#This Row],[Коэфициент стоимости]]</f>
        <v>8100.0000000000009</v>
      </c>
      <c r="I229" s="39" t="str">
        <f>IF($H$1="","Введите курс",Таблица615[[#This Row],[Оптовая цена KRW                       за 1шт]]/$H$1)</f>
        <v>Введите курс</v>
      </c>
      <c r="J229" s="284"/>
      <c r="K229" s="40">
        <f>Таблица615[[#This Row],[Заказ коробок ]]*Таблица615[[#This Row],[Кол-во шт в коробке]]</f>
        <v>0</v>
      </c>
      <c r="L229" s="38">
        <f>Таблица615[[#This Row],[Общее кол-во шт]]*Таблица615[[#This Row],[Оптовая цена KRW                       за 1шт]]</f>
        <v>0</v>
      </c>
      <c r="M229" s="41" t="str">
        <f>IFERROR(Таблица615[[#This Row],[Общее кол-во шт]]*Таблица615[[#This Row],[Оптовая цена USD                       за 1шт]],"")</f>
        <v/>
      </c>
      <c r="N229" s="312"/>
    </row>
    <row r="230" spans="1:14" ht="24" customHeight="1">
      <c r="A230" s="307" t="s">
        <v>20158</v>
      </c>
      <c r="B230" s="32">
        <v>8806182581816</v>
      </c>
      <c r="C230" s="308" t="s">
        <v>20362</v>
      </c>
      <c r="D230" s="309" t="s">
        <v>20363</v>
      </c>
      <c r="E230" s="38">
        <v>15000</v>
      </c>
      <c r="F230" s="36">
        <v>0.54</v>
      </c>
      <c r="G230" s="310">
        <v>10</v>
      </c>
      <c r="H230" s="38">
        <f>Таблица615[[#This Row],[Розничная цена KRW]]*Таблица615[[#This Row],[Коэфициент стоимости]]</f>
        <v>8100.0000000000009</v>
      </c>
      <c r="I230" s="39" t="str">
        <f>IF($H$1="","Введите курс",Таблица615[[#This Row],[Оптовая цена KRW                       за 1шт]]/$H$1)</f>
        <v>Введите курс</v>
      </c>
      <c r="J230" s="284"/>
      <c r="K230" s="40">
        <f>Таблица615[[#This Row],[Заказ коробок ]]*Таблица615[[#This Row],[Кол-во шт в коробке]]</f>
        <v>0</v>
      </c>
      <c r="L230" s="38">
        <f>Таблица615[[#This Row],[Общее кол-во шт]]*Таблица615[[#This Row],[Оптовая цена KRW                       за 1шт]]</f>
        <v>0</v>
      </c>
      <c r="M230" s="41" t="str">
        <f>IFERROR(Таблица615[[#This Row],[Общее кол-во шт]]*Таблица615[[#This Row],[Оптовая цена USD                       за 1шт]],"")</f>
        <v/>
      </c>
      <c r="N230" s="312"/>
    </row>
    <row r="231" spans="1:14" ht="24" customHeight="1">
      <c r="A231" s="307" t="s">
        <v>20159</v>
      </c>
      <c r="B231" s="32">
        <v>8806182581823</v>
      </c>
      <c r="C231" s="308" t="s">
        <v>20365</v>
      </c>
      <c r="D231" s="309" t="s">
        <v>20366</v>
      </c>
      <c r="E231" s="38">
        <v>15000</v>
      </c>
      <c r="F231" s="36">
        <v>0.54</v>
      </c>
      <c r="G231" s="310">
        <v>10</v>
      </c>
      <c r="H231" s="38">
        <f>Таблица615[[#This Row],[Розничная цена KRW]]*Таблица615[[#This Row],[Коэфициент стоимости]]</f>
        <v>8100.0000000000009</v>
      </c>
      <c r="I231" s="39" t="str">
        <f>IF($H$1="","Введите курс",Таблица615[[#This Row],[Оптовая цена KRW                       за 1шт]]/$H$1)</f>
        <v>Введите курс</v>
      </c>
      <c r="J231" s="284"/>
      <c r="K231" s="40">
        <f>Таблица615[[#This Row],[Заказ коробок ]]*Таблица615[[#This Row],[Кол-во шт в коробке]]</f>
        <v>0</v>
      </c>
      <c r="L231" s="38">
        <f>Таблица615[[#This Row],[Общее кол-во шт]]*Таблица615[[#This Row],[Оптовая цена KRW                       за 1шт]]</f>
        <v>0</v>
      </c>
      <c r="M231" s="41" t="str">
        <f>IFERROR(Таблица615[[#This Row],[Общее кол-во шт]]*Таблица615[[#This Row],[Оптовая цена USD                       за 1шт]],"")</f>
        <v/>
      </c>
      <c r="N231" s="312"/>
    </row>
    <row r="232" spans="1:14" ht="24" customHeight="1">
      <c r="A232" s="307" t="s">
        <v>20161</v>
      </c>
      <c r="B232" s="32">
        <v>8806182581830</v>
      </c>
      <c r="C232" s="308" t="s">
        <v>20368</v>
      </c>
      <c r="D232" s="309" t="s">
        <v>20369</v>
      </c>
      <c r="E232" s="38">
        <v>15000</v>
      </c>
      <c r="F232" s="36">
        <v>0.54</v>
      </c>
      <c r="G232" s="310">
        <v>10</v>
      </c>
      <c r="H232" s="38">
        <f>Таблица615[[#This Row],[Розничная цена KRW]]*Таблица615[[#This Row],[Коэфициент стоимости]]</f>
        <v>8100.0000000000009</v>
      </c>
      <c r="I232" s="39" t="str">
        <f>IF($H$1="","Введите курс",Таблица615[[#This Row],[Оптовая цена KRW                       за 1шт]]/$H$1)</f>
        <v>Введите курс</v>
      </c>
      <c r="J232" s="284"/>
      <c r="K232" s="40">
        <f>Таблица615[[#This Row],[Заказ коробок ]]*Таблица615[[#This Row],[Кол-во шт в коробке]]</f>
        <v>0</v>
      </c>
      <c r="L232" s="38">
        <f>Таблица615[[#This Row],[Общее кол-во шт]]*Таблица615[[#This Row],[Оптовая цена KRW                       за 1шт]]</f>
        <v>0</v>
      </c>
      <c r="M232" s="41" t="str">
        <f>IFERROR(Таблица615[[#This Row],[Общее кол-во шт]]*Таблица615[[#This Row],[Оптовая цена USD                       за 1шт]],"")</f>
        <v/>
      </c>
      <c r="N232" s="312"/>
    </row>
    <row r="233" spans="1:14" ht="24" customHeight="1">
      <c r="A233" s="307" t="s">
        <v>20163</v>
      </c>
      <c r="B233" s="32">
        <v>8806182581847</v>
      </c>
      <c r="C233" s="308" t="s">
        <v>20371</v>
      </c>
      <c r="D233" s="309" t="s">
        <v>20372</v>
      </c>
      <c r="E233" s="38">
        <v>15000</v>
      </c>
      <c r="F233" s="36">
        <v>0.54</v>
      </c>
      <c r="G233" s="310">
        <v>10</v>
      </c>
      <c r="H233" s="38">
        <f>Таблица615[[#This Row],[Розничная цена KRW]]*Таблица615[[#This Row],[Коэфициент стоимости]]</f>
        <v>8100.0000000000009</v>
      </c>
      <c r="I233" s="39" t="str">
        <f>IF($H$1="","Введите курс",Таблица615[[#This Row],[Оптовая цена KRW                       за 1шт]]/$H$1)</f>
        <v>Введите курс</v>
      </c>
      <c r="J233" s="284"/>
      <c r="K233" s="40">
        <f>Таблица615[[#This Row],[Заказ коробок ]]*Таблица615[[#This Row],[Кол-во шт в коробке]]</f>
        <v>0</v>
      </c>
      <c r="L233" s="38">
        <f>Таблица615[[#This Row],[Общее кол-во шт]]*Таблица615[[#This Row],[Оптовая цена KRW                       за 1шт]]</f>
        <v>0</v>
      </c>
      <c r="M233" s="41" t="str">
        <f>IFERROR(Таблица615[[#This Row],[Общее кол-во шт]]*Таблица615[[#This Row],[Оптовая цена USD                       за 1шт]],"")</f>
        <v/>
      </c>
      <c r="N233" s="312"/>
    </row>
    <row r="234" spans="1:14" ht="24" customHeight="1">
      <c r="A234" s="307" t="s">
        <v>20165</v>
      </c>
      <c r="B234" s="32">
        <v>8806182581854</v>
      </c>
      <c r="C234" s="308" t="s">
        <v>20374</v>
      </c>
      <c r="D234" s="309" t="s">
        <v>20375</v>
      </c>
      <c r="E234" s="38">
        <v>15000</v>
      </c>
      <c r="F234" s="36">
        <v>0.54</v>
      </c>
      <c r="G234" s="310">
        <v>10</v>
      </c>
      <c r="H234" s="38">
        <f>Таблица615[[#This Row],[Розничная цена KRW]]*Таблица615[[#This Row],[Коэфициент стоимости]]</f>
        <v>8100.0000000000009</v>
      </c>
      <c r="I234" s="39" t="str">
        <f>IF($H$1="","Введите курс",Таблица615[[#This Row],[Оптовая цена KRW                       за 1шт]]/$H$1)</f>
        <v>Введите курс</v>
      </c>
      <c r="J234" s="284"/>
      <c r="K234" s="40">
        <f>Таблица615[[#This Row],[Заказ коробок ]]*Таблица615[[#This Row],[Кол-во шт в коробке]]</f>
        <v>0</v>
      </c>
      <c r="L234" s="38">
        <f>Таблица615[[#This Row],[Общее кол-во шт]]*Таблица615[[#This Row],[Оптовая цена KRW                       за 1шт]]</f>
        <v>0</v>
      </c>
      <c r="M234" s="41" t="str">
        <f>IFERROR(Таблица615[[#This Row],[Общее кол-во шт]]*Таблица615[[#This Row],[Оптовая цена USD                       за 1шт]],"")</f>
        <v/>
      </c>
      <c r="N234" s="312"/>
    </row>
    <row r="235" spans="1:14" ht="24" customHeight="1">
      <c r="A235" s="307" t="s">
        <v>20167</v>
      </c>
      <c r="B235" s="32">
        <v>8806182581861</v>
      </c>
      <c r="C235" s="308" t="s">
        <v>20377</v>
      </c>
      <c r="D235" s="309" t="s">
        <v>20378</v>
      </c>
      <c r="E235" s="38">
        <v>15000</v>
      </c>
      <c r="F235" s="36">
        <v>0.54</v>
      </c>
      <c r="G235" s="310">
        <v>10</v>
      </c>
      <c r="H235" s="38">
        <f>Таблица615[[#This Row],[Розничная цена KRW]]*Таблица615[[#This Row],[Коэфициент стоимости]]</f>
        <v>8100.0000000000009</v>
      </c>
      <c r="I235" s="39" t="str">
        <f>IF($H$1="","Введите курс",Таблица615[[#This Row],[Оптовая цена KRW                       за 1шт]]/$H$1)</f>
        <v>Введите курс</v>
      </c>
      <c r="J235" s="284"/>
      <c r="K235" s="40">
        <f>Таблица615[[#This Row],[Заказ коробок ]]*Таблица615[[#This Row],[Кол-во шт в коробке]]</f>
        <v>0</v>
      </c>
      <c r="L235" s="38">
        <f>Таблица615[[#This Row],[Общее кол-во шт]]*Таблица615[[#This Row],[Оптовая цена KRW                       за 1шт]]</f>
        <v>0</v>
      </c>
      <c r="M235" s="41" t="str">
        <f>IFERROR(Таблица615[[#This Row],[Общее кол-во шт]]*Таблица615[[#This Row],[Оптовая цена USD                       за 1шт]],"")</f>
        <v/>
      </c>
      <c r="N235" s="312"/>
    </row>
    <row r="236" spans="1:14" ht="24" customHeight="1">
      <c r="A236" s="307" t="s">
        <v>20169</v>
      </c>
      <c r="B236" s="32">
        <v>8806182581779</v>
      </c>
      <c r="C236" s="308" t="s">
        <v>20380</v>
      </c>
      <c r="D236" s="309" t="s">
        <v>20381</v>
      </c>
      <c r="E236" s="38">
        <v>15000</v>
      </c>
      <c r="F236" s="36">
        <v>0.54</v>
      </c>
      <c r="G236" s="310">
        <v>10</v>
      </c>
      <c r="H236" s="38">
        <f>Таблица615[[#This Row],[Розничная цена KRW]]*Таблица615[[#This Row],[Коэфициент стоимости]]</f>
        <v>8100.0000000000009</v>
      </c>
      <c r="I236" s="39" t="str">
        <f>IF($H$1="","Введите курс",Таблица615[[#This Row],[Оптовая цена KRW                       за 1шт]]/$H$1)</f>
        <v>Введите курс</v>
      </c>
      <c r="J236" s="284"/>
      <c r="K236" s="40">
        <f>Таблица615[[#This Row],[Заказ коробок ]]*Таблица615[[#This Row],[Кол-во шт в коробке]]</f>
        <v>0</v>
      </c>
      <c r="L236" s="38">
        <f>Таблица615[[#This Row],[Общее кол-во шт]]*Таблица615[[#This Row],[Оптовая цена KRW                       за 1шт]]</f>
        <v>0</v>
      </c>
      <c r="M236" s="41" t="str">
        <f>IFERROR(Таблица615[[#This Row],[Общее кол-во шт]]*Таблица615[[#This Row],[Оптовая цена USD                       за 1шт]],"")</f>
        <v/>
      </c>
      <c r="N236" s="312"/>
    </row>
    <row r="237" spans="1:14" ht="24" customHeight="1">
      <c r="A237" s="307" t="s">
        <v>20172</v>
      </c>
      <c r="B237" s="32">
        <v>8806182581786</v>
      </c>
      <c r="C237" s="308" t="s">
        <v>20383</v>
      </c>
      <c r="D237" s="309" t="s">
        <v>20384</v>
      </c>
      <c r="E237" s="38">
        <v>15000</v>
      </c>
      <c r="F237" s="36">
        <v>0.54</v>
      </c>
      <c r="G237" s="310">
        <v>10</v>
      </c>
      <c r="H237" s="38">
        <f>Таблица615[[#This Row],[Розничная цена KRW]]*Таблица615[[#This Row],[Коэфициент стоимости]]</f>
        <v>8100.0000000000009</v>
      </c>
      <c r="I237" s="39" t="str">
        <f>IF($H$1="","Введите курс",Таблица615[[#This Row],[Оптовая цена KRW                       за 1шт]]/$H$1)</f>
        <v>Введите курс</v>
      </c>
      <c r="J237" s="284"/>
      <c r="K237" s="40">
        <f>Таблица615[[#This Row],[Заказ коробок ]]*Таблица615[[#This Row],[Кол-во шт в коробке]]</f>
        <v>0</v>
      </c>
      <c r="L237" s="38">
        <f>Таблица615[[#This Row],[Общее кол-во шт]]*Таблица615[[#This Row],[Оптовая цена KRW                       за 1шт]]</f>
        <v>0</v>
      </c>
      <c r="M237" s="41" t="str">
        <f>IFERROR(Таблица615[[#This Row],[Общее кол-во шт]]*Таблица615[[#This Row],[Оптовая цена USD                       за 1шт]],"")</f>
        <v/>
      </c>
      <c r="N237" s="312"/>
    </row>
    <row r="238" spans="1:14" ht="24" customHeight="1">
      <c r="A238" s="307" t="s">
        <v>20173</v>
      </c>
      <c r="B238" s="32">
        <v>8806182581793</v>
      </c>
      <c r="C238" s="308" t="s">
        <v>20386</v>
      </c>
      <c r="D238" s="309" t="s">
        <v>20387</v>
      </c>
      <c r="E238" s="38">
        <v>15000</v>
      </c>
      <c r="F238" s="36">
        <v>0.54</v>
      </c>
      <c r="G238" s="310">
        <v>10</v>
      </c>
      <c r="H238" s="38">
        <f>Таблица615[[#This Row],[Розничная цена KRW]]*Таблица615[[#This Row],[Коэфициент стоимости]]</f>
        <v>8100.0000000000009</v>
      </c>
      <c r="I238" s="39" t="str">
        <f>IF($H$1="","Введите курс",Таблица615[[#This Row],[Оптовая цена KRW                       за 1шт]]/$H$1)</f>
        <v>Введите курс</v>
      </c>
      <c r="J238" s="284"/>
      <c r="K238" s="40">
        <f>Таблица615[[#This Row],[Заказ коробок ]]*Таблица615[[#This Row],[Кол-во шт в коробке]]</f>
        <v>0</v>
      </c>
      <c r="L238" s="38">
        <f>Таблица615[[#This Row],[Общее кол-во шт]]*Таблица615[[#This Row],[Оптовая цена KRW                       за 1шт]]</f>
        <v>0</v>
      </c>
      <c r="M238" s="41" t="str">
        <f>IFERROR(Таблица615[[#This Row],[Общее кол-во шт]]*Таблица615[[#This Row],[Оптовая цена USD                       за 1шт]],"")</f>
        <v/>
      </c>
      <c r="N238" s="312"/>
    </row>
    <row r="239" spans="1:14" ht="24" customHeight="1">
      <c r="A239" s="307" t="s">
        <v>20174</v>
      </c>
      <c r="B239" s="32">
        <v>8806182581748</v>
      </c>
      <c r="C239" s="308" t="s">
        <v>20393</v>
      </c>
      <c r="D239" s="309" t="s">
        <v>20394</v>
      </c>
      <c r="E239" s="38">
        <v>12000</v>
      </c>
      <c r="F239" s="36">
        <v>0.54</v>
      </c>
      <c r="G239" s="310">
        <v>6</v>
      </c>
      <c r="H239" s="38">
        <f>Таблица615[[#This Row],[Розничная цена KRW]]*Таблица615[[#This Row],[Коэфициент стоимости]]</f>
        <v>6480</v>
      </c>
      <c r="I239" s="39" t="str">
        <f>IF($H$1="","Введите курс",Таблица615[[#This Row],[Оптовая цена KRW                       за 1шт]]/$H$1)</f>
        <v>Введите курс</v>
      </c>
      <c r="J239" s="284"/>
      <c r="K239" s="40">
        <f>Таблица615[[#This Row],[Заказ коробок ]]*Таблица615[[#This Row],[Кол-во шт в коробке]]</f>
        <v>0</v>
      </c>
      <c r="L239" s="38">
        <f>Таблица615[[#This Row],[Общее кол-во шт]]*Таблица615[[#This Row],[Оптовая цена KRW                       за 1шт]]</f>
        <v>0</v>
      </c>
      <c r="M239" s="41" t="str">
        <f>IFERROR(Таблица615[[#This Row],[Общее кол-во шт]]*Таблица615[[#This Row],[Оптовая цена USD                       за 1шт]],"")</f>
        <v/>
      </c>
      <c r="N239" s="312"/>
    </row>
    <row r="240" spans="1:14" ht="24" customHeight="1">
      <c r="A240" s="307" t="s">
        <v>20175</v>
      </c>
      <c r="B240" s="32">
        <v>8806182582523</v>
      </c>
      <c r="C240" s="308" t="s">
        <v>20396</v>
      </c>
      <c r="D240" s="309" t="s">
        <v>20397</v>
      </c>
      <c r="E240" s="38">
        <v>22000</v>
      </c>
      <c r="F240" s="36">
        <v>0.56999999999999995</v>
      </c>
      <c r="G240" s="310">
        <v>4</v>
      </c>
      <c r="H240" s="38">
        <f>Таблица615[[#This Row],[Розничная цена KRW]]*Таблица615[[#This Row],[Коэфициент стоимости]]</f>
        <v>12539.999999999998</v>
      </c>
      <c r="I240" s="39" t="str">
        <f>IF($H$1="","Введите курс",Таблица615[[#This Row],[Оптовая цена KRW                       за 1шт]]/$H$1)</f>
        <v>Введите курс</v>
      </c>
      <c r="J240" s="284"/>
      <c r="K240" s="40">
        <f>Таблица615[[#This Row],[Заказ коробок ]]*Таблица615[[#This Row],[Кол-во шт в коробке]]</f>
        <v>0</v>
      </c>
      <c r="L240" s="38">
        <f>Таблица615[[#This Row],[Общее кол-во шт]]*Таблица615[[#This Row],[Оптовая цена KRW                       за 1шт]]</f>
        <v>0</v>
      </c>
      <c r="M240" s="41" t="str">
        <f>IFERROR(Таблица615[[#This Row],[Общее кол-во шт]]*Таблица615[[#This Row],[Оптовая цена USD                       за 1шт]],"")</f>
        <v/>
      </c>
      <c r="N240" s="312"/>
    </row>
    <row r="241" spans="1:14" ht="24" customHeight="1">
      <c r="A241" s="307" t="s">
        <v>20176</v>
      </c>
      <c r="B241" s="32">
        <v>8806182582530</v>
      </c>
      <c r="C241" s="308" t="s">
        <v>20399</v>
      </c>
      <c r="D241" s="309" t="s">
        <v>20400</v>
      </c>
      <c r="E241" s="38">
        <v>22000</v>
      </c>
      <c r="F241" s="36">
        <v>0.56999999999999995</v>
      </c>
      <c r="G241" s="310">
        <v>4</v>
      </c>
      <c r="H241" s="38">
        <f>Таблица615[[#This Row],[Розничная цена KRW]]*Таблица615[[#This Row],[Коэфициент стоимости]]</f>
        <v>12539.999999999998</v>
      </c>
      <c r="I241" s="39" t="str">
        <f>IF($H$1="","Введите курс",Таблица615[[#This Row],[Оптовая цена KRW                       за 1шт]]/$H$1)</f>
        <v>Введите курс</v>
      </c>
      <c r="J241" s="284"/>
      <c r="K241" s="40">
        <f>Таблица615[[#This Row],[Заказ коробок ]]*Таблица615[[#This Row],[Кол-во шт в коробке]]</f>
        <v>0</v>
      </c>
      <c r="L241" s="38">
        <f>Таблица615[[#This Row],[Общее кол-во шт]]*Таблица615[[#This Row],[Оптовая цена KRW                       за 1шт]]</f>
        <v>0</v>
      </c>
      <c r="M241" s="41" t="str">
        <f>IFERROR(Таблица615[[#This Row],[Общее кол-во шт]]*Таблица615[[#This Row],[Оптовая цена USD                       за 1шт]],"")</f>
        <v/>
      </c>
      <c r="N241" s="312"/>
    </row>
    <row r="242" spans="1:14" ht="24" customHeight="1">
      <c r="A242" s="307" t="s">
        <v>20177</v>
      </c>
      <c r="B242" s="32">
        <v>8806182582585</v>
      </c>
      <c r="C242" s="308" t="s">
        <v>20404</v>
      </c>
      <c r="D242" s="309" t="s">
        <v>20405</v>
      </c>
      <c r="E242" s="38">
        <v>22000</v>
      </c>
      <c r="F242" s="36">
        <v>0.56999999999999995</v>
      </c>
      <c r="G242" s="310">
        <v>4</v>
      </c>
      <c r="H242" s="38">
        <f>Таблица615[[#This Row],[Розничная цена KRW]]*Таблица615[[#This Row],[Коэфициент стоимости]]</f>
        <v>12539.999999999998</v>
      </c>
      <c r="I242" s="39" t="str">
        <f>IF($H$1="","Введите курс",Таблица615[[#This Row],[Оптовая цена KRW                       за 1шт]]/$H$1)</f>
        <v>Введите курс</v>
      </c>
      <c r="J242" s="284"/>
      <c r="K242" s="40">
        <f>Таблица615[[#This Row],[Заказ коробок ]]*Таблица615[[#This Row],[Кол-во шт в коробке]]</f>
        <v>0</v>
      </c>
      <c r="L242" s="38">
        <f>Таблица615[[#This Row],[Общее кол-во шт]]*Таблица615[[#This Row],[Оптовая цена KRW                       за 1шт]]</f>
        <v>0</v>
      </c>
      <c r="M242" s="41" t="str">
        <f>IFERROR(Таблица615[[#This Row],[Общее кол-во шт]]*Таблица615[[#This Row],[Оптовая цена USD                       за 1шт]],"")</f>
        <v/>
      </c>
      <c r="N242" s="312"/>
    </row>
    <row r="243" spans="1:14" ht="24" customHeight="1">
      <c r="A243" s="307" t="s">
        <v>20178</v>
      </c>
      <c r="B243" s="32">
        <v>8806182582592</v>
      </c>
      <c r="C243" s="308" t="s">
        <v>20407</v>
      </c>
      <c r="D243" s="309" t="s">
        <v>20408</v>
      </c>
      <c r="E243" s="38">
        <v>22000</v>
      </c>
      <c r="F243" s="36">
        <v>0.56999999999999995</v>
      </c>
      <c r="G243" s="310">
        <v>4</v>
      </c>
      <c r="H243" s="38">
        <f>Таблица615[[#This Row],[Розничная цена KRW]]*Таблица615[[#This Row],[Коэфициент стоимости]]</f>
        <v>12539.999999999998</v>
      </c>
      <c r="I243" s="39" t="str">
        <f>IF($H$1="","Введите курс",Таблица615[[#This Row],[Оптовая цена KRW                       за 1шт]]/$H$1)</f>
        <v>Введите курс</v>
      </c>
      <c r="J243" s="284"/>
      <c r="K243" s="40">
        <f>Таблица615[[#This Row],[Заказ коробок ]]*Таблица615[[#This Row],[Кол-во шт в коробке]]</f>
        <v>0</v>
      </c>
      <c r="L243" s="38">
        <f>Таблица615[[#This Row],[Общее кол-во шт]]*Таблица615[[#This Row],[Оптовая цена KRW                       за 1шт]]</f>
        <v>0</v>
      </c>
      <c r="M243" s="41" t="str">
        <f>IFERROR(Таблица615[[#This Row],[Общее кол-во шт]]*Таблица615[[#This Row],[Оптовая цена USD                       за 1шт]],"")</f>
        <v/>
      </c>
      <c r="N243" s="312"/>
    </row>
    <row r="244" spans="1:14" ht="24" customHeight="1">
      <c r="A244" s="307" t="s">
        <v>20179</v>
      </c>
      <c r="B244" s="32">
        <v>8806182582561</v>
      </c>
      <c r="C244" s="308" t="s">
        <v>20410</v>
      </c>
      <c r="D244" s="309" t="s">
        <v>20411</v>
      </c>
      <c r="E244" s="38">
        <v>22000</v>
      </c>
      <c r="F244" s="36">
        <v>0.56999999999999995</v>
      </c>
      <c r="G244" s="310">
        <v>4</v>
      </c>
      <c r="H244" s="38">
        <f>Таблица615[[#This Row],[Розничная цена KRW]]*Таблица615[[#This Row],[Коэфициент стоимости]]</f>
        <v>12539.999999999998</v>
      </c>
      <c r="I244" s="39" t="str">
        <f>IF($H$1="","Введите курс",Таблица615[[#This Row],[Оптовая цена KRW                       за 1шт]]/$H$1)</f>
        <v>Введите курс</v>
      </c>
      <c r="J244" s="284"/>
      <c r="K244" s="40">
        <f>Таблица615[[#This Row],[Заказ коробок ]]*Таблица615[[#This Row],[Кол-во шт в коробке]]</f>
        <v>0</v>
      </c>
      <c r="L244" s="38">
        <f>Таблица615[[#This Row],[Общее кол-во шт]]*Таблица615[[#This Row],[Оптовая цена KRW                       за 1шт]]</f>
        <v>0</v>
      </c>
      <c r="M244" s="41" t="str">
        <f>IFERROR(Таблица615[[#This Row],[Общее кол-во шт]]*Таблица615[[#This Row],[Оптовая цена USD                       за 1шт]],"")</f>
        <v/>
      </c>
      <c r="N244" s="312"/>
    </row>
    <row r="245" spans="1:14" ht="24" customHeight="1">
      <c r="A245" s="307" t="s">
        <v>20182</v>
      </c>
      <c r="B245" s="32">
        <v>8806182582578</v>
      </c>
      <c r="C245" s="308" t="s">
        <v>20413</v>
      </c>
      <c r="D245" s="309" t="s">
        <v>20414</v>
      </c>
      <c r="E245" s="38">
        <v>22000</v>
      </c>
      <c r="F245" s="36">
        <v>0.56999999999999995</v>
      </c>
      <c r="G245" s="310">
        <v>4</v>
      </c>
      <c r="H245" s="38">
        <f>Таблица615[[#This Row],[Розничная цена KRW]]*Таблица615[[#This Row],[Коэфициент стоимости]]</f>
        <v>12539.999999999998</v>
      </c>
      <c r="I245" s="39" t="str">
        <f>IF($H$1="","Введите курс",Таблица615[[#This Row],[Оптовая цена KRW                       за 1шт]]/$H$1)</f>
        <v>Введите курс</v>
      </c>
      <c r="J245" s="284"/>
      <c r="K245" s="40">
        <f>Таблица615[[#This Row],[Заказ коробок ]]*Таблица615[[#This Row],[Кол-во шт в коробке]]</f>
        <v>0</v>
      </c>
      <c r="L245" s="38">
        <f>Таблица615[[#This Row],[Общее кол-во шт]]*Таблица615[[#This Row],[Оптовая цена KRW                       за 1шт]]</f>
        <v>0</v>
      </c>
      <c r="M245" s="41" t="str">
        <f>IFERROR(Таблица615[[#This Row],[Общее кол-во шт]]*Таблица615[[#This Row],[Оптовая цена USD                       за 1шт]],"")</f>
        <v/>
      </c>
      <c r="N245" s="312"/>
    </row>
    <row r="246" spans="1:14" ht="24" customHeight="1">
      <c r="A246" s="307" t="s">
        <v>20185</v>
      </c>
      <c r="B246" s="32">
        <v>8801051411720</v>
      </c>
      <c r="C246" s="308" t="s">
        <v>20417</v>
      </c>
      <c r="D246" s="309" t="s">
        <v>20418</v>
      </c>
      <c r="E246" s="38">
        <v>15000</v>
      </c>
      <c r="F246" s="36">
        <v>0.54</v>
      </c>
      <c r="G246" s="310">
        <v>6</v>
      </c>
      <c r="H246" s="38">
        <f>Таблица615[[#This Row],[Розничная цена KRW]]*Таблица615[[#This Row],[Коэфициент стоимости]]</f>
        <v>8100.0000000000009</v>
      </c>
      <c r="I246" s="39" t="str">
        <f>IF($H$1="","Введите курс",Таблица615[[#This Row],[Оптовая цена KRW                       за 1шт]]/$H$1)</f>
        <v>Введите курс</v>
      </c>
      <c r="J246" s="284"/>
      <c r="K246" s="40">
        <f>Таблица615[[#This Row],[Заказ коробок ]]*Таблица615[[#This Row],[Кол-во шт в коробке]]</f>
        <v>0</v>
      </c>
      <c r="L246" s="38">
        <f>Таблица615[[#This Row],[Общее кол-во шт]]*Таблица615[[#This Row],[Оптовая цена KRW                       за 1шт]]</f>
        <v>0</v>
      </c>
      <c r="M246" s="41" t="str">
        <f>IFERROR(Таблица615[[#This Row],[Общее кол-во шт]]*Таблица615[[#This Row],[Оптовая цена USD                       за 1шт]],"")</f>
        <v/>
      </c>
      <c r="N246" s="312"/>
    </row>
    <row r="247" spans="1:14" ht="24" customHeight="1">
      <c r="A247" s="307" t="s">
        <v>20188</v>
      </c>
      <c r="B247" s="32">
        <v>8801051411737</v>
      </c>
      <c r="C247" s="308" t="s">
        <v>20420</v>
      </c>
      <c r="D247" s="309" t="s">
        <v>20421</v>
      </c>
      <c r="E247" s="38">
        <v>15000</v>
      </c>
      <c r="F247" s="36">
        <v>0.54</v>
      </c>
      <c r="G247" s="310">
        <v>6</v>
      </c>
      <c r="H247" s="38">
        <f>Таблица615[[#This Row],[Розничная цена KRW]]*Таблица615[[#This Row],[Коэфициент стоимости]]</f>
        <v>8100.0000000000009</v>
      </c>
      <c r="I247" s="39" t="str">
        <f>IF($H$1="","Введите курс",Таблица615[[#This Row],[Оптовая цена KRW                       за 1шт]]/$H$1)</f>
        <v>Введите курс</v>
      </c>
      <c r="J247" s="284"/>
      <c r="K247" s="40">
        <f>Таблица615[[#This Row],[Заказ коробок ]]*Таблица615[[#This Row],[Кол-во шт в коробке]]</f>
        <v>0</v>
      </c>
      <c r="L247" s="38">
        <f>Таблица615[[#This Row],[Общее кол-во шт]]*Таблица615[[#This Row],[Оптовая цена KRW                       за 1шт]]</f>
        <v>0</v>
      </c>
      <c r="M247" s="41" t="str">
        <f>IFERROR(Таблица615[[#This Row],[Общее кол-во шт]]*Таблица615[[#This Row],[Оптовая цена USD                       за 1шт]],"")</f>
        <v/>
      </c>
      <c r="N247" s="312"/>
    </row>
    <row r="248" spans="1:14" ht="24" customHeight="1">
      <c r="A248" s="307" t="s">
        <v>20191</v>
      </c>
      <c r="B248" s="32">
        <v>8801051411744</v>
      </c>
      <c r="C248" s="308" t="s">
        <v>20423</v>
      </c>
      <c r="D248" s="309" t="s">
        <v>20424</v>
      </c>
      <c r="E248" s="38">
        <v>15000</v>
      </c>
      <c r="F248" s="36">
        <v>0.54</v>
      </c>
      <c r="G248" s="310">
        <v>6</v>
      </c>
      <c r="H248" s="38">
        <f>Таблица615[[#This Row],[Розничная цена KRW]]*Таблица615[[#This Row],[Коэфициент стоимости]]</f>
        <v>8100.0000000000009</v>
      </c>
      <c r="I248" s="39" t="str">
        <f>IF($H$1="","Введите курс",Таблица615[[#This Row],[Оптовая цена KRW                       за 1шт]]/$H$1)</f>
        <v>Введите курс</v>
      </c>
      <c r="J248" s="284"/>
      <c r="K248" s="40">
        <f>Таблица615[[#This Row],[Заказ коробок ]]*Таблица615[[#This Row],[Кол-во шт в коробке]]</f>
        <v>0</v>
      </c>
      <c r="L248" s="38">
        <f>Таблица615[[#This Row],[Общее кол-во шт]]*Таблица615[[#This Row],[Оптовая цена KRW                       за 1шт]]</f>
        <v>0</v>
      </c>
      <c r="M248" s="41" t="str">
        <f>IFERROR(Таблица615[[#This Row],[Общее кол-во шт]]*Таблица615[[#This Row],[Оптовая цена USD                       за 1шт]],"")</f>
        <v/>
      </c>
      <c r="N248" s="312"/>
    </row>
    <row r="249" spans="1:14" ht="24" customHeight="1">
      <c r="A249" s="307" t="s">
        <v>20192</v>
      </c>
      <c r="B249" s="32">
        <v>8801051411751</v>
      </c>
      <c r="C249" s="308" t="s">
        <v>20426</v>
      </c>
      <c r="D249" s="309" t="s">
        <v>20427</v>
      </c>
      <c r="E249" s="38">
        <v>15000</v>
      </c>
      <c r="F249" s="36">
        <v>0.54</v>
      </c>
      <c r="G249" s="310">
        <v>6</v>
      </c>
      <c r="H249" s="38">
        <f>Таблица615[[#This Row],[Розничная цена KRW]]*Таблица615[[#This Row],[Коэфициент стоимости]]</f>
        <v>8100.0000000000009</v>
      </c>
      <c r="I249" s="39" t="str">
        <f>IF($H$1="","Введите курс",Таблица615[[#This Row],[Оптовая цена KRW                       за 1шт]]/$H$1)</f>
        <v>Введите курс</v>
      </c>
      <c r="J249" s="284"/>
      <c r="K249" s="40">
        <f>Таблица615[[#This Row],[Заказ коробок ]]*Таблица615[[#This Row],[Кол-во шт в коробке]]</f>
        <v>0</v>
      </c>
      <c r="L249" s="38">
        <f>Таблица615[[#This Row],[Общее кол-во шт]]*Таблица615[[#This Row],[Оптовая цена KRW                       за 1шт]]</f>
        <v>0</v>
      </c>
      <c r="M249" s="41" t="str">
        <f>IFERROR(Таблица615[[#This Row],[Общее кол-во шт]]*Таблица615[[#This Row],[Оптовая цена USD                       за 1шт]],"")</f>
        <v/>
      </c>
      <c r="N249" s="312"/>
    </row>
    <row r="250" spans="1:14" ht="24" customHeight="1">
      <c r="A250" s="307" t="s">
        <v>20193</v>
      </c>
      <c r="B250" s="32">
        <v>8801051411768</v>
      </c>
      <c r="C250" s="308" t="s">
        <v>20429</v>
      </c>
      <c r="D250" s="309" t="s">
        <v>20430</v>
      </c>
      <c r="E250" s="38">
        <v>15000</v>
      </c>
      <c r="F250" s="36">
        <v>0.54</v>
      </c>
      <c r="G250" s="310">
        <v>6</v>
      </c>
      <c r="H250" s="38">
        <f>Таблица615[[#This Row],[Розничная цена KRW]]*Таблица615[[#This Row],[Коэфициент стоимости]]</f>
        <v>8100.0000000000009</v>
      </c>
      <c r="I250" s="39" t="str">
        <f>IF($H$1="","Введите курс",Таблица615[[#This Row],[Оптовая цена KRW                       за 1шт]]/$H$1)</f>
        <v>Введите курс</v>
      </c>
      <c r="J250" s="284"/>
      <c r="K250" s="40">
        <f>Таблица615[[#This Row],[Заказ коробок ]]*Таблица615[[#This Row],[Кол-во шт в коробке]]</f>
        <v>0</v>
      </c>
      <c r="L250" s="38">
        <f>Таблица615[[#This Row],[Общее кол-во шт]]*Таблица615[[#This Row],[Оптовая цена KRW                       за 1шт]]</f>
        <v>0</v>
      </c>
      <c r="M250" s="41" t="str">
        <f>IFERROR(Таблица615[[#This Row],[Общее кол-во шт]]*Таблица615[[#This Row],[Оптовая цена USD                       за 1шт]],"")</f>
        <v/>
      </c>
      <c r="N250" s="312"/>
    </row>
    <row r="251" spans="1:14" ht="24" customHeight="1">
      <c r="A251" s="307" t="s">
        <v>20194</v>
      </c>
      <c r="B251" s="32">
        <v>8801051411775</v>
      </c>
      <c r="C251" s="308" t="s">
        <v>20432</v>
      </c>
      <c r="D251" s="309" t="s">
        <v>20433</v>
      </c>
      <c r="E251" s="38">
        <v>15000</v>
      </c>
      <c r="F251" s="36">
        <v>0.54</v>
      </c>
      <c r="G251" s="310">
        <v>6</v>
      </c>
      <c r="H251" s="38">
        <f>Таблица615[[#This Row],[Розничная цена KRW]]*Таблица615[[#This Row],[Коэфициент стоимости]]</f>
        <v>8100.0000000000009</v>
      </c>
      <c r="I251" s="39" t="str">
        <f>IF($H$1="","Введите курс",Таблица615[[#This Row],[Оптовая цена KRW                       за 1шт]]/$H$1)</f>
        <v>Введите курс</v>
      </c>
      <c r="J251" s="284"/>
      <c r="K251" s="40">
        <f>Таблица615[[#This Row],[Заказ коробок ]]*Таблица615[[#This Row],[Кол-во шт в коробке]]</f>
        <v>0</v>
      </c>
      <c r="L251" s="38">
        <f>Таблица615[[#This Row],[Общее кол-во шт]]*Таблица615[[#This Row],[Оптовая цена KRW                       за 1шт]]</f>
        <v>0</v>
      </c>
      <c r="M251" s="41" t="str">
        <f>IFERROR(Таблица615[[#This Row],[Общее кол-во шт]]*Таблица615[[#This Row],[Оптовая цена USD                       за 1шт]],"")</f>
        <v/>
      </c>
      <c r="N251" s="312"/>
    </row>
    <row r="252" spans="1:14" ht="24" customHeight="1">
      <c r="A252" s="307" t="s">
        <v>20195</v>
      </c>
      <c r="B252" s="32">
        <v>8801051414035</v>
      </c>
      <c r="C252" s="308" t="s">
        <v>20441</v>
      </c>
      <c r="D252" s="309" t="s">
        <v>20442</v>
      </c>
      <c r="E252" s="38">
        <v>3000</v>
      </c>
      <c r="F252" s="36">
        <v>0.54</v>
      </c>
      <c r="G252" s="310">
        <v>6</v>
      </c>
      <c r="H252" s="38">
        <f>Таблица615[[#This Row],[Розничная цена KRW]]*Таблица615[[#This Row],[Коэфициент стоимости]]</f>
        <v>1620</v>
      </c>
      <c r="I252" s="39" t="str">
        <f>IF($H$1="","Введите курс",Таблица615[[#This Row],[Оптовая цена KRW                       за 1шт]]/$H$1)</f>
        <v>Введите курс</v>
      </c>
      <c r="J252" s="284"/>
      <c r="K252" s="40">
        <f>Таблица615[[#This Row],[Заказ коробок ]]*Таблица615[[#This Row],[Кол-во шт в коробке]]</f>
        <v>0</v>
      </c>
      <c r="L252" s="38">
        <f>Таблица615[[#This Row],[Общее кол-во шт]]*Таблица615[[#This Row],[Оптовая цена KRW                       за 1шт]]</f>
        <v>0</v>
      </c>
      <c r="M252" s="41" t="str">
        <f>IFERROR(Таблица615[[#This Row],[Общее кол-во шт]]*Таблица615[[#This Row],[Оптовая цена USD                       за 1шт]],"")</f>
        <v/>
      </c>
      <c r="N252" s="312"/>
    </row>
    <row r="253" spans="1:14" ht="24" customHeight="1">
      <c r="A253" s="307" t="s">
        <v>20198</v>
      </c>
      <c r="B253" s="32">
        <v>8801051414042</v>
      </c>
      <c r="C253" s="308" t="s">
        <v>20444</v>
      </c>
      <c r="D253" s="309" t="s">
        <v>20445</v>
      </c>
      <c r="E253" s="38">
        <v>3000</v>
      </c>
      <c r="F253" s="36">
        <v>0.54</v>
      </c>
      <c r="G253" s="310">
        <v>6</v>
      </c>
      <c r="H253" s="38">
        <f>Таблица615[[#This Row],[Розничная цена KRW]]*Таблица615[[#This Row],[Коэфициент стоимости]]</f>
        <v>1620</v>
      </c>
      <c r="I253" s="39" t="str">
        <f>IF($H$1="","Введите курс",Таблица615[[#This Row],[Оптовая цена KRW                       за 1шт]]/$H$1)</f>
        <v>Введите курс</v>
      </c>
      <c r="J253" s="284"/>
      <c r="K253" s="40">
        <f>Таблица615[[#This Row],[Заказ коробок ]]*Таблица615[[#This Row],[Кол-во шт в коробке]]</f>
        <v>0</v>
      </c>
      <c r="L253" s="38">
        <f>Таблица615[[#This Row],[Общее кол-во шт]]*Таблица615[[#This Row],[Оптовая цена KRW                       за 1шт]]</f>
        <v>0</v>
      </c>
      <c r="M253" s="41" t="str">
        <f>IFERROR(Таблица615[[#This Row],[Общее кол-во шт]]*Таблица615[[#This Row],[Оптовая цена USD                       за 1шт]],"")</f>
        <v/>
      </c>
      <c r="N253" s="312"/>
    </row>
    <row r="254" spans="1:14" ht="24" customHeight="1">
      <c r="A254" s="307" t="s">
        <v>20201</v>
      </c>
      <c r="B254" s="32">
        <v>8801051414059</v>
      </c>
      <c r="C254" s="308" t="s">
        <v>20447</v>
      </c>
      <c r="D254" s="309" t="s">
        <v>20448</v>
      </c>
      <c r="E254" s="38">
        <v>3000</v>
      </c>
      <c r="F254" s="36">
        <v>0.54</v>
      </c>
      <c r="G254" s="310">
        <v>6</v>
      </c>
      <c r="H254" s="38">
        <f>Таблица615[[#This Row],[Розничная цена KRW]]*Таблица615[[#This Row],[Коэфициент стоимости]]</f>
        <v>1620</v>
      </c>
      <c r="I254" s="39" t="str">
        <f>IF($H$1="","Введите курс",Таблица615[[#This Row],[Оптовая цена KRW                       за 1шт]]/$H$1)</f>
        <v>Введите курс</v>
      </c>
      <c r="J254" s="284"/>
      <c r="K254" s="40">
        <f>Таблица615[[#This Row],[Заказ коробок ]]*Таблица615[[#This Row],[Кол-во шт в коробке]]</f>
        <v>0</v>
      </c>
      <c r="L254" s="38">
        <f>Таблица615[[#This Row],[Общее кол-во шт]]*Таблица615[[#This Row],[Оптовая цена KRW                       за 1шт]]</f>
        <v>0</v>
      </c>
      <c r="M254" s="41" t="str">
        <f>IFERROR(Таблица615[[#This Row],[Общее кол-во шт]]*Таблица615[[#This Row],[Оптовая цена USD                       за 1шт]],"")</f>
        <v/>
      </c>
      <c r="N254" s="312"/>
    </row>
    <row r="255" spans="1:14" ht="24" customHeight="1">
      <c r="A255" s="307" t="s">
        <v>20202</v>
      </c>
      <c r="B255" s="32">
        <v>8801051414066</v>
      </c>
      <c r="C255" s="308" t="s">
        <v>20450</v>
      </c>
      <c r="D255" s="309" t="s">
        <v>20451</v>
      </c>
      <c r="E255" s="38">
        <v>3000</v>
      </c>
      <c r="F255" s="36">
        <v>0.54</v>
      </c>
      <c r="G255" s="310">
        <v>6</v>
      </c>
      <c r="H255" s="38">
        <f>Таблица615[[#This Row],[Розничная цена KRW]]*Таблица615[[#This Row],[Коэфициент стоимости]]</f>
        <v>1620</v>
      </c>
      <c r="I255" s="39" t="str">
        <f>IF($H$1="","Введите курс",Таблица615[[#This Row],[Оптовая цена KRW                       за 1шт]]/$H$1)</f>
        <v>Введите курс</v>
      </c>
      <c r="J255" s="284"/>
      <c r="K255" s="40">
        <f>Таблица615[[#This Row],[Заказ коробок ]]*Таблица615[[#This Row],[Кол-во шт в коробке]]</f>
        <v>0</v>
      </c>
      <c r="L255" s="38">
        <f>Таблица615[[#This Row],[Общее кол-во шт]]*Таблица615[[#This Row],[Оптовая цена KRW                       за 1шт]]</f>
        <v>0</v>
      </c>
      <c r="M255" s="41" t="str">
        <f>IFERROR(Таблица615[[#This Row],[Общее кол-во шт]]*Таблица615[[#This Row],[Оптовая цена USD                       за 1шт]],"")</f>
        <v/>
      </c>
      <c r="N255" s="312"/>
    </row>
    <row r="256" spans="1:14" ht="24" customHeight="1">
      <c r="A256" s="307" t="s">
        <v>20203</v>
      </c>
      <c r="B256" s="32">
        <v>8801051414073</v>
      </c>
      <c r="C256" s="308" t="s">
        <v>20453</v>
      </c>
      <c r="D256" s="309" t="s">
        <v>20454</v>
      </c>
      <c r="E256" s="38">
        <v>3000</v>
      </c>
      <c r="F256" s="36">
        <v>0.54</v>
      </c>
      <c r="G256" s="310">
        <v>6</v>
      </c>
      <c r="H256" s="38">
        <f>Таблица615[[#This Row],[Розничная цена KRW]]*Таблица615[[#This Row],[Коэфициент стоимости]]</f>
        <v>1620</v>
      </c>
      <c r="I256" s="39" t="str">
        <f>IF($H$1="","Введите курс",Таблица615[[#This Row],[Оптовая цена KRW                       за 1шт]]/$H$1)</f>
        <v>Введите курс</v>
      </c>
      <c r="J256" s="284"/>
      <c r="K256" s="40">
        <f>Таблица615[[#This Row],[Заказ коробок ]]*Таблица615[[#This Row],[Кол-во шт в коробке]]</f>
        <v>0</v>
      </c>
      <c r="L256" s="38">
        <f>Таблица615[[#This Row],[Общее кол-во шт]]*Таблица615[[#This Row],[Оптовая цена KRW                       за 1шт]]</f>
        <v>0</v>
      </c>
      <c r="M256" s="41" t="str">
        <f>IFERROR(Таблица615[[#This Row],[Общее кол-во шт]]*Таблица615[[#This Row],[Оптовая цена USD                       за 1шт]],"")</f>
        <v/>
      </c>
      <c r="N256" s="312"/>
    </row>
    <row r="257" spans="1:14" ht="24" customHeight="1">
      <c r="A257" s="307" t="s">
        <v>20204</v>
      </c>
      <c r="B257" s="32">
        <v>8801051414080</v>
      </c>
      <c r="C257" s="308" t="s">
        <v>20456</v>
      </c>
      <c r="D257" s="309" t="s">
        <v>20457</v>
      </c>
      <c r="E257" s="38">
        <v>3000</v>
      </c>
      <c r="F257" s="36">
        <v>0.54</v>
      </c>
      <c r="G257" s="310">
        <v>6</v>
      </c>
      <c r="H257" s="38">
        <f>Таблица615[[#This Row],[Розничная цена KRW]]*Таблица615[[#This Row],[Коэфициент стоимости]]</f>
        <v>1620</v>
      </c>
      <c r="I257" s="39" t="str">
        <f>IF($H$1="","Введите курс",Таблица615[[#This Row],[Оптовая цена KRW                       за 1шт]]/$H$1)</f>
        <v>Введите курс</v>
      </c>
      <c r="J257" s="284"/>
      <c r="K257" s="40">
        <f>Таблица615[[#This Row],[Заказ коробок ]]*Таблица615[[#This Row],[Кол-во шт в коробке]]</f>
        <v>0</v>
      </c>
      <c r="L257" s="38">
        <f>Таблица615[[#This Row],[Общее кол-во шт]]*Таблица615[[#This Row],[Оптовая цена KRW                       за 1шт]]</f>
        <v>0</v>
      </c>
      <c r="M257" s="41" t="str">
        <f>IFERROR(Таблица615[[#This Row],[Общее кол-во шт]]*Таблица615[[#This Row],[Оптовая цена USD                       за 1шт]],"")</f>
        <v/>
      </c>
      <c r="N257" s="312"/>
    </row>
    <row r="258" spans="1:14" ht="24" customHeight="1">
      <c r="A258" s="307" t="s">
        <v>20205</v>
      </c>
      <c r="B258" s="32">
        <v>8801051414097</v>
      </c>
      <c r="C258" s="308" t="s">
        <v>20459</v>
      </c>
      <c r="D258" s="309" t="s">
        <v>20460</v>
      </c>
      <c r="E258" s="38">
        <v>3000</v>
      </c>
      <c r="F258" s="36">
        <v>0.54</v>
      </c>
      <c r="G258" s="310">
        <v>6</v>
      </c>
      <c r="H258" s="38">
        <f>Таблица615[[#This Row],[Розничная цена KRW]]*Таблица615[[#This Row],[Коэфициент стоимости]]</f>
        <v>1620</v>
      </c>
      <c r="I258" s="39" t="str">
        <f>IF($H$1="","Введите курс",Таблица615[[#This Row],[Оптовая цена KRW                       за 1шт]]/$H$1)</f>
        <v>Введите курс</v>
      </c>
      <c r="J258" s="284"/>
      <c r="K258" s="40">
        <f>Таблица615[[#This Row],[Заказ коробок ]]*Таблица615[[#This Row],[Кол-во шт в коробке]]</f>
        <v>0</v>
      </c>
      <c r="L258" s="38">
        <f>Таблица615[[#This Row],[Общее кол-во шт]]*Таблица615[[#This Row],[Оптовая цена KRW                       за 1шт]]</f>
        <v>0</v>
      </c>
      <c r="M258" s="41" t="str">
        <f>IFERROR(Таблица615[[#This Row],[Общее кол-во шт]]*Таблица615[[#This Row],[Оптовая цена USD                       за 1шт]],"")</f>
        <v/>
      </c>
      <c r="N258" s="312"/>
    </row>
    <row r="259" spans="1:14" ht="24" customHeight="1">
      <c r="A259" s="307" t="s">
        <v>20206</v>
      </c>
      <c r="B259" s="32">
        <v>8801051414103</v>
      </c>
      <c r="C259" s="308" t="s">
        <v>20462</v>
      </c>
      <c r="D259" s="309" t="s">
        <v>20463</v>
      </c>
      <c r="E259" s="38">
        <v>3000</v>
      </c>
      <c r="F259" s="36">
        <v>0.54</v>
      </c>
      <c r="G259" s="310">
        <v>6</v>
      </c>
      <c r="H259" s="38">
        <f>Таблица615[[#This Row],[Розничная цена KRW]]*Таблица615[[#This Row],[Коэфициент стоимости]]</f>
        <v>1620</v>
      </c>
      <c r="I259" s="39" t="str">
        <f>IF($H$1="","Введите курс",Таблица615[[#This Row],[Оптовая цена KRW                       за 1шт]]/$H$1)</f>
        <v>Введите курс</v>
      </c>
      <c r="J259" s="284"/>
      <c r="K259" s="40">
        <f>Таблица615[[#This Row],[Заказ коробок ]]*Таблица615[[#This Row],[Кол-во шт в коробке]]</f>
        <v>0</v>
      </c>
      <c r="L259" s="38">
        <f>Таблица615[[#This Row],[Общее кол-во шт]]*Таблица615[[#This Row],[Оптовая цена KRW                       за 1шт]]</f>
        <v>0</v>
      </c>
      <c r="M259" s="41" t="str">
        <f>IFERROR(Таблица615[[#This Row],[Общее кол-во шт]]*Таблица615[[#This Row],[Оптовая цена USD                       за 1шт]],"")</f>
        <v/>
      </c>
      <c r="N259" s="312"/>
    </row>
    <row r="260" spans="1:14" ht="24" customHeight="1">
      <c r="A260" s="307" t="s">
        <v>20209</v>
      </c>
      <c r="B260" s="32">
        <v>8801051414523</v>
      </c>
      <c r="C260" s="308" t="s">
        <v>20465</v>
      </c>
      <c r="D260" s="309" t="s">
        <v>20466</v>
      </c>
      <c r="E260" s="38">
        <v>15000</v>
      </c>
      <c r="F260" s="36">
        <v>0.54</v>
      </c>
      <c r="G260" s="310">
        <v>6</v>
      </c>
      <c r="H260" s="38">
        <f>Таблица615[[#This Row],[Розничная цена KRW]]*Таблица615[[#This Row],[Коэфициент стоимости]]</f>
        <v>8100.0000000000009</v>
      </c>
      <c r="I260" s="39" t="str">
        <f>IF($H$1="","Введите курс",Таблица615[[#This Row],[Оптовая цена KRW                       за 1шт]]/$H$1)</f>
        <v>Введите курс</v>
      </c>
      <c r="J260" s="284"/>
      <c r="K260" s="40">
        <f>Таблица615[[#This Row],[Заказ коробок ]]*Таблица615[[#This Row],[Кол-во шт в коробке]]</f>
        <v>0</v>
      </c>
      <c r="L260" s="38">
        <f>Таблица615[[#This Row],[Общее кол-во шт]]*Таблица615[[#This Row],[Оптовая цена KRW                       за 1шт]]</f>
        <v>0</v>
      </c>
      <c r="M260" s="41" t="str">
        <f>IFERROR(Таблица615[[#This Row],[Общее кол-во шт]]*Таблица615[[#This Row],[Оптовая цена USD                       за 1шт]],"")</f>
        <v/>
      </c>
      <c r="N260" s="312"/>
    </row>
    <row r="261" spans="1:14" ht="24" customHeight="1">
      <c r="A261" s="307" t="s">
        <v>20212</v>
      </c>
      <c r="B261" s="32">
        <v>8801051414530</v>
      </c>
      <c r="C261" s="308" t="s">
        <v>20468</v>
      </c>
      <c r="D261" s="309" t="s">
        <v>20469</v>
      </c>
      <c r="E261" s="38">
        <v>15000</v>
      </c>
      <c r="F261" s="36">
        <v>0.54</v>
      </c>
      <c r="G261" s="310">
        <v>6</v>
      </c>
      <c r="H261" s="38">
        <f>Таблица615[[#This Row],[Розничная цена KRW]]*Таблица615[[#This Row],[Коэфициент стоимости]]</f>
        <v>8100.0000000000009</v>
      </c>
      <c r="I261" s="39" t="str">
        <f>IF($H$1="","Введите курс",Таблица615[[#This Row],[Оптовая цена KRW                       за 1шт]]/$H$1)</f>
        <v>Введите курс</v>
      </c>
      <c r="J261" s="284"/>
      <c r="K261" s="40">
        <f>Таблица615[[#This Row],[Заказ коробок ]]*Таблица615[[#This Row],[Кол-во шт в коробке]]</f>
        <v>0</v>
      </c>
      <c r="L261" s="38">
        <f>Таблица615[[#This Row],[Общее кол-во шт]]*Таблица615[[#This Row],[Оптовая цена KRW                       за 1шт]]</f>
        <v>0</v>
      </c>
      <c r="M261" s="41" t="str">
        <f>IFERROR(Таблица615[[#This Row],[Общее кол-во шт]]*Таблица615[[#This Row],[Оптовая цена USD                       за 1шт]],"")</f>
        <v/>
      </c>
      <c r="N261" s="312"/>
    </row>
    <row r="262" spans="1:14" ht="24" customHeight="1">
      <c r="A262" s="307" t="s">
        <v>20215</v>
      </c>
      <c r="B262" s="32">
        <v>8801051414547</v>
      </c>
      <c r="C262" s="308" t="s">
        <v>20471</v>
      </c>
      <c r="D262" s="309" t="s">
        <v>20472</v>
      </c>
      <c r="E262" s="38">
        <v>15000</v>
      </c>
      <c r="F262" s="36">
        <v>0.54</v>
      </c>
      <c r="G262" s="310">
        <v>6</v>
      </c>
      <c r="H262" s="38">
        <f>Таблица615[[#This Row],[Розничная цена KRW]]*Таблица615[[#This Row],[Коэфициент стоимости]]</f>
        <v>8100.0000000000009</v>
      </c>
      <c r="I262" s="39" t="str">
        <f>IF($H$1="","Введите курс",Таблица615[[#This Row],[Оптовая цена KRW                       за 1шт]]/$H$1)</f>
        <v>Введите курс</v>
      </c>
      <c r="J262" s="284"/>
      <c r="K262" s="40">
        <f>Таблица615[[#This Row],[Заказ коробок ]]*Таблица615[[#This Row],[Кол-во шт в коробке]]</f>
        <v>0</v>
      </c>
      <c r="L262" s="38">
        <f>Таблица615[[#This Row],[Общее кол-во шт]]*Таблица615[[#This Row],[Оптовая цена KRW                       за 1шт]]</f>
        <v>0</v>
      </c>
      <c r="M262" s="41" t="str">
        <f>IFERROR(Таблица615[[#This Row],[Общее кол-во шт]]*Таблица615[[#This Row],[Оптовая цена USD                       за 1шт]],"")</f>
        <v/>
      </c>
      <c r="N262" s="312"/>
    </row>
    <row r="263" spans="1:14" ht="24" customHeight="1">
      <c r="A263" s="307" t="s">
        <v>20216</v>
      </c>
      <c r="B263" s="32">
        <v>8801051414554</v>
      </c>
      <c r="C263" s="308" t="s">
        <v>20474</v>
      </c>
      <c r="D263" s="309" t="s">
        <v>20475</v>
      </c>
      <c r="E263" s="38">
        <v>15000</v>
      </c>
      <c r="F263" s="36">
        <v>0.54</v>
      </c>
      <c r="G263" s="310">
        <v>6</v>
      </c>
      <c r="H263" s="38">
        <f>Таблица615[[#This Row],[Розничная цена KRW]]*Таблица615[[#This Row],[Коэфициент стоимости]]</f>
        <v>8100.0000000000009</v>
      </c>
      <c r="I263" s="39" t="str">
        <f>IF($H$1="","Введите курс",Таблица615[[#This Row],[Оптовая цена KRW                       за 1шт]]/$H$1)</f>
        <v>Введите курс</v>
      </c>
      <c r="J263" s="284"/>
      <c r="K263" s="40">
        <f>Таблица615[[#This Row],[Заказ коробок ]]*Таблица615[[#This Row],[Кол-во шт в коробке]]</f>
        <v>0</v>
      </c>
      <c r="L263" s="38">
        <f>Таблица615[[#This Row],[Общее кол-во шт]]*Таблица615[[#This Row],[Оптовая цена KRW                       за 1шт]]</f>
        <v>0</v>
      </c>
      <c r="M263" s="41" t="str">
        <f>IFERROR(Таблица615[[#This Row],[Общее кол-во шт]]*Таблица615[[#This Row],[Оптовая цена USD                       за 1шт]],"")</f>
        <v/>
      </c>
      <c r="N263" s="312"/>
    </row>
    <row r="264" spans="1:14" ht="24" customHeight="1">
      <c r="A264" s="307" t="s">
        <v>20219</v>
      </c>
      <c r="B264" s="32">
        <v>8801051414561</v>
      </c>
      <c r="C264" s="308" t="s">
        <v>20477</v>
      </c>
      <c r="D264" s="309" t="s">
        <v>20478</v>
      </c>
      <c r="E264" s="38">
        <v>15000</v>
      </c>
      <c r="F264" s="36">
        <v>0.54</v>
      </c>
      <c r="G264" s="310">
        <v>6</v>
      </c>
      <c r="H264" s="38">
        <f>Таблица615[[#This Row],[Розничная цена KRW]]*Таблица615[[#This Row],[Коэфициент стоимости]]</f>
        <v>8100.0000000000009</v>
      </c>
      <c r="I264" s="39" t="str">
        <f>IF($H$1="","Введите курс",Таблица615[[#This Row],[Оптовая цена KRW                       за 1шт]]/$H$1)</f>
        <v>Введите курс</v>
      </c>
      <c r="J264" s="284"/>
      <c r="K264" s="40">
        <f>Таблица615[[#This Row],[Заказ коробок ]]*Таблица615[[#This Row],[Кол-во шт в коробке]]</f>
        <v>0</v>
      </c>
      <c r="L264" s="38">
        <f>Таблица615[[#This Row],[Общее кол-во шт]]*Таблица615[[#This Row],[Оптовая цена KRW                       за 1шт]]</f>
        <v>0</v>
      </c>
      <c r="M264" s="41" t="str">
        <f>IFERROR(Таблица615[[#This Row],[Общее кол-во шт]]*Таблица615[[#This Row],[Оптовая цена USD                       за 1шт]],"")</f>
        <v/>
      </c>
      <c r="N264" s="312"/>
    </row>
    <row r="265" spans="1:14" ht="24" customHeight="1">
      <c r="A265" s="307" t="s">
        <v>20222</v>
      </c>
      <c r="B265" s="32">
        <v>8801051414578</v>
      </c>
      <c r="C265" s="308" t="s">
        <v>20480</v>
      </c>
      <c r="D265" s="309" t="s">
        <v>20481</v>
      </c>
      <c r="E265" s="38">
        <v>15000</v>
      </c>
      <c r="F265" s="36">
        <v>0.54</v>
      </c>
      <c r="G265" s="310">
        <v>6</v>
      </c>
      <c r="H265" s="38">
        <f>Таблица615[[#This Row],[Розничная цена KRW]]*Таблица615[[#This Row],[Коэфициент стоимости]]</f>
        <v>8100.0000000000009</v>
      </c>
      <c r="I265" s="39" t="str">
        <f>IF($H$1="","Введите курс",Таблица615[[#This Row],[Оптовая цена KRW                       за 1шт]]/$H$1)</f>
        <v>Введите курс</v>
      </c>
      <c r="J265" s="284"/>
      <c r="K265" s="40">
        <f>Таблица615[[#This Row],[Заказ коробок ]]*Таблица615[[#This Row],[Кол-во шт в коробке]]</f>
        <v>0</v>
      </c>
      <c r="L265" s="38">
        <f>Таблица615[[#This Row],[Общее кол-во шт]]*Таблица615[[#This Row],[Оптовая цена KRW                       за 1шт]]</f>
        <v>0</v>
      </c>
      <c r="M265" s="41" t="str">
        <f>IFERROR(Таблица615[[#This Row],[Общее кол-во шт]]*Таблица615[[#This Row],[Оптовая цена USD                       за 1шт]],"")</f>
        <v/>
      </c>
      <c r="N265" s="312"/>
    </row>
    <row r="266" spans="1:14" ht="24" customHeight="1">
      <c r="A266" s="307" t="s">
        <v>20223</v>
      </c>
      <c r="B266" s="32">
        <v>8801051414585</v>
      </c>
      <c r="C266" s="308" t="s">
        <v>20483</v>
      </c>
      <c r="D266" s="309" t="s">
        <v>20484</v>
      </c>
      <c r="E266" s="38">
        <v>15000</v>
      </c>
      <c r="F266" s="36">
        <v>0.54</v>
      </c>
      <c r="G266" s="310">
        <v>6</v>
      </c>
      <c r="H266" s="38">
        <f>Таблица615[[#This Row],[Розничная цена KRW]]*Таблица615[[#This Row],[Коэфициент стоимости]]</f>
        <v>8100.0000000000009</v>
      </c>
      <c r="I266" s="39" t="str">
        <f>IF($H$1="","Введите курс",Таблица615[[#This Row],[Оптовая цена KRW                       за 1шт]]/$H$1)</f>
        <v>Введите курс</v>
      </c>
      <c r="J266" s="284"/>
      <c r="K266" s="40">
        <f>Таблица615[[#This Row],[Заказ коробок ]]*Таблица615[[#This Row],[Кол-во шт в коробке]]</f>
        <v>0</v>
      </c>
      <c r="L266" s="38">
        <f>Таблица615[[#This Row],[Общее кол-во шт]]*Таблица615[[#This Row],[Оптовая цена KRW                       за 1шт]]</f>
        <v>0</v>
      </c>
      <c r="M266" s="41" t="str">
        <f>IFERROR(Таблица615[[#This Row],[Общее кол-во шт]]*Таблица615[[#This Row],[Оптовая цена USD                       за 1шт]],"")</f>
        <v/>
      </c>
      <c r="N266" s="312"/>
    </row>
    <row r="267" spans="1:14" ht="24" customHeight="1">
      <c r="A267" s="307" t="s">
        <v>20226</v>
      </c>
      <c r="B267" s="32">
        <v>8801051414592</v>
      </c>
      <c r="C267" s="308" t="s">
        <v>20486</v>
      </c>
      <c r="D267" s="309" t="s">
        <v>20487</v>
      </c>
      <c r="E267" s="38">
        <v>15000</v>
      </c>
      <c r="F267" s="36">
        <v>0.54</v>
      </c>
      <c r="G267" s="310">
        <v>6</v>
      </c>
      <c r="H267" s="38">
        <f>Таблица615[[#This Row],[Розничная цена KRW]]*Таблица615[[#This Row],[Коэфициент стоимости]]</f>
        <v>8100.0000000000009</v>
      </c>
      <c r="I267" s="39" t="str">
        <f>IF($H$1="","Введите курс",Таблица615[[#This Row],[Оптовая цена KRW                       за 1шт]]/$H$1)</f>
        <v>Введите курс</v>
      </c>
      <c r="J267" s="284"/>
      <c r="K267" s="40">
        <f>Таблица615[[#This Row],[Заказ коробок ]]*Таблица615[[#This Row],[Кол-во шт в коробке]]</f>
        <v>0</v>
      </c>
      <c r="L267" s="38">
        <f>Таблица615[[#This Row],[Общее кол-во шт]]*Таблица615[[#This Row],[Оптовая цена KRW                       за 1шт]]</f>
        <v>0</v>
      </c>
      <c r="M267" s="41" t="str">
        <f>IFERROR(Таблица615[[#This Row],[Общее кол-во шт]]*Таблица615[[#This Row],[Оптовая цена USD                       за 1шт]],"")</f>
        <v/>
      </c>
      <c r="N267" s="312"/>
    </row>
    <row r="268" spans="1:14" ht="24" customHeight="1">
      <c r="A268" s="307" t="s">
        <v>20229</v>
      </c>
      <c r="B268" s="32">
        <v>8801051414608</v>
      </c>
      <c r="C268" s="308" t="s">
        <v>20489</v>
      </c>
      <c r="D268" s="309" t="s">
        <v>20490</v>
      </c>
      <c r="E268" s="38">
        <v>15000</v>
      </c>
      <c r="F268" s="36">
        <v>0.54</v>
      </c>
      <c r="G268" s="310">
        <v>6</v>
      </c>
      <c r="H268" s="38">
        <f>Таблица615[[#This Row],[Розничная цена KRW]]*Таблица615[[#This Row],[Коэфициент стоимости]]</f>
        <v>8100.0000000000009</v>
      </c>
      <c r="I268" s="39" t="str">
        <f>IF($H$1="","Введите курс",Таблица615[[#This Row],[Оптовая цена KRW                       за 1шт]]/$H$1)</f>
        <v>Введите курс</v>
      </c>
      <c r="J268" s="284"/>
      <c r="K268" s="40">
        <f>Таблица615[[#This Row],[Заказ коробок ]]*Таблица615[[#This Row],[Кол-во шт в коробке]]</f>
        <v>0</v>
      </c>
      <c r="L268" s="38">
        <f>Таблица615[[#This Row],[Общее кол-во шт]]*Таблица615[[#This Row],[Оптовая цена KRW                       за 1шт]]</f>
        <v>0</v>
      </c>
      <c r="M268" s="41" t="str">
        <f>IFERROR(Таблица615[[#This Row],[Общее кол-во шт]]*Таблица615[[#This Row],[Оптовая цена USD                       за 1шт]],"")</f>
        <v/>
      </c>
      <c r="N268" s="312"/>
    </row>
    <row r="269" spans="1:14" ht="24" customHeight="1">
      <c r="A269" s="307" t="s">
        <v>20232</v>
      </c>
      <c r="B269" s="32">
        <v>8801051414615</v>
      </c>
      <c r="C269" s="308" t="s">
        <v>20492</v>
      </c>
      <c r="D269" s="309" t="s">
        <v>20493</v>
      </c>
      <c r="E269" s="38">
        <v>15000</v>
      </c>
      <c r="F269" s="36">
        <v>0.54</v>
      </c>
      <c r="G269" s="310">
        <v>6</v>
      </c>
      <c r="H269" s="38">
        <f>Таблица615[[#This Row],[Розничная цена KRW]]*Таблица615[[#This Row],[Коэфициент стоимости]]</f>
        <v>8100.0000000000009</v>
      </c>
      <c r="I269" s="39" t="str">
        <f>IF($H$1="","Введите курс",Таблица615[[#This Row],[Оптовая цена KRW                       за 1шт]]/$H$1)</f>
        <v>Введите курс</v>
      </c>
      <c r="J269" s="284"/>
      <c r="K269" s="40">
        <f>Таблица615[[#This Row],[Заказ коробок ]]*Таблица615[[#This Row],[Кол-во шт в коробке]]</f>
        <v>0</v>
      </c>
      <c r="L269" s="38">
        <f>Таблица615[[#This Row],[Общее кол-во шт]]*Таблица615[[#This Row],[Оптовая цена KRW                       за 1шт]]</f>
        <v>0</v>
      </c>
      <c r="M269" s="41" t="str">
        <f>IFERROR(Таблица615[[#This Row],[Общее кол-во шт]]*Таблица615[[#This Row],[Оптовая цена USD                       за 1шт]],"")</f>
        <v/>
      </c>
      <c r="N269" s="312"/>
    </row>
    <row r="270" spans="1:14" ht="24" customHeight="1">
      <c r="A270" s="307" t="s">
        <v>20235</v>
      </c>
      <c r="B270" s="32">
        <v>8806182581199</v>
      </c>
      <c r="C270" s="308" t="s">
        <v>20496</v>
      </c>
      <c r="D270" s="309" t="s">
        <v>20497</v>
      </c>
      <c r="E270" s="38">
        <v>9000</v>
      </c>
      <c r="F270" s="36">
        <v>0.54</v>
      </c>
      <c r="G270" s="310">
        <v>4</v>
      </c>
      <c r="H270" s="38">
        <f>Таблица615[[#This Row],[Розничная цена KRW]]*Таблица615[[#This Row],[Коэфициент стоимости]]</f>
        <v>4860</v>
      </c>
      <c r="I270" s="39" t="str">
        <f>IF($H$1="","Введите курс",Таблица615[[#This Row],[Оптовая цена KRW                       за 1шт]]/$H$1)</f>
        <v>Введите курс</v>
      </c>
      <c r="J270" s="284"/>
      <c r="K270" s="40">
        <f>Таблица615[[#This Row],[Заказ коробок ]]*Таблица615[[#This Row],[Кол-во шт в коробке]]</f>
        <v>0</v>
      </c>
      <c r="L270" s="38">
        <f>Таблица615[[#This Row],[Общее кол-во шт]]*Таблица615[[#This Row],[Оптовая цена KRW                       за 1шт]]</f>
        <v>0</v>
      </c>
      <c r="M270" s="41" t="str">
        <f>IFERROR(Таблица615[[#This Row],[Общее кол-во шт]]*Таблица615[[#This Row],[Оптовая цена USD                       за 1шт]],"")</f>
        <v/>
      </c>
      <c r="N270" s="312"/>
    </row>
    <row r="271" spans="1:14" ht="24" customHeight="1">
      <c r="A271" s="307" t="s">
        <v>20238</v>
      </c>
      <c r="B271" s="32">
        <v>8806182581205</v>
      </c>
      <c r="C271" s="308" t="s">
        <v>20499</v>
      </c>
      <c r="D271" s="309" t="s">
        <v>20500</v>
      </c>
      <c r="E271" s="38">
        <v>9000</v>
      </c>
      <c r="F271" s="36">
        <v>0.54</v>
      </c>
      <c r="G271" s="310">
        <v>4</v>
      </c>
      <c r="H271" s="38">
        <f>Таблица615[[#This Row],[Розничная цена KRW]]*Таблица615[[#This Row],[Коэфициент стоимости]]</f>
        <v>4860</v>
      </c>
      <c r="I271" s="39" t="str">
        <f>IF($H$1="","Введите курс",Таблица615[[#This Row],[Оптовая цена KRW                       за 1шт]]/$H$1)</f>
        <v>Введите курс</v>
      </c>
      <c r="J271" s="284"/>
      <c r="K271" s="40">
        <f>Таблица615[[#This Row],[Заказ коробок ]]*Таблица615[[#This Row],[Кол-во шт в коробке]]</f>
        <v>0</v>
      </c>
      <c r="L271" s="38">
        <f>Таблица615[[#This Row],[Общее кол-во шт]]*Таблица615[[#This Row],[Оптовая цена KRW                       за 1шт]]</f>
        <v>0</v>
      </c>
      <c r="M271" s="41" t="str">
        <f>IFERROR(Таблица615[[#This Row],[Общее кол-во шт]]*Таблица615[[#This Row],[Оптовая цена USD                       за 1шт]],"")</f>
        <v/>
      </c>
      <c r="N271" s="312"/>
    </row>
    <row r="272" spans="1:14" ht="24" customHeight="1">
      <c r="A272" s="307" t="s">
        <v>20241</v>
      </c>
      <c r="B272" s="32">
        <v>8806182586064</v>
      </c>
      <c r="C272" s="308" t="s">
        <v>20502</v>
      </c>
      <c r="D272" s="309" t="s">
        <v>20503</v>
      </c>
      <c r="E272" s="38">
        <v>9000</v>
      </c>
      <c r="F272" s="36">
        <v>0.54</v>
      </c>
      <c r="G272" s="310">
        <v>4</v>
      </c>
      <c r="H272" s="38">
        <f>Таблица615[[#This Row],[Розничная цена KRW]]*Таблица615[[#This Row],[Коэфициент стоимости]]</f>
        <v>4860</v>
      </c>
      <c r="I272" s="39" t="str">
        <f>IF($H$1="","Введите курс",Таблица615[[#This Row],[Оптовая цена KRW                       за 1шт]]/$H$1)</f>
        <v>Введите курс</v>
      </c>
      <c r="J272" s="284"/>
      <c r="K272" s="40">
        <f>Таблица615[[#This Row],[Заказ коробок ]]*Таблица615[[#This Row],[Кол-во шт в коробке]]</f>
        <v>0</v>
      </c>
      <c r="L272" s="38">
        <f>Таблица615[[#This Row],[Общее кол-во шт]]*Таблица615[[#This Row],[Оптовая цена KRW                       за 1шт]]</f>
        <v>0</v>
      </c>
      <c r="M272" s="41" t="str">
        <f>IFERROR(Таблица615[[#This Row],[Общее кол-во шт]]*Таблица615[[#This Row],[Оптовая цена USD                       за 1шт]],"")</f>
        <v/>
      </c>
      <c r="N272" s="312"/>
    </row>
    <row r="273" spans="1:14" ht="24" customHeight="1">
      <c r="A273" s="307" t="s">
        <v>20244</v>
      </c>
      <c r="B273" s="32">
        <v>8806182586071</v>
      </c>
      <c r="C273" s="308" t="s">
        <v>20505</v>
      </c>
      <c r="D273" s="309" t="s">
        <v>20506</v>
      </c>
      <c r="E273" s="38">
        <v>9000</v>
      </c>
      <c r="F273" s="36">
        <v>0.54</v>
      </c>
      <c r="G273" s="310">
        <v>4</v>
      </c>
      <c r="H273" s="38">
        <f>Таблица615[[#This Row],[Розничная цена KRW]]*Таблица615[[#This Row],[Коэфициент стоимости]]</f>
        <v>4860</v>
      </c>
      <c r="I273" s="39" t="str">
        <f>IF($H$1="","Введите курс",Таблица615[[#This Row],[Оптовая цена KRW                       за 1шт]]/$H$1)</f>
        <v>Введите курс</v>
      </c>
      <c r="J273" s="284"/>
      <c r="K273" s="40">
        <f>Таблица615[[#This Row],[Заказ коробок ]]*Таблица615[[#This Row],[Кол-во шт в коробке]]</f>
        <v>0</v>
      </c>
      <c r="L273" s="38">
        <f>Таблица615[[#This Row],[Общее кол-во шт]]*Таблица615[[#This Row],[Оптовая цена KRW                       за 1шт]]</f>
        <v>0</v>
      </c>
      <c r="M273" s="41" t="str">
        <f>IFERROR(Таблица615[[#This Row],[Общее кол-во шт]]*Таблица615[[#This Row],[Оптовая цена USD                       за 1шт]],"")</f>
        <v/>
      </c>
      <c r="N273" s="312"/>
    </row>
    <row r="274" spans="1:14" ht="24" customHeight="1">
      <c r="A274" s="307" t="s">
        <v>20247</v>
      </c>
      <c r="B274" s="32">
        <v>8801051414738</v>
      </c>
      <c r="C274" s="308" t="s">
        <v>20508</v>
      </c>
      <c r="D274" s="309" t="s">
        <v>20509</v>
      </c>
      <c r="E274" s="38">
        <v>12000</v>
      </c>
      <c r="F274" s="36">
        <v>0.54</v>
      </c>
      <c r="G274" s="310">
        <v>4</v>
      </c>
      <c r="H274" s="38">
        <f>Таблица615[[#This Row],[Розничная цена KRW]]*Таблица615[[#This Row],[Коэфициент стоимости]]</f>
        <v>6480</v>
      </c>
      <c r="I274" s="39" t="str">
        <f>IF($H$1="","Введите курс",Таблица615[[#This Row],[Оптовая цена KRW                       за 1шт]]/$H$1)</f>
        <v>Введите курс</v>
      </c>
      <c r="J274" s="284"/>
      <c r="K274" s="40">
        <f>Таблица615[[#This Row],[Заказ коробок ]]*Таблица615[[#This Row],[Кол-во шт в коробке]]</f>
        <v>0</v>
      </c>
      <c r="L274" s="38">
        <f>Таблица615[[#This Row],[Общее кол-во шт]]*Таблица615[[#This Row],[Оптовая цена KRW                       за 1шт]]</f>
        <v>0</v>
      </c>
      <c r="M274" s="41" t="str">
        <f>IFERROR(Таблица615[[#This Row],[Общее кол-во шт]]*Таблица615[[#This Row],[Оптовая цена USD                       за 1шт]],"")</f>
        <v/>
      </c>
      <c r="N274" s="312"/>
    </row>
    <row r="275" spans="1:14" ht="24" customHeight="1">
      <c r="A275" s="307" t="s">
        <v>20250</v>
      </c>
      <c r="B275" s="32">
        <v>8806182586873</v>
      </c>
      <c r="C275" s="308" t="s">
        <v>20511</v>
      </c>
      <c r="D275" s="309" t="s">
        <v>20512</v>
      </c>
      <c r="E275" s="38">
        <v>26000</v>
      </c>
      <c r="F275" s="36">
        <v>0.54</v>
      </c>
      <c r="G275" s="310">
        <v>4</v>
      </c>
      <c r="H275" s="38">
        <f>Таблица615[[#This Row],[Розничная цена KRW]]*Таблица615[[#This Row],[Коэфициент стоимости]]</f>
        <v>14040.000000000002</v>
      </c>
      <c r="I275" s="39" t="str">
        <f>IF($H$1="","Введите курс",Таблица615[[#This Row],[Оптовая цена KRW                       за 1шт]]/$H$1)</f>
        <v>Введите курс</v>
      </c>
      <c r="J275" s="284"/>
      <c r="K275" s="40">
        <f>Таблица615[[#This Row],[Заказ коробок ]]*Таблица615[[#This Row],[Кол-во шт в коробке]]</f>
        <v>0</v>
      </c>
      <c r="L275" s="38">
        <f>Таблица615[[#This Row],[Общее кол-во шт]]*Таблица615[[#This Row],[Оптовая цена KRW                       за 1шт]]</f>
        <v>0</v>
      </c>
      <c r="M275" s="41" t="str">
        <f>IFERROR(Таблица615[[#This Row],[Общее кол-во шт]]*Таблица615[[#This Row],[Оптовая цена USD                       за 1шт]],"")</f>
        <v/>
      </c>
      <c r="N275" s="312"/>
    </row>
    <row r="276" spans="1:14" ht="24" customHeight="1">
      <c r="A276" s="307" t="s">
        <v>20253</v>
      </c>
      <c r="B276" s="32">
        <v>8806182586880</v>
      </c>
      <c r="C276" s="308" t="s">
        <v>20514</v>
      </c>
      <c r="D276" s="309" t="s">
        <v>20515</v>
      </c>
      <c r="E276" s="38">
        <v>26000</v>
      </c>
      <c r="F276" s="36">
        <v>0.54</v>
      </c>
      <c r="G276" s="310">
        <v>4</v>
      </c>
      <c r="H276" s="38">
        <f>Таблица615[[#This Row],[Розничная цена KRW]]*Таблица615[[#This Row],[Коэфициент стоимости]]</f>
        <v>14040.000000000002</v>
      </c>
      <c r="I276" s="39" t="str">
        <f>IF($H$1="","Введите курс",Таблица615[[#This Row],[Оптовая цена KRW                       за 1шт]]/$H$1)</f>
        <v>Введите курс</v>
      </c>
      <c r="J276" s="284"/>
      <c r="K276" s="40">
        <f>Таблица615[[#This Row],[Заказ коробок ]]*Таблица615[[#This Row],[Кол-во шт в коробке]]</f>
        <v>0</v>
      </c>
      <c r="L276" s="38">
        <f>Таблица615[[#This Row],[Общее кол-во шт]]*Таблица615[[#This Row],[Оптовая цена KRW                       за 1шт]]</f>
        <v>0</v>
      </c>
      <c r="M276" s="41" t="str">
        <f>IFERROR(Таблица615[[#This Row],[Общее кол-во шт]]*Таблица615[[#This Row],[Оптовая цена USD                       за 1шт]],"")</f>
        <v/>
      </c>
      <c r="N276" s="312"/>
    </row>
    <row r="277" spans="1:14" ht="24" customHeight="1">
      <c r="A277" s="307" t="s">
        <v>20256</v>
      </c>
      <c r="B277" s="32">
        <v>8806182586897</v>
      </c>
      <c r="C277" s="308" t="s">
        <v>20517</v>
      </c>
      <c r="D277" s="309" t="s">
        <v>20518</v>
      </c>
      <c r="E277" s="38">
        <v>15000</v>
      </c>
      <c r="F277" s="36">
        <v>0.54</v>
      </c>
      <c r="G277" s="310">
        <v>4</v>
      </c>
      <c r="H277" s="38">
        <f>Таблица615[[#This Row],[Розничная цена KRW]]*Таблица615[[#This Row],[Коэфициент стоимости]]</f>
        <v>8100.0000000000009</v>
      </c>
      <c r="I277" s="39" t="str">
        <f>IF($H$1="","Введите курс",Таблица615[[#This Row],[Оптовая цена KRW                       за 1шт]]/$H$1)</f>
        <v>Введите курс</v>
      </c>
      <c r="J277" s="284"/>
      <c r="K277" s="40">
        <f>Таблица615[[#This Row],[Заказ коробок ]]*Таблица615[[#This Row],[Кол-во шт в коробке]]</f>
        <v>0</v>
      </c>
      <c r="L277" s="38">
        <f>Таблица615[[#This Row],[Общее кол-во шт]]*Таблица615[[#This Row],[Оптовая цена KRW                       за 1шт]]</f>
        <v>0</v>
      </c>
      <c r="M277" s="41" t="str">
        <f>IFERROR(Таблица615[[#This Row],[Общее кол-во шт]]*Таблица615[[#This Row],[Оптовая цена USD                       за 1шт]],"")</f>
        <v/>
      </c>
      <c r="N277" s="312"/>
    </row>
    <row r="278" spans="1:14" ht="24" customHeight="1">
      <c r="A278" s="307" t="s">
        <v>20257</v>
      </c>
      <c r="B278" s="32">
        <v>8806182586903</v>
      </c>
      <c r="C278" s="308" t="s">
        <v>20520</v>
      </c>
      <c r="D278" s="309" t="s">
        <v>20521</v>
      </c>
      <c r="E278" s="38">
        <v>15000</v>
      </c>
      <c r="F278" s="36">
        <v>0.54</v>
      </c>
      <c r="G278" s="310">
        <v>4</v>
      </c>
      <c r="H278" s="38">
        <f>Таблица615[[#This Row],[Розничная цена KRW]]*Таблица615[[#This Row],[Коэфициент стоимости]]</f>
        <v>8100.0000000000009</v>
      </c>
      <c r="I278" s="39" t="str">
        <f>IF($H$1="","Введите курс",Таблица615[[#This Row],[Оптовая цена KRW                       за 1шт]]/$H$1)</f>
        <v>Введите курс</v>
      </c>
      <c r="J278" s="284"/>
      <c r="K278" s="40">
        <f>Таблица615[[#This Row],[Заказ коробок ]]*Таблица615[[#This Row],[Кол-во шт в коробке]]</f>
        <v>0</v>
      </c>
      <c r="L278" s="38">
        <f>Таблица615[[#This Row],[Общее кол-во шт]]*Таблица615[[#This Row],[Оптовая цена KRW                       за 1шт]]</f>
        <v>0</v>
      </c>
      <c r="M278" s="41" t="str">
        <f>IFERROR(Таблица615[[#This Row],[Общее кол-во шт]]*Таблица615[[#This Row],[Оптовая цена USD                       за 1шт]],"")</f>
        <v/>
      </c>
      <c r="N278" s="312"/>
    </row>
    <row r="279" spans="1:14" ht="24" customHeight="1">
      <c r="A279" s="307" t="s">
        <v>20260</v>
      </c>
      <c r="B279" s="32">
        <v>8806182586835</v>
      </c>
      <c r="C279" s="308" t="s">
        <v>20523</v>
      </c>
      <c r="D279" s="309" t="s">
        <v>20524</v>
      </c>
      <c r="E279" s="38">
        <v>26000</v>
      </c>
      <c r="F279" s="36">
        <v>0.54</v>
      </c>
      <c r="G279" s="310">
        <v>4</v>
      </c>
      <c r="H279" s="38">
        <f>Таблица615[[#This Row],[Розничная цена KRW]]*Таблица615[[#This Row],[Коэфициент стоимости]]</f>
        <v>14040.000000000002</v>
      </c>
      <c r="I279" s="39" t="str">
        <f>IF($H$1="","Введите курс",Таблица615[[#This Row],[Оптовая цена KRW                       за 1шт]]/$H$1)</f>
        <v>Введите курс</v>
      </c>
      <c r="J279" s="284"/>
      <c r="K279" s="40">
        <f>Таблица615[[#This Row],[Заказ коробок ]]*Таблица615[[#This Row],[Кол-во шт в коробке]]</f>
        <v>0</v>
      </c>
      <c r="L279" s="38">
        <f>Таблица615[[#This Row],[Общее кол-во шт]]*Таблица615[[#This Row],[Оптовая цена KRW                       за 1шт]]</f>
        <v>0</v>
      </c>
      <c r="M279" s="41" t="str">
        <f>IFERROR(Таблица615[[#This Row],[Общее кол-во шт]]*Таблица615[[#This Row],[Оптовая цена USD                       за 1шт]],"")</f>
        <v/>
      </c>
      <c r="N279" s="312"/>
    </row>
    <row r="280" spans="1:14" ht="24" customHeight="1">
      <c r="A280" s="307" t="s">
        <v>20263</v>
      </c>
      <c r="B280" s="32">
        <v>8806182586842</v>
      </c>
      <c r="C280" s="308" t="s">
        <v>20526</v>
      </c>
      <c r="D280" s="309" t="s">
        <v>20527</v>
      </c>
      <c r="E280" s="38">
        <v>26000</v>
      </c>
      <c r="F280" s="36">
        <v>0.54</v>
      </c>
      <c r="G280" s="310">
        <v>4</v>
      </c>
      <c r="H280" s="38">
        <f>Таблица615[[#This Row],[Розничная цена KRW]]*Таблица615[[#This Row],[Коэфициент стоимости]]</f>
        <v>14040.000000000002</v>
      </c>
      <c r="I280" s="39" t="str">
        <f>IF($H$1="","Введите курс",Таблица615[[#This Row],[Оптовая цена KRW                       за 1шт]]/$H$1)</f>
        <v>Введите курс</v>
      </c>
      <c r="J280" s="284"/>
      <c r="K280" s="40">
        <f>Таблица615[[#This Row],[Заказ коробок ]]*Таблица615[[#This Row],[Кол-во шт в коробке]]</f>
        <v>0</v>
      </c>
      <c r="L280" s="38">
        <f>Таблица615[[#This Row],[Общее кол-во шт]]*Таблица615[[#This Row],[Оптовая цена KRW                       за 1шт]]</f>
        <v>0</v>
      </c>
      <c r="M280" s="41" t="str">
        <f>IFERROR(Таблица615[[#This Row],[Общее кол-во шт]]*Таблица615[[#This Row],[Оптовая цена USD                       за 1шт]],"")</f>
        <v/>
      </c>
      <c r="N280" s="312"/>
    </row>
    <row r="281" spans="1:14" ht="24" customHeight="1">
      <c r="A281" s="307" t="s">
        <v>20266</v>
      </c>
      <c r="B281" s="32">
        <v>8806182586859</v>
      </c>
      <c r="C281" s="308" t="s">
        <v>20529</v>
      </c>
      <c r="D281" s="309" t="s">
        <v>20530</v>
      </c>
      <c r="E281" s="38">
        <v>15000</v>
      </c>
      <c r="F281" s="36">
        <v>0.54</v>
      </c>
      <c r="G281" s="310">
        <v>4</v>
      </c>
      <c r="H281" s="38">
        <f>Таблица615[[#This Row],[Розничная цена KRW]]*Таблица615[[#This Row],[Коэфициент стоимости]]</f>
        <v>8100.0000000000009</v>
      </c>
      <c r="I281" s="39" t="str">
        <f>IF($H$1="","Введите курс",Таблица615[[#This Row],[Оптовая цена KRW                       за 1шт]]/$H$1)</f>
        <v>Введите курс</v>
      </c>
      <c r="J281" s="284"/>
      <c r="K281" s="40">
        <f>Таблица615[[#This Row],[Заказ коробок ]]*Таблица615[[#This Row],[Кол-во шт в коробке]]</f>
        <v>0</v>
      </c>
      <c r="L281" s="38">
        <f>Таблица615[[#This Row],[Общее кол-во шт]]*Таблица615[[#This Row],[Оптовая цена KRW                       за 1шт]]</f>
        <v>0</v>
      </c>
      <c r="M281" s="41" t="str">
        <f>IFERROR(Таблица615[[#This Row],[Общее кол-во шт]]*Таблица615[[#This Row],[Оптовая цена USD                       за 1шт]],"")</f>
        <v/>
      </c>
      <c r="N281" s="312"/>
    </row>
    <row r="282" spans="1:14" ht="24" customHeight="1">
      <c r="A282" s="307" t="s">
        <v>20269</v>
      </c>
      <c r="B282" s="32">
        <v>8806182586866</v>
      </c>
      <c r="C282" s="308" t="s">
        <v>20532</v>
      </c>
      <c r="D282" s="309" t="s">
        <v>20533</v>
      </c>
      <c r="E282" s="38">
        <v>15000</v>
      </c>
      <c r="F282" s="36">
        <v>0.54</v>
      </c>
      <c r="G282" s="310">
        <v>4</v>
      </c>
      <c r="H282" s="38">
        <f>Таблица615[[#This Row],[Розничная цена KRW]]*Таблица615[[#This Row],[Коэфициент стоимости]]</f>
        <v>8100.0000000000009</v>
      </c>
      <c r="I282" s="39" t="str">
        <f>IF($H$1="","Введите курс",Таблица615[[#This Row],[Оптовая цена KRW                       за 1шт]]/$H$1)</f>
        <v>Введите курс</v>
      </c>
      <c r="J282" s="284"/>
      <c r="K282" s="40">
        <f>Таблица615[[#This Row],[Заказ коробок ]]*Таблица615[[#This Row],[Кол-во шт в коробке]]</f>
        <v>0</v>
      </c>
      <c r="L282" s="38">
        <f>Таблица615[[#This Row],[Общее кол-во шт]]*Таблица615[[#This Row],[Оптовая цена KRW                       за 1шт]]</f>
        <v>0</v>
      </c>
      <c r="M282" s="41" t="str">
        <f>IFERROR(Таблица615[[#This Row],[Общее кол-во шт]]*Таблица615[[#This Row],[Оптовая цена USD                       за 1шт]],"")</f>
        <v/>
      </c>
      <c r="N282" s="312"/>
    </row>
    <row r="283" spans="1:14" ht="24" customHeight="1">
      <c r="A283" s="307" t="s">
        <v>20272</v>
      </c>
      <c r="B283" s="32">
        <v>8806182586910</v>
      </c>
      <c r="C283" s="308" t="s">
        <v>20535</v>
      </c>
      <c r="D283" s="309" t="s">
        <v>20536</v>
      </c>
      <c r="E283" s="38">
        <v>26000</v>
      </c>
      <c r="F283" s="36">
        <v>0.54</v>
      </c>
      <c r="G283" s="310">
        <v>4</v>
      </c>
      <c r="H283" s="38">
        <f>Таблица615[[#This Row],[Розничная цена KRW]]*Таблица615[[#This Row],[Коэфициент стоимости]]</f>
        <v>14040.000000000002</v>
      </c>
      <c r="I283" s="39" t="str">
        <f>IF($H$1="","Введите курс",Таблица615[[#This Row],[Оптовая цена KRW                       за 1шт]]/$H$1)</f>
        <v>Введите курс</v>
      </c>
      <c r="J283" s="284"/>
      <c r="K283" s="40">
        <f>Таблица615[[#This Row],[Заказ коробок ]]*Таблица615[[#This Row],[Кол-во шт в коробке]]</f>
        <v>0</v>
      </c>
      <c r="L283" s="38">
        <f>Таблица615[[#This Row],[Общее кол-во шт]]*Таблица615[[#This Row],[Оптовая цена KRW                       за 1шт]]</f>
        <v>0</v>
      </c>
      <c r="M283" s="41" t="str">
        <f>IFERROR(Таблица615[[#This Row],[Общее кол-во шт]]*Таблица615[[#This Row],[Оптовая цена USD                       за 1шт]],"")</f>
        <v/>
      </c>
      <c r="N283" s="312"/>
    </row>
    <row r="284" spans="1:14" ht="24" customHeight="1">
      <c r="A284" s="307" t="s">
        <v>20275</v>
      </c>
      <c r="B284" s="32">
        <v>8806182586927</v>
      </c>
      <c r="C284" s="308" t="s">
        <v>20538</v>
      </c>
      <c r="D284" s="309" t="s">
        <v>20539</v>
      </c>
      <c r="E284" s="38">
        <v>26000</v>
      </c>
      <c r="F284" s="36">
        <v>0.54</v>
      </c>
      <c r="G284" s="310">
        <v>4</v>
      </c>
      <c r="H284" s="38">
        <f>Таблица615[[#This Row],[Розничная цена KRW]]*Таблица615[[#This Row],[Коэфициент стоимости]]</f>
        <v>14040.000000000002</v>
      </c>
      <c r="I284" s="39" t="str">
        <f>IF($H$1="","Введите курс",Таблица615[[#This Row],[Оптовая цена KRW                       за 1шт]]/$H$1)</f>
        <v>Введите курс</v>
      </c>
      <c r="J284" s="284"/>
      <c r="K284" s="40">
        <f>Таблица615[[#This Row],[Заказ коробок ]]*Таблица615[[#This Row],[Кол-во шт в коробке]]</f>
        <v>0</v>
      </c>
      <c r="L284" s="38">
        <f>Таблица615[[#This Row],[Общее кол-во шт]]*Таблица615[[#This Row],[Оптовая цена KRW                       за 1шт]]</f>
        <v>0</v>
      </c>
      <c r="M284" s="41" t="str">
        <f>IFERROR(Таблица615[[#This Row],[Общее кол-во шт]]*Таблица615[[#This Row],[Оптовая цена USD                       за 1шт]],"")</f>
        <v/>
      </c>
      <c r="N284" s="312"/>
    </row>
    <row r="285" spans="1:14" ht="24" customHeight="1">
      <c r="A285" s="307" t="s">
        <v>20278</v>
      </c>
      <c r="B285" s="32">
        <v>8806182586934</v>
      </c>
      <c r="C285" s="308" t="s">
        <v>20541</v>
      </c>
      <c r="D285" s="309" t="s">
        <v>20542</v>
      </c>
      <c r="E285" s="38">
        <v>15000</v>
      </c>
      <c r="F285" s="36">
        <v>0.54</v>
      </c>
      <c r="G285" s="310">
        <v>4</v>
      </c>
      <c r="H285" s="38">
        <f>Таблица615[[#This Row],[Розничная цена KRW]]*Таблица615[[#This Row],[Коэфициент стоимости]]</f>
        <v>8100.0000000000009</v>
      </c>
      <c r="I285" s="39" t="str">
        <f>IF($H$1="","Введите курс",Таблица615[[#This Row],[Оптовая цена KRW                       за 1шт]]/$H$1)</f>
        <v>Введите курс</v>
      </c>
      <c r="J285" s="284"/>
      <c r="K285" s="40">
        <f>Таблица615[[#This Row],[Заказ коробок ]]*Таблица615[[#This Row],[Кол-во шт в коробке]]</f>
        <v>0</v>
      </c>
      <c r="L285" s="38">
        <f>Таблица615[[#This Row],[Общее кол-во шт]]*Таблица615[[#This Row],[Оптовая цена KRW                       за 1шт]]</f>
        <v>0</v>
      </c>
      <c r="M285" s="41" t="str">
        <f>IFERROR(Таблица615[[#This Row],[Общее кол-во шт]]*Таблица615[[#This Row],[Оптовая цена USD                       за 1шт]],"")</f>
        <v/>
      </c>
      <c r="N285" s="312"/>
    </row>
    <row r="286" spans="1:14" ht="24" customHeight="1">
      <c r="A286" s="307" t="s">
        <v>20281</v>
      </c>
      <c r="B286" s="32">
        <v>8806182586941</v>
      </c>
      <c r="C286" s="308" t="s">
        <v>20544</v>
      </c>
      <c r="D286" s="309" t="s">
        <v>20545</v>
      </c>
      <c r="E286" s="38">
        <v>15000</v>
      </c>
      <c r="F286" s="36">
        <v>0.54</v>
      </c>
      <c r="G286" s="310">
        <v>4</v>
      </c>
      <c r="H286" s="38">
        <f>Таблица615[[#This Row],[Розничная цена KRW]]*Таблица615[[#This Row],[Коэфициент стоимости]]</f>
        <v>8100.0000000000009</v>
      </c>
      <c r="I286" s="39" t="str">
        <f>IF($H$1="","Введите курс",Таблица615[[#This Row],[Оптовая цена KRW                       за 1шт]]/$H$1)</f>
        <v>Введите курс</v>
      </c>
      <c r="J286" s="284"/>
      <c r="K286" s="40">
        <f>Таблица615[[#This Row],[Заказ коробок ]]*Таблица615[[#This Row],[Кол-во шт в коробке]]</f>
        <v>0</v>
      </c>
      <c r="L286" s="38">
        <f>Таблица615[[#This Row],[Общее кол-во шт]]*Таблица615[[#This Row],[Оптовая цена KRW                       за 1шт]]</f>
        <v>0</v>
      </c>
      <c r="M286" s="41" t="str">
        <f>IFERROR(Таблица615[[#This Row],[Общее кол-во шт]]*Таблица615[[#This Row],[Оптовая цена USD                       за 1шт]],"")</f>
        <v/>
      </c>
      <c r="N286" s="312"/>
    </row>
    <row r="287" spans="1:14" ht="24" customHeight="1">
      <c r="A287" s="307" t="s">
        <v>20284</v>
      </c>
      <c r="B287" s="32">
        <v>8806182588020</v>
      </c>
      <c r="C287" s="308" t="s">
        <v>20547</v>
      </c>
      <c r="D287" s="309" t="s">
        <v>20548</v>
      </c>
      <c r="E287" s="38">
        <v>25000</v>
      </c>
      <c r="F287" s="36">
        <v>0.54</v>
      </c>
      <c r="G287" s="310">
        <v>4</v>
      </c>
      <c r="H287" s="38">
        <f>Таблица615[[#This Row],[Розничная цена KRW]]*Таблица615[[#This Row],[Коэфициент стоимости]]</f>
        <v>13500</v>
      </c>
      <c r="I287" s="39" t="str">
        <f>IF($H$1="","Введите курс",Таблица615[[#This Row],[Оптовая цена KRW                       за 1шт]]/$H$1)</f>
        <v>Введите курс</v>
      </c>
      <c r="J287" s="284"/>
      <c r="K287" s="40">
        <f>Таблица615[[#This Row],[Заказ коробок ]]*Таблица615[[#This Row],[Кол-во шт в коробке]]</f>
        <v>0</v>
      </c>
      <c r="L287" s="38">
        <f>Таблица615[[#This Row],[Общее кол-во шт]]*Таблица615[[#This Row],[Оптовая цена KRW                       за 1шт]]</f>
        <v>0</v>
      </c>
      <c r="M287" s="41" t="str">
        <f>IFERROR(Таблица615[[#This Row],[Общее кол-во шт]]*Таблица615[[#This Row],[Оптовая цена USD                       за 1шт]],"")</f>
        <v/>
      </c>
      <c r="N287" s="312"/>
    </row>
    <row r="288" spans="1:14" ht="24" customHeight="1">
      <c r="A288" s="307" t="s">
        <v>20285</v>
      </c>
      <c r="B288" s="32">
        <v>8806182588037</v>
      </c>
      <c r="C288" s="308" t="s">
        <v>20550</v>
      </c>
      <c r="D288" s="309" t="s">
        <v>20551</v>
      </c>
      <c r="E288" s="38">
        <v>25000</v>
      </c>
      <c r="F288" s="36">
        <v>0.54</v>
      </c>
      <c r="G288" s="310">
        <v>4</v>
      </c>
      <c r="H288" s="38">
        <f>Таблица615[[#This Row],[Розничная цена KRW]]*Таблица615[[#This Row],[Коэфициент стоимости]]</f>
        <v>13500</v>
      </c>
      <c r="I288" s="39" t="str">
        <f>IF($H$1="","Введите курс",Таблица615[[#This Row],[Оптовая цена KRW                       за 1шт]]/$H$1)</f>
        <v>Введите курс</v>
      </c>
      <c r="J288" s="284"/>
      <c r="K288" s="40">
        <f>Таблица615[[#This Row],[Заказ коробок ]]*Таблица615[[#This Row],[Кол-во шт в коробке]]</f>
        <v>0</v>
      </c>
      <c r="L288" s="38">
        <f>Таблица615[[#This Row],[Общее кол-во шт]]*Таблица615[[#This Row],[Оптовая цена KRW                       за 1шт]]</f>
        <v>0</v>
      </c>
      <c r="M288" s="41" t="str">
        <f>IFERROR(Таблица615[[#This Row],[Общее кол-во шт]]*Таблица615[[#This Row],[Оптовая цена USD                       за 1шт]],"")</f>
        <v/>
      </c>
      <c r="N288" s="312"/>
    </row>
    <row r="289" spans="1:14" ht="24" customHeight="1">
      <c r="A289" s="307" t="s">
        <v>20288</v>
      </c>
      <c r="B289" s="32">
        <v>8806182588044</v>
      </c>
      <c r="C289" s="308" t="s">
        <v>20553</v>
      </c>
      <c r="D289" s="309" t="s">
        <v>20554</v>
      </c>
      <c r="E289" s="38">
        <v>25000</v>
      </c>
      <c r="F289" s="36">
        <v>0.54</v>
      </c>
      <c r="G289" s="310">
        <v>4</v>
      </c>
      <c r="H289" s="38">
        <f>Таблица615[[#This Row],[Розничная цена KRW]]*Таблица615[[#This Row],[Коэфициент стоимости]]</f>
        <v>13500</v>
      </c>
      <c r="I289" s="39" t="str">
        <f>IF($H$1="","Введите курс",Таблица615[[#This Row],[Оптовая цена KRW                       за 1шт]]/$H$1)</f>
        <v>Введите курс</v>
      </c>
      <c r="J289" s="284"/>
      <c r="K289" s="40">
        <f>Таблица615[[#This Row],[Заказ коробок ]]*Таблица615[[#This Row],[Кол-во шт в коробке]]</f>
        <v>0</v>
      </c>
      <c r="L289" s="38">
        <f>Таблица615[[#This Row],[Общее кол-во шт]]*Таблица615[[#This Row],[Оптовая цена KRW                       за 1шт]]</f>
        <v>0</v>
      </c>
      <c r="M289" s="41" t="str">
        <f>IFERROR(Таблица615[[#This Row],[Общее кол-во шт]]*Таблица615[[#This Row],[Оптовая цена USD                       за 1шт]],"")</f>
        <v/>
      </c>
      <c r="N289" s="312"/>
    </row>
    <row r="290" spans="1:14" ht="24" customHeight="1">
      <c r="A290" s="307" t="s">
        <v>20291</v>
      </c>
      <c r="B290" s="32">
        <v>8806182588051</v>
      </c>
      <c r="C290" s="308" t="s">
        <v>20556</v>
      </c>
      <c r="D290" s="309" t="s">
        <v>20557</v>
      </c>
      <c r="E290" s="38">
        <v>25000</v>
      </c>
      <c r="F290" s="36">
        <v>0.54</v>
      </c>
      <c r="G290" s="310">
        <v>4</v>
      </c>
      <c r="H290" s="38">
        <f>Таблица615[[#This Row],[Розничная цена KRW]]*Таблица615[[#This Row],[Коэфициент стоимости]]</f>
        <v>13500</v>
      </c>
      <c r="I290" s="39" t="str">
        <f>IF($H$1="","Введите курс",Таблица615[[#This Row],[Оптовая цена KRW                       за 1шт]]/$H$1)</f>
        <v>Введите курс</v>
      </c>
      <c r="J290" s="284"/>
      <c r="K290" s="40">
        <f>Таблица615[[#This Row],[Заказ коробок ]]*Таблица615[[#This Row],[Кол-во шт в коробке]]</f>
        <v>0</v>
      </c>
      <c r="L290" s="38">
        <f>Таблица615[[#This Row],[Общее кол-во шт]]*Таблица615[[#This Row],[Оптовая цена KRW                       за 1шт]]</f>
        <v>0</v>
      </c>
      <c r="M290" s="41" t="str">
        <f>IFERROR(Таблица615[[#This Row],[Общее кол-во шт]]*Таблица615[[#This Row],[Оптовая цена USD                       за 1шт]],"")</f>
        <v/>
      </c>
      <c r="N290" s="312"/>
    </row>
    <row r="291" spans="1:14" ht="24" customHeight="1">
      <c r="A291" s="307" t="s">
        <v>20294</v>
      </c>
      <c r="B291" s="32">
        <v>8801051421569</v>
      </c>
      <c r="C291" s="308" t="s">
        <v>31914</v>
      </c>
      <c r="D291" s="309" t="s">
        <v>19975</v>
      </c>
      <c r="E291" s="38">
        <v>7000</v>
      </c>
      <c r="F291" s="36">
        <v>0.54</v>
      </c>
      <c r="G291" s="310">
        <v>6</v>
      </c>
      <c r="H291" s="38">
        <f>Таблица615[[#This Row],[Розничная цена KRW]]*Таблица615[[#This Row],[Коэфициент стоимости]]</f>
        <v>3780.0000000000005</v>
      </c>
      <c r="I291" s="39" t="str">
        <f>IF($H$1="","Введите курс",Таблица615[[#This Row],[Оптовая цена KRW                       за 1шт]]/$H$1)</f>
        <v>Введите курс</v>
      </c>
      <c r="J291" s="284"/>
      <c r="K291" s="40">
        <f>Таблица615[[#This Row],[Заказ коробок ]]*Таблица615[[#This Row],[Кол-во шт в коробке]]</f>
        <v>0</v>
      </c>
      <c r="L291" s="38">
        <f>Таблица615[[#This Row],[Общее кол-во шт]]*Таблица615[[#This Row],[Оптовая цена KRW                       за 1шт]]</f>
        <v>0</v>
      </c>
      <c r="M291" s="41" t="str">
        <f>IFERROR(Таблица615[[#This Row],[Общее кол-во шт]]*Таблица615[[#This Row],[Оптовая цена USD                       за 1шт]],"")</f>
        <v/>
      </c>
      <c r="N291" s="312"/>
    </row>
    <row r="292" spans="1:14" ht="24" customHeight="1">
      <c r="A292" s="307" t="s">
        <v>20297</v>
      </c>
      <c r="B292" s="32">
        <v>8801051421552</v>
      </c>
      <c r="C292" s="308" t="s">
        <v>20561</v>
      </c>
      <c r="D292" s="309" t="s">
        <v>19978</v>
      </c>
      <c r="E292" s="38">
        <v>7000</v>
      </c>
      <c r="F292" s="36">
        <v>0.54</v>
      </c>
      <c r="G292" s="310">
        <v>6</v>
      </c>
      <c r="H292" s="38">
        <f>Таблица615[[#This Row],[Розничная цена KRW]]*Таблица615[[#This Row],[Коэфициент стоимости]]</f>
        <v>3780.0000000000005</v>
      </c>
      <c r="I292" s="39" t="str">
        <f>IF($H$1="","Введите курс",Таблица615[[#This Row],[Оптовая цена KRW                       за 1шт]]/$H$1)</f>
        <v>Введите курс</v>
      </c>
      <c r="J292" s="284"/>
      <c r="K292" s="40">
        <f>Таблица615[[#This Row],[Заказ коробок ]]*Таблица615[[#This Row],[Кол-во шт в коробке]]</f>
        <v>0</v>
      </c>
      <c r="L292" s="38">
        <f>Таблица615[[#This Row],[Общее кол-во шт]]*Таблица615[[#This Row],[Оптовая цена KRW                       за 1шт]]</f>
        <v>0</v>
      </c>
      <c r="M292" s="41" t="str">
        <f>IFERROR(Таблица615[[#This Row],[Общее кол-во шт]]*Таблица615[[#This Row],[Оптовая цена USD                       за 1шт]],"")</f>
        <v/>
      </c>
      <c r="N292" s="312"/>
    </row>
    <row r="293" spans="1:14" ht="24" customHeight="1">
      <c r="A293" s="307" t="s">
        <v>20300</v>
      </c>
      <c r="B293" s="32">
        <v>8801051421545</v>
      </c>
      <c r="C293" s="308" t="s">
        <v>31915</v>
      </c>
      <c r="D293" s="309" t="s">
        <v>31916</v>
      </c>
      <c r="E293" s="38">
        <v>4500</v>
      </c>
      <c r="F293" s="36">
        <v>0.54</v>
      </c>
      <c r="G293" s="310">
        <v>6</v>
      </c>
      <c r="H293" s="38">
        <f>Таблица615[[#This Row],[Розничная цена KRW]]*Таблица615[[#This Row],[Коэфициент стоимости]]</f>
        <v>2430</v>
      </c>
      <c r="I293" s="39" t="str">
        <f>IF($H$1="","Введите курс",Таблица615[[#This Row],[Оптовая цена KRW                       за 1шт]]/$H$1)</f>
        <v>Введите курс</v>
      </c>
      <c r="J293" s="284"/>
      <c r="K293" s="40">
        <f>Таблица615[[#This Row],[Заказ коробок ]]*Таблица615[[#This Row],[Кол-во шт в коробке]]</f>
        <v>0</v>
      </c>
      <c r="L293" s="38">
        <f>Таблица615[[#This Row],[Общее кол-во шт]]*Таблица615[[#This Row],[Оптовая цена KRW                       за 1шт]]</f>
        <v>0</v>
      </c>
      <c r="M293" s="41" t="str">
        <f>IFERROR(Таблица615[[#This Row],[Общее кол-во шт]]*Таблица615[[#This Row],[Оптовая цена USD                       за 1шт]],"")</f>
        <v/>
      </c>
      <c r="N293" s="312"/>
    </row>
    <row r="294" spans="1:14" ht="24" customHeight="1">
      <c r="A294" s="307" t="s">
        <v>20303</v>
      </c>
      <c r="B294" s="32">
        <v>8801051421538</v>
      </c>
      <c r="C294" s="308" t="s">
        <v>31917</v>
      </c>
      <c r="D294" s="309" t="s">
        <v>31918</v>
      </c>
      <c r="E294" s="38">
        <v>4500</v>
      </c>
      <c r="F294" s="36">
        <v>0.54</v>
      </c>
      <c r="G294" s="310">
        <v>6</v>
      </c>
      <c r="H294" s="38">
        <f>Таблица615[[#This Row],[Розничная цена KRW]]*Таблица615[[#This Row],[Коэфициент стоимости]]</f>
        <v>2430</v>
      </c>
      <c r="I294" s="39" t="str">
        <f>IF($H$1="","Введите курс",Таблица615[[#This Row],[Оптовая цена KRW                       за 1шт]]/$H$1)</f>
        <v>Введите курс</v>
      </c>
      <c r="J294" s="284"/>
      <c r="K294" s="40">
        <f>Таблица615[[#This Row],[Заказ коробок ]]*Таблица615[[#This Row],[Кол-во шт в коробке]]</f>
        <v>0</v>
      </c>
      <c r="L294" s="38">
        <f>Таблица615[[#This Row],[Общее кол-во шт]]*Таблица615[[#This Row],[Оптовая цена KRW                       за 1шт]]</f>
        <v>0</v>
      </c>
      <c r="M294" s="41" t="str">
        <f>IFERROR(Таблица615[[#This Row],[Общее кол-во шт]]*Таблица615[[#This Row],[Оптовая цена USD                       за 1шт]],"")</f>
        <v/>
      </c>
      <c r="N294" s="312"/>
    </row>
    <row r="295" spans="1:14" ht="24" customHeight="1">
      <c r="A295" s="307" t="s">
        <v>20306</v>
      </c>
      <c r="B295" s="32">
        <v>8801051421521</v>
      </c>
      <c r="C295" s="308" t="s">
        <v>20563</v>
      </c>
      <c r="D295" s="309" t="s">
        <v>20564</v>
      </c>
      <c r="E295" s="38">
        <v>5000</v>
      </c>
      <c r="F295" s="36">
        <v>0.54</v>
      </c>
      <c r="G295" s="310">
        <v>6</v>
      </c>
      <c r="H295" s="38">
        <f>Таблица615[[#This Row],[Розничная цена KRW]]*Таблица615[[#This Row],[Коэфициент стоимости]]</f>
        <v>2700</v>
      </c>
      <c r="I295" s="39" t="str">
        <f>IF($H$1="","Введите курс",Таблица615[[#This Row],[Оптовая цена KRW                       за 1шт]]/$H$1)</f>
        <v>Введите курс</v>
      </c>
      <c r="J295" s="284"/>
      <c r="K295" s="40">
        <f>Таблица615[[#This Row],[Заказ коробок ]]*Таблица615[[#This Row],[Кол-во шт в коробке]]</f>
        <v>0</v>
      </c>
      <c r="L295" s="38">
        <f>Таблица615[[#This Row],[Общее кол-во шт]]*Таблица615[[#This Row],[Оптовая цена KRW                       за 1шт]]</f>
        <v>0</v>
      </c>
      <c r="M295" s="41" t="str">
        <f>IFERROR(Таблица615[[#This Row],[Общее кол-во шт]]*Таблица615[[#This Row],[Оптовая цена USD                       за 1шт]],"")</f>
        <v/>
      </c>
      <c r="N295" s="312"/>
    </row>
    <row r="296" spans="1:14" ht="24" customHeight="1">
      <c r="A296" s="307" t="s">
        <v>20309</v>
      </c>
      <c r="B296" s="32">
        <v>8801051421279</v>
      </c>
      <c r="C296" s="308" t="s">
        <v>31919</v>
      </c>
      <c r="D296" s="309" t="s">
        <v>31920</v>
      </c>
      <c r="E296" s="38">
        <v>12000</v>
      </c>
      <c r="F296" s="36">
        <v>0.54</v>
      </c>
      <c r="G296" s="310">
        <v>6</v>
      </c>
      <c r="H296" s="38">
        <f>Таблица615[[#This Row],[Розничная цена KRW]]*Таблица615[[#This Row],[Коэфициент стоимости]]</f>
        <v>6480</v>
      </c>
      <c r="I296" s="39" t="str">
        <f>IF($H$1="","Введите курс",Таблица615[[#This Row],[Оптовая цена KRW                       за 1шт]]/$H$1)</f>
        <v>Введите курс</v>
      </c>
      <c r="J296" s="284"/>
      <c r="K296" s="40">
        <f>Таблица615[[#This Row],[Заказ коробок ]]*Таблица615[[#This Row],[Кол-во шт в коробке]]</f>
        <v>0</v>
      </c>
      <c r="L296" s="38">
        <f>Таблица615[[#This Row],[Общее кол-во шт]]*Таблица615[[#This Row],[Оптовая цена KRW                       за 1шт]]</f>
        <v>0</v>
      </c>
      <c r="M296" s="41" t="str">
        <f>IFERROR(Таблица615[[#This Row],[Общее кол-во шт]]*Таблица615[[#This Row],[Оптовая цена USD                       за 1шт]],"")</f>
        <v/>
      </c>
      <c r="N296" s="312"/>
    </row>
    <row r="297" spans="1:14" ht="24" customHeight="1">
      <c r="A297" s="307" t="s">
        <v>20312</v>
      </c>
      <c r="B297" s="32">
        <v>8801051421262</v>
      </c>
      <c r="C297" s="308" t="s">
        <v>31921</v>
      </c>
      <c r="D297" s="309" t="s">
        <v>31922</v>
      </c>
      <c r="E297" s="38">
        <v>12000</v>
      </c>
      <c r="F297" s="36">
        <v>0.54</v>
      </c>
      <c r="G297" s="310">
        <v>6</v>
      </c>
      <c r="H297" s="38">
        <f>Таблица615[[#This Row],[Розничная цена KRW]]*Таблица615[[#This Row],[Коэфициент стоимости]]</f>
        <v>6480</v>
      </c>
      <c r="I297" s="39" t="str">
        <f>IF($H$1="","Введите курс",Таблица615[[#This Row],[Оптовая цена KRW                       за 1шт]]/$H$1)</f>
        <v>Введите курс</v>
      </c>
      <c r="J297" s="284"/>
      <c r="K297" s="40">
        <f>Таблица615[[#This Row],[Заказ коробок ]]*Таблица615[[#This Row],[Кол-во шт в коробке]]</f>
        <v>0</v>
      </c>
      <c r="L297" s="38">
        <f>Таблица615[[#This Row],[Общее кол-во шт]]*Таблица615[[#This Row],[Оптовая цена KRW                       за 1шт]]</f>
        <v>0</v>
      </c>
      <c r="M297" s="41" t="str">
        <f>IFERROR(Таблица615[[#This Row],[Общее кол-во шт]]*Таблица615[[#This Row],[Оптовая цена USD                       за 1шт]],"")</f>
        <v/>
      </c>
      <c r="N297" s="312"/>
    </row>
    <row r="298" spans="1:14" ht="24" customHeight="1">
      <c r="A298" s="307" t="s">
        <v>20315</v>
      </c>
      <c r="B298" s="32">
        <v>8801051421255</v>
      </c>
      <c r="C298" s="308" t="s">
        <v>31923</v>
      </c>
      <c r="D298" s="309" t="s">
        <v>31924</v>
      </c>
      <c r="E298" s="38">
        <v>12000</v>
      </c>
      <c r="F298" s="36">
        <v>0.54</v>
      </c>
      <c r="G298" s="310">
        <v>6</v>
      </c>
      <c r="H298" s="38">
        <f>Таблица615[[#This Row],[Розничная цена KRW]]*Таблица615[[#This Row],[Коэфициент стоимости]]</f>
        <v>6480</v>
      </c>
      <c r="I298" s="39" t="str">
        <f>IF($H$1="","Введите курс",Таблица615[[#This Row],[Оптовая цена KRW                       за 1шт]]/$H$1)</f>
        <v>Введите курс</v>
      </c>
      <c r="J298" s="284"/>
      <c r="K298" s="40">
        <f>Таблица615[[#This Row],[Заказ коробок ]]*Таблица615[[#This Row],[Кол-во шт в коробке]]</f>
        <v>0</v>
      </c>
      <c r="L298" s="38">
        <f>Таблица615[[#This Row],[Общее кол-во шт]]*Таблица615[[#This Row],[Оптовая цена KRW                       за 1шт]]</f>
        <v>0</v>
      </c>
      <c r="M298" s="41" t="str">
        <f>IFERROR(Таблица615[[#This Row],[Общее кол-во шт]]*Таблица615[[#This Row],[Оптовая цена USD                       за 1шт]],"")</f>
        <v/>
      </c>
      <c r="N298" s="312"/>
    </row>
    <row r="299" spans="1:14" ht="24" customHeight="1">
      <c r="A299" s="307" t="s">
        <v>20318</v>
      </c>
      <c r="B299" s="32">
        <v>8801051421248</v>
      </c>
      <c r="C299" s="308" t="s">
        <v>31925</v>
      </c>
      <c r="D299" s="309" t="s">
        <v>31926</v>
      </c>
      <c r="E299" s="38">
        <v>12000</v>
      </c>
      <c r="F299" s="36">
        <v>0.54</v>
      </c>
      <c r="G299" s="310">
        <v>6</v>
      </c>
      <c r="H299" s="38">
        <f>Таблица615[[#This Row],[Розничная цена KRW]]*Таблица615[[#This Row],[Коэфициент стоимости]]</f>
        <v>6480</v>
      </c>
      <c r="I299" s="39" t="str">
        <f>IF($H$1="","Введите курс",Таблица615[[#This Row],[Оптовая цена KRW                       за 1шт]]/$H$1)</f>
        <v>Введите курс</v>
      </c>
      <c r="J299" s="284"/>
      <c r="K299" s="40">
        <f>Таблица615[[#This Row],[Заказ коробок ]]*Таблица615[[#This Row],[Кол-во шт в коробке]]</f>
        <v>0</v>
      </c>
      <c r="L299" s="38">
        <f>Таблица615[[#This Row],[Общее кол-во шт]]*Таблица615[[#This Row],[Оптовая цена KRW                       за 1шт]]</f>
        <v>0</v>
      </c>
      <c r="M299" s="41" t="str">
        <f>IFERROR(Таблица615[[#This Row],[Общее кол-во шт]]*Таблица615[[#This Row],[Оптовая цена USD                       за 1шт]],"")</f>
        <v/>
      </c>
      <c r="N299" s="312"/>
    </row>
    <row r="300" spans="1:14" ht="24" customHeight="1">
      <c r="A300" s="307" t="s">
        <v>20321</v>
      </c>
      <c r="B300" s="32">
        <v>8801051421231</v>
      </c>
      <c r="C300" s="308" t="s">
        <v>31927</v>
      </c>
      <c r="D300" s="309" t="s">
        <v>31928</v>
      </c>
      <c r="E300" s="38">
        <v>12000</v>
      </c>
      <c r="F300" s="36">
        <v>0.54</v>
      </c>
      <c r="G300" s="310">
        <v>6</v>
      </c>
      <c r="H300" s="38">
        <f>Таблица615[[#This Row],[Розничная цена KRW]]*Таблица615[[#This Row],[Коэфициент стоимости]]</f>
        <v>6480</v>
      </c>
      <c r="I300" s="39" t="str">
        <f>IF($H$1="","Введите курс",Таблица615[[#This Row],[Оптовая цена KRW                       за 1шт]]/$H$1)</f>
        <v>Введите курс</v>
      </c>
      <c r="J300" s="284"/>
      <c r="K300" s="40">
        <f>Таблица615[[#This Row],[Заказ коробок ]]*Таблица615[[#This Row],[Кол-во шт в коробке]]</f>
        <v>0</v>
      </c>
      <c r="L300" s="38">
        <f>Таблица615[[#This Row],[Общее кол-во шт]]*Таблица615[[#This Row],[Оптовая цена KRW                       за 1шт]]</f>
        <v>0</v>
      </c>
      <c r="M300" s="41" t="str">
        <f>IFERROR(Таблица615[[#This Row],[Общее кол-во шт]]*Таблица615[[#This Row],[Оптовая цена USD                       за 1шт]],"")</f>
        <v/>
      </c>
      <c r="N300" s="312"/>
    </row>
    <row r="301" spans="1:14" ht="24" customHeight="1">
      <c r="A301" s="307" t="s">
        <v>20322</v>
      </c>
      <c r="B301" s="32">
        <v>8801051421941</v>
      </c>
      <c r="C301" s="308" t="s">
        <v>31929</v>
      </c>
      <c r="D301" s="309" t="s">
        <v>31930</v>
      </c>
      <c r="E301" s="38">
        <v>7000</v>
      </c>
      <c r="F301" s="36">
        <v>0.54</v>
      </c>
      <c r="G301" s="310">
        <v>10</v>
      </c>
      <c r="H301" s="38">
        <f>Таблица615[[#This Row],[Розничная цена KRW]]*Таблица615[[#This Row],[Коэфициент стоимости]]</f>
        <v>3780.0000000000005</v>
      </c>
      <c r="I301" s="39" t="str">
        <f>IF($H$1="","Введите курс",Таблица615[[#This Row],[Оптовая цена KRW                       за 1шт]]/$H$1)</f>
        <v>Введите курс</v>
      </c>
      <c r="J301" s="284"/>
      <c r="K301" s="40">
        <f>Таблица615[[#This Row],[Заказ коробок ]]*Таблица615[[#This Row],[Кол-во шт в коробке]]</f>
        <v>0</v>
      </c>
      <c r="L301" s="38">
        <f>Таблица615[[#This Row],[Общее кол-во шт]]*Таблица615[[#This Row],[Оптовая цена KRW                       за 1шт]]</f>
        <v>0</v>
      </c>
      <c r="M301" s="41" t="str">
        <f>IFERROR(Таблица615[[#This Row],[Общее кол-во шт]]*Таблица615[[#This Row],[Оптовая цена USD                       за 1шт]],"")</f>
        <v/>
      </c>
      <c r="N301" s="312"/>
    </row>
    <row r="302" spans="1:14" ht="24" customHeight="1">
      <c r="A302" s="307" t="s">
        <v>20325</v>
      </c>
      <c r="B302" s="32">
        <v>8801051421934</v>
      </c>
      <c r="C302" s="308" t="s">
        <v>31931</v>
      </c>
      <c r="D302" s="309" t="s">
        <v>31932</v>
      </c>
      <c r="E302" s="38">
        <v>9000</v>
      </c>
      <c r="F302" s="36">
        <v>0.54</v>
      </c>
      <c r="G302" s="310">
        <v>6</v>
      </c>
      <c r="H302" s="38">
        <f>Таблица615[[#This Row],[Розничная цена KRW]]*Таблица615[[#This Row],[Коэфициент стоимости]]</f>
        <v>4860</v>
      </c>
      <c r="I302" s="39" t="str">
        <f>IF($H$1="","Введите курс",Таблица615[[#This Row],[Оптовая цена KRW                       за 1шт]]/$H$1)</f>
        <v>Введите курс</v>
      </c>
      <c r="J302" s="284"/>
      <c r="K302" s="40">
        <f>Таблица615[[#This Row],[Заказ коробок ]]*Таблица615[[#This Row],[Кол-во шт в коробке]]</f>
        <v>0</v>
      </c>
      <c r="L302" s="38">
        <f>Таблица615[[#This Row],[Общее кол-во шт]]*Таблица615[[#This Row],[Оптовая цена KRW                       за 1шт]]</f>
        <v>0</v>
      </c>
      <c r="M302" s="41" t="str">
        <f>IFERROR(Таблица615[[#This Row],[Общее кол-во шт]]*Таблица615[[#This Row],[Оптовая цена USD                       за 1шт]],"")</f>
        <v/>
      </c>
      <c r="N302" s="312"/>
    </row>
    <row r="303" spans="1:14" ht="24" customHeight="1">
      <c r="A303" s="307" t="s">
        <v>20328</v>
      </c>
      <c r="B303" s="32">
        <v>8801051420517</v>
      </c>
      <c r="C303" s="308" t="s">
        <v>31933</v>
      </c>
      <c r="D303" s="309" t="s">
        <v>31934</v>
      </c>
      <c r="E303" s="38">
        <v>7000</v>
      </c>
      <c r="F303" s="36">
        <v>0.54</v>
      </c>
      <c r="G303" s="310">
        <v>6</v>
      </c>
      <c r="H303" s="38">
        <f>Таблица615[[#This Row],[Розничная цена KRW]]*Таблица615[[#This Row],[Коэфициент стоимости]]</f>
        <v>3780.0000000000005</v>
      </c>
      <c r="I303" s="39" t="str">
        <f>IF($H$1="","Введите курс",Таблица615[[#This Row],[Оптовая цена KRW                       за 1шт]]/$H$1)</f>
        <v>Введите курс</v>
      </c>
      <c r="J303" s="284"/>
      <c r="K303" s="40">
        <f>Таблица615[[#This Row],[Заказ коробок ]]*Таблица615[[#This Row],[Кол-во шт в коробке]]</f>
        <v>0</v>
      </c>
      <c r="L303" s="38">
        <f>Таблица615[[#This Row],[Общее кол-во шт]]*Таблица615[[#This Row],[Оптовая цена KRW                       за 1шт]]</f>
        <v>0</v>
      </c>
      <c r="M303" s="41" t="str">
        <f>IFERROR(Таблица615[[#This Row],[Общее кол-во шт]]*Таблица615[[#This Row],[Оптовая цена USD                       за 1шт]],"")</f>
        <v/>
      </c>
      <c r="N303" s="312"/>
    </row>
    <row r="304" spans="1:14" ht="24" customHeight="1">
      <c r="A304" s="307" t="s">
        <v>20331</v>
      </c>
      <c r="B304" s="32">
        <v>8801051420586</v>
      </c>
      <c r="C304" s="308" t="s">
        <v>31935</v>
      </c>
      <c r="D304" s="309" t="s">
        <v>31936</v>
      </c>
      <c r="E304" s="38">
        <v>7000</v>
      </c>
      <c r="F304" s="36">
        <v>0.54</v>
      </c>
      <c r="G304" s="310">
        <v>6</v>
      </c>
      <c r="H304" s="38">
        <f>Таблица615[[#This Row],[Розничная цена KRW]]*Таблица615[[#This Row],[Коэфициент стоимости]]</f>
        <v>3780.0000000000005</v>
      </c>
      <c r="I304" s="39" t="str">
        <f>IF($H$1="","Введите курс",Таблица615[[#This Row],[Оптовая цена KRW                       за 1шт]]/$H$1)</f>
        <v>Введите курс</v>
      </c>
      <c r="J304" s="284"/>
      <c r="K304" s="40">
        <f>Таблица615[[#This Row],[Заказ коробок ]]*Таблица615[[#This Row],[Кол-во шт в коробке]]</f>
        <v>0</v>
      </c>
      <c r="L304" s="38">
        <f>Таблица615[[#This Row],[Общее кол-во шт]]*Таблица615[[#This Row],[Оптовая цена KRW                       за 1шт]]</f>
        <v>0</v>
      </c>
      <c r="M304" s="41" t="str">
        <f>IFERROR(Таблица615[[#This Row],[Общее кол-во шт]]*Таблица615[[#This Row],[Оптовая цена USD                       за 1шт]],"")</f>
        <v/>
      </c>
      <c r="N304" s="312"/>
    </row>
    <row r="305" spans="1:14" ht="24" customHeight="1">
      <c r="A305" s="307" t="s">
        <v>20334</v>
      </c>
      <c r="B305" s="32">
        <v>8806182586828</v>
      </c>
      <c r="C305" s="308" t="s">
        <v>20572</v>
      </c>
      <c r="D305" s="309" t="s">
        <v>20573</v>
      </c>
      <c r="E305" s="38">
        <v>25000</v>
      </c>
      <c r="F305" s="36">
        <v>0.54</v>
      </c>
      <c r="G305" s="310">
        <v>4</v>
      </c>
      <c r="H305" s="38">
        <f>Таблица615[[#This Row],[Розничная цена KRW]]*Таблица615[[#This Row],[Коэфициент стоимости]]</f>
        <v>13500</v>
      </c>
      <c r="I305" s="39" t="str">
        <f>IF($H$1="","Введите курс",Таблица615[[#This Row],[Оптовая цена KRW                       за 1шт]]/$H$1)</f>
        <v>Введите курс</v>
      </c>
      <c r="J305" s="284"/>
      <c r="K305" s="40">
        <f>Таблица615[[#This Row],[Заказ коробок ]]*Таблица615[[#This Row],[Кол-во шт в коробке]]</f>
        <v>0</v>
      </c>
      <c r="L305" s="38">
        <f>Таблица615[[#This Row],[Общее кол-во шт]]*Таблица615[[#This Row],[Оптовая цена KRW                       за 1шт]]</f>
        <v>0</v>
      </c>
      <c r="M305" s="41" t="str">
        <f>IFERROR(Таблица615[[#This Row],[Общее кол-во шт]]*Таблица615[[#This Row],[Оптовая цена USD                       за 1шт]],"")</f>
        <v/>
      </c>
      <c r="N305" s="312"/>
    </row>
    <row r="306" spans="1:14" ht="24" customHeight="1">
      <c r="A306" s="307" t="s">
        <v>20337</v>
      </c>
      <c r="B306" s="32">
        <v>8801051423372</v>
      </c>
      <c r="C306" s="308" t="s">
        <v>20575</v>
      </c>
      <c r="D306" s="309" t="s">
        <v>20576</v>
      </c>
      <c r="E306" s="38">
        <v>29000</v>
      </c>
      <c r="F306" s="36">
        <v>0.54</v>
      </c>
      <c r="G306" s="310">
        <v>6</v>
      </c>
      <c r="H306" s="38">
        <f>Таблица615[[#This Row],[Розничная цена KRW]]*Таблица615[[#This Row],[Коэфициент стоимости]]</f>
        <v>15660.000000000002</v>
      </c>
      <c r="I306" s="39" t="str">
        <f>IF($H$1="","Введите курс",Таблица615[[#This Row],[Оптовая цена KRW                       за 1шт]]/$H$1)</f>
        <v>Введите курс</v>
      </c>
      <c r="J306" s="284"/>
      <c r="K306" s="40">
        <f>Таблица615[[#This Row],[Заказ коробок ]]*Таблица615[[#This Row],[Кол-во шт в коробке]]</f>
        <v>0</v>
      </c>
      <c r="L306" s="38">
        <f>Таблица615[[#This Row],[Общее кол-во шт]]*Таблица615[[#This Row],[Оптовая цена KRW                       за 1шт]]</f>
        <v>0</v>
      </c>
      <c r="M306" s="41" t="str">
        <f>IFERROR(Таблица615[[#This Row],[Общее кол-во шт]]*Таблица615[[#This Row],[Оптовая цена USD                       за 1шт]],"")</f>
        <v/>
      </c>
      <c r="N306" s="312"/>
    </row>
    <row r="307" spans="1:14" ht="24" customHeight="1">
      <c r="A307" s="307" t="s">
        <v>20340</v>
      </c>
      <c r="B307" s="32">
        <v>8806182589911</v>
      </c>
      <c r="C307" s="308" t="s">
        <v>20579</v>
      </c>
      <c r="D307" s="309" t="s">
        <v>20580</v>
      </c>
      <c r="E307" s="38">
        <v>12000</v>
      </c>
      <c r="F307" s="36">
        <v>0.54</v>
      </c>
      <c r="G307" s="310">
        <v>10</v>
      </c>
      <c r="H307" s="38">
        <f>Таблица615[[#This Row],[Розничная цена KRW]]*Таблица615[[#This Row],[Коэфициент стоимости]]</f>
        <v>6480</v>
      </c>
      <c r="I307" s="39" t="str">
        <f>IF($H$1="","Введите курс",Таблица615[[#This Row],[Оптовая цена KRW                       за 1шт]]/$H$1)</f>
        <v>Введите курс</v>
      </c>
      <c r="J307" s="284"/>
      <c r="K307" s="40">
        <f>Таблица615[[#This Row],[Заказ коробок ]]*Таблица615[[#This Row],[Кол-во шт в коробке]]</f>
        <v>0</v>
      </c>
      <c r="L307" s="38">
        <f>Таблица615[[#This Row],[Общее кол-во шт]]*Таблица615[[#This Row],[Оптовая цена KRW                       за 1шт]]</f>
        <v>0</v>
      </c>
      <c r="M307" s="41" t="str">
        <f>IFERROR(Таблица615[[#This Row],[Общее кол-во шт]]*Таблица615[[#This Row],[Оптовая цена USD                       за 1шт]],"")</f>
        <v/>
      </c>
      <c r="N307" s="312"/>
    </row>
    <row r="308" spans="1:14" ht="24" customHeight="1">
      <c r="A308" s="307" t="s">
        <v>20343</v>
      </c>
      <c r="B308" s="32">
        <v>8806182589928</v>
      </c>
      <c r="C308" s="308" t="s">
        <v>20582</v>
      </c>
      <c r="D308" s="309" t="s">
        <v>20583</v>
      </c>
      <c r="E308" s="38">
        <v>26000</v>
      </c>
      <c r="F308" s="36">
        <v>0.54</v>
      </c>
      <c r="G308" s="310">
        <v>4</v>
      </c>
      <c r="H308" s="38">
        <f>Таблица615[[#This Row],[Розничная цена KRW]]*Таблица615[[#This Row],[Коэфициент стоимости]]</f>
        <v>14040.000000000002</v>
      </c>
      <c r="I308" s="39" t="str">
        <f>IF($H$1="","Введите курс",Таблица615[[#This Row],[Оптовая цена KRW                       за 1шт]]/$H$1)</f>
        <v>Введите курс</v>
      </c>
      <c r="J308" s="284"/>
      <c r="K308" s="40">
        <f>Таблица615[[#This Row],[Заказ коробок ]]*Таблица615[[#This Row],[Кол-во шт в коробке]]</f>
        <v>0</v>
      </c>
      <c r="L308" s="38">
        <f>Таблица615[[#This Row],[Общее кол-во шт]]*Таблица615[[#This Row],[Оптовая цена KRW                       за 1шт]]</f>
        <v>0</v>
      </c>
      <c r="M308" s="41" t="str">
        <f>IFERROR(Таблица615[[#This Row],[Общее кол-во шт]]*Таблица615[[#This Row],[Оптовая цена USD                       за 1шт]],"")</f>
        <v/>
      </c>
      <c r="N308" s="312"/>
    </row>
    <row r="309" spans="1:14" ht="24" customHeight="1">
      <c r="A309" s="307" t="s">
        <v>20346</v>
      </c>
      <c r="B309" s="32">
        <v>8806182589935</v>
      </c>
      <c r="C309" s="308" t="s">
        <v>20585</v>
      </c>
      <c r="D309" s="309" t="s">
        <v>20586</v>
      </c>
      <c r="E309" s="38">
        <v>15000</v>
      </c>
      <c r="F309" s="36">
        <v>0.54</v>
      </c>
      <c r="G309" s="310">
        <v>4</v>
      </c>
      <c r="H309" s="38">
        <f>Таблица615[[#This Row],[Розничная цена KRW]]*Таблица615[[#This Row],[Коэфициент стоимости]]</f>
        <v>8100.0000000000009</v>
      </c>
      <c r="I309" s="39" t="str">
        <f>IF($H$1="","Введите курс",Таблица615[[#This Row],[Оптовая цена KRW                       за 1шт]]/$H$1)</f>
        <v>Введите курс</v>
      </c>
      <c r="J309" s="284"/>
      <c r="K309" s="40">
        <f>Таблица615[[#This Row],[Заказ коробок ]]*Таблица615[[#This Row],[Кол-во шт в коробке]]</f>
        <v>0</v>
      </c>
      <c r="L309" s="38">
        <f>Таблица615[[#This Row],[Общее кол-во шт]]*Таблица615[[#This Row],[Оптовая цена KRW                       за 1шт]]</f>
        <v>0</v>
      </c>
      <c r="M309" s="41" t="str">
        <f>IFERROR(Таблица615[[#This Row],[Общее кол-во шт]]*Таблица615[[#This Row],[Оптовая цена USD                       за 1шт]],"")</f>
        <v/>
      </c>
      <c r="N309" s="312"/>
    </row>
    <row r="310" spans="1:14" ht="24" customHeight="1">
      <c r="A310" s="307" t="s">
        <v>20349</v>
      </c>
      <c r="B310" s="32">
        <v>8801051426410</v>
      </c>
      <c r="C310" s="308" t="s">
        <v>20588</v>
      </c>
      <c r="D310" s="309" t="s">
        <v>20589</v>
      </c>
      <c r="E310" s="38">
        <v>10000</v>
      </c>
      <c r="F310" s="36">
        <v>0.54</v>
      </c>
      <c r="G310" s="310">
        <v>6</v>
      </c>
      <c r="H310" s="38">
        <f>Таблица615[[#This Row],[Розничная цена KRW]]*Таблица615[[#This Row],[Коэфициент стоимости]]</f>
        <v>5400</v>
      </c>
      <c r="I310" s="39" t="str">
        <f>IF($H$1="","Введите курс",Таблица615[[#This Row],[Оптовая цена KRW                       за 1шт]]/$H$1)</f>
        <v>Введите курс</v>
      </c>
      <c r="J310" s="284"/>
      <c r="K310" s="40">
        <f>Таблица615[[#This Row],[Заказ коробок ]]*Таблица615[[#This Row],[Кол-во шт в коробке]]</f>
        <v>0</v>
      </c>
      <c r="L310" s="38">
        <f>Таблица615[[#This Row],[Общее кол-во шт]]*Таблица615[[#This Row],[Оптовая цена KRW                       за 1шт]]</f>
        <v>0</v>
      </c>
      <c r="M310" s="41" t="str">
        <f>IFERROR(Таблица615[[#This Row],[Общее кол-во шт]]*Таблица615[[#This Row],[Оптовая цена USD                       за 1шт]],"")</f>
        <v/>
      </c>
      <c r="N310" s="312"/>
    </row>
    <row r="311" spans="1:14" ht="24" customHeight="1">
      <c r="A311" s="307" t="s">
        <v>20352</v>
      </c>
      <c r="B311" s="32">
        <v>8801051427998</v>
      </c>
      <c r="C311" s="308" t="s">
        <v>20591</v>
      </c>
      <c r="D311" s="309" t="s">
        <v>20592</v>
      </c>
      <c r="E311" s="38">
        <v>15000</v>
      </c>
      <c r="F311" s="36">
        <v>0.54</v>
      </c>
      <c r="G311" s="310">
        <v>6</v>
      </c>
      <c r="H311" s="38">
        <f>Таблица615[[#This Row],[Розничная цена KRW]]*Таблица615[[#This Row],[Коэфициент стоимости]]</f>
        <v>8100.0000000000009</v>
      </c>
      <c r="I311" s="39" t="str">
        <f>IF($H$1="","Введите курс",Таблица615[[#This Row],[Оптовая цена KRW                       за 1шт]]/$H$1)</f>
        <v>Введите курс</v>
      </c>
      <c r="J311" s="284"/>
      <c r="K311" s="40">
        <f>Таблица615[[#This Row],[Заказ коробок ]]*Таблица615[[#This Row],[Кол-во шт в коробке]]</f>
        <v>0</v>
      </c>
      <c r="L311" s="38">
        <f>Таблица615[[#This Row],[Общее кол-во шт]]*Таблица615[[#This Row],[Оптовая цена KRW                       за 1шт]]</f>
        <v>0</v>
      </c>
      <c r="M311" s="41" t="str">
        <f>IFERROR(Таблица615[[#This Row],[Общее кол-во шт]]*Таблица615[[#This Row],[Оптовая цена USD                       за 1шт]],"")</f>
        <v/>
      </c>
      <c r="N311" s="312"/>
    </row>
    <row r="312" spans="1:14" ht="24" customHeight="1">
      <c r="A312" s="307" t="s">
        <v>20355</v>
      </c>
      <c r="B312" s="32">
        <v>8801051428001</v>
      </c>
      <c r="C312" s="308" t="s">
        <v>20594</v>
      </c>
      <c r="D312" s="309" t="s">
        <v>20595</v>
      </c>
      <c r="E312" s="38">
        <v>15000</v>
      </c>
      <c r="F312" s="36">
        <v>0.54</v>
      </c>
      <c r="G312" s="310">
        <v>6</v>
      </c>
      <c r="H312" s="38">
        <f>Таблица615[[#This Row],[Розничная цена KRW]]*Таблица615[[#This Row],[Коэфициент стоимости]]</f>
        <v>8100.0000000000009</v>
      </c>
      <c r="I312" s="39" t="str">
        <f>IF($H$1="","Введите курс",Таблица615[[#This Row],[Оптовая цена KRW                       за 1шт]]/$H$1)</f>
        <v>Введите курс</v>
      </c>
      <c r="J312" s="284"/>
      <c r="K312" s="40">
        <f>Таблица615[[#This Row],[Заказ коробок ]]*Таблица615[[#This Row],[Кол-во шт в коробке]]</f>
        <v>0</v>
      </c>
      <c r="L312" s="38">
        <f>Таблица615[[#This Row],[Общее кол-во шт]]*Таблица615[[#This Row],[Оптовая цена KRW                       за 1шт]]</f>
        <v>0</v>
      </c>
      <c r="M312" s="41" t="str">
        <f>IFERROR(Таблица615[[#This Row],[Общее кол-во шт]]*Таблица615[[#This Row],[Оптовая цена USD                       за 1шт]],"")</f>
        <v/>
      </c>
      <c r="N312" s="312"/>
    </row>
    <row r="313" spans="1:14" ht="24" customHeight="1">
      <c r="A313" s="307" t="s">
        <v>20358</v>
      </c>
      <c r="B313" s="32">
        <v>8801051428018</v>
      </c>
      <c r="C313" s="308" t="s">
        <v>20597</v>
      </c>
      <c r="D313" s="309" t="s">
        <v>20598</v>
      </c>
      <c r="E313" s="38">
        <v>15000</v>
      </c>
      <c r="F313" s="36">
        <v>0.54</v>
      </c>
      <c r="G313" s="310">
        <v>6</v>
      </c>
      <c r="H313" s="38">
        <f>Таблица615[[#This Row],[Розничная цена KRW]]*Таблица615[[#This Row],[Коэфициент стоимости]]</f>
        <v>8100.0000000000009</v>
      </c>
      <c r="I313" s="39" t="str">
        <f>IF($H$1="","Введите курс",Таблица615[[#This Row],[Оптовая цена KRW                       за 1шт]]/$H$1)</f>
        <v>Введите курс</v>
      </c>
      <c r="J313" s="284"/>
      <c r="K313" s="40">
        <f>Таблица615[[#This Row],[Заказ коробок ]]*Таблица615[[#This Row],[Кол-во шт в коробке]]</f>
        <v>0</v>
      </c>
      <c r="L313" s="38">
        <f>Таблица615[[#This Row],[Общее кол-во шт]]*Таблица615[[#This Row],[Оптовая цена KRW                       за 1шт]]</f>
        <v>0</v>
      </c>
      <c r="M313" s="41" t="str">
        <f>IFERROR(Таблица615[[#This Row],[Общее кол-во шт]]*Таблица615[[#This Row],[Оптовая цена USD                       за 1шт]],"")</f>
        <v/>
      </c>
      <c r="N313" s="312"/>
    </row>
    <row r="314" spans="1:14" ht="24" customHeight="1">
      <c r="A314" s="307" t="s">
        <v>20361</v>
      </c>
      <c r="B314" s="32">
        <v>8801051428025</v>
      </c>
      <c r="C314" s="308" t="s">
        <v>20600</v>
      </c>
      <c r="D314" s="309" t="s">
        <v>20601</v>
      </c>
      <c r="E314" s="38">
        <v>15000</v>
      </c>
      <c r="F314" s="36">
        <v>0.54</v>
      </c>
      <c r="G314" s="310">
        <v>6</v>
      </c>
      <c r="H314" s="38">
        <f>Таблица615[[#This Row],[Розничная цена KRW]]*Таблица615[[#This Row],[Коэфициент стоимости]]</f>
        <v>8100.0000000000009</v>
      </c>
      <c r="I314" s="39" t="str">
        <f>IF($H$1="","Введите курс",Таблица615[[#This Row],[Оптовая цена KRW                       за 1шт]]/$H$1)</f>
        <v>Введите курс</v>
      </c>
      <c r="J314" s="284"/>
      <c r="K314" s="40">
        <f>Таблица615[[#This Row],[Заказ коробок ]]*Таблица615[[#This Row],[Кол-во шт в коробке]]</f>
        <v>0</v>
      </c>
      <c r="L314" s="38">
        <f>Таблица615[[#This Row],[Общее кол-во шт]]*Таблица615[[#This Row],[Оптовая цена KRW                       за 1шт]]</f>
        <v>0</v>
      </c>
      <c r="M314" s="41" t="str">
        <f>IFERROR(Таблица615[[#This Row],[Общее кол-во шт]]*Таблица615[[#This Row],[Оптовая цена USD                       за 1шт]],"")</f>
        <v/>
      </c>
      <c r="N314" s="312"/>
    </row>
    <row r="315" spans="1:14" ht="24" customHeight="1">
      <c r="A315" s="307" t="s">
        <v>20364</v>
      </c>
      <c r="B315" s="32">
        <v>8801051428032</v>
      </c>
      <c r="C315" s="308" t="s">
        <v>20603</v>
      </c>
      <c r="D315" s="309" t="s">
        <v>20604</v>
      </c>
      <c r="E315" s="38">
        <v>15000</v>
      </c>
      <c r="F315" s="36">
        <v>0.54</v>
      </c>
      <c r="G315" s="310">
        <v>6</v>
      </c>
      <c r="H315" s="38">
        <f>Таблица615[[#This Row],[Розничная цена KRW]]*Таблица615[[#This Row],[Коэфициент стоимости]]</f>
        <v>8100.0000000000009</v>
      </c>
      <c r="I315" s="39" t="str">
        <f>IF($H$1="","Введите курс",Таблица615[[#This Row],[Оптовая цена KRW                       за 1шт]]/$H$1)</f>
        <v>Введите курс</v>
      </c>
      <c r="J315" s="284"/>
      <c r="K315" s="40">
        <f>Таблица615[[#This Row],[Заказ коробок ]]*Таблица615[[#This Row],[Кол-во шт в коробке]]</f>
        <v>0</v>
      </c>
      <c r="L315" s="38">
        <f>Таблица615[[#This Row],[Общее кол-во шт]]*Таблица615[[#This Row],[Оптовая цена KRW                       за 1шт]]</f>
        <v>0</v>
      </c>
      <c r="M315" s="41" t="str">
        <f>IFERROR(Таблица615[[#This Row],[Общее кол-во шт]]*Таблица615[[#This Row],[Оптовая цена USD                       за 1шт]],"")</f>
        <v/>
      </c>
      <c r="N315" s="312"/>
    </row>
    <row r="316" spans="1:14" ht="24" customHeight="1">
      <c r="A316" s="307" t="s">
        <v>20367</v>
      </c>
      <c r="B316" s="32">
        <v>8801051428049</v>
      </c>
      <c r="C316" s="308" t="s">
        <v>20606</v>
      </c>
      <c r="D316" s="309" t="s">
        <v>20607</v>
      </c>
      <c r="E316" s="38">
        <v>15000</v>
      </c>
      <c r="F316" s="36">
        <v>0.54</v>
      </c>
      <c r="G316" s="310">
        <v>6</v>
      </c>
      <c r="H316" s="38">
        <f>Таблица615[[#This Row],[Розничная цена KRW]]*Таблица615[[#This Row],[Коэфициент стоимости]]</f>
        <v>8100.0000000000009</v>
      </c>
      <c r="I316" s="39" t="str">
        <f>IF($H$1="","Введите курс",Таблица615[[#This Row],[Оптовая цена KRW                       за 1шт]]/$H$1)</f>
        <v>Введите курс</v>
      </c>
      <c r="J316" s="284"/>
      <c r="K316" s="40">
        <f>Таблица615[[#This Row],[Заказ коробок ]]*Таблица615[[#This Row],[Кол-во шт в коробке]]</f>
        <v>0</v>
      </c>
      <c r="L316" s="38">
        <f>Таблица615[[#This Row],[Общее кол-во шт]]*Таблица615[[#This Row],[Оптовая цена KRW                       за 1шт]]</f>
        <v>0</v>
      </c>
      <c r="M316" s="41" t="str">
        <f>IFERROR(Таблица615[[#This Row],[Общее кол-во шт]]*Таблица615[[#This Row],[Оптовая цена USD                       за 1шт]],"")</f>
        <v/>
      </c>
      <c r="N316" s="312"/>
    </row>
    <row r="317" spans="1:14" ht="24" customHeight="1">
      <c r="A317" s="307" t="s">
        <v>20370</v>
      </c>
      <c r="B317" s="32">
        <v>8801051428056</v>
      </c>
      <c r="C317" s="308" t="s">
        <v>20609</v>
      </c>
      <c r="D317" s="309" t="s">
        <v>20610</v>
      </c>
      <c r="E317" s="38">
        <v>15000</v>
      </c>
      <c r="F317" s="36">
        <v>0.54</v>
      </c>
      <c r="G317" s="310">
        <v>6</v>
      </c>
      <c r="H317" s="38">
        <f>Таблица615[[#This Row],[Розничная цена KRW]]*Таблица615[[#This Row],[Коэфициент стоимости]]</f>
        <v>8100.0000000000009</v>
      </c>
      <c r="I317" s="39" t="str">
        <f>IF($H$1="","Введите курс",Таблица615[[#This Row],[Оптовая цена KRW                       за 1шт]]/$H$1)</f>
        <v>Введите курс</v>
      </c>
      <c r="J317" s="284"/>
      <c r="K317" s="40">
        <f>Таблица615[[#This Row],[Заказ коробок ]]*Таблица615[[#This Row],[Кол-во шт в коробке]]</f>
        <v>0</v>
      </c>
      <c r="L317" s="38">
        <f>Таблица615[[#This Row],[Общее кол-во шт]]*Таблица615[[#This Row],[Оптовая цена KRW                       за 1шт]]</f>
        <v>0</v>
      </c>
      <c r="M317" s="41" t="str">
        <f>IFERROR(Таблица615[[#This Row],[Общее кол-во шт]]*Таблица615[[#This Row],[Оптовая цена USD                       за 1шт]],"")</f>
        <v/>
      </c>
      <c r="N317" s="312"/>
    </row>
    <row r="318" spans="1:14" ht="24" customHeight="1">
      <c r="A318" s="307" t="s">
        <v>20373</v>
      </c>
      <c r="B318" s="32">
        <v>8801051428063</v>
      </c>
      <c r="C318" s="308" t="s">
        <v>20612</v>
      </c>
      <c r="D318" s="309" t="s">
        <v>20613</v>
      </c>
      <c r="E318" s="38">
        <v>15000</v>
      </c>
      <c r="F318" s="36">
        <v>0.54</v>
      </c>
      <c r="G318" s="310">
        <v>6</v>
      </c>
      <c r="H318" s="38">
        <f>Таблица615[[#This Row],[Розничная цена KRW]]*Таблица615[[#This Row],[Коэфициент стоимости]]</f>
        <v>8100.0000000000009</v>
      </c>
      <c r="I318" s="39" t="str">
        <f>IF($H$1="","Введите курс",Таблица615[[#This Row],[Оптовая цена KRW                       за 1шт]]/$H$1)</f>
        <v>Введите курс</v>
      </c>
      <c r="J318" s="284"/>
      <c r="K318" s="40">
        <f>Таблица615[[#This Row],[Заказ коробок ]]*Таблица615[[#This Row],[Кол-во шт в коробке]]</f>
        <v>0</v>
      </c>
      <c r="L318" s="38">
        <f>Таблица615[[#This Row],[Общее кол-во шт]]*Таблица615[[#This Row],[Оптовая цена KRW                       за 1шт]]</f>
        <v>0</v>
      </c>
      <c r="M318" s="41" t="str">
        <f>IFERROR(Таблица615[[#This Row],[Общее кол-во шт]]*Таблица615[[#This Row],[Оптовая цена USD                       за 1шт]],"")</f>
        <v/>
      </c>
      <c r="N318" s="312"/>
    </row>
    <row r="319" spans="1:14" ht="24" customHeight="1">
      <c r="A319" s="307" t="s">
        <v>20376</v>
      </c>
      <c r="B319" s="32">
        <v>8801051428070</v>
      </c>
      <c r="C319" s="308" t="s">
        <v>20615</v>
      </c>
      <c r="D319" s="309" t="s">
        <v>20616</v>
      </c>
      <c r="E319" s="38">
        <v>15000</v>
      </c>
      <c r="F319" s="36">
        <v>0.54</v>
      </c>
      <c r="G319" s="310">
        <v>6</v>
      </c>
      <c r="H319" s="38">
        <f>Таблица615[[#This Row],[Розничная цена KRW]]*Таблица615[[#This Row],[Коэфициент стоимости]]</f>
        <v>8100.0000000000009</v>
      </c>
      <c r="I319" s="39" t="str">
        <f>IF($H$1="","Введите курс",Таблица615[[#This Row],[Оптовая цена KRW                       за 1шт]]/$H$1)</f>
        <v>Введите курс</v>
      </c>
      <c r="J319" s="284"/>
      <c r="K319" s="40">
        <f>Таблица615[[#This Row],[Заказ коробок ]]*Таблица615[[#This Row],[Кол-во шт в коробке]]</f>
        <v>0</v>
      </c>
      <c r="L319" s="38">
        <f>Таблица615[[#This Row],[Общее кол-во шт]]*Таблица615[[#This Row],[Оптовая цена KRW                       за 1шт]]</f>
        <v>0</v>
      </c>
      <c r="M319" s="41" t="str">
        <f>IFERROR(Таблица615[[#This Row],[Общее кол-во шт]]*Таблица615[[#This Row],[Оптовая цена USD                       за 1шт]],"")</f>
        <v/>
      </c>
      <c r="N319" s="312"/>
    </row>
    <row r="320" spans="1:14" ht="24" customHeight="1">
      <c r="A320" s="307" t="s">
        <v>20379</v>
      </c>
      <c r="B320" s="32">
        <v>8801051428087</v>
      </c>
      <c r="C320" s="308" t="s">
        <v>20618</v>
      </c>
      <c r="D320" s="309" t="s">
        <v>20619</v>
      </c>
      <c r="E320" s="38">
        <v>15000</v>
      </c>
      <c r="F320" s="36">
        <v>0.54</v>
      </c>
      <c r="G320" s="310">
        <v>6</v>
      </c>
      <c r="H320" s="38">
        <f>Таблица615[[#This Row],[Розничная цена KRW]]*Таблица615[[#This Row],[Коэфициент стоимости]]</f>
        <v>8100.0000000000009</v>
      </c>
      <c r="I320" s="39" t="str">
        <f>IF($H$1="","Введите курс",Таблица615[[#This Row],[Оптовая цена KRW                       за 1шт]]/$H$1)</f>
        <v>Введите курс</v>
      </c>
      <c r="J320" s="284"/>
      <c r="K320" s="40">
        <f>Таблица615[[#This Row],[Заказ коробок ]]*Таблица615[[#This Row],[Кол-во шт в коробке]]</f>
        <v>0</v>
      </c>
      <c r="L320" s="38">
        <f>Таблица615[[#This Row],[Общее кол-во шт]]*Таблица615[[#This Row],[Оптовая цена KRW                       за 1шт]]</f>
        <v>0</v>
      </c>
      <c r="M320" s="41" t="str">
        <f>IFERROR(Таблица615[[#This Row],[Общее кол-во шт]]*Таблица615[[#This Row],[Оптовая цена USD                       за 1шт]],"")</f>
        <v/>
      </c>
      <c r="N320" s="312"/>
    </row>
    <row r="321" spans="1:14" ht="24" customHeight="1">
      <c r="A321" s="307" t="s">
        <v>20382</v>
      </c>
      <c r="B321" s="32">
        <v>8801051428216</v>
      </c>
      <c r="C321" s="308" t="s">
        <v>20621</v>
      </c>
      <c r="D321" s="309" t="s">
        <v>20622</v>
      </c>
      <c r="E321" s="38">
        <v>12000</v>
      </c>
      <c r="F321" s="36">
        <v>0.54</v>
      </c>
      <c r="G321" s="310">
        <v>6</v>
      </c>
      <c r="H321" s="38">
        <f>Таблица615[[#This Row],[Розничная цена KRW]]*Таблица615[[#This Row],[Коэфициент стоимости]]</f>
        <v>6480</v>
      </c>
      <c r="I321" s="39" t="str">
        <f>IF($H$1="","Введите курс",Таблица615[[#This Row],[Оптовая цена KRW                       за 1шт]]/$H$1)</f>
        <v>Введите курс</v>
      </c>
      <c r="J321" s="284"/>
      <c r="K321" s="40">
        <f>Таблица615[[#This Row],[Заказ коробок ]]*Таблица615[[#This Row],[Кол-во шт в коробке]]</f>
        <v>0</v>
      </c>
      <c r="L321" s="38">
        <f>Таблица615[[#This Row],[Общее кол-во шт]]*Таблица615[[#This Row],[Оптовая цена KRW                       за 1шт]]</f>
        <v>0</v>
      </c>
      <c r="M321" s="41" t="str">
        <f>IFERROR(Таблица615[[#This Row],[Общее кол-во шт]]*Таблица615[[#This Row],[Оптовая цена USD                       за 1шт]],"")</f>
        <v/>
      </c>
      <c r="N321" s="312"/>
    </row>
    <row r="322" spans="1:14" ht="24" customHeight="1">
      <c r="A322" s="307" t="s">
        <v>20385</v>
      </c>
      <c r="B322" s="32">
        <v>8801051428223</v>
      </c>
      <c r="C322" s="308" t="s">
        <v>20624</v>
      </c>
      <c r="D322" s="309" t="s">
        <v>20625</v>
      </c>
      <c r="E322" s="38">
        <v>12000</v>
      </c>
      <c r="F322" s="36">
        <v>0.54</v>
      </c>
      <c r="G322" s="310">
        <v>6</v>
      </c>
      <c r="H322" s="38">
        <f>Таблица615[[#This Row],[Розничная цена KRW]]*Таблица615[[#This Row],[Коэфициент стоимости]]</f>
        <v>6480</v>
      </c>
      <c r="I322" s="39" t="str">
        <f>IF($H$1="","Введите курс",Таблица615[[#This Row],[Оптовая цена KRW                       за 1шт]]/$H$1)</f>
        <v>Введите курс</v>
      </c>
      <c r="J322" s="284"/>
      <c r="K322" s="40">
        <f>Таблица615[[#This Row],[Заказ коробок ]]*Таблица615[[#This Row],[Кол-во шт в коробке]]</f>
        <v>0</v>
      </c>
      <c r="L322" s="38">
        <f>Таблица615[[#This Row],[Общее кол-во шт]]*Таблица615[[#This Row],[Оптовая цена KRW                       за 1шт]]</f>
        <v>0</v>
      </c>
      <c r="M322" s="41" t="str">
        <f>IFERROR(Таблица615[[#This Row],[Общее кол-во шт]]*Таблица615[[#This Row],[Оптовая цена USD                       за 1шт]],"")</f>
        <v/>
      </c>
      <c r="N322" s="312"/>
    </row>
    <row r="323" spans="1:14" ht="24" customHeight="1">
      <c r="A323" s="307" t="s">
        <v>20388</v>
      </c>
      <c r="B323" s="32">
        <v>8801051428230</v>
      </c>
      <c r="C323" s="308" t="s">
        <v>20627</v>
      </c>
      <c r="D323" s="309" t="s">
        <v>20628</v>
      </c>
      <c r="E323" s="38">
        <v>12000</v>
      </c>
      <c r="F323" s="36">
        <v>0.54</v>
      </c>
      <c r="G323" s="310">
        <v>6</v>
      </c>
      <c r="H323" s="38">
        <f>Таблица615[[#This Row],[Розничная цена KRW]]*Таблица615[[#This Row],[Коэфициент стоимости]]</f>
        <v>6480</v>
      </c>
      <c r="I323" s="39" t="str">
        <f>IF($H$1="","Введите курс",Таблица615[[#This Row],[Оптовая цена KRW                       за 1шт]]/$H$1)</f>
        <v>Введите курс</v>
      </c>
      <c r="J323" s="284"/>
      <c r="K323" s="40">
        <f>Таблица615[[#This Row],[Заказ коробок ]]*Таблица615[[#This Row],[Кол-во шт в коробке]]</f>
        <v>0</v>
      </c>
      <c r="L323" s="38">
        <f>Таблица615[[#This Row],[Общее кол-во шт]]*Таблица615[[#This Row],[Оптовая цена KRW                       за 1шт]]</f>
        <v>0</v>
      </c>
      <c r="M323" s="41" t="str">
        <f>IFERROR(Таблица615[[#This Row],[Общее кол-во шт]]*Таблица615[[#This Row],[Оптовая цена USD                       за 1шт]],"")</f>
        <v/>
      </c>
      <c r="N323" s="312"/>
    </row>
    <row r="324" spans="1:14" ht="24" customHeight="1">
      <c r="A324" s="307" t="s">
        <v>20389</v>
      </c>
      <c r="B324" s="32">
        <v>8801051428247</v>
      </c>
      <c r="C324" s="308" t="s">
        <v>20630</v>
      </c>
      <c r="D324" s="309" t="s">
        <v>20631</v>
      </c>
      <c r="E324" s="38">
        <v>12000</v>
      </c>
      <c r="F324" s="36">
        <v>0.54</v>
      </c>
      <c r="G324" s="310">
        <v>6</v>
      </c>
      <c r="H324" s="38">
        <f>Таблица615[[#This Row],[Розничная цена KRW]]*Таблица615[[#This Row],[Коэфициент стоимости]]</f>
        <v>6480</v>
      </c>
      <c r="I324" s="39" t="str">
        <f>IF($H$1="","Введите курс",Таблица615[[#This Row],[Оптовая цена KRW                       за 1шт]]/$H$1)</f>
        <v>Введите курс</v>
      </c>
      <c r="J324" s="284"/>
      <c r="K324" s="40">
        <f>Таблица615[[#This Row],[Заказ коробок ]]*Таблица615[[#This Row],[Кол-во шт в коробке]]</f>
        <v>0</v>
      </c>
      <c r="L324" s="38">
        <f>Таблица615[[#This Row],[Общее кол-во шт]]*Таблица615[[#This Row],[Оптовая цена KRW                       за 1шт]]</f>
        <v>0</v>
      </c>
      <c r="M324" s="41" t="str">
        <f>IFERROR(Таблица615[[#This Row],[Общее кол-во шт]]*Таблица615[[#This Row],[Оптовая цена USD                       за 1шт]],"")</f>
        <v/>
      </c>
      <c r="N324" s="312"/>
    </row>
    <row r="325" spans="1:14" ht="24" customHeight="1">
      <c r="A325" s="307" t="s">
        <v>20390</v>
      </c>
      <c r="B325" s="32">
        <v>8806182590436</v>
      </c>
      <c r="C325" s="308" t="s">
        <v>20644</v>
      </c>
      <c r="D325" s="309" t="s">
        <v>20645</v>
      </c>
      <c r="E325" s="38">
        <v>18000</v>
      </c>
      <c r="F325" s="36">
        <v>0.56999999999999995</v>
      </c>
      <c r="G325" s="310">
        <v>4</v>
      </c>
      <c r="H325" s="38">
        <f>Таблица615[[#This Row],[Розничная цена KRW]]*Таблица615[[#This Row],[Коэфициент стоимости]]</f>
        <v>10260</v>
      </c>
      <c r="I325" s="39" t="str">
        <f>IF($H$1="","Введите курс",Таблица615[[#This Row],[Оптовая цена KRW                       за 1шт]]/$H$1)</f>
        <v>Введите курс</v>
      </c>
      <c r="J325" s="284"/>
      <c r="K325" s="40">
        <f>Таблица615[[#This Row],[Заказ коробок ]]*Таблица615[[#This Row],[Кол-во шт в коробке]]</f>
        <v>0</v>
      </c>
      <c r="L325" s="38">
        <f>Таблица615[[#This Row],[Общее кол-во шт]]*Таблица615[[#This Row],[Оптовая цена KRW                       за 1шт]]</f>
        <v>0</v>
      </c>
      <c r="M325" s="41" t="str">
        <f>IFERROR(Таблица615[[#This Row],[Общее кол-во шт]]*Таблица615[[#This Row],[Оптовая цена USD                       за 1шт]],"")</f>
        <v/>
      </c>
      <c r="N325" s="312"/>
    </row>
    <row r="326" spans="1:14" ht="24" customHeight="1">
      <c r="A326" s="307" t="s">
        <v>20391</v>
      </c>
      <c r="B326" s="32">
        <v>8806182590443</v>
      </c>
      <c r="C326" s="308" t="s">
        <v>20647</v>
      </c>
      <c r="D326" s="309" t="s">
        <v>20648</v>
      </c>
      <c r="E326" s="38">
        <v>18000</v>
      </c>
      <c r="F326" s="36">
        <v>0.56999999999999995</v>
      </c>
      <c r="G326" s="310">
        <v>4</v>
      </c>
      <c r="H326" s="38">
        <f>Таблица615[[#This Row],[Розничная цена KRW]]*Таблица615[[#This Row],[Коэфициент стоимости]]</f>
        <v>10260</v>
      </c>
      <c r="I326" s="39" t="str">
        <f>IF($H$1="","Введите курс",Таблица615[[#This Row],[Оптовая цена KRW                       за 1шт]]/$H$1)</f>
        <v>Введите курс</v>
      </c>
      <c r="J326" s="284"/>
      <c r="K326" s="40">
        <f>Таблица615[[#This Row],[Заказ коробок ]]*Таблица615[[#This Row],[Кол-во шт в коробке]]</f>
        <v>0</v>
      </c>
      <c r="L326" s="38">
        <f>Таблица615[[#This Row],[Общее кол-во шт]]*Таблица615[[#This Row],[Оптовая цена KRW                       за 1шт]]</f>
        <v>0</v>
      </c>
      <c r="M326" s="41" t="str">
        <f>IFERROR(Таблица615[[#This Row],[Общее кол-во шт]]*Таблица615[[#This Row],[Оптовая цена USD                       за 1шт]],"")</f>
        <v/>
      </c>
      <c r="N326" s="312"/>
    </row>
    <row r="327" spans="1:14" ht="24" customHeight="1">
      <c r="A327" s="307" t="s">
        <v>20392</v>
      </c>
      <c r="B327" s="32">
        <v>8801051431797</v>
      </c>
      <c r="C327" s="308" t="s">
        <v>20650</v>
      </c>
      <c r="D327" s="309" t="s">
        <v>20651</v>
      </c>
      <c r="E327" s="38">
        <v>10000</v>
      </c>
      <c r="F327" s="36">
        <v>0.54</v>
      </c>
      <c r="G327" s="310">
        <v>6</v>
      </c>
      <c r="H327" s="38">
        <f>Таблица615[[#This Row],[Розничная цена KRW]]*Таблица615[[#This Row],[Коэфициент стоимости]]</f>
        <v>5400</v>
      </c>
      <c r="I327" s="39" t="str">
        <f>IF($H$1="","Введите курс",Таблица615[[#This Row],[Оптовая цена KRW                       за 1шт]]/$H$1)</f>
        <v>Введите курс</v>
      </c>
      <c r="J327" s="284"/>
      <c r="K327" s="40">
        <f>Таблица615[[#This Row],[Заказ коробок ]]*Таблица615[[#This Row],[Кол-во шт в коробке]]</f>
        <v>0</v>
      </c>
      <c r="L327" s="38">
        <f>Таблица615[[#This Row],[Общее кол-во шт]]*Таблица615[[#This Row],[Оптовая цена KRW                       за 1шт]]</f>
        <v>0</v>
      </c>
      <c r="M327" s="41" t="str">
        <f>IFERROR(Таблица615[[#This Row],[Общее кол-во шт]]*Таблица615[[#This Row],[Оптовая цена USD                       за 1шт]],"")</f>
        <v/>
      </c>
      <c r="N327" s="312"/>
    </row>
    <row r="328" spans="1:14" ht="24" customHeight="1">
      <c r="A328" s="307" t="s">
        <v>20395</v>
      </c>
      <c r="B328" s="32">
        <v>8801051431803</v>
      </c>
      <c r="C328" s="308" t="s">
        <v>20653</v>
      </c>
      <c r="D328" s="309" t="s">
        <v>20654</v>
      </c>
      <c r="E328" s="38">
        <v>10000</v>
      </c>
      <c r="F328" s="36">
        <v>0.54</v>
      </c>
      <c r="G328" s="310">
        <v>6</v>
      </c>
      <c r="H328" s="38">
        <f>Таблица615[[#This Row],[Розничная цена KRW]]*Таблица615[[#This Row],[Коэфициент стоимости]]</f>
        <v>5400</v>
      </c>
      <c r="I328" s="39" t="str">
        <f>IF($H$1="","Введите курс",Таблица615[[#This Row],[Оптовая цена KRW                       за 1шт]]/$H$1)</f>
        <v>Введите курс</v>
      </c>
      <c r="J328" s="284"/>
      <c r="K328" s="40">
        <f>Таблица615[[#This Row],[Заказ коробок ]]*Таблица615[[#This Row],[Кол-во шт в коробке]]</f>
        <v>0</v>
      </c>
      <c r="L328" s="38">
        <f>Таблица615[[#This Row],[Общее кол-во шт]]*Таблица615[[#This Row],[Оптовая цена KRW                       за 1шт]]</f>
        <v>0</v>
      </c>
      <c r="M328" s="41" t="str">
        <f>IFERROR(Таблица615[[#This Row],[Общее кол-во шт]]*Таблица615[[#This Row],[Оптовая цена USD                       за 1шт]],"")</f>
        <v/>
      </c>
      <c r="N328" s="312"/>
    </row>
    <row r="329" spans="1:14" ht="24" customHeight="1">
      <c r="A329" s="307" t="s">
        <v>20398</v>
      </c>
      <c r="B329" s="32">
        <v>8801051431810</v>
      </c>
      <c r="C329" s="308" t="s">
        <v>20656</v>
      </c>
      <c r="D329" s="309" t="s">
        <v>20657</v>
      </c>
      <c r="E329" s="38">
        <v>10000</v>
      </c>
      <c r="F329" s="36">
        <v>0.54</v>
      </c>
      <c r="G329" s="310">
        <v>6</v>
      </c>
      <c r="H329" s="38">
        <f>Таблица615[[#This Row],[Розничная цена KRW]]*Таблица615[[#This Row],[Коэфициент стоимости]]</f>
        <v>5400</v>
      </c>
      <c r="I329" s="39" t="str">
        <f>IF($H$1="","Введите курс",Таблица615[[#This Row],[Оптовая цена KRW                       за 1шт]]/$H$1)</f>
        <v>Введите курс</v>
      </c>
      <c r="J329" s="284"/>
      <c r="K329" s="40">
        <f>Таблица615[[#This Row],[Заказ коробок ]]*Таблица615[[#This Row],[Кол-во шт в коробке]]</f>
        <v>0</v>
      </c>
      <c r="L329" s="38">
        <f>Таблица615[[#This Row],[Общее кол-во шт]]*Таблица615[[#This Row],[Оптовая цена KRW                       за 1шт]]</f>
        <v>0</v>
      </c>
      <c r="M329" s="41" t="str">
        <f>IFERROR(Таблица615[[#This Row],[Общее кол-во шт]]*Таблица615[[#This Row],[Оптовая цена USD                       за 1шт]],"")</f>
        <v/>
      </c>
      <c r="N329" s="312"/>
    </row>
    <row r="330" spans="1:14" ht="24" customHeight="1">
      <c r="A330" s="307" t="s">
        <v>20401</v>
      </c>
      <c r="B330" s="32">
        <v>8801051431827</v>
      </c>
      <c r="C330" s="308" t="s">
        <v>20659</v>
      </c>
      <c r="D330" s="309" t="s">
        <v>20660</v>
      </c>
      <c r="E330" s="38">
        <v>10000</v>
      </c>
      <c r="F330" s="36">
        <v>0.54</v>
      </c>
      <c r="G330" s="310">
        <v>6</v>
      </c>
      <c r="H330" s="38">
        <f>Таблица615[[#This Row],[Розничная цена KRW]]*Таблица615[[#This Row],[Коэфициент стоимости]]</f>
        <v>5400</v>
      </c>
      <c r="I330" s="39" t="str">
        <f>IF($H$1="","Введите курс",Таблица615[[#This Row],[Оптовая цена KRW                       за 1шт]]/$H$1)</f>
        <v>Введите курс</v>
      </c>
      <c r="J330" s="284"/>
      <c r="K330" s="40">
        <f>Таблица615[[#This Row],[Заказ коробок ]]*Таблица615[[#This Row],[Кол-во шт в коробке]]</f>
        <v>0</v>
      </c>
      <c r="L330" s="38">
        <f>Таблица615[[#This Row],[Общее кол-во шт]]*Таблица615[[#This Row],[Оптовая цена KRW                       за 1шт]]</f>
        <v>0</v>
      </c>
      <c r="M330" s="41" t="str">
        <f>IFERROR(Таблица615[[#This Row],[Общее кол-во шт]]*Таблица615[[#This Row],[Оптовая цена USD                       за 1шт]],"")</f>
        <v/>
      </c>
      <c r="N330" s="312"/>
    </row>
    <row r="331" spans="1:14" ht="24" customHeight="1">
      <c r="A331" s="307" t="s">
        <v>20402</v>
      </c>
      <c r="B331" s="32">
        <v>8801051431834</v>
      </c>
      <c r="C331" s="308" t="s">
        <v>20662</v>
      </c>
      <c r="D331" s="309" t="s">
        <v>20663</v>
      </c>
      <c r="E331" s="38">
        <v>10000</v>
      </c>
      <c r="F331" s="36">
        <v>0.54</v>
      </c>
      <c r="G331" s="310">
        <v>6</v>
      </c>
      <c r="H331" s="38">
        <f>Таблица615[[#This Row],[Розничная цена KRW]]*Таблица615[[#This Row],[Коэфициент стоимости]]</f>
        <v>5400</v>
      </c>
      <c r="I331" s="39" t="str">
        <f>IF($H$1="","Введите курс",Таблица615[[#This Row],[Оптовая цена KRW                       за 1шт]]/$H$1)</f>
        <v>Введите курс</v>
      </c>
      <c r="J331" s="284"/>
      <c r="K331" s="40">
        <f>Таблица615[[#This Row],[Заказ коробок ]]*Таблица615[[#This Row],[Кол-во шт в коробке]]</f>
        <v>0</v>
      </c>
      <c r="L331" s="38">
        <f>Таблица615[[#This Row],[Общее кол-во шт]]*Таблица615[[#This Row],[Оптовая цена KRW                       за 1шт]]</f>
        <v>0</v>
      </c>
      <c r="M331" s="41" t="str">
        <f>IFERROR(Таблица615[[#This Row],[Общее кол-во шт]]*Таблица615[[#This Row],[Оптовая цена USD                       за 1шт]],"")</f>
        <v/>
      </c>
      <c r="N331" s="312"/>
    </row>
    <row r="332" spans="1:14" ht="24" customHeight="1">
      <c r="A332" s="307" t="s">
        <v>20403</v>
      </c>
      <c r="B332" s="32">
        <v>8801051432534</v>
      </c>
      <c r="C332" s="308" t="s">
        <v>20665</v>
      </c>
      <c r="D332" s="309" t="s">
        <v>20666</v>
      </c>
      <c r="E332" s="38">
        <v>8000</v>
      </c>
      <c r="F332" s="36">
        <v>0.54</v>
      </c>
      <c r="G332" s="310">
        <v>4</v>
      </c>
      <c r="H332" s="38">
        <f>Таблица615[[#This Row],[Розничная цена KRW]]*Таблица615[[#This Row],[Коэфициент стоимости]]</f>
        <v>4320</v>
      </c>
      <c r="I332" s="39" t="str">
        <f>IF($H$1="","Введите курс",Таблица615[[#This Row],[Оптовая цена KRW                       за 1шт]]/$H$1)</f>
        <v>Введите курс</v>
      </c>
      <c r="J332" s="284"/>
      <c r="K332" s="40">
        <f>Таблица615[[#This Row],[Заказ коробок ]]*Таблица615[[#This Row],[Кол-во шт в коробке]]</f>
        <v>0</v>
      </c>
      <c r="L332" s="38">
        <f>Таблица615[[#This Row],[Общее кол-во шт]]*Таблица615[[#This Row],[Оптовая цена KRW                       за 1шт]]</f>
        <v>0</v>
      </c>
      <c r="M332" s="41" t="str">
        <f>IFERROR(Таблица615[[#This Row],[Общее кол-во шт]]*Таблица615[[#This Row],[Оптовая цена USD                       за 1шт]],"")</f>
        <v/>
      </c>
      <c r="N332" s="312"/>
    </row>
    <row r="333" spans="1:14" ht="24" customHeight="1">
      <c r="A333" s="307" t="s">
        <v>20406</v>
      </c>
      <c r="B333" s="32">
        <v>8801051432541</v>
      </c>
      <c r="C333" s="308" t="s">
        <v>20668</v>
      </c>
      <c r="D333" s="309" t="s">
        <v>20669</v>
      </c>
      <c r="E333" s="38">
        <v>8000</v>
      </c>
      <c r="F333" s="36">
        <v>0.54</v>
      </c>
      <c r="G333" s="310">
        <v>4</v>
      </c>
      <c r="H333" s="38">
        <f>Таблица615[[#This Row],[Розничная цена KRW]]*Таблица615[[#This Row],[Коэфициент стоимости]]</f>
        <v>4320</v>
      </c>
      <c r="I333" s="39" t="str">
        <f>IF($H$1="","Введите курс",Таблица615[[#This Row],[Оптовая цена KRW                       за 1шт]]/$H$1)</f>
        <v>Введите курс</v>
      </c>
      <c r="J333" s="284"/>
      <c r="K333" s="40">
        <f>Таблица615[[#This Row],[Заказ коробок ]]*Таблица615[[#This Row],[Кол-во шт в коробке]]</f>
        <v>0</v>
      </c>
      <c r="L333" s="38">
        <f>Таблица615[[#This Row],[Общее кол-во шт]]*Таблица615[[#This Row],[Оптовая цена KRW                       за 1шт]]</f>
        <v>0</v>
      </c>
      <c r="M333" s="41" t="str">
        <f>IFERROR(Таблица615[[#This Row],[Общее кол-во шт]]*Таблица615[[#This Row],[Оптовая цена USD                       за 1шт]],"")</f>
        <v/>
      </c>
      <c r="N333" s="312"/>
    </row>
    <row r="334" spans="1:14" ht="24" customHeight="1">
      <c r="A334" s="307" t="s">
        <v>20409</v>
      </c>
      <c r="B334" s="32">
        <v>8801051432558</v>
      </c>
      <c r="C334" s="308" t="s">
        <v>20671</v>
      </c>
      <c r="D334" s="309" t="s">
        <v>20672</v>
      </c>
      <c r="E334" s="38">
        <v>8000</v>
      </c>
      <c r="F334" s="36">
        <v>0.54</v>
      </c>
      <c r="G334" s="310">
        <v>4</v>
      </c>
      <c r="H334" s="38">
        <f>Таблица615[[#This Row],[Розничная цена KRW]]*Таблица615[[#This Row],[Коэфициент стоимости]]</f>
        <v>4320</v>
      </c>
      <c r="I334" s="39" t="str">
        <f>IF($H$1="","Введите курс",Таблица615[[#This Row],[Оптовая цена KRW                       за 1шт]]/$H$1)</f>
        <v>Введите курс</v>
      </c>
      <c r="J334" s="284"/>
      <c r="K334" s="40">
        <f>Таблица615[[#This Row],[Заказ коробок ]]*Таблица615[[#This Row],[Кол-во шт в коробке]]</f>
        <v>0</v>
      </c>
      <c r="L334" s="38">
        <f>Таблица615[[#This Row],[Общее кол-во шт]]*Таблица615[[#This Row],[Оптовая цена KRW                       за 1шт]]</f>
        <v>0</v>
      </c>
      <c r="M334" s="41" t="str">
        <f>IFERROR(Таблица615[[#This Row],[Общее кол-во шт]]*Таблица615[[#This Row],[Оптовая цена USD                       за 1шт]],"")</f>
        <v/>
      </c>
      <c r="N334" s="312"/>
    </row>
    <row r="335" spans="1:14" ht="24" customHeight="1">
      <c r="A335" s="307" t="s">
        <v>20412</v>
      </c>
      <c r="B335" s="32">
        <v>8801051432565</v>
      </c>
      <c r="C335" s="308" t="s">
        <v>20674</v>
      </c>
      <c r="D335" s="309" t="s">
        <v>20675</v>
      </c>
      <c r="E335" s="38">
        <v>8000</v>
      </c>
      <c r="F335" s="36">
        <v>0.54</v>
      </c>
      <c r="G335" s="310">
        <v>4</v>
      </c>
      <c r="H335" s="38">
        <f>Таблица615[[#This Row],[Розничная цена KRW]]*Таблица615[[#This Row],[Коэфициент стоимости]]</f>
        <v>4320</v>
      </c>
      <c r="I335" s="39" t="str">
        <f>IF($H$1="","Введите курс",Таблица615[[#This Row],[Оптовая цена KRW                       за 1шт]]/$H$1)</f>
        <v>Введите курс</v>
      </c>
      <c r="J335" s="284"/>
      <c r="K335" s="40">
        <f>Таблица615[[#This Row],[Заказ коробок ]]*Таблица615[[#This Row],[Кол-во шт в коробке]]</f>
        <v>0</v>
      </c>
      <c r="L335" s="38">
        <f>Таблица615[[#This Row],[Общее кол-во шт]]*Таблица615[[#This Row],[Оптовая цена KRW                       за 1шт]]</f>
        <v>0</v>
      </c>
      <c r="M335" s="41" t="str">
        <f>IFERROR(Таблица615[[#This Row],[Общее кол-во шт]]*Таблица615[[#This Row],[Оптовая цена USD                       за 1шт]],"")</f>
        <v/>
      </c>
      <c r="N335" s="312"/>
    </row>
    <row r="336" spans="1:14" ht="24" customHeight="1">
      <c r="A336" s="307" t="s">
        <v>20415</v>
      </c>
      <c r="B336" s="32">
        <v>8801051432572</v>
      </c>
      <c r="C336" s="308" t="s">
        <v>20677</v>
      </c>
      <c r="D336" s="309" t="s">
        <v>20678</v>
      </c>
      <c r="E336" s="38">
        <v>8000</v>
      </c>
      <c r="F336" s="36">
        <v>0.54</v>
      </c>
      <c r="G336" s="310">
        <v>4</v>
      </c>
      <c r="H336" s="38">
        <f>Таблица615[[#This Row],[Розничная цена KRW]]*Таблица615[[#This Row],[Коэфициент стоимости]]</f>
        <v>4320</v>
      </c>
      <c r="I336" s="39" t="str">
        <f>IF($H$1="","Введите курс",Таблица615[[#This Row],[Оптовая цена KRW                       за 1шт]]/$H$1)</f>
        <v>Введите курс</v>
      </c>
      <c r="J336" s="284"/>
      <c r="K336" s="40">
        <f>Таблица615[[#This Row],[Заказ коробок ]]*Таблица615[[#This Row],[Кол-во шт в коробке]]</f>
        <v>0</v>
      </c>
      <c r="L336" s="38">
        <f>Таблица615[[#This Row],[Общее кол-во шт]]*Таблица615[[#This Row],[Оптовая цена KRW                       за 1шт]]</f>
        <v>0</v>
      </c>
      <c r="M336" s="41" t="str">
        <f>IFERROR(Таблица615[[#This Row],[Общее кол-во шт]]*Таблица615[[#This Row],[Оптовая цена USD                       за 1шт]],"")</f>
        <v/>
      </c>
      <c r="N336" s="312"/>
    </row>
    <row r="337" spans="1:14" ht="24" customHeight="1">
      <c r="A337" s="307" t="s">
        <v>20416</v>
      </c>
      <c r="B337" s="32">
        <v>8801051432589</v>
      </c>
      <c r="C337" s="308" t="s">
        <v>20680</v>
      </c>
      <c r="D337" s="309" t="s">
        <v>20681</v>
      </c>
      <c r="E337" s="38">
        <v>8000</v>
      </c>
      <c r="F337" s="36">
        <v>0.54</v>
      </c>
      <c r="G337" s="310">
        <v>4</v>
      </c>
      <c r="H337" s="38">
        <f>Таблица615[[#This Row],[Розничная цена KRW]]*Таблица615[[#This Row],[Коэфициент стоимости]]</f>
        <v>4320</v>
      </c>
      <c r="I337" s="39" t="str">
        <f>IF($H$1="","Введите курс",Таблица615[[#This Row],[Оптовая цена KRW                       за 1шт]]/$H$1)</f>
        <v>Введите курс</v>
      </c>
      <c r="J337" s="284"/>
      <c r="K337" s="40">
        <f>Таблица615[[#This Row],[Заказ коробок ]]*Таблица615[[#This Row],[Кол-во шт в коробке]]</f>
        <v>0</v>
      </c>
      <c r="L337" s="38">
        <f>Таблица615[[#This Row],[Общее кол-во шт]]*Таблица615[[#This Row],[Оптовая цена KRW                       за 1шт]]</f>
        <v>0</v>
      </c>
      <c r="M337" s="41" t="str">
        <f>IFERROR(Таблица615[[#This Row],[Общее кол-во шт]]*Таблица615[[#This Row],[Оптовая цена USD                       за 1шт]],"")</f>
        <v/>
      </c>
      <c r="N337" s="312"/>
    </row>
    <row r="338" spans="1:14" ht="24" customHeight="1">
      <c r="A338" s="307" t="s">
        <v>20419</v>
      </c>
      <c r="B338" s="32">
        <v>8801051432596</v>
      </c>
      <c r="C338" s="308" t="s">
        <v>20683</v>
      </c>
      <c r="D338" s="309" t="s">
        <v>20684</v>
      </c>
      <c r="E338" s="38">
        <v>8000</v>
      </c>
      <c r="F338" s="36">
        <v>0.54</v>
      </c>
      <c r="G338" s="310">
        <v>4</v>
      </c>
      <c r="H338" s="38">
        <f>Таблица615[[#This Row],[Розничная цена KRW]]*Таблица615[[#This Row],[Коэфициент стоимости]]</f>
        <v>4320</v>
      </c>
      <c r="I338" s="39" t="str">
        <f>IF($H$1="","Введите курс",Таблица615[[#This Row],[Оптовая цена KRW                       за 1шт]]/$H$1)</f>
        <v>Введите курс</v>
      </c>
      <c r="J338" s="284"/>
      <c r="K338" s="40">
        <f>Таблица615[[#This Row],[Заказ коробок ]]*Таблица615[[#This Row],[Кол-во шт в коробке]]</f>
        <v>0</v>
      </c>
      <c r="L338" s="38">
        <f>Таблица615[[#This Row],[Общее кол-во шт]]*Таблица615[[#This Row],[Оптовая цена KRW                       за 1шт]]</f>
        <v>0</v>
      </c>
      <c r="M338" s="41" t="str">
        <f>IFERROR(Таблица615[[#This Row],[Общее кол-во шт]]*Таблица615[[#This Row],[Оптовая цена USD                       за 1шт]],"")</f>
        <v/>
      </c>
      <c r="N338" s="312"/>
    </row>
    <row r="339" spans="1:14" ht="24" customHeight="1">
      <c r="A339" s="307" t="s">
        <v>20422</v>
      </c>
      <c r="B339" s="32">
        <v>8801051432602</v>
      </c>
      <c r="C339" s="308" t="s">
        <v>20686</v>
      </c>
      <c r="D339" s="309" t="s">
        <v>20687</v>
      </c>
      <c r="E339" s="38">
        <v>8000</v>
      </c>
      <c r="F339" s="36">
        <v>0.54</v>
      </c>
      <c r="G339" s="310">
        <v>4</v>
      </c>
      <c r="H339" s="38">
        <f>Таблица615[[#This Row],[Розничная цена KRW]]*Таблица615[[#This Row],[Коэфициент стоимости]]</f>
        <v>4320</v>
      </c>
      <c r="I339" s="39" t="str">
        <f>IF($H$1="","Введите курс",Таблица615[[#This Row],[Оптовая цена KRW                       за 1шт]]/$H$1)</f>
        <v>Введите курс</v>
      </c>
      <c r="J339" s="284"/>
      <c r="K339" s="40">
        <f>Таблица615[[#This Row],[Заказ коробок ]]*Таблица615[[#This Row],[Кол-во шт в коробке]]</f>
        <v>0</v>
      </c>
      <c r="L339" s="38">
        <f>Таблица615[[#This Row],[Общее кол-во шт]]*Таблица615[[#This Row],[Оптовая цена KRW                       за 1шт]]</f>
        <v>0</v>
      </c>
      <c r="M339" s="41" t="str">
        <f>IFERROR(Таблица615[[#This Row],[Общее кол-во шт]]*Таблица615[[#This Row],[Оптовая цена USD                       за 1шт]],"")</f>
        <v/>
      </c>
      <c r="N339" s="312"/>
    </row>
    <row r="340" spans="1:14" ht="24" customHeight="1">
      <c r="A340" s="307" t="s">
        <v>20425</v>
      </c>
      <c r="B340" s="32">
        <v>8801051432619</v>
      </c>
      <c r="C340" s="308" t="s">
        <v>20689</v>
      </c>
      <c r="D340" s="309" t="s">
        <v>20690</v>
      </c>
      <c r="E340" s="38">
        <v>8000</v>
      </c>
      <c r="F340" s="36">
        <v>0.54</v>
      </c>
      <c r="G340" s="310">
        <v>4</v>
      </c>
      <c r="H340" s="38">
        <f>Таблица615[[#This Row],[Розничная цена KRW]]*Таблица615[[#This Row],[Коэфициент стоимости]]</f>
        <v>4320</v>
      </c>
      <c r="I340" s="39" t="str">
        <f>IF($H$1="","Введите курс",Таблица615[[#This Row],[Оптовая цена KRW                       за 1шт]]/$H$1)</f>
        <v>Введите курс</v>
      </c>
      <c r="J340" s="284"/>
      <c r="K340" s="40">
        <f>Таблица615[[#This Row],[Заказ коробок ]]*Таблица615[[#This Row],[Кол-во шт в коробке]]</f>
        <v>0</v>
      </c>
      <c r="L340" s="38">
        <f>Таблица615[[#This Row],[Общее кол-во шт]]*Таблица615[[#This Row],[Оптовая цена KRW                       за 1шт]]</f>
        <v>0</v>
      </c>
      <c r="M340" s="41" t="str">
        <f>IFERROR(Таблица615[[#This Row],[Общее кол-во шт]]*Таблица615[[#This Row],[Оптовая цена USD                       за 1шт]],"")</f>
        <v/>
      </c>
      <c r="N340" s="312"/>
    </row>
    <row r="341" spans="1:14" ht="24" customHeight="1">
      <c r="A341" s="307" t="s">
        <v>20428</v>
      </c>
      <c r="B341" s="32">
        <v>8801051432626</v>
      </c>
      <c r="C341" s="308" t="s">
        <v>20692</v>
      </c>
      <c r="D341" s="309" t="s">
        <v>20693</v>
      </c>
      <c r="E341" s="38">
        <v>8000</v>
      </c>
      <c r="F341" s="36">
        <v>0.54</v>
      </c>
      <c r="G341" s="310">
        <v>4</v>
      </c>
      <c r="H341" s="38">
        <f>Таблица615[[#This Row],[Розничная цена KRW]]*Таблица615[[#This Row],[Коэфициент стоимости]]</f>
        <v>4320</v>
      </c>
      <c r="I341" s="39" t="str">
        <f>IF($H$1="","Введите курс",Таблица615[[#This Row],[Оптовая цена KRW                       за 1шт]]/$H$1)</f>
        <v>Введите курс</v>
      </c>
      <c r="J341" s="284"/>
      <c r="K341" s="40">
        <f>Таблица615[[#This Row],[Заказ коробок ]]*Таблица615[[#This Row],[Кол-во шт в коробке]]</f>
        <v>0</v>
      </c>
      <c r="L341" s="38">
        <f>Таблица615[[#This Row],[Общее кол-во шт]]*Таблица615[[#This Row],[Оптовая цена KRW                       за 1шт]]</f>
        <v>0</v>
      </c>
      <c r="M341" s="41" t="str">
        <f>IFERROR(Таблица615[[#This Row],[Общее кол-во шт]]*Таблица615[[#This Row],[Оптовая цена USD                       за 1шт]],"")</f>
        <v/>
      </c>
      <c r="N341" s="312"/>
    </row>
    <row r="342" spans="1:14" ht="24" customHeight="1">
      <c r="A342" s="307" t="s">
        <v>20431</v>
      </c>
      <c r="B342" s="32">
        <v>8801051433357</v>
      </c>
      <c r="C342" s="308" t="s">
        <v>20695</v>
      </c>
      <c r="D342" s="309" t="s">
        <v>20696</v>
      </c>
      <c r="E342" s="38">
        <v>7000</v>
      </c>
      <c r="F342" s="36">
        <v>0.54</v>
      </c>
      <c r="G342" s="310">
        <v>6</v>
      </c>
      <c r="H342" s="38">
        <f>Таблица615[[#This Row],[Розничная цена KRW]]*Таблица615[[#This Row],[Коэфициент стоимости]]</f>
        <v>3780.0000000000005</v>
      </c>
      <c r="I342" s="39" t="str">
        <f>IF($H$1="","Введите курс",Таблица615[[#This Row],[Оптовая цена KRW                       за 1шт]]/$H$1)</f>
        <v>Введите курс</v>
      </c>
      <c r="J342" s="284"/>
      <c r="K342" s="40">
        <f>Таблица615[[#This Row],[Заказ коробок ]]*Таблица615[[#This Row],[Кол-во шт в коробке]]</f>
        <v>0</v>
      </c>
      <c r="L342" s="38">
        <f>Таблица615[[#This Row],[Общее кол-во шт]]*Таблица615[[#This Row],[Оптовая цена KRW                       за 1шт]]</f>
        <v>0</v>
      </c>
      <c r="M342" s="41" t="str">
        <f>IFERROR(Таблица615[[#This Row],[Общее кол-во шт]]*Таблица615[[#This Row],[Оптовая цена USD                       за 1шт]],"")</f>
        <v/>
      </c>
      <c r="N342" s="312"/>
    </row>
    <row r="343" spans="1:14" ht="24" customHeight="1">
      <c r="A343" s="307" t="s">
        <v>20434</v>
      </c>
      <c r="B343" s="32">
        <v>8801051433364</v>
      </c>
      <c r="C343" s="308" t="s">
        <v>20698</v>
      </c>
      <c r="D343" s="309" t="s">
        <v>20699</v>
      </c>
      <c r="E343" s="38">
        <v>7000</v>
      </c>
      <c r="F343" s="36">
        <v>0.54</v>
      </c>
      <c r="G343" s="310">
        <v>6</v>
      </c>
      <c r="H343" s="38">
        <f>Таблица615[[#This Row],[Розничная цена KRW]]*Таблица615[[#This Row],[Коэфициент стоимости]]</f>
        <v>3780.0000000000005</v>
      </c>
      <c r="I343" s="39" t="str">
        <f>IF($H$1="","Введите курс",Таблица615[[#This Row],[Оптовая цена KRW                       за 1шт]]/$H$1)</f>
        <v>Введите курс</v>
      </c>
      <c r="J343" s="284"/>
      <c r="K343" s="40">
        <f>Таблица615[[#This Row],[Заказ коробок ]]*Таблица615[[#This Row],[Кол-во шт в коробке]]</f>
        <v>0</v>
      </c>
      <c r="L343" s="38">
        <f>Таблица615[[#This Row],[Общее кол-во шт]]*Таблица615[[#This Row],[Оптовая цена KRW                       за 1шт]]</f>
        <v>0</v>
      </c>
      <c r="M343" s="41" t="str">
        <f>IFERROR(Таблица615[[#This Row],[Общее кол-во шт]]*Таблица615[[#This Row],[Оптовая цена USD                       за 1шт]],"")</f>
        <v/>
      </c>
      <c r="N343" s="312"/>
    </row>
    <row r="344" spans="1:14" ht="24" customHeight="1">
      <c r="A344" s="307" t="s">
        <v>20435</v>
      </c>
      <c r="B344" s="32">
        <v>8801051433371</v>
      </c>
      <c r="C344" s="308" t="s">
        <v>20701</v>
      </c>
      <c r="D344" s="309" t="s">
        <v>20702</v>
      </c>
      <c r="E344" s="38">
        <v>7000</v>
      </c>
      <c r="F344" s="36">
        <v>0.54</v>
      </c>
      <c r="G344" s="310">
        <v>6</v>
      </c>
      <c r="H344" s="38">
        <f>Таблица615[[#This Row],[Розничная цена KRW]]*Таблица615[[#This Row],[Коэфициент стоимости]]</f>
        <v>3780.0000000000005</v>
      </c>
      <c r="I344" s="39" t="str">
        <f>IF($H$1="","Введите курс",Таблица615[[#This Row],[Оптовая цена KRW                       за 1шт]]/$H$1)</f>
        <v>Введите курс</v>
      </c>
      <c r="J344" s="284"/>
      <c r="K344" s="40">
        <f>Таблица615[[#This Row],[Заказ коробок ]]*Таблица615[[#This Row],[Кол-во шт в коробке]]</f>
        <v>0</v>
      </c>
      <c r="L344" s="38">
        <f>Таблица615[[#This Row],[Общее кол-во шт]]*Таблица615[[#This Row],[Оптовая цена KRW                       за 1шт]]</f>
        <v>0</v>
      </c>
      <c r="M344" s="41" t="str">
        <f>IFERROR(Таблица615[[#This Row],[Общее кол-во шт]]*Таблица615[[#This Row],[Оптовая цена USD                       за 1шт]],"")</f>
        <v/>
      </c>
      <c r="N344" s="312"/>
    </row>
    <row r="345" spans="1:14" ht="24" customHeight="1">
      <c r="A345" s="307" t="s">
        <v>20436</v>
      </c>
      <c r="B345" s="32">
        <v>8801051433388</v>
      </c>
      <c r="C345" s="308" t="s">
        <v>20704</v>
      </c>
      <c r="D345" s="309" t="s">
        <v>20705</v>
      </c>
      <c r="E345" s="38">
        <v>7000</v>
      </c>
      <c r="F345" s="36">
        <v>0.54</v>
      </c>
      <c r="G345" s="310">
        <v>6</v>
      </c>
      <c r="H345" s="38">
        <f>Таблица615[[#This Row],[Розничная цена KRW]]*Таблица615[[#This Row],[Коэфициент стоимости]]</f>
        <v>3780.0000000000005</v>
      </c>
      <c r="I345" s="39" t="str">
        <f>IF($H$1="","Введите курс",Таблица615[[#This Row],[Оптовая цена KRW                       за 1шт]]/$H$1)</f>
        <v>Введите курс</v>
      </c>
      <c r="J345" s="284"/>
      <c r="K345" s="40">
        <f>Таблица615[[#This Row],[Заказ коробок ]]*Таблица615[[#This Row],[Кол-во шт в коробке]]</f>
        <v>0</v>
      </c>
      <c r="L345" s="38">
        <f>Таблица615[[#This Row],[Общее кол-во шт]]*Таблица615[[#This Row],[Оптовая цена KRW                       за 1шт]]</f>
        <v>0</v>
      </c>
      <c r="M345" s="41" t="str">
        <f>IFERROR(Таблица615[[#This Row],[Общее кол-во шт]]*Таблица615[[#This Row],[Оптовая цена USD                       за 1шт]],"")</f>
        <v/>
      </c>
      <c r="N345" s="312"/>
    </row>
    <row r="346" spans="1:14" ht="24" customHeight="1">
      <c r="A346" s="307" t="s">
        <v>20437</v>
      </c>
      <c r="B346" s="32">
        <v>8801051433395</v>
      </c>
      <c r="C346" s="308" t="s">
        <v>20707</v>
      </c>
      <c r="D346" s="309" t="s">
        <v>20708</v>
      </c>
      <c r="E346" s="38">
        <v>7000</v>
      </c>
      <c r="F346" s="36">
        <v>0.54</v>
      </c>
      <c r="G346" s="310">
        <v>6</v>
      </c>
      <c r="H346" s="38">
        <f>Таблица615[[#This Row],[Розничная цена KRW]]*Таблица615[[#This Row],[Коэфициент стоимости]]</f>
        <v>3780.0000000000005</v>
      </c>
      <c r="I346" s="39" t="str">
        <f>IF($H$1="","Введите курс",Таблица615[[#This Row],[Оптовая цена KRW                       за 1шт]]/$H$1)</f>
        <v>Введите курс</v>
      </c>
      <c r="J346" s="284"/>
      <c r="K346" s="40">
        <f>Таблица615[[#This Row],[Заказ коробок ]]*Таблица615[[#This Row],[Кол-во шт в коробке]]</f>
        <v>0</v>
      </c>
      <c r="L346" s="38">
        <f>Таблица615[[#This Row],[Общее кол-во шт]]*Таблица615[[#This Row],[Оптовая цена KRW                       за 1шт]]</f>
        <v>0</v>
      </c>
      <c r="M346" s="41" t="str">
        <f>IFERROR(Таблица615[[#This Row],[Общее кол-во шт]]*Таблица615[[#This Row],[Оптовая цена USD                       за 1шт]],"")</f>
        <v/>
      </c>
      <c r="N346" s="312"/>
    </row>
    <row r="347" spans="1:14" ht="24" customHeight="1">
      <c r="A347" s="307" t="s">
        <v>20438</v>
      </c>
      <c r="B347" s="32">
        <v>8801051433883</v>
      </c>
      <c r="C347" s="308" t="s">
        <v>20710</v>
      </c>
      <c r="D347" s="309" t="s">
        <v>20711</v>
      </c>
      <c r="E347" s="38">
        <v>12000</v>
      </c>
      <c r="F347" s="36">
        <v>0.54</v>
      </c>
      <c r="G347" s="310">
        <v>6</v>
      </c>
      <c r="H347" s="38">
        <f>Таблица615[[#This Row],[Розничная цена KRW]]*Таблица615[[#This Row],[Коэфициент стоимости]]</f>
        <v>6480</v>
      </c>
      <c r="I347" s="39" t="str">
        <f>IF($H$1="","Введите курс",Таблица615[[#This Row],[Оптовая цена KRW                       за 1шт]]/$H$1)</f>
        <v>Введите курс</v>
      </c>
      <c r="J347" s="284"/>
      <c r="K347" s="40">
        <f>Таблица615[[#This Row],[Заказ коробок ]]*Таблица615[[#This Row],[Кол-во шт в коробке]]</f>
        <v>0</v>
      </c>
      <c r="L347" s="38">
        <f>Таблица615[[#This Row],[Общее кол-во шт]]*Таблица615[[#This Row],[Оптовая цена KRW                       за 1шт]]</f>
        <v>0</v>
      </c>
      <c r="M347" s="41" t="str">
        <f>IFERROR(Таблица615[[#This Row],[Общее кол-во шт]]*Таблица615[[#This Row],[Оптовая цена USD                       за 1шт]],"")</f>
        <v/>
      </c>
      <c r="N347" s="312"/>
    </row>
    <row r="348" spans="1:14" ht="24" customHeight="1">
      <c r="A348" s="307" t="s">
        <v>20439</v>
      </c>
      <c r="B348" s="32">
        <v>8801051433890</v>
      </c>
      <c r="C348" s="308" t="s">
        <v>20713</v>
      </c>
      <c r="D348" s="309" t="s">
        <v>20714</v>
      </c>
      <c r="E348" s="38">
        <v>12000</v>
      </c>
      <c r="F348" s="36">
        <v>0.54</v>
      </c>
      <c r="G348" s="310">
        <v>6</v>
      </c>
      <c r="H348" s="38">
        <f>Таблица615[[#This Row],[Розничная цена KRW]]*Таблица615[[#This Row],[Коэфициент стоимости]]</f>
        <v>6480</v>
      </c>
      <c r="I348" s="39" t="str">
        <f>IF($H$1="","Введите курс",Таблица615[[#This Row],[Оптовая цена KRW                       за 1шт]]/$H$1)</f>
        <v>Введите курс</v>
      </c>
      <c r="J348" s="284"/>
      <c r="K348" s="40">
        <f>Таблица615[[#This Row],[Заказ коробок ]]*Таблица615[[#This Row],[Кол-во шт в коробке]]</f>
        <v>0</v>
      </c>
      <c r="L348" s="38">
        <f>Таблица615[[#This Row],[Общее кол-во шт]]*Таблица615[[#This Row],[Оптовая цена KRW                       за 1шт]]</f>
        <v>0</v>
      </c>
      <c r="M348" s="41" t="str">
        <f>IFERROR(Таблица615[[#This Row],[Общее кол-во шт]]*Таблица615[[#This Row],[Оптовая цена USD                       за 1шт]],"")</f>
        <v/>
      </c>
      <c r="N348" s="312"/>
    </row>
    <row r="349" spans="1:14" ht="24" customHeight="1">
      <c r="A349" s="307" t="s">
        <v>20440</v>
      </c>
      <c r="B349" s="32">
        <v>8801051437102</v>
      </c>
      <c r="C349" s="308" t="s">
        <v>20716</v>
      </c>
      <c r="D349" s="309" t="s">
        <v>20717</v>
      </c>
      <c r="E349" s="38">
        <v>7000</v>
      </c>
      <c r="F349" s="36">
        <v>0.54</v>
      </c>
      <c r="G349" s="310">
        <v>6</v>
      </c>
      <c r="H349" s="38">
        <f>Таблица615[[#This Row],[Розничная цена KRW]]*Таблица615[[#This Row],[Коэфициент стоимости]]</f>
        <v>3780.0000000000005</v>
      </c>
      <c r="I349" s="39" t="str">
        <f>IF($H$1="","Введите курс",Таблица615[[#This Row],[Оптовая цена KRW                       за 1шт]]/$H$1)</f>
        <v>Введите курс</v>
      </c>
      <c r="J349" s="284"/>
      <c r="K349" s="40">
        <f>Таблица615[[#This Row],[Заказ коробок ]]*Таблица615[[#This Row],[Кол-во шт в коробке]]</f>
        <v>0</v>
      </c>
      <c r="L349" s="38">
        <f>Таблица615[[#This Row],[Общее кол-во шт]]*Таблица615[[#This Row],[Оптовая цена KRW                       за 1шт]]</f>
        <v>0</v>
      </c>
      <c r="M349" s="41" t="str">
        <f>IFERROR(Таблица615[[#This Row],[Общее кол-во шт]]*Таблица615[[#This Row],[Оптовая цена USD                       за 1шт]],"")</f>
        <v/>
      </c>
      <c r="N349" s="312"/>
    </row>
    <row r="350" spans="1:14" ht="24" customHeight="1">
      <c r="A350" s="307" t="s">
        <v>20443</v>
      </c>
      <c r="B350" s="32">
        <v>8801051437119</v>
      </c>
      <c r="C350" s="308" t="s">
        <v>20719</v>
      </c>
      <c r="D350" s="309" t="s">
        <v>20720</v>
      </c>
      <c r="E350" s="38">
        <v>7000</v>
      </c>
      <c r="F350" s="36">
        <v>0.54</v>
      </c>
      <c r="G350" s="310">
        <v>6</v>
      </c>
      <c r="H350" s="38">
        <f>Таблица615[[#This Row],[Розничная цена KRW]]*Таблица615[[#This Row],[Коэфициент стоимости]]</f>
        <v>3780.0000000000005</v>
      </c>
      <c r="I350" s="39" t="str">
        <f>IF($H$1="","Введите курс",Таблица615[[#This Row],[Оптовая цена KRW                       за 1шт]]/$H$1)</f>
        <v>Введите курс</v>
      </c>
      <c r="J350" s="284"/>
      <c r="K350" s="40">
        <f>Таблица615[[#This Row],[Заказ коробок ]]*Таблица615[[#This Row],[Кол-во шт в коробке]]</f>
        <v>0</v>
      </c>
      <c r="L350" s="38">
        <f>Таблица615[[#This Row],[Общее кол-во шт]]*Таблица615[[#This Row],[Оптовая цена KRW                       за 1шт]]</f>
        <v>0</v>
      </c>
      <c r="M350" s="41" t="str">
        <f>IFERROR(Таблица615[[#This Row],[Общее кол-во шт]]*Таблица615[[#This Row],[Оптовая цена USD                       за 1шт]],"")</f>
        <v/>
      </c>
      <c r="N350" s="312"/>
    </row>
    <row r="351" spans="1:14" ht="24" customHeight="1">
      <c r="A351" s="307" t="s">
        <v>20446</v>
      </c>
      <c r="B351" s="32">
        <v>8801051437126</v>
      </c>
      <c r="C351" s="308" t="s">
        <v>20722</v>
      </c>
      <c r="D351" s="309" t="s">
        <v>20723</v>
      </c>
      <c r="E351" s="38">
        <v>7000</v>
      </c>
      <c r="F351" s="36">
        <v>0.54</v>
      </c>
      <c r="G351" s="310">
        <v>6</v>
      </c>
      <c r="H351" s="38">
        <f>Таблица615[[#This Row],[Розничная цена KRW]]*Таблица615[[#This Row],[Коэфициент стоимости]]</f>
        <v>3780.0000000000005</v>
      </c>
      <c r="I351" s="39" t="str">
        <f>IF($H$1="","Введите курс",Таблица615[[#This Row],[Оптовая цена KRW                       за 1шт]]/$H$1)</f>
        <v>Введите курс</v>
      </c>
      <c r="J351" s="284"/>
      <c r="K351" s="40">
        <f>Таблица615[[#This Row],[Заказ коробок ]]*Таблица615[[#This Row],[Кол-во шт в коробке]]</f>
        <v>0</v>
      </c>
      <c r="L351" s="38">
        <f>Таблица615[[#This Row],[Общее кол-во шт]]*Таблица615[[#This Row],[Оптовая цена KRW                       за 1шт]]</f>
        <v>0</v>
      </c>
      <c r="M351" s="41" t="str">
        <f>IFERROR(Таблица615[[#This Row],[Общее кол-во шт]]*Таблица615[[#This Row],[Оптовая цена USD                       за 1шт]],"")</f>
        <v/>
      </c>
      <c r="N351" s="312"/>
    </row>
    <row r="352" spans="1:14" ht="24" customHeight="1">
      <c r="A352" s="307" t="s">
        <v>20449</v>
      </c>
      <c r="B352" s="32">
        <v>8801051437133</v>
      </c>
      <c r="C352" s="308" t="s">
        <v>20725</v>
      </c>
      <c r="D352" s="309" t="s">
        <v>20726</v>
      </c>
      <c r="E352" s="38">
        <v>7000</v>
      </c>
      <c r="F352" s="36">
        <v>0.54</v>
      </c>
      <c r="G352" s="310">
        <v>6</v>
      </c>
      <c r="H352" s="38">
        <f>Таблица615[[#This Row],[Розничная цена KRW]]*Таблица615[[#This Row],[Коэфициент стоимости]]</f>
        <v>3780.0000000000005</v>
      </c>
      <c r="I352" s="39" t="str">
        <f>IF($H$1="","Введите курс",Таблица615[[#This Row],[Оптовая цена KRW                       за 1шт]]/$H$1)</f>
        <v>Введите курс</v>
      </c>
      <c r="J352" s="284"/>
      <c r="K352" s="40">
        <f>Таблица615[[#This Row],[Заказ коробок ]]*Таблица615[[#This Row],[Кол-во шт в коробке]]</f>
        <v>0</v>
      </c>
      <c r="L352" s="38">
        <f>Таблица615[[#This Row],[Общее кол-во шт]]*Таблица615[[#This Row],[Оптовая цена KRW                       за 1шт]]</f>
        <v>0</v>
      </c>
      <c r="M352" s="41" t="str">
        <f>IFERROR(Таблица615[[#This Row],[Общее кол-во шт]]*Таблица615[[#This Row],[Оптовая цена USD                       за 1шт]],"")</f>
        <v/>
      </c>
      <c r="N352" s="312"/>
    </row>
    <row r="353" spans="1:14" ht="24" customHeight="1">
      <c r="A353" s="307" t="s">
        <v>20452</v>
      </c>
      <c r="B353" s="32">
        <v>8801051437300</v>
      </c>
      <c r="C353" s="308" t="s">
        <v>20729</v>
      </c>
      <c r="D353" s="309" t="s">
        <v>20730</v>
      </c>
      <c r="E353" s="38">
        <v>12000</v>
      </c>
      <c r="F353" s="36">
        <v>0.54</v>
      </c>
      <c r="G353" s="310">
        <v>4</v>
      </c>
      <c r="H353" s="38">
        <f>Таблица615[[#This Row],[Розничная цена KRW]]*Таблица615[[#This Row],[Коэфициент стоимости]]</f>
        <v>6480</v>
      </c>
      <c r="I353" s="39" t="str">
        <f>IF($H$1="","Введите курс",Таблица615[[#This Row],[Оптовая цена KRW                       за 1шт]]/$H$1)</f>
        <v>Введите курс</v>
      </c>
      <c r="J353" s="284"/>
      <c r="K353" s="40">
        <f>Таблица615[[#This Row],[Заказ коробок ]]*Таблица615[[#This Row],[Кол-во шт в коробке]]</f>
        <v>0</v>
      </c>
      <c r="L353" s="38">
        <f>Таблица615[[#This Row],[Общее кол-во шт]]*Таблица615[[#This Row],[Оптовая цена KRW                       за 1шт]]</f>
        <v>0</v>
      </c>
      <c r="M353" s="41" t="str">
        <f>IFERROR(Таблица615[[#This Row],[Общее кол-во шт]]*Таблица615[[#This Row],[Оптовая цена USD                       за 1шт]],"")</f>
        <v/>
      </c>
      <c r="N353" s="312"/>
    </row>
    <row r="354" spans="1:14" ht="24" customHeight="1">
      <c r="A354" s="307" t="s">
        <v>20455</v>
      </c>
      <c r="B354" s="32">
        <v>8801051437317</v>
      </c>
      <c r="C354" s="308" t="s">
        <v>20732</v>
      </c>
      <c r="D354" s="309" t="s">
        <v>20733</v>
      </c>
      <c r="E354" s="38">
        <v>12000</v>
      </c>
      <c r="F354" s="36">
        <v>0.54</v>
      </c>
      <c r="G354" s="310">
        <v>4</v>
      </c>
      <c r="H354" s="38">
        <f>Таблица615[[#This Row],[Розничная цена KRW]]*Таблица615[[#This Row],[Коэфициент стоимости]]</f>
        <v>6480</v>
      </c>
      <c r="I354" s="39" t="str">
        <f>IF($H$1="","Введите курс",Таблица615[[#This Row],[Оптовая цена KRW                       за 1шт]]/$H$1)</f>
        <v>Введите курс</v>
      </c>
      <c r="J354" s="284"/>
      <c r="K354" s="40">
        <f>Таблица615[[#This Row],[Заказ коробок ]]*Таблица615[[#This Row],[Кол-во шт в коробке]]</f>
        <v>0</v>
      </c>
      <c r="L354" s="38">
        <f>Таблица615[[#This Row],[Общее кол-во шт]]*Таблица615[[#This Row],[Оптовая цена KRW                       за 1шт]]</f>
        <v>0</v>
      </c>
      <c r="M354" s="41" t="str">
        <f>IFERROR(Таблица615[[#This Row],[Общее кол-во шт]]*Таблица615[[#This Row],[Оптовая цена USD                       за 1шт]],"")</f>
        <v/>
      </c>
      <c r="N354" s="312"/>
    </row>
    <row r="355" spans="1:14" ht="24" customHeight="1">
      <c r="A355" s="307" t="s">
        <v>20458</v>
      </c>
      <c r="B355" s="32">
        <v>8801051437324</v>
      </c>
      <c r="C355" s="308" t="s">
        <v>20735</v>
      </c>
      <c r="D355" s="309" t="s">
        <v>20736</v>
      </c>
      <c r="E355" s="38">
        <v>12000</v>
      </c>
      <c r="F355" s="36">
        <v>0.54</v>
      </c>
      <c r="G355" s="310">
        <v>4</v>
      </c>
      <c r="H355" s="38">
        <f>Таблица615[[#This Row],[Розничная цена KRW]]*Таблица615[[#This Row],[Коэфициент стоимости]]</f>
        <v>6480</v>
      </c>
      <c r="I355" s="39" t="str">
        <f>IF($H$1="","Введите курс",Таблица615[[#This Row],[Оптовая цена KRW                       за 1шт]]/$H$1)</f>
        <v>Введите курс</v>
      </c>
      <c r="J355" s="284"/>
      <c r="K355" s="40">
        <f>Таблица615[[#This Row],[Заказ коробок ]]*Таблица615[[#This Row],[Кол-во шт в коробке]]</f>
        <v>0</v>
      </c>
      <c r="L355" s="38">
        <f>Таблица615[[#This Row],[Общее кол-во шт]]*Таблица615[[#This Row],[Оптовая цена KRW                       за 1шт]]</f>
        <v>0</v>
      </c>
      <c r="M355" s="41" t="str">
        <f>IFERROR(Таблица615[[#This Row],[Общее кол-во шт]]*Таблица615[[#This Row],[Оптовая цена USD                       за 1шт]],"")</f>
        <v/>
      </c>
      <c r="N355" s="312"/>
    </row>
    <row r="356" spans="1:14" ht="24" customHeight="1">
      <c r="A356" s="307" t="s">
        <v>20461</v>
      </c>
      <c r="B356" s="32">
        <v>8801051437331</v>
      </c>
      <c r="C356" s="308" t="s">
        <v>20738</v>
      </c>
      <c r="D356" s="309" t="s">
        <v>20739</v>
      </c>
      <c r="E356" s="38">
        <v>12000</v>
      </c>
      <c r="F356" s="36">
        <v>0.54</v>
      </c>
      <c r="G356" s="310">
        <v>4</v>
      </c>
      <c r="H356" s="38">
        <f>Таблица615[[#This Row],[Розничная цена KRW]]*Таблица615[[#This Row],[Коэфициент стоимости]]</f>
        <v>6480</v>
      </c>
      <c r="I356" s="39" t="str">
        <f>IF($H$1="","Введите курс",Таблица615[[#This Row],[Оптовая цена KRW                       за 1шт]]/$H$1)</f>
        <v>Введите курс</v>
      </c>
      <c r="J356" s="284"/>
      <c r="K356" s="40">
        <f>Таблица615[[#This Row],[Заказ коробок ]]*Таблица615[[#This Row],[Кол-во шт в коробке]]</f>
        <v>0</v>
      </c>
      <c r="L356" s="38">
        <f>Таблица615[[#This Row],[Общее кол-во шт]]*Таблица615[[#This Row],[Оптовая цена KRW                       за 1шт]]</f>
        <v>0</v>
      </c>
      <c r="M356" s="41" t="str">
        <f>IFERROR(Таблица615[[#This Row],[Общее кол-во шт]]*Таблица615[[#This Row],[Оптовая цена USD                       за 1шт]],"")</f>
        <v/>
      </c>
      <c r="N356" s="312"/>
    </row>
    <row r="357" spans="1:14" ht="24" customHeight="1">
      <c r="A357" s="307" t="s">
        <v>20464</v>
      </c>
      <c r="B357" s="32">
        <v>8801051440294</v>
      </c>
      <c r="C357" s="308" t="s">
        <v>20741</v>
      </c>
      <c r="D357" s="309" t="s">
        <v>20742</v>
      </c>
      <c r="E357" s="38">
        <v>7000</v>
      </c>
      <c r="F357" s="36">
        <v>0.54</v>
      </c>
      <c r="G357" s="310">
        <v>6</v>
      </c>
      <c r="H357" s="38">
        <f>Таблица615[[#This Row],[Розничная цена KRW]]*Таблица615[[#This Row],[Коэфициент стоимости]]</f>
        <v>3780.0000000000005</v>
      </c>
      <c r="I357" s="39" t="str">
        <f>IF($H$1="","Введите курс",Таблица615[[#This Row],[Оптовая цена KRW                       за 1шт]]/$H$1)</f>
        <v>Введите курс</v>
      </c>
      <c r="J357" s="284"/>
      <c r="K357" s="40">
        <f>Таблица615[[#This Row],[Заказ коробок ]]*Таблица615[[#This Row],[Кол-во шт в коробке]]</f>
        <v>0</v>
      </c>
      <c r="L357" s="38">
        <f>Таблица615[[#This Row],[Общее кол-во шт]]*Таблица615[[#This Row],[Оптовая цена KRW                       за 1шт]]</f>
        <v>0</v>
      </c>
      <c r="M357" s="41" t="str">
        <f>IFERROR(Таблица615[[#This Row],[Общее кол-во шт]]*Таблица615[[#This Row],[Оптовая цена USD                       за 1шт]],"")</f>
        <v/>
      </c>
      <c r="N357" s="312"/>
    </row>
    <row r="358" spans="1:14" ht="24" customHeight="1">
      <c r="A358" s="307" t="s">
        <v>20467</v>
      </c>
      <c r="B358" s="32">
        <v>8801051440300</v>
      </c>
      <c r="C358" s="308" t="s">
        <v>20744</v>
      </c>
      <c r="D358" s="309" t="s">
        <v>20745</v>
      </c>
      <c r="E358" s="38">
        <v>7000</v>
      </c>
      <c r="F358" s="36">
        <v>0.54</v>
      </c>
      <c r="G358" s="310">
        <v>6</v>
      </c>
      <c r="H358" s="38">
        <f>Таблица615[[#This Row],[Розничная цена KRW]]*Таблица615[[#This Row],[Коэфициент стоимости]]</f>
        <v>3780.0000000000005</v>
      </c>
      <c r="I358" s="39" t="str">
        <f>IF($H$1="","Введите курс",Таблица615[[#This Row],[Оптовая цена KRW                       за 1шт]]/$H$1)</f>
        <v>Введите курс</v>
      </c>
      <c r="J358" s="284"/>
      <c r="K358" s="40">
        <f>Таблица615[[#This Row],[Заказ коробок ]]*Таблица615[[#This Row],[Кол-во шт в коробке]]</f>
        <v>0</v>
      </c>
      <c r="L358" s="38">
        <f>Таблица615[[#This Row],[Общее кол-во шт]]*Таблица615[[#This Row],[Оптовая цена KRW                       за 1шт]]</f>
        <v>0</v>
      </c>
      <c r="M358" s="41" t="str">
        <f>IFERROR(Таблица615[[#This Row],[Общее кол-во шт]]*Таблица615[[#This Row],[Оптовая цена USD                       за 1шт]],"")</f>
        <v/>
      </c>
      <c r="N358" s="312"/>
    </row>
    <row r="359" spans="1:14" ht="24" customHeight="1">
      <c r="A359" s="307" t="s">
        <v>20470</v>
      </c>
      <c r="B359" s="32">
        <v>8801051440317</v>
      </c>
      <c r="C359" s="308" t="s">
        <v>20747</v>
      </c>
      <c r="D359" s="309" t="s">
        <v>20748</v>
      </c>
      <c r="E359" s="38">
        <v>7000</v>
      </c>
      <c r="F359" s="36">
        <v>0.54</v>
      </c>
      <c r="G359" s="310">
        <v>6</v>
      </c>
      <c r="H359" s="38">
        <f>Таблица615[[#This Row],[Розничная цена KRW]]*Таблица615[[#This Row],[Коэфициент стоимости]]</f>
        <v>3780.0000000000005</v>
      </c>
      <c r="I359" s="39" t="str">
        <f>IF($H$1="","Введите курс",Таблица615[[#This Row],[Оптовая цена KRW                       за 1шт]]/$H$1)</f>
        <v>Введите курс</v>
      </c>
      <c r="J359" s="284"/>
      <c r="K359" s="40">
        <f>Таблица615[[#This Row],[Заказ коробок ]]*Таблица615[[#This Row],[Кол-во шт в коробке]]</f>
        <v>0</v>
      </c>
      <c r="L359" s="38">
        <f>Таблица615[[#This Row],[Общее кол-во шт]]*Таблица615[[#This Row],[Оптовая цена KRW                       за 1шт]]</f>
        <v>0</v>
      </c>
      <c r="M359" s="41" t="str">
        <f>IFERROR(Таблица615[[#This Row],[Общее кол-во шт]]*Таблица615[[#This Row],[Оптовая цена USD                       за 1шт]],"")</f>
        <v/>
      </c>
      <c r="N359" s="312"/>
    </row>
    <row r="360" spans="1:14" ht="24" customHeight="1">
      <c r="A360" s="307" t="s">
        <v>20473</v>
      </c>
      <c r="B360" s="32">
        <v>8801051440324</v>
      </c>
      <c r="C360" s="308" t="s">
        <v>20750</v>
      </c>
      <c r="D360" s="309" t="s">
        <v>20751</v>
      </c>
      <c r="E360" s="38">
        <v>7000</v>
      </c>
      <c r="F360" s="36">
        <v>0.54</v>
      </c>
      <c r="G360" s="310">
        <v>6</v>
      </c>
      <c r="H360" s="38">
        <f>Таблица615[[#This Row],[Розничная цена KRW]]*Таблица615[[#This Row],[Коэфициент стоимости]]</f>
        <v>3780.0000000000005</v>
      </c>
      <c r="I360" s="39" t="str">
        <f>IF($H$1="","Введите курс",Таблица615[[#This Row],[Оптовая цена KRW                       за 1шт]]/$H$1)</f>
        <v>Введите курс</v>
      </c>
      <c r="J360" s="284"/>
      <c r="K360" s="40">
        <f>Таблица615[[#This Row],[Заказ коробок ]]*Таблица615[[#This Row],[Кол-во шт в коробке]]</f>
        <v>0</v>
      </c>
      <c r="L360" s="38">
        <f>Таблица615[[#This Row],[Общее кол-во шт]]*Таблица615[[#This Row],[Оптовая цена KRW                       за 1шт]]</f>
        <v>0</v>
      </c>
      <c r="M360" s="41" t="str">
        <f>IFERROR(Таблица615[[#This Row],[Общее кол-во шт]]*Таблица615[[#This Row],[Оптовая цена USD                       за 1шт]],"")</f>
        <v/>
      </c>
      <c r="N360" s="312"/>
    </row>
    <row r="361" spans="1:14" ht="24" customHeight="1">
      <c r="A361" s="307" t="s">
        <v>20476</v>
      </c>
      <c r="B361" s="32">
        <v>8806182593574</v>
      </c>
      <c r="C361" s="308" t="s">
        <v>31937</v>
      </c>
      <c r="D361" s="309" t="s">
        <v>31938</v>
      </c>
      <c r="E361" s="38">
        <v>8000</v>
      </c>
      <c r="F361" s="36">
        <v>0.54</v>
      </c>
      <c r="G361" s="310">
        <v>6</v>
      </c>
      <c r="H361" s="38">
        <f>Таблица615[[#This Row],[Розничная цена KRW]]*Таблица615[[#This Row],[Коэфициент стоимости]]</f>
        <v>4320</v>
      </c>
      <c r="I361" s="39" t="str">
        <f>IF($H$1="","Введите курс",Таблица615[[#This Row],[Оптовая цена KRW                       за 1шт]]/$H$1)</f>
        <v>Введите курс</v>
      </c>
      <c r="J361" s="284"/>
      <c r="K361" s="40">
        <f>Таблица615[[#This Row],[Заказ коробок ]]*Таблица615[[#This Row],[Кол-во шт в коробке]]</f>
        <v>0</v>
      </c>
      <c r="L361" s="38">
        <f>Таблица615[[#This Row],[Общее кол-во шт]]*Таблица615[[#This Row],[Оптовая цена KRW                       за 1шт]]</f>
        <v>0</v>
      </c>
      <c r="M361" s="41" t="str">
        <f>IFERROR(Таблица615[[#This Row],[Общее кол-во шт]]*Таблица615[[#This Row],[Оптовая цена USD                       за 1шт]],"")</f>
        <v/>
      </c>
      <c r="N361" s="312"/>
    </row>
    <row r="362" spans="1:14" ht="24" customHeight="1">
      <c r="A362" s="307" t="s">
        <v>20479</v>
      </c>
      <c r="B362" s="32">
        <v>8806182593581</v>
      </c>
      <c r="C362" s="308" t="s">
        <v>31939</v>
      </c>
      <c r="D362" s="309" t="s">
        <v>31940</v>
      </c>
      <c r="E362" s="38">
        <v>8000</v>
      </c>
      <c r="F362" s="36">
        <v>0.54</v>
      </c>
      <c r="G362" s="310">
        <v>6</v>
      </c>
      <c r="H362" s="38">
        <f>Таблица615[[#This Row],[Розничная цена KRW]]*Таблица615[[#This Row],[Коэфициент стоимости]]</f>
        <v>4320</v>
      </c>
      <c r="I362" s="39" t="str">
        <f>IF($H$1="","Введите курс",Таблица615[[#This Row],[Оптовая цена KRW                       за 1шт]]/$H$1)</f>
        <v>Введите курс</v>
      </c>
      <c r="J362" s="284"/>
      <c r="K362" s="40">
        <f>Таблица615[[#This Row],[Заказ коробок ]]*Таблица615[[#This Row],[Кол-во шт в коробке]]</f>
        <v>0</v>
      </c>
      <c r="L362" s="38">
        <f>Таблица615[[#This Row],[Общее кол-во шт]]*Таблица615[[#This Row],[Оптовая цена KRW                       за 1шт]]</f>
        <v>0</v>
      </c>
      <c r="M362" s="41" t="str">
        <f>IFERROR(Таблица615[[#This Row],[Общее кол-во шт]]*Таблица615[[#This Row],[Оптовая цена USD                       за 1шт]],"")</f>
        <v/>
      </c>
      <c r="N362" s="312"/>
    </row>
    <row r="363" spans="1:14" ht="24" customHeight="1">
      <c r="A363" s="307" t="s">
        <v>20482</v>
      </c>
      <c r="B363" s="32">
        <v>8801051443240</v>
      </c>
      <c r="C363" s="308" t="s">
        <v>31941</v>
      </c>
      <c r="D363" s="309" t="s">
        <v>31942</v>
      </c>
      <c r="E363" s="38">
        <v>5000</v>
      </c>
      <c r="F363" s="36">
        <v>0.54</v>
      </c>
      <c r="G363" s="310">
        <v>10</v>
      </c>
      <c r="H363" s="38">
        <f>Таблица615[[#This Row],[Розничная цена KRW]]*Таблица615[[#This Row],[Коэфициент стоимости]]</f>
        <v>2700</v>
      </c>
      <c r="I363" s="39" t="str">
        <f>IF($H$1="","Введите курс",Таблица615[[#This Row],[Оптовая цена KRW                       за 1шт]]/$H$1)</f>
        <v>Введите курс</v>
      </c>
      <c r="J363" s="284"/>
      <c r="K363" s="40">
        <f>Таблица615[[#This Row],[Заказ коробок ]]*Таблица615[[#This Row],[Кол-во шт в коробке]]</f>
        <v>0</v>
      </c>
      <c r="L363" s="38">
        <f>Таблица615[[#This Row],[Общее кол-во шт]]*Таблица615[[#This Row],[Оптовая цена KRW                       за 1шт]]</f>
        <v>0</v>
      </c>
      <c r="M363" s="41" t="str">
        <f>IFERROR(Таблица615[[#This Row],[Общее кол-во шт]]*Таблица615[[#This Row],[Оптовая цена USD                       за 1шт]],"")</f>
        <v/>
      </c>
      <c r="N363" s="312"/>
    </row>
    <row r="364" spans="1:14" ht="24" customHeight="1">
      <c r="A364" s="307" t="s">
        <v>20485</v>
      </c>
      <c r="B364" s="32">
        <v>8801051443233</v>
      </c>
      <c r="C364" s="308" t="s">
        <v>31943</v>
      </c>
      <c r="D364" s="309" t="s">
        <v>31944</v>
      </c>
      <c r="E364" s="38">
        <v>5000</v>
      </c>
      <c r="F364" s="36">
        <v>0.54</v>
      </c>
      <c r="G364" s="310">
        <v>10</v>
      </c>
      <c r="H364" s="38">
        <f>Таблица615[[#This Row],[Розничная цена KRW]]*Таблица615[[#This Row],[Коэфициент стоимости]]</f>
        <v>2700</v>
      </c>
      <c r="I364" s="39" t="str">
        <f>IF($H$1="","Введите курс",Таблица615[[#This Row],[Оптовая цена KRW                       за 1шт]]/$H$1)</f>
        <v>Введите курс</v>
      </c>
      <c r="J364" s="284"/>
      <c r="K364" s="40">
        <f>Таблица615[[#This Row],[Заказ коробок ]]*Таблица615[[#This Row],[Кол-во шт в коробке]]</f>
        <v>0</v>
      </c>
      <c r="L364" s="38">
        <f>Таблица615[[#This Row],[Общее кол-во шт]]*Таблица615[[#This Row],[Оптовая цена KRW                       за 1шт]]</f>
        <v>0</v>
      </c>
      <c r="M364" s="41" t="str">
        <f>IFERROR(Таблица615[[#This Row],[Общее кол-во шт]]*Таблица615[[#This Row],[Оптовая цена USD                       за 1шт]],"")</f>
        <v/>
      </c>
      <c r="N364" s="312"/>
    </row>
    <row r="365" spans="1:14" ht="24" customHeight="1">
      <c r="A365" s="307" t="s">
        <v>20488</v>
      </c>
      <c r="B365" s="32">
        <v>8801051443226</v>
      </c>
      <c r="C365" s="308" t="s">
        <v>31945</v>
      </c>
      <c r="D365" s="309" t="s">
        <v>31946</v>
      </c>
      <c r="E365" s="38">
        <v>5000</v>
      </c>
      <c r="F365" s="36">
        <v>0.54</v>
      </c>
      <c r="G365" s="310">
        <v>10</v>
      </c>
      <c r="H365" s="38">
        <f>Таблица615[[#This Row],[Розничная цена KRW]]*Таблица615[[#This Row],[Коэфициент стоимости]]</f>
        <v>2700</v>
      </c>
      <c r="I365" s="39" t="str">
        <f>IF($H$1="","Введите курс",Таблица615[[#This Row],[Оптовая цена KRW                       за 1шт]]/$H$1)</f>
        <v>Введите курс</v>
      </c>
      <c r="J365" s="284"/>
      <c r="K365" s="40">
        <f>Таблица615[[#This Row],[Заказ коробок ]]*Таблица615[[#This Row],[Кол-во шт в коробке]]</f>
        <v>0</v>
      </c>
      <c r="L365" s="38">
        <f>Таблица615[[#This Row],[Общее кол-во шт]]*Таблица615[[#This Row],[Оптовая цена KRW                       за 1шт]]</f>
        <v>0</v>
      </c>
      <c r="M365" s="41" t="str">
        <f>IFERROR(Таблица615[[#This Row],[Общее кол-во шт]]*Таблица615[[#This Row],[Оптовая цена USD                       за 1шт]],"")</f>
        <v/>
      </c>
      <c r="N365" s="312"/>
    </row>
    <row r="366" spans="1:14" ht="24" customHeight="1">
      <c r="A366" s="307" t="s">
        <v>20491</v>
      </c>
      <c r="B366" s="32">
        <v>8801051443219</v>
      </c>
      <c r="C366" s="308" t="s">
        <v>31947</v>
      </c>
      <c r="D366" s="309" t="s">
        <v>31948</v>
      </c>
      <c r="E366" s="38">
        <v>5000</v>
      </c>
      <c r="F366" s="36">
        <v>0.54</v>
      </c>
      <c r="G366" s="310">
        <v>10</v>
      </c>
      <c r="H366" s="38">
        <f>Таблица615[[#This Row],[Розничная цена KRW]]*Таблица615[[#This Row],[Коэфициент стоимости]]</f>
        <v>2700</v>
      </c>
      <c r="I366" s="39" t="str">
        <f>IF($H$1="","Введите курс",Таблица615[[#This Row],[Оптовая цена KRW                       за 1шт]]/$H$1)</f>
        <v>Введите курс</v>
      </c>
      <c r="J366" s="284"/>
      <c r="K366" s="40">
        <f>Таблица615[[#This Row],[Заказ коробок ]]*Таблица615[[#This Row],[Кол-во шт в коробке]]</f>
        <v>0</v>
      </c>
      <c r="L366" s="38">
        <f>Таблица615[[#This Row],[Общее кол-во шт]]*Таблица615[[#This Row],[Оптовая цена KRW                       за 1шт]]</f>
        <v>0</v>
      </c>
      <c r="M366" s="41" t="str">
        <f>IFERROR(Таблица615[[#This Row],[Общее кол-во шт]]*Таблица615[[#This Row],[Оптовая цена USD                       за 1шт]],"")</f>
        <v/>
      </c>
      <c r="N366" s="312"/>
    </row>
    <row r="367" spans="1:14" ht="24" customHeight="1">
      <c r="A367" s="307" t="s">
        <v>20494</v>
      </c>
      <c r="B367" s="32">
        <v>8801051443202</v>
      </c>
      <c r="C367" s="308" t="s">
        <v>31949</v>
      </c>
      <c r="D367" s="309" t="s">
        <v>31950</v>
      </c>
      <c r="E367" s="38">
        <v>5000</v>
      </c>
      <c r="F367" s="36">
        <v>0.54</v>
      </c>
      <c r="G367" s="310">
        <v>10</v>
      </c>
      <c r="H367" s="38">
        <f>Таблица615[[#This Row],[Розничная цена KRW]]*Таблица615[[#This Row],[Коэфициент стоимости]]</f>
        <v>2700</v>
      </c>
      <c r="I367" s="39" t="str">
        <f>IF($H$1="","Введите курс",Таблица615[[#This Row],[Оптовая цена KRW                       за 1шт]]/$H$1)</f>
        <v>Введите курс</v>
      </c>
      <c r="J367" s="284"/>
      <c r="K367" s="40">
        <f>Таблица615[[#This Row],[Заказ коробок ]]*Таблица615[[#This Row],[Кол-во шт в коробке]]</f>
        <v>0</v>
      </c>
      <c r="L367" s="38">
        <f>Таблица615[[#This Row],[Общее кол-во шт]]*Таблица615[[#This Row],[Оптовая цена KRW                       за 1шт]]</f>
        <v>0</v>
      </c>
      <c r="M367" s="41" t="str">
        <f>IFERROR(Таблица615[[#This Row],[Общее кол-во шт]]*Таблица615[[#This Row],[Оптовая цена USD                       за 1шт]],"")</f>
        <v/>
      </c>
      <c r="N367" s="312"/>
    </row>
    <row r="368" spans="1:14" ht="24" customHeight="1">
      <c r="A368" s="307" t="s">
        <v>20495</v>
      </c>
      <c r="B368" s="32">
        <v>8801051451849</v>
      </c>
      <c r="C368" s="308" t="s">
        <v>31951</v>
      </c>
      <c r="D368" s="309" t="s">
        <v>31952</v>
      </c>
      <c r="E368" s="38">
        <v>12000</v>
      </c>
      <c r="F368" s="36">
        <v>0.54</v>
      </c>
      <c r="G368" s="310">
        <v>10</v>
      </c>
      <c r="H368" s="38">
        <f>Таблица615[[#This Row],[Розничная цена KRW]]*Таблица615[[#This Row],[Коэфициент стоимости]]</f>
        <v>6480</v>
      </c>
      <c r="I368" s="39" t="str">
        <f>IF($H$1="","Введите курс",Таблица615[[#This Row],[Оптовая цена KRW                       за 1шт]]/$H$1)</f>
        <v>Введите курс</v>
      </c>
      <c r="J368" s="284"/>
      <c r="K368" s="40">
        <f>Таблица615[[#This Row],[Заказ коробок ]]*Таблица615[[#This Row],[Кол-во шт в коробке]]</f>
        <v>0</v>
      </c>
      <c r="L368" s="38">
        <f>Таблица615[[#This Row],[Общее кол-во шт]]*Таблица615[[#This Row],[Оптовая цена KRW                       за 1шт]]</f>
        <v>0</v>
      </c>
      <c r="M368" s="41" t="str">
        <f>IFERROR(Таблица615[[#This Row],[Общее кол-во шт]]*Таблица615[[#This Row],[Оптовая цена USD                       за 1шт]],"")</f>
        <v/>
      </c>
      <c r="N368" s="312"/>
    </row>
    <row r="369" spans="1:14" ht="24" customHeight="1">
      <c r="A369" s="307" t="s">
        <v>20498</v>
      </c>
      <c r="B369" s="32">
        <v>8801051451856</v>
      </c>
      <c r="C369" s="308" t="s">
        <v>31953</v>
      </c>
      <c r="D369" s="309" t="s">
        <v>31954</v>
      </c>
      <c r="E369" s="38">
        <v>12000</v>
      </c>
      <c r="F369" s="36">
        <v>0.54</v>
      </c>
      <c r="G369" s="310">
        <v>10</v>
      </c>
      <c r="H369" s="38">
        <f>Таблица615[[#This Row],[Розничная цена KRW]]*Таблица615[[#This Row],[Коэфициент стоимости]]</f>
        <v>6480</v>
      </c>
      <c r="I369" s="39" t="str">
        <f>IF($H$1="","Введите курс",Таблица615[[#This Row],[Оптовая цена KRW                       за 1шт]]/$H$1)</f>
        <v>Введите курс</v>
      </c>
      <c r="J369" s="284"/>
      <c r="K369" s="40">
        <f>Таблица615[[#This Row],[Заказ коробок ]]*Таблица615[[#This Row],[Кол-во шт в коробке]]</f>
        <v>0</v>
      </c>
      <c r="L369" s="38">
        <f>Таблица615[[#This Row],[Общее кол-во шт]]*Таблица615[[#This Row],[Оптовая цена KRW                       за 1шт]]</f>
        <v>0</v>
      </c>
      <c r="M369" s="41" t="str">
        <f>IFERROR(Таблица615[[#This Row],[Общее кол-во шт]]*Таблица615[[#This Row],[Оптовая цена USD                       за 1шт]],"")</f>
        <v/>
      </c>
      <c r="N369" s="312"/>
    </row>
    <row r="370" spans="1:14" ht="24" customHeight="1">
      <c r="A370" s="307" t="s">
        <v>20501</v>
      </c>
      <c r="B370" s="32">
        <v>8801051452884</v>
      </c>
      <c r="C370" s="308" t="s">
        <v>31955</v>
      </c>
      <c r="D370" s="309" t="s">
        <v>19834</v>
      </c>
      <c r="E370" s="38">
        <v>3500</v>
      </c>
      <c r="F370" s="36">
        <v>0.54</v>
      </c>
      <c r="G370" s="310">
        <v>9</v>
      </c>
      <c r="H370" s="38">
        <f>Таблица615[[#This Row],[Розничная цена KRW]]*Таблица615[[#This Row],[Коэфициент стоимости]]</f>
        <v>1890.0000000000002</v>
      </c>
      <c r="I370" s="39" t="str">
        <f>IF($H$1="","Введите курс",Таблица615[[#This Row],[Оптовая цена KRW                       за 1шт]]/$H$1)</f>
        <v>Введите курс</v>
      </c>
      <c r="J370" s="284"/>
      <c r="K370" s="40">
        <f>Таблица615[[#This Row],[Заказ коробок ]]*Таблица615[[#This Row],[Кол-во шт в коробке]]</f>
        <v>0</v>
      </c>
      <c r="L370" s="38">
        <f>Таблица615[[#This Row],[Общее кол-во шт]]*Таблица615[[#This Row],[Оптовая цена KRW                       за 1шт]]</f>
        <v>0</v>
      </c>
      <c r="M370" s="41" t="str">
        <f>IFERROR(Таблица615[[#This Row],[Общее кол-во шт]]*Таблица615[[#This Row],[Оптовая цена USD                       за 1шт]],"")</f>
        <v/>
      </c>
      <c r="N370" s="312"/>
    </row>
    <row r="371" spans="1:14" ht="24" customHeight="1">
      <c r="A371" s="307" t="s">
        <v>20504</v>
      </c>
      <c r="B371" s="32">
        <v>8801051452891</v>
      </c>
      <c r="C371" s="308" t="s">
        <v>31956</v>
      </c>
      <c r="D371" s="309" t="s">
        <v>19836</v>
      </c>
      <c r="E371" s="38">
        <v>3500</v>
      </c>
      <c r="F371" s="36">
        <v>0.54</v>
      </c>
      <c r="G371" s="310">
        <v>9</v>
      </c>
      <c r="H371" s="38">
        <f>Таблица615[[#This Row],[Розничная цена KRW]]*Таблица615[[#This Row],[Коэфициент стоимости]]</f>
        <v>1890.0000000000002</v>
      </c>
      <c r="I371" s="39" t="str">
        <f>IF($H$1="","Введите курс",Таблица615[[#This Row],[Оптовая цена KRW                       за 1шт]]/$H$1)</f>
        <v>Введите курс</v>
      </c>
      <c r="J371" s="284"/>
      <c r="K371" s="40">
        <f>Таблица615[[#This Row],[Заказ коробок ]]*Таблица615[[#This Row],[Кол-во шт в коробке]]</f>
        <v>0</v>
      </c>
      <c r="L371" s="38">
        <f>Таблица615[[#This Row],[Общее кол-во шт]]*Таблица615[[#This Row],[Оптовая цена KRW                       за 1шт]]</f>
        <v>0</v>
      </c>
      <c r="M371" s="41" t="str">
        <f>IFERROR(Таблица615[[#This Row],[Общее кол-во шт]]*Таблица615[[#This Row],[Оптовая цена USD                       за 1шт]],"")</f>
        <v/>
      </c>
      <c r="N371" s="312"/>
    </row>
    <row r="372" spans="1:14" ht="24" customHeight="1">
      <c r="A372" s="307" t="s">
        <v>20507</v>
      </c>
      <c r="B372" s="32">
        <v>8801051452907</v>
      </c>
      <c r="C372" s="308" t="s">
        <v>31957</v>
      </c>
      <c r="D372" s="309" t="s">
        <v>19838</v>
      </c>
      <c r="E372" s="38">
        <v>3500</v>
      </c>
      <c r="F372" s="36">
        <v>0.54</v>
      </c>
      <c r="G372" s="310">
        <v>9</v>
      </c>
      <c r="H372" s="38">
        <f>Таблица615[[#This Row],[Розничная цена KRW]]*Таблица615[[#This Row],[Коэфициент стоимости]]</f>
        <v>1890.0000000000002</v>
      </c>
      <c r="I372" s="39" t="str">
        <f>IF($H$1="","Введите курс",Таблица615[[#This Row],[Оптовая цена KRW                       за 1шт]]/$H$1)</f>
        <v>Введите курс</v>
      </c>
      <c r="J372" s="284"/>
      <c r="K372" s="40">
        <f>Таблица615[[#This Row],[Заказ коробок ]]*Таблица615[[#This Row],[Кол-во шт в коробке]]</f>
        <v>0</v>
      </c>
      <c r="L372" s="38">
        <f>Таблица615[[#This Row],[Общее кол-во шт]]*Таблица615[[#This Row],[Оптовая цена KRW                       за 1шт]]</f>
        <v>0</v>
      </c>
      <c r="M372" s="41" t="str">
        <f>IFERROR(Таблица615[[#This Row],[Общее кол-во шт]]*Таблица615[[#This Row],[Оптовая цена USD                       за 1шт]],"")</f>
        <v/>
      </c>
      <c r="N372" s="312"/>
    </row>
    <row r="373" spans="1:14" ht="24" customHeight="1">
      <c r="A373" s="307" t="s">
        <v>20510</v>
      </c>
      <c r="B373" s="32">
        <v>8801051452914</v>
      </c>
      <c r="C373" s="308" t="s">
        <v>31958</v>
      </c>
      <c r="D373" s="309" t="s">
        <v>19840</v>
      </c>
      <c r="E373" s="38">
        <v>3500</v>
      </c>
      <c r="F373" s="36">
        <v>0.54</v>
      </c>
      <c r="G373" s="310">
        <v>9</v>
      </c>
      <c r="H373" s="38">
        <f>Таблица615[[#This Row],[Розничная цена KRW]]*Таблица615[[#This Row],[Коэфициент стоимости]]</f>
        <v>1890.0000000000002</v>
      </c>
      <c r="I373" s="39" t="str">
        <f>IF($H$1="","Введите курс",Таблица615[[#This Row],[Оптовая цена KRW                       за 1шт]]/$H$1)</f>
        <v>Введите курс</v>
      </c>
      <c r="J373" s="284"/>
      <c r="K373" s="40">
        <f>Таблица615[[#This Row],[Заказ коробок ]]*Таблица615[[#This Row],[Кол-во шт в коробке]]</f>
        <v>0</v>
      </c>
      <c r="L373" s="38">
        <f>Таблица615[[#This Row],[Общее кол-во шт]]*Таблица615[[#This Row],[Оптовая цена KRW                       за 1шт]]</f>
        <v>0</v>
      </c>
      <c r="M373" s="41" t="str">
        <f>IFERROR(Таблица615[[#This Row],[Общее кол-во шт]]*Таблица615[[#This Row],[Оптовая цена USD                       за 1шт]],"")</f>
        <v/>
      </c>
      <c r="N373" s="312"/>
    </row>
    <row r="374" spans="1:14" ht="24" customHeight="1">
      <c r="A374" s="307" t="s">
        <v>20513</v>
      </c>
      <c r="B374" s="32">
        <v>8801051452921</v>
      </c>
      <c r="C374" s="308" t="s">
        <v>31959</v>
      </c>
      <c r="D374" s="309" t="s">
        <v>19842</v>
      </c>
      <c r="E374" s="38">
        <v>3500</v>
      </c>
      <c r="F374" s="36">
        <v>0.54</v>
      </c>
      <c r="G374" s="310">
        <v>9</v>
      </c>
      <c r="H374" s="38">
        <f>Таблица615[[#This Row],[Розничная цена KRW]]*Таблица615[[#This Row],[Коэфициент стоимости]]</f>
        <v>1890.0000000000002</v>
      </c>
      <c r="I374" s="39" t="str">
        <f>IF($H$1="","Введите курс",Таблица615[[#This Row],[Оптовая цена KRW                       за 1шт]]/$H$1)</f>
        <v>Введите курс</v>
      </c>
      <c r="J374" s="284"/>
      <c r="K374" s="40">
        <f>Таблица615[[#This Row],[Заказ коробок ]]*Таблица615[[#This Row],[Кол-во шт в коробке]]</f>
        <v>0</v>
      </c>
      <c r="L374" s="38">
        <f>Таблица615[[#This Row],[Общее кол-во шт]]*Таблица615[[#This Row],[Оптовая цена KRW                       за 1шт]]</f>
        <v>0</v>
      </c>
      <c r="M374" s="41" t="str">
        <f>IFERROR(Таблица615[[#This Row],[Общее кол-во шт]]*Таблица615[[#This Row],[Оптовая цена USD                       за 1шт]],"")</f>
        <v/>
      </c>
      <c r="N374" s="312"/>
    </row>
    <row r="375" spans="1:14" ht="24" customHeight="1">
      <c r="A375" s="307" t="s">
        <v>20516</v>
      </c>
      <c r="B375" s="32">
        <v>8801051452938</v>
      </c>
      <c r="C375" s="308" t="s">
        <v>31960</v>
      </c>
      <c r="D375" s="309" t="s">
        <v>19844</v>
      </c>
      <c r="E375" s="38">
        <v>3500</v>
      </c>
      <c r="F375" s="36">
        <v>0.54</v>
      </c>
      <c r="G375" s="310">
        <v>9</v>
      </c>
      <c r="H375" s="38">
        <f>Таблица615[[#This Row],[Розничная цена KRW]]*Таблица615[[#This Row],[Коэфициент стоимости]]</f>
        <v>1890.0000000000002</v>
      </c>
      <c r="I375" s="39" t="str">
        <f>IF($H$1="","Введите курс",Таблица615[[#This Row],[Оптовая цена KRW                       за 1шт]]/$H$1)</f>
        <v>Введите курс</v>
      </c>
      <c r="J375" s="284"/>
      <c r="K375" s="40">
        <f>Таблица615[[#This Row],[Заказ коробок ]]*Таблица615[[#This Row],[Кол-во шт в коробке]]</f>
        <v>0</v>
      </c>
      <c r="L375" s="38">
        <f>Таблица615[[#This Row],[Общее кол-во шт]]*Таблица615[[#This Row],[Оптовая цена KRW                       за 1шт]]</f>
        <v>0</v>
      </c>
      <c r="M375" s="41" t="str">
        <f>IFERROR(Таблица615[[#This Row],[Общее кол-во шт]]*Таблица615[[#This Row],[Оптовая цена USD                       за 1шт]],"")</f>
        <v/>
      </c>
      <c r="N375" s="312"/>
    </row>
    <row r="376" spans="1:14" ht="24" customHeight="1">
      <c r="A376" s="307" t="s">
        <v>20519</v>
      </c>
      <c r="B376" s="32">
        <v>8801051452945</v>
      </c>
      <c r="C376" s="308" t="s">
        <v>31961</v>
      </c>
      <c r="D376" s="309" t="s">
        <v>31962</v>
      </c>
      <c r="E376" s="38">
        <v>2000</v>
      </c>
      <c r="F376" s="36">
        <v>0.54</v>
      </c>
      <c r="G376" s="310">
        <v>9</v>
      </c>
      <c r="H376" s="38">
        <f>Таблица615[[#This Row],[Розничная цена KRW]]*Таблица615[[#This Row],[Коэфициент стоимости]]</f>
        <v>1080</v>
      </c>
      <c r="I376" s="39" t="str">
        <f>IF($H$1="","Введите курс",Таблица615[[#This Row],[Оптовая цена KRW                       за 1шт]]/$H$1)</f>
        <v>Введите курс</v>
      </c>
      <c r="J376" s="284"/>
      <c r="K376" s="40">
        <f>Таблица615[[#This Row],[Заказ коробок ]]*Таблица615[[#This Row],[Кол-во шт в коробке]]</f>
        <v>0</v>
      </c>
      <c r="L376" s="38">
        <f>Таблица615[[#This Row],[Общее кол-во шт]]*Таблица615[[#This Row],[Оптовая цена KRW                       за 1шт]]</f>
        <v>0</v>
      </c>
      <c r="M376" s="41" t="str">
        <f>IFERROR(Таблица615[[#This Row],[Общее кол-во шт]]*Таблица615[[#This Row],[Оптовая цена USD                       за 1шт]],"")</f>
        <v/>
      </c>
      <c r="N376" s="312"/>
    </row>
    <row r="377" spans="1:14" ht="24" customHeight="1">
      <c r="A377" s="307" t="s">
        <v>20522</v>
      </c>
      <c r="B377" s="32">
        <v>8801051452952</v>
      </c>
      <c r="C377" s="308" t="s">
        <v>31963</v>
      </c>
      <c r="D377" s="309" t="s">
        <v>31964</v>
      </c>
      <c r="E377" s="38">
        <v>2000</v>
      </c>
      <c r="F377" s="36">
        <v>0.54</v>
      </c>
      <c r="G377" s="310">
        <v>9</v>
      </c>
      <c r="H377" s="38">
        <f>Таблица615[[#This Row],[Розничная цена KRW]]*Таблица615[[#This Row],[Коэфициент стоимости]]</f>
        <v>1080</v>
      </c>
      <c r="I377" s="39" t="str">
        <f>IF($H$1="","Введите курс",Таблица615[[#This Row],[Оптовая цена KRW                       за 1шт]]/$H$1)</f>
        <v>Введите курс</v>
      </c>
      <c r="J377" s="284"/>
      <c r="K377" s="40">
        <f>Таблица615[[#This Row],[Заказ коробок ]]*Таблица615[[#This Row],[Кол-во шт в коробке]]</f>
        <v>0</v>
      </c>
      <c r="L377" s="38">
        <f>Таблица615[[#This Row],[Общее кол-во шт]]*Таблица615[[#This Row],[Оптовая цена KRW                       за 1шт]]</f>
        <v>0</v>
      </c>
      <c r="M377" s="41" t="str">
        <f>IFERROR(Таблица615[[#This Row],[Общее кол-во шт]]*Таблица615[[#This Row],[Оптовая цена USD                       за 1шт]],"")</f>
        <v/>
      </c>
      <c r="N377" s="312"/>
    </row>
    <row r="378" spans="1:14" ht="24" customHeight="1">
      <c r="A378" s="307" t="s">
        <v>20525</v>
      </c>
      <c r="B378" s="32">
        <v>8801051452969</v>
      </c>
      <c r="C378" s="308" t="s">
        <v>31965</v>
      </c>
      <c r="D378" s="309" t="s">
        <v>31966</v>
      </c>
      <c r="E378" s="38">
        <v>2000</v>
      </c>
      <c r="F378" s="36">
        <v>0.54</v>
      </c>
      <c r="G378" s="310">
        <v>9</v>
      </c>
      <c r="H378" s="38">
        <f>Таблица615[[#This Row],[Розничная цена KRW]]*Таблица615[[#This Row],[Коэфициент стоимости]]</f>
        <v>1080</v>
      </c>
      <c r="I378" s="39" t="str">
        <f>IF($H$1="","Введите курс",Таблица615[[#This Row],[Оптовая цена KRW                       за 1шт]]/$H$1)</f>
        <v>Введите курс</v>
      </c>
      <c r="J378" s="284"/>
      <c r="K378" s="40">
        <f>Таблица615[[#This Row],[Заказ коробок ]]*Таблица615[[#This Row],[Кол-во шт в коробке]]</f>
        <v>0</v>
      </c>
      <c r="L378" s="38">
        <f>Таблица615[[#This Row],[Общее кол-во шт]]*Таблица615[[#This Row],[Оптовая цена KRW                       за 1шт]]</f>
        <v>0</v>
      </c>
      <c r="M378" s="41" t="str">
        <f>IFERROR(Таблица615[[#This Row],[Общее кол-во шт]]*Таблица615[[#This Row],[Оптовая цена USD                       за 1шт]],"")</f>
        <v/>
      </c>
      <c r="N378" s="312"/>
    </row>
    <row r="379" spans="1:14" ht="24" customHeight="1">
      <c r="A379" s="307" t="s">
        <v>20528</v>
      </c>
      <c r="B379" s="32">
        <v>8801051452976</v>
      </c>
      <c r="C379" s="308" t="s">
        <v>31967</v>
      </c>
      <c r="D379" s="309" t="s">
        <v>31968</v>
      </c>
      <c r="E379" s="38">
        <v>2000</v>
      </c>
      <c r="F379" s="36">
        <v>0.54</v>
      </c>
      <c r="G379" s="310">
        <v>9</v>
      </c>
      <c r="H379" s="38">
        <f>Таблица615[[#This Row],[Розничная цена KRW]]*Таблица615[[#This Row],[Коэфициент стоимости]]</f>
        <v>1080</v>
      </c>
      <c r="I379" s="39" t="str">
        <f>IF($H$1="","Введите курс",Таблица615[[#This Row],[Оптовая цена KRW                       за 1шт]]/$H$1)</f>
        <v>Введите курс</v>
      </c>
      <c r="J379" s="284"/>
      <c r="K379" s="40">
        <f>Таблица615[[#This Row],[Заказ коробок ]]*Таблица615[[#This Row],[Кол-во шт в коробке]]</f>
        <v>0</v>
      </c>
      <c r="L379" s="38">
        <f>Таблица615[[#This Row],[Общее кол-во шт]]*Таблица615[[#This Row],[Оптовая цена KRW                       за 1шт]]</f>
        <v>0</v>
      </c>
      <c r="M379" s="41" t="str">
        <f>IFERROR(Таблица615[[#This Row],[Общее кол-во шт]]*Таблица615[[#This Row],[Оптовая цена USD                       за 1шт]],"")</f>
        <v/>
      </c>
      <c r="N379" s="312"/>
    </row>
    <row r="380" spans="1:14" ht="24" customHeight="1">
      <c r="A380" s="307" t="s">
        <v>20531</v>
      </c>
      <c r="B380" s="32">
        <v>8801051452983</v>
      </c>
      <c r="C380" s="308" t="s">
        <v>31969</v>
      </c>
      <c r="D380" s="309" t="s">
        <v>31970</v>
      </c>
      <c r="E380" s="38">
        <v>2000</v>
      </c>
      <c r="F380" s="36">
        <v>0.54</v>
      </c>
      <c r="G380" s="310">
        <v>9</v>
      </c>
      <c r="H380" s="38">
        <f>Таблица615[[#This Row],[Розничная цена KRW]]*Таблица615[[#This Row],[Коэфициент стоимости]]</f>
        <v>1080</v>
      </c>
      <c r="I380" s="39" t="str">
        <f>IF($H$1="","Введите курс",Таблица615[[#This Row],[Оптовая цена KRW                       за 1шт]]/$H$1)</f>
        <v>Введите курс</v>
      </c>
      <c r="J380" s="284"/>
      <c r="K380" s="40">
        <f>Таблица615[[#This Row],[Заказ коробок ]]*Таблица615[[#This Row],[Кол-во шт в коробке]]</f>
        <v>0</v>
      </c>
      <c r="L380" s="38">
        <f>Таблица615[[#This Row],[Общее кол-во шт]]*Таблица615[[#This Row],[Оптовая цена KRW                       за 1шт]]</f>
        <v>0</v>
      </c>
      <c r="M380" s="41" t="str">
        <f>IFERROR(Таблица615[[#This Row],[Общее кол-во шт]]*Таблица615[[#This Row],[Оптовая цена USD                       за 1шт]],"")</f>
        <v/>
      </c>
      <c r="N380" s="312"/>
    </row>
    <row r="381" spans="1:14" ht="24" customHeight="1">
      <c r="A381" s="307" t="s">
        <v>20534</v>
      </c>
      <c r="B381" s="32">
        <v>8801051452990</v>
      </c>
      <c r="C381" s="308" t="s">
        <v>31971</v>
      </c>
      <c r="D381" s="309" t="s">
        <v>31972</v>
      </c>
      <c r="E381" s="38">
        <v>2000</v>
      </c>
      <c r="F381" s="36">
        <v>0.54</v>
      </c>
      <c r="G381" s="310">
        <v>9</v>
      </c>
      <c r="H381" s="38">
        <f>Таблица615[[#This Row],[Розничная цена KRW]]*Таблица615[[#This Row],[Коэфициент стоимости]]</f>
        <v>1080</v>
      </c>
      <c r="I381" s="39" t="str">
        <f>IF($H$1="","Введите курс",Таблица615[[#This Row],[Оптовая цена KRW                       за 1шт]]/$H$1)</f>
        <v>Введите курс</v>
      </c>
      <c r="J381" s="284"/>
      <c r="K381" s="40">
        <f>Таблица615[[#This Row],[Заказ коробок ]]*Таблица615[[#This Row],[Кол-во шт в коробке]]</f>
        <v>0</v>
      </c>
      <c r="L381" s="38">
        <f>Таблица615[[#This Row],[Общее кол-во шт]]*Таблица615[[#This Row],[Оптовая цена KRW                       за 1шт]]</f>
        <v>0</v>
      </c>
      <c r="M381" s="41" t="str">
        <f>IFERROR(Таблица615[[#This Row],[Общее кол-во шт]]*Таблица615[[#This Row],[Оптовая цена USD                       за 1шт]],"")</f>
        <v/>
      </c>
      <c r="N381" s="312"/>
    </row>
    <row r="382" spans="1:14" ht="24" customHeight="1">
      <c r="A382" s="307" t="s">
        <v>20537</v>
      </c>
      <c r="B382" s="32">
        <v>8806182523533</v>
      </c>
      <c r="C382" s="308" t="s">
        <v>20764</v>
      </c>
      <c r="D382" s="309" t="s">
        <v>20765</v>
      </c>
      <c r="E382" s="38">
        <v>11000</v>
      </c>
      <c r="F382" s="36">
        <v>0.54</v>
      </c>
      <c r="G382" s="310">
        <v>6</v>
      </c>
      <c r="H382" s="38">
        <f>Таблица615[[#This Row],[Розничная цена KRW]]*Таблица615[[#This Row],[Коэфициент стоимости]]</f>
        <v>5940</v>
      </c>
      <c r="I382" s="39" t="str">
        <f>IF($H$1="","Введите курс",Таблица615[[#This Row],[Оптовая цена KRW                       за 1шт]]/$H$1)</f>
        <v>Введите курс</v>
      </c>
      <c r="J382" s="284"/>
      <c r="K382" s="40">
        <f>Таблица615[[#This Row],[Заказ коробок ]]*Таблица615[[#This Row],[Кол-во шт в коробке]]</f>
        <v>0</v>
      </c>
      <c r="L382" s="38">
        <f>Таблица615[[#This Row],[Общее кол-во шт]]*Таблица615[[#This Row],[Оптовая цена KRW                       за 1шт]]</f>
        <v>0</v>
      </c>
      <c r="M382" s="41" t="str">
        <f>IFERROR(Таблица615[[#This Row],[Общее кол-во шт]]*Таблица615[[#This Row],[Оптовая цена USD                       за 1шт]],"")</f>
        <v/>
      </c>
      <c r="N382" s="312"/>
    </row>
    <row r="383" spans="1:14" ht="24" customHeight="1">
      <c r="A383" s="307" t="s">
        <v>20540</v>
      </c>
      <c r="B383" s="32">
        <v>8806182544873</v>
      </c>
      <c r="C383" s="308" t="s">
        <v>31973</v>
      </c>
      <c r="D383" s="309" t="s">
        <v>31974</v>
      </c>
      <c r="E383" s="38">
        <v>3500</v>
      </c>
      <c r="F383" s="36">
        <v>0.54</v>
      </c>
      <c r="G383" s="310">
        <v>6</v>
      </c>
      <c r="H383" s="38">
        <f>Таблица615[[#This Row],[Розничная цена KRW]]*Таблица615[[#This Row],[Коэфициент стоимости]]</f>
        <v>1890.0000000000002</v>
      </c>
      <c r="I383" s="39" t="str">
        <f>IF($H$1="","Введите курс",Таблица615[[#This Row],[Оптовая цена KRW                       за 1шт]]/$H$1)</f>
        <v>Введите курс</v>
      </c>
      <c r="J383" s="284"/>
      <c r="K383" s="40">
        <f>Таблица615[[#This Row],[Заказ коробок ]]*Таблица615[[#This Row],[Кол-во шт в коробке]]</f>
        <v>0</v>
      </c>
      <c r="L383" s="38">
        <f>Таблица615[[#This Row],[Общее кол-во шт]]*Таблица615[[#This Row],[Оптовая цена KRW                       за 1шт]]</f>
        <v>0</v>
      </c>
      <c r="M383" s="41" t="str">
        <f>IFERROR(Таблица615[[#This Row],[Общее кол-во шт]]*Таблица615[[#This Row],[Оптовая цена USD                       за 1шт]],"")</f>
        <v/>
      </c>
      <c r="N383" s="312"/>
    </row>
    <row r="384" spans="1:14" ht="24" customHeight="1">
      <c r="A384" s="307" t="s">
        <v>20543</v>
      </c>
      <c r="B384" s="32">
        <v>8806182544880</v>
      </c>
      <c r="C384" s="308" t="s">
        <v>31975</v>
      </c>
      <c r="D384" s="309" t="s">
        <v>31976</v>
      </c>
      <c r="E384" s="38">
        <v>3500</v>
      </c>
      <c r="F384" s="36">
        <v>0.54</v>
      </c>
      <c r="G384" s="310">
        <v>6</v>
      </c>
      <c r="H384" s="38">
        <f>Таблица615[[#This Row],[Розничная цена KRW]]*Таблица615[[#This Row],[Коэфициент стоимости]]</f>
        <v>1890.0000000000002</v>
      </c>
      <c r="I384" s="39" t="str">
        <f>IF($H$1="","Введите курс",Таблица615[[#This Row],[Оптовая цена KRW                       за 1шт]]/$H$1)</f>
        <v>Введите курс</v>
      </c>
      <c r="J384" s="284"/>
      <c r="K384" s="40">
        <f>Таблица615[[#This Row],[Заказ коробок ]]*Таблица615[[#This Row],[Кол-во шт в коробке]]</f>
        <v>0</v>
      </c>
      <c r="L384" s="38">
        <f>Таблица615[[#This Row],[Общее кол-во шт]]*Таблица615[[#This Row],[Оптовая цена KRW                       за 1шт]]</f>
        <v>0</v>
      </c>
      <c r="M384" s="41" t="str">
        <f>IFERROR(Таблица615[[#This Row],[Общее кол-во шт]]*Таблица615[[#This Row],[Оптовая цена USD                       за 1шт]],"")</f>
        <v/>
      </c>
      <c r="N384" s="312"/>
    </row>
    <row r="385" spans="1:14" ht="24" customHeight="1">
      <c r="A385" s="307" t="s">
        <v>20546</v>
      </c>
      <c r="B385" s="32">
        <v>8806182544897</v>
      </c>
      <c r="C385" s="308" t="s">
        <v>31977</v>
      </c>
      <c r="D385" s="309" t="s">
        <v>31978</v>
      </c>
      <c r="E385" s="38">
        <v>3500</v>
      </c>
      <c r="F385" s="36">
        <v>0.54</v>
      </c>
      <c r="G385" s="310">
        <v>6</v>
      </c>
      <c r="H385" s="38">
        <f>Таблица615[[#This Row],[Розничная цена KRW]]*Таблица615[[#This Row],[Коэфициент стоимости]]</f>
        <v>1890.0000000000002</v>
      </c>
      <c r="I385" s="39" t="str">
        <f>IF($H$1="","Введите курс",Таблица615[[#This Row],[Оптовая цена KRW                       за 1шт]]/$H$1)</f>
        <v>Введите курс</v>
      </c>
      <c r="J385" s="284"/>
      <c r="K385" s="40">
        <f>Таблица615[[#This Row],[Заказ коробок ]]*Таблица615[[#This Row],[Кол-во шт в коробке]]</f>
        <v>0</v>
      </c>
      <c r="L385" s="38">
        <f>Таблица615[[#This Row],[Общее кол-во шт]]*Таблица615[[#This Row],[Оптовая цена KRW                       за 1шт]]</f>
        <v>0</v>
      </c>
      <c r="M385" s="41" t="str">
        <f>IFERROR(Таблица615[[#This Row],[Общее кол-во шт]]*Таблица615[[#This Row],[Оптовая цена USD                       за 1шт]],"")</f>
        <v/>
      </c>
      <c r="N385" s="312"/>
    </row>
    <row r="386" spans="1:14" ht="24" customHeight="1">
      <c r="A386" s="307" t="s">
        <v>20549</v>
      </c>
      <c r="B386" s="32">
        <v>8806182544903</v>
      </c>
      <c r="C386" s="308" t="s">
        <v>31979</v>
      </c>
      <c r="D386" s="309" t="s">
        <v>31980</v>
      </c>
      <c r="E386" s="38">
        <v>3500</v>
      </c>
      <c r="F386" s="36">
        <v>0.54</v>
      </c>
      <c r="G386" s="310">
        <v>6</v>
      </c>
      <c r="H386" s="38">
        <f>Таблица615[[#This Row],[Розничная цена KRW]]*Таблица615[[#This Row],[Коэфициент стоимости]]</f>
        <v>1890.0000000000002</v>
      </c>
      <c r="I386" s="39" t="str">
        <f>IF($H$1="","Введите курс",Таблица615[[#This Row],[Оптовая цена KRW                       за 1шт]]/$H$1)</f>
        <v>Введите курс</v>
      </c>
      <c r="J386" s="284"/>
      <c r="K386" s="40">
        <f>Таблица615[[#This Row],[Заказ коробок ]]*Таблица615[[#This Row],[Кол-во шт в коробке]]</f>
        <v>0</v>
      </c>
      <c r="L386" s="38">
        <f>Таблица615[[#This Row],[Общее кол-во шт]]*Таблица615[[#This Row],[Оптовая цена KRW                       за 1шт]]</f>
        <v>0</v>
      </c>
      <c r="M386" s="41" t="str">
        <f>IFERROR(Таблица615[[#This Row],[Общее кол-во шт]]*Таблица615[[#This Row],[Оптовая цена USD                       за 1шт]],"")</f>
        <v/>
      </c>
      <c r="N386" s="312"/>
    </row>
    <row r="387" spans="1:14" ht="24" customHeight="1">
      <c r="A387" s="307" t="s">
        <v>20552</v>
      </c>
      <c r="B387" s="32">
        <v>8806182547249</v>
      </c>
      <c r="C387" s="308" t="s">
        <v>31981</v>
      </c>
      <c r="D387" s="309" t="s">
        <v>31982</v>
      </c>
      <c r="E387" s="38">
        <v>3500</v>
      </c>
      <c r="F387" s="36">
        <v>0.54</v>
      </c>
      <c r="G387" s="310">
        <v>6</v>
      </c>
      <c r="H387" s="38">
        <f>Таблица615[[#This Row],[Розничная цена KRW]]*Таблица615[[#This Row],[Коэфициент стоимости]]</f>
        <v>1890.0000000000002</v>
      </c>
      <c r="I387" s="39" t="str">
        <f>IF($H$1="","Введите курс",Таблица615[[#This Row],[Оптовая цена KRW                       за 1шт]]/$H$1)</f>
        <v>Введите курс</v>
      </c>
      <c r="J387" s="284"/>
      <c r="K387" s="40">
        <f>Таблица615[[#This Row],[Заказ коробок ]]*Таблица615[[#This Row],[Кол-во шт в коробке]]</f>
        <v>0</v>
      </c>
      <c r="L387" s="38">
        <f>Таблица615[[#This Row],[Общее кол-во шт]]*Таблица615[[#This Row],[Оптовая цена KRW                       за 1шт]]</f>
        <v>0</v>
      </c>
      <c r="M387" s="41" t="str">
        <f>IFERROR(Таблица615[[#This Row],[Общее кол-во шт]]*Таблица615[[#This Row],[Оптовая цена USD                       за 1шт]],"")</f>
        <v/>
      </c>
      <c r="N387" s="312"/>
    </row>
    <row r="388" spans="1:14" ht="24" customHeight="1">
      <c r="A388" s="307" t="s">
        <v>20555</v>
      </c>
      <c r="B388" s="32">
        <v>8806182548871</v>
      </c>
      <c r="C388" s="308" t="s">
        <v>20768</v>
      </c>
      <c r="D388" s="309" t="s">
        <v>20769</v>
      </c>
      <c r="E388" s="38">
        <v>8000</v>
      </c>
      <c r="F388" s="36">
        <v>0.54</v>
      </c>
      <c r="G388" s="310">
        <v>6</v>
      </c>
      <c r="H388" s="38">
        <f>Таблица615[[#This Row],[Розничная цена KRW]]*Таблица615[[#This Row],[Коэфициент стоимости]]</f>
        <v>4320</v>
      </c>
      <c r="I388" s="39" t="str">
        <f>IF($H$1="","Введите курс",Таблица615[[#This Row],[Оптовая цена KRW                       за 1шт]]/$H$1)</f>
        <v>Введите курс</v>
      </c>
      <c r="J388" s="284"/>
      <c r="K388" s="40">
        <f>Таблица615[[#This Row],[Заказ коробок ]]*Таблица615[[#This Row],[Кол-во шт в коробке]]</f>
        <v>0</v>
      </c>
      <c r="L388" s="38">
        <f>Таблица615[[#This Row],[Общее кол-во шт]]*Таблица615[[#This Row],[Оптовая цена KRW                       за 1шт]]</f>
        <v>0</v>
      </c>
      <c r="M388" s="41" t="str">
        <f>IFERROR(Таблица615[[#This Row],[Общее кол-во шт]]*Таблица615[[#This Row],[Оптовая цена USD                       за 1шт]],"")</f>
        <v/>
      </c>
      <c r="N388" s="312"/>
    </row>
    <row r="389" spans="1:14" ht="24" customHeight="1">
      <c r="A389" s="307" t="s">
        <v>20558</v>
      </c>
      <c r="B389" s="32">
        <v>8806182548888</v>
      </c>
      <c r="C389" s="308" t="s">
        <v>20771</v>
      </c>
      <c r="D389" s="309" t="s">
        <v>20772</v>
      </c>
      <c r="E389" s="38">
        <v>8000</v>
      </c>
      <c r="F389" s="36">
        <v>0.54</v>
      </c>
      <c r="G389" s="310">
        <v>6</v>
      </c>
      <c r="H389" s="38">
        <f>Таблица615[[#This Row],[Розничная цена KRW]]*Таблица615[[#This Row],[Коэфициент стоимости]]</f>
        <v>4320</v>
      </c>
      <c r="I389" s="39" t="str">
        <f>IF($H$1="","Введите курс",Таблица615[[#This Row],[Оптовая цена KRW                       за 1шт]]/$H$1)</f>
        <v>Введите курс</v>
      </c>
      <c r="J389" s="284"/>
      <c r="K389" s="40">
        <f>Таблица615[[#This Row],[Заказ коробок ]]*Таблица615[[#This Row],[Кол-во шт в коробке]]</f>
        <v>0</v>
      </c>
      <c r="L389" s="38">
        <f>Таблица615[[#This Row],[Общее кол-во шт]]*Таблица615[[#This Row],[Оптовая цена KRW                       за 1шт]]</f>
        <v>0</v>
      </c>
      <c r="M389" s="41" t="str">
        <f>IFERROR(Таблица615[[#This Row],[Общее кол-во шт]]*Таблица615[[#This Row],[Оптовая цена USD                       за 1шт]],"")</f>
        <v/>
      </c>
      <c r="N389" s="312"/>
    </row>
    <row r="390" spans="1:14" ht="24" customHeight="1">
      <c r="A390" s="307" t="s">
        <v>20559</v>
      </c>
      <c r="B390" s="32">
        <v>8806182548895</v>
      </c>
      <c r="C390" s="308" t="s">
        <v>20774</v>
      </c>
      <c r="D390" s="309" t="s">
        <v>20775</v>
      </c>
      <c r="E390" s="38">
        <v>8000</v>
      </c>
      <c r="F390" s="36">
        <v>0.54</v>
      </c>
      <c r="G390" s="310">
        <v>6</v>
      </c>
      <c r="H390" s="38">
        <f>Таблица615[[#This Row],[Розничная цена KRW]]*Таблица615[[#This Row],[Коэфициент стоимости]]</f>
        <v>4320</v>
      </c>
      <c r="I390" s="39" t="str">
        <f>IF($H$1="","Введите курс",Таблица615[[#This Row],[Оптовая цена KRW                       за 1шт]]/$H$1)</f>
        <v>Введите курс</v>
      </c>
      <c r="J390" s="284"/>
      <c r="K390" s="40">
        <f>Таблица615[[#This Row],[Заказ коробок ]]*Таблица615[[#This Row],[Кол-во шт в коробке]]</f>
        <v>0</v>
      </c>
      <c r="L390" s="38">
        <f>Таблица615[[#This Row],[Общее кол-во шт]]*Таблица615[[#This Row],[Оптовая цена KRW                       за 1шт]]</f>
        <v>0</v>
      </c>
      <c r="M390" s="41" t="str">
        <f>IFERROR(Таблица615[[#This Row],[Общее кол-во шт]]*Таблица615[[#This Row],[Оптовая цена USD                       за 1шт]],"")</f>
        <v/>
      </c>
      <c r="N390" s="312"/>
    </row>
    <row r="391" spans="1:14" ht="24" customHeight="1">
      <c r="A391" s="307" t="s">
        <v>20560</v>
      </c>
      <c r="B391" s="32">
        <v>8806182548901</v>
      </c>
      <c r="C391" s="308" t="s">
        <v>20777</v>
      </c>
      <c r="D391" s="309" t="s">
        <v>20778</v>
      </c>
      <c r="E391" s="38">
        <v>8000</v>
      </c>
      <c r="F391" s="36">
        <v>0.54</v>
      </c>
      <c r="G391" s="310">
        <v>6</v>
      </c>
      <c r="H391" s="38">
        <f>Таблица615[[#This Row],[Розничная цена KRW]]*Таблица615[[#This Row],[Коэфициент стоимости]]</f>
        <v>4320</v>
      </c>
      <c r="I391" s="39" t="str">
        <f>IF($H$1="","Введите курс",Таблица615[[#This Row],[Оптовая цена KRW                       за 1шт]]/$H$1)</f>
        <v>Введите курс</v>
      </c>
      <c r="J391" s="284"/>
      <c r="K391" s="40">
        <f>Таблица615[[#This Row],[Заказ коробок ]]*Таблица615[[#This Row],[Кол-во шт в коробке]]</f>
        <v>0</v>
      </c>
      <c r="L391" s="38">
        <f>Таблица615[[#This Row],[Общее кол-во шт]]*Таблица615[[#This Row],[Оптовая цена KRW                       за 1шт]]</f>
        <v>0</v>
      </c>
      <c r="M391" s="41" t="str">
        <f>IFERROR(Таблица615[[#This Row],[Общее кол-во шт]]*Таблица615[[#This Row],[Оптовая цена USD                       за 1шт]],"")</f>
        <v/>
      </c>
      <c r="N391" s="312"/>
    </row>
    <row r="392" spans="1:14" ht="24" customHeight="1">
      <c r="A392" s="307" t="s">
        <v>20562</v>
      </c>
      <c r="B392" s="32">
        <v>8806182551840</v>
      </c>
      <c r="C392" s="308" t="s">
        <v>31983</v>
      </c>
      <c r="D392" s="309" t="s">
        <v>31984</v>
      </c>
      <c r="E392" s="38">
        <v>3500</v>
      </c>
      <c r="F392" s="36">
        <v>0.54</v>
      </c>
      <c r="G392" s="310">
        <v>6</v>
      </c>
      <c r="H392" s="38">
        <f>Таблица615[[#This Row],[Розничная цена KRW]]*Таблица615[[#This Row],[Коэфициент стоимости]]</f>
        <v>1890.0000000000002</v>
      </c>
      <c r="I392" s="39" t="str">
        <f>IF($H$1="","Введите курс",Таблица615[[#This Row],[Оптовая цена KRW                       за 1шт]]/$H$1)</f>
        <v>Введите курс</v>
      </c>
      <c r="J392" s="284"/>
      <c r="K392" s="40">
        <f>Таблица615[[#This Row],[Заказ коробок ]]*Таблица615[[#This Row],[Кол-во шт в коробке]]</f>
        <v>0</v>
      </c>
      <c r="L392" s="38">
        <f>Таблица615[[#This Row],[Общее кол-во шт]]*Таблица615[[#This Row],[Оптовая цена KRW                       за 1шт]]</f>
        <v>0</v>
      </c>
      <c r="M392" s="41" t="str">
        <f>IFERROR(Таблица615[[#This Row],[Общее кол-во шт]]*Таблица615[[#This Row],[Оптовая цена USD                       за 1шт]],"")</f>
        <v/>
      </c>
      <c r="N392" s="312"/>
    </row>
    <row r="393" spans="1:14" ht="24" customHeight="1">
      <c r="A393" s="307" t="s">
        <v>20565</v>
      </c>
      <c r="B393" s="32">
        <v>8806182554407</v>
      </c>
      <c r="C393" s="308" t="s">
        <v>20785</v>
      </c>
      <c r="D393" s="309" t="s">
        <v>20786</v>
      </c>
      <c r="E393" s="38">
        <v>11000</v>
      </c>
      <c r="F393" s="36">
        <v>0.54</v>
      </c>
      <c r="G393" s="310">
        <v>6</v>
      </c>
      <c r="H393" s="38">
        <f>Таблица615[[#This Row],[Розничная цена KRW]]*Таблица615[[#This Row],[Коэфициент стоимости]]</f>
        <v>5940</v>
      </c>
      <c r="I393" s="39" t="str">
        <f>IF($H$1="","Введите курс",Таблица615[[#This Row],[Оптовая цена KRW                       за 1шт]]/$H$1)</f>
        <v>Введите курс</v>
      </c>
      <c r="J393" s="284"/>
      <c r="K393" s="40">
        <f>Таблица615[[#This Row],[Заказ коробок ]]*Таблица615[[#This Row],[Кол-во шт в коробке]]</f>
        <v>0</v>
      </c>
      <c r="L393" s="38">
        <f>Таблица615[[#This Row],[Общее кол-во шт]]*Таблица615[[#This Row],[Оптовая цена KRW                       за 1шт]]</f>
        <v>0</v>
      </c>
      <c r="M393" s="41" t="str">
        <f>IFERROR(Таблица615[[#This Row],[Общее кол-во шт]]*Таблица615[[#This Row],[Оптовая цена USD                       за 1шт]],"")</f>
        <v/>
      </c>
      <c r="N393" s="312"/>
    </row>
    <row r="394" spans="1:14" ht="24" customHeight="1">
      <c r="A394" s="307" t="s">
        <v>20566</v>
      </c>
      <c r="B394" s="32">
        <v>8806182557880</v>
      </c>
      <c r="C394" s="308" t="s">
        <v>20789</v>
      </c>
      <c r="D394" s="309" t="s">
        <v>20790</v>
      </c>
      <c r="E394" s="38">
        <v>2000</v>
      </c>
      <c r="F394" s="36">
        <v>0.54</v>
      </c>
      <c r="G394" s="310">
        <v>10</v>
      </c>
      <c r="H394" s="38">
        <f>Таблица615[[#This Row],[Розничная цена KRW]]*Таблица615[[#This Row],[Коэфициент стоимости]]</f>
        <v>1080</v>
      </c>
      <c r="I394" s="39" t="str">
        <f>IF($H$1="","Введите курс",Таблица615[[#This Row],[Оптовая цена KRW                       за 1шт]]/$H$1)</f>
        <v>Введите курс</v>
      </c>
      <c r="J394" s="284"/>
      <c r="K394" s="40">
        <f>Таблица615[[#This Row],[Заказ коробок ]]*Таблица615[[#This Row],[Кол-во шт в коробке]]</f>
        <v>0</v>
      </c>
      <c r="L394" s="38">
        <f>Таблица615[[#This Row],[Общее кол-во шт]]*Таблица615[[#This Row],[Оптовая цена KRW                       за 1шт]]</f>
        <v>0</v>
      </c>
      <c r="M394" s="41" t="str">
        <f>IFERROR(Таблица615[[#This Row],[Общее кол-во шт]]*Таблица615[[#This Row],[Оптовая цена USD                       за 1шт]],"")</f>
        <v/>
      </c>
      <c r="N394" s="312"/>
    </row>
    <row r="395" spans="1:14" ht="24" customHeight="1">
      <c r="A395" s="307" t="s">
        <v>20567</v>
      </c>
      <c r="B395" s="32">
        <v>8806182558528</v>
      </c>
      <c r="C395" s="308" t="s">
        <v>20796</v>
      </c>
      <c r="D395" s="309" t="s">
        <v>20797</v>
      </c>
      <c r="E395" s="38">
        <v>9000</v>
      </c>
      <c r="F395" s="36">
        <v>0.54</v>
      </c>
      <c r="G395" s="310">
        <v>6</v>
      </c>
      <c r="H395" s="38">
        <f>Таблица615[[#This Row],[Розничная цена KRW]]*Таблица615[[#This Row],[Коэфициент стоимости]]</f>
        <v>4860</v>
      </c>
      <c r="I395" s="39" t="str">
        <f>IF($H$1="","Введите курс",Таблица615[[#This Row],[Оптовая цена KRW                       за 1шт]]/$H$1)</f>
        <v>Введите курс</v>
      </c>
      <c r="J395" s="284"/>
      <c r="K395" s="40">
        <f>Таблица615[[#This Row],[Заказ коробок ]]*Таблица615[[#This Row],[Кол-во шт в коробке]]</f>
        <v>0</v>
      </c>
      <c r="L395" s="38">
        <f>Таблица615[[#This Row],[Общее кол-во шт]]*Таблица615[[#This Row],[Оптовая цена KRW                       за 1шт]]</f>
        <v>0</v>
      </c>
      <c r="M395" s="41" t="str">
        <f>IFERROR(Таблица615[[#This Row],[Общее кол-во шт]]*Таблица615[[#This Row],[Оптовая цена USD                       за 1шт]],"")</f>
        <v/>
      </c>
      <c r="N395" s="312"/>
    </row>
    <row r="396" spans="1:14" ht="24" customHeight="1">
      <c r="A396" s="307" t="s">
        <v>20568</v>
      </c>
      <c r="B396" s="32">
        <v>8806182558689</v>
      </c>
      <c r="C396" s="308" t="s">
        <v>20799</v>
      </c>
      <c r="D396" s="309" t="s">
        <v>20800</v>
      </c>
      <c r="E396" s="38">
        <v>2000</v>
      </c>
      <c r="F396" s="36">
        <v>0.54</v>
      </c>
      <c r="G396" s="310">
        <v>30</v>
      </c>
      <c r="H396" s="38">
        <f>Таблица615[[#This Row],[Розничная цена KRW]]*Таблица615[[#This Row],[Коэфициент стоимости]]</f>
        <v>1080</v>
      </c>
      <c r="I396" s="39" t="str">
        <f>IF($H$1="","Введите курс",Таблица615[[#This Row],[Оптовая цена KRW                       за 1шт]]/$H$1)</f>
        <v>Введите курс</v>
      </c>
      <c r="J396" s="284"/>
      <c r="K396" s="40">
        <f>Таблица615[[#This Row],[Заказ коробок ]]*Таблица615[[#This Row],[Кол-во шт в коробке]]</f>
        <v>0</v>
      </c>
      <c r="L396" s="38">
        <f>Таблица615[[#This Row],[Общее кол-во шт]]*Таблица615[[#This Row],[Оптовая цена KRW                       за 1шт]]</f>
        <v>0</v>
      </c>
      <c r="M396" s="41" t="str">
        <f>IFERROR(Таблица615[[#This Row],[Общее кол-во шт]]*Таблица615[[#This Row],[Оптовая цена USD                       за 1шт]],"")</f>
        <v/>
      </c>
      <c r="N396" s="312"/>
    </row>
    <row r="397" spans="1:14" ht="24" customHeight="1">
      <c r="A397" s="307" t="s">
        <v>20569</v>
      </c>
      <c r="B397" s="32">
        <v>8806182558696</v>
      </c>
      <c r="C397" s="308" t="s">
        <v>20802</v>
      </c>
      <c r="D397" s="309" t="s">
        <v>20803</v>
      </c>
      <c r="E397" s="38">
        <v>2000</v>
      </c>
      <c r="F397" s="36">
        <v>0.54</v>
      </c>
      <c r="G397" s="310">
        <v>30</v>
      </c>
      <c r="H397" s="38">
        <f>Таблица615[[#This Row],[Розничная цена KRW]]*Таблица615[[#This Row],[Коэфициент стоимости]]</f>
        <v>1080</v>
      </c>
      <c r="I397" s="39" t="str">
        <f>IF($H$1="","Введите курс",Таблица615[[#This Row],[Оптовая цена KRW                       за 1шт]]/$H$1)</f>
        <v>Введите курс</v>
      </c>
      <c r="J397" s="284"/>
      <c r="K397" s="40">
        <f>Таблица615[[#This Row],[Заказ коробок ]]*Таблица615[[#This Row],[Кол-во шт в коробке]]</f>
        <v>0</v>
      </c>
      <c r="L397" s="38">
        <f>Таблица615[[#This Row],[Общее кол-во шт]]*Таблица615[[#This Row],[Оптовая цена KRW                       за 1шт]]</f>
        <v>0</v>
      </c>
      <c r="M397" s="41" t="str">
        <f>IFERROR(Таблица615[[#This Row],[Общее кол-во шт]]*Таблица615[[#This Row],[Оптовая цена USD                       за 1шт]],"")</f>
        <v/>
      </c>
      <c r="N397" s="312"/>
    </row>
    <row r="398" spans="1:14" ht="24" customHeight="1">
      <c r="A398" s="307" t="s">
        <v>20570</v>
      </c>
      <c r="B398" s="32">
        <v>8806182560897</v>
      </c>
      <c r="C398" s="308" t="s">
        <v>20806</v>
      </c>
      <c r="D398" s="309" t="s">
        <v>20807</v>
      </c>
      <c r="E398" s="38">
        <v>9000</v>
      </c>
      <c r="F398" s="36">
        <v>0.54</v>
      </c>
      <c r="G398" s="310">
        <v>6</v>
      </c>
      <c r="H398" s="38">
        <f>Таблица615[[#This Row],[Розничная цена KRW]]*Таблица615[[#This Row],[Коэфициент стоимости]]</f>
        <v>4860</v>
      </c>
      <c r="I398" s="39" t="str">
        <f>IF($H$1="","Введите курс",Таблица615[[#This Row],[Оптовая цена KRW                       за 1шт]]/$H$1)</f>
        <v>Введите курс</v>
      </c>
      <c r="J398" s="284"/>
      <c r="K398" s="40">
        <f>Таблица615[[#This Row],[Заказ коробок ]]*Таблица615[[#This Row],[Кол-во шт в коробке]]</f>
        <v>0</v>
      </c>
      <c r="L398" s="38">
        <f>Таблица615[[#This Row],[Общее кол-во шт]]*Таблица615[[#This Row],[Оптовая цена KRW                       за 1шт]]</f>
        <v>0</v>
      </c>
      <c r="M398" s="41" t="str">
        <f>IFERROR(Таблица615[[#This Row],[Общее кол-во шт]]*Таблица615[[#This Row],[Оптовая цена USD                       за 1шт]],"")</f>
        <v/>
      </c>
      <c r="N398" s="312"/>
    </row>
    <row r="399" spans="1:14" ht="24" customHeight="1">
      <c r="A399" s="307" t="s">
        <v>20571</v>
      </c>
      <c r="B399" s="32">
        <v>8806182564062</v>
      </c>
      <c r="C399" s="308" t="s">
        <v>20810</v>
      </c>
      <c r="D399" s="309" t="s">
        <v>20811</v>
      </c>
      <c r="E399" s="38">
        <v>1000</v>
      </c>
      <c r="F399" s="36">
        <v>0.54</v>
      </c>
      <c r="G399" s="310">
        <v>20</v>
      </c>
      <c r="H399" s="38">
        <f>Таблица615[[#This Row],[Розничная цена KRW]]*Таблица615[[#This Row],[Коэфициент стоимости]]</f>
        <v>540</v>
      </c>
      <c r="I399" s="39" t="str">
        <f>IF($H$1="","Введите курс",Таблица615[[#This Row],[Оптовая цена KRW                       за 1шт]]/$H$1)</f>
        <v>Введите курс</v>
      </c>
      <c r="J399" s="284"/>
      <c r="K399" s="40">
        <f>Таблица615[[#This Row],[Заказ коробок ]]*Таблица615[[#This Row],[Кол-во шт в коробке]]</f>
        <v>0</v>
      </c>
      <c r="L399" s="38">
        <f>Таблица615[[#This Row],[Общее кол-во шт]]*Таблица615[[#This Row],[Оптовая цена KRW                       за 1шт]]</f>
        <v>0</v>
      </c>
      <c r="M399" s="41" t="str">
        <f>IFERROR(Таблица615[[#This Row],[Общее кол-во шт]]*Таблица615[[#This Row],[Оптовая цена USD                       за 1шт]],"")</f>
        <v/>
      </c>
      <c r="N399" s="312"/>
    </row>
    <row r="400" spans="1:14" ht="24" customHeight="1">
      <c r="A400" s="307" t="s">
        <v>20574</v>
      </c>
      <c r="B400" s="32">
        <v>8806182564079</v>
      </c>
      <c r="C400" s="308" t="s">
        <v>20813</v>
      </c>
      <c r="D400" s="309" t="s">
        <v>20814</v>
      </c>
      <c r="E400" s="38">
        <v>3500</v>
      </c>
      <c r="F400" s="36">
        <v>0.54</v>
      </c>
      <c r="G400" s="310">
        <v>12</v>
      </c>
      <c r="H400" s="38">
        <f>Таблица615[[#This Row],[Розничная цена KRW]]*Таблица615[[#This Row],[Коэфициент стоимости]]</f>
        <v>1890.0000000000002</v>
      </c>
      <c r="I400" s="39" t="str">
        <f>IF($H$1="","Введите курс",Таблица615[[#This Row],[Оптовая цена KRW                       за 1шт]]/$H$1)</f>
        <v>Введите курс</v>
      </c>
      <c r="J400" s="284"/>
      <c r="K400" s="40">
        <f>Таблица615[[#This Row],[Заказ коробок ]]*Таблица615[[#This Row],[Кол-во шт в коробке]]</f>
        <v>0</v>
      </c>
      <c r="L400" s="38">
        <f>Таблица615[[#This Row],[Общее кол-во шт]]*Таблица615[[#This Row],[Оптовая цена KRW                       за 1шт]]</f>
        <v>0</v>
      </c>
      <c r="M400" s="41" t="str">
        <f>IFERROR(Таблица615[[#This Row],[Общее кол-во шт]]*Таблица615[[#This Row],[Оптовая цена USD                       за 1шт]],"")</f>
        <v/>
      </c>
      <c r="N400" s="312"/>
    </row>
    <row r="401" spans="1:14" ht="24" customHeight="1">
      <c r="A401" s="307" t="s">
        <v>20577</v>
      </c>
      <c r="B401" s="32">
        <v>8806182564086</v>
      </c>
      <c r="C401" s="308" t="s">
        <v>20816</v>
      </c>
      <c r="D401" s="309" t="s">
        <v>20817</v>
      </c>
      <c r="E401" s="38">
        <v>2000</v>
      </c>
      <c r="F401" s="36">
        <v>0.54</v>
      </c>
      <c r="G401" s="310">
        <v>20</v>
      </c>
      <c r="H401" s="38">
        <f>Таблица615[[#This Row],[Розничная цена KRW]]*Таблица615[[#This Row],[Коэфициент стоимости]]</f>
        <v>1080</v>
      </c>
      <c r="I401" s="39" t="str">
        <f>IF($H$1="","Введите курс",Таблица615[[#This Row],[Оптовая цена KRW                       за 1шт]]/$H$1)</f>
        <v>Введите курс</v>
      </c>
      <c r="J401" s="284"/>
      <c r="K401" s="40">
        <f>Таблица615[[#This Row],[Заказ коробок ]]*Таблица615[[#This Row],[Кол-во шт в коробке]]</f>
        <v>0</v>
      </c>
      <c r="L401" s="38">
        <f>Таблица615[[#This Row],[Общее кол-во шт]]*Таблица615[[#This Row],[Оптовая цена KRW                       за 1шт]]</f>
        <v>0</v>
      </c>
      <c r="M401" s="41" t="str">
        <f>IFERROR(Таблица615[[#This Row],[Общее кол-во шт]]*Таблица615[[#This Row],[Оптовая цена USD                       за 1шт]],"")</f>
        <v/>
      </c>
      <c r="N401" s="312"/>
    </row>
    <row r="402" spans="1:14" ht="24" customHeight="1">
      <c r="A402" s="307" t="s">
        <v>20578</v>
      </c>
      <c r="B402" s="32">
        <v>8806182564093</v>
      </c>
      <c r="C402" s="308" t="s">
        <v>20819</v>
      </c>
      <c r="D402" s="309" t="s">
        <v>20820</v>
      </c>
      <c r="E402" s="38">
        <v>2000</v>
      </c>
      <c r="F402" s="36">
        <v>0.54</v>
      </c>
      <c r="G402" s="310">
        <v>20</v>
      </c>
      <c r="H402" s="38">
        <f>Таблица615[[#This Row],[Розничная цена KRW]]*Таблица615[[#This Row],[Коэфициент стоимости]]</f>
        <v>1080</v>
      </c>
      <c r="I402" s="39" t="str">
        <f>IF($H$1="","Введите курс",Таблица615[[#This Row],[Оптовая цена KRW                       за 1шт]]/$H$1)</f>
        <v>Введите курс</v>
      </c>
      <c r="J402" s="284"/>
      <c r="K402" s="40">
        <f>Таблица615[[#This Row],[Заказ коробок ]]*Таблица615[[#This Row],[Кол-во шт в коробке]]</f>
        <v>0</v>
      </c>
      <c r="L402" s="38">
        <f>Таблица615[[#This Row],[Общее кол-во шт]]*Таблица615[[#This Row],[Оптовая цена KRW                       за 1шт]]</f>
        <v>0</v>
      </c>
      <c r="M402" s="41" t="str">
        <f>IFERROR(Таблица615[[#This Row],[Общее кол-во шт]]*Таблица615[[#This Row],[Оптовая цена USD                       за 1шт]],"")</f>
        <v/>
      </c>
      <c r="N402" s="312"/>
    </row>
    <row r="403" spans="1:14" ht="24" customHeight="1">
      <c r="A403" s="307" t="s">
        <v>20581</v>
      </c>
      <c r="B403" s="32">
        <v>8806182564109</v>
      </c>
      <c r="C403" s="308" t="s">
        <v>20822</v>
      </c>
      <c r="D403" s="309" t="s">
        <v>20823</v>
      </c>
      <c r="E403" s="38">
        <v>3500</v>
      </c>
      <c r="F403" s="36">
        <v>0.54</v>
      </c>
      <c r="G403" s="310">
        <v>20</v>
      </c>
      <c r="H403" s="38">
        <f>Таблица615[[#This Row],[Розничная цена KRW]]*Таблица615[[#This Row],[Коэфициент стоимости]]</f>
        <v>1890.0000000000002</v>
      </c>
      <c r="I403" s="39" t="str">
        <f>IF($H$1="","Введите курс",Таблица615[[#This Row],[Оптовая цена KRW                       за 1шт]]/$H$1)</f>
        <v>Введите курс</v>
      </c>
      <c r="J403" s="284"/>
      <c r="K403" s="40">
        <f>Таблица615[[#This Row],[Заказ коробок ]]*Таблица615[[#This Row],[Кол-во шт в коробке]]</f>
        <v>0</v>
      </c>
      <c r="L403" s="38">
        <f>Таблица615[[#This Row],[Общее кол-во шт]]*Таблица615[[#This Row],[Оптовая цена KRW                       за 1шт]]</f>
        <v>0</v>
      </c>
      <c r="M403" s="41" t="str">
        <f>IFERROR(Таблица615[[#This Row],[Общее кол-во шт]]*Таблица615[[#This Row],[Оптовая цена USD                       за 1шт]],"")</f>
        <v/>
      </c>
      <c r="N403" s="312"/>
    </row>
    <row r="404" spans="1:14" ht="24" customHeight="1">
      <c r="A404" s="307" t="s">
        <v>20584</v>
      </c>
      <c r="B404" s="32">
        <v>8806182565939</v>
      </c>
      <c r="C404" s="308" t="s">
        <v>20825</v>
      </c>
      <c r="D404" s="309" t="s">
        <v>20826</v>
      </c>
      <c r="E404" s="38">
        <v>1200</v>
      </c>
      <c r="F404" s="36">
        <v>0.54</v>
      </c>
      <c r="G404" s="310">
        <v>30</v>
      </c>
      <c r="H404" s="38">
        <f>Таблица615[[#This Row],[Розничная цена KRW]]*Таблица615[[#This Row],[Коэфициент стоимости]]</f>
        <v>648</v>
      </c>
      <c r="I404" s="39" t="str">
        <f>IF($H$1="","Введите курс",Таблица615[[#This Row],[Оптовая цена KRW                       за 1шт]]/$H$1)</f>
        <v>Введите курс</v>
      </c>
      <c r="J404" s="284"/>
      <c r="K404" s="40">
        <f>Таблица615[[#This Row],[Заказ коробок ]]*Таблица615[[#This Row],[Кол-во шт в коробке]]</f>
        <v>0</v>
      </c>
      <c r="L404" s="38">
        <f>Таблица615[[#This Row],[Общее кол-во шт]]*Таблица615[[#This Row],[Оптовая цена KRW                       за 1шт]]</f>
        <v>0</v>
      </c>
      <c r="M404" s="41" t="str">
        <f>IFERROR(Таблица615[[#This Row],[Общее кол-во шт]]*Таблица615[[#This Row],[Оптовая цена USD                       за 1шт]],"")</f>
        <v/>
      </c>
      <c r="N404" s="312"/>
    </row>
    <row r="405" spans="1:14" ht="24" customHeight="1">
      <c r="A405" s="307" t="s">
        <v>20587</v>
      </c>
      <c r="B405" s="32">
        <v>8806182567704</v>
      </c>
      <c r="C405" s="308" t="s">
        <v>20828</v>
      </c>
      <c r="D405" s="309" t="s">
        <v>20829</v>
      </c>
      <c r="E405" s="38">
        <v>2500</v>
      </c>
      <c r="F405" s="36">
        <v>0.54</v>
      </c>
      <c r="G405" s="310">
        <v>20</v>
      </c>
      <c r="H405" s="38">
        <f>Таблица615[[#This Row],[Розничная цена KRW]]*Таблица615[[#This Row],[Коэфициент стоимости]]</f>
        <v>1350</v>
      </c>
      <c r="I405" s="39" t="str">
        <f>IF($H$1="","Введите курс",Таблица615[[#This Row],[Оптовая цена KRW                       за 1шт]]/$H$1)</f>
        <v>Введите курс</v>
      </c>
      <c r="J405" s="284"/>
      <c r="K405" s="40">
        <f>Таблица615[[#This Row],[Заказ коробок ]]*Таблица615[[#This Row],[Кол-во шт в коробке]]</f>
        <v>0</v>
      </c>
      <c r="L405" s="38">
        <f>Таблица615[[#This Row],[Общее кол-во шт]]*Таблица615[[#This Row],[Оптовая цена KRW                       за 1шт]]</f>
        <v>0</v>
      </c>
      <c r="M405" s="41" t="str">
        <f>IFERROR(Таблица615[[#This Row],[Общее кол-во шт]]*Таблица615[[#This Row],[Оптовая цена USD                       за 1шт]],"")</f>
        <v/>
      </c>
      <c r="N405" s="312"/>
    </row>
    <row r="406" spans="1:14" ht="24" customHeight="1">
      <c r="A406" s="307" t="s">
        <v>20590</v>
      </c>
      <c r="B406" s="32">
        <v>8806182567711</v>
      </c>
      <c r="C406" s="308" t="s">
        <v>20831</v>
      </c>
      <c r="D406" s="309" t="s">
        <v>20832</v>
      </c>
      <c r="E406" s="38">
        <v>1000</v>
      </c>
      <c r="F406" s="36">
        <v>0.54</v>
      </c>
      <c r="G406" s="310">
        <v>20</v>
      </c>
      <c r="H406" s="38">
        <f>Таблица615[[#This Row],[Розничная цена KRW]]*Таблица615[[#This Row],[Коэфициент стоимости]]</f>
        <v>540</v>
      </c>
      <c r="I406" s="39" t="str">
        <f>IF($H$1="","Введите курс",Таблица615[[#This Row],[Оптовая цена KRW                       за 1шт]]/$H$1)</f>
        <v>Введите курс</v>
      </c>
      <c r="J406" s="284"/>
      <c r="K406" s="40">
        <f>Таблица615[[#This Row],[Заказ коробок ]]*Таблица615[[#This Row],[Кол-во шт в коробке]]</f>
        <v>0</v>
      </c>
      <c r="L406" s="38">
        <f>Таблица615[[#This Row],[Общее кол-во шт]]*Таблица615[[#This Row],[Оптовая цена KRW                       за 1шт]]</f>
        <v>0</v>
      </c>
      <c r="M406" s="41" t="str">
        <f>IFERROR(Таблица615[[#This Row],[Общее кол-во шт]]*Таблица615[[#This Row],[Оптовая цена USD                       за 1шт]],"")</f>
        <v/>
      </c>
      <c r="N406" s="312"/>
    </row>
    <row r="407" spans="1:14" ht="24" customHeight="1">
      <c r="A407" s="307" t="s">
        <v>20593</v>
      </c>
      <c r="B407" s="32">
        <v>8806182568831</v>
      </c>
      <c r="C407" s="308" t="s">
        <v>20835</v>
      </c>
      <c r="D407" s="309" t="s">
        <v>20836</v>
      </c>
      <c r="E407" s="38">
        <v>9000</v>
      </c>
      <c r="F407" s="36">
        <v>0.54</v>
      </c>
      <c r="G407" s="310">
        <v>6</v>
      </c>
      <c r="H407" s="38">
        <f>Таблица615[[#This Row],[Розничная цена KRW]]*Таблица615[[#This Row],[Коэфициент стоимости]]</f>
        <v>4860</v>
      </c>
      <c r="I407" s="39" t="str">
        <f>IF($H$1="","Введите курс",Таблица615[[#This Row],[Оптовая цена KRW                       за 1шт]]/$H$1)</f>
        <v>Введите курс</v>
      </c>
      <c r="J407" s="284"/>
      <c r="K407" s="40">
        <f>Таблица615[[#This Row],[Заказ коробок ]]*Таблица615[[#This Row],[Кол-во шт в коробке]]</f>
        <v>0</v>
      </c>
      <c r="L407" s="38">
        <f>Таблица615[[#This Row],[Общее кол-во шт]]*Таблица615[[#This Row],[Оптовая цена KRW                       за 1шт]]</f>
        <v>0</v>
      </c>
      <c r="M407" s="41" t="str">
        <f>IFERROR(Таблица615[[#This Row],[Общее кол-во шт]]*Таблица615[[#This Row],[Оптовая цена USD                       за 1шт]],"")</f>
        <v/>
      </c>
      <c r="N407" s="312"/>
    </row>
    <row r="408" spans="1:14" ht="24" customHeight="1">
      <c r="A408" s="307" t="s">
        <v>20596</v>
      </c>
      <c r="B408" s="32">
        <v>8806182568862</v>
      </c>
      <c r="C408" s="308" t="s">
        <v>20839</v>
      </c>
      <c r="D408" s="309" t="s">
        <v>20840</v>
      </c>
      <c r="E408" s="38">
        <v>9000</v>
      </c>
      <c r="F408" s="36">
        <v>0.54</v>
      </c>
      <c r="G408" s="310">
        <v>6</v>
      </c>
      <c r="H408" s="38">
        <f>Таблица615[[#This Row],[Розничная цена KRW]]*Таблица615[[#This Row],[Коэфициент стоимости]]</f>
        <v>4860</v>
      </c>
      <c r="I408" s="39" t="str">
        <f>IF($H$1="","Введите курс",Таблица615[[#This Row],[Оптовая цена KRW                       за 1шт]]/$H$1)</f>
        <v>Введите курс</v>
      </c>
      <c r="J408" s="284"/>
      <c r="K408" s="40">
        <f>Таблица615[[#This Row],[Заказ коробок ]]*Таблица615[[#This Row],[Кол-во шт в коробке]]</f>
        <v>0</v>
      </c>
      <c r="L408" s="38">
        <f>Таблица615[[#This Row],[Общее кол-во шт]]*Таблица615[[#This Row],[Оптовая цена KRW                       за 1шт]]</f>
        <v>0</v>
      </c>
      <c r="M408" s="41" t="str">
        <f>IFERROR(Таблица615[[#This Row],[Общее кол-во шт]]*Таблица615[[#This Row],[Оптовая цена USD                       за 1шт]],"")</f>
        <v/>
      </c>
      <c r="N408" s="312"/>
    </row>
    <row r="409" spans="1:14" ht="24" customHeight="1">
      <c r="A409" s="307" t="s">
        <v>20599</v>
      </c>
      <c r="B409" s="32">
        <v>8806182573477</v>
      </c>
      <c r="C409" s="308" t="s">
        <v>20846</v>
      </c>
      <c r="D409" s="309" t="s">
        <v>20847</v>
      </c>
      <c r="E409" s="38">
        <v>5000</v>
      </c>
      <c r="F409" s="36">
        <v>0.54</v>
      </c>
      <c r="G409" s="310">
        <v>6</v>
      </c>
      <c r="H409" s="38">
        <f>Таблица615[[#This Row],[Розничная цена KRW]]*Таблица615[[#This Row],[Коэфициент стоимости]]</f>
        <v>2700</v>
      </c>
      <c r="I409" s="39" t="str">
        <f>IF($H$1="","Введите курс",Таблица615[[#This Row],[Оптовая цена KRW                       за 1шт]]/$H$1)</f>
        <v>Введите курс</v>
      </c>
      <c r="J409" s="284"/>
      <c r="K409" s="40">
        <f>Таблица615[[#This Row],[Заказ коробок ]]*Таблица615[[#This Row],[Кол-во шт в коробке]]</f>
        <v>0</v>
      </c>
      <c r="L409" s="38">
        <f>Таблица615[[#This Row],[Общее кол-во шт]]*Таблица615[[#This Row],[Оптовая цена KRW                       за 1шт]]</f>
        <v>0</v>
      </c>
      <c r="M409" s="41" t="str">
        <f>IFERROR(Таблица615[[#This Row],[Общее кол-во шт]]*Таблица615[[#This Row],[Оптовая цена USD                       за 1шт]],"")</f>
        <v/>
      </c>
      <c r="N409" s="312"/>
    </row>
    <row r="410" spans="1:14" ht="24" customHeight="1">
      <c r="A410" s="307" t="s">
        <v>20602</v>
      </c>
      <c r="B410" s="32">
        <v>8806182576874</v>
      </c>
      <c r="C410" s="308" t="s">
        <v>20849</v>
      </c>
      <c r="D410" s="309" t="s">
        <v>20850</v>
      </c>
      <c r="E410" s="38">
        <v>2500</v>
      </c>
      <c r="F410" s="36">
        <v>0.54</v>
      </c>
      <c r="G410" s="310">
        <v>20</v>
      </c>
      <c r="H410" s="38">
        <f>Таблица615[[#This Row],[Розничная цена KRW]]*Таблица615[[#This Row],[Коэфициент стоимости]]</f>
        <v>1350</v>
      </c>
      <c r="I410" s="39" t="str">
        <f>IF($H$1="","Введите курс",Таблица615[[#This Row],[Оптовая цена KRW                       за 1шт]]/$H$1)</f>
        <v>Введите курс</v>
      </c>
      <c r="J410" s="284"/>
      <c r="K410" s="40">
        <f>Таблица615[[#This Row],[Заказ коробок ]]*Таблица615[[#This Row],[Кол-во шт в коробке]]</f>
        <v>0</v>
      </c>
      <c r="L410" s="38">
        <f>Таблица615[[#This Row],[Общее кол-во шт]]*Таблица615[[#This Row],[Оптовая цена KRW                       за 1шт]]</f>
        <v>0</v>
      </c>
      <c r="M410" s="41" t="str">
        <f>IFERROR(Таблица615[[#This Row],[Общее кол-во шт]]*Таблица615[[#This Row],[Оптовая цена USD                       за 1шт]],"")</f>
        <v/>
      </c>
      <c r="N410" s="312"/>
    </row>
    <row r="411" spans="1:14" ht="24" customHeight="1">
      <c r="A411" s="307" t="s">
        <v>20605</v>
      </c>
      <c r="B411" s="32">
        <v>8806182576881</v>
      </c>
      <c r="C411" s="308" t="s">
        <v>20852</v>
      </c>
      <c r="D411" s="309" t="s">
        <v>20853</v>
      </c>
      <c r="E411" s="38">
        <v>2000</v>
      </c>
      <c r="F411" s="36">
        <v>0.54</v>
      </c>
      <c r="G411" s="310">
        <v>30</v>
      </c>
      <c r="H411" s="38">
        <f>Таблица615[[#This Row],[Розничная цена KRW]]*Таблица615[[#This Row],[Коэфициент стоимости]]</f>
        <v>1080</v>
      </c>
      <c r="I411" s="39" t="str">
        <f>IF($H$1="","Введите курс",Таблица615[[#This Row],[Оптовая цена KRW                       за 1шт]]/$H$1)</f>
        <v>Введите курс</v>
      </c>
      <c r="J411" s="284"/>
      <c r="K411" s="40">
        <f>Таблица615[[#This Row],[Заказ коробок ]]*Таблица615[[#This Row],[Кол-во шт в коробке]]</f>
        <v>0</v>
      </c>
      <c r="L411" s="38">
        <f>Таблица615[[#This Row],[Общее кол-во шт]]*Таблица615[[#This Row],[Оптовая цена KRW                       за 1шт]]</f>
        <v>0</v>
      </c>
      <c r="M411" s="41" t="str">
        <f>IFERROR(Таблица615[[#This Row],[Общее кол-во шт]]*Таблица615[[#This Row],[Оптовая цена USD                       за 1шт]],"")</f>
        <v/>
      </c>
      <c r="N411" s="312"/>
    </row>
    <row r="412" spans="1:14" ht="24" customHeight="1">
      <c r="A412" s="307" t="s">
        <v>20608</v>
      </c>
      <c r="B412" s="32">
        <v>8806182576898</v>
      </c>
      <c r="C412" s="308" t="s">
        <v>20855</v>
      </c>
      <c r="D412" s="309" t="s">
        <v>20856</v>
      </c>
      <c r="E412" s="38">
        <v>2000</v>
      </c>
      <c r="F412" s="36">
        <v>0.54</v>
      </c>
      <c r="G412" s="310">
        <v>9</v>
      </c>
      <c r="H412" s="38">
        <f>Таблица615[[#This Row],[Розничная цена KRW]]*Таблица615[[#This Row],[Коэфициент стоимости]]</f>
        <v>1080</v>
      </c>
      <c r="I412" s="39" t="str">
        <f>IF($H$1="","Введите курс",Таблица615[[#This Row],[Оптовая цена KRW                       за 1шт]]/$H$1)</f>
        <v>Введите курс</v>
      </c>
      <c r="J412" s="284"/>
      <c r="K412" s="40">
        <f>Таблица615[[#This Row],[Заказ коробок ]]*Таблица615[[#This Row],[Кол-во шт в коробке]]</f>
        <v>0</v>
      </c>
      <c r="L412" s="38">
        <f>Таблица615[[#This Row],[Общее кол-во шт]]*Таблица615[[#This Row],[Оптовая цена KRW                       за 1шт]]</f>
        <v>0</v>
      </c>
      <c r="M412" s="41" t="str">
        <f>IFERROR(Таблица615[[#This Row],[Общее кол-во шт]]*Таблица615[[#This Row],[Оптовая цена USD                       за 1шт]],"")</f>
        <v/>
      </c>
      <c r="N412" s="312"/>
    </row>
    <row r="413" spans="1:14" ht="24" customHeight="1">
      <c r="A413" s="307" t="s">
        <v>20611</v>
      </c>
      <c r="B413" s="32">
        <v>8806182576904</v>
      </c>
      <c r="C413" s="308" t="s">
        <v>20858</v>
      </c>
      <c r="D413" s="309" t="s">
        <v>20859</v>
      </c>
      <c r="E413" s="38">
        <v>2500</v>
      </c>
      <c r="F413" s="36">
        <v>0.54</v>
      </c>
      <c r="G413" s="310">
        <v>20</v>
      </c>
      <c r="H413" s="38">
        <f>Таблица615[[#This Row],[Розничная цена KRW]]*Таблица615[[#This Row],[Коэфициент стоимости]]</f>
        <v>1350</v>
      </c>
      <c r="I413" s="39" t="str">
        <f>IF($H$1="","Введите курс",Таблица615[[#This Row],[Оптовая цена KRW                       за 1шт]]/$H$1)</f>
        <v>Введите курс</v>
      </c>
      <c r="J413" s="284"/>
      <c r="K413" s="40">
        <f>Таблица615[[#This Row],[Заказ коробок ]]*Таблица615[[#This Row],[Кол-во шт в коробке]]</f>
        <v>0</v>
      </c>
      <c r="L413" s="38">
        <f>Таблица615[[#This Row],[Общее кол-во шт]]*Таблица615[[#This Row],[Оптовая цена KRW                       за 1шт]]</f>
        <v>0</v>
      </c>
      <c r="M413" s="41" t="str">
        <f>IFERROR(Таблица615[[#This Row],[Общее кол-во шт]]*Таблица615[[#This Row],[Оптовая цена USD                       за 1шт]],"")</f>
        <v/>
      </c>
      <c r="N413" s="312"/>
    </row>
    <row r="414" spans="1:14" ht="24" customHeight="1">
      <c r="A414" s="307" t="s">
        <v>20614</v>
      </c>
      <c r="B414" s="32">
        <v>8806182576911</v>
      </c>
      <c r="C414" s="308" t="s">
        <v>20861</v>
      </c>
      <c r="D414" s="309" t="s">
        <v>20862</v>
      </c>
      <c r="E414" s="38">
        <v>4500</v>
      </c>
      <c r="F414" s="36">
        <v>0.54</v>
      </c>
      <c r="G414" s="310">
        <v>30</v>
      </c>
      <c r="H414" s="38">
        <f>Таблица615[[#This Row],[Розничная цена KRW]]*Таблица615[[#This Row],[Коэфициент стоимости]]</f>
        <v>2430</v>
      </c>
      <c r="I414" s="39" t="str">
        <f>IF($H$1="","Введите курс",Таблица615[[#This Row],[Оптовая цена KRW                       за 1шт]]/$H$1)</f>
        <v>Введите курс</v>
      </c>
      <c r="J414" s="284"/>
      <c r="K414" s="40">
        <f>Таблица615[[#This Row],[Заказ коробок ]]*Таблица615[[#This Row],[Кол-во шт в коробке]]</f>
        <v>0</v>
      </c>
      <c r="L414" s="38">
        <f>Таблица615[[#This Row],[Общее кол-во шт]]*Таблица615[[#This Row],[Оптовая цена KRW                       за 1шт]]</f>
        <v>0</v>
      </c>
      <c r="M414" s="41" t="str">
        <f>IFERROR(Таблица615[[#This Row],[Общее кол-во шт]]*Таблица615[[#This Row],[Оптовая цена USD                       за 1шт]],"")</f>
        <v/>
      </c>
      <c r="N414" s="312"/>
    </row>
    <row r="415" spans="1:14" ht="24" customHeight="1">
      <c r="A415" s="307" t="s">
        <v>20617</v>
      </c>
      <c r="B415" s="32">
        <v>8806182576928</v>
      </c>
      <c r="C415" s="308" t="s">
        <v>20864</v>
      </c>
      <c r="D415" s="309" t="s">
        <v>20865</v>
      </c>
      <c r="E415" s="38">
        <v>2500</v>
      </c>
      <c r="F415" s="36">
        <v>0.54</v>
      </c>
      <c r="G415" s="310">
        <v>20</v>
      </c>
      <c r="H415" s="38">
        <f>Таблица615[[#This Row],[Розничная цена KRW]]*Таблица615[[#This Row],[Коэфициент стоимости]]</f>
        <v>1350</v>
      </c>
      <c r="I415" s="39" t="str">
        <f>IF($H$1="","Введите курс",Таблица615[[#This Row],[Оптовая цена KRW                       за 1шт]]/$H$1)</f>
        <v>Введите курс</v>
      </c>
      <c r="J415" s="284"/>
      <c r="K415" s="40">
        <f>Таблица615[[#This Row],[Заказ коробок ]]*Таблица615[[#This Row],[Кол-во шт в коробке]]</f>
        <v>0</v>
      </c>
      <c r="L415" s="38">
        <f>Таблица615[[#This Row],[Общее кол-во шт]]*Таблица615[[#This Row],[Оптовая цена KRW                       за 1шт]]</f>
        <v>0</v>
      </c>
      <c r="M415" s="41" t="str">
        <f>IFERROR(Таблица615[[#This Row],[Общее кол-во шт]]*Таблица615[[#This Row],[Оптовая цена USD                       за 1шт]],"")</f>
        <v/>
      </c>
      <c r="N415" s="312"/>
    </row>
    <row r="416" spans="1:14" ht="24" customHeight="1">
      <c r="A416" s="307" t="s">
        <v>20620</v>
      </c>
      <c r="B416" s="32">
        <v>8806182576935</v>
      </c>
      <c r="C416" s="308" t="s">
        <v>20867</v>
      </c>
      <c r="D416" s="309" t="s">
        <v>20868</v>
      </c>
      <c r="E416" s="38">
        <v>1500</v>
      </c>
      <c r="F416" s="36">
        <v>0.54</v>
      </c>
      <c r="G416" s="310">
        <v>20</v>
      </c>
      <c r="H416" s="38">
        <f>Таблица615[[#This Row],[Розничная цена KRW]]*Таблица615[[#This Row],[Коэфициент стоимости]]</f>
        <v>810</v>
      </c>
      <c r="I416" s="39" t="str">
        <f>IF($H$1="","Введите курс",Таблица615[[#This Row],[Оптовая цена KRW                       за 1шт]]/$H$1)</f>
        <v>Введите курс</v>
      </c>
      <c r="J416" s="284"/>
      <c r="K416" s="40">
        <f>Таблица615[[#This Row],[Заказ коробок ]]*Таблица615[[#This Row],[Кол-во шт в коробке]]</f>
        <v>0</v>
      </c>
      <c r="L416" s="38">
        <f>Таблица615[[#This Row],[Общее кол-во шт]]*Таблица615[[#This Row],[Оптовая цена KRW                       за 1шт]]</f>
        <v>0</v>
      </c>
      <c r="M416" s="41" t="str">
        <f>IFERROR(Таблица615[[#This Row],[Общее кол-во шт]]*Таблица615[[#This Row],[Оптовая цена USD                       за 1шт]],"")</f>
        <v/>
      </c>
      <c r="N416" s="312"/>
    </row>
    <row r="417" spans="1:14" ht="24" customHeight="1">
      <c r="A417" s="307" t="s">
        <v>20623</v>
      </c>
      <c r="B417" s="32">
        <v>8806182576942</v>
      </c>
      <c r="C417" s="308" t="s">
        <v>20870</v>
      </c>
      <c r="D417" s="309" t="s">
        <v>20871</v>
      </c>
      <c r="E417" s="38">
        <v>2000</v>
      </c>
      <c r="F417" s="36">
        <v>0.54</v>
      </c>
      <c r="G417" s="310">
        <v>20</v>
      </c>
      <c r="H417" s="38">
        <f>Таблица615[[#This Row],[Розничная цена KRW]]*Таблица615[[#This Row],[Коэфициент стоимости]]</f>
        <v>1080</v>
      </c>
      <c r="I417" s="39" t="str">
        <f>IF($H$1="","Введите курс",Таблица615[[#This Row],[Оптовая цена KRW                       за 1шт]]/$H$1)</f>
        <v>Введите курс</v>
      </c>
      <c r="J417" s="284"/>
      <c r="K417" s="40">
        <f>Таблица615[[#This Row],[Заказ коробок ]]*Таблица615[[#This Row],[Кол-во шт в коробке]]</f>
        <v>0</v>
      </c>
      <c r="L417" s="38">
        <f>Таблица615[[#This Row],[Общее кол-во шт]]*Таблица615[[#This Row],[Оптовая цена KRW                       за 1шт]]</f>
        <v>0</v>
      </c>
      <c r="M417" s="41" t="str">
        <f>IFERROR(Таблица615[[#This Row],[Общее кол-во шт]]*Таблица615[[#This Row],[Оптовая цена USD                       за 1шт]],"")</f>
        <v/>
      </c>
      <c r="N417" s="312"/>
    </row>
    <row r="418" spans="1:14" ht="24" customHeight="1">
      <c r="A418" s="307" t="s">
        <v>20626</v>
      </c>
      <c r="B418" s="32">
        <v>8806182576959</v>
      </c>
      <c r="C418" s="308" t="s">
        <v>20873</v>
      </c>
      <c r="D418" s="309" t="s">
        <v>20874</v>
      </c>
      <c r="E418" s="38">
        <v>1500</v>
      </c>
      <c r="F418" s="36">
        <v>0.54</v>
      </c>
      <c r="G418" s="310">
        <v>20</v>
      </c>
      <c r="H418" s="38">
        <f>Таблица615[[#This Row],[Розничная цена KRW]]*Таблица615[[#This Row],[Коэфициент стоимости]]</f>
        <v>810</v>
      </c>
      <c r="I418" s="39" t="str">
        <f>IF($H$1="","Введите курс",Таблица615[[#This Row],[Оптовая цена KRW                       за 1шт]]/$H$1)</f>
        <v>Введите курс</v>
      </c>
      <c r="J418" s="284"/>
      <c r="K418" s="40">
        <f>Таблица615[[#This Row],[Заказ коробок ]]*Таблица615[[#This Row],[Кол-во шт в коробке]]</f>
        <v>0</v>
      </c>
      <c r="L418" s="38">
        <f>Таблица615[[#This Row],[Общее кол-во шт]]*Таблица615[[#This Row],[Оптовая цена KRW                       за 1шт]]</f>
        <v>0</v>
      </c>
      <c r="M418" s="41" t="str">
        <f>IFERROR(Таблица615[[#This Row],[Общее кол-во шт]]*Таблица615[[#This Row],[Оптовая цена USD                       за 1шт]],"")</f>
        <v/>
      </c>
      <c r="N418" s="312"/>
    </row>
    <row r="419" spans="1:14" ht="24" customHeight="1">
      <c r="A419" s="307" t="s">
        <v>20629</v>
      </c>
      <c r="B419" s="32">
        <v>8806182576966</v>
      </c>
      <c r="C419" s="308" t="s">
        <v>20876</v>
      </c>
      <c r="D419" s="309" t="s">
        <v>20877</v>
      </c>
      <c r="E419" s="38">
        <v>2000</v>
      </c>
      <c r="F419" s="36">
        <v>0.54</v>
      </c>
      <c r="G419" s="310">
        <v>10</v>
      </c>
      <c r="H419" s="38">
        <f>Таблица615[[#This Row],[Розничная цена KRW]]*Таблица615[[#This Row],[Коэфициент стоимости]]</f>
        <v>1080</v>
      </c>
      <c r="I419" s="39" t="str">
        <f>IF($H$1="","Введите курс",Таблица615[[#This Row],[Оптовая цена KRW                       за 1шт]]/$H$1)</f>
        <v>Введите курс</v>
      </c>
      <c r="J419" s="284"/>
      <c r="K419" s="40">
        <f>Таблица615[[#This Row],[Заказ коробок ]]*Таблица615[[#This Row],[Кол-во шт в коробке]]</f>
        <v>0</v>
      </c>
      <c r="L419" s="38">
        <f>Таблица615[[#This Row],[Общее кол-во шт]]*Таблица615[[#This Row],[Оптовая цена KRW                       за 1шт]]</f>
        <v>0</v>
      </c>
      <c r="M419" s="41" t="str">
        <f>IFERROR(Таблица615[[#This Row],[Общее кол-во шт]]*Таблица615[[#This Row],[Оптовая цена USD                       за 1шт]],"")</f>
        <v/>
      </c>
      <c r="N419" s="312"/>
    </row>
    <row r="420" spans="1:14" ht="24" customHeight="1">
      <c r="A420" s="307" t="s">
        <v>20632</v>
      </c>
      <c r="B420" s="32">
        <v>8806182576973</v>
      </c>
      <c r="C420" s="308" t="s">
        <v>20879</v>
      </c>
      <c r="D420" s="309" t="s">
        <v>20880</v>
      </c>
      <c r="E420" s="38">
        <v>1500</v>
      </c>
      <c r="F420" s="36">
        <v>0.54</v>
      </c>
      <c r="G420" s="310">
        <v>20</v>
      </c>
      <c r="H420" s="38">
        <f>Таблица615[[#This Row],[Розничная цена KRW]]*Таблица615[[#This Row],[Коэфициент стоимости]]</f>
        <v>810</v>
      </c>
      <c r="I420" s="39" t="str">
        <f>IF($H$1="","Введите курс",Таблица615[[#This Row],[Оптовая цена KRW                       за 1шт]]/$H$1)</f>
        <v>Введите курс</v>
      </c>
      <c r="J420" s="284"/>
      <c r="K420" s="40">
        <f>Таблица615[[#This Row],[Заказ коробок ]]*Таблица615[[#This Row],[Кол-во шт в коробке]]</f>
        <v>0</v>
      </c>
      <c r="L420" s="38">
        <f>Таблица615[[#This Row],[Общее кол-во шт]]*Таблица615[[#This Row],[Оптовая цена KRW                       за 1шт]]</f>
        <v>0</v>
      </c>
      <c r="M420" s="41" t="str">
        <f>IFERROR(Таблица615[[#This Row],[Общее кол-во шт]]*Таблица615[[#This Row],[Оптовая цена USD                       за 1шт]],"")</f>
        <v/>
      </c>
      <c r="N420" s="312"/>
    </row>
    <row r="421" spans="1:14" ht="24" customHeight="1">
      <c r="A421" s="307" t="s">
        <v>20633</v>
      </c>
      <c r="B421" s="32">
        <v>8806182576980</v>
      </c>
      <c r="C421" s="308" t="s">
        <v>20882</v>
      </c>
      <c r="D421" s="309" t="s">
        <v>20883</v>
      </c>
      <c r="E421" s="38">
        <v>2000</v>
      </c>
      <c r="F421" s="36">
        <v>0.54</v>
      </c>
      <c r="G421" s="310">
        <v>20</v>
      </c>
      <c r="H421" s="38">
        <f>Таблица615[[#This Row],[Розничная цена KRW]]*Таблица615[[#This Row],[Коэфициент стоимости]]</f>
        <v>1080</v>
      </c>
      <c r="I421" s="39" t="str">
        <f>IF($H$1="","Введите курс",Таблица615[[#This Row],[Оптовая цена KRW                       за 1шт]]/$H$1)</f>
        <v>Введите курс</v>
      </c>
      <c r="J421" s="284"/>
      <c r="K421" s="40">
        <f>Таблица615[[#This Row],[Заказ коробок ]]*Таблица615[[#This Row],[Кол-во шт в коробке]]</f>
        <v>0</v>
      </c>
      <c r="L421" s="38">
        <f>Таблица615[[#This Row],[Общее кол-во шт]]*Таблица615[[#This Row],[Оптовая цена KRW                       за 1шт]]</f>
        <v>0</v>
      </c>
      <c r="M421" s="41" t="str">
        <f>IFERROR(Таблица615[[#This Row],[Общее кол-во шт]]*Таблица615[[#This Row],[Оптовая цена USD                       за 1шт]],"")</f>
        <v/>
      </c>
      <c r="N421" s="312"/>
    </row>
    <row r="422" spans="1:14" ht="24" customHeight="1">
      <c r="A422" s="307" t="s">
        <v>20634</v>
      </c>
      <c r="B422" s="32">
        <v>8806182581236</v>
      </c>
      <c r="C422" s="308" t="s">
        <v>20888</v>
      </c>
      <c r="D422" s="309" t="s">
        <v>20889</v>
      </c>
      <c r="E422" s="38">
        <v>5000</v>
      </c>
      <c r="F422" s="36">
        <v>0.54</v>
      </c>
      <c r="G422" s="310">
        <v>9</v>
      </c>
      <c r="H422" s="38">
        <f>Таблица615[[#This Row],[Розничная цена KRW]]*Таблица615[[#This Row],[Коэфициент стоимости]]</f>
        <v>2700</v>
      </c>
      <c r="I422" s="39" t="str">
        <f>IF($H$1="","Введите курс",Таблица615[[#This Row],[Оптовая цена KRW                       за 1шт]]/$H$1)</f>
        <v>Введите курс</v>
      </c>
      <c r="J422" s="284"/>
      <c r="K422" s="40">
        <f>Таблица615[[#This Row],[Заказ коробок ]]*Таблица615[[#This Row],[Кол-во шт в коробке]]</f>
        <v>0</v>
      </c>
      <c r="L422" s="38">
        <f>Таблица615[[#This Row],[Общее кол-во шт]]*Таблица615[[#This Row],[Оптовая цена KRW                       за 1шт]]</f>
        <v>0</v>
      </c>
      <c r="M422" s="41" t="str">
        <f>IFERROR(Таблица615[[#This Row],[Общее кол-во шт]]*Таблица615[[#This Row],[Оптовая цена USD                       за 1шт]],"")</f>
        <v/>
      </c>
      <c r="N422" s="312"/>
    </row>
    <row r="423" spans="1:14" ht="24" customHeight="1">
      <c r="A423" s="307" t="s">
        <v>20635</v>
      </c>
      <c r="B423" s="32">
        <v>8806182581243</v>
      </c>
      <c r="C423" s="308" t="s">
        <v>20891</v>
      </c>
      <c r="D423" s="309" t="s">
        <v>20892</v>
      </c>
      <c r="E423" s="38">
        <v>1500</v>
      </c>
      <c r="F423" s="36">
        <v>0.54</v>
      </c>
      <c r="G423" s="310">
        <v>9</v>
      </c>
      <c r="H423" s="38">
        <f>Таблица615[[#This Row],[Розничная цена KRW]]*Таблица615[[#This Row],[Коэфициент стоимости]]</f>
        <v>810</v>
      </c>
      <c r="I423" s="39" t="str">
        <f>IF($H$1="","Введите курс",Таблица615[[#This Row],[Оптовая цена KRW                       за 1шт]]/$H$1)</f>
        <v>Введите курс</v>
      </c>
      <c r="J423" s="284"/>
      <c r="K423" s="40">
        <f>Таблица615[[#This Row],[Заказ коробок ]]*Таблица615[[#This Row],[Кол-во шт в коробке]]</f>
        <v>0</v>
      </c>
      <c r="L423" s="38">
        <f>Таблица615[[#This Row],[Общее кол-во шт]]*Таблица615[[#This Row],[Оптовая цена KRW                       за 1шт]]</f>
        <v>0</v>
      </c>
      <c r="M423" s="41" t="str">
        <f>IFERROR(Таблица615[[#This Row],[Общее кол-во шт]]*Таблица615[[#This Row],[Оптовая цена USD                       за 1шт]],"")</f>
        <v/>
      </c>
      <c r="N423" s="312"/>
    </row>
    <row r="424" spans="1:14" ht="24" customHeight="1">
      <c r="A424" s="307" t="s">
        <v>20636</v>
      </c>
      <c r="B424" s="32">
        <v>8806182581250</v>
      </c>
      <c r="C424" s="308" t="s">
        <v>20894</v>
      </c>
      <c r="D424" s="309" t="s">
        <v>20895</v>
      </c>
      <c r="E424" s="38">
        <v>1500</v>
      </c>
      <c r="F424" s="36">
        <v>0.54</v>
      </c>
      <c r="G424" s="310">
        <v>9</v>
      </c>
      <c r="H424" s="38">
        <f>Таблица615[[#This Row],[Розничная цена KRW]]*Таблица615[[#This Row],[Коэфициент стоимости]]</f>
        <v>810</v>
      </c>
      <c r="I424" s="39" t="str">
        <f>IF($H$1="","Введите курс",Таблица615[[#This Row],[Оптовая цена KRW                       за 1шт]]/$H$1)</f>
        <v>Введите курс</v>
      </c>
      <c r="J424" s="284"/>
      <c r="K424" s="40">
        <f>Таблица615[[#This Row],[Заказ коробок ]]*Таблица615[[#This Row],[Кол-во шт в коробке]]</f>
        <v>0</v>
      </c>
      <c r="L424" s="38">
        <f>Таблица615[[#This Row],[Общее кол-во шт]]*Таблица615[[#This Row],[Оптовая цена KRW                       за 1шт]]</f>
        <v>0</v>
      </c>
      <c r="M424" s="41" t="str">
        <f>IFERROR(Таблица615[[#This Row],[Общее кол-во шт]]*Таблица615[[#This Row],[Оптовая цена USD                       за 1шт]],"")</f>
        <v/>
      </c>
      <c r="N424" s="312"/>
    </row>
    <row r="425" spans="1:14" ht="24" customHeight="1">
      <c r="A425" s="307" t="s">
        <v>20637</v>
      </c>
      <c r="B425" s="32">
        <v>8806182581267</v>
      </c>
      <c r="C425" s="308" t="s">
        <v>20897</v>
      </c>
      <c r="D425" s="309" t="s">
        <v>20898</v>
      </c>
      <c r="E425" s="38">
        <v>2500</v>
      </c>
      <c r="F425" s="36">
        <v>0.54</v>
      </c>
      <c r="G425" s="310">
        <v>9</v>
      </c>
      <c r="H425" s="38">
        <f>Таблица615[[#This Row],[Розничная цена KRW]]*Таблица615[[#This Row],[Коэфициент стоимости]]</f>
        <v>1350</v>
      </c>
      <c r="I425" s="39" t="str">
        <f>IF($H$1="","Введите курс",Таблица615[[#This Row],[Оптовая цена KRW                       за 1шт]]/$H$1)</f>
        <v>Введите курс</v>
      </c>
      <c r="J425" s="284"/>
      <c r="K425" s="40">
        <f>Таблица615[[#This Row],[Заказ коробок ]]*Таблица615[[#This Row],[Кол-во шт в коробке]]</f>
        <v>0</v>
      </c>
      <c r="L425" s="38">
        <f>Таблица615[[#This Row],[Общее кол-во шт]]*Таблица615[[#This Row],[Оптовая цена KRW                       за 1шт]]</f>
        <v>0</v>
      </c>
      <c r="M425" s="41" t="str">
        <f>IFERROR(Таблица615[[#This Row],[Общее кол-во шт]]*Таблица615[[#This Row],[Оптовая цена USD                       за 1шт]],"")</f>
        <v/>
      </c>
      <c r="N425" s="312"/>
    </row>
    <row r="426" spans="1:14" ht="24" customHeight="1">
      <c r="A426" s="307" t="s">
        <v>20638</v>
      </c>
      <c r="B426" s="32">
        <v>8806182581274</v>
      </c>
      <c r="C426" s="308" t="s">
        <v>20900</v>
      </c>
      <c r="D426" s="309" t="s">
        <v>20901</v>
      </c>
      <c r="E426" s="38">
        <v>1500</v>
      </c>
      <c r="F426" s="36">
        <v>0.54</v>
      </c>
      <c r="G426" s="310">
        <v>9</v>
      </c>
      <c r="H426" s="38">
        <f>Таблица615[[#This Row],[Розничная цена KRW]]*Таблица615[[#This Row],[Коэфициент стоимости]]</f>
        <v>810</v>
      </c>
      <c r="I426" s="39" t="str">
        <f>IF($H$1="","Введите курс",Таблица615[[#This Row],[Оптовая цена KRW                       за 1шт]]/$H$1)</f>
        <v>Введите курс</v>
      </c>
      <c r="J426" s="284"/>
      <c r="K426" s="40">
        <f>Таблица615[[#This Row],[Заказ коробок ]]*Таблица615[[#This Row],[Кол-во шт в коробке]]</f>
        <v>0</v>
      </c>
      <c r="L426" s="38">
        <f>Таблица615[[#This Row],[Общее кол-во шт]]*Таблица615[[#This Row],[Оптовая цена KRW                       за 1шт]]</f>
        <v>0</v>
      </c>
      <c r="M426" s="41" t="str">
        <f>IFERROR(Таблица615[[#This Row],[Общее кол-во шт]]*Таблица615[[#This Row],[Оптовая цена USD                       за 1шт]],"")</f>
        <v/>
      </c>
      <c r="N426" s="312"/>
    </row>
    <row r="427" spans="1:14" ht="24" customHeight="1">
      <c r="A427" s="307" t="s">
        <v>20639</v>
      </c>
      <c r="B427" s="32">
        <v>8806182586699</v>
      </c>
      <c r="C427" s="308" t="s">
        <v>20904</v>
      </c>
      <c r="D427" s="309" t="s">
        <v>20905</v>
      </c>
      <c r="E427" s="38">
        <v>1000</v>
      </c>
      <c r="F427" s="36">
        <v>0.54</v>
      </c>
      <c r="G427" s="310">
        <v>20</v>
      </c>
      <c r="H427" s="38">
        <f>Таблица615[[#This Row],[Розничная цена KRW]]*Таблица615[[#This Row],[Коэфициент стоимости]]</f>
        <v>540</v>
      </c>
      <c r="I427" s="39" t="str">
        <f>IF($H$1="","Введите курс",Таблица615[[#This Row],[Оптовая цена KRW                       за 1шт]]/$H$1)</f>
        <v>Введите курс</v>
      </c>
      <c r="J427" s="284"/>
      <c r="K427" s="40">
        <f>Таблица615[[#This Row],[Заказ коробок ]]*Таблица615[[#This Row],[Кол-во шт в коробке]]</f>
        <v>0</v>
      </c>
      <c r="L427" s="38">
        <f>Таблица615[[#This Row],[Общее кол-во шт]]*Таблица615[[#This Row],[Оптовая цена KRW                       за 1шт]]</f>
        <v>0</v>
      </c>
      <c r="M427" s="41" t="str">
        <f>IFERROR(Таблица615[[#This Row],[Общее кол-во шт]]*Таблица615[[#This Row],[Оптовая цена USD                       за 1шт]],"")</f>
        <v/>
      </c>
      <c r="N427" s="312"/>
    </row>
    <row r="428" spans="1:14" ht="24" customHeight="1">
      <c r="A428" s="307" t="s">
        <v>20640</v>
      </c>
      <c r="B428" s="32">
        <v>8806182586705</v>
      </c>
      <c r="C428" s="308" t="s">
        <v>20907</v>
      </c>
      <c r="D428" s="309" t="s">
        <v>20908</v>
      </c>
      <c r="E428" s="38">
        <v>1500</v>
      </c>
      <c r="F428" s="36">
        <v>0.54</v>
      </c>
      <c r="G428" s="310">
        <v>10</v>
      </c>
      <c r="H428" s="38">
        <f>Таблица615[[#This Row],[Розничная цена KRW]]*Таблица615[[#This Row],[Коэфициент стоимости]]</f>
        <v>810</v>
      </c>
      <c r="I428" s="39" t="str">
        <f>IF($H$1="","Введите курс",Таблица615[[#This Row],[Оптовая цена KRW                       за 1шт]]/$H$1)</f>
        <v>Введите курс</v>
      </c>
      <c r="J428" s="284"/>
      <c r="K428" s="40">
        <f>Таблица615[[#This Row],[Заказ коробок ]]*Таблица615[[#This Row],[Кол-во шт в коробке]]</f>
        <v>0</v>
      </c>
      <c r="L428" s="38">
        <f>Таблица615[[#This Row],[Общее кол-во шт]]*Таблица615[[#This Row],[Оптовая цена KRW                       за 1шт]]</f>
        <v>0</v>
      </c>
      <c r="M428" s="41" t="str">
        <f>IFERROR(Таблица615[[#This Row],[Общее кол-во шт]]*Таблица615[[#This Row],[Оптовая цена USD                       за 1шт]],"")</f>
        <v/>
      </c>
      <c r="N428" s="312"/>
    </row>
    <row r="429" spans="1:14" ht="24" customHeight="1">
      <c r="A429" s="307" t="s">
        <v>20641</v>
      </c>
      <c r="B429" s="32">
        <v>8806182586712</v>
      </c>
      <c r="C429" s="308" t="s">
        <v>20910</v>
      </c>
      <c r="D429" s="309" t="s">
        <v>20911</v>
      </c>
      <c r="E429" s="38">
        <v>1500</v>
      </c>
      <c r="F429" s="36">
        <v>0.54</v>
      </c>
      <c r="G429" s="310">
        <v>10</v>
      </c>
      <c r="H429" s="38">
        <f>Таблица615[[#This Row],[Розничная цена KRW]]*Таблица615[[#This Row],[Коэфициент стоимости]]</f>
        <v>810</v>
      </c>
      <c r="I429" s="39" t="str">
        <f>IF($H$1="","Введите курс",Таблица615[[#This Row],[Оптовая цена KRW                       за 1шт]]/$H$1)</f>
        <v>Введите курс</v>
      </c>
      <c r="J429" s="284"/>
      <c r="K429" s="40">
        <f>Таблица615[[#This Row],[Заказ коробок ]]*Таблица615[[#This Row],[Кол-во шт в коробке]]</f>
        <v>0</v>
      </c>
      <c r="L429" s="38">
        <f>Таблица615[[#This Row],[Общее кол-во шт]]*Таблица615[[#This Row],[Оптовая цена KRW                       за 1шт]]</f>
        <v>0</v>
      </c>
      <c r="M429" s="41" t="str">
        <f>IFERROR(Таблица615[[#This Row],[Общее кол-во шт]]*Таблица615[[#This Row],[Оптовая цена USD                       за 1шт]],"")</f>
        <v/>
      </c>
      <c r="N429" s="312"/>
    </row>
    <row r="430" spans="1:14" ht="24" customHeight="1">
      <c r="A430" s="307" t="s">
        <v>20642</v>
      </c>
      <c r="B430" s="32">
        <v>8806182586729</v>
      </c>
      <c r="C430" s="308" t="s">
        <v>20913</v>
      </c>
      <c r="D430" s="309" t="s">
        <v>20914</v>
      </c>
      <c r="E430" s="38">
        <v>2000</v>
      </c>
      <c r="F430" s="36">
        <v>0.54</v>
      </c>
      <c r="G430" s="310">
        <v>20</v>
      </c>
      <c r="H430" s="38">
        <f>Таблица615[[#This Row],[Розничная цена KRW]]*Таблица615[[#This Row],[Коэфициент стоимости]]</f>
        <v>1080</v>
      </c>
      <c r="I430" s="39" t="str">
        <f>IF($H$1="","Введите курс",Таблица615[[#This Row],[Оптовая цена KRW                       за 1шт]]/$H$1)</f>
        <v>Введите курс</v>
      </c>
      <c r="J430" s="284"/>
      <c r="K430" s="40">
        <f>Таблица615[[#This Row],[Заказ коробок ]]*Таблица615[[#This Row],[Кол-во шт в коробке]]</f>
        <v>0</v>
      </c>
      <c r="L430" s="38">
        <f>Таблица615[[#This Row],[Общее кол-во шт]]*Таблица615[[#This Row],[Оптовая цена KRW                       за 1шт]]</f>
        <v>0</v>
      </c>
      <c r="M430" s="41" t="str">
        <f>IFERROR(Таблица615[[#This Row],[Общее кол-во шт]]*Таблица615[[#This Row],[Оптовая цена USD                       за 1шт]],"")</f>
        <v/>
      </c>
      <c r="N430" s="312"/>
    </row>
    <row r="431" spans="1:14" ht="24" customHeight="1">
      <c r="A431" s="307" t="s">
        <v>20643</v>
      </c>
      <c r="B431" s="32">
        <v>8806182586736</v>
      </c>
      <c r="C431" s="308" t="s">
        <v>20916</v>
      </c>
      <c r="D431" s="309" t="s">
        <v>20917</v>
      </c>
      <c r="E431" s="38">
        <v>2500</v>
      </c>
      <c r="F431" s="36">
        <v>0.54</v>
      </c>
      <c r="G431" s="310">
        <v>20</v>
      </c>
      <c r="H431" s="38">
        <f>Таблица615[[#This Row],[Розничная цена KRW]]*Таблица615[[#This Row],[Коэфициент стоимости]]</f>
        <v>1350</v>
      </c>
      <c r="I431" s="39" t="str">
        <f>IF($H$1="","Введите курс",Таблица615[[#This Row],[Оптовая цена KRW                       за 1шт]]/$H$1)</f>
        <v>Введите курс</v>
      </c>
      <c r="J431" s="284"/>
      <c r="K431" s="40">
        <f>Таблица615[[#This Row],[Заказ коробок ]]*Таблица615[[#This Row],[Кол-во шт в коробке]]</f>
        <v>0</v>
      </c>
      <c r="L431" s="38">
        <f>Таблица615[[#This Row],[Общее кол-во шт]]*Таблица615[[#This Row],[Оптовая цена KRW                       за 1шт]]</f>
        <v>0</v>
      </c>
      <c r="M431" s="41" t="str">
        <f>IFERROR(Таблица615[[#This Row],[Общее кол-во шт]]*Таблица615[[#This Row],[Оптовая цена USD                       за 1шт]],"")</f>
        <v/>
      </c>
      <c r="N431" s="312"/>
    </row>
    <row r="432" spans="1:14" ht="24" customHeight="1">
      <c r="A432" s="307" t="s">
        <v>20646</v>
      </c>
      <c r="B432" s="32">
        <v>8806182586743</v>
      </c>
      <c r="C432" s="308" t="s">
        <v>20919</v>
      </c>
      <c r="D432" s="309" t="s">
        <v>20920</v>
      </c>
      <c r="E432" s="38">
        <v>4000</v>
      </c>
      <c r="F432" s="36">
        <v>0.56999999999999995</v>
      </c>
      <c r="G432" s="310">
        <v>10</v>
      </c>
      <c r="H432" s="38">
        <f>Таблица615[[#This Row],[Розничная цена KRW]]*Таблица615[[#This Row],[Коэфициент стоимости]]</f>
        <v>2280</v>
      </c>
      <c r="I432" s="39" t="str">
        <f>IF($H$1="","Введите курс",Таблица615[[#This Row],[Оптовая цена KRW                       за 1шт]]/$H$1)</f>
        <v>Введите курс</v>
      </c>
      <c r="J432" s="284"/>
      <c r="K432" s="40">
        <f>Таблица615[[#This Row],[Заказ коробок ]]*Таблица615[[#This Row],[Кол-во шт в коробке]]</f>
        <v>0</v>
      </c>
      <c r="L432" s="38">
        <f>Таблица615[[#This Row],[Общее кол-во шт]]*Таблица615[[#This Row],[Оптовая цена KRW                       за 1шт]]</f>
        <v>0</v>
      </c>
      <c r="M432" s="41" t="str">
        <f>IFERROR(Таблица615[[#This Row],[Общее кол-во шт]]*Таблица615[[#This Row],[Оптовая цена USD                       за 1шт]],"")</f>
        <v/>
      </c>
      <c r="N432" s="312"/>
    </row>
    <row r="433" spans="1:14" ht="24" customHeight="1">
      <c r="A433" s="307" t="s">
        <v>20649</v>
      </c>
      <c r="B433" s="32">
        <v>8806182586750</v>
      </c>
      <c r="C433" s="308" t="s">
        <v>20922</v>
      </c>
      <c r="D433" s="309" t="s">
        <v>20923</v>
      </c>
      <c r="E433" s="38">
        <v>2000</v>
      </c>
      <c r="F433" s="36">
        <v>0.54</v>
      </c>
      <c r="G433" s="310">
        <v>20</v>
      </c>
      <c r="H433" s="38">
        <f>Таблица615[[#This Row],[Розничная цена KRW]]*Таблица615[[#This Row],[Коэфициент стоимости]]</f>
        <v>1080</v>
      </c>
      <c r="I433" s="39" t="str">
        <f>IF($H$1="","Введите курс",Таблица615[[#This Row],[Оптовая цена KRW                       за 1шт]]/$H$1)</f>
        <v>Введите курс</v>
      </c>
      <c r="J433" s="284"/>
      <c r="K433" s="40">
        <f>Таблица615[[#This Row],[Заказ коробок ]]*Таблица615[[#This Row],[Кол-во шт в коробке]]</f>
        <v>0</v>
      </c>
      <c r="L433" s="38">
        <f>Таблица615[[#This Row],[Общее кол-во шт]]*Таблица615[[#This Row],[Оптовая цена KRW                       за 1шт]]</f>
        <v>0</v>
      </c>
      <c r="M433" s="41" t="str">
        <f>IFERROR(Таблица615[[#This Row],[Общее кол-во шт]]*Таблица615[[#This Row],[Оптовая цена USD                       за 1шт]],"")</f>
        <v/>
      </c>
      <c r="N433" s="312"/>
    </row>
    <row r="434" spans="1:14" ht="24" customHeight="1">
      <c r="A434" s="307" t="s">
        <v>20652</v>
      </c>
      <c r="B434" s="32">
        <v>8806182586767</v>
      </c>
      <c r="C434" s="308" t="s">
        <v>20925</v>
      </c>
      <c r="D434" s="309" t="s">
        <v>20926</v>
      </c>
      <c r="E434" s="38">
        <v>3500</v>
      </c>
      <c r="F434" s="36">
        <v>0.54</v>
      </c>
      <c r="G434" s="310">
        <v>10</v>
      </c>
      <c r="H434" s="38">
        <f>Таблица615[[#This Row],[Розничная цена KRW]]*Таблица615[[#This Row],[Коэфициент стоимости]]</f>
        <v>1890.0000000000002</v>
      </c>
      <c r="I434" s="39" t="str">
        <f>IF($H$1="","Введите курс",Таблица615[[#This Row],[Оптовая цена KRW                       за 1шт]]/$H$1)</f>
        <v>Введите курс</v>
      </c>
      <c r="J434" s="284"/>
      <c r="K434" s="40">
        <f>Таблица615[[#This Row],[Заказ коробок ]]*Таблица615[[#This Row],[Кол-во шт в коробке]]</f>
        <v>0</v>
      </c>
      <c r="L434" s="38">
        <f>Таблица615[[#This Row],[Общее кол-во шт]]*Таблица615[[#This Row],[Оптовая цена KRW                       за 1шт]]</f>
        <v>0</v>
      </c>
      <c r="M434" s="41" t="str">
        <f>IFERROR(Таблица615[[#This Row],[Общее кол-во шт]]*Таблица615[[#This Row],[Оптовая цена USD                       за 1шт]],"")</f>
        <v/>
      </c>
      <c r="N434" s="312"/>
    </row>
    <row r="435" spans="1:14" ht="24" customHeight="1">
      <c r="A435" s="307" t="s">
        <v>20655</v>
      </c>
      <c r="B435" s="32">
        <v>8806182586774</v>
      </c>
      <c r="C435" s="308" t="s">
        <v>20928</v>
      </c>
      <c r="D435" s="309" t="s">
        <v>20929</v>
      </c>
      <c r="E435" s="38">
        <v>4500</v>
      </c>
      <c r="F435" s="36">
        <v>0.54</v>
      </c>
      <c r="G435" s="310">
        <v>6</v>
      </c>
      <c r="H435" s="38">
        <f>Таблица615[[#This Row],[Розничная цена KRW]]*Таблица615[[#This Row],[Коэфициент стоимости]]</f>
        <v>2430</v>
      </c>
      <c r="I435" s="39" t="str">
        <f>IF($H$1="","Введите курс",Таблица615[[#This Row],[Оптовая цена KRW                       за 1шт]]/$H$1)</f>
        <v>Введите курс</v>
      </c>
      <c r="J435" s="284"/>
      <c r="K435" s="40">
        <f>Таблица615[[#This Row],[Заказ коробок ]]*Таблица615[[#This Row],[Кол-во шт в коробке]]</f>
        <v>0</v>
      </c>
      <c r="L435" s="38">
        <f>Таблица615[[#This Row],[Общее кол-во шт]]*Таблица615[[#This Row],[Оптовая цена KRW                       за 1шт]]</f>
        <v>0</v>
      </c>
      <c r="M435" s="41" t="str">
        <f>IFERROR(Таблица615[[#This Row],[Общее кол-во шт]]*Таблица615[[#This Row],[Оптовая цена USD                       за 1шт]],"")</f>
        <v/>
      </c>
      <c r="N435" s="312"/>
    </row>
    <row r="436" spans="1:14" ht="24" customHeight="1">
      <c r="A436" s="307" t="s">
        <v>20658</v>
      </c>
      <c r="B436" s="32">
        <v>8806182586781</v>
      </c>
      <c r="C436" s="308" t="s">
        <v>20931</v>
      </c>
      <c r="D436" s="309" t="s">
        <v>20932</v>
      </c>
      <c r="E436" s="38">
        <v>10000</v>
      </c>
      <c r="F436" s="36">
        <v>0.54</v>
      </c>
      <c r="G436" s="310">
        <v>6</v>
      </c>
      <c r="H436" s="38">
        <f>Таблица615[[#This Row],[Розничная цена KRW]]*Таблица615[[#This Row],[Коэфициент стоимости]]</f>
        <v>5400</v>
      </c>
      <c r="I436" s="39" t="str">
        <f>IF($H$1="","Введите курс",Таблица615[[#This Row],[Оптовая цена KRW                       за 1шт]]/$H$1)</f>
        <v>Введите курс</v>
      </c>
      <c r="J436" s="284"/>
      <c r="K436" s="40">
        <f>Таблица615[[#This Row],[Заказ коробок ]]*Таблица615[[#This Row],[Кол-во шт в коробке]]</f>
        <v>0</v>
      </c>
      <c r="L436" s="38">
        <f>Таблица615[[#This Row],[Общее кол-во шт]]*Таблица615[[#This Row],[Оптовая цена KRW                       за 1шт]]</f>
        <v>0</v>
      </c>
      <c r="M436" s="41" t="str">
        <f>IFERROR(Таблица615[[#This Row],[Общее кол-во шт]]*Таблица615[[#This Row],[Оптовая цена USD                       за 1шт]],"")</f>
        <v/>
      </c>
      <c r="N436" s="312"/>
    </row>
    <row r="437" spans="1:14" ht="24" customHeight="1">
      <c r="A437" s="307" t="s">
        <v>20661</v>
      </c>
      <c r="B437" s="32">
        <v>8806182587580</v>
      </c>
      <c r="C437" s="308" t="s">
        <v>31985</v>
      </c>
      <c r="D437" s="309" t="s">
        <v>20937</v>
      </c>
      <c r="E437" s="38">
        <v>1000</v>
      </c>
      <c r="F437" s="36">
        <v>0.54</v>
      </c>
      <c r="G437" s="310">
        <v>50</v>
      </c>
      <c r="H437" s="38">
        <f>Таблица615[[#This Row],[Розничная цена KRW]]*Таблица615[[#This Row],[Коэфициент стоимости]]</f>
        <v>540</v>
      </c>
      <c r="I437" s="39" t="str">
        <f>IF($H$1="","Введите курс",Таблица615[[#This Row],[Оптовая цена KRW                       за 1шт]]/$H$1)</f>
        <v>Введите курс</v>
      </c>
      <c r="J437" s="284"/>
      <c r="K437" s="40">
        <f>Таблица615[[#This Row],[Заказ коробок ]]*Таблица615[[#This Row],[Кол-во шт в коробке]]</f>
        <v>0</v>
      </c>
      <c r="L437" s="38">
        <f>Таблица615[[#This Row],[Общее кол-во шт]]*Таблица615[[#This Row],[Оптовая цена KRW                       за 1шт]]</f>
        <v>0</v>
      </c>
      <c r="M437" s="41" t="str">
        <f>IFERROR(Таблица615[[#This Row],[Общее кол-во шт]]*Таблица615[[#This Row],[Оптовая цена USD                       за 1шт]],"")</f>
        <v/>
      </c>
      <c r="N437" s="312"/>
    </row>
    <row r="438" spans="1:14" ht="24" customHeight="1">
      <c r="A438" s="307" t="s">
        <v>20664</v>
      </c>
      <c r="B438" s="32">
        <v>8806182587597</v>
      </c>
      <c r="C438" s="308" t="s">
        <v>31986</v>
      </c>
      <c r="D438" s="309" t="s">
        <v>20939</v>
      </c>
      <c r="E438" s="38">
        <v>3000</v>
      </c>
      <c r="F438" s="36">
        <v>0.54</v>
      </c>
      <c r="G438" s="310">
        <v>50</v>
      </c>
      <c r="H438" s="38">
        <f>Таблица615[[#This Row],[Розничная цена KRW]]*Таблица615[[#This Row],[Коэфициент стоимости]]</f>
        <v>1620</v>
      </c>
      <c r="I438" s="39" t="str">
        <f>IF($H$1="","Введите курс",Таблица615[[#This Row],[Оптовая цена KRW                       за 1шт]]/$H$1)</f>
        <v>Введите курс</v>
      </c>
      <c r="J438" s="284"/>
      <c r="K438" s="40">
        <f>Таблица615[[#This Row],[Заказ коробок ]]*Таблица615[[#This Row],[Кол-во шт в коробке]]</f>
        <v>0</v>
      </c>
      <c r="L438" s="38">
        <f>Таблица615[[#This Row],[Общее кол-во шт]]*Таблица615[[#This Row],[Оптовая цена KRW                       за 1шт]]</f>
        <v>0</v>
      </c>
      <c r="M438" s="41" t="str">
        <f>IFERROR(Таблица615[[#This Row],[Общее кол-во шт]]*Таблица615[[#This Row],[Оптовая цена USD                       за 1шт]],"")</f>
        <v/>
      </c>
      <c r="N438" s="312"/>
    </row>
    <row r="439" spans="1:14" ht="24" customHeight="1">
      <c r="A439" s="307" t="s">
        <v>20667</v>
      </c>
      <c r="B439" s="32">
        <v>8806182587603</v>
      </c>
      <c r="C439" s="308" t="s">
        <v>20941</v>
      </c>
      <c r="D439" s="309" t="s">
        <v>20942</v>
      </c>
      <c r="E439" s="38">
        <v>3500</v>
      </c>
      <c r="F439" s="36">
        <v>0.54</v>
      </c>
      <c r="G439" s="310">
        <v>50</v>
      </c>
      <c r="H439" s="38">
        <f>Таблица615[[#This Row],[Розничная цена KRW]]*Таблица615[[#This Row],[Коэфициент стоимости]]</f>
        <v>1890.0000000000002</v>
      </c>
      <c r="I439" s="39" t="str">
        <f>IF($H$1="","Введите курс",Таблица615[[#This Row],[Оптовая цена KRW                       за 1шт]]/$H$1)</f>
        <v>Введите курс</v>
      </c>
      <c r="J439" s="284"/>
      <c r="K439" s="40">
        <f>Таблица615[[#This Row],[Заказ коробок ]]*Таблица615[[#This Row],[Кол-во шт в коробке]]</f>
        <v>0</v>
      </c>
      <c r="L439" s="38">
        <f>Таблица615[[#This Row],[Общее кол-во шт]]*Таблица615[[#This Row],[Оптовая цена KRW                       за 1шт]]</f>
        <v>0</v>
      </c>
      <c r="M439" s="41" t="str">
        <f>IFERROR(Таблица615[[#This Row],[Общее кол-во шт]]*Таблица615[[#This Row],[Оптовая цена USD                       за 1шт]],"")</f>
        <v/>
      </c>
      <c r="N439" s="312"/>
    </row>
    <row r="440" spans="1:14" ht="24" customHeight="1">
      <c r="A440" s="307" t="s">
        <v>20670</v>
      </c>
      <c r="B440" s="32">
        <v>8806182587610</v>
      </c>
      <c r="C440" s="308" t="s">
        <v>20944</v>
      </c>
      <c r="D440" s="309" t="s">
        <v>20945</v>
      </c>
      <c r="E440" s="38">
        <v>1000</v>
      </c>
      <c r="F440" s="36">
        <v>0.54</v>
      </c>
      <c r="G440" s="310">
        <v>200</v>
      </c>
      <c r="H440" s="38">
        <f>Таблица615[[#This Row],[Розничная цена KRW]]*Таблица615[[#This Row],[Коэфициент стоимости]]</f>
        <v>540</v>
      </c>
      <c r="I440" s="39" t="str">
        <f>IF($H$1="","Введите курс",Таблица615[[#This Row],[Оптовая цена KRW                       за 1шт]]/$H$1)</f>
        <v>Введите курс</v>
      </c>
      <c r="J440" s="284"/>
      <c r="K440" s="40">
        <f>Таблица615[[#This Row],[Заказ коробок ]]*Таблица615[[#This Row],[Кол-во шт в коробке]]</f>
        <v>0</v>
      </c>
      <c r="L440" s="38">
        <f>Таблица615[[#This Row],[Общее кол-во шт]]*Таблица615[[#This Row],[Оптовая цена KRW                       за 1шт]]</f>
        <v>0</v>
      </c>
      <c r="M440" s="41" t="str">
        <f>IFERROR(Таблица615[[#This Row],[Общее кол-во шт]]*Таблица615[[#This Row],[Оптовая цена USD                       за 1шт]],"")</f>
        <v/>
      </c>
      <c r="N440" s="312"/>
    </row>
    <row r="441" spans="1:14" ht="24" customHeight="1">
      <c r="A441" s="307" t="s">
        <v>20673</v>
      </c>
      <c r="B441" s="32">
        <v>8806182587627</v>
      </c>
      <c r="C441" s="308" t="s">
        <v>20947</v>
      </c>
      <c r="D441" s="309" t="s">
        <v>20948</v>
      </c>
      <c r="E441" s="38">
        <v>3000</v>
      </c>
      <c r="F441" s="36">
        <v>0.54</v>
      </c>
      <c r="G441" s="310">
        <v>20</v>
      </c>
      <c r="H441" s="38">
        <f>Таблица615[[#This Row],[Розничная цена KRW]]*Таблица615[[#This Row],[Коэфициент стоимости]]</f>
        <v>1620</v>
      </c>
      <c r="I441" s="39" t="str">
        <f>IF($H$1="","Введите курс",Таблица615[[#This Row],[Оптовая цена KRW                       за 1шт]]/$H$1)</f>
        <v>Введите курс</v>
      </c>
      <c r="J441" s="284"/>
      <c r="K441" s="40">
        <f>Таблица615[[#This Row],[Заказ коробок ]]*Таблица615[[#This Row],[Кол-во шт в коробке]]</f>
        <v>0</v>
      </c>
      <c r="L441" s="38">
        <f>Таблица615[[#This Row],[Общее кол-во шт]]*Таблица615[[#This Row],[Оптовая цена KRW                       за 1шт]]</f>
        <v>0</v>
      </c>
      <c r="M441" s="41" t="str">
        <f>IFERROR(Таблица615[[#This Row],[Общее кол-во шт]]*Таблица615[[#This Row],[Оптовая цена USD                       за 1шт]],"")</f>
        <v/>
      </c>
      <c r="N441" s="312"/>
    </row>
    <row r="442" spans="1:14" ht="24" customHeight="1">
      <c r="A442" s="307" t="s">
        <v>20676</v>
      </c>
      <c r="B442" s="32">
        <v>8806182587634</v>
      </c>
      <c r="C442" s="308" t="s">
        <v>20950</v>
      </c>
      <c r="D442" s="309" t="s">
        <v>20951</v>
      </c>
      <c r="E442" s="38">
        <v>3500</v>
      </c>
      <c r="F442" s="36">
        <v>0.54</v>
      </c>
      <c r="G442" s="310">
        <v>20</v>
      </c>
      <c r="H442" s="38">
        <f>Таблица615[[#This Row],[Розничная цена KRW]]*Таблица615[[#This Row],[Коэфициент стоимости]]</f>
        <v>1890.0000000000002</v>
      </c>
      <c r="I442" s="39" t="str">
        <f>IF($H$1="","Введите курс",Таблица615[[#This Row],[Оптовая цена KRW                       за 1шт]]/$H$1)</f>
        <v>Введите курс</v>
      </c>
      <c r="J442" s="284"/>
      <c r="K442" s="40">
        <f>Таблица615[[#This Row],[Заказ коробок ]]*Таблица615[[#This Row],[Кол-во шт в коробке]]</f>
        <v>0</v>
      </c>
      <c r="L442" s="38">
        <f>Таблица615[[#This Row],[Общее кол-во шт]]*Таблица615[[#This Row],[Оптовая цена KRW                       за 1шт]]</f>
        <v>0</v>
      </c>
      <c r="M442" s="41" t="str">
        <f>IFERROR(Таблица615[[#This Row],[Общее кол-во шт]]*Таблица615[[#This Row],[Оптовая цена USD                       за 1шт]],"")</f>
        <v/>
      </c>
      <c r="N442" s="312"/>
    </row>
    <row r="443" spans="1:14" ht="24" customHeight="1">
      <c r="A443" s="307" t="s">
        <v>20679</v>
      </c>
      <c r="B443" s="32">
        <v>8806182587641</v>
      </c>
      <c r="C443" s="308" t="s">
        <v>20953</v>
      </c>
      <c r="D443" s="309" t="s">
        <v>20954</v>
      </c>
      <c r="E443" s="38">
        <v>3000</v>
      </c>
      <c r="F443" s="36">
        <v>0.54</v>
      </c>
      <c r="G443" s="310">
        <v>50</v>
      </c>
      <c r="H443" s="38">
        <f>Таблица615[[#This Row],[Розничная цена KRW]]*Таблица615[[#This Row],[Коэфициент стоимости]]</f>
        <v>1620</v>
      </c>
      <c r="I443" s="39" t="str">
        <f>IF($H$1="","Введите курс",Таблица615[[#This Row],[Оптовая цена KRW                       за 1шт]]/$H$1)</f>
        <v>Введите курс</v>
      </c>
      <c r="J443" s="284"/>
      <c r="K443" s="40">
        <f>Таблица615[[#This Row],[Заказ коробок ]]*Таблица615[[#This Row],[Кол-во шт в коробке]]</f>
        <v>0</v>
      </c>
      <c r="L443" s="38">
        <f>Таблица615[[#This Row],[Общее кол-во шт]]*Таблица615[[#This Row],[Оптовая цена KRW                       за 1шт]]</f>
        <v>0</v>
      </c>
      <c r="M443" s="41" t="str">
        <f>IFERROR(Таблица615[[#This Row],[Общее кол-во шт]]*Таблица615[[#This Row],[Оптовая цена USD                       за 1шт]],"")</f>
        <v/>
      </c>
      <c r="N443" s="312"/>
    </row>
    <row r="444" spans="1:14" ht="24" customHeight="1">
      <c r="A444" s="307" t="s">
        <v>20682</v>
      </c>
      <c r="B444" s="32">
        <v>8806182589416</v>
      </c>
      <c r="C444" s="308" t="s">
        <v>20956</v>
      </c>
      <c r="D444" s="309" t="s">
        <v>20957</v>
      </c>
      <c r="E444" s="38">
        <v>10000</v>
      </c>
      <c r="F444" s="36">
        <v>0.54</v>
      </c>
      <c r="G444" s="310">
        <v>6</v>
      </c>
      <c r="H444" s="38">
        <f>Таблица615[[#This Row],[Розничная цена KRW]]*Таблица615[[#This Row],[Коэфициент стоимости]]</f>
        <v>5400</v>
      </c>
      <c r="I444" s="39" t="str">
        <f>IF($H$1="","Введите курс",Таблица615[[#This Row],[Оптовая цена KRW                       за 1шт]]/$H$1)</f>
        <v>Введите курс</v>
      </c>
      <c r="J444" s="284"/>
      <c r="K444" s="40">
        <f>Таблица615[[#This Row],[Заказ коробок ]]*Таблица615[[#This Row],[Кол-во шт в коробке]]</f>
        <v>0</v>
      </c>
      <c r="L444" s="38">
        <f>Таблица615[[#This Row],[Общее кол-во шт]]*Таблица615[[#This Row],[Оптовая цена KRW                       за 1шт]]</f>
        <v>0</v>
      </c>
      <c r="M444" s="41" t="str">
        <f>IFERROR(Таблица615[[#This Row],[Общее кол-во шт]]*Таблица615[[#This Row],[Оптовая цена USD                       за 1шт]],"")</f>
        <v/>
      </c>
      <c r="N444" s="312"/>
    </row>
    <row r="445" spans="1:14" ht="24" customHeight="1">
      <c r="A445" s="307" t="s">
        <v>20685</v>
      </c>
      <c r="B445" s="32">
        <v>8806182589423</v>
      </c>
      <c r="C445" s="308" t="s">
        <v>20959</v>
      </c>
      <c r="D445" s="309" t="s">
        <v>20960</v>
      </c>
      <c r="E445" s="38">
        <v>11000</v>
      </c>
      <c r="F445" s="36">
        <v>0.54</v>
      </c>
      <c r="G445" s="310">
        <v>6</v>
      </c>
      <c r="H445" s="38">
        <f>Таблица615[[#This Row],[Розничная цена KRW]]*Таблица615[[#This Row],[Коэфициент стоимости]]</f>
        <v>5940</v>
      </c>
      <c r="I445" s="39" t="str">
        <f>IF($H$1="","Введите курс",Таблица615[[#This Row],[Оптовая цена KRW                       за 1шт]]/$H$1)</f>
        <v>Введите курс</v>
      </c>
      <c r="J445" s="284"/>
      <c r="K445" s="40">
        <f>Таблица615[[#This Row],[Заказ коробок ]]*Таблица615[[#This Row],[Кол-во шт в коробке]]</f>
        <v>0</v>
      </c>
      <c r="L445" s="38">
        <f>Таблица615[[#This Row],[Общее кол-во шт]]*Таблица615[[#This Row],[Оптовая цена KRW                       за 1шт]]</f>
        <v>0</v>
      </c>
      <c r="M445" s="41" t="str">
        <f>IFERROR(Таблица615[[#This Row],[Общее кол-во шт]]*Таблица615[[#This Row],[Оптовая цена USD                       за 1шт]],"")</f>
        <v/>
      </c>
      <c r="N445" s="312"/>
    </row>
    <row r="446" spans="1:14" ht="24" customHeight="1">
      <c r="A446" s="307" t="s">
        <v>20688</v>
      </c>
      <c r="B446" s="32">
        <v>8806182589447</v>
      </c>
      <c r="C446" s="308" t="s">
        <v>20962</v>
      </c>
      <c r="D446" s="309" t="s">
        <v>20963</v>
      </c>
      <c r="E446" s="38">
        <v>1500</v>
      </c>
      <c r="F446" s="36">
        <v>0.54</v>
      </c>
      <c r="G446" s="310">
        <v>6</v>
      </c>
      <c r="H446" s="38">
        <f>Таблица615[[#This Row],[Розничная цена KRW]]*Таблица615[[#This Row],[Коэфициент стоимости]]</f>
        <v>810</v>
      </c>
      <c r="I446" s="39" t="str">
        <f>IF($H$1="","Введите курс",Таблица615[[#This Row],[Оптовая цена KRW                       за 1шт]]/$H$1)</f>
        <v>Введите курс</v>
      </c>
      <c r="J446" s="284"/>
      <c r="K446" s="40">
        <f>Таблица615[[#This Row],[Заказ коробок ]]*Таблица615[[#This Row],[Кол-во шт в коробке]]</f>
        <v>0</v>
      </c>
      <c r="L446" s="38">
        <f>Таблица615[[#This Row],[Общее кол-во шт]]*Таблица615[[#This Row],[Оптовая цена KRW                       за 1шт]]</f>
        <v>0</v>
      </c>
      <c r="M446" s="41" t="str">
        <f>IFERROR(Таблица615[[#This Row],[Общее кол-во шт]]*Таблица615[[#This Row],[Оптовая цена USD                       за 1шт]],"")</f>
        <v/>
      </c>
      <c r="N446" s="312"/>
    </row>
    <row r="447" spans="1:14" ht="24" customHeight="1">
      <c r="A447" s="307" t="s">
        <v>20691</v>
      </c>
      <c r="B447" s="32">
        <v>8806182589454</v>
      </c>
      <c r="C447" s="308" t="s">
        <v>20965</v>
      </c>
      <c r="D447" s="309" t="s">
        <v>20966</v>
      </c>
      <c r="E447" s="38">
        <v>3500</v>
      </c>
      <c r="F447" s="36">
        <v>0.54</v>
      </c>
      <c r="G447" s="310">
        <v>6</v>
      </c>
      <c r="H447" s="38">
        <f>Таблица615[[#This Row],[Розничная цена KRW]]*Таблица615[[#This Row],[Коэфициент стоимости]]</f>
        <v>1890.0000000000002</v>
      </c>
      <c r="I447" s="39" t="str">
        <f>IF($H$1="","Введите курс",Таблица615[[#This Row],[Оптовая цена KRW                       за 1шт]]/$H$1)</f>
        <v>Введите курс</v>
      </c>
      <c r="J447" s="284"/>
      <c r="K447" s="40">
        <f>Таблица615[[#This Row],[Заказ коробок ]]*Таблица615[[#This Row],[Кол-во шт в коробке]]</f>
        <v>0</v>
      </c>
      <c r="L447" s="38">
        <f>Таблица615[[#This Row],[Общее кол-во шт]]*Таблица615[[#This Row],[Оптовая цена KRW                       за 1шт]]</f>
        <v>0</v>
      </c>
      <c r="M447" s="41" t="str">
        <f>IFERROR(Таблица615[[#This Row],[Общее кол-во шт]]*Таблица615[[#This Row],[Оптовая цена USD                       за 1шт]],"")</f>
        <v/>
      </c>
      <c r="N447" s="312"/>
    </row>
    <row r="448" spans="1:14" ht="24" customHeight="1">
      <c r="A448" s="307" t="s">
        <v>20694</v>
      </c>
      <c r="B448" s="32">
        <v>8806182589461</v>
      </c>
      <c r="C448" s="308" t="s">
        <v>20968</v>
      </c>
      <c r="D448" s="309" t="s">
        <v>20969</v>
      </c>
      <c r="E448" s="38">
        <v>4500</v>
      </c>
      <c r="F448" s="36">
        <v>0.54</v>
      </c>
      <c r="G448" s="310">
        <v>6</v>
      </c>
      <c r="H448" s="38">
        <f>Таблица615[[#This Row],[Розничная цена KRW]]*Таблица615[[#This Row],[Коэфициент стоимости]]</f>
        <v>2430</v>
      </c>
      <c r="I448" s="39" t="str">
        <f>IF($H$1="","Введите курс",Таблица615[[#This Row],[Оптовая цена KRW                       за 1шт]]/$H$1)</f>
        <v>Введите курс</v>
      </c>
      <c r="J448" s="284"/>
      <c r="K448" s="40">
        <f>Таблица615[[#This Row],[Заказ коробок ]]*Таблица615[[#This Row],[Кол-во шт в коробке]]</f>
        <v>0</v>
      </c>
      <c r="L448" s="38">
        <f>Таблица615[[#This Row],[Общее кол-во шт]]*Таблица615[[#This Row],[Оптовая цена KRW                       за 1шт]]</f>
        <v>0</v>
      </c>
      <c r="M448" s="41" t="str">
        <f>IFERROR(Таблица615[[#This Row],[Общее кол-во шт]]*Таблица615[[#This Row],[Оптовая цена USD                       за 1шт]],"")</f>
        <v/>
      </c>
      <c r="N448" s="312"/>
    </row>
    <row r="449" spans="1:14" ht="24" customHeight="1">
      <c r="A449" s="307" t="s">
        <v>20697</v>
      </c>
      <c r="B449" s="32">
        <v>8806182589478</v>
      </c>
      <c r="C449" s="308" t="s">
        <v>20971</v>
      </c>
      <c r="D449" s="309" t="s">
        <v>20972</v>
      </c>
      <c r="E449" s="38">
        <v>5000</v>
      </c>
      <c r="F449" s="36">
        <v>0.54</v>
      </c>
      <c r="G449" s="310">
        <v>6</v>
      </c>
      <c r="H449" s="38">
        <f>Таблица615[[#This Row],[Розничная цена KRW]]*Таблица615[[#This Row],[Коэфициент стоимости]]</f>
        <v>2700</v>
      </c>
      <c r="I449" s="39" t="str">
        <f>IF($H$1="","Введите курс",Таблица615[[#This Row],[Оптовая цена KRW                       за 1шт]]/$H$1)</f>
        <v>Введите курс</v>
      </c>
      <c r="J449" s="284"/>
      <c r="K449" s="40">
        <f>Таблица615[[#This Row],[Заказ коробок ]]*Таблица615[[#This Row],[Кол-во шт в коробке]]</f>
        <v>0</v>
      </c>
      <c r="L449" s="38">
        <f>Таблица615[[#This Row],[Общее кол-во шт]]*Таблица615[[#This Row],[Оптовая цена KRW                       за 1шт]]</f>
        <v>0</v>
      </c>
      <c r="M449" s="41" t="str">
        <f>IFERROR(Таблица615[[#This Row],[Общее кол-во шт]]*Таблица615[[#This Row],[Оптовая цена USD                       за 1шт]],"")</f>
        <v/>
      </c>
      <c r="N449" s="312"/>
    </row>
    <row r="450" spans="1:14" ht="24" customHeight="1">
      <c r="A450" s="307" t="s">
        <v>20700</v>
      </c>
      <c r="B450" s="32">
        <v>8806182589485</v>
      </c>
      <c r="C450" s="308" t="s">
        <v>20974</v>
      </c>
      <c r="D450" s="309" t="s">
        <v>20975</v>
      </c>
      <c r="E450" s="38">
        <v>5000</v>
      </c>
      <c r="F450" s="36">
        <v>0.54</v>
      </c>
      <c r="G450" s="310">
        <v>6</v>
      </c>
      <c r="H450" s="38">
        <f>Таблица615[[#This Row],[Розничная цена KRW]]*Таблица615[[#This Row],[Коэфициент стоимости]]</f>
        <v>2700</v>
      </c>
      <c r="I450" s="39" t="str">
        <f>IF($H$1="","Введите курс",Таблица615[[#This Row],[Оптовая цена KRW                       за 1шт]]/$H$1)</f>
        <v>Введите курс</v>
      </c>
      <c r="J450" s="284"/>
      <c r="K450" s="40">
        <f>Таблица615[[#This Row],[Заказ коробок ]]*Таблица615[[#This Row],[Кол-во шт в коробке]]</f>
        <v>0</v>
      </c>
      <c r="L450" s="38">
        <f>Таблица615[[#This Row],[Общее кол-во шт]]*Таблица615[[#This Row],[Оптовая цена KRW                       за 1шт]]</f>
        <v>0</v>
      </c>
      <c r="M450" s="41" t="str">
        <f>IFERROR(Таблица615[[#This Row],[Общее кол-во шт]]*Таблица615[[#This Row],[Оптовая цена USD                       за 1шт]],"")</f>
        <v/>
      </c>
      <c r="N450" s="312"/>
    </row>
    <row r="451" spans="1:14" ht="24" customHeight="1">
      <c r="A451" s="307" t="s">
        <v>20703</v>
      </c>
      <c r="B451" s="32">
        <v>8806182589492</v>
      </c>
      <c r="C451" s="308" t="s">
        <v>20977</v>
      </c>
      <c r="D451" s="309" t="s">
        <v>20978</v>
      </c>
      <c r="E451" s="38">
        <v>5000</v>
      </c>
      <c r="F451" s="36">
        <v>0.54</v>
      </c>
      <c r="G451" s="310">
        <v>6</v>
      </c>
      <c r="H451" s="38">
        <f>Таблица615[[#This Row],[Розничная цена KRW]]*Таблица615[[#This Row],[Коэфициент стоимости]]</f>
        <v>2700</v>
      </c>
      <c r="I451" s="39" t="str">
        <f>IF($H$1="","Введите курс",Таблица615[[#This Row],[Оптовая цена KRW                       за 1шт]]/$H$1)</f>
        <v>Введите курс</v>
      </c>
      <c r="J451" s="284"/>
      <c r="K451" s="40">
        <f>Таблица615[[#This Row],[Заказ коробок ]]*Таблица615[[#This Row],[Кол-во шт в коробке]]</f>
        <v>0</v>
      </c>
      <c r="L451" s="38">
        <f>Таблица615[[#This Row],[Общее кол-во шт]]*Таблица615[[#This Row],[Оптовая цена KRW                       за 1шт]]</f>
        <v>0</v>
      </c>
      <c r="M451" s="41" t="str">
        <f>IFERROR(Таблица615[[#This Row],[Общее кол-во шт]]*Таблица615[[#This Row],[Оптовая цена USD                       за 1шт]],"")</f>
        <v/>
      </c>
      <c r="N451" s="312"/>
    </row>
    <row r="452" spans="1:14" ht="24" customHeight="1">
      <c r="A452" s="307" t="s">
        <v>20706</v>
      </c>
      <c r="B452" s="32">
        <v>8806182591747</v>
      </c>
      <c r="C452" s="308" t="s">
        <v>20980</v>
      </c>
      <c r="D452" s="309" t="s">
        <v>20981</v>
      </c>
      <c r="E452" s="38">
        <v>3500</v>
      </c>
      <c r="F452" s="36">
        <v>0.54</v>
      </c>
      <c r="G452" s="310">
        <v>30</v>
      </c>
      <c r="H452" s="38">
        <f>Таблица615[[#This Row],[Розничная цена KRW]]*Таблица615[[#This Row],[Коэфициент стоимости]]</f>
        <v>1890.0000000000002</v>
      </c>
      <c r="I452" s="39" t="str">
        <f>IF($H$1="","Введите курс",Таблица615[[#This Row],[Оптовая цена KRW                       за 1шт]]/$H$1)</f>
        <v>Введите курс</v>
      </c>
      <c r="J452" s="284"/>
      <c r="K452" s="40">
        <f>Таблица615[[#This Row],[Заказ коробок ]]*Таблица615[[#This Row],[Кол-во шт в коробке]]</f>
        <v>0</v>
      </c>
      <c r="L452" s="38">
        <f>Таблица615[[#This Row],[Общее кол-во шт]]*Таблица615[[#This Row],[Оптовая цена KRW                       за 1шт]]</f>
        <v>0</v>
      </c>
      <c r="M452" s="41" t="str">
        <f>IFERROR(Таблица615[[#This Row],[Общее кол-во шт]]*Таблица615[[#This Row],[Оптовая цена USD                       за 1шт]],"")</f>
        <v/>
      </c>
      <c r="N452" s="312"/>
    </row>
    <row r="453" spans="1:14" ht="24" customHeight="1">
      <c r="A453" s="307" t="s">
        <v>20709</v>
      </c>
      <c r="B453" s="32">
        <v>8806182593994</v>
      </c>
      <c r="C453" s="308" t="s">
        <v>20984</v>
      </c>
      <c r="D453" s="309" t="s">
        <v>20985</v>
      </c>
      <c r="E453" s="38">
        <v>3000</v>
      </c>
      <c r="F453" s="36">
        <v>0.54</v>
      </c>
      <c r="G453" s="310">
        <v>10</v>
      </c>
      <c r="H453" s="38">
        <f>Таблица615[[#This Row],[Розничная цена KRW]]*Таблица615[[#This Row],[Коэфициент стоимости]]</f>
        <v>1620</v>
      </c>
      <c r="I453" s="39" t="str">
        <f>IF($H$1="","Введите курс",Таблица615[[#This Row],[Оптовая цена KRW                       за 1шт]]/$H$1)</f>
        <v>Введите курс</v>
      </c>
      <c r="J453" s="284"/>
      <c r="K453" s="40">
        <f>Таблица615[[#This Row],[Заказ коробок ]]*Таблица615[[#This Row],[Кол-во шт в коробке]]</f>
        <v>0</v>
      </c>
      <c r="L453" s="38">
        <f>Таблица615[[#This Row],[Общее кол-во шт]]*Таблица615[[#This Row],[Оптовая цена KRW                       за 1шт]]</f>
        <v>0</v>
      </c>
      <c r="M453" s="41" t="str">
        <f>IFERROR(Таблица615[[#This Row],[Общее кол-во шт]]*Таблица615[[#This Row],[Оптовая цена USD                       за 1шт]],"")</f>
        <v/>
      </c>
      <c r="N453" s="312"/>
    </row>
    <row r="454" spans="1:14" ht="24" customHeight="1">
      <c r="A454" s="307" t="s">
        <v>20712</v>
      </c>
      <c r="B454" s="32">
        <v>8806182594007</v>
      </c>
      <c r="C454" s="308" t="s">
        <v>20987</v>
      </c>
      <c r="D454" s="309" t="s">
        <v>20988</v>
      </c>
      <c r="E454" s="38">
        <v>3000</v>
      </c>
      <c r="F454" s="36">
        <v>0.54</v>
      </c>
      <c r="G454" s="310">
        <v>10</v>
      </c>
      <c r="H454" s="38">
        <f>Таблица615[[#This Row],[Розничная цена KRW]]*Таблица615[[#This Row],[Коэфициент стоимости]]</f>
        <v>1620</v>
      </c>
      <c r="I454" s="39" t="str">
        <f>IF($H$1="","Введите курс",Таблица615[[#This Row],[Оптовая цена KRW                       за 1шт]]/$H$1)</f>
        <v>Введите курс</v>
      </c>
      <c r="J454" s="284"/>
      <c r="K454" s="40">
        <f>Таблица615[[#This Row],[Заказ коробок ]]*Таблица615[[#This Row],[Кол-во шт в коробке]]</f>
        <v>0</v>
      </c>
      <c r="L454" s="38">
        <f>Таблица615[[#This Row],[Общее кол-во шт]]*Таблица615[[#This Row],[Оптовая цена KRW                       за 1шт]]</f>
        <v>0</v>
      </c>
      <c r="M454" s="41" t="str">
        <f>IFERROR(Таблица615[[#This Row],[Общее кол-во шт]]*Таблица615[[#This Row],[Оптовая цена USD                       за 1шт]],"")</f>
        <v/>
      </c>
      <c r="N454" s="312"/>
    </row>
    <row r="455" spans="1:14" ht="24" customHeight="1">
      <c r="A455" s="307" t="s">
        <v>20715</v>
      </c>
      <c r="B455" s="32">
        <v>8806182594052</v>
      </c>
      <c r="C455" s="308" t="s">
        <v>20990</v>
      </c>
      <c r="D455" s="309" t="s">
        <v>20991</v>
      </c>
      <c r="E455" s="38">
        <v>2500</v>
      </c>
      <c r="F455" s="36">
        <v>0.54</v>
      </c>
      <c r="G455" s="310">
        <v>20</v>
      </c>
      <c r="H455" s="38">
        <f>Таблица615[[#This Row],[Розничная цена KRW]]*Таблица615[[#This Row],[Коэфициент стоимости]]</f>
        <v>1350</v>
      </c>
      <c r="I455" s="39" t="str">
        <f>IF($H$1="","Введите курс",Таблица615[[#This Row],[Оптовая цена KRW                       за 1шт]]/$H$1)</f>
        <v>Введите курс</v>
      </c>
      <c r="J455" s="284"/>
      <c r="K455" s="40">
        <f>Таблица615[[#This Row],[Заказ коробок ]]*Таблица615[[#This Row],[Кол-во шт в коробке]]</f>
        <v>0</v>
      </c>
      <c r="L455" s="38">
        <f>Таблица615[[#This Row],[Общее кол-во шт]]*Таблица615[[#This Row],[Оптовая цена KRW                       за 1шт]]</f>
        <v>0</v>
      </c>
      <c r="M455" s="41" t="str">
        <f>IFERROR(Таблица615[[#This Row],[Общее кол-во шт]]*Таблица615[[#This Row],[Оптовая цена USD                       за 1шт]],"")</f>
        <v/>
      </c>
      <c r="N455" s="312"/>
    </row>
    <row r="456" spans="1:14" ht="24" customHeight="1">
      <c r="A456" s="307" t="s">
        <v>20718</v>
      </c>
      <c r="B456" s="32" t="s">
        <v>31987</v>
      </c>
      <c r="C456" s="308" t="s">
        <v>31988</v>
      </c>
      <c r="D456" s="309" t="s">
        <v>31989</v>
      </c>
      <c r="E456" s="38">
        <v>3300</v>
      </c>
      <c r="F456" s="36">
        <v>0.54</v>
      </c>
      <c r="G456" s="310">
        <v>30</v>
      </c>
      <c r="H456" s="38">
        <f>Таблица615[[#This Row],[Розничная цена KRW]]*Таблица615[[#This Row],[Коэфициент стоимости]]</f>
        <v>1782.0000000000002</v>
      </c>
      <c r="I456" s="39" t="str">
        <f>IF($H$1="","Введите курс",Таблица615[[#This Row],[Оптовая цена KRW                       за 1шт]]/$H$1)</f>
        <v>Введите курс</v>
      </c>
      <c r="J456" s="284"/>
      <c r="K456" s="40">
        <f>Таблица615[[#This Row],[Заказ коробок ]]*Таблица615[[#This Row],[Кол-во шт в коробке]]</f>
        <v>0</v>
      </c>
      <c r="L456" s="38">
        <f>Таблица615[[#This Row],[Общее кол-во шт]]*Таблица615[[#This Row],[Оптовая цена KRW                       за 1шт]]</f>
        <v>0</v>
      </c>
      <c r="M456" s="41" t="str">
        <f>IFERROR(Таблица615[[#This Row],[Общее кол-во шт]]*Таблица615[[#This Row],[Оптовая цена USD                       за 1шт]],"")</f>
        <v/>
      </c>
      <c r="N456" s="312"/>
    </row>
    <row r="457" spans="1:14" ht="24" customHeight="1">
      <c r="A457" s="307" t="s">
        <v>20721</v>
      </c>
      <c r="B457" s="32" t="s">
        <v>31990</v>
      </c>
      <c r="C457" s="308" t="s">
        <v>31991</v>
      </c>
      <c r="D457" s="309" t="s">
        <v>31992</v>
      </c>
      <c r="E457" s="38">
        <v>3300</v>
      </c>
      <c r="F457" s="36">
        <v>0.54</v>
      </c>
      <c r="G457" s="310">
        <v>30</v>
      </c>
      <c r="H457" s="38">
        <f>Таблица615[[#This Row],[Розничная цена KRW]]*Таблица615[[#This Row],[Коэфициент стоимости]]</f>
        <v>1782.0000000000002</v>
      </c>
      <c r="I457" s="39" t="str">
        <f>IF($H$1="","Введите курс",Таблица615[[#This Row],[Оптовая цена KRW                       за 1шт]]/$H$1)</f>
        <v>Введите курс</v>
      </c>
      <c r="J457" s="284"/>
      <c r="K457" s="40">
        <f>Таблица615[[#This Row],[Заказ коробок ]]*Таблица615[[#This Row],[Кол-во шт в коробке]]</f>
        <v>0</v>
      </c>
      <c r="L457" s="38">
        <f>Таблица615[[#This Row],[Общее кол-во шт]]*Таблица615[[#This Row],[Оптовая цена KRW                       за 1шт]]</f>
        <v>0</v>
      </c>
      <c r="M457" s="41" t="str">
        <f>IFERROR(Таблица615[[#This Row],[Общее кол-во шт]]*Таблица615[[#This Row],[Оптовая цена USD                       за 1шт]],"")</f>
        <v/>
      </c>
      <c r="N457" s="312"/>
    </row>
    <row r="458" spans="1:14" ht="24" customHeight="1">
      <c r="A458" s="307" t="s">
        <v>20724</v>
      </c>
      <c r="B458" s="32">
        <v>8806182563966</v>
      </c>
      <c r="C458" s="308" t="s">
        <v>31993</v>
      </c>
      <c r="D458" s="309" t="s">
        <v>31994</v>
      </c>
      <c r="E458" s="38">
        <v>2500</v>
      </c>
      <c r="F458" s="36">
        <v>0.54</v>
      </c>
      <c r="G458" s="310">
        <v>10</v>
      </c>
      <c r="H458" s="38">
        <f>Таблица615[[#This Row],[Розничная цена KRW]]*Таблица615[[#This Row],[Коэфициент стоимости]]</f>
        <v>1350</v>
      </c>
      <c r="I458" s="39" t="str">
        <f>IF($H$1="","Введите курс",Таблица615[[#This Row],[Оптовая цена KRW                       за 1шт]]/$H$1)</f>
        <v>Введите курс</v>
      </c>
      <c r="J458" s="284"/>
      <c r="K458" s="40">
        <f>Таблица615[[#This Row],[Заказ коробок ]]*Таблица615[[#This Row],[Кол-во шт в коробке]]</f>
        <v>0</v>
      </c>
      <c r="L458" s="38">
        <f>Таблица615[[#This Row],[Общее кол-во шт]]*Таблица615[[#This Row],[Оптовая цена KRW                       за 1шт]]</f>
        <v>0</v>
      </c>
      <c r="M458" s="41" t="str">
        <f>IFERROR(Таблица615[[#This Row],[Общее кол-во шт]]*Таблица615[[#This Row],[Оптовая цена USD                       за 1шт]],"")</f>
        <v/>
      </c>
      <c r="N458" s="312"/>
    </row>
    <row r="459" spans="1:14" ht="24" customHeight="1">
      <c r="A459" s="307" t="s">
        <v>20727</v>
      </c>
      <c r="B459" s="32">
        <v>8806182563973</v>
      </c>
      <c r="C459" s="308" t="s">
        <v>31995</v>
      </c>
      <c r="D459" s="309" t="s">
        <v>31996</v>
      </c>
      <c r="E459" s="38">
        <v>2500</v>
      </c>
      <c r="F459" s="36">
        <v>0.54</v>
      </c>
      <c r="G459" s="310">
        <v>10</v>
      </c>
      <c r="H459" s="38">
        <f>Таблица615[[#This Row],[Розничная цена KRW]]*Таблица615[[#This Row],[Коэфициент стоимости]]</f>
        <v>1350</v>
      </c>
      <c r="I459" s="39" t="str">
        <f>IF($H$1="","Введите курс",Таблица615[[#This Row],[Оптовая цена KRW                       за 1шт]]/$H$1)</f>
        <v>Введите курс</v>
      </c>
      <c r="J459" s="284"/>
      <c r="K459" s="40">
        <f>Таблица615[[#This Row],[Заказ коробок ]]*Таблица615[[#This Row],[Кол-во шт в коробке]]</f>
        <v>0</v>
      </c>
      <c r="L459" s="38">
        <f>Таблица615[[#This Row],[Общее кол-во шт]]*Таблица615[[#This Row],[Оптовая цена KRW                       за 1шт]]</f>
        <v>0</v>
      </c>
      <c r="M459" s="41" t="str">
        <f>IFERROR(Таблица615[[#This Row],[Общее кол-во шт]]*Таблица615[[#This Row],[Оптовая цена USD                       за 1шт]],"")</f>
        <v/>
      </c>
      <c r="N459" s="312"/>
    </row>
    <row r="460" spans="1:14" ht="24" customHeight="1">
      <c r="A460" s="307" t="s">
        <v>20728</v>
      </c>
      <c r="B460" s="32">
        <v>8806182563997</v>
      </c>
      <c r="C460" s="308" t="s">
        <v>31997</v>
      </c>
      <c r="D460" s="309" t="s">
        <v>31998</v>
      </c>
      <c r="E460" s="38">
        <v>2500</v>
      </c>
      <c r="F460" s="36">
        <v>0.54</v>
      </c>
      <c r="G460" s="310">
        <v>10</v>
      </c>
      <c r="H460" s="38">
        <f>Таблица615[[#This Row],[Розничная цена KRW]]*Таблица615[[#This Row],[Коэфициент стоимости]]</f>
        <v>1350</v>
      </c>
      <c r="I460" s="39" t="str">
        <f>IF($H$1="","Введите курс",Таблица615[[#This Row],[Оптовая цена KRW                       за 1шт]]/$H$1)</f>
        <v>Введите курс</v>
      </c>
      <c r="J460" s="284"/>
      <c r="K460" s="40">
        <f>Таблица615[[#This Row],[Заказ коробок ]]*Таблица615[[#This Row],[Кол-во шт в коробке]]</f>
        <v>0</v>
      </c>
      <c r="L460" s="38">
        <f>Таблица615[[#This Row],[Общее кол-во шт]]*Таблица615[[#This Row],[Оптовая цена KRW                       за 1шт]]</f>
        <v>0</v>
      </c>
      <c r="M460" s="41" t="str">
        <f>IFERROR(Таблица615[[#This Row],[Общее кол-во шт]]*Таблица615[[#This Row],[Оптовая цена USD                       за 1шт]],"")</f>
        <v/>
      </c>
      <c r="N460" s="312"/>
    </row>
    <row r="461" spans="1:14" ht="24" customHeight="1">
      <c r="A461" s="307" t="s">
        <v>20731</v>
      </c>
      <c r="B461" s="32">
        <v>8806182564000</v>
      </c>
      <c r="C461" s="308" t="s">
        <v>31999</v>
      </c>
      <c r="D461" s="309" t="s">
        <v>32000</v>
      </c>
      <c r="E461" s="38">
        <v>2500</v>
      </c>
      <c r="F461" s="36">
        <v>0.54</v>
      </c>
      <c r="G461" s="310">
        <v>10</v>
      </c>
      <c r="H461" s="38">
        <f>Таблица615[[#This Row],[Розничная цена KRW]]*Таблица615[[#This Row],[Коэфициент стоимости]]</f>
        <v>1350</v>
      </c>
      <c r="I461" s="39" t="str">
        <f>IF($H$1="","Введите курс",Таблица615[[#This Row],[Оптовая цена KRW                       за 1шт]]/$H$1)</f>
        <v>Введите курс</v>
      </c>
      <c r="J461" s="284"/>
      <c r="K461" s="40">
        <f>Таблица615[[#This Row],[Заказ коробок ]]*Таблица615[[#This Row],[Кол-во шт в коробке]]</f>
        <v>0</v>
      </c>
      <c r="L461" s="38">
        <f>Таблица615[[#This Row],[Общее кол-во шт]]*Таблица615[[#This Row],[Оптовая цена KRW                       за 1шт]]</f>
        <v>0</v>
      </c>
      <c r="M461" s="41" t="str">
        <f>IFERROR(Таблица615[[#This Row],[Общее кол-во шт]]*Таблица615[[#This Row],[Оптовая цена USD                       за 1шт]],"")</f>
        <v/>
      </c>
      <c r="N461" s="312"/>
    </row>
    <row r="462" spans="1:14" ht="24" customHeight="1">
      <c r="A462" s="307" t="s">
        <v>20734</v>
      </c>
      <c r="B462" s="32">
        <v>8806182564031</v>
      </c>
      <c r="C462" s="308" t="s">
        <v>32001</v>
      </c>
      <c r="D462" s="309" t="s">
        <v>32002</v>
      </c>
      <c r="E462" s="38">
        <v>4000</v>
      </c>
      <c r="F462" s="36">
        <v>0.54</v>
      </c>
      <c r="G462" s="310">
        <v>10</v>
      </c>
      <c r="H462" s="38">
        <f>Таблица615[[#This Row],[Розничная цена KRW]]*Таблица615[[#This Row],[Коэфициент стоимости]]</f>
        <v>2160</v>
      </c>
      <c r="I462" s="39" t="str">
        <f>IF($H$1="","Введите курс",Таблица615[[#This Row],[Оптовая цена KRW                       за 1шт]]/$H$1)</f>
        <v>Введите курс</v>
      </c>
      <c r="J462" s="284"/>
      <c r="K462" s="40">
        <f>Таблица615[[#This Row],[Заказ коробок ]]*Таблица615[[#This Row],[Кол-во шт в коробке]]</f>
        <v>0</v>
      </c>
      <c r="L462" s="38">
        <f>Таблица615[[#This Row],[Общее кол-во шт]]*Таблица615[[#This Row],[Оптовая цена KRW                       за 1шт]]</f>
        <v>0</v>
      </c>
      <c r="M462" s="41" t="str">
        <f>IFERROR(Таблица615[[#This Row],[Общее кол-во шт]]*Таблица615[[#This Row],[Оптовая цена USD                       за 1шт]],"")</f>
        <v/>
      </c>
      <c r="N462" s="312"/>
    </row>
    <row r="463" spans="1:14" ht="24" customHeight="1">
      <c r="A463" s="307" t="s">
        <v>20737</v>
      </c>
      <c r="B463" s="32">
        <v>8806182564048</v>
      </c>
      <c r="C463" s="308" t="s">
        <v>32003</v>
      </c>
      <c r="D463" s="309" t="s">
        <v>32004</v>
      </c>
      <c r="E463" s="38">
        <v>5000</v>
      </c>
      <c r="F463" s="36">
        <v>0.54</v>
      </c>
      <c r="G463" s="310">
        <v>10</v>
      </c>
      <c r="H463" s="38">
        <f>Таблица615[[#This Row],[Розничная цена KRW]]*Таблица615[[#This Row],[Коэфициент стоимости]]</f>
        <v>2700</v>
      </c>
      <c r="I463" s="39" t="str">
        <f>IF($H$1="","Введите курс",Таблица615[[#This Row],[Оптовая цена KRW                       за 1шт]]/$H$1)</f>
        <v>Введите курс</v>
      </c>
      <c r="J463" s="284"/>
      <c r="K463" s="40">
        <f>Таблица615[[#This Row],[Заказ коробок ]]*Таблица615[[#This Row],[Кол-во шт в коробке]]</f>
        <v>0</v>
      </c>
      <c r="L463" s="38">
        <f>Таблица615[[#This Row],[Общее кол-во шт]]*Таблица615[[#This Row],[Оптовая цена KRW                       за 1шт]]</f>
        <v>0</v>
      </c>
      <c r="M463" s="41" t="str">
        <f>IFERROR(Таблица615[[#This Row],[Общее кол-во шт]]*Таблица615[[#This Row],[Оптовая цена USD                       за 1шт]],"")</f>
        <v/>
      </c>
      <c r="N463" s="312"/>
    </row>
    <row r="464" spans="1:14" ht="24" customHeight="1">
      <c r="A464" s="307" t="s">
        <v>20740</v>
      </c>
      <c r="B464" s="32">
        <v>8806182564055</v>
      </c>
      <c r="C464" s="308" t="s">
        <v>32005</v>
      </c>
      <c r="D464" s="309" t="s">
        <v>32006</v>
      </c>
      <c r="E464" s="38">
        <v>5000</v>
      </c>
      <c r="F464" s="36">
        <v>0.54</v>
      </c>
      <c r="G464" s="310">
        <v>10</v>
      </c>
      <c r="H464" s="38">
        <f>Таблица615[[#This Row],[Розничная цена KRW]]*Таблица615[[#This Row],[Коэфициент стоимости]]</f>
        <v>2700</v>
      </c>
      <c r="I464" s="39" t="str">
        <f>IF($H$1="","Введите курс",Таблица615[[#This Row],[Оптовая цена KRW                       за 1шт]]/$H$1)</f>
        <v>Введите курс</v>
      </c>
      <c r="J464" s="284"/>
      <c r="K464" s="40">
        <f>Таблица615[[#This Row],[Заказ коробок ]]*Таблица615[[#This Row],[Кол-во шт в коробке]]</f>
        <v>0</v>
      </c>
      <c r="L464" s="38">
        <f>Таблица615[[#This Row],[Общее кол-во шт]]*Таблица615[[#This Row],[Оптовая цена KRW                       за 1шт]]</f>
        <v>0</v>
      </c>
      <c r="M464" s="41" t="str">
        <f>IFERROR(Таблица615[[#This Row],[Общее кол-во шт]]*Таблица615[[#This Row],[Оптовая цена USD                       за 1шт]],"")</f>
        <v/>
      </c>
      <c r="N464" s="312"/>
    </row>
    <row r="465" spans="1:14" ht="24" customHeight="1">
      <c r="A465" s="307" t="s">
        <v>20743</v>
      </c>
      <c r="B465" s="32">
        <v>8806182593239</v>
      </c>
      <c r="C465" s="308" t="s">
        <v>32007</v>
      </c>
      <c r="D465" s="309" t="s">
        <v>32008</v>
      </c>
      <c r="E465" s="38">
        <v>6500</v>
      </c>
      <c r="F465" s="36">
        <v>0.54</v>
      </c>
      <c r="G465" s="310">
        <v>10</v>
      </c>
      <c r="H465" s="38">
        <f>Таблица615[[#This Row],[Розничная цена KRW]]*Таблица615[[#This Row],[Коэфициент стоимости]]</f>
        <v>3510.0000000000005</v>
      </c>
      <c r="I465" s="39" t="str">
        <f>IF($H$1="","Введите курс",Таблица615[[#This Row],[Оптовая цена KRW                       за 1шт]]/$H$1)</f>
        <v>Введите курс</v>
      </c>
      <c r="J465" s="284"/>
      <c r="K465" s="40">
        <f>Таблица615[[#This Row],[Заказ коробок ]]*Таблица615[[#This Row],[Кол-во шт в коробке]]</f>
        <v>0</v>
      </c>
      <c r="L465" s="38">
        <f>Таблица615[[#This Row],[Общее кол-во шт]]*Таблица615[[#This Row],[Оптовая цена KRW                       за 1шт]]</f>
        <v>0</v>
      </c>
      <c r="M465" s="41" t="str">
        <f>IFERROR(Таблица615[[#This Row],[Общее кол-во шт]]*Таблица615[[#This Row],[Оптовая цена USD                       за 1шт]],"")</f>
        <v/>
      </c>
      <c r="N465" s="312"/>
    </row>
    <row r="466" spans="1:14" ht="24" customHeight="1">
      <c r="A466" s="307" t="s">
        <v>20746</v>
      </c>
      <c r="B466" s="32">
        <v>8801051459951</v>
      </c>
      <c r="C466" s="308" t="s">
        <v>32009</v>
      </c>
      <c r="D466" s="309" t="s">
        <v>32010</v>
      </c>
      <c r="E466" s="38">
        <v>24000</v>
      </c>
      <c r="F466" s="36">
        <v>0.56999999999999995</v>
      </c>
      <c r="G466" s="310">
        <v>4</v>
      </c>
      <c r="H466" s="38">
        <f>Таблица615[[#This Row],[Розничная цена KRW]]*Таблица615[[#This Row],[Коэфициент стоимости]]</f>
        <v>13679.999999999998</v>
      </c>
      <c r="I466" s="39" t="str">
        <f>IF($H$1="","Введите курс",Таблица615[[#This Row],[Оптовая цена KRW                       за 1шт]]/$H$1)</f>
        <v>Введите курс</v>
      </c>
      <c r="J466" s="284"/>
      <c r="K466" s="40">
        <f>Таблица615[[#This Row],[Заказ коробок ]]*Таблица615[[#This Row],[Кол-во шт в коробке]]</f>
        <v>0</v>
      </c>
      <c r="L466" s="38">
        <f>Таблица615[[#This Row],[Общее кол-во шт]]*Таблица615[[#This Row],[Оптовая цена KRW                       за 1шт]]</f>
        <v>0</v>
      </c>
      <c r="M466" s="41" t="str">
        <f>IFERROR(Таблица615[[#This Row],[Общее кол-во шт]]*Таблица615[[#This Row],[Оптовая цена USD                       за 1шт]],"")</f>
        <v/>
      </c>
      <c r="N466" s="312"/>
    </row>
    <row r="467" spans="1:14" ht="24" customHeight="1">
      <c r="A467" s="307" t="s">
        <v>20749</v>
      </c>
      <c r="B467" s="32">
        <v>8801051459968</v>
      </c>
      <c r="C467" s="308" t="s">
        <v>32011</v>
      </c>
      <c r="D467" s="309" t="s">
        <v>32012</v>
      </c>
      <c r="E467" s="38">
        <v>24000</v>
      </c>
      <c r="F467" s="36">
        <v>0.56999999999999995</v>
      </c>
      <c r="G467" s="310">
        <v>4</v>
      </c>
      <c r="H467" s="38">
        <f>Таблица615[[#This Row],[Розничная цена KRW]]*Таблица615[[#This Row],[Коэфициент стоимости]]</f>
        <v>13679.999999999998</v>
      </c>
      <c r="I467" s="39" t="str">
        <f>IF($H$1="","Введите курс",Таблица615[[#This Row],[Оптовая цена KRW                       за 1шт]]/$H$1)</f>
        <v>Введите курс</v>
      </c>
      <c r="J467" s="284"/>
      <c r="K467" s="40">
        <f>Таблица615[[#This Row],[Заказ коробок ]]*Таблица615[[#This Row],[Кол-во шт в коробке]]</f>
        <v>0</v>
      </c>
      <c r="L467" s="38">
        <f>Таблица615[[#This Row],[Общее кол-во шт]]*Таблица615[[#This Row],[Оптовая цена KRW                       за 1шт]]</f>
        <v>0</v>
      </c>
      <c r="M467" s="41" t="str">
        <f>IFERROR(Таблица615[[#This Row],[Общее кол-во шт]]*Таблица615[[#This Row],[Оптовая цена USD                       за 1шт]],"")</f>
        <v/>
      </c>
      <c r="N467" s="312"/>
    </row>
    <row r="468" spans="1:14" ht="24" customHeight="1">
      <c r="A468" s="307" t="s">
        <v>20752</v>
      </c>
      <c r="B468" s="32">
        <v>8801051459975</v>
      </c>
      <c r="C468" s="308" t="s">
        <v>32013</v>
      </c>
      <c r="D468" s="309" t="s">
        <v>32014</v>
      </c>
      <c r="E468" s="38">
        <v>14000</v>
      </c>
      <c r="F468" s="36">
        <v>0.56999999999999995</v>
      </c>
      <c r="G468" s="310">
        <v>4</v>
      </c>
      <c r="H468" s="38">
        <f>Таблица615[[#This Row],[Розничная цена KRW]]*Таблица615[[#This Row],[Коэфициент стоимости]]</f>
        <v>7979.9999999999991</v>
      </c>
      <c r="I468" s="39" t="str">
        <f>IF($H$1="","Введите курс",Таблица615[[#This Row],[Оптовая цена KRW                       за 1шт]]/$H$1)</f>
        <v>Введите курс</v>
      </c>
      <c r="J468" s="284"/>
      <c r="K468" s="40">
        <f>Таблица615[[#This Row],[Заказ коробок ]]*Таблица615[[#This Row],[Кол-во шт в коробке]]</f>
        <v>0</v>
      </c>
      <c r="L468" s="38">
        <f>Таблица615[[#This Row],[Общее кол-во шт]]*Таблица615[[#This Row],[Оптовая цена KRW                       за 1шт]]</f>
        <v>0</v>
      </c>
      <c r="M468" s="41" t="str">
        <f>IFERROR(Таблица615[[#This Row],[Общее кол-во шт]]*Таблица615[[#This Row],[Оптовая цена USD                       за 1шт]],"")</f>
        <v/>
      </c>
      <c r="N468" s="312"/>
    </row>
    <row r="469" spans="1:14" ht="24" customHeight="1">
      <c r="A469" s="307" t="s">
        <v>20753</v>
      </c>
      <c r="B469" s="32">
        <v>8801051459982</v>
      </c>
      <c r="C469" s="308" t="s">
        <v>32015</v>
      </c>
      <c r="D469" s="309" t="s">
        <v>32016</v>
      </c>
      <c r="E469" s="38">
        <v>14000</v>
      </c>
      <c r="F469" s="36">
        <v>0.56999999999999995</v>
      </c>
      <c r="G469" s="310">
        <v>4</v>
      </c>
      <c r="H469" s="38">
        <f>Таблица615[[#This Row],[Розничная цена KRW]]*Таблица615[[#This Row],[Коэфициент стоимости]]</f>
        <v>7979.9999999999991</v>
      </c>
      <c r="I469" s="39" t="str">
        <f>IF($H$1="","Введите курс",Таблица615[[#This Row],[Оптовая цена KRW                       за 1шт]]/$H$1)</f>
        <v>Введите курс</v>
      </c>
      <c r="J469" s="284"/>
      <c r="K469" s="40">
        <f>Таблица615[[#This Row],[Заказ коробок ]]*Таблица615[[#This Row],[Кол-во шт в коробке]]</f>
        <v>0</v>
      </c>
      <c r="L469" s="38">
        <f>Таблица615[[#This Row],[Общее кол-во шт]]*Таблица615[[#This Row],[Оптовая цена KRW                       за 1шт]]</f>
        <v>0</v>
      </c>
      <c r="M469" s="41" t="str">
        <f>IFERROR(Таблица615[[#This Row],[Общее кол-во шт]]*Таблица615[[#This Row],[Оптовая цена USD                       за 1шт]],"")</f>
        <v/>
      </c>
      <c r="N469" s="312"/>
    </row>
    <row r="470" spans="1:14" ht="24" customHeight="1">
      <c r="A470" s="307" t="s">
        <v>20754</v>
      </c>
      <c r="B470" s="32">
        <v>8801051459999</v>
      </c>
      <c r="C470" s="308" t="s">
        <v>32017</v>
      </c>
      <c r="D470" s="309" t="s">
        <v>32018</v>
      </c>
      <c r="E470" s="38">
        <v>24000</v>
      </c>
      <c r="F470" s="36">
        <v>0.56999999999999995</v>
      </c>
      <c r="G470" s="310">
        <v>4</v>
      </c>
      <c r="H470" s="38">
        <f>Таблица615[[#This Row],[Розничная цена KRW]]*Таблица615[[#This Row],[Коэфициент стоимости]]</f>
        <v>13679.999999999998</v>
      </c>
      <c r="I470" s="39" t="str">
        <f>IF($H$1="","Введите курс",Таблица615[[#This Row],[Оптовая цена KRW                       за 1шт]]/$H$1)</f>
        <v>Введите курс</v>
      </c>
      <c r="J470" s="284"/>
      <c r="K470" s="40">
        <f>Таблица615[[#This Row],[Заказ коробок ]]*Таблица615[[#This Row],[Кол-во шт в коробке]]</f>
        <v>0</v>
      </c>
      <c r="L470" s="38">
        <f>Таблица615[[#This Row],[Общее кол-во шт]]*Таблица615[[#This Row],[Оптовая цена KRW                       за 1шт]]</f>
        <v>0</v>
      </c>
      <c r="M470" s="41" t="str">
        <f>IFERROR(Таблица615[[#This Row],[Общее кол-во шт]]*Таблица615[[#This Row],[Оптовая цена USD                       за 1шт]],"")</f>
        <v/>
      </c>
      <c r="N470" s="312"/>
    </row>
    <row r="471" spans="1:14" ht="24" customHeight="1">
      <c r="A471" s="307" t="s">
        <v>20755</v>
      </c>
      <c r="B471" s="32">
        <v>8801051460001</v>
      </c>
      <c r="C471" s="308" t="s">
        <v>32019</v>
      </c>
      <c r="D471" s="309" t="s">
        <v>32020</v>
      </c>
      <c r="E471" s="38">
        <v>24000</v>
      </c>
      <c r="F471" s="36">
        <v>0.56999999999999995</v>
      </c>
      <c r="G471" s="310">
        <v>4</v>
      </c>
      <c r="H471" s="38">
        <f>Таблица615[[#This Row],[Розничная цена KRW]]*Таблица615[[#This Row],[Коэфициент стоимости]]</f>
        <v>13679.999999999998</v>
      </c>
      <c r="I471" s="39" t="str">
        <f>IF($H$1="","Введите курс",Таблица615[[#This Row],[Оптовая цена KRW                       за 1шт]]/$H$1)</f>
        <v>Введите курс</v>
      </c>
      <c r="J471" s="284"/>
      <c r="K471" s="40">
        <f>Таблица615[[#This Row],[Заказ коробок ]]*Таблица615[[#This Row],[Кол-во шт в коробке]]</f>
        <v>0</v>
      </c>
      <c r="L471" s="38">
        <f>Таблица615[[#This Row],[Общее кол-во шт]]*Таблица615[[#This Row],[Оптовая цена KRW                       за 1шт]]</f>
        <v>0</v>
      </c>
      <c r="M471" s="41" t="str">
        <f>IFERROR(Таблица615[[#This Row],[Общее кол-во шт]]*Таблица615[[#This Row],[Оптовая цена USD                       за 1шт]],"")</f>
        <v/>
      </c>
      <c r="N471" s="312"/>
    </row>
    <row r="472" spans="1:14" ht="24" customHeight="1">
      <c r="A472" s="307" t="s">
        <v>20756</v>
      </c>
      <c r="B472" s="32">
        <v>8801051460070</v>
      </c>
      <c r="C472" s="308" t="s">
        <v>32021</v>
      </c>
      <c r="D472" s="309" t="s">
        <v>32022</v>
      </c>
      <c r="E472" s="38">
        <v>22000</v>
      </c>
      <c r="F472" s="36">
        <v>0.54</v>
      </c>
      <c r="G472" s="310">
        <v>4</v>
      </c>
      <c r="H472" s="38">
        <f>Таблица615[[#This Row],[Розничная цена KRW]]*Таблица615[[#This Row],[Коэфициент стоимости]]</f>
        <v>11880</v>
      </c>
      <c r="I472" s="39" t="str">
        <f>IF($H$1="","Введите курс",Таблица615[[#This Row],[Оптовая цена KRW                       за 1шт]]/$H$1)</f>
        <v>Введите курс</v>
      </c>
      <c r="J472" s="284"/>
      <c r="K472" s="40">
        <f>Таблица615[[#This Row],[Заказ коробок ]]*Таблица615[[#This Row],[Кол-во шт в коробке]]</f>
        <v>0</v>
      </c>
      <c r="L472" s="38">
        <f>Таблица615[[#This Row],[Общее кол-во шт]]*Таблица615[[#This Row],[Оптовая цена KRW                       за 1шт]]</f>
        <v>0</v>
      </c>
      <c r="M472" s="41" t="str">
        <f>IFERROR(Таблица615[[#This Row],[Общее кол-во шт]]*Таблица615[[#This Row],[Оптовая цена USD                       за 1шт]],"")</f>
        <v/>
      </c>
      <c r="N472" s="312"/>
    </row>
    <row r="473" spans="1:14" ht="24" customHeight="1">
      <c r="A473" s="307" t="s">
        <v>20757</v>
      </c>
      <c r="B473" s="32">
        <v>8801051460087</v>
      </c>
      <c r="C473" s="308" t="s">
        <v>32023</v>
      </c>
      <c r="D473" s="309" t="s">
        <v>32024</v>
      </c>
      <c r="E473" s="38">
        <v>12000</v>
      </c>
      <c r="F473" s="36">
        <v>0.54</v>
      </c>
      <c r="G473" s="310">
        <v>4</v>
      </c>
      <c r="H473" s="38">
        <f>Таблица615[[#This Row],[Розничная цена KRW]]*Таблица615[[#This Row],[Коэфициент стоимости]]</f>
        <v>6480</v>
      </c>
      <c r="I473" s="39" t="str">
        <f>IF($H$1="","Введите курс",Таблица615[[#This Row],[Оптовая цена KRW                       за 1шт]]/$H$1)</f>
        <v>Введите курс</v>
      </c>
      <c r="J473" s="284"/>
      <c r="K473" s="40">
        <f>Таблица615[[#This Row],[Заказ коробок ]]*Таблица615[[#This Row],[Кол-во шт в коробке]]</f>
        <v>0</v>
      </c>
      <c r="L473" s="38">
        <f>Таблица615[[#This Row],[Общее кол-во шт]]*Таблица615[[#This Row],[Оптовая цена KRW                       за 1шт]]</f>
        <v>0</v>
      </c>
      <c r="M473" s="41" t="str">
        <f>IFERROR(Таблица615[[#This Row],[Общее кол-во шт]]*Таблица615[[#This Row],[Оптовая цена USD                       за 1шт]],"")</f>
        <v/>
      </c>
      <c r="N473" s="312"/>
    </row>
    <row r="474" spans="1:14" ht="24" customHeight="1">
      <c r="A474" s="307" t="s">
        <v>20758</v>
      </c>
      <c r="B474" s="32">
        <v>8801051461671</v>
      </c>
      <c r="C474" s="308" t="s">
        <v>32025</v>
      </c>
      <c r="D474" s="309" t="s">
        <v>32026</v>
      </c>
      <c r="E474" s="38">
        <v>12000</v>
      </c>
      <c r="F474" s="36">
        <v>0.54</v>
      </c>
      <c r="G474" s="310">
        <v>6</v>
      </c>
      <c r="H474" s="38">
        <f>Таблица615[[#This Row],[Розничная цена KRW]]*Таблица615[[#This Row],[Коэфициент стоимости]]</f>
        <v>6480</v>
      </c>
      <c r="I474" s="39" t="str">
        <f>IF($H$1="","Введите курс",Таблица615[[#This Row],[Оптовая цена KRW                       за 1шт]]/$H$1)</f>
        <v>Введите курс</v>
      </c>
      <c r="J474" s="284"/>
      <c r="K474" s="40">
        <f>Таблица615[[#This Row],[Заказ коробок ]]*Таблица615[[#This Row],[Кол-во шт в коробке]]</f>
        <v>0</v>
      </c>
      <c r="L474" s="38">
        <f>Таблица615[[#This Row],[Общее кол-во шт]]*Таблица615[[#This Row],[Оптовая цена KRW                       за 1шт]]</f>
        <v>0</v>
      </c>
      <c r="M474" s="41" t="str">
        <f>IFERROR(Таблица615[[#This Row],[Общее кол-во шт]]*Таблица615[[#This Row],[Оптовая цена USD                       за 1шт]],"")</f>
        <v/>
      </c>
      <c r="N474" s="312"/>
    </row>
    <row r="475" spans="1:14" ht="24" customHeight="1">
      <c r="A475" s="307" t="s">
        <v>20759</v>
      </c>
      <c r="B475" s="32">
        <v>8801051461688</v>
      </c>
      <c r="C475" s="308" t="s">
        <v>32027</v>
      </c>
      <c r="D475" s="309" t="s">
        <v>32028</v>
      </c>
      <c r="E475" s="38">
        <v>12000</v>
      </c>
      <c r="F475" s="36">
        <v>0.54</v>
      </c>
      <c r="G475" s="310">
        <v>6</v>
      </c>
      <c r="H475" s="38">
        <f>Таблица615[[#This Row],[Розничная цена KRW]]*Таблица615[[#This Row],[Коэфициент стоимости]]</f>
        <v>6480</v>
      </c>
      <c r="I475" s="39" t="str">
        <f>IF($H$1="","Введите курс",Таблица615[[#This Row],[Оптовая цена KRW                       за 1шт]]/$H$1)</f>
        <v>Введите курс</v>
      </c>
      <c r="J475" s="284"/>
      <c r="K475" s="40">
        <f>Таблица615[[#This Row],[Заказ коробок ]]*Таблица615[[#This Row],[Кол-во шт в коробке]]</f>
        <v>0</v>
      </c>
      <c r="L475" s="38">
        <f>Таблица615[[#This Row],[Общее кол-во шт]]*Таблица615[[#This Row],[Оптовая цена KRW                       за 1шт]]</f>
        <v>0</v>
      </c>
      <c r="M475" s="41" t="str">
        <f>IFERROR(Таблица615[[#This Row],[Общее кол-во шт]]*Таблица615[[#This Row],[Оптовая цена USD                       за 1шт]],"")</f>
        <v/>
      </c>
      <c r="N475" s="312"/>
    </row>
    <row r="476" spans="1:14" ht="24" customHeight="1">
      <c r="A476" s="307" t="s">
        <v>20760</v>
      </c>
      <c r="B476" s="32">
        <v>8801051461695</v>
      </c>
      <c r="C476" s="308" t="s">
        <v>32029</v>
      </c>
      <c r="D476" s="309" t="s">
        <v>32030</v>
      </c>
      <c r="E476" s="38">
        <v>12000</v>
      </c>
      <c r="F476" s="36">
        <v>0.54</v>
      </c>
      <c r="G476" s="310">
        <v>6</v>
      </c>
      <c r="H476" s="38">
        <f>Таблица615[[#This Row],[Розничная цена KRW]]*Таблица615[[#This Row],[Коэфициент стоимости]]</f>
        <v>6480</v>
      </c>
      <c r="I476" s="39" t="str">
        <f>IF($H$1="","Введите курс",Таблица615[[#This Row],[Оптовая цена KRW                       за 1шт]]/$H$1)</f>
        <v>Введите курс</v>
      </c>
      <c r="J476" s="284"/>
      <c r="K476" s="40">
        <f>Таблица615[[#This Row],[Заказ коробок ]]*Таблица615[[#This Row],[Кол-во шт в коробке]]</f>
        <v>0</v>
      </c>
      <c r="L476" s="38">
        <f>Таблица615[[#This Row],[Общее кол-во шт]]*Таблица615[[#This Row],[Оптовая цена KRW                       за 1шт]]</f>
        <v>0</v>
      </c>
      <c r="M476" s="41" t="str">
        <f>IFERROR(Таблица615[[#This Row],[Общее кол-во шт]]*Таблица615[[#This Row],[Оптовая цена USD                       за 1шт]],"")</f>
        <v/>
      </c>
      <c r="N476" s="312"/>
    </row>
    <row r="477" spans="1:14" ht="24" customHeight="1">
      <c r="A477" s="307" t="s">
        <v>20761</v>
      </c>
      <c r="B477" s="32">
        <v>8801051471304</v>
      </c>
      <c r="C477" s="308" t="s">
        <v>32031</v>
      </c>
      <c r="D477" s="309" t="s">
        <v>32032</v>
      </c>
      <c r="E477" s="38">
        <v>10000</v>
      </c>
      <c r="F477" s="36">
        <v>0.54</v>
      </c>
      <c r="G477" s="310">
        <v>4</v>
      </c>
      <c r="H477" s="38">
        <f>Таблица615[[#This Row],[Розничная цена KRW]]*Таблица615[[#This Row],[Коэфициент стоимости]]</f>
        <v>5400</v>
      </c>
      <c r="I477" s="39" t="str">
        <f>IF($H$1="","Введите курс",Таблица615[[#This Row],[Оптовая цена KRW                       за 1шт]]/$H$1)</f>
        <v>Введите курс</v>
      </c>
      <c r="J477" s="284"/>
      <c r="K477" s="40">
        <f>Таблица615[[#This Row],[Заказ коробок ]]*Таблица615[[#This Row],[Кол-во шт в коробке]]</f>
        <v>0</v>
      </c>
      <c r="L477" s="38">
        <f>Таблица615[[#This Row],[Общее кол-во шт]]*Таблица615[[#This Row],[Оптовая цена KRW                       за 1шт]]</f>
        <v>0</v>
      </c>
      <c r="M477" s="41" t="str">
        <f>IFERROR(Таблица615[[#This Row],[Общее кол-во шт]]*Таблица615[[#This Row],[Оптовая цена USD                       за 1шт]],"")</f>
        <v/>
      </c>
      <c r="N477" s="312"/>
    </row>
    <row r="478" spans="1:14" ht="24" customHeight="1">
      <c r="A478" s="307" t="s">
        <v>20762</v>
      </c>
      <c r="B478" s="32">
        <v>8801051471311</v>
      </c>
      <c r="C478" s="308" t="s">
        <v>32033</v>
      </c>
      <c r="D478" s="309" t="s">
        <v>32034</v>
      </c>
      <c r="E478" s="38">
        <v>10000</v>
      </c>
      <c r="F478" s="36">
        <v>0.54</v>
      </c>
      <c r="G478" s="310">
        <v>4</v>
      </c>
      <c r="H478" s="38">
        <f>Таблица615[[#This Row],[Розничная цена KRW]]*Таблица615[[#This Row],[Коэфициент стоимости]]</f>
        <v>5400</v>
      </c>
      <c r="I478" s="39" t="str">
        <f>IF($H$1="","Введите курс",Таблица615[[#This Row],[Оптовая цена KRW                       за 1шт]]/$H$1)</f>
        <v>Введите курс</v>
      </c>
      <c r="J478" s="284"/>
      <c r="K478" s="40">
        <f>Таблица615[[#This Row],[Заказ коробок ]]*Таблица615[[#This Row],[Кол-во шт в коробке]]</f>
        <v>0</v>
      </c>
      <c r="L478" s="38">
        <f>Таблица615[[#This Row],[Общее кол-во шт]]*Таблица615[[#This Row],[Оптовая цена KRW                       за 1шт]]</f>
        <v>0</v>
      </c>
      <c r="M478" s="41" t="str">
        <f>IFERROR(Таблица615[[#This Row],[Общее кол-во шт]]*Таблица615[[#This Row],[Оптовая цена USD                       за 1шт]],"")</f>
        <v/>
      </c>
      <c r="N478" s="312"/>
    </row>
    <row r="479" spans="1:14" ht="24" customHeight="1">
      <c r="A479" s="307" t="s">
        <v>20763</v>
      </c>
      <c r="B479" s="32">
        <v>8801051471328</v>
      </c>
      <c r="C479" s="308" t="s">
        <v>32035</v>
      </c>
      <c r="D479" s="309" t="s">
        <v>32036</v>
      </c>
      <c r="E479" s="38">
        <v>10000</v>
      </c>
      <c r="F479" s="36">
        <v>0.54</v>
      </c>
      <c r="G479" s="310">
        <v>4</v>
      </c>
      <c r="H479" s="38">
        <f>Таблица615[[#This Row],[Розничная цена KRW]]*Таблица615[[#This Row],[Коэфициент стоимости]]</f>
        <v>5400</v>
      </c>
      <c r="I479" s="39" t="str">
        <f>IF($H$1="","Введите курс",Таблица615[[#This Row],[Оптовая цена KRW                       за 1шт]]/$H$1)</f>
        <v>Введите курс</v>
      </c>
      <c r="J479" s="284"/>
      <c r="K479" s="40">
        <f>Таблица615[[#This Row],[Заказ коробок ]]*Таблица615[[#This Row],[Кол-во шт в коробке]]</f>
        <v>0</v>
      </c>
      <c r="L479" s="38">
        <f>Таблица615[[#This Row],[Общее кол-во шт]]*Таблица615[[#This Row],[Оптовая цена KRW                       за 1шт]]</f>
        <v>0</v>
      </c>
      <c r="M479" s="41" t="str">
        <f>IFERROR(Таблица615[[#This Row],[Общее кол-во шт]]*Таблица615[[#This Row],[Оптовая цена USD                       за 1шт]],"")</f>
        <v/>
      </c>
      <c r="N479" s="312"/>
    </row>
    <row r="480" spans="1:14" ht="24" customHeight="1">
      <c r="A480" s="307" t="s">
        <v>20766</v>
      </c>
      <c r="B480" s="32">
        <v>8801051471335</v>
      </c>
      <c r="C480" s="308" t="s">
        <v>32037</v>
      </c>
      <c r="D480" s="309" t="s">
        <v>32038</v>
      </c>
      <c r="E480" s="38">
        <v>10000</v>
      </c>
      <c r="F480" s="36">
        <v>0.54</v>
      </c>
      <c r="G480" s="310">
        <v>4</v>
      </c>
      <c r="H480" s="38">
        <f>Таблица615[[#This Row],[Розничная цена KRW]]*Таблица615[[#This Row],[Коэфициент стоимости]]</f>
        <v>5400</v>
      </c>
      <c r="I480" s="39" t="str">
        <f>IF($H$1="","Введите курс",Таблица615[[#This Row],[Оптовая цена KRW                       за 1шт]]/$H$1)</f>
        <v>Введите курс</v>
      </c>
      <c r="J480" s="284"/>
      <c r="K480" s="40">
        <f>Таблица615[[#This Row],[Заказ коробок ]]*Таблица615[[#This Row],[Кол-во шт в коробке]]</f>
        <v>0</v>
      </c>
      <c r="L480" s="38">
        <f>Таблица615[[#This Row],[Общее кол-во шт]]*Таблица615[[#This Row],[Оптовая цена KRW                       за 1шт]]</f>
        <v>0</v>
      </c>
      <c r="M480" s="41" t="str">
        <f>IFERROR(Таблица615[[#This Row],[Общее кол-во шт]]*Таблица615[[#This Row],[Оптовая цена USD                       за 1шт]],"")</f>
        <v/>
      </c>
      <c r="N480" s="312"/>
    </row>
    <row r="481" spans="1:14" ht="24" customHeight="1">
      <c r="A481" s="307" t="s">
        <v>20767</v>
      </c>
      <c r="B481" s="32">
        <v>8801051471342</v>
      </c>
      <c r="C481" s="308" t="s">
        <v>32039</v>
      </c>
      <c r="D481" s="309" t="s">
        <v>32040</v>
      </c>
      <c r="E481" s="38">
        <v>10000</v>
      </c>
      <c r="F481" s="36">
        <v>0.54</v>
      </c>
      <c r="G481" s="310">
        <v>4</v>
      </c>
      <c r="H481" s="38">
        <f>Таблица615[[#This Row],[Розничная цена KRW]]*Таблица615[[#This Row],[Коэфициент стоимости]]</f>
        <v>5400</v>
      </c>
      <c r="I481" s="39" t="str">
        <f>IF($H$1="","Введите курс",Таблица615[[#This Row],[Оптовая цена KRW                       за 1шт]]/$H$1)</f>
        <v>Введите курс</v>
      </c>
      <c r="J481" s="284"/>
      <c r="K481" s="40">
        <f>Таблица615[[#This Row],[Заказ коробок ]]*Таблица615[[#This Row],[Кол-во шт в коробке]]</f>
        <v>0</v>
      </c>
      <c r="L481" s="38">
        <f>Таблица615[[#This Row],[Общее кол-во шт]]*Таблица615[[#This Row],[Оптовая цена KRW                       за 1шт]]</f>
        <v>0</v>
      </c>
      <c r="M481" s="41" t="str">
        <f>IFERROR(Таблица615[[#This Row],[Общее кол-во шт]]*Таблица615[[#This Row],[Оптовая цена USD                       за 1шт]],"")</f>
        <v/>
      </c>
      <c r="N481" s="312"/>
    </row>
    <row r="482" spans="1:14" ht="24" customHeight="1">
      <c r="A482" s="307" t="s">
        <v>20770</v>
      </c>
      <c r="B482" s="32">
        <v>8806182571435</v>
      </c>
      <c r="C482" s="308" t="s">
        <v>21004</v>
      </c>
      <c r="D482" s="309" t="s">
        <v>21005</v>
      </c>
      <c r="E482" s="38">
        <v>35000</v>
      </c>
      <c r="F482" s="36">
        <v>0.56999999999999995</v>
      </c>
      <c r="G482" s="310">
        <v>6</v>
      </c>
      <c r="H482" s="38">
        <f>Таблица615[[#This Row],[Розничная цена KRW]]*Таблица615[[#This Row],[Коэфициент стоимости]]</f>
        <v>19950</v>
      </c>
      <c r="I482" s="39" t="str">
        <f>IF($H$1="","Введите курс",Таблица615[[#This Row],[Оптовая цена KRW                       за 1шт]]/$H$1)</f>
        <v>Введите курс</v>
      </c>
      <c r="J482" s="284"/>
      <c r="K482" s="40">
        <f>Таблица615[[#This Row],[Заказ коробок ]]*Таблица615[[#This Row],[Кол-во шт в коробке]]</f>
        <v>0</v>
      </c>
      <c r="L482" s="38">
        <f>Таблица615[[#This Row],[Общее кол-во шт]]*Таблица615[[#This Row],[Оптовая цена KRW                       за 1шт]]</f>
        <v>0</v>
      </c>
      <c r="M482" s="41" t="str">
        <f>IFERROR(Таблица615[[#This Row],[Общее кол-во шт]]*Таблица615[[#This Row],[Оптовая цена USD                       за 1шт]],"")</f>
        <v/>
      </c>
      <c r="N482" s="312"/>
    </row>
    <row r="483" spans="1:14" ht="24" customHeight="1">
      <c r="A483" s="307" t="s">
        <v>20773</v>
      </c>
      <c r="B483" s="32">
        <v>8806182571442</v>
      </c>
      <c r="C483" s="308" t="s">
        <v>21007</v>
      </c>
      <c r="D483" s="309" t="s">
        <v>21008</v>
      </c>
      <c r="E483" s="38">
        <v>35000</v>
      </c>
      <c r="F483" s="36">
        <v>0.56999999999999995</v>
      </c>
      <c r="G483" s="310">
        <v>6</v>
      </c>
      <c r="H483" s="38">
        <f>Таблица615[[#This Row],[Розничная цена KRW]]*Таблица615[[#This Row],[Коэфициент стоимости]]</f>
        <v>19950</v>
      </c>
      <c r="I483" s="39" t="str">
        <f>IF($H$1="","Введите курс",Таблица615[[#This Row],[Оптовая цена KRW                       за 1шт]]/$H$1)</f>
        <v>Введите курс</v>
      </c>
      <c r="J483" s="284"/>
      <c r="K483" s="40">
        <f>Таблица615[[#This Row],[Заказ коробок ]]*Таблица615[[#This Row],[Кол-во шт в коробке]]</f>
        <v>0</v>
      </c>
      <c r="L483" s="38">
        <f>Таблица615[[#This Row],[Общее кол-во шт]]*Таблица615[[#This Row],[Оптовая цена KRW                       за 1шт]]</f>
        <v>0</v>
      </c>
      <c r="M483" s="41" t="str">
        <f>IFERROR(Таблица615[[#This Row],[Общее кол-во шт]]*Таблица615[[#This Row],[Оптовая цена USD                       за 1шт]],"")</f>
        <v/>
      </c>
      <c r="N483" s="312"/>
    </row>
    <row r="484" spans="1:14" ht="24" customHeight="1">
      <c r="A484" s="307" t="s">
        <v>20776</v>
      </c>
      <c r="B484" s="32">
        <v>8806182571459</v>
      </c>
      <c r="C484" s="308" t="s">
        <v>21010</v>
      </c>
      <c r="D484" s="309" t="s">
        <v>21011</v>
      </c>
      <c r="E484" s="38">
        <v>60000</v>
      </c>
      <c r="F484" s="36">
        <v>0.56999999999999995</v>
      </c>
      <c r="G484" s="310">
        <v>6</v>
      </c>
      <c r="H484" s="38">
        <f>Таблица615[[#This Row],[Розничная цена KRW]]*Таблица615[[#This Row],[Коэфициент стоимости]]</f>
        <v>34200</v>
      </c>
      <c r="I484" s="39" t="str">
        <f>IF($H$1="","Введите курс",Таблица615[[#This Row],[Оптовая цена KRW                       за 1шт]]/$H$1)</f>
        <v>Введите курс</v>
      </c>
      <c r="J484" s="284"/>
      <c r="K484" s="40">
        <f>Таблица615[[#This Row],[Заказ коробок ]]*Таблица615[[#This Row],[Кол-во шт в коробке]]</f>
        <v>0</v>
      </c>
      <c r="L484" s="38">
        <f>Таблица615[[#This Row],[Общее кол-во шт]]*Таблица615[[#This Row],[Оптовая цена KRW                       за 1шт]]</f>
        <v>0</v>
      </c>
      <c r="M484" s="41" t="str">
        <f>IFERROR(Таблица615[[#This Row],[Общее кол-во шт]]*Таблица615[[#This Row],[Оптовая цена USD                       за 1шт]],"")</f>
        <v/>
      </c>
      <c r="N484" s="312"/>
    </row>
    <row r="485" spans="1:14" ht="24" customHeight="1">
      <c r="A485" s="307" t="s">
        <v>20779</v>
      </c>
      <c r="B485" s="32">
        <v>8806182571466</v>
      </c>
      <c r="C485" s="308" t="s">
        <v>21013</v>
      </c>
      <c r="D485" s="309" t="s">
        <v>21014</v>
      </c>
      <c r="E485" s="38">
        <v>68000</v>
      </c>
      <c r="F485" s="36">
        <v>0.56999999999999995</v>
      </c>
      <c r="G485" s="310">
        <v>6</v>
      </c>
      <c r="H485" s="38">
        <f>Таблица615[[#This Row],[Розничная цена KRW]]*Таблица615[[#This Row],[Коэфициент стоимости]]</f>
        <v>38760</v>
      </c>
      <c r="I485" s="39" t="str">
        <f>IF($H$1="","Введите курс",Таблица615[[#This Row],[Оптовая цена KRW                       за 1шт]]/$H$1)</f>
        <v>Введите курс</v>
      </c>
      <c r="J485" s="284"/>
      <c r="K485" s="40">
        <f>Таблица615[[#This Row],[Заказ коробок ]]*Таблица615[[#This Row],[Кол-во шт в коробке]]</f>
        <v>0</v>
      </c>
      <c r="L485" s="38">
        <f>Таблица615[[#This Row],[Общее кол-во шт]]*Таблица615[[#This Row],[Оптовая цена KRW                       за 1шт]]</f>
        <v>0</v>
      </c>
      <c r="M485" s="41" t="str">
        <f>IFERROR(Таблица615[[#This Row],[Общее кол-во шт]]*Таблица615[[#This Row],[Оптовая цена USD                       за 1шт]],"")</f>
        <v/>
      </c>
      <c r="N485" s="312"/>
    </row>
    <row r="486" spans="1:14" ht="24" customHeight="1">
      <c r="A486" s="307" t="s">
        <v>20780</v>
      </c>
      <c r="B486" s="32">
        <v>8806182571473</v>
      </c>
      <c r="C486" s="308" t="s">
        <v>21016</v>
      </c>
      <c r="D486" s="309" t="s">
        <v>21017</v>
      </c>
      <c r="E486" s="38">
        <v>60000</v>
      </c>
      <c r="F486" s="36">
        <v>0.56999999999999995</v>
      </c>
      <c r="G486" s="310">
        <v>6</v>
      </c>
      <c r="H486" s="38">
        <f>Таблица615[[#This Row],[Розничная цена KRW]]*Таблица615[[#This Row],[Коэфициент стоимости]]</f>
        <v>34200</v>
      </c>
      <c r="I486" s="39" t="str">
        <f>IF($H$1="","Введите курс",Таблица615[[#This Row],[Оптовая цена KRW                       за 1шт]]/$H$1)</f>
        <v>Введите курс</v>
      </c>
      <c r="J486" s="284"/>
      <c r="K486" s="40">
        <f>Таблица615[[#This Row],[Заказ коробок ]]*Таблица615[[#This Row],[Кол-во шт в коробке]]</f>
        <v>0</v>
      </c>
      <c r="L486" s="38">
        <f>Таблица615[[#This Row],[Общее кол-во шт]]*Таблица615[[#This Row],[Оптовая цена KRW                       за 1шт]]</f>
        <v>0</v>
      </c>
      <c r="M486" s="41" t="str">
        <f>IFERROR(Таблица615[[#This Row],[Общее кол-во шт]]*Таблица615[[#This Row],[Оптовая цена USD                       за 1шт]],"")</f>
        <v/>
      </c>
      <c r="N486" s="312"/>
    </row>
    <row r="487" spans="1:14" ht="24" customHeight="1">
      <c r="A487" s="307" t="s">
        <v>20781</v>
      </c>
      <c r="B487" s="32">
        <v>8806182571480</v>
      </c>
      <c r="C487" s="308" t="s">
        <v>21019</v>
      </c>
      <c r="D487" s="309" t="s">
        <v>21020</v>
      </c>
      <c r="E487" s="38">
        <v>70000</v>
      </c>
      <c r="F487" s="36">
        <v>0.56999999999999995</v>
      </c>
      <c r="G487" s="310">
        <v>6</v>
      </c>
      <c r="H487" s="38">
        <f>Таблица615[[#This Row],[Розничная цена KRW]]*Таблица615[[#This Row],[Коэфициент стоимости]]</f>
        <v>39900</v>
      </c>
      <c r="I487" s="39" t="str">
        <f>IF($H$1="","Введите курс",Таблица615[[#This Row],[Оптовая цена KRW                       за 1шт]]/$H$1)</f>
        <v>Введите курс</v>
      </c>
      <c r="J487" s="284"/>
      <c r="K487" s="40">
        <f>Таблица615[[#This Row],[Заказ коробок ]]*Таблица615[[#This Row],[Кол-во шт в коробке]]</f>
        <v>0</v>
      </c>
      <c r="L487" s="38">
        <f>Таблица615[[#This Row],[Общее кол-во шт]]*Таблица615[[#This Row],[Оптовая цена KRW                       за 1шт]]</f>
        <v>0</v>
      </c>
      <c r="M487" s="41" t="str">
        <f>IFERROR(Таблица615[[#This Row],[Общее кол-во шт]]*Таблица615[[#This Row],[Оптовая цена USD                       за 1шт]],"")</f>
        <v/>
      </c>
      <c r="N487" s="312"/>
    </row>
    <row r="488" spans="1:14" ht="24" customHeight="1">
      <c r="A488" s="307" t="s">
        <v>20782</v>
      </c>
      <c r="B488" s="32">
        <v>8806182575341</v>
      </c>
      <c r="C488" s="308" t="s">
        <v>21040</v>
      </c>
      <c r="D488" s="309" t="s">
        <v>21041</v>
      </c>
      <c r="E488" s="38">
        <v>30000</v>
      </c>
      <c r="F488" s="36">
        <v>0.56999999999999995</v>
      </c>
      <c r="G488" s="310">
        <v>6</v>
      </c>
      <c r="H488" s="38">
        <f>Таблица615[[#This Row],[Розничная цена KRW]]*Таблица615[[#This Row],[Коэфициент стоимости]]</f>
        <v>17100</v>
      </c>
      <c r="I488" s="39" t="str">
        <f>IF($H$1="","Введите курс",Таблица615[[#This Row],[Оптовая цена KRW                       за 1шт]]/$H$1)</f>
        <v>Введите курс</v>
      </c>
      <c r="J488" s="284"/>
      <c r="K488" s="40">
        <f>Таблица615[[#This Row],[Заказ коробок ]]*Таблица615[[#This Row],[Кол-во шт в коробке]]</f>
        <v>0</v>
      </c>
      <c r="L488" s="38">
        <f>Таблица615[[#This Row],[Общее кол-во шт]]*Таблица615[[#This Row],[Оптовая цена KRW                       за 1шт]]</f>
        <v>0</v>
      </c>
      <c r="M488" s="41" t="str">
        <f>IFERROR(Таблица615[[#This Row],[Общее кол-во шт]]*Таблица615[[#This Row],[Оптовая цена USD                       за 1шт]],"")</f>
        <v/>
      </c>
      <c r="N488" s="312"/>
    </row>
    <row r="489" spans="1:14" ht="24" customHeight="1">
      <c r="A489" s="307" t="s">
        <v>20783</v>
      </c>
      <c r="B489" s="32">
        <v>8806182575358</v>
      </c>
      <c r="C489" s="308" t="s">
        <v>21043</v>
      </c>
      <c r="D489" s="309" t="s">
        <v>21044</v>
      </c>
      <c r="E489" s="38">
        <v>30000</v>
      </c>
      <c r="F489" s="36">
        <v>0.56999999999999995</v>
      </c>
      <c r="G489" s="310">
        <v>6</v>
      </c>
      <c r="H489" s="38">
        <f>Таблица615[[#This Row],[Розничная цена KRW]]*Таблица615[[#This Row],[Коэфициент стоимости]]</f>
        <v>17100</v>
      </c>
      <c r="I489" s="39" t="str">
        <f>IF($H$1="","Введите курс",Таблица615[[#This Row],[Оптовая цена KRW                       за 1шт]]/$H$1)</f>
        <v>Введите курс</v>
      </c>
      <c r="J489" s="284"/>
      <c r="K489" s="40">
        <f>Таблица615[[#This Row],[Заказ коробок ]]*Таблица615[[#This Row],[Кол-во шт в коробке]]</f>
        <v>0</v>
      </c>
      <c r="L489" s="38">
        <f>Таблица615[[#This Row],[Общее кол-во шт]]*Таблица615[[#This Row],[Оптовая цена KRW                       за 1шт]]</f>
        <v>0</v>
      </c>
      <c r="M489" s="41" t="str">
        <f>IFERROR(Таблица615[[#This Row],[Общее кол-во шт]]*Таблица615[[#This Row],[Оптовая цена USD                       за 1шт]],"")</f>
        <v/>
      </c>
      <c r="N489" s="312"/>
    </row>
    <row r="490" spans="1:14" ht="24" customHeight="1">
      <c r="A490" s="307" t="s">
        <v>20784</v>
      </c>
      <c r="B490" s="32">
        <v>8806182575365</v>
      </c>
      <c r="C490" s="308" t="s">
        <v>21046</v>
      </c>
      <c r="D490" s="309" t="s">
        <v>21047</v>
      </c>
      <c r="E490" s="38">
        <v>48000</v>
      </c>
      <c r="F490" s="36">
        <v>0.56999999999999995</v>
      </c>
      <c r="G490" s="310">
        <v>6</v>
      </c>
      <c r="H490" s="38">
        <f>Таблица615[[#This Row],[Розничная цена KRW]]*Таблица615[[#This Row],[Коэфициент стоимости]]</f>
        <v>27359.999999999996</v>
      </c>
      <c r="I490" s="39" t="str">
        <f>IF($H$1="","Введите курс",Таблица615[[#This Row],[Оптовая цена KRW                       за 1шт]]/$H$1)</f>
        <v>Введите курс</v>
      </c>
      <c r="J490" s="284"/>
      <c r="K490" s="40">
        <f>Таблица615[[#This Row],[Заказ коробок ]]*Таблица615[[#This Row],[Кол-во шт в коробке]]</f>
        <v>0</v>
      </c>
      <c r="L490" s="38">
        <f>Таблица615[[#This Row],[Общее кол-во шт]]*Таблица615[[#This Row],[Оптовая цена KRW                       за 1шт]]</f>
        <v>0</v>
      </c>
      <c r="M490" s="41" t="str">
        <f>IFERROR(Таблица615[[#This Row],[Общее кол-во шт]]*Таблица615[[#This Row],[Оптовая цена USD                       за 1шт]],"")</f>
        <v/>
      </c>
      <c r="N490" s="312"/>
    </row>
    <row r="491" spans="1:14" ht="24" customHeight="1">
      <c r="A491" s="307" t="s">
        <v>20787</v>
      </c>
      <c r="B491" s="32">
        <v>8806182575372</v>
      </c>
      <c r="C491" s="308" t="s">
        <v>21049</v>
      </c>
      <c r="D491" s="309" t="s">
        <v>21050</v>
      </c>
      <c r="E491" s="38">
        <v>48000</v>
      </c>
      <c r="F491" s="36">
        <v>0.56999999999999995</v>
      </c>
      <c r="G491" s="310">
        <v>6</v>
      </c>
      <c r="H491" s="38">
        <f>Таблица615[[#This Row],[Розничная цена KRW]]*Таблица615[[#This Row],[Коэфициент стоимости]]</f>
        <v>27359.999999999996</v>
      </c>
      <c r="I491" s="39" t="str">
        <f>IF($H$1="","Введите курс",Таблица615[[#This Row],[Оптовая цена KRW                       за 1шт]]/$H$1)</f>
        <v>Введите курс</v>
      </c>
      <c r="J491" s="284"/>
      <c r="K491" s="40">
        <f>Таблица615[[#This Row],[Заказ коробок ]]*Таблица615[[#This Row],[Кол-во шт в коробке]]</f>
        <v>0</v>
      </c>
      <c r="L491" s="38">
        <f>Таблица615[[#This Row],[Общее кол-во шт]]*Таблица615[[#This Row],[Оптовая цена KRW                       за 1шт]]</f>
        <v>0</v>
      </c>
      <c r="M491" s="41" t="str">
        <f>IFERROR(Таблица615[[#This Row],[Общее кол-во шт]]*Таблица615[[#This Row],[Оптовая цена USD                       за 1шт]],"")</f>
        <v/>
      </c>
      <c r="N491" s="312"/>
    </row>
    <row r="492" spans="1:14" ht="24" customHeight="1">
      <c r="A492" s="307" t="s">
        <v>20788</v>
      </c>
      <c r="B492" s="32">
        <v>8806182575389</v>
      </c>
      <c r="C492" s="308" t="s">
        <v>21052</v>
      </c>
      <c r="D492" s="309" t="s">
        <v>21053</v>
      </c>
      <c r="E492" s="38">
        <v>45000</v>
      </c>
      <c r="F492" s="36">
        <v>0.56999999999999995</v>
      </c>
      <c r="G492" s="310">
        <v>6</v>
      </c>
      <c r="H492" s="38">
        <f>Таблица615[[#This Row],[Розничная цена KRW]]*Таблица615[[#This Row],[Коэфициент стоимости]]</f>
        <v>25649.999999999996</v>
      </c>
      <c r="I492" s="39" t="str">
        <f>IF($H$1="","Введите курс",Таблица615[[#This Row],[Оптовая цена KRW                       за 1шт]]/$H$1)</f>
        <v>Введите курс</v>
      </c>
      <c r="J492" s="284"/>
      <c r="K492" s="40">
        <f>Таблица615[[#This Row],[Заказ коробок ]]*Таблица615[[#This Row],[Кол-во шт в коробке]]</f>
        <v>0</v>
      </c>
      <c r="L492" s="38">
        <f>Таблица615[[#This Row],[Общее кол-во шт]]*Таблица615[[#This Row],[Оптовая цена KRW                       за 1шт]]</f>
        <v>0</v>
      </c>
      <c r="M492" s="41" t="str">
        <f>IFERROR(Таблица615[[#This Row],[Общее кол-во шт]]*Таблица615[[#This Row],[Оптовая цена USD                       за 1шт]],"")</f>
        <v/>
      </c>
      <c r="N492" s="312"/>
    </row>
    <row r="493" spans="1:14" ht="24" customHeight="1">
      <c r="A493" s="307" t="s">
        <v>20791</v>
      </c>
      <c r="B493" s="32">
        <v>8806182575396</v>
      </c>
      <c r="C493" s="308" t="s">
        <v>21056</v>
      </c>
      <c r="D493" s="309" t="s">
        <v>21057</v>
      </c>
      <c r="E493" s="38">
        <v>60000</v>
      </c>
      <c r="F493" s="36">
        <v>0.56999999999999995</v>
      </c>
      <c r="G493" s="310">
        <v>6</v>
      </c>
      <c r="H493" s="38">
        <f>Таблица615[[#This Row],[Розничная цена KRW]]*Таблица615[[#This Row],[Коэфициент стоимости]]</f>
        <v>34200</v>
      </c>
      <c r="I493" s="39" t="str">
        <f>IF($H$1="","Введите курс",Таблица615[[#This Row],[Оптовая цена KRW                       за 1шт]]/$H$1)</f>
        <v>Введите курс</v>
      </c>
      <c r="J493" s="284"/>
      <c r="K493" s="40">
        <f>Таблица615[[#This Row],[Заказ коробок ]]*Таблица615[[#This Row],[Кол-во шт в коробке]]</f>
        <v>0</v>
      </c>
      <c r="L493" s="38">
        <f>Таблица615[[#This Row],[Общее кол-во шт]]*Таблица615[[#This Row],[Оптовая цена KRW                       за 1шт]]</f>
        <v>0</v>
      </c>
      <c r="M493" s="41" t="str">
        <f>IFERROR(Таблица615[[#This Row],[Общее кол-во шт]]*Таблица615[[#This Row],[Оптовая цена USD                       за 1шт]],"")</f>
        <v/>
      </c>
      <c r="N493" s="312"/>
    </row>
    <row r="494" spans="1:14" ht="24" customHeight="1">
      <c r="A494" s="307" t="s">
        <v>20792</v>
      </c>
      <c r="B494" s="32">
        <v>8806182571176</v>
      </c>
      <c r="C494" s="308" t="s">
        <v>32041</v>
      </c>
      <c r="D494" s="309" t="s">
        <v>32042</v>
      </c>
      <c r="E494" s="38">
        <v>80000</v>
      </c>
      <c r="F494" s="36">
        <v>0.56999999999999995</v>
      </c>
      <c r="G494" s="310">
        <v>6</v>
      </c>
      <c r="H494" s="38">
        <f>Таблица615[[#This Row],[Розничная цена KRW]]*Таблица615[[#This Row],[Коэфициент стоимости]]</f>
        <v>45599.999999999993</v>
      </c>
      <c r="I494" s="39" t="str">
        <f>IF($H$1="","Введите курс",Таблица615[[#This Row],[Оптовая цена KRW                       за 1шт]]/$H$1)</f>
        <v>Введите курс</v>
      </c>
      <c r="J494" s="284"/>
      <c r="K494" s="40">
        <f>Таблица615[[#This Row],[Заказ коробок ]]*Таблица615[[#This Row],[Кол-во шт в коробке]]</f>
        <v>0</v>
      </c>
      <c r="L494" s="38">
        <f>Таблица615[[#This Row],[Общее кол-во шт]]*Таблица615[[#This Row],[Оптовая цена KRW                       за 1шт]]</f>
        <v>0</v>
      </c>
      <c r="M494" s="41" t="str">
        <f>IFERROR(Таблица615[[#This Row],[Общее кол-во шт]]*Таблица615[[#This Row],[Оптовая цена USD                       за 1шт]],"")</f>
        <v/>
      </c>
      <c r="N494" s="312"/>
    </row>
    <row r="495" spans="1:14" ht="22.5" customHeight="1">
      <c r="A495" s="307" t="s">
        <v>20793</v>
      </c>
      <c r="B495" s="32">
        <v>8806182579547</v>
      </c>
      <c r="C495" s="308" t="s">
        <v>21070</v>
      </c>
      <c r="D495" s="309" t="s">
        <v>21071</v>
      </c>
      <c r="E495" s="38">
        <v>18000</v>
      </c>
      <c r="F495" s="36">
        <v>0.56999999999999995</v>
      </c>
      <c r="G495" s="310">
        <v>6</v>
      </c>
      <c r="H495" s="38">
        <f>Таблица615[[#This Row],[Розничная цена KRW]]*Таблица615[[#This Row],[Коэфициент стоимости]]</f>
        <v>10260</v>
      </c>
      <c r="I495" s="39" t="str">
        <f>IF($H$1="","Введите курс",Таблица615[[#This Row],[Оптовая цена KRW                       за 1шт]]/$H$1)</f>
        <v>Введите курс</v>
      </c>
      <c r="J495" s="284"/>
      <c r="K495" s="40">
        <f>Таблица615[[#This Row],[Заказ коробок ]]*Таблица615[[#This Row],[Кол-во шт в коробке]]</f>
        <v>0</v>
      </c>
      <c r="L495" s="38">
        <f>Таблица615[[#This Row],[Общее кол-во шт]]*Таблица615[[#This Row],[Оптовая цена KRW                       за 1шт]]</f>
        <v>0</v>
      </c>
      <c r="M495" s="41" t="str">
        <f>IFERROR(Таблица615[[#This Row],[Общее кол-во шт]]*Таблица615[[#This Row],[Оптовая цена USD                       за 1шт]],"")</f>
        <v/>
      </c>
      <c r="N495" s="312"/>
    </row>
    <row r="496" spans="1:14" ht="22.5" customHeight="1">
      <c r="A496" s="307" t="s">
        <v>20794</v>
      </c>
      <c r="B496" s="189">
        <v>8806182579554</v>
      </c>
      <c r="C496" s="428" t="s">
        <v>21073</v>
      </c>
      <c r="D496" s="419" t="s">
        <v>21074</v>
      </c>
      <c r="E496" s="222">
        <v>18000</v>
      </c>
      <c r="F496" s="223">
        <v>0.56999999999999995</v>
      </c>
      <c r="G496" s="420">
        <v>6</v>
      </c>
      <c r="H496" s="38">
        <f>Таблица615[[#This Row],[Розничная цена KRW]]*Таблица615[[#This Row],[Коэфициент стоимости]]</f>
        <v>10260</v>
      </c>
      <c r="I496" s="39" t="str">
        <f>IF($H$1="","Введите курс",Таблица615[[#This Row],[Оптовая цена KRW                       за 1шт]]/$H$1)</f>
        <v>Введите курс</v>
      </c>
      <c r="J496" s="285"/>
      <c r="K496" s="224">
        <f>Таблица615[[#This Row],[Заказ коробок ]]*Таблица615[[#This Row],[Кол-во шт в коробке]]</f>
        <v>0</v>
      </c>
      <c r="L496" s="38">
        <f>Таблица615[[#This Row],[Общее кол-во шт]]*Таблица615[[#This Row],[Оптовая цена KRW                       за 1шт]]</f>
        <v>0</v>
      </c>
      <c r="M496" s="225" t="str">
        <f>IFERROR(Таблица615[[#This Row],[Общее кол-во шт]]*Таблица615[[#This Row],[Оптовая цена USD                       за 1шт]],"")</f>
        <v/>
      </c>
      <c r="N496" s="423"/>
    </row>
    <row r="497" spans="1:14" ht="22.5" customHeight="1">
      <c r="A497" s="307" t="s">
        <v>20795</v>
      </c>
      <c r="B497" s="433">
        <v>8806182578007</v>
      </c>
      <c r="C497" s="314" t="s">
        <v>21076</v>
      </c>
      <c r="D497" s="434" t="s">
        <v>21077</v>
      </c>
      <c r="E497" s="435">
        <v>18000</v>
      </c>
      <c r="F497" s="436">
        <v>0.56999999999999995</v>
      </c>
      <c r="G497" s="437">
        <v>9</v>
      </c>
      <c r="H497" s="38">
        <f>Таблица615[[#This Row],[Розничная цена KRW]]*Таблица615[[#This Row],[Коэфициент стоимости]]</f>
        <v>10260</v>
      </c>
      <c r="I497" s="438" t="str">
        <f>IF($H$1="","Введите курс",Таблица615[[#This Row],[Оптовая цена KRW                       за 1шт]]/$H$1)</f>
        <v>Введите курс</v>
      </c>
      <c r="J497" s="444"/>
      <c r="K497" s="439">
        <f>Таблица615[[#This Row],[Заказ коробок ]]*Таблица615[[#This Row],[Кол-во шт в коробке]]</f>
        <v>0</v>
      </c>
      <c r="L497" s="440">
        <f>Таблица615[[#This Row],[Общее кол-во шт]]*Таблица615[[#This Row],[Оптовая цена KRW                       за 1шт]]</f>
        <v>0</v>
      </c>
      <c r="M497" s="441" t="str">
        <f>IFERROR(Таблица615[[#This Row],[Общее кол-во шт]]*Таблица615[[#This Row],[Оптовая цена USD                       за 1шт]],"")</f>
        <v/>
      </c>
      <c r="N497" s="442"/>
    </row>
    <row r="498" spans="1:14" ht="22.5" customHeight="1">
      <c r="A498" s="307" t="s">
        <v>20798</v>
      </c>
      <c r="B498" s="433">
        <v>8806182579844</v>
      </c>
      <c r="C498" s="314" t="s">
        <v>21082</v>
      </c>
      <c r="D498" s="434" t="s">
        <v>21083</v>
      </c>
      <c r="E498" s="435">
        <v>35000</v>
      </c>
      <c r="F498" s="436">
        <v>0.56999999999999995</v>
      </c>
      <c r="G498" s="437">
        <v>6</v>
      </c>
      <c r="H498" s="38">
        <f>Таблица615[[#This Row],[Розничная цена KRW]]*Таблица615[[#This Row],[Коэфициент стоимости]]</f>
        <v>19950</v>
      </c>
      <c r="I498" s="438" t="str">
        <f>IF($H$1="","Введите курс",Таблица615[[#This Row],[Оптовая цена KRW                       за 1шт]]/$H$1)</f>
        <v>Введите курс</v>
      </c>
      <c r="J498" s="444"/>
      <c r="K498" s="439">
        <f>Таблица615[[#This Row],[Заказ коробок ]]*Таблица615[[#This Row],[Кол-во шт в коробке]]</f>
        <v>0</v>
      </c>
      <c r="L498" s="440">
        <f>Таблица615[[#This Row],[Общее кол-во шт]]*Таблица615[[#This Row],[Оптовая цена KRW                       за 1шт]]</f>
        <v>0</v>
      </c>
      <c r="M498" s="441" t="str">
        <f>IFERROR(Таблица615[[#This Row],[Общее кол-во шт]]*Таблица615[[#This Row],[Оптовая цена USD                       за 1шт]],"")</f>
        <v/>
      </c>
      <c r="N498" s="442"/>
    </row>
    <row r="499" spans="1:14" ht="22.5" customHeight="1">
      <c r="A499" s="307" t="s">
        <v>20801</v>
      </c>
      <c r="B499" s="433">
        <v>8806182579851</v>
      </c>
      <c r="C499" s="314" t="s">
        <v>21085</v>
      </c>
      <c r="D499" s="434" t="s">
        <v>21086</v>
      </c>
      <c r="E499" s="435">
        <v>35000</v>
      </c>
      <c r="F499" s="436">
        <v>0.56999999999999995</v>
      </c>
      <c r="G499" s="437">
        <v>6</v>
      </c>
      <c r="H499" s="38">
        <f>Таблица615[[#This Row],[Розничная цена KRW]]*Таблица615[[#This Row],[Коэфициент стоимости]]</f>
        <v>19950</v>
      </c>
      <c r="I499" s="438" t="str">
        <f>IF($H$1="","Введите курс",Таблица615[[#This Row],[Оптовая цена KRW                       за 1шт]]/$H$1)</f>
        <v>Введите курс</v>
      </c>
      <c r="J499" s="444"/>
      <c r="K499" s="439">
        <f>Таблица615[[#This Row],[Заказ коробок ]]*Таблица615[[#This Row],[Кол-во шт в коробке]]</f>
        <v>0</v>
      </c>
      <c r="L499" s="440">
        <f>Таблица615[[#This Row],[Общее кол-во шт]]*Таблица615[[#This Row],[Оптовая цена KRW                       за 1шт]]</f>
        <v>0</v>
      </c>
      <c r="M499" s="441" t="str">
        <f>IFERROR(Таблица615[[#This Row],[Общее кол-во шт]]*Таблица615[[#This Row],[Оптовая цена USD                       за 1шт]],"")</f>
        <v/>
      </c>
      <c r="N499" s="442"/>
    </row>
    <row r="500" spans="1:14" ht="22.5" customHeight="1">
      <c r="A500" s="307" t="s">
        <v>20804</v>
      </c>
      <c r="B500" s="433">
        <v>8806182579868</v>
      </c>
      <c r="C500" s="314" t="s">
        <v>21088</v>
      </c>
      <c r="D500" s="434" t="s">
        <v>21089</v>
      </c>
      <c r="E500" s="435">
        <v>60000</v>
      </c>
      <c r="F500" s="436">
        <v>0.56999999999999995</v>
      </c>
      <c r="G500" s="437">
        <v>6</v>
      </c>
      <c r="H500" s="38">
        <f>Таблица615[[#This Row],[Розничная цена KRW]]*Таблица615[[#This Row],[Коэфициент стоимости]]</f>
        <v>34200</v>
      </c>
      <c r="I500" s="438" t="str">
        <f>IF($H$1="","Введите курс",Таблица615[[#This Row],[Оптовая цена KRW                       за 1шт]]/$H$1)</f>
        <v>Введите курс</v>
      </c>
      <c r="J500" s="444"/>
      <c r="K500" s="439">
        <f>Таблица615[[#This Row],[Заказ коробок ]]*Таблица615[[#This Row],[Кол-во шт в коробке]]</f>
        <v>0</v>
      </c>
      <c r="L500" s="440">
        <f>Таблица615[[#This Row],[Общее кол-во шт]]*Таблица615[[#This Row],[Оптовая цена KRW                       за 1шт]]</f>
        <v>0</v>
      </c>
      <c r="M500" s="441" t="str">
        <f>IFERROR(Таблица615[[#This Row],[Общее кол-во шт]]*Таблица615[[#This Row],[Оптовая цена USD                       за 1шт]],"")</f>
        <v/>
      </c>
      <c r="N500" s="442"/>
    </row>
    <row r="501" spans="1:14" ht="22.5" customHeight="1">
      <c r="A501" s="307" t="s">
        <v>20805</v>
      </c>
      <c r="B501" s="433">
        <v>8806182579882</v>
      </c>
      <c r="C501" s="314" t="s">
        <v>21091</v>
      </c>
      <c r="D501" s="434" t="s">
        <v>21092</v>
      </c>
      <c r="E501" s="435">
        <v>68000</v>
      </c>
      <c r="F501" s="436">
        <v>0.56999999999999995</v>
      </c>
      <c r="G501" s="437">
        <v>6</v>
      </c>
      <c r="H501" s="38">
        <f>Таблица615[[#This Row],[Розничная цена KRW]]*Таблица615[[#This Row],[Коэфициент стоимости]]</f>
        <v>38760</v>
      </c>
      <c r="I501" s="438" t="str">
        <f>IF($H$1="","Введите курс",Таблица615[[#This Row],[Оптовая цена KRW                       за 1шт]]/$H$1)</f>
        <v>Введите курс</v>
      </c>
      <c r="J501" s="444"/>
      <c r="K501" s="439">
        <f>Таблица615[[#This Row],[Заказ коробок ]]*Таблица615[[#This Row],[Кол-во шт в коробке]]</f>
        <v>0</v>
      </c>
      <c r="L501" s="440">
        <f>Таблица615[[#This Row],[Общее кол-во шт]]*Таблица615[[#This Row],[Оптовая цена KRW                       за 1шт]]</f>
        <v>0</v>
      </c>
      <c r="M501" s="441" t="str">
        <f>IFERROR(Таблица615[[#This Row],[Общее кол-во шт]]*Таблица615[[#This Row],[Оптовая цена USD                       за 1шт]],"")</f>
        <v/>
      </c>
      <c r="N501" s="442"/>
    </row>
    <row r="502" spans="1:14" ht="22.5" customHeight="1">
      <c r="A502" s="307" t="s">
        <v>20808</v>
      </c>
      <c r="B502" s="433">
        <v>8806182579899</v>
      </c>
      <c r="C502" s="314" t="s">
        <v>32043</v>
      </c>
      <c r="D502" s="434" t="s">
        <v>32044</v>
      </c>
      <c r="E502" s="435">
        <v>70000</v>
      </c>
      <c r="F502" s="436">
        <v>0.56999999999999995</v>
      </c>
      <c r="G502" s="437">
        <v>6</v>
      </c>
      <c r="H502" s="38">
        <f>Таблица615[[#This Row],[Розничная цена KRW]]*Таблица615[[#This Row],[Коэфициент стоимости]]</f>
        <v>39900</v>
      </c>
      <c r="I502" s="438" t="str">
        <f>IF($H$1="","Введите курс",Таблица615[[#This Row],[Оптовая цена KRW                       за 1шт]]/$H$1)</f>
        <v>Введите курс</v>
      </c>
      <c r="J502" s="444"/>
      <c r="K502" s="439">
        <f>Таблица615[[#This Row],[Заказ коробок ]]*Таблица615[[#This Row],[Кол-во шт в коробке]]</f>
        <v>0</v>
      </c>
      <c r="L502" s="440">
        <f>Таблица615[[#This Row],[Общее кол-во шт]]*Таблица615[[#This Row],[Оптовая цена KRW                       за 1шт]]</f>
        <v>0</v>
      </c>
      <c r="M502" s="441" t="str">
        <f>IFERROR(Таблица615[[#This Row],[Общее кол-во шт]]*Таблица615[[#This Row],[Оптовая цена USD                       за 1шт]],"")</f>
        <v/>
      </c>
      <c r="N502" s="442"/>
    </row>
    <row r="503" spans="1:14" ht="22.5" customHeight="1">
      <c r="A503" s="307" t="s">
        <v>20809</v>
      </c>
      <c r="B503" s="433">
        <v>8806182580925</v>
      </c>
      <c r="C503" s="314" t="s">
        <v>21106</v>
      </c>
      <c r="D503" s="434" t="s">
        <v>21107</v>
      </c>
      <c r="E503" s="435">
        <v>38000</v>
      </c>
      <c r="F503" s="436">
        <v>0.56999999999999995</v>
      </c>
      <c r="G503" s="437">
        <v>6</v>
      </c>
      <c r="H503" s="38">
        <f>Таблица615[[#This Row],[Розничная цена KRW]]*Таблица615[[#This Row],[Коэфициент стоимости]]</f>
        <v>21659.999999999996</v>
      </c>
      <c r="I503" s="438" t="str">
        <f>IF($H$1="","Введите курс",Таблица615[[#This Row],[Оптовая цена KRW                       за 1шт]]/$H$1)</f>
        <v>Введите курс</v>
      </c>
      <c r="J503" s="444"/>
      <c r="K503" s="439">
        <f>Таблица615[[#This Row],[Заказ коробок ]]*Таблица615[[#This Row],[Кол-во шт в коробке]]</f>
        <v>0</v>
      </c>
      <c r="L503" s="440">
        <f>Таблица615[[#This Row],[Общее кол-во шт]]*Таблица615[[#This Row],[Оптовая цена KRW                       за 1шт]]</f>
        <v>0</v>
      </c>
      <c r="M503" s="441" t="str">
        <f>IFERROR(Таблица615[[#This Row],[Общее кол-во шт]]*Таблица615[[#This Row],[Оптовая цена USD                       за 1шт]],"")</f>
        <v/>
      </c>
      <c r="N503" s="442"/>
    </row>
    <row r="504" spans="1:14" ht="22.5" customHeight="1">
      <c r="A504" s="307" t="s">
        <v>20812</v>
      </c>
      <c r="B504" s="433">
        <v>8806182580932</v>
      </c>
      <c r="C504" s="314" t="s">
        <v>21109</v>
      </c>
      <c r="D504" s="434" t="s">
        <v>21110</v>
      </c>
      <c r="E504" s="435">
        <v>38000</v>
      </c>
      <c r="F504" s="436">
        <v>0.56999999999999995</v>
      </c>
      <c r="G504" s="437">
        <v>6</v>
      </c>
      <c r="H504" s="38">
        <f>Таблица615[[#This Row],[Розничная цена KRW]]*Таблица615[[#This Row],[Коэфициент стоимости]]</f>
        <v>21659.999999999996</v>
      </c>
      <c r="I504" s="438" t="str">
        <f>IF($H$1="","Введите курс",Таблица615[[#This Row],[Оптовая цена KRW                       за 1шт]]/$H$1)</f>
        <v>Введите курс</v>
      </c>
      <c r="J504" s="444"/>
      <c r="K504" s="439">
        <f>Таблица615[[#This Row],[Заказ коробок ]]*Таблица615[[#This Row],[Кол-во шт в коробке]]</f>
        <v>0</v>
      </c>
      <c r="L504" s="440">
        <f>Таблица615[[#This Row],[Общее кол-во шт]]*Таблица615[[#This Row],[Оптовая цена KRW                       за 1шт]]</f>
        <v>0</v>
      </c>
      <c r="M504" s="441" t="str">
        <f>IFERROR(Таблица615[[#This Row],[Общее кол-во шт]]*Таблица615[[#This Row],[Оптовая цена USD                       за 1шт]],"")</f>
        <v/>
      </c>
      <c r="N504" s="442"/>
    </row>
    <row r="505" spans="1:14" ht="22.5" customHeight="1">
      <c r="A505" s="307" t="s">
        <v>20815</v>
      </c>
      <c r="B505" s="433">
        <v>8806182580949</v>
      </c>
      <c r="C505" s="314" t="s">
        <v>21112</v>
      </c>
      <c r="D505" s="434" t="s">
        <v>21113</v>
      </c>
      <c r="E505" s="435">
        <v>18000</v>
      </c>
      <c r="F505" s="436">
        <v>0.56999999999999995</v>
      </c>
      <c r="G505" s="437">
        <v>6</v>
      </c>
      <c r="H505" s="38">
        <f>Таблица615[[#This Row],[Розничная цена KRW]]*Таблица615[[#This Row],[Коэфициент стоимости]]</f>
        <v>10260</v>
      </c>
      <c r="I505" s="438" t="str">
        <f>IF($H$1="","Введите курс",Таблица615[[#This Row],[Оптовая цена KRW                       за 1шт]]/$H$1)</f>
        <v>Введите курс</v>
      </c>
      <c r="J505" s="444"/>
      <c r="K505" s="439">
        <f>Таблица615[[#This Row],[Заказ коробок ]]*Таблица615[[#This Row],[Кол-во шт в коробке]]</f>
        <v>0</v>
      </c>
      <c r="L505" s="440">
        <f>Таблица615[[#This Row],[Общее кол-во шт]]*Таблица615[[#This Row],[Оптовая цена KRW                       за 1шт]]</f>
        <v>0</v>
      </c>
      <c r="M505" s="441" t="str">
        <f>IFERROR(Таблица615[[#This Row],[Общее кол-во шт]]*Таблица615[[#This Row],[Оптовая цена USD                       за 1шт]],"")</f>
        <v/>
      </c>
      <c r="N505" s="442"/>
    </row>
    <row r="506" spans="1:14" ht="22.5" customHeight="1">
      <c r="A506" s="307" t="s">
        <v>20818</v>
      </c>
      <c r="B506" s="433">
        <v>8806182580956</v>
      </c>
      <c r="C506" s="314" t="s">
        <v>21115</v>
      </c>
      <c r="D506" s="434" t="s">
        <v>21116</v>
      </c>
      <c r="E506" s="435">
        <v>18000</v>
      </c>
      <c r="F506" s="436">
        <v>0.56999999999999995</v>
      </c>
      <c r="G506" s="437">
        <v>6</v>
      </c>
      <c r="H506" s="38">
        <f>Таблица615[[#This Row],[Розничная цена KRW]]*Таблица615[[#This Row],[Коэфициент стоимости]]</f>
        <v>10260</v>
      </c>
      <c r="I506" s="438" t="str">
        <f>IF($H$1="","Введите курс",Таблица615[[#This Row],[Оптовая цена KRW                       за 1шт]]/$H$1)</f>
        <v>Введите курс</v>
      </c>
      <c r="J506" s="444"/>
      <c r="K506" s="439">
        <f>Таблица615[[#This Row],[Заказ коробок ]]*Таблица615[[#This Row],[Кол-во шт в коробке]]</f>
        <v>0</v>
      </c>
      <c r="L506" s="440">
        <f>Таблица615[[#This Row],[Общее кол-во шт]]*Таблица615[[#This Row],[Оптовая цена KRW                       за 1шт]]</f>
        <v>0</v>
      </c>
      <c r="M506" s="441" t="str">
        <f>IFERROR(Таблица615[[#This Row],[Общее кол-во шт]]*Таблица615[[#This Row],[Оптовая цена USD                       за 1шт]],"")</f>
        <v/>
      </c>
      <c r="N506" s="442"/>
    </row>
    <row r="507" spans="1:14" ht="22.5" customHeight="1">
      <c r="A507" s="307" t="s">
        <v>20821</v>
      </c>
      <c r="B507" s="433">
        <v>8806182581519</v>
      </c>
      <c r="C507" s="314" t="s">
        <v>21118</v>
      </c>
      <c r="D507" s="434" t="s">
        <v>21119</v>
      </c>
      <c r="E507" s="435">
        <v>18000</v>
      </c>
      <c r="F507" s="436">
        <v>0.56999999999999995</v>
      </c>
      <c r="G507" s="437">
        <v>6</v>
      </c>
      <c r="H507" s="38">
        <f>Таблица615[[#This Row],[Розничная цена KRW]]*Таблица615[[#This Row],[Коэфициент стоимости]]</f>
        <v>10260</v>
      </c>
      <c r="I507" s="438" t="str">
        <f>IF($H$1="","Введите курс",Таблица615[[#This Row],[Оптовая цена KRW                       за 1шт]]/$H$1)</f>
        <v>Введите курс</v>
      </c>
      <c r="J507" s="444"/>
      <c r="K507" s="439">
        <f>Таблица615[[#This Row],[Заказ коробок ]]*Таблица615[[#This Row],[Кол-во шт в коробке]]</f>
        <v>0</v>
      </c>
      <c r="L507" s="440">
        <f>Таблица615[[#This Row],[Общее кол-во шт]]*Таблица615[[#This Row],[Оптовая цена KRW                       за 1шт]]</f>
        <v>0</v>
      </c>
      <c r="M507" s="441" t="str">
        <f>IFERROR(Таблица615[[#This Row],[Общее кол-во шт]]*Таблица615[[#This Row],[Оптовая цена USD                       за 1шт]],"")</f>
        <v/>
      </c>
      <c r="N507" s="442"/>
    </row>
    <row r="508" spans="1:14" ht="22.5" customHeight="1">
      <c r="A508" s="307" t="s">
        <v>20824</v>
      </c>
      <c r="B508" s="433">
        <v>8806182581892</v>
      </c>
      <c r="C508" s="314" t="s">
        <v>21121</v>
      </c>
      <c r="D508" s="434" t="s">
        <v>21122</v>
      </c>
      <c r="E508" s="435">
        <v>5000</v>
      </c>
      <c r="F508" s="436">
        <v>0.56999999999999995</v>
      </c>
      <c r="G508" s="437">
        <v>10</v>
      </c>
      <c r="H508" s="38">
        <f>Таблица615[[#This Row],[Розничная цена KRW]]*Таблица615[[#This Row],[Коэфициент стоимости]]</f>
        <v>2849.9999999999995</v>
      </c>
      <c r="I508" s="438" t="str">
        <f>IF($H$1="","Введите курс",Таблица615[[#This Row],[Оптовая цена KRW                       за 1шт]]/$H$1)</f>
        <v>Введите курс</v>
      </c>
      <c r="J508" s="444"/>
      <c r="K508" s="439">
        <f>Таблица615[[#This Row],[Заказ коробок ]]*Таблица615[[#This Row],[Кол-во шт в коробке]]</f>
        <v>0</v>
      </c>
      <c r="L508" s="440">
        <f>Таблица615[[#This Row],[Общее кол-во шт]]*Таблица615[[#This Row],[Оптовая цена KRW                       за 1шт]]</f>
        <v>0</v>
      </c>
      <c r="M508" s="441" t="str">
        <f>IFERROR(Таблица615[[#This Row],[Общее кол-во шт]]*Таблица615[[#This Row],[Оптовая цена USD                       за 1шт]],"")</f>
        <v/>
      </c>
      <c r="N508" s="442"/>
    </row>
    <row r="509" spans="1:14" ht="22.5" customHeight="1">
      <c r="A509" s="307" t="s">
        <v>20827</v>
      </c>
      <c r="B509" s="433">
        <v>8806182581908</v>
      </c>
      <c r="C509" s="314" t="s">
        <v>21124</v>
      </c>
      <c r="D509" s="434" t="s">
        <v>21125</v>
      </c>
      <c r="E509" s="435">
        <v>6000</v>
      </c>
      <c r="F509" s="436">
        <v>0.56999999999999995</v>
      </c>
      <c r="G509" s="437">
        <v>10</v>
      </c>
      <c r="H509" s="38">
        <f>Таблица615[[#This Row],[Розничная цена KRW]]*Таблица615[[#This Row],[Коэфициент стоимости]]</f>
        <v>3419.9999999999995</v>
      </c>
      <c r="I509" s="438" t="str">
        <f>IF($H$1="","Введите курс",Таблица615[[#This Row],[Оптовая цена KRW                       за 1шт]]/$H$1)</f>
        <v>Введите курс</v>
      </c>
      <c r="J509" s="444"/>
      <c r="K509" s="439">
        <f>Таблица615[[#This Row],[Заказ коробок ]]*Таблица615[[#This Row],[Кол-во шт в коробке]]</f>
        <v>0</v>
      </c>
      <c r="L509" s="440">
        <f>Таблица615[[#This Row],[Общее кол-во шт]]*Таблица615[[#This Row],[Оптовая цена KRW                       за 1шт]]</f>
        <v>0</v>
      </c>
      <c r="M509" s="441" t="str">
        <f>IFERROR(Таблица615[[#This Row],[Общее кол-во шт]]*Таблица615[[#This Row],[Оптовая цена USD                       за 1шт]],"")</f>
        <v/>
      </c>
      <c r="N509" s="442"/>
    </row>
    <row r="510" spans="1:14" ht="22.5" customHeight="1">
      <c r="A510" s="307" t="s">
        <v>20830</v>
      </c>
      <c r="B510" s="433">
        <v>8806182582271</v>
      </c>
      <c r="C510" s="314" t="s">
        <v>21127</v>
      </c>
      <c r="D510" s="434" t="s">
        <v>21128</v>
      </c>
      <c r="E510" s="435">
        <v>32000</v>
      </c>
      <c r="F510" s="436">
        <v>0.56999999999999995</v>
      </c>
      <c r="G510" s="437">
        <v>6</v>
      </c>
      <c r="H510" s="38">
        <f>Таблица615[[#This Row],[Розничная цена KRW]]*Таблица615[[#This Row],[Коэфициент стоимости]]</f>
        <v>18240</v>
      </c>
      <c r="I510" s="438" t="str">
        <f>IF($H$1="","Введите курс",Таблица615[[#This Row],[Оптовая цена KRW                       за 1шт]]/$H$1)</f>
        <v>Введите курс</v>
      </c>
      <c r="J510" s="444"/>
      <c r="K510" s="439">
        <f>Таблица615[[#This Row],[Заказ коробок ]]*Таблица615[[#This Row],[Кол-во шт в коробке]]</f>
        <v>0</v>
      </c>
      <c r="L510" s="440">
        <f>Таблица615[[#This Row],[Общее кол-во шт]]*Таблица615[[#This Row],[Оптовая цена KRW                       за 1шт]]</f>
        <v>0</v>
      </c>
      <c r="M510" s="441" t="str">
        <f>IFERROR(Таблица615[[#This Row],[Общее кол-во шт]]*Таблица615[[#This Row],[Оптовая цена USD                       за 1шт]],"")</f>
        <v/>
      </c>
      <c r="N510" s="442"/>
    </row>
    <row r="511" spans="1:14" ht="22.5" customHeight="1">
      <c r="A511" s="307" t="s">
        <v>20833</v>
      </c>
      <c r="B511" s="433">
        <v>8806182583612</v>
      </c>
      <c r="C511" s="314" t="s">
        <v>21135</v>
      </c>
      <c r="D511" s="434" t="s">
        <v>21136</v>
      </c>
      <c r="E511" s="435">
        <v>68000</v>
      </c>
      <c r="F511" s="436">
        <v>0.56999999999999995</v>
      </c>
      <c r="G511" s="437">
        <v>6</v>
      </c>
      <c r="H511" s="38">
        <f>Таблица615[[#This Row],[Розничная цена KRW]]*Таблица615[[#This Row],[Коэфициент стоимости]]</f>
        <v>38760</v>
      </c>
      <c r="I511" s="438" t="str">
        <f>IF($H$1="","Введите курс",Таблица615[[#This Row],[Оптовая цена KRW                       за 1шт]]/$H$1)</f>
        <v>Введите курс</v>
      </c>
      <c r="J511" s="444"/>
      <c r="K511" s="439">
        <f>Таблица615[[#This Row],[Заказ коробок ]]*Таблица615[[#This Row],[Кол-во шт в коробке]]</f>
        <v>0</v>
      </c>
      <c r="L511" s="440">
        <f>Таблица615[[#This Row],[Общее кол-во шт]]*Таблица615[[#This Row],[Оптовая цена KRW                       за 1шт]]</f>
        <v>0</v>
      </c>
      <c r="M511" s="441" t="str">
        <f>IFERROR(Таблица615[[#This Row],[Общее кол-во шт]]*Таблица615[[#This Row],[Оптовая цена USD                       за 1шт]],"")</f>
        <v/>
      </c>
      <c r="N511" s="442"/>
    </row>
    <row r="512" spans="1:14" ht="22.5" customHeight="1">
      <c r="A512" s="307" t="s">
        <v>20834</v>
      </c>
      <c r="B512" s="433">
        <v>8806182582998</v>
      </c>
      <c r="C512" s="314" t="s">
        <v>21138</v>
      </c>
      <c r="D512" s="434" t="s">
        <v>21139</v>
      </c>
      <c r="E512" s="435">
        <v>16000</v>
      </c>
      <c r="F512" s="436">
        <v>0.56999999999999995</v>
      </c>
      <c r="G512" s="437">
        <v>10</v>
      </c>
      <c r="H512" s="38">
        <f>Таблица615[[#This Row],[Розничная цена KRW]]*Таблица615[[#This Row],[Коэфициент стоимости]]</f>
        <v>9120</v>
      </c>
      <c r="I512" s="438" t="str">
        <f>IF($H$1="","Введите курс",Таблица615[[#This Row],[Оптовая цена KRW                       за 1шт]]/$H$1)</f>
        <v>Введите курс</v>
      </c>
      <c r="J512" s="444"/>
      <c r="K512" s="439">
        <f>Таблица615[[#This Row],[Заказ коробок ]]*Таблица615[[#This Row],[Кол-во шт в коробке]]</f>
        <v>0</v>
      </c>
      <c r="L512" s="440">
        <f>Таблица615[[#This Row],[Общее кол-во шт]]*Таблица615[[#This Row],[Оптовая цена KRW                       за 1шт]]</f>
        <v>0</v>
      </c>
      <c r="M512" s="441" t="str">
        <f>IFERROR(Таблица615[[#This Row],[Общее кол-во шт]]*Таблица615[[#This Row],[Оптовая цена USD                       за 1шт]],"")</f>
        <v/>
      </c>
      <c r="N512" s="442"/>
    </row>
    <row r="513" spans="1:14" ht="22.5" customHeight="1">
      <c r="A513" s="307" t="s">
        <v>20837</v>
      </c>
      <c r="B513" s="433">
        <v>8806182583704</v>
      </c>
      <c r="C513" s="314" t="s">
        <v>32045</v>
      </c>
      <c r="D513" s="434" t="s">
        <v>32046</v>
      </c>
      <c r="E513" s="435">
        <v>100000</v>
      </c>
      <c r="F513" s="436">
        <v>0.56999999999999995</v>
      </c>
      <c r="G513" s="437">
        <v>6</v>
      </c>
      <c r="H513" s="38">
        <f>Таблица615[[#This Row],[Розничная цена KRW]]*Таблица615[[#This Row],[Коэфициент стоимости]]</f>
        <v>56999.999999999993</v>
      </c>
      <c r="I513" s="438" t="str">
        <f>IF($H$1="","Введите курс",Таблица615[[#This Row],[Оптовая цена KRW                       за 1шт]]/$H$1)</f>
        <v>Введите курс</v>
      </c>
      <c r="J513" s="444"/>
      <c r="K513" s="439">
        <f>Таблица615[[#This Row],[Заказ коробок ]]*Таблица615[[#This Row],[Кол-во шт в коробке]]</f>
        <v>0</v>
      </c>
      <c r="L513" s="440">
        <f>Таблица615[[#This Row],[Общее кол-во шт]]*Таблица615[[#This Row],[Оптовая цена KRW                       за 1шт]]</f>
        <v>0</v>
      </c>
      <c r="M513" s="441" t="str">
        <f>IFERROR(Таблица615[[#This Row],[Общее кол-во шт]]*Таблица615[[#This Row],[Оптовая цена USD                       за 1шт]],"")</f>
        <v/>
      </c>
      <c r="N513" s="442"/>
    </row>
    <row r="514" spans="1:14" ht="22.5" customHeight="1">
      <c r="A514" s="307" t="s">
        <v>20838</v>
      </c>
      <c r="B514" s="433">
        <v>8806182588471</v>
      </c>
      <c r="C514" s="314" t="s">
        <v>21144</v>
      </c>
      <c r="D514" s="434" t="s">
        <v>21145</v>
      </c>
      <c r="E514" s="435">
        <v>28000</v>
      </c>
      <c r="F514" s="436">
        <v>0.56999999999999995</v>
      </c>
      <c r="G514" s="437">
        <v>6</v>
      </c>
      <c r="H514" s="38">
        <f>Таблица615[[#This Row],[Розничная цена KRW]]*Таблица615[[#This Row],[Коэфициент стоимости]]</f>
        <v>15959.999999999998</v>
      </c>
      <c r="I514" s="438" t="str">
        <f>IF($H$1="","Введите курс",Таблица615[[#This Row],[Оптовая цена KRW                       за 1шт]]/$H$1)</f>
        <v>Введите курс</v>
      </c>
      <c r="J514" s="444"/>
      <c r="K514" s="439">
        <f>Таблица615[[#This Row],[Заказ коробок ]]*Таблица615[[#This Row],[Кол-во шт в коробке]]</f>
        <v>0</v>
      </c>
      <c r="L514" s="440">
        <f>Таблица615[[#This Row],[Общее кол-во шт]]*Таблица615[[#This Row],[Оптовая цена KRW                       за 1шт]]</f>
        <v>0</v>
      </c>
      <c r="M514" s="441" t="str">
        <f>IFERROR(Таблица615[[#This Row],[Общее кол-во шт]]*Таблица615[[#This Row],[Оптовая цена USD                       за 1шт]],"")</f>
        <v/>
      </c>
      <c r="N514" s="442"/>
    </row>
    <row r="515" spans="1:14" ht="22.5" customHeight="1">
      <c r="A515" s="307" t="s">
        <v>20841</v>
      </c>
      <c r="B515" s="433">
        <v>8806182588488</v>
      </c>
      <c r="C515" s="314" t="s">
        <v>21147</v>
      </c>
      <c r="D515" s="434" t="s">
        <v>21148</v>
      </c>
      <c r="E515" s="435">
        <v>28000</v>
      </c>
      <c r="F515" s="436">
        <v>0.56999999999999995</v>
      </c>
      <c r="G515" s="437">
        <v>6</v>
      </c>
      <c r="H515" s="38">
        <f>Таблица615[[#This Row],[Розничная цена KRW]]*Таблица615[[#This Row],[Коэфициент стоимости]]</f>
        <v>15959.999999999998</v>
      </c>
      <c r="I515" s="438" t="str">
        <f>IF($H$1="","Введите курс",Таблица615[[#This Row],[Оптовая цена KRW                       за 1шт]]/$H$1)</f>
        <v>Введите курс</v>
      </c>
      <c r="J515" s="444"/>
      <c r="K515" s="439">
        <f>Таблица615[[#This Row],[Заказ коробок ]]*Таблица615[[#This Row],[Кол-во шт в коробке]]</f>
        <v>0</v>
      </c>
      <c r="L515" s="440">
        <f>Таблица615[[#This Row],[Общее кол-во шт]]*Таблица615[[#This Row],[Оптовая цена KRW                       за 1шт]]</f>
        <v>0</v>
      </c>
      <c r="M515" s="441" t="str">
        <f>IFERROR(Таблица615[[#This Row],[Общее кол-во шт]]*Таблица615[[#This Row],[Оптовая цена USD                       за 1шт]],"")</f>
        <v/>
      </c>
      <c r="N515" s="442"/>
    </row>
    <row r="516" spans="1:14" ht="22.5" customHeight="1">
      <c r="A516" s="307" t="s">
        <v>20842</v>
      </c>
      <c r="B516" s="433">
        <v>8806182588495</v>
      </c>
      <c r="C516" s="314" t="s">
        <v>32047</v>
      </c>
      <c r="D516" s="434" t="s">
        <v>32048</v>
      </c>
      <c r="E516" s="435">
        <v>56000</v>
      </c>
      <c r="F516" s="436">
        <v>0.56999999999999995</v>
      </c>
      <c r="G516" s="437">
        <v>6</v>
      </c>
      <c r="H516" s="38">
        <f>Таблица615[[#This Row],[Розничная цена KRW]]*Таблица615[[#This Row],[Коэфициент стоимости]]</f>
        <v>31919.999999999996</v>
      </c>
      <c r="I516" s="438" t="str">
        <f>IF($H$1="","Введите курс",Таблица615[[#This Row],[Оптовая цена KRW                       за 1шт]]/$H$1)</f>
        <v>Введите курс</v>
      </c>
      <c r="J516" s="444"/>
      <c r="K516" s="439">
        <f>Таблица615[[#This Row],[Заказ коробок ]]*Таблица615[[#This Row],[Кол-во шт в коробке]]</f>
        <v>0</v>
      </c>
      <c r="L516" s="440">
        <f>Таблица615[[#This Row],[Общее кол-во шт]]*Таблица615[[#This Row],[Оптовая цена KRW                       за 1шт]]</f>
        <v>0</v>
      </c>
      <c r="M516" s="441" t="str">
        <f>IFERROR(Таблица615[[#This Row],[Общее кол-во шт]]*Таблица615[[#This Row],[Оптовая цена USD                       за 1шт]],"")</f>
        <v/>
      </c>
      <c r="N516" s="442"/>
    </row>
    <row r="517" spans="1:14" ht="22.5" customHeight="1">
      <c r="A517" s="307" t="s">
        <v>20843</v>
      </c>
      <c r="B517" s="433">
        <v>8806182589386</v>
      </c>
      <c r="C517" s="314" t="s">
        <v>21150</v>
      </c>
      <c r="D517" s="434" t="s">
        <v>21151</v>
      </c>
      <c r="E517" s="435">
        <v>60000</v>
      </c>
      <c r="F517" s="436">
        <v>0.56999999999999995</v>
      </c>
      <c r="G517" s="437">
        <v>6</v>
      </c>
      <c r="H517" s="38">
        <f>Таблица615[[#This Row],[Розничная цена KRW]]*Таблица615[[#This Row],[Коэфициент стоимости]]</f>
        <v>34200</v>
      </c>
      <c r="I517" s="438" t="str">
        <f>IF($H$1="","Введите курс",Таблица615[[#This Row],[Оптовая цена KRW                       за 1шт]]/$H$1)</f>
        <v>Введите курс</v>
      </c>
      <c r="J517" s="444"/>
      <c r="K517" s="439">
        <f>Таблица615[[#This Row],[Заказ коробок ]]*Таблица615[[#This Row],[Кол-во шт в коробке]]</f>
        <v>0</v>
      </c>
      <c r="L517" s="440">
        <f>Таблица615[[#This Row],[Общее кол-во шт]]*Таблица615[[#This Row],[Оптовая цена KRW                       за 1шт]]</f>
        <v>0</v>
      </c>
      <c r="M517" s="441" t="str">
        <f>IFERROR(Таблица615[[#This Row],[Общее кол-во шт]]*Таблица615[[#This Row],[Оптовая цена USD                       за 1шт]],"")</f>
        <v/>
      </c>
      <c r="N517" s="442"/>
    </row>
    <row r="518" spans="1:14" ht="22.5" customHeight="1">
      <c r="A518" s="307" t="s">
        <v>20844</v>
      </c>
      <c r="B518" s="433">
        <v>8806182589409</v>
      </c>
      <c r="C518" s="314" t="s">
        <v>21153</v>
      </c>
      <c r="D518" s="434" t="s">
        <v>21154</v>
      </c>
      <c r="E518" s="435">
        <v>22000</v>
      </c>
      <c r="F518" s="436">
        <v>0.56999999999999995</v>
      </c>
      <c r="G518" s="437">
        <v>9</v>
      </c>
      <c r="H518" s="38">
        <f>Таблица615[[#This Row],[Розничная цена KRW]]*Таблица615[[#This Row],[Коэфициент стоимости]]</f>
        <v>12539.999999999998</v>
      </c>
      <c r="I518" s="438" t="str">
        <f>IF($H$1="","Введите курс",Таблица615[[#This Row],[Оптовая цена KRW                       за 1шт]]/$H$1)</f>
        <v>Введите курс</v>
      </c>
      <c r="J518" s="444"/>
      <c r="K518" s="439">
        <f>Таблица615[[#This Row],[Заказ коробок ]]*Таблица615[[#This Row],[Кол-во шт в коробке]]</f>
        <v>0</v>
      </c>
      <c r="L518" s="440">
        <f>Таблица615[[#This Row],[Общее кол-во шт]]*Таблица615[[#This Row],[Оптовая цена KRW                       за 1шт]]</f>
        <v>0</v>
      </c>
      <c r="M518" s="441" t="str">
        <f>IFERROR(Таблица615[[#This Row],[Общее кол-во шт]]*Таблица615[[#This Row],[Оптовая цена USD                       за 1шт]],"")</f>
        <v/>
      </c>
      <c r="N518" s="442"/>
    </row>
    <row r="519" spans="1:14" ht="22.5" customHeight="1">
      <c r="A519" s="307" t="s">
        <v>20845</v>
      </c>
      <c r="B519" s="433">
        <v>8806182589867</v>
      </c>
      <c r="C519" s="314" t="s">
        <v>21156</v>
      </c>
      <c r="D519" s="434" t="s">
        <v>21157</v>
      </c>
      <c r="E519" s="435">
        <v>50000</v>
      </c>
      <c r="F519" s="436">
        <v>0.56999999999999995</v>
      </c>
      <c r="G519" s="437">
        <v>6</v>
      </c>
      <c r="H519" s="38">
        <f>Таблица615[[#This Row],[Розничная цена KRW]]*Таблица615[[#This Row],[Коэфициент стоимости]]</f>
        <v>28499.999999999996</v>
      </c>
      <c r="I519" s="438" t="str">
        <f>IF($H$1="","Введите курс",Таблица615[[#This Row],[Оптовая цена KRW                       за 1шт]]/$H$1)</f>
        <v>Введите курс</v>
      </c>
      <c r="J519" s="444"/>
      <c r="K519" s="439">
        <f>Таблица615[[#This Row],[Заказ коробок ]]*Таблица615[[#This Row],[Кол-во шт в коробке]]</f>
        <v>0</v>
      </c>
      <c r="L519" s="440">
        <f>Таблица615[[#This Row],[Общее кол-во шт]]*Таблица615[[#This Row],[Оптовая цена KRW                       за 1шт]]</f>
        <v>0</v>
      </c>
      <c r="M519" s="441" t="str">
        <f>IFERROR(Таблица615[[#This Row],[Общее кол-во шт]]*Таблица615[[#This Row],[Оптовая цена USD                       за 1шт]],"")</f>
        <v/>
      </c>
      <c r="N519" s="442"/>
    </row>
    <row r="520" spans="1:14" ht="22.5" customHeight="1">
      <c r="A520" s="307" t="s">
        <v>20848</v>
      </c>
      <c r="B520" s="433">
        <v>8806182589874</v>
      </c>
      <c r="C520" s="314" t="s">
        <v>21159</v>
      </c>
      <c r="D520" s="434" t="s">
        <v>21160</v>
      </c>
      <c r="E520" s="435">
        <v>50000</v>
      </c>
      <c r="F520" s="436">
        <v>0.56999999999999995</v>
      </c>
      <c r="G520" s="437">
        <v>6</v>
      </c>
      <c r="H520" s="38">
        <f>Таблица615[[#This Row],[Розничная цена KRW]]*Таблица615[[#This Row],[Коэфициент стоимости]]</f>
        <v>28499.999999999996</v>
      </c>
      <c r="I520" s="438" t="str">
        <f>IF($H$1="","Введите курс",Таблица615[[#This Row],[Оптовая цена KRW                       за 1шт]]/$H$1)</f>
        <v>Введите курс</v>
      </c>
      <c r="J520" s="444"/>
      <c r="K520" s="439">
        <f>Таблица615[[#This Row],[Заказ коробок ]]*Таблица615[[#This Row],[Кол-во шт в коробке]]</f>
        <v>0</v>
      </c>
      <c r="L520" s="440">
        <f>Таблица615[[#This Row],[Общее кол-во шт]]*Таблица615[[#This Row],[Оптовая цена KRW                       за 1шт]]</f>
        <v>0</v>
      </c>
      <c r="M520" s="441" t="str">
        <f>IFERROR(Таблица615[[#This Row],[Общее кол-во шт]]*Таблица615[[#This Row],[Оптовая цена USD                       за 1шт]],"")</f>
        <v/>
      </c>
      <c r="N520" s="442"/>
    </row>
    <row r="521" spans="1:14" ht="22.5" customHeight="1">
      <c r="A521" s="307" t="s">
        <v>20851</v>
      </c>
      <c r="B521" s="433">
        <v>8806182589881</v>
      </c>
      <c r="C521" s="314" t="s">
        <v>21162</v>
      </c>
      <c r="D521" s="434" t="s">
        <v>21163</v>
      </c>
      <c r="E521" s="435">
        <v>92000</v>
      </c>
      <c r="F521" s="436">
        <v>0.56999999999999995</v>
      </c>
      <c r="G521" s="437">
        <v>6</v>
      </c>
      <c r="H521" s="38">
        <f>Таблица615[[#This Row],[Розничная цена KRW]]*Таблица615[[#This Row],[Коэфициент стоимости]]</f>
        <v>52439.999999999993</v>
      </c>
      <c r="I521" s="438" t="str">
        <f>IF($H$1="","Введите курс",Таблица615[[#This Row],[Оптовая цена KRW                       за 1шт]]/$H$1)</f>
        <v>Введите курс</v>
      </c>
      <c r="J521" s="444"/>
      <c r="K521" s="439">
        <f>Таблица615[[#This Row],[Заказ коробок ]]*Таблица615[[#This Row],[Кол-во шт в коробке]]</f>
        <v>0</v>
      </c>
      <c r="L521" s="440">
        <f>Таблица615[[#This Row],[Общее кол-во шт]]*Таблица615[[#This Row],[Оптовая цена KRW                       за 1шт]]</f>
        <v>0</v>
      </c>
      <c r="M521" s="441" t="str">
        <f>IFERROR(Таблица615[[#This Row],[Общее кол-во шт]]*Таблица615[[#This Row],[Оптовая цена USD                       за 1шт]],"")</f>
        <v/>
      </c>
      <c r="N521" s="442"/>
    </row>
    <row r="522" spans="1:14" ht="22.5" customHeight="1">
      <c r="A522" s="307" t="s">
        <v>20854</v>
      </c>
      <c r="B522" s="433">
        <v>8806182592508</v>
      </c>
      <c r="C522" s="314" t="s">
        <v>32049</v>
      </c>
      <c r="D522" s="434" t="s">
        <v>32050</v>
      </c>
      <c r="E522" s="435">
        <v>18000</v>
      </c>
      <c r="F522" s="436">
        <v>0.56999999999999995</v>
      </c>
      <c r="G522" s="437">
        <v>6</v>
      </c>
      <c r="H522" s="38">
        <f>Таблица615[[#This Row],[Розничная цена KRW]]*Таблица615[[#This Row],[Коэфициент стоимости]]</f>
        <v>10260</v>
      </c>
      <c r="I522" s="438" t="str">
        <f>IF($H$1="","Введите курс",Таблица615[[#This Row],[Оптовая цена KRW                       за 1шт]]/$H$1)</f>
        <v>Введите курс</v>
      </c>
      <c r="J522" s="444"/>
      <c r="K522" s="439">
        <f>Таблица615[[#This Row],[Заказ коробок ]]*Таблица615[[#This Row],[Кол-во шт в коробке]]</f>
        <v>0</v>
      </c>
      <c r="L522" s="440">
        <f>Таблица615[[#This Row],[Общее кол-во шт]]*Таблица615[[#This Row],[Оптовая цена KRW                       за 1шт]]</f>
        <v>0</v>
      </c>
      <c r="M522" s="441" t="str">
        <f>IFERROR(Таблица615[[#This Row],[Общее кол-во шт]]*Таблица615[[#This Row],[Оптовая цена USD                       за 1шт]],"")</f>
        <v/>
      </c>
      <c r="N522" s="442"/>
    </row>
    <row r="523" spans="1:14" ht="22.5" customHeight="1">
      <c r="A523" s="307" t="s">
        <v>20857</v>
      </c>
      <c r="B523" s="433">
        <v>8806182592775</v>
      </c>
      <c r="C523" s="314" t="s">
        <v>21168</v>
      </c>
      <c r="D523" s="434" t="s">
        <v>21169</v>
      </c>
      <c r="E523" s="435">
        <v>26000</v>
      </c>
      <c r="F523" s="436">
        <v>0.56999999999999995</v>
      </c>
      <c r="G523" s="437">
        <v>6</v>
      </c>
      <c r="H523" s="38">
        <f>Таблица615[[#This Row],[Розничная цена KRW]]*Таблица615[[#This Row],[Коэфициент стоимости]]</f>
        <v>14819.999999999998</v>
      </c>
      <c r="I523" s="438" t="str">
        <f>IF($H$1="","Введите курс",Таблица615[[#This Row],[Оптовая цена KRW                       за 1шт]]/$H$1)</f>
        <v>Введите курс</v>
      </c>
      <c r="J523" s="444"/>
      <c r="K523" s="439">
        <f>Таблица615[[#This Row],[Заказ коробок ]]*Таблица615[[#This Row],[Кол-во шт в коробке]]</f>
        <v>0</v>
      </c>
      <c r="L523" s="440">
        <f>Таблица615[[#This Row],[Общее кол-во шт]]*Таблица615[[#This Row],[Оптовая цена KRW                       за 1шт]]</f>
        <v>0</v>
      </c>
      <c r="M523" s="441" t="str">
        <f>IFERROR(Таблица615[[#This Row],[Общее кол-во шт]]*Таблица615[[#This Row],[Оптовая цена USD                       за 1шт]],"")</f>
        <v/>
      </c>
      <c r="N523" s="442"/>
    </row>
    <row r="524" spans="1:14" ht="22.5" customHeight="1">
      <c r="A524" s="307" t="s">
        <v>20860</v>
      </c>
      <c r="B524" s="433">
        <v>8806182592782</v>
      </c>
      <c r="C524" s="314" t="s">
        <v>21171</v>
      </c>
      <c r="D524" s="434" t="s">
        <v>21172</v>
      </c>
      <c r="E524" s="435">
        <v>26000</v>
      </c>
      <c r="F524" s="436">
        <v>0.56999999999999995</v>
      </c>
      <c r="G524" s="437">
        <v>6</v>
      </c>
      <c r="H524" s="38">
        <f>Таблица615[[#This Row],[Розничная цена KRW]]*Таблица615[[#This Row],[Коэфициент стоимости]]</f>
        <v>14819.999999999998</v>
      </c>
      <c r="I524" s="438" t="str">
        <f>IF($H$1="","Введите курс",Таблица615[[#This Row],[Оптовая цена KRW                       за 1шт]]/$H$1)</f>
        <v>Введите курс</v>
      </c>
      <c r="J524" s="444"/>
      <c r="K524" s="439">
        <f>Таблица615[[#This Row],[Заказ коробок ]]*Таблица615[[#This Row],[Кол-во шт в коробке]]</f>
        <v>0</v>
      </c>
      <c r="L524" s="440">
        <f>Таблица615[[#This Row],[Общее кол-во шт]]*Таблица615[[#This Row],[Оптовая цена KRW                       за 1шт]]</f>
        <v>0</v>
      </c>
      <c r="M524" s="441" t="str">
        <f>IFERROR(Таблица615[[#This Row],[Общее кол-во шт]]*Таблица615[[#This Row],[Оптовая цена USD                       за 1шт]],"")</f>
        <v/>
      </c>
      <c r="N524" s="442"/>
    </row>
    <row r="525" spans="1:14" ht="22.5" customHeight="1">
      <c r="A525" s="307" t="s">
        <v>20863</v>
      </c>
      <c r="B525" s="433">
        <v>8806182592799</v>
      </c>
      <c r="C525" s="314" t="s">
        <v>21174</v>
      </c>
      <c r="D525" s="434" t="s">
        <v>21175</v>
      </c>
      <c r="E525" s="435">
        <v>32000</v>
      </c>
      <c r="F525" s="436">
        <v>0.56999999999999995</v>
      </c>
      <c r="G525" s="437">
        <v>12</v>
      </c>
      <c r="H525" s="38">
        <f>Таблица615[[#This Row],[Розничная цена KRW]]*Таблица615[[#This Row],[Коэфициент стоимости]]</f>
        <v>18240</v>
      </c>
      <c r="I525" s="438" t="str">
        <f>IF($H$1="","Введите курс",Таблица615[[#This Row],[Оптовая цена KRW                       за 1шт]]/$H$1)</f>
        <v>Введите курс</v>
      </c>
      <c r="J525" s="444"/>
      <c r="K525" s="439">
        <f>Таблица615[[#This Row],[Заказ коробок ]]*Таблица615[[#This Row],[Кол-во шт в коробке]]</f>
        <v>0</v>
      </c>
      <c r="L525" s="440">
        <f>Таблица615[[#This Row],[Общее кол-во шт]]*Таблица615[[#This Row],[Оптовая цена KRW                       за 1шт]]</f>
        <v>0</v>
      </c>
      <c r="M525" s="441" t="str">
        <f>IFERROR(Таблица615[[#This Row],[Общее кол-во шт]]*Таблица615[[#This Row],[Оптовая цена USD                       за 1шт]],"")</f>
        <v/>
      </c>
      <c r="N525" s="442"/>
    </row>
    <row r="526" spans="1:14" ht="22.5" customHeight="1">
      <c r="A526" s="307" t="s">
        <v>20866</v>
      </c>
      <c r="B526" s="433">
        <v>8806182594496</v>
      </c>
      <c r="C526" s="314" t="s">
        <v>21190</v>
      </c>
      <c r="D526" s="434" t="s">
        <v>21191</v>
      </c>
      <c r="E526" s="435">
        <v>42000</v>
      </c>
      <c r="F526" s="436">
        <v>0.56999999999999995</v>
      </c>
      <c r="G526" s="437">
        <v>6</v>
      </c>
      <c r="H526" s="38">
        <f>Таблица615[[#This Row],[Розничная цена KRW]]*Таблица615[[#This Row],[Коэфициент стоимости]]</f>
        <v>23939.999999999996</v>
      </c>
      <c r="I526" s="438" t="str">
        <f>IF($H$1="","Введите курс",Таблица615[[#This Row],[Оптовая цена KRW                       за 1шт]]/$H$1)</f>
        <v>Введите курс</v>
      </c>
      <c r="J526" s="444"/>
      <c r="K526" s="439">
        <f>Таблица615[[#This Row],[Заказ коробок ]]*Таблица615[[#This Row],[Кол-во шт в коробке]]</f>
        <v>0</v>
      </c>
      <c r="L526" s="440">
        <f>Таблица615[[#This Row],[Общее кол-во шт]]*Таблица615[[#This Row],[Оптовая цена KRW                       за 1шт]]</f>
        <v>0</v>
      </c>
      <c r="M526" s="441" t="str">
        <f>IFERROR(Таблица615[[#This Row],[Общее кол-во шт]]*Таблица615[[#This Row],[Оптовая цена USD                       за 1шт]],"")</f>
        <v/>
      </c>
      <c r="N526" s="442"/>
    </row>
    <row r="527" spans="1:14" ht="22.5" customHeight="1">
      <c r="A527" s="307" t="s">
        <v>20869</v>
      </c>
      <c r="B527" s="433">
        <v>8806182594502</v>
      </c>
      <c r="C527" s="314" t="s">
        <v>21193</v>
      </c>
      <c r="D527" s="434" t="s">
        <v>21194</v>
      </c>
      <c r="E527" s="435">
        <v>42000</v>
      </c>
      <c r="F527" s="436">
        <v>0.56999999999999995</v>
      </c>
      <c r="G527" s="437">
        <v>12</v>
      </c>
      <c r="H527" s="38">
        <f>Таблица615[[#This Row],[Розничная цена KRW]]*Таблица615[[#This Row],[Коэфициент стоимости]]</f>
        <v>23939.999999999996</v>
      </c>
      <c r="I527" s="438" t="str">
        <f>IF($H$1="","Введите курс",Таблица615[[#This Row],[Оптовая цена KRW                       за 1шт]]/$H$1)</f>
        <v>Введите курс</v>
      </c>
      <c r="J527" s="444"/>
      <c r="K527" s="439">
        <f>Таблица615[[#This Row],[Заказ коробок ]]*Таблица615[[#This Row],[Кол-во шт в коробке]]</f>
        <v>0</v>
      </c>
      <c r="L527" s="440">
        <f>Таблица615[[#This Row],[Общее кол-во шт]]*Таблица615[[#This Row],[Оптовая цена KRW                       за 1шт]]</f>
        <v>0</v>
      </c>
      <c r="M527" s="441" t="str">
        <f>IFERROR(Таблица615[[#This Row],[Общее кол-во шт]]*Таблица615[[#This Row],[Оптовая цена USD                       за 1шт]],"")</f>
        <v/>
      </c>
      <c r="N527" s="442"/>
    </row>
    <row r="528" spans="1:14" ht="22.5" customHeight="1">
      <c r="A528" s="307" t="s">
        <v>20872</v>
      </c>
      <c r="B528" s="433">
        <v>8806182594519</v>
      </c>
      <c r="C528" s="314" t="s">
        <v>21196</v>
      </c>
      <c r="D528" s="434" t="s">
        <v>21197</v>
      </c>
      <c r="E528" s="435">
        <v>40000</v>
      </c>
      <c r="F528" s="436">
        <v>0.56999999999999995</v>
      </c>
      <c r="G528" s="437">
        <v>12</v>
      </c>
      <c r="H528" s="38">
        <f>Таблица615[[#This Row],[Розничная цена KRW]]*Таблица615[[#This Row],[Коэфициент стоимости]]</f>
        <v>22799.999999999996</v>
      </c>
      <c r="I528" s="438" t="str">
        <f>IF($H$1="","Введите курс",Таблица615[[#This Row],[Оптовая цена KRW                       за 1шт]]/$H$1)</f>
        <v>Введите курс</v>
      </c>
      <c r="J528" s="444"/>
      <c r="K528" s="439">
        <f>Таблица615[[#This Row],[Заказ коробок ]]*Таблица615[[#This Row],[Кол-во шт в коробке]]</f>
        <v>0</v>
      </c>
      <c r="L528" s="440">
        <f>Таблица615[[#This Row],[Общее кол-во шт]]*Таблица615[[#This Row],[Оптовая цена KRW                       за 1шт]]</f>
        <v>0</v>
      </c>
      <c r="M528" s="441" t="str">
        <f>IFERROR(Таблица615[[#This Row],[Общее кол-во шт]]*Таблица615[[#This Row],[Оптовая цена USD                       за 1шт]],"")</f>
        <v/>
      </c>
      <c r="N528" s="442"/>
    </row>
    <row r="529" spans="1:14" ht="22.5" customHeight="1">
      <c r="A529" s="307" t="s">
        <v>20875</v>
      </c>
      <c r="B529" s="433">
        <v>8806182595011</v>
      </c>
      <c r="C529" s="314" t="s">
        <v>32051</v>
      </c>
      <c r="D529" s="434" t="s">
        <v>32052</v>
      </c>
      <c r="E529" s="435">
        <v>33000</v>
      </c>
      <c r="F529" s="436">
        <v>0.56999999999999995</v>
      </c>
      <c r="G529" s="437">
        <v>6</v>
      </c>
      <c r="H529" s="38">
        <f>Таблица615[[#This Row],[Розничная цена KRW]]*Таблица615[[#This Row],[Коэфициент стоимости]]</f>
        <v>18810</v>
      </c>
      <c r="I529" s="438" t="str">
        <f>IF($H$1="","Введите курс",Таблица615[[#This Row],[Оптовая цена KRW                       за 1шт]]/$H$1)</f>
        <v>Введите курс</v>
      </c>
      <c r="J529" s="444"/>
      <c r="K529" s="439">
        <f>Таблица615[[#This Row],[Заказ коробок ]]*Таблица615[[#This Row],[Кол-во шт в коробке]]</f>
        <v>0</v>
      </c>
      <c r="L529" s="440">
        <f>Таблица615[[#This Row],[Общее кол-во шт]]*Таблица615[[#This Row],[Оптовая цена KRW                       за 1шт]]</f>
        <v>0</v>
      </c>
      <c r="M529" s="441" t="str">
        <f>IFERROR(Таблица615[[#This Row],[Общее кол-во шт]]*Таблица615[[#This Row],[Оптовая цена USD                       за 1шт]],"")</f>
        <v/>
      </c>
      <c r="N529" s="442"/>
    </row>
    <row r="530" spans="1:14" ht="22.5" customHeight="1">
      <c r="A530" s="307" t="s">
        <v>20878</v>
      </c>
      <c r="B530" s="433">
        <v>8806182595028</v>
      </c>
      <c r="C530" s="314" t="s">
        <v>32053</v>
      </c>
      <c r="D530" s="434" t="s">
        <v>32054</v>
      </c>
      <c r="E530" s="435">
        <v>33000</v>
      </c>
      <c r="F530" s="436">
        <v>0.56999999999999995</v>
      </c>
      <c r="G530" s="437">
        <v>6</v>
      </c>
      <c r="H530" s="38">
        <f>Таблица615[[#This Row],[Розничная цена KRW]]*Таблица615[[#This Row],[Коэфициент стоимости]]</f>
        <v>18810</v>
      </c>
      <c r="I530" s="438" t="str">
        <f>IF($H$1="","Введите курс",Таблица615[[#This Row],[Оптовая цена KRW                       за 1шт]]/$H$1)</f>
        <v>Введите курс</v>
      </c>
      <c r="J530" s="444"/>
      <c r="K530" s="439">
        <f>Таблица615[[#This Row],[Заказ коробок ]]*Таблица615[[#This Row],[Кол-во шт в коробке]]</f>
        <v>0</v>
      </c>
      <c r="L530" s="440">
        <f>Таблица615[[#This Row],[Общее кол-во шт]]*Таблица615[[#This Row],[Оптовая цена KRW                       за 1шт]]</f>
        <v>0</v>
      </c>
      <c r="M530" s="441" t="str">
        <f>IFERROR(Таблица615[[#This Row],[Общее кол-во шт]]*Таблица615[[#This Row],[Оптовая цена USD                       за 1шт]],"")</f>
        <v/>
      </c>
      <c r="N530" s="442"/>
    </row>
    <row r="531" spans="1:14" ht="22.5" customHeight="1">
      <c r="A531" s="307" t="s">
        <v>20881</v>
      </c>
      <c r="B531" s="433">
        <v>8806182595004</v>
      </c>
      <c r="C531" s="314" t="s">
        <v>32055</v>
      </c>
      <c r="D531" s="434" t="s">
        <v>32056</v>
      </c>
      <c r="E531" s="435">
        <v>52000</v>
      </c>
      <c r="F531" s="436">
        <v>0.56999999999999995</v>
      </c>
      <c r="G531" s="437">
        <v>6</v>
      </c>
      <c r="H531" s="38">
        <f>Таблица615[[#This Row],[Розничная цена KRW]]*Таблица615[[#This Row],[Коэфициент стоимости]]</f>
        <v>29639.999999999996</v>
      </c>
      <c r="I531" s="438" t="str">
        <f>IF($H$1="","Введите курс",Таблица615[[#This Row],[Оптовая цена KRW                       за 1шт]]/$H$1)</f>
        <v>Введите курс</v>
      </c>
      <c r="J531" s="444"/>
      <c r="K531" s="439">
        <f>Таблица615[[#This Row],[Заказ коробок ]]*Таблица615[[#This Row],[Кол-во шт в коробке]]</f>
        <v>0</v>
      </c>
      <c r="L531" s="440">
        <f>Таблица615[[#This Row],[Общее кол-во шт]]*Таблица615[[#This Row],[Оптовая цена KRW                       за 1шт]]</f>
        <v>0</v>
      </c>
      <c r="M531" s="441" t="str">
        <f>IFERROR(Таблица615[[#This Row],[Общее кол-во шт]]*Таблица615[[#This Row],[Оптовая цена USD                       за 1шт]],"")</f>
        <v/>
      </c>
      <c r="N531" s="442"/>
    </row>
    <row r="532" spans="1:14" ht="22.5" customHeight="1">
      <c r="A532" s="307" t="s">
        <v>20884</v>
      </c>
      <c r="B532" s="433">
        <v>8806182594991</v>
      </c>
      <c r="C532" s="314" t="s">
        <v>32057</v>
      </c>
      <c r="D532" s="434" t="s">
        <v>32058</v>
      </c>
      <c r="E532" s="435">
        <v>52000</v>
      </c>
      <c r="F532" s="436">
        <v>0.56999999999999995</v>
      </c>
      <c r="G532" s="437">
        <v>12</v>
      </c>
      <c r="H532" s="38">
        <f>Таблица615[[#This Row],[Розничная цена KRW]]*Таблица615[[#This Row],[Коэфициент стоимости]]</f>
        <v>29639.999999999996</v>
      </c>
      <c r="I532" s="438" t="str">
        <f>IF($H$1="","Введите курс",Таблица615[[#This Row],[Оптовая цена KRW                       за 1шт]]/$H$1)</f>
        <v>Введите курс</v>
      </c>
      <c r="J532" s="444"/>
      <c r="K532" s="439">
        <f>Таблица615[[#This Row],[Заказ коробок ]]*Таблица615[[#This Row],[Кол-во шт в коробке]]</f>
        <v>0</v>
      </c>
      <c r="L532" s="440">
        <f>Таблица615[[#This Row],[Общее кол-во шт]]*Таблица615[[#This Row],[Оптовая цена KRW                       за 1шт]]</f>
        <v>0</v>
      </c>
      <c r="M532" s="441" t="str">
        <f>IFERROR(Таблица615[[#This Row],[Общее кол-во шт]]*Таблица615[[#This Row],[Оптовая цена USD                       за 1шт]],"")</f>
        <v/>
      </c>
      <c r="N532" s="442"/>
    </row>
    <row r="533" spans="1:14" ht="22.5" customHeight="1">
      <c r="A533" s="307" t="s">
        <v>20885</v>
      </c>
      <c r="B533" s="433">
        <v>8801051462425</v>
      </c>
      <c r="C533" s="314" t="s">
        <v>32059</v>
      </c>
      <c r="D533" s="434" t="s">
        <v>32060</v>
      </c>
      <c r="E533" s="435">
        <v>52000</v>
      </c>
      <c r="F533" s="436">
        <v>0.56999999999999995</v>
      </c>
      <c r="G533" s="437">
        <v>6</v>
      </c>
      <c r="H533" s="38">
        <f>Таблица615[[#This Row],[Розничная цена KRW]]*Таблица615[[#This Row],[Коэфициент стоимости]]</f>
        <v>29639.999999999996</v>
      </c>
      <c r="I533" s="438" t="str">
        <f>IF($H$1="","Введите курс",Таблица615[[#This Row],[Оптовая цена KRW                       за 1шт]]/$H$1)</f>
        <v>Введите курс</v>
      </c>
      <c r="J533" s="444"/>
      <c r="K533" s="439">
        <f>Таблица615[[#This Row],[Заказ коробок ]]*Таблица615[[#This Row],[Кол-во шт в коробке]]</f>
        <v>0</v>
      </c>
      <c r="L533" s="440">
        <f>Таблица615[[#This Row],[Общее кол-во шт]]*Таблица615[[#This Row],[Оптовая цена KRW                       за 1шт]]</f>
        <v>0</v>
      </c>
      <c r="M533" s="441" t="str">
        <f>IFERROR(Таблица615[[#This Row],[Общее кол-во шт]]*Таблица615[[#This Row],[Оптовая цена USD                       за 1шт]],"")</f>
        <v/>
      </c>
      <c r="N533" s="442"/>
    </row>
    <row r="534" spans="1:14" ht="22.5" customHeight="1">
      <c r="A534" s="307" t="s">
        <v>20886</v>
      </c>
      <c r="B534" s="433">
        <v>8801051462418</v>
      </c>
      <c r="C534" s="314" t="s">
        <v>32061</v>
      </c>
      <c r="D534" s="434" t="s">
        <v>32062</v>
      </c>
      <c r="E534" s="435">
        <v>32000</v>
      </c>
      <c r="F534" s="436">
        <v>0.56999999999999995</v>
      </c>
      <c r="G534" s="437">
        <v>12</v>
      </c>
      <c r="H534" s="38">
        <f>Таблица615[[#This Row],[Розничная цена KRW]]*Таблица615[[#This Row],[Коэфициент стоимости]]</f>
        <v>18240</v>
      </c>
      <c r="I534" s="438" t="str">
        <f>IF($H$1="","Введите курс",Таблица615[[#This Row],[Оптовая цена KRW                       за 1шт]]/$H$1)</f>
        <v>Введите курс</v>
      </c>
      <c r="J534" s="444"/>
      <c r="K534" s="439">
        <f>Таблица615[[#This Row],[Заказ коробок ]]*Таблица615[[#This Row],[Кол-во шт в коробке]]</f>
        <v>0</v>
      </c>
      <c r="L534" s="440">
        <f>Таблица615[[#This Row],[Общее кол-во шт]]*Таблица615[[#This Row],[Оптовая цена KRW                       за 1шт]]</f>
        <v>0</v>
      </c>
      <c r="M534" s="441" t="str">
        <f>IFERROR(Таблица615[[#This Row],[Общее кол-во шт]]*Таблица615[[#This Row],[Оптовая цена USD                       за 1шт]],"")</f>
        <v/>
      </c>
      <c r="N534" s="442"/>
    </row>
    <row r="535" spans="1:14" ht="22.5" customHeight="1">
      <c r="A535" s="307" t="s">
        <v>20887</v>
      </c>
      <c r="B535" s="433">
        <v>8801051462470</v>
      </c>
      <c r="C535" s="314" t="s">
        <v>32063</v>
      </c>
      <c r="D535" s="434" t="s">
        <v>32064</v>
      </c>
      <c r="E535" s="435">
        <v>60000</v>
      </c>
      <c r="F535" s="436">
        <v>0.56999999999999995</v>
      </c>
      <c r="G535" s="437">
        <v>6</v>
      </c>
      <c r="H535" s="38">
        <f>Таблица615[[#This Row],[Розничная цена KRW]]*Таблица615[[#This Row],[Коэфициент стоимости]]</f>
        <v>34200</v>
      </c>
      <c r="I535" s="438" t="str">
        <f>IF($H$1="","Введите курс",Таблица615[[#This Row],[Оптовая цена KRW                       за 1шт]]/$H$1)</f>
        <v>Введите курс</v>
      </c>
      <c r="J535" s="444"/>
      <c r="K535" s="439">
        <f>Таблица615[[#This Row],[Заказ коробок ]]*Таблица615[[#This Row],[Кол-во шт в коробке]]</f>
        <v>0</v>
      </c>
      <c r="L535" s="440">
        <f>Таблица615[[#This Row],[Общее кол-во шт]]*Таблица615[[#This Row],[Оптовая цена KRW                       за 1шт]]</f>
        <v>0</v>
      </c>
      <c r="M535" s="441" t="str">
        <f>IFERROR(Таблица615[[#This Row],[Общее кол-во шт]]*Таблица615[[#This Row],[Оптовая цена USD                       за 1шт]],"")</f>
        <v/>
      </c>
      <c r="N535" s="442"/>
    </row>
    <row r="536" spans="1:14" ht="22.5" customHeight="1">
      <c r="A536" s="307" t="s">
        <v>20890</v>
      </c>
      <c r="B536" s="433">
        <v>8801051466911</v>
      </c>
      <c r="C536" s="314" t="s">
        <v>32065</v>
      </c>
      <c r="D536" s="434" t="s">
        <v>32066</v>
      </c>
      <c r="E536" s="435">
        <v>100000</v>
      </c>
      <c r="F536" s="436">
        <v>0.56999999999999995</v>
      </c>
      <c r="G536" s="437">
        <v>6</v>
      </c>
      <c r="H536" s="38">
        <f>Таблица615[[#This Row],[Розничная цена KRW]]*Таблица615[[#This Row],[Коэфициент стоимости]]</f>
        <v>56999.999999999993</v>
      </c>
      <c r="I536" s="438" t="str">
        <f>IF($H$1="","Введите курс",Таблица615[[#This Row],[Оптовая цена KRW                       за 1шт]]/$H$1)</f>
        <v>Введите курс</v>
      </c>
      <c r="J536" s="444"/>
      <c r="K536" s="439">
        <f>Таблица615[[#This Row],[Заказ коробок ]]*Таблица615[[#This Row],[Кол-во шт в коробке]]</f>
        <v>0</v>
      </c>
      <c r="L536" s="440">
        <f>Таблица615[[#This Row],[Общее кол-во шт]]*Таблица615[[#This Row],[Оптовая цена KRW                       за 1шт]]</f>
        <v>0</v>
      </c>
      <c r="M536" s="441" t="str">
        <f>IFERROR(Таблица615[[#This Row],[Общее кол-во шт]]*Таблица615[[#This Row],[Оптовая цена USD                       за 1шт]],"")</f>
        <v/>
      </c>
      <c r="N536" s="442"/>
    </row>
    <row r="537" spans="1:14" ht="22.5" customHeight="1">
      <c r="A537" s="307" t="s">
        <v>20893</v>
      </c>
      <c r="B537" s="433">
        <v>8801051466928</v>
      </c>
      <c r="C537" s="314" t="s">
        <v>32067</v>
      </c>
      <c r="D537" s="434" t="s">
        <v>21014</v>
      </c>
      <c r="E537" s="435">
        <v>68000</v>
      </c>
      <c r="F537" s="436">
        <v>0.56999999999999995</v>
      </c>
      <c r="G537" s="437">
        <v>6</v>
      </c>
      <c r="H537" s="38">
        <f>Таблица615[[#This Row],[Розничная цена KRW]]*Таблица615[[#This Row],[Коэфициент стоимости]]</f>
        <v>38760</v>
      </c>
      <c r="I537" s="438" t="str">
        <f>IF($H$1="","Введите курс",Таблица615[[#This Row],[Оптовая цена KRW                       за 1шт]]/$H$1)</f>
        <v>Введите курс</v>
      </c>
      <c r="J537" s="444"/>
      <c r="K537" s="439">
        <f>Таблица615[[#This Row],[Заказ коробок ]]*Таблица615[[#This Row],[Кол-во шт в коробке]]</f>
        <v>0</v>
      </c>
      <c r="L537" s="440">
        <f>Таблица615[[#This Row],[Общее кол-во шт]]*Таблица615[[#This Row],[Оптовая цена KRW                       за 1шт]]</f>
        <v>0</v>
      </c>
      <c r="M537" s="441" t="str">
        <f>IFERROR(Таблица615[[#This Row],[Общее кол-во шт]]*Таблица615[[#This Row],[Оптовая цена USD                       за 1шт]],"")</f>
        <v/>
      </c>
      <c r="N537" s="442"/>
    </row>
    <row r="538" spans="1:14" ht="22.5" customHeight="1">
      <c r="A538" s="307" t="s">
        <v>20896</v>
      </c>
      <c r="B538" s="433">
        <v>8801051466935</v>
      </c>
      <c r="C538" s="314" t="s">
        <v>32068</v>
      </c>
      <c r="D538" s="434" t="s">
        <v>21145</v>
      </c>
      <c r="E538" s="435">
        <v>28000</v>
      </c>
      <c r="F538" s="436">
        <v>0.56999999999999995</v>
      </c>
      <c r="G538" s="437">
        <v>6</v>
      </c>
      <c r="H538" s="38">
        <f>Таблица615[[#This Row],[Розничная цена KRW]]*Таблица615[[#This Row],[Коэфициент стоимости]]</f>
        <v>15959.999999999998</v>
      </c>
      <c r="I538" s="438" t="str">
        <f>IF($H$1="","Введите курс",Таблица615[[#This Row],[Оптовая цена KRW                       за 1шт]]/$H$1)</f>
        <v>Введите курс</v>
      </c>
      <c r="J538" s="444"/>
      <c r="K538" s="439">
        <f>Таблица615[[#This Row],[Заказ коробок ]]*Таблица615[[#This Row],[Кол-во шт в коробке]]</f>
        <v>0</v>
      </c>
      <c r="L538" s="440">
        <f>Таблица615[[#This Row],[Общее кол-во шт]]*Таблица615[[#This Row],[Оптовая цена KRW                       за 1шт]]</f>
        <v>0</v>
      </c>
      <c r="M538" s="441" t="str">
        <f>IFERROR(Таблица615[[#This Row],[Общее кол-во шт]]*Таблица615[[#This Row],[Оптовая цена USD                       за 1шт]],"")</f>
        <v/>
      </c>
      <c r="N538" s="442"/>
    </row>
    <row r="539" spans="1:14" ht="22.5" customHeight="1">
      <c r="A539" s="307" t="s">
        <v>20899</v>
      </c>
      <c r="B539" s="433">
        <v>8801051466980</v>
      </c>
      <c r="C539" s="314" t="s">
        <v>32069</v>
      </c>
      <c r="D539" s="434" t="s">
        <v>21128</v>
      </c>
      <c r="E539" s="435">
        <v>32000</v>
      </c>
      <c r="F539" s="436">
        <v>0.56999999999999995</v>
      </c>
      <c r="G539" s="437">
        <v>6</v>
      </c>
      <c r="H539" s="38">
        <f>Таблица615[[#This Row],[Розничная цена KRW]]*Таблица615[[#This Row],[Коэфициент стоимости]]</f>
        <v>18240</v>
      </c>
      <c r="I539" s="438" t="str">
        <f>IF($H$1="","Введите курс",Таблица615[[#This Row],[Оптовая цена KRW                       за 1шт]]/$H$1)</f>
        <v>Введите курс</v>
      </c>
      <c r="J539" s="444"/>
      <c r="K539" s="439">
        <f>Таблица615[[#This Row],[Заказ коробок ]]*Таблица615[[#This Row],[Кол-во шт в коробке]]</f>
        <v>0</v>
      </c>
      <c r="L539" s="440">
        <f>Таблица615[[#This Row],[Общее кол-во шт]]*Таблица615[[#This Row],[Оптовая цена KRW                       за 1шт]]</f>
        <v>0</v>
      </c>
      <c r="M539" s="441" t="str">
        <f>IFERROR(Таблица615[[#This Row],[Общее кол-во шт]]*Таблица615[[#This Row],[Оптовая цена USD                       за 1шт]],"")</f>
        <v/>
      </c>
      <c r="N539" s="442"/>
    </row>
    <row r="540" spans="1:14" ht="22.5" customHeight="1">
      <c r="A540" s="307" t="s">
        <v>20902</v>
      </c>
      <c r="B540" s="433">
        <v>8801051466997</v>
      </c>
      <c r="C540" s="314" t="s">
        <v>32070</v>
      </c>
      <c r="D540" s="434" t="s">
        <v>21148</v>
      </c>
      <c r="E540" s="435">
        <v>28000</v>
      </c>
      <c r="F540" s="436">
        <v>0.56999999999999995</v>
      </c>
      <c r="G540" s="437">
        <v>6</v>
      </c>
      <c r="H540" s="38">
        <f>Таблица615[[#This Row],[Розничная цена KRW]]*Таблица615[[#This Row],[Коэфициент стоимости]]</f>
        <v>15959.999999999998</v>
      </c>
      <c r="I540" s="438" t="str">
        <f>IF($H$1="","Введите курс",Таблица615[[#This Row],[Оптовая цена KRW                       за 1шт]]/$H$1)</f>
        <v>Введите курс</v>
      </c>
      <c r="J540" s="444"/>
      <c r="K540" s="439">
        <f>Таблица615[[#This Row],[Заказ коробок ]]*Таблица615[[#This Row],[Кол-во шт в коробке]]</f>
        <v>0</v>
      </c>
      <c r="L540" s="440">
        <f>Таблица615[[#This Row],[Общее кол-во шт]]*Таблица615[[#This Row],[Оптовая цена KRW                       за 1шт]]</f>
        <v>0</v>
      </c>
      <c r="M540" s="441" t="str">
        <f>IFERROR(Таблица615[[#This Row],[Общее кол-во шт]]*Таблица615[[#This Row],[Оптовая цена USD                       за 1шт]],"")</f>
        <v/>
      </c>
      <c r="N540" s="442"/>
    </row>
    <row r="541" spans="1:14" ht="22.5" customHeight="1">
      <c r="A541" s="307" t="s">
        <v>20903</v>
      </c>
      <c r="B541" s="433">
        <v>8801051467000</v>
      </c>
      <c r="C541" s="314" t="s">
        <v>32071</v>
      </c>
      <c r="D541" s="434" t="s">
        <v>21092</v>
      </c>
      <c r="E541" s="435">
        <v>68000</v>
      </c>
      <c r="F541" s="436">
        <v>0.56999999999999995</v>
      </c>
      <c r="G541" s="437">
        <v>6</v>
      </c>
      <c r="H541" s="38">
        <f>Таблица615[[#This Row],[Розничная цена KRW]]*Таблица615[[#This Row],[Коэфициент стоимости]]</f>
        <v>38760</v>
      </c>
      <c r="I541" s="438" t="str">
        <f>IF($H$1="","Введите курс",Таблица615[[#This Row],[Оптовая цена KRW                       за 1шт]]/$H$1)</f>
        <v>Введите курс</v>
      </c>
      <c r="J541" s="444"/>
      <c r="K541" s="439">
        <f>Таблица615[[#This Row],[Заказ коробок ]]*Таблица615[[#This Row],[Кол-во шт в коробке]]</f>
        <v>0</v>
      </c>
      <c r="L541" s="440">
        <f>Таблица615[[#This Row],[Общее кол-во шт]]*Таблица615[[#This Row],[Оптовая цена KRW                       за 1шт]]</f>
        <v>0</v>
      </c>
      <c r="M541" s="441" t="str">
        <f>IFERROR(Таблица615[[#This Row],[Общее кол-во шт]]*Таблица615[[#This Row],[Оптовая цена USD                       за 1шт]],"")</f>
        <v/>
      </c>
      <c r="N541" s="442"/>
    </row>
    <row r="542" spans="1:14" ht="22.5" customHeight="1">
      <c r="A542" s="307" t="s">
        <v>20906</v>
      </c>
      <c r="B542" s="433">
        <v>8801051467024</v>
      </c>
      <c r="C542" s="314" t="s">
        <v>32072</v>
      </c>
      <c r="D542" s="434" t="s">
        <v>21151</v>
      </c>
      <c r="E542" s="435">
        <v>60000</v>
      </c>
      <c r="F542" s="436">
        <v>0.56999999999999995</v>
      </c>
      <c r="G542" s="437">
        <v>6</v>
      </c>
      <c r="H542" s="38">
        <f>Таблица615[[#This Row],[Розничная цена KRW]]*Таблица615[[#This Row],[Коэфициент стоимости]]</f>
        <v>34200</v>
      </c>
      <c r="I542" s="438" t="str">
        <f>IF($H$1="","Введите курс",Таблица615[[#This Row],[Оптовая цена KRW                       за 1шт]]/$H$1)</f>
        <v>Введите курс</v>
      </c>
      <c r="J542" s="444"/>
      <c r="K542" s="439">
        <f>Таблица615[[#This Row],[Заказ коробок ]]*Таблица615[[#This Row],[Кол-во шт в коробке]]</f>
        <v>0</v>
      </c>
      <c r="L542" s="440">
        <f>Таблица615[[#This Row],[Общее кол-во шт]]*Таблица615[[#This Row],[Оптовая цена KRW                       за 1шт]]</f>
        <v>0</v>
      </c>
      <c r="M542" s="441" t="str">
        <f>IFERROR(Таблица615[[#This Row],[Общее кол-во шт]]*Таблица615[[#This Row],[Оптовая цена USD                       за 1шт]],"")</f>
        <v/>
      </c>
      <c r="N542" s="442"/>
    </row>
    <row r="543" spans="1:14" ht="22.5" customHeight="1">
      <c r="A543" s="307" t="s">
        <v>20909</v>
      </c>
      <c r="B543" s="433">
        <v>8801051467147</v>
      </c>
      <c r="C543" s="314" t="s">
        <v>32073</v>
      </c>
      <c r="D543" s="434" t="s">
        <v>21186</v>
      </c>
      <c r="E543" s="435">
        <v>28000</v>
      </c>
      <c r="F543" s="436">
        <v>0.56999999999999995</v>
      </c>
      <c r="G543" s="437">
        <v>6</v>
      </c>
      <c r="H543" s="38">
        <f>Таблица615[[#This Row],[Розничная цена KRW]]*Таблица615[[#This Row],[Коэфициент стоимости]]</f>
        <v>15959.999999999998</v>
      </c>
      <c r="I543" s="438" t="str">
        <f>IF($H$1="","Введите курс",Таблица615[[#This Row],[Оптовая цена KRW                       за 1шт]]/$H$1)</f>
        <v>Введите курс</v>
      </c>
      <c r="J543" s="444"/>
      <c r="K543" s="439">
        <f>Таблица615[[#This Row],[Заказ коробок ]]*Таблица615[[#This Row],[Кол-во шт в коробке]]</f>
        <v>0</v>
      </c>
      <c r="L543" s="440">
        <f>Таблица615[[#This Row],[Общее кол-во шт]]*Таблица615[[#This Row],[Оптовая цена KRW                       за 1шт]]</f>
        <v>0</v>
      </c>
      <c r="M543" s="441" t="str">
        <f>IFERROR(Таблица615[[#This Row],[Общее кол-во шт]]*Таблица615[[#This Row],[Оптовая цена USD                       за 1шт]],"")</f>
        <v/>
      </c>
      <c r="N543" s="442"/>
    </row>
    <row r="544" spans="1:14" ht="22.5" customHeight="1">
      <c r="A544" s="307" t="s">
        <v>20912</v>
      </c>
      <c r="B544" s="433">
        <v>8801051467154</v>
      </c>
      <c r="C544" s="314" t="s">
        <v>32074</v>
      </c>
      <c r="D544" s="434" t="s">
        <v>21188</v>
      </c>
      <c r="E544" s="435">
        <v>28000</v>
      </c>
      <c r="F544" s="436">
        <v>0.56999999999999995</v>
      </c>
      <c r="G544" s="437">
        <v>6</v>
      </c>
      <c r="H544" s="38">
        <f>Таблица615[[#This Row],[Розничная цена KRW]]*Таблица615[[#This Row],[Коэфициент стоимости]]</f>
        <v>15959.999999999998</v>
      </c>
      <c r="I544" s="438" t="str">
        <f>IF($H$1="","Введите курс",Таблица615[[#This Row],[Оптовая цена KRW                       за 1шт]]/$H$1)</f>
        <v>Введите курс</v>
      </c>
      <c r="J544" s="444"/>
      <c r="K544" s="439">
        <f>Таблица615[[#This Row],[Заказ коробок ]]*Таблица615[[#This Row],[Кол-во шт в коробке]]</f>
        <v>0</v>
      </c>
      <c r="L544" s="440">
        <f>Таблица615[[#This Row],[Общее кол-во шт]]*Таблица615[[#This Row],[Оптовая цена KRW                       за 1шт]]</f>
        <v>0</v>
      </c>
      <c r="M544" s="441" t="str">
        <f>IFERROR(Таблица615[[#This Row],[Общее кол-во шт]]*Таблица615[[#This Row],[Оптовая цена USD                       за 1шт]],"")</f>
        <v/>
      </c>
      <c r="N544" s="442"/>
    </row>
    <row r="545" spans="1:14" ht="22.5" customHeight="1">
      <c r="A545" s="307" t="s">
        <v>20915</v>
      </c>
      <c r="B545" s="433">
        <v>8801051467161</v>
      </c>
      <c r="C545" s="314" t="s">
        <v>32075</v>
      </c>
      <c r="D545" s="434" t="s">
        <v>21191</v>
      </c>
      <c r="E545" s="435">
        <v>42000</v>
      </c>
      <c r="F545" s="436">
        <v>0.56999999999999995</v>
      </c>
      <c r="G545" s="437">
        <v>6</v>
      </c>
      <c r="H545" s="38">
        <f>Таблица615[[#This Row],[Розничная цена KRW]]*Таблица615[[#This Row],[Коэфициент стоимости]]</f>
        <v>23939.999999999996</v>
      </c>
      <c r="I545" s="438" t="str">
        <f>IF($H$1="","Введите курс",Таблица615[[#This Row],[Оптовая цена KRW                       за 1шт]]/$H$1)</f>
        <v>Введите курс</v>
      </c>
      <c r="J545" s="444"/>
      <c r="K545" s="439">
        <f>Таблица615[[#This Row],[Заказ коробок ]]*Таблица615[[#This Row],[Кол-во шт в коробке]]</f>
        <v>0</v>
      </c>
      <c r="L545" s="440">
        <f>Таблица615[[#This Row],[Общее кол-во шт]]*Таблица615[[#This Row],[Оптовая цена KRW                       за 1шт]]</f>
        <v>0</v>
      </c>
      <c r="M545" s="441" t="str">
        <f>IFERROR(Таблица615[[#This Row],[Общее кол-во шт]]*Таблица615[[#This Row],[Оптовая цена USD                       за 1шт]],"")</f>
        <v/>
      </c>
      <c r="N545" s="442"/>
    </row>
    <row r="546" spans="1:14" ht="22.5" customHeight="1">
      <c r="A546" s="307" t="s">
        <v>20918</v>
      </c>
      <c r="B546" s="433">
        <v>8801051467178</v>
      </c>
      <c r="C546" s="314" t="s">
        <v>32076</v>
      </c>
      <c r="D546" s="434" t="s">
        <v>21194</v>
      </c>
      <c r="E546" s="435">
        <v>42000</v>
      </c>
      <c r="F546" s="436">
        <v>0.56999999999999995</v>
      </c>
      <c r="G546" s="437">
        <v>12</v>
      </c>
      <c r="H546" s="38">
        <f>Таблица615[[#This Row],[Розничная цена KRW]]*Таблица615[[#This Row],[Коэфициент стоимости]]</f>
        <v>23939.999999999996</v>
      </c>
      <c r="I546" s="438" t="str">
        <f>IF($H$1="","Введите курс",Таблица615[[#This Row],[Оптовая цена KRW                       за 1шт]]/$H$1)</f>
        <v>Введите курс</v>
      </c>
      <c r="J546" s="444"/>
      <c r="K546" s="439">
        <f>Таблица615[[#This Row],[Заказ коробок ]]*Таблица615[[#This Row],[Кол-во шт в коробке]]</f>
        <v>0</v>
      </c>
      <c r="L546" s="440">
        <f>Таблица615[[#This Row],[Общее кол-во шт]]*Таблица615[[#This Row],[Оптовая цена KRW                       за 1шт]]</f>
        <v>0</v>
      </c>
      <c r="M546" s="441" t="str">
        <f>IFERROR(Таблица615[[#This Row],[Общее кол-во шт]]*Таблица615[[#This Row],[Оптовая цена USD                       за 1шт]],"")</f>
        <v/>
      </c>
      <c r="N546" s="442"/>
    </row>
    <row r="547" spans="1:14" ht="22.5" customHeight="1">
      <c r="A547" s="307" t="s">
        <v>20921</v>
      </c>
      <c r="B547" s="433">
        <v>8801051467185</v>
      </c>
      <c r="C547" s="314" t="s">
        <v>32077</v>
      </c>
      <c r="D547" s="434" t="s">
        <v>21197</v>
      </c>
      <c r="E547" s="435">
        <v>40000</v>
      </c>
      <c r="F547" s="436">
        <v>0.56999999999999995</v>
      </c>
      <c r="G547" s="437">
        <v>12</v>
      </c>
      <c r="H547" s="38">
        <f>Таблица615[[#This Row],[Розничная цена KRW]]*Таблица615[[#This Row],[Коэфициент стоимости]]</f>
        <v>22799.999999999996</v>
      </c>
      <c r="I547" s="438" t="str">
        <f>IF($H$1="","Введите курс",Таблица615[[#This Row],[Оптовая цена KRW                       за 1шт]]/$H$1)</f>
        <v>Введите курс</v>
      </c>
      <c r="J547" s="444"/>
      <c r="K547" s="439">
        <f>Таблица615[[#This Row],[Заказ коробок ]]*Таблица615[[#This Row],[Кол-во шт в коробке]]</f>
        <v>0</v>
      </c>
      <c r="L547" s="440">
        <f>Таблица615[[#This Row],[Общее кол-во шт]]*Таблица615[[#This Row],[Оптовая цена KRW                       за 1шт]]</f>
        <v>0</v>
      </c>
      <c r="M547" s="441" t="str">
        <f>IFERROR(Таблица615[[#This Row],[Общее кол-во шт]]*Таблица615[[#This Row],[Оптовая цена USD                       за 1шт]],"")</f>
        <v/>
      </c>
      <c r="N547" s="442"/>
    </row>
    <row r="548" spans="1:14" ht="22.5" customHeight="1">
      <c r="A548" s="307" t="s">
        <v>20924</v>
      </c>
      <c r="B548" s="433">
        <v>8801051467321</v>
      </c>
      <c r="C548" s="314" t="s">
        <v>32078</v>
      </c>
      <c r="D548" s="434" t="s">
        <v>21005</v>
      </c>
      <c r="E548" s="435">
        <v>35000</v>
      </c>
      <c r="F548" s="436">
        <v>0.56999999999999995</v>
      </c>
      <c r="G548" s="437">
        <v>6</v>
      </c>
      <c r="H548" s="38">
        <f>Таблица615[[#This Row],[Розничная цена KRW]]*Таблица615[[#This Row],[Коэфициент стоимости]]</f>
        <v>19950</v>
      </c>
      <c r="I548" s="438" t="str">
        <f>IF($H$1="","Введите курс",Таблица615[[#This Row],[Оптовая цена KRW                       за 1шт]]/$H$1)</f>
        <v>Введите курс</v>
      </c>
      <c r="J548" s="444"/>
      <c r="K548" s="439">
        <f>Таблица615[[#This Row],[Заказ коробок ]]*Таблица615[[#This Row],[Кол-во шт в коробке]]</f>
        <v>0</v>
      </c>
      <c r="L548" s="440">
        <f>Таблица615[[#This Row],[Общее кол-во шт]]*Таблица615[[#This Row],[Оптовая цена KRW                       за 1шт]]</f>
        <v>0</v>
      </c>
      <c r="M548" s="441" t="str">
        <f>IFERROR(Таблица615[[#This Row],[Общее кол-во шт]]*Таблица615[[#This Row],[Оптовая цена USD                       за 1шт]],"")</f>
        <v/>
      </c>
      <c r="N548" s="442"/>
    </row>
    <row r="549" spans="1:14" ht="22.5" customHeight="1">
      <c r="A549" s="307" t="s">
        <v>20927</v>
      </c>
      <c r="B549" s="433">
        <v>8801051467338</v>
      </c>
      <c r="C549" s="314" t="s">
        <v>32079</v>
      </c>
      <c r="D549" s="434" t="s">
        <v>21008</v>
      </c>
      <c r="E549" s="435">
        <v>35000</v>
      </c>
      <c r="F549" s="436">
        <v>0.56999999999999995</v>
      </c>
      <c r="G549" s="437">
        <v>6</v>
      </c>
      <c r="H549" s="38">
        <f>Таблица615[[#This Row],[Розничная цена KRW]]*Таблица615[[#This Row],[Коэфициент стоимости]]</f>
        <v>19950</v>
      </c>
      <c r="I549" s="438" t="str">
        <f>IF($H$1="","Введите курс",Таблица615[[#This Row],[Оптовая цена KRW                       за 1шт]]/$H$1)</f>
        <v>Введите курс</v>
      </c>
      <c r="J549" s="444"/>
      <c r="K549" s="439">
        <f>Таблица615[[#This Row],[Заказ коробок ]]*Таблица615[[#This Row],[Кол-во шт в коробке]]</f>
        <v>0</v>
      </c>
      <c r="L549" s="440">
        <f>Таблица615[[#This Row],[Общее кол-во шт]]*Таблица615[[#This Row],[Оптовая цена KRW                       за 1шт]]</f>
        <v>0</v>
      </c>
      <c r="M549" s="441" t="str">
        <f>IFERROR(Таблица615[[#This Row],[Общее кол-во шт]]*Таблица615[[#This Row],[Оптовая цена USD                       за 1шт]],"")</f>
        <v/>
      </c>
      <c r="N549" s="442"/>
    </row>
    <row r="550" spans="1:14" ht="22.5" customHeight="1">
      <c r="A550" s="307" t="s">
        <v>20930</v>
      </c>
      <c r="B550" s="433">
        <v>8801051467345</v>
      </c>
      <c r="C550" s="314" t="s">
        <v>32080</v>
      </c>
      <c r="D550" s="434" t="s">
        <v>21011</v>
      </c>
      <c r="E550" s="435">
        <v>60000</v>
      </c>
      <c r="F550" s="436">
        <v>0.56999999999999995</v>
      </c>
      <c r="G550" s="437">
        <v>6</v>
      </c>
      <c r="H550" s="38">
        <f>Таблица615[[#This Row],[Розничная цена KRW]]*Таблица615[[#This Row],[Коэфициент стоимости]]</f>
        <v>34200</v>
      </c>
      <c r="I550" s="438" t="str">
        <f>IF($H$1="","Введите курс",Таблица615[[#This Row],[Оптовая цена KRW                       за 1шт]]/$H$1)</f>
        <v>Введите курс</v>
      </c>
      <c r="J550" s="444"/>
      <c r="K550" s="439">
        <f>Таблица615[[#This Row],[Заказ коробок ]]*Таблица615[[#This Row],[Кол-во шт в коробке]]</f>
        <v>0</v>
      </c>
      <c r="L550" s="440">
        <f>Таблица615[[#This Row],[Общее кол-во шт]]*Таблица615[[#This Row],[Оптовая цена KRW                       за 1шт]]</f>
        <v>0</v>
      </c>
      <c r="M550" s="441" t="str">
        <f>IFERROR(Таблица615[[#This Row],[Общее кол-во шт]]*Таблица615[[#This Row],[Оптовая цена USD                       за 1шт]],"")</f>
        <v/>
      </c>
      <c r="N550" s="442"/>
    </row>
    <row r="551" spans="1:14" ht="22.5" customHeight="1">
      <c r="A551" s="307" t="s">
        <v>20933</v>
      </c>
      <c r="B551" s="433">
        <v>8801051467352</v>
      </c>
      <c r="C551" s="314" t="s">
        <v>32081</v>
      </c>
      <c r="D551" s="434" t="s">
        <v>21020</v>
      </c>
      <c r="E551" s="435">
        <v>70000</v>
      </c>
      <c r="F551" s="436">
        <v>0.56999999999999995</v>
      </c>
      <c r="G551" s="437">
        <v>6</v>
      </c>
      <c r="H551" s="38">
        <f>Таблица615[[#This Row],[Розничная цена KRW]]*Таблица615[[#This Row],[Коэфициент стоимости]]</f>
        <v>39900</v>
      </c>
      <c r="I551" s="438" t="str">
        <f>IF($H$1="","Введите курс",Таблица615[[#This Row],[Оптовая цена KRW                       за 1шт]]/$H$1)</f>
        <v>Введите курс</v>
      </c>
      <c r="J551" s="444"/>
      <c r="K551" s="439">
        <f>Таблица615[[#This Row],[Заказ коробок ]]*Таблица615[[#This Row],[Кол-во шт в коробке]]</f>
        <v>0</v>
      </c>
      <c r="L551" s="440">
        <f>Таблица615[[#This Row],[Общее кол-во шт]]*Таблица615[[#This Row],[Оптовая цена KRW                       за 1шт]]</f>
        <v>0</v>
      </c>
      <c r="M551" s="441" t="str">
        <f>IFERROR(Таблица615[[#This Row],[Общее кол-во шт]]*Таблица615[[#This Row],[Оптовая цена USD                       за 1шт]],"")</f>
        <v/>
      </c>
      <c r="N551" s="442"/>
    </row>
    <row r="552" spans="1:14" ht="22.5" customHeight="1">
      <c r="A552" s="307" t="s">
        <v>20936</v>
      </c>
      <c r="B552" s="433">
        <v>8801051467369</v>
      </c>
      <c r="C552" s="314" t="s">
        <v>32082</v>
      </c>
      <c r="D552" s="434" t="s">
        <v>21017</v>
      </c>
      <c r="E552" s="435">
        <v>60000</v>
      </c>
      <c r="F552" s="436">
        <v>0.56999999999999995</v>
      </c>
      <c r="G552" s="437">
        <v>6</v>
      </c>
      <c r="H552" s="38">
        <f>Таблица615[[#This Row],[Розничная цена KRW]]*Таблица615[[#This Row],[Коэфициент стоимости]]</f>
        <v>34200</v>
      </c>
      <c r="I552" s="438" t="str">
        <f>IF($H$1="","Введите курс",Таблица615[[#This Row],[Оптовая цена KRW                       за 1шт]]/$H$1)</f>
        <v>Введите курс</v>
      </c>
      <c r="J552" s="444"/>
      <c r="K552" s="439">
        <f>Таблица615[[#This Row],[Заказ коробок ]]*Таблица615[[#This Row],[Кол-во шт в коробке]]</f>
        <v>0</v>
      </c>
      <c r="L552" s="440">
        <f>Таблица615[[#This Row],[Общее кол-во шт]]*Таблица615[[#This Row],[Оптовая цена KRW                       за 1шт]]</f>
        <v>0</v>
      </c>
      <c r="M552" s="441" t="str">
        <f>IFERROR(Таблица615[[#This Row],[Общее кол-во шт]]*Таблица615[[#This Row],[Оптовая цена USD                       за 1шт]],"")</f>
        <v/>
      </c>
      <c r="N552" s="442"/>
    </row>
    <row r="553" spans="1:14" ht="22.5" customHeight="1">
      <c r="A553" s="307" t="s">
        <v>20938</v>
      </c>
      <c r="B553" s="433">
        <v>8801051467420</v>
      </c>
      <c r="C553" s="314" t="s">
        <v>32083</v>
      </c>
      <c r="D553" s="434" t="s">
        <v>32084</v>
      </c>
      <c r="E553" s="435">
        <v>56000</v>
      </c>
      <c r="F553" s="436">
        <v>0.56999999999999995</v>
      </c>
      <c r="G553" s="437">
        <v>4</v>
      </c>
      <c r="H553" s="38">
        <f>Таблица615[[#This Row],[Розничная цена KRW]]*Таблица615[[#This Row],[Коэфициент стоимости]]</f>
        <v>31919.999999999996</v>
      </c>
      <c r="I553" s="438" t="str">
        <f>IF($H$1="","Введите курс",Таблица615[[#This Row],[Оптовая цена KRW                       за 1шт]]/$H$1)</f>
        <v>Введите курс</v>
      </c>
      <c r="J553" s="444"/>
      <c r="K553" s="439">
        <f>Таблица615[[#This Row],[Заказ коробок ]]*Таблица615[[#This Row],[Кол-во шт в коробке]]</f>
        <v>0</v>
      </c>
      <c r="L553" s="440">
        <f>Таблица615[[#This Row],[Общее кол-во шт]]*Таблица615[[#This Row],[Оптовая цена KRW                       за 1шт]]</f>
        <v>0</v>
      </c>
      <c r="M553" s="441" t="str">
        <f>IFERROR(Таблица615[[#This Row],[Общее кол-во шт]]*Таблица615[[#This Row],[Оптовая цена USD                       за 1шт]],"")</f>
        <v/>
      </c>
      <c r="N553" s="442"/>
    </row>
    <row r="554" spans="1:14" ht="22.5" customHeight="1">
      <c r="A554" s="307" t="s">
        <v>20940</v>
      </c>
      <c r="B554" s="433">
        <v>8801051467437</v>
      </c>
      <c r="C554" s="314" t="s">
        <v>32085</v>
      </c>
      <c r="D554" s="434" t="s">
        <v>21089</v>
      </c>
      <c r="E554" s="435">
        <v>60000</v>
      </c>
      <c r="F554" s="436">
        <v>0.56999999999999995</v>
      </c>
      <c r="G554" s="437">
        <v>6</v>
      </c>
      <c r="H554" s="38">
        <f>Таблица615[[#This Row],[Розничная цена KRW]]*Таблица615[[#This Row],[Коэфициент стоимости]]</f>
        <v>34200</v>
      </c>
      <c r="I554" s="438" t="str">
        <f>IF($H$1="","Введите курс",Таблица615[[#This Row],[Оптовая цена KRW                       за 1шт]]/$H$1)</f>
        <v>Введите курс</v>
      </c>
      <c r="J554" s="444"/>
      <c r="K554" s="439">
        <f>Таблица615[[#This Row],[Заказ коробок ]]*Таблица615[[#This Row],[Кол-во шт в коробке]]</f>
        <v>0</v>
      </c>
      <c r="L554" s="440">
        <f>Таблица615[[#This Row],[Общее кол-во шт]]*Таблица615[[#This Row],[Оптовая цена KRW                       за 1шт]]</f>
        <v>0</v>
      </c>
      <c r="M554" s="441" t="str">
        <f>IFERROR(Таблица615[[#This Row],[Общее кол-во шт]]*Таблица615[[#This Row],[Оптовая цена USD                       за 1шт]],"")</f>
        <v/>
      </c>
      <c r="N554" s="442"/>
    </row>
    <row r="555" spans="1:14" ht="22.5" customHeight="1">
      <c r="A555" s="307" t="s">
        <v>20943</v>
      </c>
      <c r="B555" s="433">
        <v>8801051467444</v>
      </c>
      <c r="C555" s="314" t="s">
        <v>32086</v>
      </c>
      <c r="D555" s="434" t="s">
        <v>21086</v>
      </c>
      <c r="E555" s="435">
        <v>35000</v>
      </c>
      <c r="F555" s="436">
        <v>0.56999999999999995</v>
      </c>
      <c r="G555" s="437">
        <v>6</v>
      </c>
      <c r="H555" s="38">
        <f>Таблица615[[#This Row],[Розничная цена KRW]]*Таблица615[[#This Row],[Коэфициент стоимости]]</f>
        <v>19950</v>
      </c>
      <c r="I555" s="438" t="str">
        <f>IF($H$1="","Введите курс",Таблица615[[#This Row],[Оптовая цена KRW                       за 1шт]]/$H$1)</f>
        <v>Введите курс</v>
      </c>
      <c r="J555" s="444"/>
      <c r="K555" s="439">
        <f>Таблица615[[#This Row],[Заказ коробок ]]*Таблица615[[#This Row],[Кол-во шт в коробке]]</f>
        <v>0</v>
      </c>
      <c r="L555" s="440">
        <f>Таблица615[[#This Row],[Общее кол-во шт]]*Таблица615[[#This Row],[Оптовая цена KRW                       за 1шт]]</f>
        <v>0</v>
      </c>
      <c r="M555" s="441" t="str">
        <f>IFERROR(Таблица615[[#This Row],[Общее кол-во шт]]*Таблица615[[#This Row],[Оптовая цена USD                       за 1шт]],"")</f>
        <v/>
      </c>
      <c r="N555" s="442"/>
    </row>
    <row r="556" spans="1:14" ht="22.5" customHeight="1">
      <c r="A556" s="307" t="s">
        <v>20946</v>
      </c>
      <c r="B556" s="433">
        <v>8801051467451</v>
      </c>
      <c r="C556" s="314" t="s">
        <v>32087</v>
      </c>
      <c r="D556" s="434" t="s">
        <v>21083</v>
      </c>
      <c r="E556" s="435">
        <v>35000</v>
      </c>
      <c r="F556" s="436">
        <v>0.56999999999999995</v>
      </c>
      <c r="G556" s="437">
        <v>6</v>
      </c>
      <c r="H556" s="38">
        <f>Таблица615[[#This Row],[Розничная цена KRW]]*Таблица615[[#This Row],[Коэфициент стоимости]]</f>
        <v>19950</v>
      </c>
      <c r="I556" s="438" t="str">
        <f>IF($H$1="","Введите курс",Таблица615[[#This Row],[Оптовая цена KRW                       за 1шт]]/$H$1)</f>
        <v>Введите курс</v>
      </c>
      <c r="J556" s="444"/>
      <c r="K556" s="439">
        <f>Таблица615[[#This Row],[Заказ коробок ]]*Таблица615[[#This Row],[Кол-во шт в коробке]]</f>
        <v>0</v>
      </c>
      <c r="L556" s="440">
        <f>Таблица615[[#This Row],[Общее кол-во шт]]*Таблица615[[#This Row],[Оптовая цена KRW                       за 1шт]]</f>
        <v>0</v>
      </c>
      <c r="M556" s="441" t="str">
        <f>IFERROR(Таблица615[[#This Row],[Общее кол-во шт]]*Таблица615[[#This Row],[Оптовая цена USD                       за 1шт]],"")</f>
        <v/>
      </c>
      <c r="N556" s="442"/>
    </row>
    <row r="557" spans="1:14" ht="22.5" customHeight="1">
      <c r="A557" s="307" t="s">
        <v>20949</v>
      </c>
      <c r="B557" s="433">
        <v>8801051467499</v>
      </c>
      <c r="C557" s="314" t="s">
        <v>32088</v>
      </c>
      <c r="D557" s="434" t="s">
        <v>32048</v>
      </c>
      <c r="E557" s="435">
        <v>56000</v>
      </c>
      <c r="F557" s="436">
        <v>0.56999999999999995</v>
      </c>
      <c r="G557" s="437">
        <v>6</v>
      </c>
      <c r="H557" s="38">
        <f>Таблица615[[#This Row],[Розничная цена KRW]]*Таблица615[[#This Row],[Коэфициент стоимости]]</f>
        <v>31919.999999999996</v>
      </c>
      <c r="I557" s="438" t="str">
        <f>IF($H$1="","Введите курс",Таблица615[[#This Row],[Оптовая цена KRW                       за 1шт]]/$H$1)</f>
        <v>Введите курс</v>
      </c>
      <c r="J557" s="444"/>
      <c r="K557" s="439">
        <f>Таблица615[[#This Row],[Заказ коробок ]]*Таблица615[[#This Row],[Кол-во шт в коробке]]</f>
        <v>0</v>
      </c>
      <c r="L557" s="440">
        <f>Таблица615[[#This Row],[Общее кол-во шт]]*Таблица615[[#This Row],[Оптовая цена KRW                       за 1шт]]</f>
        <v>0</v>
      </c>
      <c r="M557" s="441" t="str">
        <f>IFERROR(Таблица615[[#This Row],[Общее кол-во шт]]*Таблица615[[#This Row],[Оптовая цена USD                       за 1шт]],"")</f>
        <v/>
      </c>
      <c r="N557" s="442"/>
    </row>
    <row r="558" spans="1:14" ht="22.5" customHeight="1">
      <c r="A558" s="307" t="s">
        <v>20952</v>
      </c>
      <c r="B558" s="433">
        <v>8801051467567</v>
      </c>
      <c r="C558" s="314" t="s">
        <v>32089</v>
      </c>
      <c r="D558" s="434" t="s">
        <v>32044</v>
      </c>
      <c r="E558" s="435">
        <v>70000</v>
      </c>
      <c r="F558" s="436">
        <v>0.56999999999999995</v>
      </c>
      <c r="G558" s="437">
        <v>6</v>
      </c>
      <c r="H558" s="38">
        <f>Таблица615[[#This Row],[Розничная цена KRW]]*Таблица615[[#This Row],[Коэфициент стоимости]]</f>
        <v>39900</v>
      </c>
      <c r="I558" s="438" t="str">
        <f>IF($H$1="","Введите курс",Таблица615[[#This Row],[Оптовая цена KRW                       за 1шт]]/$H$1)</f>
        <v>Введите курс</v>
      </c>
      <c r="J558" s="444"/>
      <c r="K558" s="439">
        <f>Таблица615[[#This Row],[Заказ коробок ]]*Таблица615[[#This Row],[Кол-во шт в коробке]]</f>
        <v>0</v>
      </c>
      <c r="L558" s="440">
        <f>Таблица615[[#This Row],[Общее кол-во шт]]*Таблица615[[#This Row],[Оптовая цена KRW                       за 1шт]]</f>
        <v>0</v>
      </c>
      <c r="M558" s="441" t="str">
        <f>IFERROR(Таблица615[[#This Row],[Общее кол-во шт]]*Таблица615[[#This Row],[Оптовая цена USD                       за 1шт]],"")</f>
        <v/>
      </c>
      <c r="N558" s="442"/>
    </row>
    <row r="559" spans="1:14" ht="22.5" customHeight="1">
      <c r="A559" s="307" t="s">
        <v>20955</v>
      </c>
      <c r="B559" s="433">
        <v>8801051468717</v>
      </c>
      <c r="C559" s="314" t="s">
        <v>32090</v>
      </c>
      <c r="D559" s="434" t="s">
        <v>32091</v>
      </c>
      <c r="E559" s="435">
        <v>70000</v>
      </c>
      <c r="F559" s="436">
        <v>0.56999999999999995</v>
      </c>
      <c r="G559" s="437">
        <v>6</v>
      </c>
      <c r="H559" s="38">
        <f>Таблица615[[#This Row],[Розничная цена KRW]]*Таблица615[[#This Row],[Коэфициент стоимости]]</f>
        <v>39900</v>
      </c>
      <c r="I559" s="438" t="str">
        <f>IF($H$1="","Введите курс",Таблица615[[#This Row],[Оптовая цена KRW                       за 1шт]]/$H$1)</f>
        <v>Введите курс</v>
      </c>
      <c r="J559" s="444"/>
      <c r="K559" s="439">
        <f>Таблица615[[#This Row],[Заказ коробок ]]*Таблица615[[#This Row],[Кол-во шт в коробке]]</f>
        <v>0</v>
      </c>
      <c r="L559" s="440">
        <f>Таблица615[[#This Row],[Общее кол-во шт]]*Таблица615[[#This Row],[Оптовая цена KRW                       за 1шт]]</f>
        <v>0</v>
      </c>
      <c r="M559" s="441" t="str">
        <f>IFERROR(Таблица615[[#This Row],[Общее кол-во шт]]*Таблица615[[#This Row],[Оптовая цена USD                       за 1шт]],"")</f>
        <v/>
      </c>
      <c r="N559" s="442"/>
    </row>
    <row r="560" spans="1:14" ht="22.5" customHeight="1">
      <c r="A560" s="307" t="s">
        <v>20958</v>
      </c>
      <c r="B560" s="433">
        <v>8801051471687</v>
      </c>
      <c r="C560" s="314" t="s">
        <v>32092</v>
      </c>
      <c r="D560" s="434" t="s">
        <v>32093</v>
      </c>
      <c r="E560" s="435">
        <v>28000</v>
      </c>
      <c r="F560" s="436">
        <v>0.56999999999999995</v>
      </c>
      <c r="G560" s="437">
        <v>6</v>
      </c>
      <c r="H560" s="38">
        <f>Таблица615[[#This Row],[Розничная цена KRW]]*Таблица615[[#This Row],[Коэфициент стоимости]]</f>
        <v>15959.999999999998</v>
      </c>
      <c r="I560" s="438" t="str">
        <f>IF($H$1="","Введите курс",Таблица615[[#This Row],[Оптовая цена KRW                       за 1шт]]/$H$1)</f>
        <v>Введите курс</v>
      </c>
      <c r="J560" s="444"/>
      <c r="K560" s="439">
        <f>Таблица615[[#This Row],[Заказ коробок ]]*Таблица615[[#This Row],[Кол-во шт в коробке]]</f>
        <v>0</v>
      </c>
      <c r="L560" s="440">
        <f>Таблица615[[#This Row],[Общее кол-во шт]]*Таблица615[[#This Row],[Оптовая цена KRW                       за 1шт]]</f>
        <v>0</v>
      </c>
      <c r="M560" s="441" t="str">
        <f>IFERROR(Таблица615[[#This Row],[Общее кол-во шт]]*Таблица615[[#This Row],[Оптовая цена USD                       за 1шт]],"")</f>
        <v/>
      </c>
      <c r="N560" s="442"/>
    </row>
    <row r="561" spans="1:14" ht="22.5" customHeight="1">
      <c r="A561" s="307" t="s">
        <v>20961</v>
      </c>
      <c r="B561" s="433">
        <v>8806182595929</v>
      </c>
      <c r="C561" s="314" t="s">
        <v>32094</v>
      </c>
      <c r="D561" s="434" t="s">
        <v>32095</v>
      </c>
      <c r="E561" s="435">
        <v>68000</v>
      </c>
      <c r="F561" s="436">
        <v>0.56999999999999995</v>
      </c>
      <c r="G561" s="437">
        <v>6</v>
      </c>
      <c r="H561" s="38">
        <f>Таблица615[[#This Row],[Розничная цена KRW]]*Таблица615[[#This Row],[Коэфициент стоимости]]</f>
        <v>38760</v>
      </c>
      <c r="I561" s="438" t="str">
        <f>IF($H$1="","Введите курс",Таблица615[[#This Row],[Оптовая цена KRW                       за 1шт]]/$H$1)</f>
        <v>Введите курс</v>
      </c>
      <c r="J561" s="444"/>
      <c r="K561" s="439">
        <f>Таблица615[[#This Row],[Заказ коробок ]]*Таблица615[[#This Row],[Кол-во шт в коробке]]</f>
        <v>0</v>
      </c>
      <c r="L561" s="440">
        <f>Таблица615[[#This Row],[Общее кол-во шт]]*Таблица615[[#This Row],[Оптовая цена KRW                       за 1шт]]</f>
        <v>0</v>
      </c>
      <c r="M561" s="441" t="str">
        <f>IFERROR(Таблица615[[#This Row],[Общее кол-во шт]]*Таблица615[[#This Row],[Оптовая цена USD                       за 1шт]],"")</f>
        <v/>
      </c>
      <c r="N561" s="442"/>
    </row>
    <row r="562" spans="1:14" ht="22.5" customHeight="1">
      <c r="A562" s="307" t="s">
        <v>20964</v>
      </c>
      <c r="B562" s="433">
        <v>8801051476262</v>
      </c>
      <c r="C562" s="314" t="s">
        <v>32096</v>
      </c>
      <c r="D562" s="434" t="s">
        <v>32097</v>
      </c>
      <c r="E562" s="435">
        <v>70000</v>
      </c>
      <c r="F562" s="436">
        <v>0.56999999999999995</v>
      </c>
      <c r="G562" s="437">
        <v>6</v>
      </c>
      <c r="H562" s="38">
        <f>Таблица615[[#This Row],[Розничная цена KRW]]*Таблица615[[#This Row],[Коэфициент стоимости]]</f>
        <v>39900</v>
      </c>
      <c r="I562" s="438" t="str">
        <f>IF($H$1="","Введите курс",Таблица615[[#This Row],[Оптовая цена KRW                       за 1шт]]/$H$1)</f>
        <v>Введите курс</v>
      </c>
      <c r="J562" s="444"/>
      <c r="K562" s="439">
        <f>Таблица615[[#This Row],[Заказ коробок ]]*Таблица615[[#This Row],[Кол-во шт в коробке]]</f>
        <v>0</v>
      </c>
      <c r="L562" s="440">
        <f>Таблица615[[#This Row],[Общее кол-во шт]]*Таблица615[[#This Row],[Оптовая цена KRW                       за 1шт]]</f>
        <v>0</v>
      </c>
      <c r="M562" s="441" t="str">
        <f>IFERROR(Таблица615[[#This Row],[Общее кол-во шт]]*Таблица615[[#This Row],[Оптовая цена USD                       за 1шт]],"")</f>
        <v/>
      </c>
      <c r="N562" s="442"/>
    </row>
    <row r="563" spans="1:14" ht="22.5" customHeight="1">
      <c r="A563" s="307" t="s">
        <v>20967</v>
      </c>
      <c r="B563" s="433">
        <v>8806182551130</v>
      </c>
      <c r="C563" s="314" t="s">
        <v>21211</v>
      </c>
      <c r="D563" s="434" t="s">
        <v>21212</v>
      </c>
      <c r="E563" s="435">
        <v>10000</v>
      </c>
      <c r="F563" s="436">
        <v>0.56999999999999995</v>
      </c>
      <c r="G563" s="437">
        <v>6</v>
      </c>
      <c r="H563" s="38">
        <f>Таблица615[[#This Row],[Розничная цена KRW]]*Таблица615[[#This Row],[Коэфициент стоимости]]</f>
        <v>5699.9999999999991</v>
      </c>
      <c r="I563" s="438" t="str">
        <f>IF($H$1="","Введите курс",Таблица615[[#This Row],[Оптовая цена KRW                       за 1шт]]/$H$1)</f>
        <v>Введите курс</v>
      </c>
      <c r="J563" s="444"/>
      <c r="K563" s="439">
        <f>Таблица615[[#This Row],[Заказ коробок ]]*Таблица615[[#This Row],[Кол-во шт в коробке]]</f>
        <v>0</v>
      </c>
      <c r="L563" s="440">
        <f>Таблица615[[#This Row],[Общее кол-во шт]]*Таблица615[[#This Row],[Оптовая цена KRW                       за 1шт]]</f>
        <v>0</v>
      </c>
      <c r="M563" s="441" t="str">
        <f>IFERROR(Таблица615[[#This Row],[Общее кол-во шт]]*Таблица615[[#This Row],[Оптовая цена USD                       за 1шт]],"")</f>
        <v/>
      </c>
      <c r="N563" s="442"/>
    </row>
    <row r="564" spans="1:14" ht="22.5" customHeight="1">
      <c r="A564" s="307" t="s">
        <v>20970</v>
      </c>
      <c r="B564" s="433">
        <v>8806182551246</v>
      </c>
      <c r="C564" s="314" t="s">
        <v>21218</v>
      </c>
      <c r="D564" s="434" t="s">
        <v>21219</v>
      </c>
      <c r="E564" s="435">
        <v>25000</v>
      </c>
      <c r="F564" s="436">
        <v>0.56999999999999995</v>
      </c>
      <c r="G564" s="437">
        <v>6</v>
      </c>
      <c r="H564" s="38">
        <f>Таблица615[[#This Row],[Розничная цена KRW]]*Таблица615[[#This Row],[Коэфициент стоимости]]</f>
        <v>14249.999999999998</v>
      </c>
      <c r="I564" s="438" t="str">
        <f>IF($H$1="","Введите курс",Таблица615[[#This Row],[Оптовая цена KRW                       за 1шт]]/$H$1)</f>
        <v>Введите курс</v>
      </c>
      <c r="J564" s="444"/>
      <c r="K564" s="439">
        <f>Таблица615[[#This Row],[Заказ коробок ]]*Таблица615[[#This Row],[Кол-во шт в коробке]]</f>
        <v>0</v>
      </c>
      <c r="L564" s="440">
        <f>Таблица615[[#This Row],[Общее кол-во шт]]*Таблица615[[#This Row],[Оптовая цена KRW                       за 1шт]]</f>
        <v>0</v>
      </c>
      <c r="M564" s="441" t="str">
        <f>IFERROR(Таблица615[[#This Row],[Общее кол-во шт]]*Таблица615[[#This Row],[Оптовая цена USD                       за 1шт]],"")</f>
        <v/>
      </c>
      <c r="N564" s="442"/>
    </row>
    <row r="565" spans="1:14" ht="22.5" customHeight="1">
      <c r="A565" s="307" t="s">
        <v>20973</v>
      </c>
      <c r="B565" s="433">
        <v>8806182551581</v>
      </c>
      <c r="C565" s="314" t="s">
        <v>21234</v>
      </c>
      <c r="D565" s="434" t="s">
        <v>21235</v>
      </c>
      <c r="E565" s="435">
        <v>8000</v>
      </c>
      <c r="F565" s="436">
        <v>0.56999999999999995</v>
      </c>
      <c r="G565" s="437">
        <v>6</v>
      </c>
      <c r="H565" s="38">
        <f>Таблица615[[#This Row],[Розничная цена KRW]]*Таблица615[[#This Row],[Коэфициент стоимости]]</f>
        <v>4560</v>
      </c>
      <c r="I565" s="438" t="str">
        <f>IF($H$1="","Введите курс",Таблица615[[#This Row],[Оптовая цена KRW                       за 1шт]]/$H$1)</f>
        <v>Введите курс</v>
      </c>
      <c r="J565" s="444"/>
      <c r="K565" s="439">
        <f>Таблица615[[#This Row],[Заказ коробок ]]*Таблица615[[#This Row],[Кол-во шт в коробке]]</f>
        <v>0</v>
      </c>
      <c r="L565" s="440">
        <f>Таблица615[[#This Row],[Общее кол-во шт]]*Таблица615[[#This Row],[Оптовая цена KRW                       за 1шт]]</f>
        <v>0</v>
      </c>
      <c r="M565" s="441" t="str">
        <f>IFERROR(Таблица615[[#This Row],[Общее кол-во шт]]*Таблица615[[#This Row],[Оптовая цена USD                       за 1шт]],"")</f>
        <v/>
      </c>
      <c r="N565" s="442"/>
    </row>
    <row r="566" spans="1:14" ht="22.5" customHeight="1">
      <c r="A566" s="307" t="s">
        <v>20976</v>
      </c>
      <c r="B566" s="433">
        <v>8806182564598</v>
      </c>
      <c r="C566" s="314" t="s">
        <v>21237</v>
      </c>
      <c r="D566" s="434" t="s">
        <v>21238</v>
      </c>
      <c r="E566" s="435">
        <v>12000</v>
      </c>
      <c r="F566" s="436">
        <v>0.56999999999999995</v>
      </c>
      <c r="G566" s="437">
        <v>6</v>
      </c>
      <c r="H566" s="38">
        <f>Таблица615[[#This Row],[Розничная цена KRW]]*Таблица615[[#This Row],[Коэфициент стоимости]]</f>
        <v>6839.9999999999991</v>
      </c>
      <c r="I566" s="438" t="str">
        <f>IF($H$1="","Введите курс",Таблица615[[#This Row],[Оптовая цена KRW                       за 1шт]]/$H$1)</f>
        <v>Введите курс</v>
      </c>
      <c r="J566" s="444"/>
      <c r="K566" s="439">
        <f>Таблица615[[#This Row],[Заказ коробок ]]*Таблица615[[#This Row],[Кол-во шт в коробке]]</f>
        <v>0</v>
      </c>
      <c r="L566" s="440">
        <f>Таблица615[[#This Row],[Общее кол-во шт]]*Таблица615[[#This Row],[Оптовая цена KRW                       за 1шт]]</f>
        <v>0</v>
      </c>
      <c r="M566" s="441" t="str">
        <f>IFERROR(Таблица615[[#This Row],[Общее кол-во шт]]*Таблица615[[#This Row],[Оптовая цена USD                       за 1шт]],"")</f>
        <v/>
      </c>
      <c r="N566" s="442"/>
    </row>
    <row r="567" spans="1:14" ht="22.5" customHeight="1">
      <c r="A567" s="307" t="s">
        <v>20979</v>
      </c>
      <c r="B567" s="433">
        <v>8806182564628</v>
      </c>
      <c r="C567" s="314" t="s">
        <v>21240</v>
      </c>
      <c r="D567" s="434" t="s">
        <v>21241</v>
      </c>
      <c r="E567" s="435">
        <v>10000</v>
      </c>
      <c r="F567" s="436">
        <v>0.56999999999999995</v>
      </c>
      <c r="G567" s="437">
        <v>6</v>
      </c>
      <c r="H567" s="38">
        <f>Таблица615[[#This Row],[Розничная цена KRW]]*Таблица615[[#This Row],[Коэфициент стоимости]]</f>
        <v>5699.9999999999991</v>
      </c>
      <c r="I567" s="438" t="str">
        <f>IF($H$1="","Введите курс",Таблица615[[#This Row],[Оптовая цена KRW                       за 1шт]]/$H$1)</f>
        <v>Введите курс</v>
      </c>
      <c r="J567" s="444"/>
      <c r="K567" s="439">
        <f>Таблица615[[#This Row],[Заказ коробок ]]*Таблица615[[#This Row],[Кол-во шт в коробке]]</f>
        <v>0</v>
      </c>
      <c r="L567" s="440">
        <f>Таблица615[[#This Row],[Общее кол-во шт]]*Таблица615[[#This Row],[Оптовая цена KRW                       за 1шт]]</f>
        <v>0</v>
      </c>
      <c r="M567" s="441" t="str">
        <f>IFERROR(Таблица615[[#This Row],[Общее кол-во шт]]*Таблица615[[#This Row],[Оптовая цена USD                       за 1шт]],"")</f>
        <v/>
      </c>
      <c r="N567" s="442"/>
    </row>
    <row r="568" spans="1:14" ht="22.5" customHeight="1">
      <c r="A568" s="307" t="s">
        <v>20982</v>
      </c>
      <c r="B568" s="433">
        <v>8806182555220</v>
      </c>
      <c r="C568" s="314" t="s">
        <v>21244</v>
      </c>
      <c r="D568" s="434" t="s">
        <v>21245</v>
      </c>
      <c r="E568" s="435">
        <v>32000</v>
      </c>
      <c r="F568" s="436">
        <v>0.56999999999999995</v>
      </c>
      <c r="G568" s="437">
        <v>6</v>
      </c>
      <c r="H568" s="38">
        <f>Таблица615[[#This Row],[Розничная цена KRW]]*Таблица615[[#This Row],[Коэфициент стоимости]]</f>
        <v>18240</v>
      </c>
      <c r="I568" s="438" t="str">
        <f>IF($H$1="","Введите курс",Таблица615[[#This Row],[Оптовая цена KRW                       за 1шт]]/$H$1)</f>
        <v>Введите курс</v>
      </c>
      <c r="J568" s="444"/>
      <c r="K568" s="439">
        <f>Таблица615[[#This Row],[Заказ коробок ]]*Таблица615[[#This Row],[Кол-во шт в коробке]]</f>
        <v>0</v>
      </c>
      <c r="L568" s="440">
        <f>Таблица615[[#This Row],[Общее кол-во шт]]*Таблица615[[#This Row],[Оптовая цена KRW                       за 1шт]]</f>
        <v>0</v>
      </c>
      <c r="M568" s="441" t="str">
        <f>IFERROR(Таблица615[[#This Row],[Общее кол-во шт]]*Таблица615[[#This Row],[Оптовая цена USD                       за 1шт]],"")</f>
        <v/>
      </c>
      <c r="N568" s="442"/>
    </row>
    <row r="569" spans="1:14" ht="22.5" customHeight="1">
      <c r="A569" s="307" t="s">
        <v>20983</v>
      </c>
      <c r="B569" s="433">
        <v>8806182574160</v>
      </c>
      <c r="C569" s="314" t="s">
        <v>21248</v>
      </c>
      <c r="D569" s="434" t="s">
        <v>21245</v>
      </c>
      <c r="E569" s="435">
        <v>32000</v>
      </c>
      <c r="F569" s="436">
        <v>0.56999999999999995</v>
      </c>
      <c r="G569" s="437">
        <v>6</v>
      </c>
      <c r="H569" s="38">
        <f>Таблица615[[#This Row],[Розничная цена KRW]]*Таблица615[[#This Row],[Коэфициент стоимости]]</f>
        <v>18240</v>
      </c>
      <c r="I569" s="438" t="str">
        <f>IF($H$1="","Введите курс",Таблица615[[#This Row],[Оптовая цена KRW                       за 1шт]]/$H$1)</f>
        <v>Введите курс</v>
      </c>
      <c r="J569" s="444"/>
      <c r="K569" s="439">
        <f>Таблица615[[#This Row],[Заказ коробок ]]*Таблица615[[#This Row],[Кол-во шт в коробке]]</f>
        <v>0</v>
      </c>
      <c r="L569" s="440">
        <f>Таблица615[[#This Row],[Общее кол-во шт]]*Таблица615[[#This Row],[Оптовая цена KRW                       за 1шт]]</f>
        <v>0</v>
      </c>
      <c r="M569" s="441" t="str">
        <f>IFERROR(Таблица615[[#This Row],[Общее кол-во шт]]*Таблица615[[#This Row],[Оптовая цена USD                       за 1шт]],"")</f>
        <v/>
      </c>
      <c r="N569" s="442"/>
    </row>
    <row r="570" spans="1:14" ht="22.5" customHeight="1">
      <c r="A570" s="307" t="s">
        <v>20986</v>
      </c>
      <c r="B570" s="433">
        <v>8806182576416</v>
      </c>
      <c r="C570" s="314" t="s">
        <v>21259</v>
      </c>
      <c r="D570" s="434" t="s">
        <v>21260</v>
      </c>
      <c r="E570" s="435">
        <v>22000</v>
      </c>
      <c r="F570" s="436">
        <v>0.56999999999999995</v>
      </c>
      <c r="G570" s="437">
        <v>6</v>
      </c>
      <c r="H570" s="38">
        <f>Таблица615[[#This Row],[Розничная цена KRW]]*Таблица615[[#This Row],[Коэфициент стоимости]]</f>
        <v>12539.999999999998</v>
      </c>
      <c r="I570" s="438" t="str">
        <f>IF($H$1="","Введите курс",Таблица615[[#This Row],[Оптовая цена KRW                       за 1шт]]/$H$1)</f>
        <v>Введите курс</v>
      </c>
      <c r="J570" s="444"/>
      <c r="K570" s="439">
        <f>Таблица615[[#This Row],[Заказ коробок ]]*Таблица615[[#This Row],[Кол-во шт в коробке]]</f>
        <v>0</v>
      </c>
      <c r="L570" s="440">
        <f>Таблица615[[#This Row],[Общее кол-во шт]]*Таблица615[[#This Row],[Оптовая цена KRW                       за 1шт]]</f>
        <v>0</v>
      </c>
      <c r="M570" s="441" t="str">
        <f>IFERROR(Таблица615[[#This Row],[Общее кол-во шт]]*Таблица615[[#This Row],[Оптовая цена USD                       за 1шт]],"")</f>
        <v/>
      </c>
      <c r="N570" s="442"/>
    </row>
    <row r="571" spans="1:14" ht="22.5" customHeight="1">
      <c r="A571" s="307" t="s">
        <v>20989</v>
      </c>
      <c r="B571" s="433">
        <v>8806182576478</v>
      </c>
      <c r="C571" s="314" t="s">
        <v>21262</v>
      </c>
      <c r="D571" s="434" t="s">
        <v>21263</v>
      </c>
      <c r="E571" s="435">
        <v>24000</v>
      </c>
      <c r="F571" s="436">
        <v>0.56999999999999995</v>
      </c>
      <c r="G571" s="437">
        <v>6</v>
      </c>
      <c r="H571" s="38">
        <f>Таблица615[[#This Row],[Розничная цена KRW]]*Таблица615[[#This Row],[Коэфициент стоимости]]</f>
        <v>13679.999999999998</v>
      </c>
      <c r="I571" s="438" t="str">
        <f>IF($H$1="","Введите курс",Таблица615[[#This Row],[Оптовая цена KRW                       за 1шт]]/$H$1)</f>
        <v>Введите курс</v>
      </c>
      <c r="J571" s="444"/>
      <c r="K571" s="439">
        <f>Таблица615[[#This Row],[Заказ коробок ]]*Таблица615[[#This Row],[Кол-во шт в коробке]]</f>
        <v>0</v>
      </c>
      <c r="L571" s="440">
        <f>Таблица615[[#This Row],[Общее кол-во шт]]*Таблица615[[#This Row],[Оптовая цена KRW                       за 1шт]]</f>
        <v>0</v>
      </c>
      <c r="M571" s="441" t="str">
        <f>IFERROR(Таблица615[[#This Row],[Общее кол-во шт]]*Таблица615[[#This Row],[Оптовая цена USD                       за 1шт]],"")</f>
        <v/>
      </c>
      <c r="N571" s="442"/>
    </row>
    <row r="572" spans="1:14" ht="22.5" customHeight="1">
      <c r="A572" s="307" t="s">
        <v>20992</v>
      </c>
      <c r="B572" s="433">
        <v>8806182577055</v>
      </c>
      <c r="C572" s="314" t="s">
        <v>21265</v>
      </c>
      <c r="D572" s="434" t="s">
        <v>21266</v>
      </c>
      <c r="E572" s="435">
        <v>32000</v>
      </c>
      <c r="F572" s="436">
        <v>0.56999999999999995</v>
      </c>
      <c r="G572" s="437">
        <v>6</v>
      </c>
      <c r="H572" s="38">
        <f>Таблица615[[#This Row],[Розничная цена KRW]]*Таблица615[[#This Row],[Коэфициент стоимости]]</f>
        <v>18240</v>
      </c>
      <c r="I572" s="438" t="str">
        <f>IF($H$1="","Введите курс",Таблица615[[#This Row],[Оптовая цена KRW                       за 1шт]]/$H$1)</f>
        <v>Введите курс</v>
      </c>
      <c r="J572" s="444"/>
      <c r="K572" s="439">
        <f>Таблица615[[#This Row],[Заказ коробок ]]*Таблица615[[#This Row],[Кол-во шт в коробке]]</f>
        <v>0</v>
      </c>
      <c r="L572" s="440">
        <f>Таблица615[[#This Row],[Общее кол-во шт]]*Таблица615[[#This Row],[Оптовая цена KRW                       за 1шт]]</f>
        <v>0</v>
      </c>
      <c r="M572" s="441" t="str">
        <f>IFERROR(Таблица615[[#This Row],[Общее кол-во шт]]*Таблица615[[#This Row],[Оптовая цена USD                       за 1шт]],"")</f>
        <v/>
      </c>
      <c r="N572" s="442"/>
    </row>
    <row r="573" spans="1:14" ht="22.5" customHeight="1">
      <c r="A573" s="307" t="s">
        <v>20993</v>
      </c>
      <c r="B573" s="433">
        <v>8806182579110</v>
      </c>
      <c r="C573" s="314" t="s">
        <v>21268</v>
      </c>
      <c r="D573" s="434" t="s">
        <v>21269</v>
      </c>
      <c r="E573" s="435">
        <v>32000</v>
      </c>
      <c r="F573" s="436">
        <v>0.56999999999999995</v>
      </c>
      <c r="G573" s="437">
        <v>6</v>
      </c>
      <c r="H573" s="38">
        <f>Таблица615[[#This Row],[Розничная цена KRW]]*Таблица615[[#This Row],[Коэфициент стоимости]]</f>
        <v>18240</v>
      </c>
      <c r="I573" s="438" t="str">
        <f>IF($H$1="","Введите курс",Таблица615[[#This Row],[Оптовая цена KRW                       за 1шт]]/$H$1)</f>
        <v>Введите курс</v>
      </c>
      <c r="J573" s="444"/>
      <c r="K573" s="439">
        <f>Таблица615[[#This Row],[Заказ коробок ]]*Таблица615[[#This Row],[Кол-во шт в коробке]]</f>
        <v>0</v>
      </c>
      <c r="L573" s="440">
        <f>Таблица615[[#This Row],[Общее кол-во шт]]*Таблица615[[#This Row],[Оптовая цена KRW                       за 1шт]]</f>
        <v>0</v>
      </c>
      <c r="M573" s="441" t="str">
        <f>IFERROR(Таблица615[[#This Row],[Общее кол-во шт]]*Таблица615[[#This Row],[Оптовая цена USD                       за 1шт]],"")</f>
        <v/>
      </c>
      <c r="N573" s="442"/>
    </row>
    <row r="574" spans="1:14" ht="22.5" customHeight="1">
      <c r="A574" s="307" t="s">
        <v>20994</v>
      </c>
      <c r="B574" s="433">
        <v>8806182577222</v>
      </c>
      <c r="C574" s="314" t="s">
        <v>21275</v>
      </c>
      <c r="D574" s="434" t="s">
        <v>21276</v>
      </c>
      <c r="E574" s="435">
        <v>18000</v>
      </c>
      <c r="F574" s="436">
        <v>0.56999999999999995</v>
      </c>
      <c r="G574" s="437">
        <v>4</v>
      </c>
      <c r="H574" s="38">
        <f>Таблица615[[#This Row],[Розничная цена KRW]]*Таблица615[[#This Row],[Коэфициент стоимости]]</f>
        <v>10260</v>
      </c>
      <c r="I574" s="438" t="str">
        <f>IF($H$1="","Введите курс",Таблица615[[#This Row],[Оптовая цена KRW                       за 1шт]]/$H$1)</f>
        <v>Введите курс</v>
      </c>
      <c r="J574" s="444"/>
      <c r="K574" s="439">
        <f>Таблица615[[#This Row],[Заказ коробок ]]*Таблица615[[#This Row],[Кол-во шт в коробке]]</f>
        <v>0</v>
      </c>
      <c r="L574" s="440">
        <f>Таблица615[[#This Row],[Общее кол-во шт]]*Таблица615[[#This Row],[Оптовая цена KRW                       за 1шт]]</f>
        <v>0</v>
      </c>
      <c r="M574" s="441" t="str">
        <f>IFERROR(Таблица615[[#This Row],[Общее кол-во шт]]*Таблица615[[#This Row],[Оптовая цена USD                       за 1шт]],"")</f>
        <v/>
      </c>
      <c r="N574" s="442"/>
    </row>
    <row r="575" spans="1:14" ht="22.5" customHeight="1">
      <c r="A575" s="307" t="s">
        <v>20995</v>
      </c>
      <c r="B575" s="433">
        <v>8806182577239</v>
      </c>
      <c r="C575" s="314" t="s">
        <v>21278</v>
      </c>
      <c r="D575" s="434" t="s">
        <v>21279</v>
      </c>
      <c r="E575" s="435">
        <v>20000</v>
      </c>
      <c r="F575" s="436">
        <v>0.56999999999999995</v>
      </c>
      <c r="G575" s="437">
        <v>4</v>
      </c>
      <c r="H575" s="38">
        <f>Таблица615[[#This Row],[Розничная цена KRW]]*Таблица615[[#This Row],[Коэфициент стоимости]]</f>
        <v>11399.999999999998</v>
      </c>
      <c r="I575" s="438" t="str">
        <f>IF($H$1="","Введите курс",Таблица615[[#This Row],[Оптовая цена KRW                       за 1шт]]/$H$1)</f>
        <v>Введите курс</v>
      </c>
      <c r="J575" s="444"/>
      <c r="K575" s="439">
        <f>Таблица615[[#This Row],[Заказ коробок ]]*Таблица615[[#This Row],[Кол-во шт в коробке]]</f>
        <v>0</v>
      </c>
      <c r="L575" s="440">
        <f>Таблица615[[#This Row],[Общее кол-во шт]]*Таблица615[[#This Row],[Оптовая цена KRW                       за 1шт]]</f>
        <v>0</v>
      </c>
      <c r="M575" s="441" t="str">
        <f>IFERROR(Таблица615[[#This Row],[Общее кол-во шт]]*Таблица615[[#This Row],[Оптовая цена USD                       за 1шт]],"")</f>
        <v/>
      </c>
      <c r="N575" s="442"/>
    </row>
    <row r="576" spans="1:14" ht="22.5" customHeight="1">
      <c r="A576" s="307" t="s">
        <v>20996</v>
      </c>
      <c r="B576" s="433">
        <v>8806182577277</v>
      </c>
      <c r="C576" s="314" t="s">
        <v>21283</v>
      </c>
      <c r="D576" s="434" t="s">
        <v>21284</v>
      </c>
      <c r="E576" s="435">
        <v>3500</v>
      </c>
      <c r="F576" s="436">
        <v>0.56999999999999995</v>
      </c>
      <c r="G576" s="437">
        <v>20</v>
      </c>
      <c r="H576" s="38">
        <f>Таблица615[[#This Row],[Розничная цена KRW]]*Таблица615[[#This Row],[Коэфициент стоимости]]</f>
        <v>1994.9999999999998</v>
      </c>
      <c r="I576" s="438" t="str">
        <f>IF($H$1="","Введите курс",Таблица615[[#This Row],[Оптовая цена KRW                       за 1шт]]/$H$1)</f>
        <v>Введите курс</v>
      </c>
      <c r="J576" s="444"/>
      <c r="K576" s="439">
        <f>Таблица615[[#This Row],[Заказ коробок ]]*Таблица615[[#This Row],[Кол-во шт в коробке]]</f>
        <v>0</v>
      </c>
      <c r="L576" s="440">
        <f>Таблица615[[#This Row],[Общее кол-во шт]]*Таблица615[[#This Row],[Оптовая цена KRW                       за 1шт]]</f>
        <v>0</v>
      </c>
      <c r="M576" s="441" t="str">
        <f>IFERROR(Таблица615[[#This Row],[Общее кол-во шт]]*Таблица615[[#This Row],[Оптовая цена USD                       за 1шт]],"")</f>
        <v/>
      </c>
      <c r="N576" s="442"/>
    </row>
    <row r="577" spans="1:14" ht="22.5" customHeight="1">
      <c r="A577" s="307" t="s">
        <v>20997</v>
      </c>
      <c r="B577" s="433">
        <v>8806182577284</v>
      </c>
      <c r="C577" s="314" t="s">
        <v>21286</v>
      </c>
      <c r="D577" s="434" t="s">
        <v>21287</v>
      </c>
      <c r="E577" s="435">
        <v>3500</v>
      </c>
      <c r="F577" s="436">
        <v>0.56999999999999995</v>
      </c>
      <c r="G577" s="437">
        <v>20</v>
      </c>
      <c r="H577" s="38">
        <f>Таблица615[[#This Row],[Розничная цена KRW]]*Таблица615[[#This Row],[Коэфициент стоимости]]</f>
        <v>1994.9999999999998</v>
      </c>
      <c r="I577" s="438" t="str">
        <f>IF($H$1="","Введите курс",Таблица615[[#This Row],[Оптовая цена KRW                       за 1шт]]/$H$1)</f>
        <v>Введите курс</v>
      </c>
      <c r="J577" s="444"/>
      <c r="K577" s="439">
        <f>Таблица615[[#This Row],[Заказ коробок ]]*Таблица615[[#This Row],[Кол-во шт в коробке]]</f>
        <v>0</v>
      </c>
      <c r="L577" s="440">
        <f>Таблица615[[#This Row],[Общее кол-во шт]]*Таблица615[[#This Row],[Оптовая цена KRW                       за 1шт]]</f>
        <v>0</v>
      </c>
      <c r="M577" s="441" t="str">
        <f>IFERROR(Таблица615[[#This Row],[Общее кол-во шт]]*Таблица615[[#This Row],[Оптовая цена USD                       за 1шт]],"")</f>
        <v/>
      </c>
      <c r="N577" s="442"/>
    </row>
    <row r="578" spans="1:14" ht="22.5" customHeight="1">
      <c r="A578" s="307" t="s">
        <v>21000</v>
      </c>
      <c r="B578" s="433">
        <v>8806182581137</v>
      </c>
      <c r="C578" s="314" t="s">
        <v>21295</v>
      </c>
      <c r="D578" s="434" t="s">
        <v>21296</v>
      </c>
      <c r="E578" s="435">
        <v>15000</v>
      </c>
      <c r="F578" s="436">
        <v>0.56999999999999995</v>
      </c>
      <c r="G578" s="437">
        <v>6</v>
      </c>
      <c r="H578" s="38">
        <f>Таблица615[[#This Row],[Розничная цена KRW]]*Таблица615[[#This Row],[Коэфициент стоимости]]</f>
        <v>8550</v>
      </c>
      <c r="I578" s="438" t="str">
        <f>IF($H$1="","Введите курс",Таблица615[[#This Row],[Оптовая цена KRW                       за 1шт]]/$H$1)</f>
        <v>Введите курс</v>
      </c>
      <c r="J578" s="444"/>
      <c r="K578" s="439">
        <f>Таблица615[[#This Row],[Заказ коробок ]]*Таблица615[[#This Row],[Кол-во шт в коробке]]</f>
        <v>0</v>
      </c>
      <c r="L578" s="440">
        <f>Таблица615[[#This Row],[Общее кол-во шт]]*Таблица615[[#This Row],[Оптовая цена KRW                       за 1шт]]</f>
        <v>0</v>
      </c>
      <c r="M578" s="441" t="str">
        <f>IFERROR(Таблица615[[#This Row],[Общее кол-во шт]]*Таблица615[[#This Row],[Оптовая цена USD                       за 1шт]],"")</f>
        <v/>
      </c>
      <c r="N578" s="442"/>
    </row>
    <row r="579" spans="1:14" ht="22.5" customHeight="1">
      <c r="A579" s="307" t="s">
        <v>21003</v>
      </c>
      <c r="B579" s="433">
        <v>8806182581144</v>
      </c>
      <c r="C579" s="314" t="s">
        <v>21298</v>
      </c>
      <c r="D579" s="434" t="s">
        <v>21299</v>
      </c>
      <c r="E579" s="435">
        <v>12000</v>
      </c>
      <c r="F579" s="436">
        <v>0.56999999999999995</v>
      </c>
      <c r="G579" s="437">
        <v>6</v>
      </c>
      <c r="H579" s="38">
        <f>Таблица615[[#This Row],[Розничная цена KRW]]*Таблица615[[#This Row],[Коэфициент стоимости]]</f>
        <v>6839.9999999999991</v>
      </c>
      <c r="I579" s="438" t="str">
        <f>IF($H$1="","Введите курс",Таблица615[[#This Row],[Оптовая цена KRW                       за 1шт]]/$H$1)</f>
        <v>Введите курс</v>
      </c>
      <c r="J579" s="444"/>
      <c r="K579" s="439">
        <f>Таблица615[[#This Row],[Заказ коробок ]]*Таблица615[[#This Row],[Кол-во шт в коробке]]</f>
        <v>0</v>
      </c>
      <c r="L579" s="440">
        <f>Таблица615[[#This Row],[Общее кол-во шт]]*Таблица615[[#This Row],[Оптовая цена KRW                       за 1шт]]</f>
        <v>0</v>
      </c>
      <c r="M579" s="441" t="str">
        <f>IFERROR(Таблица615[[#This Row],[Общее кол-во шт]]*Таблица615[[#This Row],[Оптовая цена USD                       за 1шт]],"")</f>
        <v/>
      </c>
      <c r="N579" s="442"/>
    </row>
    <row r="580" spans="1:14" ht="22.5" customHeight="1">
      <c r="A580" s="307" t="s">
        <v>21006</v>
      </c>
      <c r="B580" s="433">
        <v>8806182582103</v>
      </c>
      <c r="C580" s="314" t="s">
        <v>21303</v>
      </c>
      <c r="D580" s="434" t="s">
        <v>21304</v>
      </c>
      <c r="E580" s="435">
        <v>12000</v>
      </c>
      <c r="F580" s="436">
        <v>0.56999999999999995</v>
      </c>
      <c r="G580" s="437">
        <v>6</v>
      </c>
      <c r="H580" s="38">
        <f>Таблица615[[#This Row],[Розничная цена KRW]]*Таблица615[[#This Row],[Коэфициент стоимости]]</f>
        <v>6839.9999999999991</v>
      </c>
      <c r="I580" s="438" t="str">
        <f>IF($H$1="","Введите курс",Таблица615[[#This Row],[Оптовая цена KRW                       за 1шт]]/$H$1)</f>
        <v>Введите курс</v>
      </c>
      <c r="J580" s="444"/>
      <c r="K580" s="439">
        <f>Таблица615[[#This Row],[Заказ коробок ]]*Таблица615[[#This Row],[Кол-во шт в коробке]]</f>
        <v>0</v>
      </c>
      <c r="L580" s="440">
        <f>Таблица615[[#This Row],[Общее кол-во шт]]*Таблица615[[#This Row],[Оптовая цена KRW                       за 1шт]]</f>
        <v>0</v>
      </c>
      <c r="M580" s="441" t="str">
        <f>IFERROR(Таблица615[[#This Row],[Общее кол-во шт]]*Таблица615[[#This Row],[Оптовая цена USD                       за 1шт]],"")</f>
        <v/>
      </c>
      <c r="N580" s="442"/>
    </row>
    <row r="581" spans="1:14" ht="22.5" customHeight="1">
      <c r="A581" s="307" t="s">
        <v>21009</v>
      </c>
      <c r="B581" s="433">
        <v>8806182582110</v>
      </c>
      <c r="C581" s="314" t="s">
        <v>21306</v>
      </c>
      <c r="D581" s="434" t="s">
        <v>21307</v>
      </c>
      <c r="E581" s="435">
        <v>12000</v>
      </c>
      <c r="F581" s="436">
        <v>0.56999999999999995</v>
      </c>
      <c r="G581" s="437">
        <v>6</v>
      </c>
      <c r="H581" s="38">
        <f>Таблица615[[#This Row],[Розничная цена KRW]]*Таблица615[[#This Row],[Коэфициент стоимости]]</f>
        <v>6839.9999999999991</v>
      </c>
      <c r="I581" s="438" t="str">
        <f>IF($H$1="","Введите курс",Таблица615[[#This Row],[Оптовая цена KRW                       за 1шт]]/$H$1)</f>
        <v>Введите курс</v>
      </c>
      <c r="J581" s="444"/>
      <c r="K581" s="439">
        <f>Таблица615[[#This Row],[Заказ коробок ]]*Таблица615[[#This Row],[Кол-во шт в коробке]]</f>
        <v>0</v>
      </c>
      <c r="L581" s="440">
        <f>Таблица615[[#This Row],[Общее кол-во шт]]*Таблица615[[#This Row],[Оптовая цена KRW                       за 1шт]]</f>
        <v>0</v>
      </c>
      <c r="M581" s="441" t="str">
        <f>IFERROR(Таблица615[[#This Row],[Общее кол-во шт]]*Таблица615[[#This Row],[Оптовая цена USD                       за 1шт]],"")</f>
        <v/>
      </c>
      <c r="N581" s="442"/>
    </row>
    <row r="582" spans="1:14" ht="22.5" customHeight="1">
      <c r="A582" s="307" t="s">
        <v>21012</v>
      </c>
      <c r="B582" s="433">
        <v>8806182582004</v>
      </c>
      <c r="C582" s="314" t="s">
        <v>21311</v>
      </c>
      <c r="D582" s="434" t="s">
        <v>21312</v>
      </c>
      <c r="E582" s="435">
        <v>22000</v>
      </c>
      <c r="F582" s="436">
        <v>0.56999999999999995</v>
      </c>
      <c r="G582" s="437">
        <v>4</v>
      </c>
      <c r="H582" s="38">
        <f>Таблица615[[#This Row],[Розничная цена KRW]]*Таблица615[[#This Row],[Коэфициент стоимости]]</f>
        <v>12539.999999999998</v>
      </c>
      <c r="I582" s="438" t="str">
        <f>IF($H$1="","Введите курс",Таблица615[[#This Row],[Оптовая цена KRW                       за 1шт]]/$H$1)</f>
        <v>Введите курс</v>
      </c>
      <c r="J582" s="444"/>
      <c r="K582" s="439">
        <f>Таблица615[[#This Row],[Заказ коробок ]]*Таблица615[[#This Row],[Кол-во шт в коробке]]</f>
        <v>0</v>
      </c>
      <c r="L582" s="440">
        <f>Таблица615[[#This Row],[Общее кол-во шт]]*Таблица615[[#This Row],[Оптовая цена KRW                       за 1шт]]</f>
        <v>0</v>
      </c>
      <c r="M582" s="441" t="str">
        <f>IFERROR(Таблица615[[#This Row],[Общее кол-во шт]]*Таблица615[[#This Row],[Оптовая цена USD                       за 1шт]],"")</f>
        <v/>
      </c>
      <c r="N582" s="442"/>
    </row>
    <row r="583" spans="1:14" ht="22.5" customHeight="1">
      <c r="A583" s="307" t="s">
        <v>21015</v>
      </c>
      <c r="B583" s="433">
        <v>8806182582967</v>
      </c>
      <c r="C583" s="314" t="s">
        <v>21314</v>
      </c>
      <c r="D583" s="434" t="s">
        <v>21315</v>
      </c>
      <c r="E583" s="435">
        <v>28000</v>
      </c>
      <c r="F583" s="436">
        <v>0.56999999999999995</v>
      </c>
      <c r="G583" s="437">
        <v>6</v>
      </c>
      <c r="H583" s="38">
        <f>Таблица615[[#This Row],[Розничная цена KRW]]*Таблица615[[#This Row],[Коэфициент стоимости]]</f>
        <v>15959.999999999998</v>
      </c>
      <c r="I583" s="438" t="str">
        <f>IF($H$1="","Введите курс",Таблица615[[#This Row],[Оптовая цена KRW                       за 1шт]]/$H$1)</f>
        <v>Введите курс</v>
      </c>
      <c r="J583" s="444"/>
      <c r="K583" s="439">
        <f>Таблица615[[#This Row],[Заказ коробок ]]*Таблица615[[#This Row],[Кол-во шт в коробке]]</f>
        <v>0</v>
      </c>
      <c r="L583" s="440">
        <f>Таблица615[[#This Row],[Общее кол-во шт]]*Таблица615[[#This Row],[Оптовая цена KRW                       за 1шт]]</f>
        <v>0</v>
      </c>
      <c r="M583" s="441" t="str">
        <f>IFERROR(Таблица615[[#This Row],[Общее кол-во шт]]*Таблица615[[#This Row],[Оптовая цена USD                       за 1шт]],"")</f>
        <v/>
      </c>
      <c r="N583" s="442"/>
    </row>
    <row r="584" spans="1:14" ht="22.5" customHeight="1">
      <c r="A584" s="307" t="s">
        <v>21018</v>
      </c>
      <c r="B584" s="433">
        <v>8806182583858</v>
      </c>
      <c r="C584" s="314" t="s">
        <v>21317</v>
      </c>
      <c r="D584" s="434" t="s">
        <v>21318</v>
      </c>
      <c r="E584" s="435">
        <v>22000</v>
      </c>
      <c r="F584" s="436">
        <v>0.56999999999999995</v>
      </c>
      <c r="G584" s="437">
        <v>6</v>
      </c>
      <c r="H584" s="38">
        <f>Таблица615[[#This Row],[Розничная цена KRW]]*Таблица615[[#This Row],[Коэфициент стоимости]]</f>
        <v>12539.999999999998</v>
      </c>
      <c r="I584" s="438" t="str">
        <f>IF($H$1="","Введите курс",Таблица615[[#This Row],[Оптовая цена KRW                       за 1шт]]/$H$1)</f>
        <v>Введите курс</v>
      </c>
      <c r="J584" s="444"/>
      <c r="K584" s="439">
        <f>Таблица615[[#This Row],[Заказ коробок ]]*Таблица615[[#This Row],[Кол-во шт в коробке]]</f>
        <v>0</v>
      </c>
      <c r="L584" s="440">
        <f>Таблица615[[#This Row],[Общее кол-во шт]]*Таблица615[[#This Row],[Оптовая цена KRW                       за 1шт]]</f>
        <v>0</v>
      </c>
      <c r="M584" s="441" t="str">
        <f>IFERROR(Таблица615[[#This Row],[Общее кол-во шт]]*Таблица615[[#This Row],[Оптовая цена USD                       за 1шт]],"")</f>
        <v/>
      </c>
      <c r="N584" s="442"/>
    </row>
    <row r="585" spans="1:14" ht="22.5" customHeight="1">
      <c r="A585" s="307" t="s">
        <v>21021</v>
      </c>
      <c r="B585" s="433">
        <v>8806182583865</v>
      </c>
      <c r="C585" s="314" t="s">
        <v>21320</v>
      </c>
      <c r="D585" s="434" t="s">
        <v>21321</v>
      </c>
      <c r="E585" s="435">
        <v>25000</v>
      </c>
      <c r="F585" s="436">
        <v>0.56999999999999995</v>
      </c>
      <c r="G585" s="437">
        <v>6</v>
      </c>
      <c r="H585" s="38">
        <f>Таблица615[[#This Row],[Розничная цена KRW]]*Таблица615[[#This Row],[Коэфициент стоимости]]</f>
        <v>14249.999999999998</v>
      </c>
      <c r="I585" s="438" t="str">
        <f>IF($H$1="","Введите курс",Таблица615[[#This Row],[Оптовая цена KRW                       за 1шт]]/$H$1)</f>
        <v>Введите курс</v>
      </c>
      <c r="J585" s="444"/>
      <c r="K585" s="439">
        <f>Таблица615[[#This Row],[Заказ коробок ]]*Таблица615[[#This Row],[Кол-во шт в коробке]]</f>
        <v>0</v>
      </c>
      <c r="L585" s="440">
        <f>Таблица615[[#This Row],[Общее кол-во шт]]*Таблица615[[#This Row],[Оптовая цена KRW                       за 1шт]]</f>
        <v>0</v>
      </c>
      <c r="M585" s="441" t="str">
        <f>IFERROR(Таблица615[[#This Row],[Общее кол-во шт]]*Таблица615[[#This Row],[Оптовая цена USD                       за 1шт]],"")</f>
        <v/>
      </c>
      <c r="N585" s="442"/>
    </row>
    <row r="586" spans="1:14" ht="22.5" customHeight="1">
      <c r="A586" s="307" t="s">
        <v>21024</v>
      </c>
      <c r="B586" s="433">
        <v>8806182583872</v>
      </c>
      <c r="C586" s="314" t="s">
        <v>21323</v>
      </c>
      <c r="D586" s="434" t="s">
        <v>21324</v>
      </c>
      <c r="E586" s="435">
        <v>19000</v>
      </c>
      <c r="F586" s="436">
        <v>0.56999999999999995</v>
      </c>
      <c r="G586" s="437">
        <v>4</v>
      </c>
      <c r="H586" s="38">
        <f>Таблица615[[#This Row],[Розничная цена KRW]]*Таблица615[[#This Row],[Коэфициент стоимости]]</f>
        <v>10829.999999999998</v>
      </c>
      <c r="I586" s="438" t="str">
        <f>IF($H$1="","Введите курс",Таблица615[[#This Row],[Оптовая цена KRW                       за 1шт]]/$H$1)</f>
        <v>Введите курс</v>
      </c>
      <c r="J586" s="444"/>
      <c r="K586" s="439">
        <f>Таблица615[[#This Row],[Заказ коробок ]]*Таблица615[[#This Row],[Кол-во шт в коробке]]</f>
        <v>0</v>
      </c>
      <c r="L586" s="440">
        <f>Таблица615[[#This Row],[Общее кол-во шт]]*Таблица615[[#This Row],[Оптовая цена KRW                       за 1шт]]</f>
        <v>0</v>
      </c>
      <c r="M586" s="441" t="str">
        <f>IFERROR(Таблица615[[#This Row],[Общее кол-во шт]]*Таблица615[[#This Row],[Оптовая цена USD                       за 1шт]],"")</f>
        <v/>
      </c>
      <c r="N586" s="442"/>
    </row>
    <row r="587" spans="1:14" ht="22.5" customHeight="1">
      <c r="A587" s="307" t="s">
        <v>21027</v>
      </c>
      <c r="B587" s="433">
        <v>8806182583889</v>
      </c>
      <c r="C587" s="314" t="s">
        <v>21326</v>
      </c>
      <c r="D587" s="434" t="s">
        <v>21327</v>
      </c>
      <c r="E587" s="435">
        <v>14000</v>
      </c>
      <c r="F587" s="436">
        <v>0.56999999999999995</v>
      </c>
      <c r="G587" s="437">
        <v>4</v>
      </c>
      <c r="H587" s="38">
        <f>Таблица615[[#This Row],[Розничная цена KRW]]*Таблица615[[#This Row],[Коэфициент стоимости]]</f>
        <v>7979.9999999999991</v>
      </c>
      <c r="I587" s="438" t="str">
        <f>IF($H$1="","Введите курс",Таблица615[[#This Row],[Оптовая цена KRW                       за 1шт]]/$H$1)</f>
        <v>Введите курс</v>
      </c>
      <c r="J587" s="444"/>
      <c r="K587" s="439">
        <f>Таблица615[[#This Row],[Заказ коробок ]]*Таблица615[[#This Row],[Кол-во шт в коробке]]</f>
        <v>0</v>
      </c>
      <c r="L587" s="440">
        <f>Таблица615[[#This Row],[Общее кол-во шт]]*Таблица615[[#This Row],[Оптовая цена KRW                       за 1шт]]</f>
        <v>0</v>
      </c>
      <c r="M587" s="441" t="str">
        <f>IFERROR(Таблица615[[#This Row],[Общее кол-во шт]]*Таблица615[[#This Row],[Оптовая цена USD                       за 1шт]],"")</f>
        <v/>
      </c>
      <c r="N587" s="442"/>
    </row>
    <row r="588" spans="1:14" ht="22.5" customHeight="1">
      <c r="A588" s="307" t="s">
        <v>21030</v>
      </c>
      <c r="B588" s="433">
        <v>8806182586200</v>
      </c>
      <c r="C588" s="314" t="s">
        <v>21329</v>
      </c>
      <c r="D588" s="434" t="s">
        <v>21330</v>
      </c>
      <c r="E588" s="435">
        <v>18000</v>
      </c>
      <c r="F588" s="436">
        <v>0.56999999999999995</v>
      </c>
      <c r="G588" s="437">
        <v>4</v>
      </c>
      <c r="H588" s="38">
        <f>Таблица615[[#This Row],[Розничная цена KRW]]*Таблица615[[#This Row],[Коэфициент стоимости]]</f>
        <v>10260</v>
      </c>
      <c r="I588" s="438" t="str">
        <f>IF($H$1="","Введите курс",Таблица615[[#This Row],[Оптовая цена KRW                       за 1шт]]/$H$1)</f>
        <v>Введите курс</v>
      </c>
      <c r="J588" s="444"/>
      <c r="K588" s="439">
        <f>Таблица615[[#This Row],[Заказ коробок ]]*Таблица615[[#This Row],[Кол-во шт в коробке]]</f>
        <v>0</v>
      </c>
      <c r="L588" s="440">
        <f>Таблица615[[#This Row],[Общее кол-во шт]]*Таблица615[[#This Row],[Оптовая цена KRW                       за 1шт]]</f>
        <v>0</v>
      </c>
      <c r="M588" s="441" t="str">
        <f>IFERROR(Таблица615[[#This Row],[Общее кол-во шт]]*Таблица615[[#This Row],[Оптовая цена USD                       за 1шт]],"")</f>
        <v/>
      </c>
      <c r="N588" s="442"/>
    </row>
    <row r="589" spans="1:14" ht="22.5" customHeight="1">
      <c r="A589" s="307" t="s">
        <v>21033</v>
      </c>
      <c r="B589" s="433">
        <v>8806182586217</v>
      </c>
      <c r="C589" s="314" t="s">
        <v>21332</v>
      </c>
      <c r="D589" s="434" t="s">
        <v>21333</v>
      </c>
      <c r="E589" s="435">
        <v>25000</v>
      </c>
      <c r="F589" s="436">
        <v>0.56999999999999995</v>
      </c>
      <c r="G589" s="437">
        <v>4</v>
      </c>
      <c r="H589" s="38">
        <f>Таблица615[[#This Row],[Розничная цена KRW]]*Таблица615[[#This Row],[Коэфициент стоимости]]</f>
        <v>14249.999999999998</v>
      </c>
      <c r="I589" s="438" t="str">
        <f>IF($H$1="","Введите курс",Таблица615[[#This Row],[Оптовая цена KRW                       за 1шт]]/$H$1)</f>
        <v>Введите курс</v>
      </c>
      <c r="J589" s="444"/>
      <c r="K589" s="439">
        <f>Таблица615[[#This Row],[Заказ коробок ]]*Таблица615[[#This Row],[Кол-во шт в коробке]]</f>
        <v>0</v>
      </c>
      <c r="L589" s="440">
        <f>Таблица615[[#This Row],[Общее кол-во шт]]*Таблица615[[#This Row],[Оптовая цена KRW                       за 1шт]]</f>
        <v>0</v>
      </c>
      <c r="M589" s="441" t="str">
        <f>IFERROR(Таблица615[[#This Row],[Общее кол-во шт]]*Таблица615[[#This Row],[Оптовая цена USD                       за 1шт]],"")</f>
        <v/>
      </c>
      <c r="N589" s="442"/>
    </row>
    <row r="590" spans="1:14" ht="22.5" customHeight="1">
      <c r="A590" s="307" t="s">
        <v>21036</v>
      </c>
      <c r="B590" s="433">
        <v>8806182586224</v>
      </c>
      <c r="C590" s="314" t="s">
        <v>21335</v>
      </c>
      <c r="D590" s="434" t="s">
        <v>21336</v>
      </c>
      <c r="E590" s="435">
        <v>20000</v>
      </c>
      <c r="F590" s="436">
        <v>0.56999999999999995</v>
      </c>
      <c r="G590" s="437">
        <v>6</v>
      </c>
      <c r="H590" s="38">
        <f>Таблица615[[#This Row],[Розничная цена KRW]]*Таблица615[[#This Row],[Коэфициент стоимости]]</f>
        <v>11399.999999999998</v>
      </c>
      <c r="I590" s="438" t="str">
        <f>IF($H$1="","Введите курс",Таблица615[[#This Row],[Оптовая цена KRW                       за 1шт]]/$H$1)</f>
        <v>Введите курс</v>
      </c>
      <c r="J590" s="444"/>
      <c r="K590" s="439">
        <f>Таблица615[[#This Row],[Заказ коробок ]]*Таблица615[[#This Row],[Кол-во шт в коробке]]</f>
        <v>0</v>
      </c>
      <c r="L590" s="440">
        <f>Таблица615[[#This Row],[Общее кол-во шт]]*Таблица615[[#This Row],[Оптовая цена KRW                       за 1шт]]</f>
        <v>0</v>
      </c>
      <c r="M590" s="441" t="str">
        <f>IFERROR(Таблица615[[#This Row],[Общее кол-во шт]]*Таблица615[[#This Row],[Оптовая цена USD                       за 1шт]],"")</f>
        <v/>
      </c>
      <c r="N590" s="442"/>
    </row>
    <row r="591" spans="1:14" ht="22.5" customHeight="1">
      <c r="A591" s="307" t="s">
        <v>21039</v>
      </c>
      <c r="B591" s="433">
        <v>8806182587719</v>
      </c>
      <c r="C591" s="314" t="s">
        <v>21343</v>
      </c>
      <c r="D591" s="434" t="s">
        <v>21344</v>
      </c>
      <c r="E591" s="435">
        <v>20000</v>
      </c>
      <c r="F591" s="436">
        <v>0.56999999999999995</v>
      </c>
      <c r="G591" s="437">
        <v>6</v>
      </c>
      <c r="H591" s="38">
        <f>Таблица615[[#This Row],[Розничная цена KRW]]*Таблица615[[#This Row],[Коэфициент стоимости]]</f>
        <v>11399.999999999998</v>
      </c>
      <c r="I591" s="438" t="str">
        <f>IF($H$1="","Введите курс",Таблица615[[#This Row],[Оптовая цена KRW                       за 1шт]]/$H$1)</f>
        <v>Введите курс</v>
      </c>
      <c r="J591" s="444"/>
      <c r="K591" s="439">
        <f>Таблица615[[#This Row],[Заказ коробок ]]*Таблица615[[#This Row],[Кол-во шт в коробке]]</f>
        <v>0</v>
      </c>
      <c r="L591" s="440">
        <f>Таблица615[[#This Row],[Общее кол-во шт]]*Таблица615[[#This Row],[Оптовая цена KRW                       за 1шт]]</f>
        <v>0</v>
      </c>
      <c r="M591" s="441" t="str">
        <f>IFERROR(Таблица615[[#This Row],[Общее кол-во шт]]*Таблица615[[#This Row],[Оптовая цена USD                       за 1шт]],"")</f>
        <v/>
      </c>
      <c r="N591" s="442"/>
    </row>
    <row r="592" spans="1:14" ht="22.5" customHeight="1">
      <c r="A592" s="307" t="s">
        <v>21042</v>
      </c>
      <c r="B592" s="433">
        <v>8806182587481</v>
      </c>
      <c r="C592" s="314" t="s">
        <v>21352</v>
      </c>
      <c r="D592" s="434" t="s">
        <v>21353</v>
      </c>
      <c r="E592" s="435">
        <v>3500</v>
      </c>
      <c r="F592" s="436">
        <v>0.56999999999999995</v>
      </c>
      <c r="G592" s="437">
        <v>20</v>
      </c>
      <c r="H592" s="38">
        <f>Таблица615[[#This Row],[Розничная цена KRW]]*Таблица615[[#This Row],[Коэфициент стоимости]]</f>
        <v>1994.9999999999998</v>
      </c>
      <c r="I592" s="438" t="str">
        <f>IF($H$1="","Введите курс",Таблица615[[#This Row],[Оптовая цена KRW                       за 1шт]]/$H$1)</f>
        <v>Введите курс</v>
      </c>
      <c r="J592" s="444"/>
      <c r="K592" s="439">
        <f>Таблица615[[#This Row],[Заказ коробок ]]*Таблица615[[#This Row],[Кол-во шт в коробке]]</f>
        <v>0</v>
      </c>
      <c r="L592" s="440">
        <f>Таблица615[[#This Row],[Общее кол-во шт]]*Таблица615[[#This Row],[Оптовая цена KRW                       за 1шт]]</f>
        <v>0</v>
      </c>
      <c r="M592" s="441" t="str">
        <f>IFERROR(Таблица615[[#This Row],[Общее кол-во шт]]*Таблица615[[#This Row],[Оптовая цена USD                       за 1шт]],"")</f>
        <v/>
      </c>
      <c r="N592" s="442"/>
    </row>
    <row r="593" spans="1:14" ht="22.5" customHeight="1">
      <c r="A593" s="307" t="s">
        <v>21045</v>
      </c>
      <c r="B593" s="433">
        <v>8806182589393</v>
      </c>
      <c r="C593" s="314" t="s">
        <v>21355</v>
      </c>
      <c r="D593" s="434" t="s">
        <v>21356</v>
      </c>
      <c r="E593" s="435">
        <v>35000</v>
      </c>
      <c r="F593" s="436">
        <v>0.56999999999999995</v>
      </c>
      <c r="G593" s="437">
        <v>6</v>
      </c>
      <c r="H593" s="38">
        <f>Таблица615[[#This Row],[Розничная цена KRW]]*Таблица615[[#This Row],[Коэфициент стоимости]]</f>
        <v>19950</v>
      </c>
      <c r="I593" s="438" t="str">
        <f>IF($H$1="","Введите курс",Таблица615[[#This Row],[Оптовая цена KRW                       за 1шт]]/$H$1)</f>
        <v>Введите курс</v>
      </c>
      <c r="J593" s="444"/>
      <c r="K593" s="439">
        <f>Таблица615[[#This Row],[Заказ коробок ]]*Таблица615[[#This Row],[Кол-во шт в коробке]]</f>
        <v>0</v>
      </c>
      <c r="L593" s="440">
        <f>Таблица615[[#This Row],[Общее кол-во шт]]*Таблица615[[#This Row],[Оптовая цена KRW                       за 1шт]]</f>
        <v>0</v>
      </c>
      <c r="M593" s="441" t="str">
        <f>IFERROR(Таблица615[[#This Row],[Общее кол-во шт]]*Таблица615[[#This Row],[Оптовая цена USD                       за 1шт]],"")</f>
        <v/>
      </c>
      <c r="N593" s="442"/>
    </row>
    <row r="594" spans="1:14" ht="22.5" customHeight="1">
      <c r="A594" s="307" t="s">
        <v>21048</v>
      </c>
      <c r="B594" s="433">
        <v>8806182589713</v>
      </c>
      <c r="C594" s="314" t="s">
        <v>21358</v>
      </c>
      <c r="D594" s="434" t="s">
        <v>21359</v>
      </c>
      <c r="E594" s="435">
        <v>12000</v>
      </c>
      <c r="F594" s="436">
        <v>0.56999999999999995</v>
      </c>
      <c r="G594" s="437">
        <v>6</v>
      </c>
      <c r="H594" s="38">
        <f>Таблица615[[#This Row],[Розничная цена KRW]]*Таблица615[[#This Row],[Коэфициент стоимости]]</f>
        <v>6839.9999999999991</v>
      </c>
      <c r="I594" s="438" t="str">
        <f>IF($H$1="","Введите курс",Таблица615[[#This Row],[Оптовая цена KRW                       за 1шт]]/$H$1)</f>
        <v>Введите курс</v>
      </c>
      <c r="J594" s="444"/>
      <c r="K594" s="439">
        <f>Таблица615[[#This Row],[Заказ коробок ]]*Таблица615[[#This Row],[Кол-во шт в коробке]]</f>
        <v>0</v>
      </c>
      <c r="L594" s="440">
        <f>Таблица615[[#This Row],[Общее кол-во шт]]*Таблица615[[#This Row],[Оптовая цена KRW                       за 1шт]]</f>
        <v>0</v>
      </c>
      <c r="M594" s="441" t="str">
        <f>IFERROR(Таблица615[[#This Row],[Общее кол-во шт]]*Таблица615[[#This Row],[Оптовая цена USD                       за 1шт]],"")</f>
        <v/>
      </c>
      <c r="N594" s="442"/>
    </row>
    <row r="595" spans="1:14" ht="22.5" customHeight="1">
      <c r="A595" s="307" t="s">
        <v>21051</v>
      </c>
      <c r="B595" s="433">
        <v>8806182589720</v>
      </c>
      <c r="C595" s="314" t="s">
        <v>21361</v>
      </c>
      <c r="D595" s="434" t="s">
        <v>21362</v>
      </c>
      <c r="E595" s="435">
        <v>12000</v>
      </c>
      <c r="F595" s="436">
        <v>0.56999999999999995</v>
      </c>
      <c r="G595" s="437">
        <v>6</v>
      </c>
      <c r="H595" s="38">
        <f>Таблица615[[#This Row],[Розничная цена KRW]]*Таблица615[[#This Row],[Коэфициент стоимости]]</f>
        <v>6839.9999999999991</v>
      </c>
      <c r="I595" s="438" t="str">
        <f>IF($H$1="","Введите курс",Таблица615[[#This Row],[Оптовая цена KRW                       за 1шт]]/$H$1)</f>
        <v>Введите курс</v>
      </c>
      <c r="J595" s="444"/>
      <c r="K595" s="439">
        <f>Таблица615[[#This Row],[Заказ коробок ]]*Таблица615[[#This Row],[Кол-во шт в коробке]]</f>
        <v>0</v>
      </c>
      <c r="L595" s="440">
        <f>Таблица615[[#This Row],[Общее кол-во шт]]*Таблица615[[#This Row],[Оптовая цена KRW                       за 1шт]]</f>
        <v>0</v>
      </c>
      <c r="M595" s="441" t="str">
        <f>IFERROR(Таблица615[[#This Row],[Общее кол-во шт]]*Таблица615[[#This Row],[Оптовая цена USD                       за 1шт]],"")</f>
        <v/>
      </c>
      <c r="N595" s="442"/>
    </row>
    <row r="596" spans="1:14" ht="22.5" customHeight="1">
      <c r="A596" s="307" t="s">
        <v>21054</v>
      </c>
      <c r="B596" s="433">
        <v>8806182589737</v>
      </c>
      <c r="C596" s="314" t="s">
        <v>21364</v>
      </c>
      <c r="D596" s="434" t="s">
        <v>21365</v>
      </c>
      <c r="E596" s="435">
        <v>12000</v>
      </c>
      <c r="F596" s="436">
        <v>0.56999999999999995</v>
      </c>
      <c r="G596" s="437">
        <v>6</v>
      </c>
      <c r="H596" s="38">
        <f>Таблица615[[#This Row],[Розничная цена KRW]]*Таблица615[[#This Row],[Коэфициент стоимости]]</f>
        <v>6839.9999999999991</v>
      </c>
      <c r="I596" s="438" t="str">
        <f>IF($H$1="","Введите курс",Таблица615[[#This Row],[Оптовая цена KRW                       за 1шт]]/$H$1)</f>
        <v>Введите курс</v>
      </c>
      <c r="J596" s="444"/>
      <c r="K596" s="439">
        <f>Таблица615[[#This Row],[Заказ коробок ]]*Таблица615[[#This Row],[Кол-во шт в коробке]]</f>
        <v>0</v>
      </c>
      <c r="L596" s="440">
        <f>Таблица615[[#This Row],[Общее кол-во шт]]*Таблица615[[#This Row],[Оптовая цена KRW                       за 1шт]]</f>
        <v>0</v>
      </c>
      <c r="M596" s="441" t="str">
        <f>IFERROR(Таблица615[[#This Row],[Общее кол-во шт]]*Таблица615[[#This Row],[Оптовая цена USD                       за 1шт]],"")</f>
        <v/>
      </c>
      <c r="N596" s="442"/>
    </row>
    <row r="597" spans="1:14" ht="22.5" customHeight="1">
      <c r="A597" s="307" t="s">
        <v>21055</v>
      </c>
      <c r="B597" s="433">
        <v>8806182592591</v>
      </c>
      <c r="C597" s="314" t="s">
        <v>21369</v>
      </c>
      <c r="D597" s="434" t="s">
        <v>21370</v>
      </c>
      <c r="E597" s="435">
        <v>32000</v>
      </c>
      <c r="F597" s="436">
        <v>0.56999999999999995</v>
      </c>
      <c r="G597" s="437">
        <v>6</v>
      </c>
      <c r="H597" s="38">
        <f>Таблица615[[#This Row],[Розничная цена KRW]]*Таблица615[[#This Row],[Коэфициент стоимости]]</f>
        <v>18240</v>
      </c>
      <c r="I597" s="438" t="str">
        <f>IF($H$1="","Введите курс",Таблица615[[#This Row],[Оптовая цена KRW                       за 1шт]]/$H$1)</f>
        <v>Введите курс</v>
      </c>
      <c r="J597" s="444"/>
      <c r="K597" s="439">
        <f>Таблица615[[#This Row],[Заказ коробок ]]*Таблица615[[#This Row],[Кол-во шт в коробке]]</f>
        <v>0</v>
      </c>
      <c r="L597" s="440">
        <f>Таблица615[[#This Row],[Общее кол-во шт]]*Таблица615[[#This Row],[Оптовая цена KRW                       за 1шт]]</f>
        <v>0</v>
      </c>
      <c r="M597" s="441" t="str">
        <f>IFERROR(Таблица615[[#This Row],[Общее кол-во шт]]*Таблица615[[#This Row],[Оптовая цена USD                       за 1шт]],"")</f>
        <v/>
      </c>
      <c r="N597" s="442"/>
    </row>
    <row r="598" spans="1:14" ht="22.5" customHeight="1">
      <c r="A598" s="307" t="s">
        <v>21058</v>
      </c>
      <c r="B598" s="433">
        <v>8806182592843</v>
      </c>
      <c r="C598" s="314" t="s">
        <v>21375</v>
      </c>
      <c r="D598" s="434" t="s">
        <v>21376</v>
      </c>
      <c r="E598" s="435">
        <v>32000</v>
      </c>
      <c r="F598" s="436">
        <v>0.56999999999999995</v>
      </c>
      <c r="G598" s="437">
        <v>6</v>
      </c>
      <c r="H598" s="38">
        <f>Таблица615[[#This Row],[Розничная цена KRW]]*Таблица615[[#This Row],[Коэфициент стоимости]]</f>
        <v>18240</v>
      </c>
      <c r="I598" s="438" t="str">
        <f>IF($H$1="","Введите курс",Таблица615[[#This Row],[Оптовая цена KRW                       за 1шт]]/$H$1)</f>
        <v>Введите курс</v>
      </c>
      <c r="J598" s="444"/>
      <c r="K598" s="439">
        <f>Таблица615[[#This Row],[Заказ коробок ]]*Таблица615[[#This Row],[Кол-во шт в коробке]]</f>
        <v>0</v>
      </c>
      <c r="L598" s="440">
        <f>Таблица615[[#This Row],[Общее кол-во шт]]*Таблица615[[#This Row],[Оптовая цена KRW                       за 1шт]]</f>
        <v>0</v>
      </c>
      <c r="M598" s="441" t="str">
        <f>IFERROR(Таблица615[[#This Row],[Общее кол-во шт]]*Таблица615[[#This Row],[Оптовая цена USD                       за 1шт]],"")</f>
        <v/>
      </c>
      <c r="N598" s="442"/>
    </row>
    <row r="599" spans="1:14" ht="22.5" customHeight="1">
      <c r="A599" s="307" t="s">
        <v>21061</v>
      </c>
      <c r="B599" s="433">
        <v>8806182593772</v>
      </c>
      <c r="C599" s="314" t="s">
        <v>21385</v>
      </c>
      <c r="D599" s="434" t="s">
        <v>21386</v>
      </c>
      <c r="E599" s="435">
        <v>2000</v>
      </c>
      <c r="F599" s="436">
        <v>0.56999999999999995</v>
      </c>
      <c r="G599" s="437">
        <v>20</v>
      </c>
      <c r="H599" s="38">
        <f>Таблица615[[#This Row],[Розничная цена KRW]]*Таблица615[[#This Row],[Коэфициент стоимости]]</f>
        <v>1140</v>
      </c>
      <c r="I599" s="438" t="str">
        <f>IF($H$1="","Введите курс",Таблица615[[#This Row],[Оптовая цена KRW                       за 1шт]]/$H$1)</f>
        <v>Введите курс</v>
      </c>
      <c r="J599" s="444"/>
      <c r="K599" s="439">
        <f>Таблица615[[#This Row],[Заказ коробок ]]*Таблица615[[#This Row],[Кол-во шт в коробке]]</f>
        <v>0</v>
      </c>
      <c r="L599" s="440">
        <f>Таблица615[[#This Row],[Общее кол-во шт]]*Таблица615[[#This Row],[Оптовая цена KRW                       за 1шт]]</f>
        <v>0</v>
      </c>
      <c r="M599" s="441" t="str">
        <f>IFERROR(Таблица615[[#This Row],[Общее кол-во шт]]*Таблица615[[#This Row],[Оптовая цена USD                       за 1шт]],"")</f>
        <v/>
      </c>
      <c r="N599" s="442"/>
    </row>
    <row r="600" spans="1:14" ht="22.5" customHeight="1">
      <c r="A600" s="307" t="s">
        <v>21064</v>
      </c>
      <c r="B600" s="433">
        <v>8806182593765</v>
      </c>
      <c r="C600" s="314" t="s">
        <v>21388</v>
      </c>
      <c r="D600" s="434" t="s">
        <v>32098</v>
      </c>
      <c r="E600" s="435">
        <v>4000</v>
      </c>
      <c r="F600" s="436">
        <v>0.56999999999999995</v>
      </c>
      <c r="G600" s="437">
        <v>20</v>
      </c>
      <c r="H600" s="38">
        <f>Таблица615[[#This Row],[Розничная цена KRW]]*Таблица615[[#This Row],[Коэфициент стоимости]]</f>
        <v>2280</v>
      </c>
      <c r="I600" s="438" t="str">
        <f>IF($H$1="","Введите курс",Таблица615[[#This Row],[Оптовая цена KRW                       за 1шт]]/$H$1)</f>
        <v>Введите курс</v>
      </c>
      <c r="J600" s="444"/>
      <c r="K600" s="439">
        <f>Таблица615[[#This Row],[Заказ коробок ]]*Таблица615[[#This Row],[Кол-во шт в коробке]]</f>
        <v>0</v>
      </c>
      <c r="L600" s="440">
        <f>Таблица615[[#This Row],[Общее кол-во шт]]*Таблица615[[#This Row],[Оптовая цена KRW                       за 1шт]]</f>
        <v>0</v>
      </c>
      <c r="M600" s="441" t="str">
        <f>IFERROR(Таблица615[[#This Row],[Общее кол-во шт]]*Таблица615[[#This Row],[Оптовая цена USD                       за 1шт]],"")</f>
        <v/>
      </c>
      <c r="N600" s="442"/>
    </row>
    <row r="601" spans="1:14" ht="22.5" customHeight="1">
      <c r="A601" s="307" t="s">
        <v>21067</v>
      </c>
      <c r="B601" s="433">
        <v>8806182589751</v>
      </c>
      <c r="C601" s="314" t="s">
        <v>21390</v>
      </c>
      <c r="D601" s="434" t="s">
        <v>21391</v>
      </c>
      <c r="E601" s="435">
        <v>18000</v>
      </c>
      <c r="F601" s="436">
        <v>0.56999999999999995</v>
      </c>
      <c r="G601" s="437">
        <v>4</v>
      </c>
      <c r="H601" s="38">
        <f>Таблица615[[#This Row],[Розничная цена KRW]]*Таблица615[[#This Row],[Коэфициент стоимости]]</f>
        <v>10260</v>
      </c>
      <c r="I601" s="438" t="str">
        <f>IF($H$1="","Введите курс",Таблица615[[#This Row],[Оптовая цена KRW                       за 1шт]]/$H$1)</f>
        <v>Введите курс</v>
      </c>
      <c r="J601" s="444"/>
      <c r="K601" s="439">
        <f>Таблица615[[#This Row],[Заказ коробок ]]*Таблица615[[#This Row],[Кол-во шт в коробке]]</f>
        <v>0</v>
      </c>
      <c r="L601" s="440">
        <f>Таблица615[[#This Row],[Общее кол-во шт]]*Таблица615[[#This Row],[Оптовая цена KRW                       за 1шт]]</f>
        <v>0</v>
      </c>
      <c r="M601" s="441" t="str">
        <f>IFERROR(Таблица615[[#This Row],[Общее кол-во шт]]*Таблица615[[#This Row],[Оптовая цена USD                       за 1шт]],"")</f>
        <v/>
      </c>
      <c r="N601" s="442"/>
    </row>
    <row r="602" spans="1:14" ht="22.5" customHeight="1">
      <c r="A602" s="307" t="s">
        <v>21068</v>
      </c>
      <c r="B602" s="433">
        <v>8806182589768</v>
      </c>
      <c r="C602" s="314" t="s">
        <v>21393</v>
      </c>
      <c r="D602" s="434" t="s">
        <v>21394</v>
      </c>
      <c r="E602" s="435">
        <v>12000</v>
      </c>
      <c r="F602" s="436">
        <v>0.56999999999999995</v>
      </c>
      <c r="G602" s="437">
        <v>6</v>
      </c>
      <c r="H602" s="38">
        <f>Таблица615[[#This Row],[Розничная цена KRW]]*Таблица615[[#This Row],[Коэфициент стоимости]]</f>
        <v>6839.9999999999991</v>
      </c>
      <c r="I602" s="438" t="str">
        <f>IF($H$1="","Введите курс",Таблица615[[#This Row],[Оптовая цена KRW                       за 1шт]]/$H$1)</f>
        <v>Введите курс</v>
      </c>
      <c r="J602" s="444"/>
      <c r="K602" s="439">
        <f>Таблица615[[#This Row],[Заказ коробок ]]*Таблица615[[#This Row],[Кол-во шт в коробке]]</f>
        <v>0</v>
      </c>
      <c r="L602" s="440">
        <f>Таблица615[[#This Row],[Общее кол-во шт]]*Таблица615[[#This Row],[Оптовая цена KRW                       за 1шт]]</f>
        <v>0</v>
      </c>
      <c r="M602" s="441" t="str">
        <f>IFERROR(Таблица615[[#This Row],[Общее кол-во шт]]*Таблица615[[#This Row],[Оптовая цена USD                       за 1шт]],"")</f>
        <v/>
      </c>
      <c r="N602" s="442"/>
    </row>
    <row r="603" spans="1:14" ht="22.5" customHeight="1">
      <c r="A603" s="307" t="s">
        <v>21069</v>
      </c>
      <c r="B603" s="433">
        <v>8806182589775</v>
      </c>
      <c r="C603" s="314" t="s">
        <v>21396</v>
      </c>
      <c r="D603" s="434" t="s">
        <v>21397</v>
      </c>
      <c r="E603" s="435">
        <v>25000</v>
      </c>
      <c r="F603" s="436">
        <v>0.56999999999999995</v>
      </c>
      <c r="G603" s="437">
        <v>6</v>
      </c>
      <c r="H603" s="38">
        <f>Таблица615[[#This Row],[Розничная цена KRW]]*Таблица615[[#This Row],[Коэфициент стоимости]]</f>
        <v>14249.999999999998</v>
      </c>
      <c r="I603" s="438" t="str">
        <f>IF($H$1="","Введите курс",Таблица615[[#This Row],[Оптовая цена KRW                       за 1шт]]/$H$1)</f>
        <v>Введите курс</v>
      </c>
      <c r="J603" s="444"/>
      <c r="K603" s="439">
        <f>Таблица615[[#This Row],[Заказ коробок ]]*Таблица615[[#This Row],[Кол-во шт в коробке]]</f>
        <v>0</v>
      </c>
      <c r="L603" s="440">
        <f>Таблица615[[#This Row],[Общее кол-во шт]]*Таблица615[[#This Row],[Оптовая цена KRW                       за 1шт]]</f>
        <v>0</v>
      </c>
      <c r="M603" s="441" t="str">
        <f>IFERROR(Таблица615[[#This Row],[Общее кол-во шт]]*Таблица615[[#This Row],[Оптовая цена USD                       за 1шт]],"")</f>
        <v/>
      </c>
      <c r="N603" s="442"/>
    </row>
    <row r="604" spans="1:14" ht="22.5" customHeight="1">
      <c r="A604" s="307" t="s">
        <v>21072</v>
      </c>
      <c r="B604" s="433">
        <v>8806182594144</v>
      </c>
      <c r="C604" s="314" t="s">
        <v>32099</v>
      </c>
      <c r="D604" s="434" t="s">
        <v>32100</v>
      </c>
      <c r="E604" s="435">
        <v>12000</v>
      </c>
      <c r="F604" s="436">
        <v>0.56999999999999995</v>
      </c>
      <c r="G604" s="437">
        <v>6</v>
      </c>
      <c r="H604" s="38">
        <f>Таблица615[[#This Row],[Розничная цена KRW]]*Таблица615[[#This Row],[Коэфициент стоимости]]</f>
        <v>6839.9999999999991</v>
      </c>
      <c r="I604" s="438" t="str">
        <f>IF($H$1="","Введите курс",Таблица615[[#This Row],[Оптовая цена KRW                       за 1шт]]/$H$1)</f>
        <v>Введите курс</v>
      </c>
      <c r="J604" s="444"/>
      <c r="K604" s="439">
        <f>Таблица615[[#This Row],[Заказ коробок ]]*Таблица615[[#This Row],[Кол-во шт в коробке]]</f>
        <v>0</v>
      </c>
      <c r="L604" s="440">
        <f>Таблица615[[#This Row],[Общее кол-во шт]]*Таблица615[[#This Row],[Оптовая цена KRW                       за 1шт]]</f>
        <v>0</v>
      </c>
      <c r="M604" s="441" t="str">
        <f>IFERROR(Таблица615[[#This Row],[Общее кол-во шт]]*Таблица615[[#This Row],[Оптовая цена USD                       за 1шт]],"")</f>
        <v/>
      </c>
      <c r="N604" s="442"/>
    </row>
    <row r="605" spans="1:14" ht="22.5" customHeight="1">
      <c r="A605" s="307" t="s">
        <v>21075</v>
      </c>
      <c r="B605" s="433">
        <v>8806182594182</v>
      </c>
      <c r="C605" s="314" t="s">
        <v>21399</v>
      </c>
      <c r="D605" s="434" t="s">
        <v>21400</v>
      </c>
      <c r="E605" s="435">
        <v>7000</v>
      </c>
      <c r="F605" s="436">
        <v>0.56999999999999995</v>
      </c>
      <c r="G605" s="437">
        <v>20</v>
      </c>
      <c r="H605" s="38">
        <f>Таблица615[[#This Row],[Розничная цена KRW]]*Таблица615[[#This Row],[Коэфициент стоимости]]</f>
        <v>3989.9999999999995</v>
      </c>
      <c r="I605" s="438" t="str">
        <f>IF($H$1="","Введите курс",Таблица615[[#This Row],[Оптовая цена KRW                       за 1шт]]/$H$1)</f>
        <v>Введите курс</v>
      </c>
      <c r="J605" s="444"/>
      <c r="K605" s="439">
        <f>Таблица615[[#This Row],[Заказ коробок ]]*Таблица615[[#This Row],[Кол-во шт в коробке]]</f>
        <v>0</v>
      </c>
      <c r="L605" s="440">
        <f>Таблица615[[#This Row],[Общее кол-во шт]]*Таблица615[[#This Row],[Оптовая цена KRW                       за 1шт]]</f>
        <v>0</v>
      </c>
      <c r="M605" s="441" t="str">
        <f>IFERROR(Таблица615[[#This Row],[Общее кол-во шт]]*Таблица615[[#This Row],[Оптовая цена USD                       за 1шт]],"")</f>
        <v/>
      </c>
      <c r="N605" s="442"/>
    </row>
    <row r="606" spans="1:14" ht="22.5" customHeight="1">
      <c r="A606" s="307" t="s">
        <v>21078</v>
      </c>
      <c r="B606" s="433">
        <v>8806182594212</v>
      </c>
      <c r="C606" s="314" t="s">
        <v>21402</v>
      </c>
      <c r="D606" s="434" t="s">
        <v>21403</v>
      </c>
      <c r="E606" s="435">
        <v>35000</v>
      </c>
      <c r="F606" s="436">
        <v>0.56999999999999995</v>
      </c>
      <c r="G606" s="437">
        <v>6</v>
      </c>
      <c r="H606" s="38">
        <f>Таблица615[[#This Row],[Розничная цена KRW]]*Таблица615[[#This Row],[Коэфициент стоимости]]</f>
        <v>19950</v>
      </c>
      <c r="I606" s="438" t="str">
        <f>IF($H$1="","Введите курс",Таблица615[[#This Row],[Оптовая цена KRW                       за 1шт]]/$H$1)</f>
        <v>Введите курс</v>
      </c>
      <c r="J606" s="444"/>
      <c r="K606" s="439">
        <f>Таблица615[[#This Row],[Заказ коробок ]]*Таблица615[[#This Row],[Кол-во шт в коробке]]</f>
        <v>0</v>
      </c>
      <c r="L606" s="440">
        <f>Таблица615[[#This Row],[Общее кол-во шт]]*Таблица615[[#This Row],[Оптовая цена KRW                       за 1шт]]</f>
        <v>0</v>
      </c>
      <c r="M606" s="441" t="str">
        <f>IFERROR(Таблица615[[#This Row],[Общее кол-во шт]]*Таблица615[[#This Row],[Оптовая цена USD                       за 1шт]],"")</f>
        <v/>
      </c>
      <c r="N606" s="442"/>
    </row>
    <row r="607" spans="1:14" ht="22.5" customHeight="1">
      <c r="A607" s="307" t="s">
        <v>21081</v>
      </c>
      <c r="B607" s="433">
        <v>8806182594878</v>
      </c>
      <c r="C607" s="314" t="s">
        <v>21410</v>
      </c>
      <c r="D607" s="434" t="s">
        <v>21411</v>
      </c>
      <c r="E607" s="435">
        <v>3500</v>
      </c>
      <c r="F607" s="436">
        <v>0.56999999999999995</v>
      </c>
      <c r="G607" s="437">
        <v>20</v>
      </c>
      <c r="H607" s="38">
        <f>Таблица615[[#This Row],[Розничная цена KRW]]*Таблица615[[#This Row],[Коэфициент стоимости]]</f>
        <v>1994.9999999999998</v>
      </c>
      <c r="I607" s="438" t="str">
        <f>IF($H$1="","Введите курс",Таблица615[[#This Row],[Оптовая цена KRW                       за 1шт]]/$H$1)</f>
        <v>Введите курс</v>
      </c>
      <c r="J607" s="444"/>
      <c r="K607" s="439">
        <f>Таблица615[[#This Row],[Заказ коробок ]]*Таблица615[[#This Row],[Кол-во шт в коробке]]</f>
        <v>0</v>
      </c>
      <c r="L607" s="440">
        <f>Таблица615[[#This Row],[Общее кол-во шт]]*Таблица615[[#This Row],[Оптовая цена KRW                       за 1шт]]</f>
        <v>0</v>
      </c>
      <c r="M607" s="441" t="str">
        <f>IFERROR(Таблица615[[#This Row],[Общее кол-во шт]]*Таблица615[[#This Row],[Оптовая цена USD                       за 1шт]],"")</f>
        <v/>
      </c>
      <c r="N607" s="442"/>
    </row>
    <row r="608" spans="1:14" ht="22.5" customHeight="1">
      <c r="A608" s="307" t="s">
        <v>21084</v>
      </c>
      <c r="B608" s="433">
        <v>8806182595783</v>
      </c>
      <c r="C608" s="314" t="s">
        <v>32101</v>
      </c>
      <c r="D608" s="434" t="s">
        <v>32102</v>
      </c>
      <c r="E608" s="435">
        <v>38000</v>
      </c>
      <c r="F608" s="436">
        <v>0.56999999999999995</v>
      </c>
      <c r="G608" s="437">
        <v>6</v>
      </c>
      <c r="H608" s="38">
        <f>Таблица615[[#This Row],[Розничная цена KRW]]*Таблица615[[#This Row],[Коэфициент стоимости]]</f>
        <v>21659.999999999996</v>
      </c>
      <c r="I608" s="438" t="str">
        <f>IF($H$1="","Введите курс",Таблица615[[#This Row],[Оптовая цена KRW                       за 1шт]]/$H$1)</f>
        <v>Введите курс</v>
      </c>
      <c r="J608" s="444"/>
      <c r="K608" s="439">
        <f>Таблица615[[#This Row],[Заказ коробок ]]*Таблица615[[#This Row],[Кол-во шт в коробке]]</f>
        <v>0</v>
      </c>
      <c r="L608" s="440">
        <f>Таблица615[[#This Row],[Общее кол-во шт]]*Таблица615[[#This Row],[Оптовая цена KRW                       за 1шт]]</f>
        <v>0</v>
      </c>
      <c r="M608" s="441" t="str">
        <f>IFERROR(Таблица615[[#This Row],[Общее кол-во шт]]*Таблица615[[#This Row],[Оптовая цена USD                       за 1шт]],"")</f>
        <v/>
      </c>
      <c r="N608" s="442"/>
    </row>
    <row r="609" spans="1:14" ht="22.5" customHeight="1">
      <c r="A609" s="307" t="s">
        <v>21087</v>
      </c>
      <c r="B609" s="433">
        <v>8801051457087</v>
      </c>
      <c r="C609" s="314" t="s">
        <v>32103</v>
      </c>
      <c r="D609" s="434" t="s">
        <v>32104</v>
      </c>
      <c r="E609" s="435">
        <v>18000</v>
      </c>
      <c r="F609" s="436">
        <v>0.56999999999999995</v>
      </c>
      <c r="G609" s="437">
        <v>6</v>
      </c>
      <c r="H609" s="38">
        <f>Таблица615[[#This Row],[Розничная цена KRW]]*Таблица615[[#This Row],[Коэфициент стоимости]]</f>
        <v>10260</v>
      </c>
      <c r="I609" s="438" t="str">
        <f>IF($H$1="","Введите курс",Таблица615[[#This Row],[Оптовая цена KRW                       за 1шт]]/$H$1)</f>
        <v>Введите курс</v>
      </c>
      <c r="J609" s="444"/>
      <c r="K609" s="439">
        <f>Таблица615[[#This Row],[Заказ коробок ]]*Таблица615[[#This Row],[Кол-во шт в коробке]]</f>
        <v>0</v>
      </c>
      <c r="L609" s="440">
        <f>Таблица615[[#This Row],[Общее кол-во шт]]*Таблица615[[#This Row],[Оптовая цена KRW                       за 1шт]]</f>
        <v>0</v>
      </c>
      <c r="M609" s="441" t="str">
        <f>IFERROR(Таблица615[[#This Row],[Общее кол-во шт]]*Таблица615[[#This Row],[Оптовая цена USD                       за 1шт]],"")</f>
        <v/>
      </c>
      <c r="N609" s="442"/>
    </row>
    <row r="610" spans="1:14" ht="22.5" customHeight="1">
      <c r="A610" s="307" t="s">
        <v>21090</v>
      </c>
      <c r="B610" s="433">
        <v>8801051457094</v>
      </c>
      <c r="C610" s="314" t="s">
        <v>32105</v>
      </c>
      <c r="D610" s="434" t="s">
        <v>32106</v>
      </c>
      <c r="E610" s="435">
        <v>15000</v>
      </c>
      <c r="F610" s="436">
        <v>0.56999999999999995</v>
      </c>
      <c r="G610" s="437">
        <v>6</v>
      </c>
      <c r="H610" s="38">
        <f>Таблица615[[#This Row],[Розничная цена KRW]]*Таблица615[[#This Row],[Коэфициент стоимости]]</f>
        <v>8550</v>
      </c>
      <c r="I610" s="438" t="str">
        <f>IF($H$1="","Введите курс",Таблица615[[#This Row],[Оптовая цена KRW                       за 1шт]]/$H$1)</f>
        <v>Введите курс</v>
      </c>
      <c r="J610" s="444"/>
      <c r="K610" s="439">
        <f>Таблица615[[#This Row],[Заказ коробок ]]*Таблица615[[#This Row],[Кол-во шт в коробке]]</f>
        <v>0</v>
      </c>
      <c r="L610" s="440">
        <f>Таблица615[[#This Row],[Общее кол-во шт]]*Таблица615[[#This Row],[Оптовая цена KRW                       за 1шт]]</f>
        <v>0</v>
      </c>
      <c r="M610" s="441" t="str">
        <f>IFERROR(Таблица615[[#This Row],[Общее кол-во шт]]*Таблица615[[#This Row],[Оптовая цена USD                       за 1шт]],"")</f>
        <v/>
      </c>
      <c r="N610" s="442"/>
    </row>
    <row r="611" spans="1:14" ht="22.5" customHeight="1">
      <c r="A611" s="307" t="s">
        <v>21093</v>
      </c>
      <c r="B611" s="433">
        <v>8801051457100</v>
      </c>
      <c r="C611" s="314" t="s">
        <v>32107</v>
      </c>
      <c r="D611" s="434" t="s">
        <v>32108</v>
      </c>
      <c r="E611" s="435">
        <v>15000</v>
      </c>
      <c r="F611" s="436">
        <v>0.56999999999999995</v>
      </c>
      <c r="G611" s="437">
        <v>6</v>
      </c>
      <c r="H611" s="38">
        <f>Таблица615[[#This Row],[Розничная цена KRW]]*Таблица615[[#This Row],[Коэфициент стоимости]]</f>
        <v>8550</v>
      </c>
      <c r="I611" s="438" t="str">
        <f>IF($H$1="","Введите курс",Таблица615[[#This Row],[Оптовая цена KRW                       за 1шт]]/$H$1)</f>
        <v>Введите курс</v>
      </c>
      <c r="J611" s="444"/>
      <c r="K611" s="439">
        <f>Таблица615[[#This Row],[Заказ коробок ]]*Таблица615[[#This Row],[Кол-во шт в коробке]]</f>
        <v>0</v>
      </c>
      <c r="L611" s="440">
        <f>Таблица615[[#This Row],[Общее кол-во шт]]*Таблица615[[#This Row],[Оптовая цена KRW                       за 1шт]]</f>
        <v>0</v>
      </c>
      <c r="M611" s="441" t="str">
        <f>IFERROR(Таблица615[[#This Row],[Общее кол-во шт]]*Таблица615[[#This Row],[Оптовая цена USD                       за 1шт]],"")</f>
        <v/>
      </c>
      <c r="N611" s="442"/>
    </row>
    <row r="612" spans="1:14" ht="22.5" customHeight="1">
      <c r="A612" s="307" t="s">
        <v>21096</v>
      </c>
      <c r="B612" s="433">
        <v>8801051457124</v>
      </c>
      <c r="C612" s="314" t="s">
        <v>32109</v>
      </c>
      <c r="D612" s="434" t="s">
        <v>32110</v>
      </c>
      <c r="E612" s="435">
        <v>20000</v>
      </c>
      <c r="F612" s="436">
        <v>0.56999999999999995</v>
      </c>
      <c r="G612" s="437">
        <v>6</v>
      </c>
      <c r="H612" s="38">
        <f>Таблица615[[#This Row],[Розничная цена KRW]]*Таблица615[[#This Row],[Коэфициент стоимости]]</f>
        <v>11399.999999999998</v>
      </c>
      <c r="I612" s="438" t="str">
        <f>IF($H$1="","Введите курс",Таблица615[[#This Row],[Оптовая цена KRW                       за 1шт]]/$H$1)</f>
        <v>Введите курс</v>
      </c>
      <c r="J612" s="444"/>
      <c r="K612" s="439">
        <f>Таблица615[[#This Row],[Заказ коробок ]]*Таблица615[[#This Row],[Кол-во шт в коробке]]</f>
        <v>0</v>
      </c>
      <c r="L612" s="440">
        <f>Таблица615[[#This Row],[Общее кол-во шт]]*Таблица615[[#This Row],[Оптовая цена KRW                       за 1шт]]</f>
        <v>0</v>
      </c>
      <c r="M612" s="441" t="str">
        <f>IFERROR(Таблица615[[#This Row],[Общее кол-во шт]]*Таблица615[[#This Row],[Оптовая цена USD                       за 1шт]],"")</f>
        <v/>
      </c>
      <c r="N612" s="442"/>
    </row>
    <row r="613" spans="1:14" ht="22.5" customHeight="1">
      <c r="A613" s="307" t="s">
        <v>21099</v>
      </c>
      <c r="B613" s="433">
        <v>8801051457131</v>
      </c>
      <c r="C613" s="314" t="s">
        <v>32111</v>
      </c>
      <c r="D613" s="434" t="s">
        <v>32112</v>
      </c>
      <c r="E613" s="435">
        <v>20000</v>
      </c>
      <c r="F613" s="436">
        <v>0.56999999999999995</v>
      </c>
      <c r="G613" s="437">
        <v>6</v>
      </c>
      <c r="H613" s="38">
        <f>Таблица615[[#This Row],[Розничная цена KRW]]*Таблица615[[#This Row],[Коэфициент стоимости]]</f>
        <v>11399.999999999998</v>
      </c>
      <c r="I613" s="438" t="str">
        <f>IF($H$1="","Введите курс",Таблица615[[#This Row],[Оптовая цена KRW                       за 1шт]]/$H$1)</f>
        <v>Введите курс</v>
      </c>
      <c r="J613" s="444"/>
      <c r="K613" s="439">
        <f>Таблица615[[#This Row],[Заказ коробок ]]*Таблица615[[#This Row],[Кол-во шт в коробке]]</f>
        <v>0</v>
      </c>
      <c r="L613" s="440">
        <f>Таблица615[[#This Row],[Общее кол-во шт]]*Таблица615[[#This Row],[Оптовая цена KRW                       за 1шт]]</f>
        <v>0</v>
      </c>
      <c r="M613" s="441" t="str">
        <f>IFERROR(Таблица615[[#This Row],[Общее кол-во шт]]*Таблица615[[#This Row],[Оптовая цена USD                       за 1шт]],"")</f>
        <v/>
      </c>
      <c r="N613" s="442"/>
    </row>
    <row r="614" spans="1:14" ht="22.5" customHeight="1">
      <c r="A614" s="307" t="s">
        <v>21102</v>
      </c>
      <c r="B614" s="433">
        <v>8801051462111</v>
      </c>
      <c r="C614" s="314" t="s">
        <v>32113</v>
      </c>
      <c r="D614" s="434" t="s">
        <v>32114</v>
      </c>
      <c r="E614" s="435">
        <v>3000</v>
      </c>
      <c r="F614" s="436">
        <v>0.56999999999999995</v>
      </c>
      <c r="G614" s="437">
        <v>20</v>
      </c>
      <c r="H614" s="38">
        <f>Таблица615[[#This Row],[Розничная цена KRW]]*Таблица615[[#This Row],[Коэфициент стоимости]]</f>
        <v>1709.9999999999998</v>
      </c>
      <c r="I614" s="438" t="str">
        <f>IF($H$1="","Введите курс",Таблица615[[#This Row],[Оптовая цена KRW                       за 1шт]]/$H$1)</f>
        <v>Введите курс</v>
      </c>
      <c r="J614" s="444"/>
      <c r="K614" s="439">
        <f>Таблица615[[#This Row],[Заказ коробок ]]*Таблица615[[#This Row],[Кол-во шт в коробке]]</f>
        <v>0</v>
      </c>
      <c r="L614" s="440">
        <f>Таблица615[[#This Row],[Общее кол-во шт]]*Таблица615[[#This Row],[Оптовая цена KRW                       за 1шт]]</f>
        <v>0</v>
      </c>
      <c r="M614" s="441" t="str">
        <f>IFERROR(Таблица615[[#This Row],[Общее кол-во шт]]*Таблица615[[#This Row],[Оптовая цена USD                       за 1шт]],"")</f>
        <v/>
      </c>
      <c r="N614" s="442"/>
    </row>
    <row r="615" spans="1:14" ht="22.5" customHeight="1">
      <c r="A615" s="307" t="s">
        <v>21105</v>
      </c>
      <c r="B615" s="433">
        <v>8801051462128</v>
      </c>
      <c r="C615" s="314" t="s">
        <v>32115</v>
      </c>
      <c r="D615" s="434" t="s">
        <v>32116</v>
      </c>
      <c r="E615" s="435">
        <v>3000</v>
      </c>
      <c r="F615" s="436">
        <v>0.56999999999999995</v>
      </c>
      <c r="G615" s="437">
        <v>20</v>
      </c>
      <c r="H615" s="38">
        <f>Таблица615[[#This Row],[Розничная цена KRW]]*Таблица615[[#This Row],[Коэфициент стоимости]]</f>
        <v>1709.9999999999998</v>
      </c>
      <c r="I615" s="438" t="str">
        <f>IF($H$1="","Введите курс",Таблица615[[#This Row],[Оптовая цена KRW                       за 1шт]]/$H$1)</f>
        <v>Введите курс</v>
      </c>
      <c r="J615" s="444"/>
      <c r="K615" s="439">
        <f>Таблица615[[#This Row],[Заказ коробок ]]*Таблица615[[#This Row],[Кол-во шт в коробке]]</f>
        <v>0</v>
      </c>
      <c r="L615" s="440">
        <f>Таблица615[[#This Row],[Общее кол-во шт]]*Таблица615[[#This Row],[Оптовая цена KRW                       за 1шт]]</f>
        <v>0</v>
      </c>
      <c r="M615" s="441" t="str">
        <f>IFERROR(Таблица615[[#This Row],[Общее кол-во шт]]*Таблица615[[#This Row],[Оптовая цена USD                       за 1шт]],"")</f>
        <v/>
      </c>
      <c r="N615" s="442"/>
    </row>
    <row r="616" spans="1:14" ht="22.5" customHeight="1">
      <c r="A616" s="307" t="s">
        <v>21108</v>
      </c>
      <c r="B616" s="433">
        <v>8801051462135</v>
      </c>
      <c r="C616" s="314" t="s">
        <v>32117</v>
      </c>
      <c r="D616" s="434" t="s">
        <v>32118</v>
      </c>
      <c r="E616" s="435">
        <v>3000</v>
      </c>
      <c r="F616" s="436">
        <v>0.56999999999999995</v>
      </c>
      <c r="G616" s="437">
        <v>20</v>
      </c>
      <c r="H616" s="38">
        <f>Таблица615[[#This Row],[Розничная цена KRW]]*Таблица615[[#This Row],[Коэфициент стоимости]]</f>
        <v>1709.9999999999998</v>
      </c>
      <c r="I616" s="438" t="str">
        <f>IF($H$1="","Введите курс",Таблица615[[#This Row],[Оптовая цена KRW                       за 1шт]]/$H$1)</f>
        <v>Введите курс</v>
      </c>
      <c r="J616" s="444"/>
      <c r="K616" s="439">
        <f>Таблица615[[#This Row],[Заказ коробок ]]*Таблица615[[#This Row],[Кол-во шт в коробке]]</f>
        <v>0</v>
      </c>
      <c r="L616" s="440">
        <f>Таблица615[[#This Row],[Общее кол-во шт]]*Таблица615[[#This Row],[Оптовая цена KRW                       за 1шт]]</f>
        <v>0</v>
      </c>
      <c r="M616" s="441" t="str">
        <f>IFERROR(Таблица615[[#This Row],[Общее кол-во шт]]*Таблица615[[#This Row],[Оптовая цена USD                       за 1шт]],"")</f>
        <v/>
      </c>
      <c r="N616" s="442"/>
    </row>
    <row r="617" spans="1:14" ht="22.5" customHeight="1">
      <c r="A617" s="307" t="s">
        <v>21111</v>
      </c>
      <c r="B617" s="433">
        <v>8801051462142</v>
      </c>
      <c r="C617" s="314" t="s">
        <v>32119</v>
      </c>
      <c r="D617" s="434" t="s">
        <v>32120</v>
      </c>
      <c r="E617" s="435">
        <v>5500</v>
      </c>
      <c r="F617" s="436">
        <v>0.56999999999999995</v>
      </c>
      <c r="G617" s="437">
        <v>20</v>
      </c>
      <c r="H617" s="38">
        <f>Таблица615[[#This Row],[Розничная цена KRW]]*Таблица615[[#This Row],[Коэфициент стоимости]]</f>
        <v>3134.9999999999995</v>
      </c>
      <c r="I617" s="438" t="str">
        <f>IF($H$1="","Введите курс",Таблица615[[#This Row],[Оптовая цена KRW                       за 1шт]]/$H$1)</f>
        <v>Введите курс</v>
      </c>
      <c r="J617" s="444"/>
      <c r="K617" s="439">
        <f>Таблица615[[#This Row],[Заказ коробок ]]*Таблица615[[#This Row],[Кол-во шт в коробке]]</f>
        <v>0</v>
      </c>
      <c r="L617" s="440">
        <f>Таблица615[[#This Row],[Общее кол-во шт]]*Таблица615[[#This Row],[Оптовая цена KRW                       за 1шт]]</f>
        <v>0</v>
      </c>
      <c r="M617" s="441" t="str">
        <f>IFERROR(Таблица615[[#This Row],[Общее кол-во шт]]*Таблица615[[#This Row],[Оптовая цена USD                       за 1шт]],"")</f>
        <v/>
      </c>
      <c r="N617" s="442"/>
    </row>
    <row r="618" spans="1:14" ht="22.5" customHeight="1">
      <c r="A618" s="307" t="s">
        <v>21114</v>
      </c>
      <c r="B618" s="433">
        <v>8801051462159</v>
      </c>
      <c r="C618" s="314" t="s">
        <v>32121</v>
      </c>
      <c r="D618" s="434" t="s">
        <v>32122</v>
      </c>
      <c r="E618" s="435">
        <v>5500</v>
      </c>
      <c r="F618" s="436">
        <v>0.56999999999999995</v>
      </c>
      <c r="G618" s="437">
        <v>20</v>
      </c>
      <c r="H618" s="38">
        <f>Таблица615[[#This Row],[Розничная цена KRW]]*Таблица615[[#This Row],[Коэфициент стоимости]]</f>
        <v>3134.9999999999995</v>
      </c>
      <c r="I618" s="438" t="str">
        <f>IF($H$1="","Введите курс",Таблица615[[#This Row],[Оптовая цена KRW                       за 1шт]]/$H$1)</f>
        <v>Введите курс</v>
      </c>
      <c r="J618" s="444"/>
      <c r="K618" s="439">
        <f>Таблица615[[#This Row],[Заказ коробок ]]*Таблица615[[#This Row],[Кол-во шт в коробке]]</f>
        <v>0</v>
      </c>
      <c r="L618" s="440">
        <f>Таблица615[[#This Row],[Общее кол-во шт]]*Таблица615[[#This Row],[Оптовая цена KRW                       за 1шт]]</f>
        <v>0</v>
      </c>
      <c r="M618" s="441" t="str">
        <f>IFERROR(Таблица615[[#This Row],[Общее кол-во шт]]*Таблица615[[#This Row],[Оптовая цена USD                       за 1шт]],"")</f>
        <v/>
      </c>
      <c r="N618" s="442"/>
    </row>
    <row r="619" spans="1:14" ht="22.5" customHeight="1">
      <c r="A619" s="307" t="s">
        <v>21117</v>
      </c>
      <c r="B619" s="433">
        <v>8801051464603</v>
      </c>
      <c r="C619" s="314" t="s">
        <v>32123</v>
      </c>
      <c r="D619" s="434" t="s">
        <v>32124</v>
      </c>
      <c r="E619" s="435">
        <v>35000</v>
      </c>
      <c r="F619" s="436">
        <v>0.56999999999999995</v>
      </c>
      <c r="G619" s="437">
        <v>6</v>
      </c>
      <c r="H619" s="38">
        <f>Таблица615[[#This Row],[Розничная цена KRW]]*Таблица615[[#This Row],[Коэфициент стоимости]]</f>
        <v>19950</v>
      </c>
      <c r="I619" s="438" t="str">
        <f>IF($H$1="","Введите курс",Таблица615[[#This Row],[Оптовая цена KRW                       за 1шт]]/$H$1)</f>
        <v>Введите курс</v>
      </c>
      <c r="J619" s="444"/>
      <c r="K619" s="439">
        <f>Таблица615[[#This Row],[Заказ коробок ]]*Таблица615[[#This Row],[Кол-во шт в коробке]]</f>
        <v>0</v>
      </c>
      <c r="L619" s="440">
        <f>Таблица615[[#This Row],[Общее кол-во шт]]*Таблица615[[#This Row],[Оптовая цена KRW                       за 1шт]]</f>
        <v>0</v>
      </c>
      <c r="M619" s="441" t="str">
        <f>IFERROR(Таблица615[[#This Row],[Общее кол-во шт]]*Таблица615[[#This Row],[Оптовая цена USD                       за 1шт]],"")</f>
        <v/>
      </c>
      <c r="N619" s="442"/>
    </row>
    <row r="620" spans="1:14" ht="22.5" customHeight="1">
      <c r="A620" s="307" t="s">
        <v>21120</v>
      </c>
      <c r="B620" s="433">
        <v>8801051464610</v>
      </c>
      <c r="C620" s="314" t="s">
        <v>32125</v>
      </c>
      <c r="D620" s="434" t="s">
        <v>32126</v>
      </c>
      <c r="E620" s="435">
        <v>35000</v>
      </c>
      <c r="F620" s="436">
        <v>0.56999999999999995</v>
      </c>
      <c r="G620" s="437">
        <v>6</v>
      </c>
      <c r="H620" s="38">
        <f>Таблица615[[#This Row],[Розничная цена KRW]]*Таблица615[[#This Row],[Коэфициент стоимости]]</f>
        <v>19950</v>
      </c>
      <c r="I620" s="438" t="str">
        <f>IF($H$1="","Введите курс",Таблица615[[#This Row],[Оптовая цена KRW                       за 1шт]]/$H$1)</f>
        <v>Введите курс</v>
      </c>
      <c r="J620" s="444"/>
      <c r="K620" s="439">
        <f>Таблица615[[#This Row],[Заказ коробок ]]*Таблица615[[#This Row],[Кол-во шт в коробке]]</f>
        <v>0</v>
      </c>
      <c r="L620" s="440">
        <f>Таблица615[[#This Row],[Общее кол-во шт]]*Таблица615[[#This Row],[Оптовая цена KRW                       за 1шт]]</f>
        <v>0</v>
      </c>
      <c r="M620" s="441" t="str">
        <f>IFERROR(Таблица615[[#This Row],[Общее кол-во шт]]*Таблица615[[#This Row],[Оптовая цена USD                       за 1шт]],"")</f>
        <v/>
      </c>
      <c r="N620" s="442"/>
    </row>
    <row r="621" spans="1:14" ht="22.5" customHeight="1">
      <c r="A621" s="307" t="s">
        <v>21123</v>
      </c>
      <c r="B621" s="433">
        <v>8801051465426</v>
      </c>
      <c r="C621" s="314" t="s">
        <v>32127</v>
      </c>
      <c r="D621" s="434" t="s">
        <v>32128</v>
      </c>
      <c r="E621" s="435">
        <v>20000</v>
      </c>
      <c r="F621" s="436">
        <v>0.56999999999999995</v>
      </c>
      <c r="G621" s="437">
        <v>4</v>
      </c>
      <c r="H621" s="38">
        <f>Таблица615[[#This Row],[Розничная цена KRW]]*Таблица615[[#This Row],[Коэфициент стоимости]]</f>
        <v>11399.999999999998</v>
      </c>
      <c r="I621" s="438" t="str">
        <f>IF($H$1="","Введите курс",Таблица615[[#This Row],[Оптовая цена KRW                       за 1шт]]/$H$1)</f>
        <v>Введите курс</v>
      </c>
      <c r="J621" s="444"/>
      <c r="K621" s="439">
        <f>Таблица615[[#This Row],[Заказ коробок ]]*Таблица615[[#This Row],[Кол-во шт в коробке]]</f>
        <v>0</v>
      </c>
      <c r="L621" s="440">
        <f>Таблица615[[#This Row],[Общее кол-во шт]]*Таблица615[[#This Row],[Оптовая цена KRW                       за 1шт]]</f>
        <v>0</v>
      </c>
      <c r="M621" s="441" t="str">
        <f>IFERROR(Таблица615[[#This Row],[Общее кол-во шт]]*Таблица615[[#This Row],[Оптовая цена USD                       за 1шт]],"")</f>
        <v/>
      </c>
      <c r="N621" s="442"/>
    </row>
    <row r="622" spans="1:14" ht="22.5" customHeight="1">
      <c r="A622" s="307" t="s">
        <v>21126</v>
      </c>
      <c r="B622" s="433">
        <v>8801051467581</v>
      </c>
      <c r="C622" s="314" t="s">
        <v>32129</v>
      </c>
      <c r="D622" s="434" t="s">
        <v>21321</v>
      </c>
      <c r="E622" s="435">
        <v>25000</v>
      </c>
      <c r="F622" s="436">
        <v>0.56999999999999995</v>
      </c>
      <c r="G622" s="437">
        <v>6</v>
      </c>
      <c r="H622" s="38">
        <f>Таблица615[[#This Row],[Розничная цена KRW]]*Таблица615[[#This Row],[Коэфициент стоимости]]</f>
        <v>14249.999999999998</v>
      </c>
      <c r="I622" s="438" t="str">
        <f>IF($H$1="","Введите курс",Таблица615[[#This Row],[Оптовая цена KRW                       за 1шт]]/$H$1)</f>
        <v>Введите курс</v>
      </c>
      <c r="J622" s="444"/>
      <c r="K622" s="439">
        <f>Таблица615[[#This Row],[Заказ коробок ]]*Таблица615[[#This Row],[Кол-во шт в коробке]]</f>
        <v>0</v>
      </c>
      <c r="L622" s="440">
        <f>Таблица615[[#This Row],[Общее кол-во шт]]*Таблица615[[#This Row],[Оптовая цена KRW                       за 1шт]]</f>
        <v>0</v>
      </c>
      <c r="M622" s="441" t="str">
        <f>IFERROR(Таблица615[[#This Row],[Общее кол-во шт]]*Таблица615[[#This Row],[Оптовая цена USD                       за 1шт]],"")</f>
        <v/>
      </c>
      <c r="N622" s="442"/>
    </row>
    <row r="623" spans="1:14" ht="22.5" customHeight="1">
      <c r="A623" s="307" t="s">
        <v>21129</v>
      </c>
      <c r="B623" s="433">
        <v>8801051467611</v>
      </c>
      <c r="C623" s="314" t="s">
        <v>32130</v>
      </c>
      <c r="D623" s="434" t="s">
        <v>21214</v>
      </c>
      <c r="E623" s="435">
        <v>18000</v>
      </c>
      <c r="F623" s="436">
        <v>0.56999999999999995</v>
      </c>
      <c r="G623" s="437">
        <v>6</v>
      </c>
      <c r="H623" s="38">
        <f>Таблица615[[#This Row],[Розничная цена KRW]]*Таблица615[[#This Row],[Коэфициент стоимости]]</f>
        <v>10260</v>
      </c>
      <c r="I623" s="438" t="str">
        <f>IF($H$1="","Введите курс",Таблица615[[#This Row],[Оптовая цена KRW                       за 1шт]]/$H$1)</f>
        <v>Введите курс</v>
      </c>
      <c r="J623" s="444"/>
      <c r="K623" s="439">
        <f>Таблица615[[#This Row],[Заказ коробок ]]*Таблица615[[#This Row],[Кол-во шт в коробке]]</f>
        <v>0</v>
      </c>
      <c r="L623" s="440">
        <f>Таблица615[[#This Row],[Общее кол-во шт]]*Таблица615[[#This Row],[Оптовая цена KRW                       за 1шт]]</f>
        <v>0</v>
      </c>
      <c r="M623" s="441" t="str">
        <f>IFERROR(Таблица615[[#This Row],[Общее кол-во шт]]*Таблица615[[#This Row],[Оптовая цена USD                       за 1шт]],"")</f>
        <v/>
      </c>
      <c r="N623" s="442"/>
    </row>
    <row r="624" spans="1:14" ht="22.5" customHeight="1">
      <c r="A624" s="307" t="s">
        <v>21130</v>
      </c>
      <c r="B624" s="433">
        <v>8801051467628</v>
      </c>
      <c r="C624" s="314" t="s">
        <v>32131</v>
      </c>
      <c r="D624" s="434" t="s">
        <v>21344</v>
      </c>
      <c r="E624" s="435">
        <v>20000</v>
      </c>
      <c r="F624" s="436">
        <v>0.56999999999999995</v>
      </c>
      <c r="G624" s="437">
        <v>6</v>
      </c>
      <c r="H624" s="38">
        <f>Таблица615[[#This Row],[Розничная цена KRW]]*Таблица615[[#This Row],[Коэфициент стоимости]]</f>
        <v>11399.999999999998</v>
      </c>
      <c r="I624" s="438" t="str">
        <f>IF($H$1="","Введите курс",Таблица615[[#This Row],[Оптовая цена KRW                       за 1шт]]/$H$1)</f>
        <v>Введите курс</v>
      </c>
      <c r="J624" s="444"/>
      <c r="K624" s="439">
        <f>Таблица615[[#This Row],[Заказ коробок ]]*Таблица615[[#This Row],[Кол-во шт в коробке]]</f>
        <v>0</v>
      </c>
      <c r="L624" s="440">
        <f>Таблица615[[#This Row],[Общее кол-во шт]]*Таблица615[[#This Row],[Оптовая цена KRW                       за 1шт]]</f>
        <v>0</v>
      </c>
      <c r="M624" s="441" t="str">
        <f>IFERROR(Таблица615[[#This Row],[Общее кол-во шт]]*Таблица615[[#This Row],[Оптовая цена USD                       за 1шт]],"")</f>
        <v/>
      </c>
      <c r="N624" s="442"/>
    </row>
    <row r="625" spans="1:14" ht="22.5" customHeight="1">
      <c r="A625" s="307" t="s">
        <v>21131</v>
      </c>
      <c r="B625" s="433">
        <v>8801051467635</v>
      </c>
      <c r="C625" s="314" t="s">
        <v>32132</v>
      </c>
      <c r="D625" s="434" t="s">
        <v>21216</v>
      </c>
      <c r="E625" s="435">
        <v>18000</v>
      </c>
      <c r="F625" s="436">
        <v>0.56999999999999995</v>
      </c>
      <c r="G625" s="437">
        <v>6</v>
      </c>
      <c r="H625" s="38">
        <f>Таблица615[[#This Row],[Розничная цена KRW]]*Таблица615[[#This Row],[Коэфициент стоимости]]</f>
        <v>10260</v>
      </c>
      <c r="I625" s="438" t="str">
        <f>IF($H$1="","Введите курс",Таблица615[[#This Row],[Оптовая цена KRW                       за 1шт]]/$H$1)</f>
        <v>Введите курс</v>
      </c>
      <c r="J625" s="444"/>
      <c r="K625" s="439">
        <f>Таблица615[[#This Row],[Заказ коробок ]]*Таблица615[[#This Row],[Кол-во шт в коробке]]</f>
        <v>0</v>
      </c>
      <c r="L625" s="440">
        <f>Таблица615[[#This Row],[Общее кол-во шт]]*Таблица615[[#This Row],[Оптовая цена KRW                       за 1шт]]</f>
        <v>0</v>
      </c>
      <c r="M625" s="441" t="str">
        <f>IFERROR(Таблица615[[#This Row],[Общее кол-во шт]]*Таблица615[[#This Row],[Оптовая цена USD                       за 1шт]],"")</f>
        <v/>
      </c>
      <c r="N625" s="442"/>
    </row>
    <row r="626" spans="1:14" ht="22.5" customHeight="1">
      <c r="A626" s="307" t="s">
        <v>21132</v>
      </c>
      <c r="B626" s="433">
        <v>8801051467642</v>
      </c>
      <c r="C626" s="314" t="s">
        <v>32133</v>
      </c>
      <c r="D626" s="434" t="s">
        <v>21346</v>
      </c>
      <c r="E626" s="435">
        <v>20000</v>
      </c>
      <c r="F626" s="436">
        <v>0.56999999999999995</v>
      </c>
      <c r="G626" s="437">
        <v>6</v>
      </c>
      <c r="H626" s="38">
        <f>Таблица615[[#This Row],[Розничная цена KRW]]*Таблица615[[#This Row],[Коэфициент стоимости]]</f>
        <v>11399.999999999998</v>
      </c>
      <c r="I626" s="438" t="str">
        <f>IF($H$1="","Введите курс",Таблица615[[#This Row],[Оптовая цена KRW                       за 1шт]]/$H$1)</f>
        <v>Введите курс</v>
      </c>
      <c r="J626" s="444"/>
      <c r="K626" s="439">
        <f>Таблица615[[#This Row],[Заказ коробок ]]*Таблица615[[#This Row],[Кол-во шт в коробке]]</f>
        <v>0</v>
      </c>
      <c r="L626" s="440">
        <f>Таблица615[[#This Row],[Общее кол-во шт]]*Таблица615[[#This Row],[Оптовая цена KRW                       за 1шт]]</f>
        <v>0</v>
      </c>
      <c r="M626" s="441" t="str">
        <f>IFERROR(Таблица615[[#This Row],[Общее кол-во шт]]*Таблица615[[#This Row],[Оптовая цена USD                       за 1шт]],"")</f>
        <v/>
      </c>
      <c r="N626" s="442"/>
    </row>
    <row r="627" spans="1:14" ht="22.5" customHeight="1">
      <c r="A627" s="307" t="s">
        <v>21133</v>
      </c>
      <c r="B627" s="433">
        <v>8801051467659</v>
      </c>
      <c r="C627" s="314" t="s">
        <v>32134</v>
      </c>
      <c r="D627" s="434" t="s">
        <v>21356</v>
      </c>
      <c r="E627" s="435">
        <v>35000</v>
      </c>
      <c r="F627" s="436">
        <v>0.56999999999999995</v>
      </c>
      <c r="G627" s="437">
        <v>6</v>
      </c>
      <c r="H627" s="38">
        <f>Таблица615[[#This Row],[Розничная цена KRW]]*Таблица615[[#This Row],[Коэфициент стоимости]]</f>
        <v>19950</v>
      </c>
      <c r="I627" s="438" t="str">
        <f>IF($H$1="","Введите курс",Таблица615[[#This Row],[Оптовая цена KRW                       за 1шт]]/$H$1)</f>
        <v>Введите курс</v>
      </c>
      <c r="J627" s="444"/>
      <c r="K627" s="439">
        <f>Таблица615[[#This Row],[Заказ коробок ]]*Таблица615[[#This Row],[Кол-во шт в коробке]]</f>
        <v>0</v>
      </c>
      <c r="L627" s="440">
        <f>Таблица615[[#This Row],[Общее кол-во шт]]*Таблица615[[#This Row],[Оптовая цена KRW                       за 1шт]]</f>
        <v>0</v>
      </c>
      <c r="M627" s="441" t="str">
        <f>IFERROR(Таблица615[[#This Row],[Общее кол-во шт]]*Таблица615[[#This Row],[Оптовая цена USD                       за 1шт]],"")</f>
        <v/>
      </c>
      <c r="N627" s="442"/>
    </row>
    <row r="628" spans="1:14" ht="22.5" customHeight="1">
      <c r="A628" s="307" t="s">
        <v>21134</v>
      </c>
      <c r="B628" s="433">
        <v>8801051467673</v>
      </c>
      <c r="C628" s="314" t="s">
        <v>32135</v>
      </c>
      <c r="D628" s="434" t="s">
        <v>21376</v>
      </c>
      <c r="E628" s="435">
        <v>32000</v>
      </c>
      <c r="F628" s="436">
        <v>0.56999999999999995</v>
      </c>
      <c r="G628" s="437">
        <v>6</v>
      </c>
      <c r="H628" s="38">
        <f>Таблица615[[#This Row],[Розничная цена KRW]]*Таблица615[[#This Row],[Коэфициент стоимости]]</f>
        <v>18240</v>
      </c>
      <c r="I628" s="438" t="str">
        <f>IF($H$1="","Введите курс",Таблица615[[#This Row],[Оптовая цена KRW                       за 1шт]]/$H$1)</f>
        <v>Введите курс</v>
      </c>
      <c r="J628" s="444"/>
      <c r="K628" s="439">
        <f>Таблица615[[#This Row],[Заказ коробок ]]*Таблица615[[#This Row],[Кол-во шт в коробке]]</f>
        <v>0</v>
      </c>
      <c r="L628" s="440">
        <f>Таблица615[[#This Row],[Общее кол-во шт]]*Таблица615[[#This Row],[Оптовая цена KRW                       за 1шт]]</f>
        <v>0</v>
      </c>
      <c r="M628" s="441" t="str">
        <f>IFERROR(Таблица615[[#This Row],[Общее кол-во шт]]*Таблица615[[#This Row],[Оптовая цена USD                       за 1шт]],"")</f>
        <v/>
      </c>
      <c r="N628" s="442"/>
    </row>
    <row r="629" spans="1:14" ht="22.5" customHeight="1">
      <c r="A629" s="307" t="s">
        <v>21137</v>
      </c>
      <c r="B629" s="433">
        <v>8801051467734</v>
      </c>
      <c r="C629" s="314" t="s">
        <v>32136</v>
      </c>
      <c r="D629" s="434" t="s">
        <v>21403</v>
      </c>
      <c r="E629" s="435">
        <v>35000</v>
      </c>
      <c r="F629" s="436">
        <v>0.56999999999999995</v>
      </c>
      <c r="G629" s="437">
        <v>6</v>
      </c>
      <c r="H629" s="38">
        <f>Таблица615[[#This Row],[Розничная цена KRW]]*Таблица615[[#This Row],[Коэфициент стоимости]]</f>
        <v>19950</v>
      </c>
      <c r="I629" s="438" t="str">
        <f>IF($H$1="","Введите курс",Таблица615[[#This Row],[Оптовая цена KRW                       за 1шт]]/$H$1)</f>
        <v>Введите курс</v>
      </c>
      <c r="J629" s="444"/>
      <c r="K629" s="439">
        <f>Таблица615[[#This Row],[Заказ коробок ]]*Таблица615[[#This Row],[Кол-во шт в коробке]]</f>
        <v>0</v>
      </c>
      <c r="L629" s="440">
        <f>Таблица615[[#This Row],[Общее кол-во шт]]*Таблица615[[#This Row],[Оптовая цена KRW                       за 1шт]]</f>
        <v>0</v>
      </c>
      <c r="M629" s="441" t="str">
        <f>IFERROR(Таблица615[[#This Row],[Общее кол-во шт]]*Таблица615[[#This Row],[Оптовая цена USD                       за 1шт]],"")</f>
        <v/>
      </c>
      <c r="N629" s="442"/>
    </row>
    <row r="630" spans="1:14" ht="22.5" customHeight="1">
      <c r="A630" s="307" t="s">
        <v>21140</v>
      </c>
      <c r="B630" s="433">
        <v>8801051467758</v>
      </c>
      <c r="C630" s="314" t="s">
        <v>32137</v>
      </c>
      <c r="D630" s="434" t="s">
        <v>21405</v>
      </c>
      <c r="E630" s="435">
        <v>35000</v>
      </c>
      <c r="F630" s="436">
        <v>0.56999999999999995</v>
      </c>
      <c r="G630" s="437">
        <v>6</v>
      </c>
      <c r="H630" s="38">
        <f>Таблица615[[#This Row],[Розничная цена KRW]]*Таблица615[[#This Row],[Коэфициент стоимости]]</f>
        <v>19950</v>
      </c>
      <c r="I630" s="438" t="str">
        <f>IF($H$1="","Введите курс",Таблица615[[#This Row],[Оптовая цена KRW                       за 1шт]]/$H$1)</f>
        <v>Введите курс</v>
      </c>
      <c r="J630" s="444"/>
      <c r="K630" s="439">
        <f>Таблица615[[#This Row],[Заказ коробок ]]*Таблица615[[#This Row],[Кол-во шт в коробке]]</f>
        <v>0</v>
      </c>
      <c r="L630" s="440">
        <f>Таблица615[[#This Row],[Общее кол-во шт]]*Таблица615[[#This Row],[Оптовая цена KRW                       за 1шт]]</f>
        <v>0</v>
      </c>
      <c r="M630" s="441" t="str">
        <f>IFERROR(Таблица615[[#This Row],[Общее кол-во шт]]*Таблица615[[#This Row],[Оптовая цена USD                       за 1шт]],"")</f>
        <v/>
      </c>
      <c r="N630" s="442"/>
    </row>
    <row r="631" spans="1:14" ht="22.5" customHeight="1">
      <c r="A631" s="307" t="s">
        <v>21143</v>
      </c>
      <c r="B631" s="433">
        <v>8801051467772</v>
      </c>
      <c r="C631" s="314" t="s">
        <v>32138</v>
      </c>
      <c r="D631" s="434" t="s">
        <v>21315</v>
      </c>
      <c r="E631" s="435">
        <v>28000</v>
      </c>
      <c r="F631" s="436">
        <v>0.56999999999999995</v>
      </c>
      <c r="G631" s="437">
        <v>6</v>
      </c>
      <c r="H631" s="38">
        <f>Таблица615[[#This Row],[Розничная цена KRW]]*Таблица615[[#This Row],[Коэфициент стоимости]]</f>
        <v>15959.999999999998</v>
      </c>
      <c r="I631" s="438" t="str">
        <f>IF($H$1="","Введите курс",Таблица615[[#This Row],[Оптовая цена KRW                       за 1шт]]/$H$1)</f>
        <v>Введите курс</v>
      </c>
      <c r="J631" s="444"/>
      <c r="K631" s="439">
        <f>Таблица615[[#This Row],[Заказ коробок ]]*Таблица615[[#This Row],[Кол-во шт в коробке]]</f>
        <v>0</v>
      </c>
      <c r="L631" s="440">
        <f>Таблица615[[#This Row],[Общее кол-во шт]]*Таблица615[[#This Row],[Оптовая цена KRW                       за 1шт]]</f>
        <v>0</v>
      </c>
      <c r="M631" s="441" t="str">
        <f>IFERROR(Таблица615[[#This Row],[Общее кол-во шт]]*Таблица615[[#This Row],[Оптовая цена USD                       за 1шт]],"")</f>
        <v/>
      </c>
      <c r="N631" s="442"/>
    </row>
    <row r="632" spans="1:14" ht="22.5" customHeight="1">
      <c r="A632" s="307" t="s">
        <v>21146</v>
      </c>
      <c r="B632" s="433">
        <v>8801051467789</v>
      </c>
      <c r="C632" s="314" t="s">
        <v>32139</v>
      </c>
      <c r="D632" s="434" t="s">
        <v>21307</v>
      </c>
      <c r="E632" s="435">
        <v>12000</v>
      </c>
      <c r="F632" s="436">
        <v>0.56999999999999995</v>
      </c>
      <c r="G632" s="437">
        <v>6</v>
      </c>
      <c r="H632" s="38">
        <f>Таблица615[[#This Row],[Розничная цена KRW]]*Таблица615[[#This Row],[Коэфициент стоимости]]</f>
        <v>6839.9999999999991</v>
      </c>
      <c r="I632" s="438" t="str">
        <f>IF($H$1="","Введите курс",Таблица615[[#This Row],[Оптовая цена KRW                       за 1шт]]/$H$1)</f>
        <v>Введите курс</v>
      </c>
      <c r="J632" s="444"/>
      <c r="K632" s="439">
        <f>Таблица615[[#This Row],[Заказ коробок ]]*Таблица615[[#This Row],[Кол-во шт в коробке]]</f>
        <v>0</v>
      </c>
      <c r="L632" s="440">
        <f>Таблица615[[#This Row],[Общее кол-во шт]]*Таблица615[[#This Row],[Оптовая цена KRW                       за 1шт]]</f>
        <v>0</v>
      </c>
      <c r="M632" s="441" t="str">
        <f>IFERROR(Таблица615[[#This Row],[Общее кол-во шт]]*Таблица615[[#This Row],[Оптовая цена USD                       за 1шт]],"")</f>
        <v/>
      </c>
      <c r="N632" s="442"/>
    </row>
    <row r="633" spans="1:14" ht="22.5" customHeight="1">
      <c r="A633" s="307" t="s">
        <v>21149</v>
      </c>
      <c r="B633" s="433">
        <v>8801051467796</v>
      </c>
      <c r="C633" s="314" t="s">
        <v>32140</v>
      </c>
      <c r="D633" s="434" t="s">
        <v>21304</v>
      </c>
      <c r="E633" s="435">
        <v>12000</v>
      </c>
      <c r="F633" s="436">
        <v>0.56999999999999995</v>
      </c>
      <c r="G633" s="437">
        <v>6</v>
      </c>
      <c r="H633" s="38">
        <f>Таблица615[[#This Row],[Розничная цена KRW]]*Таблица615[[#This Row],[Коэфициент стоимости]]</f>
        <v>6839.9999999999991</v>
      </c>
      <c r="I633" s="438" t="str">
        <f>IF($H$1="","Введите курс",Таблица615[[#This Row],[Оптовая цена KRW                       за 1шт]]/$H$1)</f>
        <v>Введите курс</v>
      </c>
      <c r="J633" s="444"/>
      <c r="K633" s="439">
        <f>Таблица615[[#This Row],[Заказ коробок ]]*Таблица615[[#This Row],[Кол-во шт в коробке]]</f>
        <v>0</v>
      </c>
      <c r="L633" s="440">
        <f>Таблица615[[#This Row],[Общее кол-во шт]]*Таблица615[[#This Row],[Оптовая цена KRW                       за 1шт]]</f>
        <v>0</v>
      </c>
      <c r="M633" s="441" t="str">
        <f>IFERROR(Таблица615[[#This Row],[Общее кол-во шт]]*Таблица615[[#This Row],[Оптовая цена USD                       за 1шт]],"")</f>
        <v/>
      </c>
      <c r="N633" s="442"/>
    </row>
    <row r="634" spans="1:14" ht="22.5" customHeight="1">
      <c r="A634" s="307" t="s">
        <v>21152</v>
      </c>
      <c r="B634" s="433">
        <v>8801051467802</v>
      </c>
      <c r="C634" s="314" t="s">
        <v>32141</v>
      </c>
      <c r="D634" s="434" t="s">
        <v>21276</v>
      </c>
      <c r="E634" s="435">
        <v>18000</v>
      </c>
      <c r="F634" s="436">
        <v>0.56999999999999995</v>
      </c>
      <c r="G634" s="437">
        <v>4</v>
      </c>
      <c r="H634" s="38">
        <f>Таблица615[[#This Row],[Розничная цена KRW]]*Таблица615[[#This Row],[Коэфициент стоимости]]</f>
        <v>10260</v>
      </c>
      <c r="I634" s="438" t="str">
        <f>IF($H$1="","Введите курс",Таблица615[[#This Row],[Оптовая цена KRW                       за 1шт]]/$H$1)</f>
        <v>Введите курс</v>
      </c>
      <c r="J634" s="444"/>
      <c r="K634" s="439">
        <f>Таблица615[[#This Row],[Заказ коробок ]]*Таблица615[[#This Row],[Кол-во шт в коробке]]</f>
        <v>0</v>
      </c>
      <c r="L634" s="440">
        <f>Таблица615[[#This Row],[Общее кол-во шт]]*Таблица615[[#This Row],[Оптовая цена KRW                       за 1шт]]</f>
        <v>0</v>
      </c>
      <c r="M634" s="441" t="str">
        <f>IFERROR(Таблица615[[#This Row],[Общее кол-во шт]]*Таблица615[[#This Row],[Оптовая цена USD                       за 1шт]],"")</f>
        <v/>
      </c>
      <c r="N634" s="442"/>
    </row>
    <row r="635" spans="1:14" ht="22.5" customHeight="1">
      <c r="A635" s="307" t="s">
        <v>21155</v>
      </c>
      <c r="B635" s="433">
        <v>8801051467826</v>
      </c>
      <c r="C635" s="314" t="s">
        <v>32142</v>
      </c>
      <c r="D635" s="434" t="s">
        <v>21269</v>
      </c>
      <c r="E635" s="435">
        <v>32000</v>
      </c>
      <c r="F635" s="436">
        <v>0.56999999999999995</v>
      </c>
      <c r="G635" s="437">
        <v>6</v>
      </c>
      <c r="H635" s="38">
        <f>Таблица615[[#This Row],[Розничная цена KRW]]*Таблица615[[#This Row],[Коэфициент стоимости]]</f>
        <v>18240</v>
      </c>
      <c r="I635" s="438" t="str">
        <f>IF($H$1="","Введите курс",Таблица615[[#This Row],[Оптовая цена KRW                       за 1шт]]/$H$1)</f>
        <v>Введите курс</v>
      </c>
      <c r="J635" s="444"/>
      <c r="K635" s="439">
        <f>Таблица615[[#This Row],[Заказ коробок ]]*Таблица615[[#This Row],[Кол-во шт в коробке]]</f>
        <v>0</v>
      </c>
      <c r="L635" s="440">
        <f>Таблица615[[#This Row],[Общее кол-во шт]]*Таблица615[[#This Row],[Оптовая цена KRW                       за 1шт]]</f>
        <v>0</v>
      </c>
      <c r="M635" s="441" t="str">
        <f>IFERROR(Таблица615[[#This Row],[Общее кол-во шт]]*Таблица615[[#This Row],[Оптовая цена USD                       за 1шт]],"")</f>
        <v/>
      </c>
      <c r="N635" s="442"/>
    </row>
    <row r="636" spans="1:14" ht="22.5" customHeight="1">
      <c r="A636" s="307" t="s">
        <v>21158</v>
      </c>
      <c r="B636" s="433">
        <v>8801051467833</v>
      </c>
      <c r="C636" s="314" t="s">
        <v>32143</v>
      </c>
      <c r="D636" s="434" t="s">
        <v>21266</v>
      </c>
      <c r="E636" s="435">
        <v>32000</v>
      </c>
      <c r="F636" s="436">
        <v>0.56999999999999995</v>
      </c>
      <c r="G636" s="437">
        <v>6</v>
      </c>
      <c r="H636" s="38">
        <f>Таблица615[[#This Row],[Розничная цена KRW]]*Таблица615[[#This Row],[Коэфициент стоимости]]</f>
        <v>18240</v>
      </c>
      <c r="I636" s="438" t="str">
        <f>IF($H$1="","Введите курс",Таблица615[[#This Row],[Оптовая цена KRW                       за 1шт]]/$H$1)</f>
        <v>Введите курс</v>
      </c>
      <c r="J636" s="444"/>
      <c r="K636" s="439">
        <f>Таблица615[[#This Row],[Заказ коробок ]]*Таблица615[[#This Row],[Кол-во шт в коробке]]</f>
        <v>0</v>
      </c>
      <c r="L636" s="440">
        <f>Таблица615[[#This Row],[Общее кол-во шт]]*Таблица615[[#This Row],[Оптовая цена KRW                       за 1шт]]</f>
        <v>0</v>
      </c>
      <c r="M636" s="441" t="str">
        <f>IFERROR(Таблица615[[#This Row],[Общее кол-во шт]]*Таблица615[[#This Row],[Оптовая цена USD                       за 1шт]],"")</f>
        <v/>
      </c>
      <c r="N636" s="442"/>
    </row>
    <row r="637" spans="1:14" ht="22.5" customHeight="1">
      <c r="A637" s="307" t="s">
        <v>21161</v>
      </c>
      <c r="B637" s="433">
        <v>8801051467840</v>
      </c>
      <c r="C637" s="314" t="s">
        <v>32144</v>
      </c>
      <c r="D637" s="434" t="s">
        <v>21263</v>
      </c>
      <c r="E637" s="435">
        <v>24000</v>
      </c>
      <c r="F637" s="436">
        <v>0.56999999999999995</v>
      </c>
      <c r="G637" s="437">
        <v>6</v>
      </c>
      <c r="H637" s="38">
        <f>Таблица615[[#This Row],[Розничная цена KRW]]*Таблица615[[#This Row],[Коэфициент стоимости]]</f>
        <v>13679.999999999998</v>
      </c>
      <c r="I637" s="438" t="str">
        <f>IF($H$1="","Введите курс",Таблица615[[#This Row],[Оптовая цена KRW                       за 1шт]]/$H$1)</f>
        <v>Введите курс</v>
      </c>
      <c r="J637" s="444"/>
      <c r="K637" s="439">
        <f>Таблица615[[#This Row],[Заказ коробок ]]*Таблица615[[#This Row],[Кол-во шт в коробке]]</f>
        <v>0</v>
      </c>
      <c r="L637" s="440">
        <f>Таблица615[[#This Row],[Общее кол-во шт]]*Таблица615[[#This Row],[Оптовая цена KRW                       за 1шт]]</f>
        <v>0</v>
      </c>
      <c r="M637" s="441" t="str">
        <f>IFERROR(Таблица615[[#This Row],[Общее кол-во шт]]*Таблица615[[#This Row],[Оптовая цена USD                       за 1шт]],"")</f>
        <v/>
      </c>
      <c r="N637" s="442"/>
    </row>
    <row r="638" spans="1:14" ht="22.5" customHeight="1">
      <c r="A638" s="307" t="s">
        <v>21164</v>
      </c>
      <c r="B638" s="433">
        <v>8801051467857</v>
      </c>
      <c r="C638" s="314" t="s">
        <v>32145</v>
      </c>
      <c r="D638" s="434" t="s">
        <v>21260</v>
      </c>
      <c r="E638" s="435">
        <v>22000</v>
      </c>
      <c r="F638" s="436">
        <v>0.56999999999999995</v>
      </c>
      <c r="G638" s="437">
        <v>6</v>
      </c>
      <c r="H638" s="38">
        <f>Таблица615[[#This Row],[Розничная цена KRW]]*Таблица615[[#This Row],[Коэфициент стоимости]]</f>
        <v>12539.999999999998</v>
      </c>
      <c r="I638" s="438" t="str">
        <f>IF($H$1="","Введите курс",Таблица615[[#This Row],[Оптовая цена KRW                       за 1шт]]/$H$1)</f>
        <v>Введите курс</v>
      </c>
      <c r="J638" s="444"/>
      <c r="K638" s="439">
        <f>Таблица615[[#This Row],[Заказ коробок ]]*Таблица615[[#This Row],[Кол-во шт в коробке]]</f>
        <v>0</v>
      </c>
      <c r="L638" s="440">
        <f>Таблица615[[#This Row],[Общее кол-во шт]]*Таблица615[[#This Row],[Оптовая цена KRW                       за 1шт]]</f>
        <v>0</v>
      </c>
      <c r="M638" s="441" t="str">
        <f>IFERROR(Таблица615[[#This Row],[Общее кол-во шт]]*Таблица615[[#This Row],[Оптовая цена USD                       за 1шт]],"")</f>
        <v/>
      </c>
      <c r="N638" s="442"/>
    </row>
    <row r="639" spans="1:14" ht="22.5" customHeight="1">
      <c r="A639" s="307" t="s">
        <v>21167</v>
      </c>
      <c r="B639" s="433">
        <v>8801051467888</v>
      </c>
      <c r="C639" s="314" t="s">
        <v>32146</v>
      </c>
      <c r="D639" s="434" t="s">
        <v>21245</v>
      </c>
      <c r="E639" s="435">
        <v>32000</v>
      </c>
      <c r="F639" s="436">
        <v>0.56999999999999995</v>
      </c>
      <c r="G639" s="437">
        <v>6</v>
      </c>
      <c r="H639" s="38">
        <f>Таблица615[[#This Row],[Розничная цена KRW]]*Таблица615[[#This Row],[Коэфициент стоимости]]</f>
        <v>18240</v>
      </c>
      <c r="I639" s="438" t="str">
        <f>IF($H$1="","Введите курс",Таблица615[[#This Row],[Оптовая цена KRW                       за 1шт]]/$H$1)</f>
        <v>Введите курс</v>
      </c>
      <c r="J639" s="444"/>
      <c r="K639" s="439">
        <f>Таблица615[[#This Row],[Заказ коробок ]]*Таблица615[[#This Row],[Кол-во шт в коробке]]</f>
        <v>0</v>
      </c>
      <c r="L639" s="440">
        <f>Таблица615[[#This Row],[Общее кол-во шт]]*Таблица615[[#This Row],[Оптовая цена KRW                       за 1шт]]</f>
        <v>0</v>
      </c>
      <c r="M639" s="441" t="str">
        <f>IFERROR(Таблица615[[#This Row],[Общее кол-во шт]]*Таблица615[[#This Row],[Оптовая цена USD                       за 1шт]],"")</f>
        <v/>
      </c>
      <c r="N639" s="442"/>
    </row>
    <row r="640" spans="1:14" ht="22.5" customHeight="1">
      <c r="A640" s="307" t="s">
        <v>21170</v>
      </c>
      <c r="B640" s="433">
        <v>8801051467895</v>
      </c>
      <c r="C640" s="314" t="s">
        <v>32147</v>
      </c>
      <c r="D640" s="434" t="s">
        <v>21245</v>
      </c>
      <c r="E640" s="435">
        <v>32000</v>
      </c>
      <c r="F640" s="436">
        <v>0.56999999999999995</v>
      </c>
      <c r="G640" s="437">
        <v>6</v>
      </c>
      <c r="H640" s="38">
        <f>Таблица615[[#This Row],[Розничная цена KRW]]*Таблица615[[#This Row],[Коэфициент стоимости]]</f>
        <v>18240</v>
      </c>
      <c r="I640" s="438" t="str">
        <f>IF($H$1="","Введите курс",Таблица615[[#This Row],[Оптовая цена KRW                       за 1шт]]/$H$1)</f>
        <v>Введите курс</v>
      </c>
      <c r="J640" s="444"/>
      <c r="K640" s="439">
        <f>Таблица615[[#This Row],[Заказ коробок ]]*Таблица615[[#This Row],[Кол-во шт в коробке]]</f>
        <v>0</v>
      </c>
      <c r="L640" s="440">
        <f>Таблица615[[#This Row],[Общее кол-во шт]]*Таблица615[[#This Row],[Оптовая цена KRW                       за 1шт]]</f>
        <v>0</v>
      </c>
      <c r="M640" s="441" t="str">
        <f>IFERROR(Таблица615[[#This Row],[Общее кол-во шт]]*Таблица615[[#This Row],[Оптовая цена USD                       за 1шт]],"")</f>
        <v/>
      </c>
      <c r="N640" s="442"/>
    </row>
    <row r="641" spans="1:14" ht="22.5" customHeight="1">
      <c r="A641" s="307" t="s">
        <v>21173</v>
      </c>
      <c r="B641" s="433">
        <v>8801051467956</v>
      </c>
      <c r="C641" s="314" t="s">
        <v>32148</v>
      </c>
      <c r="D641" s="434" t="s">
        <v>21219</v>
      </c>
      <c r="E641" s="435">
        <v>25000</v>
      </c>
      <c r="F641" s="436">
        <v>0.56999999999999995</v>
      </c>
      <c r="G641" s="437">
        <v>6</v>
      </c>
      <c r="H641" s="38">
        <f>Таблица615[[#This Row],[Розничная цена KRW]]*Таблица615[[#This Row],[Коэфициент стоимости]]</f>
        <v>14249.999999999998</v>
      </c>
      <c r="I641" s="438" t="str">
        <f>IF($H$1="","Введите курс",Таблица615[[#This Row],[Оптовая цена KRW                       за 1шт]]/$H$1)</f>
        <v>Введите курс</v>
      </c>
      <c r="J641" s="444"/>
      <c r="K641" s="439">
        <f>Таблица615[[#This Row],[Заказ коробок ]]*Таблица615[[#This Row],[Кол-во шт в коробке]]</f>
        <v>0</v>
      </c>
      <c r="L641" s="440">
        <f>Таблица615[[#This Row],[Общее кол-во шт]]*Таблица615[[#This Row],[Оптовая цена KRW                       за 1шт]]</f>
        <v>0</v>
      </c>
      <c r="M641" s="441" t="str">
        <f>IFERROR(Таблица615[[#This Row],[Общее кол-во шт]]*Таблица615[[#This Row],[Оптовая цена USD                       за 1шт]],"")</f>
        <v/>
      </c>
      <c r="N641" s="442"/>
    </row>
    <row r="642" spans="1:14" ht="22.5" customHeight="1">
      <c r="A642" s="307" t="s">
        <v>21176</v>
      </c>
      <c r="B642" s="433">
        <v>8801051467963</v>
      </c>
      <c r="C642" s="314" t="s">
        <v>32149</v>
      </c>
      <c r="D642" s="434" t="s">
        <v>32150</v>
      </c>
      <c r="E642" s="435">
        <v>46000</v>
      </c>
      <c r="F642" s="436">
        <v>0.56999999999999995</v>
      </c>
      <c r="G642" s="437">
        <v>6</v>
      </c>
      <c r="H642" s="38">
        <f>Таблица615[[#This Row],[Розничная цена KRW]]*Таблица615[[#This Row],[Коэфициент стоимости]]</f>
        <v>26219.999999999996</v>
      </c>
      <c r="I642" s="438" t="str">
        <f>IF($H$1="","Введите курс",Таблица615[[#This Row],[Оптовая цена KRW                       за 1шт]]/$H$1)</f>
        <v>Введите курс</v>
      </c>
      <c r="J642" s="444"/>
      <c r="K642" s="439">
        <f>Таблица615[[#This Row],[Заказ коробок ]]*Таблица615[[#This Row],[Кол-во шт в коробке]]</f>
        <v>0</v>
      </c>
      <c r="L642" s="440">
        <f>Таблица615[[#This Row],[Общее кол-во шт]]*Таблица615[[#This Row],[Оптовая цена KRW                       за 1шт]]</f>
        <v>0</v>
      </c>
      <c r="M642" s="441" t="str">
        <f>IFERROR(Таблица615[[#This Row],[Общее кол-во шт]]*Таблица615[[#This Row],[Оптовая цена USD                       за 1шт]],"")</f>
        <v/>
      </c>
      <c r="N642" s="442"/>
    </row>
    <row r="643" spans="1:14" ht="22.5" customHeight="1">
      <c r="A643" s="307" t="s">
        <v>21179</v>
      </c>
      <c r="B643" s="433">
        <v>8801051469844</v>
      </c>
      <c r="C643" s="314" t="s">
        <v>32151</v>
      </c>
      <c r="D643" s="434" t="s">
        <v>21281</v>
      </c>
      <c r="E643" s="435">
        <v>18000</v>
      </c>
      <c r="F643" s="436">
        <v>0.56999999999999995</v>
      </c>
      <c r="G643" s="437">
        <v>4</v>
      </c>
      <c r="H643" s="38">
        <f>Таблица615[[#This Row],[Розничная цена KRW]]*Таблица615[[#This Row],[Коэфициент стоимости]]</f>
        <v>10260</v>
      </c>
      <c r="I643" s="438" t="str">
        <f>IF($H$1="","Введите курс",Таблица615[[#This Row],[Оптовая цена KRW                       за 1шт]]/$H$1)</f>
        <v>Введите курс</v>
      </c>
      <c r="J643" s="444"/>
      <c r="K643" s="439">
        <f>Таблица615[[#This Row],[Заказ коробок ]]*Таблица615[[#This Row],[Кол-во шт в коробке]]</f>
        <v>0</v>
      </c>
      <c r="L643" s="440">
        <f>Таблица615[[#This Row],[Общее кол-во шт]]*Таблица615[[#This Row],[Оптовая цена KRW                       за 1шт]]</f>
        <v>0</v>
      </c>
      <c r="M643" s="441" t="str">
        <f>IFERROR(Таблица615[[#This Row],[Общее кол-во шт]]*Таблица615[[#This Row],[Оптовая цена USD                       за 1шт]],"")</f>
        <v/>
      </c>
      <c r="N643" s="442"/>
    </row>
    <row r="644" spans="1:14" ht="22.5" customHeight="1">
      <c r="A644" s="307" t="s">
        <v>21182</v>
      </c>
      <c r="B644" s="433">
        <v>8806182529399</v>
      </c>
      <c r="C644" s="314" t="s">
        <v>21417</v>
      </c>
      <c r="D644" s="434" t="s">
        <v>21418</v>
      </c>
      <c r="E644" s="435">
        <v>16900</v>
      </c>
      <c r="F644" s="436">
        <v>0.54</v>
      </c>
      <c r="G644" s="437">
        <v>6</v>
      </c>
      <c r="H644" s="38">
        <f>Таблица615[[#This Row],[Розничная цена KRW]]*Таблица615[[#This Row],[Коэфициент стоимости]]</f>
        <v>9126</v>
      </c>
      <c r="I644" s="438" t="str">
        <f>IF($H$1="","Введите курс",Таблица615[[#This Row],[Оптовая цена KRW                       за 1шт]]/$H$1)</f>
        <v>Введите курс</v>
      </c>
      <c r="J644" s="444"/>
      <c r="K644" s="439">
        <f>Таблица615[[#This Row],[Заказ коробок ]]*Таблица615[[#This Row],[Кол-во шт в коробке]]</f>
        <v>0</v>
      </c>
      <c r="L644" s="440">
        <f>Таблица615[[#This Row],[Общее кол-во шт]]*Таблица615[[#This Row],[Оптовая цена KRW                       за 1шт]]</f>
        <v>0</v>
      </c>
      <c r="M644" s="441" t="str">
        <f>IFERROR(Таблица615[[#This Row],[Общее кол-во шт]]*Таблица615[[#This Row],[Оптовая цена USD                       за 1шт]],"")</f>
        <v/>
      </c>
      <c r="N644" s="442"/>
    </row>
    <row r="645" spans="1:14" ht="22.5" customHeight="1">
      <c r="A645" s="307" t="s">
        <v>21185</v>
      </c>
      <c r="B645" s="433">
        <v>8806182529405</v>
      </c>
      <c r="C645" s="314" t="s">
        <v>21420</v>
      </c>
      <c r="D645" s="434" t="s">
        <v>21421</v>
      </c>
      <c r="E645" s="435">
        <v>16900</v>
      </c>
      <c r="F645" s="436">
        <v>0.54</v>
      </c>
      <c r="G645" s="437">
        <v>6</v>
      </c>
      <c r="H645" s="38">
        <f>Таблица615[[#This Row],[Розничная цена KRW]]*Таблица615[[#This Row],[Коэфициент стоимости]]</f>
        <v>9126</v>
      </c>
      <c r="I645" s="438" t="str">
        <f>IF($H$1="","Введите курс",Таблица615[[#This Row],[Оптовая цена KRW                       за 1шт]]/$H$1)</f>
        <v>Введите курс</v>
      </c>
      <c r="J645" s="444"/>
      <c r="K645" s="439">
        <f>Таблица615[[#This Row],[Заказ коробок ]]*Таблица615[[#This Row],[Кол-во шт в коробке]]</f>
        <v>0</v>
      </c>
      <c r="L645" s="440">
        <f>Таблица615[[#This Row],[Общее кол-во шт]]*Таблица615[[#This Row],[Оптовая цена KRW                       за 1шт]]</f>
        <v>0</v>
      </c>
      <c r="M645" s="441" t="str">
        <f>IFERROR(Таблица615[[#This Row],[Общее кол-во шт]]*Таблица615[[#This Row],[Оптовая цена USD                       за 1шт]],"")</f>
        <v/>
      </c>
      <c r="N645" s="442"/>
    </row>
    <row r="646" spans="1:14" ht="22.5" customHeight="1">
      <c r="A646" s="307" t="s">
        <v>21187</v>
      </c>
      <c r="B646" s="433">
        <v>8806182529412</v>
      </c>
      <c r="C646" s="314" t="s">
        <v>21423</v>
      </c>
      <c r="D646" s="434" t="s">
        <v>21424</v>
      </c>
      <c r="E646" s="435">
        <v>19900</v>
      </c>
      <c r="F646" s="436">
        <v>0.54</v>
      </c>
      <c r="G646" s="437">
        <v>6</v>
      </c>
      <c r="H646" s="38">
        <f>Таблица615[[#This Row],[Розничная цена KRW]]*Таблица615[[#This Row],[Коэфициент стоимости]]</f>
        <v>10746</v>
      </c>
      <c r="I646" s="438" t="str">
        <f>IF($H$1="","Введите курс",Таблица615[[#This Row],[Оптовая цена KRW                       за 1шт]]/$H$1)</f>
        <v>Введите курс</v>
      </c>
      <c r="J646" s="444"/>
      <c r="K646" s="439">
        <f>Таблица615[[#This Row],[Заказ коробок ]]*Таблица615[[#This Row],[Кол-во шт в коробке]]</f>
        <v>0</v>
      </c>
      <c r="L646" s="440">
        <f>Таблица615[[#This Row],[Общее кол-во шт]]*Таблица615[[#This Row],[Оптовая цена KRW                       за 1шт]]</f>
        <v>0</v>
      </c>
      <c r="M646" s="441" t="str">
        <f>IFERROR(Таблица615[[#This Row],[Общее кол-во шт]]*Таблица615[[#This Row],[Оптовая цена USD                       за 1шт]],"")</f>
        <v/>
      </c>
      <c r="N646" s="442"/>
    </row>
    <row r="647" spans="1:14" ht="22.5" customHeight="1">
      <c r="A647" s="307" t="s">
        <v>21189</v>
      </c>
      <c r="B647" s="433">
        <v>8806182529429</v>
      </c>
      <c r="C647" s="314" t="s">
        <v>21426</v>
      </c>
      <c r="D647" s="434" t="s">
        <v>21427</v>
      </c>
      <c r="E647" s="435">
        <v>19900</v>
      </c>
      <c r="F647" s="436">
        <v>0.54</v>
      </c>
      <c r="G647" s="437">
        <v>6</v>
      </c>
      <c r="H647" s="38">
        <f>Таблица615[[#This Row],[Розничная цена KRW]]*Таблица615[[#This Row],[Коэфициент стоимости]]</f>
        <v>10746</v>
      </c>
      <c r="I647" s="438" t="str">
        <f>IF($H$1="","Введите курс",Таблица615[[#This Row],[Оптовая цена KRW                       за 1шт]]/$H$1)</f>
        <v>Введите курс</v>
      </c>
      <c r="J647" s="444"/>
      <c r="K647" s="439">
        <f>Таблица615[[#This Row],[Заказ коробок ]]*Таблица615[[#This Row],[Кол-во шт в коробке]]</f>
        <v>0</v>
      </c>
      <c r="L647" s="440">
        <f>Таблица615[[#This Row],[Общее кол-во шт]]*Таблица615[[#This Row],[Оптовая цена KRW                       за 1шт]]</f>
        <v>0</v>
      </c>
      <c r="M647" s="441" t="str">
        <f>IFERROR(Таблица615[[#This Row],[Общее кол-во шт]]*Таблица615[[#This Row],[Оптовая цена USD                       за 1шт]],"")</f>
        <v/>
      </c>
      <c r="N647" s="442"/>
    </row>
    <row r="648" spans="1:14" ht="22.5" customHeight="1">
      <c r="A648" s="307" t="s">
        <v>21192</v>
      </c>
      <c r="B648" s="433">
        <v>8806182529436</v>
      </c>
      <c r="C648" s="314" t="s">
        <v>21429</v>
      </c>
      <c r="D648" s="434" t="s">
        <v>21430</v>
      </c>
      <c r="E648" s="435">
        <v>19900</v>
      </c>
      <c r="F648" s="436">
        <v>0.54</v>
      </c>
      <c r="G648" s="437">
        <v>6</v>
      </c>
      <c r="H648" s="38">
        <f>Таблица615[[#This Row],[Розничная цена KRW]]*Таблица615[[#This Row],[Коэфициент стоимости]]</f>
        <v>10746</v>
      </c>
      <c r="I648" s="438" t="str">
        <f>IF($H$1="","Введите курс",Таблица615[[#This Row],[Оптовая цена KRW                       за 1шт]]/$H$1)</f>
        <v>Введите курс</v>
      </c>
      <c r="J648" s="444"/>
      <c r="K648" s="439">
        <f>Таблица615[[#This Row],[Заказ коробок ]]*Таблица615[[#This Row],[Кол-во шт в коробке]]</f>
        <v>0</v>
      </c>
      <c r="L648" s="440">
        <f>Таблица615[[#This Row],[Общее кол-во шт]]*Таблица615[[#This Row],[Оптовая цена KRW                       за 1шт]]</f>
        <v>0</v>
      </c>
      <c r="M648" s="441" t="str">
        <f>IFERROR(Таблица615[[#This Row],[Общее кол-во шт]]*Таблица615[[#This Row],[Оптовая цена USD                       за 1шт]],"")</f>
        <v/>
      </c>
      <c r="N648" s="442"/>
    </row>
    <row r="649" spans="1:14" ht="22.5" customHeight="1">
      <c r="A649" s="307" t="s">
        <v>21195</v>
      </c>
      <c r="B649" s="433">
        <v>8806182532771</v>
      </c>
      <c r="C649" s="314" t="s">
        <v>21432</v>
      </c>
      <c r="D649" s="434" t="s">
        <v>21433</v>
      </c>
      <c r="E649" s="435">
        <v>28000</v>
      </c>
      <c r="F649" s="436">
        <v>0.54</v>
      </c>
      <c r="G649" s="437">
        <v>6</v>
      </c>
      <c r="H649" s="38">
        <f>Таблица615[[#This Row],[Розничная цена KRW]]*Таблица615[[#This Row],[Коэфициент стоимости]]</f>
        <v>15120.000000000002</v>
      </c>
      <c r="I649" s="438" t="str">
        <f>IF($H$1="","Введите курс",Таблица615[[#This Row],[Оптовая цена KRW                       за 1шт]]/$H$1)</f>
        <v>Введите курс</v>
      </c>
      <c r="J649" s="444"/>
      <c r="K649" s="439">
        <f>Таблица615[[#This Row],[Заказ коробок ]]*Таблица615[[#This Row],[Кол-во шт в коробке]]</f>
        <v>0</v>
      </c>
      <c r="L649" s="440">
        <f>Таблица615[[#This Row],[Общее кол-во шт]]*Таблица615[[#This Row],[Оптовая цена KRW                       за 1шт]]</f>
        <v>0</v>
      </c>
      <c r="M649" s="441" t="str">
        <f>IFERROR(Таблица615[[#This Row],[Общее кол-во шт]]*Таблица615[[#This Row],[Оптовая цена USD                       за 1шт]],"")</f>
        <v/>
      </c>
      <c r="N649" s="442"/>
    </row>
    <row r="650" spans="1:14" ht="22.5" customHeight="1">
      <c r="A650" s="307" t="s">
        <v>21198</v>
      </c>
      <c r="B650" s="433">
        <v>8806182535451</v>
      </c>
      <c r="C650" s="314" t="s">
        <v>21435</v>
      </c>
      <c r="D650" s="434" t="s">
        <v>21436</v>
      </c>
      <c r="E650" s="435">
        <v>7900</v>
      </c>
      <c r="F650" s="436">
        <v>0.54</v>
      </c>
      <c r="G650" s="437">
        <v>9</v>
      </c>
      <c r="H650" s="38">
        <f>Таблица615[[#This Row],[Розничная цена KRW]]*Таблица615[[#This Row],[Коэфициент стоимости]]</f>
        <v>4266</v>
      </c>
      <c r="I650" s="438" t="str">
        <f>IF($H$1="","Введите курс",Таблица615[[#This Row],[Оптовая цена KRW                       за 1шт]]/$H$1)</f>
        <v>Введите курс</v>
      </c>
      <c r="J650" s="444"/>
      <c r="K650" s="439">
        <f>Таблица615[[#This Row],[Заказ коробок ]]*Таблица615[[#This Row],[Кол-во шт в коробке]]</f>
        <v>0</v>
      </c>
      <c r="L650" s="440">
        <f>Таблица615[[#This Row],[Общее кол-во шт]]*Таблица615[[#This Row],[Оптовая цена KRW                       за 1шт]]</f>
        <v>0</v>
      </c>
      <c r="M650" s="441" t="str">
        <f>IFERROR(Таблица615[[#This Row],[Общее кол-во шт]]*Таблица615[[#This Row],[Оптовая цена USD                       за 1шт]],"")</f>
        <v/>
      </c>
      <c r="N650" s="442"/>
    </row>
    <row r="651" spans="1:14" ht="22.5" customHeight="1">
      <c r="A651" s="307" t="s">
        <v>21201</v>
      </c>
      <c r="B651" s="433">
        <v>8806182535475</v>
      </c>
      <c r="C651" s="314" t="s">
        <v>21438</v>
      </c>
      <c r="D651" s="434" t="s">
        <v>21439</v>
      </c>
      <c r="E651" s="435">
        <v>8900</v>
      </c>
      <c r="F651" s="436">
        <v>0.54</v>
      </c>
      <c r="G651" s="437">
        <v>9</v>
      </c>
      <c r="H651" s="38">
        <f>Таблица615[[#This Row],[Розничная цена KRW]]*Таблица615[[#This Row],[Коэфициент стоимости]]</f>
        <v>4806</v>
      </c>
      <c r="I651" s="438" t="str">
        <f>IF($H$1="","Введите курс",Таблица615[[#This Row],[Оптовая цена KRW                       за 1шт]]/$H$1)</f>
        <v>Введите курс</v>
      </c>
      <c r="J651" s="444"/>
      <c r="K651" s="439">
        <f>Таблица615[[#This Row],[Заказ коробок ]]*Таблица615[[#This Row],[Кол-во шт в коробке]]</f>
        <v>0</v>
      </c>
      <c r="L651" s="440">
        <f>Таблица615[[#This Row],[Общее кол-во шт]]*Таблица615[[#This Row],[Оптовая цена KRW                       за 1шт]]</f>
        <v>0</v>
      </c>
      <c r="M651" s="441" t="str">
        <f>IFERROR(Таблица615[[#This Row],[Общее кол-во шт]]*Таблица615[[#This Row],[Оптовая цена USD                       за 1шт]],"")</f>
        <v/>
      </c>
      <c r="N651" s="442"/>
    </row>
    <row r="652" spans="1:14" ht="22.5" customHeight="1">
      <c r="A652" s="307" t="s">
        <v>21204</v>
      </c>
      <c r="B652" s="433">
        <v>8806182543401</v>
      </c>
      <c r="C652" s="314" t="s">
        <v>21444</v>
      </c>
      <c r="D652" s="434" t="s">
        <v>21445</v>
      </c>
      <c r="E652" s="435">
        <v>12000</v>
      </c>
      <c r="F652" s="436">
        <v>0.54</v>
      </c>
      <c r="G652" s="437">
        <v>6</v>
      </c>
      <c r="H652" s="38">
        <f>Таблица615[[#This Row],[Розничная цена KRW]]*Таблица615[[#This Row],[Коэфициент стоимости]]</f>
        <v>6480</v>
      </c>
      <c r="I652" s="438" t="str">
        <f>IF($H$1="","Введите курс",Таблица615[[#This Row],[Оптовая цена KRW                       за 1шт]]/$H$1)</f>
        <v>Введите курс</v>
      </c>
      <c r="J652" s="444"/>
      <c r="K652" s="439">
        <f>Таблица615[[#This Row],[Заказ коробок ]]*Таблица615[[#This Row],[Кол-во шт в коробке]]</f>
        <v>0</v>
      </c>
      <c r="L652" s="440">
        <f>Таблица615[[#This Row],[Общее кол-во шт]]*Таблица615[[#This Row],[Оптовая цена KRW                       за 1шт]]</f>
        <v>0</v>
      </c>
      <c r="M652" s="441" t="str">
        <f>IFERROR(Таблица615[[#This Row],[Общее кол-во шт]]*Таблица615[[#This Row],[Оптовая цена USD                       за 1шт]],"")</f>
        <v/>
      </c>
      <c r="N652" s="442"/>
    </row>
    <row r="653" spans="1:14" ht="22.5" customHeight="1">
      <c r="A653" s="307" t="s">
        <v>21207</v>
      </c>
      <c r="B653" s="433">
        <v>8806182551604</v>
      </c>
      <c r="C653" s="314" t="s">
        <v>32152</v>
      </c>
      <c r="D653" s="434" t="s">
        <v>32153</v>
      </c>
      <c r="E653" s="435">
        <v>34000</v>
      </c>
      <c r="F653" s="436">
        <v>0.54</v>
      </c>
      <c r="G653" s="437">
        <v>10</v>
      </c>
      <c r="H653" s="38">
        <f>Таблица615[[#This Row],[Розничная цена KRW]]*Таблица615[[#This Row],[Коэфициент стоимости]]</f>
        <v>18360</v>
      </c>
      <c r="I653" s="438" t="str">
        <f>IF($H$1="","Введите курс",Таблица615[[#This Row],[Оптовая цена KRW                       за 1шт]]/$H$1)</f>
        <v>Введите курс</v>
      </c>
      <c r="J653" s="444"/>
      <c r="K653" s="439">
        <f>Таблица615[[#This Row],[Заказ коробок ]]*Таблица615[[#This Row],[Кол-во шт в коробке]]</f>
        <v>0</v>
      </c>
      <c r="L653" s="440">
        <f>Таблица615[[#This Row],[Общее кол-во шт]]*Таблица615[[#This Row],[Оптовая цена KRW                       за 1шт]]</f>
        <v>0</v>
      </c>
      <c r="M653" s="441" t="str">
        <f>IFERROR(Таблица615[[#This Row],[Общее кол-во шт]]*Таблица615[[#This Row],[Оптовая цена USD                       за 1шт]],"")</f>
        <v/>
      </c>
      <c r="N653" s="442"/>
    </row>
    <row r="654" spans="1:14" ht="22.5" customHeight="1">
      <c r="A654" s="307" t="s">
        <v>21210</v>
      </c>
      <c r="B654" s="433">
        <v>8806182554612</v>
      </c>
      <c r="C654" s="314" t="s">
        <v>21449</v>
      </c>
      <c r="D654" s="434" t="s">
        <v>21450</v>
      </c>
      <c r="E654" s="435">
        <v>23000</v>
      </c>
      <c r="F654" s="436">
        <v>0.54</v>
      </c>
      <c r="G654" s="437">
        <v>6</v>
      </c>
      <c r="H654" s="38">
        <f>Таблица615[[#This Row],[Розничная цена KRW]]*Таблица615[[#This Row],[Коэфициент стоимости]]</f>
        <v>12420</v>
      </c>
      <c r="I654" s="438" t="str">
        <f>IF($H$1="","Введите курс",Таблица615[[#This Row],[Оптовая цена KRW                       за 1шт]]/$H$1)</f>
        <v>Введите курс</v>
      </c>
      <c r="J654" s="444"/>
      <c r="K654" s="439">
        <f>Таблица615[[#This Row],[Заказ коробок ]]*Таблица615[[#This Row],[Кол-во шт в коробке]]</f>
        <v>0</v>
      </c>
      <c r="L654" s="440">
        <f>Таблица615[[#This Row],[Общее кол-во шт]]*Таблица615[[#This Row],[Оптовая цена KRW                       за 1шт]]</f>
        <v>0</v>
      </c>
      <c r="M654" s="441" t="str">
        <f>IFERROR(Таблица615[[#This Row],[Общее кол-во шт]]*Таблица615[[#This Row],[Оптовая цена USD                       за 1шт]],"")</f>
        <v/>
      </c>
      <c r="N654" s="442"/>
    </row>
    <row r="655" spans="1:14" ht="22.5" customHeight="1">
      <c r="A655" s="307" t="s">
        <v>21213</v>
      </c>
      <c r="B655" s="433">
        <v>8806182554629</v>
      </c>
      <c r="C655" s="314" t="s">
        <v>21452</v>
      </c>
      <c r="D655" s="434" t="s">
        <v>21453</v>
      </c>
      <c r="E655" s="435">
        <v>23000</v>
      </c>
      <c r="F655" s="436">
        <v>0.54</v>
      </c>
      <c r="G655" s="437">
        <v>6</v>
      </c>
      <c r="H655" s="38">
        <f>Таблица615[[#This Row],[Розничная цена KRW]]*Таблица615[[#This Row],[Коэфициент стоимости]]</f>
        <v>12420</v>
      </c>
      <c r="I655" s="438" t="str">
        <f>IF($H$1="","Введите курс",Таблица615[[#This Row],[Оптовая цена KRW                       за 1шт]]/$H$1)</f>
        <v>Введите курс</v>
      </c>
      <c r="J655" s="444"/>
      <c r="K655" s="439">
        <f>Таблица615[[#This Row],[Заказ коробок ]]*Таблица615[[#This Row],[Кол-во шт в коробке]]</f>
        <v>0</v>
      </c>
      <c r="L655" s="440">
        <f>Таблица615[[#This Row],[Общее кол-во шт]]*Таблица615[[#This Row],[Оптовая цена KRW                       за 1шт]]</f>
        <v>0</v>
      </c>
      <c r="M655" s="441" t="str">
        <f>IFERROR(Таблица615[[#This Row],[Общее кол-во шт]]*Таблица615[[#This Row],[Оптовая цена USD                       за 1шт]],"")</f>
        <v/>
      </c>
      <c r="N655" s="442"/>
    </row>
    <row r="656" spans="1:14" ht="22.5" customHeight="1">
      <c r="A656" s="307" t="s">
        <v>21215</v>
      </c>
      <c r="B656" s="433">
        <v>8806182554964</v>
      </c>
      <c r="C656" s="314" t="s">
        <v>21455</v>
      </c>
      <c r="D656" s="434" t="s">
        <v>21456</v>
      </c>
      <c r="E656" s="435">
        <v>18000</v>
      </c>
      <c r="F656" s="436">
        <v>0.54</v>
      </c>
      <c r="G656" s="437">
        <v>6</v>
      </c>
      <c r="H656" s="38">
        <f>Таблица615[[#This Row],[Розничная цена KRW]]*Таблица615[[#This Row],[Коэфициент стоимости]]</f>
        <v>9720</v>
      </c>
      <c r="I656" s="438" t="str">
        <f>IF($H$1="","Введите курс",Таблица615[[#This Row],[Оптовая цена KRW                       за 1шт]]/$H$1)</f>
        <v>Введите курс</v>
      </c>
      <c r="J656" s="444"/>
      <c r="K656" s="439">
        <f>Таблица615[[#This Row],[Заказ коробок ]]*Таблица615[[#This Row],[Кол-во шт в коробке]]</f>
        <v>0</v>
      </c>
      <c r="L656" s="440">
        <f>Таблица615[[#This Row],[Общее кол-во шт]]*Таблица615[[#This Row],[Оптовая цена KRW                       за 1шт]]</f>
        <v>0</v>
      </c>
      <c r="M656" s="441" t="str">
        <f>IFERROR(Таблица615[[#This Row],[Общее кол-во шт]]*Таблица615[[#This Row],[Оптовая цена USD                       за 1шт]],"")</f>
        <v/>
      </c>
      <c r="N656" s="442"/>
    </row>
    <row r="657" spans="1:14" ht="22.5" customHeight="1">
      <c r="A657" s="307" t="s">
        <v>21217</v>
      </c>
      <c r="B657" s="433">
        <v>8806182559457</v>
      </c>
      <c r="C657" s="314" t="s">
        <v>21458</v>
      </c>
      <c r="D657" s="434" t="s">
        <v>21459</v>
      </c>
      <c r="E657" s="435">
        <v>26000</v>
      </c>
      <c r="F657" s="436">
        <v>0.54</v>
      </c>
      <c r="G657" s="437">
        <v>6</v>
      </c>
      <c r="H657" s="38">
        <f>Таблица615[[#This Row],[Розничная цена KRW]]*Таблица615[[#This Row],[Коэфициент стоимости]]</f>
        <v>14040.000000000002</v>
      </c>
      <c r="I657" s="438" t="str">
        <f>IF($H$1="","Введите курс",Таблица615[[#This Row],[Оптовая цена KRW                       за 1шт]]/$H$1)</f>
        <v>Введите курс</v>
      </c>
      <c r="J657" s="444"/>
      <c r="K657" s="439">
        <f>Таблица615[[#This Row],[Заказ коробок ]]*Таблица615[[#This Row],[Кол-во шт в коробке]]</f>
        <v>0</v>
      </c>
      <c r="L657" s="440">
        <f>Таблица615[[#This Row],[Общее кол-во шт]]*Таблица615[[#This Row],[Оптовая цена KRW                       за 1шт]]</f>
        <v>0</v>
      </c>
      <c r="M657" s="441" t="str">
        <f>IFERROR(Таблица615[[#This Row],[Общее кол-во шт]]*Таблица615[[#This Row],[Оптовая цена USD                       за 1шт]],"")</f>
        <v/>
      </c>
      <c r="N657" s="442"/>
    </row>
    <row r="658" spans="1:14" ht="22.5" customHeight="1">
      <c r="A658" s="307" t="s">
        <v>21220</v>
      </c>
      <c r="B658" s="433">
        <v>8806182559464</v>
      </c>
      <c r="C658" s="314" t="s">
        <v>21461</v>
      </c>
      <c r="D658" s="434" t="s">
        <v>21462</v>
      </c>
      <c r="E658" s="435">
        <v>46000</v>
      </c>
      <c r="F658" s="436">
        <v>0.54</v>
      </c>
      <c r="G658" s="437">
        <v>6</v>
      </c>
      <c r="H658" s="38">
        <f>Таблица615[[#This Row],[Розничная цена KRW]]*Таблица615[[#This Row],[Коэфициент стоимости]]</f>
        <v>24840</v>
      </c>
      <c r="I658" s="438" t="str">
        <f>IF($H$1="","Введите курс",Таблица615[[#This Row],[Оптовая цена KRW                       за 1шт]]/$H$1)</f>
        <v>Введите курс</v>
      </c>
      <c r="J658" s="444"/>
      <c r="K658" s="439">
        <f>Таблица615[[#This Row],[Заказ коробок ]]*Таблица615[[#This Row],[Кол-во шт в коробке]]</f>
        <v>0</v>
      </c>
      <c r="L658" s="440">
        <f>Таблица615[[#This Row],[Общее кол-во шт]]*Таблица615[[#This Row],[Оптовая цена KRW                       за 1шт]]</f>
        <v>0</v>
      </c>
      <c r="M658" s="441" t="str">
        <f>IFERROR(Таблица615[[#This Row],[Общее кол-во шт]]*Таблица615[[#This Row],[Оптовая цена USD                       за 1шт]],"")</f>
        <v/>
      </c>
      <c r="N658" s="442"/>
    </row>
    <row r="659" spans="1:14" ht="22.5" customHeight="1">
      <c r="A659" s="307" t="s">
        <v>21221</v>
      </c>
      <c r="B659" s="433">
        <v>8806182564420</v>
      </c>
      <c r="C659" s="314" t="s">
        <v>21464</v>
      </c>
      <c r="D659" s="434" t="s">
        <v>21465</v>
      </c>
      <c r="E659" s="435">
        <v>13000</v>
      </c>
      <c r="F659" s="436">
        <v>0.54</v>
      </c>
      <c r="G659" s="437">
        <v>9</v>
      </c>
      <c r="H659" s="38">
        <f>Таблица615[[#This Row],[Розничная цена KRW]]*Таблица615[[#This Row],[Коэфициент стоимости]]</f>
        <v>7020.0000000000009</v>
      </c>
      <c r="I659" s="438" t="str">
        <f>IF($H$1="","Введите курс",Таблица615[[#This Row],[Оптовая цена KRW                       за 1шт]]/$H$1)</f>
        <v>Введите курс</v>
      </c>
      <c r="J659" s="444"/>
      <c r="K659" s="439">
        <f>Таблица615[[#This Row],[Заказ коробок ]]*Таблица615[[#This Row],[Кол-во шт в коробке]]</f>
        <v>0</v>
      </c>
      <c r="L659" s="440">
        <f>Таблица615[[#This Row],[Общее кол-во шт]]*Таблица615[[#This Row],[Оптовая цена KRW                       за 1шт]]</f>
        <v>0</v>
      </c>
      <c r="M659" s="441" t="str">
        <f>IFERROR(Таблица615[[#This Row],[Общее кол-во шт]]*Таблица615[[#This Row],[Оптовая цена USD                       за 1шт]],"")</f>
        <v/>
      </c>
      <c r="N659" s="442"/>
    </row>
    <row r="660" spans="1:14" ht="22.5" customHeight="1">
      <c r="A660" s="307" t="s">
        <v>21224</v>
      </c>
      <c r="B660" s="433">
        <v>8806182565786</v>
      </c>
      <c r="C660" s="314" t="s">
        <v>21468</v>
      </c>
      <c r="D660" s="434" t="s">
        <v>21469</v>
      </c>
      <c r="E660" s="435">
        <v>35000</v>
      </c>
      <c r="F660" s="436">
        <v>0.54</v>
      </c>
      <c r="G660" s="437">
        <v>6</v>
      </c>
      <c r="H660" s="38">
        <f>Таблица615[[#This Row],[Розничная цена KRW]]*Таблица615[[#This Row],[Коэфициент стоимости]]</f>
        <v>18900</v>
      </c>
      <c r="I660" s="438" t="str">
        <f>IF($H$1="","Введите курс",Таблица615[[#This Row],[Оптовая цена KRW                       за 1шт]]/$H$1)</f>
        <v>Введите курс</v>
      </c>
      <c r="J660" s="444"/>
      <c r="K660" s="439">
        <f>Таблица615[[#This Row],[Заказ коробок ]]*Таблица615[[#This Row],[Кол-во шт в коробке]]</f>
        <v>0</v>
      </c>
      <c r="L660" s="440">
        <f>Таблица615[[#This Row],[Общее кол-во шт]]*Таблица615[[#This Row],[Оптовая цена KRW                       за 1шт]]</f>
        <v>0</v>
      </c>
      <c r="M660" s="441" t="str">
        <f>IFERROR(Таблица615[[#This Row],[Общее кол-во шт]]*Таблица615[[#This Row],[Оптовая цена USD                       за 1шт]],"")</f>
        <v/>
      </c>
      <c r="N660" s="442"/>
    </row>
    <row r="661" spans="1:14" ht="22.5" customHeight="1">
      <c r="A661" s="307" t="s">
        <v>21227</v>
      </c>
      <c r="B661" s="433">
        <v>8806182568503</v>
      </c>
      <c r="C661" s="314" t="s">
        <v>32154</v>
      </c>
      <c r="D661" s="434" t="s">
        <v>32155</v>
      </c>
      <c r="E661" s="435">
        <v>47000</v>
      </c>
      <c r="F661" s="436">
        <v>0.54</v>
      </c>
      <c r="G661" s="437">
        <v>6</v>
      </c>
      <c r="H661" s="38">
        <f>Таблица615[[#This Row],[Розничная цена KRW]]*Таблица615[[#This Row],[Коэфициент стоимости]]</f>
        <v>25380</v>
      </c>
      <c r="I661" s="438" t="str">
        <f>IF($H$1="","Введите курс",Таблица615[[#This Row],[Оптовая цена KRW                       за 1шт]]/$H$1)</f>
        <v>Введите курс</v>
      </c>
      <c r="J661" s="444"/>
      <c r="K661" s="439">
        <f>Таблица615[[#This Row],[Заказ коробок ]]*Таблица615[[#This Row],[Кол-во шт в коробке]]</f>
        <v>0</v>
      </c>
      <c r="L661" s="440">
        <f>Таблица615[[#This Row],[Общее кол-во шт]]*Таблица615[[#This Row],[Оптовая цена KRW                       за 1шт]]</f>
        <v>0</v>
      </c>
      <c r="M661" s="441" t="str">
        <f>IFERROR(Таблица615[[#This Row],[Общее кол-во шт]]*Таблица615[[#This Row],[Оптовая цена USD                       за 1шт]],"")</f>
        <v/>
      </c>
      <c r="N661" s="442"/>
    </row>
    <row r="662" spans="1:14" ht="22.5" customHeight="1">
      <c r="A662" s="307" t="s">
        <v>21230</v>
      </c>
      <c r="B662" s="433">
        <v>8806182571312</v>
      </c>
      <c r="C662" s="314" t="s">
        <v>21471</v>
      </c>
      <c r="D662" s="434" t="s">
        <v>21472</v>
      </c>
      <c r="E662" s="435">
        <v>23000</v>
      </c>
      <c r="F662" s="436">
        <v>0.54</v>
      </c>
      <c r="G662" s="437">
        <v>6</v>
      </c>
      <c r="H662" s="38">
        <f>Таблица615[[#This Row],[Розничная цена KRW]]*Таблица615[[#This Row],[Коэфициент стоимости]]</f>
        <v>12420</v>
      </c>
      <c r="I662" s="438" t="str">
        <f>IF($H$1="","Введите курс",Таблица615[[#This Row],[Оптовая цена KRW                       за 1шт]]/$H$1)</f>
        <v>Введите курс</v>
      </c>
      <c r="J662" s="444"/>
      <c r="K662" s="439">
        <f>Таблица615[[#This Row],[Заказ коробок ]]*Таблица615[[#This Row],[Кол-во шт в коробке]]</f>
        <v>0</v>
      </c>
      <c r="L662" s="440">
        <f>Таблица615[[#This Row],[Общее кол-во шт]]*Таблица615[[#This Row],[Оптовая цена KRW                       за 1шт]]</f>
        <v>0</v>
      </c>
      <c r="M662" s="441" t="str">
        <f>IFERROR(Таблица615[[#This Row],[Общее кол-во шт]]*Таблица615[[#This Row],[Оптовая цена USD                       за 1шт]],"")</f>
        <v/>
      </c>
      <c r="N662" s="442"/>
    </row>
    <row r="663" spans="1:14" ht="22.5" customHeight="1">
      <c r="A663" s="307" t="s">
        <v>21233</v>
      </c>
      <c r="B663" s="433">
        <v>8806182571404</v>
      </c>
      <c r="C663" s="314" t="s">
        <v>32156</v>
      </c>
      <c r="D663" s="434" t="s">
        <v>32157</v>
      </c>
      <c r="E663" s="435">
        <v>35000</v>
      </c>
      <c r="F663" s="436">
        <v>0.54</v>
      </c>
      <c r="G663" s="437">
        <v>6</v>
      </c>
      <c r="H663" s="38">
        <f>Таблица615[[#This Row],[Розничная цена KRW]]*Таблица615[[#This Row],[Коэфициент стоимости]]</f>
        <v>18900</v>
      </c>
      <c r="I663" s="438" t="str">
        <f>IF($H$1="","Введите курс",Таблица615[[#This Row],[Оптовая цена KRW                       за 1шт]]/$H$1)</f>
        <v>Введите курс</v>
      </c>
      <c r="J663" s="444"/>
      <c r="K663" s="439">
        <f>Таблица615[[#This Row],[Заказ коробок ]]*Таблица615[[#This Row],[Кол-во шт в коробке]]</f>
        <v>0</v>
      </c>
      <c r="L663" s="440">
        <f>Таблица615[[#This Row],[Общее кол-во шт]]*Таблица615[[#This Row],[Оптовая цена KRW                       за 1шт]]</f>
        <v>0</v>
      </c>
      <c r="M663" s="441" t="str">
        <f>IFERROR(Таблица615[[#This Row],[Общее кол-во шт]]*Таблица615[[#This Row],[Оптовая цена USD                       за 1шт]],"")</f>
        <v/>
      </c>
      <c r="N663" s="442"/>
    </row>
    <row r="664" spans="1:14" ht="22.5" customHeight="1">
      <c r="A664" s="307" t="s">
        <v>21236</v>
      </c>
      <c r="B664" s="433">
        <v>8806182572517</v>
      </c>
      <c r="C664" s="314" t="s">
        <v>21475</v>
      </c>
      <c r="D664" s="434" t="s">
        <v>21476</v>
      </c>
      <c r="E664" s="435">
        <v>9000</v>
      </c>
      <c r="F664" s="436">
        <v>0.54</v>
      </c>
      <c r="G664" s="437">
        <v>9</v>
      </c>
      <c r="H664" s="38">
        <f>Таблица615[[#This Row],[Розничная цена KRW]]*Таблица615[[#This Row],[Коэфициент стоимости]]</f>
        <v>4860</v>
      </c>
      <c r="I664" s="438" t="str">
        <f>IF($H$1="","Введите курс",Таблица615[[#This Row],[Оптовая цена KRW                       за 1шт]]/$H$1)</f>
        <v>Введите курс</v>
      </c>
      <c r="J664" s="444"/>
      <c r="K664" s="439">
        <f>Таблица615[[#This Row],[Заказ коробок ]]*Таблица615[[#This Row],[Кол-во шт в коробке]]</f>
        <v>0</v>
      </c>
      <c r="L664" s="440">
        <f>Таблица615[[#This Row],[Общее кол-во шт]]*Таблица615[[#This Row],[Оптовая цена KRW                       за 1шт]]</f>
        <v>0</v>
      </c>
      <c r="M664" s="441" t="str">
        <f>IFERROR(Таблица615[[#This Row],[Общее кол-во шт]]*Таблица615[[#This Row],[Оптовая цена USD                       за 1шт]],"")</f>
        <v/>
      </c>
      <c r="N664" s="442"/>
    </row>
    <row r="665" spans="1:14" ht="22.5" customHeight="1">
      <c r="A665" s="307" t="s">
        <v>21239</v>
      </c>
      <c r="B665" s="433">
        <v>8806182574122</v>
      </c>
      <c r="C665" s="314" t="s">
        <v>21478</v>
      </c>
      <c r="D665" s="434" t="s">
        <v>21479</v>
      </c>
      <c r="E665" s="435">
        <v>19000</v>
      </c>
      <c r="F665" s="436">
        <v>0.54</v>
      </c>
      <c r="G665" s="437">
        <v>6</v>
      </c>
      <c r="H665" s="38">
        <f>Таблица615[[#This Row],[Розничная цена KRW]]*Таблица615[[#This Row],[Коэфициент стоимости]]</f>
        <v>10260</v>
      </c>
      <c r="I665" s="438" t="str">
        <f>IF($H$1="","Введите курс",Таблица615[[#This Row],[Оптовая цена KRW                       за 1шт]]/$H$1)</f>
        <v>Введите курс</v>
      </c>
      <c r="J665" s="444"/>
      <c r="K665" s="439">
        <f>Таблица615[[#This Row],[Заказ коробок ]]*Таблица615[[#This Row],[Кол-во шт в коробке]]</f>
        <v>0</v>
      </c>
      <c r="L665" s="440">
        <f>Таблица615[[#This Row],[Общее кол-во шт]]*Таблица615[[#This Row],[Оптовая цена KRW                       за 1шт]]</f>
        <v>0</v>
      </c>
      <c r="M665" s="441" t="str">
        <f>IFERROR(Таблица615[[#This Row],[Общее кол-во шт]]*Таблица615[[#This Row],[Оптовая цена USD                       за 1шт]],"")</f>
        <v/>
      </c>
      <c r="N665" s="442"/>
    </row>
    <row r="666" spans="1:14" ht="22.5" customHeight="1">
      <c r="A666" s="307" t="s">
        <v>21242</v>
      </c>
      <c r="B666" s="433">
        <v>8806182574139</v>
      </c>
      <c r="C666" s="314" t="s">
        <v>21481</v>
      </c>
      <c r="D666" s="434" t="s">
        <v>21482</v>
      </c>
      <c r="E666" s="435">
        <v>19000</v>
      </c>
      <c r="F666" s="436">
        <v>0.54</v>
      </c>
      <c r="G666" s="437">
        <v>6</v>
      </c>
      <c r="H666" s="38">
        <f>Таблица615[[#This Row],[Розничная цена KRW]]*Таблица615[[#This Row],[Коэфициент стоимости]]</f>
        <v>10260</v>
      </c>
      <c r="I666" s="438" t="str">
        <f>IF($H$1="","Введите курс",Таблица615[[#This Row],[Оптовая цена KRW                       за 1шт]]/$H$1)</f>
        <v>Введите курс</v>
      </c>
      <c r="J666" s="444"/>
      <c r="K666" s="439">
        <f>Таблица615[[#This Row],[Заказ коробок ]]*Таблица615[[#This Row],[Кол-во шт в коробке]]</f>
        <v>0</v>
      </c>
      <c r="L666" s="440">
        <f>Таблица615[[#This Row],[Общее кол-во шт]]*Таблица615[[#This Row],[Оптовая цена KRW                       за 1шт]]</f>
        <v>0</v>
      </c>
      <c r="M666" s="441" t="str">
        <f>IFERROR(Таблица615[[#This Row],[Общее кол-во шт]]*Таблица615[[#This Row],[Оптовая цена USD                       за 1шт]],"")</f>
        <v/>
      </c>
      <c r="N666" s="442"/>
    </row>
    <row r="667" spans="1:14" ht="22.5" customHeight="1">
      <c r="A667" s="307" t="s">
        <v>21243</v>
      </c>
      <c r="B667" s="433">
        <v>8806182574313</v>
      </c>
      <c r="C667" s="314" t="s">
        <v>21485</v>
      </c>
      <c r="D667" s="434" t="s">
        <v>21486</v>
      </c>
      <c r="E667" s="435">
        <v>20000</v>
      </c>
      <c r="F667" s="436">
        <v>0.54</v>
      </c>
      <c r="G667" s="437">
        <v>6</v>
      </c>
      <c r="H667" s="38">
        <f>Таблица615[[#This Row],[Розничная цена KRW]]*Таблица615[[#This Row],[Коэфициент стоимости]]</f>
        <v>10800</v>
      </c>
      <c r="I667" s="438" t="str">
        <f>IF($H$1="","Введите курс",Таблица615[[#This Row],[Оптовая цена KRW                       за 1шт]]/$H$1)</f>
        <v>Введите курс</v>
      </c>
      <c r="J667" s="444"/>
      <c r="K667" s="439">
        <f>Таблица615[[#This Row],[Заказ коробок ]]*Таблица615[[#This Row],[Кол-во шт в коробке]]</f>
        <v>0</v>
      </c>
      <c r="L667" s="440">
        <f>Таблица615[[#This Row],[Общее кол-во шт]]*Таблица615[[#This Row],[Оптовая цена KRW                       за 1шт]]</f>
        <v>0</v>
      </c>
      <c r="M667" s="441" t="str">
        <f>IFERROR(Таблица615[[#This Row],[Общее кол-во шт]]*Таблица615[[#This Row],[Оптовая цена USD                       за 1шт]],"")</f>
        <v/>
      </c>
      <c r="N667" s="442"/>
    </row>
    <row r="668" spans="1:14" ht="22.5" customHeight="1">
      <c r="A668" s="307" t="s">
        <v>21246</v>
      </c>
      <c r="B668" s="433">
        <v>8806182574320</v>
      </c>
      <c r="C668" s="314" t="s">
        <v>21488</v>
      </c>
      <c r="D668" s="434" t="s">
        <v>21489</v>
      </c>
      <c r="E668" s="435">
        <v>20000</v>
      </c>
      <c r="F668" s="436">
        <v>0.54</v>
      </c>
      <c r="G668" s="437">
        <v>6</v>
      </c>
      <c r="H668" s="38">
        <f>Таблица615[[#This Row],[Розничная цена KRW]]*Таблица615[[#This Row],[Коэфициент стоимости]]</f>
        <v>10800</v>
      </c>
      <c r="I668" s="438" t="str">
        <f>IF($H$1="","Введите курс",Таблица615[[#This Row],[Оптовая цена KRW                       за 1шт]]/$H$1)</f>
        <v>Введите курс</v>
      </c>
      <c r="J668" s="444"/>
      <c r="K668" s="439">
        <f>Таблица615[[#This Row],[Заказ коробок ]]*Таблица615[[#This Row],[Кол-во шт в коробке]]</f>
        <v>0</v>
      </c>
      <c r="L668" s="440">
        <f>Таблица615[[#This Row],[Общее кол-во шт]]*Таблица615[[#This Row],[Оптовая цена KRW                       за 1шт]]</f>
        <v>0</v>
      </c>
      <c r="M668" s="441" t="str">
        <f>IFERROR(Таблица615[[#This Row],[Общее кол-во шт]]*Таблица615[[#This Row],[Оптовая цена USD                       за 1шт]],"")</f>
        <v/>
      </c>
      <c r="N668" s="442"/>
    </row>
    <row r="669" spans="1:14" ht="22.5" customHeight="1">
      <c r="A669" s="307" t="s">
        <v>21247</v>
      </c>
      <c r="B669" s="433">
        <v>8806182574337</v>
      </c>
      <c r="C669" s="314" t="s">
        <v>21491</v>
      </c>
      <c r="D669" s="434" t="s">
        <v>21492</v>
      </c>
      <c r="E669" s="435">
        <v>24000</v>
      </c>
      <c r="F669" s="436">
        <v>0.54</v>
      </c>
      <c r="G669" s="437">
        <v>6</v>
      </c>
      <c r="H669" s="38">
        <f>Таблица615[[#This Row],[Розничная цена KRW]]*Таблица615[[#This Row],[Коэфициент стоимости]]</f>
        <v>12960</v>
      </c>
      <c r="I669" s="438" t="str">
        <f>IF($H$1="","Введите курс",Таблица615[[#This Row],[Оптовая цена KRW                       за 1шт]]/$H$1)</f>
        <v>Введите курс</v>
      </c>
      <c r="J669" s="444"/>
      <c r="K669" s="439">
        <f>Таблица615[[#This Row],[Заказ коробок ]]*Таблица615[[#This Row],[Кол-во шт в коробке]]</f>
        <v>0</v>
      </c>
      <c r="L669" s="440">
        <f>Таблица615[[#This Row],[Общее кол-во шт]]*Таблица615[[#This Row],[Оптовая цена KRW                       за 1шт]]</f>
        <v>0</v>
      </c>
      <c r="M669" s="441" t="str">
        <f>IFERROR(Таблица615[[#This Row],[Общее кол-во шт]]*Таблица615[[#This Row],[Оптовая цена USD                       за 1шт]],"")</f>
        <v/>
      </c>
      <c r="N669" s="442"/>
    </row>
    <row r="670" spans="1:14" ht="22.5" customHeight="1">
      <c r="A670" s="307" t="s">
        <v>21249</v>
      </c>
      <c r="B670" s="433">
        <v>8806182574351</v>
      </c>
      <c r="C670" s="314" t="s">
        <v>21494</v>
      </c>
      <c r="D670" s="434" t="s">
        <v>21495</v>
      </c>
      <c r="E670" s="435">
        <v>40000</v>
      </c>
      <c r="F670" s="436">
        <v>0.54</v>
      </c>
      <c r="G670" s="437">
        <v>6</v>
      </c>
      <c r="H670" s="38">
        <f>Таблица615[[#This Row],[Розничная цена KRW]]*Таблица615[[#This Row],[Коэфициент стоимости]]</f>
        <v>21600</v>
      </c>
      <c r="I670" s="438" t="str">
        <f>IF($H$1="","Введите курс",Таблица615[[#This Row],[Оптовая цена KRW                       за 1шт]]/$H$1)</f>
        <v>Введите курс</v>
      </c>
      <c r="J670" s="444"/>
      <c r="K670" s="439">
        <f>Таблица615[[#This Row],[Заказ коробок ]]*Таблица615[[#This Row],[Кол-во шт в коробке]]</f>
        <v>0</v>
      </c>
      <c r="L670" s="440">
        <f>Таблица615[[#This Row],[Общее кол-во шт]]*Таблица615[[#This Row],[Оптовая цена KRW                       за 1шт]]</f>
        <v>0</v>
      </c>
      <c r="M670" s="441" t="str">
        <f>IFERROR(Таблица615[[#This Row],[Общее кол-во шт]]*Таблица615[[#This Row],[Оптовая цена USD                       за 1шт]],"")</f>
        <v/>
      </c>
      <c r="N670" s="442"/>
    </row>
    <row r="671" spans="1:14" ht="22.5" customHeight="1">
      <c r="A671" s="307" t="s">
        <v>21250</v>
      </c>
      <c r="B671" s="433">
        <v>8806182576669</v>
      </c>
      <c r="C671" s="314" t="s">
        <v>21497</v>
      </c>
      <c r="D671" s="434" t="s">
        <v>21498</v>
      </c>
      <c r="E671" s="435">
        <v>18000</v>
      </c>
      <c r="F671" s="436">
        <v>0.54</v>
      </c>
      <c r="G671" s="437">
        <v>4</v>
      </c>
      <c r="H671" s="38">
        <f>Таблица615[[#This Row],[Розничная цена KRW]]*Таблица615[[#This Row],[Коэфициент стоимости]]</f>
        <v>9720</v>
      </c>
      <c r="I671" s="438" t="str">
        <f>IF($H$1="","Введите курс",Таблица615[[#This Row],[Оптовая цена KRW                       за 1шт]]/$H$1)</f>
        <v>Введите курс</v>
      </c>
      <c r="J671" s="444"/>
      <c r="K671" s="439">
        <f>Таблица615[[#This Row],[Заказ коробок ]]*Таблица615[[#This Row],[Кол-во шт в коробке]]</f>
        <v>0</v>
      </c>
      <c r="L671" s="440">
        <f>Таблица615[[#This Row],[Общее кол-во шт]]*Таблица615[[#This Row],[Оптовая цена KRW                       за 1шт]]</f>
        <v>0</v>
      </c>
      <c r="M671" s="441" t="str">
        <f>IFERROR(Таблица615[[#This Row],[Общее кол-во шт]]*Таблица615[[#This Row],[Оптовая цена USD                       за 1шт]],"")</f>
        <v/>
      </c>
      <c r="N671" s="442"/>
    </row>
    <row r="672" spans="1:14" ht="22.5" customHeight="1">
      <c r="A672" s="307" t="s">
        <v>21251</v>
      </c>
      <c r="B672" s="433">
        <v>8806182576676</v>
      </c>
      <c r="C672" s="314" t="s">
        <v>21500</v>
      </c>
      <c r="D672" s="434" t="s">
        <v>21501</v>
      </c>
      <c r="E672" s="435">
        <v>18000</v>
      </c>
      <c r="F672" s="436">
        <v>0.54</v>
      </c>
      <c r="G672" s="437">
        <v>4</v>
      </c>
      <c r="H672" s="38">
        <f>Таблица615[[#This Row],[Розничная цена KRW]]*Таблица615[[#This Row],[Коэфициент стоимости]]</f>
        <v>9720</v>
      </c>
      <c r="I672" s="438" t="str">
        <f>IF($H$1="","Введите курс",Таблица615[[#This Row],[Оптовая цена KRW                       за 1шт]]/$H$1)</f>
        <v>Введите курс</v>
      </c>
      <c r="J672" s="444"/>
      <c r="K672" s="439">
        <f>Таблица615[[#This Row],[Заказ коробок ]]*Таблица615[[#This Row],[Кол-во шт в коробке]]</f>
        <v>0</v>
      </c>
      <c r="L672" s="440">
        <f>Таблица615[[#This Row],[Общее кол-во шт]]*Таблица615[[#This Row],[Оптовая цена KRW                       за 1шт]]</f>
        <v>0</v>
      </c>
      <c r="M672" s="441" t="str">
        <f>IFERROR(Таблица615[[#This Row],[Общее кол-во шт]]*Таблица615[[#This Row],[Оптовая цена USD                       за 1шт]],"")</f>
        <v/>
      </c>
      <c r="N672" s="442"/>
    </row>
    <row r="673" spans="1:14" ht="22.5" customHeight="1">
      <c r="A673" s="307" t="s">
        <v>21252</v>
      </c>
      <c r="B673" s="433">
        <v>8806182576690</v>
      </c>
      <c r="C673" s="314" t="s">
        <v>21503</v>
      </c>
      <c r="D673" s="434" t="s">
        <v>21504</v>
      </c>
      <c r="E673" s="435">
        <v>18000</v>
      </c>
      <c r="F673" s="436">
        <v>0.54</v>
      </c>
      <c r="G673" s="437">
        <v>4</v>
      </c>
      <c r="H673" s="38">
        <f>Таблица615[[#This Row],[Розничная цена KRW]]*Таблица615[[#This Row],[Коэфициент стоимости]]</f>
        <v>9720</v>
      </c>
      <c r="I673" s="438" t="str">
        <f>IF($H$1="","Введите курс",Таблица615[[#This Row],[Оптовая цена KRW                       за 1шт]]/$H$1)</f>
        <v>Введите курс</v>
      </c>
      <c r="J673" s="444"/>
      <c r="K673" s="439">
        <f>Таблица615[[#This Row],[Заказ коробок ]]*Таблица615[[#This Row],[Кол-во шт в коробке]]</f>
        <v>0</v>
      </c>
      <c r="L673" s="440">
        <f>Таблица615[[#This Row],[Общее кол-во шт]]*Таблица615[[#This Row],[Оптовая цена KRW                       за 1шт]]</f>
        <v>0</v>
      </c>
      <c r="M673" s="441" t="str">
        <f>IFERROR(Таблица615[[#This Row],[Общее кол-во шт]]*Таблица615[[#This Row],[Оптовая цена USD                       за 1шт]],"")</f>
        <v/>
      </c>
      <c r="N673" s="442"/>
    </row>
    <row r="674" spans="1:14" ht="22.5" customHeight="1">
      <c r="A674" s="307" t="s">
        <v>21255</v>
      </c>
      <c r="B674" s="433">
        <v>8806182577086</v>
      </c>
      <c r="C674" s="314" t="s">
        <v>32158</v>
      </c>
      <c r="D674" s="434" t="s">
        <v>32159</v>
      </c>
      <c r="E674" s="435">
        <v>47000</v>
      </c>
      <c r="F674" s="436">
        <v>0.54</v>
      </c>
      <c r="G674" s="437">
        <v>6</v>
      </c>
      <c r="H674" s="38">
        <f>Таблица615[[#This Row],[Розничная цена KRW]]*Таблица615[[#This Row],[Коэфициент стоимости]]</f>
        <v>25380</v>
      </c>
      <c r="I674" s="438" t="str">
        <f>IF($H$1="","Введите курс",Таблица615[[#This Row],[Оптовая цена KRW                       за 1шт]]/$H$1)</f>
        <v>Введите курс</v>
      </c>
      <c r="J674" s="444"/>
      <c r="K674" s="439">
        <f>Таблица615[[#This Row],[Заказ коробок ]]*Таблица615[[#This Row],[Кол-во шт в коробке]]</f>
        <v>0</v>
      </c>
      <c r="L674" s="440">
        <f>Таблица615[[#This Row],[Общее кол-во шт]]*Таблица615[[#This Row],[Оптовая цена KRW                       за 1шт]]</f>
        <v>0</v>
      </c>
      <c r="M674" s="441" t="str">
        <f>IFERROR(Таблица615[[#This Row],[Общее кол-во шт]]*Таблица615[[#This Row],[Оптовая цена USD                       за 1шт]],"")</f>
        <v/>
      </c>
      <c r="N674" s="442"/>
    </row>
    <row r="675" spans="1:14" ht="22.5" customHeight="1">
      <c r="A675" s="307" t="s">
        <v>21258</v>
      </c>
      <c r="B675" s="433">
        <v>8806182579165</v>
      </c>
      <c r="C675" s="314" t="s">
        <v>21507</v>
      </c>
      <c r="D675" s="434" t="s">
        <v>21508</v>
      </c>
      <c r="E675" s="435">
        <v>16000</v>
      </c>
      <c r="F675" s="436">
        <v>0.54</v>
      </c>
      <c r="G675" s="437">
        <v>6</v>
      </c>
      <c r="H675" s="38">
        <f>Таблица615[[#This Row],[Розничная цена KRW]]*Таблица615[[#This Row],[Коэфициент стоимости]]</f>
        <v>8640</v>
      </c>
      <c r="I675" s="438" t="str">
        <f>IF($H$1="","Введите курс",Таблица615[[#This Row],[Оптовая цена KRW                       за 1шт]]/$H$1)</f>
        <v>Введите курс</v>
      </c>
      <c r="J675" s="444"/>
      <c r="K675" s="439">
        <f>Таблица615[[#This Row],[Заказ коробок ]]*Таблица615[[#This Row],[Кол-во шт в коробке]]</f>
        <v>0</v>
      </c>
      <c r="L675" s="440">
        <f>Таблица615[[#This Row],[Общее кол-во шт]]*Таблица615[[#This Row],[Оптовая цена KRW                       за 1шт]]</f>
        <v>0</v>
      </c>
      <c r="M675" s="441" t="str">
        <f>IFERROR(Таблица615[[#This Row],[Общее кол-во шт]]*Таблица615[[#This Row],[Оптовая цена USD                       за 1шт]],"")</f>
        <v/>
      </c>
      <c r="N675" s="442"/>
    </row>
    <row r="676" spans="1:14" ht="22.5" customHeight="1">
      <c r="A676" s="307" t="s">
        <v>21261</v>
      </c>
      <c r="B676" s="433">
        <v>8806182579172</v>
      </c>
      <c r="C676" s="314" t="s">
        <v>21510</v>
      </c>
      <c r="D676" s="434" t="s">
        <v>21511</v>
      </c>
      <c r="E676" s="435">
        <v>16000</v>
      </c>
      <c r="F676" s="436">
        <v>0.54</v>
      </c>
      <c r="G676" s="437">
        <v>6</v>
      </c>
      <c r="H676" s="38">
        <f>Таблица615[[#This Row],[Розничная цена KRW]]*Таблица615[[#This Row],[Коэфициент стоимости]]</f>
        <v>8640</v>
      </c>
      <c r="I676" s="438" t="str">
        <f>IF($H$1="","Введите курс",Таблица615[[#This Row],[Оптовая цена KRW                       за 1шт]]/$H$1)</f>
        <v>Введите курс</v>
      </c>
      <c r="J676" s="444"/>
      <c r="K676" s="439">
        <f>Таблица615[[#This Row],[Заказ коробок ]]*Таблица615[[#This Row],[Кол-во шт в коробке]]</f>
        <v>0</v>
      </c>
      <c r="L676" s="440">
        <f>Таблица615[[#This Row],[Общее кол-во шт]]*Таблица615[[#This Row],[Оптовая цена KRW                       за 1шт]]</f>
        <v>0</v>
      </c>
      <c r="M676" s="441" t="str">
        <f>IFERROR(Таблица615[[#This Row],[Общее кол-во шт]]*Таблица615[[#This Row],[Оптовая цена USD                       за 1шт]],"")</f>
        <v/>
      </c>
      <c r="N676" s="442"/>
    </row>
    <row r="677" spans="1:14" ht="22.5" customHeight="1">
      <c r="A677" s="307" t="s">
        <v>21264</v>
      </c>
      <c r="B677" s="433">
        <v>8806182579189</v>
      </c>
      <c r="C677" s="314" t="s">
        <v>21513</v>
      </c>
      <c r="D677" s="434" t="s">
        <v>21514</v>
      </c>
      <c r="E677" s="435">
        <v>16000</v>
      </c>
      <c r="F677" s="436">
        <v>0.54</v>
      </c>
      <c r="G677" s="437">
        <v>6</v>
      </c>
      <c r="H677" s="38">
        <f>Таблица615[[#This Row],[Розничная цена KRW]]*Таблица615[[#This Row],[Коэфициент стоимости]]</f>
        <v>8640</v>
      </c>
      <c r="I677" s="438" t="str">
        <f>IF($H$1="","Введите курс",Таблица615[[#This Row],[Оптовая цена KRW                       за 1шт]]/$H$1)</f>
        <v>Введите курс</v>
      </c>
      <c r="J677" s="444"/>
      <c r="K677" s="439">
        <f>Таблица615[[#This Row],[Заказ коробок ]]*Таблица615[[#This Row],[Кол-во шт в коробке]]</f>
        <v>0</v>
      </c>
      <c r="L677" s="440">
        <f>Таблица615[[#This Row],[Общее кол-во шт]]*Таблица615[[#This Row],[Оптовая цена KRW                       за 1шт]]</f>
        <v>0</v>
      </c>
      <c r="M677" s="441" t="str">
        <f>IFERROR(Таблица615[[#This Row],[Общее кол-во шт]]*Таблица615[[#This Row],[Оптовая цена USD                       за 1шт]],"")</f>
        <v/>
      </c>
      <c r="N677" s="442"/>
    </row>
    <row r="678" spans="1:14" ht="22.5" customHeight="1">
      <c r="A678" s="307" t="s">
        <v>21267</v>
      </c>
      <c r="B678" s="433">
        <v>8806182579196</v>
      </c>
      <c r="C678" s="314" t="s">
        <v>21516</v>
      </c>
      <c r="D678" s="434" t="s">
        <v>21517</v>
      </c>
      <c r="E678" s="435">
        <v>24000</v>
      </c>
      <c r="F678" s="436">
        <v>0.54</v>
      </c>
      <c r="G678" s="437">
        <v>6</v>
      </c>
      <c r="H678" s="38">
        <f>Таблица615[[#This Row],[Розничная цена KRW]]*Таблица615[[#This Row],[Коэфициент стоимости]]</f>
        <v>12960</v>
      </c>
      <c r="I678" s="438" t="str">
        <f>IF($H$1="","Введите курс",Таблица615[[#This Row],[Оптовая цена KRW                       за 1шт]]/$H$1)</f>
        <v>Введите курс</v>
      </c>
      <c r="J678" s="444"/>
      <c r="K678" s="439">
        <f>Таблица615[[#This Row],[Заказ коробок ]]*Таблица615[[#This Row],[Кол-во шт в коробке]]</f>
        <v>0</v>
      </c>
      <c r="L678" s="440">
        <f>Таблица615[[#This Row],[Общее кол-во шт]]*Таблица615[[#This Row],[Оптовая цена KRW                       за 1шт]]</f>
        <v>0</v>
      </c>
      <c r="M678" s="441" t="str">
        <f>IFERROR(Таблица615[[#This Row],[Общее кол-во шт]]*Таблица615[[#This Row],[Оптовая цена USD                       за 1шт]],"")</f>
        <v/>
      </c>
      <c r="N678" s="442"/>
    </row>
    <row r="679" spans="1:14" ht="22.5" customHeight="1">
      <c r="A679" s="307" t="s">
        <v>21270</v>
      </c>
      <c r="B679" s="433">
        <v>8806182579202</v>
      </c>
      <c r="C679" s="314" t="s">
        <v>21519</v>
      </c>
      <c r="D679" s="434" t="s">
        <v>21520</v>
      </c>
      <c r="E679" s="435">
        <v>18000</v>
      </c>
      <c r="F679" s="436">
        <v>0.54</v>
      </c>
      <c r="G679" s="437">
        <v>6</v>
      </c>
      <c r="H679" s="38">
        <f>Таблица615[[#This Row],[Розничная цена KRW]]*Таблица615[[#This Row],[Коэфициент стоимости]]</f>
        <v>9720</v>
      </c>
      <c r="I679" s="438" t="str">
        <f>IF($H$1="","Введите курс",Таблица615[[#This Row],[Оптовая цена KRW                       за 1шт]]/$H$1)</f>
        <v>Введите курс</v>
      </c>
      <c r="J679" s="444"/>
      <c r="K679" s="439">
        <f>Таблица615[[#This Row],[Заказ коробок ]]*Таблица615[[#This Row],[Кол-во шт в коробке]]</f>
        <v>0</v>
      </c>
      <c r="L679" s="440">
        <f>Таблица615[[#This Row],[Общее кол-во шт]]*Таблица615[[#This Row],[Оптовая цена KRW                       за 1шт]]</f>
        <v>0</v>
      </c>
      <c r="M679" s="441" t="str">
        <f>IFERROR(Таблица615[[#This Row],[Общее кол-во шт]]*Таблица615[[#This Row],[Оптовая цена USD                       за 1шт]],"")</f>
        <v/>
      </c>
      <c r="N679" s="442"/>
    </row>
    <row r="680" spans="1:14" ht="22.5" customHeight="1">
      <c r="A680" s="307" t="s">
        <v>21273</v>
      </c>
      <c r="B680" s="433">
        <v>8806182579219</v>
      </c>
      <c r="C680" s="314" t="s">
        <v>21522</v>
      </c>
      <c r="D680" s="434" t="s">
        <v>21523</v>
      </c>
      <c r="E680" s="435">
        <v>18000</v>
      </c>
      <c r="F680" s="436">
        <v>0.54</v>
      </c>
      <c r="G680" s="437">
        <v>6</v>
      </c>
      <c r="H680" s="38">
        <f>Таблица615[[#This Row],[Розничная цена KRW]]*Таблица615[[#This Row],[Коэфициент стоимости]]</f>
        <v>9720</v>
      </c>
      <c r="I680" s="438" t="str">
        <f>IF($H$1="","Введите курс",Таблица615[[#This Row],[Оптовая цена KRW                       за 1шт]]/$H$1)</f>
        <v>Введите курс</v>
      </c>
      <c r="J680" s="444"/>
      <c r="K680" s="439">
        <f>Таблица615[[#This Row],[Заказ коробок ]]*Таблица615[[#This Row],[Кол-во шт в коробке]]</f>
        <v>0</v>
      </c>
      <c r="L680" s="440">
        <f>Таблица615[[#This Row],[Общее кол-во шт]]*Таблица615[[#This Row],[Оптовая цена KRW                       за 1шт]]</f>
        <v>0</v>
      </c>
      <c r="M680" s="441" t="str">
        <f>IFERROR(Таблица615[[#This Row],[Общее кол-во шт]]*Таблица615[[#This Row],[Оптовая цена USD                       за 1шт]],"")</f>
        <v/>
      </c>
      <c r="N680" s="442"/>
    </row>
    <row r="681" spans="1:14" ht="22.5" customHeight="1">
      <c r="A681" s="307" t="s">
        <v>21274</v>
      </c>
      <c r="B681" s="433">
        <v>8806182579226</v>
      </c>
      <c r="C681" s="314" t="s">
        <v>21525</v>
      </c>
      <c r="D681" s="434" t="s">
        <v>21526</v>
      </c>
      <c r="E681" s="435">
        <v>26000</v>
      </c>
      <c r="F681" s="436">
        <v>0.54</v>
      </c>
      <c r="G681" s="437">
        <v>6</v>
      </c>
      <c r="H681" s="38">
        <f>Таблица615[[#This Row],[Розничная цена KRW]]*Таблица615[[#This Row],[Коэфициент стоимости]]</f>
        <v>14040.000000000002</v>
      </c>
      <c r="I681" s="438" t="str">
        <f>IF($H$1="","Введите курс",Таблица615[[#This Row],[Оптовая цена KRW                       за 1шт]]/$H$1)</f>
        <v>Введите курс</v>
      </c>
      <c r="J681" s="444"/>
      <c r="K681" s="439">
        <f>Таблица615[[#This Row],[Заказ коробок ]]*Таблица615[[#This Row],[Кол-во шт в коробке]]</f>
        <v>0</v>
      </c>
      <c r="L681" s="440">
        <f>Таблица615[[#This Row],[Общее кол-во шт]]*Таблица615[[#This Row],[Оптовая цена KRW                       за 1шт]]</f>
        <v>0</v>
      </c>
      <c r="M681" s="441" t="str">
        <f>IFERROR(Таблица615[[#This Row],[Общее кол-во шт]]*Таблица615[[#This Row],[Оптовая цена USD                       за 1шт]],"")</f>
        <v/>
      </c>
      <c r="N681" s="442"/>
    </row>
    <row r="682" spans="1:14" ht="22.5" customHeight="1">
      <c r="A682" s="307" t="s">
        <v>21277</v>
      </c>
      <c r="B682" s="433">
        <v>8806182579233</v>
      </c>
      <c r="C682" s="314" t="s">
        <v>21528</v>
      </c>
      <c r="D682" s="434" t="s">
        <v>21529</v>
      </c>
      <c r="E682" s="435">
        <v>21000</v>
      </c>
      <c r="F682" s="436">
        <v>0.54</v>
      </c>
      <c r="G682" s="437">
        <v>6</v>
      </c>
      <c r="H682" s="38">
        <f>Таблица615[[#This Row],[Розничная цена KRW]]*Таблица615[[#This Row],[Коэфициент стоимости]]</f>
        <v>11340</v>
      </c>
      <c r="I682" s="438" t="str">
        <f>IF($H$1="","Введите курс",Таблица615[[#This Row],[Оптовая цена KRW                       за 1шт]]/$H$1)</f>
        <v>Введите курс</v>
      </c>
      <c r="J682" s="444"/>
      <c r="K682" s="439">
        <f>Таблица615[[#This Row],[Заказ коробок ]]*Таблица615[[#This Row],[Кол-во шт в коробке]]</f>
        <v>0</v>
      </c>
      <c r="L682" s="440">
        <f>Таблица615[[#This Row],[Общее кол-во шт]]*Таблица615[[#This Row],[Оптовая цена KRW                       за 1шт]]</f>
        <v>0</v>
      </c>
      <c r="M682" s="441" t="str">
        <f>IFERROR(Таблица615[[#This Row],[Общее кол-во шт]]*Таблица615[[#This Row],[Оптовая цена USD                       за 1шт]],"")</f>
        <v/>
      </c>
      <c r="N682" s="442"/>
    </row>
    <row r="683" spans="1:14" ht="22.5" customHeight="1">
      <c r="A683" s="307" t="s">
        <v>21280</v>
      </c>
      <c r="B683" s="433">
        <v>8806182579240</v>
      </c>
      <c r="C683" s="314" t="s">
        <v>21531</v>
      </c>
      <c r="D683" s="434" t="s">
        <v>21532</v>
      </c>
      <c r="E683" s="435">
        <v>26000</v>
      </c>
      <c r="F683" s="436">
        <v>0.54</v>
      </c>
      <c r="G683" s="437">
        <v>6</v>
      </c>
      <c r="H683" s="38">
        <f>Таблица615[[#This Row],[Розничная цена KRW]]*Таблица615[[#This Row],[Коэфициент стоимости]]</f>
        <v>14040.000000000002</v>
      </c>
      <c r="I683" s="438" t="str">
        <f>IF($H$1="","Введите курс",Таблица615[[#This Row],[Оптовая цена KRW                       за 1шт]]/$H$1)</f>
        <v>Введите курс</v>
      </c>
      <c r="J683" s="444"/>
      <c r="K683" s="439">
        <f>Таблица615[[#This Row],[Заказ коробок ]]*Таблица615[[#This Row],[Кол-во шт в коробке]]</f>
        <v>0</v>
      </c>
      <c r="L683" s="440">
        <f>Таблица615[[#This Row],[Общее кол-во шт]]*Таблица615[[#This Row],[Оптовая цена KRW                       за 1шт]]</f>
        <v>0</v>
      </c>
      <c r="M683" s="441" t="str">
        <f>IFERROR(Таблица615[[#This Row],[Общее кол-во шт]]*Таблица615[[#This Row],[Оптовая цена USD                       за 1шт]],"")</f>
        <v/>
      </c>
      <c r="N683" s="442"/>
    </row>
    <row r="684" spans="1:14" ht="22.5" customHeight="1">
      <c r="A684" s="307" t="s">
        <v>21282</v>
      </c>
      <c r="B684" s="433">
        <v>8806182582394</v>
      </c>
      <c r="C684" s="314" t="s">
        <v>21551</v>
      </c>
      <c r="D684" s="434" t="s">
        <v>21552</v>
      </c>
      <c r="E684" s="435">
        <v>28000</v>
      </c>
      <c r="F684" s="436">
        <v>0.54</v>
      </c>
      <c r="G684" s="437">
        <v>6</v>
      </c>
      <c r="H684" s="38">
        <f>Таблица615[[#This Row],[Розничная цена KRW]]*Таблица615[[#This Row],[Коэфициент стоимости]]</f>
        <v>15120.000000000002</v>
      </c>
      <c r="I684" s="438" t="str">
        <f>IF($H$1="","Введите курс",Таблица615[[#This Row],[Оптовая цена KRW                       за 1шт]]/$H$1)</f>
        <v>Введите курс</v>
      </c>
      <c r="J684" s="444"/>
      <c r="K684" s="439">
        <f>Таблица615[[#This Row],[Заказ коробок ]]*Таблица615[[#This Row],[Кол-во шт в коробке]]</f>
        <v>0</v>
      </c>
      <c r="L684" s="440">
        <f>Таблица615[[#This Row],[Общее кол-во шт]]*Таблица615[[#This Row],[Оптовая цена KRW                       за 1шт]]</f>
        <v>0</v>
      </c>
      <c r="M684" s="441" t="str">
        <f>IFERROR(Таблица615[[#This Row],[Общее кол-во шт]]*Таблица615[[#This Row],[Оптовая цена USD                       за 1шт]],"")</f>
        <v/>
      </c>
      <c r="N684" s="442"/>
    </row>
    <row r="685" spans="1:14" ht="22.5" customHeight="1">
      <c r="A685" s="307" t="s">
        <v>21285</v>
      </c>
      <c r="B685" s="433">
        <v>8806182582400</v>
      </c>
      <c r="C685" s="314" t="s">
        <v>21554</v>
      </c>
      <c r="D685" s="434" t="s">
        <v>21555</v>
      </c>
      <c r="E685" s="435">
        <v>28000</v>
      </c>
      <c r="F685" s="436">
        <v>0.54</v>
      </c>
      <c r="G685" s="437">
        <v>6</v>
      </c>
      <c r="H685" s="38">
        <f>Таблица615[[#This Row],[Розничная цена KRW]]*Таблица615[[#This Row],[Коэфициент стоимости]]</f>
        <v>15120.000000000002</v>
      </c>
      <c r="I685" s="438" t="str">
        <f>IF($H$1="","Введите курс",Таблица615[[#This Row],[Оптовая цена KRW                       за 1шт]]/$H$1)</f>
        <v>Введите курс</v>
      </c>
      <c r="J685" s="444"/>
      <c r="K685" s="439">
        <f>Таблица615[[#This Row],[Заказ коробок ]]*Таблица615[[#This Row],[Кол-во шт в коробке]]</f>
        <v>0</v>
      </c>
      <c r="L685" s="440">
        <f>Таблица615[[#This Row],[Общее кол-во шт]]*Таблица615[[#This Row],[Оптовая цена KRW                       за 1шт]]</f>
        <v>0</v>
      </c>
      <c r="M685" s="441" t="str">
        <f>IFERROR(Таблица615[[#This Row],[Общее кол-во шт]]*Таблица615[[#This Row],[Оптовая цена USD                       за 1шт]],"")</f>
        <v/>
      </c>
      <c r="N685" s="442"/>
    </row>
    <row r="686" spans="1:14" ht="22.5" customHeight="1">
      <c r="A686" s="307" t="s">
        <v>21288</v>
      </c>
      <c r="B686" s="433">
        <v>8806182582899</v>
      </c>
      <c r="C686" s="314" t="s">
        <v>21557</v>
      </c>
      <c r="D686" s="434" t="s">
        <v>21558</v>
      </c>
      <c r="E686" s="435">
        <v>25000</v>
      </c>
      <c r="F686" s="436">
        <v>0.54</v>
      </c>
      <c r="G686" s="437">
        <v>4</v>
      </c>
      <c r="H686" s="38">
        <f>Таблица615[[#This Row],[Розничная цена KRW]]*Таблица615[[#This Row],[Коэфициент стоимости]]</f>
        <v>13500</v>
      </c>
      <c r="I686" s="438" t="str">
        <f>IF($H$1="","Введите курс",Таблица615[[#This Row],[Оптовая цена KRW                       за 1шт]]/$H$1)</f>
        <v>Введите курс</v>
      </c>
      <c r="J686" s="444"/>
      <c r="K686" s="439">
        <f>Таблица615[[#This Row],[Заказ коробок ]]*Таблица615[[#This Row],[Кол-во шт в коробке]]</f>
        <v>0</v>
      </c>
      <c r="L686" s="440">
        <f>Таблица615[[#This Row],[Общее кол-во шт]]*Таблица615[[#This Row],[Оптовая цена KRW                       за 1шт]]</f>
        <v>0</v>
      </c>
      <c r="M686" s="441" t="str">
        <f>IFERROR(Таблица615[[#This Row],[Общее кол-во шт]]*Таблица615[[#This Row],[Оптовая цена USD                       за 1шт]],"")</f>
        <v/>
      </c>
      <c r="N686" s="442"/>
    </row>
    <row r="687" spans="1:14" ht="22.5" customHeight="1">
      <c r="A687" s="307" t="s">
        <v>21289</v>
      </c>
      <c r="B687" s="433">
        <v>8806182586989</v>
      </c>
      <c r="C687" s="314" t="s">
        <v>21560</v>
      </c>
      <c r="D687" s="434" t="s">
        <v>21561</v>
      </c>
      <c r="E687" s="435">
        <v>9000</v>
      </c>
      <c r="F687" s="436">
        <v>0.54</v>
      </c>
      <c r="G687" s="437">
        <v>9</v>
      </c>
      <c r="H687" s="38">
        <f>Таблица615[[#This Row],[Розничная цена KRW]]*Таблица615[[#This Row],[Коэфициент стоимости]]</f>
        <v>4860</v>
      </c>
      <c r="I687" s="438" t="str">
        <f>IF($H$1="","Введите курс",Таблица615[[#This Row],[Оптовая цена KRW                       за 1шт]]/$H$1)</f>
        <v>Введите курс</v>
      </c>
      <c r="J687" s="444"/>
      <c r="K687" s="439">
        <f>Таблица615[[#This Row],[Заказ коробок ]]*Таблица615[[#This Row],[Кол-во шт в коробке]]</f>
        <v>0</v>
      </c>
      <c r="L687" s="440">
        <f>Таблица615[[#This Row],[Общее кол-во шт]]*Таблица615[[#This Row],[Оптовая цена KRW                       за 1шт]]</f>
        <v>0</v>
      </c>
      <c r="M687" s="441" t="str">
        <f>IFERROR(Таблица615[[#This Row],[Общее кол-во шт]]*Таблица615[[#This Row],[Оптовая цена USD                       за 1шт]],"")</f>
        <v/>
      </c>
      <c r="N687" s="442"/>
    </row>
    <row r="688" spans="1:14" ht="22.5" customHeight="1">
      <c r="A688" s="307" t="s">
        <v>21290</v>
      </c>
      <c r="B688" s="433">
        <v>8806182587078</v>
      </c>
      <c r="C688" s="314" t="s">
        <v>21563</v>
      </c>
      <c r="D688" s="434" t="s">
        <v>32160</v>
      </c>
      <c r="E688" s="435">
        <v>10000</v>
      </c>
      <c r="F688" s="436">
        <v>0.54</v>
      </c>
      <c r="G688" s="437">
        <v>9</v>
      </c>
      <c r="H688" s="38">
        <f>Таблица615[[#This Row],[Розничная цена KRW]]*Таблица615[[#This Row],[Коэфициент стоимости]]</f>
        <v>5400</v>
      </c>
      <c r="I688" s="438" t="str">
        <f>IF($H$1="","Введите курс",Таблица615[[#This Row],[Оптовая цена KRW                       за 1шт]]/$H$1)</f>
        <v>Введите курс</v>
      </c>
      <c r="J688" s="444"/>
      <c r="K688" s="439">
        <f>Таблица615[[#This Row],[Заказ коробок ]]*Таблица615[[#This Row],[Кол-во шт в коробке]]</f>
        <v>0</v>
      </c>
      <c r="L688" s="440">
        <f>Таблица615[[#This Row],[Общее кол-во шт]]*Таблица615[[#This Row],[Оптовая цена KRW                       за 1шт]]</f>
        <v>0</v>
      </c>
      <c r="M688" s="441" t="str">
        <f>IFERROR(Таблица615[[#This Row],[Общее кол-во шт]]*Таблица615[[#This Row],[Оптовая цена USD                       за 1шт]],"")</f>
        <v/>
      </c>
      <c r="N688" s="442"/>
    </row>
    <row r="689" spans="1:14" ht="22.5" customHeight="1">
      <c r="A689" s="307" t="s">
        <v>21291</v>
      </c>
      <c r="B689" s="433">
        <v>8806182588235</v>
      </c>
      <c r="C689" s="314" t="s">
        <v>21565</v>
      </c>
      <c r="D689" s="434" t="s">
        <v>21566</v>
      </c>
      <c r="E689" s="435">
        <v>17000</v>
      </c>
      <c r="F689" s="436">
        <v>0.54</v>
      </c>
      <c r="G689" s="437">
        <v>6</v>
      </c>
      <c r="H689" s="38">
        <f>Таблица615[[#This Row],[Розничная цена KRW]]*Таблица615[[#This Row],[Коэфициент стоимости]]</f>
        <v>9180</v>
      </c>
      <c r="I689" s="438" t="str">
        <f>IF($H$1="","Введите курс",Таблица615[[#This Row],[Оптовая цена KRW                       за 1шт]]/$H$1)</f>
        <v>Введите курс</v>
      </c>
      <c r="J689" s="444"/>
      <c r="K689" s="439">
        <f>Таблица615[[#This Row],[Заказ коробок ]]*Таблица615[[#This Row],[Кол-во шт в коробке]]</f>
        <v>0</v>
      </c>
      <c r="L689" s="440">
        <f>Таблица615[[#This Row],[Общее кол-во шт]]*Таблица615[[#This Row],[Оптовая цена KRW                       за 1шт]]</f>
        <v>0</v>
      </c>
      <c r="M689" s="441" t="str">
        <f>IFERROR(Таблица615[[#This Row],[Общее кол-во шт]]*Таблица615[[#This Row],[Оптовая цена USD                       за 1шт]],"")</f>
        <v/>
      </c>
      <c r="N689" s="442"/>
    </row>
    <row r="690" spans="1:14" ht="22.5" customHeight="1">
      <c r="A690" s="307" t="s">
        <v>21292</v>
      </c>
      <c r="B690" s="433">
        <v>8806182588242</v>
      </c>
      <c r="C690" s="314" t="s">
        <v>21568</v>
      </c>
      <c r="D690" s="434" t="s">
        <v>21569</v>
      </c>
      <c r="E690" s="435">
        <v>17000</v>
      </c>
      <c r="F690" s="436">
        <v>0.54</v>
      </c>
      <c r="G690" s="437">
        <v>6</v>
      </c>
      <c r="H690" s="38">
        <f>Таблица615[[#This Row],[Розничная цена KRW]]*Таблица615[[#This Row],[Коэфициент стоимости]]</f>
        <v>9180</v>
      </c>
      <c r="I690" s="438" t="str">
        <f>IF($H$1="","Введите курс",Таблица615[[#This Row],[Оптовая цена KRW                       за 1шт]]/$H$1)</f>
        <v>Введите курс</v>
      </c>
      <c r="J690" s="444"/>
      <c r="K690" s="439">
        <f>Таблица615[[#This Row],[Заказ коробок ]]*Таблица615[[#This Row],[Кол-во шт в коробке]]</f>
        <v>0</v>
      </c>
      <c r="L690" s="440">
        <f>Таблица615[[#This Row],[Общее кол-во шт]]*Таблица615[[#This Row],[Оптовая цена KRW                       за 1шт]]</f>
        <v>0</v>
      </c>
      <c r="M690" s="441" t="str">
        <f>IFERROR(Таблица615[[#This Row],[Общее кол-во шт]]*Таблица615[[#This Row],[Оптовая цена USD                       за 1шт]],"")</f>
        <v/>
      </c>
      <c r="N690" s="442"/>
    </row>
    <row r="691" spans="1:14" ht="22.5" customHeight="1">
      <c r="A691" s="307" t="s">
        <v>21293</v>
      </c>
      <c r="B691" s="433">
        <v>8806182588259</v>
      </c>
      <c r="C691" s="314" t="s">
        <v>21571</v>
      </c>
      <c r="D691" s="434" t="s">
        <v>21572</v>
      </c>
      <c r="E691" s="435">
        <v>19000</v>
      </c>
      <c r="F691" s="436">
        <v>0.54</v>
      </c>
      <c r="G691" s="437">
        <v>6</v>
      </c>
      <c r="H691" s="38">
        <f>Таблица615[[#This Row],[Розничная цена KRW]]*Таблица615[[#This Row],[Коэфициент стоимости]]</f>
        <v>10260</v>
      </c>
      <c r="I691" s="438" t="str">
        <f>IF($H$1="","Введите курс",Таблица615[[#This Row],[Оптовая цена KRW                       за 1шт]]/$H$1)</f>
        <v>Введите курс</v>
      </c>
      <c r="J691" s="444"/>
      <c r="K691" s="439">
        <f>Таблица615[[#This Row],[Заказ коробок ]]*Таблица615[[#This Row],[Кол-во шт в коробке]]</f>
        <v>0</v>
      </c>
      <c r="L691" s="440">
        <f>Таблица615[[#This Row],[Общее кол-во шт]]*Таблица615[[#This Row],[Оптовая цена KRW                       за 1шт]]</f>
        <v>0</v>
      </c>
      <c r="M691" s="441" t="str">
        <f>IFERROR(Таблица615[[#This Row],[Общее кол-во шт]]*Таблица615[[#This Row],[Оптовая цена USD                       за 1шт]],"")</f>
        <v/>
      </c>
      <c r="N691" s="442"/>
    </row>
    <row r="692" spans="1:14" ht="22.5" customHeight="1">
      <c r="A692" s="307" t="s">
        <v>21294</v>
      </c>
      <c r="B692" s="433">
        <v>8806182588266</v>
      </c>
      <c r="C692" s="314" t="s">
        <v>21574</v>
      </c>
      <c r="D692" s="434" t="s">
        <v>21575</v>
      </c>
      <c r="E692" s="435">
        <v>34000</v>
      </c>
      <c r="F692" s="436">
        <v>0.54</v>
      </c>
      <c r="G692" s="437">
        <v>6</v>
      </c>
      <c r="H692" s="38">
        <f>Таблица615[[#This Row],[Розничная цена KRW]]*Таблица615[[#This Row],[Коэфициент стоимости]]</f>
        <v>18360</v>
      </c>
      <c r="I692" s="438" t="str">
        <f>IF($H$1="","Введите курс",Таблица615[[#This Row],[Оптовая цена KRW                       за 1шт]]/$H$1)</f>
        <v>Введите курс</v>
      </c>
      <c r="J692" s="444"/>
      <c r="K692" s="439">
        <f>Таблица615[[#This Row],[Заказ коробок ]]*Таблица615[[#This Row],[Кол-во шт в коробке]]</f>
        <v>0</v>
      </c>
      <c r="L692" s="440">
        <f>Таблица615[[#This Row],[Общее кол-во шт]]*Таблица615[[#This Row],[Оптовая цена KRW                       за 1шт]]</f>
        <v>0</v>
      </c>
      <c r="M692" s="441" t="str">
        <f>IFERROR(Таблица615[[#This Row],[Общее кол-во шт]]*Таблица615[[#This Row],[Оптовая цена USD                       за 1шт]],"")</f>
        <v/>
      </c>
      <c r="N692" s="442"/>
    </row>
    <row r="693" spans="1:14" ht="22.5" customHeight="1">
      <c r="A693" s="307" t="s">
        <v>21297</v>
      </c>
      <c r="B693" s="433">
        <v>8806182588662</v>
      </c>
      <c r="C693" s="314" t="s">
        <v>21580</v>
      </c>
      <c r="D693" s="434" t="s">
        <v>32161</v>
      </c>
      <c r="E693" s="435">
        <v>10000</v>
      </c>
      <c r="F693" s="436">
        <v>0.54</v>
      </c>
      <c r="G693" s="437">
        <v>4</v>
      </c>
      <c r="H693" s="38">
        <f>Таблица615[[#This Row],[Розничная цена KRW]]*Таблица615[[#This Row],[Коэфициент стоимости]]</f>
        <v>5400</v>
      </c>
      <c r="I693" s="438" t="str">
        <f>IF($H$1="","Введите курс",Таблица615[[#This Row],[Оптовая цена KRW                       за 1шт]]/$H$1)</f>
        <v>Введите курс</v>
      </c>
      <c r="J693" s="444"/>
      <c r="K693" s="439">
        <f>Таблица615[[#This Row],[Заказ коробок ]]*Таблица615[[#This Row],[Кол-во шт в коробке]]</f>
        <v>0</v>
      </c>
      <c r="L693" s="440">
        <f>Таблица615[[#This Row],[Общее кол-во шт]]*Таблица615[[#This Row],[Оптовая цена KRW                       за 1шт]]</f>
        <v>0</v>
      </c>
      <c r="M693" s="441" t="str">
        <f>IFERROR(Таблица615[[#This Row],[Общее кол-во шт]]*Таблица615[[#This Row],[Оптовая цена USD                       за 1шт]],"")</f>
        <v/>
      </c>
      <c r="N693" s="442"/>
    </row>
    <row r="694" spans="1:14" ht="22.5" customHeight="1">
      <c r="A694" s="307" t="s">
        <v>21300</v>
      </c>
      <c r="B694" s="433">
        <v>8806182591945</v>
      </c>
      <c r="C694" s="314" t="s">
        <v>21591</v>
      </c>
      <c r="D694" s="434" t="s">
        <v>21592</v>
      </c>
      <c r="E694" s="435">
        <v>15000</v>
      </c>
      <c r="F694" s="436">
        <v>0.54</v>
      </c>
      <c r="G694" s="437">
        <v>4</v>
      </c>
      <c r="H694" s="38">
        <f>Таблица615[[#This Row],[Розничная цена KRW]]*Таблица615[[#This Row],[Коэфициент стоимости]]</f>
        <v>8100.0000000000009</v>
      </c>
      <c r="I694" s="438" t="str">
        <f>IF($H$1="","Введите курс",Таблица615[[#This Row],[Оптовая цена KRW                       за 1шт]]/$H$1)</f>
        <v>Введите курс</v>
      </c>
      <c r="J694" s="444"/>
      <c r="K694" s="439">
        <f>Таблица615[[#This Row],[Заказ коробок ]]*Таблица615[[#This Row],[Кол-во шт в коробке]]</f>
        <v>0</v>
      </c>
      <c r="L694" s="440">
        <f>Таблица615[[#This Row],[Общее кол-во шт]]*Таблица615[[#This Row],[Оптовая цена KRW                       за 1шт]]</f>
        <v>0</v>
      </c>
      <c r="M694" s="441" t="str">
        <f>IFERROR(Таблица615[[#This Row],[Общее кол-во шт]]*Таблица615[[#This Row],[Оптовая цена USD                       за 1шт]],"")</f>
        <v/>
      </c>
      <c r="N694" s="442"/>
    </row>
    <row r="695" spans="1:14" ht="22.5" customHeight="1">
      <c r="A695" s="307" t="s">
        <v>21301</v>
      </c>
      <c r="B695" s="433">
        <v>8806182592003</v>
      </c>
      <c r="C695" s="314" t="s">
        <v>21594</v>
      </c>
      <c r="D695" s="434" t="s">
        <v>21595</v>
      </c>
      <c r="E695" s="435">
        <v>12000</v>
      </c>
      <c r="F695" s="436">
        <v>0.54</v>
      </c>
      <c r="G695" s="437">
        <v>12</v>
      </c>
      <c r="H695" s="38">
        <f>Таблица615[[#This Row],[Розничная цена KRW]]*Таблица615[[#This Row],[Коэфициент стоимости]]</f>
        <v>6480</v>
      </c>
      <c r="I695" s="438" t="str">
        <f>IF($H$1="","Введите курс",Таблица615[[#This Row],[Оптовая цена KRW                       за 1шт]]/$H$1)</f>
        <v>Введите курс</v>
      </c>
      <c r="J695" s="444"/>
      <c r="K695" s="439">
        <f>Таблица615[[#This Row],[Заказ коробок ]]*Таблица615[[#This Row],[Кол-во шт в коробке]]</f>
        <v>0</v>
      </c>
      <c r="L695" s="440">
        <f>Таблица615[[#This Row],[Общее кол-во шт]]*Таблица615[[#This Row],[Оптовая цена KRW                       за 1шт]]</f>
        <v>0</v>
      </c>
      <c r="M695" s="441" t="str">
        <f>IFERROR(Таблица615[[#This Row],[Общее кол-во шт]]*Таблица615[[#This Row],[Оптовая цена USD                       за 1шт]],"")</f>
        <v/>
      </c>
      <c r="N695" s="442"/>
    </row>
    <row r="696" spans="1:14" ht="22.5" customHeight="1">
      <c r="A696" s="307" t="s">
        <v>21302</v>
      </c>
      <c r="B696" s="433">
        <v>8806182592010</v>
      </c>
      <c r="C696" s="314" t="s">
        <v>21597</v>
      </c>
      <c r="D696" s="434" t="s">
        <v>21598</v>
      </c>
      <c r="E696" s="435">
        <v>12000</v>
      </c>
      <c r="F696" s="436">
        <v>0.54</v>
      </c>
      <c r="G696" s="437">
        <v>12</v>
      </c>
      <c r="H696" s="38">
        <f>Таблица615[[#This Row],[Розничная цена KRW]]*Таблица615[[#This Row],[Коэфициент стоимости]]</f>
        <v>6480</v>
      </c>
      <c r="I696" s="438" t="str">
        <f>IF($H$1="","Введите курс",Таблица615[[#This Row],[Оптовая цена KRW                       за 1шт]]/$H$1)</f>
        <v>Введите курс</v>
      </c>
      <c r="J696" s="444"/>
      <c r="K696" s="439">
        <f>Таблица615[[#This Row],[Заказ коробок ]]*Таблица615[[#This Row],[Кол-во шт в коробке]]</f>
        <v>0</v>
      </c>
      <c r="L696" s="440">
        <f>Таблица615[[#This Row],[Общее кол-во шт]]*Таблица615[[#This Row],[Оптовая цена KRW                       за 1шт]]</f>
        <v>0</v>
      </c>
      <c r="M696" s="441" t="str">
        <f>IFERROR(Таблица615[[#This Row],[Общее кол-во шт]]*Таблица615[[#This Row],[Оптовая цена USD                       за 1шт]],"")</f>
        <v/>
      </c>
      <c r="N696" s="442"/>
    </row>
    <row r="697" spans="1:14" ht="22.5" customHeight="1">
      <c r="A697" s="307" t="s">
        <v>21305</v>
      </c>
      <c r="B697" s="433">
        <v>8806182592027</v>
      </c>
      <c r="C697" s="314" t="s">
        <v>21600</v>
      </c>
      <c r="D697" s="434" t="s">
        <v>21601</v>
      </c>
      <c r="E697" s="435">
        <v>13000</v>
      </c>
      <c r="F697" s="436">
        <v>0.54</v>
      </c>
      <c r="G697" s="437">
        <v>12</v>
      </c>
      <c r="H697" s="38">
        <f>Таблица615[[#This Row],[Розничная цена KRW]]*Таблица615[[#This Row],[Коэфициент стоимости]]</f>
        <v>7020.0000000000009</v>
      </c>
      <c r="I697" s="438" t="str">
        <f>IF($H$1="","Введите курс",Таблица615[[#This Row],[Оптовая цена KRW                       за 1шт]]/$H$1)</f>
        <v>Введите курс</v>
      </c>
      <c r="J697" s="444"/>
      <c r="K697" s="439">
        <f>Таблица615[[#This Row],[Заказ коробок ]]*Таблица615[[#This Row],[Кол-во шт в коробке]]</f>
        <v>0</v>
      </c>
      <c r="L697" s="440">
        <f>Таблица615[[#This Row],[Общее кол-во шт]]*Таблица615[[#This Row],[Оптовая цена KRW                       за 1шт]]</f>
        <v>0</v>
      </c>
      <c r="M697" s="441" t="str">
        <f>IFERROR(Таблица615[[#This Row],[Общее кол-во шт]]*Таблица615[[#This Row],[Оптовая цена USD                       за 1шт]],"")</f>
        <v/>
      </c>
      <c r="N697" s="442"/>
    </row>
    <row r="698" spans="1:14" ht="22.5" customHeight="1">
      <c r="A698" s="307" t="s">
        <v>21308</v>
      </c>
      <c r="B698" s="433">
        <v>8806182592041</v>
      </c>
      <c r="C698" s="314" t="s">
        <v>21603</v>
      </c>
      <c r="D698" s="434" t="s">
        <v>21604</v>
      </c>
      <c r="E698" s="435">
        <v>12000</v>
      </c>
      <c r="F698" s="436">
        <v>0.54</v>
      </c>
      <c r="G698" s="437">
        <v>12</v>
      </c>
      <c r="H698" s="38">
        <f>Таблица615[[#This Row],[Розничная цена KRW]]*Таблица615[[#This Row],[Коэфициент стоимости]]</f>
        <v>6480</v>
      </c>
      <c r="I698" s="438" t="str">
        <f>IF($H$1="","Введите курс",Таблица615[[#This Row],[Оптовая цена KRW                       за 1шт]]/$H$1)</f>
        <v>Введите курс</v>
      </c>
      <c r="J698" s="444"/>
      <c r="K698" s="439">
        <f>Таблица615[[#This Row],[Заказ коробок ]]*Таблица615[[#This Row],[Кол-во шт в коробке]]</f>
        <v>0</v>
      </c>
      <c r="L698" s="440">
        <f>Таблица615[[#This Row],[Общее кол-во шт]]*Таблица615[[#This Row],[Оптовая цена KRW                       за 1шт]]</f>
        <v>0</v>
      </c>
      <c r="M698" s="441" t="str">
        <f>IFERROR(Таблица615[[#This Row],[Общее кол-во шт]]*Таблица615[[#This Row],[Оптовая цена USD                       за 1шт]],"")</f>
        <v/>
      </c>
      <c r="N698" s="442"/>
    </row>
    <row r="699" spans="1:14" ht="22.5" customHeight="1">
      <c r="A699" s="307" t="s">
        <v>21309</v>
      </c>
      <c r="B699" s="433">
        <v>8806182593796</v>
      </c>
      <c r="C699" s="314" t="s">
        <v>21606</v>
      </c>
      <c r="D699" s="434" t="s">
        <v>21607</v>
      </c>
      <c r="E699" s="435">
        <v>8000</v>
      </c>
      <c r="F699" s="436">
        <v>0.54</v>
      </c>
      <c r="G699" s="437">
        <v>9</v>
      </c>
      <c r="H699" s="38">
        <f>Таблица615[[#This Row],[Розничная цена KRW]]*Таблица615[[#This Row],[Коэфициент стоимости]]</f>
        <v>4320</v>
      </c>
      <c r="I699" s="438" t="str">
        <f>IF($H$1="","Введите курс",Таблица615[[#This Row],[Оптовая цена KRW                       за 1шт]]/$H$1)</f>
        <v>Введите курс</v>
      </c>
      <c r="J699" s="444"/>
      <c r="K699" s="439">
        <f>Таблица615[[#This Row],[Заказ коробок ]]*Таблица615[[#This Row],[Кол-во шт в коробке]]</f>
        <v>0</v>
      </c>
      <c r="L699" s="440">
        <f>Таблица615[[#This Row],[Общее кол-во шт]]*Таблица615[[#This Row],[Оптовая цена KRW                       за 1шт]]</f>
        <v>0</v>
      </c>
      <c r="M699" s="441" t="str">
        <f>IFERROR(Таблица615[[#This Row],[Общее кол-во шт]]*Таблица615[[#This Row],[Оптовая цена USD                       за 1шт]],"")</f>
        <v/>
      </c>
      <c r="N699" s="442"/>
    </row>
    <row r="700" spans="1:14" ht="22.5" customHeight="1">
      <c r="A700" s="307" t="s">
        <v>21310</v>
      </c>
      <c r="B700" s="433">
        <v>8806364075300</v>
      </c>
      <c r="C700" s="314" t="s">
        <v>32162</v>
      </c>
      <c r="D700" s="434" t="s">
        <v>32163</v>
      </c>
      <c r="E700" s="435">
        <v>22900</v>
      </c>
      <c r="F700" s="436">
        <v>0.54</v>
      </c>
      <c r="G700" s="437">
        <v>6</v>
      </c>
      <c r="H700" s="38">
        <f>Таблица615[[#This Row],[Розничная цена KRW]]*Таблица615[[#This Row],[Коэфициент стоимости]]</f>
        <v>12366</v>
      </c>
      <c r="I700" s="438" t="str">
        <f>IF($H$1="","Введите курс",Таблица615[[#This Row],[Оптовая цена KRW                       за 1шт]]/$H$1)</f>
        <v>Введите курс</v>
      </c>
      <c r="J700" s="444"/>
      <c r="K700" s="439">
        <f>Таблица615[[#This Row],[Заказ коробок ]]*Таблица615[[#This Row],[Кол-во шт в коробке]]</f>
        <v>0</v>
      </c>
      <c r="L700" s="440">
        <f>Таблица615[[#This Row],[Общее кол-во шт]]*Таблица615[[#This Row],[Оптовая цена KRW                       за 1шт]]</f>
        <v>0</v>
      </c>
      <c r="M700" s="441" t="str">
        <f>IFERROR(Таблица615[[#This Row],[Общее кол-во шт]]*Таблица615[[#This Row],[Оптовая цена USD                       за 1шт]],"")</f>
        <v/>
      </c>
      <c r="N700" s="442"/>
    </row>
    <row r="701" spans="1:14" ht="22.5" customHeight="1">
      <c r="A701" s="307" t="s">
        <v>21313</v>
      </c>
      <c r="B701" s="433">
        <v>8806364075317</v>
      </c>
      <c r="C701" s="314" t="s">
        <v>32164</v>
      </c>
      <c r="D701" s="434" t="s">
        <v>32165</v>
      </c>
      <c r="E701" s="435">
        <v>22900</v>
      </c>
      <c r="F701" s="436">
        <v>0.54</v>
      </c>
      <c r="G701" s="437">
        <v>6</v>
      </c>
      <c r="H701" s="38">
        <f>Таблица615[[#This Row],[Розничная цена KRW]]*Таблица615[[#This Row],[Коэфициент стоимости]]</f>
        <v>12366</v>
      </c>
      <c r="I701" s="438" t="str">
        <f>IF($H$1="","Введите курс",Таблица615[[#This Row],[Оптовая цена KRW                       за 1шт]]/$H$1)</f>
        <v>Введите курс</v>
      </c>
      <c r="J701" s="444"/>
      <c r="K701" s="439">
        <f>Таблица615[[#This Row],[Заказ коробок ]]*Таблица615[[#This Row],[Кол-во шт в коробке]]</f>
        <v>0</v>
      </c>
      <c r="L701" s="440">
        <f>Таблица615[[#This Row],[Общее кол-во шт]]*Таблица615[[#This Row],[Оптовая цена KRW                       за 1шт]]</f>
        <v>0</v>
      </c>
      <c r="M701" s="441" t="str">
        <f>IFERROR(Таблица615[[#This Row],[Общее кол-во шт]]*Таблица615[[#This Row],[Оптовая цена USD                       за 1шт]],"")</f>
        <v/>
      </c>
      <c r="N701" s="442"/>
    </row>
    <row r="702" spans="1:14" ht="22.5" customHeight="1">
      <c r="A702" s="307" t="s">
        <v>21316</v>
      </c>
      <c r="B702" s="433">
        <v>8806182592034</v>
      </c>
      <c r="C702" s="314" t="s">
        <v>32166</v>
      </c>
      <c r="D702" s="434" t="s">
        <v>32167</v>
      </c>
      <c r="E702" s="435">
        <v>13000</v>
      </c>
      <c r="F702" s="436">
        <v>0.54</v>
      </c>
      <c r="G702" s="437">
        <v>12</v>
      </c>
      <c r="H702" s="38">
        <f>Таблица615[[#This Row],[Розничная цена KRW]]*Таблица615[[#This Row],[Коэфициент стоимости]]</f>
        <v>7020.0000000000009</v>
      </c>
      <c r="I702" s="438" t="str">
        <f>IF($H$1="","Введите курс",Таблица615[[#This Row],[Оптовая цена KRW                       за 1шт]]/$H$1)</f>
        <v>Введите курс</v>
      </c>
      <c r="J702" s="444"/>
      <c r="K702" s="439">
        <f>Таблица615[[#This Row],[Заказ коробок ]]*Таблица615[[#This Row],[Кол-во шт в коробке]]</f>
        <v>0</v>
      </c>
      <c r="L702" s="440">
        <f>Таблица615[[#This Row],[Общее кол-во шт]]*Таблица615[[#This Row],[Оптовая цена KRW                       за 1шт]]</f>
        <v>0</v>
      </c>
      <c r="M702" s="441" t="str">
        <f>IFERROR(Таблица615[[#This Row],[Общее кол-во шт]]*Таблица615[[#This Row],[Оптовая цена USD                       за 1шт]],"")</f>
        <v/>
      </c>
      <c r="N702" s="442"/>
    </row>
    <row r="703" spans="1:14" ht="22.5" customHeight="1">
      <c r="A703" s="307" t="s">
        <v>21319</v>
      </c>
      <c r="B703" s="433">
        <v>8806182595745</v>
      </c>
      <c r="C703" s="314" t="s">
        <v>32168</v>
      </c>
      <c r="D703" s="434" t="s">
        <v>21582</v>
      </c>
      <c r="E703" s="435">
        <v>8000</v>
      </c>
      <c r="F703" s="436">
        <v>0.54</v>
      </c>
      <c r="G703" s="437">
        <v>9</v>
      </c>
      <c r="H703" s="38">
        <f>Таблица615[[#This Row],[Розничная цена KRW]]*Таблица615[[#This Row],[Коэфициент стоимости]]</f>
        <v>4320</v>
      </c>
      <c r="I703" s="438" t="str">
        <f>IF($H$1="","Введите курс",Таблица615[[#This Row],[Оптовая цена KRW                       за 1шт]]/$H$1)</f>
        <v>Введите курс</v>
      </c>
      <c r="J703" s="444"/>
      <c r="K703" s="439">
        <f>Таблица615[[#This Row],[Заказ коробок ]]*Таблица615[[#This Row],[Кол-во шт в коробке]]</f>
        <v>0</v>
      </c>
      <c r="L703" s="440">
        <f>Таблица615[[#This Row],[Общее кол-во шт]]*Таблица615[[#This Row],[Оптовая цена KRW                       за 1шт]]</f>
        <v>0</v>
      </c>
      <c r="M703" s="441" t="str">
        <f>IFERROR(Таблица615[[#This Row],[Общее кол-во шт]]*Таблица615[[#This Row],[Оптовая цена USD                       за 1шт]],"")</f>
        <v/>
      </c>
      <c r="N703" s="442"/>
    </row>
    <row r="704" spans="1:14" ht="22.5" customHeight="1">
      <c r="A704" s="307" t="s">
        <v>21322</v>
      </c>
      <c r="B704" s="433">
        <v>8806182593901</v>
      </c>
      <c r="C704" s="314" t="s">
        <v>32169</v>
      </c>
      <c r="D704" s="434" t="s">
        <v>32160</v>
      </c>
      <c r="E704" s="435">
        <v>10000</v>
      </c>
      <c r="F704" s="436">
        <v>0.54</v>
      </c>
      <c r="G704" s="437">
        <v>9</v>
      </c>
      <c r="H704" s="38">
        <f>Таблица615[[#This Row],[Розничная цена KRW]]*Таблица615[[#This Row],[Коэфициент стоимости]]</f>
        <v>5400</v>
      </c>
      <c r="I704" s="438" t="str">
        <f>IF($H$1="","Введите курс",Таблица615[[#This Row],[Оптовая цена KRW                       за 1шт]]/$H$1)</f>
        <v>Введите курс</v>
      </c>
      <c r="J704" s="444"/>
      <c r="K704" s="439">
        <f>Таблица615[[#This Row],[Заказ коробок ]]*Таблица615[[#This Row],[Кол-во шт в коробке]]</f>
        <v>0</v>
      </c>
      <c r="L704" s="440">
        <f>Таблица615[[#This Row],[Общее кол-во шт]]*Таблица615[[#This Row],[Оптовая цена KRW                       за 1шт]]</f>
        <v>0</v>
      </c>
      <c r="M704" s="441" t="str">
        <f>IFERROR(Таблица615[[#This Row],[Общее кол-во шт]]*Таблица615[[#This Row],[Оптовая цена USD                       за 1шт]],"")</f>
        <v/>
      </c>
      <c r="N704" s="442"/>
    </row>
    <row r="705" spans="1:14" ht="22.5" customHeight="1">
      <c r="A705" s="307" t="s">
        <v>21325</v>
      </c>
      <c r="B705" s="433">
        <v>8801051466027</v>
      </c>
      <c r="C705" s="314" t="s">
        <v>32170</v>
      </c>
      <c r="D705" s="434" t="s">
        <v>32171</v>
      </c>
      <c r="E705" s="435">
        <v>18000</v>
      </c>
      <c r="F705" s="436">
        <v>0.54</v>
      </c>
      <c r="G705" s="437">
        <v>12</v>
      </c>
      <c r="H705" s="38">
        <f>Таблица615[[#This Row],[Розничная цена KRW]]*Таблица615[[#This Row],[Коэфициент стоимости]]</f>
        <v>9720</v>
      </c>
      <c r="I705" s="438" t="str">
        <f>IF($H$1="","Введите курс",Таблица615[[#This Row],[Оптовая цена KRW                       за 1шт]]/$H$1)</f>
        <v>Введите курс</v>
      </c>
      <c r="J705" s="444"/>
      <c r="K705" s="439">
        <f>Таблица615[[#This Row],[Заказ коробок ]]*Таблица615[[#This Row],[Кол-во шт в коробке]]</f>
        <v>0</v>
      </c>
      <c r="L705" s="440">
        <f>Таблица615[[#This Row],[Общее кол-во шт]]*Таблица615[[#This Row],[Оптовая цена KRW                       за 1шт]]</f>
        <v>0</v>
      </c>
      <c r="M705" s="441" t="str">
        <f>IFERROR(Таблица615[[#This Row],[Общее кол-во шт]]*Таблица615[[#This Row],[Оптовая цена USD                       за 1шт]],"")</f>
        <v/>
      </c>
      <c r="N705" s="442"/>
    </row>
    <row r="706" spans="1:14" ht="22.5" customHeight="1">
      <c r="A706" s="307" t="s">
        <v>21328</v>
      </c>
      <c r="B706" s="433">
        <v>8801051476545</v>
      </c>
      <c r="C706" s="314" t="s">
        <v>32172</v>
      </c>
      <c r="D706" s="434" t="s">
        <v>32173</v>
      </c>
      <c r="E706" s="435">
        <v>44000</v>
      </c>
      <c r="F706" s="436">
        <v>0.54</v>
      </c>
      <c r="G706" s="437">
        <v>6</v>
      </c>
      <c r="H706" s="38">
        <f>Таблица615[[#This Row],[Розничная цена KRW]]*Таблица615[[#This Row],[Коэфициент стоимости]]</f>
        <v>23760</v>
      </c>
      <c r="I706" s="438" t="str">
        <f>IF($H$1="","Введите курс",Таблица615[[#This Row],[Оптовая цена KRW                       за 1шт]]/$H$1)</f>
        <v>Введите курс</v>
      </c>
      <c r="J706" s="444"/>
      <c r="K706" s="439">
        <f>Таблица615[[#This Row],[Заказ коробок ]]*Таблица615[[#This Row],[Кол-во шт в коробке]]</f>
        <v>0</v>
      </c>
      <c r="L706" s="440">
        <f>Таблица615[[#This Row],[Общее кол-во шт]]*Таблица615[[#This Row],[Оптовая цена KRW                       за 1шт]]</f>
        <v>0</v>
      </c>
      <c r="M706" s="441" t="str">
        <f>IFERROR(Таблица615[[#This Row],[Общее кол-во шт]]*Таблица615[[#This Row],[Оптовая цена USD                       за 1шт]],"")</f>
        <v/>
      </c>
      <c r="N706" s="442"/>
    </row>
    <row r="707" spans="1:14" ht="22.5" customHeight="1">
      <c r="A707" s="307" t="s">
        <v>21331</v>
      </c>
      <c r="B707" s="433">
        <v>8806182528569</v>
      </c>
      <c r="C707" s="314" t="s">
        <v>21609</v>
      </c>
      <c r="D707" s="434" t="s">
        <v>21610</v>
      </c>
      <c r="E707" s="435">
        <v>18000</v>
      </c>
      <c r="F707" s="436">
        <v>0.54</v>
      </c>
      <c r="G707" s="437">
        <v>6</v>
      </c>
      <c r="H707" s="38">
        <f>Таблица615[[#This Row],[Розничная цена KRW]]*Таблица615[[#This Row],[Коэфициент стоимости]]</f>
        <v>9720</v>
      </c>
      <c r="I707" s="438" t="str">
        <f>IF($H$1="","Введите курс",Таблица615[[#This Row],[Оптовая цена KRW                       за 1шт]]/$H$1)</f>
        <v>Введите курс</v>
      </c>
      <c r="J707" s="444"/>
      <c r="K707" s="439">
        <f>Таблица615[[#This Row],[Заказ коробок ]]*Таблица615[[#This Row],[Кол-во шт в коробке]]</f>
        <v>0</v>
      </c>
      <c r="L707" s="440">
        <f>Таблица615[[#This Row],[Общее кол-во шт]]*Таблица615[[#This Row],[Оптовая цена KRW                       за 1шт]]</f>
        <v>0</v>
      </c>
      <c r="M707" s="441" t="str">
        <f>IFERROR(Таблица615[[#This Row],[Общее кол-во шт]]*Таблица615[[#This Row],[Оптовая цена USD                       за 1шт]],"")</f>
        <v/>
      </c>
      <c r="N707" s="442"/>
    </row>
    <row r="708" spans="1:14" ht="22.5" customHeight="1">
      <c r="A708" s="307" t="s">
        <v>21334</v>
      </c>
      <c r="B708" s="433">
        <v>8806182528583</v>
      </c>
      <c r="C708" s="314" t="s">
        <v>21612</v>
      </c>
      <c r="D708" s="434" t="s">
        <v>21613</v>
      </c>
      <c r="E708" s="435">
        <v>18000</v>
      </c>
      <c r="F708" s="436">
        <v>0.54</v>
      </c>
      <c r="G708" s="437">
        <v>6</v>
      </c>
      <c r="H708" s="38">
        <f>Таблица615[[#This Row],[Розничная цена KRW]]*Таблица615[[#This Row],[Коэфициент стоимости]]</f>
        <v>9720</v>
      </c>
      <c r="I708" s="438" t="str">
        <f>IF($H$1="","Введите курс",Таблица615[[#This Row],[Оптовая цена KRW                       за 1шт]]/$H$1)</f>
        <v>Введите курс</v>
      </c>
      <c r="J708" s="444"/>
      <c r="K708" s="439">
        <f>Таблица615[[#This Row],[Заказ коробок ]]*Таблица615[[#This Row],[Кол-во шт в коробке]]</f>
        <v>0</v>
      </c>
      <c r="L708" s="440">
        <f>Таблица615[[#This Row],[Общее кол-во шт]]*Таблица615[[#This Row],[Оптовая цена KRW                       за 1шт]]</f>
        <v>0</v>
      </c>
      <c r="M708" s="441" t="str">
        <f>IFERROR(Таблица615[[#This Row],[Общее кол-во шт]]*Таблица615[[#This Row],[Оптовая цена USD                       за 1шт]],"")</f>
        <v/>
      </c>
      <c r="N708" s="442"/>
    </row>
    <row r="709" spans="1:14" ht="22.5" customHeight="1">
      <c r="A709" s="307" t="s">
        <v>21337</v>
      </c>
      <c r="B709" s="433">
        <v>8806182565618</v>
      </c>
      <c r="C709" s="314" t="s">
        <v>21615</v>
      </c>
      <c r="D709" s="434" t="s">
        <v>21616</v>
      </c>
      <c r="E709" s="435">
        <v>10000</v>
      </c>
      <c r="F709" s="436">
        <v>0.54</v>
      </c>
      <c r="G709" s="437">
        <v>6</v>
      </c>
      <c r="H709" s="38">
        <f>Таблица615[[#This Row],[Розничная цена KRW]]*Таблица615[[#This Row],[Коэфициент стоимости]]</f>
        <v>5400</v>
      </c>
      <c r="I709" s="438" t="str">
        <f>IF($H$1="","Введите курс",Таблица615[[#This Row],[Оптовая цена KRW                       за 1шт]]/$H$1)</f>
        <v>Введите курс</v>
      </c>
      <c r="J709" s="444"/>
      <c r="K709" s="439">
        <f>Таблица615[[#This Row],[Заказ коробок ]]*Таблица615[[#This Row],[Кол-во шт в коробке]]</f>
        <v>0</v>
      </c>
      <c r="L709" s="440">
        <f>Таблица615[[#This Row],[Общее кол-во шт]]*Таблица615[[#This Row],[Оптовая цена KRW                       за 1шт]]</f>
        <v>0</v>
      </c>
      <c r="M709" s="441" t="str">
        <f>IFERROR(Таблица615[[#This Row],[Общее кол-во шт]]*Таблица615[[#This Row],[Оптовая цена USD                       за 1шт]],"")</f>
        <v/>
      </c>
      <c r="N709" s="442"/>
    </row>
    <row r="710" spans="1:14" ht="22.5" customHeight="1">
      <c r="A710" s="307" t="s">
        <v>21340</v>
      </c>
      <c r="B710" s="433">
        <v>8806182565663</v>
      </c>
      <c r="C710" s="314" t="s">
        <v>21618</v>
      </c>
      <c r="D710" s="434" t="s">
        <v>21619</v>
      </c>
      <c r="E710" s="435">
        <v>13000</v>
      </c>
      <c r="F710" s="436">
        <v>0.54</v>
      </c>
      <c r="G710" s="437">
        <v>8</v>
      </c>
      <c r="H710" s="38">
        <f>Таблица615[[#This Row],[Розничная цена KRW]]*Таблица615[[#This Row],[Коэфициент стоимости]]</f>
        <v>7020.0000000000009</v>
      </c>
      <c r="I710" s="438" t="str">
        <f>IF($H$1="","Введите курс",Таблица615[[#This Row],[Оптовая цена KRW                       за 1шт]]/$H$1)</f>
        <v>Введите курс</v>
      </c>
      <c r="J710" s="444"/>
      <c r="K710" s="439">
        <f>Таблица615[[#This Row],[Заказ коробок ]]*Таблица615[[#This Row],[Кол-во шт в коробке]]</f>
        <v>0</v>
      </c>
      <c r="L710" s="440">
        <f>Таблица615[[#This Row],[Общее кол-во шт]]*Таблица615[[#This Row],[Оптовая цена KRW                       за 1шт]]</f>
        <v>0</v>
      </c>
      <c r="M710" s="441" t="str">
        <f>IFERROR(Таблица615[[#This Row],[Общее кол-во шт]]*Таблица615[[#This Row],[Оптовая цена USD                       за 1шт]],"")</f>
        <v/>
      </c>
      <c r="N710" s="442"/>
    </row>
    <row r="711" spans="1:14" ht="22.5" customHeight="1">
      <c r="A711" s="307" t="s">
        <v>21341</v>
      </c>
      <c r="B711" s="433">
        <v>8806182573156</v>
      </c>
      <c r="C711" s="314" t="s">
        <v>21621</v>
      </c>
      <c r="D711" s="434" t="s">
        <v>21622</v>
      </c>
      <c r="E711" s="435">
        <v>8000</v>
      </c>
      <c r="F711" s="436">
        <v>0.54</v>
      </c>
      <c r="G711" s="437">
        <v>12</v>
      </c>
      <c r="H711" s="38">
        <f>Таблица615[[#This Row],[Розничная цена KRW]]*Таблица615[[#This Row],[Коэфициент стоимости]]</f>
        <v>4320</v>
      </c>
      <c r="I711" s="438" t="str">
        <f>IF($H$1="","Введите курс",Таблица615[[#This Row],[Оптовая цена KRW                       за 1шт]]/$H$1)</f>
        <v>Введите курс</v>
      </c>
      <c r="J711" s="444"/>
      <c r="K711" s="439">
        <f>Таблица615[[#This Row],[Заказ коробок ]]*Таблица615[[#This Row],[Кол-во шт в коробке]]</f>
        <v>0</v>
      </c>
      <c r="L711" s="440">
        <f>Таблица615[[#This Row],[Общее кол-во шт]]*Таблица615[[#This Row],[Оптовая цена KRW                       за 1шт]]</f>
        <v>0</v>
      </c>
      <c r="M711" s="441" t="str">
        <f>IFERROR(Таблица615[[#This Row],[Общее кол-во шт]]*Таблица615[[#This Row],[Оптовая цена USD                       за 1шт]],"")</f>
        <v/>
      </c>
      <c r="N711" s="442"/>
    </row>
    <row r="712" spans="1:14" ht="22.5" customHeight="1">
      <c r="A712" s="307" t="s">
        <v>21342</v>
      </c>
      <c r="B712" s="433">
        <v>8806182575457</v>
      </c>
      <c r="C712" s="314" t="s">
        <v>21625</v>
      </c>
      <c r="D712" s="434" t="s">
        <v>21626</v>
      </c>
      <c r="E712" s="435">
        <v>2000</v>
      </c>
      <c r="F712" s="436">
        <v>0.54</v>
      </c>
      <c r="G712" s="437">
        <v>20</v>
      </c>
      <c r="H712" s="38">
        <f>Таблица615[[#This Row],[Розничная цена KRW]]*Таблица615[[#This Row],[Коэфициент стоимости]]</f>
        <v>1080</v>
      </c>
      <c r="I712" s="438" t="str">
        <f>IF($H$1="","Введите курс",Таблица615[[#This Row],[Оптовая цена KRW                       за 1шт]]/$H$1)</f>
        <v>Введите курс</v>
      </c>
      <c r="J712" s="444"/>
      <c r="K712" s="439">
        <f>Таблица615[[#This Row],[Заказ коробок ]]*Таблица615[[#This Row],[Кол-во шт в коробке]]</f>
        <v>0</v>
      </c>
      <c r="L712" s="440">
        <f>Таблица615[[#This Row],[Общее кол-во шт]]*Таблица615[[#This Row],[Оптовая цена KRW                       за 1шт]]</f>
        <v>0</v>
      </c>
      <c r="M712" s="441" t="str">
        <f>IFERROR(Таблица615[[#This Row],[Общее кол-во шт]]*Таблица615[[#This Row],[Оптовая цена USD                       за 1шт]],"")</f>
        <v/>
      </c>
      <c r="N712" s="442"/>
    </row>
    <row r="713" spans="1:14" ht="22.5" customHeight="1">
      <c r="A713" s="307" t="s">
        <v>21345</v>
      </c>
      <c r="B713" s="433">
        <v>8806182584381</v>
      </c>
      <c r="C713" s="314" t="s">
        <v>21629</v>
      </c>
      <c r="D713" s="434" t="s">
        <v>21630</v>
      </c>
      <c r="E713" s="435">
        <v>10000</v>
      </c>
      <c r="F713" s="436">
        <v>0.54</v>
      </c>
      <c r="G713" s="437">
        <v>12</v>
      </c>
      <c r="H713" s="38">
        <f>Таблица615[[#This Row],[Розничная цена KRW]]*Таблица615[[#This Row],[Коэфициент стоимости]]</f>
        <v>5400</v>
      </c>
      <c r="I713" s="438" t="str">
        <f>IF($H$1="","Введите курс",Таблица615[[#This Row],[Оптовая цена KRW                       за 1шт]]/$H$1)</f>
        <v>Введите курс</v>
      </c>
      <c r="J713" s="444"/>
      <c r="K713" s="439">
        <f>Таблица615[[#This Row],[Заказ коробок ]]*Таблица615[[#This Row],[Кол-во шт в коробке]]</f>
        <v>0</v>
      </c>
      <c r="L713" s="440">
        <f>Таблица615[[#This Row],[Общее кол-во шт]]*Таблица615[[#This Row],[Оптовая цена KRW                       за 1шт]]</f>
        <v>0</v>
      </c>
      <c r="M713" s="441" t="str">
        <f>IFERROR(Таблица615[[#This Row],[Общее кол-во шт]]*Таблица615[[#This Row],[Оптовая цена USD                       за 1шт]],"")</f>
        <v/>
      </c>
      <c r="N713" s="442"/>
    </row>
    <row r="714" spans="1:14" ht="22.5" customHeight="1">
      <c r="A714" s="307" t="s">
        <v>21347</v>
      </c>
      <c r="B714" s="433">
        <v>8806182584398</v>
      </c>
      <c r="C714" s="314" t="s">
        <v>21632</v>
      </c>
      <c r="D714" s="434" t="s">
        <v>21630</v>
      </c>
      <c r="E714" s="435">
        <v>13000</v>
      </c>
      <c r="F714" s="436">
        <v>0.54</v>
      </c>
      <c r="G714" s="437">
        <v>9</v>
      </c>
      <c r="H714" s="38">
        <f>Таблица615[[#This Row],[Розничная цена KRW]]*Таблица615[[#This Row],[Коэфициент стоимости]]</f>
        <v>7020.0000000000009</v>
      </c>
      <c r="I714" s="438" t="str">
        <f>IF($H$1="","Введите курс",Таблица615[[#This Row],[Оптовая цена KRW                       за 1шт]]/$H$1)</f>
        <v>Введите курс</v>
      </c>
      <c r="J714" s="444"/>
      <c r="K714" s="439">
        <f>Таблица615[[#This Row],[Заказ коробок ]]*Таблица615[[#This Row],[Кол-во шт в коробке]]</f>
        <v>0</v>
      </c>
      <c r="L714" s="440">
        <f>Таблица615[[#This Row],[Общее кол-во шт]]*Таблица615[[#This Row],[Оптовая цена KRW                       за 1шт]]</f>
        <v>0</v>
      </c>
      <c r="M714" s="441" t="str">
        <f>IFERROR(Таблица615[[#This Row],[Общее кол-во шт]]*Таблица615[[#This Row],[Оптовая цена USD                       за 1шт]],"")</f>
        <v/>
      </c>
      <c r="N714" s="442"/>
    </row>
    <row r="715" spans="1:14" ht="22.5" customHeight="1">
      <c r="A715" s="307" t="s">
        <v>21348</v>
      </c>
      <c r="B715" s="433">
        <v>8806182584404</v>
      </c>
      <c r="C715" s="314" t="s">
        <v>21634</v>
      </c>
      <c r="D715" s="434" t="s">
        <v>21635</v>
      </c>
      <c r="E715" s="435">
        <v>10000</v>
      </c>
      <c r="F715" s="436">
        <v>0.54</v>
      </c>
      <c r="G715" s="437">
        <v>12</v>
      </c>
      <c r="H715" s="38">
        <f>Таблица615[[#This Row],[Розничная цена KRW]]*Таблица615[[#This Row],[Коэфициент стоимости]]</f>
        <v>5400</v>
      </c>
      <c r="I715" s="438" t="str">
        <f>IF($H$1="","Введите курс",Таблица615[[#This Row],[Оптовая цена KRW                       за 1шт]]/$H$1)</f>
        <v>Введите курс</v>
      </c>
      <c r="J715" s="444"/>
      <c r="K715" s="439">
        <f>Таблица615[[#This Row],[Заказ коробок ]]*Таблица615[[#This Row],[Кол-во шт в коробке]]</f>
        <v>0</v>
      </c>
      <c r="L715" s="440">
        <f>Таблица615[[#This Row],[Общее кол-во шт]]*Таблица615[[#This Row],[Оптовая цена KRW                       за 1шт]]</f>
        <v>0</v>
      </c>
      <c r="M715" s="441" t="str">
        <f>IFERROR(Таблица615[[#This Row],[Общее кол-во шт]]*Таблица615[[#This Row],[Оптовая цена USD                       за 1шт]],"")</f>
        <v/>
      </c>
      <c r="N715" s="442"/>
    </row>
    <row r="716" spans="1:14" ht="22.5" customHeight="1">
      <c r="A716" s="307" t="s">
        <v>21351</v>
      </c>
      <c r="B716" s="433">
        <v>8806182584411</v>
      </c>
      <c r="C716" s="314" t="s">
        <v>21637</v>
      </c>
      <c r="D716" s="434" t="s">
        <v>21638</v>
      </c>
      <c r="E716" s="435">
        <v>10000</v>
      </c>
      <c r="F716" s="436">
        <v>0.54</v>
      </c>
      <c r="G716" s="437">
        <v>12</v>
      </c>
      <c r="H716" s="38">
        <f>Таблица615[[#This Row],[Розничная цена KRW]]*Таблица615[[#This Row],[Коэфициент стоимости]]</f>
        <v>5400</v>
      </c>
      <c r="I716" s="438" t="str">
        <f>IF($H$1="","Введите курс",Таблица615[[#This Row],[Оптовая цена KRW                       за 1шт]]/$H$1)</f>
        <v>Введите курс</v>
      </c>
      <c r="J716" s="444"/>
      <c r="K716" s="439">
        <f>Таблица615[[#This Row],[Заказ коробок ]]*Таблица615[[#This Row],[Кол-во шт в коробке]]</f>
        <v>0</v>
      </c>
      <c r="L716" s="440">
        <f>Таблица615[[#This Row],[Общее кол-во шт]]*Таблица615[[#This Row],[Оптовая цена KRW                       за 1шт]]</f>
        <v>0</v>
      </c>
      <c r="M716" s="441" t="str">
        <f>IFERROR(Таблица615[[#This Row],[Общее кол-во шт]]*Таблица615[[#This Row],[Оптовая цена USD                       за 1шт]],"")</f>
        <v/>
      </c>
      <c r="N716" s="442"/>
    </row>
    <row r="717" spans="1:14" ht="22.5" customHeight="1">
      <c r="A717" s="307" t="s">
        <v>21354</v>
      </c>
      <c r="B717" s="433">
        <v>8806182587498</v>
      </c>
      <c r="C717" s="314" t="s">
        <v>21643</v>
      </c>
      <c r="D717" s="434" t="s">
        <v>21644</v>
      </c>
      <c r="E717" s="435">
        <v>11000</v>
      </c>
      <c r="F717" s="436">
        <v>0.54</v>
      </c>
      <c r="G717" s="437">
        <v>12</v>
      </c>
      <c r="H717" s="38">
        <f>Таблица615[[#This Row],[Розничная цена KRW]]*Таблица615[[#This Row],[Коэфициент стоимости]]</f>
        <v>5940</v>
      </c>
      <c r="I717" s="438" t="str">
        <f>IF($H$1="","Введите курс",Таблица615[[#This Row],[Оптовая цена KRW                       за 1шт]]/$H$1)</f>
        <v>Введите курс</v>
      </c>
      <c r="J717" s="444"/>
      <c r="K717" s="439">
        <f>Таблица615[[#This Row],[Заказ коробок ]]*Таблица615[[#This Row],[Кол-во шт в коробке]]</f>
        <v>0</v>
      </c>
      <c r="L717" s="440">
        <f>Таблица615[[#This Row],[Общее кол-во шт]]*Таблица615[[#This Row],[Оптовая цена KRW                       за 1шт]]</f>
        <v>0</v>
      </c>
      <c r="M717" s="441" t="str">
        <f>IFERROR(Таблица615[[#This Row],[Общее кол-во шт]]*Таблица615[[#This Row],[Оптовая цена USD                       за 1шт]],"")</f>
        <v/>
      </c>
      <c r="N717" s="442"/>
    </row>
    <row r="718" spans="1:14" ht="22.5" customHeight="1">
      <c r="A718" s="307" t="s">
        <v>21357</v>
      </c>
      <c r="B718" s="433">
        <v>8806182587504</v>
      </c>
      <c r="C718" s="314" t="s">
        <v>21646</v>
      </c>
      <c r="D718" s="434" t="s">
        <v>21647</v>
      </c>
      <c r="E718" s="435">
        <v>11000</v>
      </c>
      <c r="F718" s="436">
        <v>0.54</v>
      </c>
      <c r="G718" s="437">
        <v>12</v>
      </c>
      <c r="H718" s="38">
        <f>Таблица615[[#This Row],[Розничная цена KRW]]*Таблица615[[#This Row],[Коэфициент стоимости]]</f>
        <v>5940</v>
      </c>
      <c r="I718" s="438" t="str">
        <f>IF($H$1="","Введите курс",Таблица615[[#This Row],[Оптовая цена KRW                       за 1шт]]/$H$1)</f>
        <v>Введите курс</v>
      </c>
      <c r="J718" s="444"/>
      <c r="K718" s="439">
        <f>Таблица615[[#This Row],[Заказ коробок ]]*Таблица615[[#This Row],[Кол-во шт в коробке]]</f>
        <v>0</v>
      </c>
      <c r="L718" s="440">
        <f>Таблица615[[#This Row],[Общее кол-во шт]]*Таблица615[[#This Row],[Оптовая цена KRW                       за 1шт]]</f>
        <v>0</v>
      </c>
      <c r="M718" s="441" t="str">
        <f>IFERROR(Таблица615[[#This Row],[Общее кол-во шт]]*Таблица615[[#This Row],[Оптовая цена USD                       за 1шт]],"")</f>
        <v/>
      </c>
      <c r="N718" s="442"/>
    </row>
    <row r="719" spans="1:14" ht="22.5" customHeight="1">
      <c r="A719" s="307" t="s">
        <v>21360</v>
      </c>
      <c r="B719" s="433">
        <v>8806182587511</v>
      </c>
      <c r="C719" s="314" t="s">
        <v>21649</v>
      </c>
      <c r="D719" s="434" t="s">
        <v>21650</v>
      </c>
      <c r="E719" s="435">
        <v>8000</v>
      </c>
      <c r="F719" s="436">
        <v>0.54</v>
      </c>
      <c r="G719" s="437">
        <v>12</v>
      </c>
      <c r="H719" s="38">
        <f>Таблица615[[#This Row],[Розничная цена KRW]]*Таблица615[[#This Row],[Коэфициент стоимости]]</f>
        <v>4320</v>
      </c>
      <c r="I719" s="438" t="str">
        <f>IF($H$1="","Введите курс",Таблица615[[#This Row],[Оптовая цена KRW                       за 1шт]]/$H$1)</f>
        <v>Введите курс</v>
      </c>
      <c r="J719" s="444"/>
      <c r="K719" s="439">
        <f>Таблица615[[#This Row],[Заказ коробок ]]*Таблица615[[#This Row],[Кол-во шт в коробке]]</f>
        <v>0</v>
      </c>
      <c r="L719" s="440">
        <f>Таблица615[[#This Row],[Общее кол-во шт]]*Таблица615[[#This Row],[Оптовая цена KRW                       за 1шт]]</f>
        <v>0</v>
      </c>
      <c r="M719" s="441" t="str">
        <f>IFERROR(Таблица615[[#This Row],[Общее кол-во шт]]*Таблица615[[#This Row],[Оптовая цена USD                       за 1шт]],"")</f>
        <v/>
      </c>
      <c r="N719" s="442"/>
    </row>
    <row r="720" spans="1:14" ht="22.5" customHeight="1">
      <c r="A720" s="307" t="s">
        <v>21363</v>
      </c>
      <c r="B720" s="433">
        <v>8806182587528</v>
      </c>
      <c r="C720" s="314" t="s">
        <v>21652</v>
      </c>
      <c r="D720" s="434" t="s">
        <v>21653</v>
      </c>
      <c r="E720" s="435">
        <v>11000</v>
      </c>
      <c r="F720" s="436">
        <v>0.54</v>
      </c>
      <c r="G720" s="437">
        <v>9</v>
      </c>
      <c r="H720" s="38">
        <f>Таблица615[[#This Row],[Розничная цена KRW]]*Таблица615[[#This Row],[Коэфициент стоимости]]</f>
        <v>5940</v>
      </c>
      <c r="I720" s="438" t="str">
        <f>IF($H$1="","Введите курс",Таблица615[[#This Row],[Оптовая цена KRW                       за 1шт]]/$H$1)</f>
        <v>Введите курс</v>
      </c>
      <c r="J720" s="444"/>
      <c r="K720" s="439">
        <f>Таблица615[[#This Row],[Заказ коробок ]]*Таблица615[[#This Row],[Кол-во шт в коробке]]</f>
        <v>0</v>
      </c>
      <c r="L720" s="440">
        <f>Таблица615[[#This Row],[Общее кол-во шт]]*Таблица615[[#This Row],[Оптовая цена KRW                       за 1шт]]</f>
        <v>0</v>
      </c>
      <c r="M720" s="441" t="str">
        <f>IFERROR(Таблица615[[#This Row],[Общее кол-во шт]]*Таблица615[[#This Row],[Оптовая цена USD                       за 1шт]],"")</f>
        <v/>
      </c>
      <c r="N720" s="442"/>
    </row>
    <row r="721" spans="1:14" ht="22.5" customHeight="1">
      <c r="A721" s="307" t="s">
        <v>21366</v>
      </c>
      <c r="B721" s="433">
        <v>8806182587542</v>
      </c>
      <c r="C721" s="314" t="s">
        <v>21655</v>
      </c>
      <c r="D721" s="434" t="s">
        <v>21656</v>
      </c>
      <c r="E721" s="435">
        <v>14000</v>
      </c>
      <c r="F721" s="436">
        <v>0.54</v>
      </c>
      <c r="G721" s="437">
        <v>6</v>
      </c>
      <c r="H721" s="38">
        <f>Таблица615[[#This Row],[Розничная цена KRW]]*Таблица615[[#This Row],[Коэфициент стоимости]]</f>
        <v>7560.0000000000009</v>
      </c>
      <c r="I721" s="438" t="str">
        <f>IF($H$1="","Введите курс",Таблица615[[#This Row],[Оптовая цена KRW                       за 1шт]]/$H$1)</f>
        <v>Введите курс</v>
      </c>
      <c r="J721" s="444"/>
      <c r="K721" s="439">
        <f>Таблица615[[#This Row],[Заказ коробок ]]*Таблица615[[#This Row],[Кол-во шт в коробке]]</f>
        <v>0</v>
      </c>
      <c r="L721" s="440">
        <f>Таблица615[[#This Row],[Общее кол-во шт]]*Таблица615[[#This Row],[Оптовая цена KRW                       за 1шт]]</f>
        <v>0</v>
      </c>
      <c r="M721" s="441" t="str">
        <f>IFERROR(Таблица615[[#This Row],[Общее кол-во шт]]*Таблица615[[#This Row],[Оптовая цена USD                       за 1шт]],"")</f>
        <v/>
      </c>
      <c r="N721" s="442"/>
    </row>
    <row r="722" spans="1:14" ht="22.5" customHeight="1">
      <c r="A722" s="307" t="s">
        <v>21367</v>
      </c>
      <c r="B722" s="433">
        <v>8806182587559</v>
      </c>
      <c r="C722" s="314" t="s">
        <v>21658</v>
      </c>
      <c r="D722" s="434" t="s">
        <v>21659</v>
      </c>
      <c r="E722" s="435">
        <v>8000</v>
      </c>
      <c r="F722" s="436">
        <v>0.54</v>
      </c>
      <c r="G722" s="437">
        <v>12</v>
      </c>
      <c r="H722" s="38">
        <f>Таблица615[[#This Row],[Розничная цена KRW]]*Таблица615[[#This Row],[Коэфициент стоимости]]</f>
        <v>4320</v>
      </c>
      <c r="I722" s="438" t="str">
        <f>IF($H$1="","Введите курс",Таблица615[[#This Row],[Оптовая цена KRW                       за 1шт]]/$H$1)</f>
        <v>Введите курс</v>
      </c>
      <c r="J722" s="444"/>
      <c r="K722" s="439">
        <f>Таблица615[[#This Row],[Заказ коробок ]]*Таблица615[[#This Row],[Кол-во шт в коробке]]</f>
        <v>0</v>
      </c>
      <c r="L722" s="440">
        <f>Таблица615[[#This Row],[Общее кол-во шт]]*Таблица615[[#This Row],[Оптовая цена KRW                       за 1шт]]</f>
        <v>0</v>
      </c>
      <c r="M722" s="441" t="str">
        <f>IFERROR(Таблица615[[#This Row],[Общее кол-во шт]]*Таблица615[[#This Row],[Оптовая цена USD                       за 1шт]],"")</f>
        <v/>
      </c>
      <c r="N722" s="442"/>
    </row>
    <row r="723" spans="1:14" ht="22.5" customHeight="1">
      <c r="A723" s="307" t="s">
        <v>21368</v>
      </c>
      <c r="B723" s="433">
        <v>8806182587566</v>
      </c>
      <c r="C723" s="314" t="s">
        <v>21661</v>
      </c>
      <c r="D723" s="434" t="s">
        <v>21662</v>
      </c>
      <c r="E723" s="435">
        <v>8000</v>
      </c>
      <c r="F723" s="436">
        <v>0.54</v>
      </c>
      <c r="G723" s="437">
        <v>12</v>
      </c>
      <c r="H723" s="38">
        <f>Таблица615[[#This Row],[Розничная цена KRW]]*Таблица615[[#This Row],[Коэфициент стоимости]]</f>
        <v>4320</v>
      </c>
      <c r="I723" s="438" t="str">
        <f>IF($H$1="","Введите курс",Таблица615[[#This Row],[Оптовая цена KRW                       за 1шт]]/$H$1)</f>
        <v>Введите курс</v>
      </c>
      <c r="J723" s="444"/>
      <c r="K723" s="439">
        <f>Таблица615[[#This Row],[Заказ коробок ]]*Таблица615[[#This Row],[Кол-во шт в коробке]]</f>
        <v>0</v>
      </c>
      <c r="L723" s="440">
        <f>Таблица615[[#This Row],[Общее кол-во шт]]*Таблица615[[#This Row],[Оптовая цена KRW                       за 1шт]]</f>
        <v>0</v>
      </c>
      <c r="M723" s="441" t="str">
        <f>IFERROR(Таблица615[[#This Row],[Общее кол-во шт]]*Таблица615[[#This Row],[Оптовая цена USD                       за 1шт]],"")</f>
        <v/>
      </c>
      <c r="N723" s="442"/>
    </row>
    <row r="724" spans="1:14" ht="22.5" customHeight="1">
      <c r="A724" s="307" t="s">
        <v>21371</v>
      </c>
      <c r="B724" s="433">
        <v>8806182587832</v>
      </c>
      <c r="C724" s="314" t="s">
        <v>21664</v>
      </c>
      <c r="D724" s="434" t="s">
        <v>21665</v>
      </c>
      <c r="E724" s="435">
        <v>8000</v>
      </c>
      <c r="F724" s="436">
        <v>0.54</v>
      </c>
      <c r="G724" s="437">
        <v>12</v>
      </c>
      <c r="H724" s="38">
        <f>Таблица615[[#This Row],[Розничная цена KRW]]*Таблица615[[#This Row],[Коэфициент стоимости]]</f>
        <v>4320</v>
      </c>
      <c r="I724" s="438" t="str">
        <f>IF($H$1="","Введите курс",Таблица615[[#This Row],[Оптовая цена KRW                       за 1шт]]/$H$1)</f>
        <v>Введите курс</v>
      </c>
      <c r="J724" s="444"/>
      <c r="K724" s="439">
        <f>Таблица615[[#This Row],[Заказ коробок ]]*Таблица615[[#This Row],[Кол-во шт в коробке]]</f>
        <v>0</v>
      </c>
      <c r="L724" s="440">
        <f>Таблица615[[#This Row],[Общее кол-во шт]]*Таблица615[[#This Row],[Оптовая цена KRW                       за 1шт]]</f>
        <v>0</v>
      </c>
      <c r="M724" s="441" t="str">
        <f>IFERROR(Таблица615[[#This Row],[Общее кол-во шт]]*Таблица615[[#This Row],[Оптовая цена USD                       за 1шт]],"")</f>
        <v/>
      </c>
      <c r="N724" s="442"/>
    </row>
    <row r="725" spans="1:14" ht="22.5" customHeight="1">
      <c r="A725" s="307" t="s">
        <v>21372</v>
      </c>
      <c r="B725" s="433">
        <v>8806182587849</v>
      </c>
      <c r="C725" s="314" t="s">
        <v>21667</v>
      </c>
      <c r="D725" s="434" t="s">
        <v>21668</v>
      </c>
      <c r="E725" s="435">
        <v>11000</v>
      </c>
      <c r="F725" s="436">
        <v>0.54</v>
      </c>
      <c r="G725" s="437">
        <v>9</v>
      </c>
      <c r="H725" s="38">
        <f>Таблица615[[#This Row],[Розничная цена KRW]]*Таблица615[[#This Row],[Коэфициент стоимости]]</f>
        <v>5940</v>
      </c>
      <c r="I725" s="438" t="str">
        <f>IF($H$1="","Введите курс",Таблица615[[#This Row],[Оптовая цена KRW                       за 1шт]]/$H$1)</f>
        <v>Введите курс</v>
      </c>
      <c r="J725" s="444"/>
      <c r="K725" s="439">
        <f>Таблица615[[#This Row],[Заказ коробок ]]*Таблица615[[#This Row],[Кол-во шт в коробке]]</f>
        <v>0</v>
      </c>
      <c r="L725" s="440">
        <f>Таблица615[[#This Row],[Общее кол-во шт]]*Таблица615[[#This Row],[Оптовая цена KRW                       за 1шт]]</f>
        <v>0</v>
      </c>
      <c r="M725" s="441" t="str">
        <f>IFERROR(Таблица615[[#This Row],[Общее кол-во шт]]*Таблица615[[#This Row],[Оптовая цена USD                       за 1шт]],"")</f>
        <v/>
      </c>
      <c r="N725" s="442"/>
    </row>
    <row r="726" spans="1:14" ht="22.5" customHeight="1">
      <c r="A726" s="307" t="s">
        <v>21373</v>
      </c>
      <c r="B726" s="433">
        <v>8806182587856</v>
      </c>
      <c r="C726" s="314" t="s">
        <v>21670</v>
      </c>
      <c r="D726" s="434" t="s">
        <v>21671</v>
      </c>
      <c r="E726" s="435">
        <v>9000</v>
      </c>
      <c r="F726" s="436">
        <v>0.54</v>
      </c>
      <c r="G726" s="437">
        <v>12</v>
      </c>
      <c r="H726" s="38">
        <f>Таблица615[[#This Row],[Розничная цена KRW]]*Таблица615[[#This Row],[Коэфициент стоимости]]</f>
        <v>4860</v>
      </c>
      <c r="I726" s="438" t="str">
        <f>IF($H$1="","Введите курс",Таблица615[[#This Row],[Оптовая цена KRW                       за 1шт]]/$H$1)</f>
        <v>Введите курс</v>
      </c>
      <c r="J726" s="444"/>
      <c r="K726" s="439">
        <f>Таблица615[[#This Row],[Заказ коробок ]]*Таблица615[[#This Row],[Кол-во шт в коробке]]</f>
        <v>0</v>
      </c>
      <c r="L726" s="440">
        <f>Таблица615[[#This Row],[Общее кол-во шт]]*Таблица615[[#This Row],[Оптовая цена KRW                       за 1шт]]</f>
        <v>0</v>
      </c>
      <c r="M726" s="441" t="str">
        <f>IFERROR(Таблица615[[#This Row],[Общее кол-во шт]]*Таблица615[[#This Row],[Оптовая цена USD                       за 1шт]],"")</f>
        <v/>
      </c>
      <c r="N726" s="442"/>
    </row>
    <row r="727" spans="1:14" ht="22.5" customHeight="1">
      <c r="A727" s="307" t="s">
        <v>21374</v>
      </c>
      <c r="B727" s="433">
        <v>8806182588136</v>
      </c>
      <c r="C727" s="314" t="s">
        <v>21676</v>
      </c>
      <c r="D727" s="434" t="s">
        <v>21677</v>
      </c>
      <c r="E727" s="435">
        <v>5500</v>
      </c>
      <c r="F727" s="436">
        <v>0.54</v>
      </c>
      <c r="G727" s="437">
        <v>8</v>
      </c>
      <c r="H727" s="38">
        <f>Таблица615[[#This Row],[Розничная цена KRW]]*Таблица615[[#This Row],[Коэфициент стоимости]]</f>
        <v>2970</v>
      </c>
      <c r="I727" s="438" t="str">
        <f>IF($H$1="","Введите курс",Таблица615[[#This Row],[Оптовая цена KRW                       за 1шт]]/$H$1)</f>
        <v>Введите курс</v>
      </c>
      <c r="J727" s="444"/>
      <c r="K727" s="439">
        <f>Таблица615[[#This Row],[Заказ коробок ]]*Таблица615[[#This Row],[Кол-во шт в коробке]]</f>
        <v>0</v>
      </c>
      <c r="L727" s="440">
        <f>Таблица615[[#This Row],[Общее кол-во шт]]*Таблица615[[#This Row],[Оптовая цена KRW                       за 1шт]]</f>
        <v>0</v>
      </c>
      <c r="M727" s="441" t="str">
        <f>IFERROR(Таблица615[[#This Row],[Общее кол-во шт]]*Таблица615[[#This Row],[Оптовая цена USD                       за 1шт]],"")</f>
        <v/>
      </c>
      <c r="N727" s="442"/>
    </row>
    <row r="728" spans="1:14" ht="22.5" customHeight="1">
      <c r="A728" s="307" t="s">
        <v>21377</v>
      </c>
      <c r="B728" s="433">
        <v>8806182588143</v>
      </c>
      <c r="C728" s="314" t="s">
        <v>21679</v>
      </c>
      <c r="D728" s="434" t="s">
        <v>21680</v>
      </c>
      <c r="E728" s="435">
        <v>5500</v>
      </c>
      <c r="F728" s="436">
        <v>0.54</v>
      </c>
      <c r="G728" s="437">
        <v>8</v>
      </c>
      <c r="H728" s="38">
        <f>Таблица615[[#This Row],[Розничная цена KRW]]*Таблица615[[#This Row],[Коэфициент стоимости]]</f>
        <v>2970</v>
      </c>
      <c r="I728" s="438" t="str">
        <f>IF($H$1="","Введите курс",Таблица615[[#This Row],[Оптовая цена KRW                       за 1шт]]/$H$1)</f>
        <v>Введите курс</v>
      </c>
      <c r="J728" s="444"/>
      <c r="K728" s="439">
        <f>Таблица615[[#This Row],[Заказ коробок ]]*Таблица615[[#This Row],[Кол-во шт в коробке]]</f>
        <v>0</v>
      </c>
      <c r="L728" s="440">
        <f>Таблица615[[#This Row],[Общее кол-во шт]]*Таблица615[[#This Row],[Оптовая цена KRW                       за 1шт]]</f>
        <v>0</v>
      </c>
      <c r="M728" s="441" t="str">
        <f>IFERROR(Таблица615[[#This Row],[Общее кол-во шт]]*Таблица615[[#This Row],[Оптовая цена USD                       за 1шт]],"")</f>
        <v/>
      </c>
      <c r="N728" s="442"/>
    </row>
    <row r="729" spans="1:14" ht="22.5" customHeight="1">
      <c r="A729" s="307" t="s">
        <v>21380</v>
      </c>
      <c r="B729" s="433">
        <v>8806182588150</v>
      </c>
      <c r="C729" s="314" t="s">
        <v>21682</v>
      </c>
      <c r="D729" s="434" t="s">
        <v>21683</v>
      </c>
      <c r="E729" s="435">
        <v>5500</v>
      </c>
      <c r="F729" s="436">
        <v>0.54</v>
      </c>
      <c r="G729" s="437">
        <v>8</v>
      </c>
      <c r="H729" s="38">
        <f>Таблица615[[#This Row],[Розничная цена KRW]]*Таблица615[[#This Row],[Коэфициент стоимости]]</f>
        <v>2970</v>
      </c>
      <c r="I729" s="438" t="str">
        <f>IF($H$1="","Введите курс",Таблица615[[#This Row],[Оптовая цена KRW                       за 1шт]]/$H$1)</f>
        <v>Введите курс</v>
      </c>
      <c r="J729" s="444"/>
      <c r="K729" s="439">
        <f>Таблица615[[#This Row],[Заказ коробок ]]*Таблица615[[#This Row],[Кол-во шт в коробке]]</f>
        <v>0</v>
      </c>
      <c r="L729" s="440">
        <f>Таблица615[[#This Row],[Общее кол-во шт]]*Таблица615[[#This Row],[Оптовая цена KRW                       за 1шт]]</f>
        <v>0</v>
      </c>
      <c r="M729" s="441" t="str">
        <f>IFERROR(Таблица615[[#This Row],[Общее кол-во шт]]*Таблица615[[#This Row],[Оптовая цена USD                       за 1шт]],"")</f>
        <v/>
      </c>
      <c r="N729" s="442"/>
    </row>
    <row r="730" spans="1:14" ht="22.5" customHeight="1">
      <c r="A730" s="307" t="s">
        <v>21383</v>
      </c>
      <c r="B730" s="433">
        <v>8806182588167</v>
      </c>
      <c r="C730" s="314" t="s">
        <v>21685</v>
      </c>
      <c r="D730" s="434" t="s">
        <v>21686</v>
      </c>
      <c r="E730" s="435">
        <v>5500</v>
      </c>
      <c r="F730" s="436">
        <v>0.54</v>
      </c>
      <c r="G730" s="437">
        <v>8</v>
      </c>
      <c r="H730" s="38">
        <f>Таблица615[[#This Row],[Розничная цена KRW]]*Таблица615[[#This Row],[Коэфициент стоимости]]</f>
        <v>2970</v>
      </c>
      <c r="I730" s="438" t="str">
        <f>IF($H$1="","Введите курс",Таблица615[[#This Row],[Оптовая цена KRW                       за 1шт]]/$H$1)</f>
        <v>Введите курс</v>
      </c>
      <c r="J730" s="444"/>
      <c r="K730" s="439">
        <f>Таблица615[[#This Row],[Заказ коробок ]]*Таблица615[[#This Row],[Кол-во шт в коробке]]</f>
        <v>0</v>
      </c>
      <c r="L730" s="440">
        <f>Таблица615[[#This Row],[Общее кол-во шт]]*Таблица615[[#This Row],[Оптовая цена KRW                       за 1шт]]</f>
        <v>0</v>
      </c>
      <c r="M730" s="441" t="str">
        <f>IFERROR(Таблица615[[#This Row],[Общее кол-во шт]]*Таблица615[[#This Row],[Оптовая цена USD                       за 1шт]],"")</f>
        <v/>
      </c>
      <c r="N730" s="442"/>
    </row>
    <row r="731" spans="1:14" ht="22.5" customHeight="1">
      <c r="A731" s="307" t="s">
        <v>21384</v>
      </c>
      <c r="B731" s="433">
        <v>8806182588174</v>
      </c>
      <c r="C731" s="314" t="s">
        <v>21688</v>
      </c>
      <c r="D731" s="434" t="s">
        <v>21689</v>
      </c>
      <c r="E731" s="435">
        <v>5500</v>
      </c>
      <c r="F731" s="436">
        <v>0.54</v>
      </c>
      <c r="G731" s="437">
        <v>8</v>
      </c>
      <c r="H731" s="38">
        <f>Таблица615[[#This Row],[Розничная цена KRW]]*Таблица615[[#This Row],[Коэфициент стоимости]]</f>
        <v>2970</v>
      </c>
      <c r="I731" s="438" t="str">
        <f>IF($H$1="","Введите курс",Таблица615[[#This Row],[Оптовая цена KRW                       за 1шт]]/$H$1)</f>
        <v>Введите курс</v>
      </c>
      <c r="J731" s="444"/>
      <c r="K731" s="439">
        <f>Таблица615[[#This Row],[Заказ коробок ]]*Таблица615[[#This Row],[Кол-во шт в коробке]]</f>
        <v>0</v>
      </c>
      <c r="L731" s="440">
        <f>Таблица615[[#This Row],[Общее кол-во шт]]*Таблица615[[#This Row],[Оптовая цена KRW                       за 1шт]]</f>
        <v>0</v>
      </c>
      <c r="M731" s="441" t="str">
        <f>IFERROR(Таблица615[[#This Row],[Общее кол-во шт]]*Таблица615[[#This Row],[Оптовая цена USD                       за 1шт]],"")</f>
        <v/>
      </c>
      <c r="N731" s="442"/>
    </row>
    <row r="732" spans="1:14" ht="22.5" customHeight="1">
      <c r="A732" s="307" t="s">
        <v>21387</v>
      </c>
      <c r="B732" s="433">
        <v>8806182588181</v>
      </c>
      <c r="C732" s="314" t="s">
        <v>21691</v>
      </c>
      <c r="D732" s="434" t="s">
        <v>21692</v>
      </c>
      <c r="E732" s="435">
        <v>5500</v>
      </c>
      <c r="F732" s="436">
        <v>0.54</v>
      </c>
      <c r="G732" s="437">
        <v>8</v>
      </c>
      <c r="H732" s="38">
        <f>Таблица615[[#This Row],[Розничная цена KRW]]*Таблица615[[#This Row],[Коэфициент стоимости]]</f>
        <v>2970</v>
      </c>
      <c r="I732" s="438" t="str">
        <f>IF($H$1="","Введите курс",Таблица615[[#This Row],[Оптовая цена KRW                       за 1шт]]/$H$1)</f>
        <v>Введите курс</v>
      </c>
      <c r="J732" s="444"/>
      <c r="K732" s="439">
        <f>Таблица615[[#This Row],[Заказ коробок ]]*Таблица615[[#This Row],[Кол-во шт в коробке]]</f>
        <v>0</v>
      </c>
      <c r="L732" s="440">
        <f>Таблица615[[#This Row],[Общее кол-во шт]]*Таблица615[[#This Row],[Оптовая цена KRW                       за 1шт]]</f>
        <v>0</v>
      </c>
      <c r="M732" s="441" t="str">
        <f>IFERROR(Таблица615[[#This Row],[Общее кол-во шт]]*Таблица615[[#This Row],[Оптовая цена USD                       за 1шт]],"")</f>
        <v/>
      </c>
      <c r="N732" s="442"/>
    </row>
    <row r="733" spans="1:14" ht="22.5" customHeight="1">
      <c r="A733" s="307" t="s">
        <v>21389</v>
      </c>
      <c r="B733" s="433">
        <v>8806182588198</v>
      </c>
      <c r="C733" s="314" t="s">
        <v>21694</v>
      </c>
      <c r="D733" s="434" t="s">
        <v>21695</v>
      </c>
      <c r="E733" s="435">
        <v>5500</v>
      </c>
      <c r="F733" s="436">
        <v>0.54</v>
      </c>
      <c r="G733" s="437">
        <v>8</v>
      </c>
      <c r="H733" s="38">
        <f>Таблица615[[#This Row],[Розничная цена KRW]]*Таблица615[[#This Row],[Коэфициент стоимости]]</f>
        <v>2970</v>
      </c>
      <c r="I733" s="438" t="str">
        <f>IF($H$1="","Введите курс",Таблица615[[#This Row],[Оптовая цена KRW                       за 1шт]]/$H$1)</f>
        <v>Введите курс</v>
      </c>
      <c r="J733" s="444"/>
      <c r="K733" s="439">
        <f>Таблица615[[#This Row],[Заказ коробок ]]*Таблица615[[#This Row],[Кол-во шт в коробке]]</f>
        <v>0</v>
      </c>
      <c r="L733" s="440">
        <f>Таблица615[[#This Row],[Общее кол-во шт]]*Таблица615[[#This Row],[Оптовая цена KRW                       за 1шт]]</f>
        <v>0</v>
      </c>
      <c r="M733" s="441" t="str">
        <f>IFERROR(Таблица615[[#This Row],[Общее кол-во шт]]*Таблица615[[#This Row],[Оптовая цена USD                       за 1шт]],"")</f>
        <v/>
      </c>
      <c r="N733" s="442"/>
    </row>
    <row r="734" spans="1:14" ht="22.5" customHeight="1">
      <c r="A734" s="307" t="s">
        <v>21392</v>
      </c>
      <c r="B734" s="433">
        <v>8806182588204</v>
      </c>
      <c r="C734" s="314" t="s">
        <v>21697</v>
      </c>
      <c r="D734" s="434" t="s">
        <v>21698</v>
      </c>
      <c r="E734" s="435">
        <v>5500</v>
      </c>
      <c r="F734" s="436">
        <v>0.54</v>
      </c>
      <c r="G734" s="437">
        <v>8</v>
      </c>
      <c r="H734" s="38">
        <f>Таблица615[[#This Row],[Розничная цена KRW]]*Таблица615[[#This Row],[Коэфициент стоимости]]</f>
        <v>2970</v>
      </c>
      <c r="I734" s="438" t="str">
        <f>IF($H$1="","Введите курс",Таблица615[[#This Row],[Оптовая цена KRW                       за 1шт]]/$H$1)</f>
        <v>Введите курс</v>
      </c>
      <c r="J734" s="444"/>
      <c r="K734" s="439">
        <f>Таблица615[[#This Row],[Заказ коробок ]]*Таблица615[[#This Row],[Кол-во шт в коробке]]</f>
        <v>0</v>
      </c>
      <c r="L734" s="440">
        <f>Таблица615[[#This Row],[Общее кол-во шт]]*Таблица615[[#This Row],[Оптовая цена KRW                       за 1шт]]</f>
        <v>0</v>
      </c>
      <c r="M734" s="441" t="str">
        <f>IFERROR(Таблица615[[#This Row],[Общее кол-во шт]]*Таблица615[[#This Row],[Оптовая цена USD                       за 1шт]],"")</f>
        <v/>
      </c>
      <c r="N734" s="442"/>
    </row>
    <row r="735" spans="1:14" ht="22.5" customHeight="1">
      <c r="A735" s="307" t="s">
        <v>21395</v>
      </c>
      <c r="B735" s="433">
        <v>8806182588556</v>
      </c>
      <c r="C735" s="314" t="s">
        <v>21700</v>
      </c>
      <c r="D735" s="434" t="s">
        <v>21701</v>
      </c>
      <c r="E735" s="435">
        <v>16500</v>
      </c>
      <c r="F735" s="436">
        <v>0.54</v>
      </c>
      <c r="G735" s="437">
        <v>10</v>
      </c>
      <c r="H735" s="38">
        <f>Таблица615[[#This Row],[Розничная цена KRW]]*Таблица615[[#This Row],[Коэфициент стоимости]]</f>
        <v>8910</v>
      </c>
      <c r="I735" s="438" t="str">
        <f>IF($H$1="","Введите курс",Таблица615[[#This Row],[Оптовая цена KRW                       за 1шт]]/$H$1)</f>
        <v>Введите курс</v>
      </c>
      <c r="J735" s="444"/>
      <c r="K735" s="439">
        <f>Таблица615[[#This Row],[Заказ коробок ]]*Таблица615[[#This Row],[Кол-во шт в коробке]]</f>
        <v>0</v>
      </c>
      <c r="L735" s="440">
        <f>Таблица615[[#This Row],[Общее кол-во шт]]*Таблица615[[#This Row],[Оптовая цена KRW                       за 1шт]]</f>
        <v>0</v>
      </c>
      <c r="M735" s="441" t="str">
        <f>IFERROR(Таблица615[[#This Row],[Общее кол-во шт]]*Таблица615[[#This Row],[Оптовая цена USD                       за 1шт]],"")</f>
        <v/>
      </c>
      <c r="N735" s="442"/>
    </row>
    <row r="736" spans="1:14" ht="22.5" customHeight="1">
      <c r="A736" s="307" t="s">
        <v>21398</v>
      </c>
      <c r="B736" s="433">
        <v>8806182588563</v>
      </c>
      <c r="C736" s="314" t="s">
        <v>21703</v>
      </c>
      <c r="D736" s="434" t="s">
        <v>21704</v>
      </c>
      <c r="E736" s="435">
        <v>7000</v>
      </c>
      <c r="F736" s="436">
        <v>0.54</v>
      </c>
      <c r="G736" s="437">
        <v>15</v>
      </c>
      <c r="H736" s="38">
        <f>Таблица615[[#This Row],[Розничная цена KRW]]*Таблица615[[#This Row],[Коэфициент стоимости]]</f>
        <v>3780.0000000000005</v>
      </c>
      <c r="I736" s="438" t="str">
        <f>IF($H$1="","Введите курс",Таблица615[[#This Row],[Оптовая цена KRW                       за 1шт]]/$H$1)</f>
        <v>Введите курс</v>
      </c>
      <c r="J736" s="444"/>
      <c r="K736" s="439">
        <f>Таблица615[[#This Row],[Заказ коробок ]]*Таблица615[[#This Row],[Кол-во шт в коробке]]</f>
        <v>0</v>
      </c>
      <c r="L736" s="440">
        <f>Таблица615[[#This Row],[Общее кол-во шт]]*Таблица615[[#This Row],[Оптовая цена KRW                       за 1шт]]</f>
        <v>0</v>
      </c>
      <c r="M736" s="441" t="str">
        <f>IFERROR(Таблица615[[#This Row],[Общее кол-во шт]]*Таблица615[[#This Row],[Оптовая цена USD                       за 1шт]],"")</f>
        <v/>
      </c>
      <c r="N736" s="442"/>
    </row>
    <row r="737" spans="1:14" ht="22.5" customHeight="1">
      <c r="A737" s="307" t="s">
        <v>21401</v>
      </c>
      <c r="B737" s="433">
        <v>8806182592102</v>
      </c>
      <c r="C737" s="314" t="s">
        <v>21706</v>
      </c>
      <c r="D737" s="434" t="s">
        <v>21707</v>
      </c>
      <c r="E737" s="435">
        <v>26000</v>
      </c>
      <c r="F737" s="436">
        <v>0.54</v>
      </c>
      <c r="G737" s="437">
        <v>12</v>
      </c>
      <c r="H737" s="38">
        <f>Таблица615[[#This Row],[Розничная цена KRW]]*Таблица615[[#This Row],[Коэфициент стоимости]]</f>
        <v>14040.000000000002</v>
      </c>
      <c r="I737" s="438" t="str">
        <f>IF($H$1="","Введите курс",Таблица615[[#This Row],[Оптовая цена KRW                       за 1шт]]/$H$1)</f>
        <v>Введите курс</v>
      </c>
      <c r="J737" s="444"/>
      <c r="K737" s="439">
        <f>Таблица615[[#This Row],[Заказ коробок ]]*Таблица615[[#This Row],[Кол-во шт в коробке]]</f>
        <v>0</v>
      </c>
      <c r="L737" s="440">
        <f>Таблица615[[#This Row],[Общее кол-во шт]]*Таблица615[[#This Row],[Оптовая цена KRW                       за 1шт]]</f>
        <v>0</v>
      </c>
      <c r="M737" s="441" t="str">
        <f>IFERROR(Таблица615[[#This Row],[Общее кол-во шт]]*Таблица615[[#This Row],[Оптовая цена USD                       за 1шт]],"")</f>
        <v/>
      </c>
      <c r="N737" s="442"/>
    </row>
    <row r="738" spans="1:14" ht="22.5" customHeight="1">
      <c r="A738" s="307" t="s">
        <v>21404</v>
      </c>
      <c r="B738" s="433">
        <v>8806182592119</v>
      </c>
      <c r="C738" s="314" t="s">
        <v>21709</v>
      </c>
      <c r="D738" s="434" t="s">
        <v>21710</v>
      </c>
      <c r="E738" s="435">
        <v>4500</v>
      </c>
      <c r="F738" s="436">
        <v>0.54</v>
      </c>
      <c r="G738" s="437">
        <v>12</v>
      </c>
      <c r="H738" s="38">
        <f>Таблица615[[#This Row],[Розничная цена KRW]]*Таблица615[[#This Row],[Коэфициент стоимости]]</f>
        <v>2430</v>
      </c>
      <c r="I738" s="438" t="str">
        <f>IF($H$1="","Введите курс",Таблица615[[#This Row],[Оптовая цена KRW                       за 1шт]]/$H$1)</f>
        <v>Введите курс</v>
      </c>
      <c r="J738" s="444"/>
      <c r="K738" s="439">
        <f>Таблица615[[#This Row],[Заказ коробок ]]*Таблица615[[#This Row],[Кол-во шт в коробке]]</f>
        <v>0</v>
      </c>
      <c r="L738" s="440">
        <f>Таблица615[[#This Row],[Общее кол-во шт]]*Таблица615[[#This Row],[Оптовая цена KRW                       за 1шт]]</f>
        <v>0</v>
      </c>
      <c r="M738" s="441" t="str">
        <f>IFERROR(Таблица615[[#This Row],[Общее кол-во шт]]*Таблица615[[#This Row],[Оптовая цена USD                       за 1шт]],"")</f>
        <v/>
      </c>
      <c r="N738" s="442"/>
    </row>
    <row r="739" spans="1:14" ht="22.5" customHeight="1">
      <c r="A739" s="307" t="s">
        <v>21406</v>
      </c>
      <c r="B739" s="433">
        <v>8806182592218</v>
      </c>
      <c r="C739" s="314" t="s">
        <v>21712</v>
      </c>
      <c r="D739" s="434" t="s">
        <v>21713</v>
      </c>
      <c r="E739" s="435">
        <v>10000</v>
      </c>
      <c r="F739" s="436">
        <v>0.54</v>
      </c>
      <c r="G739" s="437">
        <v>12</v>
      </c>
      <c r="H739" s="38">
        <f>Таблица615[[#This Row],[Розничная цена KRW]]*Таблица615[[#This Row],[Коэфициент стоимости]]</f>
        <v>5400</v>
      </c>
      <c r="I739" s="438" t="str">
        <f>IF($H$1="","Введите курс",Таблица615[[#This Row],[Оптовая цена KRW                       за 1шт]]/$H$1)</f>
        <v>Введите курс</v>
      </c>
      <c r="J739" s="444"/>
      <c r="K739" s="439">
        <f>Таблица615[[#This Row],[Заказ коробок ]]*Таблица615[[#This Row],[Кол-во шт в коробке]]</f>
        <v>0</v>
      </c>
      <c r="L739" s="440">
        <f>Таблица615[[#This Row],[Общее кол-во шт]]*Таблица615[[#This Row],[Оптовая цена KRW                       за 1шт]]</f>
        <v>0</v>
      </c>
      <c r="M739" s="441" t="str">
        <f>IFERROR(Таблица615[[#This Row],[Общее кол-во шт]]*Таблица615[[#This Row],[Оптовая цена USD                       за 1шт]],"")</f>
        <v/>
      </c>
      <c r="N739" s="442"/>
    </row>
    <row r="740" spans="1:14" ht="22.5" customHeight="1">
      <c r="A740" s="307" t="s">
        <v>21409</v>
      </c>
      <c r="B740" s="433">
        <v>8806182592225</v>
      </c>
      <c r="C740" s="314" t="s">
        <v>21715</v>
      </c>
      <c r="D740" s="434" t="s">
        <v>21716</v>
      </c>
      <c r="E740" s="435">
        <v>10000</v>
      </c>
      <c r="F740" s="436">
        <v>0.54</v>
      </c>
      <c r="G740" s="437">
        <v>12</v>
      </c>
      <c r="H740" s="38">
        <f>Таблица615[[#This Row],[Розничная цена KRW]]*Таблица615[[#This Row],[Коэфициент стоимости]]</f>
        <v>5400</v>
      </c>
      <c r="I740" s="438" t="str">
        <f>IF($H$1="","Введите курс",Таблица615[[#This Row],[Оптовая цена KRW                       за 1шт]]/$H$1)</f>
        <v>Введите курс</v>
      </c>
      <c r="J740" s="444"/>
      <c r="K740" s="439">
        <f>Таблица615[[#This Row],[Заказ коробок ]]*Таблица615[[#This Row],[Кол-во шт в коробке]]</f>
        <v>0</v>
      </c>
      <c r="L740" s="440">
        <f>Таблица615[[#This Row],[Общее кол-во шт]]*Таблица615[[#This Row],[Оптовая цена KRW                       за 1шт]]</f>
        <v>0</v>
      </c>
      <c r="M740" s="441" t="str">
        <f>IFERROR(Таблица615[[#This Row],[Общее кол-во шт]]*Таблица615[[#This Row],[Оптовая цена USD                       за 1шт]],"")</f>
        <v/>
      </c>
      <c r="N740" s="442"/>
    </row>
    <row r="741" spans="1:14" ht="22.5" customHeight="1">
      <c r="A741" s="307" t="s">
        <v>21412</v>
      </c>
      <c r="B741" s="433">
        <v>8806182592249</v>
      </c>
      <c r="C741" s="314" t="s">
        <v>21719</v>
      </c>
      <c r="D741" s="434" t="s">
        <v>21720</v>
      </c>
      <c r="E741" s="435">
        <v>3500</v>
      </c>
      <c r="F741" s="436">
        <v>0.54</v>
      </c>
      <c r="G741" s="437">
        <v>20</v>
      </c>
      <c r="H741" s="38">
        <f>Таблица615[[#This Row],[Розничная цена KRW]]*Таблица615[[#This Row],[Коэфициент стоимости]]</f>
        <v>1890.0000000000002</v>
      </c>
      <c r="I741" s="438" t="str">
        <f>IF($H$1="","Введите курс",Таблица615[[#This Row],[Оптовая цена KRW                       за 1шт]]/$H$1)</f>
        <v>Введите курс</v>
      </c>
      <c r="J741" s="444"/>
      <c r="K741" s="439">
        <f>Таблица615[[#This Row],[Заказ коробок ]]*Таблица615[[#This Row],[Кол-во шт в коробке]]</f>
        <v>0</v>
      </c>
      <c r="L741" s="440">
        <f>Таблица615[[#This Row],[Общее кол-во шт]]*Таблица615[[#This Row],[Оптовая цена KRW                       за 1шт]]</f>
        <v>0</v>
      </c>
      <c r="M741" s="441" t="str">
        <f>IFERROR(Таблица615[[#This Row],[Общее кол-во шт]]*Таблица615[[#This Row],[Оптовая цена USD                       за 1шт]],"")</f>
        <v/>
      </c>
      <c r="N741" s="442"/>
    </row>
    <row r="742" spans="1:14" ht="22.5" customHeight="1">
      <c r="A742" s="307" t="s">
        <v>21413</v>
      </c>
      <c r="B742" s="433">
        <v>8806182592263</v>
      </c>
      <c r="C742" s="314" t="s">
        <v>21723</v>
      </c>
      <c r="D742" s="434" t="s">
        <v>21724</v>
      </c>
      <c r="E742" s="435">
        <v>2000</v>
      </c>
      <c r="F742" s="436">
        <v>0.54</v>
      </c>
      <c r="G742" s="437">
        <v>20</v>
      </c>
      <c r="H742" s="38">
        <f>Таблица615[[#This Row],[Розничная цена KRW]]*Таблица615[[#This Row],[Коэфициент стоимости]]</f>
        <v>1080</v>
      </c>
      <c r="I742" s="438" t="str">
        <f>IF($H$1="","Введите курс",Таблица615[[#This Row],[Оптовая цена KRW                       за 1шт]]/$H$1)</f>
        <v>Введите курс</v>
      </c>
      <c r="J742" s="444"/>
      <c r="K742" s="439">
        <f>Таблица615[[#This Row],[Заказ коробок ]]*Таблица615[[#This Row],[Кол-во шт в коробке]]</f>
        <v>0</v>
      </c>
      <c r="L742" s="440">
        <f>Таблица615[[#This Row],[Общее кол-во шт]]*Таблица615[[#This Row],[Оптовая цена KRW                       за 1шт]]</f>
        <v>0</v>
      </c>
      <c r="M742" s="441" t="str">
        <f>IFERROR(Таблица615[[#This Row],[Общее кол-во шт]]*Таблица615[[#This Row],[Оптовая цена USD                       за 1шт]],"")</f>
        <v/>
      </c>
      <c r="N742" s="442"/>
    </row>
    <row r="743" spans="1:14" ht="22.5" customHeight="1">
      <c r="A743" s="307" t="s">
        <v>21416</v>
      </c>
      <c r="B743" s="433">
        <v>8806182592270</v>
      </c>
      <c r="C743" s="314" t="s">
        <v>21726</v>
      </c>
      <c r="D743" s="434" t="s">
        <v>21727</v>
      </c>
      <c r="E743" s="435">
        <v>4500</v>
      </c>
      <c r="F743" s="436">
        <v>0.54</v>
      </c>
      <c r="G743" s="437">
        <v>12</v>
      </c>
      <c r="H743" s="38">
        <f>Таблица615[[#This Row],[Розничная цена KRW]]*Таблица615[[#This Row],[Коэфициент стоимости]]</f>
        <v>2430</v>
      </c>
      <c r="I743" s="438" t="str">
        <f>IF($H$1="","Введите курс",Таблица615[[#This Row],[Оптовая цена KRW                       за 1шт]]/$H$1)</f>
        <v>Введите курс</v>
      </c>
      <c r="J743" s="444"/>
      <c r="K743" s="439">
        <f>Таблица615[[#This Row],[Заказ коробок ]]*Таблица615[[#This Row],[Кол-во шт в коробке]]</f>
        <v>0</v>
      </c>
      <c r="L743" s="440">
        <f>Таблица615[[#This Row],[Общее кол-во шт]]*Таблица615[[#This Row],[Оптовая цена KRW                       за 1шт]]</f>
        <v>0</v>
      </c>
      <c r="M743" s="441" t="str">
        <f>IFERROR(Таблица615[[#This Row],[Общее кол-во шт]]*Таблица615[[#This Row],[Оптовая цена USD                       за 1шт]],"")</f>
        <v/>
      </c>
      <c r="N743" s="442"/>
    </row>
    <row r="744" spans="1:14" ht="22.5" customHeight="1">
      <c r="A744" s="307" t="s">
        <v>21419</v>
      </c>
      <c r="B744" s="433">
        <v>8809173277903</v>
      </c>
      <c r="C744" s="314" t="s">
        <v>21734</v>
      </c>
      <c r="D744" s="434" t="s">
        <v>21735</v>
      </c>
      <c r="E744" s="435">
        <v>5900</v>
      </c>
      <c r="F744" s="436">
        <v>0.54</v>
      </c>
      <c r="G744" s="437">
        <v>18</v>
      </c>
      <c r="H744" s="38">
        <f>Таблица615[[#This Row],[Розничная цена KRW]]*Таблица615[[#This Row],[Коэфициент стоимости]]</f>
        <v>3186</v>
      </c>
      <c r="I744" s="438" t="str">
        <f>IF($H$1="","Введите курс",Таблица615[[#This Row],[Оптовая цена KRW                       за 1шт]]/$H$1)</f>
        <v>Введите курс</v>
      </c>
      <c r="J744" s="444"/>
      <c r="K744" s="439">
        <f>Таблица615[[#This Row],[Заказ коробок ]]*Таблица615[[#This Row],[Кол-во шт в коробке]]</f>
        <v>0</v>
      </c>
      <c r="L744" s="440">
        <f>Таблица615[[#This Row],[Общее кол-во шт]]*Таблица615[[#This Row],[Оптовая цена KRW                       за 1шт]]</f>
        <v>0</v>
      </c>
      <c r="M744" s="441" t="str">
        <f>IFERROR(Таблица615[[#This Row],[Общее кол-во шт]]*Таблица615[[#This Row],[Оптовая цена USD                       за 1шт]],"")</f>
        <v/>
      </c>
      <c r="N744" s="442"/>
    </row>
    <row r="745" spans="1:14" ht="22.5" customHeight="1">
      <c r="A745" s="307" t="s">
        <v>21422</v>
      </c>
      <c r="B745" s="433">
        <v>8801051472332</v>
      </c>
      <c r="C745" s="314" t="s">
        <v>32174</v>
      </c>
      <c r="D745" s="434" t="s">
        <v>32175</v>
      </c>
      <c r="E745" s="435">
        <v>14000</v>
      </c>
      <c r="F745" s="436">
        <v>0.54</v>
      </c>
      <c r="G745" s="437">
        <v>12</v>
      </c>
      <c r="H745" s="38">
        <f>Таблица615[[#This Row],[Розничная цена KRW]]*Таблица615[[#This Row],[Коэфициент стоимости]]</f>
        <v>7560.0000000000009</v>
      </c>
      <c r="I745" s="438" t="str">
        <f>IF($H$1="","Введите курс",Таблица615[[#This Row],[Оптовая цена KRW                       за 1шт]]/$H$1)</f>
        <v>Введите курс</v>
      </c>
      <c r="J745" s="444"/>
      <c r="K745" s="439">
        <f>Таблица615[[#This Row],[Заказ коробок ]]*Таблица615[[#This Row],[Кол-во шт в коробке]]</f>
        <v>0</v>
      </c>
      <c r="L745" s="440">
        <f>Таблица615[[#This Row],[Общее кол-во шт]]*Таблица615[[#This Row],[Оптовая цена KRW                       за 1шт]]</f>
        <v>0</v>
      </c>
      <c r="M745" s="441" t="str">
        <f>IFERROR(Таблица615[[#This Row],[Общее кол-во шт]]*Таблица615[[#This Row],[Оптовая цена USD                       за 1шт]],"")</f>
        <v/>
      </c>
      <c r="N745" s="442"/>
    </row>
    <row r="746" spans="1:14" ht="22.5" customHeight="1">
      <c r="A746" s="307" t="s">
        <v>21425</v>
      </c>
      <c r="B746" s="433">
        <v>8806182557101</v>
      </c>
      <c r="C746" s="314" t="s">
        <v>21737</v>
      </c>
      <c r="D746" s="434" t="s">
        <v>21738</v>
      </c>
      <c r="E746" s="435">
        <v>1000</v>
      </c>
      <c r="F746" s="436">
        <v>0.54</v>
      </c>
      <c r="G746" s="437">
        <v>30</v>
      </c>
      <c r="H746" s="38">
        <f>Таблица615[[#This Row],[Розничная цена KRW]]*Таблица615[[#This Row],[Коэфициент стоимости]]</f>
        <v>540</v>
      </c>
      <c r="I746" s="438" t="str">
        <f>IF($H$1="","Введите курс",Таблица615[[#This Row],[Оптовая цена KRW                       за 1шт]]/$H$1)</f>
        <v>Введите курс</v>
      </c>
      <c r="J746" s="444"/>
      <c r="K746" s="439">
        <f>Таблица615[[#This Row],[Заказ коробок ]]*Таблица615[[#This Row],[Кол-во шт в коробке]]</f>
        <v>0</v>
      </c>
      <c r="L746" s="440">
        <f>Таблица615[[#This Row],[Общее кол-во шт]]*Таблица615[[#This Row],[Оптовая цена KRW                       за 1шт]]</f>
        <v>0</v>
      </c>
      <c r="M746" s="441" t="str">
        <f>IFERROR(Таблица615[[#This Row],[Общее кол-во шт]]*Таблица615[[#This Row],[Оптовая цена USD                       за 1шт]],"")</f>
        <v/>
      </c>
      <c r="N746" s="442"/>
    </row>
    <row r="747" spans="1:14" ht="22.5" customHeight="1">
      <c r="A747" s="307" t="s">
        <v>21428</v>
      </c>
      <c r="B747" s="433">
        <v>8806182557125</v>
      </c>
      <c r="C747" s="314" t="s">
        <v>21740</v>
      </c>
      <c r="D747" s="434" t="s">
        <v>21741</v>
      </c>
      <c r="E747" s="435">
        <v>1000</v>
      </c>
      <c r="F747" s="436">
        <v>0.54</v>
      </c>
      <c r="G747" s="437">
        <v>30</v>
      </c>
      <c r="H747" s="38">
        <f>Таблица615[[#This Row],[Розничная цена KRW]]*Таблица615[[#This Row],[Коэфициент стоимости]]</f>
        <v>540</v>
      </c>
      <c r="I747" s="438" t="str">
        <f>IF($H$1="","Введите курс",Таблица615[[#This Row],[Оптовая цена KRW                       за 1шт]]/$H$1)</f>
        <v>Введите курс</v>
      </c>
      <c r="J747" s="444"/>
      <c r="K747" s="439">
        <f>Таблица615[[#This Row],[Заказ коробок ]]*Таблица615[[#This Row],[Кол-во шт в коробке]]</f>
        <v>0</v>
      </c>
      <c r="L747" s="440">
        <f>Таблица615[[#This Row],[Общее кол-во шт]]*Таблица615[[#This Row],[Оптовая цена KRW                       за 1шт]]</f>
        <v>0</v>
      </c>
      <c r="M747" s="441" t="str">
        <f>IFERROR(Таблица615[[#This Row],[Общее кол-во шт]]*Таблица615[[#This Row],[Оптовая цена USD                       за 1шт]],"")</f>
        <v/>
      </c>
      <c r="N747" s="442"/>
    </row>
    <row r="748" spans="1:14" ht="22.5" customHeight="1">
      <c r="A748" s="307" t="s">
        <v>21431</v>
      </c>
      <c r="B748" s="433">
        <v>8806182557132</v>
      </c>
      <c r="C748" s="314" t="s">
        <v>21743</v>
      </c>
      <c r="D748" s="434" t="s">
        <v>21744</v>
      </c>
      <c r="E748" s="435">
        <v>1000</v>
      </c>
      <c r="F748" s="436">
        <v>0.54</v>
      </c>
      <c r="G748" s="437">
        <v>30</v>
      </c>
      <c r="H748" s="38">
        <f>Таблица615[[#This Row],[Розничная цена KRW]]*Таблица615[[#This Row],[Коэфициент стоимости]]</f>
        <v>540</v>
      </c>
      <c r="I748" s="438" t="str">
        <f>IF($H$1="","Введите курс",Таблица615[[#This Row],[Оптовая цена KRW                       за 1шт]]/$H$1)</f>
        <v>Введите курс</v>
      </c>
      <c r="J748" s="444"/>
      <c r="K748" s="439">
        <f>Таблица615[[#This Row],[Заказ коробок ]]*Таблица615[[#This Row],[Кол-во шт в коробке]]</f>
        <v>0</v>
      </c>
      <c r="L748" s="440">
        <f>Таблица615[[#This Row],[Общее кол-во шт]]*Таблица615[[#This Row],[Оптовая цена KRW                       за 1шт]]</f>
        <v>0</v>
      </c>
      <c r="M748" s="441" t="str">
        <f>IFERROR(Таблица615[[#This Row],[Общее кол-во шт]]*Таблица615[[#This Row],[Оптовая цена USD                       за 1шт]],"")</f>
        <v/>
      </c>
      <c r="N748" s="442"/>
    </row>
    <row r="749" spans="1:14" ht="22.5" customHeight="1">
      <c r="A749" s="307" t="s">
        <v>21434</v>
      </c>
      <c r="B749" s="433">
        <v>8806182560002</v>
      </c>
      <c r="C749" s="314" t="s">
        <v>21746</v>
      </c>
      <c r="D749" s="434" t="s">
        <v>21747</v>
      </c>
      <c r="E749" s="435">
        <v>1000</v>
      </c>
      <c r="F749" s="436">
        <v>0.54</v>
      </c>
      <c r="G749" s="437">
        <v>30</v>
      </c>
      <c r="H749" s="38">
        <f>Таблица615[[#This Row],[Розничная цена KRW]]*Таблица615[[#This Row],[Коэфициент стоимости]]</f>
        <v>540</v>
      </c>
      <c r="I749" s="438" t="str">
        <f>IF($H$1="","Введите курс",Таблица615[[#This Row],[Оптовая цена KRW                       за 1шт]]/$H$1)</f>
        <v>Введите курс</v>
      </c>
      <c r="J749" s="444"/>
      <c r="K749" s="439">
        <f>Таблица615[[#This Row],[Заказ коробок ]]*Таблица615[[#This Row],[Кол-во шт в коробке]]</f>
        <v>0</v>
      </c>
      <c r="L749" s="440">
        <f>Таблица615[[#This Row],[Общее кол-во шт]]*Таблица615[[#This Row],[Оптовая цена KRW                       за 1шт]]</f>
        <v>0</v>
      </c>
      <c r="M749" s="441" t="str">
        <f>IFERROR(Таблица615[[#This Row],[Общее кол-во шт]]*Таблица615[[#This Row],[Оптовая цена USD                       за 1шт]],"")</f>
        <v/>
      </c>
      <c r="N749" s="442"/>
    </row>
    <row r="750" spans="1:14" ht="22.5" customHeight="1">
      <c r="A750" s="307" t="s">
        <v>21437</v>
      </c>
      <c r="B750" s="433">
        <v>8806182573033</v>
      </c>
      <c r="C750" s="314" t="s">
        <v>21753</v>
      </c>
      <c r="D750" s="434" t="s">
        <v>21754</v>
      </c>
      <c r="E750" s="435">
        <v>3000</v>
      </c>
      <c r="F750" s="436">
        <v>0.54</v>
      </c>
      <c r="G750" s="437">
        <v>20</v>
      </c>
      <c r="H750" s="38">
        <f>Таблица615[[#This Row],[Розничная цена KRW]]*Таблица615[[#This Row],[Коэфициент стоимости]]</f>
        <v>1620</v>
      </c>
      <c r="I750" s="438" t="str">
        <f>IF($H$1="","Введите курс",Таблица615[[#This Row],[Оптовая цена KRW                       за 1шт]]/$H$1)</f>
        <v>Введите курс</v>
      </c>
      <c r="J750" s="444"/>
      <c r="K750" s="439">
        <f>Таблица615[[#This Row],[Заказ коробок ]]*Таблица615[[#This Row],[Кол-во шт в коробке]]</f>
        <v>0</v>
      </c>
      <c r="L750" s="440">
        <f>Таблица615[[#This Row],[Общее кол-во шт]]*Таблица615[[#This Row],[Оптовая цена KRW                       за 1шт]]</f>
        <v>0</v>
      </c>
      <c r="M750" s="441" t="str">
        <f>IFERROR(Таблица615[[#This Row],[Общее кол-во шт]]*Таблица615[[#This Row],[Оптовая цена USD                       за 1шт]],"")</f>
        <v/>
      </c>
      <c r="N750" s="442"/>
    </row>
    <row r="751" spans="1:14" ht="22.5" customHeight="1">
      <c r="A751" s="307" t="s">
        <v>21440</v>
      </c>
      <c r="B751" s="433">
        <v>8806182573040</v>
      </c>
      <c r="C751" s="314" t="s">
        <v>21756</v>
      </c>
      <c r="D751" s="434" t="s">
        <v>21757</v>
      </c>
      <c r="E751" s="435">
        <v>3000</v>
      </c>
      <c r="F751" s="436">
        <v>0.54</v>
      </c>
      <c r="G751" s="437">
        <v>20</v>
      </c>
      <c r="H751" s="38">
        <f>Таблица615[[#This Row],[Розничная цена KRW]]*Таблица615[[#This Row],[Коэфициент стоимости]]</f>
        <v>1620</v>
      </c>
      <c r="I751" s="438" t="str">
        <f>IF($H$1="","Введите курс",Таблица615[[#This Row],[Оптовая цена KRW                       за 1шт]]/$H$1)</f>
        <v>Введите курс</v>
      </c>
      <c r="J751" s="444"/>
      <c r="K751" s="439">
        <f>Таблица615[[#This Row],[Заказ коробок ]]*Таблица615[[#This Row],[Кол-во шт в коробке]]</f>
        <v>0</v>
      </c>
      <c r="L751" s="440">
        <f>Таблица615[[#This Row],[Общее кол-во шт]]*Таблица615[[#This Row],[Оптовая цена KRW                       за 1шт]]</f>
        <v>0</v>
      </c>
      <c r="M751" s="441" t="str">
        <f>IFERROR(Таблица615[[#This Row],[Общее кол-во шт]]*Таблица615[[#This Row],[Оптовая цена USD                       за 1шт]],"")</f>
        <v/>
      </c>
      <c r="N751" s="442"/>
    </row>
    <row r="752" spans="1:14" ht="22.5" customHeight="1">
      <c r="A752" s="307" t="s">
        <v>21443</v>
      </c>
      <c r="B752" s="433">
        <v>8806182582622</v>
      </c>
      <c r="C752" s="314" t="s">
        <v>21759</v>
      </c>
      <c r="D752" s="434" t="s">
        <v>21760</v>
      </c>
      <c r="E752" s="435">
        <v>3000</v>
      </c>
      <c r="F752" s="436">
        <v>0.54</v>
      </c>
      <c r="G752" s="437">
        <v>20</v>
      </c>
      <c r="H752" s="38">
        <f>Таблица615[[#This Row],[Розничная цена KRW]]*Таблица615[[#This Row],[Коэфициент стоимости]]</f>
        <v>1620</v>
      </c>
      <c r="I752" s="438" t="str">
        <f>IF($H$1="","Введите курс",Таблица615[[#This Row],[Оптовая цена KRW                       за 1шт]]/$H$1)</f>
        <v>Введите курс</v>
      </c>
      <c r="J752" s="444"/>
      <c r="K752" s="439">
        <f>Таблица615[[#This Row],[Заказ коробок ]]*Таблица615[[#This Row],[Кол-во шт в коробке]]</f>
        <v>0</v>
      </c>
      <c r="L752" s="440">
        <f>Таблица615[[#This Row],[Общее кол-во шт]]*Таблица615[[#This Row],[Оптовая цена KRW                       за 1шт]]</f>
        <v>0</v>
      </c>
      <c r="M752" s="441" t="str">
        <f>IFERROR(Таблица615[[#This Row],[Общее кол-во шт]]*Таблица615[[#This Row],[Оптовая цена USD                       за 1шт]],"")</f>
        <v/>
      </c>
      <c r="N752" s="442"/>
    </row>
    <row r="753" spans="1:14" ht="22.5" customHeight="1">
      <c r="A753" s="307" t="s">
        <v>21446</v>
      </c>
      <c r="B753" s="433">
        <v>8806182589621</v>
      </c>
      <c r="C753" s="314" t="s">
        <v>21762</v>
      </c>
      <c r="D753" s="434" t="s">
        <v>21763</v>
      </c>
      <c r="E753" s="435">
        <v>3000</v>
      </c>
      <c r="F753" s="436">
        <v>0.54</v>
      </c>
      <c r="G753" s="437">
        <v>20</v>
      </c>
      <c r="H753" s="38">
        <f>Таблица615[[#This Row],[Розничная цена KRW]]*Таблица615[[#This Row],[Коэфициент стоимости]]</f>
        <v>1620</v>
      </c>
      <c r="I753" s="438" t="str">
        <f>IF($H$1="","Введите курс",Таблица615[[#This Row],[Оптовая цена KRW                       за 1шт]]/$H$1)</f>
        <v>Введите курс</v>
      </c>
      <c r="J753" s="444"/>
      <c r="K753" s="439">
        <f>Таблица615[[#This Row],[Заказ коробок ]]*Таблица615[[#This Row],[Кол-во шт в коробке]]</f>
        <v>0</v>
      </c>
      <c r="L753" s="440">
        <f>Таблица615[[#This Row],[Общее кол-во шт]]*Таблица615[[#This Row],[Оптовая цена KRW                       за 1шт]]</f>
        <v>0</v>
      </c>
      <c r="M753" s="441" t="str">
        <f>IFERROR(Таблица615[[#This Row],[Общее кол-во шт]]*Таблица615[[#This Row],[Оптовая цена USD                       за 1шт]],"")</f>
        <v/>
      </c>
      <c r="N753" s="442"/>
    </row>
    <row r="754" spans="1:14" ht="22.5" customHeight="1">
      <c r="A754" s="307" t="s">
        <v>21447</v>
      </c>
      <c r="B754" s="433">
        <v>8806182589638</v>
      </c>
      <c r="C754" s="314" t="s">
        <v>21765</v>
      </c>
      <c r="D754" s="434" t="s">
        <v>21766</v>
      </c>
      <c r="E754" s="435">
        <v>3000</v>
      </c>
      <c r="F754" s="436">
        <v>0.54</v>
      </c>
      <c r="G754" s="437">
        <v>20</v>
      </c>
      <c r="H754" s="38">
        <f>Таблица615[[#This Row],[Розничная цена KRW]]*Таблица615[[#This Row],[Коэфициент стоимости]]</f>
        <v>1620</v>
      </c>
      <c r="I754" s="438" t="str">
        <f>IF($H$1="","Введите курс",Таблица615[[#This Row],[Оптовая цена KRW                       за 1шт]]/$H$1)</f>
        <v>Введите курс</v>
      </c>
      <c r="J754" s="444"/>
      <c r="K754" s="439">
        <f>Таблица615[[#This Row],[Заказ коробок ]]*Таблица615[[#This Row],[Кол-во шт в коробке]]</f>
        <v>0</v>
      </c>
      <c r="L754" s="440">
        <f>Таблица615[[#This Row],[Общее кол-во шт]]*Таблица615[[#This Row],[Оптовая цена KRW                       за 1шт]]</f>
        <v>0</v>
      </c>
      <c r="M754" s="441" t="str">
        <f>IFERROR(Таблица615[[#This Row],[Общее кол-во шт]]*Таблица615[[#This Row],[Оптовая цена USD                       за 1шт]],"")</f>
        <v/>
      </c>
      <c r="N754" s="442"/>
    </row>
    <row r="755" spans="1:14" ht="22.5" customHeight="1">
      <c r="A755" s="307" t="s">
        <v>21448</v>
      </c>
      <c r="B755" s="433">
        <v>8806182589645</v>
      </c>
      <c r="C755" s="314" t="s">
        <v>21768</v>
      </c>
      <c r="D755" s="434" t="s">
        <v>21769</v>
      </c>
      <c r="E755" s="435">
        <v>3000</v>
      </c>
      <c r="F755" s="436">
        <v>0.54</v>
      </c>
      <c r="G755" s="437">
        <v>20</v>
      </c>
      <c r="H755" s="38">
        <f>Таблица615[[#This Row],[Розничная цена KRW]]*Таблица615[[#This Row],[Коэфициент стоимости]]</f>
        <v>1620</v>
      </c>
      <c r="I755" s="438" t="str">
        <f>IF($H$1="","Введите курс",Таблица615[[#This Row],[Оптовая цена KRW                       за 1шт]]/$H$1)</f>
        <v>Введите курс</v>
      </c>
      <c r="J755" s="444"/>
      <c r="K755" s="439">
        <f>Таблица615[[#This Row],[Заказ коробок ]]*Таблица615[[#This Row],[Кол-во шт в коробке]]</f>
        <v>0</v>
      </c>
      <c r="L755" s="440">
        <f>Таблица615[[#This Row],[Общее кол-во шт]]*Таблица615[[#This Row],[Оптовая цена KRW                       за 1шт]]</f>
        <v>0</v>
      </c>
      <c r="M755" s="441" t="str">
        <f>IFERROR(Таблица615[[#This Row],[Общее кол-во шт]]*Таблица615[[#This Row],[Оптовая цена USD                       за 1шт]],"")</f>
        <v/>
      </c>
      <c r="N755" s="442"/>
    </row>
    <row r="756" spans="1:14" ht="22.5" customHeight="1">
      <c r="A756" s="307" t="s">
        <v>21451</v>
      </c>
      <c r="B756" s="433">
        <v>8806182589652</v>
      </c>
      <c r="C756" s="314" t="s">
        <v>21771</v>
      </c>
      <c r="D756" s="434" t="s">
        <v>21772</v>
      </c>
      <c r="E756" s="435">
        <v>3000</v>
      </c>
      <c r="F756" s="436">
        <v>0.54</v>
      </c>
      <c r="G756" s="437">
        <v>20</v>
      </c>
      <c r="H756" s="38">
        <f>Таблица615[[#This Row],[Розничная цена KRW]]*Таблица615[[#This Row],[Коэфициент стоимости]]</f>
        <v>1620</v>
      </c>
      <c r="I756" s="438" t="str">
        <f>IF($H$1="","Введите курс",Таблица615[[#This Row],[Оптовая цена KRW                       за 1шт]]/$H$1)</f>
        <v>Введите курс</v>
      </c>
      <c r="J756" s="444"/>
      <c r="K756" s="439">
        <f>Таблица615[[#This Row],[Заказ коробок ]]*Таблица615[[#This Row],[Кол-во шт в коробке]]</f>
        <v>0</v>
      </c>
      <c r="L756" s="440">
        <f>Таблица615[[#This Row],[Общее кол-во шт]]*Таблица615[[#This Row],[Оптовая цена KRW                       за 1шт]]</f>
        <v>0</v>
      </c>
      <c r="M756" s="441" t="str">
        <f>IFERROR(Таблица615[[#This Row],[Общее кол-во шт]]*Таблица615[[#This Row],[Оптовая цена USD                       за 1шт]],"")</f>
        <v/>
      </c>
      <c r="N756" s="442"/>
    </row>
    <row r="757" spans="1:14" ht="22.5" customHeight="1">
      <c r="A757" s="307" t="s">
        <v>21454</v>
      </c>
      <c r="B757" s="433">
        <v>8806182590122</v>
      </c>
      <c r="C757" s="314" t="s">
        <v>21786</v>
      </c>
      <c r="D757" s="434" t="s">
        <v>21787</v>
      </c>
      <c r="E757" s="435">
        <v>1000</v>
      </c>
      <c r="F757" s="436">
        <v>0.54</v>
      </c>
      <c r="G757" s="437">
        <v>30</v>
      </c>
      <c r="H757" s="38">
        <f>Таблица615[[#This Row],[Розничная цена KRW]]*Таблица615[[#This Row],[Коэфициент стоимости]]</f>
        <v>540</v>
      </c>
      <c r="I757" s="438" t="str">
        <f>IF($H$1="","Введите курс",Таблица615[[#This Row],[Оптовая цена KRW                       за 1шт]]/$H$1)</f>
        <v>Введите курс</v>
      </c>
      <c r="J757" s="444"/>
      <c r="K757" s="439">
        <f>Таблица615[[#This Row],[Заказ коробок ]]*Таблица615[[#This Row],[Кол-во шт в коробке]]</f>
        <v>0</v>
      </c>
      <c r="L757" s="440">
        <f>Таблица615[[#This Row],[Общее кол-во шт]]*Таблица615[[#This Row],[Оптовая цена KRW                       за 1шт]]</f>
        <v>0</v>
      </c>
      <c r="M757" s="441" t="str">
        <f>IFERROR(Таблица615[[#This Row],[Общее кол-во шт]]*Таблица615[[#This Row],[Оптовая цена USD                       за 1шт]],"")</f>
        <v/>
      </c>
      <c r="N757" s="442"/>
    </row>
    <row r="758" spans="1:14" ht="22.5" customHeight="1">
      <c r="A758" s="307" t="s">
        <v>21457</v>
      </c>
      <c r="B758" s="433">
        <v>8806182590139</v>
      </c>
      <c r="C758" s="314" t="s">
        <v>21789</v>
      </c>
      <c r="D758" s="434" t="s">
        <v>21790</v>
      </c>
      <c r="E758" s="435">
        <v>1000</v>
      </c>
      <c r="F758" s="436">
        <v>0.54</v>
      </c>
      <c r="G758" s="437">
        <v>30</v>
      </c>
      <c r="H758" s="38">
        <f>Таблица615[[#This Row],[Розничная цена KRW]]*Таблица615[[#This Row],[Коэфициент стоимости]]</f>
        <v>540</v>
      </c>
      <c r="I758" s="438" t="str">
        <f>IF($H$1="","Введите курс",Таблица615[[#This Row],[Оптовая цена KRW                       за 1шт]]/$H$1)</f>
        <v>Введите курс</v>
      </c>
      <c r="J758" s="444"/>
      <c r="K758" s="439">
        <f>Таблица615[[#This Row],[Заказ коробок ]]*Таблица615[[#This Row],[Кол-во шт в коробке]]</f>
        <v>0</v>
      </c>
      <c r="L758" s="440">
        <f>Таблица615[[#This Row],[Общее кол-во шт]]*Таблица615[[#This Row],[Оптовая цена KRW                       за 1шт]]</f>
        <v>0</v>
      </c>
      <c r="M758" s="441" t="str">
        <f>IFERROR(Таблица615[[#This Row],[Общее кол-во шт]]*Таблица615[[#This Row],[Оптовая цена USD                       за 1шт]],"")</f>
        <v/>
      </c>
      <c r="N758" s="442"/>
    </row>
    <row r="759" spans="1:14" ht="22.5" customHeight="1">
      <c r="A759" s="307" t="s">
        <v>21460</v>
      </c>
      <c r="B759" s="433">
        <v>8806182590146</v>
      </c>
      <c r="C759" s="314" t="s">
        <v>21792</v>
      </c>
      <c r="D759" s="434" t="s">
        <v>21793</v>
      </c>
      <c r="E759" s="435">
        <v>1000</v>
      </c>
      <c r="F759" s="436">
        <v>0.54</v>
      </c>
      <c r="G759" s="437">
        <v>30</v>
      </c>
      <c r="H759" s="38">
        <f>Таблица615[[#This Row],[Розничная цена KRW]]*Таблица615[[#This Row],[Коэфициент стоимости]]</f>
        <v>540</v>
      </c>
      <c r="I759" s="438" t="str">
        <f>IF($H$1="","Введите курс",Таблица615[[#This Row],[Оптовая цена KRW                       за 1шт]]/$H$1)</f>
        <v>Введите курс</v>
      </c>
      <c r="J759" s="444"/>
      <c r="K759" s="439">
        <f>Таблица615[[#This Row],[Заказ коробок ]]*Таблица615[[#This Row],[Кол-во шт в коробке]]</f>
        <v>0</v>
      </c>
      <c r="L759" s="440">
        <f>Таблица615[[#This Row],[Общее кол-во шт]]*Таблица615[[#This Row],[Оптовая цена KRW                       за 1шт]]</f>
        <v>0</v>
      </c>
      <c r="M759" s="441" t="str">
        <f>IFERROR(Таблица615[[#This Row],[Общее кол-во шт]]*Таблица615[[#This Row],[Оптовая цена USD                       за 1шт]],"")</f>
        <v/>
      </c>
      <c r="N759" s="442"/>
    </row>
    <row r="760" spans="1:14" ht="22.5" customHeight="1">
      <c r="A760" s="307" t="s">
        <v>21463</v>
      </c>
      <c r="B760" s="433">
        <v>8806182590153</v>
      </c>
      <c r="C760" s="314" t="s">
        <v>21795</v>
      </c>
      <c r="D760" s="434" t="s">
        <v>21796</v>
      </c>
      <c r="E760" s="435">
        <v>1000</v>
      </c>
      <c r="F760" s="436">
        <v>0.54</v>
      </c>
      <c r="G760" s="437">
        <v>30</v>
      </c>
      <c r="H760" s="38">
        <f>Таблица615[[#This Row],[Розничная цена KRW]]*Таблица615[[#This Row],[Коэфициент стоимости]]</f>
        <v>540</v>
      </c>
      <c r="I760" s="438" t="str">
        <f>IF($H$1="","Введите курс",Таблица615[[#This Row],[Оптовая цена KRW                       за 1шт]]/$H$1)</f>
        <v>Введите курс</v>
      </c>
      <c r="J760" s="444"/>
      <c r="K760" s="439">
        <f>Таблица615[[#This Row],[Заказ коробок ]]*Таблица615[[#This Row],[Кол-во шт в коробке]]</f>
        <v>0</v>
      </c>
      <c r="L760" s="440">
        <f>Таблица615[[#This Row],[Общее кол-во шт]]*Таблица615[[#This Row],[Оптовая цена KRW                       за 1шт]]</f>
        <v>0</v>
      </c>
      <c r="M760" s="441" t="str">
        <f>IFERROR(Таблица615[[#This Row],[Общее кол-во шт]]*Таблица615[[#This Row],[Оптовая цена USD                       за 1шт]],"")</f>
        <v/>
      </c>
      <c r="N760" s="442"/>
    </row>
    <row r="761" spans="1:14" ht="22.5" customHeight="1">
      <c r="A761" s="307" t="s">
        <v>21466</v>
      </c>
      <c r="B761" s="433">
        <v>8806182590160</v>
      </c>
      <c r="C761" s="314" t="s">
        <v>21798</v>
      </c>
      <c r="D761" s="434" t="s">
        <v>21799</v>
      </c>
      <c r="E761" s="435">
        <v>1000</v>
      </c>
      <c r="F761" s="436">
        <v>0.54</v>
      </c>
      <c r="G761" s="437">
        <v>30</v>
      </c>
      <c r="H761" s="38">
        <f>Таблица615[[#This Row],[Розничная цена KRW]]*Таблица615[[#This Row],[Коэфициент стоимости]]</f>
        <v>540</v>
      </c>
      <c r="I761" s="438" t="str">
        <f>IF($H$1="","Введите курс",Таблица615[[#This Row],[Оптовая цена KRW                       за 1шт]]/$H$1)</f>
        <v>Введите курс</v>
      </c>
      <c r="J761" s="444"/>
      <c r="K761" s="439">
        <f>Таблица615[[#This Row],[Заказ коробок ]]*Таблица615[[#This Row],[Кол-во шт в коробке]]</f>
        <v>0</v>
      </c>
      <c r="L761" s="440">
        <f>Таблица615[[#This Row],[Общее кол-во шт]]*Таблица615[[#This Row],[Оптовая цена KRW                       за 1шт]]</f>
        <v>0</v>
      </c>
      <c r="M761" s="441" t="str">
        <f>IFERROR(Таблица615[[#This Row],[Общее кол-во шт]]*Таблица615[[#This Row],[Оптовая цена USD                       за 1шт]],"")</f>
        <v/>
      </c>
      <c r="N761" s="442"/>
    </row>
    <row r="762" spans="1:14" ht="22.5" customHeight="1">
      <c r="A762" s="307" t="s">
        <v>21467</v>
      </c>
      <c r="B762" s="433">
        <v>8806182590177</v>
      </c>
      <c r="C762" s="314" t="s">
        <v>21801</v>
      </c>
      <c r="D762" s="434" t="s">
        <v>21802</v>
      </c>
      <c r="E762" s="435">
        <v>1000</v>
      </c>
      <c r="F762" s="436">
        <v>0.54</v>
      </c>
      <c r="G762" s="437">
        <v>30</v>
      </c>
      <c r="H762" s="38">
        <f>Таблица615[[#This Row],[Розничная цена KRW]]*Таблица615[[#This Row],[Коэфициент стоимости]]</f>
        <v>540</v>
      </c>
      <c r="I762" s="438" t="str">
        <f>IF($H$1="","Введите курс",Таблица615[[#This Row],[Оптовая цена KRW                       за 1шт]]/$H$1)</f>
        <v>Введите курс</v>
      </c>
      <c r="J762" s="444"/>
      <c r="K762" s="439">
        <f>Таблица615[[#This Row],[Заказ коробок ]]*Таблица615[[#This Row],[Кол-во шт в коробке]]</f>
        <v>0</v>
      </c>
      <c r="L762" s="440">
        <f>Таблица615[[#This Row],[Общее кол-во шт]]*Таблица615[[#This Row],[Оптовая цена KRW                       за 1шт]]</f>
        <v>0</v>
      </c>
      <c r="M762" s="441" t="str">
        <f>IFERROR(Таблица615[[#This Row],[Общее кол-во шт]]*Таблица615[[#This Row],[Оптовая цена USD                       за 1шт]],"")</f>
        <v/>
      </c>
      <c r="N762" s="442"/>
    </row>
    <row r="763" spans="1:14" ht="22.5" customHeight="1">
      <c r="A763" s="307" t="s">
        <v>21470</v>
      </c>
      <c r="B763" s="433">
        <v>8806182590184</v>
      </c>
      <c r="C763" s="314" t="s">
        <v>21804</v>
      </c>
      <c r="D763" s="434" t="s">
        <v>21805</v>
      </c>
      <c r="E763" s="435">
        <v>1000</v>
      </c>
      <c r="F763" s="436">
        <v>0.54</v>
      </c>
      <c r="G763" s="437">
        <v>30</v>
      </c>
      <c r="H763" s="38">
        <f>Таблица615[[#This Row],[Розничная цена KRW]]*Таблица615[[#This Row],[Коэфициент стоимости]]</f>
        <v>540</v>
      </c>
      <c r="I763" s="438" t="str">
        <f>IF($H$1="","Введите курс",Таблица615[[#This Row],[Оптовая цена KRW                       за 1шт]]/$H$1)</f>
        <v>Введите курс</v>
      </c>
      <c r="J763" s="444"/>
      <c r="K763" s="439">
        <f>Таблица615[[#This Row],[Заказ коробок ]]*Таблица615[[#This Row],[Кол-во шт в коробке]]</f>
        <v>0</v>
      </c>
      <c r="L763" s="440">
        <f>Таблица615[[#This Row],[Общее кол-во шт]]*Таблица615[[#This Row],[Оптовая цена KRW                       за 1шт]]</f>
        <v>0</v>
      </c>
      <c r="M763" s="441" t="str">
        <f>IFERROR(Таблица615[[#This Row],[Общее кол-во шт]]*Таблица615[[#This Row],[Оптовая цена USD                       за 1шт]],"")</f>
        <v/>
      </c>
      <c r="N763" s="442"/>
    </row>
    <row r="764" spans="1:14" ht="22.5" customHeight="1">
      <c r="A764" s="307" t="s">
        <v>21473</v>
      </c>
      <c r="B764" s="433">
        <v>8806182590191</v>
      </c>
      <c r="C764" s="314" t="s">
        <v>21807</v>
      </c>
      <c r="D764" s="434" t="s">
        <v>21808</v>
      </c>
      <c r="E764" s="435">
        <v>1000</v>
      </c>
      <c r="F764" s="436">
        <v>0.54</v>
      </c>
      <c r="G764" s="437">
        <v>30</v>
      </c>
      <c r="H764" s="38">
        <f>Таблица615[[#This Row],[Розничная цена KRW]]*Таблица615[[#This Row],[Коэфициент стоимости]]</f>
        <v>540</v>
      </c>
      <c r="I764" s="438" t="str">
        <f>IF($H$1="","Введите курс",Таблица615[[#This Row],[Оптовая цена KRW                       за 1шт]]/$H$1)</f>
        <v>Введите курс</v>
      </c>
      <c r="J764" s="444"/>
      <c r="K764" s="439">
        <f>Таблица615[[#This Row],[Заказ коробок ]]*Таблица615[[#This Row],[Кол-во шт в коробке]]</f>
        <v>0</v>
      </c>
      <c r="L764" s="440">
        <f>Таблица615[[#This Row],[Общее кол-во шт]]*Таблица615[[#This Row],[Оптовая цена KRW                       за 1шт]]</f>
        <v>0</v>
      </c>
      <c r="M764" s="441" t="str">
        <f>IFERROR(Таблица615[[#This Row],[Общее кол-во шт]]*Таблица615[[#This Row],[Оптовая цена USD                       за 1шт]],"")</f>
        <v/>
      </c>
      <c r="N764" s="442"/>
    </row>
    <row r="765" spans="1:14" ht="22.5" customHeight="1">
      <c r="A765" s="307" t="s">
        <v>21474</v>
      </c>
      <c r="B765" s="433">
        <v>8806182590207</v>
      </c>
      <c r="C765" s="314" t="s">
        <v>21810</v>
      </c>
      <c r="D765" s="434" t="s">
        <v>21811</v>
      </c>
      <c r="E765" s="435">
        <v>1000</v>
      </c>
      <c r="F765" s="436">
        <v>0.54</v>
      </c>
      <c r="G765" s="437">
        <v>30</v>
      </c>
      <c r="H765" s="38">
        <f>Таблица615[[#This Row],[Розничная цена KRW]]*Таблица615[[#This Row],[Коэфициент стоимости]]</f>
        <v>540</v>
      </c>
      <c r="I765" s="438" t="str">
        <f>IF($H$1="","Введите курс",Таблица615[[#This Row],[Оптовая цена KRW                       за 1шт]]/$H$1)</f>
        <v>Введите курс</v>
      </c>
      <c r="J765" s="444"/>
      <c r="K765" s="439">
        <f>Таблица615[[#This Row],[Заказ коробок ]]*Таблица615[[#This Row],[Кол-во шт в коробке]]</f>
        <v>0</v>
      </c>
      <c r="L765" s="440">
        <f>Таблица615[[#This Row],[Общее кол-во шт]]*Таблица615[[#This Row],[Оптовая цена KRW                       за 1шт]]</f>
        <v>0</v>
      </c>
      <c r="M765" s="441" t="str">
        <f>IFERROR(Таблица615[[#This Row],[Общее кол-во шт]]*Таблица615[[#This Row],[Оптовая цена USD                       за 1шт]],"")</f>
        <v/>
      </c>
      <c r="N765" s="442"/>
    </row>
    <row r="766" spans="1:14" ht="22.5" customHeight="1">
      <c r="A766" s="307" t="s">
        <v>21477</v>
      </c>
      <c r="B766" s="433">
        <v>8806182590214</v>
      </c>
      <c r="C766" s="314" t="s">
        <v>21813</v>
      </c>
      <c r="D766" s="434" t="s">
        <v>21814</v>
      </c>
      <c r="E766" s="435">
        <v>1000</v>
      </c>
      <c r="F766" s="436">
        <v>0.54</v>
      </c>
      <c r="G766" s="437">
        <v>30</v>
      </c>
      <c r="H766" s="38">
        <f>Таблица615[[#This Row],[Розничная цена KRW]]*Таблица615[[#This Row],[Коэфициент стоимости]]</f>
        <v>540</v>
      </c>
      <c r="I766" s="438" t="str">
        <f>IF($H$1="","Введите курс",Таблица615[[#This Row],[Оптовая цена KRW                       за 1шт]]/$H$1)</f>
        <v>Введите курс</v>
      </c>
      <c r="J766" s="444"/>
      <c r="K766" s="439">
        <f>Таблица615[[#This Row],[Заказ коробок ]]*Таблица615[[#This Row],[Кол-во шт в коробке]]</f>
        <v>0</v>
      </c>
      <c r="L766" s="440">
        <f>Таблица615[[#This Row],[Общее кол-во шт]]*Таблица615[[#This Row],[Оптовая цена KRW                       за 1шт]]</f>
        <v>0</v>
      </c>
      <c r="M766" s="441" t="str">
        <f>IFERROR(Таблица615[[#This Row],[Общее кол-во шт]]*Таблица615[[#This Row],[Оптовая цена USD                       за 1шт]],"")</f>
        <v/>
      </c>
      <c r="N766" s="442"/>
    </row>
    <row r="767" spans="1:14" ht="22.5" customHeight="1">
      <c r="A767" s="307" t="s">
        <v>21480</v>
      </c>
      <c r="B767" s="433">
        <v>8806182590221</v>
      </c>
      <c r="C767" s="314" t="s">
        <v>21816</v>
      </c>
      <c r="D767" s="434" t="s">
        <v>21817</v>
      </c>
      <c r="E767" s="435">
        <v>1000</v>
      </c>
      <c r="F767" s="436">
        <v>0.54</v>
      </c>
      <c r="G767" s="437">
        <v>30</v>
      </c>
      <c r="H767" s="38">
        <f>Таблица615[[#This Row],[Розничная цена KRW]]*Таблица615[[#This Row],[Коэфициент стоимости]]</f>
        <v>540</v>
      </c>
      <c r="I767" s="438" t="str">
        <f>IF($H$1="","Введите курс",Таблица615[[#This Row],[Оптовая цена KRW                       за 1шт]]/$H$1)</f>
        <v>Введите курс</v>
      </c>
      <c r="J767" s="444"/>
      <c r="K767" s="439">
        <f>Таблица615[[#This Row],[Заказ коробок ]]*Таблица615[[#This Row],[Кол-во шт в коробке]]</f>
        <v>0</v>
      </c>
      <c r="L767" s="440">
        <f>Таблица615[[#This Row],[Общее кол-во шт]]*Таблица615[[#This Row],[Оптовая цена KRW                       за 1шт]]</f>
        <v>0</v>
      </c>
      <c r="M767" s="441" t="str">
        <f>IFERROR(Таблица615[[#This Row],[Общее кол-во шт]]*Таблица615[[#This Row],[Оптовая цена USD                       за 1шт]],"")</f>
        <v/>
      </c>
      <c r="N767" s="442"/>
    </row>
    <row r="768" spans="1:14" ht="22.5" customHeight="1">
      <c r="A768" s="307" t="s">
        <v>21483</v>
      </c>
      <c r="B768" s="433">
        <v>8806182590238</v>
      </c>
      <c r="C768" s="314" t="s">
        <v>21819</v>
      </c>
      <c r="D768" s="434" t="s">
        <v>21820</v>
      </c>
      <c r="E768" s="435">
        <v>1000</v>
      </c>
      <c r="F768" s="436">
        <v>0.54</v>
      </c>
      <c r="G768" s="437">
        <v>30</v>
      </c>
      <c r="H768" s="38">
        <f>Таблица615[[#This Row],[Розничная цена KRW]]*Таблица615[[#This Row],[Коэфициент стоимости]]</f>
        <v>540</v>
      </c>
      <c r="I768" s="438" t="str">
        <f>IF($H$1="","Введите курс",Таблица615[[#This Row],[Оптовая цена KRW                       за 1шт]]/$H$1)</f>
        <v>Введите курс</v>
      </c>
      <c r="J768" s="444"/>
      <c r="K768" s="439">
        <f>Таблица615[[#This Row],[Заказ коробок ]]*Таблица615[[#This Row],[Кол-во шт в коробке]]</f>
        <v>0</v>
      </c>
      <c r="L768" s="440">
        <f>Таблица615[[#This Row],[Общее кол-во шт]]*Таблица615[[#This Row],[Оптовая цена KRW                       за 1шт]]</f>
        <v>0</v>
      </c>
      <c r="M768" s="441" t="str">
        <f>IFERROR(Таблица615[[#This Row],[Общее кол-во шт]]*Таблица615[[#This Row],[Оптовая цена USD                       за 1шт]],"")</f>
        <v/>
      </c>
      <c r="N768" s="442"/>
    </row>
    <row r="769" spans="1:14" ht="22.5" customHeight="1">
      <c r="A769" s="307" t="s">
        <v>21484</v>
      </c>
      <c r="B769" s="433">
        <v>8806182590245</v>
      </c>
      <c r="C769" s="314" t="s">
        <v>21822</v>
      </c>
      <c r="D769" s="434" t="s">
        <v>21823</v>
      </c>
      <c r="E769" s="435">
        <v>1000</v>
      </c>
      <c r="F769" s="436">
        <v>0.54</v>
      </c>
      <c r="G769" s="437">
        <v>30</v>
      </c>
      <c r="H769" s="38">
        <f>Таблица615[[#This Row],[Розничная цена KRW]]*Таблица615[[#This Row],[Коэфициент стоимости]]</f>
        <v>540</v>
      </c>
      <c r="I769" s="438" t="str">
        <f>IF($H$1="","Введите курс",Таблица615[[#This Row],[Оптовая цена KRW                       за 1шт]]/$H$1)</f>
        <v>Введите курс</v>
      </c>
      <c r="J769" s="444"/>
      <c r="K769" s="439">
        <f>Таблица615[[#This Row],[Заказ коробок ]]*Таблица615[[#This Row],[Кол-во шт в коробке]]</f>
        <v>0</v>
      </c>
      <c r="L769" s="440">
        <f>Таблица615[[#This Row],[Общее кол-во шт]]*Таблица615[[#This Row],[Оптовая цена KRW                       за 1шт]]</f>
        <v>0</v>
      </c>
      <c r="M769" s="441" t="str">
        <f>IFERROR(Таблица615[[#This Row],[Общее кол-во шт]]*Таблица615[[#This Row],[Оптовая цена USD                       за 1шт]],"")</f>
        <v/>
      </c>
      <c r="N769" s="442"/>
    </row>
    <row r="770" spans="1:14" ht="22.5" customHeight="1">
      <c r="A770" s="307" t="s">
        <v>21487</v>
      </c>
      <c r="B770" s="433">
        <v>8806182590252</v>
      </c>
      <c r="C770" s="314" t="s">
        <v>21825</v>
      </c>
      <c r="D770" s="434" t="s">
        <v>21826</v>
      </c>
      <c r="E770" s="435">
        <v>1000</v>
      </c>
      <c r="F770" s="436">
        <v>0.54</v>
      </c>
      <c r="G770" s="437">
        <v>30</v>
      </c>
      <c r="H770" s="38">
        <f>Таблица615[[#This Row],[Розничная цена KRW]]*Таблица615[[#This Row],[Коэфициент стоимости]]</f>
        <v>540</v>
      </c>
      <c r="I770" s="438" t="str">
        <f>IF($H$1="","Введите курс",Таблица615[[#This Row],[Оптовая цена KRW                       за 1шт]]/$H$1)</f>
        <v>Введите курс</v>
      </c>
      <c r="J770" s="444"/>
      <c r="K770" s="439">
        <f>Таблица615[[#This Row],[Заказ коробок ]]*Таблица615[[#This Row],[Кол-во шт в коробке]]</f>
        <v>0</v>
      </c>
      <c r="L770" s="440">
        <f>Таблица615[[#This Row],[Общее кол-во шт]]*Таблица615[[#This Row],[Оптовая цена KRW                       за 1шт]]</f>
        <v>0</v>
      </c>
      <c r="M770" s="441" t="str">
        <f>IFERROR(Таблица615[[#This Row],[Общее кол-во шт]]*Таблица615[[#This Row],[Оптовая цена USD                       за 1шт]],"")</f>
        <v/>
      </c>
      <c r="N770" s="442"/>
    </row>
    <row r="771" spans="1:14" ht="22.5" customHeight="1">
      <c r="A771" s="307" t="s">
        <v>21490</v>
      </c>
      <c r="B771" s="433">
        <v>8806182590269</v>
      </c>
      <c r="C771" s="314" t="s">
        <v>21828</v>
      </c>
      <c r="D771" s="434" t="s">
        <v>21829</v>
      </c>
      <c r="E771" s="435">
        <v>1000</v>
      </c>
      <c r="F771" s="436">
        <v>0.54</v>
      </c>
      <c r="G771" s="437">
        <v>30</v>
      </c>
      <c r="H771" s="38">
        <f>Таблица615[[#This Row],[Розничная цена KRW]]*Таблица615[[#This Row],[Коэфициент стоимости]]</f>
        <v>540</v>
      </c>
      <c r="I771" s="438" t="str">
        <f>IF($H$1="","Введите курс",Таблица615[[#This Row],[Оптовая цена KRW                       за 1шт]]/$H$1)</f>
        <v>Введите курс</v>
      </c>
      <c r="J771" s="444"/>
      <c r="K771" s="439">
        <f>Таблица615[[#This Row],[Заказ коробок ]]*Таблица615[[#This Row],[Кол-во шт в коробке]]</f>
        <v>0</v>
      </c>
      <c r="L771" s="440">
        <f>Таблица615[[#This Row],[Общее кол-во шт]]*Таблица615[[#This Row],[Оптовая цена KRW                       за 1шт]]</f>
        <v>0</v>
      </c>
      <c r="M771" s="441" t="str">
        <f>IFERROR(Таблица615[[#This Row],[Общее кол-во шт]]*Таблица615[[#This Row],[Оптовая цена USD                       за 1шт]],"")</f>
        <v/>
      </c>
      <c r="N771" s="442"/>
    </row>
    <row r="772" spans="1:14" ht="22.5" customHeight="1">
      <c r="A772" s="307" t="s">
        <v>21493</v>
      </c>
      <c r="B772" s="433">
        <v>8806182590276</v>
      </c>
      <c r="C772" s="314" t="s">
        <v>21831</v>
      </c>
      <c r="D772" s="434" t="s">
        <v>21832</v>
      </c>
      <c r="E772" s="435">
        <v>1000</v>
      </c>
      <c r="F772" s="436">
        <v>0.54</v>
      </c>
      <c r="G772" s="437">
        <v>30</v>
      </c>
      <c r="H772" s="38">
        <f>Таблица615[[#This Row],[Розничная цена KRW]]*Таблица615[[#This Row],[Коэфициент стоимости]]</f>
        <v>540</v>
      </c>
      <c r="I772" s="438" t="str">
        <f>IF($H$1="","Введите курс",Таблица615[[#This Row],[Оптовая цена KRW                       за 1шт]]/$H$1)</f>
        <v>Введите курс</v>
      </c>
      <c r="J772" s="444"/>
      <c r="K772" s="439">
        <f>Таблица615[[#This Row],[Заказ коробок ]]*Таблица615[[#This Row],[Кол-во шт в коробке]]</f>
        <v>0</v>
      </c>
      <c r="L772" s="440">
        <f>Таблица615[[#This Row],[Общее кол-во шт]]*Таблица615[[#This Row],[Оптовая цена KRW                       за 1шт]]</f>
        <v>0</v>
      </c>
      <c r="M772" s="441" t="str">
        <f>IFERROR(Таблица615[[#This Row],[Общее кол-во шт]]*Таблица615[[#This Row],[Оптовая цена USD                       за 1шт]],"")</f>
        <v/>
      </c>
      <c r="N772" s="442"/>
    </row>
    <row r="773" spans="1:14" ht="22.5" customHeight="1">
      <c r="A773" s="307" t="s">
        <v>21496</v>
      </c>
      <c r="B773" s="433">
        <v>8806182590283</v>
      </c>
      <c r="C773" s="314" t="s">
        <v>21834</v>
      </c>
      <c r="D773" s="434" t="s">
        <v>21835</v>
      </c>
      <c r="E773" s="435">
        <v>1000</v>
      </c>
      <c r="F773" s="436">
        <v>0.54</v>
      </c>
      <c r="G773" s="437">
        <v>30</v>
      </c>
      <c r="H773" s="38">
        <f>Таблица615[[#This Row],[Розничная цена KRW]]*Таблица615[[#This Row],[Коэфициент стоимости]]</f>
        <v>540</v>
      </c>
      <c r="I773" s="438" t="str">
        <f>IF($H$1="","Введите курс",Таблица615[[#This Row],[Оптовая цена KRW                       за 1шт]]/$H$1)</f>
        <v>Введите курс</v>
      </c>
      <c r="J773" s="444"/>
      <c r="K773" s="439">
        <f>Таблица615[[#This Row],[Заказ коробок ]]*Таблица615[[#This Row],[Кол-во шт в коробке]]</f>
        <v>0</v>
      </c>
      <c r="L773" s="440">
        <f>Таблица615[[#This Row],[Общее кол-во шт]]*Таблица615[[#This Row],[Оптовая цена KRW                       за 1шт]]</f>
        <v>0</v>
      </c>
      <c r="M773" s="441" t="str">
        <f>IFERROR(Таблица615[[#This Row],[Общее кол-во шт]]*Таблица615[[#This Row],[Оптовая цена USD                       за 1шт]],"")</f>
        <v/>
      </c>
      <c r="N773" s="442"/>
    </row>
    <row r="774" spans="1:14" ht="22.5" customHeight="1">
      <c r="A774" s="307" t="s">
        <v>21499</v>
      </c>
      <c r="B774" s="433">
        <v>8806182590290</v>
      </c>
      <c r="C774" s="314" t="s">
        <v>21837</v>
      </c>
      <c r="D774" s="434" t="s">
        <v>21838</v>
      </c>
      <c r="E774" s="435">
        <v>1000</v>
      </c>
      <c r="F774" s="436">
        <v>0.54</v>
      </c>
      <c r="G774" s="437">
        <v>30</v>
      </c>
      <c r="H774" s="38">
        <f>Таблица615[[#This Row],[Розничная цена KRW]]*Таблица615[[#This Row],[Коэфициент стоимости]]</f>
        <v>540</v>
      </c>
      <c r="I774" s="438" t="str">
        <f>IF($H$1="","Введите курс",Таблица615[[#This Row],[Оптовая цена KRW                       за 1шт]]/$H$1)</f>
        <v>Введите курс</v>
      </c>
      <c r="J774" s="444"/>
      <c r="K774" s="439">
        <f>Таблица615[[#This Row],[Заказ коробок ]]*Таблица615[[#This Row],[Кол-во шт в коробке]]</f>
        <v>0</v>
      </c>
      <c r="L774" s="440">
        <f>Таблица615[[#This Row],[Общее кол-во шт]]*Таблица615[[#This Row],[Оптовая цена KRW                       за 1шт]]</f>
        <v>0</v>
      </c>
      <c r="M774" s="441" t="str">
        <f>IFERROR(Таблица615[[#This Row],[Общее кол-во шт]]*Таблица615[[#This Row],[Оптовая цена USD                       за 1шт]],"")</f>
        <v/>
      </c>
      <c r="N774" s="442"/>
    </row>
    <row r="775" spans="1:14" ht="22.5" customHeight="1">
      <c r="A775" s="307" t="s">
        <v>21502</v>
      </c>
      <c r="B775" s="433">
        <v>8806182590306</v>
      </c>
      <c r="C775" s="314" t="s">
        <v>21840</v>
      </c>
      <c r="D775" s="434" t="s">
        <v>21841</v>
      </c>
      <c r="E775" s="435">
        <v>1000</v>
      </c>
      <c r="F775" s="436">
        <v>0.54</v>
      </c>
      <c r="G775" s="437">
        <v>30</v>
      </c>
      <c r="H775" s="38">
        <f>Таблица615[[#This Row],[Розничная цена KRW]]*Таблица615[[#This Row],[Коэфициент стоимости]]</f>
        <v>540</v>
      </c>
      <c r="I775" s="438" t="str">
        <f>IF($H$1="","Введите курс",Таблица615[[#This Row],[Оптовая цена KRW                       за 1шт]]/$H$1)</f>
        <v>Введите курс</v>
      </c>
      <c r="J775" s="444"/>
      <c r="K775" s="439">
        <f>Таблица615[[#This Row],[Заказ коробок ]]*Таблица615[[#This Row],[Кол-во шт в коробке]]</f>
        <v>0</v>
      </c>
      <c r="L775" s="440">
        <f>Таблица615[[#This Row],[Общее кол-во шт]]*Таблица615[[#This Row],[Оптовая цена KRW                       за 1шт]]</f>
        <v>0</v>
      </c>
      <c r="M775" s="441" t="str">
        <f>IFERROR(Таблица615[[#This Row],[Общее кол-во шт]]*Таблица615[[#This Row],[Оптовая цена USD                       за 1шт]],"")</f>
        <v/>
      </c>
      <c r="N775" s="442"/>
    </row>
    <row r="776" spans="1:14" ht="22.5" customHeight="1">
      <c r="A776" s="307" t="s">
        <v>21505</v>
      </c>
      <c r="B776" s="433">
        <v>8806182590313</v>
      </c>
      <c r="C776" s="314" t="s">
        <v>21843</v>
      </c>
      <c r="D776" s="434" t="s">
        <v>21844</v>
      </c>
      <c r="E776" s="435">
        <v>1000</v>
      </c>
      <c r="F776" s="436">
        <v>0.54</v>
      </c>
      <c r="G776" s="437">
        <v>30</v>
      </c>
      <c r="H776" s="38">
        <f>Таблица615[[#This Row],[Розничная цена KRW]]*Таблица615[[#This Row],[Коэфициент стоимости]]</f>
        <v>540</v>
      </c>
      <c r="I776" s="438" t="str">
        <f>IF($H$1="","Введите курс",Таблица615[[#This Row],[Оптовая цена KRW                       за 1шт]]/$H$1)</f>
        <v>Введите курс</v>
      </c>
      <c r="J776" s="444"/>
      <c r="K776" s="439">
        <f>Таблица615[[#This Row],[Заказ коробок ]]*Таблица615[[#This Row],[Кол-во шт в коробке]]</f>
        <v>0</v>
      </c>
      <c r="L776" s="440">
        <f>Таблица615[[#This Row],[Общее кол-во шт]]*Таблица615[[#This Row],[Оптовая цена KRW                       за 1шт]]</f>
        <v>0</v>
      </c>
      <c r="M776" s="441" t="str">
        <f>IFERROR(Таблица615[[#This Row],[Общее кол-во шт]]*Таблица615[[#This Row],[Оптовая цена USD                       за 1шт]],"")</f>
        <v/>
      </c>
      <c r="N776" s="442"/>
    </row>
    <row r="777" spans="1:14" ht="22.5" customHeight="1">
      <c r="A777" s="307" t="s">
        <v>21506</v>
      </c>
      <c r="B777" s="433">
        <v>8806182593833</v>
      </c>
      <c r="C777" s="314" t="s">
        <v>32176</v>
      </c>
      <c r="D777" s="434" t="s">
        <v>32177</v>
      </c>
      <c r="E777" s="435">
        <v>1000</v>
      </c>
      <c r="F777" s="436">
        <v>0.54</v>
      </c>
      <c r="G777" s="437">
        <v>30</v>
      </c>
      <c r="H777" s="38">
        <f>Таблица615[[#This Row],[Розничная цена KRW]]*Таблица615[[#This Row],[Коэфициент стоимости]]</f>
        <v>540</v>
      </c>
      <c r="I777" s="438" t="str">
        <f>IF($H$1="","Введите курс",Таблица615[[#This Row],[Оптовая цена KRW                       за 1шт]]/$H$1)</f>
        <v>Введите курс</v>
      </c>
      <c r="J777" s="444"/>
      <c r="K777" s="439">
        <f>Таблица615[[#This Row],[Заказ коробок ]]*Таблица615[[#This Row],[Кол-во шт в коробке]]</f>
        <v>0</v>
      </c>
      <c r="L777" s="440">
        <f>Таблица615[[#This Row],[Общее кол-во шт]]*Таблица615[[#This Row],[Оптовая цена KRW                       за 1шт]]</f>
        <v>0</v>
      </c>
      <c r="M777" s="441" t="str">
        <f>IFERROR(Таблица615[[#This Row],[Общее кол-во шт]]*Таблица615[[#This Row],[Оптовая цена USD                       за 1шт]],"")</f>
        <v/>
      </c>
      <c r="N777" s="442"/>
    </row>
    <row r="778" spans="1:14" ht="22.5" customHeight="1">
      <c r="A778" s="307" t="s">
        <v>21509</v>
      </c>
      <c r="B778" s="433">
        <v>8806182594809</v>
      </c>
      <c r="C778" s="314" t="s">
        <v>32178</v>
      </c>
      <c r="D778" s="434" t="s">
        <v>32179</v>
      </c>
      <c r="E778" s="435">
        <v>2000</v>
      </c>
      <c r="F778" s="436">
        <v>0.54</v>
      </c>
      <c r="G778" s="437">
        <v>20</v>
      </c>
      <c r="H778" s="38">
        <f>Таблица615[[#This Row],[Розничная цена KRW]]*Таблица615[[#This Row],[Коэфициент стоимости]]</f>
        <v>1080</v>
      </c>
      <c r="I778" s="438" t="str">
        <f>IF($H$1="","Введите курс",Таблица615[[#This Row],[Оптовая цена KRW                       за 1шт]]/$H$1)</f>
        <v>Введите курс</v>
      </c>
      <c r="J778" s="444"/>
      <c r="K778" s="439">
        <f>Таблица615[[#This Row],[Заказ коробок ]]*Таблица615[[#This Row],[Кол-во шт в коробке]]</f>
        <v>0</v>
      </c>
      <c r="L778" s="440">
        <f>Таблица615[[#This Row],[Общее кол-во шт]]*Таблица615[[#This Row],[Оптовая цена KRW                       за 1шт]]</f>
        <v>0</v>
      </c>
      <c r="M778" s="441" t="str">
        <f>IFERROR(Таблица615[[#This Row],[Общее кол-во шт]]*Таблица615[[#This Row],[Оптовая цена USD                       за 1шт]],"")</f>
        <v/>
      </c>
      <c r="N778" s="442"/>
    </row>
    <row r="779" spans="1:14" ht="22.5" customHeight="1">
      <c r="A779" s="307" t="s">
        <v>21512</v>
      </c>
      <c r="B779" s="433">
        <v>8806182594816</v>
      </c>
      <c r="C779" s="314" t="s">
        <v>32180</v>
      </c>
      <c r="D779" s="434" t="s">
        <v>32181</v>
      </c>
      <c r="E779" s="435">
        <v>2000</v>
      </c>
      <c r="F779" s="436">
        <v>0.54</v>
      </c>
      <c r="G779" s="437">
        <v>20</v>
      </c>
      <c r="H779" s="38">
        <f>Таблица615[[#This Row],[Розничная цена KRW]]*Таблица615[[#This Row],[Коэфициент стоимости]]</f>
        <v>1080</v>
      </c>
      <c r="I779" s="438" t="str">
        <f>IF($H$1="","Введите курс",Таблица615[[#This Row],[Оптовая цена KRW                       за 1шт]]/$H$1)</f>
        <v>Введите курс</v>
      </c>
      <c r="J779" s="444"/>
      <c r="K779" s="439">
        <f>Таблица615[[#This Row],[Заказ коробок ]]*Таблица615[[#This Row],[Кол-во шт в коробке]]</f>
        <v>0</v>
      </c>
      <c r="L779" s="440">
        <f>Таблица615[[#This Row],[Общее кол-во шт]]*Таблица615[[#This Row],[Оптовая цена KRW                       за 1шт]]</f>
        <v>0</v>
      </c>
      <c r="M779" s="441" t="str">
        <f>IFERROR(Таблица615[[#This Row],[Общее кол-во шт]]*Таблица615[[#This Row],[Оптовая цена USD                       за 1шт]],"")</f>
        <v/>
      </c>
      <c r="N779" s="442"/>
    </row>
    <row r="780" spans="1:14" ht="22.5" customHeight="1">
      <c r="A780" s="307" t="s">
        <v>21515</v>
      </c>
      <c r="B780" s="433">
        <v>8806182594823</v>
      </c>
      <c r="C780" s="314" t="s">
        <v>32182</v>
      </c>
      <c r="D780" s="434" t="s">
        <v>32183</v>
      </c>
      <c r="E780" s="435">
        <v>2000</v>
      </c>
      <c r="F780" s="436">
        <v>0.54</v>
      </c>
      <c r="G780" s="437">
        <v>20</v>
      </c>
      <c r="H780" s="38">
        <f>Таблица615[[#This Row],[Розничная цена KRW]]*Таблица615[[#This Row],[Коэфициент стоимости]]</f>
        <v>1080</v>
      </c>
      <c r="I780" s="438" t="str">
        <f>IF($H$1="","Введите курс",Таблица615[[#This Row],[Оптовая цена KRW                       за 1шт]]/$H$1)</f>
        <v>Введите курс</v>
      </c>
      <c r="J780" s="444"/>
      <c r="K780" s="439">
        <f>Таблица615[[#This Row],[Заказ коробок ]]*Таблица615[[#This Row],[Кол-во шт в коробке]]</f>
        <v>0</v>
      </c>
      <c r="L780" s="440">
        <f>Таблица615[[#This Row],[Общее кол-во шт]]*Таблица615[[#This Row],[Оптовая цена KRW                       за 1шт]]</f>
        <v>0</v>
      </c>
      <c r="M780" s="441" t="str">
        <f>IFERROR(Таблица615[[#This Row],[Общее кол-во шт]]*Таблица615[[#This Row],[Оптовая цена USD                       за 1шт]],"")</f>
        <v/>
      </c>
      <c r="N780" s="442"/>
    </row>
    <row r="781" spans="1:14" ht="22.5" customHeight="1">
      <c r="A781" s="307" t="s">
        <v>21518</v>
      </c>
      <c r="B781" s="433">
        <v>8806182594830</v>
      </c>
      <c r="C781" s="314" t="s">
        <v>32184</v>
      </c>
      <c r="D781" s="434" t="s">
        <v>32185</v>
      </c>
      <c r="E781" s="435">
        <v>2000</v>
      </c>
      <c r="F781" s="436">
        <v>0.54</v>
      </c>
      <c r="G781" s="437">
        <v>20</v>
      </c>
      <c r="H781" s="38">
        <f>Таблица615[[#This Row],[Розничная цена KRW]]*Таблица615[[#This Row],[Коэфициент стоимости]]</f>
        <v>1080</v>
      </c>
      <c r="I781" s="438" t="str">
        <f>IF($H$1="","Введите курс",Таблица615[[#This Row],[Оптовая цена KRW                       за 1шт]]/$H$1)</f>
        <v>Введите курс</v>
      </c>
      <c r="J781" s="444"/>
      <c r="K781" s="439">
        <f>Таблица615[[#This Row],[Заказ коробок ]]*Таблица615[[#This Row],[Кол-во шт в коробке]]</f>
        <v>0</v>
      </c>
      <c r="L781" s="440">
        <f>Таблица615[[#This Row],[Общее кол-во шт]]*Таблица615[[#This Row],[Оптовая цена KRW                       за 1шт]]</f>
        <v>0</v>
      </c>
      <c r="M781" s="441" t="str">
        <f>IFERROR(Таблица615[[#This Row],[Общее кол-во шт]]*Таблица615[[#This Row],[Оптовая цена USD                       за 1шт]],"")</f>
        <v/>
      </c>
      <c r="N781" s="442"/>
    </row>
    <row r="782" spans="1:14" ht="22.5" customHeight="1">
      <c r="A782" s="307" t="s">
        <v>21521</v>
      </c>
      <c r="B782" s="433">
        <v>8806182594847</v>
      </c>
      <c r="C782" s="314" t="s">
        <v>32186</v>
      </c>
      <c r="D782" s="434" t="s">
        <v>32187</v>
      </c>
      <c r="E782" s="435">
        <v>2000</v>
      </c>
      <c r="F782" s="436">
        <v>0.54</v>
      </c>
      <c r="G782" s="437">
        <v>20</v>
      </c>
      <c r="H782" s="38">
        <f>Таблица615[[#This Row],[Розничная цена KRW]]*Таблица615[[#This Row],[Коэфициент стоимости]]</f>
        <v>1080</v>
      </c>
      <c r="I782" s="438" t="str">
        <f>IF($H$1="","Введите курс",Таблица615[[#This Row],[Оптовая цена KRW                       за 1шт]]/$H$1)</f>
        <v>Введите курс</v>
      </c>
      <c r="J782" s="444"/>
      <c r="K782" s="439">
        <f>Таблица615[[#This Row],[Заказ коробок ]]*Таблица615[[#This Row],[Кол-во шт в коробке]]</f>
        <v>0</v>
      </c>
      <c r="L782" s="440">
        <f>Таблица615[[#This Row],[Общее кол-во шт]]*Таблица615[[#This Row],[Оптовая цена KRW                       за 1шт]]</f>
        <v>0</v>
      </c>
      <c r="M782" s="441" t="str">
        <f>IFERROR(Таблица615[[#This Row],[Общее кол-во шт]]*Таблица615[[#This Row],[Оптовая цена USD                       за 1шт]],"")</f>
        <v/>
      </c>
      <c r="N782" s="442"/>
    </row>
    <row r="783" spans="1:14" ht="22.5" customHeight="1">
      <c r="A783" s="307" t="s">
        <v>21524</v>
      </c>
      <c r="B783" s="433">
        <v>8806182594854</v>
      </c>
      <c r="C783" s="314" t="s">
        <v>32188</v>
      </c>
      <c r="D783" s="434" t="s">
        <v>32189</v>
      </c>
      <c r="E783" s="435">
        <v>2000</v>
      </c>
      <c r="F783" s="436">
        <v>0.54</v>
      </c>
      <c r="G783" s="437">
        <v>20</v>
      </c>
      <c r="H783" s="38">
        <f>Таблица615[[#This Row],[Розничная цена KRW]]*Таблица615[[#This Row],[Коэфициент стоимости]]</f>
        <v>1080</v>
      </c>
      <c r="I783" s="438" t="str">
        <f>IF($H$1="","Введите курс",Таблица615[[#This Row],[Оптовая цена KRW                       за 1шт]]/$H$1)</f>
        <v>Введите курс</v>
      </c>
      <c r="J783" s="444"/>
      <c r="K783" s="439">
        <f>Таблица615[[#This Row],[Заказ коробок ]]*Таблица615[[#This Row],[Кол-во шт в коробке]]</f>
        <v>0</v>
      </c>
      <c r="L783" s="440">
        <f>Таблица615[[#This Row],[Общее кол-во шт]]*Таблица615[[#This Row],[Оптовая цена KRW                       за 1шт]]</f>
        <v>0</v>
      </c>
      <c r="M783" s="441" t="str">
        <f>IFERROR(Таблица615[[#This Row],[Общее кол-во шт]]*Таблица615[[#This Row],[Оптовая цена USD                       за 1шт]],"")</f>
        <v/>
      </c>
      <c r="N783" s="442"/>
    </row>
    <row r="784" spans="1:14" ht="22.5" customHeight="1">
      <c r="A784" s="307" t="s">
        <v>21527</v>
      </c>
      <c r="B784" s="433">
        <v>8806182594861</v>
      </c>
      <c r="C784" s="314" t="s">
        <v>32190</v>
      </c>
      <c r="D784" s="434" t="s">
        <v>32191</v>
      </c>
      <c r="E784" s="435">
        <v>2000</v>
      </c>
      <c r="F784" s="436">
        <v>0.54</v>
      </c>
      <c r="G784" s="437">
        <v>20</v>
      </c>
      <c r="H784" s="38">
        <f>Таблица615[[#This Row],[Розничная цена KRW]]*Таблица615[[#This Row],[Коэфициент стоимости]]</f>
        <v>1080</v>
      </c>
      <c r="I784" s="438" t="str">
        <f>IF($H$1="","Введите курс",Таблица615[[#This Row],[Оптовая цена KRW                       за 1шт]]/$H$1)</f>
        <v>Введите курс</v>
      </c>
      <c r="J784" s="444"/>
      <c r="K784" s="439">
        <f>Таблица615[[#This Row],[Заказ коробок ]]*Таблица615[[#This Row],[Кол-во шт в коробке]]</f>
        <v>0</v>
      </c>
      <c r="L784" s="440">
        <f>Таблица615[[#This Row],[Общее кол-во шт]]*Таблица615[[#This Row],[Оптовая цена KRW                       за 1шт]]</f>
        <v>0</v>
      </c>
      <c r="M784" s="441" t="str">
        <f>IFERROR(Таблица615[[#This Row],[Общее кол-во шт]]*Таблица615[[#This Row],[Оптовая цена USD                       за 1шт]],"")</f>
        <v/>
      </c>
      <c r="N784" s="442"/>
    </row>
    <row r="785" spans="1:14" ht="22.5" customHeight="1">
      <c r="A785" s="307" t="s">
        <v>21530</v>
      </c>
      <c r="B785" s="433">
        <v>8806182509728</v>
      </c>
      <c r="C785" s="314" t="s">
        <v>21846</v>
      </c>
      <c r="D785" s="434" t="s">
        <v>21847</v>
      </c>
      <c r="E785" s="435">
        <v>4500</v>
      </c>
      <c r="F785" s="436">
        <v>0.54</v>
      </c>
      <c r="G785" s="437">
        <v>12</v>
      </c>
      <c r="H785" s="38">
        <f>Таблица615[[#This Row],[Розничная цена KRW]]*Таблица615[[#This Row],[Коэфициент стоимости]]</f>
        <v>2430</v>
      </c>
      <c r="I785" s="438" t="str">
        <f>IF($H$1="","Введите курс",Таблица615[[#This Row],[Оптовая цена KRW                       за 1шт]]/$H$1)</f>
        <v>Введите курс</v>
      </c>
      <c r="J785" s="444"/>
      <c r="K785" s="439">
        <f>Таблица615[[#This Row],[Заказ коробок ]]*Таблица615[[#This Row],[Кол-во шт в коробке]]</f>
        <v>0</v>
      </c>
      <c r="L785" s="440">
        <f>Таблица615[[#This Row],[Общее кол-во шт]]*Таблица615[[#This Row],[Оптовая цена KRW                       за 1шт]]</f>
        <v>0</v>
      </c>
      <c r="M785" s="441" t="str">
        <f>IFERROR(Таблица615[[#This Row],[Общее кол-во шт]]*Таблица615[[#This Row],[Оптовая цена USD                       за 1шт]],"")</f>
        <v/>
      </c>
      <c r="N785" s="442"/>
    </row>
    <row r="786" spans="1:14" ht="22.5" customHeight="1">
      <c r="A786" s="307" t="s">
        <v>21533</v>
      </c>
      <c r="B786" s="433">
        <v>8806182528835</v>
      </c>
      <c r="C786" s="314" t="s">
        <v>32192</v>
      </c>
      <c r="D786" s="434" t="s">
        <v>32193</v>
      </c>
      <c r="E786" s="435">
        <v>4500</v>
      </c>
      <c r="F786" s="436">
        <v>0.54</v>
      </c>
      <c r="G786" s="437">
        <v>12</v>
      </c>
      <c r="H786" s="38">
        <f>Таблица615[[#This Row],[Розничная цена KRW]]*Таблица615[[#This Row],[Коэфициент стоимости]]</f>
        <v>2430</v>
      </c>
      <c r="I786" s="438" t="str">
        <f>IF($H$1="","Введите курс",Таблица615[[#This Row],[Оптовая цена KRW                       за 1шт]]/$H$1)</f>
        <v>Введите курс</v>
      </c>
      <c r="J786" s="444"/>
      <c r="K786" s="439">
        <f>Таблица615[[#This Row],[Заказ коробок ]]*Таблица615[[#This Row],[Кол-во шт в коробке]]</f>
        <v>0</v>
      </c>
      <c r="L786" s="440">
        <f>Таблица615[[#This Row],[Общее кол-во шт]]*Таблица615[[#This Row],[Оптовая цена KRW                       за 1шт]]</f>
        <v>0</v>
      </c>
      <c r="M786" s="441" t="str">
        <f>IFERROR(Таблица615[[#This Row],[Общее кол-во шт]]*Таблица615[[#This Row],[Оптовая цена USD                       за 1шт]],"")</f>
        <v/>
      </c>
      <c r="N786" s="442"/>
    </row>
    <row r="787" spans="1:14" ht="22.5" customHeight="1">
      <c r="A787" s="307" t="s">
        <v>21534</v>
      </c>
      <c r="B787" s="433">
        <v>8806182560347</v>
      </c>
      <c r="C787" s="314" t="s">
        <v>32194</v>
      </c>
      <c r="D787" s="434" t="s">
        <v>32195</v>
      </c>
      <c r="E787" s="435">
        <v>7000</v>
      </c>
      <c r="F787" s="436">
        <v>0.54</v>
      </c>
      <c r="G787" s="437">
        <v>8</v>
      </c>
      <c r="H787" s="38">
        <f>Таблица615[[#This Row],[Розничная цена KRW]]*Таблица615[[#This Row],[Коэфициент стоимости]]</f>
        <v>3780.0000000000005</v>
      </c>
      <c r="I787" s="438" t="str">
        <f>IF($H$1="","Введите курс",Таблица615[[#This Row],[Оптовая цена KRW                       за 1шт]]/$H$1)</f>
        <v>Введите курс</v>
      </c>
      <c r="J787" s="444"/>
      <c r="K787" s="439">
        <f>Таблица615[[#This Row],[Заказ коробок ]]*Таблица615[[#This Row],[Кол-во шт в коробке]]</f>
        <v>0</v>
      </c>
      <c r="L787" s="440">
        <f>Таблица615[[#This Row],[Общее кол-во шт]]*Таблица615[[#This Row],[Оптовая цена KRW                       за 1шт]]</f>
        <v>0</v>
      </c>
      <c r="M787" s="441" t="str">
        <f>IFERROR(Таблица615[[#This Row],[Общее кол-во шт]]*Таблица615[[#This Row],[Оптовая цена USD                       за 1шт]],"")</f>
        <v/>
      </c>
      <c r="N787" s="442"/>
    </row>
    <row r="788" spans="1:14" ht="22.5" customHeight="1">
      <c r="A788" s="307" t="s">
        <v>21535</v>
      </c>
      <c r="B788" s="433">
        <v>8806182560354</v>
      </c>
      <c r="C788" s="314" t="s">
        <v>32196</v>
      </c>
      <c r="D788" s="434" t="s">
        <v>32197</v>
      </c>
      <c r="E788" s="435">
        <v>7000</v>
      </c>
      <c r="F788" s="436">
        <v>0.54</v>
      </c>
      <c r="G788" s="437">
        <v>8</v>
      </c>
      <c r="H788" s="38">
        <f>Таблица615[[#This Row],[Розничная цена KRW]]*Таблица615[[#This Row],[Коэфициент стоимости]]</f>
        <v>3780.0000000000005</v>
      </c>
      <c r="I788" s="438" t="str">
        <f>IF($H$1="","Введите курс",Таблица615[[#This Row],[Оптовая цена KRW                       за 1шт]]/$H$1)</f>
        <v>Введите курс</v>
      </c>
      <c r="J788" s="444"/>
      <c r="K788" s="439">
        <f>Таблица615[[#This Row],[Заказ коробок ]]*Таблица615[[#This Row],[Кол-во шт в коробке]]</f>
        <v>0</v>
      </c>
      <c r="L788" s="440">
        <f>Таблица615[[#This Row],[Общее кол-во шт]]*Таблица615[[#This Row],[Оптовая цена KRW                       за 1шт]]</f>
        <v>0</v>
      </c>
      <c r="M788" s="441" t="str">
        <f>IFERROR(Таблица615[[#This Row],[Общее кол-во шт]]*Таблица615[[#This Row],[Оптовая цена USD                       за 1шт]],"")</f>
        <v/>
      </c>
      <c r="N788" s="442"/>
    </row>
    <row r="789" spans="1:14" ht="22.5" customHeight="1">
      <c r="A789" s="307" t="s">
        <v>21536</v>
      </c>
      <c r="B789" s="433">
        <v>8806182560392</v>
      </c>
      <c r="C789" s="314" t="s">
        <v>32198</v>
      </c>
      <c r="D789" s="434" t="s">
        <v>32199</v>
      </c>
      <c r="E789" s="435">
        <v>3000</v>
      </c>
      <c r="F789" s="436">
        <v>0.54</v>
      </c>
      <c r="G789" s="437">
        <v>15</v>
      </c>
      <c r="H789" s="38">
        <f>Таблица615[[#This Row],[Розничная цена KRW]]*Таблица615[[#This Row],[Коэфициент стоимости]]</f>
        <v>1620</v>
      </c>
      <c r="I789" s="438" t="str">
        <f>IF($H$1="","Введите курс",Таблица615[[#This Row],[Оптовая цена KRW                       за 1шт]]/$H$1)</f>
        <v>Введите курс</v>
      </c>
      <c r="J789" s="444"/>
      <c r="K789" s="439">
        <f>Таблица615[[#This Row],[Заказ коробок ]]*Таблица615[[#This Row],[Кол-во шт в коробке]]</f>
        <v>0</v>
      </c>
      <c r="L789" s="440">
        <f>Таблица615[[#This Row],[Общее кол-во шт]]*Таблица615[[#This Row],[Оптовая цена KRW                       за 1шт]]</f>
        <v>0</v>
      </c>
      <c r="M789" s="441" t="str">
        <f>IFERROR(Таблица615[[#This Row],[Общее кол-во шт]]*Таблица615[[#This Row],[Оптовая цена USD                       за 1шт]],"")</f>
        <v/>
      </c>
      <c r="N789" s="442"/>
    </row>
    <row r="790" spans="1:14" ht="22.5" customHeight="1">
      <c r="A790" s="307" t="s">
        <v>21537</v>
      </c>
      <c r="B790" s="433">
        <v>8806182564666</v>
      </c>
      <c r="C790" s="314" t="s">
        <v>21858</v>
      </c>
      <c r="D790" s="434" t="s">
        <v>21859</v>
      </c>
      <c r="E790" s="435">
        <v>6000</v>
      </c>
      <c r="F790" s="436">
        <v>0.54</v>
      </c>
      <c r="G790" s="437">
        <v>15</v>
      </c>
      <c r="H790" s="38">
        <f>Таблица615[[#This Row],[Розничная цена KRW]]*Таблица615[[#This Row],[Коэфициент стоимости]]</f>
        <v>3240</v>
      </c>
      <c r="I790" s="438" t="str">
        <f>IF($H$1="","Введите курс",Таблица615[[#This Row],[Оптовая цена KRW                       за 1шт]]/$H$1)</f>
        <v>Введите курс</v>
      </c>
      <c r="J790" s="444"/>
      <c r="K790" s="439">
        <f>Таблица615[[#This Row],[Заказ коробок ]]*Таблица615[[#This Row],[Кол-во шт в коробке]]</f>
        <v>0</v>
      </c>
      <c r="L790" s="440">
        <f>Таблица615[[#This Row],[Общее кол-во шт]]*Таблица615[[#This Row],[Оптовая цена KRW                       за 1шт]]</f>
        <v>0</v>
      </c>
      <c r="M790" s="441" t="str">
        <f>IFERROR(Таблица615[[#This Row],[Общее кол-во шт]]*Таблица615[[#This Row],[Оптовая цена USD                       за 1шт]],"")</f>
        <v/>
      </c>
      <c r="N790" s="442"/>
    </row>
    <row r="791" spans="1:14" ht="22.5" customHeight="1">
      <c r="A791" s="307" t="s">
        <v>21538</v>
      </c>
      <c r="B791" s="433">
        <v>8806182568138</v>
      </c>
      <c r="C791" s="314" t="s">
        <v>21861</v>
      </c>
      <c r="D791" s="434" t="s">
        <v>21862</v>
      </c>
      <c r="E791" s="435">
        <v>3000</v>
      </c>
      <c r="F791" s="436">
        <v>0.54</v>
      </c>
      <c r="G791" s="437">
        <v>15</v>
      </c>
      <c r="H791" s="38">
        <f>Таблица615[[#This Row],[Розничная цена KRW]]*Таблица615[[#This Row],[Коэфициент стоимости]]</f>
        <v>1620</v>
      </c>
      <c r="I791" s="438" t="str">
        <f>IF($H$1="","Введите курс",Таблица615[[#This Row],[Оптовая цена KRW                       за 1шт]]/$H$1)</f>
        <v>Введите курс</v>
      </c>
      <c r="J791" s="444"/>
      <c r="K791" s="439">
        <f>Таблица615[[#This Row],[Заказ коробок ]]*Таблица615[[#This Row],[Кол-во шт в коробке]]</f>
        <v>0</v>
      </c>
      <c r="L791" s="440">
        <f>Таблица615[[#This Row],[Общее кол-во шт]]*Таблица615[[#This Row],[Оптовая цена KRW                       за 1шт]]</f>
        <v>0</v>
      </c>
      <c r="M791" s="441" t="str">
        <f>IFERROR(Таблица615[[#This Row],[Общее кол-во шт]]*Таблица615[[#This Row],[Оптовая цена USD                       за 1шт]],"")</f>
        <v/>
      </c>
      <c r="N791" s="442"/>
    </row>
    <row r="792" spans="1:14" ht="22.5" customHeight="1">
      <c r="A792" s="307" t="s">
        <v>21541</v>
      </c>
      <c r="B792" s="433">
        <v>8806182571848</v>
      </c>
      <c r="C792" s="314" t="s">
        <v>21865</v>
      </c>
      <c r="D792" s="434" t="s">
        <v>21866</v>
      </c>
      <c r="E792" s="435">
        <v>6000</v>
      </c>
      <c r="F792" s="436">
        <v>0.54</v>
      </c>
      <c r="G792" s="437">
        <v>15</v>
      </c>
      <c r="H792" s="38">
        <f>Таблица615[[#This Row],[Розничная цена KRW]]*Таблица615[[#This Row],[Коэфициент стоимости]]</f>
        <v>3240</v>
      </c>
      <c r="I792" s="438" t="str">
        <f>IF($H$1="","Введите курс",Таблица615[[#This Row],[Оптовая цена KRW                       за 1шт]]/$H$1)</f>
        <v>Введите курс</v>
      </c>
      <c r="J792" s="444"/>
      <c r="K792" s="439">
        <f>Таблица615[[#This Row],[Заказ коробок ]]*Таблица615[[#This Row],[Кол-во шт в коробке]]</f>
        <v>0</v>
      </c>
      <c r="L792" s="440">
        <f>Таблица615[[#This Row],[Общее кол-во шт]]*Таблица615[[#This Row],[Оптовая цена KRW                       за 1шт]]</f>
        <v>0</v>
      </c>
      <c r="M792" s="441" t="str">
        <f>IFERROR(Таблица615[[#This Row],[Общее кол-во шт]]*Таблица615[[#This Row],[Оптовая цена USD                       за 1шт]],"")</f>
        <v/>
      </c>
      <c r="N792" s="442"/>
    </row>
    <row r="793" spans="1:14" ht="22.5" customHeight="1">
      <c r="A793" s="307" t="s">
        <v>21544</v>
      </c>
      <c r="B793" s="433">
        <v>8806182571855</v>
      </c>
      <c r="C793" s="314" t="s">
        <v>21868</v>
      </c>
      <c r="D793" s="434" t="s">
        <v>21869</v>
      </c>
      <c r="E793" s="435">
        <v>7000</v>
      </c>
      <c r="F793" s="436">
        <v>0.54</v>
      </c>
      <c r="G793" s="437">
        <v>15</v>
      </c>
      <c r="H793" s="38">
        <f>Таблица615[[#This Row],[Розничная цена KRW]]*Таблица615[[#This Row],[Коэфициент стоимости]]</f>
        <v>3780.0000000000005</v>
      </c>
      <c r="I793" s="438" t="str">
        <f>IF($H$1="","Введите курс",Таблица615[[#This Row],[Оптовая цена KRW                       за 1шт]]/$H$1)</f>
        <v>Введите курс</v>
      </c>
      <c r="J793" s="444"/>
      <c r="K793" s="439">
        <f>Таблица615[[#This Row],[Заказ коробок ]]*Таблица615[[#This Row],[Кол-во шт в коробке]]</f>
        <v>0</v>
      </c>
      <c r="L793" s="440">
        <f>Таблица615[[#This Row],[Общее кол-во шт]]*Таблица615[[#This Row],[Оптовая цена KRW                       за 1шт]]</f>
        <v>0</v>
      </c>
      <c r="M793" s="441" t="str">
        <f>IFERROR(Таблица615[[#This Row],[Общее кол-во шт]]*Таблица615[[#This Row],[Оптовая цена USD                       за 1шт]],"")</f>
        <v/>
      </c>
      <c r="N793" s="442"/>
    </row>
    <row r="794" spans="1:14" ht="22.5" customHeight="1">
      <c r="A794" s="307" t="s">
        <v>21547</v>
      </c>
      <c r="B794" s="433">
        <v>8806182574016</v>
      </c>
      <c r="C794" s="314" t="s">
        <v>32200</v>
      </c>
      <c r="D794" s="434" t="s">
        <v>32201</v>
      </c>
      <c r="E794" s="435">
        <v>8000</v>
      </c>
      <c r="F794" s="436">
        <v>0.54</v>
      </c>
      <c r="G794" s="437">
        <v>4</v>
      </c>
      <c r="H794" s="38">
        <f>Таблица615[[#This Row],[Розничная цена KRW]]*Таблица615[[#This Row],[Коэфициент стоимости]]</f>
        <v>4320</v>
      </c>
      <c r="I794" s="438" t="str">
        <f>IF($H$1="","Введите курс",Таблица615[[#This Row],[Оптовая цена KRW                       за 1шт]]/$H$1)</f>
        <v>Введите курс</v>
      </c>
      <c r="J794" s="444"/>
      <c r="K794" s="439">
        <f>Таблица615[[#This Row],[Заказ коробок ]]*Таблица615[[#This Row],[Кол-во шт в коробке]]</f>
        <v>0</v>
      </c>
      <c r="L794" s="440">
        <f>Таблица615[[#This Row],[Общее кол-во шт]]*Таблица615[[#This Row],[Оптовая цена KRW                       за 1шт]]</f>
        <v>0</v>
      </c>
      <c r="M794" s="441" t="str">
        <f>IFERROR(Таблица615[[#This Row],[Общее кол-во шт]]*Таблица615[[#This Row],[Оптовая цена USD                       за 1шт]],"")</f>
        <v/>
      </c>
      <c r="N794" s="442"/>
    </row>
    <row r="795" spans="1:14" ht="22.5" customHeight="1">
      <c r="A795" s="307" t="s">
        <v>21550</v>
      </c>
      <c r="B795" s="433">
        <v>8806182574023</v>
      </c>
      <c r="C795" s="314" t="s">
        <v>32202</v>
      </c>
      <c r="D795" s="434" t="s">
        <v>32203</v>
      </c>
      <c r="E795" s="435">
        <v>8000</v>
      </c>
      <c r="F795" s="436">
        <v>0.54</v>
      </c>
      <c r="G795" s="437">
        <v>4</v>
      </c>
      <c r="H795" s="38">
        <f>Таблица615[[#This Row],[Розничная цена KRW]]*Таблица615[[#This Row],[Коэфициент стоимости]]</f>
        <v>4320</v>
      </c>
      <c r="I795" s="438" t="str">
        <f>IF($H$1="","Введите курс",Таблица615[[#This Row],[Оптовая цена KRW                       за 1шт]]/$H$1)</f>
        <v>Введите курс</v>
      </c>
      <c r="J795" s="444"/>
      <c r="K795" s="439">
        <f>Таблица615[[#This Row],[Заказ коробок ]]*Таблица615[[#This Row],[Кол-во шт в коробке]]</f>
        <v>0</v>
      </c>
      <c r="L795" s="440">
        <f>Таблица615[[#This Row],[Общее кол-во шт]]*Таблица615[[#This Row],[Оптовая цена KRW                       за 1шт]]</f>
        <v>0</v>
      </c>
      <c r="M795" s="441" t="str">
        <f>IFERROR(Таблица615[[#This Row],[Общее кол-во шт]]*Таблица615[[#This Row],[Оптовая цена USD                       за 1шт]],"")</f>
        <v/>
      </c>
      <c r="N795" s="442"/>
    </row>
    <row r="796" spans="1:14" ht="22.5" customHeight="1">
      <c r="A796" s="307" t="s">
        <v>21553</v>
      </c>
      <c r="B796" s="433">
        <v>8806182574030</v>
      </c>
      <c r="C796" s="314" t="s">
        <v>32204</v>
      </c>
      <c r="D796" s="434" t="s">
        <v>32205</v>
      </c>
      <c r="E796" s="435">
        <v>8000</v>
      </c>
      <c r="F796" s="436">
        <v>0.54</v>
      </c>
      <c r="G796" s="437">
        <v>4</v>
      </c>
      <c r="H796" s="38">
        <f>Таблица615[[#This Row],[Розничная цена KRW]]*Таблица615[[#This Row],[Коэфициент стоимости]]</f>
        <v>4320</v>
      </c>
      <c r="I796" s="438" t="str">
        <f>IF($H$1="","Введите курс",Таблица615[[#This Row],[Оптовая цена KRW                       за 1шт]]/$H$1)</f>
        <v>Введите курс</v>
      </c>
      <c r="J796" s="444"/>
      <c r="K796" s="439">
        <f>Таблица615[[#This Row],[Заказ коробок ]]*Таблица615[[#This Row],[Кол-во шт в коробке]]</f>
        <v>0</v>
      </c>
      <c r="L796" s="440">
        <f>Таблица615[[#This Row],[Общее кол-во шт]]*Таблица615[[#This Row],[Оптовая цена KRW                       за 1шт]]</f>
        <v>0</v>
      </c>
      <c r="M796" s="441" t="str">
        <f>IFERROR(Таблица615[[#This Row],[Общее кол-во шт]]*Таблица615[[#This Row],[Оптовая цена USD                       за 1шт]],"")</f>
        <v/>
      </c>
      <c r="N796" s="442"/>
    </row>
    <row r="797" spans="1:14" ht="22.5" customHeight="1">
      <c r="A797" s="307" t="s">
        <v>21556</v>
      </c>
      <c r="B797" s="433">
        <v>8806182574047</v>
      </c>
      <c r="C797" s="314" t="s">
        <v>32206</v>
      </c>
      <c r="D797" s="434" t="s">
        <v>32207</v>
      </c>
      <c r="E797" s="435">
        <v>8000</v>
      </c>
      <c r="F797" s="436">
        <v>0.54</v>
      </c>
      <c r="G797" s="437">
        <v>4</v>
      </c>
      <c r="H797" s="38">
        <f>Таблица615[[#This Row],[Розничная цена KRW]]*Таблица615[[#This Row],[Коэфициент стоимости]]</f>
        <v>4320</v>
      </c>
      <c r="I797" s="438" t="str">
        <f>IF($H$1="","Введите курс",Таблица615[[#This Row],[Оптовая цена KRW                       за 1шт]]/$H$1)</f>
        <v>Введите курс</v>
      </c>
      <c r="J797" s="444"/>
      <c r="K797" s="439">
        <f>Таблица615[[#This Row],[Заказ коробок ]]*Таблица615[[#This Row],[Кол-во шт в коробке]]</f>
        <v>0</v>
      </c>
      <c r="L797" s="440">
        <f>Таблица615[[#This Row],[Общее кол-во шт]]*Таблица615[[#This Row],[Оптовая цена KRW                       за 1шт]]</f>
        <v>0</v>
      </c>
      <c r="M797" s="441" t="str">
        <f>IFERROR(Таблица615[[#This Row],[Общее кол-во шт]]*Таблица615[[#This Row],[Оптовая цена USD                       за 1шт]],"")</f>
        <v/>
      </c>
      <c r="N797" s="442"/>
    </row>
    <row r="798" spans="1:14" ht="22.5" customHeight="1">
      <c r="A798" s="307" t="s">
        <v>21559</v>
      </c>
      <c r="B798" s="433">
        <v>8806182574054</v>
      </c>
      <c r="C798" s="314" t="s">
        <v>32208</v>
      </c>
      <c r="D798" s="434" t="s">
        <v>32209</v>
      </c>
      <c r="E798" s="435">
        <v>8000</v>
      </c>
      <c r="F798" s="436">
        <v>0.54</v>
      </c>
      <c r="G798" s="437">
        <v>4</v>
      </c>
      <c r="H798" s="38">
        <f>Таблица615[[#This Row],[Розничная цена KRW]]*Таблица615[[#This Row],[Коэфициент стоимости]]</f>
        <v>4320</v>
      </c>
      <c r="I798" s="438" t="str">
        <f>IF($H$1="","Введите курс",Таблица615[[#This Row],[Оптовая цена KRW                       за 1шт]]/$H$1)</f>
        <v>Введите курс</v>
      </c>
      <c r="J798" s="444"/>
      <c r="K798" s="439">
        <f>Таблица615[[#This Row],[Заказ коробок ]]*Таблица615[[#This Row],[Кол-во шт в коробке]]</f>
        <v>0</v>
      </c>
      <c r="L798" s="440">
        <f>Таблица615[[#This Row],[Общее кол-во шт]]*Таблица615[[#This Row],[Оптовая цена KRW                       за 1шт]]</f>
        <v>0</v>
      </c>
      <c r="M798" s="441" t="str">
        <f>IFERROR(Таблица615[[#This Row],[Общее кол-во шт]]*Таблица615[[#This Row],[Оптовая цена USD                       за 1шт]],"")</f>
        <v/>
      </c>
      <c r="N798" s="442"/>
    </row>
    <row r="799" spans="1:14" ht="22.5" customHeight="1">
      <c r="A799" s="307" t="s">
        <v>21562</v>
      </c>
      <c r="B799" s="433">
        <v>8806182574061</v>
      </c>
      <c r="C799" s="314" t="s">
        <v>32210</v>
      </c>
      <c r="D799" s="434" t="s">
        <v>32211</v>
      </c>
      <c r="E799" s="435">
        <v>8000</v>
      </c>
      <c r="F799" s="436">
        <v>0.54</v>
      </c>
      <c r="G799" s="437">
        <v>4</v>
      </c>
      <c r="H799" s="38">
        <f>Таблица615[[#This Row],[Розничная цена KRW]]*Таблица615[[#This Row],[Коэфициент стоимости]]</f>
        <v>4320</v>
      </c>
      <c r="I799" s="438" t="str">
        <f>IF($H$1="","Введите курс",Таблица615[[#This Row],[Оптовая цена KRW                       за 1шт]]/$H$1)</f>
        <v>Введите курс</v>
      </c>
      <c r="J799" s="444"/>
      <c r="K799" s="439">
        <f>Таблица615[[#This Row],[Заказ коробок ]]*Таблица615[[#This Row],[Кол-во шт в коробке]]</f>
        <v>0</v>
      </c>
      <c r="L799" s="440">
        <f>Таблица615[[#This Row],[Общее кол-во шт]]*Таблица615[[#This Row],[Оптовая цена KRW                       за 1шт]]</f>
        <v>0</v>
      </c>
      <c r="M799" s="441" t="str">
        <f>IFERROR(Таблица615[[#This Row],[Общее кол-во шт]]*Таблица615[[#This Row],[Оптовая цена USD                       за 1шт]],"")</f>
        <v/>
      </c>
      <c r="N799" s="442"/>
    </row>
    <row r="800" spans="1:14" ht="22.5" customHeight="1">
      <c r="A800" s="307" t="s">
        <v>21564</v>
      </c>
      <c r="B800" s="433">
        <v>8806182574078</v>
      </c>
      <c r="C800" s="314" t="s">
        <v>32212</v>
      </c>
      <c r="D800" s="434" t="s">
        <v>32213</v>
      </c>
      <c r="E800" s="435">
        <v>8000</v>
      </c>
      <c r="F800" s="436">
        <v>0.54</v>
      </c>
      <c r="G800" s="437">
        <v>4</v>
      </c>
      <c r="H800" s="38">
        <f>Таблица615[[#This Row],[Розничная цена KRW]]*Таблица615[[#This Row],[Коэфициент стоимости]]</f>
        <v>4320</v>
      </c>
      <c r="I800" s="438" t="str">
        <f>IF($H$1="","Введите курс",Таблица615[[#This Row],[Оптовая цена KRW                       за 1шт]]/$H$1)</f>
        <v>Введите курс</v>
      </c>
      <c r="J800" s="444"/>
      <c r="K800" s="439">
        <f>Таблица615[[#This Row],[Заказ коробок ]]*Таблица615[[#This Row],[Кол-во шт в коробке]]</f>
        <v>0</v>
      </c>
      <c r="L800" s="440">
        <f>Таблица615[[#This Row],[Общее кол-во шт]]*Таблица615[[#This Row],[Оптовая цена KRW                       за 1шт]]</f>
        <v>0</v>
      </c>
      <c r="M800" s="441" t="str">
        <f>IFERROR(Таблица615[[#This Row],[Общее кол-во шт]]*Таблица615[[#This Row],[Оптовая цена USD                       за 1шт]],"")</f>
        <v/>
      </c>
      <c r="N800" s="442"/>
    </row>
    <row r="801" spans="1:14" ht="22.5" customHeight="1">
      <c r="A801" s="307" t="s">
        <v>21567</v>
      </c>
      <c r="B801" s="433">
        <v>8806182575563</v>
      </c>
      <c r="C801" s="314" t="s">
        <v>21871</v>
      </c>
      <c r="D801" s="434" t="s">
        <v>21872</v>
      </c>
      <c r="E801" s="435">
        <v>2500</v>
      </c>
      <c r="F801" s="436">
        <v>0.54</v>
      </c>
      <c r="G801" s="437">
        <v>25</v>
      </c>
      <c r="H801" s="38">
        <f>Таблица615[[#This Row],[Розничная цена KRW]]*Таблица615[[#This Row],[Коэфициент стоимости]]</f>
        <v>1350</v>
      </c>
      <c r="I801" s="438" t="str">
        <f>IF($H$1="","Введите курс",Таблица615[[#This Row],[Оптовая цена KRW                       за 1шт]]/$H$1)</f>
        <v>Введите курс</v>
      </c>
      <c r="J801" s="444"/>
      <c r="K801" s="439">
        <f>Таблица615[[#This Row],[Заказ коробок ]]*Таблица615[[#This Row],[Кол-во шт в коробке]]</f>
        <v>0</v>
      </c>
      <c r="L801" s="440">
        <f>Таблица615[[#This Row],[Общее кол-во шт]]*Таблица615[[#This Row],[Оптовая цена KRW                       за 1шт]]</f>
        <v>0</v>
      </c>
      <c r="M801" s="441" t="str">
        <f>IFERROR(Таблица615[[#This Row],[Общее кол-во шт]]*Таблица615[[#This Row],[Оптовая цена USD                       за 1шт]],"")</f>
        <v/>
      </c>
      <c r="N801" s="442"/>
    </row>
    <row r="802" spans="1:14" ht="22.5" customHeight="1">
      <c r="A802" s="307" t="s">
        <v>21570</v>
      </c>
      <c r="B802" s="433">
        <v>8806182579974</v>
      </c>
      <c r="C802" s="314" t="s">
        <v>21876</v>
      </c>
      <c r="D802" s="434" t="s">
        <v>21877</v>
      </c>
      <c r="E802" s="435">
        <v>16000</v>
      </c>
      <c r="F802" s="436">
        <v>0.54</v>
      </c>
      <c r="G802" s="437">
        <v>10</v>
      </c>
      <c r="H802" s="38">
        <f>Таблица615[[#This Row],[Розничная цена KRW]]*Таблица615[[#This Row],[Коэфициент стоимости]]</f>
        <v>8640</v>
      </c>
      <c r="I802" s="438" t="str">
        <f>IF($H$1="","Введите курс",Таблица615[[#This Row],[Оптовая цена KRW                       за 1шт]]/$H$1)</f>
        <v>Введите курс</v>
      </c>
      <c r="J802" s="444"/>
      <c r="K802" s="439">
        <f>Таблица615[[#This Row],[Заказ коробок ]]*Таблица615[[#This Row],[Кол-во шт в коробке]]</f>
        <v>0</v>
      </c>
      <c r="L802" s="440">
        <f>Таблица615[[#This Row],[Общее кол-во шт]]*Таблица615[[#This Row],[Оптовая цена KRW                       за 1шт]]</f>
        <v>0</v>
      </c>
      <c r="M802" s="441" t="str">
        <f>IFERROR(Таблица615[[#This Row],[Общее кол-во шт]]*Таблица615[[#This Row],[Оптовая цена USD                       за 1шт]],"")</f>
        <v/>
      </c>
      <c r="N802" s="442"/>
    </row>
    <row r="803" spans="1:14" ht="22.5" customHeight="1">
      <c r="A803" s="307" t="s">
        <v>21573</v>
      </c>
      <c r="B803" s="433">
        <v>8806182581359</v>
      </c>
      <c r="C803" s="314" t="s">
        <v>32214</v>
      </c>
      <c r="D803" s="434" t="s">
        <v>32215</v>
      </c>
      <c r="E803" s="435">
        <v>9000</v>
      </c>
      <c r="F803" s="436">
        <v>0.54</v>
      </c>
      <c r="G803" s="437">
        <v>4</v>
      </c>
      <c r="H803" s="38">
        <f>Таблица615[[#This Row],[Розничная цена KRW]]*Таблица615[[#This Row],[Коэфициент стоимости]]</f>
        <v>4860</v>
      </c>
      <c r="I803" s="438" t="str">
        <f>IF($H$1="","Введите курс",Таблица615[[#This Row],[Оптовая цена KRW                       за 1шт]]/$H$1)</f>
        <v>Введите курс</v>
      </c>
      <c r="J803" s="444"/>
      <c r="K803" s="439">
        <f>Таблица615[[#This Row],[Заказ коробок ]]*Таблица615[[#This Row],[Кол-во шт в коробке]]</f>
        <v>0</v>
      </c>
      <c r="L803" s="440">
        <f>Таблица615[[#This Row],[Общее кол-во шт]]*Таблица615[[#This Row],[Оптовая цена KRW                       за 1шт]]</f>
        <v>0</v>
      </c>
      <c r="M803" s="441" t="str">
        <f>IFERROR(Таблица615[[#This Row],[Общее кол-во шт]]*Таблица615[[#This Row],[Оптовая цена USD                       за 1шт]],"")</f>
        <v/>
      </c>
      <c r="N803" s="442"/>
    </row>
    <row r="804" spans="1:14" ht="22.5" customHeight="1">
      <c r="A804" s="307" t="s">
        <v>21576</v>
      </c>
      <c r="B804" s="433">
        <v>8806182581946</v>
      </c>
      <c r="C804" s="314" t="s">
        <v>32216</v>
      </c>
      <c r="D804" s="434" t="s">
        <v>32217</v>
      </c>
      <c r="E804" s="435">
        <v>7000</v>
      </c>
      <c r="F804" s="436">
        <v>0.54</v>
      </c>
      <c r="G804" s="437">
        <v>8</v>
      </c>
      <c r="H804" s="38">
        <f>Таблица615[[#This Row],[Розничная цена KRW]]*Таблица615[[#This Row],[Коэфициент стоимости]]</f>
        <v>3780.0000000000005</v>
      </c>
      <c r="I804" s="438" t="str">
        <f>IF($H$1="","Введите курс",Таблица615[[#This Row],[Оптовая цена KRW                       за 1шт]]/$H$1)</f>
        <v>Введите курс</v>
      </c>
      <c r="J804" s="444"/>
      <c r="K804" s="439">
        <f>Таблица615[[#This Row],[Заказ коробок ]]*Таблица615[[#This Row],[Кол-во шт в коробке]]</f>
        <v>0</v>
      </c>
      <c r="L804" s="440">
        <f>Таблица615[[#This Row],[Общее кол-во шт]]*Таблица615[[#This Row],[Оптовая цена KRW                       за 1шт]]</f>
        <v>0</v>
      </c>
      <c r="M804" s="441" t="str">
        <f>IFERROR(Таблица615[[#This Row],[Общее кол-во шт]]*Таблица615[[#This Row],[Оптовая цена USD                       за 1шт]],"")</f>
        <v/>
      </c>
      <c r="N804" s="442"/>
    </row>
    <row r="805" spans="1:14" ht="22.5" customHeight="1">
      <c r="A805" s="307" t="s">
        <v>21577</v>
      </c>
      <c r="B805" s="433">
        <v>8806182586477</v>
      </c>
      <c r="C805" s="314" t="s">
        <v>21882</v>
      </c>
      <c r="D805" s="434" t="s">
        <v>21883</v>
      </c>
      <c r="E805" s="435">
        <v>12000</v>
      </c>
      <c r="F805" s="436">
        <v>0.54</v>
      </c>
      <c r="G805" s="437">
        <v>6</v>
      </c>
      <c r="H805" s="38">
        <f>Таблица615[[#This Row],[Розничная цена KRW]]*Таблица615[[#This Row],[Коэфициент стоимости]]</f>
        <v>6480</v>
      </c>
      <c r="I805" s="438" t="str">
        <f>IF($H$1="","Введите курс",Таблица615[[#This Row],[Оптовая цена KRW                       за 1шт]]/$H$1)</f>
        <v>Введите курс</v>
      </c>
      <c r="J805" s="444"/>
      <c r="K805" s="439">
        <f>Таблица615[[#This Row],[Заказ коробок ]]*Таблица615[[#This Row],[Кол-во шт в коробке]]</f>
        <v>0</v>
      </c>
      <c r="L805" s="440">
        <f>Таблица615[[#This Row],[Общее кол-во шт]]*Таблица615[[#This Row],[Оптовая цена KRW                       за 1шт]]</f>
        <v>0</v>
      </c>
      <c r="M805" s="441" t="str">
        <f>IFERROR(Таблица615[[#This Row],[Общее кол-во шт]]*Таблица615[[#This Row],[Оптовая цена USD                       за 1шт]],"")</f>
        <v/>
      </c>
      <c r="N805" s="442"/>
    </row>
    <row r="806" spans="1:14" ht="22.5" customHeight="1">
      <c r="A806" s="307" t="s">
        <v>21578</v>
      </c>
      <c r="B806" s="433">
        <v>8806182586484</v>
      </c>
      <c r="C806" s="314" t="s">
        <v>21885</v>
      </c>
      <c r="D806" s="434" t="s">
        <v>21886</v>
      </c>
      <c r="E806" s="435">
        <v>12000</v>
      </c>
      <c r="F806" s="436">
        <v>0.54</v>
      </c>
      <c r="G806" s="437">
        <v>6</v>
      </c>
      <c r="H806" s="38">
        <f>Таблица615[[#This Row],[Розничная цена KRW]]*Таблица615[[#This Row],[Коэфициент стоимости]]</f>
        <v>6480</v>
      </c>
      <c r="I806" s="438" t="str">
        <f>IF($H$1="","Введите курс",Таблица615[[#This Row],[Оптовая цена KRW                       за 1шт]]/$H$1)</f>
        <v>Введите курс</v>
      </c>
      <c r="J806" s="444"/>
      <c r="K806" s="439">
        <f>Таблица615[[#This Row],[Заказ коробок ]]*Таблица615[[#This Row],[Кол-во шт в коробке]]</f>
        <v>0</v>
      </c>
      <c r="L806" s="440">
        <f>Таблица615[[#This Row],[Общее кол-во шт]]*Таблица615[[#This Row],[Оптовая цена KRW                       за 1шт]]</f>
        <v>0</v>
      </c>
      <c r="M806" s="441" t="str">
        <f>IFERROR(Таблица615[[#This Row],[Общее кол-во шт]]*Таблица615[[#This Row],[Оптовая цена USD                       за 1шт]],"")</f>
        <v/>
      </c>
      <c r="N806" s="442"/>
    </row>
    <row r="807" spans="1:14" ht="22.5" customHeight="1">
      <c r="A807" s="307" t="s">
        <v>21579</v>
      </c>
      <c r="B807" s="433">
        <v>8806182586538</v>
      </c>
      <c r="C807" s="314" t="s">
        <v>21888</v>
      </c>
      <c r="D807" s="434" t="s">
        <v>32218</v>
      </c>
      <c r="E807" s="435">
        <v>9000</v>
      </c>
      <c r="F807" s="436">
        <v>0.54</v>
      </c>
      <c r="G807" s="437">
        <v>40</v>
      </c>
      <c r="H807" s="38">
        <f>Таблица615[[#This Row],[Розничная цена KRW]]*Таблица615[[#This Row],[Коэфициент стоимости]]</f>
        <v>4860</v>
      </c>
      <c r="I807" s="438" t="str">
        <f>IF($H$1="","Введите курс",Таблица615[[#This Row],[Оптовая цена KRW                       за 1шт]]/$H$1)</f>
        <v>Введите курс</v>
      </c>
      <c r="J807" s="444"/>
      <c r="K807" s="439">
        <f>Таблица615[[#This Row],[Заказ коробок ]]*Таблица615[[#This Row],[Кол-во шт в коробке]]</f>
        <v>0</v>
      </c>
      <c r="L807" s="440">
        <f>Таблица615[[#This Row],[Общее кол-во шт]]*Таблица615[[#This Row],[Оптовая цена KRW                       за 1шт]]</f>
        <v>0</v>
      </c>
      <c r="M807" s="441" t="str">
        <f>IFERROR(Таблица615[[#This Row],[Общее кол-во шт]]*Таблица615[[#This Row],[Оптовая цена USD                       за 1шт]],"")</f>
        <v/>
      </c>
      <c r="N807" s="442"/>
    </row>
    <row r="808" spans="1:14" ht="22.5" customHeight="1">
      <c r="A808" s="307" t="s">
        <v>21581</v>
      </c>
      <c r="B808" s="433">
        <v>8806182586545</v>
      </c>
      <c r="C808" s="314" t="s">
        <v>21890</v>
      </c>
      <c r="D808" s="434" t="s">
        <v>32219</v>
      </c>
      <c r="E808" s="435">
        <v>9000</v>
      </c>
      <c r="F808" s="436">
        <v>0.54</v>
      </c>
      <c r="G808" s="437">
        <v>12</v>
      </c>
      <c r="H808" s="38">
        <f>Таблица615[[#This Row],[Розничная цена KRW]]*Таблица615[[#This Row],[Коэфициент стоимости]]</f>
        <v>4860</v>
      </c>
      <c r="I808" s="438" t="str">
        <f>IF($H$1="","Введите курс",Таблица615[[#This Row],[Оптовая цена KRW                       за 1шт]]/$H$1)</f>
        <v>Введите курс</v>
      </c>
      <c r="J808" s="444"/>
      <c r="K808" s="439">
        <f>Таблица615[[#This Row],[Заказ коробок ]]*Таблица615[[#This Row],[Кол-во шт в коробке]]</f>
        <v>0</v>
      </c>
      <c r="L808" s="440">
        <f>Таблица615[[#This Row],[Общее кол-во шт]]*Таблица615[[#This Row],[Оптовая цена KRW                       за 1шт]]</f>
        <v>0</v>
      </c>
      <c r="M808" s="441" t="str">
        <f>IFERROR(Таблица615[[#This Row],[Общее кол-во шт]]*Таблица615[[#This Row],[Оптовая цена USD                       за 1шт]],"")</f>
        <v/>
      </c>
      <c r="N808" s="442"/>
    </row>
    <row r="809" spans="1:14" ht="22.5" customHeight="1">
      <c r="A809" s="307" t="s">
        <v>21583</v>
      </c>
      <c r="B809" s="433">
        <v>8806182586552</v>
      </c>
      <c r="C809" s="314" t="s">
        <v>21892</v>
      </c>
      <c r="D809" s="434" t="s">
        <v>32220</v>
      </c>
      <c r="E809" s="435">
        <v>9000</v>
      </c>
      <c r="F809" s="436">
        <v>0.54</v>
      </c>
      <c r="G809" s="437">
        <v>12</v>
      </c>
      <c r="H809" s="38">
        <f>Таблица615[[#This Row],[Розничная цена KRW]]*Таблица615[[#This Row],[Коэфициент стоимости]]</f>
        <v>4860</v>
      </c>
      <c r="I809" s="438" t="str">
        <f>IF($H$1="","Введите курс",Таблица615[[#This Row],[Оптовая цена KRW                       за 1шт]]/$H$1)</f>
        <v>Введите курс</v>
      </c>
      <c r="J809" s="444"/>
      <c r="K809" s="439">
        <f>Таблица615[[#This Row],[Заказ коробок ]]*Таблица615[[#This Row],[Кол-во шт в коробке]]</f>
        <v>0</v>
      </c>
      <c r="L809" s="440">
        <f>Таблица615[[#This Row],[Общее кол-во шт]]*Таблица615[[#This Row],[Оптовая цена KRW                       за 1шт]]</f>
        <v>0</v>
      </c>
      <c r="M809" s="441" t="str">
        <f>IFERROR(Таблица615[[#This Row],[Общее кол-во шт]]*Таблица615[[#This Row],[Оптовая цена USD                       за 1шт]],"")</f>
        <v/>
      </c>
      <c r="N809" s="442"/>
    </row>
    <row r="810" spans="1:14" ht="22.5" customHeight="1">
      <c r="A810" s="307" t="s">
        <v>21586</v>
      </c>
      <c r="B810" s="433">
        <v>8806182586972</v>
      </c>
      <c r="C810" s="314" t="s">
        <v>21895</v>
      </c>
      <c r="D810" s="434" t="s">
        <v>21896</v>
      </c>
      <c r="E810" s="435">
        <v>9000</v>
      </c>
      <c r="F810" s="436">
        <v>0.54</v>
      </c>
      <c r="G810" s="437">
        <v>6</v>
      </c>
      <c r="H810" s="38">
        <f>Таблица615[[#This Row],[Розничная цена KRW]]*Таблица615[[#This Row],[Коэфициент стоимости]]</f>
        <v>4860</v>
      </c>
      <c r="I810" s="438" t="str">
        <f>IF($H$1="","Введите курс",Таблица615[[#This Row],[Оптовая цена KRW                       за 1шт]]/$H$1)</f>
        <v>Введите курс</v>
      </c>
      <c r="J810" s="444"/>
      <c r="K810" s="439">
        <f>Таблица615[[#This Row],[Заказ коробок ]]*Таблица615[[#This Row],[Кол-во шт в коробке]]</f>
        <v>0</v>
      </c>
      <c r="L810" s="440">
        <f>Таблица615[[#This Row],[Общее кол-во шт]]*Таблица615[[#This Row],[Оптовая цена KRW                       за 1шт]]</f>
        <v>0</v>
      </c>
      <c r="M810" s="441" t="str">
        <f>IFERROR(Таблица615[[#This Row],[Общее кол-во шт]]*Таблица615[[#This Row],[Оптовая цена USD                       за 1шт]],"")</f>
        <v/>
      </c>
      <c r="N810" s="442"/>
    </row>
    <row r="811" spans="1:14" ht="22.5" customHeight="1">
      <c r="A811" s="307" t="s">
        <v>21589</v>
      </c>
      <c r="B811" s="433">
        <v>8806182587160</v>
      </c>
      <c r="C811" s="314" t="s">
        <v>21898</v>
      </c>
      <c r="D811" s="434" t="s">
        <v>21899</v>
      </c>
      <c r="E811" s="435">
        <v>18000</v>
      </c>
      <c r="F811" s="436">
        <v>0.54</v>
      </c>
      <c r="G811" s="437">
        <v>6</v>
      </c>
      <c r="H811" s="38">
        <f>Таблица615[[#This Row],[Розничная цена KRW]]*Таблица615[[#This Row],[Коэфициент стоимости]]</f>
        <v>9720</v>
      </c>
      <c r="I811" s="438" t="str">
        <f>IF($H$1="","Введите курс",Таблица615[[#This Row],[Оптовая цена KRW                       за 1шт]]/$H$1)</f>
        <v>Введите курс</v>
      </c>
      <c r="J811" s="444"/>
      <c r="K811" s="439">
        <f>Таблица615[[#This Row],[Заказ коробок ]]*Таблица615[[#This Row],[Кол-во шт в коробке]]</f>
        <v>0</v>
      </c>
      <c r="L811" s="440">
        <f>Таблица615[[#This Row],[Общее кол-во шт]]*Таблица615[[#This Row],[Оптовая цена KRW                       за 1шт]]</f>
        <v>0</v>
      </c>
      <c r="M811" s="441" t="str">
        <f>IFERROR(Таблица615[[#This Row],[Общее кол-во шт]]*Таблица615[[#This Row],[Оптовая цена USD                       за 1шт]],"")</f>
        <v/>
      </c>
      <c r="N811" s="442"/>
    </row>
    <row r="812" spans="1:14" ht="22.5" customHeight="1">
      <c r="A812" s="307" t="s">
        <v>21590</v>
      </c>
      <c r="B812" s="433">
        <v>8806182587177</v>
      </c>
      <c r="C812" s="314" t="s">
        <v>21901</v>
      </c>
      <c r="D812" s="434" t="s">
        <v>32221</v>
      </c>
      <c r="E812" s="435">
        <v>9000</v>
      </c>
      <c r="F812" s="436">
        <v>0.54</v>
      </c>
      <c r="G812" s="437">
        <v>9</v>
      </c>
      <c r="H812" s="38">
        <f>Таблица615[[#This Row],[Розничная цена KRW]]*Таблица615[[#This Row],[Коэфициент стоимости]]</f>
        <v>4860</v>
      </c>
      <c r="I812" s="438" t="str">
        <f>IF($H$1="","Введите курс",Таблица615[[#This Row],[Оптовая цена KRW                       за 1шт]]/$H$1)</f>
        <v>Введите курс</v>
      </c>
      <c r="J812" s="444"/>
      <c r="K812" s="439">
        <f>Таблица615[[#This Row],[Заказ коробок ]]*Таблица615[[#This Row],[Кол-во шт в коробке]]</f>
        <v>0</v>
      </c>
      <c r="L812" s="440">
        <f>Таблица615[[#This Row],[Общее кол-во шт]]*Таблица615[[#This Row],[Оптовая цена KRW                       за 1шт]]</f>
        <v>0</v>
      </c>
      <c r="M812" s="441" t="str">
        <f>IFERROR(Таблица615[[#This Row],[Общее кол-во шт]]*Таблица615[[#This Row],[Оптовая цена USD                       за 1шт]],"")</f>
        <v/>
      </c>
      <c r="N812" s="442"/>
    </row>
    <row r="813" spans="1:14" ht="22.5" customHeight="1">
      <c r="A813" s="307" t="s">
        <v>21593</v>
      </c>
      <c r="B813" s="433">
        <v>8806182587191</v>
      </c>
      <c r="C813" s="314" t="s">
        <v>21903</v>
      </c>
      <c r="D813" s="434" t="s">
        <v>21904</v>
      </c>
      <c r="E813" s="435">
        <v>9000</v>
      </c>
      <c r="F813" s="436">
        <v>0.54</v>
      </c>
      <c r="G813" s="437">
        <v>6</v>
      </c>
      <c r="H813" s="38">
        <f>Таблица615[[#This Row],[Розничная цена KRW]]*Таблица615[[#This Row],[Коэфициент стоимости]]</f>
        <v>4860</v>
      </c>
      <c r="I813" s="438" t="str">
        <f>IF($H$1="","Введите курс",Таблица615[[#This Row],[Оптовая цена KRW                       за 1шт]]/$H$1)</f>
        <v>Введите курс</v>
      </c>
      <c r="J813" s="444"/>
      <c r="K813" s="439">
        <f>Таблица615[[#This Row],[Заказ коробок ]]*Таблица615[[#This Row],[Кол-во шт в коробке]]</f>
        <v>0</v>
      </c>
      <c r="L813" s="440">
        <f>Таблица615[[#This Row],[Общее кол-во шт]]*Таблица615[[#This Row],[Оптовая цена KRW                       за 1шт]]</f>
        <v>0</v>
      </c>
      <c r="M813" s="441" t="str">
        <f>IFERROR(Таблица615[[#This Row],[Общее кол-во шт]]*Таблица615[[#This Row],[Оптовая цена USD                       за 1шт]],"")</f>
        <v/>
      </c>
      <c r="N813" s="442"/>
    </row>
    <row r="814" spans="1:14" ht="22.5" customHeight="1">
      <c r="A814" s="307" t="s">
        <v>21596</v>
      </c>
      <c r="B814" s="433">
        <v>8806182587276</v>
      </c>
      <c r="C814" s="314" t="s">
        <v>21907</v>
      </c>
      <c r="D814" s="434" t="s">
        <v>21908</v>
      </c>
      <c r="E814" s="435">
        <v>3500</v>
      </c>
      <c r="F814" s="436">
        <v>0.54</v>
      </c>
      <c r="G814" s="437">
        <v>12</v>
      </c>
      <c r="H814" s="38">
        <f>Таблица615[[#This Row],[Розничная цена KRW]]*Таблица615[[#This Row],[Коэфициент стоимости]]</f>
        <v>1890.0000000000002</v>
      </c>
      <c r="I814" s="438" t="str">
        <f>IF($H$1="","Введите курс",Таблица615[[#This Row],[Оптовая цена KRW                       за 1шт]]/$H$1)</f>
        <v>Введите курс</v>
      </c>
      <c r="J814" s="444"/>
      <c r="K814" s="439">
        <f>Таблица615[[#This Row],[Заказ коробок ]]*Таблица615[[#This Row],[Кол-во шт в коробке]]</f>
        <v>0</v>
      </c>
      <c r="L814" s="440">
        <f>Таблица615[[#This Row],[Общее кол-во шт]]*Таблица615[[#This Row],[Оптовая цена KRW                       за 1шт]]</f>
        <v>0</v>
      </c>
      <c r="M814" s="441" t="str">
        <f>IFERROR(Таблица615[[#This Row],[Общее кол-во шт]]*Таблица615[[#This Row],[Оптовая цена USD                       за 1шт]],"")</f>
        <v/>
      </c>
      <c r="N814" s="442"/>
    </row>
    <row r="815" spans="1:14" ht="22.5" customHeight="1">
      <c r="A815" s="307" t="s">
        <v>21599</v>
      </c>
      <c r="B815" s="433">
        <v>8806182587283</v>
      </c>
      <c r="C815" s="314" t="s">
        <v>21910</v>
      </c>
      <c r="D815" s="434" t="s">
        <v>21911</v>
      </c>
      <c r="E815" s="435">
        <v>3500</v>
      </c>
      <c r="F815" s="436">
        <v>0.54</v>
      </c>
      <c r="G815" s="437">
        <v>12</v>
      </c>
      <c r="H815" s="38">
        <f>Таблица615[[#This Row],[Розничная цена KRW]]*Таблица615[[#This Row],[Коэфициент стоимости]]</f>
        <v>1890.0000000000002</v>
      </c>
      <c r="I815" s="438" t="str">
        <f>IF($H$1="","Введите курс",Таблица615[[#This Row],[Оптовая цена KRW                       за 1шт]]/$H$1)</f>
        <v>Введите курс</v>
      </c>
      <c r="J815" s="444"/>
      <c r="K815" s="439">
        <f>Таблица615[[#This Row],[Заказ коробок ]]*Таблица615[[#This Row],[Кол-во шт в коробке]]</f>
        <v>0</v>
      </c>
      <c r="L815" s="440">
        <f>Таблица615[[#This Row],[Общее кол-во шт]]*Таблица615[[#This Row],[Оптовая цена KRW                       за 1шт]]</f>
        <v>0</v>
      </c>
      <c r="M815" s="441" t="str">
        <f>IFERROR(Таблица615[[#This Row],[Общее кол-во шт]]*Таблица615[[#This Row],[Оптовая цена USD                       за 1шт]],"")</f>
        <v/>
      </c>
      <c r="N815" s="442"/>
    </row>
    <row r="816" spans="1:14" ht="22.5" customHeight="1">
      <c r="A816" s="307" t="s">
        <v>21602</v>
      </c>
      <c r="B816" s="433">
        <v>8806182587290</v>
      </c>
      <c r="C816" s="314" t="s">
        <v>21913</v>
      </c>
      <c r="D816" s="434" t="s">
        <v>21914</v>
      </c>
      <c r="E816" s="435">
        <v>3500</v>
      </c>
      <c r="F816" s="436">
        <v>0.54</v>
      </c>
      <c r="G816" s="437">
        <v>12</v>
      </c>
      <c r="H816" s="38">
        <f>Таблица615[[#This Row],[Розничная цена KRW]]*Таблица615[[#This Row],[Коэфициент стоимости]]</f>
        <v>1890.0000000000002</v>
      </c>
      <c r="I816" s="438" t="str">
        <f>IF($H$1="","Введите курс",Таблица615[[#This Row],[Оптовая цена KRW                       за 1шт]]/$H$1)</f>
        <v>Введите курс</v>
      </c>
      <c r="J816" s="444"/>
      <c r="K816" s="439">
        <f>Таблица615[[#This Row],[Заказ коробок ]]*Таблица615[[#This Row],[Кол-во шт в коробке]]</f>
        <v>0</v>
      </c>
      <c r="L816" s="440">
        <f>Таблица615[[#This Row],[Общее кол-во шт]]*Таблица615[[#This Row],[Оптовая цена KRW                       за 1шт]]</f>
        <v>0</v>
      </c>
      <c r="M816" s="441" t="str">
        <f>IFERROR(Таблица615[[#This Row],[Общее кол-во шт]]*Таблица615[[#This Row],[Оптовая цена USD                       за 1шт]],"")</f>
        <v/>
      </c>
      <c r="N816" s="442"/>
    </row>
    <row r="817" spans="1:14" ht="22.5" customHeight="1">
      <c r="A817" s="307" t="s">
        <v>21605</v>
      </c>
      <c r="B817" s="433">
        <v>8806182587306</v>
      </c>
      <c r="C817" s="314" t="s">
        <v>21916</v>
      </c>
      <c r="D817" s="434" t="s">
        <v>21917</v>
      </c>
      <c r="E817" s="435">
        <v>3500</v>
      </c>
      <c r="F817" s="436">
        <v>0.54</v>
      </c>
      <c r="G817" s="437">
        <v>12</v>
      </c>
      <c r="H817" s="38">
        <f>Таблица615[[#This Row],[Розничная цена KRW]]*Таблица615[[#This Row],[Коэфициент стоимости]]</f>
        <v>1890.0000000000002</v>
      </c>
      <c r="I817" s="438" t="str">
        <f>IF($H$1="","Введите курс",Таблица615[[#This Row],[Оптовая цена KRW                       за 1шт]]/$H$1)</f>
        <v>Введите курс</v>
      </c>
      <c r="J817" s="444"/>
      <c r="K817" s="439">
        <f>Таблица615[[#This Row],[Заказ коробок ]]*Таблица615[[#This Row],[Кол-во шт в коробке]]</f>
        <v>0</v>
      </c>
      <c r="L817" s="440">
        <f>Таблица615[[#This Row],[Общее кол-во шт]]*Таблица615[[#This Row],[Оптовая цена KRW                       за 1шт]]</f>
        <v>0</v>
      </c>
      <c r="M817" s="441" t="str">
        <f>IFERROR(Таблица615[[#This Row],[Общее кол-во шт]]*Таблица615[[#This Row],[Оптовая цена USD                       за 1шт]],"")</f>
        <v/>
      </c>
      <c r="N817" s="442"/>
    </row>
    <row r="818" spans="1:14" ht="22.5" customHeight="1">
      <c r="A818" s="307" t="s">
        <v>21608</v>
      </c>
      <c r="B818" s="433">
        <v>8806182587313</v>
      </c>
      <c r="C818" s="314" t="s">
        <v>21919</v>
      </c>
      <c r="D818" s="434" t="s">
        <v>21920</v>
      </c>
      <c r="E818" s="435">
        <v>3500</v>
      </c>
      <c r="F818" s="436">
        <v>0.54</v>
      </c>
      <c r="G818" s="437">
        <v>12</v>
      </c>
      <c r="H818" s="38">
        <f>Таблица615[[#This Row],[Розничная цена KRW]]*Таблица615[[#This Row],[Коэфициент стоимости]]</f>
        <v>1890.0000000000002</v>
      </c>
      <c r="I818" s="438" t="str">
        <f>IF($H$1="","Введите курс",Таблица615[[#This Row],[Оптовая цена KRW                       за 1шт]]/$H$1)</f>
        <v>Введите курс</v>
      </c>
      <c r="J818" s="444"/>
      <c r="K818" s="439">
        <f>Таблица615[[#This Row],[Заказ коробок ]]*Таблица615[[#This Row],[Кол-во шт в коробке]]</f>
        <v>0</v>
      </c>
      <c r="L818" s="440">
        <f>Таблица615[[#This Row],[Общее кол-во шт]]*Таблица615[[#This Row],[Оптовая цена KRW                       за 1шт]]</f>
        <v>0</v>
      </c>
      <c r="M818" s="441" t="str">
        <f>IFERROR(Таблица615[[#This Row],[Общее кол-во шт]]*Таблица615[[#This Row],[Оптовая цена USD                       за 1шт]],"")</f>
        <v/>
      </c>
      <c r="N818" s="442"/>
    </row>
    <row r="819" spans="1:14" ht="22.5" customHeight="1">
      <c r="A819" s="307" t="s">
        <v>21611</v>
      </c>
      <c r="B819" s="433">
        <v>8806182587320</v>
      </c>
      <c r="C819" s="314" t="s">
        <v>21922</v>
      </c>
      <c r="D819" s="434" t="s">
        <v>21923</v>
      </c>
      <c r="E819" s="435">
        <v>3500</v>
      </c>
      <c r="F819" s="436">
        <v>0.54</v>
      </c>
      <c r="G819" s="437">
        <v>12</v>
      </c>
      <c r="H819" s="38">
        <f>Таблица615[[#This Row],[Розничная цена KRW]]*Таблица615[[#This Row],[Коэфициент стоимости]]</f>
        <v>1890.0000000000002</v>
      </c>
      <c r="I819" s="438" t="str">
        <f>IF($H$1="","Введите курс",Таблица615[[#This Row],[Оптовая цена KRW                       за 1шт]]/$H$1)</f>
        <v>Введите курс</v>
      </c>
      <c r="J819" s="444"/>
      <c r="K819" s="439">
        <f>Таблица615[[#This Row],[Заказ коробок ]]*Таблица615[[#This Row],[Кол-во шт в коробке]]</f>
        <v>0</v>
      </c>
      <c r="L819" s="440">
        <f>Таблица615[[#This Row],[Общее кол-во шт]]*Таблица615[[#This Row],[Оптовая цена KRW                       за 1шт]]</f>
        <v>0</v>
      </c>
      <c r="M819" s="441" t="str">
        <f>IFERROR(Таблица615[[#This Row],[Общее кол-во шт]]*Таблица615[[#This Row],[Оптовая цена USD                       за 1шт]],"")</f>
        <v/>
      </c>
      <c r="N819" s="442"/>
    </row>
    <row r="820" spans="1:14" ht="22.5" customHeight="1">
      <c r="A820" s="307" t="s">
        <v>21614</v>
      </c>
      <c r="B820" s="433">
        <v>8806182587337</v>
      </c>
      <c r="C820" s="314" t="s">
        <v>21925</v>
      </c>
      <c r="D820" s="434" t="s">
        <v>21926</v>
      </c>
      <c r="E820" s="435">
        <v>3500</v>
      </c>
      <c r="F820" s="436">
        <v>0.54</v>
      </c>
      <c r="G820" s="437">
        <v>12</v>
      </c>
      <c r="H820" s="38">
        <f>Таблица615[[#This Row],[Розничная цена KRW]]*Таблица615[[#This Row],[Коэфициент стоимости]]</f>
        <v>1890.0000000000002</v>
      </c>
      <c r="I820" s="438" t="str">
        <f>IF($H$1="","Введите курс",Таблица615[[#This Row],[Оптовая цена KRW                       за 1шт]]/$H$1)</f>
        <v>Введите курс</v>
      </c>
      <c r="J820" s="444"/>
      <c r="K820" s="439">
        <f>Таблица615[[#This Row],[Заказ коробок ]]*Таблица615[[#This Row],[Кол-во шт в коробке]]</f>
        <v>0</v>
      </c>
      <c r="L820" s="440">
        <f>Таблица615[[#This Row],[Общее кол-во шт]]*Таблица615[[#This Row],[Оптовая цена KRW                       за 1шт]]</f>
        <v>0</v>
      </c>
      <c r="M820" s="441" t="str">
        <f>IFERROR(Таблица615[[#This Row],[Общее кол-во шт]]*Таблица615[[#This Row],[Оптовая цена USD                       за 1шт]],"")</f>
        <v/>
      </c>
      <c r="N820" s="442"/>
    </row>
    <row r="821" spans="1:14" ht="22.5" customHeight="1">
      <c r="A821" s="307" t="s">
        <v>21617</v>
      </c>
      <c r="B821" s="433">
        <v>8806182587344</v>
      </c>
      <c r="C821" s="314" t="s">
        <v>21928</v>
      </c>
      <c r="D821" s="434" t="s">
        <v>21929</v>
      </c>
      <c r="E821" s="435">
        <v>3500</v>
      </c>
      <c r="F821" s="436">
        <v>0.54</v>
      </c>
      <c r="G821" s="437">
        <v>12</v>
      </c>
      <c r="H821" s="38">
        <f>Таблица615[[#This Row],[Розничная цена KRW]]*Таблица615[[#This Row],[Коэфициент стоимости]]</f>
        <v>1890.0000000000002</v>
      </c>
      <c r="I821" s="438" t="str">
        <f>IF($H$1="","Введите курс",Таблица615[[#This Row],[Оптовая цена KRW                       за 1шт]]/$H$1)</f>
        <v>Введите курс</v>
      </c>
      <c r="J821" s="444"/>
      <c r="K821" s="439">
        <f>Таблица615[[#This Row],[Заказ коробок ]]*Таблица615[[#This Row],[Кол-во шт в коробке]]</f>
        <v>0</v>
      </c>
      <c r="L821" s="440">
        <f>Таблица615[[#This Row],[Общее кол-во шт]]*Таблица615[[#This Row],[Оптовая цена KRW                       за 1шт]]</f>
        <v>0</v>
      </c>
      <c r="M821" s="441" t="str">
        <f>IFERROR(Таблица615[[#This Row],[Общее кол-во шт]]*Таблица615[[#This Row],[Оптовая цена USD                       за 1шт]],"")</f>
        <v/>
      </c>
      <c r="N821" s="442"/>
    </row>
    <row r="822" spans="1:14" ht="22.5" customHeight="1">
      <c r="A822" s="307" t="s">
        <v>21620</v>
      </c>
      <c r="B822" s="433">
        <v>8806182588600</v>
      </c>
      <c r="C822" s="314" t="s">
        <v>21932</v>
      </c>
      <c r="D822" s="434" t="s">
        <v>21933</v>
      </c>
      <c r="E822" s="435">
        <v>13000</v>
      </c>
      <c r="F822" s="436">
        <v>0.54</v>
      </c>
      <c r="G822" s="437">
        <v>8</v>
      </c>
      <c r="H822" s="38">
        <f>Таблица615[[#This Row],[Розничная цена KRW]]*Таблица615[[#This Row],[Коэфициент стоимости]]</f>
        <v>7020.0000000000009</v>
      </c>
      <c r="I822" s="438" t="str">
        <f>IF($H$1="","Введите курс",Таблица615[[#This Row],[Оптовая цена KRW                       за 1шт]]/$H$1)</f>
        <v>Введите курс</v>
      </c>
      <c r="J822" s="444"/>
      <c r="K822" s="439">
        <f>Таблица615[[#This Row],[Заказ коробок ]]*Таблица615[[#This Row],[Кол-во шт в коробке]]</f>
        <v>0</v>
      </c>
      <c r="L822" s="440">
        <f>Таблица615[[#This Row],[Общее кол-во шт]]*Таблица615[[#This Row],[Оптовая цена KRW                       за 1шт]]</f>
        <v>0</v>
      </c>
      <c r="M822" s="441" t="str">
        <f>IFERROR(Таблица615[[#This Row],[Общее кол-во шт]]*Таблица615[[#This Row],[Оптовая цена USD                       за 1шт]],"")</f>
        <v/>
      </c>
      <c r="N822" s="442"/>
    </row>
    <row r="823" spans="1:14" ht="22.5" customHeight="1">
      <c r="A823" s="307" t="s">
        <v>21623</v>
      </c>
      <c r="B823" s="433">
        <v>8806182588617</v>
      </c>
      <c r="C823" s="314" t="s">
        <v>21936</v>
      </c>
      <c r="D823" s="434" t="s">
        <v>21937</v>
      </c>
      <c r="E823" s="435">
        <v>13000</v>
      </c>
      <c r="F823" s="436">
        <v>0.54</v>
      </c>
      <c r="G823" s="437">
        <v>8</v>
      </c>
      <c r="H823" s="38">
        <f>Таблица615[[#This Row],[Розничная цена KRW]]*Таблица615[[#This Row],[Коэфициент стоимости]]</f>
        <v>7020.0000000000009</v>
      </c>
      <c r="I823" s="438" t="str">
        <f>IF($H$1="","Введите курс",Таблица615[[#This Row],[Оптовая цена KRW                       за 1шт]]/$H$1)</f>
        <v>Введите курс</v>
      </c>
      <c r="J823" s="444"/>
      <c r="K823" s="439">
        <f>Таблица615[[#This Row],[Заказ коробок ]]*Таблица615[[#This Row],[Кол-во шт в коробке]]</f>
        <v>0</v>
      </c>
      <c r="L823" s="440">
        <f>Таблица615[[#This Row],[Общее кол-во шт]]*Таблица615[[#This Row],[Оптовая цена KRW                       за 1шт]]</f>
        <v>0</v>
      </c>
      <c r="M823" s="441" t="str">
        <f>IFERROR(Таблица615[[#This Row],[Общее кол-во шт]]*Таблица615[[#This Row],[Оптовая цена USD                       за 1шт]],"")</f>
        <v/>
      </c>
      <c r="N823" s="442"/>
    </row>
    <row r="824" spans="1:14" ht="22.5" customHeight="1">
      <c r="A824" s="307" t="s">
        <v>21624</v>
      </c>
      <c r="B824" s="433">
        <v>8806182588624</v>
      </c>
      <c r="C824" s="314" t="s">
        <v>21939</v>
      </c>
      <c r="D824" s="434" t="s">
        <v>21940</v>
      </c>
      <c r="E824" s="435">
        <v>7000</v>
      </c>
      <c r="F824" s="436">
        <v>0.54</v>
      </c>
      <c r="G824" s="437">
        <v>8</v>
      </c>
      <c r="H824" s="38">
        <f>Таблица615[[#This Row],[Розничная цена KRW]]*Таблица615[[#This Row],[Коэфициент стоимости]]</f>
        <v>3780.0000000000005</v>
      </c>
      <c r="I824" s="438" t="str">
        <f>IF($H$1="","Введите курс",Таблица615[[#This Row],[Оптовая цена KRW                       за 1шт]]/$H$1)</f>
        <v>Введите курс</v>
      </c>
      <c r="J824" s="444"/>
      <c r="K824" s="439">
        <f>Таблица615[[#This Row],[Заказ коробок ]]*Таблица615[[#This Row],[Кол-во шт в коробке]]</f>
        <v>0</v>
      </c>
      <c r="L824" s="440">
        <f>Таблица615[[#This Row],[Общее кол-во шт]]*Таблица615[[#This Row],[Оптовая цена KRW                       за 1шт]]</f>
        <v>0</v>
      </c>
      <c r="M824" s="441" t="str">
        <f>IFERROR(Таблица615[[#This Row],[Общее кол-во шт]]*Таблица615[[#This Row],[Оптовая цена USD                       за 1шт]],"")</f>
        <v/>
      </c>
      <c r="N824" s="442"/>
    </row>
    <row r="825" spans="1:14" ht="22.5" customHeight="1">
      <c r="A825" s="307" t="s">
        <v>21627</v>
      </c>
      <c r="B825" s="433">
        <v>8806182588631</v>
      </c>
      <c r="C825" s="314" t="s">
        <v>21942</v>
      </c>
      <c r="D825" s="434" t="s">
        <v>21943</v>
      </c>
      <c r="E825" s="435">
        <v>10000</v>
      </c>
      <c r="F825" s="436">
        <v>0.54</v>
      </c>
      <c r="G825" s="437">
        <v>6</v>
      </c>
      <c r="H825" s="38">
        <f>Таблица615[[#This Row],[Розничная цена KRW]]*Таблица615[[#This Row],[Коэфициент стоимости]]</f>
        <v>5400</v>
      </c>
      <c r="I825" s="438" t="str">
        <f>IF($H$1="","Введите курс",Таблица615[[#This Row],[Оптовая цена KRW                       за 1шт]]/$H$1)</f>
        <v>Введите курс</v>
      </c>
      <c r="J825" s="444"/>
      <c r="K825" s="439">
        <f>Таблица615[[#This Row],[Заказ коробок ]]*Таблица615[[#This Row],[Кол-во шт в коробке]]</f>
        <v>0</v>
      </c>
      <c r="L825" s="440">
        <f>Таблица615[[#This Row],[Общее кол-во шт]]*Таблица615[[#This Row],[Оптовая цена KRW                       за 1шт]]</f>
        <v>0</v>
      </c>
      <c r="M825" s="441" t="str">
        <f>IFERROR(Таблица615[[#This Row],[Общее кол-во шт]]*Таблица615[[#This Row],[Оптовая цена USD                       за 1шт]],"")</f>
        <v/>
      </c>
      <c r="N825" s="442"/>
    </row>
    <row r="826" spans="1:14" ht="22.5" customHeight="1">
      <c r="A826" s="307" t="s">
        <v>21628</v>
      </c>
      <c r="B826" s="433">
        <v>8806182588648</v>
      </c>
      <c r="C826" s="314" t="s">
        <v>21945</v>
      </c>
      <c r="D826" s="434" t="s">
        <v>21946</v>
      </c>
      <c r="E826" s="435">
        <v>10000</v>
      </c>
      <c r="F826" s="436">
        <v>0.54</v>
      </c>
      <c r="G826" s="437">
        <v>6</v>
      </c>
      <c r="H826" s="38">
        <f>Таблица615[[#This Row],[Розничная цена KRW]]*Таблица615[[#This Row],[Коэфициент стоимости]]</f>
        <v>5400</v>
      </c>
      <c r="I826" s="438" t="str">
        <f>IF($H$1="","Введите курс",Таблица615[[#This Row],[Оптовая цена KRW                       за 1шт]]/$H$1)</f>
        <v>Введите курс</v>
      </c>
      <c r="J826" s="444"/>
      <c r="K826" s="439">
        <f>Таблица615[[#This Row],[Заказ коробок ]]*Таблица615[[#This Row],[Кол-во шт в коробке]]</f>
        <v>0</v>
      </c>
      <c r="L826" s="440">
        <f>Таблица615[[#This Row],[Общее кол-во шт]]*Таблица615[[#This Row],[Оптовая цена KRW                       за 1шт]]</f>
        <v>0</v>
      </c>
      <c r="M826" s="441" t="str">
        <f>IFERROR(Таблица615[[#This Row],[Общее кол-во шт]]*Таблица615[[#This Row],[Оптовая цена USD                       за 1шт]],"")</f>
        <v/>
      </c>
      <c r="N826" s="442"/>
    </row>
    <row r="827" spans="1:14" ht="22.5" customHeight="1">
      <c r="A827" s="307" t="s">
        <v>21631</v>
      </c>
      <c r="B827" s="433">
        <v>8806182588655</v>
      </c>
      <c r="C827" s="314" t="s">
        <v>21948</v>
      </c>
      <c r="D827" s="434" t="s">
        <v>21949</v>
      </c>
      <c r="E827" s="435">
        <v>8000</v>
      </c>
      <c r="F827" s="436">
        <v>0.54</v>
      </c>
      <c r="G827" s="437">
        <v>6</v>
      </c>
      <c r="H827" s="38">
        <f>Таблица615[[#This Row],[Розничная цена KRW]]*Таблица615[[#This Row],[Коэфициент стоимости]]</f>
        <v>4320</v>
      </c>
      <c r="I827" s="438" t="str">
        <f>IF($H$1="","Введите курс",Таблица615[[#This Row],[Оптовая цена KRW                       за 1шт]]/$H$1)</f>
        <v>Введите курс</v>
      </c>
      <c r="J827" s="444"/>
      <c r="K827" s="439">
        <f>Таблица615[[#This Row],[Заказ коробок ]]*Таблица615[[#This Row],[Кол-во шт в коробке]]</f>
        <v>0</v>
      </c>
      <c r="L827" s="440">
        <f>Таблица615[[#This Row],[Общее кол-во шт]]*Таблица615[[#This Row],[Оптовая цена KRW                       за 1шт]]</f>
        <v>0</v>
      </c>
      <c r="M827" s="441" t="str">
        <f>IFERROR(Таблица615[[#This Row],[Общее кол-во шт]]*Таблица615[[#This Row],[Оптовая цена USD                       за 1шт]],"")</f>
        <v/>
      </c>
      <c r="N827" s="442"/>
    </row>
    <row r="828" spans="1:14" ht="22.5" customHeight="1">
      <c r="A828" s="307" t="s">
        <v>21633</v>
      </c>
      <c r="B828" s="433">
        <v>8806182588914</v>
      </c>
      <c r="C828" s="314" t="s">
        <v>21951</v>
      </c>
      <c r="D828" s="434" t="s">
        <v>32222</v>
      </c>
      <c r="E828" s="435">
        <v>12000</v>
      </c>
      <c r="F828" s="436">
        <v>0.54</v>
      </c>
      <c r="G828" s="437">
        <v>6</v>
      </c>
      <c r="H828" s="38">
        <f>Таблица615[[#This Row],[Розничная цена KRW]]*Таблица615[[#This Row],[Коэфициент стоимости]]</f>
        <v>6480</v>
      </c>
      <c r="I828" s="438" t="str">
        <f>IF($H$1="","Введите курс",Таблица615[[#This Row],[Оптовая цена KRW                       за 1шт]]/$H$1)</f>
        <v>Введите курс</v>
      </c>
      <c r="J828" s="444"/>
      <c r="K828" s="439">
        <f>Таблица615[[#This Row],[Заказ коробок ]]*Таблица615[[#This Row],[Кол-во шт в коробке]]</f>
        <v>0</v>
      </c>
      <c r="L828" s="440">
        <f>Таблица615[[#This Row],[Общее кол-во шт]]*Таблица615[[#This Row],[Оптовая цена KRW                       за 1шт]]</f>
        <v>0</v>
      </c>
      <c r="M828" s="441" t="str">
        <f>IFERROR(Таблица615[[#This Row],[Общее кол-во шт]]*Таблица615[[#This Row],[Оптовая цена USD                       за 1шт]],"")</f>
        <v/>
      </c>
      <c r="N828" s="442"/>
    </row>
    <row r="829" spans="1:14" ht="22.5" customHeight="1">
      <c r="A829" s="307" t="s">
        <v>21636</v>
      </c>
      <c r="B829" s="433">
        <v>8806182588921</v>
      </c>
      <c r="C829" s="314" t="s">
        <v>21953</v>
      </c>
      <c r="D829" s="434" t="s">
        <v>32223</v>
      </c>
      <c r="E829" s="435">
        <v>12000</v>
      </c>
      <c r="F829" s="436">
        <v>0.54</v>
      </c>
      <c r="G829" s="437">
        <v>6</v>
      </c>
      <c r="H829" s="38">
        <f>Таблица615[[#This Row],[Розничная цена KRW]]*Таблица615[[#This Row],[Коэфициент стоимости]]</f>
        <v>6480</v>
      </c>
      <c r="I829" s="438" t="str">
        <f>IF($H$1="","Введите курс",Таблица615[[#This Row],[Оптовая цена KRW                       за 1шт]]/$H$1)</f>
        <v>Введите курс</v>
      </c>
      <c r="J829" s="444"/>
      <c r="K829" s="439">
        <f>Таблица615[[#This Row],[Заказ коробок ]]*Таблица615[[#This Row],[Кол-во шт в коробке]]</f>
        <v>0</v>
      </c>
      <c r="L829" s="440">
        <f>Таблица615[[#This Row],[Общее кол-во шт]]*Таблица615[[#This Row],[Оптовая цена KRW                       за 1шт]]</f>
        <v>0</v>
      </c>
      <c r="M829" s="441" t="str">
        <f>IFERROR(Таблица615[[#This Row],[Общее кол-во шт]]*Таблица615[[#This Row],[Оптовая цена USD                       за 1шт]],"")</f>
        <v/>
      </c>
      <c r="N829" s="442"/>
    </row>
    <row r="830" spans="1:14" ht="22.5" customHeight="1">
      <c r="A830" s="307" t="s">
        <v>21639</v>
      </c>
      <c r="B830" s="433">
        <v>8806182588938</v>
      </c>
      <c r="C830" s="314" t="s">
        <v>21955</v>
      </c>
      <c r="D830" s="434" t="s">
        <v>32224</v>
      </c>
      <c r="E830" s="435">
        <v>12000</v>
      </c>
      <c r="F830" s="436">
        <v>0.54</v>
      </c>
      <c r="G830" s="437">
        <v>6</v>
      </c>
      <c r="H830" s="38">
        <f>Таблица615[[#This Row],[Розничная цена KRW]]*Таблица615[[#This Row],[Коэфициент стоимости]]</f>
        <v>6480</v>
      </c>
      <c r="I830" s="438" t="str">
        <f>IF($H$1="","Введите курс",Таблица615[[#This Row],[Оптовая цена KRW                       за 1шт]]/$H$1)</f>
        <v>Введите курс</v>
      </c>
      <c r="J830" s="444"/>
      <c r="K830" s="439">
        <f>Таблица615[[#This Row],[Заказ коробок ]]*Таблица615[[#This Row],[Кол-во шт в коробке]]</f>
        <v>0</v>
      </c>
      <c r="L830" s="440">
        <f>Таблица615[[#This Row],[Общее кол-во шт]]*Таблица615[[#This Row],[Оптовая цена KRW                       за 1шт]]</f>
        <v>0</v>
      </c>
      <c r="M830" s="441" t="str">
        <f>IFERROR(Таблица615[[#This Row],[Общее кол-во шт]]*Таблица615[[#This Row],[Оптовая цена USD                       за 1шт]],"")</f>
        <v/>
      </c>
      <c r="N830" s="442"/>
    </row>
    <row r="831" spans="1:14" ht="22.5" customHeight="1">
      <c r="A831" s="307" t="s">
        <v>21642</v>
      </c>
      <c r="B831" s="433">
        <v>8806182588945</v>
      </c>
      <c r="C831" s="314" t="s">
        <v>21957</v>
      </c>
      <c r="D831" s="434" t="s">
        <v>32225</v>
      </c>
      <c r="E831" s="435">
        <v>12000</v>
      </c>
      <c r="F831" s="436">
        <v>0.54</v>
      </c>
      <c r="G831" s="437">
        <v>6</v>
      </c>
      <c r="H831" s="38">
        <f>Таблица615[[#This Row],[Розничная цена KRW]]*Таблица615[[#This Row],[Коэфициент стоимости]]</f>
        <v>6480</v>
      </c>
      <c r="I831" s="438" t="str">
        <f>IF($H$1="","Введите курс",Таблица615[[#This Row],[Оптовая цена KRW                       за 1шт]]/$H$1)</f>
        <v>Введите курс</v>
      </c>
      <c r="J831" s="444"/>
      <c r="K831" s="439">
        <f>Таблица615[[#This Row],[Заказ коробок ]]*Таблица615[[#This Row],[Кол-во шт в коробке]]</f>
        <v>0</v>
      </c>
      <c r="L831" s="440">
        <f>Таблица615[[#This Row],[Общее кол-во шт]]*Таблица615[[#This Row],[Оптовая цена KRW                       за 1шт]]</f>
        <v>0</v>
      </c>
      <c r="M831" s="441" t="str">
        <f>IFERROR(Таблица615[[#This Row],[Общее кол-во шт]]*Таблица615[[#This Row],[Оптовая цена USD                       за 1шт]],"")</f>
        <v/>
      </c>
      <c r="N831" s="442"/>
    </row>
    <row r="832" spans="1:14" ht="22.5" customHeight="1">
      <c r="A832" s="307" t="s">
        <v>21645</v>
      </c>
      <c r="B832" s="433">
        <v>8806182588952</v>
      </c>
      <c r="C832" s="314" t="s">
        <v>32226</v>
      </c>
      <c r="D832" s="434" t="s">
        <v>32227</v>
      </c>
      <c r="E832" s="435">
        <v>13000</v>
      </c>
      <c r="F832" s="436">
        <v>0.54</v>
      </c>
      <c r="G832" s="437">
        <v>6</v>
      </c>
      <c r="H832" s="38">
        <f>Таблица615[[#This Row],[Розничная цена KRW]]*Таблица615[[#This Row],[Коэфициент стоимости]]</f>
        <v>7020.0000000000009</v>
      </c>
      <c r="I832" s="438" t="str">
        <f>IF($H$1="","Введите курс",Таблица615[[#This Row],[Оптовая цена KRW                       за 1шт]]/$H$1)</f>
        <v>Введите курс</v>
      </c>
      <c r="J832" s="444"/>
      <c r="K832" s="439">
        <f>Таблица615[[#This Row],[Заказ коробок ]]*Таблица615[[#This Row],[Кол-во шт в коробке]]</f>
        <v>0</v>
      </c>
      <c r="L832" s="440">
        <f>Таблица615[[#This Row],[Общее кол-во шт]]*Таблица615[[#This Row],[Оптовая цена KRW                       за 1шт]]</f>
        <v>0</v>
      </c>
      <c r="M832" s="441" t="str">
        <f>IFERROR(Таблица615[[#This Row],[Общее кол-во шт]]*Таблица615[[#This Row],[Оптовая цена USD                       за 1шт]],"")</f>
        <v/>
      </c>
      <c r="N832" s="442"/>
    </row>
    <row r="833" spans="1:14" ht="22.5" customHeight="1">
      <c r="A833" s="307" t="s">
        <v>21648</v>
      </c>
      <c r="B833" s="433">
        <v>8806182588969</v>
      </c>
      <c r="C833" s="314" t="s">
        <v>21959</v>
      </c>
      <c r="D833" s="434" t="s">
        <v>21960</v>
      </c>
      <c r="E833" s="435">
        <v>9000</v>
      </c>
      <c r="F833" s="436">
        <v>0.54</v>
      </c>
      <c r="G833" s="437">
        <v>9</v>
      </c>
      <c r="H833" s="38">
        <f>Таблица615[[#This Row],[Розничная цена KRW]]*Таблица615[[#This Row],[Коэфициент стоимости]]</f>
        <v>4860</v>
      </c>
      <c r="I833" s="438" t="str">
        <f>IF($H$1="","Введите курс",Таблица615[[#This Row],[Оптовая цена KRW                       за 1шт]]/$H$1)</f>
        <v>Введите курс</v>
      </c>
      <c r="J833" s="444"/>
      <c r="K833" s="439">
        <f>Таблица615[[#This Row],[Заказ коробок ]]*Таблица615[[#This Row],[Кол-во шт в коробке]]</f>
        <v>0</v>
      </c>
      <c r="L833" s="440">
        <f>Таблица615[[#This Row],[Общее кол-во шт]]*Таблица615[[#This Row],[Оптовая цена KRW                       за 1шт]]</f>
        <v>0</v>
      </c>
      <c r="M833" s="441" t="str">
        <f>IFERROR(Таблица615[[#This Row],[Общее кол-во шт]]*Таблица615[[#This Row],[Оптовая цена USD                       за 1шт]],"")</f>
        <v/>
      </c>
      <c r="N833" s="442"/>
    </row>
    <row r="834" spans="1:14" ht="22.5" customHeight="1">
      <c r="A834" s="307" t="s">
        <v>21651</v>
      </c>
      <c r="B834" s="433">
        <v>8806182588976</v>
      </c>
      <c r="C834" s="314" t="s">
        <v>21962</v>
      </c>
      <c r="D834" s="434" t="s">
        <v>21963</v>
      </c>
      <c r="E834" s="435">
        <v>9000</v>
      </c>
      <c r="F834" s="436">
        <v>0.54</v>
      </c>
      <c r="G834" s="437">
        <v>9</v>
      </c>
      <c r="H834" s="38">
        <f>Таблица615[[#This Row],[Розничная цена KRW]]*Таблица615[[#This Row],[Коэфициент стоимости]]</f>
        <v>4860</v>
      </c>
      <c r="I834" s="438" t="str">
        <f>IF($H$1="","Введите курс",Таблица615[[#This Row],[Оптовая цена KRW                       за 1шт]]/$H$1)</f>
        <v>Введите курс</v>
      </c>
      <c r="J834" s="444"/>
      <c r="K834" s="439">
        <f>Таблица615[[#This Row],[Заказ коробок ]]*Таблица615[[#This Row],[Кол-во шт в коробке]]</f>
        <v>0</v>
      </c>
      <c r="L834" s="440">
        <f>Таблица615[[#This Row],[Общее кол-во шт]]*Таблица615[[#This Row],[Оптовая цена KRW                       за 1шт]]</f>
        <v>0</v>
      </c>
      <c r="M834" s="441" t="str">
        <f>IFERROR(Таблица615[[#This Row],[Общее кол-во шт]]*Таблица615[[#This Row],[Оптовая цена USD                       за 1шт]],"")</f>
        <v/>
      </c>
      <c r="N834" s="442"/>
    </row>
    <row r="835" spans="1:14" ht="22.5" customHeight="1">
      <c r="A835" s="307" t="s">
        <v>21654</v>
      </c>
      <c r="B835" s="433">
        <v>8806182588983</v>
      </c>
      <c r="C835" s="314" t="s">
        <v>21965</v>
      </c>
      <c r="D835" s="434" t="s">
        <v>21966</v>
      </c>
      <c r="E835" s="435">
        <v>9000</v>
      </c>
      <c r="F835" s="436">
        <v>0.54</v>
      </c>
      <c r="G835" s="437">
        <v>9</v>
      </c>
      <c r="H835" s="38">
        <f>Таблица615[[#This Row],[Розничная цена KRW]]*Таблица615[[#This Row],[Коэфициент стоимости]]</f>
        <v>4860</v>
      </c>
      <c r="I835" s="438" t="str">
        <f>IF($H$1="","Введите курс",Таблица615[[#This Row],[Оптовая цена KRW                       за 1шт]]/$H$1)</f>
        <v>Введите курс</v>
      </c>
      <c r="J835" s="444"/>
      <c r="K835" s="439">
        <f>Таблица615[[#This Row],[Заказ коробок ]]*Таблица615[[#This Row],[Кол-во шт в коробке]]</f>
        <v>0</v>
      </c>
      <c r="L835" s="440">
        <f>Таблица615[[#This Row],[Общее кол-во шт]]*Таблица615[[#This Row],[Оптовая цена KRW                       за 1шт]]</f>
        <v>0</v>
      </c>
      <c r="M835" s="441" t="str">
        <f>IFERROR(Таблица615[[#This Row],[Общее кол-во шт]]*Таблица615[[#This Row],[Оптовая цена USD                       за 1шт]],"")</f>
        <v/>
      </c>
      <c r="N835" s="442"/>
    </row>
    <row r="836" spans="1:14" ht="22.5" customHeight="1">
      <c r="A836" s="307" t="s">
        <v>21657</v>
      </c>
      <c r="B836" s="433">
        <v>8806182588990</v>
      </c>
      <c r="C836" s="314" t="s">
        <v>21968</v>
      </c>
      <c r="D836" s="434" t="s">
        <v>21969</v>
      </c>
      <c r="E836" s="435">
        <v>9000</v>
      </c>
      <c r="F836" s="436">
        <v>0.54</v>
      </c>
      <c r="G836" s="437">
        <v>9</v>
      </c>
      <c r="H836" s="38">
        <f>Таблица615[[#This Row],[Розничная цена KRW]]*Таблица615[[#This Row],[Коэфициент стоимости]]</f>
        <v>4860</v>
      </c>
      <c r="I836" s="438" t="str">
        <f>IF($H$1="","Введите курс",Таблица615[[#This Row],[Оптовая цена KRW                       за 1шт]]/$H$1)</f>
        <v>Введите курс</v>
      </c>
      <c r="J836" s="444"/>
      <c r="K836" s="439">
        <f>Таблица615[[#This Row],[Заказ коробок ]]*Таблица615[[#This Row],[Кол-во шт в коробке]]</f>
        <v>0</v>
      </c>
      <c r="L836" s="440">
        <f>Таблица615[[#This Row],[Общее кол-во шт]]*Таблица615[[#This Row],[Оптовая цена KRW                       за 1шт]]</f>
        <v>0</v>
      </c>
      <c r="M836" s="441" t="str">
        <f>IFERROR(Таблица615[[#This Row],[Общее кол-во шт]]*Таблица615[[#This Row],[Оптовая цена USD                       за 1шт]],"")</f>
        <v/>
      </c>
      <c r="N836" s="442"/>
    </row>
    <row r="837" spans="1:14" ht="22.5" customHeight="1">
      <c r="A837" s="307" t="s">
        <v>21660</v>
      </c>
      <c r="B837" s="433">
        <v>8806182589003</v>
      </c>
      <c r="C837" s="314" t="s">
        <v>21971</v>
      </c>
      <c r="D837" s="434" t="s">
        <v>21972</v>
      </c>
      <c r="E837" s="435">
        <v>9000</v>
      </c>
      <c r="F837" s="436">
        <v>0.54</v>
      </c>
      <c r="G837" s="437">
        <v>9</v>
      </c>
      <c r="H837" s="38">
        <f>Таблица615[[#This Row],[Розничная цена KRW]]*Таблица615[[#This Row],[Коэфициент стоимости]]</f>
        <v>4860</v>
      </c>
      <c r="I837" s="438" t="str">
        <f>IF($H$1="","Введите курс",Таблица615[[#This Row],[Оптовая цена KRW                       за 1шт]]/$H$1)</f>
        <v>Введите курс</v>
      </c>
      <c r="J837" s="444"/>
      <c r="K837" s="439">
        <f>Таблица615[[#This Row],[Заказ коробок ]]*Таблица615[[#This Row],[Кол-во шт в коробке]]</f>
        <v>0</v>
      </c>
      <c r="L837" s="440">
        <f>Таблица615[[#This Row],[Общее кол-во шт]]*Таблица615[[#This Row],[Оптовая цена KRW                       за 1шт]]</f>
        <v>0</v>
      </c>
      <c r="M837" s="441" t="str">
        <f>IFERROR(Таблица615[[#This Row],[Общее кол-во шт]]*Таблица615[[#This Row],[Оптовая цена USD                       за 1шт]],"")</f>
        <v/>
      </c>
      <c r="N837" s="442"/>
    </row>
    <row r="838" spans="1:14" ht="22.5" customHeight="1">
      <c r="A838" s="307" t="s">
        <v>21663</v>
      </c>
      <c r="B838" s="433">
        <v>8806182589010</v>
      </c>
      <c r="C838" s="314" t="s">
        <v>21974</v>
      </c>
      <c r="D838" s="434" t="s">
        <v>21975</v>
      </c>
      <c r="E838" s="435">
        <v>9000</v>
      </c>
      <c r="F838" s="436">
        <v>0.54</v>
      </c>
      <c r="G838" s="437">
        <v>9</v>
      </c>
      <c r="H838" s="38">
        <f>Таблица615[[#This Row],[Розничная цена KRW]]*Таблица615[[#This Row],[Коэфициент стоимости]]</f>
        <v>4860</v>
      </c>
      <c r="I838" s="438" t="str">
        <f>IF($H$1="","Введите курс",Таблица615[[#This Row],[Оптовая цена KRW                       за 1шт]]/$H$1)</f>
        <v>Введите курс</v>
      </c>
      <c r="J838" s="444"/>
      <c r="K838" s="439">
        <f>Таблица615[[#This Row],[Заказ коробок ]]*Таблица615[[#This Row],[Кол-во шт в коробке]]</f>
        <v>0</v>
      </c>
      <c r="L838" s="440">
        <f>Таблица615[[#This Row],[Общее кол-во шт]]*Таблица615[[#This Row],[Оптовая цена KRW                       за 1шт]]</f>
        <v>0</v>
      </c>
      <c r="M838" s="441" t="str">
        <f>IFERROR(Таблица615[[#This Row],[Общее кол-во шт]]*Таблица615[[#This Row],[Оптовая цена USD                       за 1шт]],"")</f>
        <v/>
      </c>
      <c r="N838" s="442"/>
    </row>
    <row r="839" spans="1:14" ht="22.5" customHeight="1">
      <c r="A839" s="307" t="s">
        <v>21666</v>
      </c>
      <c r="B839" s="433">
        <v>8806182591532</v>
      </c>
      <c r="C839" s="314" t="s">
        <v>21976</v>
      </c>
      <c r="D839" s="434" t="s">
        <v>21977</v>
      </c>
      <c r="E839" s="435">
        <v>8000</v>
      </c>
      <c r="F839" s="436">
        <v>0.54</v>
      </c>
      <c r="G839" s="437">
        <v>9</v>
      </c>
      <c r="H839" s="38">
        <f>Таблица615[[#This Row],[Розничная цена KRW]]*Таблица615[[#This Row],[Коэфициент стоимости]]</f>
        <v>4320</v>
      </c>
      <c r="I839" s="438" t="str">
        <f>IF($H$1="","Введите курс",Таблица615[[#This Row],[Оптовая цена KRW                       за 1шт]]/$H$1)</f>
        <v>Введите курс</v>
      </c>
      <c r="J839" s="444"/>
      <c r="K839" s="439">
        <f>Таблица615[[#This Row],[Заказ коробок ]]*Таблица615[[#This Row],[Кол-во шт в коробке]]</f>
        <v>0</v>
      </c>
      <c r="L839" s="440">
        <f>Таблица615[[#This Row],[Общее кол-во шт]]*Таблица615[[#This Row],[Оптовая цена KRW                       за 1шт]]</f>
        <v>0</v>
      </c>
      <c r="M839" s="441" t="str">
        <f>IFERROR(Таблица615[[#This Row],[Общее кол-во шт]]*Таблица615[[#This Row],[Оптовая цена USD                       за 1шт]],"")</f>
        <v/>
      </c>
      <c r="N839" s="442"/>
    </row>
    <row r="840" spans="1:14" ht="22.5" customHeight="1">
      <c r="A840" s="307" t="s">
        <v>21669</v>
      </c>
      <c r="B840" s="433">
        <v>8806182591563</v>
      </c>
      <c r="C840" s="314" t="s">
        <v>32228</v>
      </c>
      <c r="D840" s="434" t="s">
        <v>32229</v>
      </c>
      <c r="E840" s="435">
        <v>9000</v>
      </c>
      <c r="F840" s="436">
        <v>0.54</v>
      </c>
      <c r="G840" s="437">
        <v>9</v>
      </c>
      <c r="H840" s="38">
        <f>Таблица615[[#This Row],[Розничная цена KRW]]*Таблица615[[#This Row],[Коэфициент стоимости]]</f>
        <v>4860</v>
      </c>
      <c r="I840" s="438" t="str">
        <f>IF($H$1="","Введите курс",Таблица615[[#This Row],[Оптовая цена KRW                       за 1шт]]/$H$1)</f>
        <v>Введите курс</v>
      </c>
      <c r="J840" s="444"/>
      <c r="K840" s="439">
        <f>Таблица615[[#This Row],[Заказ коробок ]]*Таблица615[[#This Row],[Кол-во шт в коробке]]</f>
        <v>0</v>
      </c>
      <c r="L840" s="440">
        <f>Таблица615[[#This Row],[Общее кол-во шт]]*Таблица615[[#This Row],[Оптовая цена KRW                       за 1шт]]</f>
        <v>0</v>
      </c>
      <c r="M840" s="441" t="str">
        <f>IFERROR(Таблица615[[#This Row],[Общее кол-во шт]]*Таблица615[[#This Row],[Оптовая цена USD                       за 1шт]],"")</f>
        <v/>
      </c>
      <c r="N840" s="442"/>
    </row>
    <row r="841" spans="1:14" ht="22.5" customHeight="1">
      <c r="A841" s="307" t="s">
        <v>21672</v>
      </c>
      <c r="B841" s="433">
        <v>8806182591570</v>
      </c>
      <c r="C841" s="314" t="s">
        <v>21978</v>
      </c>
      <c r="D841" s="434" t="s">
        <v>21979</v>
      </c>
      <c r="E841" s="435">
        <v>11000</v>
      </c>
      <c r="F841" s="436">
        <v>0.54</v>
      </c>
      <c r="G841" s="437">
        <v>8</v>
      </c>
      <c r="H841" s="38">
        <f>Таблица615[[#This Row],[Розничная цена KRW]]*Таблица615[[#This Row],[Коэфициент стоимости]]</f>
        <v>5940</v>
      </c>
      <c r="I841" s="438" t="str">
        <f>IF($H$1="","Введите курс",Таблица615[[#This Row],[Оптовая цена KRW                       за 1шт]]/$H$1)</f>
        <v>Введите курс</v>
      </c>
      <c r="J841" s="444"/>
      <c r="K841" s="439">
        <f>Таблица615[[#This Row],[Заказ коробок ]]*Таблица615[[#This Row],[Кол-во шт в коробке]]</f>
        <v>0</v>
      </c>
      <c r="L841" s="440">
        <f>Таблица615[[#This Row],[Общее кол-во шт]]*Таблица615[[#This Row],[Оптовая цена KRW                       за 1шт]]</f>
        <v>0</v>
      </c>
      <c r="M841" s="441" t="str">
        <f>IFERROR(Таблица615[[#This Row],[Общее кол-во шт]]*Таблица615[[#This Row],[Оптовая цена USD                       за 1шт]],"")</f>
        <v/>
      </c>
      <c r="N841" s="442"/>
    </row>
    <row r="842" spans="1:14" ht="22.5" customHeight="1">
      <c r="A842" s="307" t="s">
        <v>21675</v>
      </c>
      <c r="B842" s="433">
        <v>8806182591587</v>
      </c>
      <c r="C842" s="314" t="s">
        <v>21980</v>
      </c>
      <c r="D842" s="434" t="s">
        <v>21981</v>
      </c>
      <c r="E842" s="435">
        <v>11000</v>
      </c>
      <c r="F842" s="436">
        <v>0.54</v>
      </c>
      <c r="G842" s="437">
        <v>8</v>
      </c>
      <c r="H842" s="38">
        <f>Таблица615[[#This Row],[Розничная цена KRW]]*Таблица615[[#This Row],[Коэфициент стоимости]]</f>
        <v>5940</v>
      </c>
      <c r="I842" s="438" t="str">
        <f>IF($H$1="","Введите курс",Таблица615[[#This Row],[Оптовая цена KRW                       за 1шт]]/$H$1)</f>
        <v>Введите курс</v>
      </c>
      <c r="J842" s="444"/>
      <c r="K842" s="439">
        <f>Таблица615[[#This Row],[Заказ коробок ]]*Таблица615[[#This Row],[Кол-во шт в коробке]]</f>
        <v>0</v>
      </c>
      <c r="L842" s="440">
        <f>Таблица615[[#This Row],[Общее кол-во шт]]*Таблица615[[#This Row],[Оптовая цена KRW                       за 1шт]]</f>
        <v>0</v>
      </c>
      <c r="M842" s="441" t="str">
        <f>IFERROR(Таблица615[[#This Row],[Общее кол-во шт]]*Таблица615[[#This Row],[Оптовая цена USD                       за 1шт]],"")</f>
        <v/>
      </c>
      <c r="N842" s="442"/>
    </row>
    <row r="843" spans="1:14" ht="22.5" customHeight="1">
      <c r="A843" s="307" t="s">
        <v>21678</v>
      </c>
      <c r="B843" s="433">
        <v>8806182592324</v>
      </c>
      <c r="C843" s="314" t="s">
        <v>21982</v>
      </c>
      <c r="D843" s="434" t="s">
        <v>21983</v>
      </c>
      <c r="E843" s="435">
        <v>13000</v>
      </c>
      <c r="F843" s="436">
        <v>0.54</v>
      </c>
      <c r="G843" s="437">
        <v>6</v>
      </c>
      <c r="H843" s="38">
        <f>Таблица615[[#This Row],[Розничная цена KRW]]*Таблица615[[#This Row],[Коэфициент стоимости]]</f>
        <v>7020.0000000000009</v>
      </c>
      <c r="I843" s="438" t="str">
        <f>IF($H$1="","Введите курс",Таблица615[[#This Row],[Оптовая цена KRW                       за 1шт]]/$H$1)</f>
        <v>Введите курс</v>
      </c>
      <c r="J843" s="444"/>
      <c r="K843" s="439">
        <f>Таблица615[[#This Row],[Заказ коробок ]]*Таблица615[[#This Row],[Кол-во шт в коробке]]</f>
        <v>0</v>
      </c>
      <c r="L843" s="440">
        <f>Таблица615[[#This Row],[Общее кол-во шт]]*Таблица615[[#This Row],[Оптовая цена KRW                       за 1шт]]</f>
        <v>0</v>
      </c>
      <c r="M843" s="441" t="str">
        <f>IFERROR(Таблица615[[#This Row],[Общее кол-во шт]]*Таблица615[[#This Row],[Оптовая цена USD                       за 1шт]],"")</f>
        <v/>
      </c>
      <c r="N843" s="442"/>
    </row>
    <row r="844" spans="1:14" ht="22.5" customHeight="1">
      <c r="A844" s="307" t="s">
        <v>21681</v>
      </c>
      <c r="B844" s="433">
        <v>8806182592348</v>
      </c>
      <c r="C844" s="314" t="s">
        <v>21984</v>
      </c>
      <c r="D844" s="434" t="s">
        <v>32230</v>
      </c>
      <c r="E844" s="435">
        <v>13000</v>
      </c>
      <c r="F844" s="436">
        <v>0.54</v>
      </c>
      <c r="G844" s="437">
        <v>6</v>
      </c>
      <c r="H844" s="38">
        <f>Таблица615[[#This Row],[Розничная цена KRW]]*Таблица615[[#This Row],[Коэфициент стоимости]]</f>
        <v>7020.0000000000009</v>
      </c>
      <c r="I844" s="438" t="str">
        <f>IF($H$1="","Введите курс",Таблица615[[#This Row],[Оптовая цена KRW                       за 1шт]]/$H$1)</f>
        <v>Введите курс</v>
      </c>
      <c r="J844" s="444"/>
      <c r="K844" s="439">
        <f>Таблица615[[#This Row],[Заказ коробок ]]*Таблица615[[#This Row],[Кол-во шт в коробке]]</f>
        <v>0</v>
      </c>
      <c r="L844" s="440">
        <f>Таблица615[[#This Row],[Общее кол-во шт]]*Таблица615[[#This Row],[Оптовая цена KRW                       за 1шт]]</f>
        <v>0</v>
      </c>
      <c r="M844" s="441" t="str">
        <f>IFERROR(Таблица615[[#This Row],[Общее кол-во шт]]*Таблица615[[#This Row],[Оптовая цена USD                       за 1шт]],"")</f>
        <v/>
      </c>
      <c r="N844" s="442"/>
    </row>
    <row r="845" spans="1:14" ht="22.5" customHeight="1">
      <c r="A845" s="307" t="s">
        <v>21684</v>
      </c>
      <c r="B845" s="433">
        <v>8806182592409</v>
      </c>
      <c r="C845" s="314" t="s">
        <v>32231</v>
      </c>
      <c r="D845" s="434" t="s">
        <v>32232</v>
      </c>
      <c r="E845" s="435">
        <v>4500</v>
      </c>
      <c r="F845" s="436">
        <v>0.54</v>
      </c>
      <c r="G845" s="437">
        <v>12</v>
      </c>
      <c r="H845" s="38">
        <f>Таблица615[[#This Row],[Розничная цена KRW]]*Таблица615[[#This Row],[Коэфициент стоимости]]</f>
        <v>2430</v>
      </c>
      <c r="I845" s="438" t="str">
        <f>IF($H$1="","Введите курс",Таблица615[[#This Row],[Оптовая цена KRW                       за 1шт]]/$H$1)</f>
        <v>Введите курс</v>
      </c>
      <c r="J845" s="444"/>
      <c r="K845" s="439">
        <f>Таблица615[[#This Row],[Заказ коробок ]]*Таблица615[[#This Row],[Кол-во шт в коробке]]</f>
        <v>0</v>
      </c>
      <c r="L845" s="440">
        <f>Таблица615[[#This Row],[Общее кол-во шт]]*Таблица615[[#This Row],[Оптовая цена KRW                       за 1шт]]</f>
        <v>0</v>
      </c>
      <c r="M845" s="441" t="str">
        <f>IFERROR(Таблица615[[#This Row],[Общее кол-во шт]]*Таблица615[[#This Row],[Оптовая цена USD                       за 1шт]],"")</f>
        <v/>
      </c>
      <c r="N845" s="442"/>
    </row>
    <row r="846" spans="1:14" ht="22.5" customHeight="1">
      <c r="A846" s="307" t="s">
        <v>21687</v>
      </c>
      <c r="B846" s="433">
        <v>8806182592430</v>
      </c>
      <c r="C846" s="314" t="s">
        <v>32233</v>
      </c>
      <c r="D846" s="434" t="s">
        <v>32234</v>
      </c>
      <c r="E846" s="435">
        <v>16000</v>
      </c>
      <c r="F846" s="436">
        <v>0.54</v>
      </c>
      <c r="G846" s="437">
        <v>40</v>
      </c>
      <c r="H846" s="38">
        <f>Таблица615[[#This Row],[Розничная цена KRW]]*Таблица615[[#This Row],[Коэфициент стоимости]]</f>
        <v>8640</v>
      </c>
      <c r="I846" s="438" t="str">
        <f>IF($H$1="","Введите курс",Таблица615[[#This Row],[Оптовая цена KRW                       за 1шт]]/$H$1)</f>
        <v>Введите курс</v>
      </c>
      <c r="J846" s="444"/>
      <c r="K846" s="439">
        <f>Таблица615[[#This Row],[Заказ коробок ]]*Таблица615[[#This Row],[Кол-во шт в коробке]]</f>
        <v>0</v>
      </c>
      <c r="L846" s="440">
        <f>Таблица615[[#This Row],[Общее кол-во шт]]*Таблица615[[#This Row],[Оптовая цена KRW                       за 1шт]]</f>
        <v>0</v>
      </c>
      <c r="M846" s="441" t="str">
        <f>IFERROR(Таблица615[[#This Row],[Общее кол-во шт]]*Таблица615[[#This Row],[Оптовая цена USD                       за 1шт]],"")</f>
        <v/>
      </c>
      <c r="N846" s="442"/>
    </row>
    <row r="847" spans="1:14" ht="22.5" customHeight="1">
      <c r="A847" s="307" t="s">
        <v>21690</v>
      </c>
      <c r="B847" s="433">
        <v>8806182592454</v>
      </c>
      <c r="C847" s="314" t="s">
        <v>32235</v>
      </c>
      <c r="D847" s="434" t="s">
        <v>32236</v>
      </c>
      <c r="E847" s="435">
        <v>16000</v>
      </c>
      <c r="F847" s="436">
        <v>0.54</v>
      </c>
      <c r="G847" s="437">
        <v>40</v>
      </c>
      <c r="H847" s="38">
        <f>Таблица615[[#This Row],[Розничная цена KRW]]*Таблица615[[#This Row],[Коэфициент стоимости]]</f>
        <v>8640</v>
      </c>
      <c r="I847" s="438" t="str">
        <f>IF($H$1="","Введите курс",Таблица615[[#This Row],[Оптовая цена KRW                       за 1шт]]/$H$1)</f>
        <v>Введите курс</v>
      </c>
      <c r="J847" s="444"/>
      <c r="K847" s="439">
        <f>Таблица615[[#This Row],[Заказ коробок ]]*Таблица615[[#This Row],[Кол-во шт в коробке]]</f>
        <v>0</v>
      </c>
      <c r="L847" s="440">
        <f>Таблица615[[#This Row],[Общее кол-во шт]]*Таблица615[[#This Row],[Оптовая цена KRW                       за 1шт]]</f>
        <v>0</v>
      </c>
      <c r="M847" s="441" t="str">
        <f>IFERROR(Таблица615[[#This Row],[Общее кол-во шт]]*Таблица615[[#This Row],[Оптовая цена USD                       за 1шт]],"")</f>
        <v/>
      </c>
      <c r="N847" s="442"/>
    </row>
    <row r="848" spans="1:14" ht="22.5" customHeight="1">
      <c r="A848" s="307" t="s">
        <v>21693</v>
      </c>
      <c r="B848" s="433">
        <v>8806182593321</v>
      </c>
      <c r="C848" s="314" t="s">
        <v>21985</v>
      </c>
      <c r="D848" s="434" t="s">
        <v>21986</v>
      </c>
      <c r="E848" s="435">
        <v>15000</v>
      </c>
      <c r="F848" s="436">
        <v>0.54</v>
      </c>
      <c r="G848" s="437">
        <v>6</v>
      </c>
      <c r="H848" s="38">
        <f>Таблица615[[#This Row],[Розничная цена KRW]]*Таблица615[[#This Row],[Коэфициент стоимости]]</f>
        <v>8100.0000000000009</v>
      </c>
      <c r="I848" s="438" t="str">
        <f>IF($H$1="","Введите курс",Таблица615[[#This Row],[Оптовая цена KRW                       за 1шт]]/$H$1)</f>
        <v>Введите курс</v>
      </c>
      <c r="J848" s="444"/>
      <c r="K848" s="439">
        <f>Таблица615[[#This Row],[Заказ коробок ]]*Таблица615[[#This Row],[Кол-во шт в коробке]]</f>
        <v>0</v>
      </c>
      <c r="L848" s="440">
        <f>Таблица615[[#This Row],[Общее кол-во шт]]*Таблица615[[#This Row],[Оптовая цена KRW                       за 1шт]]</f>
        <v>0</v>
      </c>
      <c r="M848" s="441" t="str">
        <f>IFERROR(Таблица615[[#This Row],[Общее кол-во шт]]*Таблица615[[#This Row],[Оптовая цена USD                       за 1шт]],"")</f>
        <v/>
      </c>
      <c r="N848" s="442"/>
    </row>
    <row r="849" spans="1:14" ht="22.5" customHeight="1">
      <c r="A849" s="307" t="s">
        <v>21696</v>
      </c>
      <c r="B849" s="433">
        <v>8806182594090</v>
      </c>
      <c r="C849" s="314" t="s">
        <v>21987</v>
      </c>
      <c r="D849" s="434" t="s">
        <v>21988</v>
      </c>
      <c r="E849" s="435">
        <v>13000</v>
      </c>
      <c r="F849" s="436">
        <v>0.54</v>
      </c>
      <c r="G849" s="437">
        <v>8</v>
      </c>
      <c r="H849" s="38">
        <f>Таблица615[[#This Row],[Розничная цена KRW]]*Таблица615[[#This Row],[Коэфициент стоимости]]</f>
        <v>7020.0000000000009</v>
      </c>
      <c r="I849" s="438" t="str">
        <f>IF($H$1="","Введите курс",Таблица615[[#This Row],[Оптовая цена KRW                       за 1шт]]/$H$1)</f>
        <v>Введите курс</v>
      </c>
      <c r="J849" s="444"/>
      <c r="K849" s="439">
        <f>Таблица615[[#This Row],[Заказ коробок ]]*Таблица615[[#This Row],[Кол-во шт в коробке]]</f>
        <v>0</v>
      </c>
      <c r="L849" s="440">
        <f>Таблица615[[#This Row],[Общее кол-во шт]]*Таблица615[[#This Row],[Оптовая цена KRW                       за 1шт]]</f>
        <v>0</v>
      </c>
      <c r="M849" s="441" t="str">
        <f>IFERROR(Таблица615[[#This Row],[Общее кол-во шт]]*Таблица615[[#This Row],[Оптовая цена USD                       за 1шт]],"")</f>
        <v/>
      </c>
      <c r="N849" s="442"/>
    </row>
    <row r="850" spans="1:14" ht="22.5" customHeight="1">
      <c r="A850" s="307" t="s">
        <v>21699</v>
      </c>
      <c r="B850" s="433">
        <v>8806182594106</v>
      </c>
      <c r="C850" s="314" t="s">
        <v>21989</v>
      </c>
      <c r="D850" s="434" t="s">
        <v>21990</v>
      </c>
      <c r="E850" s="435">
        <v>13000</v>
      </c>
      <c r="F850" s="436">
        <v>0.54</v>
      </c>
      <c r="G850" s="437">
        <v>8</v>
      </c>
      <c r="H850" s="38">
        <f>Таблица615[[#This Row],[Розничная цена KRW]]*Таблица615[[#This Row],[Коэфициент стоимости]]</f>
        <v>7020.0000000000009</v>
      </c>
      <c r="I850" s="438" t="str">
        <f>IF($H$1="","Введите курс",Таблица615[[#This Row],[Оптовая цена KRW                       за 1шт]]/$H$1)</f>
        <v>Введите курс</v>
      </c>
      <c r="J850" s="444"/>
      <c r="K850" s="439">
        <f>Таблица615[[#This Row],[Заказ коробок ]]*Таблица615[[#This Row],[Кол-во шт в коробке]]</f>
        <v>0</v>
      </c>
      <c r="L850" s="440">
        <f>Таблица615[[#This Row],[Общее кол-во шт]]*Таблица615[[#This Row],[Оптовая цена KRW                       за 1шт]]</f>
        <v>0</v>
      </c>
      <c r="M850" s="441" t="str">
        <f>IFERROR(Таблица615[[#This Row],[Общее кол-во шт]]*Таблица615[[#This Row],[Оптовая цена USD                       за 1шт]],"")</f>
        <v/>
      </c>
      <c r="N850" s="442"/>
    </row>
    <row r="851" spans="1:14" ht="22.5" customHeight="1">
      <c r="A851" s="307" t="s">
        <v>21702</v>
      </c>
      <c r="B851" s="433">
        <v>8806182594199</v>
      </c>
      <c r="C851" s="314" t="s">
        <v>32237</v>
      </c>
      <c r="D851" s="434" t="s">
        <v>32238</v>
      </c>
      <c r="E851" s="435">
        <v>7000</v>
      </c>
      <c r="F851" s="436">
        <v>0.54</v>
      </c>
      <c r="G851" s="437">
        <v>8</v>
      </c>
      <c r="H851" s="38">
        <f>Таблица615[[#This Row],[Розничная цена KRW]]*Таблица615[[#This Row],[Коэфициент стоимости]]</f>
        <v>3780.0000000000005</v>
      </c>
      <c r="I851" s="438" t="str">
        <f>IF($H$1="","Введите курс",Таблица615[[#This Row],[Оптовая цена KRW                       за 1шт]]/$H$1)</f>
        <v>Введите курс</v>
      </c>
      <c r="J851" s="444"/>
      <c r="K851" s="439">
        <f>Таблица615[[#This Row],[Заказ коробок ]]*Таблица615[[#This Row],[Кол-во шт в коробке]]</f>
        <v>0</v>
      </c>
      <c r="L851" s="440">
        <f>Таблица615[[#This Row],[Общее кол-во шт]]*Таблица615[[#This Row],[Оптовая цена KRW                       за 1шт]]</f>
        <v>0</v>
      </c>
      <c r="M851" s="441" t="str">
        <f>IFERROR(Таблица615[[#This Row],[Общее кол-во шт]]*Таблица615[[#This Row],[Оптовая цена USD                       за 1шт]],"")</f>
        <v/>
      </c>
      <c r="N851" s="442"/>
    </row>
    <row r="852" spans="1:14" ht="22.5" customHeight="1">
      <c r="A852" s="307" t="s">
        <v>21705</v>
      </c>
      <c r="B852" s="433">
        <v>8806182595837</v>
      </c>
      <c r="C852" s="314" t="s">
        <v>32239</v>
      </c>
      <c r="D852" s="434" t="s">
        <v>32240</v>
      </c>
      <c r="E852" s="435">
        <v>32000</v>
      </c>
      <c r="F852" s="436">
        <v>0.54</v>
      </c>
      <c r="G852" s="437">
        <v>15</v>
      </c>
      <c r="H852" s="38">
        <f>Таблица615[[#This Row],[Розничная цена KRW]]*Таблица615[[#This Row],[Коэфициент стоимости]]</f>
        <v>17280</v>
      </c>
      <c r="I852" s="438" t="str">
        <f>IF($H$1="","Введите курс",Таблица615[[#This Row],[Оптовая цена KRW                       за 1шт]]/$H$1)</f>
        <v>Введите курс</v>
      </c>
      <c r="J852" s="444"/>
      <c r="K852" s="439">
        <f>Таблица615[[#This Row],[Заказ коробок ]]*Таблица615[[#This Row],[Кол-во шт в коробке]]</f>
        <v>0</v>
      </c>
      <c r="L852" s="440">
        <f>Таблица615[[#This Row],[Общее кол-во шт]]*Таблица615[[#This Row],[Оптовая цена KRW                       за 1шт]]</f>
        <v>0</v>
      </c>
      <c r="M852" s="441" t="str">
        <f>IFERROR(Таблица615[[#This Row],[Общее кол-во шт]]*Таблица615[[#This Row],[Оптовая цена USD                       за 1шт]],"")</f>
        <v/>
      </c>
      <c r="N852" s="442"/>
    </row>
    <row r="853" spans="1:14" ht="22.5" customHeight="1">
      <c r="A853" s="307" t="s">
        <v>21708</v>
      </c>
      <c r="B853" s="433">
        <v>8801051462791</v>
      </c>
      <c r="C853" s="314" t="s">
        <v>32241</v>
      </c>
      <c r="D853" s="434" t="s">
        <v>32242</v>
      </c>
      <c r="E853" s="435">
        <v>15000</v>
      </c>
      <c r="F853" s="436">
        <v>0.54</v>
      </c>
      <c r="G853" s="437">
        <v>4</v>
      </c>
      <c r="H853" s="38">
        <f>Таблица615[[#This Row],[Розничная цена KRW]]*Таблица615[[#This Row],[Коэфициент стоимости]]</f>
        <v>8100.0000000000009</v>
      </c>
      <c r="I853" s="438" t="str">
        <f>IF($H$1="","Введите курс",Таблица615[[#This Row],[Оптовая цена KRW                       за 1шт]]/$H$1)</f>
        <v>Введите курс</v>
      </c>
      <c r="J853" s="444"/>
      <c r="K853" s="439">
        <f>Таблица615[[#This Row],[Заказ коробок ]]*Таблица615[[#This Row],[Кол-во шт в коробке]]</f>
        <v>0</v>
      </c>
      <c r="L853" s="440">
        <f>Таблица615[[#This Row],[Общее кол-во шт]]*Таблица615[[#This Row],[Оптовая цена KRW                       за 1шт]]</f>
        <v>0</v>
      </c>
      <c r="M853" s="441" t="str">
        <f>IFERROR(Таблица615[[#This Row],[Общее кол-во шт]]*Таблица615[[#This Row],[Оптовая цена USD                       за 1шт]],"")</f>
        <v/>
      </c>
      <c r="N853" s="442"/>
    </row>
    <row r="854" spans="1:14" ht="22.5" customHeight="1">
      <c r="A854" s="307" t="s">
        <v>21711</v>
      </c>
      <c r="B854" s="433">
        <v>8801051463354</v>
      </c>
      <c r="C854" s="314" t="s">
        <v>32243</v>
      </c>
      <c r="D854" s="434" t="s">
        <v>21983</v>
      </c>
      <c r="E854" s="435">
        <v>15000</v>
      </c>
      <c r="F854" s="436">
        <v>0.54</v>
      </c>
      <c r="G854" s="437">
        <v>6</v>
      </c>
      <c r="H854" s="38">
        <f>Таблица615[[#This Row],[Розничная цена KRW]]*Таблица615[[#This Row],[Коэфициент стоимости]]</f>
        <v>8100.0000000000009</v>
      </c>
      <c r="I854" s="438" t="str">
        <f>IF($H$1="","Введите курс",Таблица615[[#This Row],[Оптовая цена KRW                       за 1шт]]/$H$1)</f>
        <v>Введите курс</v>
      </c>
      <c r="J854" s="444"/>
      <c r="K854" s="439">
        <f>Таблица615[[#This Row],[Заказ коробок ]]*Таблица615[[#This Row],[Кол-во шт в коробке]]</f>
        <v>0</v>
      </c>
      <c r="L854" s="440">
        <f>Таблица615[[#This Row],[Общее кол-во шт]]*Таблица615[[#This Row],[Оптовая цена KRW                       за 1шт]]</f>
        <v>0</v>
      </c>
      <c r="M854" s="441" t="str">
        <f>IFERROR(Таблица615[[#This Row],[Общее кол-во шт]]*Таблица615[[#This Row],[Оптовая цена USD                       за 1шт]],"")</f>
        <v/>
      </c>
      <c r="N854" s="442"/>
    </row>
    <row r="855" spans="1:14" ht="22.5" customHeight="1">
      <c r="A855" s="307" t="s">
        <v>21714</v>
      </c>
      <c r="B855" s="433">
        <v>8801051463361</v>
      </c>
      <c r="C855" s="314" t="s">
        <v>32244</v>
      </c>
      <c r="D855" s="434" t="s">
        <v>32245</v>
      </c>
      <c r="E855" s="435">
        <v>15000</v>
      </c>
      <c r="F855" s="436">
        <v>0.54</v>
      </c>
      <c r="G855" s="437">
        <v>6</v>
      </c>
      <c r="H855" s="38">
        <f>Таблица615[[#This Row],[Розничная цена KRW]]*Таблица615[[#This Row],[Коэфициент стоимости]]</f>
        <v>8100.0000000000009</v>
      </c>
      <c r="I855" s="438" t="str">
        <f>IF($H$1="","Введите курс",Таблица615[[#This Row],[Оптовая цена KRW                       за 1шт]]/$H$1)</f>
        <v>Введите курс</v>
      </c>
      <c r="J855" s="444"/>
      <c r="K855" s="439">
        <f>Таблица615[[#This Row],[Заказ коробок ]]*Таблица615[[#This Row],[Кол-во шт в коробке]]</f>
        <v>0</v>
      </c>
      <c r="L855" s="440">
        <f>Таблица615[[#This Row],[Общее кол-во шт]]*Таблица615[[#This Row],[Оптовая цена KRW                       за 1шт]]</f>
        <v>0</v>
      </c>
      <c r="M855" s="441" t="str">
        <f>IFERROR(Таблица615[[#This Row],[Общее кол-во шт]]*Таблица615[[#This Row],[Оптовая цена USD                       за 1шт]],"")</f>
        <v/>
      </c>
      <c r="N855" s="442"/>
    </row>
    <row r="856" spans="1:14" ht="22.5" customHeight="1">
      <c r="A856" s="307" t="s">
        <v>21717</v>
      </c>
      <c r="B856" s="433">
        <v>8801051463378</v>
      </c>
      <c r="C856" s="314" t="s">
        <v>32246</v>
      </c>
      <c r="D856" s="434" t="s">
        <v>32230</v>
      </c>
      <c r="E856" s="435">
        <v>15000</v>
      </c>
      <c r="F856" s="436">
        <v>0.54</v>
      </c>
      <c r="G856" s="437">
        <v>6</v>
      </c>
      <c r="H856" s="38">
        <f>Таблица615[[#This Row],[Розничная цена KRW]]*Таблица615[[#This Row],[Коэфициент стоимости]]</f>
        <v>8100.0000000000009</v>
      </c>
      <c r="I856" s="438" t="str">
        <f>IF($H$1="","Введите курс",Таблица615[[#This Row],[Оптовая цена KRW                       за 1шт]]/$H$1)</f>
        <v>Введите курс</v>
      </c>
      <c r="J856" s="444"/>
      <c r="K856" s="439">
        <f>Таблица615[[#This Row],[Заказ коробок ]]*Таблица615[[#This Row],[Кол-во шт в коробке]]</f>
        <v>0</v>
      </c>
      <c r="L856" s="440">
        <f>Таблица615[[#This Row],[Общее кол-во шт]]*Таблица615[[#This Row],[Оптовая цена KRW                       за 1шт]]</f>
        <v>0</v>
      </c>
      <c r="M856" s="441" t="str">
        <f>IFERROR(Таблица615[[#This Row],[Общее кол-во шт]]*Таблица615[[#This Row],[Оптовая цена USD                       за 1шт]],"")</f>
        <v/>
      </c>
      <c r="N856" s="442"/>
    </row>
    <row r="857" spans="1:14" ht="22.5" customHeight="1">
      <c r="A857" s="307" t="s">
        <v>21718</v>
      </c>
      <c r="B857" s="433">
        <v>8801051463385</v>
      </c>
      <c r="C857" s="314" t="s">
        <v>32247</v>
      </c>
      <c r="D857" s="434" t="s">
        <v>32248</v>
      </c>
      <c r="E857" s="435">
        <v>15000</v>
      </c>
      <c r="F857" s="436">
        <v>0.54</v>
      </c>
      <c r="G857" s="437">
        <v>6</v>
      </c>
      <c r="H857" s="38">
        <f>Таблица615[[#This Row],[Розничная цена KRW]]*Таблица615[[#This Row],[Коэфициент стоимости]]</f>
        <v>8100.0000000000009</v>
      </c>
      <c r="I857" s="438" t="str">
        <f>IF($H$1="","Введите курс",Таблица615[[#This Row],[Оптовая цена KRW                       за 1шт]]/$H$1)</f>
        <v>Введите курс</v>
      </c>
      <c r="J857" s="444"/>
      <c r="K857" s="439">
        <f>Таблица615[[#This Row],[Заказ коробок ]]*Таблица615[[#This Row],[Кол-во шт в коробке]]</f>
        <v>0</v>
      </c>
      <c r="L857" s="440">
        <f>Таблица615[[#This Row],[Общее кол-во шт]]*Таблица615[[#This Row],[Оптовая цена KRW                       за 1шт]]</f>
        <v>0</v>
      </c>
      <c r="M857" s="441" t="str">
        <f>IFERROR(Таблица615[[#This Row],[Общее кол-во шт]]*Таблица615[[#This Row],[Оптовая цена USD                       за 1шт]],"")</f>
        <v/>
      </c>
      <c r="N857" s="442"/>
    </row>
    <row r="858" spans="1:14" ht="22.5" customHeight="1">
      <c r="A858" s="307" t="s">
        <v>21721</v>
      </c>
      <c r="B858" s="433">
        <v>8801051463392</v>
      </c>
      <c r="C858" s="314" t="s">
        <v>32249</v>
      </c>
      <c r="D858" s="434" t="s">
        <v>32250</v>
      </c>
      <c r="E858" s="435">
        <v>15000</v>
      </c>
      <c r="F858" s="436">
        <v>0.54</v>
      </c>
      <c r="G858" s="437">
        <v>6</v>
      </c>
      <c r="H858" s="38">
        <f>Таблица615[[#This Row],[Розничная цена KRW]]*Таблица615[[#This Row],[Коэфициент стоимости]]</f>
        <v>8100.0000000000009</v>
      </c>
      <c r="I858" s="438" t="str">
        <f>IF($H$1="","Введите курс",Таблица615[[#This Row],[Оптовая цена KRW                       за 1шт]]/$H$1)</f>
        <v>Введите курс</v>
      </c>
      <c r="J858" s="444"/>
      <c r="K858" s="439">
        <f>Таблица615[[#This Row],[Заказ коробок ]]*Таблица615[[#This Row],[Кол-во шт в коробке]]</f>
        <v>0</v>
      </c>
      <c r="L858" s="440">
        <f>Таблица615[[#This Row],[Общее кол-во шт]]*Таблица615[[#This Row],[Оптовая цена KRW                       за 1шт]]</f>
        <v>0</v>
      </c>
      <c r="M858" s="441" t="str">
        <f>IFERROR(Таблица615[[#This Row],[Общее кол-во шт]]*Таблица615[[#This Row],[Оптовая цена USD                       за 1шт]],"")</f>
        <v/>
      </c>
      <c r="N858" s="442"/>
    </row>
    <row r="859" spans="1:14" ht="22.5" customHeight="1">
      <c r="A859" s="307" t="s">
        <v>21722</v>
      </c>
      <c r="B859" s="433">
        <v>8801051463408</v>
      </c>
      <c r="C859" s="314" t="s">
        <v>32251</v>
      </c>
      <c r="D859" s="434" t="s">
        <v>32252</v>
      </c>
      <c r="E859" s="435">
        <v>15000</v>
      </c>
      <c r="F859" s="436">
        <v>0.54</v>
      </c>
      <c r="G859" s="437">
        <v>6</v>
      </c>
      <c r="H859" s="38">
        <f>Таблица615[[#This Row],[Розничная цена KRW]]*Таблица615[[#This Row],[Коэфициент стоимости]]</f>
        <v>8100.0000000000009</v>
      </c>
      <c r="I859" s="438" t="str">
        <f>IF($H$1="","Введите курс",Таблица615[[#This Row],[Оптовая цена KRW                       за 1шт]]/$H$1)</f>
        <v>Введите курс</v>
      </c>
      <c r="J859" s="444"/>
      <c r="K859" s="439">
        <f>Таблица615[[#This Row],[Заказ коробок ]]*Таблица615[[#This Row],[Кол-во шт в коробке]]</f>
        <v>0</v>
      </c>
      <c r="L859" s="440">
        <f>Таблица615[[#This Row],[Общее кол-во шт]]*Таблица615[[#This Row],[Оптовая цена KRW                       за 1шт]]</f>
        <v>0</v>
      </c>
      <c r="M859" s="441" t="str">
        <f>IFERROR(Таблица615[[#This Row],[Общее кол-во шт]]*Таблица615[[#This Row],[Оптовая цена USD                       за 1шт]],"")</f>
        <v/>
      </c>
      <c r="N859" s="442"/>
    </row>
    <row r="860" spans="1:14" ht="22.5" customHeight="1">
      <c r="A860" s="307" t="s">
        <v>21725</v>
      </c>
      <c r="B860" s="433">
        <v>8801051468748</v>
      </c>
      <c r="C860" s="314" t="s">
        <v>32253</v>
      </c>
      <c r="D860" s="434" t="s">
        <v>32254</v>
      </c>
      <c r="E860" s="435">
        <v>12000</v>
      </c>
      <c r="F860" s="436">
        <v>0.54</v>
      </c>
      <c r="G860" s="437">
        <v>6</v>
      </c>
      <c r="H860" s="38">
        <f>Таблица615[[#This Row],[Розничная цена KRW]]*Таблица615[[#This Row],[Коэфициент стоимости]]</f>
        <v>6480</v>
      </c>
      <c r="I860" s="438" t="str">
        <f>IF($H$1="","Введите курс",Таблица615[[#This Row],[Оптовая цена KRW                       за 1шт]]/$H$1)</f>
        <v>Введите курс</v>
      </c>
      <c r="J860" s="444"/>
      <c r="K860" s="439">
        <f>Таблица615[[#This Row],[Заказ коробок ]]*Таблица615[[#This Row],[Кол-во шт в коробке]]</f>
        <v>0</v>
      </c>
      <c r="L860" s="440">
        <f>Таблица615[[#This Row],[Общее кол-во шт]]*Таблица615[[#This Row],[Оптовая цена KRW                       за 1шт]]</f>
        <v>0</v>
      </c>
      <c r="M860" s="441" t="str">
        <f>IFERROR(Таблица615[[#This Row],[Общее кол-во шт]]*Таблица615[[#This Row],[Оптовая цена USD                       за 1шт]],"")</f>
        <v/>
      </c>
      <c r="N860" s="442"/>
    </row>
    <row r="861" spans="1:14" ht="22.5" customHeight="1">
      <c r="A861" s="307" t="s">
        <v>21728</v>
      </c>
      <c r="B861" s="433">
        <v>8801051476569</v>
      </c>
      <c r="C861" s="314" t="s">
        <v>32255</v>
      </c>
      <c r="D861" s="434" t="s">
        <v>32256</v>
      </c>
      <c r="E861" s="435">
        <v>15000</v>
      </c>
      <c r="F861" s="436">
        <v>0.54</v>
      </c>
      <c r="G861" s="437">
        <v>8</v>
      </c>
      <c r="H861" s="38">
        <f>Таблица615[[#This Row],[Розничная цена KRW]]*Таблица615[[#This Row],[Коэфициент стоимости]]</f>
        <v>8100.0000000000009</v>
      </c>
      <c r="I861" s="438" t="str">
        <f>IF($H$1="","Введите курс",Таблица615[[#This Row],[Оптовая цена KRW                       за 1шт]]/$H$1)</f>
        <v>Введите курс</v>
      </c>
      <c r="J861" s="444"/>
      <c r="K861" s="439">
        <f>Таблица615[[#This Row],[Заказ коробок ]]*Таблица615[[#This Row],[Кол-во шт в коробке]]</f>
        <v>0</v>
      </c>
      <c r="L861" s="440">
        <f>Таблица615[[#This Row],[Общее кол-во шт]]*Таблица615[[#This Row],[Оптовая цена KRW                       за 1шт]]</f>
        <v>0</v>
      </c>
      <c r="M861" s="441" t="str">
        <f>IFERROR(Таблица615[[#This Row],[Общее кол-во шт]]*Таблица615[[#This Row],[Оптовая цена USD                       за 1шт]],"")</f>
        <v/>
      </c>
      <c r="N861" s="442"/>
    </row>
    <row r="862" spans="1:14" ht="22.5" customHeight="1">
      <c r="A862" s="307" t="s">
        <v>21729</v>
      </c>
      <c r="B862" s="433">
        <v>8806364099962</v>
      </c>
      <c r="C862" s="314" t="s">
        <v>21997</v>
      </c>
      <c r="D862" s="434" t="s">
        <v>21998</v>
      </c>
      <c r="E862" s="435">
        <v>532</v>
      </c>
      <c r="F862" s="436">
        <v>0.54</v>
      </c>
      <c r="G862" s="437">
        <v>10</v>
      </c>
      <c r="H862" s="38">
        <f>Таблица615[[#This Row],[Розничная цена KRW]]*Таблица615[[#This Row],[Коэфициент стоимости]]</f>
        <v>287.28000000000003</v>
      </c>
      <c r="I862" s="438" t="str">
        <f>IF($H$1="","Введите курс",Таблица615[[#This Row],[Оптовая цена KRW                       за 1шт]]/$H$1)</f>
        <v>Введите курс</v>
      </c>
      <c r="J862" s="444"/>
      <c r="K862" s="439">
        <f>Таблица615[[#This Row],[Заказ коробок ]]*Таблица615[[#This Row],[Кол-во шт в коробке]]</f>
        <v>0</v>
      </c>
      <c r="L862" s="440">
        <f>Таблица615[[#This Row],[Общее кол-во шт]]*Таблица615[[#This Row],[Оптовая цена KRW                       за 1шт]]</f>
        <v>0</v>
      </c>
      <c r="M862" s="441" t="str">
        <f>IFERROR(Таблица615[[#This Row],[Общее кол-во шт]]*Таблица615[[#This Row],[Оптовая цена USD                       за 1шт]],"")</f>
        <v/>
      </c>
      <c r="N862" s="442"/>
    </row>
    <row r="863" spans="1:14" ht="22.5" customHeight="1">
      <c r="A863" s="307" t="s">
        <v>21730</v>
      </c>
      <c r="B863" s="433">
        <v>8806182593154</v>
      </c>
      <c r="C863" s="314" t="s">
        <v>19721</v>
      </c>
      <c r="D863" s="434" t="s">
        <v>19722</v>
      </c>
      <c r="E863" s="435">
        <v>134</v>
      </c>
      <c r="F863" s="436">
        <v>0.54</v>
      </c>
      <c r="G863" s="437">
        <v>100</v>
      </c>
      <c r="H863" s="38">
        <f>Таблица615[[#This Row],[Розничная цена KRW]]*Таблица615[[#This Row],[Коэфициент стоимости]]</f>
        <v>72.36</v>
      </c>
      <c r="I863" s="438" t="str">
        <f>IF($H$1="","Введите курс",Таблица615[[#This Row],[Оптовая цена KRW                       за 1шт]]/$H$1)</f>
        <v>Введите курс</v>
      </c>
      <c r="J863" s="444"/>
      <c r="K863" s="439">
        <f>Таблица615[[#This Row],[Заказ коробок ]]*Таблица615[[#This Row],[Кол-во шт в коробке]]</f>
        <v>0</v>
      </c>
      <c r="L863" s="440">
        <f>Таблица615[[#This Row],[Общее кол-во шт]]*Таблица615[[#This Row],[Оптовая цена KRW                       за 1шт]]</f>
        <v>0</v>
      </c>
      <c r="M863" s="441" t="str">
        <f>IFERROR(Таблица615[[#This Row],[Общее кол-во шт]]*Таблица615[[#This Row],[Оптовая цена USD                       за 1шт]],"")</f>
        <v/>
      </c>
      <c r="N863" s="442"/>
    </row>
    <row r="864" spans="1:14" ht="22.5" customHeight="1">
      <c r="A864" s="307" t="s">
        <v>21731</v>
      </c>
      <c r="B864" s="433">
        <v>8806182593161</v>
      </c>
      <c r="C864" s="314" t="s">
        <v>19724</v>
      </c>
      <c r="D864" s="434" t="s">
        <v>19725</v>
      </c>
      <c r="E864" s="435">
        <v>130</v>
      </c>
      <c r="F864" s="436">
        <v>0.54</v>
      </c>
      <c r="G864" s="437">
        <v>100</v>
      </c>
      <c r="H864" s="38">
        <f>Таблица615[[#This Row],[Розничная цена KRW]]*Таблица615[[#This Row],[Коэфициент стоимости]]</f>
        <v>70.2</v>
      </c>
      <c r="I864" s="438" t="str">
        <f>IF($H$1="","Введите курс",Таблица615[[#This Row],[Оптовая цена KRW                       за 1шт]]/$H$1)</f>
        <v>Введите курс</v>
      </c>
      <c r="J864" s="444"/>
      <c r="K864" s="439">
        <f>Таблица615[[#This Row],[Заказ коробок ]]*Таблица615[[#This Row],[Кол-во шт в коробке]]</f>
        <v>0</v>
      </c>
      <c r="L864" s="440">
        <f>Таблица615[[#This Row],[Общее кол-во шт]]*Таблица615[[#This Row],[Оптовая цена KRW                       за 1шт]]</f>
        <v>0</v>
      </c>
      <c r="M864" s="441" t="str">
        <f>IFERROR(Таблица615[[#This Row],[Общее кол-во шт]]*Таблица615[[#This Row],[Оптовая цена USD                       за 1шт]],"")</f>
        <v/>
      </c>
      <c r="N864" s="442"/>
    </row>
    <row r="865" spans="1:14" ht="22.5" customHeight="1">
      <c r="A865" s="307" t="s">
        <v>21732</v>
      </c>
      <c r="B865" s="433">
        <v>8806182575792</v>
      </c>
      <c r="C865" s="314" t="s">
        <v>19827</v>
      </c>
      <c r="D865" s="434" t="s">
        <v>19828</v>
      </c>
      <c r="E865" s="435">
        <v>336</v>
      </c>
      <c r="F865" s="436">
        <v>0.56999999999999995</v>
      </c>
      <c r="G865" s="437">
        <v>100</v>
      </c>
      <c r="H865" s="38">
        <f>Таблица615[[#This Row],[Розничная цена KRW]]*Таблица615[[#This Row],[Коэфициент стоимости]]</f>
        <v>191.51999999999998</v>
      </c>
      <c r="I865" s="438" t="str">
        <f>IF($H$1="","Введите курс",Таблица615[[#This Row],[Оптовая цена KRW                       за 1шт]]/$H$1)</f>
        <v>Введите курс</v>
      </c>
      <c r="J865" s="444"/>
      <c r="K865" s="439">
        <f>Таблица615[[#This Row],[Заказ коробок ]]*Таблица615[[#This Row],[Кол-во шт в коробке]]</f>
        <v>0</v>
      </c>
      <c r="L865" s="440">
        <f>Таблица615[[#This Row],[Общее кол-во шт]]*Таблица615[[#This Row],[Оптовая цена KRW                       за 1шт]]</f>
        <v>0</v>
      </c>
      <c r="M865" s="441" t="str">
        <f>IFERROR(Таблица615[[#This Row],[Общее кол-во шт]]*Таблица615[[#This Row],[Оптовая цена USD                       за 1шт]],"")</f>
        <v/>
      </c>
      <c r="N865" s="442"/>
    </row>
    <row r="866" spans="1:14" ht="22.5" customHeight="1">
      <c r="A866" s="307" t="s">
        <v>21733</v>
      </c>
      <c r="B866" s="433">
        <v>8806182575860</v>
      </c>
      <c r="C866" s="314" t="s">
        <v>19830</v>
      </c>
      <c r="D866" s="434" t="s">
        <v>19831</v>
      </c>
      <c r="E866" s="435">
        <v>336</v>
      </c>
      <c r="F866" s="436">
        <v>0.56999999999999995</v>
      </c>
      <c r="G866" s="437">
        <v>100</v>
      </c>
      <c r="H866" s="38">
        <f>Таблица615[[#This Row],[Розничная цена KRW]]*Таблица615[[#This Row],[Коэфициент стоимости]]</f>
        <v>191.51999999999998</v>
      </c>
      <c r="I866" s="438" t="str">
        <f>IF($H$1="","Введите курс",Таблица615[[#This Row],[Оптовая цена KRW                       за 1шт]]/$H$1)</f>
        <v>Введите курс</v>
      </c>
      <c r="J866" s="444"/>
      <c r="K866" s="439">
        <f>Таблица615[[#This Row],[Заказ коробок ]]*Таблица615[[#This Row],[Кол-во шт в коробке]]</f>
        <v>0</v>
      </c>
      <c r="L866" s="440">
        <f>Таблица615[[#This Row],[Общее кол-во шт]]*Таблица615[[#This Row],[Оптовая цена KRW                       за 1шт]]</f>
        <v>0</v>
      </c>
      <c r="M866" s="441" t="str">
        <f>IFERROR(Таблица615[[#This Row],[Общее кол-во шт]]*Таблица615[[#This Row],[Оптовая цена USD                       за 1шт]],"")</f>
        <v/>
      </c>
      <c r="N866" s="442"/>
    </row>
    <row r="867" spans="1:14" ht="22.5" customHeight="1">
      <c r="A867" s="307" t="s">
        <v>21736</v>
      </c>
      <c r="B867" s="433">
        <v>8806182586798</v>
      </c>
      <c r="C867" s="314" t="s">
        <v>20934</v>
      </c>
      <c r="D867" s="434" t="s">
        <v>20935</v>
      </c>
      <c r="E867" s="435">
        <v>316</v>
      </c>
      <c r="F867" s="436">
        <v>0.54</v>
      </c>
      <c r="G867" s="437">
        <v>200</v>
      </c>
      <c r="H867" s="38">
        <f>Таблица615[[#This Row],[Розничная цена KRW]]*Таблица615[[#This Row],[Коэфициент стоимости]]</f>
        <v>170.64000000000001</v>
      </c>
      <c r="I867" s="438" t="str">
        <f>IF($H$1="","Введите курс",Таблица615[[#This Row],[Оптовая цена KRW                       за 1шт]]/$H$1)</f>
        <v>Введите курс</v>
      </c>
      <c r="J867" s="444"/>
      <c r="K867" s="439">
        <f>Таблица615[[#This Row],[Заказ коробок ]]*Таблица615[[#This Row],[Кол-во шт в коробке]]</f>
        <v>0</v>
      </c>
      <c r="L867" s="440">
        <f>Таблица615[[#This Row],[Общее кол-во шт]]*Таблица615[[#This Row],[Оптовая цена KRW                       за 1шт]]</f>
        <v>0</v>
      </c>
      <c r="M867" s="441" t="str">
        <f>IFERROR(Таблица615[[#This Row],[Общее кол-во шт]]*Таблица615[[#This Row],[Оптовая цена USD                       за 1шт]],"")</f>
        <v/>
      </c>
      <c r="N867" s="442"/>
    </row>
    <row r="868" spans="1:14" ht="22.5" customHeight="1">
      <c r="A868" s="307" t="s">
        <v>21739</v>
      </c>
      <c r="B868" s="433">
        <v>8806182571060</v>
      </c>
      <c r="C868" s="314" t="s">
        <v>20998</v>
      </c>
      <c r="D868" s="434" t="s">
        <v>20999</v>
      </c>
      <c r="E868" s="435">
        <v>234</v>
      </c>
      <c r="F868" s="436">
        <v>0.56999999999999995</v>
      </c>
      <c r="G868" s="437">
        <v>300</v>
      </c>
      <c r="H868" s="38">
        <f>Таблица615[[#This Row],[Розничная цена KRW]]*Таблица615[[#This Row],[Коэфициент стоимости]]</f>
        <v>133.38</v>
      </c>
      <c r="I868" s="438" t="str">
        <f>IF($H$1="","Введите курс",Таблица615[[#This Row],[Оптовая цена KRW                       за 1шт]]/$H$1)</f>
        <v>Введите курс</v>
      </c>
      <c r="J868" s="444"/>
      <c r="K868" s="439">
        <f>Таблица615[[#This Row],[Заказ коробок ]]*Таблица615[[#This Row],[Кол-во шт в коробке]]</f>
        <v>0</v>
      </c>
      <c r="L868" s="440">
        <f>Таблица615[[#This Row],[Общее кол-во шт]]*Таблица615[[#This Row],[Оптовая цена KRW                       за 1шт]]</f>
        <v>0</v>
      </c>
      <c r="M868" s="441" t="str">
        <f>IFERROR(Таблица615[[#This Row],[Общее кол-во шт]]*Таблица615[[#This Row],[Оптовая цена USD                       за 1шт]],"")</f>
        <v/>
      </c>
      <c r="N868" s="442"/>
    </row>
    <row r="869" spans="1:14" ht="22.5" customHeight="1">
      <c r="A869" s="307" t="s">
        <v>21742</v>
      </c>
      <c r="B869" s="433">
        <v>8806182571077</v>
      </c>
      <c r="C869" s="314" t="s">
        <v>21001</v>
      </c>
      <c r="D869" s="434" t="s">
        <v>21002</v>
      </c>
      <c r="E869" s="435">
        <v>298</v>
      </c>
      <c r="F869" s="436">
        <v>0.56999999999999995</v>
      </c>
      <c r="G869" s="437">
        <v>300</v>
      </c>
      <c r="H869" s="38">
        <f>Таблица615[[#This Row],[Розничная цена KRW]]*Таблица615[[#This Row],[Коэфициент стоимости]]</f>
        <v>169.85999999999999</v>
      </c>
      <c r="I869" s="438" t="str">
        <f>IF($H$1="","Введите курс",Таблица615[[#This Row],[Оптовая цена KRW                       за 1шт]]/$H$1)</f>
        <v>Введите курс</v>
      </c>
      <c r="J869" s="444"/>
      <c r="K869" s="439">
        <f>Таблица615[[#This Row],[Заказ коробок ]]*Таблица615[[#This Row],[Кол-во шт в коробке]]</f>
        <v>0</v>
      </c>
      <c r="L869" s="440">
        <f>Таблица615[[#This Row],[Общее кол-во шт]]*Таблица615[[#This Row],[Оптовая цена KRW                       за 1шт]]</f>
        <v>0</v>
      </c>
      <c r="M869" s="441" t="str">
        <f>IFERROR(Таблица615[[#This Row],[Общее кол-во шт]]*Таблица615[[#This Row],[Оптовая цена USD                       за 1шт]],"")</f>
        <v/>
      </c>
      <c r="N869" s="442"/>
    </row>
    <row r="870" spans="1:14" ht="22.5" customHeight="1">
      <c r="A870" s="307" t="s">
        <v>21745</v>
      </c>
      <c r="B870" s="433">
        <v>8806182574368</v>
      </c>
      <c r="C870" s="314" t="s">
        <v>21022</v>
      </c>
      <c r="D870" s="434" t="s">
        <v>21023</v>
      </c>
      <c r="E870" s="435">
        <v>192</v>
      </c>
      <c r="F870" s="436">
        <v>0.56999999999999995</v>
      </c>
      <c r="G870" s="437">
        <v>300</v>
      </c>
      <c r="H870" s="38">
        <f>Таблица615[[#This Row],[Розничная цена KRW]]*Таблица615[[#This Row],[Коэфициент стоимости]]</f>
        <v>109.44</v>
      </c>
      <c r="I870" s="438" t="str">
        <f>IF($H$1="","Введите курс",Таблица615[[#This Row],[Оптовая цена KRW                       за 1шт]]/$H$1)</f>
        <v>Введите курс</v>
      </c>
      <c r="J870" s="444"/>
      <c r="K870" s="439">
        <f>Таблица615[[#This Row],[Заказ коробок ]]*Таблица615[[#This Row],[Кол-во шт в коробке]]</f>
        <v>0</v>
      </c>
      <c r="L870" s="440">
        <f>Таблица615[[#This Row],[Общее кол-во шт]]*Таблица615[[#This Row],[Оптовая цена KRW                       за 1шт]]</f>
        <v>0</v>
      </c>
      <c r="M870" s="441" t="str">
        <f>IFERROR(Таблица615[[#This Row],[Общее кол-во шт]]*Таблица615[[#This Row],[Оптовая цена USD                       за 1шт]],"")</f>
        <v/>
      </c>
      <c r="N870" s="442"/>
    </row>
    <row r="871" spans="1:14" ht="22.5" customHeight="1">
      <c r="A871" s="307" t="s">
        <v>21748</v>
      </c>
      <c r="B871" s="433">
        <v>8806182574375</v>
      </c>
      <c r="C871" s="314" t="s">
        <v>21025</v>
      </c>
      <c r="D871" s="434" t="s">
        <v>21026</v>
      </c>
      <c r="E871" s="435">
        <v>308</v>
      </c>
      <c r="F871" s="436">
        <v>0.56999999999999995</v>
      </c>
      <c r="G871" s="437">
        <v>300</v>
      </c>
      <c r="H871" s="38">
        <f>Таблица615[[#This Row],[Розничная цена KRW]]*Таблица615[[#This Row],[Коэфициент стоимости]]</f>
        <v>175.55999999999997</v>
      </c>
      <c r="I871" s="438" t="str">
        <f>IF($H$1="","Введите курс",Таблица615[[#This Row],[Оптовая цена KRW                       за 1шт]]/$H$1)</f>
        <v>Введите курс</v>
      </c>
      <c r="J871" s="444"/>
      <c r="K871" s="439">
        <f>Таблица615[[#This Row],[Заказ коробок ]]*Таблица615[[#This Row],[Кол-во шт в коробке]]</f>
        <v>0</v>
      </c>
      <c r="L871" s="440">
        <f>Таблица615[[#This Row],[Общее кол-во шт]]*Таблица615[[#This Row],[Оптовая цена KRW                       за 1шт]]</f>
        <v>0</v>
      </c>
      <c r="M871" s="441" t="str">
        <f>IFERROR(Таблица615[[#This Row],[Общее кол-во шт]]*Таблица615[[#This Row],[Оптовая цена USD                       за 1шт]],"")</f>
        <v/>
      </c>
      <c r="N871" s="442"/>
    </row>
    <row r="872" spans="1:14" ht="22.5" customHeight="1">
      <c r="A872" s="307" t="s">
        <v>21749</v>
      </c>
      <c r="B872" s="433">
        <v>8806182574382</v>
      </c>
      <c r="C872" s="314" t="s">
        <v>21028</v>
      </c>
      <c r="D872" s="434" t="s">
        <v>21029</v>
      </c>
      <c r="E872" s="435">
        <v>212</v>
      </c>
      <c r="F872" s="436">
        <v>0.56999999999999995</v>
      </c>
      <c r="G872" s="437">
        <v>300</v>
      </c>
      <c r="H872" s="38">
        <f>Таблица615[[#This Row],[Розничная цена KRW]]*Таблица615[[#This Row],[Коэфициент стоимости]]</f>
        <v>120.83999999999999</v>
      </c>
      <c r="I872" s="438" t="str">
        <f>IF($H$1="","Введите курс",Таблица615[[#This Row],[Оптовая цена KRW                       за 1шт]]/$H$1)</f>
        <v>Введите курс</v>
      </c>
      <c r="J872" s="444"/>
      <c r="K872" s="439">
        <f>Таблица615[[#This Row],[Заказ коробок ]]*Таблица615[[#This Row],[Кол-во шт в коробке]]</f>
        <v>0</v>
      </c>
      <c r="L872" s="440">
        <f>Таблица615[[#This Row],[Общее кол-во шт]]*Таблица615[[#This Row],[Оптовая цена KRW                       за 1шт]]</f>
        <v>0</v>
      </c>
      <c r="M872" s="441" t="str">
        <f>IFERROR(Таблица615[[#This Row],[Общее кол-во шт]]*Таблица615[[#This Row],[Оптовая цена USD                       за 1шт]],"")</f>
        <v/>
      </c>
      <c r="N872" s="442"/>
    </row>
    <row r="873" spans="1:14" ht="22.5" customHeight="1">
      <c r="A873" s="307" t="s">
        <v>21750</v>
      </c>
      <c r="B873" s="433">
        <v>8806182574399</v>
      </c>
      <c r="C873" s="314" t="s">
        <v>21031</v>
      </c>
      <c r="D873" s="434" t="s">
        <v>21032</v>
      </c>
      <c r="E873" s="435">
        <v>144</v>
      </c>
      <c r="F873" s="436">
        <v>0.56999999999999995</v>
      </c>
      <c r="G873" s="437">
        <v>300</v>
      </c>
      <c r="H873" s="38">
        <f>Таблица615[[#This Row],[Розничная цена KRW]]*Таблица615[[#This Row],[Коэфициент стоимости]]</f>
        <v>82.08</v>
      </c>
      <c r="I873" s="438" t="str">
        <f>IF($H$1="","Введите курс",Таблица615[[#This Row],[Оптовая цена KRW                       за 1шт]]/$H$1)</f>
        <v>Введите курс</v>
      </c>
      <c r="J873" s="444"/>
      <c r="K873" s="439">
        <f>Таблица615[[#This Row],[Заказ коробок ]]*Таблица615[[#This Row],[Кол-во шт в коробке]]</f>
        <v>0</v>
      </c>
      <c r="L873" s="440">
        <f>Таблица615[[#This Row],[Общее кол-во шт]]*Таблица615[[#This Row],[Оптовая цена KRW                       за 1шт]]</f>
        <v>0</v>
      </c>
      <c r="M873" s="441" t="str">
        <f>IFERROR(Таблица615[[#This Row],[Общее кол-во шт]]*Таблица615[[#This Row],[Оптовая цена USD                       за 1шт]],"")</f>
        <v/>
      </c>
      <c r="N873" s="442"/>
    </row>
    <row r="874" spans="1:14" ht="22.5" customHeight="1">
      <c r="A874" s="307" t="s">
        <v>21751</v>
      </c>
      <c r="B874" s="433">
        <v>8806182574405</v>
      </c>
      <c r="C874" s="314" t="s">
        <v>21034</v>
      </c>
      <c r="D874" s="434" t="s">
        <v>21035</v>
      </c>
      <c r="E874" s="435">
        <v>98</v>
      </c>
      <c r="F874" s="436">
        <v>0.56999999999999995</v>
      </c>
      <c r="G874" s="437">
        <v>300</v>
      </c>
      <c r="H874" s="38">
        <f>Таблица615[[#This Row],[Розничная цена KRW]]*Таблица615[[#This Row],[Коэфициент стоимости]]</f>
        <v>55.859999999999992</v>
      </c>
      <c r="I874" s="438" t="str">
        <f>IF($H$1="","Введите курс",Таблица615[[#This Row],[Оптовая цена KRW                       за 1шт]]/$H$1)</f>
        <v>Введите курс</v>
      </c>
      <c r="J874" s="444"/>
      <c r="K874" s="439">
        <f>Таблица615[[#This Row],[Заказ коробок ]]*Таблица615[[#This Row],[Кол-во шт в коробке]]</f>
        <v>0</v>
      </c>
      <c r="L874" s="440">
        <f>Таблица615[[#This Row],[Общее кол-во шт]]*Таблица615[[#This Row],[Оптовая цена KRW                       за 1шт]]</f>
        <v>0</v>
      </c>
      <c r="M874" s="441" t="str">
        <f>IFERROR(Таблица615[[#This Row],[Общее кол-во шт]]*Таблица615[[#This Row],[Оптовая цена USD                       за 1шт]],"")</f>
        <v/>
      </c>
      <c r="N874" s="442"/>
    </row>
    <row r="875" spans="1:14" ht="22.5" customHeight="1">
      <c r="A875" s="307" t="s">
        <v>21752</v>
      </c>
      <c r="B875" s="433">
        <v>8806182574412</v>
      </c>
      <c r="C875" s="314" t="s">
        <v>21037</v>
      </c>
      <c r="D875" s="434" t="s">
        <v>21038</v>
      </c>
      <c r="E875" s="435">
        <v>8860</v>
      </c>
      <c r="F875" s="436">
        <v>0.56999999999999995</v>
      </c>
      <c r="G875" s="437">
        <v>6</v>
      </c>
      <c r="H875" s="38">
        <f>Таблица615[[#This Row],[Розничная цена KRW]]*Таблица615[[#This Row],[Коэфициент стоимости]]</f>
        <v>5050.2</v>
      </c>
      <c r="I875" s="438" t="str">
        <f>IF($H$1="","Введите курс",Таблица615[[#This Row],[Оптовая цена KRW                       за 1шт]]/$H$1)</f>
        <v>Введите курс</v>
      </c>
      <c r="J875" s="444"/>
      <c r="K875" s="439">
        <f>Таблица615[[#This Row],[Заказ коробок ]]*Таблица615[[#This Row],[Кол-во шт в коробке]]</f>
        <v>0</v>
      </c>
      <c r="L875" s="440">
        <f>Таблица615[[#This Row],[Общее кол-во шт]]*Таблица615[[#This Row],[Оптовая цена KRW                       за 1шт]]</f>
        <v>0</v>
      </c>
      <c r="M875" s="441" t="str">
        <f>IFERROR(Таблица615[[#This Row],[Общее кол-во шт]]*Таблица615[[#This Row],[Оптовая цена USD                       за 1шт]],"")</f>
        <v/>
      </c>
      <c r="N875" s="442"/>
    </row>
    <row r="876" spans="1:14" ht="22.5" customHeight="1">
      <c r="A876" s="307" t="s">
        <v>21755</v>
      </c>
      <c r="B876" s="433">
        <v>8806182575402</v>
      </c>
      <c r="C876" s="314" t="s">
        <v>21059</v>
      </c>
      <c r="D876" s="434" t="s">
        <v>21060</v>
      </c>
      <c r="E876" s="435">
        <v>128</v>
      </c>
      <c r="F876" s="436">
        <v>0.56999999999999995</v>
      </c>
      <c r="G876" s="437">
        <v>300</v>
      </c>
      <c r="H876" s="38">
        <f>Таблица615[[#This Row],[Розничная цена KRW]]*Таблица615[[#This Row],[Коэфициент стоимости]]</f>
        <v>72.959999999999994</v>
      </c>
      <c r="I876" s="438" t="str">
        <f>IF($H$1="","Введите курс",Таблица615[[#This Row],[Оптовая цена KRW                       за 1шт]]/$H$1)</f>
        <v>Введите курс</v>
      </c>
      <c r="J876" s="444"/>
      <c r="K876" s="439">
        <f>Таблица615[[#This Row],[Заказ коробок ]]*Таблица615[[#This Row],[Кол-во шт в коробке]]</f>
        <v>0</v>
      </c>
      <c r="L876" s="440">
        <f>Таблица615[[#This Row],[Общее кол-во шт]]*Таблица615[[#This Row],[Оптовая цена KRW                       за 1шт]]</f>
        <v>0</v>
      </c>
      <c r="M876" s="441" t="str">
        <f>IFERROR(Таблица615[[#This Row],[Общее кол-во шт]]*Таблица615[[#This Row],[Оптовая цена USD                       за 1шт]],"")</f>
        <v/>
      </c>
      <c r="N876" s="442"/>
    </row>
    <row r="877" spans="1:14" ht="22.5" customHeight="1">
      <c r="A877" s="307" t="s">
        <v>21758</v>
      </c>
      <c r="B877" s="433">
        <v>8806182575419</v>
      </c>
      <c r="C877" s="314" t="s">
        <v>21062</v>
      </c>
      <c r="D877" s="434" t="s">
        <v>21063</v>
      </c>
      <c r="E877" s="435">
        <v>176</v>
      </c>
      <c r="F877" s="436">
        <v>0.56999999999999995</v>
      </c>
      <c r="G877" s="437">
        <v>300</v>
      </c>
      <c r="H877" s="38">
        <f>Таблица615[[#This Row],[Розничная цена KRW]]*Таблица615[[#This Row],[Коэфициент стоимости]]</f>
        <v>100.32</v>
      </c>
      <c r="I877" s="438" t="str">
        <f>IF($H$1="","Введите курс",Таблица615[[#This Row],[Оптовая цена KRW                       за 1шт]]/$H$1)</f>
        <v>Введите курс</v>
      </c>
      <c r="J877" s="444"/>
      <c r="K877" s="439">
        <f>Таблица615[[#This Row],[Заказ коробок ]]*Таблица615[[#This Row],[Кол-во шт в коробке]]</f>
        <v>0</v>
      </c>
      <c r="L877" s="440">
        <f>Таблица615[[#This Row],[Общее кол-во шт]]*Таблица615[[#This Row],[Оптовая цена KRW                       за 1шт]]</f>
        <v>0</v>
      </c>
      <c r="M877" s="441" t="str">
        <f>IFERROR(Таблица615[[#This Row],[Общее кол-во шт]]*Таблица615[[#This Row],[Оптовая цена USD                       за 1шт]],"")</f>
        <v/>
      </c>
      <c r="N877" s="442"/>
    </row>
    <row r="878" spans="1:14" ht="22.5" customHeight="1">
      <c r="A878" s="307" t="s">
        <v>21761</v>
      </c>
      <c r="B878" s="433">
        <v>8806182575426</v>
      </c>
      <c r="C878" s="314" t="s">
        <v>21065</v>
      </c>
      <c r="D878" s="434" t="s">
        <v>21066</v>
      </c>
      <c r="E878" s="435">
        <v>256</v>
      </c>
      <c r="F878" s="436">
        <v>0.56999999999999995</v>
      </c>
      <c r="G878" s="437">
        <v>300</v>
      </c>
      <c r="H878" s="38">
        <f>Таблица615[[#This Row],[Розничная цена KRW]]*Таблица615[[#This Row],[Коэфициент стоимости]]</f>
        <v>145.91999999999999</v>
      </c>
      <c r="I878" s="438" t="str">
        <f>IF($H$1="","Введите курс",Таблица615[[#This Row],[Оптовая цена KRW                       за 1шт]]/$H$1)</f>
        <v>Введите курс</v>
      </c>
      <c r="J878" s="444"/>
      <c r="K878" s="439">
        <f>Таблица615[[#This Row],[Заказ коробок ]]*Таблица615[[#This Row],[Кол-во шт в коробке]]</f>
        <v>0</v>
      </c>
      <c r="L878" s="440">
        <f>Таблица615[[#This Row],[Общее кол-во шт]]*Таблица615[[#This Row],[Оптовая цена KRW                       за 1шт]]</f>
        <v>0</v>
      </c>
      <c r="M878" s="441" t="str">
        <f>IFERROR(Таблица615[[#This Row],[Общее кол-во шт]]*Таблица615[[#This Row],[Оптовая цена USD                       за 1шт]],"")</f>
        <v/>
      </c>
      <c r="N878" s="442"/>
    </row>
    <row r="879" spans="1:14" ht="22.5" customHeight="1">
      <c r="A879" s="307" t="s">
        <v>21764</v>
      </c>
      <c r="B879" s="433">
        <v>8806182579585</v>
      </c>
      <c r="C879" s="314" t="s">
        <v>21079</v>
      </c>
      <c r="D879" s="434" t="s">
        <v>21080</v>
      </c>
      <c r="E879" s="435">
        <v>5174</v>
      </c>
      <c r="F879" s="436">
        <v>0.56999999999999995</v>
      </c>
      <c r="G879" s="437">
        <v>8</v>
      </c>
      <c r="H879" s="38">
        <f>Таблица615[[#This Row],[Розничная цена KRW]]*Таблица615[[#This Row],[Коэфициент стоимости]]</f>
        <v>2949.18</v>
      </c>
      <c r="I879" s="438" t="str">
        <f>IF($H$1="","Введите курс",Таблица615[[#This Row],[Оптовая цена KRW                       за 1шт]]/$H$1)</f>
        <v>Введите курс</v>
      </c>
      <c r="J879" s="444"/>
      <c r="K879" s="439">
        <f>Таблица615[[#This Row],[Заказ коробок ]]*Таблица615[[#This Row],[Кол-во шт в коробке]]</f>
        <v>0</v>
      </c>
      <c r="L879" s="440">
        <f>Таблица615[[#This Row],[Общее кол-во шт]]*Таблица615[[#This Row],[Оптовая цена KRW                       за 1шт]]</f>
        <v>0</v>
      </c>
      <c r="M879" s="441" t="str">
        <f>IFERROR(Таблица615[[#This Row],[Общее кол-во шт]]*Таблица615[[#This Row],[Оптовая цена USD                       за 1шт]],"")</f>
        <v/>
      </c>
      <c r="N879" s="442"/>
    </row>
    <row r="880" spans="1:14" ht="22.5" customHeight="1">
      <c r="A880" s="307" t="s">
        <v>21767</v>
      </c>
      <c r="B880" s="433">
        <v>8806182579905</v>
      </c>
      <c r="C880" s="314" t="s">
        <v>21094</v>
      </c>
      <c r="D880" s="434" t="s">
        <v>21095</v>
      </c>
      <c r="E880" s="435">
        <v>290</v>
      </c>
      <c r="F880" s="436">
        <v>0.56999999999999995</v>
      </c>
      <c r="G880" s="437">
        <v>300</v>
      </c>
      <c r="H880" s="38">
        <f>Таблица615[[#This Row],[Розничная цена KRW]]*Таблица615[[#This Row],[Коэфициент стоимости]]</f>
        <v>165.29999999999998</v>
      </c>
      <c r="I880" s="438" t="str">
        <f>IF($H$1="","Введите курс",Таблица615[[#This Row],[Оптовая цена KRW                       за 1шт]]/$H$1)</f>
        <v>Введите курс</v>
      </c>
      <c r="J880" s="444"/>
      <c r="K880" s="439">
        <f>Таблица615[[#This Row],[Заказ коробок ]]*Таблица615[[#This Row],[Кол-во шт в коробке]]</f>
        <v>0</v>
      </c>
      <c r="L880" s="440">
        <f>Таблица615[[#This Row],[Общее кол-во шт]]*Таблица615[[#This Row],[Оптовая цена KRW                       за 1шт]]</f>
        <v>0</v>
      </c>
      <c r="M880" s="441" t="str">
        <f>IFERROR(Таблица615[[#This Row],[Общее кол-во шт]]*Таблица615[[#This Row],[Оптовая цена USD                       за 1шт]],"")</f>
        <v/>
      </c>
      <c r="N880" s="442"/>
    </row>
    <row r="881" spans="1:14" ht="22.5" customHeight="1">
      <c r="A881" s="307" t="s">
        <v>21770</v>
      </c>
      <c r="B881" s="433">
        <v>8806182579912</v>
      </c>
      <c r="C881" s="314" t="s">
        <v>21097</v>
      </c>
      <c r="D881" s="434" t="s">
        <v>21098</v>
      </c>
      <c r="E881" s="435">
        <v>300</v>
      </c>
      <c r="F881" s="436">
        <v>0.56999999999999995</v>
      </c>
      <c r="G881" s="437">
        <v>300</v>
      </c>
      <c r="H881" s="38">
        <f>Таблица615[[#This Row],[Розничная цена KRW]]*Таблица615[[#This Row],[Коэфициент стоимости]]</f>
        <v>170.99999999999997</v>
      </c>
      <c r="I881" s="438" t="str">
        <f>IF($H$1="","Введите курс",Таблица615[[#This Row],[Оптовая цена KRW                       за 1шт]]/$H$1)</f>
        <v>Введите курс</v>
      </c>
      <c r="J881" s="444"/>
      <c r="K881" s="439">
        <f>Таблица615[[#This Row],[Заказ коробок ]]*Таблица615[[#This Row],[Кол-во шт в коробке]]</f>
        <v>0</v>
      </c>
      <c r="L881" s="440">
        <f>Таблица615[[#This Row],[Общее кол-во шт]]*Таблица615[[#This Row],[Оптовая цена KRW                       за 1шт]]</f>
        <v>0</v>
      </c>
      <c r="M881" s="441" t="str">
        <f>IFERROR(Таблица615[[#This Row],[Общее кол-во шт]]*Таблица615[[#This Row],[Оптовая цена USD                       за 1шт]],"")</f>
        <v/>
      </c>
      <c r="N881" s="442"/>
    </row>
    <row r="882" spans="1:14" ht="22.5" customHeight="1">
      <c r="A882" s="307" t="s">
        <v>21773</v>
      </c>
      <c r="B882" s="433">
        <v>8806182579929</v>
      </c>
      <c r="C882" s="314" t="s">
        <v>21100</v>
      </c>
      <c r="D882" s="434" t="s">
        <v>21101</v>
      </c>
      <c r="E882" s="435">
        <v>134</v>
      </c>
      <c r="F882" s="436">
        <v>0.56999999999999995</v>
      </c>
      <c r="G882" s="437">
        <v>300</v>
      </c>
      <c r="H882" s="38">
        <f>Таблица615[[#This Row],[Розничная цена KRW]]*Таблица615[[#This Row],[Коэфициент стоимости]]</f>
        <v>76.38</v>
      </c>
      <c r="I882" s="438" t="str">
        <f>IF($H$1="","Введите курс",Таблица615[[#This Row],[Оптовая цена KRW                       за 1шт]]/$H$1)</f>
        <v>Введите курс</v>
      </c>
      <c r="J882" s="444"/>
      <c r="K882" s="439">
        <f>Таблица615[[#This Row],[Заказ коробок ]]*Таблица615[[#This Row],[Кол-во шт в коробке]]</f>
        <v>0</v>
      </c>
      <c r="L882" s="440">
        <f>Таблица615[[#This Row],[Общее кол-во шт]]*Таблица615[[#This Row],[Оптовая цена KRW                       за 1шт]]</f>
        <v>0</v>
      </c>
      <c r="M882" s="441" t="str">
        <f>IFERROR(Таблица615[[#This Row],[Общее кол-во шт]]*Таблица615[[#This Row],[Оптовая цена USD                       за 1шт]],"")</f>
        <v/>
      </c>
      <c r="N882" s="442"/>
    </row>
    <row r="883" spans="1:14" ht="22.5" customHeight="1">
      <c r="A883" s="307" t="s">
        <v>21776</v>
      </c>
      <c r="B883" s="433">
        <v>8806182579936</v>
      </c>
      <c r="C883" s="314" t="s">
        <v>21103</v>
      </c>
      <c r="D883" s="434" t="s">
        <v>21104</v>
      </c>
      <c r="E883" s="435">
        <v>106</v>
      </c>
      <c r="F883" s="436">
        <v>0.56999999999999995</v>
      </c>
      <c r="G883" s="437">
        <v>300</v>
      </c>
      <c r="H883" s="38">
        <f>Таблица615[[#This Row],[Розничная цена KRW]]*Таблица615[[#This Row],[Коэфициент стоимости]]</f>
        <v>60.419999999999995</v>
      </c>
      <c r="I883" s="438" t="str">
        <f>IF($H$1="","Введите курс",Таблица615[[#This Row],[Оптовая цена KRW                       за 1шт]]/$H$1)</f>
        <v>Введите курс</v>
      </c>
      <c r="J883" s="444"/>
      <c r="K883" s="439">
        <f>Таблица615[[#This Row],[Заказ коробок ]]*Таблица615[[#This Row],[Кол-во шт в коробке]]</f>
        <v>0</v>
      </c>
      <c r="L883" s="440">
        <f>Таблица615[[#This Row],[Общее кол-во шт]]*Таблица615[[#This Row],[Оптовая цена KRW                       за 1шт]]</f>
        <v>0</v>
      </c>
      <c r="M883" s="441" t="str">
        <f>IFERROR(Таблица615[[#This Row],[Общее кол-во шт]]*Таблица615[[#This Row],[Оптовая цена USD                       за 1шт]],"")</f>
        <v/>
      </c>
      <c r="N883" s="442"/>
    </row>
    <row r="884" spans="1:14" ht="22.5" customHeight="1">
      <c r="A884" s="307" t="s">
        <v>21779</v>
      </c>
      <c r="B884" s="433">
        <v>8806182586576</v>
      </c>
      <c r="C884" s="314" t="s">
        <v>21141</v>
      </c>
      <c r="D884" s="434" t="s">
        <v>21142</v>
      </c>
      <c r="E884" s="435">
        <v>12508</v>
      </c>
      <c r="F884" s="436">
        <v>0.56999999999999995</v>
      </c>
      <c r="G884" s="437">
        <v>6</v>
      </c>
      <c r="H884" s="38">
        <f>Таблица615[[#This Row],[Розничная цена KRW]]*Таблица615[[#This Row],[Коэфициент стоимости]]</f>
        <v>7129.5599999999995</v>
      </c>
      <c r="I884" s="438" t="str">
        <f>IF($H$1="","Введите курс",Таблица615[[#This Row],[Оптовая цена KRW                       за 1шт]]/$H$1)</f>
        <v>Введите курс</v>
      </c>
      <c r="J884" s="444"/>
      <c r="K884" s="439">
        <f>Таблица615[[#This Row],[Заказ коробок ]]*Таблица615[[#This Row],[Кол-во шт в коробке]]</f>
        <v>0</v>
      </c>
      <c r="L884" s="440">
        <f>Таблица615[[#This Row],[Общее кол-во шт]]*Таблица615[[#This Row],[Оптовая цена KRW                       за 1шт]]</f>
        <v>0</v>
      </c>
      <c r="M884" s="441" t="str">
        <f>IFERROR(Таблица615[[#This Row],[Общее кол-во шт]]*Таблица615[[#This Row],[Оптовая цена USD                       за 1шт]],"")</f>
        <v/>
      </c>
      <c r="N884" s="442"/>
    </row>
    <row r="885" spans="1:14" ht="22.5" customHeight="1">
      <c r="A885" s="307" t="s">
        <v>21782</v>
      </c>
      <c r="B885" s="433">
        <v>8806182589843</v>
      </c>
      <c r="C885" s="314" t="s">
        <v>21165</v>
      </c>
      <c r="D885" s="434" t="s">
        <v>21166</v>
      </c>
      <c r="E885" s="435">
        <v>11314</v>
      </c>
      <c r="F885" s="436">
        <v>0.56999999999999995</v>
      </c>
      <c r="G885" s="437">
        <v>6</v>
      </c>
      <c r="H885" s="38">
        <f>Таблица615[[#This Row],[Розничная цена KRW]]*Таблица615[[#This Row],[Коэфициент стоимости]]</f>
        <v>6448.98</v>
      </c>
      <c r="I885" s="438" t="str">
        <f>IF($H$1="","Введите курс",Таблица615[[#This Row],[Оптовая цена KRW                       за 1шт]]/$H$1)</f>
        <v>Введите курс</v>
      </c>
      <c r="J885" s="444"/>
      <c r="K885" s="439">
        <f>Таблица615[[#This Row],[Заказ коробок ]]*Таблица615[[#This Row],[Кол-во шт в коробке]]</f>
        <v>0</v>
      </c>
      <c r="L885" s="440">
        <f>Таблица615[[#This Row],[Общее кол-во шт]]*Таблица615[[#This Row],[Оптовая цена KRW                       за 1шт]]</f>
        <v>0</v>
      </c>
      <c r="M885" s="441" t="str">
        <f>IFERROR(Таблица615[[#This Row],[Общее кол-во шт]]*Таблица615[[#This Row],[Оптовая цена USD                       за 1шт]],"")</f>
        <v/>
      </c>
      <c r="N885" s="442"/>
    </row>
    <row r="886" spans="1:14" ht="22.5" customHeight="1">
      <c r="A886" s="307" t="s">
        <v>21785</v>
      </c>
      <c r="B886" s="433">
        <v>8806182593444</v>
      </c>
      <c r="C886" s="314" t="s">
        <v>21177</v>
      </c>
      <c r="D886" s="434" t="s">
        <v>21178</v>
      </c>
      <c r="E886" s="435">
        <v>98</v>
      </c>
      <c r="F886" s="436">
        <v>0.56999999999999995</v>
      </c>
      <c r="G886" s="437">
        <v>300</v>
      </c>
      <c r="H886" s="38">
        <f>Таблица615[[#This Row],[Розничная цена KRW]]*Таблица615[[#This Row],[Коэфициент стоимости]]</f>
        <v>55.859999999999992</v>
      </c>
      <c r="I886" s="438" t="str">
        <f>IF($H$1="","Введите курс",Таблица615[[#This Row],[Оптовая цена KRW                       за 1шт]]/$H$1)</f>
        <v>Введите курс</v>
      </c>
      <c r="J886" s="444"/>
      <c r="K886" s="439">
        <f>Таблица615[[#This Row],[Заказ коробок ]]*Таблица615[[#This Row],[Кол-во шт в коробке]]</f>
        <v>0</v>
      </c>
      <c r="L886" s="440">
        <f>Таблица615[[#This Row],[Общее кол-во шт]]*Таблица615[[#This Row],[Оптовая цена KRW                       за 1шт]]</f>
        <v>0</v>
      </c>
      <c r="M886" s="441" t="str">
        <f>IFERROR(Таблица615[[#This Row],[Общее кол-во шт]]*Таблица615[[#This Row],[Оптовая цена USD                       за 1шт]],"")</f>
        <v/>
      </c>
      <c r="N886" s="442"/>
    </row>
    <row r="887" spans="1:14" ht="22.5" customHeight="1">
      <c r="A887" s="307" t="s">
        <v>21788</v>
      </c>
      <c r="B887" s="433">
        <v>8806182593635</v>
      </c>
      <c r="C887" s="314" t="s">
        <v>21180</v>
      </c>
      <c r="D887" s="434" t="s">
        <v>21181</v>
      </c>
      <c r="E887" s="435">
        <v>3280</v>
      </c>
      <c r="F887" s="436">
        <v>0.56999999999999995</v>
      </c>
      <c r="G887" s="437">
        <v>12</v>
      </c>
      <c r="H887" s="38">
        <f>Таблица615[[#This Row],[Розничная цена KRW]]*Таблица615[[#This Row],[Коэфициент стоимости]]</f>
        <v>1869.6</v>
      </c>
      <c r="I887" s="438" t="str">
        <f>IF($H$1="","Введите курс",Таблица615[[#This Row],[Оптовая цена KRW                       за 1шт]]/$H$1)</f>
        <v>Введите курс</v>
      </c>
      <c r="J887" s="444"/>
      <c r="K887" s="439">
        <f>Таблица615[[#This Row],[Заказ коробок ]]*Таблица615[[#This Row],[Кол-во шт в коробке]]</f>
        <v>0</v>
      </c>
      <c r="L887" s="440">
        <f>Таблица615[[#This Row],[Общее кол-во шт]]*Таблица615[[#This Row],[Оптовая цена KRW                       за 1шт]]</f>
        <v>0</v>
      </c>
      <c r="M887" s="441" t="str">
        <f>IFERROR(Таблица615[[#This Row],[Общее кол-во шт]]*Таблица615[[#This Row],[Оптовая цена USD                       за 1шт]],"")</f>
        <v/>
      </c>
      <c r="N887" s="442"/>
    </row>
    <row r="888" spans="1:14" ht="22.5" customHeight="1">
      <c r="A888" s="307" t="s">
        <v>21791</v>
      </c>
      <c r="B888" s="433">
        <v>8806182593642</v>
      </c>
      <c r="C888" s="314" t="s">
        <v>21183</v>
      </c>
      <c r="D888" s="434" t="s">
        <v>21184</v>
      </c>
      <c r="E888" s="435">
        <v>6626</v>
      </c>
      <c r="F888" s="436">
        <v>0.56999999999999995</v>
      </c>
      <c r="G888" s="437">
        <v>6</v>
      </c>
      <c r="H888" s="38">
        <f>Таблица615[[#This Row],[Розничная цена KRW]]*Таблица615[[#This Row],[Коэфициент стоимости]]</f>
        <v>3776.8199999999997</v>
      </c>
      <c r="I888" s="438" t="str">
        <f>IF($H$1="","Введите курс",Таблица615[[#This Row],[Оптовая цена KRW                       за 1шт]]/$H$1)</f>
        <v>Введите курс</v>
      </c>
      <c r="J888" s="444"/>
      <c r="K888" s="439">
        <f>Таблица615[[#This Row],[Заказ коробок ]]*Таблица615[[#This Row],[Кол-во шт в коробке]]</f>
        <v>0</v>
      </c>
      <c r="L888" s="440">
        <f>Таблица615[[#This Row],[Общее кол-во шт]]*Таблица615[[#This Row],[Оптовая цена KRW                       за 1шт]]</f>
        <v>0</v>
      </c>
      <c r="M888" s="441" t="str">
        <f>IFERROR(Таблица615[[#This Row],[Общее кол-во шт]]*Таблица615[[#This Row],[Оптовая цена USD                       за 1шт]],"")</f>
        <v/>
      </c>
      <c r="N888" s="442"/>
    </row>
    <row r="889" spans="1:14" ht="22.5" customHeight="1">
      <c r="A889" s="307" t="s">
        <v>21794</v>
      </c>
      <c r="B889" s="433">
        <v>8806182594533</v>
      </c>
      <c r="C889" s="314" t="s">
        <v>21199</v>
      </c>
      <c r="D889" s="434" t="s">
        <v>21200</v>
      </c>
      <c r="E889" s="435">
        <v>166</v>
      </c>
      <c r="F889" s="436">
        <v>0.56999999999999995</v>
      </c>
      <c r="G889" s="437">
        <v>100</v>
      </c>
      <c r="H889" s="38">
        <f>Таблица615[[#This Row],[Розничная цена KRW]]*Таблица615[[#This Row],[Коэфициент стоимости]]</f>
        <v>94.61999999999999</v>
      </c>
      <c r="I889" s="438" t="str">
        <f>IF($H$1="","Введите курс",Таблица615[[#This Row],[Оптовая цена KRW                       за 1шт]]/$H$1)</f>
        <v>Введите курс</v>
      </c>
      <c r="J889" s="444"/>
      <c r="K889" s="439">
        <f>Таблица615[[#This Row],[Заказ коробок ]]*Таблица615[[#This Row],[Кол-во шт в коробке]]</f>
        <v>0</v>
      </c>
      <c r="L889" s="440">
        <f>Таблица615[[#This Row],[Общее кол-во шт]]*Таблица615[[#This Row],[Оптовая цена KRW                       за 1шт]]</f>
        <v>0</v>
      </c>
      <c r="M889" s="441" t="str">
        <f>IFERROR(Таблица615[[#This Row],[Общее кол-во шт]]*Таблица615[[#This Row],[Оптовая цена USD                       за 1шт]],"")</f>
        <v/>
      </c>
      <c r="N889" s="442"/>
    </row>
    <row r="890" spans="1:14" ht="22.5" customHeight="1">
      <c r="A890" s="307" t="s">
        <v>21797</v>
      </c>
      <c r="B890" s="433">
        <v>8806182594465</v>
      </c>
      <c r="C890" s="314" t="s">
        <v>21202</v>
      </c>
      <c r="D890" s="434" t="s">
        <v>21203</v>
      </c>
      <c r="E890" s="435">
        <v>166</v>
      </c>
      <c r="F890" s="436">
        <v>0.56999999999999995</v>
      </c>
      <c r="G890" s="437">
        <v>100</v>
      </c>
      <c r="H890" s="38">
        <f>Таблица615[[#This Row],[Розничная цена KRW]]*Таблица615[[#This Row],[Коэфициент стоимости]]</f>
        <v>94.61999999999999</v>
      </c>
      <c r="I890" s="438" t="str">
        <f>IF($H$1="","Введите курс",Таблица615[[#This Row],[Оптовая цена KRW                       за 1шт]]/$H$1)</f>
        <v>Введите курс</v>
      </c>
      <c r="J890" s="444"/>
      <c r="K890" s="439">
        <f>Таблица615[[#This Row],[Заказ коробок ]]*Таблица615[[#This Row],[Кол-во шт в коробке]]</f>
        <v>0</v>
      </c>
      <c r="L890" s="440">
        <f>Таблица615[[#This Row],[Общее кол-во шт]]*Таблица615[[#This Row],[Оптовая цена KRW                       за 1шт]]</f>
        <v>0</v>
      </c>
      <c r="M890" s="441" t="str">
        <f>IFERROR(Таблица615[[#This Row],[Общее кол-во шт]]*Таблица615[[#This Row],[Оптовая цена USD                       за 1шт]],"")</f>
        <v/>
      </c>
      <c r="N890" s="442"/>
    </row>
    <row r="891" spans="1:14" ht="22.5" customHeight="1">
      <c r="A891" s="307" t="s">
        <v>21800</v>
      </c>
      <c r="B891" s="433">
        <v>8806182594540</v>
      </c>
      <c r="C891" s="314" t="s">
        <v>21205</v>
      </c>
      <c r="D891" s="434" t="s">
        <v>21206</v>
      </c>
      <c r="E891" s="435">
        <v>9118</v>
      </c>
      <c r="F891" s="436">
        <v>0.56999999999999995</v>
      </c>
      <c r="G891" s="437">
        <v>6</v>
      </c>
      <c r="H891" s="38">
        <f>Таблица615[[#This Row],[Розничная цена KRW]]*Таблица615[[#This Row],[Коэфициент стоимости]]</f>
        <v>5197.2599999999993</v>
      </c>
      <c r="I891" s="438" t="str">
        <f>IF($H$1="","Введите курс",Таблица615[[#This Row],[Оптовая цена KRW                       за 1шт]]/$H$1)</f>
        <v>Введите курс</v>
      </c>
      <c r="J891" s="444"/>
      <c r="K891" s="439">
        <f>Таблица615[[#This Row],[Заказ коробок ]]*Таблица615[[#This Row],[Кол-во шт в коробке]]</f>
        <v>0</v>
      </c>
      <c r="L891" s="440">
        <f>Таблица615[[#This Row],[Общее кол-во шт]]*Таблица615[[#This Row],[Оптовая цена KRW                       за 1шт]]</f>
        <v>0</v>
      </c>
      <c r="M891" s="441" t="str">
        <f>IFERROR(Таблица615[[#This Row],[Общее кол-во шт]]*Таблица615[[#This Row],[Оптовая цена USD                       за 1шт]],"")</f>
        <v/>
      </c>
      <c r="N891" s="442"/>
    </row>
    <row r="892" spans="1:14" ht="22.5" customHeight="1">
      <c r="A892" s="307" t="s">
        <v>21803</v>
      </c>
      <c r="B892" s="433">
        <v>8806182594564</v>
      </c>
      <c r="C892" s="314" t="s">
        <v>21208</v>
      </c>
      <c r="D892" s="434" t="s">
        <v>21209</v>
      </c>
      <c r="E892" s="435">
        <v>4566</v>
      </c>
      <c r="F892" s="436">
        <v>0.56999999999999995</v>
      </c>
      <c r="G892" s="437">
        <v>12</v>
      </c>
      <c r="H892" s="38">
        <f>Таблица615[[#This Row],[Розничная цена KRW]]*Таблица615[[#This Row],[Коэфициент стоимости]]</f>
        <v>2602.62</v>
      </c>
      <c r="I892" s="438" t="str">
        <f>IF($H$1="","Введите курс",Таблица615[[#This Row],[Оптовая цена KRW                       за 1шт]]/$H$1)</f>
        <v>Введите курс</v>
      </c>
      <c r="J892" s="444"/>
      <c r="K892" s="439">
        <f>Таблица615[[#This Row],[Заказ коробок ]]*Таблица615[[#This Row],[Кол-во шт в коробке]]</f>
        <v>0</v>
      </c>
      <c r="L892" s="440">
        <f>Таблица615[[#This Row],[Общее кол-во шт]]*Таблица615[[#This Row],[Оптовая цена KRW                       за 1шт]]</f>
        <v>0</v>
      </c>
      <c r="M892" s="441" t="str">
        <f>IFERROR(Таблица615[[#This Row],[Общее кол-во шт]]*Таблица615[[#This Row],[Оптовая цена USD                       за 1шт]],"")</f>
        <v/>
      </c>
      <c r="N892" s="442"/>
    </row>
    <row r="893" spans="1:14" ht="22.5" customHeight="1">
      <c r="A893" s="307" t="s">
        <v>21806</v>
      </c>
      <c r="B893" s="433">
        <v>8801051462494</v>
      </c>
      <c r="C893" s="314" t="s">
        <v>32257</v>
      </c>
      <c r="D893" s="434" t="s">
        <v>32258</v>
      </c>
      <c r="E893" s="435">
        <v>114</v>
      </c>
      <c r="F893" s="436">
        <v>0.56999999999999995</v>
      </c>
      <c r="G893" s="437">
        <v>100</v>
      </c>
      <c r="H893" s="38">
        <f>Таблица615[[#This Row],[Розничная цена KRW]]*Таблица615[[#This Row],[Коэфициент стоимости]]</f>
        <v>64.97999999999999</v>
      </c>
      <c r="I893" s="438" t="str">
        <f>IF($H$1="","Введите курс",Таблица615[[#This Row],[Оптовая цена KRW                       за 1шт]]/$H$1)</f>
        <v>Введите курс</v>
      </c>
      <c r="J893" s="444"/>
      <c r="K893" s="439">
        <f>Таблица615[[#This Row],[Заказ коробок ]]*Таблица615[[#This Row],[Кол-во шт в коробке]]</f>
        <v>0</v>
      </c>
      <c r="L893" s="440">
        <f>Таблица615[[#This Row],[Общее кол-во шт]]*Таблица615[[#This Row],[Оптовая цена KRW                       за 1шт]]</f>
        <v>0</v>
      </c>
      <c r="M893" s="441" t="str">
        <f>IFERROR(Таблица615[[#This Row],[Общее кол-во шт]]*Таблица615[[#This Row],[Оптовая цена USD                       за 1шт]],"")</f>
        <v/>
      </c>
      <c r="N893" s="442"/>
    </row>
    <row r="894" spans="1:14" ht="22.5" customHeight="1">
      <c r="A894" s="307" t="s">
        <v>21809</v>
      </c>
      <c r="B894" s="433">
        <v>8801051466942</v>
      </c>
      <c r="C894" s="314" t="s">
        <v>32259</v>
      </c>
      <c r="D894" s="434" t="s">
        <v>21095</v>
      </c>
      <c r="E894" s="435">
        <v>386</v>
      </c>
      <c r="F894" s="436">
        <v>0.56999999999999995</v>
      </c>
      <c r="G894" s="437">
        <v>30</v>
      </c>
      <c r="H894" s="38">
        <f>Таблица615[[#This Row],[Розничная цена KRW]]*Таблица615[[#This Row],[Коэфициент стоимости]]</f>
        <v>220.01999999999998</v>
      </c>
      <c r="I894" s="438" t="str">
        <f>IF($H$1="","Введите курс",Таблица615[[#This Row],[Оптовая цена KRW                       за 1шт]]/$H$1)</f>
        <v>Введите курс</v>
      </c>
      <c r="J894" s="444"/>
      <c r="K894" s="439">
        <f>Таблица615[[#This Row],[Заказ коробок ]]*Таблица615[[#This Row],[Кол-во шт в коробке]]</f>
        <v>0</v>
      </c>
      <c r="L894" s="440">
        <f>Таблица615[[#This Row],[Общее кол-во шт]]*Таблица615[[#This Row],[Оптовая цена KRW                       за 1шт]]</f>
        <v>0</v>
      </c>
      <c r="M894" s="441" t="str">
        <f>IFERROR(Таблица615[[#This Row],[Общее кол-во шт]]*Таблица615[[#This Row],[Оптовая цена USD                       за 1шт]],"")</f>
        <v/>
      </c>
      <c r="N894" s="442"/>
    </row>
    <row r="895" spans="1:14" ht="22.5" customHeight="1">
      <c r="A895" s="307" t="s">
        <v>21812</v>
      </c>
      <c r="B895" s="433">
        <v>8801051466959</v>
      </c>
      <c r="C895" s="314" t="s">
        <v>32260</v>
      </c>
      <c r="D895" s="434" t="s">
        <v>21098</v>
      </c>
      <c r="E895" s="435">
        <v>400</v>
      </c>
      <c r="F895" s="436">
        <v>0.56999999999999995</v>
      </c>
      <c r="G895" s="437">
        <v>30</v>
      </c>
      <c r="H895" s="38">
        <f>Таблица615[[#This Row],[Розничная цена KRW]]*Таблица615[[#This Row],[Коэфициент стоимости]]</f>
        <v>227.99999999999997</v>
      </c>
      <c r="I895" s="438" t="str">
        <f>IF($H$1="","Введите курс",Таблица615[[#This Row],[Оптовая цена KRW                       за 1шт]]/$H$1)</f>
        <v>Введите курс</v>
      </c>
      <c r="J895" s="444"/>
      <c r="K895" s="439">
        <f>Таблица615[[#This Row],[Заказ коробок ]]*Таблица615[[#This Row],[Кол-во шт в коробке]]</f>
        <v>0</v>
      </c>
      <c r="L895" s="440">
        <f>Таблица615[[#This Row],[Общее кол-во шт]]*Таблица615[[#This Row],[Оптовая цена KRW                       за 1шт]]</f>
        <v>0</v>
      </c>
      <c r="M895" s="441" t="str">
        <f>IFERROR(Таблица615[[#This Row],[Общее кол-во шт]]*Таблица615[[#This Row],[Оптовая цена USD                       за 1шт]],"")</f>
        <v/>
      </c>
      <c r="N895" s="442"/>
    </row>
    <row r="896" spans="1:14" ht="22.5" customHeight="1">
      <c r="A896" s="307" t="s">
        <v>21815</v>
      </c>
      <c r="B896" s="433">
        <v>8801051466966</v>
      </c>
      <c r="C896" s="314" t="s">
        <v>32261</v>
      </c>
      <c r="D896" s="434" t="s">
        <v>21101</v>
      </c>
      <c r="E896" s="435">
        <v>162</v>
      </c>
      <c r="F896" s="436">
        <v>0.56999999999999995</v>
      </c>
      <c r="G896" s="437">
        <v>300</v>
      </c>
      <c r="H896" s="38">
        <f>Таблица615[[#This Row],[Розничная цена KRW]]*Таблица615[[#This Row],[Коэфициент стоимости]]</f>
        <v>92.339999999999989</v>
      </c>
      <c r="I896" s="438" t="str">
        <f>IF($H$1="","Введите курс",Таблица615[[#This Row],[Оптовая цена KRW                       за 1шт]]/$H$1)</f>
        <v>Введите курс</v>
      </c>
      <c r="J896" s="444"/>
      <c r="K896" s="439">
        <f>Таблица615[[#This Row],[Заказ коробок ]]*Таблица615[[#This Row],[Кол-во шт в коробке]]</f>
        <v>0</v>
      </c>
      <c r="L896" s="440">
        <f>Таблица615[[#This Row],[Общее кол-во шт]]*Таблица615[[#This Row],[Оптовая цена KRW                       за 1шт]]</f>
        <v>0</v>
      </c>
      <c r="M896" s="441" t="str">
        <f>IFERROR(Таблица615[[#This Row],[Общее кол-во шт]]*Таблица615[[#This Row],[Оптовая цена USD                       за 1шт]],"")</f>
        <v/>
      </c>
      <c r="N896" s="442"/>
    </row>
    <row r="897" spans="1:14" ht="22.5" customHeight="1">
      <c r="A897" s="307" t="s">
        <v>21818</v>
      </c>
      <c r="B897" s="433">
        <v>8801051466973</v>
      </c>
      <c r="C897" s="314" t="s">
        <v>32262</v>
      </c>
      <c r="D897" s="434" t="s">
        <v>21104</v>
      </c>
      <c r="E897" s="435">
        <v>142</v>
      </c>
      <c r="F897" s="436">
        <v>0.56999999999999995</v>
      </c>
      <c r="G897" s="437">
        <v>120</v>
      </c>
      <c r="H897" s="38">
        <f>Таблица615[[#This Row],[Розничная цена KRW]]*Таблица615[[#This Row],[Коэфициент стоимости]]</f>
        <v>80.94</v>
      </c>
      <c r="I897" s="438" t="str">
        <f>IF($H$1="","Введите курс",Таблица615[[#This Row],[Оптовая цена KRW                       за 1шт]]/$H$1)</f>
        <v>Введите курс</v>
      </c>
      <c r="J897" s="444"/>
      <c r="K897" s="439">
        <f>Таблица615[[#This Row],[Заказ коробок ]]*Таблица615[[#This Row],[Кол-во шт в коробке]]</f>
        <v>0</v>
      </c>
      <c r="L897" s="440">
        <f>Таблица615[[#This Row],[Общее кол-во шт]]*Таблица615[[#This Row],[Оптовая цена KRW                       за 1шт]]</f>
        <v>0</v>
      </c>
      <c r="M897" s="441" t="str">
        <f>IFERROR(Таблица615[[#This Row],[Общее кол-во шт]]*Таблица615[[#This Row],[Оптовая цена USD                       за 1шт]],"")</f>
        <v/>
      </c>
      <c r="N897" s="442"/>
    </row>
    <row r="898" spans="1:14" ht="22.5" customHeight="1">
      <c r="A898" s="307" t="s">
        <v>21821</v>
      </c>
      <c r="B898" s="433">
        <v>8801051467062</v>
      </c>
      <c r="C898" s="314" t="s">
        <v>32263</v>
      </c>
      <c r="D898" s="434" t="s">
        <v>21038</v>
      </c>
      <c r="E898" s="435">
        <v>12716</v>
      </c>
      <c r="F898" s="436">
        <v>0.56999999999999995</v>
      </c>
      <c r="G898" s="437">
        <v>6</v>
      </c>
      <c r="H898" s="38">
        <f>Таблица615[[#This Row],[Розничная цена KRW]]*Таблица615[[#This Row],[Коэфициент стоимости]]</f>
        <v>7248.119999999999</v>
      </c>
      <c r="I898" s="438" t="str">
        <f>IF($H$1="","Введите курс",Таблица615[[#This Row],[Оптовая цена KRW                       за 1шт]]/$H$1)</f>
        <v>Введите курс</v>
      </c>
      <c r="J898" s="444"/>
      <c r="K898" s="439">
        <f>Таблица615[[#This Row],[Заказ коробок ]]*Таблица615[[#This Row],[Кол-во шт в коробке]]</f>
        <v>0</v>
      </c>
      <c r="L898" s="440">
        <f>Таблица615[[#This Row],[Общее кол-во шт]]*Таблица615[[#This Row],[Оптовая цена KRW                       за 1шт]]</f>
        <v>0</v>
      </c>
      <c r="M898" s="441" t="str">
        <f>IFERROR(Таблица615[[#This Row],[Общее кол-во шт]]*Таблица615[[#This Row],[Оптовая цена USD                       за 1шт]],"")</f>
        <v/>
      </c>
      <c r="N898" s="442"/>
    </row>
    <row r="899" spans="1:14" ht="22.5" customHeight="1">
      <c r="A899" s="307" t="s">
        <v>21824</v>
      </c>
      <c r="B899" s="433">
        <v>8801051467130</v>
      </c>
      <c r="C899" s="314" t="s">
        <v>32264</v>
      </c>
      <c r="D899" s="434" t="s">
        <v>21142</v>
      </c>
      <c r="E899" s="435">
        <v>15136</v>
      </c>
      <c r="F899" s="436">
        <v>0.56999999999999995</v>
      </c>
      <c r="G899" s="437">
        <v>6</v>
      </c>
      <c r="H899" s="38">
        <f>Таблица615[[#This Row],[Розничная цена KRW]]*Таблица615[[#This Row],[Коэфициент стоимости]]</f>
        <v>8627.5199999999986</v>
      </c>
      <c r="I899" s="438" t="str">
        <f>IF($H$1="","Введите курс",Таблица615[[#This Row],[Оптовая цена KRW                       за 1шт]]/$H$1)</f>
        <v>Введите курс</v>
      </c>
      <c r="J899" s="444"/>
      <c r="K899" s="439">
        <f>Таблица615[[#This Row],[Заказ коробок ]]*Таблица615[[#This Row],[Кол-во шт в коробке]]</f>
        <v>0</v>
      </c>
      <c r="L899" s="440">
        <f>Таблица615[[#This Row],[Общее кол-во шт]]*Таблица615[[#This Row],[Оптовая цена KRW                       за 1шт]]</f>
        <v>0</v>
      </c>
      <c r="M899" s="441" t="str">
        <f>IFERROR(Таблица615[[#This Row],[Общее кол-во шт]]*Таблица615[[#This Row],[Оптовая цена USD                       за 1шт]],"")</f>
        <v/>
      </c>
      <c r="N899" s="442"/>
    </row>
    <row r="900" spans="1:14" ht="22.5" customHeight="1">
      <c r="A900" s="307" t="s">
        <v>21827</v>
      </c>
      <c r="B900" s="433">
        <v>8801051467208</v>
      </c>
      <c r="C900" s="314" t="s">
        <v>32265</v>
      </c>
      <c r="D900" s="434" t="s">
        <v>21200</v>
      </c>
      <c r="E900" s="435">
        <v>216</v>
      </c>
      <c r="F900" s="436">
        <v>0.56999999999999995</v>
      </c>
      <c r="G900" s="437">
        <v>120</v>
      </c>
      <c r="H900" s="38">
        <f>Таблица615[[#This Row],[Розничная цена KRW]]*Таблица615[[#This Row],[Коэфициент стоимости]]</f>
        <v>123.11999999999999</v>
      </c>
      <c r="I900" s="438" t="str">
        <f>IF($H$1="","Введите курс",Таблица615[[#This Row],[Оптовая цена KRW                       за 1шт]]/$H$1)</f>
        <v>Введите курс</v>
      </c>
      <c r="J900" s="444"/>
      <c r="K900" s="439">
        <f>Таблица615[[#This Row],[Заказ коробок ]]*Таблица615[[#This Row],[Кол-во шт в коробке]]</f>
        <v>0</v>
      </c>
      <c r="L900" s="440">
        <f>Таблица615[[#This Row],[Общее кол-во шт]]*Таблица615[[#This Row],[Оптовая цена KRW                       за 1шт]]</f>
        <v>0</v>
      </c>
      <c r="M900" s="441" t="str">
        <f>IFERROR(Таблица615[[#This Row],[Общее кол-во шт]]*Таблица615[[#This Row],[Оптовая цена USD                       за 1шт]],"")</f>
        <v/>
      </c>
      <c r="N900" s="442"/>
    </row>
    <row r="901" spans="1:14" ht="22.5" customHeight="1">
      <c r="A901" s="307" t="s">
        <v>21830</v>
      </c>
      <c r="B901" s="433">
        <v>8801051467215</v>
      </c>
      <c r="C901" s="314" t="s">
        <v>32266</v>
      </c>
      <c r="D901" s="434" t="s">
        <v>21203</v>
      </c>
      <c r="E901" s="435">
        <v>202</v>
      </c>
      <c r="F901" s="436">
        <v>0.56999999999999995</v>
      </c>
      <c r="G901" s="437">
        <v>120</v>
      </c>
      <c r="H901" s="38">
        <f>Таблица615[[#This Row],[Розничная цена KRW]]*Таблица615[[#This Row],[Коэфициент стоимости]]</f>
        <v>115.13999999999999</v>
      </c>
      <c r="I901" s="438" t="str">
        <f>IF($H$1="","Введите курс",Таблица615[[#This Row],[Оптовая цена KRW                       за 1шт]]/$H$1)</f>
        <v>Введите курс</v>
      </c>
      <c r="J901" s="444"/>
      <c r="K901" s="439">
        <f>Таблица615[[#This Row],[Заказ коробок ]]*Таблица615[[#This Row],[Кол-во шт в коробке]]</f>
        <v>0</v>
      </c>
      <c r="L901" s="440">
        <f>Таблица615[[#This Row],[Общее кол-во шт]]*Таблица615[[#This Row],[Оптовая цена KRW                       за 1шт]]</f>
        <v>0</v>
      </c>
      <c r="M901" s="441" t="str">
        <f>IFERROR(Таблица615[[#This Row],[Общее кол-во шт]]*Таблица615[[#This Row],[Оптовая цена USD                       за 1шт]],"")</f>
        <v/>
      </c>
      <c r="N901" s="442"/>
    </row>
    <row r="902" spans="1:14" ht="22.5" customHeight="1">
      <c r="A902" s="307" t="s">
        <v>21833</v>
      </c>
      <c r="B902" s="433">
        <v>8801051467239</v>
      </c>
      <c r="C902" s="314" t="s">
        <v>32267</v>
      </c>
      <c r="D902" s="434" t="s">
        <v>21209</v>
      </c>
      <c r="E902" s="435">
        <v>5520</v>
      </c>
      <c r="F902" s="436">
        <v>0.56999999999999995</v>
      </c>
      <c r="G902" s="437">
        <v>12</v>
      </c>
      <c r="H902" s="38">
        <f>Таблица615[[#This Row],[Розничная цена KRW]]*Таблица615[[#This Row],[Коэфициент стоимости]]</f>
        <v>3146.3999999999996</v>
      </c>
      <c r="I902" s="438" t="str">
        <f>IF($H$1="","Введите курс",Таблица615[[#This Row],[Оптовая цена KRW                       за 1шт]]/$H$1)</f>
        <v>Введите курс</v>
      </c>
      <c r="J902" s="444"/>
      <c r="K902" s="439">
        <f>Таблица615[[#This Row],[Заказ коробок ]]*Таблица615[[#This Row],[Кол-во шт в коробке]]</f>
        <v>0</v>
      </c>
      <c r="L902" s="440">
        <f>Таблица615[[#This Row],[Общее кол-во шт]]*Таблица615[[#This Row],[Оптовая цена KRW                       за 1шт]]</f>
        <v>0</v>
      </c>
      <c r="M902" s="441" t="str">
        <f>IFERROR(Таблица615[[#This Row],[Общее кол-во шт]]*Таблица615[[#This Row],[Оптовая цена USD                       за 1шт]],"")</f>
        <v/>
      </c>
      <c r="N902" s="442"/>
    </row>
    <row r="903" spans="1:14" ht="22.5" customHeight="1">
      <c r="A903" s="307" t="s">
        <v>21836</v>
      </c>
      <c r="B903" s="433">
        <v>8801051467246</v>
      </c>
      <c r="C903" s="314" t="s">
        <v>32268</v>
      </c>
      <c r="D903" s="434" t="s">
        <v>21206</v>
      </c>
      <c r="E903" s="435">
        <v>11028</v>
      </c>
      <c r="F903" s="436">
        <v>0.56999999999999995</v>
      </c>
      <c r="G903" s="437">
        <v>6</v>
      </c>
      <c r="H903" s="38">
        <f>Таблица615[[#This Row],[Розничная цена KRW]]*Таблица615[[#This Row],[Коэфициент стоимости]]</f>
        <v>6285.9599999999991</v>
      </c>
      <c r="I903" s="438" t="str">
        <f>IF($H$1="","Введите курс",Таблица615[[#This Row],[Оптовая цена KRW                       за 1шт]]/$H$1)</f>
        <v>Введите курс</v>
      </c>
      <c r="J903" s="444"/>
      <c r="K903" s="439">
        <f>Таблица615[[#This Row],[Заказ коробок ]]*Таблица615[[#This Row],[Кол-во шт в коробке]]</f>
        <v>0</v>
      </c>
      <c r="L903" s="440">
        <f>Таблица615[[#This Row],[Общее кол-во шт]]*Таблица615[[#This Row],[Оптовая цена KRW                       за 1шт]]</f>
        <v>0</v>
      </c>
      <c r="M903" s="441" t="str">
        <f>IFERROR(Таблица615[[#This Row],[Общее кол-во шт]]*Таблица615[[#This Row],[Оптовая цена USD                       за 1шт]],"")</f>
        <v/>
      </c>
      <c r="N903" s="442"/>
    </row>
    <row r="904" spans="1:14" ht="22.5" customHeight="1">
      <c r="A904" s="307" t="s">
        <v>21839</v>
      </c>
      <c r="B904" s="433">
        <v>8801051467383</v>
      </c>
      <c r="C904" s="314" t="s">
        <v>32269</v>
      </c>
      <c r="D904" s="434" t="s">
        <v>21023</v>
      </c>
      <c r="E904" s="435">
        <v>322</v>
      </c>
      <c r="F904" s="436">
        <v>0.56999999999999995</v>
      </c>
      <c r="G904" s="437">
        <v>30</v>
      </c>
      <c r="H904" s="38">
        <f>Таблица615[[#This Row],[Розничная цена KRW]]*Таблица615[[#This Row],[Коэфициент стоимости]]</f>
        <v>183.54</v>
      </c>
      <c r="I904" s="438" t="str">
        <f>IF($H$1="","Введите курс",Таблица615[[#This Row],[Оптовая цена KRW                       за 1шт]]/$H$1)</f>
        <v>Введите курс</v>
      </c>
      <c r="J904" s="444"/>
      <c r="K904" s="439">
        <f>Таблица615[[#This Row],[Заказ коробок ]]*Таблица615[[#This Row],[Кол-во шт в коробке]]</f>
        <v>0</v>
      </c>
      <c r="L904" s="440">
        <f>Таблица615[[#This Row],[Общее кол-во шт]]*Таблица615[[#This Row],[Оптовая цена KRW                       за 1шт]]</f>
        <v>0</v>
      </c>
      <c r="M904" s="441" t="str">
        <f>IFERROR(Таблица615[[#This Row],[Общее кол-во шт]]*Таблица615[[#This Row],[Оптовая цена USD                       за 1шт]],"")</f>
        <v/>
      </c>
      <c r="N904" s="442"/>
    </row>
    <row r="905" spans="1:14" ht="22.5" customHeight="1">
      <c r="A905" s="307" t="s">
        <v>21842</v>
      </c>
      <c r="B905" s="433">
        <v>8801051467390</v>
      </c>
      <c r="C905" s="314" t="s">
        <v>32270</v>
      </c>
      <c r="D905" s="434" t="s">
        <v>21026</v>
      </c>
      <c r="E905" s="435">
        <v>410</v>
      </c>
      <c r="F905" s="436">
        <v>0.56999999999999995</v>
      </c>
      <c r="G905" s="437">
        <v>30</v>
      </c>
      <c r="H905" s="38">
        <f>Таблица615[[#This Row],[Розничная цена KRW]]*Таблица615[[#This Row],[Коэфициент стоимости]]</f>
        <v>233.7</v>
      </c>
      <c r="I905" s="438" t="str">
        <f>IF($H$1="","Введите курс",Таблица615[[#This Row],[Оптовая цена KRW                       за 1шт]]/$H$1)</f>
        <v>Введите курс</v>
      </c>
      <c r="J905" s="444"/>
      <c r="K905" s="439">
        <f>Таблица615[[#This Row],[Заказ коробок ]]*Таблица615[[#This Row],[Кол-во шт в коробке]]</f>
        <v>0</v>
      </c>
      <c r="L905" s="440">
        <f>Таблица615[[#This Row],[Общее кол-во шт]]*Таблица615[[#This Row],[Оптовая цена KRW                       за 1шт]]</f>
        <v>0</v>
      </c>
      <c r="M905" s="441" t="str">
        <f>IFERROR(Таблица615[[#This Row],[Общее кол-во шт]]*Таблица615[[#This Row],[Оптовая цена USD                       за 1шт]],"")</f>
        <v/>
      </c>
      <c r="N905" s="442"/>
    </row>
    <row r="906" spans="1:14" ht="22.5" customHeight="1">
      <c r="A906" s="307" t="s">
        <v>21845</v>
      </c>
      <c r="B906" s="433">
        <v>8801051467406</v>
      </c>
      <c r="C906" s="314" t="s">
        <v>32271</v>
      </c>
      <c r="D906" s="434" t="s">
        <v>21029</v>
      </c>
      <c r="E906" s="435">
        <v>276</v>
      </c>
      <c r="F906" s="436">
        <v>0.56999999999999995</v>
      </c>
      <c r="G906" s="437">
        <v>120</v>
      </c>
      <c r="H906" s="38">
        <f>Таблица615[[#This Row],[Розничная цена KRW]]*Таблица615[[#This Row],[Коэфициент стоимости]]</f>
        <v>157.32</v>
      </c>
      <c r="I906" s="438" t="str">
        <f>IF($H$1="","Введите курс",Таблица615[[#This Row],[Оптовая цена KRW                       за 1шт]]/$H$1)</f>
        <v>Введите курс</v>
      </c>
      <c r="J906" s="444"/>
      <c r="K906" s="439">
        <f>Таблица615[[#This Row],[Заказ коробок ]]*Таблица615[[#This Row],[Кол-во шт в коробке]]</f>
        <v>0</v>
      </c>
      <c r="L906" s="440">
        <f>Таблица615[[#This Row],[Общее кол-во шт]]*Таблица615[[#This Row],[Оптовая цена KRW                       за 1шт]]</f>
        <v>0</v>
      </c>
      <c r="M906" s="441" t="str">
        <f>IFERROR(Таблица615[[#This Row],[Общее кол-во шт]]*Таблица615[[#This Row],[Оптовая цена USD                       за 1шт]],"")</f>
        <v/>
      </c>
      <c r="N906" s="442"/>
    </row>
    <row r="907" spans="1:14" ht="22.5" customHeight="1">
      <c r="A907" s="307" t="s">
        <v>21848</v>
      </c>
      <c r="B907" s="433">
        <v>8801051467413</v>
      </c>
      <c r="C907" s="314" t="s">
        <v>32272</v>
      </c>
      <c r="D907" s="434" t="s">
        <v>21032</v>
      </c>
      <c r="E907" s="435">
        <v>196</v>
      </c>
      <c r="F907" s="436">
        <v>0.56999999999999995</v>
      </c>
      <c r="G907" s="437">
        <v>120</v>
      </c>
      <c r="H907" s="38">
        <f>Таблица615[[#This Row],[Розничная цена KRW]]*Таблица615[[#This Row],[Коэфициент стоимости]]</f>
        <v>111.71999999999998</v>
      </c>
      <c r="I907" s="438" t="str">
        <f>IF($H$1="","Введите курс",Таблица615[[#This Row],[Оптовая цена KRW                       за 1шт]]/$H$1)</f>
        <v>Введите курс</v>
      </c>
      <c r="J907" s="444"/>
      <c r="K907" s="439">
        <f>Таблица615[[#This Row],[Заказ коробок ]]*Таблица615[[#This Row],[Кол-во шт в коробке]]</f>
        <v>0</v>
      </c>
      <c r="L907" s="440">
        <f>Таблица615[[#This Row],[Общее кол-во шт]]*Таблица615[[#This Row],[Оптовая цена KRW                       за 1шт]]</f>
        <v>0</v>
      </c>
      <c r="M907" s="441" t="str">
        <f>IFERROR(Таблица615[[#This Row],[Общее кол-во шт]]*Таблица615[[#This Row],[Оптовая цена USD                       за 1шт]],"")</f>
        <v/>
      </c>
      <c r="N907" s="442"/>
    </row>
    <row r="908" spans="1:14" ht="22.5" customHeight="1">
      <c r="A908" s="307" t="s">
        <v>21849</v>
      </c>
      <c r="B908" s="433">
        <v>8801051467574</v>
      </c>
      <c r="C908" s="314" t="s">
        <v>32273</v>
      </c>
      <c r="D908" s="434" t="s">
        <v>21035</v>
      </c>
      <c r="E908" s="435">
        <v>144</v>
      </c>
      <c r="F908" s="436">
        <v>0.56999999999999995</v>
      </c>
      <c r="G908" s="437">
        <v>120</v>
      </c>
      <c r="H908" s="38">
        <f>Таблица615[[#This Row],[Розничная цена KRW]]*Таблица615[[#This Row],[Коэфициент стоимости]]</f>
        <v>82.08</v>
      </c>
      <c r="I908" s="438" t="str">
        <f>IF($H$1="","Введите курс",Таблица615[[#This Row],[Оптовая цена KRW                       за 1шт]]/$H$1)</f>
        <v>Введите курс</v>
      </c>
      <c r="J908" s="444"/>
      <c r="K908" s="439">
        <f>Таблица615[[#This Row],[Заказ коробок ]]*Таблица615[[#This Row],[Кол-во шт в коробке]]</f>
        <v>0</v>
      </c>
      <c r="L908" s="440">
        <f>Таблица615[[#This Row],[Общее кол-во шт]]*Таблица615[[#This Row],[Оптовая цена KRW                       за 1шт]]</f>
        <v>0</v>
      </c>
      <c r="M908" s="441" t="str">
        <f>IFERROR(Таблица615[[#This Row],[Общее кол-во шт]]*Таблица615[[#This Row],[Оптовая цена USD                       за 1шт]],"")</f>
        <v/>
      </c>
      <c r="N908" s="442"/>
    </row>
    <row r="909" spans="1:14" ht="22.5" customHeight="1">
      <c r="A909" s="307" t="s">
        <v>21850</v>
      </c>
      <c r="B909" s="433">
        <v>8801051468724</v>
      </c>
      <c r="C909" s="314" t="s">
        <v>32274</v>
      </c>
      <c r="D909" s="434" t="s">
        <v>32275</v>
      </c>
      <c r="E909" s="435">
        <v>2654</v>
      </c>
      <c r="F909" s="436">
        <v>0.56999999999999995</v>
      </c>
      <c r="G909" s="437">
        <v>10</v>
      </c>
      <c r="H909" s="38">
        <f>Таблица615[[#This Row],[Розничная цена KRW]]*Таблица615[[#This Row],[Коэфициент стоимости]]</f>
        <v>1512.78</v>
      </c>
      <c r="I909" s="438" t="str">
        <f>IF($H$1="","Введите курс",Таблица615[[#This Row],[Оптовая цена KRW                       за 1шт]]/$H$1)</f>
        <v>Введите курс</v>
      </c>
      <c r="J909" s="444"/>
      <c r="K909" s="439">
        <f>Таблица615[[#This Row],[Заказ коробок ]]*Таблица615[[#This Row],[Кол-во шт в коробке]]</f>
        <v>0</v>
      </c>
      <c r="L909" s="440">
        <f>Таблица615[[#This Row],[Общее кол-во шт]]*Таблица615[[#This Row],[Оптовая цена KRW                       за 1шт]]</f>
        <v>0</v>
      </c>
      <c r="M909" s="441" t="str">
        <f>IFERROR(Таблица615[[#This Row],[Общее кол-во шт]]*Таблица615[[#This Row],[Оптовая цена USD                       за 1шт]],"")</f>
        <v/>
      </c>
      <c r="N909" s="442"/>
    </row>
    <row r="910" spans="1:14" ht="22.5" customHeight="1">
      <c r="A910" s="307" t="s">
        <v>21853</v>
      </c>
      <c r="B910" s="433">
        <v>8801051468731</v>
      </c>
      <c r="C910" s="314" t="s">
        <v>32276</v>
      </c>
      <c r="D910" s="434" t="s">
        <v>32277</v>
      </c>
      <c r="E910" s="435">
        <v>146</v>
      </c>
      <c r="F910" s="436">
        <v>0.56999999999999995</v>
      </c>
      <c r="G910" s="437">
        <v>120</v>
      </c>
      <c r="H910" s="38">
        <f>Таблица615[[#This Row],[Розничная цена KRW]]*Таблица615[[#This Row],[Коэфициент стоимости]]</f>
        <v>83.22</v>
      </c>
      <c r="I910" s="438" t="str">
        <f>IF($H$1="","Введите курс",Таблица615[[#This Row],[Оптовая цена KRW                       за 1шт]]/$H$1)</f>
        <v>Введите курс</v>
      </c>
      <c r="J910" s="444"/>
      <c r="K910" s="439">
        <f>Таблица615[[#This Row],[Заказ коробок ]]*Таблица615[[#This Row],[Кол-во шт в коробке]]</f>
        <v>0</v>
      </c>
      <c r="L910" s="440">
        <f>Таблица615[[#This Row],[Общее кол-во шт]]*Таблица615[[#This Row],[Оптовая цена KRW                       за 1шт]]</f>
        <v>0</v>
      </c>
      <c r="M910" s="441" t="str">
        <f>IFERROR(Таблица615[[#This Row],[Общее кол-во шт]]*Таблица615[[#This Row],[Оптовая цена USD                       за 1шт]],"")</f>
        <v/>
      </c>
      <c r="N910" s="442"/>
    </row>
    <row r="911" spans="1:14" ht="22.5" customHeight="1">
      <c r="A911" s="307" t="s">
        <v>21856</v>
      </c>
      <c r="B911" s="433">
        <v>8806182551277</v>
      </c>
      <c r="C911" s="314" t="s">
        <v>21222</v>
      </c>
      <c r="D911" s="434" t="s">
        <v>21223</v>
      </c>
      <c r="E911" s="435">
        <v>168</v>
      </c>
      <c r="F911" s="436">
        <v>0.56999999999999995</v>
      </c>
      <c r="G911" s="437">
        <v>300</v>
      </c>
      <c r="H911" s="38">
        <f>Таблица615[[#This Row],[Розничная цена KRW]]*Таблица615[[#This Row],[Коэфициент стоимости]]</f>
        <v>95.759999999999991</v>
      </c>
      <c r="I911" s="438" t="str">
        <f>IF($H$1="","Введите курс",Таблица615[[#This Row],[Оптовая цена KRW                       за 1шт]]/$H$1)</f>
        <v>Введите курс</v>
      </c>
      <c r="J911" s="444"/>
      <c r="K911" s="439">
        <f>Таблица615[[#This Row],[Заказ коробок ]]*Таблица615[[#This Row],[Кол-во шт в коробке]]</f>
        <v>0</v>
      </c>
      <c r="L911" s="440">
        <f>Таблица615[[#This Row],[Общее кол-во шт]]*Таблица615[[#This Row],[Оптовая цена KRW                       за 1шт]]</f>
        <v>0</v>
      </c>
      <c r="M911" s="441" t="str">
        <f>IFERROR(Таблица615[[#This Row],[Общее кол-во шт]]*Таблица615[[#This Row],[Оптовая цена USD                       за 1шт]],"")</f>
        <v/>
      </c>
      <c r="N911" s="442"/>
    </row>
    <row r="912" spans="1:14" ht="22.5" customHeight="1">
      <c r="A912" s="307" t="s">
        <v>21857</v>
      </c>
      <c r="B912" s="433">
        <v>8806182551284</v>
      </c>
      <c r="C912" s="314" t="s">
        <v>21225</v>
      </c>
      <c r="D912" s="434" t="s">
        <v>21226</v>
      </c>
      <c r="E912" s="435">
        <v>82</v>
      </c>
      <c r="F912" s="436">
        <v>0.56999999999999995</v>
      </c>
      <c r="G912" s="437">
        <v>300</v>
      </c>
      <c r="H912" s="38">
        <f>Таблица615[[#This Row],[Розничная цена KRW]]*Таблица615[[#This Row],[Коэфициент стоимости]]</f>
        <v>46.739999999999995</v>
      </c>
      <c r="I912" s="438" t="str">
        <f>IF($H$1="","Введите курс",Таблица615[[#This Row],[Оптовая цена KRW                       за 1шт]]/$H$1)</f>
        <v>Введите курс</v>
      </c>
      <c r="J912" s="444"/>
      <c r="K912" s="439">
        <f>Таблица615[[#This Row],[Заказ коробок ]]*Таблица615[[#This Row],[Кол-во шт в коробке]]</f>
        <v>0</v>
      </c>
      <c r="L912" s="440">
        <f>Таблица615[[#This Row],[Общее кол-во шт]]*Таблица615[[#This Row],[Оптовая цена KRW                       за 1шт]]</f>
        <v>0</v>
      </c>
      <c r="M912" s="441" t="str">
        <f>IFERROR(Таблица615[[#This Row],[Общее кол-во шт]]*Таблица615[[#This Row],[Оптовая цена USD                       за 1шт]],"")</f>
        <v/>
      </c>
      <c r="N912" s="442"/>
    </row>
    <row r="913" spans="1:14" ht="22.5" customHeight="1">
      <c r="A913" s="307" t="s">
        <v>21860</v>
      </c>
      <c r="B913" s="433">
        <v>8806182551314</v>
      </c>
      <c r="C913" s="314" t="s">
        <v>21228</v>
      </c>
      <c r="D913" s="434" t="s">
        <v>21229</v>
      </c>
      <c r="E913" s="435">
        <v>170</v>
      </c>
      <c r="F913" s="436">
        <v>0.56999999999999995</v>
      </c>
      <c r="G913" s="437">
        <v>300</v>
      </c>
      <c r="H913" s="38">
        <f>Таблица615[[#This Row],[Розничная цена KRW]]*Таблица615[[#This Row],[Коэфициент стоимости]]</f>
        <v>96.899999999999991</v>
      </c>
      <c r="I913" s="438" t="str">
        <f>IF($H$1="","Введите курс",Таблица615[[#This Row],[Оптовая цена KRW                       за 1шт]]/$H$1)</f>
        <v>Введите курс</v>
      </c>
      <c r="J913" s="444"/>
      <c r="K913" s="439">
        <f>Таблица615[[#This Row],[Заказ коробок ]]*Таблица615[[#This Row],[Кол-во шт в коробке]]</f>
        <v>0</v>
      </c>
      <c r="L913" s="440">
        <f>Таблица615[[#This Row],[Общее кол-во шт]]*Таблица615[[#This Row],[Оптовая цена KRW                       за 1шт]]</f>
        <v>0</v>
      </c>
      <c r="M913" s="441" t="str">
        <f>IFERROR(Таблица615[[#This Row],[Общее кол-во шт]]*Таблица615[[#This Row],[Оптовая цена USD                       за 1шт]],"")</f>
        <v/>
      </c>
      <c r="N913" s="442"/>
    </row>
    <row r="914" spans="1:14" ht="22.5" customHeight="1">
      <c r="A914" s="307" t="s">
        <v>21863</v>
      </c>
      <c r="B914" s="433">
        <v>8806182551321</v>
      </c>
      <c r="C914" s="314" t="s">
        <v>21231</v>
      </c>
      <c r="D914" s="434" t="s">
        <v>21232</v>
      </c>
      <c r="E914" s="435">
        <v>110</v>
      </c>
      <c r="F914" s="436">
        <v>0.56999999999999995</v>
      </c>
      <c r="G914" s="437">
        <v>300</v>
      </c>
      <c r="H914" s="38">
        <f>Таблица615[[#This Row],[Розничная цена KRW]]*Таблица615[[#This Row],[Коэфициент стоимости]]</f>
        <v>62.699999999999996</v>
      </c>
      <c r="I914" s="438" t="str">
        <f>IF($H$1="","Введите курс",Таблица615[[#This Row],[Оптовая цена KRW                       за 1шт]]/$H$1)</f>
        <v>Введите курс</v>
      </c>
      <c r="J914" s="444"/>
      <c r="K914" s="439">
        <f>Таблица615[[#This Row],[Заказ коробок ]]*Таблица615[[#This Row],[Кол-во шт в коробке]]</f>
        <v>0</v>
      </c>
      <c r="L914" s="440">
        <f>Таблица615[[#This Row],[Общее кол-во шт]]*Таблица615[[#This Row],[Оптовая цена KRW                       за 1шт]]</f>
        <v>0</v>
      </c>
      <c r="M914" s="441" t="str">
        <f>IFERROR(Таблица615[[#This Row],[Общее кол-во шт]]*Таблица615[[#This Row],[Оптовая цена USD                       за 1шт]],"")</f>
        <v/>
      </c>
      <c r="N914" s="442"/>
    </row>
    <row r="915" spans="1:14" ht="22.5" customHeight="1">
      <c r="A915" s="307" t="s">
        <v>21864</v>
      </c>
      <c r="B915" s="433">
        <v>8806182555350</v>
      </c>
      <c r="C915" s="314" t="s">
        <v>32278</v>
      </c>
      <c r="D915" s="434" t="s">
        <v>32279</v>
      </c>
      <c r="E915" s="435">
        <v>234</v>
      </c>
      <c r="F915" s="436">
        <v>0.56999999999999995</v>
      </c>
      <c r="G915" s="437">
        <v>300</v>
      </c>
      <c r="H915" s="38">
        <f>Таблица615[[#This Row],[Розничная цена KRW]]*Таблица615[[#This Row],[Коэфициент стоимости]]</f>
        <v>133.38</v>
      </c>
      <c r="I915" s="438" t="str">
        <f>IF($H$1="","Введите курс",Таблица615[[#This Row],[Оптовая цена KRW                       за 1шт]]/$H$1)</f>
        <v>Введите курс</v>
      </c>
      <c r="J915" s="444"/>
      <c r="K915" s="439">
        <f>Таблица615[[#This Row],[Заказ коробок ]]*Таблица615[[#This Row],[Кол-во шт в коробке]]</f>
        <v>0</v>
      </c>
      <c r="L915" s="440">
        <f>Таблица615[[#This Row],[Общее кол-во шт]]*Таблица615[[#This Row],[Оптовая цена KRW                       за 1шт]]</f>
        <v>0</v>
      </c>
      <c r="M915" s="441" t="str">
        <f>IFERROR(Таблица615[[#This Row],[Общее кол-во шт]]*Таблица615[[#This Row],[Оптовая цена USD                       за 1шт]],"")</f>
        <v/>
      </c>
      <c r="N915" s="442"/>
    </row>
    <row r="916" spans="1:14" ht="22.5" customHeight="1">
      <c r="A916" s="307" t="s">
        <v>21867</v>
      </c>
      <c r="B916" s="433">
        <v>8806182576461</v>
      </c>
      <c r="C916" s="314" t="s">
        <v>21253</v>
      </c>
      <c r="D916" s="434" t="s">
        <v>21254</v>
      </c>
      <c r="E916" s="435">
        <v>166</v>
      </c>
      <c r="F916" s="436">
        <v>0.56999999999999995</v>
      </c>
      <c r="G916" s="437">
        <v>300</v>
      </c>
      <c r="H916" s="38">
        <f>Таблица615[[#This Row],[Розничная цена KRW]]*Таблица615[[#This Row],[Коэфициент стоимости]]</f>
        <v>94.61999999999999</v>
      </c>
      <c r="I916" s="438" t="str">
        <f>IF($H$1="","Введите курс",Таблица615[[#This Row],[Оптовая цена KRW                       за 1шт]]/$H$1)</f>
        <v>Введите курс</v>
      </c>
      <c r="J916" s="444"/>
      <c r="K916" s="439">
        <f>Таблица615[[#This Row],[Заказ коробок ]]*Таблица615[[#This Row],[Кол-во шт в коробке]]</f>
        <v>0</v>
      </c>
      <c r="L916" s="440">
        <f>Таблица615[[#This Row],[Общее кол-во шт]]*Таблица615[[#This Row],[Оптовая цена KRW                       за 1шт]]</f>
        <v>0</v>
      </c>
      <c r="M916" s="441" t="str">
        <f>IFERROR(Таблица615[[#This Row],[Общее кол-во шт]]*Таблица615[[#This Row],[Оптовая цена USD                       за 1шт]],"")</f>
        <v/>
      </c>
      <c r="N916" s="442"/>
    </row>
    <row r="917" spans="1:14" ht="22.5" customHeight="1">
      <c r="A917" s="307" t="s">
        <v>21870</v>
      </c>
      <c r="B917" s="433">
        <v>8806182576423</v>
      </c>
      <c r="C917" s="314" t="s">
        <v>21256</v>
      </c>
      <c r="D917" s="434" t="s">
        <v>21257</v>
      </c>
      <c r="E917" s="435">
        <v>168</v>
      </c>
      <c r="F917" s="436">
        <v>0.56999999999999995</v>
      </c>
      <c r="G917" s="437">
        <v>300</v>
      </c>
      <c r="H917" s="38">
        <f>Таблица615[[#This Row],[Розничная цена KRW]]*Таблица615[[#This Row],[Коэфициент стоимости]]</f>
        <v>95.759999999999991</v>
      </c>
      <c r="I917" s="438" t="str">
        <f>IF($H$1="","Введите курс",Таблица615[[#This Row],[Оптовая цена KRW                       за 1шт]]/$H$1)</f>
        <v>Введите курс</v>
      </c>
      <c r="J917" s="444"/>
      <c r="K917" s="439">
        <f>Таблица615[[#This Row],[Заказ коробок ]]*Таблица615[[#This Row],[Кол-во шт в коробке]]</f>
        <v>0</v>
      </c>
      <c r="L917" s="440">
        <f>Таблица615[[#This Row],[Общее кол-во шт]]*Таблица615[[#This Row],[Оптовая цена KRW                       за 1шт]]</f>
        <v>0</v>
      </c>
      <c r="M917" s="441" t="str">
        <f>IFERROR(Таблица615[[#This Row],[Общее кол-во шт]]*Таблица615[[#This Row],[Оптовая цена USD                       за 1шт]],"")</f>
        <v/>
      </c>
      <c r="N917" s="442"/>
    </row>
    <row r="918" spans="1:14" ht="22.5" customHeight="1">
      <c r="A918" s="307" t="s">
        <v>21873</v>
      </c>
      <c r="B918" s="433">
        <v>8806182579127</v>
      </c>
      <c r="C918" s="314" t="s">
        <v>21271</v>
      </c>
      <c r="D918" s="434" t="s">
        <v>21272</v>
      </c>
      <c r="E918" s="435">
        <v>86</v>
      </c>
      <c r="F918" s="436">
        <v>0.56999999999999995</v>
      </c>
      <c r="G918" s="437">
        <v>300</v>
      </c>
      <c r="H918" s="38">
        <f>Таблица615[[#This Row],[Розничная цена KRW]]*Таблица615[[#This Row],[Коэфициент стоимости]]</f>
        <v>49.019999999999996</v>
      </c>
      <c r="I918" s="438" t="str">
        <f>IF($H$1="","Введите курс",Таблица615[[#This Row],[Оптовая цена KRW                       за 1шт]]/$H$1)</f>
        <v>Введите курс</v>
      </c>
      <c r="J918" s="444"/>
      <c r="K918" s="439">
        <f>Таблица615[[#This Row],[Заказ коробок ]]*Таблица615[[#This Row],[Кол-во шт в коробке]]</f>
        <v>0</v>
      </c>
      <c r="L918" s="440">
        <f>Таблица615[[#This Row],[Общее кол-во шт]]*Таблица615[[#This Row],[Оптовая цена KRW                       за 1шт]]</f>
        <v>0</v>
      </c>
      <c r="M918" s="441" t="str">
        <f>IFERROR(Таблица615[[#This Row],[Общее кол-во шт]]*Таблица615[[#This Row],[Оптовая цена USD                       за 1шт]],"")</f>
        <v/>
      </c>
      <c r="N918" s="442"/>
    </row>
    <row r="919" spans="1:14" ht="22.5" customHeight="1">
      <c r="A919" s="307" t="s">
        <v>21874</v>
      </c>
      <c r="B919" s="433">
        <v>8806182586125</v>
      </c>
      <c r="C919" s="314" t="s">
        <v>21338</v>
      </c>
      <c r="D919" s="434" t="s">
        <v>21339</v>
      </c>
      <c r="E919" s="435">
        <v>6050</v>
      </c>
      <c r="F919" s="436">
        <v>0.56999999999999995</v>
      </c>
      <c r="G919" s="437">
        <v>6</v>
      </c>
      <c r="H919" s="38">
        <f>Таблица615[[#This Row],[Розничная цена KRW]]*Таблица615[[#This Row],[Коэфициент стоимости]]</f>
        <v>3448.4999999999995</v>
      </c>
      <c r="I919" s="438" t="str">
        <f>IF($H$1="","Введите курс",Таблица615[[#This Row],[Оптовая цена KRW                       за 1шт]]/$H$1)</f>
        <v>Введите курс</v>
      </c>
      <c r="J919" s="444"/>
      <c r="K919" s="439">
        <f>Таблица615[[#This Row],[Заказ коробок ]]*Таблица615[[#This Row],[Кол-во шт в коробке]]</f>
        <v>0</v>
      </c>
      <c r="L919" s="440">
        <f>Таблица615[[#This Row],[Общее кол-во шт]]*Таблица615[[#This Row],[Оптовая цена KRW                       за 1шт]]</f>
        <v>0</v>
      </c>
      <c r="M919" s="441" t="str">
        <f>IFERROR(Таблица615[[#This Row],[Общее кол-во шт]]*Таблица615[[#This Row],[Оптовая цена USD                       за 1шт]],"")</f>
        <v/>
      </c>
      <c r="N919" s="442"/>
    </row>
    <row r="920" spans="1:14" ht="22.5" customHeight="1">
      <c r="A920" s="307" t="s">
        <v>21875</v>
      </c>
      <c r="B920" s="433">
        <v>8806182587696</v>
      </c>
      <c r="C920" s="314" t="s">
        <v>21349</v>
      </c>
      <c r="D920" s="434" t="s">
        <v>21350</v>
      </c>
      <c r="E920" s="435">
        <v>94</v>
      </c>
      <c r="F920" s="436">
        <v>0.56999999999999995</v>
      </c>
      <c r="G920" s="437">
        <v>300</v>
      </c>
      <c r="H920" s="38">
        <f>Таблица615[[#This Row],[Розничная цена KRW]]*Таблица615[[#This Row],[Коэфициент стоимости]]</f>
        <v>53.58</v>
      </c>
      <c r="I920" s="438" t="str">
        <f>IF($H$1="","Введите курс",Таблица615[[#This Row],[Оптовая цена KRW                       за 1шт]]/$H$1)</f>
        <v>Введите курс</v>
      </c>
      <c r="J920" s="444"/>
      <c r="K920" s="439">
        <f>Таблица615[[#This Row],[Заказ коробок ]]*Таблица615[[#This Row],[Кол-во шт в коробке]]</f>
        <v>0</v>
      </c>
      <c r="L920" s="440">
        <f>Таблица615[[#This Row],[Общее кол-во шт]]*Таблица615[[#This Row],[Оптовая цена KRW                       за 1шт]]</f>
        <v>0</v>
      </c>
      <c r="M920" s="441" t="str">
        <f>IFERROR(Таблица615[[#This Row],[Общее кол-во шт]]*Таблица615[[#This Row],[Оптовая цена USD                       за 1шт]],"")</f>
        <v/>
      </c>
      <c r="N920" s="442"/>
    </row>
    <row r="921" spans="1:14" ht="22.5" customHeight="1">
      <c r="A921" s="307" t="s">
        <v>21878</v>
      </c>
      <c r="B921" s="433">
        <v>8806182592584</v>
      </c>
      <c r="C921" s="314" t="s">
        <v>32280</v>
      </c>
      <c r="D921" s="434" t="s">
        <v>32281</v>
      </c>
      <c r="E921" s="435">
        <v>70</v>
      </c>
      <c r="F921" s="436">
        <v>0.56999999999999995</v>
      </c>
      <c r="G921" s="437">
        <v>300</v>
      </c>
      <c r="H921" s="38">
        <f>Таблица615[[#This Row],[Розничная цена KRW]]*Таблица615[[#This Row],[Коэфициент стоимости]]</f>
        <v>39.9</v>
      </c>
      <c r="I921" s="438" t="str">
        <f>IF($H$1="","Введите курс",Таблица615[[#This Row],[Оптовая цена KRW                       за 1шт]]/$H$1)</f>
        <v>Введите курс</v>
      </c>
      <c r="J921" s="444"/>
      <c r="K921" s="439">
        <f>Таблица615[[#This Row],[Заказ коробок ]]*Таблица615[[#This Row],[Кол-во шт в коробке]]</f>
        <v>0</v>
      </c>
      <c r="L921" s="440">
        <f>Таблица615[[#This Row],[Общее кол-во шт]]*Таблица615[[#This Row],[Оптовая цена KRW                       за 1шт]]</f>
        <v>0</v>
      </c>
      <c r="M921" s="441" t="str">
        <f>IFERROR(Таблица615[[#This Row],[Общее кол-во шт]]*Таблица615[[#This Row],[Оптовая цена USD                       за 1шт]],"")</f>
        <v/>
      </c>
      <c r="N921" s="442"/>
    </row>
    <row r="922" spans="1:14" ht="22.5" customHeight="1">
      <c r="A922" s="307" t="s">
        <v>21879</v>
      </c>
      <c r="B922" s="433">
        <v>8806182592850</v>
      </c>
      <c r="C922" s="314" t="s">
        <v>21378</v>
      </c>
      <c r="D922" s="434" t="s">
        <v>21379</v>
      </c>
      <c r="E922" s="435">
        <v>106</v>
      </c>
      <c r="F922" s="436">
        <v>0.56999999999999995</v>
      </c>
      <c r="G922" s="437">
        <v>300</v>
      </c>
      <c r="H922" s="38">
        <f>Таблица615[[#This Row],[Розничная цена KRW]]*Таблица615[[#This Row],[Коэфициент стоимости]]</f>
        <v>60.419999999999995</v>
      </c>
      <c r="I922" s="438" t="str">
        <f>IF($H$1="","Введите курс",Таблица615[[#This Row],[Оптовая цена KRW                       за 1шт]]/$H$1)</f>
        <v>Введите курс</v>
      </c>
      <c r="J922" s="444"/>
      <c r="K922" s="439">
        <f>Таблица615[[#This Row],[Заказ коробок ]]*Таблица615[[#This Row],[Кол-во шт в коробке]]</f>
        <v>0</v>
      </c>
      <c r="L922" s="440">
        <f>Таблица615[[#This Row],[Общее кол-во шт]]*Таблица615[[#This Row],[Оптовая цена KRW                       за 1шт]]</f>
        <v>0</v>
      </c>
      <c r="M922" s="441" t="str">
        <f>IFERROR(Таблица615[[#This Row],[Общее кол-во шт]]*Таблица615[[#This Row],[Оптовая цена USD                       за 1шт]],"")</f>
        <v/>
      </c>
      <c r="N922" s="442"/>
    </row>
    <row r="923" spans="1:14" ht="22.5" customHeight="1">
      <c r="A923" s="307" t="s">
        <v>21880</v>
      </c>
      <c r="B923" s="433">
        <v>8806182593031</v>
      </c>
      <c r="C923" s="314" t="s">
        <v>21381</v>
      </c>
      <c r="D923" s="434" t="s">
        <v>21382</v>
      </c>
      <c r="E923" s="435">
        <v>7120</v>
      </c>
      <c r="F923" s="436">
        <v>0.56999999999999995</v>
      </c>
      <c r="G923" s="437">
        <v>6</v>
      </c>
      <c r="H923" s="38">
        <f>Таблица615[[#This Row],[Розничная цена KRW]]*Таблица615[[#This Row],[Коэфициент стоимости]]</f>
        <v>4058.3999999999996</v>
      </c>
      <c r="I923" s="438" t="str">
        <f>IF($H$1="","Введите курс",Таблица615[[#This Row],[Оптовая цена KRW                       за 1шт]]/$H$1)</f>
        <v>Введите курс</v>
      </c>
      <c r="J923" s="444"/>
      <c r="K923" s="439">
        <f>Таблица615[[#This Row],[Заказ коробок ]]*Таблица615[[#This Row],[Кол-во шт в коробке]]</f>
        <v>0</v>
      </c>
      <c r="L923" s="440">
        <f>Таблица615[[#This Row],[Общее кол-во шт]]*Таблица615[[#This Row],[Оптовая цена KRW                       за 1шт]]</f>
        <v>0</v>
      </c>
      <c r="M923" s="441" t="str">
        <f>IFERROR(Таблица615[[#This Row],[Общее кол-во шт]]*Таблица615[[#This Row],[Оптовая цена USD                       за 1шт]],"")</f>
        <v/>
      </c>
      <c r="N923" s="442"/>
    </row>
    <row r="924" spans="1:14" ht="22.5" customHeight="1">
      <c r="A924" s="307" t="s">
        <v>21881</v>
      </c>
      <c r="B924" s="433">
        <v>8806182594960</v>
      </c>
      <c r="C924" s="314" t="s">
        <v>21407</v>
      </c>
      <c r="D924" s="434" t="s">
        <v>21408</v>
      </c>
      <c r="E924" s="435">
        <v>122</v>
      </c>
      <c r="F924" s="436">
        <v>0.56999999999999995</v>
      </c>
      <c r="G924" s="437">
        <v>100</v>
      </c>
      <c r="H924" s="38">
        <f>Таблица615[[#This Row],[Розничная цена KRW]]*Таблица615[[#This Row],[Коэфициент стоимости]]</f>
        <v>69.539999999999992</v>
      </c>
      <c r="I924" s="438" t="str">
        <f>IF($H$1="","Введите курс",Таблица615[[#This Row],[Оптовая цена KRW                       за 1шт]]/$H$1)</f>
        <v>Введите курс</v>
      </c>
      <c r="J924" s="444"/>
      <c r="K924" s="439">
        <f>Таблица615[[#This Row],[Заказ коробок ]]*Таблица615[[#This Row],[Кол-во шт в коробке]]</f>
        <v>0</v>
      </c>
      <c r="L924" s="440">
        <f>Таблица615[[#This Row],[Общее кол-во шт]]*Таблица615[[#This Row],[Оптовая цена KRW                       за 1шт]]</f>
        <v>0</v>
      </c>
      <c r="M924" s="441" t="str">
        <f>IFERROR(Таблица615[[#This Row],[Общее кол-во шт]]*Таблица615[[#This Row],[Оптовая цена USD                       за 1шт]],"")</f>
        <v/>
      </c>
      <c r="N924" s="442"/>
    </row>
    <row r="925" spans="1:14" ht="22.5" customHeight="1">
      <c r="A925" s="307" t="s">
        <v>21884</v>
      </c>
      <c r="B925" s="433">
        <v>8801051464627</v>
      </c>
      <c r="C925" s="314" t="s">
        <v>32282</v>
      </c>
      <c r="D925" s="434" t="s">
        <v>32283</v>
      </c>
      <c r="E925" s="435">
        <v>128</v>
      </c>
      <c r="F925" s="436">
        <v>0.56999999999999995</v>
      </c>
      <c r="G925" s="437">
        <v>100</v>
      </c>
      <c r="H925" s="38">
        <f>Таблица615[[#This Row],[Розничная цена KRW]]*Таблица615[[#This Row],[Коэфициент стоимости]]</f>
        <v>72.959999999999994</v>
      </c>
      <c r="I925" s="438" t="str">
        <f>IF($H$1="","Введите курс",Таблица615[[#This Row],[Оптовая цена KRW                       за 1шт]]/$H$1)</f>
        <v>Введите курс</v>
      </c>
      <c r="J925" s="444"/>
      <c r="K925" s="439">
        <f>Таблица615[[#This Row],[Заказ коробок ]]*Таблица615[[#This Row],[Кол-во шт в коробке]]</f>
        <v>0</v>
      </c>
      <c r="L925" s="440">
        <f>Таблица615[[#This Row],[Общее кол-во шт]]*Таблица615[[#This Row],[Оптовая цена KRW                       за 1шт]]</f>
        <v>0</v>
      </c>
      <c r="M925" s="441" t="str">
        <f>IFERROR(Таблица615[[#This Row],[Общее кол-во шт]]*Таблица615[[#This Row],[Оптовая цена USD                       за 1шт]],"")</f>
        <v/>
      </c>
      <c r="N925" s="442"/>
    </row>
    <row r="926" spans="1:14" ht="22.5" customHeight="1">
      <c r="A926" s="307" t="s">
        <v>21887</v>
      </c>
      <c r="B926" s="433">
        <v>8801051464634</v>
      </c>
      <c r="C926" s="314" t="s">
        <v>32284</v>
      </c>
      <c r="D926" s="434" t="s">
        <v>32285</v>
      </c>
      <c r="E926" s="435">
        <v>2282</v>
      </c>
      <c r="F926" s="436">
        <v>0.56999999999999995</v>
      </c>
      <c r="G926" s="437">
        <v>10</v>
      </c>
      <c r="H926" s="38">
        <f>Таблица615[[#This Row],[Розничная цена KRW]]*Таблица615[[#This Row],[Коэфициент стоимости]]</f>
        <v>1300.7399999999998</v>
      </c>
      <c r="I926" s="438" t="str">
        <f>IF($H$1="","Введите курс",Таблица615[[#This Row],[Оптовая цена KRW                       за 1шт]]/$H$1)</f>
        <v>Введите курс</v>
      </c>
      <c r="J926" s="444"/>
      <c r="K926" s="439">
        <f>Таблица615[[#This Row],[Заказ коробок ]]*Таблица615[[#This Row],[Кол-во шт в коробке]]</f>
        <v>0</v>
      </c>
      <c r="L926" s="440">
        <f>Таблица615[[#This Row],[Общее кол-во шт]]*Таблица615[[#This Row],[Оптовая цена KRW                       за 1шт]]</f>
        <v>0</v>
      </c>
      <c r="M926" s="441" t="str">
        <f>IFERROR(Таблица615[[#This Row],[Общее кол-во шт]]*Таблица615[[#This Row],[Оптовая цена USD                       за 1шт]],"")</f>
        <v/>
      </c>
      <c r="N926" s="442"/>
    </row>
    <row r="927" spans="1:14" ht="22.5" customHeight="1">
      <c r="A927" s="307" t="s">
        <v>21889</v>
      </c>
      <c r="B927" s="433">
        <v>8801051467666</v>
      </c>
      <c r="C927" s="314" t="s">
        <v>32286</v>
      </c>
      <c r="D927" s="434" t="s">
        <v>32281</v>
      </c>
      <c r="E927" s="435">
        <v>72</v>
      </c>
      <c r="F927" s="436">
        <v>0.56999999999999995</v>
      </c>
      <c r="G927" s="437">
        <v>120</v>
      </c>
      <c r="H927" s="38">
        <f>Таблица615[[#This Row],[Розничная цена KRW]]*Таблица615[[#This Row],[Коэфициент стоимости]]</f>
        <v>41.04</v>
      </c>
      <c r="I927" s="438" t="str">
        <f>IF($H$1="","Введите курс",Таблица615[[#This Row],[Оптовая цена KRW                       за 1шт]]/$H$1)</f>
        <v>Введите курс</v>
      </c>
      <c r="J927" s="444"/>
      <c r="K927" s="439">
        <f>Таблица615[[#This Row],[Заказ коробок ]]*Таблица615[[#This Row],[Кол-во шт в коробке]]</f>
        <v>0</v>
      </c>
      <c r="L927" s="440">
        <f>Таблица615[[#This Row],[Общее кол-во шт]]*Таблица615[[#This Row],[Оптовая цена KRW                       за 1шт]]</f>
        <v>0</v>
      </c>
      <c r="M927" s="441" t="str">
        <f>IFERROR(Таблица615[[#This Row],[Общее кол-во шт]]*Таблица615[[#This Row],[Оптовая цена USD                       за 1шт]],"")</f>
        <v/>
      </c>
      <c r="N927" s="442"/>
    </row>
    <row r="928" spans="1:14" ht="22.5" customHeight="1">
      <c r="A928" s="307" t="s">
        <v>21891</v>
      </c>
      <c r="B928" s="433">
        <v>8801051467765</v>
      </c>
      <c r="C928" s="314" t="s">
        <v>32287</v>
      </c>
      <c r="D928" s="434" t="s">
        <v>21408</v>
      </c>
      <c r="E928" s="435">
        <v>144</v>
      </c>
      <c r="F928" s="436">
        <v>0.56999999999999995</v>
      </c>
      <c r="G928" s="437">
        <v>120</v>
      </c>
      <c r="H928" s="38">
        <f>Таблица615[[#This Row],[Розничная цена KRW]]*Таблица615[[#This Row],[Коэфициент стоимости]]</f>
        <v>82.08</v>
      </c>
      <c r="I928" s="438" t="str">
        <f>IF($H$1="","Введите курс",Таблица615[[#This Row],[Оптовая цена KRW                       за 1шт]]/$H$1)</f>
        <v>Введите курс</v>
      </c>
      <c r="J928" s="444"/>
      <c r="K928" s="439">
        <f>Таблица615[[#This Row],[Заказ коробок ]]*Таблица615[[#This Row],[Кол-во шт в коробке]]</f>
        <v>0</v>
      </c>
      <c r="L928" s="440">
        <f>Таблица615[[#This Row],[Общее кол-во шт]]*Таблица615[[#This Row],[Оптовая цена KRW                       за 1шт]]</f>
        <v>0</v>
      </c>
      <c r="M928" s="441" t="str">
        <f>IFERROR(Таблица615[[#This Row],[Общее кол-во шт]]*Таблица615[[#This Row],[Оптовая цена USD                       за 1шт]],"")</f>
        <v/>
      </c>
      <c r="N928" s="442"/>
    </row>
    <row r="929" spans="1:14" ht="22.5" customHeight="1">
      <c r="A929" s="307" t="s">
        <v>21893</v>
      </c>
      <c r="B929" s="433">
        <v>8801051467819</v>
      </c>
      <c r="C929" s="314" t="s">
        <v>32288</v>
      </c>
      <c r="D929" s="434" t="s">
        <v>21272</v>
      </c>
      <c r="E929" s="435">
        <v>98</v>
      </c>
      <c r="F929" s="436">
        <v>0.56999999999999995</v>
      </c>
      <c r="G929" s="437">
        <v>120</v>
      </c>
      <c r="H929" s="38">
        <f>Таблица615[[#This Row],[Розничная цена KRW]]*Таблица615[[#This Row],[Коэфициент стоимости]]</f>
        <v>55.859999999999992</v>
      </c>
      <c r="I929" s="438" t="str">
        <f>IF($H$1="","Введите курс",Таблица615[[#This Row],[Оптовая цена KRW                       за 1шт]]/$H$1)</f>
        <v>Введите курс</v>
      </c>
      <c r="J929" s="444"/>
      <c r="K929" s="439">
        <f>Таблица615[[#This Row],[Заказ коробок ]]*Таблица615[[#This Row],[Кол-во шт в коробке]]</f>
        <v>0</v>
      </c>
      <c r="L929" s="440">
        <f>Таблица615[[#This Row],[Общее кол-во шт]]*Таблица615[[#This Row],[Оптовая цена KRW                       за 1шт]]</f>
        <v>0</v>
      </c>
      <c r="M929" s="441" t="str">
        <f>IFERROR(Таблица615[[#This Row],[Общее кол-во шт]]*Таблица615[[#This Row],[Оптовая цена USD                       за 1шт]],"")</f>
        <v/>
      </c>
      <c r="N929" s="442"/>
    </row>
    <row r="930" spans="1:14" ht="22.5" customHeight="1">
      <c r="A930" s="307" t="s">
        <v>21894</v>
      </c>
      <c r="B930" s="433">
        <v>8801051467864</v>
      </c>
      <c r="C930" s="314" t="s">
        <v>32289</v>
      </c>
      <c r="D930" s="434" t="s">
        <v>21257</v>
      </c>
      <c r="E930" s="435">
        <v>202</v>
      </c>
      <c r="F930" s="436">
        <v>0.56999999999999995</v>
      </c>
      <c r="G930" s="437">
        <v>300</v>
      </c>
      <c r="H930" s="38">
        <f>Таблица615[[#This Row],[Розничная цена KRW]]*Таблица615[[#This Row],[Коэфициент стоимости]]</f>
        <v>115.13999999999999</v>
      </c>
      <c r="I930" s="438" t="str">
        <f>IF($H$1="","Введите курс",Таблица615[[#This Row],[Оптовая цена KRW                       за 1шт]]/$H$1)</f>
        <v>Введите курс</v>
      </c>
      <c r="J930" s="444"/>
      <c r="K930" s="439">
        <f>Таблица615[[#This Row],[Заказ коробок ]]*Таблица615[[#This Row],[Кол-во шт в коробке]]</f>
        <v>0</v>
      </c>
      <c r="L930" s="440">
        <f>Таблица615[[#This Row],[Общее кол-во шт]]*Таблица615[[#This Row],[Оптовая цена KRW                       за 1шт]]</f>
        <v>0</v>
      </c>
      <c r="M930" s="441" t="str">
        <f>IFERROR(Таблица615[[#This Row],[Общее кол-во шт]]*Таблица615[[#This Row],[Оптовая цена USD                       за 1шт]],"")</f>
        <v/>
      </c>
      <c r="N930" s="442"/>
    </row>
    <row r="931" spans="1:14" ht="22.5" customHeight="1">
      <c r="A931" s="307" t="s">
        <v>21897</v>
      </c>
      <c r="B931" s="433">
        <v>8801051467871</v>
      </c>
      <c r="C931" s="314" t="s">
        <v>32290</v>
      </c>
      <c r="D931" s="434" t="s">
        <v>21254</v>
      </c>
      <c r="E931" s="435">
        <v>194</v>
      </c>
      <c r="F931" s="436">
        <v>0.56999999999999995</v>
      </c>
      <c r="G931" s="437">
        <v>300</v>
      </c>
      <c r="H931" s="38">
        <f>Таблица615[[#This Row],[Розничная цена KRW]]*Таблица615[[#This Row],[Коэфициент стоимости]]</f>
        <v>110.57999999999998</v>
      </c>
      <c r="I931" s="438" t="str">
        <f>IF($H$1="","Введите курс",Таблица615[[#This Row],[Оптовая цена KRW                       за 1шт]]/$H$1)</f>
        <v>Введите курс</v>
      </c>
      <c r="J931" s="444"/>
      <c r="K931" s="439">
        <f>Таблица615[[#This Row],[Заказ коробок ]]*Таблица615[[#This Row],[Кол-во шт в коробке]]</f>
        <v>0</v>
      </c>
      <c r="L931" s="440">
        <f>Таблица615[[#This Row],[Общее кол-во шт]]*Таблица615[[#This Row],[Оптовая цена KRW                       за 1шт]]</f>
        <v>0</v>
      </c>
      <c r="M931" s="441" t="str">
        <f>IFERROR(Таблица615[[#This Row],[Общее кол-во шт]]*Таблица615[[#This Row],[Оптовая цена USD                       за 1шт]],"")</f>
        <v/>
      </c>
      <c r="N931" s="442"/>
    </row>
    <row r="932" spans="1:14" ht="22.5" customHeight="1">
      <c r="A932" s="307" t="s">
        <v>21900</v>
      </c>
      <c r="B932" s="433">
        <v>8801051467901</v>
      </c>
      <c r="C932" s="314" t="s">
        <v>32291</v>
      </c>
      <c r="D932" s="434" t="s">
        <v>32279</v>
      </c>
      <c r="E932" s="435">
        <v>186</v>
      </c>
      <c r="F932" s="436">
        <v>0.56999999999999995</v>
      </c>
      <c r="G932" s="437">
        <v>120</v>
      </c>
      <c r="H932" s="38">
        <f>Таблица615[[#This Row],[Розничная цена KRW]]*Таблица615[[#This Row],[Коэфициент стоимости]]</f>
        <v>106.02</v>
      </c>
      <c r="I932" s="438" t="str">
        <f>IF($H$1="","Введите курс",Таблица615[[#This Row],[Оптовая цена KRW                       за 1шт]]/$H$1)</f>
        <v>Введите курс</v>
      </c>
      <c r="J932" s="444"/>
      <c r="K932" s="439">
        <f>Таблица615[[#This Row],[Заказ коробок ]]*Таблица615[[#This Row],[Кол-во шт в коробке]]</f>
        <v>0</v>
      </c>
      <c r="L932" s="440">
        <f>Таблица615[[#This Row],[Общее кол-во шт]]*Таблица615[[#This Row],[Оптовая цена KRW                       за 1шт]]</f>
        <v>0</v>
      </c>
      <c r="M932" s="441" t="str">
        <f>IFERROR(Таблица615[[#This Row],[Общее кол-во шт]]*Таблица615[[#This Row],[Оптовая цена USD                       за 1шт]],"")</f>
        <v/>
      </c>
      <c r="N932" s="442"/>
    </row>
    <row r="933" spans="1:14" ht="22.5" customHeight="1">
      <c r="A933" s="307" t="s">
        <v>21902</v>
      </c>
      <c r="B933" s="433">
        <v>8801051475166</v>
      </c>
      <c r="C933" s="314" t="s">
        <v>32292</v>
      </c>
      <c r="D933" s="434" t="s">
        <v>32293</v>
      </c>
      <c r="E933" s="435">
        <v>1358</v>
      </c>
      <c r="F933" s="436">
        <v>0.56999999999999995</v>
      </c>
      <c r="G933" s="437">
        <v>10</v>
      </c>
      <c r="H933" s="38">
        <f>Таблица615[[#This Row],[Розничная цена KRW]]*Таблица615[[#This Row],[Коэфициент стоимости]]</f>
        <v>774.06</v>
      </c>
      <c r="I933" s="438" t="str">
        <f>IF($H$1="","Введите курс",Таблица615[[#This Row],[Оптовая цена KRW                       за 1шт]]/$H$1)</f>
        <v>Введите курс</v>
      </c>
      <c r="J933" s="444"/>
      <c r="K933" s="439">
        <f>Таблица615[[#This Row],[Заказ коробок ]]*Таблица615[[#This Row],[Кол-во шт в коробке]]</f>
        <v>0</v>
      </c>
      <c r="L933" s="440">
        <f>Таблица615[[#This Row],[Общее кол-во шт]]*Таблица615[[#This Row],[Оптовая цена KRW                       за 1шт]]</f>
        <v>0</v>
      </c>
      <c r="M933" s="441" t="str">
        <f>IFERROR(Таблица615[[#This Row],[Общее кол-во шт]]*Таблица615[[#This Row],[Оптовая цена USD                       за 1шт]],"")</f>
        <v/>
      </c>
      <c r="N933" s="442"/>
    </row>
    <row r="934" spans="1:14" ht="22.5" customHeight="1">
      <c r="A934" s="307" t="s">
        <v>21905</v>
      </c>
      <c r="B934" s="433">
        <v>8806182506642</v>
      </c>
      <c r="C934" s="314" t="s">
        <v>32294</v>
      </c>
      <c r="D934" s="434" t="s">
        <v>32295</v>
      </c>
      <c r="E934" s="435">
        <v>158</v>
      </c>
      <c r="F934" s="436">
        <v>0.54</v>
      </c>
      <c r="G934" s="437">
        <v>300</v>
      </c>
      <c r="H934" s="38">
        <f>Таблица615[[#This Row],[Розничная цена KRW]]*Таблица615[[#This Row],[Коэфициент стоимости]]</f>
        <v>85.320000000000007</v>
      </c>
      <c r="I934" s="438" t="str">
        <f>IF($H$1="","Введите курс",Таблица615[[#This Row],[Оптовая цена KRW                       за 1шт]]/$H$1)</f>
        <v>Введите курс</v>
      </c>
      <c r="J934" s="444"/>
      <c r="K934" s="439">
        <f>Таблица615[[#This Row],[Заказ коробок ]]*Таблица615[[#This Row],[Кол-во шт в коробке]]</f>
        <v>0</v>
      </c>
      <c r="L934" s="440">
        <f>Таблица615[[#This Row],[Общее кол-во шт]]*Таблица615[[#This Row],[Оптовая цена KRW                       за 1шт]]</f>
        <v>0</v>
      </c>
      <c r="M934" s="441" t="str">
        <f>IFERROR(Таблица615[[#This Row],[Общее кол-во шт]]*Таблица615[[#This Row],[Оптовая цена USD                       за 1шт]],"")</f>
        <v/>
      </c>
      <c r="N934" s="442"/>
    </row>
    <row r="935" spans="1:14" ht="22.5" customHeight="1">
      <c r="A935" s="307" t="s">
        <v>21906</v>
      </c>
      <c r="B935" s="433">
        <v>8806182506659</v>
      </c>
      <c r="C935" s="314" t="s">
        <v>32296</v>
      </c>
      <c r="D935" s="434" t="s">
        <v>32297</v>
      </c>
      <c r="E935" s="435">
        <v>240</v>
      </c>
      <c r="F935" s="436">
        <v>0.54</v>
      </c>
      <c r="G935" s="437">
        <v>300</v>
      </c>
      <c r="H935" s="38">
        <f>Таблица615[[#This Row],[Розничная цена KRW]]*Таблица615[[#This Row],[Коэфициент стоимости]]</f>
        <v>129.60000000000002</v>
      </c>
      <c r="I935" s="438" t="str">
        <f>IF($H$1="","Введите курс",Таблица615[[#This Row],[Оптовая цена KRW                       за 1шт]]/$H$1)</f>
        <v>Введите курс</v>
      </c>
      <c r="J935" s="444"/>
      <c r="K935" s="439">
        <f>Таблица615[[#This Row],[Заказ коробок ]]*Таблица615[[#This Row],[Кол-во шт в коробке]]</f>
        <v>0</v>
      </c>
      <c r="L935" s="440">
        <f>Таблица615[[#This Row],[Общее кол-во шт]]*Таблица615[[#This Row],[Оптовая цена KRW                       за 1шт]]</f>
        <v>0</v>
      </c>
      <c r="M935" s="441" t="str">
        <f>IFERROR(Таблица615[[#This Row],[Общее кол-во шт]]*Таблица615[[#This Row],[Оптовая цена USD                       за 1шт]],"")</f>
        <v/>
      </c>
      <c r="N935" s="442"/>
    </row>
    <row r="936" spans="1:14" ht="22.5" customHeight="1">
      <c r="A936" s="307" t="s">
        <v>21909</v>
      </c>
      <c r="B936" s="433">
        <v>8806182528941</v>
      </c>
      <c r="C936" s="314" t="s">
        <v>21414</v>
      </c>
      <c r="D936" s="434" t="s">
        <v>21415</v>
      </c>
      <c r="E936" s="435">
        <v>138</v>
      </c>
      <c r="F936" s="436">
        <v>0.54</v>
      </c>
      <c r="G936" s="437">
        <v>300</v>
      </c>
      <c r="H936" s="38">
        <f>Таблица615[[#This Row],[Розничная цена KRW]]*Таблица615[[#This Row],[Коэфициент стоимости]]</f>
        <v>74.52000000000001</v>
      </c>
      <c r="I936" s="438" t="str">
        <f>IF($H$1="","Введите курс",Таблица615[[#This Row],[Оптовая цена KRW                       за 1шт]]/$H$1)</f>
        <v>Введите курс</v>
      </c>
      <c r="J936" s="444"/>
      <c r="K936" s="439">
        <f>Таблица615[[#This Row],[Заказ коробок ]]*Таблица615[[#This Row],[Кол-во шт в коробке]]</f>
        <v>0</v>
      </c>
      <c r="L936" s="440">
        <f>Таблица615[[#This Row],[Общее кол-во шт]]*Таблица615[[#This Row],[Оптовая цена KRW                       за 1шт]]</f>
        <v>0</v>
      </c>
      <c r="M936" s="441" t="str">
        <f>IFERROR(Таблица615[[#This Row],[Общее кол-во шт]]*Таблица615[[#This Row],[Оптовая цена USD                       за 1шт]],"")</f>
        <v/>
      </c>
      <c r="N936" s="442"/>
    </row>
    <row r="937" spans="1:14" ht="22.5" customHeight="1">
      <c r="A937" s="307" t="s">
        <v>21912</v>
      </c>
      <c r="B937" s="433">
        <v>8806182536328</v>
      </c>
      <c r="C937" s="314" t="s">
        <v>21441</v>
      </c>
      <c r="D937" s="434" t="s">
        <v>21442</v>
      </c>
      <c r="E937" s="435">
        <v>160</v>
      </c>
      <c r="F937" s="436">
        <v>0.54</v>
      </c>
      <c r="G937" s="437">
        <v>300</v>
      </c>
      <c r="H937" s="38">
        <f>Таблица615[[#This Row],[Розничная цена KRW]]*Таблица615[[#This Row],[Коэфициент стоимости]]</f>
        <v>86.4</v>
      </c>
      <c r="I937" s="438" t="str">
        <f>IF($H$1="","Введите курс",Таблица615[[#This Row],[Оптовая цена KRW                       за 1шт]]/$H$1)</f>
        <v>Введите курс</v>
      </c>
      <c r="J937" s="444"/>
      <c r="K937" s="439">
        <f>Таблица615[[#This Row],[Заказ коробок ]]*Таблица615[[#This Row],[Кол-во шт в коробке]]</f>
        <v>0</v>
      </c>
      <c r="L937" s="440">
        <f>Таблица615[[#This Row],[Общее кол-во шт]]*Таблица615[[#This Row],[Оптовая цена KRW                       за 1шт]]</f>
        <v>0</v>
      </c>
      <c r="M937" s="441" t="str">
        <f>IFERROR(Таблица615[[#This Row],[Общее кол-во шт]]*Таблица615[[#This Row],[Оптовая цена USD                       за 1шт]],"")</f>
        <v/>
      </c>
      <c r="N937" s="442"/>
    </row>
    <row r="938" spans="1:14" ht="22.5" customHeight="1">
      <c r="A938" s="307" t="s">
        <v>21915</v>
      </c>
      <c r="B938" s="433">
        <v>8806182563089</v>
      </c>
      <c r="C938" s="314" t="s">
        <v>32298</v>
      </c>
      <c r="D938" s="434" t="s">
        <v>32299</v>
      </c>
      <c r="E938" s="435">
        <v>184</v>
      </c>
      <c r="F938" s="436">
        <v>0.54</v>
      </c>
      <c r="G938" s="437">
        <v>300</v>
      </c>
      <c r="H938" s="38">
        <f>Таблица615[[#This Row],[Розничная цена KRW]]*Таблица615[[#This Row],[Коэфициент стоимости]]</f>
        <v>99.360000000000014</v>
      </c>
      <c r="I938" s="438" t="str">
        <f>IF($H$1="","Введите курс",Таблица615[[#This Row],[Оптовая цена KRW                       за 1шт]]/$H$1)</f>
        <v>Введите курс</v>
      </c>
      <c r="J938" s="444"/>
      <c r="K938" s="439">
        <f>Таблица615[[#This Row],[Заказ коробок ]]*Таблица615[[#This Row],[Кол-во шт в коробке]]</f>
        <v>0</v>
      </c>
      <c r="L938" s="440">
        <f>Таблица615[[#This Row],[Общее кол-во шт]]*Таблица615[[#This Row],[Оптовая цена KRW                       за 1шт]]</f>
        <v>0</v>
      </c>
      <c r="M938" s="441" t="str">
        <f>IFERROR(Таблица615[[#This Row],[Общее кол-во шт]]*Таблица615[[#This Row],[Оптовая цена USD                       за 1шт]],"")</f>
        <v/>
      </c>
      <c r="N938" s="442"/>
    </row>
    <row r="939" spans="1:14" ht="22.5" customHeight="1">
      <c r="A939" s="307" t="s">
        <v>21918</v>
      </c>
      <c r="B939" s="433">
        <v>8806182563096</v>
      </c>
      <c r="C939" s="314" t="s">
        <v>32300</v>
      </c>
      <c r="D939" s="434" t="s">
        <v>32301</v>
      </c>
      <c r="E939" s="435">
        <v>258</v>
      </c>
      <c r="F939" s="436">
        <v>0.54</v>
      </c>
      <c r="G939" s="437">
        <v>300</v>
      </c>
      <c r="H939" s="38">
        <f>Таблица615[[#This Row],[Розничная цена KRW]]*Таблица615[[#This Row],[Коэфициент стоимости]]</f>
        <v>139.32000000000002</v>
      </c>
      <c r="I939" s="438" t="str">
        <f>IF($H$1="","Введите курс",Таблица615[[#This Row],[Оптовая цена KRW                       за 1шт]]/$H$1)</f>
        <v>Введите курс</v>
      </c>
      <c r="J939" s="444"/>
      <c r="K939" s="439">
        <f>Таблица615[[#This Row],[Заказ коробок ]]*Таблица615[[#This Row],[Кол-во шт в коробке]]</f>
        <v>0</v>
      </c>
      <c r="L939" s="440">
        <f>Таблица615[[#This Row],[Общее кол-во шт]]*Таблица615[[#This Row],[Оптовая цена KRW                       за 1шт]]</f>
        <v>0</v>
      </c>
      <c r="M939" s="441" t="str">
        <f>IFERROR(Таблица615[[#This Row],[Общее кол-во шт]]*Таблица615[[#This Row],[Оптовая цена USD                       за 1шт]],"")</f>
        <v/>
      </c>
      <c r="N939" s="442"/>
    </row>
    <row r="940" spans="1:14" ht="22.5" customHeight="1">
      <c r="A940" s="307" t="s">
        <v>21921</v>
      </c>
      <c r="B940" s="433">
        <v>8806182580451</v>
      </c>
      <c r="C940" s="314" t="s">
        <v>21539</v>
      </c>
      <c r="D940" s="434" t="s">
        <v>21540</v>
      </c>
      <c r="E940" s="435">
        <v>142</v>
      </c>
      <c r="F940" s="436">
        <v>0.54</v>
      </c>
      <c r="G940" s="437">
        <v>300</v>
      </c>
      <c r="H940" s="38">
        <f>Таблица615[[#This Row],[Розничная цена KRW]]*Таблица615[[#This Row],[Коэфициент стоимости]]</f>
        <v>76.680000000000007</v>
      </c>
      <c r="I940" s="438" t="str">
        <f>IF($H$1="","Введите курс",Таблица615[[#This Row],[Оптовая цена KRW                       за 1шт]]/$H$1)</f>
        <v>Введите курс</v>
      </c>
      <c r="J940" s="444"/>
      <c r="K940" s="439">
        <f>Таблица615[[#This Row],[Заказ коробок ]]*Таблица615[[#This Row],[Кол-во шт в коробке]]</f>
        <v>0</v>
      </c>
      <c r="L940" s="440">
        <f>Таблица615[[#This Row],[Общее кол-во шт]]*Таблица615[[#This Row],[Оптовая цена KRW                       за 1шт]]</f>
        <v>0</v>
      </c>
      <c r="M940" s="441" t="str">
        <f>IFERROR(Таблица615[[#This Row],[Общее кол-во шт]]*Таблица615[[#This Row],[Оптовая цена USD                       за 1шт]],"")</f>
        <v/>
      </c>
      <c r="N940" s="442"/>
    </row>
    <row r="941" spans="1:14" ht="22.5" customHeight="1">
      <c r="A941" s="307" t="s">
        <v>21924</v>
      </c>
      <c r="B941" s="433">
        <v>8806182580468</v>
      </c>
      <c r="C941" s="314" t="s">
        <v>21542</v>
      </c>
      <c r="D941" s="434" t="s">
        <v>21543</v>
      </c>
      <c r="E941" s="435">
        <v>172</v>
      </c>
      <c r="F941" s="436">
        <v>0.54</v>
      </c>
      <c r="G941" s="437">
        <v>300</v>
      </c>
      <c r="H941" s="38">
        <f>Таблица615[[#This Row],[Розничная цена KRW]]*Таблица615[[#This Row],[Коэфициент стоимости]]</f>
        <v>92.88000000000001</v>
      </c>
      <c r="I941" s="438" t="str">
        <f>IF($H$1="","Введите курс",Таблица615[[#This Row],[Оптовая цена KRW                       за 1шт]]/$H$1)</f>
        <v>Введите курс</v>
      </c>
      <c r="J941" s="444"/>
      <c r="K941" s="439">
        <f>Таблица615[[#This Row],[Заказ коробок ]]*Таблица615[[#This Row],[Кол-во шт в коробке]]</f>
        <v>0</v>
      </c>
      <c r="L941" s="440">
        <f>Таблица615[[#This Row],[Общее кол-во шт]]*Таблица615[[#This Row],[Оптовая цена KRW                       за 1шт]]</f>
        <v>0</v>
      </c>
      <c r="M941" s="441" t="str">
        <f>IFERROR(Таблица615[[#This Row],[Общее кол-во шт]]*Таблица615[[#This Row],[Оптовая цена USD                       за 1шт]],"")</f>
        <v/>
      </c>
      <c r="N941" s="442"/>
    </row>
    <row r="942" spans="1:14" ht="22.5" customHeight="1">
      <c r="A942" s="307" t="s">
        <v>21927</v>
      </c>
      <c r="B942" s="433">
        <v>8806182580475</v>
      </c>
      <c r="C942" s="314" t="s">
        <v>21545</v>
      </c>
      <c r="D942" s="434" t="s">
        <v>21546</v>
      </c>
      <c r="E942" s="435">
        <v>104</v>
      </c>
      <c r="F942" s="436">
        <v>0.54</v>
      </c>
      <c r="G942" s="437">
        <v>300</v>
      </c>
      <c r="H942" s="38">
        <f>Таблица615[[#This Row],[Розничная цена KRW]]*Таблица615[[#This Row],[Коэфициент стоимости]]</f>
        <v>56.160000000000004</v>
      </c>
      <c r="I942" s="438" t="str">
        <f>IF($H$1="","Введите курс",Таблица615[[#This Row],[Оптовая цена KRW                       за 1шт]]/$H$1)</f>
        <v>Введите курс</v>
      </c>
      <c r="J942" s="444"/>
      <c r="K942" s="439">
        <f>Таблица615[[#This Row],[Заказ коробок ]]*Таблица615[[#This Row],[Кол-во шт в коробке]]</f>
        <v>0</v>
      </c>
      <c r="L942" s="440">
        <f>Таблица615[[#This Row],[Общее кол-во шт]]*Таблица615[[#This Row],[Оптовая цена KRW                       за 1шт]]</f>
        <v>0</v>
      </c>
      <c r="M942" s="441" t="str">
        <f>IFERROR(Таблица615[[#This Row],[Общее кол-во шт]]*Таблица615[[#This Row],[Оптовая цена USD                       за 1шт]],"")</f>
        <v/>
      </c>
      <c r="N942" s="442"/>
    </row>
    <row r="943" spans="1:14" ht="22.5" customHeight="1">
      <c r="A943" s="307" t="s">
        <v>21930</v>
      </c>
      <c r="B943" s="433">
        <v>8806182580482</v>
      </c>
      <c r="C943" s="314" t="s">
        <v>21548</v>
      </c>
      <c r="D943" s="434" t="s">
        <v>21549</v>
      </c>
      <c r="E943" s="435">
        <v>158</v>
      </c>
      <c r="F943" s="436">
        <v>0.54</v>
      </c>
      <c r="G943" s="437">
        <v>300</v>
      </c>
      <c r="H943" s="38">
        <f>Таблица615[[#This Row],[Розничная цена KRW]]*Таблица615[[#This Row],[Коэфициент стоимости]]</f>
        <v>85.320000000000007</v>
      </c>
      <c r="I943" s="438" t="str">
        <f>IF($H$1="","Введите курс",Таблица615[[#This Row],[Оптовая цена KRW                       за 1шт]]/$H$1)</f>
        <v>Введите курс</v>
      </c>
      <c r="J943" s="444"/>
      <c r="K943" s="439">
        <f>Таблица615[[#This Row],[Заказ коробок ]]*Таблица615[[#This Row],[Кол-во шт в коробке]]</f>
        <v>0</v>
      </c>
      <c r="L943" s="440">
        <f>Таблица615[[#This Row],[Общее кол-во шт]]*Таблица615[[#This Row],[Оптовая цена KRW                       за 1шт]]</f>
        <v>0</v>
      </c>
      <c r="M943" s="441" t="str">
        <f>IFERROR(Таблица615[[#This Row],[Общее кол-во шт]]*Таблица615[[#This Row],[Оптовая цена USD                       за 1шт]],"")</f>
        <v/>
      </c>
      <c r="N943" s="442"/>
    </row>
    <row r="944" spans="1:14" ht="22.5" customHeight="1">
      <c r="A944" s="307" t="s">
        <v>21931</v>
      </c>
      <c r="B944" s="433">
        <v>8806182590412</v>
      </c>
      <c r="C944" s="314" t="s">
        <v>21584</v>
      </c>
      <c r="D944" s="434" t="s">
        <v>21585</v>
      </c>
      <c r="E944" s="435">
        <v>6182</v>
      </c>
      <c r="F944" s="436">
        <v>0.54</v>
      </c>
      <c r="G944" s="437">
        <v>6</v>
      </c>
      <c r="H944" s="38">
        <f>Таблица615[[#This Row],[Розничная цена KRW]]*Таблица615[[#This Row],[Коэфициент стоимости]]</f>
        <v>3338.28</v>
      </c>
      <c r="I944" s="438" t="str">
        <f>IF($H$1="","Введите курс",Таблица615[[#This Row],[Оптовая цена KRW                       за 1шт]]/$H$1)</f>
        <v>Введите курс</v>
      </c>
      <c r="J944" s="444"/>
      <c r="K944" s="439">
        <f>Таблица615[[#This Row],[Заказ коробок ]]*Таблица615[[#This Row],[Кол-во шт в коробке]]</f>
        <v>0</v>
      </c>
      <c r="L944" s="440">
        <f>Таблица615[[#This Row],[Общее кол-во шт]]*Таблица615[[#This Row],[Оптовая цена KRW                       за 1шт]]</f>
        <v>0</v>
      </c>
      <c r="M944" s="441" t="str">
        <f>IFERROR(Таблица615[[#This Row],[Общее кол-во шт]]*Таблица615[[#This Row],[Оптовая цена USD                       за 1шт]],"")</f>
        <v/>
      </c>
      <c r="N944" s="443" t="s">
        <v>21934</v>
      </c>
    </row>
    <row r="945" spans="1:14" ht="22.5" customHeight="1">
      <c r="A945" s="307" t="s">
        <v>21935</v>
      </c>
      <c r="B945" s="433">
        <v>8806182590429</v>
      </c>
      <c r="C945" s="314" t="s">
        <v>21587</v>
      </c>
      <c r="D945" s="434" t="s">
        <v>21588</v>
      </c>
      <c r="E945" s="435">
        <v>6166</v>
      </c>
      <c r="F945" s="436">
        <v>0.54</v>
      </c>
      <c r="G945" s="437">
        <v>6</v>
      </c>
      <c r="H945" s="38">
        <f>Таблица615[[#This Row],[Розничная цена KRW]]*Таблица615[[#This Row],[Коэфициент стоимости]]</f>
        <v>3329.6400000000003</v>
      </c>
      <c r="I945" s="438" t="str">
        <f>IF($H$1="","Введите курс",Таблица615[[#This Row],[Оптовая цена KRW                       за 1шт]]/$H$1)</f>
        <v>Введите курс</v>
      </c>
      <c r="J945" s="444"/>
      <c r="K945" s="439">
        <f>Таблица615[[#This Row],[Заказ коробок ]]*Таблица615[[#This Row],[Кол-во шт в коробке]]</f>
        <v>0</v>
      </c>
      <c r="L945" s="440">
        <f>Таблица615[[#This Row],[Общее кол-во шт]]*Таблица615[[#This Row],[Оптовая цена KRW                       за 1шт]]</f>
        <v>0</v>
      </c>
      <c r="M945" s="441" t="str">
        <f>IFERROR(Таблица615[[#This Row],[Общее кол-во шт]]*Таблица615[[#This Row],[Оптовая цена USD                       за 1шт]],"")</f>
        <v/>
      </c>
      <c r="N945" s="443" t="s">
        <v>21934</v>
      </c>
    </row>
    <row r="946" spans="1:14" ht="22.5" customHeight="1">
      <c r="A946" s="307" t="s">
        <v>21938</v>
      </c>
      <c r="B946" s="433">
        <v>8806182584428</v>
      </c>
      <c r="C946" s="314" t="s">
        <v>21640</v>
      </c>
      <c r="D946" s="434" t="s">
        <v>21641</v>
      </c>
      <c r="E946" s="435">
        <v>2358</v>
      </c>
      <c r="F946" s="436">
        <v>0.54</v>
      </c>
      <c r="G946" s="437">
        <v>12</v>
      </c>
      <c r="H946" s="38">
        <f>Таблица615[[#This Row],[Розничная цена KRW]]*Таблица615[[#This Row],[Коэфициент стоимости]]</f>
        <v>1273.3200000000002</v>
      </c>
      <c r="I946" s="438" t="str">
        <f>IF($H$1="","Введите курс",Таблица615[[#This Row],[Оптовая цена KRW                       за 1шт]]/$H$1)</f>
        <v>Введите курс</v>
      </c>
      <c r="J946" s="444"/>
      <c r="K946" s="439">
        <f>Таблица615[[#This Row],[Заказ коробок ]]*Таблица615[[#This Row],[Кол-во шт в коробке]]</f>
        <v>0</v>
      </c>
      <c r="L946" s="440">
        <f>Таблица615[[#This Row],[Общее кол-во шт]]*Таблица615[[#This Row],[Оптовая цена KRW                       за 1шт]]</f>
        <v>0</v>
      </c>
      <c r="M946" s="441" t="str">
        <f>IFERROR(Таблица615[[#This Row],[Общее кол-во шт]]*Таблица615[[#This Row],[Оптовая цена USD                       за 1шт]],"")</f>
        <v/>
      </c>
      <c r="N946" s="442"/>
    </row>
    <row r="947" spans="1:14" ht="22.5" customHeight="1">
      <c r="A947" s="307" t="s">
        <v>21941</v>
      </c>
      <c r="B947" s="433">
        <v>8806182587863</v>
      </c>
      <c r="C947" s="314" t="s">
        <v>21673</v>
      </c>
      <c r="D947" s="434" t="s">
        <v>21674</v>
      </c>
      <c r="E947" s="435">
        <v>1954</v>
      </c>
      <c r="F947" s="436">
        <v>0.54</v>
      </c>
      <c r="G947" s="437">
        <v>12</v>
      </c>
      <c r="H947" s="38">
        <f>Таблица615[[#This Row],[Розничная цена KRW]]*Таблица615[[#This Row],[Коэфициент стоимости]]</f>
        <v>1055.1600000000001</v>
      </c>
      <c r="I947" s="438" t="str">
        <f>IF($H$1="","Введите курс",Таблица615[[#This Row],[Оптовая цена KRW                       за 1шт]]/$H$1)</f>
        <v>Введите курс</v>
      </c>
      <c r="J947" s="444"/>
      <c r="K947" s="439">
        <f>Таблица615[[#This Row],[Заказ коробок ]]*Таблица615[[#This Row],[Кол-во шт в коробке]]</f>
        <v>0</v>
      </c>
      <c r="L947" s="440">
        <f>Таблица615[[#This Row],[Общее кол-во шт]]*Таблица615[[#This Row],[Оптовая цена KRW                       за 1шт]]</f>
        <v>0</v>
      </c>
      <c r="M947" s="441" t="str">
        <f>IFERROR(Таблица615[[#This Row],[Общее кол-во шт]]*Таблица615[[#This Row],[Оптовая цена USD                       за 1шт]],"")</f>
        <v/>
      </c>
      <c r="N947" s="442"/>
    </row>
    <row r="948" spans="1:14" ht="22.5" customHeight="1">
      <c r="A948" s="307" t="s">
        <v>21944</v>
      </c>
      <c r="B948" s="433">
        <v>8806182587962</v>
      </c>
      <c r="C948" s="314" t="s">
        <v>32302</v>
      </c>
      <c r="D948" s="434" t="s">
        <v>32303</v>
      </c>
      <c r="E948" s="435">
        <v>2566</v>
      </c>
      <c r="F948" s="436">
        <v>0.54</v>
      </c>
      <c r="G948" s="437">
        <v>12</v>
      </c>
      <c r="H948" s="38">
        <f>Таблица615[[#This Row],[Розничная цена KRW]]*Таблица615[[#This Row],[Коэфициент стоимости]]</f>
        <v>1385.64</v>
      </c>
      <c r="I948" s="438" t="str">
        <f>IF($H$1="","Введите курс",Таблица615[[#This Row],[Оптовая цена KRW                       за 1шт]]/$H$1)</f>
        <v>Введите курс</v>
      </c>
      <c r="J948" s="444"/>
      <c r="K948" s="439">
        <f>Таблица615[[#This Row],[Заказ коробок ]]*Таблица615[[#This Row],[Кол-во шт в коробке]]</f>
        <v>0</v>
      </c>
      <c r="L948" s="440">
        <f>Таблица615[[#This Row],[Общее кол-во шт]]*Таблица615[[#This Row],[Оптовая цена KRW                       за 1шт]]</f>
        <v>0</v>
      </c>
      <c r="M948" s="441" t="str">
        <f>IFERROR(Таблица615[[#This Row],[Общее кол-во шт]]*Таблица615[[#This Row],[Оптовая цена USD                       за 1шт]],"")</f>
        <v/>
      </c>
      <c r="N948" s="442"/>
    </row>
    <row r="949" spans="1:14" ht="22.5" customHeight="1">
      <c r="A949" s="307" t="s">
        <v>21947</v>
      </c>
      <c r="B949" s="433">
        <v>8806182592300</v>
      </c>
      <c r="C949" s="314" t="s">
        <v>32304</v>
      </c>
      <c r="D949" s="434" t="s">
        <v>32305</v>
      </c>
      <c r="E949" s="435">
        <v>1002</v>
      </c>
      <c r="F949" s="436">
        <v>0.54</v>
      </c>
      <c r="G949" s="437">
        <v>12</v>
      </c>
      <c r="H949" s="38">
        <f>Таблица615[[#This Row],[Розничная цена KRW]]*Таблица615[[#This Row],[Коэфициент стоимости]]</f>
        <v>541.08000000000004</v>
      </c>
      <c r="I949" s="438" t="str">
        <f>IF($H$1="","Введите курс",Таблица615[[#This Row],[Оптовая цена KRW                       за 1шт]]/$H$1)</f>
        <v>Введите курс</v>
      </c>
      <c r="J949" s="444"/>
      <c r="K949" s="439">
        <f>Таблица615[[#This Row],[Заказ коробок ]]*Таблица615[[#This Row],[Кол-во шт в коробке]]</f>
        <v>0</v>
      </c>
      <c r="L949" s="440">
        <f>Таблица615[[#This Row],[Общее кол-во шт]]*Таблица615[[#This Row],[Оптовая цена KRW                       за 1шт]]</f>
        <v>0</v>
      </c>
      <c r="M949" s="441" t="str">
        <f>IFERROR(Таблица615[[#This Row],[Общее кол-во шт]]*Таблица615[[#This Row],[Оптовая цена USD                       за 1шт]],"")</f>
        <v/>
      </c>
      <c r="N949" s="442"/>
    </row>
    <row r="950" spans="1:14" ht="22.5" customHeight="1">
      <c r="A950" s="307" t="s">
        <v>21950</v>
      </c>
      <c r="B950" s="433">
        <v>8806182592317</v>
      </c>
      <c r="C950" s="314" t="s">
        <v>32306</v>
      </c>
      <c r="D950" s="434" t="s">
        <v>32307</v>
      </c>
      <c r="E950" s="435">
        <v>36</v>
      </c>
      <c r="F950" s="436">
        <v>0.54</v>
      </c>
      <c r="G950" s="437">
        <v>300</v>
      </c>
      <c r="H950" s="38">
        <f>Таблица615[[#This Row],[Розничная цена KRW]]*Таблица615[[#This Row],[Коэфициент стоимости]]</f>
        <v>19.440000000000001</v>
      </c>
      <c r="I950" s="438" t="str">
        <f>IF($H$1="","Введите курс",Таблица615[[#This Row],[Оптовая цена KRW                       за 1шт]]/$H$1)</f>
        <v>Введите курс</v>
      </c>
      <c r="J950" s="444"/>
      <c r="K950" s="439">
        <f>Таблица615[[#This Row],[Заказ коробок ]]*Таблица615[[#This Row],[Кол-во шт в коробке]]</f>
        <v>0</v>
      </c>
      <c r="L950" s="440">
        <f>Таблица615[[#This Row],[Общее кол-во шт]]*Таблица615[[#This Row],[Оптовая цена KRW                       за 1шт]]</f>
        <v>0</v>
      </c>
      <c r="M950" s="441" t="str">
        <f>IFERROR(Таблица615[[#This Row],[Общее кол-во шт]]*Таблица615[[#This Row],[Оптовая цена USD                       за 1шт]],"")</f>
        <v/>
      </c>
      <c r="N950" s="442"/>
    </row>
    <row r="951" spans="1:14" ht="22.5" customHeight="1">
      <c r="A951" s="307" t="s">
        <v>21952</v>
      </c>
      <c r="B951" s="433">
        <v>8806182590085</v>
      </c>
      <c r="C951" s="314" t="s">
        <v>21774</v>
      </c>
      <c r="D951" s="434" t="s">
        <v>21775</v>
      </c>
      <c r="E951" s="435">
        <v>396</v>
      </c>
      <c r="F951" s="436">
        <v>0.54</v>
      </c>
      <c r="G951" s="437">
        <v>100</v>
      </c>
      <c r="H951" s="38">
        <f>Таблица615[[#This Row],[Розничная цена KRW]]*Таблица615[[#This Row],[Коэфициент стоимости]]</f>
        <v>213.84</v>
      </c>
      <c r="I951" s="438" t="str">
        <f>IF($H$1="","Введите курс",Таблица615[[#This Row],[Оптовая цена KRW                       за 1шт]]/$H$1)</f>
        <v>Введите курс</v>
      </c>
      <c r="J951" s="444"/>
      <c r="K951" s="439">
        <f>Таблица615[[#This Row],[Заказ коробок ]]*Таблица615[[#This Row],[Кол-во шт в коробке]]</f>
        <v>0</v>
      </c>
      <c r="L951" s="440">
        <f>Таблица615[[#This Row],[Общее кол-во шт]]*Таблица615[[#This Row],[Оптовая цена KRW                       за 1шт]]</f>
        <v>0</v>
      </c>
      <c r="M951" s="441" t="str">
        <f>IFERROR(Таблица615[[#This Row],[Общее кол-во шт]]*Таблица615[[#This Row],[Оптовая цена USD                       за 1шт]],"")</f>
        <v/>
      </c>
      <c r="N951" s="442"/>
    </row>
    <row r="952" spans="1:14" ht="22.5" customHeight="1">
      <c r="A952" s="307" t="s">
        <v>21954</v>
      </c>
      <c r="B952" s="433">
        <v>8806182590092</v>
      </c>
      <c r="C952" s="314" t="s">
        <v>21777</v>
      </c>
      <c r="D952" s="434" t="s">
        <v>21778</v>
      </c>
      <c r="E952" s="435">
        <v>384</v>
      </c>
      <c r="F952" s="436">
        <v>0.54</v>
      </c>
      <c r="G952" s="437">
        <v>100</v>
      </c>
      <c r="H952" s="38">
        <f>Таблица615[[#This Row],[Розничная цена KRW]]*Таблица615[[#This Row],[Коэфициент стоимости]]</f>
        <v>207.36</v>
      </c>
      <c r="I952" s="438" t="str">
        <f>IF($H$1="","Введите курс",Таблица615[[#This Row],[Оптовая цена KRW                       за 1шт]]/$H$1)</f>
        <v>Введите курс</v>
      </c>
      <c r="J952" s="444"/>
      <c r="K952" s="439">
        <f>Таблица615[[#This Row],[Заказ коробок ]]*Таблица615[[#This Row],[Кол-во шт в коробке]]</f>
        <v>0</v>
      </c>
      <c r="L952" s="440">
        <f>Таблица615[[#This Row],[Общее кол-во шт]]*Таблица615[[#This Row],[Оптовая цена KRW                       за 1шт]]</f>
        <v>0</v>
      </c>
      <c r="M952" s="441" t="str">
        <f>IFERROR(Таблица615[[#This Row],[Общее кол-во шт]]*Таблица615[[#This Row],[Оптовая цена USD                       за 1шт]],"")</f>
        <v/>
      </c>
      <c r="N952" s="442"/>
    </row>
    <row r="953" spans="1:14" ht="22.5" customHeight="1">
      <c r="A953" s="307" t="s">
        <v>21956</v>
      </c>
      <c r="B953" s="433">
        <v>8806182590108</v>
      </c>
      <c r="C953" s="314" t="s">
        <v>21780</v>
      </c>
      <c r="D953" s="434" t="s">
        <v>21781</v>
      </c>
      <c r="E953" s="435">
        <v>380</v>
      </c>
      <c r="F953" s="436">
        <v>0.54</v>
      </c>
      <c r="G953" s="437">
        <v>100</v>
      </c>
      <c r="H953" s="38">
        <f>Таблица615[[#This Row],[Розничная цена KRW]]*Таблица615[[#This Row],[Коэфициент стоимости]]</f>
        <v>205.20000000000002</v>
      </c>
      <c r="I953" s="438" t="str">
        <f>IF($H$1="","Введите курс",Таблица615[[#This Row],[Оптовая цена KRW                       за 1шт]]/$H$1)</f>
        <v>Введите курс</v>
      </c>
      <c r="J953" s="444"/>
      <c r="K953" s="439">
        <f>Таблица615[[#This Row],[Заказ коробок ]]*Таблица615[[#This Row],[Кол-во шт в коробке]]</f>
        <v>0</v>
      </c>
      <c r="L953" s="440">
        <f>Таблица615[[#This Row],[Общее кол-во шт]]*Таблица615[[#This Row],[Оптовая цена KRW                       за 1шт]]</f>
        <v>0</v>
      </c>
      <c r="M953" s="441" t="str">
        <f>IFERROR(Таблица615[[#This Row],[Общее кол-во шт]]*Таблица615[[#This Row],[Оптовая цена USD                       за 1шт]],"")</f>
        <v/>
      </c>
      <c r="N953" s="442"/>
    </row>
    <row r="954" spans="1:14" ht="22.5" customHeight="1">
      <c r="A954" s="307" t="s">
        <v>21958</v>
      </c>
      <c r="B954" s="433">
        <v>8806182590115</v>
      </c>
      <c r="C954" s="314" t="s">
        <v>21783</v>
      </c>
      <c r="D954" s="434" t="s">
        <v>21784</v>
      </c>
      <c r="E954" s="435">
        <v>402</v>
      </c>
      <c r="F954" s="436">
        <v>0.54</v>
      </c>
      <c r="G954" s="437">
        <v>100</v>
      </c>
      <c r="H954" s="38">
        <f>Таблица615[[#This Row],[Розничная цена KRW]]*Таблица615[[#This Row],[Коэфициент стоимости]]</f>
        <v>217.08</v>
      </c>
      <c r="I954" s="438" t="str">
        <f>IF($H$1="","Введите курс",Таблица615[[#This Row],[Оптовая цена KRW                       за 1шт]]/$H$1)</f>
        <v>Введите курс</v>
      </c>
      <c r="J954" s="444"/>
      <c r="K954" s="439">
        <f>Таблица615[[#This Row],[Заказ коробок ]]*Таблица615[[#This Row],[Кол-во шт в коробке]]</f>
        <v>0</v>
      </c>
      <c r="L954" s="440">
        <f>Таблица615[[#This Row],[Общее кол-во шт]]*Таблица615[[#This Row],[Оптовая цена KRW                       за 1шт]]</f>
        <v>0</v>
      </c>
      <c r="M954" s="441" t="str">
        <f>IFERROR(Таблица615[[#This Row],[Общее кол-во шт]]*Таблица615[[#This Row],[Оптовая цена USD                       за 1шт]],"")</f>
        <v/>
      </c>
      <c r="N954" s="442"/>
    </row>
    <row r="955" spans="1:14" ht="22.5" customHeight="1">
      <c r="A955" s="307" t="s">
        <v>21961</v>
      </c>
      <c r="B955" s="433">
        <v>8806182556364</v>
      </c>
      <c r="C955" s="314" t="s">
        <v>21851</v>
      </c>
      <c r="D955" s="434" t="s">
        <v>21852</v>
      </c>
      <c r="E955" s="435">
        <v>322</v>
      </c>
      <c r="F955" s="436">
        <v>0.54</v>
      </c>
      <c r="G955" s="437">
        <v>100</v>
      </c>
      <c r="H955" s="38">
        <f>Таблица615[[#This Row],[Розничная цена KRW]]*Таблица615[[#This Row],[Коэфициент стоимости]]</f>
        <v>173.88000000000002</v>
      </c>
      <c r="I955" s="438" t="str">
        <f>IF($H$1="","Введите курс",Таблица615[[#This Row],[Оптовая цена KRW                       за 1шт]]/$H$1)</f>
        <v>Введите курс</v>
      </c>
      <c r="J955" s="444"/>
      <c r="K955" s="439">
        <f>Таблица615[[#This Row],[Заказ коробок ]]*Таблица615[[#This Row],[Кол-во шт в коробке]]</f>
        <v>0</v>
      </c>
      <c r="L955" s="440">
        <f>Таблица615[[#This Row],[Общее кол-во шт]]*Таблица615[[#This Row],[Оптовая цена KRW                       за 1шт]]</f>
        <v>0</v>
      </c>
      <c r="M955" s="441" t="str">
        <f>IFERROR(Таблица615[[#This Row],[Общее кол-во шт]]*Таблица615[[#This Row],[Оптовая цена USD                       за 1шт]],"")</f>
        <v/>
      </c>
      <c r="N955" s="442"/>
    </row>
    <row r="956" spans="1:14" ht="22.5" customHeight="1">
      <c r="A956" s="307" t="s">
        <v>21964</v>
      </c>
      <c r="B956" s="433">
        <v>8806182559587</v>
      </c>
      <c r="C956" s="314" t="s">
        <v>21854</v>
      </c>
      <c r="D956" s="434" t="s">
        <v>21855</v>
      </c>
      <c r="E956" s="435">
        <v>112</v>
      </c>
      <c r="F956" s="436">
        <v>0.54</v>
      </c>
      <c r="G956" s="437">
        <v>200</v>
      </c>
      <c r="H956" s="38">
        <f>Таблица615[[#This Row],[Розничная цена KRW]]*Таблица615[[#This Row],[Коэфициент стоимости]]</f>
        <v>60.480000000000004</v>
      </c>
      <c r="I956" s="438" t="str">
        <f>IF($H$1="","Введите курс",Таблица615[[#This Row],[Оптовая цена KRW                       за 1шт]]/$H$1)</f>
        <v>Введите курс</v>
      </c>
      <c r="J956" s="444"/>
      <c r="K956" s="439">
        <f>Таблица615[[#This Row],[Заказ коробок ]]*Таблица615[[#This Row],[Кол-во шт в коробке]]</f>
        <v>0</v>
      </c>
      <c r="L956" s="440">
        <f>Таблица615[[#This Row],[Общее кол-во шт]]*Таблица615[[#This Row],[Оптовая цена KRW                       за 1шт]]</f>
        <v>0</v>
      </c>
      <c r="M956" s="441" t="str">
        <f>IFERROR(Таблица615[[#This Row],[Общее кол-во шт]]*Таблица615[[#This Row],[Оптовая цена USD                       за 1шт]],"")</f>
        <v/>
      </c>
      <c r="N956" s="442"/>
    </row>
    <row r="957" spans="1:14" ht="22.5" customHeight="1">
      <c r="A957" s="307" t="s">
        <v>21967</v>
      </c>
      <c r="B957" s="433">
        <v>8806182579806</v>
      </c>
      <c r="C957" s="314" t="s">
        <v>21991</v>
      </c>
      <c r="D957" s="434" t="s">
        <v>21992</v>
      </c>
      <c r="E957" s="435">
        <v>5124</v>
      </c>
      <c r="F957" s="436">
        <v>0.54</v>
      </c>
      <c r="G957" s="437">
        <v>8</v>
      </c>
      <c r="H957" s="38">
        <f>Таблица615[[#This Row],[Розничная цена KRW]]*Таблица615[[#This Row],[Коэфициент стоимости]]</f>
        <v>2766.96</v>
      </c>
      <c r="I957" s="438" t="str">
        <f>IF($H$1="","Введите курс",Таблица615[[#This Row],[Оптовая цена KRW                       за 1шт]]/$H$1)</f>
        <v>Введите курс</v>
      </c>
      <c r="J957" s="444"/>
      <c r="K957" s="439">
        <f>Таблица615[[#This Row],[Заказ коробок ]]*Таблица615[[#This Row],[Кол-во шт в коробке]]</f>
        <v>0</v>
      </c>
      <c r="L957" s="440">
        <f>Таблица615[[#This Row],[Общее кол-во шт]]*Таблица615[[#This Row],[Оптовая цена KRW                       за 1шт]]</f>
        <v>0</v>
      </c>
      <c r="M957" s="441" t="str">
        <f>IFERROR(Таблица615[[#This Row],[Общее кол-во шт]]*Таблица615[[#This Row],[Оптовая цена USD                       за 1шт]],"")</f>
        <v/>
      </c>
      <c r="N957" s="442"/>
    </row>
    <row r="958" spans="1:14" ht="22.5" customHeight="1">
      <c r="A958" s="307" t="s">
        <v>21970</v>
      </c>
      <c r="B958" s="433">
        <v>8806182581489</v>
      </c>
      <c r="C958" s="314" t="s">
        <v>21993</v>
      </c>
      <c r="D958" s="434" t="s">
        <v>21994</v>
      </c>
      <c r="E958" s="435">
        <v>4502</v>
      </c>
      <c r="F958" s="436">
        <v>0.56999999999999995</v>
      </c>
      <c r="G958" s="437">
        <v>8</v>
      </c>
      <c r="H958" s="38">
        <f>Таблица615[[#This Row],[Розничная цена KRW]]*Таблица615[[#This Row],[Коэфициент стоимости]]</f>
        <v>2566.14</v>
      </c>
      <c r="I958" s="438" t="str">
        <f>IF($H$1="","Введите курс",Таблица615[[#This Row],[Оптовая цена KRW                       за 1шт]]/$H$1)</f>
        <v>Введите курс</v>
      </c>
      <c r="J958" s="444"/>
      <c r="K958" s="439">
        <f>Таблица615[[#This Row],[Заказ коробок ]]*Таблица615[[#This Row],[Кол-во шт в коробке]]</f>
        <v>0</v>
      </c>
      <c r="L958" s="440">
        <f>Таблица615[[#This Row],[Общее кол-во шт]]*Таблица615[[#This Row],[Оптовая цена KRW                       за 1шт]]</f>
        <v>0</v>
      </c>
      <c r="M958" s="441" t="str">
        <f>IFERROR(Таблица615[[#This Row],[Общее кол-во шт]]*Таблица615[[#This Row],[Оптовая цена USD                       за 1шт]],"")</f>
        <v/>
      </c>
      <c r="N958" s="442"/>
    </row>
    <row r="959" spans="1:14" ht="22.5" customHeight="1">
      <c r="A959" s="307" t="s">
        <v>21973</v>
      </c>
      <c r="B959" s="433">
        <v>8806182582134</v>
      </c>
      <c r="C959" s="314" t="s">
        <v>21995</v>
      </c>
      <c r="D959" s="434" t="s">
        <v>21996</v>
      </c>
      <c r="E959" s="435">
        <v>6000</v>
      </c>
      <c r="F959" s="436">
        <v>0.56999999999999995</v>
      </c>
      <c r="G959" s="437">
        <v>6</v>
      </c>
      <c r="H959" s="38">
        <f>Таблица615[[#This Row],[Розничная цена KRW]]*Таблица615[[#This Row],[Коэфициент стоимости]]</f>
        <v>3419.9999999999995</v>
      </c>
      <c r="I959" s="438" t="str">
        <f>IF($H$1="","Введите курс",Таблица615[[#This Row],[Оптовая цена KRW                       за 1шт]]/$H$1)</f>
        <v>Введите курс</v>
      </c>
      <c r="J959" s="444"/>
      <c r="K959" s="439">
        <f>Таблица615[[#This Row],[Заказ коробок ]]*Таблица615[[#This Row],[Кол-во шт в коробке]]</f>
        <v>0</v>
      </c>
      <c r="L959" s="440">
        <f>Таблица615[[#This Row],[Общее кол-во шт]]*Таблица615[[#This Row],[Оптовая цена KRW                       за 1шт]]</f>
        <v>0</v>
      </c>
      <c r="M959" s="441" t="str">
        <f>IFERROR(Таблица615[[#This Row],[Общее кол-во шт]]*Таблица615[[#This Row],[Оптовая цена USD                       за 1шт]],"")</f>
        <v/>
      </c>
      <c r="N959" s="442"/>
    </row>
  </sheetData>
  <sheetProtection algorithmName="SHA-512" hashValue="c48+Twt8AmIV18U2X509xXncvGZajz4kZr/JMK4S/mLERUfIlTFgJHIR24C4wl8E8W/qxMRK22p0zPybjgwBsw==" saltValue="38Zwo2mhZy3vKS2Mq23DyQ==" spinCount="100000" sheet="1" autoFilter="0" pivotTables="0"/>
  <mergeCells count="2">
    <mergeCell ref="A1:D1"/>
    <mergeCell ref="E1:F1"/>
  </mergeCells>
  <conditionalFormatting sqref="A960:A1048576">
    <cfRule type="duplicateValues" dxfId="75" priority="1"/>
  </conditionalFormatting>
  <conditionalFormatting sqref="A960:A1048576">
    <cfRule type="duplicateValues" dxfId="74" priority="2"/>
  </conditionalFormatting>
  <conditionalFormatting sqref="A960:A1048576">
    <cfRule type="duplicateValues" dxfId="73" priority="3"/>
    <cfRule type="duplicateValues" dxfId="72" priority="4"/>
    <cfRule type="duplicateValues" dxfId="71" priority="5"/>
  </conditionalFormatting>
  <conditionalFormatting sqref="A3:A959">
    <cfRule type="duplicateValues" dxfId="70" priority="6"/>
  </conditionalFormatting>
  <conditionalFormatting sqref="A3:A959">
    <cfRule type="duplicateValues" dxfId="69" priority="7"/>
    <cfRule type="duplicateValues" dxfId="68" priority="8"/>
    <cfRule type="duplicateValues" dxfId="67" priority="9"/>
  </conditionalFormatting>
  <conditionalFormatting sqref="A3:A959">
    <cfRule type="duplicateValues" dxfId="66" priority="10"/>
  </conditionalFormatting>
  <conditionalFormatting sqref="A3:A959">
    <cfRule type="duplicateValues" dxfId="65" priority="11"/>
    <cfRule type="duplicateValues" dxfId="64" priority="12"/>
    <cfRule type="duplicateValues" dxfId="63" priority="13"/>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A959">
    <cfRule type="duplicateValues" dxfId="62" priority="14"/>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A959">
    <cfRule type="duplicateValues" dxfId="61" priority="15"/>
    <cfRule type="duplicateValues" dxfId="60" priority="16"/>
    <cfRule type="duplicateValues" dxfId="59" priority="17"/>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 A498 A500 A502 A504 A506 A508 A510 A512 A514 A516 A518 A520 A522 A524 A526 A528 A530 A532 A534 A536 A538 A540 A542 A544 A546 A548 A550 A552 A554 A556 A558 A560 A562 A564 A566 A568 A570 A572 A574 A576 A578 A580 A582 A584 A586 A588 A590 A592 A594 A596 A598 A600 A602 A604 A606 A608 A610 A612 A614 A616 A618 A620 A622 A624 A626 A628 A630 A632 A634 A636 A638 A640 A642 A644 A646 A648 A650 A652 A654 A656 A658 A660 A662 A664 A666 A668 A670 A672 A674 A676 A678 A680 A682 A684 A686 A688 A690 A692 A694 A696 A698 A700 A702 A704 A706 A708 A710 A712 A714 A716 A718 A720 A722 A724 A726 A728 A730 A732 A734 A736 A738 A740 A742 A744 A746 A748 A750 A752 A754 A756 A758 A760 A762 A764 A766 A768 A770 A772 A774 A776 A778 A780 A782 A784 A786 A788 A790 A792 A794 A796 A798 A800 A802 A804 A806 A808 A810 A812 A814 A816 A818 A820 A822 A824 A826 A828 A830 A832 A834 A836 A838 A840 A842 A844 A846 A848 A850 A852 A854 A856 A858 A860 A862 A864 A866 A868 A870 A872 A874 A876 A878 A880 A882 A884 A886 A888 A890 A892 A894 A896 A898 A900 A902 A904 A906 A908 A910 A912 A914 A916 A918 A920 A922 A924 A926 A928 A930 A932 A934 A936 A938 A940 A942 A944 A946 A948 A950 A952 A954 A956 A958">
    <cfRule type="duplicateValues" dxfId="58" priority="18"/>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 A498 A500 A502 A504 A506 A508 A510 A512 A514 A516 A518 A520 A522 A524 A526 A528 A530 A532 A534 A536 A538 A540 A542 A544 A546 A548 A550 A552 A554 A556 A558 A560 A562 A564 A566 A568 A570 A572 A574 A576 A578 A580 A582 A584 A586 A588 A590 A592 A594 A596 A598 A600 A602 A604 A606 A608 A610 A612 A614 A616 A618 A620 A622 A624 A626 A628 A630 A632 A634 A636 A638 A640 A642 A644 A646 A648 A650 A652 A654 A656 A658 A660 A662 A664 A666 A668 A670 A672 A674 A676 A678 A680 A682 A684 A686 A688 A690 A692 A694 A696 A698 A700 A702 A704 A706 A708 A710 A712 A714 A716 A718 A720 A722 A724 A726 A728 A730 A732 A734 A736 A738 A740 A742 A744 A746 A748 A750 A752 A754 A756 A758 A760 A762 A764 A766 A768 A770 A772 A774 A776 A778 A780 A782 A784 A786 A788 A790 A792 A794 A796 A798 A800 A802 A804 A806 A808 A810 A812 A814 A816 A818 A820 A822 A824 A826 A828 A830 A832 A834 A836 A838 A840 A842 A844 A846 A848 A850 A852 A854 A856 A858 A860 A862 A864 A866 A868 A870 A872 A874 A876 A878 A880 A882 A884 A886 A888 A890 A892 A894 A896 A898 A900 A902 A904 A906 A908 A910 A912 A914 A916 A918 A920 A922 A924 A926 A928 A930 A932 A934 A936 A938 A940 A942 A944 A946 A948 A950 A952 A954 A956 A958">
    <cfRule type="duplicateValues" dxfId="57" priority="19"/>
    <cfRule type="duplicateValues" dxfId="56" priority="20"/>
    <cfRule type="duplicateValues" dxfId="55" priority="21"/>
  </conditionalFormatting>
  <hyperlinks>
    <hyperlink ref="G1" r:id="rId1" xr:uid="{8030F8DF-86E0-47C5-8CC6-69A1061422CF}"/>
  </hyperlinks>
  <pageMargins left="0.7" right="0.7" top="0.75" bottom="0.75" header="0.3" footer="0.3"/>
  <pageSetup paperSize="9" scale="28" fitToHeight="0" orientation="portrait"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91"/>
  <sheetViews>
    <sheetView zoomScaleNormal="100" zoomScaleSheetLayoutView="100" workbookViewId="0">
      <pane ySplit="2" topLeftCell="A3" activePane="bottomLeft" state="frozen"/>
      <selection pane="bottomLeft" activeCell="J3" sqref="J3"/>
    </sheetView>
  </sheetViews>
  <sheetFormatPr defaultColWidth="9" defaultRowHeight="22.5" customHeight="1"/>
  <cols>
    <col min="1" max="1" width="10.7109375" style="255" customWidth="1"/>
    <col min="2" max="2" width="15.7109375" style="255" customWidth="1"/>
    <col min="3" max="3" width="28.42578125" style="256" hidden="1" customWidth="1"/>
    <col min="4" max="4" width="49.28515625" style="257" bestFit="1" customWidth="1"/>
    <col min="5" max="5" width="13.7109375" style="258" customWidth="1"/>
    <col min="6" max="6" width="13.7109375" style="375" customWidth="1"/>
    <col min="7" max="7" width="14.7109375" style="260" bestFit="1" customWidth="1"/>
    <col min="8" max="8" width="13.7109375" style="259" customWidth="1"/>
    <col min="9" max="9" width="13.7109375" style="261" customWidth="1"/>
    <col min="10" max="10" width="13.7109375" style="262" customWidth="1"/>
    <col min="11" max="11" width="13.7109375" style="104" customWidth="1"/>
    <col min="12" max="12" width="13.7109375" style="263" customWidth="1"/>
    <col min="13" max="13" width="13.7109375" style="264" customWidth="1"/>
    <col min="14" max="14" width="21" style="104" customWidth="1"/>
    <col min="15" max="16384" width="9" style="252"/>
  </cols>
  <sheetData>
    <row r="1" spans="1:14" ht="60" customHeight="1">
      <c r="A1" s="498" t="s">
        <v>21999</v>
      </c>
      <c r="B1" s="498"/>
      <c r="C1" s="498"/>
      <c r="D1" s="498"/>
      <c r="E1" s="499" t="s">
        <v>26195</v>
      </c>
      <c r="F1" s="499"/>
      <c r="G1" s="376" t="s">
        <v>26196</v>
      </c>
      <c r="H1" s="377"/>
      <c r="I1" s="378" t="s">
        <v>5</v>
      </c>
      <c r="J1" s="379">
        <f>SUM(J3:J3)</f>
        <v>0</v>
      </c>
      <c r="K1" s="341">
        <f>SUM(K3:K3)</f>
        <v>0</v>
      </c>
      <c r="L1" s="342">
        <f>SUM(L3:L3)</f>
        <v>0</v>
      </c>
      <c r="M1" s="343">
        <f>SUM(M3:M3)</f>
        <v>0</v>
      </c>
      <c r="N1" s="380" t="s">
        <v>26186</v>
      </c>
    </row>
    <row r="2" spans="1:14" s="253" customFormat="1" ht="60" customHeight="1">
      <c r="A2" s="381" t="s">
        <v>8</v>
      </c>
      <c r="B2" s="381" t="s">
        <v>1634</v>
      </c>
      <c r="C2" s="382" t="s">
        <v>22000</v>
      </c>
      <c r="D2" s="383" t="s">
        <v>11</v>
      </c>
      <c r="E2" s="384" t="s">
        <v>18</v>
      </c>
      <c r="F2" s="385" t="s">
        <v>19</v>
      </c>
      <c r="G2" s="386" t="s">
        <v>33144</v>
      </c>
      <c r="H2" s="387" t="s">
        <v>33143</v>
      </c>
      <c r="I2" s="388" t="s">
        <v>22001</v>
      </c>
      <c r="J2" s="389" t="s">
        <v>20</v>
      </c>
      <c r="K2" s="390" t="s">
        <v>12</v>
      </c>
      <c r="L2" s="391" t="s">
        <v>21</v>
      </c>
      <c r="M2" s="391" t="s">
        <v>22</v>
      </c>
      <c r="N2" s="392" t="s">
        <v>23</v>
      </c>
    </row>
    <row r="3" spans="1:14" ht="22.5" customHeight="1">
      <c r="A3" s="393" t="s">
        <v>22002</v>
      </c>
      <c r="B3" s="394">
        <v>8806164166666</v>
      </c>
      <c r="C3" s="395" t="s">
        <v>28203</v>
      </c>
      <c r="D3" s="396" t="s">
        <v>22875</v>
      </c>
      <c r="E3" s="397">
        <v>4500</v>
      </c>
      <c r="F3" s="398">
        <v>0.5</v>
      </c>
      <c r="G3" s="399">
        <f t="shared" ref="G3" si="0">E3*F3</f>
        <v>2250</v>
      </c>
      <c r="H3" s="400" t="str">
        <f>IF($H$1="","Введите курс",G3/$H$1)</f>
        <v>Введите курс</v>
      </c>
      <c r="I3" s="401">
        <v>20</v>
      </c>
      <c r="J3" s="402"/>
      <c r="K3" s="403">
        <f t="shared" ref="K3" si="1">J3*I3</f>
        <v>0</v>
      </c>
      <c r="L3" s="404">
        <f>K3*G3</f>
        <v>0</v>
      </c>
      <c r="M3" s="405" t="str">
        <f>IFERROR(K3*H3,"")</f>
        <v/>
      </c>
      <c r="N3" s="406"/>
    </row>
    <row r="4" spans="1:14" ht="22.5" customHeight="1">
      <c r="A4" s="393" t="s">
        <v>22003</v>
      </c>
      <c r="B4" s="407">
        <v>8806164146873</v>
      </c>
      <c r="C4" s="408" t="s">
        <v>28204</v>
      </c>
      <c r="D4" s="409" t="s">
        <v>22840</v>
      </c>
      <c r="E4" s="410">
        <v>5500</v>
      </c>
      <c r="F4" s="411">
        <v>0.51</v>
      </c>
      <c r="G4" s="399">
        <f t="shared" ref="G4:G67" si="2">E4*F4</f>
        <v>2805</v>
      </c>
      <c r="H4" s="400" t="str">
        <f t="shared" ref="H4:H67" si="3">IF($H$1="","Введите курс",G4/$H$1)</f>
        <v>Введите курс</v>
      </c>
      <c r="I4" s="401">
        <v>15</v>
      </c>
      <c r="J4" s="402"/>
      <c r="K4" s="403">
        <f t="shared" ref="K4:K67" si="4">J4*I4</f>
        <v>0</v>
      </c>
      <c r="L4" s="404">
        <f t="shared" ref="L4:L67" si="5">K4*G4</f>
        <v>0</v>
      </c>
      <c r="M4" s="405" t="str">
        <f t="shared" ref="M4:M67" si="6">IFERROR(K4*H4,"")</f>
        <v/>
      </c>
      <c r="N4" s="412"/>
    </row>
    <row r="5" spans="1:14" ht="22.5" customHeight="1">
      <c r="A5" s="393" t="s">
        <v>22004</v>
      </c>
      <c r="B5" s="407">
        <v>8806164138304</v>
      </c>
      <c r="C5" s="408" t="s">
        <v>28205</v>
      </c>
      <c r="D5" s="409" t="s">
        <v>22826</v>
      </c>
      <c r="E5" s="410">
        <v>6500</v>
      </c>
      <c r="F5" s="398">
        <v>0.5</v>
      </c>
      <c r="G5" s="399">
        <f t="shared" si="2"/>
        <v>3250</v>
      </c>
      <c r="H5" s="400" t="str">
        <f t="shared" si="3"/>
        <v>Введите курс</v>
      </c>
      <c r="I5" s="401">
        <v>10</v>
      </c>
      <c r="J5" s="402"/>
      <c r="K5" s="403">
        <f t="shared" si="4"/>
        <v>0</v>
      </c>
      <c r="L5" s="404">
        <f t="shared" si="5"/>
        <v>0</v>
      </c>
      <c r="M5" s="405" t="str">
        <f t="shared" si="6"/>
        <v/>
      </c>
      <c r="N5" s="412"/>
    </row>
    <row r="6" spans="1:14" ht="22.5" customHeight="1">
      <c r="A6" s="393" t="s">
        <v>22006</v>
      </c>
      <c r="B6" s="407">
        <v>8806164175071</v>
      </c>
      <c r="C6" s="408" t="s">
        <v>28206</v>
      </c>
      <c r="D6" s="409" t="s">
        <v>28207</v>
      </c>
      <c r="E6" s="410">
        <v>8000</v>
      </c>
      <c r="F6" s="411">
        <v>0.51</v>
      </c>
      <c r="G6" s="399">
        <f t="shared" si="2"/>
        <v>4080</v>
      </c>
      <c r="H6" s="400" t="str">
        <f t="shared" si="3"/>
        <v>Введите курс</v>
      </c>
      <c r="I6" s="401">
        <v>15</v>
      </c>
      <c r="J6" s="402"/>
      <c r="K6" s="403">
        <f t="shared" si="4"/>
        <v>0</v>
      </c>
      <c r="L6" s="404">
        <f t="shared" si="5"/>
        <v>0</v>
      </c>
      <c r="M6" s="405" t="str">
        <f t="shared" si="6"/>
        <v/>
      </c>
      <c r="N6" s="412"/>
    </row>
    <row r="7" spans="1:14" ht="22.5" customHeight="1">
      <c r="A7" s="393" t="s">
        <v>22008</v>
      </c>
      <c r="B7" s="407">
        <v>8806164166680</v>
      </c>
      <c r="C7" s="408" t="s">
        <v>28208</v>
      </c>
      <c r="D7" s="409" t="s">
        <v>22873</v>
      </c>
      <c r="E7" s="410">
        <v>4500</v>
      </c>
      <c r="F7" s="398">
        <v>0.5</v>
      </c>
      <c r="G7" s="399">
        <f t="shared" si="2"/>
        <v>2250</v>
      </c>
      <c r="H7" s="400" t="str">
        <f t="shared" si="3"/>
        <v>Введите курс</v>
      </c>
      <c r="I7" s="401">
        <v>20</v>
      </c>
      <c r="J7" s="402"/>
      <c r="K7" s="403">
        <f t="shared" si="4"/>
        <v>0</v>
      </c>
      <c r="L7" s="404">
        <f t="shared" si="5"/>
        <v>0</v>
      </c>
      <c r="M7" s="405" t="str">
        <f t="shared" si="6"/>
        <v/>
      </c>
      <c r="N7" s="412"/>
    </row>
    <row r="8" spans="1:14" ht="22.5" customHeight="1">
      <c r="A8" s="393" t="s">
        <v>22009</v>
      </c>
      <c r="B8" s="407">
        <v>8806164130971</v>
      </c>
      <c r="C8" s="408" t="s">
        <v>28209</v>
      </c>
      <c r="D8" s="409" t="s">
        <v>22849</v>
      </c>
      <c r="E8" s="410">
        <v>5500</v>
      </c>
      <c r="F8" s="398">
        <v>0.5</v>
      </c>
      <c r="G8" s="399">
        <f t="shared" si="2"/>
        <v>2750</v>
      </c>
      <c r="H8" s="400" t="str">
        <f t="shared" si="3"/>
        <v>Введите курс</v>
      </c>
      <c r="I8" s="401">
        <v>20</v>
      </c>
      <c r="J8" s="402"/>
      <c r="K8" s="403">
        <f t="shared" si="4"/>
        <v>0</v>
      </c>
      <c r="L8" s="404">
        <f t="shared" si="5"/>
        <v>0</v>
      </c>
      <c r="M8" s="405" t="str">
        <f t="shared" si="6"/>
        <v/>
      </c>
      <c r="N8" s="412"/>
    </row>
    <row r="9" spans="1:14" ht="22.5" customHeight="1">
      <c r="A9" s="393" t="s">
        <v>22010</v>
      </c>
      <c r="B9" s="407">
        <v>8806164146859</v>
      </c>
      <c r="C9" s="408" t="s">
        <v>28210</v>
      </c>
      <c r="D9" s="409" t="s">
        <v>22838</v>
      </c>
      <c r="E9" s="410">
        <v>5500</v>
      </c>
      <c r="F9" s="411">
        <v>0.51</v>
      </c>
      <c r="G9" s="399">
        <f t="shared" si="2"/>
        <v>2805</v>
      </c>
      <c r="H9" s="400" t="str">
        <f t="shared" si="3"/>
        <v>Введите курс</v>
      </c>
      <c r="I9" s="401">
        <v>15</v>
      </c>
      <c r="J9" s="402"/>
      <c r="K9" s="403">
        <f t="shared" si="4"/>
        <v>0</v>
      </c>
      <c r="L9" s="404">
        <f t="shared" si="5"/>
        <v>0</v>
      </c>
      <c r="M9" s="405" t="str">
        <f t="shared" si="6"/>
        <v/>
      </c>
      <c r="N9" s="412"/>
    </row>
    <row r="10" spans="1:14" ht="22.5" customHeight="1">
      <c r="A10" s="393" t="s">
        <v>22012</v>
      </c>
      <c r="B10" s="407">
        <v>8806164160770</v>
      </c>
      <c r="C10" s="408" t="s">
        <v>28211</v>
      </c>
      <c r="D10" s="409" t="s">
        <v>22821</v>
      </c>
      <c r="E10" s="410">
        <v>10000</v>
      </c>
      <c r="F10" s="398">
        <v>0.5</v>
      </c>
      <c r="G10" s="399">
        <f t="shared" si="2"/>
        <v>5000</v>
      </c>
      <c r="H10" s="400" t="str">
        <f t="shared" si="3"/>
        <v>Введите курс</v>
      </c>
      <c r="I10" s="401">
        <v>10</v>
      </c>
      <c r="J10" s="402"/>
      <c r="K10" s="403">
        <f t="shared" si="4"/>
        <v>0</v>
      </c>
      <c r="L10" s="404">
        <f t="shared" si="5"/>
        <v>0</v>
      </c>
      <c r="M10" s="405" t="str">
        <f t="shared" si="6"/>
        <v/>
      </c>
      <c r="N10" s="412"/>
    </row>
    <row r="11" spans="1:14" ht="22.5" customHeight="1">
      <c r="A11" s="393" t="s">
        <v>22013</v>
      </c>
      <c r="B11" s="407">
        <v>8806164166697</v>
      </c>
      <c r="C11" s="408" t="s">
        <v>29505</v>
      </c>
      <c r="D11" s="409" t="s">
        <v>28212</v>
      </c>
      <c r="E11" s="410">
        <v>4500</v>
      </c>
      <c r="F11" s="398">
        <v>0.5</v>
      </c>
      <c r="G11" s="399">
        <f t="shared" si="2"/>
        <v>2250</v>
      </c>
      <c r="H11" s="400" t="str">
        <f t="shared" si="3"/>
        <v>Введите курс</v>
      </c>
      <c r="I11" s="401">
        <v>20</v>
      </c>
      <c r="J11" s="402"/>
      <c r="K11" s="403">
        <f t="shared" si="4"/>
        <v>0</v>
      </c>
      <c r="L11" s="404">
        <f t="shared" si="5"/>
        <v>0</v>
      </c>
      <c r="M11" s="405" t="str">
        <f t="shared" si="6"/>
        <v/>
      </c>
      <c r="N11" s="412"/>
    </row>
    <row r="12" spans="1:14" ht="22.5" customHeight="1">
      <c r="A12" s="393" t="s">
        <v>22015</v>
      </c>
      <c r="B12" s="407">
        <v>8806164166673</v>
      </c>
      <c r="C12" s="408" t="s">
        <v>28213</v>
      </c>
      <c r="D12" s="409" t="s">
        <v>22870</v>
      </c>
      <c r="E12" s="410">
        <v>4500</v>
      </c>
      <c r="F12" s="398">
        <v>0.5</v>
      </c>
      <c r="G12" s="399">
        <f t="shared" si="2"/>
        <v>2250</v>
      </c>
      <c r="H12" s="400" t="str">
        <f t="shared" si="3"/>
        <v>Введите курс</v>
      </c>
      <c r="I12" s="401">
        <v>20</v>
      </c>
      <c r="J12" s="402"/>
      <c r="K12" s="403">
        <f t="shared" si="4"/>
        <v>0</v>
      </c>
      <c r="L12" s="404">
        <f t="shared" si="5"/>
        <v>0</v>
      </c>
      <c r="M12" s="405" t="str">
        <f t="shared" si="6"/>
        <v/>
      </c>
      <c r="N12" s="412"/>
    </row>
    <row r="13" spans="1:14" ht="22.5" customHeight="1">
      <c r="A13" s="393" t="s">
        <v>22017</v>
      </c>
      <c r="B13" s="407">
        <v>8806164131947</v>
      </c>
      <c r="C13" s="408" t="s">
        <v>28214</v>
      </c>
      <c r="D13" s="409" t="s">
        <v>22851</v>
      </c>
      <c r="E13" s="410">
        <v>2000</v>
      </c>
      <c r="F13" s="398">
        <v>0.5</v>
      </c>
      <c r="G13" s="399">
        <f t="shared" si="2"/>
        <v>1000</v>
      </c>
      <c r="H13" s="400" t="str">
        <f t="shared" si="3"/>
        <v>Введите курс</v>
      </c>
      <c r="I13" s="401">
        <v>20</v>
      </c>
      <c r="J13" s="402"/>
      <c r="K13" s="403">
        <f t="shared" si="4"/>
        <v>0</v>
      </c>
      <c r="L13" s="404">
        <f t="shared" si="5"/>
        <v>0</v>
      </c>
      <c r="M13" s="405" t="str">
        <f t="shared" si="6"/>
        <v/>
      </c>
      <c r="N13" s="412"/>
    </row>
    <row r="14" spans="1:14" ht="22.5" customHeight="1">
      <c r="A14" s="393" t="s">
        <v>22019</v>
      </c>
      <c r="B14" s="407">
        <v>8806164130964</v>
      </c>
      <c r="C14" s="408" t="s">
        <v>28215</v>
      </c>
      <c r="D14" s="409" t="s">
        <v>22847</v>
      </c>
      <c r="E14" s="410">
        <v>5500</v>
      </c>
      <c r="F14" s="398">
        <v>0.5</v>
      </c>
      <c r="G14" s="399">
        <f t="shared" si="2"/>
        <v>2750</v>
      </c>
      <c r="H14" s="400" t="str">
        <f t="shared" si="3"/>
        <v>Введите курс</v>
      </c>
      <c r="I14" s="401">
        <v>20</v>
      </c>
      <c r="J14" s="402"/>
      <c r="K14" s="403">
        <f t="shared" si="4"/>
        <v>0</v>
      </c>
      <c r="L14" s="404">
        <f t="shared" si="5"/>
        <v>0</v>
      </c>
      <c r="M14" s="405" t="str">
        <f t="shared" si="6"/>
        <v/>
      </c>
      <c r="N14" s="412"/>
    </row>
    <row r="15" spans="1:14" ht="22.5" customHeight="1">
      <c r="A15" s="393" t="s">
        <v>22021</v>
      </c>
      <c r="B15" s="407">
        <v>8806164162637</v>
      </c>
      <c r="C15" s="408" t="s">
        <v>28216</v>
      </c>
      <c r="D15" s="409" t="s">
        <v>23658</v>
      </c>
      <c r="E15" s="410">
        <v>8000</v>
      </c>
      <c r="F15" s="398">
        <v>0.5</v>
      </c>
      <c r="G15" s="399">
        <f t="shared" si="2"/>
        <v>4000</v>
      </c>
      <c r="H15" s="400" t="str">
        <f t="shared" si="3"/>
        <v>Введите курс</v>
      </c>
      <c r="I15" s="401">
        <v>10</v>
      </c>
      <c r="J15" s="402"/>
      <c r="K15" s="403">
        <f t="shared" si="4"/>
        <v>0</v>
      </c>
      <c r="L15" s="404">
        <f t="shared" si="5"/>
        <v>0</v>
      </c>
      <c r="M15" s="405" t="str">
        <f t="shared" si="6"/>
        <v/>
      </c>
      <c r="N15" s="412"/>
    </row>
    <row r="16" spans="1:14" ht="22.5" customHeight="1">
      <c r="A16" s="393" t="s">
        <v>22022</v>
      </c>
      <c r="B16" s="407">
        <v>8806164146866</v>
      </c>
      <c r="C16" s="408" t="s">
        <v>28217</v>
      </c>
      <c r="D16" s="409" t="s">
        <v>22836</v>
      </c>
      <c r="E16" s="410">
        <v>5500</v>
      </c>
      <c r="F16" s="411">
        <v>0.51</v>
      </c>
      <c r="G16" s="399">
        <f t="shared" si="2"/>
        <v>2805</v>
      </c>
      <c r="H16" s="400" t="str">
        <f t="shared" si="3"/>
        <v>Введите курс</v>
      </c>
      <c r="I16" s="401">
        <v>15</v>
      </c>
      <c r="J16" s="402"/>
      <c r="K16" s="403">
        <f t="shared" si="4"/>
        <v>0</v>
      </c>
      <c r="L16" s="404">
        <f t="shared" si="5"/>
        <v>0</v>
      </c>
      <c r="M16" s="405" t="str">
        <f t="shared" si="6"/>
        <v/>
      </c>
      <c r="N16" s="412"/>
    </row>
    <row r="17" spans="1:14" ht="22.5" customHeight="1">
      <c r="A17" s="393" t="s">
        <v>22024</v>
      </c>
      <c r="B17" s="407">
        <v>8806164155714</v>
      </c>
      <c r="C17" s="408" t="s">
        <v>28218</v>
      </c>
      <c r="D17" s="409" t="s">
        <v>22842</v>
      </c>
      <c r="E17" s="410">
        <v>8000</v>
      </c>
      <c r="F17" s="398">
        <v>0.5</v>
      </c>
      <c r="G17" s="399">
        <f t="shared" si="2"/>
        <v>4000</v>
      </c>
      <c r="H17" s="400" t="str">
        <f t="shared" si="3"/>
        <v>Введите курс</v>
      </c>
      <c r="I17" s="401">
        <v>15</v>
      </c>
      <c r="J17" s="402"/>
      <c r="K17" s="403">
        <f t="shared" si="4"/>
        <v>0</v>
      </c>
      <c r="L17" s="404">
        <f t="shared" si="5"/>
        <v>0</v>
      </c>
      <c r="M17" s="405" t="str">
        <f t="shared" si="6"/>
        <v/>
      </c>
      <c r="N17" s="412"/>
    </row>
    <row r="18" spans="1:14" ht="22.5" customHeight="1">
      <c r="A18" s="393" t="s">
        <v>22026</v>
      </c>
      <c r="B18" s="407">
        <v>8806164119105</v>
      </c>
      <c r="C18" s="408" t="s">
        <v>29506</v>
      </c>
      <c r="D18" s="409" t="s">
        <v>22828</v>
      </c>
      <c r="E18" s="410">
        <v>5000</v>
      </c>
      <c r="F18" s="398">
        <v>0.5</v>
      </c>
      <c r="G18" s="399">
        <f t="shared" si="2"/>
        <v>2500</v>
      </c>
      <c r="H18" s="400" t="str">
        <f t="shared" si="3"/>
        <v>Введите курс</v>
      </c>
      <c r="I18" s="401">
        <v>20</v>
      </c>
      <c r="J18" s="402"/>
      <c r="K18" s="403">
        <f t="shared" si="4"/>
        <v>0</v>
      </c>
      <c r="L18" s="404">
        <f t="shared" si="5"/>
        <v>0</v>
      </c>
      <c r="M18" s="405" t="str">
        <f t="shared" si="6"/>
        <v/>
      </c>
      <c r="N18" s="412"/>
    </row>
    <row r="19" spans="1:14" ht="22.5" customHeight="1">
      <c r="A19" s="393" t="s">
        <v>22027</v>
      </c>
      <c r="B19" s="407">
        <v>8806164150146</v>
      </c>
      <c r="C19" s="408" t="s">
        <v>28219</v>
      </c>
      <c r="D19" s="409" t="s">
        <v>22866</v>
      </c>
      <c r="E19" s="410">
        <v>10000</v>
      </c>
      <c r="F19" s="398">
        <v>0.5</v>
      </c>
      <c r="G19" s="399">
        <f t="shared" si="2"/>
        <v>5000</v>
      </c>
      <c r="H19" s="400" t="str">
        <f t="shared" si="3"/>
        <v>Введите курс</v>
      </c>
      <c r="I19" s="401">
        <v>10</v>
      </c>
      <c r="J19" s="402"/>
      <c r="K19" s="403">
        <f t="shared" si="4"/>
        <v>0</v>
      </c>
      <c r="L19" s="404">
        <f t="shared" si="5"/>
        <v>0</v>
      </c>
      <c r="M19" s="405" t="str">
        <f t="shared" si="6"/>
        <v/>
      </c>
      <c r="N19" s="412"/>
    </row>
    <row r="20" spans="1:14" ht="22.5" customHeight="1">
      <c r="A20" s="393" t="s">
        <v>22028</v>
      </c>
      <c r="B20" s="407">
        <v>8806164164808</v>
      </c>
      <c r="C20" s="408" t="s">
        <v>28220</v>
      </c>
      <c r="D20" s="409" t="s">
        <v>23709</v>
      </c>
      <c r="E20" s="410">
        <v>16000</v>
      </c>
      <c r="F20" s="398">
        <v>0.5</v>
      </c>
      <c r="G20" s="399">
        <f t="shared" si="2"/>
        <v>8000</v>
      </c>
      <c r="H20" s="400" t="str">
        <f t="shared" si="3"/>
        <v>Введите курс</v>
      </c>
      <c r="I20" s="401">
        <v>10</v>
      </c>
      <c r="J20" s="402"/>
      <c r="K20" s="403">
        <f t="shared" si="4"/>
        <v>0</v>
      </c>
      <c r="L20" s="404">
        <f t="shared" si="5"/>
        <v>0</v>
      </c>
      <c r="M20" s="405" t="str">
        <f t="shared" si="6"/>
        <v/>
      </c>
      <c r="N20" s="412"/>
    </row>
    <row r="21" spans="1:14" ht="22.5" customHeight="1">
      <c r="A21" s="393" t="s">
        <v>22029</v>
      </c>
      <c r="B21" s="407">
        <v>8806164150177</v>
      </c>
      <c r="C21" s="408" t="s">
        <v>28221</v>
      </c>
      <c r="D21" s="409" t="s">
        <v>22834</v>
      </c>
      <c r="E21" s="410">
        <v>17000</v>
      </c>
      <c r="F21" s="398">
        <v>0.5</v>
      </c>
      <c r="G21" s="399">
        <f t="shared" si="2"/>
        <v>8500</v>
      </c>
      <c r="H21" s="400" t="str">
        <f t="shared" si="3"/>
        <v>Введите курс</v>
      </c>
      <c r="I21" s="401">
        <v>10</v>
      </c>
      <c r="J21" s="402"/>
      <c r="K21" s="403">
        <f t="shared" si="4"/>
        <v>0</v>
      </c>
      <c r="L21" s="404">
        <f t="shared" si="5"/>
        <v>0</v>
      </c>
      <c r="M21" s="405" t="str">
        <f t="shared" si="6"/>
        <v/>
      </c>
      <c r="N21" s="412"/>
    </row>
    <row r="22" spans="1:14" ht="22.5" customHeight="1">
      <c r="A22" s="393" t="s">
        <v>22030</v>
      </c>
      <c r="B22" s="407">
        <v>8806164150184</v>
      </c>
      <c r="C22" s="408" t="s">
        <v>28222</v>
      </c>
      <c r="D22" s="409" t="s">
        <v>22824</v>
      </c>
      <c r="E22" s="410">
        <v>10000</v>
      </c>
      <c r="F22" s="398">
        <v>0.5</v>
      </c>
      <c r="G22" s="399">
        <f t="shared" si="2"/>
        <v>5000</v>
      </c>
      <c r="H22" s="400" t="str">
        <f t="shared" si="3"/>
        <v>Введите курс</v>
      </c>
      <c r="I22" s="401">
        <v>10</v>
      </c>
      <c r="J22" s="402"/>
      <c r="K22" s="403">
        <f t="shared" si="4"/>
        <v>0</v>
      </c>
      <c r="L22" s="404">
        <f t="shared" si="5"/>
        <v>0</v>
      </c>
      <c r="M22" s="405" t="str">
        <f t="shared" si="6"/>
        <v/>
      </c>
      <c r="N22" s="412"/>
    </row>
    <row r="23" spans="1:14" ht="22.5" customHeight="1">
      <c r="A23" s="393" t="s">
        <v>22031</v>
      </c>
      <c r="B23" s="407">
        <v>8806164146378</v>
      </c>
      <c r="C23" s="408" t="s">
        <v>28223</v>
      </c>
      <c r="D23" s="409" t="s">
        <v>22205</v>
      </c>
      <c r="E23" s="410">
        <v>6000</v>
      </c>
      <c r="F23" s="398">
        <v>0.5</v>
      </c>
      <c r="G23" s="399">
        <f t="shared" si="2"/>
        <v>3000</v>
      </c>
      <c r="H23" s="400" t="str">
        <f t="shared" si="3"/>
        <v>Введите курс</v>
      </c>
      <c r="I23" s="401">
        <v>20</v>
      </c>
      <c r="J23" s="402"/>
      <c r="K23" s="403">
        <f t="shared" si="4"/>
        <v>0</v>
      </c>
      <c r="L23" s="404">
        <f t="shared" si="5"/>
        <v>0</v>
      </c>
      <c r="M23" s="405" t="str">
        <f t="shared" si="6"/>
        <v/>
      </c>
      <c r="N23" s="412"/>
    </row>
    <row r="24" spans="1:14" ht="22.5" customHeight="1">
      <c r="A24" s="393" t="s">
        <v>22032</v>
      </c>
      <c r="B24" s="407">
        <v>8806164144978</v>
      </c>
      <c r="C24" s="408" t="s">
        <v>28224</v>
      </c>
      <c r="D24" s="409" t="s">
        <v>28225</v>
      </c>
      <c r="E24" s="410">
        <v>15000</v>
      </c>
      <c r="F24" s="398">
        <v>0.5</v>
      </c>
      <c r="G24" s="399">
        <f t="shared" si="2"/>
        <v>7500</v>
      </c>
      <c r="H24" s="400" t="str">
        <f t="shared" si="3"/>
        <v>Введите курс</v>
      </c>
      <c r="I24" s="401">
        <v>10</v>
      </c>
      <c r="J24" s="402"/>
      <c r="K24" s="403">
        <f t="shared" si="4"/>
        <v>0</v>
      </c>
      <c r="L24" s="404">
        <f t="shared" si="5"/>
        <v>0</v>
      </c>
      <c r="M24" s="405" t="str">
        <f t="shared" si="6"/>
        <v/>
      </c>
      <c r="N24" s="412"/>
    </row>
    <row r="25" spans="1:14" ht="22.5" customHeight="1">
      <c r="A25" s="393" t="s">
        <v>22033</v>
      </c>
      <c r="B25" s="407">
        <v>8806164144992</v>
      </c>
      <c r="C25" s="408" t="s">
        <v>28226</v>
      </c>
      <c r="D25" s="409" t="s">
        <v>23700</v>
      </c>
      <c r="E25" s="410">
        <v>15000</v>
      </c>
      <c r="F25" s="398">
        <v>0.5</v>
      </c>
      <c r="G25" s="399">
        <f t="shared" si="2"/>
        <v>7500</v>
      </c>
      <c r="H25" s="400" t="str">
        <f t="shared" si="3"/>
        <v>Введите курс</v>
      </c>
      <c r="I25" s="401">
        <v>10</v>
      </c>
      <c r="J25" s="402"/>
      <c r="K25" s="403">
        <f t="shared" si="4"/>
        <v>0</v>
      </c>
      <c r="L25" s="404">
        <f t="shared" si="5"/>
        <v>0</v>
      </c>
      <c r="M25" s="405" t="str">
        <f t="shared" si="6"/>
        <v/>
      </c>
      <c r="N25" s="412"/>
    </row>
    <row r="26" spans="1:14" ht="22.5" customHeight="1">
      <c r="A26" s="393" t="s">
        <v>22035</v>
      </c>
      <c r="B26" s="407">
        <v>8806164167557</v>
      </c>
      <c r="C26" s="408" t="s">
        <v>28227</v>
      </c>
      <c r="D26" s="409" t="s">
        <v>23755</v>
      </c>
      <c r="E26" s="410">
        <v>5000</v>
      </c>
      <c r="F26" s="398">
        <v>0.5</v>
      </c>
      <c r="G26" s="399">
        <f t="shared" si="2"/>
        <v>2500</v>
      </c>
      <c r="H26" s="400" t="str">
        <f t="shared" si="3"/>
        <v>Введите курс</v>
      </c>
      <c r="I26" s="401">
        <v>10</v>
      </c>
      <c r="J26" s="402"/>
      <c r="K26" s="403">
        <f t="shared" si="4"/>
        <v>0</v>
      </c>
      <c r="L26" s="404">
        <f t="shared" si="5"/>
        <v>0</v>
      </c>
      <c r="M26" s="405" t="str">
        <f t="shared" si="6"/>
        <v/>
      </c>
      <c r="N26" s="412"/>
    </row>
    <row r="27" spans="1:14" ht="22.5" customHeight="1">
      <c r="A27" s="393" t="s">
        <v>22037</v>
      </c>
      <c r="B27" s="407">
        <v>8806164167526</v>
      </c>
      <c r="C27" s="408" t="s">
        <v>28228</v>
      </c>
      <c r="D27" s="409" t="s">
        <v>23863</v>
      </c>
      <c r="E27" s="410">
        <v>20000</v>
      </c>
      <c r="F27" s="398">
        <v>0.5</v>
      </c>
      <c r="G27" s="399">
        <f t="shared" si="2"/>
        <v>10000</v>
      </c>
      <c r="H27" s="400" t="str">
        <f t="shared" si="3"/>
        <v>Введите курс</v>
      </c>
      <c r="I27" s="401">
        <v>10</v>
      </c>
      <c r="J27" s="402"/>
      <c r="K27" s="403">
        <f t="shared" si="4"/>
        <v>0</v>
      </c>
      <c r="L27" s="404">
        <f t="shared" si="5"/>
        <v>0</v>
      </c>
      <c r="M27" s="405" t="str">
        <f t="shared" si="6"/>
        <v/>
      </c>
      <c r="N27" s="412"/>
    </row>
    <row r="28" spans="1:14" ht="22.5" customHeight="1">
      <c r="A28" s="393" t="s">
        <v>22039</v>
      </c>
      <c r="B28" s="407">
        <v>8806164167533</v>
      </c>
      <c r="C28" s="408" t="s">
        <v>28229</v>
      </c>
      <c r="D28" s="409" t="s">
        <v>23843</v>
      </c>
      <c r="E28" s="410">
        <v>16000</v>
      </c>
      <c r="F28" s="398">
        <v>0.5</v>
      </c>
      <c r="G28" s="399">
        <f t="shared" si="2"/>
        <v>8000</v>
      </c>
      <c r="H28" s="400" t="str">
        <f t="shared" si="3"/>
        <v>Введите курс</v>
      </c>
      <c r="I28" s="401">
        <v>10</v>
      </c>
      <c r="J28" s="402"/>
      <c r="K28" s="403">
        <f t="shared" si="4"/>
        <v>0</v>
      </c>
      <c r="L28" s="404">
        <f t="shared" si="5"/>
        <v>0</v>
      </c>
      <c r="M28" s="405" t="str">
        <f t="shared" si="6"/>
        <v/>
      </c>
      <c r="N28" s="412"/>
    </row>
    <row r="29" spans="1:14" ht="22.5" customHeight="1">
      <c r="A29" s="393" t="s">
        <v>22040</v>
      </c>
      <c r="B29" s="407">
        <v>8806164167540</v>
      </c>
      <c r="C29" s="408" t="s">
        <v>28230</v>
      </c>
      <c r="D29" s="409" t="s">
        <v>23752</v>
      </c>
      <c r="E29" s="410">
        <v>12000</v>
      </c>
      <c r="F29" s="398">
        <v>0.5</v>
      </c>
      <c r="G29" s="399">
        <f t="shared" si="2"/>
        <v>6000</v>
      </c>
      <c r="H29" s="400" t="str">
        <f t="shared" si="3"/>
        <v>Введите курс</v>
      </c>
      <c r="I29" s="401">
        <v>10</v>
      </c>
      <c r="J29" s="402"/>
      <c r="K29" s="403">
        <f t="shared" si="4"/>
        <v>0</v>
      </c>
      <c r="L29" s="404">
        <f t="shared" si="5"/>
        <v>0</v>
      </c>
      <c r="M29" s="405" t="str">
        <f t="shared" si="6"/>
        <v/>
      </c>
      <c r="N29" s="412"/>
    </row>
    <row r="30" spans="1:14" ht="22.5" customHeight="1">
      <c r="A30" s="393" t="s">
        <v>22041</v>
      </c>
      <c r="B30" s="407">
        <v>8806164159316</v>
      </c>
      <c r="C30" s="408" t="s">
        <v>28231</v>
      </c>
      <c r="D30" s="409" t="s">
        <v>22333</v>
      </c>
      <c r="E30" s="410">
        <v>2500</v>
      </c>
      <c r="F30" s="398">
        <v>0.5</v>
      </c>
      <c r="G30" s="399">
        <f t="shared" si="2"/>
        <v>1250</v>
      </c>
      <c r="H30" s="400" t="str">
        <f t="shared" si="3"/>
        <v>Введите курс</v>
      </c>
      <c r="I30" s="401">
        <v>30</v>
      </c>
      <c r="J30" s="402"/>
      <c r="K30" s="403">
        <f t="shared" si="4"/>
        <v>0</v>
      </c>
      <c r="L30" s="404">
        <f t="shared" si="5"/>
        <v>0</v>
      </c>
      <c r="M30" s="405" t="str">
        <f t="shared" si="6"/>
        <v/>
      </c>
      <c r="N30" s="412"/>
    </row>
    <row r="31" spans="1:14" ht="22.5" customHeight="1">
      <c r="A31" s="393" t="s">
        <v>22043</v>
      </c>
      <c r="B31" s="407">
        <v>8806164159323</v>
      </c>
      <c r="C31" s="408" t="s">
        <v>28232</v>
      </c>
      <c r="D31" s="409" t="s">
        <v>22257</v>
      </c>
      <c r="E31" s="410">
        <v>2500</v>
      </c>
      <c r="F31" s="398">
        <v>0.5</v>
      </c>
      <c r="G31" s="399">
        <f t="shared" si="2"/>
        <v>1250</v>
      </c>
      <c r="H31" s="400" t="str">
        <f t="shared" si="3"/>
        <v>Введите курс</v>
      </c>
      <c r="I31" s="401">
        <v>30</v>
      </c>
      <c r="J31" s="402"/>
      <c r="K31" s="403">
        <f t="shared" si="4"/>
        <v>0</v>
      </c>
      <c r="L31" s="404">
        <f t="shared" si="5"/>
        <v>0</v>
      </c>
      <c r="M31" s="405" t="str">
        <f t="shared" si="6"/>
        <v/>
      </c>
      <c r="N31" s="412"/>
    </row>
    <row r="32" spans="1:14" ht="22.5" customHeight="1">
      <c r="A32" s="393" t="s">
        <v>22045</v>
      </c>
      <c r="B32" s="407">
        <v>8806164110034</v>
      </c>
      <c r="C32" s="408" t="s">
        <v>28233</v>
      </c>
      <c r="D32" s="409" t="s">
        <v>22119</v>
      </c>
      <c r="E32" s="410">
        <v>1000</v>
      </c>
      <c r="F32" s="398">
        <v>0.5</v>
      </c>
      <c r="G32" s="399">
        <f t="shared" si="2"/>
        <v>500</v>
      </c>
      <c r="H32" s="400" t="str">
        <f t="shared" si="3"/>
        <v>Введите курс</v>
      </c>
      <c r="I32" s="401">
        <v>50</v>
      </c>
      <c r="J32" s="402"/>
      <c r="K32" s="403">
        <f t="shared" si="4"/>
        <v>0</v>
      </c>
      <c r="L32" s="404">
        <f t="shared" si="5"/>
        <v>0</v>
      </c>
      <c r="M32" s="405" t="str">
        <f t="shared" si="6"/>
        <v/>
      </c>
      <c r="N32" s="412"/>
    </row>
    <row r="33" spans="1:14" ht="22.5" customHeight="1">
      <c r="A33" s="393" t="s">
        <v>22047</v>
      </c>
      <c r="B33" s="407">
        <v>8806164110027</v>
      </c>
      <c r="C33" s="408" t="s">
        <v>28234</v>
      </c>
      <c r="D33" s="409" t="s">
        <v>22117</v>
      </c>
      <c r="E33" s="410">
        <v>1000</v>
      </c>
      <c r="F33" s="398">
        <v>0.5</v>
      </c>
      <c r="G33" s="399">
        <f t="shared" si="2"/>
        <v>500</v>
      </c>
      <c r="H33" s="400" t="str">
        <f t="shared" si="3"/>
        <v>Введите курс</v>
      </c>
      <c r="I33" s="401">
        <v>50</v>
      </c>
      <c r="J33" s="402"/>
      <c r="K33" s="403">
        <f t="shared" si="4"/>
        <v>0</v>
      </c>
      <c r="L33" s="404">
        <f t="shared" si="5"/>
        <v>0</v>
      </c>
      <c r="M33" s="405" t="str">
        <f t="shared" si="6"/>
        <v/>
      </c>
      <c r="N33" s="412"/>
    </row>
    <row r="34" spans="1:14" ht="22.5" customHeight="1">
      <c r="A34" s="393" t="s">
        <v>22048</v>
      </c>
      <c r="B34" s="407">
        <v>8806164116999</v>
      </c>
      <c r="C34" s="408" t="s">
        <v>28235</v>
      </c>
      <c r="D34" s="409" t="s">
        <v>22115</v>
      </c>
      <c r="E34" s="410">
        <v>1000</v>
      </c>
      <c r="F34" s="398">
        <v>0.5</v>
      </c>
      <c r="G34" s="399">
        <f t="shared" si="2"/>
        <v>500</v>
      </c>
      <c r="H34" s="400" t="str">
        <f t="shared" si="3"/>
        <v>Введите курс</v>
      </c>
      <c r="I34" s="401">
        <v>50</v>
      </c>
      <c r="J34" s="402"/>
      <c r="K34" s="403">
        <f t="shared" si="4"/>
        <v>0</v>
      </c>
      <c r="L34" s="404">
        <f t="shared" si="5"/>
        <v>0</v>
      </c>
      <c r="M34" s="405" t="str">
        <f t="shared" si="6"/>
        <v/>
      </c>
      <c r="N34" s="412"/>
    </row>
    <row r="35" spans="1:14" ht="22.5" customHeight="1">
      <c r="A35" s="393" t="s">
        <v>22049</v>
      </c>
      <c r="B35" s="407" t="s">
        <v>27946</v>
      </c>
      <c r="C35" s="408" t="s">
        <v>28236</v>
      </c>
      <c r="D35" s="409" t="s">
        <v>22097</v>
      </c>
      <c r="E35" s="410">
        <v>1000</v>
      </c>
      <c r="F35" s="398">
        <v>0.5</v>
      </c>
      <c r="G35" s="399">
        <f t="shared" si="2"/>
        <v>500</v>
      </c>
      <c r="H35" s="400" t="str">
        <f t="shared" si="3"/>
        <v>Введите курс</v>
      </c>
      <c r="I35" s="401">
        <v>50</v>
      </c>
      <c r="J35" s="402"/>
      <c r="K35" s="403">
        <f t="shared" si="4"/>
        <v>0</v>
      </c>
      <c r="L35" s="404">
        <f t="shared" si="5"/>
        <v>0</v>
      </c>
      <c r="M35" s="405" t="str">
        <f t="shared" si="6"/>
        <v/>
      </c>
      <c r="N35" s="412"/>
    </row>
    <row r="36" spans="1:14" ht="22.5" customHeight="1">
      <c r="A36" s="393" t="s">
        <v>22050</v>
      </c>
      <c r="B36" s="407" t="s">
        <v>27947</v>
      </c>
      <c r="C36" s="408" t="s">
        <v>28237</v>
      </c>
      <c r="D36" s="409" t="s">
        <v>22093</v>
      </c>
      <c r="E36" s="410">
        <v>1000</v>
      </c>
      <c r="F36" s="398">
        <v>0.5</v>
      </c>
      <c r="G36" s="399">
        <f t="shared" si="2"/>
        <v>500</v>
      </c>
      <c r="H36" s="400" t="str">
        <f t="shared" si="3"/>
        <v>Введите курс</v>
      </c>
      <c r="I36" s="401">
        <v>50</v>
      </c>
      <c r="J36" s="402"/>
      <c r="K36" s="403">
        <f t="shared" si="4"/>
        <v>0</v>
      </c>
      <c r="L36" s="404">
        <f t="shared" si="5"/>
        <v>0</v>
      </c>
      <c r="M36" s="405" t="str">
        <f t="shared" si="6"/>
        <v/>
      </c>
      <c r="N36" s="412"/>
    </row>
    <row r="37" spans="1:14" ht="22.5" customHeight="1">
      <c r="A37" s="393" t="s">
        <v>22052</v>
      </c>
      <c r="B37" s="407" t="s">
        <v>27948</v>
      </c>
      <c r="C37" s="408" t="s">
        <v>28238</v>
      </c>
      <c r="D37" s="409" t="s">
        <v>22085</v>
      </c>
      <c r="E37" s="410">
        <v>1000</v>
      </c>
      <c r="F37" s="398">
        <v>0.5</v>
      </c>
      <c r="G37" s="399">
        <f t="shared" si="2"/>
        <v>500</v>
      </c>
      <c r="H37" s="400" t="str">
        <f t="shared" si="3"/>
        <v>Введите курс</v>
      </c>
      <c r="I37" s="401">
        <v>50</v>
      </c>
      <c r="J37" s="402"/>
      <c r="K37" s="403">
        <f t="shared" si="4"/>
        <v>0</v>
      </c>
      <c r="L37" s="404">
        <f t="shared" si="5"/>
        <v>0</v>
      </c>
      <c r="M37" s="405" t="str">
        <f t="shared" si="6"/>
        <v/>
      </c>
      <c r="N37" s="412"/>
    </row>
    <row r="38" spans="1:14" ht="22.5" customHeight="1">
      <c r="A38" s="393" t="s">
        <v>22054</v>
      </c>
      <c r="B38" s="407" t="s">
        <v>27949</v>
      </c>
      <c r="C38" s="408" t="s">
        <v>28239</v>
      </c>
      <c r="D38" s="409" t="s">
        <v>22077</v>
      </c>
      <c r="E38" s="410">
        <v>1000</v>
      </c>
      <c r="F38" s="398">
        <v>0.5</v>
      </c>
      <c r="G38" s="399">
        <f t="shared" si="2"/>
        <v>500</v>
      </c>
      <c r="H38" s="400" t="str">
        <f t="shared" si="3"/>
        <v>Введите курс</v>
      </c>
      <c r="I38" s="401">
        <v>50</v>
      </c>
      <c r="J38" s="402"/>
      <c r="K38" s="403">
        <f t="shared" si="4"/>
        <v>0</v>
      </c>
      <c r="L38" s="404">
        <f t="shared" si="5"/>
        <v>0</v>
      </c>
      <c r="M38" s="405" t="str">
        <f t="shared" si="6"/>
        <v/>
      </c>
      <c r="N38" s="412"/>
    </row>
    <row r="39" spans="1:14" ht="22.5" customHeight="1">
      <c r="A39" s="393" t="s">
        <v>22056</v>
      </c>
      <c r="B39" s="407" t="s">
        <v>27950</v>
      </c>
      <c r="C39" s="408" t="s">
        <v>28240</v>
      </c>
      <c r="D39" s="409" t="s">
        <v>22075</v>
      </c>
      <c r="E39" s="410">
        <v>1000</v>
      </c>
      <c r="F39" s="398">
        <v>0.5</v>
      </c>
      <c r="G39" s="399">
        <f t="shared" si="2"/>
        <v>500</v>
      </c>
      <c r="H39" s="400" t="str">
        <f t="shared" si="3"/>
        <v>Введите курс</v>
      </c>
      <c r="I39" s="401">
        <v>50</v>
      </c>
      <c r="J39" s="402"/>
      <c r="K39" s="403">
        <f t="shared" si="4"/>
        <v>0</v>
      </c>
      <c r="L39" s="404">
        <f t="shared" si="5"/>
        <v>0</v>
      </c>
      <c r="M39" s="405" t="str">
        <f t="shared" si="6"/>
        <v/>
      </c>
      <c r="N39" s="412"/>
    </row>
    <row r="40" spans="1:14" ht="22.5" customHeight="1">
      <c r="A40" s="393" t="s">
        <v>22058</v>
      </c>
      <c r="B40" s="407" t="s">
        <v>27951</v>
      </c>
      <c r="C40" s="408" t="s">
        <v>28241</v>
      </c>
      <c r="D40" s="409" t="s">
        <v>22073</v>
      </c>
      <c r="E40" s="410">
        <v>1000</v>
      </c>
      <c r="F40" s="398">
        <v>0.5</v>
      </c>
      <c r="G40" s="399">
        <f t="shared" si="2"/>
        <v>500</v>
      </c>
      <c r="H40" s="400" t="str">
        <f t="shared" si="3"/>
        <v>Введите курс</v>
      </c>
      <c r="I40" s="401">
        <v>50</v>
      </c>
      <c r="J40" s="402"/>
      <c r="K40" s="403">
        <f t="shared" si="4"/>
        <v>0</v>
      </c>
      <c r="L40" s="404">
        <f t="shared" si="5"/>
        <v>0</v>
      </c>
      <c r="M40" s="405" t="str">
        <f t="shared" si="6"/>
        <v/>
      </c>
      <c r="N40" s="412"/>
    </row>
    <row r="41" spans="1:14" ht="22.5" customHeight="1">
      <c r="A41" s="393" t="s">
        <v>22060</v>
      </c>
      <c r="B41" s="407" t="s">
        <v>27952</v>
      </c>
      <c r="C41" s="408" t="s">
        <v>28242</v>
      </c>
      <c r="D41" s="409" t="s">
        <v>23333</v>
      </c>
      <c r="E41" s="410">
        <v>5000</v>
      </c>
      <c r="F41" s="398">
        <v>0.5</v>
      </c>
      <c r="G41" s="399">
        <f t="shared" si="2"/>
        <v>2500</v>
      </c>
      <c r="H41" s="400" t="str">
        <f t="shared" si="3"/>
        <v>Введите курс</v>
      </c>
      <c r="I41" s="401">
        <v>12</v>
      </c>
      <c r="J41" s="402"/>
      <c r="K41" s="403">
        <f t="shared" si="4"/>
        <v>0</v>
      </c>
      <c r="L41" s="404">
        <f t="shared" si="5"/>
        <v>0</v>
      </c>
      <c r="M41" s="405" t="str">
        <f t="shared" si="6"/>
        <v/>
      </c>
      <c r="N41" s="412"/>
    </row>
    <row r="42" spans="1:14" ht="22.5" customHeight="1">
      <c r="A42" s="393" t="s">
        <v>22062</v>
      </c>
      <c r="B42" s="407" t="s">
        <v>27953</v>
      </c>
      <c r="C42" s="408" t="s">
        <v>23941</v>
      </c>
      <c r="D42" s="409" t="s">
        <v>23942</v>
      </c>
      <c r="E42" s="410">
        <v>3000</v>
      </c>
      <c r="F42" s="398">
        <v>0.5</v>
      </c>
      <c r="G42" s="399">
        <f t="shared" si="2"/>
        <v>1500</v>
      </c>
      <c r="H42" s="400" t="str">
        <f t="shared" si="3"/>
        <v>Введите курс</v>
      </c>
      <c r="I42" s="401">
        <v>15</v>
      </c>
      <c r="J42" s="402"/>
      <c r="K42" s="403">
        <f t="shared" si="4"/>
        <v>0</v>
      </c>
      <c r="L42" s="404">
        <f t="shared" si="5"/>
        <v>0</v>
      </c>
      <c r="M42" s="405" t="str">
        <f t="shared" si="6"/>
        <v/>
      </c>
      <c r="N42" s="412"/>
    </row>
    <row r="43" spans="1:14" ht="22.5" customHeight="1">
      <c r="A43" s="393" t="s">
        <v>22064</v>
      </c>
      <c r="B43" s="407" t="s">
        <v>27954</v>
      </c>
      <c r="C43" s="408" t="s">
        <v>23939</v>
      </c>
      <c r="D43" s="409" t="s">
        <v>23940</v>
      </c>
      <c r="E43" s="410">
        <v>3000</v>
      </c>
      <c r="F43" s="398">
        <v>0.5</v>
      </c>
      <c r="G43" s="399">
        <f t="shared" si="2"/>
        <v>1500</v>
      </c>
      <c r="H43" s="400" t="str">
        <f t="shared" si="3"/>
        <v>Введите курс</v>
      </c>
      <c r="I43" s="401">
        <v>15</v>
      </c>
      <c r="J43" s="402"/>
      <c r="K43" s="403">
        <f t="shared" si="4"/>
        <v>0</v>
      </c>
      <c r="L43" s="404">
        <f t="shared" si="5"/>
        <v>0</v>
      </c>
      <c r="M43" s="405" t="str">
        <f t="shared" si="6"/>
        <v/>
      </c>
      <c r="N43" s="412"/>
    </row>
    <row r="44" spans="1:14" ht="22.5" customHeight="1">
      <c r="A44" s="393" t="s">
        <v>22066</v>
      </c>
      <c r="B44" s="407" t="s">
        <v>27955</v>
      </c>
      <c r="C44" s="408" t="s">
        <v>28243</v>
      </c>
      <c r="D44" s="409" t="s">
        <v>28244</v>
      </c>
      <c r="E44" s="410">
        <v>3000</v>
      </c>
      <c r="F44" s="398">
        <v>0.5</v>
      </c>
      <c r="G44" s="399">
        <f t="shared" si="2"/>
        <v>1500</v>
      </c>
      <c r="H44" s="400" t="str">
        <f t="shared" si="3"/>
        <v>Введите курс</v>
      </c>
      <c r="I44" s="401">
        <v>15</v>
      </c>
      <c r="J44" s="402"/>
      <c r="K44" s="403">
        <f t="shared" si="4"/>
        <v>0</v>
      </c>
      <c r="L44" s="404">
        <f t="shared" si="5"/>
        <v>0</v>
      </c>
      <c r="M44" s="405" t="str">
        <f t="shared" si="6"/>
        <v/>
      </c>
      <c r="N44" s="412"/>
    </row>
    <row r="45" spans="1:14" ht="22.5" customHeight="1">
      <c r="A45" s="393" t="s">
        <v>22068</v>
      </c>
      <c r="B45" s="407" t="s">
        <v>27956</v>
      </c>
      <c r="C45" s="408" t="s">
        <v>28245</v>
      </c>
      <c r="D45" s="409" t="s">
        <v>28246</v>
      </c>
      <c r="E45" s="410">
        <v>3000</v>
      </c>
      <c r="F45" s="398">
        <v>0.5</v>
      </c>
      <c r="G45" s="399">
        <f t="shared" si="2"/>
        <v>1500</v>
      </c>
      <c r="H45" s="400" t="str">
        <f t="shared" si="3"/>
        <v>Введите курс</v>
      </c>
      <c r="I45" s="401">
        <v>15</v>
      </c>
      <c r="J45" s="402"/>
      <c r="K45" s="403">
        <f t="shared" si="4"/>
        <v>0</v>
      </c>
      <c r="L45" s="404">
        <f t="shared" si="5"/>
        <v>0</v>
      </c>
      <c r="M45" s="405" t="str">
        <f t="shared" si="6"/>
        <v/>
      </c>
      <c r="N45" s="412"/>
    </row>
    <row r="46" spans="1:14" ht="22.5" customHeight="1">
      <c r="A46" s="393" t="s">
        <v>22070</v>
      </c>
      <c r="B46" s="407" t="s">
        <v>27957</v>
      </c>
      <c r="C46" s="408" t="s">
        <v>28247</v>
      </c>
      <c r="D46" s="409" t="s">
        <v>28248</v>
      </c>
      <c r="E46" s="410">
        <v>3000</v>
      </c>
      <c r="F46" s="398">
        <v>0.5</v>
      </c>
      <c r="G46" s="399">
        <f t="shared" si="2"/>
        <v>1500</v>
      </c>
      <c r="H46" s="400" t="str">
        <f t="shared" si="3"/>
        <v>Введите курс</v>
      </c>
      <c r="I46" s="401">
        <v>15</v>
      </c>
      <c r="J46" s="402"/>
      <c r="K46" s="403">
        <f t="shared" si="4"/>
        <v>0</v>
      </c>
      <c r="L46" s="404">
        <f t="shared" si="5"/>
        <v>0</v>
      </c>
      <c r="M46" s="405" t="str">
        <f t="shared" si="6"/>
        <v/>
      </c>
      <c r="N46" s="412"/>
    </row>
    <row r="47" spans="1:14" ht="22.5" customHeight="1">
      <c r="A47" s="393" t="s">
        <v>22072</v>
      </c>
      <c r="B47" s="407" t="s">
        <v>27958</v>
      </c>
      <c r="C47" s="408" t="s">
        <v>28249</v>
      </c>
      <c r="D47" s="409" t="s">
        <v>28250</v>
      </c>
      <c r="E47" s="410">
        <v>12000</v>
      </c>
      <c r="F47" s="398">
        <v>0.5</v>
      </c>
      <c r="G47" s="399">
        <f t="shared" si="2"/>
        <v>6000</v>
      </c>
      <c r="H47" s="400" t="str">
        <f t="shared" si="3"/>
        <v>Введите курс</v>
      </c>
      <c r="I47" s="401">
        <v>10</v>
      </c>
      <c r="J47" s="402"/>
      <c r="K47" s="403">
        <f t="shared" si="4"/>
        <v>0</v>
      </c>
      <c r="L47" s="404">
        <f t="shared" si="5"/>
        <v>0</v>
      </c>
      <c r="M47" s="405" t="str">
        <f t="shared" si="6"/>
        <v/>
      </c>
      <c r="N47" s="412"/>
    </row>
    <row r="48" spans="1:14" ht="22.5" customHeight="1">
      <c r="A48" s="393" t="s">
        <v>22074</v>
      </c>
      <c r="B48" s="407">
        <v>8806164122327</v>
      </c>
      <c r="C48" s="408" t="s">
        <v>28251</v>
      </c>
      <c r="D48" s="409" t="s">
        <v>22329</v>
      </c>
      <c r="E48" s="410">
        <v>3000</v>
      </c>
      <c r="F48" s="398">
        <v>0.5</v>
      </c>
      <c r="G48" s="399">
        <f t="shared" si="2"/>
        <v>1500</v>
      </c>
      <c r="H48" s="400" t="str">
        <f t="shared" si="3"/>
        <v>Введите курс</v>
      </c>
      <c r="I48" s="401">
        <v>15</v>
      </c>
      <c r="J48" s="402"/>
      <c r="K48" s="403">
        <f t="shared" si="4"/>
        <v>0</v>
      </c>
      <c r="L48" s="404">
        <f t="shared" si="5"/>
        <v>0</v>
      </c>
      <c r="M48" s="405" t="str">
        <f t="shared" si="6"/>
        <v/>
      </c>
      <c r="N48" s="412"/>
    </row>
    <row r="49" spans="1:14" ht="22.5" customHeight="1">
      <c r="A49" s="393" t="s">
        <v>22076</v>
      </c>
      <c r="B49" s="407">
        <v>8806164122334</v>
      </c>
      <c r="C49" s="408" t="s">
        <v>28252</v>
      </c>
      <c r="D49" s="409" t="s">
        <v>22327</v>
      </c>
      <c r="E49" s="410">
        <v>3000</v>
      </c>
      <c r="F49" s="398">
        <v>0.5</v>
      </c>
      <c r="G49" s="399">
        <f t="shared" si="2"/>
        <v>1500</v>
      </c>
      <c r="H49" s="400" t="str">
        <f t="shared" si="3"/>
        <v>Введите курс</v>
      </c>
      <c r="I49" s="401">
        <v>15</v>
      </c>
      <c r="J49" s="402"/>
      <c r="K49" s="403">
        <f t="shared" si="4"/>
        <v>0</v>
      </c>
      <c r="L49" s="404">
        <f t="shared" si="5"/>
        <v>0</v>
      </c>
      <c r="M49" s="405" t="str">
        <f t="shared" si="6"/>
        <v/>
      </c>
      <c r="N49" s="412"/>
    </row>
    <row r="50" spans="1:14" ht="22.5" customHeight="1">
      <c r="A50" s="393" t="s">
        <v>22078</v>
      </c>
      <c r="B50" s="407">
        <v>8806164122297</v>
      </c>
      <c r="C50" s="408" t="s">
        <v>28253</v>
      </c>
      <c r="D50" s="409" t="s">
        <v>22325</v>
      </c>
      <c r="E50" s="410">
        <v>3000</v>
      </c>
      <c r="F50" s="398">
        <v>0.5</v>
      </c>
      <c r="G50" s="399">
        <f t="shared" si="2"/>
        <v>1500</v>
      </c>
      <c r="H50" s="400" t="str">
        <f t="shared" si="3"/>
        <v>Введите курс</v>
      </c>
      <c r="I50" s="401">
        <v>15</v>
      </c>
      <c r="J50" s="402"/>
      <c r="K50" s="403">
        <f t="shared" si="4"/>
        <v>0</v>
      </c>
      <c r="L50" s="404">
        <f t="shared" si="5"/>
        <v>0</v>
      </c>
      <c r="M50" s="405" t="str">
        <f t="shared" si="6"/>
        <v/>
      </c>
      <c r="N50" s="412"/>
    </row>
    <row r="51" spans="1:14" ht="22.5" customHeight="1">
      <c r="A51" s="393" t="s">
        <v>22080</v>
      </c>
      <c r="B51" s="407">
        <v>8806164122303</v>
      </c>
      <c r="C51" s="408" t="s">
        <v>28254</v>
      </c>
      <c r="D51" s="409" t="s">
        <v>22323</v>
      </c>
      <c r="E51" s="410">
        <v>3000</v>
      </c>
      <c r="F51" s="398">
        <v>0.5</v>
      </c>
      <c r="G51" s="399">
        <f t="shared" si="2"/>
        <v>1500</v>
      </c>
      <c r="H51" s="400" t="str">
        <f t="shared" si="3"/>
        <v>Введите курс</v>
      </c>
      <c r="I51" s="401">
        <v>15</v>
      </c>
      <c r="J51" s="402"/>
      <c r="K51" s="403">
        <f t="shared" si="4"/>
        <v>0</v>
      </c>
      <c r="L51" s="404">
        <f t="shared" si="5"/>
        <v>0</v>
      </c>
      <c r="M51" s="405" t="str">
        <f t="shared" si="6"/>
        <v/>
      </c>
      <c r="N51" s="412"/>
    </row>
    <row r="52" spans="1:14" ht="22.5" customHeight="1">
      <c r="A52" s="393" t="s">
        <v>22082</v>
      </c>
      <c r="B52" s="407">
        <v>8806164122310</v>
      </c>
      <c r="C52" s="408" t="s">
        <v>28255</v>
      </c>
      <c r="D52" s="409" t="s">
        <v>22321</v>
      </c>
      <c r="E52" s="410">
        <v>3000</v>
      </c>
      <c r="F52" s="398">
        <v>0.5</v>
      </c>
      <c r="G52" s="399">
        <f t="shared" si="2"/>
        <v>1500</v>
      </c>
      <c r="H52" s="400" t="str">
        <f t="shared" si="3"/>
        <v>Введите курс</v>
      </c>
      <c r="I52" s="401">
        <v>15</v>
      </c>
      <c r="J52" s="402"/>
      <c r="K52" s="403">
        <f t="shared" si="4"/>
        <v>0</v>
      </c>
      <c r="L52" s="404">
        <f t="shared" si="5"/>
        <v>0</v>
      </c>
      <c r="M52" s="405" t="str">
        <f t="shared" si="6"/>
        <v/>
      </c>
      <c r="N52" s="412"/>
    </row>
    <row r="53" spans="1:14" ht="22.5" customHeight="1">
      <c r="A53" s="393" t="s">
        <v>22084</v>
      </c>
      <c r="B53" s="407">
        <v>8806164120149</v>
      </c>
      <c r="C53" s="408" t="s">
        <v>28256</v>
      </c>
      <c r="D53" s="409" t="s">
        <v>22319</v>
      </c>
      <c r="E53" s="410">
        <v>3000</v>
      </c>
      <c r="F53" s="398">
        <v>0.5</v>
      </c>
      <c r="G53" s="399">
        <f t="shared" si="2"/>
        <v>1500</v>
      </c>
      <c r="H53" s="400" t="str">
        <f t="shared" si="3"/>
        <v>Введите курс</v>
      </c>
      <c r="I53" s="401">
        <v>15</v>
      </c>
      <c r="J53" s="402"/>
      <c r="K53" s="403">
        <f t="shared" si="4"/>
        <v>0</v>
      </c>
      <c r="L53" s="404">
        <f t="shared" si="5"/>
        <v>0</v>
      </c>
      <c r="M53" s="405" t="str">
        <f t="shared" si="6"/>
        <v/>
      </c>
      <c r="N53" s="412"/>
    </row>
    <row r="54" spans="1:14" ht="22.5" customHeight="1">
      <c r="A54" s="393" t="s">
        <v>22086</v>
      </c>
      <c r="B54" s="407">
        <v>8806164122266</v>
      </c>
      <c r="C54" s="408" t="s">
        <v>28257</v>
      </c>
      <c r="D54" s="409" t="s">
        <v>22317</v>
      </c>
      <c r="E54" s="410">
        <v>3000</v>
      </c>
      <c r="F54" s="398">
        <v>0.5</v>
      </c>
      <c r="G54" s="399">
        <f t="shared" si="2"/>
        <v>1500</v>
      </c>
      <c r="H54" s="400" t="str">
        <f t="shared" si="3"/>
        <v>Введите курс</v>
      </c>
      <c r="I54" s="401">
        <v>15</v>
      </c>
      <c r="J54" s="402"/>
      <c r="K54" s="403">
        <f t="shared" si="4"/>
        <v>0</v>
      </c>
      <c r="L54" s="404">
        <f t="shared" si="5"/>
        <v>0</v>
      </c>
      <c r="M54" s="405" t="str">
        <f t="shared" si="6"/>
        <v/>
      </c>
      <c r="N54" s="412"/>
    </row>
    <row r="55" spans="1:14" ht="22.5" customHeight="1">
      <c r="A55" s="393" t="s">
        <v>22088</v>
      </c>
      <c r="B55" s="407">
        <v>8806164120156</v>
      </c>
      <c r="C55" s="408" t="s">
        <v>28258</v>
      </c>
      <c r="D55" s="409" t="s">
        <v>22315</v>
      </c>
      <c r="E55" s="410">
        <v>3000</v>
      </c>
      <c r="F55" s="398">
        <v>0.5</v>
      </c>
      <c r="G55" s="399">
        <f t="shared" si="2"/>
        <v>1500</v>
      </c>
      <c r="H55" s="400" t="str">
        <f t="shared" si="3"/>
        <v>Введите курс</v>
      </c>
      <c r="I55" s="401">
        <v>15</v>
      </c>
      <c r="J55" s="402"/>
      <c r="K55" s="403">
        <f t="shared" si="4"/>
        <v>0</v>
      </c>
      <c r="L55" s="404">
        <f t="shared" si="5"/>
        <v>0</v>
      </c>
      <c r="M55" s="405" t="str">
        <f t="shared" si="6"/>
        <v/>
      </c>
      <c r="N55" s="412"/>
    </row>
    <row r="56" spans="1:14" ht="22.5" customHeight="1">
      <c r="A56" s="393" t="s">
        <v>22090</v>
      </c>
      <c r="B56" s="407">
        <v>8806164122280</v>
      </c>
      <c r="C56" s="408" t="s">
        <v>28259</v>
      </c>
      <c r="D56" s="409" t="s">
        <v>28260</v>
      </c>
      <c r="E56" s="410">
        <v>3000</v>
      </c>
      <c r="F56" s="398">
        <v>0.5</v>
      </c>
      <c r="G56" s="399">
        <f t="shared" si="2"/>
        <v>1500</v>
      </c>
      <c r="H56" s="400" t="str">
        <f t="shared" si="3"/>
        <v>Введите курс</v>
      </c>
      <c r="I56" s="401">
        <v>15</v>
      </c>
      <c r="J56" s="402"/>
      <c r="K56" s="403">
        <f t="shared" si="4"/>
        <v>0</v>
      </c>
      <c r="L56" s="404">
        <f t="shared" si="5"/>
        <v>0</v>
      </c>
      <c r="M56" s="405" t="str">
        <f t="shared" si="6"/>
        <v/>
      </c>
      <c r="N56" s="412"/>
    </row>
    <row r="57" spans="1:14" ht="22.5" customHeight="1">
      <c r="A57" s="393" t="s">
        <v>22092</v>
      </c>
      <c r="B57" s="407">
        <v>8806164122273</v>
      </c>
      <c r="C57" s="408" t="s">
        <v>28261</v>
      </c>
      <c r="D57" s="409" t="s">
        <v>22273</v>
      </c>
      <c r="E57" s="410">
        <v>3000</v>
      </c>
      <c r="F57" s="398">
        <v>0.5</v>
      </c>
      <c r="G57" s="399">
        <f t="shared" si="2"/>
        <v>1500</v>
      </c>
      <c r="H57" s="400" t="str">
        <f t="shared" si="3"/>
        <v>Введите курс</v>
      </c>
      <c r="I57" s="401">
        <v>15</v>
      </c>
      <c r="J57" s="402"/>
      <c r="K57" s="403">
        <f t="shared" si="4"/>
        <v>0</v>
      </c>
      <c r="L57" s="404">
        <f t="shared" si="5"/>
        <v>0</v>
      </c>
      <c r="M57" s="405" t="str">
        <f t="shared" si="6"/>
        <v/>
      </c>
      <c r="N57" s="412"/>
    </row>
    <row r="58" spans="1:14" ht="22.5" customHeight="1">
      <c r="A58" s="393" t="s">
        <v>22094</v>
      </c>
      <c r="B58" s="407">
        <v>8806164131954</v>
      </c>
      <c r="C58" s="408" t="s">
        <v>28262</v>
      </c>
      <c r="D58" s="409" t="s">
        <v>22309</v>
      </c>
      <c r="E58" s="410">
        <v>3000</v>
      </c>
      <c r="F58" s="398">
        <v>0.5</v>
      </c>
      <c r="G58" s="399">
        <f t="shared" si="2"/>
        <v>1500</v>
      </c>
      <c r="H58" s="400" t="str">
        <f t="shared" si="3"/>
        <v>Введите курс</v>
      </c>
      <c r="I58" s="401">
        <v>15</v>
      </c>
      <c r="J58" s="402"/>
      <c r="K58" s="403">
        <f t="shared" si="4"/>
        <v>0</v>
      </c>
      <c r="L58" s="404">
        <f t="shared" si="5"/>
        <v>0</v>
      </c>
      <c r="M58" s="405" t="str">
        <f t="shared" si="6"/>
        <v/>
      </c>
      <c r="N58" s="412"/>
    </row>
    <row r="59" spans="1:14" ht="22.5" customHeight="1">
      <c r="A59" s="393" t="s">
        <v>22096</v>
      </c>
      <c r="B59" s="407">
        <v>8806164131978</v>
      </c>
      <c r="C59" s="408" t="s">
        <v>28263</v>
      </c>
      <c r="D59" s="409" t="s">
        <v>22307</v>
      </c>
      <c r="E59" s="410">
        <v>3000</v>
      </c>
      <c r="F59" s="398">
        <v>0.5</v>
      </c>
      <c r="G59" s="399">
        <f t="shared" si="2"/>
        <v>1500</v>
      </c>
      <c r="H59" s="400" t="str">
        <f t="shared" si="3"/>
        <v>Введите курс</v>
      </c>
      <c r="I59" s="401">
        <v>15</v>
      </c>
      <c r="J59" s="402"/>
      <c r="K59" s="403">
        <f t="shared" si="4"/>
        <v>0</v>
      </c>
      <c r="L59" s="404">
        <f t="shared" si="5"/>
        <v>0</v>
      </c>
      <c r="M59" s="405" t="str">
        <f t="shared" si="6"/>
        <v/>
      </c>
      <c r="N59" s="412"/>
    </row>
    <row r="60" spans="1:14" ht="22.5" customHeight="1">
      <c r="A60" s="393" t="s">
        <v>22098</v>
      </c>
      <c r="B60" s="407">
        <v>8806164131985</v>
      </c>
      <c r="C60" s="408" t="s">
        <v>28264</v>
      </c>
      <c r="D60" s="409" t="s">
        <v>22313</v>
      </c>
      <c r="E60" s="410">
        <v>3000</v>
      </c>
      <c r="F60" s="398">
        <v>0.5</v>
      </c>
      <c r="G60" s="399">
        <f t="shared" si="2"/>
        <v>1500</v>
      </c>
      <c r="H60" s="400" t="str">
        <f t="shared" si="3"/>
        <v>Введите курс</v>
      </c>
      <c r="I60" s="401">
        <v>15</v>
      </c>
      <c r="J60" s="402"/>
      <c r="K60" s="403">
        <f t="shared" si="4"/>
        <v>0</v>
      </c>
      <c r="L60" s="404">
        <f t="shared" si="5"/>
        <v>0</v>
      </c>
      <c r="M60" s="405" t="str">
        <f t="shared" si="6"/>
        <v/>
      </c>
      <c r="N60" s="412"/>
    </row>
    <row r="61" spans="1:14" ht="22.5" customHeight="1">
      <c r="A61" s="393" t="s">
        <v>22099</v>
      </c>
      <c r="B61" s="407">
        <v>8806164131961</v>
      </c>
      <c r="C61" s="408" t="s">
        <v>28265</v>
      </c>
      <c r="D61" s="409" t="s">
        <v>22305</v>
      </c>
      <c r="E61" s="410">
        <v>3000</v>
      </c>
      <c r="F61" s="398">
        <v>0.5</v>
      </c>
      <c r="G61" s="399">
        <f t="shared" si="2"/>
        <v>1500</v>
      </c>
      <c r="H61" s="400" t="str">
        <f t="shared" si="3"/>
        <v>Введите курс</v>
      </c>
      <c r="I61" s="401">
        <v>15</v>
      </c>
      <c r="J61" s="402"/>
      <c r="K61" s="403">
        <f t="shared" si="4"/>
        <v>0</v>
      </c>
      <c r="L61" s="404">
        <f t="shared" si="5"/>
        <v>0</v>
      </c>
      <c r="M61" s="405" t="str">
        <f t="shared" si="6"/>
        <v/>
      </c>
      <c r="N61" s="412"/>
    </row>
    <row r="62" spans="1:14" ht="22.5" customHeight="1">
      <c r="A62" s="393" t="s">
        <v>22100</v>
      </c>
      <c r="B62" s="407">
        <v>8806164131992</v>
      </c>
      <c r="C62" s="408" t="s">
        <v>28266</v>
      </c>
      <c r="D62" s="409" t="s">
        <v>22311</v>
      </c>
      <c r="E62" s="410">
        <v>3000</v>
      </c>
      <c r="F62" s="398">
        <v>0.5</v>
      </c>
      <c r="G62" s="399">
        <f t="shared" si="2"/>
        <v>1500</v>
      </c>
      <c r="H62" s="400" t="str">
        <f t="shared" si="3"/>
        <v>Введите курс</v>
      </c>
      <c r="I62" s="401">
        <v>15</v>
      </c>
      <c r="J62" s="402"/>
      <c r="K62" s="403">
        <f t="shared" si="4"/>
        <v>0</v>
      </c>
      <c r="L62" s="404">
        <f t="shared" si="5"/>
        <v>0</v>
      </c>
      <c r="M62" s="405" t="str">
        <f t="shared" si="6"/>
        <v/>
      </c>
      <c r="N62" s="412"/>
    </row>
    <row r="63" spans="1:14" ht="22.5" customHeight="1">
      <c r="A63" s="393" t="s">
        <v>22101</v>
      </c>
      <c r="B63" s="407">
        <v>8806164122365</v>
      </c>
      <c r="C63" s="408" t="s">
        <v>28267</v>
      </c>
      <c r="D63" s="409" t="s">
        <v>22303</v>
      </c>
      <c r="E63" s="410">
        <v>3000</v>
      </c>
      <c r="F63" s="398">
        <v>0.5</v>
      </c>
      <c r="G63" s="399">
        <f t="shared" si="2"/>
        <v>1500</v>
      </c>
      <c r="H63" s="400" t="str">
        <f t="shared" si="3"/>
        <v>Введите курс</v>
      </c>
      <c r="I63" s="401">
        <v>15</v>
      </c>
      <c r="J63" s="402"/>
      <c r="K63" s="403">
        <f t="shared" si="4"/>
        <v>0</v>
      </c>
      <c r="L63" s="404">
        <f t="shared" si="5"/>
        <v>0</v>
      </c>
      <c r="M63" s="405" t="str">
        <f t="shared" si="6"/>
        <v/>
      </c>
      <c r="N63" s="412"/>
    </row>
    <row r="64" spans="1:14" ht="22.5" customHeight="1">
      <c r="A64" s="393" t="s">
        <v>22102</v>
      </c>
      <c r="B64" s="407">
        <v>8806164122358</v>
      </c>
      <c r="C64" s="408" t="s">
        <v>28268</v>
      </c>
      <c r="D64" s="409" t="s">
        <v>22301</v>
      </c>
      <c r="E64" s="410">
        <v>3000</v>
      </c>
      <c r="F64" s="398">
        <v>0.5</v>
      </c>
      <c r="G64" s="399">
        <f t="shared" si="2"/>
        <v>1500</v>
      </c>
      <c r="H64" s="400" t="str">
        <f t="shared" si="3"/>
        <v>Введите курс</v>
      </c>
      <c r="I64" s="401">
        <v>15</v>
      </c>
      <c r="J64" s="402"/>
      <c r="K64" s="403">
        <f t="shared" si="4"/>
        <v>0</v>
      </c>
      <c r="L64" s="404">
        <f t="shared" si="5"/>
        <v>0</v>
      </c>
      <c r="M64" s="405" t="str">
        <f t="shared" si="6"/>
        <v/>
      </c>
      <c r="N64" s="412"/>
    </row>
    <row r="65" spans="1:14" ht="22.5" customHeight="1">
      <c r="A65" s="393" t="s">
        <v>22103</v>
      </c>
      <c r="B65" s="407">
        <v>8806164122341</v>
      </c>
      <c r="C65" s="408" t="s">
        <v>28269</v>
      </c>
      <c r="D65" s="409" t="s">
        <v>22299</v>
      </c>
      <c r="E65" s="410">
        <v>3000</v>
      </c>
      <c r="F65" s="398">
        <v>0.5</v>
      </c>
      <c r="G65" s="399">
        <f t="shared" si="2"/>
        <v>1500</v>
      </c>
      <c r="H65" s="400" t="str">
        <f t="shared" si="3"/>
        <v>Введите курс</v>
      </c>
      <c r="I65" s="401">
        <v>15</v>
      </c>
      <c r="J65" s="402"/>
      <c r="K65" s="403">
        <f t="shared" si="4"/>
        <v>0</v>
      </c>
      <c r="L65" s="404">
        <f t="shared" si="5"/>
        <v>0</v>
      </c>
      <c r="M65" s="405" t="str">
        <f t="shared" si="6"/>
        <v/>
      </c>
      <c r="N65" s="412"/>
    </row>
    <row r="66" spans="1:14" ht="22.5" customHeight="1">
      <c r="A66" s="393" t="s">
        <v>22104</v>
      </c>
      <c r="B66" s="407">
        <v>8806164132029</v>
      </c>
      <c r="C66" s="408" t="s">
        <v>28270</v>
      </c>
      <c r="D66" s="409" t="s">
        <v>22297</v>
      </c>
      <c r="E66" s="410">
        <v>3000</v>
      </c>
      <c r="F66" s="398">
        <v>0.5</v>
      </c>
      <c r="G66" s="399">
        <f t="shared" si="2"/>
        <v>1500</v>
      </c>
      <c r="H66" s="400" t="str">
        <f t="shared" si="3"/>
        <v>Введите курс</v>
      </c>
      <c r="I66" s="401">
        <v>15</v>
      </c>
      <c r="J66" s="402"/>
      <c r="K66" s="403">
        <f t="shared" si="4"/>
        <v>0</v>
      </c>
      <c r="L66" s="404">
        <f t="shared" si="5"/>
        <v>0</v>
      </c>
      <c r="M66" s="405" t="str">
        <f t="shared" si="6"/>
        <v/>
      </c>
      <c r="N66" s="412"/>
    </row>
    <row r="67" spans="1:14" ht="22.5" customHeight="1">
      <c r="A67" s="393" t="s">
        <v>22105</v>
      </c>
      <c r="B67" s="407">
        <v>8806164132012</v>
      </c>
      <c r="C67" s="408" t="s">
        <v>28271</v>
      </c>
      <c r="D67" s="409" t="s">
        <v>22295</v>
      </c>
      <c r="E67" s="410">
        <v>3000</v>
      </c>
      <c r="F67" s="398">
        <v>0.5</v>
      </c>
      <c r="G67" s="399">
        <f t="shared" si="2"/>
        <v>1500</v>
      </c>
      <c r="H67" s="400" t="str">
        <f t="shared" si="3"/>
        <v>Введите курс</v>
      </c>
      <c r="I67" s="401">
        <v>15</v>
      </c>
      <c r="J67" s="402"/>
      <c r="K67" s="403">
        <f t="shared" si="4"/>
        <v>0</v>
      </c>
      <c r="L67" s="404">
        <f t="shared" si="5"/>
        <v>0</v>
      </c>
      <c r="M67" s="405" t="str">
        <f t="shared" si="6"/>
        <v/>
      </c>
      <c r="N67" s="412"/>
    </row>
    <row r="68" spans="1:14" ht="22.5" customHeight="1">
      <c r="A68" s="393" t="s">
        <v>22106</v>
      </c>
      <c r="B68" s="407">
        <v>8806164128701</v>
      </c>
      <c r="C68" s="408" t="s">
        <v>28272</v>
      </c>
      <c r="D68" s="409" t="s">
        <v>22293</v>
      </c>
      <c r="E68" s="410">
        <v>3000</v>
      </c>
      <c r="F68" s="398">
        <v>0.5</v>
      </c>
      <c r="G68" s="399">
        <f t="shared" ref="G68:G131" si="7">E68*F68</f>
        <v>1500</v>
      </c>
      <c r="H68" s="400" t="str">
        <f t="shared" ref="H68:H131" si="8">IF($H$1="","Введите курс",G68/$H$1)</f>
        <v>Введите курс</v>
      </c>
      <c r="I68" s="401">
        <v>15</v>
      </c>
      <c r="J68" s="402"/>
      <c r="K68" s="403">
        <f t="shared" ref="K68:K131" si="9">J68*I68</f>
        <v>0</v>
      </c>
      <c r="L68" s="404">
        <f t="shared" ref="L68:L131" si="10">K68*G68</f>
        <v>0</v>
      </c>
      <c r="M68" s="405" t="str">
        <f t="shared" ref="M68:M131" si="11">IFERROR(K68*H68,"")</f>
        <v/>
      </c>
      <c r="N68" s="412"/>
    </row>
    <row r="69" spans="1:14" ht="22.5" customHeight="1">
      <c r="A69" s="393" t="s">
        <v>22107</v>
      </c>
      <c r="B69" s="407">
        <v>8806164128718</v>
      </c>
      <c r="C69" s="408" t="s">
        <v>28273</v>
      </c>
      <c r="D69" s="409" t="s">
        <v>22286</v>
      </c>
      <c r="E69" s="410">
        <v>3000</v>
      </c>
      <c r="F69" s="398">
        <v>0.5</v>
      </c>
      <c r="G69" s="399">
        <f t="shared" si="7"/>
        <v>1500</v>
      </c>
      <c r="H69" s="400" t="str">
        <f t="shared" si="8"/>
        <v>Введите курс</v>
      </c>
      <c r="I69" s="401">
        <v>15</v>
      </c>
      <c r="J69" s="402"/>
      <c r="K69" s="403">
        <f t="shared" si="9"/>
        <v>0</v>
      </c>
      <c r="L69" s="404">
        <f t="shared" si="10"/>
        <v>0</v>
      </c>
      <c r="M69" s="405" t="str">
        <f t="shared" si="11"/>
        <v/>
      </c>
      <c r="N69" s="412"/>
    </row>
    <row r="70" spans="1:14" ht="22.5" customHeight="1">
      <c r="A70" s="393" t="s">
        <v>22108</v>
      </c>
      <c r="B70" s="407">
        <v>8806164128688</v>
      </c>
      <c r="C70" s="408" t="s">
        <v>28274</v>
      </c>
      <c r="D70" s="409" t="s">
        <v>22291</v>
      </c>
      <c r="E70" s="410">
        <v>3000</v>
      </c>
      <c r="F70" s="398">
        <v>0.5</v>
      </c>
      <c r="G70" s="399">
        <f t="shared" si="7"/>
        <v>1500</v>
      </c>
      <c r="H70" s="400" t="str">
        <f t="shared" si="8"/>
        <v>Введите курс</v>
      </c>
      <c r="I70" s="401">
        <v>15</v>
      </c>
      <c r="J70" s="402"/>
      <c r="K70" s="403">
        <f t="shared" si="9"/>
        <v>0</v>
      </c>
      <c r="L70" s="404">
        <f t="shared" si="10"/>
        <v>0</v>
      </c>
      <c r="M70" s="405" t="str">
        <f t="shared" si="11"/>
        <v/>
      </c>
      <c r="N70" s="412"/>
    </row>
    <row r="71" spans="1:14" ht="22.5" customHeight="1">
      <c r="A71" s="393" t="s">
        <v>22109</v>
      </c>
      <c r="B71" s="407">
        <v>8806164128695</v>
      </c>
      <c r="C71" s="408" t="s">
        <v>28275</v>
      </c>
      <c r="D71" s="409" t="s">
        <v>28276</v>
      </c>
      <c r="E71" s="410">
        <v>3000</v>
      </c>
      <c r="F71" s="398">
        <v>0.5</v>
      </c>
      <c r="G71" s="399">
        <f t="shared" si="7"/>
        <v>1500</v>
      </c>
      <c r="H71" s="400" t="str">
        <f t="shared" si="8"/>
        <v>Введите курс</v>
      </c>
      <c r="I71" s="401">
        <v>15</v>
      </c>
      <c r="J71" s="402"/>
      <c r="K71" s="403">
        <f t="shared" si="9"/>
        <v>0</v>
      </c>
      <c r="L71" s="404">
        <f t="shared" si="10"/>
        <v>0</v>
      </c>
      <c r="M71" s="405" t="str">
        <f t="shared" si="11"/>
        <v/>
      </c>
      <c r="N71" s="412"/>
    </row>
    <row r="72" spans="1:14" ht="22.5" customHeight="1">
      <c r="A72" s="393" t="s">
        <v>22110</v>
      </c>
      <c r="B72" s="407">
        <v>8806164128725</v>
      </c>
      <c r="C72" s="408" t="s">
        <v>28277</v>
      </c>
      <c r="D72" s="409" t="s">
        <v>22288</v>
      </c>
      <c r="E72" s="410">
        <v>3000</v>
      </c>
      <c r="F72" s="398">
        <v>0.5</v>
      </c>
      <c r="G72" s="399">
        <f t="shared" si="7"/>
        <v>1500</v>
      </c>
      <c r="H72" s="400" t="str">
        <f t="shared" si="8"/>
        <v>Введите курс</v>
      </c>
      <c r="I72" s="401">
        <v>15</v>
      </c>
      <c r="J72" s="402"/>
      <c r="K72" s="403">
        <f t="shared" si="9"/>
        <v>0</v>
      </c>
      <c r="L72" s="404">
        <f t="shared" si="10"/>
        <v>0</v>
      </c>
      <c r="M72" s="405" t="str">
        <f t="shared" si="11"/>
        <v/>
      </c>
      <c r="N72" s="412"/>
    </row>
    <row r="73" spans="1:14" ht="22.5" customHeight="1">
      <c r="A73" s="393" t="s">
        <v>22111</v>
      </c>
      <c r="B73" s="407" t="s">
        <v>27959</v>
      </c>
      <c r="C73" s="408" t="s">
        <v>23933</v>
      </c>
      <c r="D73" s="409" t="s">
        <v>28278</v>
      </c>
      <c r="E73" s="410">
        <v>6000</v>
      </c>
      <c r="F73" s="398">
        <v>0.5</v>
      </c>
      <c r="G73" s="399">
        <f t="shared" si="7"/>
        <v>3000</v>
      </c>
      <c r="H73" s="400" t="str">
        <f t="shared" si="8"/>
        <v>Введите курс</v>
      </c>
      <c r="I73" s="401">
        <v>10</v>
      </c>
      <c r="J73" s="402"/>
      <c r="K73" s="403">
        <f t="shared" si="9"/>
        <v>0</v>
      </c>
      <c r="L73" s="404">
        <f t="shared" si="10"/>
        <v>0</v>
      </c>
      <c r="M73" s="405" t="str">
        <f t="shared" si="11"/>
        <v/>
      </c>
      <c r="N73" s="412"/>
    </row>
    <row r="74" spans="1:14" ht="22.5" customHeight="1">
      <c r="A74" s="393" t="s">
        <v>22112</v>
      </c>
      <c r="B74" s="407" t="s">
        <v>27960</v>
      </c>
      <c r="C74" s="408" t="s">
        <v>23930</v>
      </c>
      <c r="D74" s="409" t="s">
        <v>28279</v>
      </c>
      <c r="E74" s="410">
        <v>6000</v>
      </c>
      <c r="F74" s="398">
        <v>0.5</v>
      </c>
      <c r="G74" s="399">
        <f t="shared" si="7"/>
        <v>3000</v>
      </c>
      <c r="H74" s="400" t="str">
        <f t="shared" si="8"/>
        <v>Введите курс</v>
      </c>
      <c r="I74" s="401">
        <v>10</v>
      </c>
      <c r="J74" s="402"/>
      <c r="K74" s="403">
        <f t="shared" si="9"/>
        <v>0</v>
      </c>
      <c r="L74" s="404">
        <f t="shared" si="10"/>
        <v>0</v>
      </c>
      <c r="M74" s="405" t="str">
        <f t="shared" si="11"/>
        <v/>
      </c>
      <c r="N74" s="412"/>
    </row>
    <row r="75" spans="1:14" ht="22.5" customHeight="1">
      <c r="A75" s="393" t="s">
        <v>22113</v>
      </c>
      <c r="B75" s="407" t="s">
        <v>27961</v>
      </c>
      <c r="C75" s="408" t="s">
        <v>23931</v>
      </c>
      <c r="D75" s="409" t="s">
        <v>28280</v>
      </c>
      <c r="E75" s="410">
        <v>6000</v>
      </c>
      <c r="F75" s="398">
        <v>0.5</v>
      </c>
      <c r="G75" s="399">
        <f t="shared" si="7"/>
        <v>3000</v>
      </c>
      <c r="H75" s="400" t="str">
        <f t="shared" si="8"/>
        <v>Введите курс</v>
      </c>
      <c r="I75" s="401">
        <v>10</v>
      </c>
      <c r="J75" s="402"/>
      <c r="K75" s="403">
        <f t="shared" si="9"/>
        <v>0</v>
      </c>
      <c r="L75" s="404">
        <f t="shared" si="10"/>
        <v>0</v>
      </c>
      <c r="M75" s="405" t="str">
        <f t="shared" si="11"/>
        <v/>
      </c>
      <c r="N75" s="412"/>
    </row>
    <row r="76" spans="1:14" ht="22.5" customHeight="1">
      <c r="A76" s="393" t="s">
        <v>22114</v>
      </c>
      <c r="B76" s="407" t="s">
        <v>27962</v>
      </c>
      <c r="C76" s="408" t="s">
        <v>23934</v>
      </c>
      <c r="D76" s="409" t="s">
        <v>28281</v>
      </c>
      <c r="E76" s="410">
        <v>6000</v>
      </c>
      <c r="F76" s="398">
        <v>0.5</v>
      </c>
      <c r="G76" s="399">
        <f t="shared" si="7"/>
        <v>3000</v>
      </c>
      <c r="H76" s="400" t="str">
        <f t="shared" si="8"/>
        <v>Введите курс</v>
      </c>
      <c r="I76" s="401">
        <v>10</v>
      </c>
      <c r="J76" s="402"/>
      <c r="K76" s="403">
        <f t="shared" si="9"/>
        <v>0</v>
      </c>
      <c r="L76" s="404">
        <f t="shared" si="10"/>
        <v>0</v>
      </c>
      <c r="M76" s="405" t="str">
        <f t="shared" si="11"/>
        <v/>
      </c>
      <c r="N76" s="412"/>
    </row>
    <row r="77" spans="1:14" ht="22.5" customHeight="1">
      <c r="A77" s="393" t="s">
        <v>22116</v>
      </c>
      <c r="B77" s="407" t="s">
        <v>27963</v>
      </c>
      <c r="C77" s="408" t="s">
        <v>23932</v>
      </c>
      <c r="D77" s="409" t="s">
        <v>28282</v>
      </c>
      <c r="E77" s="410">
        <v>6000</v>
      </c>
      <c r="F77" s="398">
        <v>0.5</v>
      </c>
      <c r="G77" s="399">
        <f t="shared" si="7"/>
        <v>3000</v>
      </c>
      <c r="H77" s="400" t="str">
        <f t="shared" si="8"/>
        <v>Введите курс</v>
      </c>
      <c r="I77" s="401">
        <v>10</v>
      </c>
      <c r="J77" s="402"/>
      <c r="K77" s="403">
        <f t="shared" si="9"/>
        <v>0</v>
      </c>
      <c r="L77" s="404">
        <f t="shared" si="10"/>
        <v>0</v>
      </c>
      <c r="M77" s="405" t="str">
        <f t="shared" si="11"/>
        <v/>
      </c>
      <c r="N77" s="412"/>
    </row>
    <row r="78" spans="1:14" ht="22.5" customHeight="1">
      <c r="A78" s="393" t="s">
        <v>22118</v>
      </c>
      <c r="B78" s="407" t="s">
        <v>27964</v>
      </c>
      <c r="C78" s="408" t="s">
        <v>28283</v>
      </c>
      <c r="D78" s="409" t="s">
        <v>22725</v>
      </c>
      <c r="E78" s="410">
        <v>15000</v>
      </c>
      <c r="F78" s="398">
        <v>0.5</v>
      </c>
      <c r="G78" s="399">
        <f t="shared" si="7"/>
        <v>7500</v>
      </c>
      <c r="H78" s="400" t="str">
        <f t="shared" si="8"/>
        <v>Введите курс</v>
      </c>
      <c r="I78" s="401">
        <v>10</v>
      </c>
      <c r="J78" s="402"/>
      <c r="K78" s="403">
        <f t="shared" si="9"/>
        <v>0</v>
      </c>
      <c r="L78" s="404">
        <f t="shared" si="10"/>
        <v>0</v>
      </c>
      <c r="M78" s="405" t="str">
        <f t="shared" si="11"/>
        <v/>
      </c>
      <c r="N78" s="412"/>
    </row>
    <row r="79" spans="1:14" ht="22.5" customHeight="1">
      <c r="A79" s="393" t="s">
        <v>22120</v>
      </c>
      <c r="B79" s="407">
        <v>8806164168318</v>
      </c>
      <c r="C79" s="408" t="s">
        <v>28284</v>
      </c>
      <c r="D79" s="409" t="s">
        <v>23824</v>
      </c>
      <c r="E79" s="410">
        <v>15000</v>
      </c>
      <c r="F79" s="398">
        <v>0.5</v>
      </c>
      <c r="G79" s="399">
        <f t="shared" si="7"/>
        <v>7500</v>
      </c>
      <c r="H79" s="400" t="str">
        <f t="shared" si="8"/>
        <v>Введите курс</v>
      </c>
      <c r="I79" s="401">
        <v>10</v>
      </c>
      <c r="J79" s="402"/>
      <c r="K79" s="403">
        <f t="shared" si="9"/>
        <v>0</v>
      </c>
      <c r="L79" s="404">
        <f t="shared" si="10"/>
        <v>0</v>
      </c>
      <c r="M79" s="405" t="str">
        <f t="shared" si="11"/>
        <v/>
      </c>
      <c r="N79" s="412"/>
    </row>
    <row r="80" spans="1:14" ht="22.5" customHeight="1">
      <c r="A80" s="393" t="s">
        <v>22121</v>
      </c>
      <c r="B80" s="407">
        <v>8806164168295</v>
      </c>
      <c r="C80" s="408" t="s">
        <v>28285</v>
      </c>
      <c r="D80" s="409" t="s">
        <v>23823</v>
      </c>
      <c r="E80" s="410">
        <v>15000</v>
      </c>
      <c r="F80" s="398">
        <v>0.5</v>
      </c>
      <c r="G80" s="399">
        <f t="shared" si="7"/>
        <v>7500</v>
      </c>
      <c r="H80" s="400" t="str">
        <f t="shared" si="8"/>
        <v>Введите курс</v>
      </c>
      <c r="I80" s="401">
        <v>10</v>
      </c>
      <c r="J80" s="402"/>
      <c r="K80" s="403">
        <f t="shared" si="9"/>
        <v>0</v>
      </c>
      <c r="L80" s="404">
        <f t="shared" si="10"/>
        <v>0</v>
      </c>
      <c r="M80" s="405" t="str">
        <f t="shared" si="11"/>
        <v/>
      </c>
      <c r="N80" s="412"/>
    </row>
    <row r="81" spans="1:14" ht="22.5" customHeight="1">
      <c r="A81" s="393" t="s">
        <v>22122</v>
      </c>
      <c r="B81" s="407">
        <v>8806164168288</v>
      </c>
      <c r="C81" s="408" t="s">
        <v>28286</v>
      </c>
      <c r="D81" s="409" t="s">
        <v>23822</v>
      </c>
      <c r="E81" s="410">
        <v>15000</v>
      </c>
      <c r="F81" s="398">
        <v>0.5</v>
      </c>
      <c r="G81" s="399">
        <f t="shared" si="7"/>
        <v>7500</v>
      </c>
      <c r="H81" s="400" t="str">
        <f t="shared" si="8"/>
        <v>Введите курс</v>
      </c>
      <c r="I81" s="401">
        <v>10</v>
      </c>
      <c r="J81" s="402"/>
      <c r="K81" s="403">
        <f t="shared" si="9"/>
        <v>0</v>
      </c>
      <c r="L81" s="404">
        <f t="shared" si="10"/>
        <v>0</v>
      </c>
      <c r="M81" s="405" t="str">
        <f t="shared" si="11"/>
        <v/>
      </c>
      <c r="N81" s="412"/>
    </row>
    <row r="82" spans="1:14" ht="22.5" customHeight="1">
      <c r="A82" s="393" t="s">
        <v>22123</v>
      </c>
      <c r="B82" s="407">
        <v>8806164168301</v>
      </c>
      <c r="C82" s="408" t="s">
        <v>28287</v>
      </c>
      <c r="D82" s="409" t="s">
        <v>23821</v>
      </c>
      <c r="E82" s="410">
        <v>15000</v>
      </c>
      <c r="F82" s="398">
        <v>0.5</v>
      </c>
      <c r="G82" s="399">
        <f t="shared" si="7"/>
        <v>7500</v>
      </c>
      <c r="H82" s="400" t="str">
        <f t="shared" si="8"/>
        <v>Введите курс</v>
      </c>
      <c r="I82" s="401">
        <v>10</v>
      </c>
      <c r="J82" s="402"/>
      <c r="K82" s="403">
        <f t="shared" si="9"/>
        <v>0</v>
      </c>
      <c r="L82" s="404">
        <f t="shared" si="10"/>
        <v>0</v>
      </c>
      <c r="M82" s="405" t="str">
        <f t="shared" si="11"/>
        <v/>
      </c>
      <c r="N82" s="412"/>
    </row>
    <row r="83" spans="1:14" ht="22.5" customHeight="1">
      <c r="A83" s="393" t="s">
        <v>22124</v>
      </c>
      <c r="B83" s="407">
        <v>8806164166185</v>
      </c>
      <c r="C83" s="408" t="s">
        <v>28288</v>
      </c>
      <c r="D83" s="409" t="s">
        <v>23777</v>
      </c>
      <c r="E83" s="410">
        <v>15000</v>
      </c>
      <c r="F83" s="398">
        <v>0.5</v>
      </c>
      <c r="G83" s="399">
        <f t="shared" si="7"/>
        <v>7500</v>
      </c>
      <c r="H83" s="400" t="str">
        <f t="shared" si="8"/>
        <v>Введите курс</v>
      </c>
      <c r="I83" s="401">
        <v>10</v>
      </c>
      <c r="J83" s="402"/>
      <c r="K83" s="403">
        <f t="shared" si="9"/>
        <v>0</v>
      </c>
      <c r="L83" s="404">
        <f t="shared" si="10"/>
        <v>0</v>
      </c>
      <c r="M83" s="405" t="str">
        <f t="shared" si="11"/>
        <v/>
      </c>
      <c r="N83" s="412"/>
    </row>
    <row r="84" spans="1:14" ht="22.5" customHeight="1">
      <c r="A84" s="393" t="s">
        <v>22125</v>
      </c>
      <c r="B84" s="407">
        <v>8806164152508</v>
      </c>
      <c r="C84" s="408" t="s">
        <v>28289</v>
      </c>
      <c r="D84" s="409" t="s">
        <v>22808</v>
      </c>
      <c r="E84" s="410">
        <v>15000</v>
      </c>
      <c r="F84" s="398">
        <v>0.5</v>
      </c>
      <c r="G84" s="399">
        <f t="shared" si="7"/>
        <v>7500</v>
      </c>
      <c r="H84" s="400" t="str">
        <f t="shared" si="8"/>
        <v>Введите курс</v>
      </c>
      <c r="I84" s="401">
        <v>10</v>
      </c>
      <c r="J84" s="402"/>
      <c r="K84" s="403">
        <f t="shared" si="9"/>
        <v>0</v>
      </c>
      <c r="L84" s="404">
        <f t="shared" si="10"/>
        <v>0</v>
      </c>
      <c r="M84" s="405" t="str">
        <f t="shared" si="11"/>
        <v/>
      </c>
      <c r="N84" s="412"/>
    </row>
    <row r="85" spans="1:14" ht="22.5" customHeight="1">
      <c r="A85" s="393" t="s">
        <v>22127</v>
      </c>
      <c r="B85" s="407" t="s">
        <v>27965</v>
      </c>
      <c r="C85" s="408" t="s">
        <v>28290</v>
      </c>
      <c r="D85" s="409" t="s">
        <v>28291</v>
      </c>
      <c r="E85" s="410">
        <v>12000</v>
      </c>
      <c r="F85" s="398">
        <v>0.5</v>
      </c>
      <c r="G85" s="399">
        <f t="shared" si="7"/>
        <v>6000</v>
      </c>
      <c r="H85" s="400" t="str">
        <f t="shared" si="8"/>
        <v>Введите курс</v>
      </c>
      <c r="I85" s="401">
        <v>10</v>
      </c>
      <c r="J85" s="402"/>
      <c r="K85" s="403">
        <f t="shared" si="9"/>
        <v>0</v>
      </c>
      <c r="L85" s="404">
        <f t="shared" si="10"/>
        <v>0</v>
      </c>
      <c r="M85" s="405" t="str">
        <f t="shared" si="11"/>
        <v/>
      </c>
      <c r="N85" s="412"/>
    </row>
    <row r="86" spans="1:14" ht="22.5" customHeight="1">
      <c r="A86" s="393" t="s">
        <v>22129</v>
      </c>
      <c r="B86" s="407" t="s">
        <v>27966</v>
      </c>
      <c r="C86" s="408" t="s">
        <v>28292</v>
      </c>
      <c r="D86" s="409" t="s">
        <v>28293</v>
      </c>
      <c r="E86" s="410">
        <v>12000</v>
      </c>
      <c r="F86" s="398">
        <v>0.5</v>
      </c>
      <c r="G86" s="399">
        <f t="shared" si="7"/>
        <v>6000</v>
      </c>
      <c r="H86" s="400" t="str">
        <f t="shared" si="8"/>
        <v>Введите курс</v>
      </c>
      <c r="I86" s="401">
        <v>10</v>
      </c>
      <c r="J86" s="402"/>
      <c r="K86" s="403">
        <f t="shared" si="9"/>
        <v>0</v>
      </c>
      <c r="L86" s="404">
        <f t="shared" si="10"/>
        <v>0</v>
      </c>
      <c r="M86" s="405" t="str">
        <f t="shared" si="11"/>
        <v/>
      </c>
      <c r="N86" s="412"/>
    </row>
    <row r="87" spans="1:14" ht="22.5" customHeight="1">
      <c r="A87" s="393" t="s">
        <v>22130</v>
      </c>
      <c r="B87" s="407" t="s">
        <v>27967</v>
      </c>
      <c r="C87" s="408" t="s">
        <v>28294</v>
      </c>
      <c r="D87" s="409" t="s">
        <v>28295</v>
      </c>
      <c r="E87" s="410">
        <v>12000</v>
      </c>
      <c r="F87" s="398">
        <v>0.5</v>
      </c>
      <c r="G87" s="399">
        <f t="shared" si="7"/>
        <v>6000</v>
      </c>
      <c r="H87" s="400" t="str">
        <f t="shared" si="8"/>
        <v>Введите курс</v>
      </c>
      <c r="I87" s="401">
        <v>10</v>
      </c>
      <c r="J87" s="402"/>
      <c r="K87" s="403">
        <f t="shared" si="9"/>
        <v>0</v>
      </c>
      <c r="L87" s="404">
        <f t="shared" si="10"/>
        <v>0</v>
      </c>
      <c r="M87" s="405" t="str">
        <f t="shared" si="11"/>
        <v/>
      </c>
      <c r="N87" s="412"/>
    </row>
    <row r="88" spans="1:14" ht="22.5" customHeight="1">
      <c r="A88" s="393" t="s">
        <v>22132</v>
      </c>
      <c r="B88" s="407" t="s">
        <v>27968</v>
      </c>
      <c r="C88" s="408" t="s">
        <v>28296</v>
      </c>
      <c r="D88" s="409" t="s">
        <v>22242</v>
      </c>
      <c r="E88" s="410">
        <v>12000</v>
      </c>
      <c r="F88" s="398">
        <v>0.5</v>
      </c>
      <c r="G88" s="399">
        <f t="shared" si="7"/>
        <v>6000</v>
      </c>
      <c r="H88" s="400" t="str">
        <f t="shared" si="8"/>
        <v>Введите курс</v>
      </c>
      <c r="I88" s="401">
        <v>10</v>
      </c>
      <c r="J88" s="402"/>
      <c r="K88" s="403">
        <f t="shared" si="9"/>
        <v>0</v>
      </c>
      <c r="L88" s="404">
        <f t="shared" si="10"/>
        <v>0</v>
      </c>
      <c r="M88" s="405" t="str">
        <f t="shared" si="11"/>
        <v/>
      </c>
      <c r="N88" s="412"/>
    </row>
    <row r="89" spans="1:14" ht="22.5" customHeight="1">
      <c r="A89" s="393" t="s">
        <v>22133</v>
      </c>
      <c r="B89" s="407" t="s">
        <v>27969</v>
      </c>
      <c r="C89" s="408" t="s">
        <v>28297</v>
      </c>
      <c r="D89" s="409" t="s">
        <v>22240</v>
      </c>
      <c r="E89" s="410">
        <v>12000</v>
      </c>
      <c r="F89" s="398">
        <v>0.5</v>
      </c>
      <c r="G89" s="399">
        <f t="shared" si="7"/>
        <v>6000</v>
      </c>
      <c r="H89" s="400" t="str">
        <f t="shared" si="8"/>
        <v>Введите курс</v>
      </c>
      <c r="I89" s="401">
        <v>10</v>
      </c>
      <c r="J89" s="402"/>
      <c r="K89" s="403">
        <f t="shared" si="9"/>
        <v>0</v>
      </c>
      <c r="L89" s="404">
        <f t="shared" si="10"/>
        <v>0</v>
      </c>
      <c r="M89" s="405" t="str">
        <f t="shared" si="11"/>
        <v/>
      </c>
      <c r="N89" s="412"/>
    </row>
    <row r="90" spans="1:14" ht="22.5" customHeight="1">
      <c r="A90" s="393" t="s">
        <v>22135</v>
      </c>
      <c r="B90" s="407" t="s">
        <v>27970</v>
      </c>
      <c r="C90" s="408" t="s">
        <v>28298</v>
      </c>
      <c r="D90" s="409" t="s">
        <v>22163</v>
      </c>
      <c r="E90" s="410">
        <v>12000</v>
      </c>
      <c r="F90" s="398">
        <v>0.5</v>
      </c>
      <c r="G90" s="399">
        <f t="shared" si="7"/>
        <v>6000</v>
      </c>
      <c r="H90" s="400" t="str">
        <f t="shared" si="8"/>
        <v>Введите курс</v>
      </c>
      <c r="I90" s="401">
        <v>10</v>
      </c>
      <c r="J90" s="402"/>
      <c r="K90" s="403">
        <f t="shared" si="9"/>
        <v>0</v>
      </c>
      <c r="L90" s="404">
        <f t="shared" si="10"/>
        <v>0</v>
      </c>
      <c r="M90" s="405" t="str">
        <f t="shared" si="11"/>
        <v/>
      </c>
      <c r="N90" s="412"/>
    </row>
    <row r="91" spans="1:14" ht="22.5" customHeight="1">
      <c r="A91" s="393" t="s">
        <v>22136</v>
      </c>
      <c r="B91" s="407" t="s">
        <v>27971</v>
      </c>
      <c r="C91" s="408" t="s">
        <v>28299</v>
      </c>
      <c r="D91" s="409" t="s">
        <v>28300</v>
      </c>
      <c r="E91" s="410">
        <v>12000</v>
      </c>
      <c r="F91" s="398">
        <v>0.5</v>
      </c>
      <c r="G91" s="399">
        <f t="shared" si="7"/>
        <v>6000</v>
      </c>
      <c r="H91" s="400" t="str">
        <f t="shared" si="8"/>
        <v>Введите курс</v>
      </c>
      <c r="I91" s="401">
        <v>10</v>
      </c>
      <c r="J91" s="402"/>
      <c r="K91" s="403">
        <f t="shared" si="9"/>
        <v>0</v>
      </c>
      <c r="L91" s="404">
        <f t="shared" si="10"/>
        <v>0</v>
      </c>
      <c r="M91" s="405" t="str">
        <f t="shared" si="11"/>
        <v/>
      </c>
      <c r="N91" s="412"/>
    </row>
    <row r="92" spans="1:14" ht="22.5" customHeight="1">
      <c r="A92" s="393" t="s">
        <v>22138</v>
      </c>
      <c r="B92" s="407" t="s">
        <v>27972</v>
      </c>
      <c r="C92" s="408" t="s">
        <v>28301</v>
      </c>
      <c r="D92" s="409" t="s">
        <v>22161</v>
      </c>
      <c r="E92" s="410">
        <v>12000</v>
      </c>
      <c r="F92" s="398">
        <v>0.5</v>
      </c>
      <c r="G92" s="399">
        <f t="shared" si="7"/>
        <v>6000</v>
      </c>
      <c r="H92" s="400" t="str">
        <f t="shared" si="8"/>
        <v>Введите курс</v>
      </c>
      <c r="I92" s="401">
        <v>10</v>
      </c>
      <c r="J92" s="402"/>
      <c r="K92" s="403">
        <f t="shared" si="9"/>
        <v>0</v>
      </c>
      <c r="L92" s="404">
        <f t="shared" si="10"/>
        <v>0</v>
      </c>
      <c r="M92" s="405" t="str">
        <f t="shared" si="11"/>
        <v/>
      </c>
      <c r="N92" s="412"/>
    </row>
    <row r="93" spans="1:14" ht="22.5" customHeight="1">
      <c r="A93" s="393" t="s">
        <v>22140</v>
      </c>
      <c r="B93" s="407" t="s">
        <v>27973</v>
      </c>
      <c r="C93" s="408" t="s">
        <v>28302</v>
      </c>
      <c r="D93" s="409" t="s">
        <v>28303</v>
      </c>
      <c r="E93" s="410">
        <v>12000</v>
      </c>
      <c r="F93" s="398">
        <v>0.5</v>
      </c>
      <c r="G93" s="399">
        <f t="shared" si="7"/>
        <v>6000</v>
      </c>
      <c r="H93" s="400" t="str">
        <f t="shared" si="8"/>
        <v>Введите курс</v>
      </c>
      <c r="I93" s="401">
        <v>10</v>
      </c>
      <c r="J93" s="402"/>
      <c r="K93" s="403">
        <f t="shared" si="9"/>
        <v>0</v>
      </c>
      <c r="L93" s="404">
        <f t="shared" si="10"/>
        <v>0</v>
      </c>
      <c r="M93" s="405" t="str">
        <f t="shared" si="11"/>
        <v/>
      </c>
      <c r="N93" s="412"/>
    </row>
    <row r="94" spans="1:14" ht="22.5" customHeight="1">
      <c r="A94" s="393" t="s">
        <v>22142</v>
      </c>
      <c r="B94" s="407" t="s">
        <v>27974</v>
      </c>
      <c r="C94" s="408" t="s">
        <v>28304</v>
      </c>
      <c r="D94" s="409" t="s">
        <v>28305</v>
      </c>
      <c r="E94" s="410">
        <v>12000</v>
      </c>
      <c r="F94" s="398">
        <v>0.5</v>
      </c>
      <c r="G94" s="399">
        <f t="shared" si="7"/>
        <v>6000</v>
      </c>
      <c r="H94" s="400" t="str">
        <f t="shared" si="8"/>
        <v>Введите курс</v>
      </c>
      <c r="I94" s="401">
        <v>10</v>
      </c>
      <c r="J94" s="402"/>
      <c r="K94" s="403">
        <f t="shared" si="9"/>
        <v>0</v>
      </c>
      <c r="L94" s="404">
        <f t="shared" si="10"/>
        <v>0</v>
      </c>
      <c r="M94" s="405" t="str">
        <f t="shared" si="11"/>
        <v/>
      </c>
      <c r="N94" s="412"/>
    </row>
    <row r="95" spans="1:14" ht="22.5" customHeight="1">
      <c r="A95" s="393" t="s">
        <v>22143</v>
      </c>
      <c r="B95" s="407">
        <v>8806164159750</v>
      </c>
      <c r="C95" s="408" t="s">
        <v>28306</v>
      </c>
      <c r="D95" s="409" t="s">
        <v>22215</v>
      </c>
      <c r="E95" s="410">
        <v>12000</v>
      </c>
      <c r="F95" s="398">
        <v>0.5</v>
      </c>
      <c r="G95" s="399">
        <f t="shared" si="7"/>
        <v>6000</v>
      </c>
      <c r="H95" s="400" t="str">
        <f t="shared" si="8"/>
        <v>Введите курс</v>
      </c>
      <c r="I95" s="401">
        <v>10</v>
      </c>
      <c r="J95" s="402"/>
      <c r="K95" s="403">
        <f t="shared" si="9"/>
        <v>0</v>
      </c>
      <c r="L95" s="404">
        <f t="shared" si="10"/>
        <v>0</v>
      </c>
      <c r="M95" s="405" t="str">
        <f t="shared" si="11"/>
        <v/>
      </c>
      <c r="N95" s="412"/>
    </row>
    <row r="96" spans="1:14" ht="22.5" customHeight="1">
      <c r="A96" s="393" t="s">
        <v>22144</v>
      </c>
      <c r="B96" s="407">
        <v>8806164159743</v>
      </c>
      <c r="C96" s="408" t="s">
        <v>28307</v>
      </c>
      <c r="D96" s="409" t="s">
        <v>22213</v>
      </c>
      <c r="E96" s="410">
        <v>12000</v>
      </c>
      <c r="F96" s="398">
        <v>0.5</v>
      </c>
      <c r="G96" s="399">
        <f t="shared" si="7"/>
        <v>6000</v>
      </c>
      <c r="H96" s="400" t="str">
        <f t="shared" si="8"/>
        <v>Введите курс</v>
      </c>
      <c r="I96" s="401">
        <v>10</v>
      </c>
      <c r="J96" s="402"/>
      <c r="K96" s="403">
        <f t="shared" si="9"/>
        <v>0</v>
      </c>
      <c r="L96" s="404">
        <f t="shared" si="10"/>
        <v>0</v>
      </c>
      <c r="M96" s="405" t="str">
        <f t="shared" si="11"/>
        <v/>
      </c>
      <c r="N96" s="412"/>
    </row>
    <row r="97" spans="1:14" ht="22.5" customHeight="1">
      <c r="A97" s="393" t="s">
        <v>22145</v>
      </c>
      <c r="B97" s="407">
        <v>8806164145807</v>
      </c>
      <c r="C97" s="408" t="s">
        <v>28308</v>
      </c>
      <c r="D97" s="409" t="s">
        <v>22236</v>
      </c>
      <c r="E97" s="410">
        <v>10000</v>
      </c>
      <c r="F97" s="398">
        <v>0.5</v>
      </c>
      <c r="G97" s="399">
        <f t="shared" si="7"/>
        <v>5000</v>
      </c>
      <c r="H97" s="400" t="str">
        <f t="shared" si="8"/>
        <v>Введите курс</v>
      </c>
      <c r="I97" s="401">
        <v>10</v>
      </c>
      <c r="J97" s="402"/>
      <c r="K97" s="403">
        <f t="shared" si="9"/>
        <v>0</v>
      </c>
      <c r="L97" s="404">
        <f t="shared" si="10"/>
        <v>0</v>
      </c>
      <c r="M97" s="405" t="str">
        <f t="shared" si="11"/>
        <v/>
      </c>
      <c r="N97" s="412"/>
    </row>
    <row r="98" spans="1:14" ht="22.5" customHeight="1">
      <c r="A98" s="393" t="s">
        <v>22147</v>
      </c>
      <c r="B98" s="407">
        <v>8806164159736</v>
      </c>
      <c r="C98" s="408" t="s">
        <v>28309</v>
      </c>
      <c r="D98" s="409" t="s">
        <v>22211</v>
      </c>
      <c r="E98" s="410">
        <v>12000</v>
      </c>
      <c r="F98" s="398">
        <v>0.5</v>
      </c>
      <c r="G98" s="399">
        <f t="shared" si="7"/>
        <v>6000</v>
      </c>
      <c r="H98" s="400" t="str">
        <f t="shared" si="8"/>
        <v>Введите курс</v>
      </c>
      <c r="I98" s="401">
        <v>10</v>
      </c>
      <c r="J98" s="402"/>
      <c r="K98" s="403">
        <f t="shared" si="9"/>
        <v>0</v>
      </c>
      <c r="L98" s="404">
        <f t="shared" si="10"/>
        <v>0</v>
      </c>
      <c r="M98" s="405" t="str">
        <f t="shared" si="11"/>
        <v/>
      </c>
      <c r="N98" s="412"/>
    </row>
    <row r="99" spans="1:14" ht="22.5" customHeight="1">
      <c r="A99" s="393" t="s">
        <v>22149</v>
      </c>
      <c r="B99" s="407">
        <v>8806164167403</v>
      </c>
      <c r="C99" s="408" t="s">
        <v>29507</v>
      </c>
      <c r="D99" s="409" t="s">
        <v>23906</v>
      </c>
      <c r="E99" s="410">
        <v>13000</v>
      </c>
      <c r="F99" s="398">
        <v>0.5</v>
      </c>
      <c r="G99" s="399">
        <f t="shared" si="7"/>
        <v>6500</v>
      </c>
      <c r="H99" s="400" t="str">
        <f t="shared" si="8"/>
        <v>Введите курс</v>
      </c>
      <c r="I99" s="401">
        <v>12</v>
      </c>
      <c r="J99" s="402"/>
      <c r="K99" s="403">
        <f t="shared" si="9"/>
        <v>0</v>
      </c>
      <c r="L99" s="404">
        <f t="shared" si="10"/>
        <v>0</v>
      </c>
      <c r="M99" s="405" t="str">
        <f t="shared" si="11"/>
        <v/>
      </c>
      <c r="N99" s="412"/>
    </row>
    <row r="100" spans="1:14" ht="22.5" customHeight="1">
      <c r="A100" s="393" t="s">
        <v>22150</v>
      </c>
      <c r="B100" s="407">
        <v>8806164167397</v>
      </c>
      <c r="C100" s="408" t="s">
        <v>28310</v>
      </c>
      <c r="D100" s="409" t="s">
        <v>23905</v>
      </c>
      <c r="E100" s="410">
        <v>13000</v>
      </c>
      <c r="F100" s="398">
        <v>0.5</v>
      </c>
      <c r="G100" s="399">
        <f t="shared" si="7"/>
        <v>6500</v>
      </c>
      <c r="H100" s="400" t="str">
        <f t="shared" si="8"/>
        <v>Введите курс</v>
      </c>
      <c r="I100" s="401">
        <v>12</v>
      </c>
      <c r="J100" s="402"/>
      <c r="K100" s="403">
        <f t="shared" si="9"/>
        <v>0</v>
      </c>
      <c r="L100" s="404">
        <f t="shared" si="10"/>
        <v>0</v>
      </c>
      <c r="M100" s="405" t="str">
        <f t="shared" si="11"/>
        <v/>
      </c>
      <c r="N100" s="412"/>
    </row>
    <row r="101" spans="1:14" ht="22.5" customHeight="1">
      <c r="A101" s="393" t="s">
        <v>22152</v>
      </c>
      <c r="B101" s="407">
        <v>8806164167380</v>
      </c>
      <c r="C101" s="408" t="s">
        <v>28311</v>
      </c>
      <c r="D101" s="409" t="s">
        <v>23904</v>
      </c>
      <c r="E101" s="410">
        <v>13000</v>
      </c>
      <c r="F101" s="398">
        <v>0.5</v>
      </c>
      <c r="G101" s="399">
        <f t="shared" si="7"/>
        <v>6500</v>
      </c>
      <c r="H101" s="400" t="str">
        <f t="shared" si="8"/>
        <v>Введите курс</v>
      </c>
      <c r="I101" s="401">
        <v>12</v>
      </c>
      <c r="J101" s="402"/>
      <c r="K101" s="403">
        <f t="shared" si="9"/>
        <v>0</v>
      </c>
      <c r="L101" s="404">
        <f t="shared" si="10"/>
        <v>0</v>
      </c>
      <c r="M101" s="405" t="str">
        <f t="shared" si="11"/>
        <v/>
      </c>
      <c r="N101" s="412"/>
    </row>
    <row r="102" spans="1:14" ht="22.5" customHeight="1">
      <c r="A102" s="393" t="s">
        <v>22154</v>
      </c>
      <c r="B102" s="407">
        <v>8806164167373</v>
      </c>
      <c r="C102" s="408" t="s">
        <v>28312</v>
      </c>
      <c r="D102" s="409" t="s">
        <v>23903</v>
      </c>
      <c r="E102" s="410">
        <v>13000</v>
      </c>
      <c r="F102" s="398">
        <v>0.5</v>
      </c>
      <c r="G102" s="399">
        <f t="shared" si="7"/>
        <v>6500</v>
      </c>
      <c r="H102" s="400" t="str">
        <f t="shared" si="8"/>
        <v>Введите курс</v>
      </c>
      <c r="I102" s="401">
        <v>12</v>
      </c>
      <c r="J102" s="402"/>
      <c r="K102" s="403">
        <f t="shared" si="9"/>
        <v>0</v>
      </c>
      <c r="L102" s="404">
        <f t="shared" si="10"/>
        <v>0</v>
      </c>
      <c r="M102" s="405" t="str">
        <f t="shared" si="11"/>
        <v/>
      </c>
      <c r="N102" s="412"/>
    </row>
    <row r="103" spans="1:14" ht="22.5" customHeight="1">
      <c r="A103" s="393" t="s">
        <v>22155</v>
      </c>
      <c r="B103" s="407">
        <v>8806164167366</v>
      </c>
      <c r="C103" s="408" t="s">
        <v>28313</v>
      </c>
      <c r="D103" s="409" t="s">
        <v>23902</v>
      </c>
      <c r="E103" s="410">
        <v>13000</v>
      </c>
      <c r="F103" s="398">
        <v>0.5</v>
      </c>
      <c r="G103" s="399">
        <f t="shared" si="7"/>
        <v>6500</v>
      </c>
      <c r="H103" s="400" t="str">
        <f t="shared" si="8"/>
        <v>Введите курс</v>
      </c>
      <c r="I103" s="401">
        <v>12</v>
      </c>
      <c r="J103" s="402"/>
      <c r="K103" s="403">
        <f t="shared" si="9"/>
        <v>0</v>
      </c>
      <c r="L103" s="404">
        <f t="shared" si="10"/>
        <v>0</v>
      </c>
      <c r="M103" s="405" t="str">
        <f t="shared" si="11"/>
        <v/>
      </c>
      <c r="N103" s="412"/>
    </row>
    <row r="104" spans="1:14" ht="22.5" customHeight="1">
      <c r="A104" s="393" t="s">
        <v>22157</v>
      </c>
      <c r="B104" s="407">
        <v>8806164167359</v>
      </c>
      <c r="C104" s="408" t="s">
        <v>28314</v>
      </c>
      <c r="D104" s="409" t="s">
        <v>23901</v>
      </c>
      <c r="E104" s="410">
        <v>13000</v>
      </c>
      <c r="F104" s="398">
        <v>0.5</v>
      </c>
      <c r="G104" s="399">
        <f t="shared" si="7"/>
        <v>6500</v>
      </c>
      <c r="H104" s="400" t="str">
        <f t="shared" si="8"/>
        <v>Введите курс</v>
      </c>
      <c r="I104" s="401">
        <v>12</v>
      </c>
      <c r="J104" s="402"/>
      <c r="K104" s="403">
        <f t="shared" si="9"/>
        <v>0</v>
      </c>
      <c r="L104" s="404">
        <f t="shared" si="10"/>
        <v>0</v>
      </c>
      <c r="M104" s="405" t="str">
        <f t="shared" si="11"/>
        <v/>
      </c>
      <c r="N104" s="412"/>
    </row>
    <row r="105" spans="1:14" ht="22.5" customHeight="1">
      <c r="A105" s="393" t="s">
        <v>22158</v>
      </c>
      <c r="B105" s="407">
        <v>8806164167342</v>
      </c>
      <c r="C105" s="408" t="s">
        <v>28315</v>
      </c>
      <c r="D105" s="409" t="s">
        <v>23900</v>
      </c>
      <c r="E105" s="410">
        <v>13000</v>
      </c>
      <c r="F105" s="398">
        <v>0.5</v>
      </c>
      <c r="G105" s="399">
        <f t="shared" si="7"/>
        <v>6500</v>
      </c>
      <c r="H105" s="400" t="str">
        <f t="shared" si="8"/>
        <v>Введите курс</v>
      </c>
      <c r="I105" s="401">
        <v>12</v>
      </c>
      <c r="J105" s="402"/>
      <c r="K105" s="403">
        <f t="shared" si="9"/>
        <v>0</v>
      </c>
      <c r="L105" s="404">
        <f t="shared" si="10"/>
        <v>0</v>
      </c>
      <c r="M105" s="405" t="str">
        <f t="shared" si="11"/>
        <v/>
      </c>
      <c r="N105" s="412"/>
    </row>
    <row r="106" spans="1:14" ht="22.5" customHeight="1">
      <c r="A106" s="393" t="s">
        <v>22159</v>
      </c>
      <c r="B106" s="407">
        <v>8806164167335</v>
      </c>
      <c r="C106" s="408" t="s">
        <v>28316</v>
      </c>
      <c r="D106" s="409" t="s">
        <v>23899</v>
      </c>
      <c r="E106" s="410">
        <v>13000</v>
      </c>
      <c r="F106" s="398">
        <v>0.5</v>
      </c>
      <c r="G106" s="399">
        <f t="shared" si="7"/>
        <v>6500</v>
      </c>
      <c r="H106" s="400" t="str">
        <f t="shared" si="8"/>
        <v>Введите курс</v>
      </c>
      <c r="I106" s="401">
        <v>12</v>
      </c>
      <c r="J106" s="402"/>
      <c r="K106" s="403">
        <f t="shared" si="9"/>
        <v>0</v>
      </c>
      <c r="L106" s="404">
        <f t="shared" si="10"/>
        <v>0</v>
      </c>
      <c r="M106" s="405" t="str">
        <f t="shared" si="11"/>
        <v/>
      </c>
      <c r="N106" s="412"/>
    </row>
    <row r="107" spans="1:14" ht="22.5" customHeight="1">
      <c r="A107" s="393" t="s">
        <v>22160</v>
      </c>
      <c r="B107" s="407">
        <v>8806164167250</v>
      </c>
      <c r="C107" s="408" t="s">
        <v>28317</v>
      </c>
      <c r="D107" s="409" t="s">
        <v>23898</v>
      </c>
      <c r="E107" s="410">
        <v>13000</v>
      </c>
      <c r="F107" s="398">
        <v>0.5</v>
      </c>
      <c r="G107" s="399">
        <f t="shared" si="7"/>
        <v>6500</v>
      </c>
      <c r="H107" s="400" t="str">
        <f t="shared" si="8"/>
        <v>Введите курс</v>
      </c>
      <c r="I107" s="401">
        <v>12</v>
      </c>
      <c r="J107" s="402"/>
      <c r="K107" s="403">
        <f t="shared" si="9"/>
        <v>0</v>
      </c>
      <c r="L107" s="404">
        <f t="shared" si="10"/>
        <v>0</v>
      </c>
      <c r="M107" s="405" t="str">
        <f t="shared" si="11"/>
        <v/>
      </c>
      <c r="N107" s="412"/>
    </row>
    <row r="108" spans="1:14" ht="22.5" customHeight="1">
      <c r="A108" s="393" t="s">
        <v>22162</v>
      </c>
      <c r="B108" s="407">
        <v>8806164167243</v>
      </c>
      <c r="C108" s="408" t="s">
        <v>28318</v>
      </c>
      <c r="D108" s="409" t="s">
        <v>23897</v>
      </c>
      <c r="E108" s="410">
        <v>13000</v>
      </c>
      <c r="F108" s="398">
        <v>0.5</v>
      </c>
      <c r="G108" s="399">
        <f t="shared" si="7"/>
        <v>6500</v>
      </c>
      <c r="H108" s="400" t="str">
        <f t="shared" si="8"/>
        <v>Введите курс</v>
      </c>
      <c r="I108" s="401">
        <v>12</v>
      </c>
      <c r="J108" s="402"/>
      <c r="K108" s="403">
        <f t="shared" si="9"/>
        <v>0</v>
      </c>
      <c r="L108" s="404">
        <f t="shared" si="10"/>
        <v>0</v>
      </c>
      <c r="M108" s="405" t="str">
        <f t="shared" si="11"/>
        <v/>
      </c>
      <c r="N108" s="412"/>
    </row>
    <row r="109" spans="1:14" ht="22.5" customHeight="1">
      <c r="A109" s="393" t="s">
        <v>22164</v>
      </c>
      <c r="B109" s="407">
        <v>8806164167427</v>
      </c>
      <c r="C109" s="408" t="s">
        <v>28319</v>
      </c>
      <c r="D109" s="409" t="s">
        <v>23896</v>
      </c>
      <c r="E109" s="410">
        <v>13000</v>
      </c>
      <c r="F109" s="398">
        <v>0.5</v>
      </c>
      <c r="G109" s="399">
        <f t="shared" si="7"/>
        <v>6500</v>
      </c>
      <c r="H109" s="400" t="str">
        <f t="shared" si="8"/>
        <v>Введите курс</v>
      </c>
      <c r="I109" s="401">
        <v>12</v>
      </c>
      <c r="J109" s="402"/>
      <c r="K109" s="403">
        <f t="shared" si="9"/>
        <v>0</v>
      </c>
      <c r="L109" s="404">
        <f t="shared" si="10"/>
        <v>0</v>
      </c>
      <c r="M109" s="405" t="str">
        <f t="shared" si="11"/>
        <v/>
      </c>
      <c r="N109" s="412"/>
    </row>
    <row r="110" spans="1:14" ht="22.5" customHeight="1">
      <c r="A110" s="393" t="s">
        <v>22165</v>
      </c>
      <c r="B110" s="407">
        <v>8806164167410</v>
      </c>
      <c r="C110" s="408" t="s">
        <v>28320</v>
      </c>
      <c r="D110" s="409" t="s">
        <v>23895</v>
      </c>
      <c r="E110" s="410">
        <v>13000</v>
      </c>
      <c r="F110" s="398">
        <v>0.5</v>
      </c>
      <c r="G110" s="399">
        <f t="shared" si="7"/>
        <v>6500</v>
      </c>
      <c r="H110" s="400" t="str">
        <f t="shared" si="8"/>
        <v>Введите курс</v>
      </c>
      <c r="I110" s="401">
        <v>12</v>
      </c>
      <c r="J110" s="402"/>
      <c r="K110" s="403">
        <f t="shared" si="9"/>
        <v>0</v>
      </c>
      <c r="L110" s="404">
        <f t="shared" si="10"/>
        <v>0</v>
      </c>
      <c r="M110" s="405" t="str">
        <f t="shared" si="11"/>
        <v/>
      </c>
      <c r="N110" s="412"/>
    </row>
    <row r="111" spans="1:14" ht="22.5" customHeight="1">
      <c r="A111" s="393" t="s">
        <v>22166</v>
      </c>
      <c r="B111" s="407">
        <v>8806164167281</v>
      </c>
      <c r="C111" s="408" t="s">
        <v>28321</v>
      </c>
      <c r="D111" s="409" t="s">
        <v>23894</v>
      </c>
      <c r="E111" s="410">
        <v>13000</v>
      </c>
      <c r="F111" s="398">
        <v>0.5</v>
      </c>
      <c r="G111" s="399">
        <f t="shared" si="7"/>
        <v>6500</v>
      </c>
      <c r="H111" s="400" t="str">
        <f t="shared" si="8"/>
        <v>Введите курс</v>
      </c>
      <c r="I111" s="401">
        <v>12</v>
      </c>
      <c r="J111" s="402"/>
      <c r="K111" s="403">
        <f t="shared" si="9"/>
        <v>0</v>
      </c>
      <c r="L111" s="404">
        <f t="shared" si="10"/>
        <v>0</v>
      </c>
      <c r="M111" s="405" t="str">
        <f t="shared" si="11"/>
        <v/>
      </c>
      <c r="N111" s="412"/>
    </row>
    <row r="112" spans="1:14" ht="22.5" customHeight="1">
      <c r="A112" s="393" t="s">
        <v>22167</v>
      </c>
      <c r="B112" s="407">
        <v>8806164167328</v>
      </c>
      <c r="C112" s="408" t="s">
        <v>28322</v>
      </c>
      <c r="D112" s="409" t="s">
        <v>23893</v>
      </c>
      <c r="E112" s="410">
        <v>13000</v>
      </c>
      <c r="F112" s="398">
        <v>0.5</v>
      </c>
      <c r="G112" s="399">
        <f t="shared" si="7"/>
        <v>6500</v>
      </c>
      <c r="H112" s="400" t="str">
        <f t="shared" si="8"/>
        <v>Введите курс</v>
      </c>
      <c r="I112" s="401">
        <v>12</v>
      </c>
      <c r="J112" s="402"/>
      <c r="K112" s="403">
        <f t="shared" si="9"/>
        <v>0</v>
      </c>
      <c r="L112" s="404">
        <f t="shared" si="10"/>
        <v>0</v>
      </c>
      <c r="M112" s="405" t="str">
        <f t="shared" si="11"/>
        <v/>
      </c>
      <c r="N112" s="412"/>
    </row>
    <row r="113" spans="1:14" ht="22.5" customHeight="1">
      <c r="A113" s="393" t="s">
        <v>22168</v>
      </c>
      <c r="B113" s="407">
        <v>8806164167311</v>
      </c>
      <c r="C113" s="408" t="s">
        <v>28323</v>
      </c>
      <c r="D113" s="409" t="s">
        <v>23892</v>
      </c>
      <c r="E113" s="410">
        <v>13000</v>
      </c>
      <c r="F113" s="398">
        <v>0.5</v>
      </c>
      <c r="G113" s="399">
        <f t="shared" si="7"/>
        <v>6500</v>
      </c>
      <c r="H113" s="400" t="str">
        <f t="shared" si="8"/>
        <v>Введите курс</v>
      </c>
      <c r="I113" s="401">
        <v>12</v>
      </c>
      <c r="J113" s="402"/>
      <c r="K113" s="403">
        <f t="shared" si="9"/>
        <v>0</v>
      </c>
      <c r="L113" s="404">
        <f t="shared" si="10"/>
        <v>0</v>
      </c>
      <c r="M113" s="405" t="str">
        <f t="shared" si="11"/>
        <v/>
      </c>
      <c r="N113" s="412"/>
    </row>
    <row r="114" spans="1:14" ht="22.5" customHeight="1">
      <c r="A114" s="393" t="s">
        <v>22169</v>
      </c>
      <c r="B114" s="407">
        <v>8806164167304</v>
      </c>
      <c r="C114" s="408" t="s">
        <v>28324</v>
      </c>
      <c r="D114" s="409" t="s">
        <v>23891</v>
      </c>
      <c r="E114" s="410">
        <v>13000</v>
      </c>
      <c r="F114" s="398">
        <v>0.5</v>
      </c>
      <c r="G114" s="399">
        <f t="shared" si="7"/>
        <v>6500</v>
      </c>
      <c r="H114" s="400" t="str">
        <f t="shared" si="8"/>
        <v>Введите курс</v>
      </c>
      <c r="I114" s="401">
        <v>12</v>
      </c>
      <c r="J114" s="402"/>
      <c r="K114" s="403">
        <f t="shared" si="9"/>
        <v>0</v>
      </c>
      <c r="L114" s="404">
        <f t="shared" si="10"/>
        <v>0</v>
      </c>
      <c r="M114" s="405" t="str">
        <f t="shared" si="11"/>
        <v/>
      </c>
      <c r="N114" s="412"/>
    </row>
    <row r="115" spans="1:14" ht="22.5" customHeight="1">
      <c r="A115" s="393" t="s">
        <v>22170</v>
      </c>
      <c r="B115" s="407">
        <v>8806164167236</v>
      </c>
      <c r="C115" s="408" t="s">
        <v>28325</v>
      </c>
      <c r="D115" s="409" t="s">
        <v>23913</v>
      </c>
      <c r="E115" s="410">
        <v>13000</v>
      </c>
      <c r="F115" s="398">
        <v>0.5</v>
      </c>
      <c r="G115" s="399">
        <f t="shared" si="7"/>
        <v>6500</v>
      </c>
      <c r="H115" s="400" t="str">
        <f t="shared" si="8"/>
        <v>Введите курс</v>
      </c>
      <c r="I115" s="401">
        <v>12</v>
      </c>
      <c r="J115" s="402"/>
      <c r="K115" s="403">
        <f t="shared" si="9"/>
        <v>0</v>
      </c>
      <c r="L115" s="404">
        <f t="shared" si="10"/>
        <v>0</v>
      </c>
      <c r="M115" s="405" t="str">
        <f t="shared" si="11"/>
        <v/>
      </c>
      <c r="N115" s="412"/>
    </row>
    <row r="116" spans="1:14" ht="22.5" customHeight="1">
      <c r="A116" s="393" t="s">
        <v>22171</v>
      </c>
      <c r="B116" s="407">
        <v>8806164167267</v>
      </c>
      <c r="C116" s="408" t="s">
        <v>28326</v>
      </c>
      <c r="D116" s="409" t="s">
        <v>23890</v>
      </c>
      <c r="E116" s="410">
        <v>13000</v>
      </c>
      <c r="F116" s="398">
        <v>0.5</v>
      </c>
      <c r="G116" s="399">
        <f t="shared" si="7"/>
        <v>6500</v>
      </c>
      <c r="H116" s="400" t="str">
        <f t="shared" si="8"/>
        <v>Введите курс</v>
      </c>
      <c r="I116" s="401">
        <v>12</v>
      </c>
      <c r="J116" s="402"/>
      <c r="K116" s="403">
        <f t="shared" si="9"/>
        <v>0</v>
      </c>
      <c r="L116" s="404">
        <f t="shared" si="10"/>
        <v>0</v>
      </c>
      <c r="M116" s="405" t="str">
        <f t="shared" si="11"/>
        <v/>
      </c>
      <c r="N116" s="412"/>
    </row>
    <row r="117" spans="1:14" ht="22.5" customHeight="1">
      <c r="A117" s="393" t="s">
        <v>22173</v>
      </c>
      <c r="B117" s="407">
        <v>8806164167298</v>
      </c>
      <c r="C117" s="408" t="s">
        <v>28327</v>
      </c>
      <c r="D117" s="409" t="s">
        <v>23889</v>
      </c>
      <c r="E117" s="410">
        <v>13000</v>
      </c>
      <c r="F117" s="398">
        <v>0.5</v>
      </c>
      <c r="G117" s="399">
        <f t="shared" si="7"/>
        <v>6500</v>
      </c>
      <c r="H117" s="400" t="str">
        <f t="shared" si="8"/>
        <v>Введите курс</v>
      </c>
      <c r="I117" s="401">
        <v>12</v>
      </c>
      <c r="J117" s="402"/>
      <c r="K117" s="403">
        <f t="shared" si="9"/>
        <v>0</v>
      </c>
      <c r="L117" s="404">
        <f t="shared" si="10"/>
        <v>0</v>
      </c>
      <c r="M117" s="405" t="str">
        <f t="shared" si="11"/>
        <v/>
      </c>
      <c r="N117" s="412"/>
    </row>
    <row r="118" spans="1:14" ht="22.5" customHeight="1">
      <c r="A118" s="393" t="s">
        <v>22175</v>
      </c>
      <c r="B118" s="407">
        <v>8806164167274</v>
      </c>
      <c r="C118" s="408" t="s">
        <v>28328</v>
      </c>
      <c r="D118" s="409" t="s">
        <v>23888</v>
      </c>
      <c r="E118" s="410">
        <v>13000</v>
      </c>
      <c r="F118" s="398">
        <v>0.5</v>
      </c>
      <c r="G118" s="399">
        <f t="shared" si="7"/>
        <v>6500</v>
      </c>
      <c r="H118" s="400" t="str">
        <f t="shared" si="8"/>
        <v>Введите курс</v>
      </c>
      <c r="I118" s="401">
        <v>12</v>
      </c>
      <c r="J118" s="402"/>
      <c r="K118" s="403">
        <f t="shared" si="9"/>
        <v>0</v>
      </c>
      <c r="L118" s="404">
        <f t="shared" si="10"/>
        <v>0</v>
      </c>
      <c r="M118" s="405" t="str">
        <f t="shared" si="11"/>
        <v/>
      </c>
      <c r="N118" s="412"/>
    </row>
    <row r="119" spans="1:14" ht="22.5" customHeight="1">
      <c r="A119" s="393" t="s">
        <v>22177</v>
      </c>
      <c r="B119" s="407">
        <v>8806164159279</v>
      </c>
      <c r="C119" s="408" t="s">
        <v>28329</v>
      </c>
      <c r="D119" s="409" t="s">
        <v>23280</v>
      </c>
      <c r="E119" s="410">
        <v>9000</v>
      </c>
      <c r="F119" s="398">
        <v>0.5</v>
      </c>
      <c r="G119" s="399">
        <f t="shared" si="7"/>
        <v>4500</v>
      </c>
      <c r="H119" s="400" t="str">
        <f t="shared" si="8"/>
        <v>Введите курс</v>
      </c>
      <c r="I119" s="401">
        <v>12</v>
      </c>
      <c r="J119" s="402"/>
      <c r="K119" s="403">
        <f t="shared" si="9"/>
        <v>0</v>
      </c>
      <c r="L119" s="404">
        <f t="shared" si="10"/>
        <v>0</v>
      </c>
      <c r="M119" s="405" t="str">
        <f t="shared" si="11"/>
        <v/>
      </c>
      <c r="N119" s="412"/>
    </row>
    <row r="120" spans="1:14" ht="22.5" customHeight="1">
      <c r="A120" s="393" t="s">
        <v>22179</v>
      </c>
      <c r="B120" s="407">
        <v>8806164160374</v>
      </c>
      <c r="C120" s="408" t="s">
        <v>28330</v>
      </c>
      <c r="D120" s="409" t="s">
        <v>23270</v>
      </c>
      <c r="E120" s="410">
        <v>8000</v>
      </c>
      <c r="F120" s="398">
        <v>0.5</v>
      </c>
      <c r="G120" s="399">
        <f t="shared" si="7"/>
        <v>4000</v>
      </c>
      <c r="H120" s="400" t="str">
        <f t="shared" si="8"/>
        <v>Введите курс</v>
      </c>
      <c r="I120" s="401">
        <v>12</v>
      </c>
      <c r="J120" s="402"/>
      <c r="K120" s="403">
        <f t="shared" si="9"/>
        <v>0</v>
      </c>
      <c r="L120" s="404">
        <f t="shared" si="10"/>
        <v>0</v>
      </c>
      <c r="M120" s="405" t="str">
        <f t="shared" si="11"/>
        <v/>
      </c>
      <c r="N120" s="412"/>
    </row>
    <row r="121" spans="1:14" ht="22.5" customHeight="1">
      <c r="A121" s="393" t="s">
        <v>22181</v>
      </c>
      <c r="B121" s="407">
        <v>8806164160367</v>
      </c>
      <c r="C121" s="408" t="s">
        <v>28331</v>
      </c>
      <c r="D121" s="409" t="s">
        <v>23721</v>
      </c>
      <c r="E121" s="410">
        <v>8000</v>
      </c>
      <c r="F121" s="398">
        <v>0.5</v>
      </c>
      <c r="G121" s="399">
        <f t="shared" si="7"/>
        <v>4000</v>
      </c>
      <c r="H121" s="400" t="str">
        <f t="shared" si="8"/>
        <v>Введите курс</v>
      </c>
      <c r="I121" s="401">
        <v>12</v>
      </c>
      <c r="J121" s="402"/>
      <c r="K121" s="403">
        <f t="shared" si="9"/>
        <v>0</v>
      </c>
      <c r="L121" s="404">
        <f t="shared" si="10"/>
        <v>0</v>
      </c>
      <c r="M121" s="405" t="str">
        <f t="shared" si="11"/>
        <v/>
      </c>
      <c r="N121" s="412"/>
    </row>
    <row r="122" spans="1:14" ht="22.5" customHeight="1">
      <c r="A122" s="393" t="s">
        <v>22183</v>
      </c>
      <c r="B122" s="407">
        <v>8806164160282</v>
      </c>
      <c r="C122" s="408" t="s">
        <v>28332</v>
      </c>
      <c r="D122" s="409" t="s">
        <v>23795</v>
      </c>
      <c r="E122" s="410">
        <v>8000</v>
      </c>
      <c r="F122" s="398">
        <v>0.5</v>
      </c>
      <c r="G122" s="399">
        <f t="shared" si="7"/>
        <v>4000</v>
      </c>
      <c r="H122" s="400" t="str">
        <f t="shared" si="8"/>
        <v>Введите курс</v>
      </c>
      <c r="I122" s="401">
        <v>12</v>
      </c>
      <c r="J122" s="402"/>
      <c r="K122" s="403">
        <f t="shared" si="9"/>
        <v>0</v>
      </c>
      <c r="L122" s="404">
        <f t="shared" si="10"/>
        <v>0</v>
      </c>
      <c r="M122" s="405" t="str">
        <f t="shared" si="11"/>
        <v/>
      </c>
      <c r="N122" s="412"/>
    </row>
    <row r="123" spans="1:14" ht="22.5" customHeight="1">
      <c r="A123" s="393" t="s">
        <v>22185</v>
      </c>
      <c r="B123" s="407">
        <v>8806164167205</v>
      </c>
      <c r="C123" s="408" t="s">
        <v>28333</v>
      </c>
      <c r="D123" s="409" t="s">
        <v>23887</v>
      </c>
      <c r="E123" s="410">
        <v>13000</v>
      </c>
      <c r="F123" s="398">
        <v>0.5</v>
      </c>
      <c r="G123" s="399">
        <f t="shared" si="7"/>
        <v>6500</v>
      </c>
      <c r="H123" s="400" t="str">
        <f t="shared" si="8"/>
        <v>Введите курс</v>
      </c>
      <c r="I123" s="401">
        <v>12</v>
      </c>
      <c r="J123" s="402"/>
      <c r="K123" s="403">
        <f t="shared" si="9"/>
        <v>0</v>
      </c>
      <c r="L123" s="404">
        <f t="shared" si="10"/>
        <v>0</v>
      </c>
      <c r="M123" s="405" t="str">
        <f t="shared" si="11"/>
        <v/>
      </c>
      <c r="N123" s="412"/>
    </row>
    <row r="124" spans="1:14" ht="22.5" customHeight="1">
      <c r="A124" s="393" t="s">
        <v>22187</v>
      </c>
      <c r="B124" s="407">
        <v>8806164167199</v>
      </c>
      <c r="C124" s="408" t="s">
        <v>28334</v>
      </c>
      <c r="D124" s="409" t="s">
        <v>23886</v>
      </c>
      <c r="E124" s="410">
        <v>13000</v>
      </c>
      <c r="F124" s="398">
        <v>0.5</v>
      </c>
      <c r="G124" s="399">
        <f t="shared" si="7"/>
        <v>6500</v>
      </c>
      <c r="H124" s="400" t="str">
        <f t="shared" si="8"/>
        <v>Введите курс</v>
      </c>
      <c r="I124" s="401">
        <v>12</v>
      </c>
      <c r="J124" s="402"/>
      <c r="K124" s="403">
        <f t="shared" si="9"/>
        <v>0</v>
      </c>
      <c r="L124" s="404">
        <f t="shared" si="10"/>
        <v>0</v>
      </c>
      <c r="M124" s="405" t="str">
        <f t="shared" si="11"/>
        <v/>
      </c>
      <c r="N124" s="412"/>
    </row>
    <row r="125" spans="1:14" ht="22.5" customHeight="1">
      <c r="A125" s="393" t="s">
        <v>22189</v>
      </c>
      <c r="B125" s="407">
        <v>8806164167182</v>
      </c>
      <c r="C125" s="408" t="s">
        <v>28335</v>
      </c>
      <c r="D125" s="409" t="s">
        <v>23885</v>
      </c>
      <c r="E125" s="410">
        <v>13000</v>
      </c>
      <c r="F125" s="398">
        <v>0.5</v>
      </c>
      <c r="G125" s="399">
        <f t="shared" si="7"/>
        <v>6500</v>
      </c>
      <c r="H125" s="400" t="str">
        <f t="shared" si="8"/>
        <v>Введите курс</v>
      </c>
      <c r="I125" s="401">
        <v>12</v>
      </c>
      <c r="J125" s="402"/>
      <c r="K125" s="403">
        <f t="shared" si="9"/>
        <v>0</v>
      </c>
      <c r="L125" s="404">
        <f t="shared" si="10"/>
        <v>0</v>
      </c>
      <c r="M125" s="405" t="str">
        <f t="shared" si="11"/>
        <v/>
      </c>
      <c r="N125" s="412"/>
    </row>
    <row r="126" spans="1:14" ht="22.5" customHeight="1">
      <c r="A126" s="393" t="s">
        <v>22190</v>
      </c>
      <c r="B126" s="407">
        <v>8806164167175</v>
      </c>
      <c r="C126" s="408" t="s">
        <v>28336</v>
      </c>
      <c r="D126" s="409" t="s">
        <v>23884</v>
      </c>
      <c r="E126" s="410">
        <v>13000</v>
      </c>
      <c r="F126" s="398">
        <v>0.5</v>
      </c>
      <c r="G126" s="399">
        <f t="shared" si="7"/>
        <v>6500</v>
      </c>
      <c r="H126" s="400" t="str">
        <f t="shared" si="8"/>
        <v>Введите курс</v>
      </c>
      <c r="I126" s="401">
        <v>12</v>
      </c>
      <c r="J126" s="402"/>
      <c r="K126" s="403">
        <f t="shared" si="9"/>
        <v>0</v>
      </c>
      <c r="L126" s="404">
        <f t="shared" si="10"/>
        <v>0</v>
      </c>
      <c r="M126" s="405" t="str">
        <f t="shared" si="11"/>
        <v/>
      </c>
      <c r="N126" s="412"/>
    </row>
    <row r="127" spans="1:14" ht="22.5" customHeight="1">
      <c r="A127" s="393" t="s">
        <v>22192</v>
      </c>
      <c r="B127" s="407">
        <v>8806164167052</v>
      </c>
      <c r="C127" s="408" t="s">
        <v>28337</v>
      </c>
      <c r="D127" s="409" t="s">
        <v>23912</v>
      </c>
      <c r="E127" s="410">
        <v>13000</v>
      </c>
      <c r="F127" s="398">
        <v>0.5</v>
      </c>
      <c r="G127" s="399">
        <f t="shared" si="7"/>
        <v>6500</v>
      </c>
      <c r="H127" s="400" t="str">
        <f t="shared" si="8"/>
        <v>Введите курс</v>
      </c>
      <c r="I127" s="401">
        <v>12</v>
      </c>
      <c r="J127" s="402"/>
      <c r="K127" s="403">
        <f t="shared" si="9"/>
        <v>0</v>
      </c>
      <c r="L127" s="404">
        <f t="shared" si="10"/>
        <v>0</v>
      </c>
      <c r="M127" s="405" t="str">
        <f t="shared" si="11"/>
        <v/>
      </c>
      <c r="N127" s="412"/>
    </row>
    <row r="128" spans="1:14" ht="22.5" customHeight="1">
      <c r="A128" s="393" t="s">
        <v>22193</v>
      </c>
      <c r="B128" s="407">
        <v>8806164167168</v>
      </c>
      <c r="C128" s="408" t="s">
        <v>28338</v>
      </c>
      <c r="D128" s="409" t="s">
        <v>23883</v>
      </c>
      <c r="E128" s="410">
        <v>13000</v>
      </c>
      <c r="F128" s="398">
        <v>0.5</v>
      </c>
      <c r="G128" s="399">
        <f t="shared" si="7"/>
        <v>6500</v>
      </c>
      <c r="H128" s="400" t="str">
        <f t="shared" si="8"/>
        <v>Введите курс</v>
      </c>
      <c r="I128" s="401">
        <v>12</v>
      </c>
      <c r="J128" s="402"/>
      <c r="K128" s="403">
        <f t="shared" si="9"/>
        <v>0</v>
      </c>
      <c r="L128" s="404">
        <f t="shared" si="10"/>
        <v>0</v>
      </c>
      <c r="M128" s="405" t="str">
        <f t="shared" si="11"/>
        <v/>
      </c>
      <c r="N128" s="412"/>
    </row>
    <row r="129" spans="1:14" ht="22.5" customHeight="1">
      <c r="A129" s="393" t="s">
        <v>22195</v>
      </c>
      <c r="B129" s="407">
        <v>8806164167151</v>
      </c>
      <c r="C129" s="408" t="s">
        <v>28339</v>
      </c>
      <c r="D129" s="409" t="s">
        <v>23882</v>
      </c>
      <c r="E129" s="410">
        <v>13000</v>
      </c>
      <c r="F129" s="398">
        <v>0.5</v>
      </c>
      <c r="G129" s="399">
        <f t="shared" si="7"/>
        <v>6500</v>
      </c>
      <c r="H129" s="400" t="str">
        <f t="shared" si="8"/>
        <v>Введите курс</v>
      </c>
      <c r="I129" s="401">
        <v>12</v>
      </c>
      <c r="J129" s="402"/>
      <c r="K129" s="403">
        <f t="shared" si="9"/>
        <v>0</v>
      </c>
      <c r="L129" s="404">
        <f t="shared" si="10"/>
        <v>0</v>
      </c>
      <c r="M129" s="405" t="str">
        <f t="shared" si="11"/>
        <v/>
      </c>
      <c r="N129" s="412"/>
    </row>
    <row r="130" spans="1:14" ht="22.5" customHeight="1">
      <c r="A130" s="393" t="s">
        <v>22196</v>
      </c>
      <c r="B130" s="407">
        <v>8806164167229</v>
      </c>
      <c r="C130" s="408" t="s">
        <v>28340</v>
      </c>
      <c r="D130" s="409" t="s">
        <v>23881</v>
      </c>
      <c r="E130" s="410">
        <v>13000</v>
      </c>
      <c r="F130" s="398">
        <v>0.5</v>
      </c>
      <c r="G130" s="399">
        <f t="shared" si="7"/>
        <v>6500</v>
      </c>
      <c r="H130" s="400" t="str">
        <f t="shared" si="8"/>
        <v>Введите курс</v>
      </c>
      <c r="I130" s="401">
        <v>12</v>
      </c>
      <c r="J130" s="402"/>
      <c r="K130" s="403">
        <f t="shared" si="9"/>
        <v>0</v>
      </c>
      <c r="L130" s="404">
        <f t="shared" si="10"/>
        <v>0</v>
      </c>
      <c r="M130" s="405" t="str">
        <f t="shared" si="11"/>
        <v/>
      </c>
      <c r="N130" s="412"/>
    </row>
    <row r="131" spans="1:14" ht="22.5" customHeight="1">
      <c r="A131" s="393" t="s">
        <v>22197</v>
      </c>
      <c r="B131" s="407">
        <v>8806164167106</v>
      </c>
      <c r="C131" s="408" t="s">
        <v>28341</v>
      </c>
      <c r="D131" s="409" t="s">
        <v>23880</v>
      </c>
      <c r="E131" s="410">
        <v>13000</v>
      </c>
      <c r="F131" s="398">
        <v>0.5</v>
      </c>
      <c r="G131" s="399">
        <f t="shared" si="7"/>
        <v>6500</v>
      </c>
      <c r="H131" s="400" t="str">
        <f t="shared" si="8"/>
        <v>Введите курс</v>
      </c>
      <c r="I131" s="401">
        <v>12</v>
      </c>
      <c r="J131" s="402"/>
      <c r="K131" s="403">
        <f t="shared" si="9"/>
        <v>0</v>
      </c>
      <c r="L131" s="404">
        <f t="shared" si="10"/>
        <v>0</v>
      </c>
      <c r="M131" s="405" t="str">
        <f t="shared" si="11"/>
        <v/>
      </c>
      <c r="N131" s="412"/>
    </row>
    <row r="132" spans="1:14" ht="22.5" customHeight="1">
      <c r="A132" s="393" t="s">
        <v>22199</v>
      </c>
      <c r="B132" s="407">
        <v>8806164167212</v>
      </c>
      <c r="C132" s="408" t="s">
        <v>28342</v>
      </c>
      <c r="D132" s="409" t="s">
        <v>23879</v>
      </c>
      <c r="E132" s="410">
        <v>13000</v>
      </c>
      <c r="F132" s="398">
        <v>0.5</v>
      </c>
      <c r="G132" s="399">
        <f t="shared" ref="G132:G195" si="12">E132*F132</f>
        <v>6500</v>
      </c>
      <c r="H132" s="400" t="str">
        <f t="shared" ref="H132:H195" si="13">IF($H$1="","Введите курс",G132/$H$1)</f>
        <v>Введите курс</v>
      </c>
      <c r="I132" s="401">
        <v>12</v>
      </c>
      <c r="J132" s="402"/>
      <c r="K132" s="403">
        <f t="shared" ref="K132:K195" si="14">J132*I132</f>
        <v>0</v>
      </c>
      <c r="L132" s="404">
        <f t="shared" ref="L132:L195" si="15">K132*G132</f>
        <v>0</v>
      </c>
      <c r="M132" s="405" t="str">
        <f t="shared" ref="M132:M195" si="16">IFERROR(K132*H132,"")</f>
        <v/>
      </c>
      <c r="N132" s="412"/>
    </row>
    <row r="133" spans="1:14" ht="22.5" customHeight="1">
      <c r="A133" s="393" t="s">
        <v>22200</v>
      </c>
      <c r="B133" s="407">
        <v>8806164167144</v>
      </c>
      <c r="C133" s="408" t="s">
        <v>28343</v>
      </c>
      <c r="D133" s="409" t="s">
        <v>23878</v>
      </c>
      <c r="E133" s="410">
        <v>13000</v>
      </c>
      <c r="F133" s="398">
        <v>0.5</v>
      </c>
      <c r="G133" s="399">
        <f t="shared" si="12"/>
        <v>6500</v>
      </c>
      <c r="H133" s="400" t="str">
        <f t="shared" si="13"/>
        <v>Введите курс</v>
      </c>
      <c r="I133" s="401">
        <v>12</v>
      </c>
      <c r="J133" s="402"/>
      <c r="K133" s="403">
        <f t="shared" si="14"/>
        <v>0</v>
      </c>
      <c r="L133" s="404">
        <f t="shared" si="15"/>
        <v>0</v>
      </c>
      <c r="M133" s="405" t="str">
        <f t="shared" si="16"/>
        <v/>
      </c>
      <c r="N133" s="412"/>
    </row>
    <row r="134" spans="1:14" ht="22.5" customHeight="1">
      <c r="A134" s="393" t="s">
        <v>22201</v>
      </c>
      <c r="B134" s="407">
        <v>8806164167137</v>
      </c>
      <c r="C134" s="408" t="s">
        <v>28344</v>
      </c>
      <c r="D134" s="409" t="s">
        <v>23877</v>
      </c>
      <c r="E134" s="410">
        <v>13000</v>
      </c>
      <c r="F134" s="398">
        <v>0.5</v>
      </c>
      <c r="G134" s="399">
        <f t="shared" si="12"/>
        <v>6500</v>
      </c>
      <c r="H134" s="400" t="str">
        <f t="shared" si="13"/>
        <v>Введите курс</v>
      </c>
      <c r="I134" s="401">
        <v>12</v>
      </c>
      <c r="J134" s="402"/>
      <c r="K134" s="403">
        <f t="shared" si="14"/>
        <v>0</v>
      </c>
      <c r="L134" s="404">
        <f t="shared" si="15"/>
        <v>0</v>
      </c>
      <c r="M134" s="405" t="str">
        <f t="shared" si="16"/>
        <v/>
      </c>
      <c r="N134" s="412"/>
    </row>
    <row r="135" spans="1:14" ht="22.5" customHeight="1">
      <c r="A135" s="393" t="s">
        <v>22203</v>
      </c>
      <c r="B135" s="407">
        <v>8806164167120</v>
      </c>
      <c r="C135" s="408" t="s">
        <v>28345</v>
      </c>
      <c r="D135" s="409" t="s">
        <v>23876</v>
      </c>
      <c r="E135" s="410">
        <v>13000</v>
      </c>
      <c r="F135" s="398">
        <v>0.5</v>
      </c>
      <c r="G135" s="399">
        <f t="shared" si="12"/>
        <v>6500</v>
      </c>
      <c r="H135" s="400" t="str">
        <f t="shared" si="13"/>
        <v>Введите курс</v>
      </c>
      <c r="I135" s="401">
        <v>12</v>
      </c>
      <c r="J135" s="402"/>
      <c r="K135" s="403">
        <f t="shared" si="14"/>
        <v>0</v>
      </c>
      <c r="L135" s="404">
        <f t="shared" si="15"/>
        <v>0</v>
      </c>
      <c r="M135" s="405" t="str">
        <f t="shared" si="16"/>
        <v/>
      </c>
      <c r="N135" s="412"/>
    </row>
    <row r="136" spans="1:14" ht="22.5" customHeight="1">
      <c r="A136" s="393" t="s">
        <v>22204</v>
      </c>
      <c r="B136" s="407">
        <v>8806164167083</v>
      </c>
      <c r="C136" s="408" t="s">
        <v>28346</v>
      </c>
      <c r="D136" s="409" t="s">
        <v>23911</v>
      </c>
      <c r="E136" s="410">
        <v>13000</v>
      </c>
      <c r="F136" s="398">
        <v>0.5</v>
      </c>
      <c r="G136" s="399">
        <f t="shared" si="12"/>
        <v>6500</v>
      </c>
      <c r="H136" s="400" t="str">
        <f t="shared" si="13"/>
        <v>Введите курс</v>
      </c>
      <c r="I136" s="401">
        <v>12</v>
      </c>
      <c r="J136" s="402"/>
      <c r="K136" s="403">
        <f t="shared" si="14"/>
        <v>0</v>
      </c>
      <c r="L136" s="404">
        <f t="shared" si="15"/>
        <v>0</v>
      </c>
      <c r="M136" s="405" t="str">
        <f t="shared" si="16"/>
        <v/>
      </c>
      <c r="N136" s="412"/>
    </row>
    <row r="137" spans="1:14" ht="22.5" customHeight="1">
      <c r="A137" s="393" t="s">
        <v>22206</v>
      </c>
      <c r="B137" s="407">
        <v>8806164167076</v>
      </c>
      <c r="C137" s="408" t="s">
        <v>28347</v>
      </c>
      <c r="D137" s="409" t="s">
        <v>23907</v>
      </c>
      <c r="E137" s="410">
        <v>13000</v>
      </c>
      <c r="F137" s="398">
        <v>0.5</v>
      </c>
      <c r="G137" s="399">
        <f t="shared" si="12"/>
        <v>6500</v>
      </c>
      <c r="H137" s="400" t="str">
        <f t="shared" si="13"/>
        <v>Введите курс</v>
      </c>
      <c r="I137" s="401">
        <v>12</v>
      </c>
      <c r="J137" s="402"/>
      <c r="K137" s="403">
        <f t="shared" si="14"/>
        <v>0</v>
      </c>
      <c r="L137" s="404">
        <f t="shared" si="15"/>
        <v>0</v>
      </c>
      <c r="M137" s="405" t="str">
        <f t="shared" si="16"/>
        <v/>
      </c>
      <c r="N137" s="412"/>
    </row>
    <row r="138" spans="1:14" ht="22.5" customHeight="1">
      <c r="A138" s="393" t="s">
        <v>22208</v>
      </c>
      <c r="B138" s="407">
        <v>8806164167069</v>
      </c>
      <c r="C138" s="408" t="s">
        <v>28348</v>
      </c>
      <c r="D138" s="409" t="s">
        <v>23910</v>
      </c>
      <c r="E138" s="410">
        <v>13000</v>
      </c>
      <c r="F138" s="398">
        <v>0.5</v>
      </c>
      <c r="G138" s="399">
        <f t="shared" si="12"/>
        <v>6500</v>
      </c>
      <c r="H138" s="400" t="str">
        <f t="shared" si="13"/>
        <v>Введите курс</v>
      </c>
      <c r="I138" s="401">
        <v>12</v>
      </c>
      <c r="J138" s="402"/>
      <c r="K138" s="403">
        <f t="shared" si="14"/>
        <v>0</v>
      </c>
      <c r="L138" s="404">
        <f t="shared" si="15"/>
        <v>0</v>
      </c>
      <c r="M138" s="405" t="str">
        <f t="shared" si="16"/>
        <v/>
      </c>
      <c r="N138" s="412"/>
    </row>
    <row r="139" spans="1:14" ht="22.5" customHeight="1">
      <c r="A139" s="393" t="s">
        <v>22210</v>
      </c>
      <c r="B139" s="407">
        <v>8806164167113</v>
      </c>
      <c r="C139" s="408" t="s">
        <v>28349</v>
      </c>
      <c r="D139" s="409" t="s">
        <v>23875</v>
      </c>
      <c r="E139" s="410">
        <v>13000</v>
      </c>
      <c r="F139" s="398">
        <v>0.5</v>
      </c>
      <c r="G139" s="399">
        <f t="shared" si="12"/>
        <v>6500</v>
      </c>
      <c r="H139" s="400" t="str">
        <f t="shared" si="13"/>
        <v>Введите курс</v>
      </c>
      <c r="I139" s="401">
        <v>12</v>
      </c>
      <c r="J139" s="402"/>
      <c r="K139" s="403">
        <f t="shared" si="14"/>
        <v>0</v>
      </c>
      <c r="L139" s="404">
        <f t="shared" si="15"/>
        <v>0</v>
      </c>
      <c r="M139" s="405" t="str">
        <f t="shared" si="16"/>
        <v/>
      </c>
      <c r="N139" s="412"/>
    </row>
    <row r="140" spans="1:14" ht="22.5" customHeight="1">
      <c r="A140" s="393" t="s">
        <v>22212</v>
      </c>
      <c r="B140" s="407">
        <v>8806164167090</v>
      </c>
      <c r="C140" s="408" t="s">
        <v>28350</v>
      </c>
      <c r="D140" s="409" t="s">
        <v>23874</v>
      </c>
      <c r="E140" s="410">
        <v>13000</v>
      </c>
      <c r="F140" s="398">
        <v>0.5</v>
      </c>
      <c r="G140" s="399">
        <f t="shared" si="12"/>
        <v>6500</v>
      </c>
      <c r="H140" s="400" t="str">
        <f t="shared" si="13"/>
        <v>Введите курс</v>
      </c>
      <c r="I140" s="401">
        <v>12</v>
      </c>
      <c r="J140" s="402"/>
      <c r="K140" s="403">
        <f t="shared" si="14"/>
        <v>0</v>
      </c>
      <c r="L140" s="404">
        <f t="shared" si="15"/>
        <v>0</v>
      </c>
      <c r="M140" s="405" t="str">
        <f t="shared" si="16"/>
        <v/>
      </c>
      <c r="N140" s="412"/>
    </row>
    <row r="141" spans="1:14" ht="22.5" customHeight="1">
      <c r="A141" s="393" t="s">
        <v>22214</v>
      </c>
      <c r="B141" s="407">
        <v>8806164167045</v>
      </c>
      <c r="C141" s="408" t="s">
        <v>28351</v>
      </c>
      <c r="D141" s="409" t="s">
        <v>23909</v>
      </c>
      <c r="E141" s="410">
        <v>13000</v>
      </c>
      <c r="F141" s="398">
        <v>0.5</v>
      </c>
      <c r="G141" s="399">
        <f t="shared" si="12"/>
        <v>6500</v>
      </c>
      <c r="H141" s="400" t="str">
        <f t="shared" si="13"/>
        <v>Введите курс</v>
      </c>
      <c r="I141" s="401">
        <v>12</v>
      </c>
      <c r="J141" s="402"/>
      <c r="K141" s="403">
        <f t="shared" si="14"/>
        <v>0</v>
      </c>
      <c r="L141" s="404">
        <f t="shared" si="15"/>
        <v>0</v>
      </c>
      <c r="M141" s="405" t="str">
        <f t="shared" si="16"/>
        <v/>
      </c>
      <c r="N141" s="412"/>
    </row>
    <row r="142" spans="1:14" ht="22.5" customHeight="1">
      <c r="A142" s="393" t="s">
        <v>22216</v>
      </c>
      <c r="B142" s="407">
        <v>8806164167038</v>
      </c>
      <c r="C142" s="408" t="s">
        <v>28352</v>
      </c>
      <c r="D142" s="409" t="s">
        <v>23908</v>
      </c>
      <c r="E142" s="410">
        <v>13000</v>
      </c>
      <c r="F142" s="398">
        <v>0.5</v>
      </c>
      <c r="G142" s="399">
        <f t="shared" si="12"/>
        <v>6500</v>
      </c>
      <c r="H142" s="400" t="str">
        <f t="shared" si="13"/>
        <v>Введите курс</v>
      </c>
      <c r="I142" s="401">
        <v>12</v>
      </c>
      <c r="J142" s="402"/>
      <c r="K142" s="403">
        <f t="shared" si="14"/>
        <v>0</v>
      </c>
      <c r="L142" s="404">
        <f t="shared" si="15"/>
        <v>0</v>
      </c>
      <c r="M142" s="405" t="str">
        <f t="shared" si="16"/>
        <v/>
      </c>
      <c r="N142" s="412"/>
    </row>
    <row r="143" spans="1:14" ht="22.5" customHeight="1">
      <c r="A143" s="393" t="s">
        <v>22217</v>
      </c>
      <c r="B143" s="407">
        <v>8806164158418</v>
      </c>
      <c r="C143" s="408" t="s">
        <v>28353</v>
      </c>
      <c r="D143" s="409" t="s">
        <v>23230</v>
      </c>
      <c r="E143" s="410">
        <v>9000</v>
      </c>
      <c r="F143" s="398">
        <v>0.5</v>
      </c>
      <c r="G143" s="399">
        <f t="shared" si="12"/>
        <v>4500</v>
      </c>
      <c r="H143" s="400" t="str">
        <f t="shared" si="13"/>
        <v>Введите курс</v>
      </c>
      <c r="I143" s="401">
        <v>12</v>
      </c>
      <c r="J143" s="402"/>
      <c r="K143" s="403">
        <f t="shared" si="14"/>
        <v>0</v>
      </c>
      <c r="L143" s="404">
        <f t="shared" si="15"/>
        <v>0</v>
      </c>
      <c r="M143" s="405" t="str">
        <f t="shared" si="16"/>
        <v/>
      </c>
      <c r="N143" s="412"/>
    </row>
    <row r="144" spans="1:14" ht="22.5" customHeight="1">
      <c r="A144" s="393" t="s">
        <v>22218</v>
      </c>
      <c r="B144" s="407">
        <v>8806164158388</v>
      </c>
      <c r="C144" s="408" t="s">
        <v>28354</v>
      </c>
      <c r="D144" s="409" t="s">
        <v>23227</v>
      </c>
      <c r="E144" s="410">
        <v>9000</v>
      </c>
      <c r="F144" s="398">
        <v>0.5</v>
      </c>
      <c r="G144" s="399">
        <f t="shared" si="12"/>
        <v>4500</v>
      </c>
      <c r="H144" s="400" t="str">
        <f t="shared" si="13"/>
        <v>Введите курс</v>
      </c>
      <c r="I144" s="401">
        <v>12</v>
      </c>
      <c r="J144" s="402"/>
      <c r="K144" s="403">
        <f t="shared" si="14"/>
        <v>0</v>
      </c>
      <c r="L144" s="404">
        <f t="shared" si="15"/>
        <v>0</v>
      </c>
      <c r="M144" s="405" t="str">
        <f t="shared" si="16"/>
        <v/>
      </c>
      <c r="N144" s="412"/>
    </row>
    <row r="145" spans="1:14" ht="22.5" customHeight="1">
      <c r="A145" s="393" t="s">
        <v>22220</v>
      </c>
      <c r="B145" s="407">
        <v>8806164159378</v>
      </c>
      <c r="C145" s="408" t="s">
        <v>28355</v>
      </c>
      <c r="D145" s="409" t="s">
        <v>23259</v>
      </c>
      <c r="E145" s="410">
        <v>9000</v>
      </c>
      <c r="F145" s="398">
        <v>0.5</v>
      </c>
      <c r="G145" s="399">
        <f t="shared" si="12"/>
        <v>4500</v>
      </c>
      <c r="H145" s="400" t="str">
        <f t="shared" si="13"/>
        <v>Введите курс</v>
      </c>
      <c r="I145" s="401">
        <v>12</v>
      </c>
      <c r="J145" s="402"/>
      <c r="K145" s="403">
        <f t="shared" si="14"/>
        <v>0</v>
      </c>
      <c r="L145" s="404">
        <f t="shared" si="15"/>
        <v>0</v>
      </c>
      <c r="M145" s="405" t="str">
        <f t="shared" si="16"/>
        <v/>
      </c>
      <c r="N145" s="412"/>
    </row>
    <row r="146" spans="1:14" ht="22.5" customHeight="1">
      <c r="A146" s="393" t="s">
        <v>22222</v>
      </c>
      <c r="B146" s="407">
        <v>8806164159361</v>
      </c>
      <c r="C146" s="408" t="s">
        <v>28356</v>
      </c>
      <c r="D146" s="409" t="s">
        <v>23257</v>
      </c>
      <c r="E146" s="410">
        <v>9000</v>
      </c>
      <c r="F146" s="398">
        <v>0.5</v>
      </c>
      <c r="G146" s="399">
        <f t="shared" si="12"/>
        <v>4500</v>
      </c>
      <c r="H146" s="400" t="str">
        <f t="shared" si="13"/>
        <v>Введите курс</v>
      </c>
      <c r="I146" s="401">
        <v>12</v>
      </c>
      <c r="J146" s="402"/>
      <c r="K146" s="403">
        <f t="shared" si="14"/>
        <v>0</v>
      </c>
      <c r="L146" s="404">
        <f t="shared" si="15"/>
        <v>0</v>
      </c>
      <c r="M146" s="405" t="str">
        <f t="shared" si="16"/>
        <v/>
      </c>
      <c r="N146" s="412"/>
    </row>
    <row r="147" spans="1:14" ht="22.5" customHeight="1">
      <c r="A147" s="393" t="s">
        <v>22224</v>
      </c>
      <c r="B147" s="407">
        <v>8806164152133</v>
      </c>
      <c r="C147" s="408" t="s">
        <v>28357</v>
      </c>
      <c r="D147" s="409" t="s">
        <v>23242</v>
      </c>
      <c r="E147" s="410">
        <v>8000</v>
      </c>
      <c r="F147" s="398">
        <v>0.5</v>
      </c>
      <c r="G147" s="399">
        <f t="shared" si="12"/>
        <v>4000</v>
      </c>
      <c r="H147" s="400" t="str">
        <f t="shared" si="13"/>
        <v>Введите курс</v>
      </c>
      <c r="I147" s="401">
        <v>12</v>
      </c>
      <c r="J147" s="402"/>
      <c r="K147" s="403">
        <f t="shared" si="14"/>
        <v>0</v>
      </c>
      <c r="L147" s="404">
        <f t="shared" si="15"/>
        <v>0</v>
      </c>
      <c r="M147" s="405" t="str">
        <f t="shared" si="16"/>
        <v/>
      </c>
      <c r="N147" s="412"/>
    </row>
    <row r="148" spans="1:14" ht="22.5" customHeight="1">
      <c r="A148" s="393" t="s">
        <v>22225</v>
      </c>
      <c r="B148" s="407" t="s">
        <v>27975</v>
      </c>
      <c r="C148" s="408" t="s">
        <v>28358</v>
      </c>
      <c r="D148" s="409" t="s">
        <v>22011</v>
      </c>
      <c r="E148" s="410">
        <v>28000</v>
      </c>
      <c r="F148" s="398">
        <v>0.5</v>
      </c>
      <c r="G148" s="399">
        <f t="shared" si="12"/>
        <v>14000</v>
      </c>
      <c r="H148" s="400" t="str">
        <f t="shared" si="13"/>
        <v>Введите курс</v>
      </c>
      <c r="I148" s="401">
        <v>10</v>
      </c>
      <c r="J148" s="402"/>
      <c r="K148" s="403">
        <f t="shared" si="14"/>
        <v>0</v>
      </c>
      <c r="L148" s="404">
        <f t="shared" si="15"/>
        <v>0</v>
      </c>
      <c r="M148" s="405" t="str">
        <f t="shared" si="16"/>
        <v/>
      </c>
      <c r="N148" s="412"/>
    </row>
    <row r="149" spans="1:14" ht="22.5" customHeight="1">
      <c r="A149" s="393" t="s">
        <v>22227</v>
      </c>
      <c r="B149" s="407" t="s">
        <v>27976</v>
      </c>
      <c r="C149" s="408" t="s">
        <v>28359</v>
      </c>
      <c r="D149" s="409" t="s">
        <v>22020</v>
      </c>
      <c r="E149" s="410">
        <v>30000</v>
      </c>
      <c r="F149" s="398">
        <v>0.5</v>
      </c>
      <c r="G149" s="399">
        <f t="shared" si="12"/>
        <v>15000</v>
      </c>
      <c r="H149" s="400" t="str">
        <f t="shared" si="13"/>
        <v>Введите курс</v>
      </c>
      <c r="I149" s="401">
        <v>10</v>
      </c>
      <c r="J149" s="402"/>
      <c r="K149" s="403">
        <f t="shared" si="14"/>
        <v>0</v>
      </c>
      <c r="L149" s="404">
        <f t="shared" si="15"/>
        <v>0</v>
      </c>
      <c r="M149" s="405" t="str">
        <f t="shared" si="16"/>
        <v/>
      </c>
      <c r="N149" s="412"/>
    </row>
    <row r="150" spans="1:14" ht="22.5" customHeight="1">
      <c r="A150" s="393" t="s">
        <v>22229</v>
      </c>
      <c r="B150" s="407" t="s">
        <v>27977</v>
      </c>
      <c r="C150" s="408" t="s">
        <v>28360</v>
      </c>
      <c r="D150" s="409" t="s">
        <v>22014</v>
      </c>
      <c r="E150" s="410">
        <v>56000</v>
      </c>
      <c r="F150" s="398">
        <v>0.5</v>
      </c>
      <c r="G150" s="399">
        <f t="shared" si="12"/>
        <v>28000</v>
      </c>
      <c r="H150" s="400" t="str">
        <f t="shared" si="13"/>
        <v>Введите курс</v>
      </c>
      <c r="I150" s="401">
        <v>10</v>
      </c>
      <c r="J150" s="402"/>
      <c r="K150" s="403">
        <f t="shared" si="14"/>
        <v>0</v>
      </c>
      <c r="L150" s="404">
        <f t="shared" si="15"/>
        <v>0</v>
      </c>
      <c r="M150" s="405" t="str">
        <f t="shared" si="16"/>
        <v/>
      </c>
      <c r="N150" s="412"/>
    </row>
    <row r="151" spans="1:14" ht="22.5" customHeight="1">
      <c r="A151" s="393" t="s">
        <v>22231</v>
      </c>
      <c r="B151" s="407" t="s">
        <v>27978</v>
      </c>
      <c r="C151" s="408" t="s">
        <v>28361</v>
      </c>
      <c r="D151" s="409" t="s">
        <v>22005</v>
      </c>
      <c r="E151" s="410">
        <v>28000</v>
      </c>
      <c r="F151" s="398">
        <v>0.5</v>
      </c>
      <c r="G151" s="399">
        <f t="shared" si="12"/>
        <v>14000</v>
      </c>
      <c r="H151" s="400" t="str">
        <f t="shared" si="13"/>
        <v>Введите курс</v>
      </c>
      <c r="I151" s="401">
        <v>10</v>
      </c>
      <c r="J151" s="402"/>
      <c r="K151" s="403">
        <f t="shared" si="14"/>
        <v>0</v>
      </c>
      <c r="L151" s="404">
        <f t="shared" si="15"/>
        <v>0</v>
      </c>
      <c r="M151" s="405" t="str">
        <f t="shared" si="16"/>
        <v/>
      </c>
      <c r="N151" s="412"/>
    </row>
    <row r="152" spans="1:14" ht="22.5" customHeight="1">
      <c r="A152" s="393" t="s">
        <v>22233</v>
      </c>
      <c r="B152" s="407">
        <v>8806164152973</v>
      </c>
      <c r="C152" s="408" t="s">
        <v>28362</v>
      </c>
      <c r="D152" s="409" t="s">
        <v>22799</v>
      </c>
      <c r="E152" s="410">
        <v>8000</v>
      </c>
      <c r="F152" s="398">
        <v>0.5</v>
      </c>
      <c r="G152" s="399">
        <f t="shared" si="12"/>
        <v>4000</v>
      </c>
      <c r="H152" s="400" t="str">
        <f t="shared" si="13"/>
        <v>Введите курс</v>
      </c>
      <c r="I152" s="401">
        <v>12</v>
      </c>
      <c r="J152" s="402"/>
      <c r="K152" s="403">
        <f t="shared" si="14"/>
        <v>0</v>
      </c>
      <c r="L152" s="404">
        <f t="shared" si="15"/>
        <v>0</v>
      </c>
      <c r="M152" s="405" t="str">
        <f t="shared" si="16"/>
        <v/>
      </c>
      <c r="N152" s="412"/>
    </row>
    <row r="153" spans="1:14" ht="22.5" customHeight="1">
      <c r="A153" s="393" t="s">
        <v>22235</v>
      </c>
      <c r="B153" s="407">
        <v>8806164125731</v>
      </c>
      <c r="C153" s="408" t="s">
        <v>28363</v>
      </c>
      <c r="D153" s="409" t="s">
        <v>22803</v>
      </c>
      <c r="E153" s="410">
        <v>5000</v>
      </c>
      <c r="F153" s="411">
        <v>0.67</v>
      </c>
      <c r="G153" s="399">
        <f t="shared" si="12"/>
        <v>3350</v>
      </c>
      <c r="H153" s="400" t="str">
        <f t="shared" si="13"/>
        <v>Введите курс</v>
      </c>
      <c r="I153" s="401">
        <v>10</v>
      </c>
      <c r="J153" s="402"/>
      <c r="K153" s="403">
        <f t="shared" si="14"/>
        <v>0</v>
      </c>
      <c r="L153" s="404">
        <f t="shared" si="15"/>
        <v>0</v>
      </c>
      <c r="M153" s="405" t="str">
        <f t="shared" si="16"/>
        <v/>
      </c>
      <c r="N153" s="412"/>
    </row>
    <row r="154" spans="1:14" ht="22.5" customHeight="1">
      <c r="A154" s="393" t="s">
        <v>22237</v>
      </c>
      <c r="B154" s="407">
        <v>8806164156353</v>
      </c>
      <c r="C154" s="408" t="s">
        <v>28364</v>
      </c>
      <c r="D154" s="409" t="s">
        <v>22184</v>
      </c>
      <c r="E154" s="410">
        <v>9000</v>
      </c>
      <c r="F154" s="398">
        <v>0.5</v>
      </c>
      <c r="G154" s="399">
        <f t="shared" si="12"/>
        <v>4500</v>
      </c>
      <c r="H154" s="400" t="str">
        <f t="shared" si="13"/>
        <v>Введите курс</v>
      </c>
      <c r="I154" s="401">
        <v>10</v>
      </c>
      <c r="J154" s="402"/>
      <c r="K154" s="403">
        <f t="shared" si="14"/>
        <v>0</v>
      </c>
      <c r="L154" s="404">
        <f t="shared" si="15"/>
        <v>0</v>
      </c>
      <c r="M154" s="405" t="str">
        <f t="shared" si="16"/>
        <v/>
      </c>
      <c r="N154" s="412"/>
    </row>
    <row r="155" spans="1:14" ht="22.5" customHeight="1">
      <c r="A155" s="393" t="s">
        <v>22238</v>
      </c>
      <c r="B155" s="407">
        <v>8806164160602</v>
      </c>
      <c r="C155" s="408" t="s">
        <v>28365</v>
      </c>
      <c r="D155" s="409" t="s">
        <v>22801</v>
      </c>
      <c r="E155" s="410">
        <v>5000</v>
      </c>
      <c r="F155" s="411">
        <v>0.67</v>
      </c>
      <c r="G155" s="399">
        <f t="shared" si="12"/>
        <v>3350</v>
      </c>
      <c r="H155" s="400" t="str">
        <f t="shared" si="13"/>
        <v>Введите курс</v>
      </c>
      <c r="I155" s="401">
        <v>10</v>
      </c>
      <c r="J155" s="402"/>
      <c r="K155" s="403">
        <f t="shared" si="14"/>
        <v>0</v>
      </c>
      <c r="L155" s="404">
        <f t="shared" si="15"/>
        <v>0</v>
      </c>
      <c r="M155" s="405" t="str">
        <f t="shared" si="16"/>
        <v/>
      </c>
      <c r="N155" s="412"/>
    </row>
    <row r="156" spans="1:14" ht="22.5" customHeight="1">
      <c r="A156" s="393" t="s">
        <v>22239</v>
      </c>
      <c r="B156" s="407" t="s">
        <v>27979</v>
      </c>
      <c r="C156" s="408" t="s">
        <v>28366</v>
      </c>
      <c r="D156" s="409" t="s">
        <v>28367</v>
      </c>
      <c r="E156" s="410">
        <v>5000</v>
      </c>
      <c r="F156" s="411">
        <v>0.67</v>
      </c>
      <c r="G156" s="399">
        <f t="shared" si="12"/>
        <v>3350</v>
      </c>
      <c r="H156" s="400" t="str">
        <f t="shared" si="13"/>
        <v>Введите курс</v>
      </c>
      <c r="I156" s="401">
        <v>10</v>
      </c>
      <c r="J156" s="402"/>
      <c r="K156" s="403">
        <f t="shared" si="14"/>
        <v>0</v>
      </c>
      <c r="L156" s="404">
        <f t="shared" si="15"/>
        <v>0</v>
      </c>
      <c r="M156" s="405" t="str">
        <f t="shared" si="16"/>
        <v/>
      </c>
      <c r="N156" s="412"/>
    </row>
    <row r="157" spans="1:14" ht="22.5" customHeight="1">
      <c r="A157" s="393" t="s">
        <v>22241</v>
      </c>
      <c r="B157" s="407">
        <v>8806164160619</v>
      </c>
      <c r="C157" s="408" t="s">
        <v>28368</v>
      </c>
      <c r="D157" s="409" t="s">
        <v>22209</v>
      </c>
      <c r="E157" s="410">
        <v>5000</v>
      </c>
      <c r="F157" s="411">
        <v>0.67</v>
      </c>
      <c r="G157" s="399">
        <f t="shared" si="12"/>
        <v>3350</v>
      </c>
      <c r="H157" s="400" t="str">
        <f t="shared" si="13"/>
        <v>Введите курс</v>
      </c>
      <c r="I157" s="401">
        <v>10</v>
      </c>
      <c r="J157" s="402"/>
      <c r="K157" s="403">
        <f t="shared" si="14"/>
        <v>0</v>
      </c>
      <c r="L157" s="404">
        <f t="shared" si="15"/>
        <v>0</v>
      </c>
      <c r="M157" s="405" t="str">
        <f t="shared" si="16"/>
        <v/>
      </c>
      <c r="N157" s="412"/>
    </row>
    <row r="158" spans="1:14" ht="22.5" customHeight="1">
      <c r="A158" s="393" t="s">
        <v>22243</v>
      </c>
      <c r="B158" s="407" t="s">
        <v>27980</v>
      </c>
      <c r="C158" s="408" t="s">
        <v>23937</v>
      </c>
      <c r="D158" s="409" t="s">
        <v>23938</v>
      </c>
      <c r="E158" s="410">
        <v>28000</v>
      </c>
      <c r="F158" s="398">
        <v>0.5</v>
      </c>
      <c r="G158" s="399">
        <f t="shared" si="12"/>
        <v>14000</v>
      </c>
      <c r="H158" s="400" t="str">
        <f t="shared" si="13"/>
        <v>Введите курс</v>
      </c>
      <c r="I158" s="401">
        <v>12</v>
      </c>
      <c r="J158" s="402"/>
      <c r="K158" s="403">
        <f t="shared" si="14"/>
        <v>0</v>
      </c>
      <c r="L158" s="404">
        <f t="shared" si="15"/>
        <v>0</v>
      </c>
      <c r="M158" s="405" t="str">
        <f t="shared" si="16"/>
        <v/>
      </c>
      <c r="N158" s="412"/>
    </row>
    <row r="159" spans="1:14" ht="22.5" customHeight="1">
      <c r="A159" s="393" t="s">
        <v>22244</v>
      </c>
      <c r="B159" s="407" t="s">
        <v>27981</v>
      </c>
      <c r="C159" s="408" t="s">
        <v>23935</v>
      </c>
      <c r="D159" s="409" t="s">
        <v>23936</v>
      </c>
      <c r="E159" s="410">
        <v>28000</v>
      </c>
      <c r="F159" s="398">
        <v>0.5</v>
      </c>
      <c r="G159" s="399">
        <f t="shared" si="12"/>
        <v>14000</v>
      </c>
      <c r="H159" s="400" t="str">
        <f t="shared" si="13"/>
        <v>Введите курс</v>
      </c>
      <c r="I159" s="401">
        <v>12</v>
      </c>
      <c r="J159" s="402"/>
      <c r="K159" s="403">
        <f t="shared" si="14"/>
        <v>0</v>
      </c>
      <c r="L159" s="404">
        <f t="shared" si="15"/>
        <v>0</v>
      </c>
      <c r="M159" s="405" t="str">
        <f t="shared" si="16"/>
        <v/>
      </c>
      <c r="N159" s="412"/>
    </row>
    <row r="160" spans="1:14" ht="22.5" customHeight="1">
      <c r="A160" s="393" t="s">
        <v>22245</v>
      </c>
      <c r="B160" s="407">
        <v>8806164152287</v>
      </c>
      <c r="C160" s="408" t="s">
        <v>28369</v>
      </c>
      <c r="D160" s="409" t="s">
        <v>23589</v>
      </c>
      <c r="E160" s="410">
        <v>24000</v>
      </c>
      <c r="F160" s="398">
        <v>0.5</v>
      </c>
      <c r="G160" s="399">
        <f t="shared" si="12"/>
        <v>12000</v>
      </c>
      <c r="H160" s="400" t="str">
        <f t="shared" si="13"/>
        <v>Введите курс</v>
      </c>
      <c r="I160" s="401">
        <v>12</v>
      </c>
      <c r="J160" s="402"/>
      <c r="K160" s="403">
        <f t="shared" si="14"/>
        <v>0</v>
      </c>
      <c r="L160" s="404">
        <f t="shared" si="15"/>
        <v>0</v>
      </c>
      <c r="M160" s="405" t="str">
        <f t="shared" si="16"/>
        <v/>
      </c>
      <c r="N160" s="412"/>
    </row>
    <row r="161" spans="1:14" ht="22.5" customHeight="1">
      <c r="A161" s="393" t="s">
        <v>22246</v>
      </c>
      <c r="B161" s="407">
        <v>8806164150795</v>
      </c>
      <c r="C161" s="408" t="s">
        <v>28370</v>
      </c>
      <c r="D161" s="409" t="s">
        <v>23588</v>
      </c>
      <c r="E161" s="410">
        <v>24000</v>
      </c>
      <c r="F161" s="398">
        <v>0.5</v>
      </c>
      <c r="G161" s="399">
        <f t="shared" si="12"/>
        <v>12000</v>
      </c>
      <c r="H161" s="400" t="str">
        <f t="shared" si="13"/>
        <v>Введите курс</v>
      </c>
      <c r="I161" s="401">
        <v>12</v>
      </c>
      <c r="J161" s="402"/>
      <c r="K161" s="403">
        <f t="shared" si="14"/>
        <v>0</v>
      </c>
      <c r="L161" s="404">
        <f t="shared" si="15"/>
        <v>0</v>
      </c>
      <c r="M161" s="405" t="str">
        <f t="shared" si="16"/>
        <v/>
      </c>
      <c r="N161" s="412"/>
    </row>
    <row r="162" spans="1:14" ht="22.5" customHeight="1">
      <c r="A162" s="393" t="s">
        <v>22247</v>
      </c>
      <c r="B162" s="407">
        <v>8806164118108</v>
      </c>
      <c r="C162" s="408" t="s">
        <v>28371</v>
      </c>
      <c r="D162" s="409" t="s">
        <v>22456</v>
      </c>
      <c r="E162" s="410">
        <v>5000</v>
      </c>
      <c r="F162" s="398">
        <v>0.5</v>
      </c>
      <c r="G162" s="399">
        <f t="shared" si="12"/>
        <v>2500</v>
      </c>
      <c r="H162" s="400" t="str">
        <f t="shared" si="13"/>
        <v>Введите курс</v>
      </c>
      <c r="I162" s="401">
        <v>12</v>
      </c>
      <c r="J162" s="402"/>
      <c r="K162" s="403">
        <f t="shared" si="14"/>
        <v>0</v>
      </c>
      <c r="L162" s="404">
        <f t="shared" si="15"/>
        <v>0</v>
      </c>
      <c r="M162" s="405" t="str">
        <f t="shared" si="16"/>
        <v/>
      </c>
      <c r="N162" s="412"/>
    </row>
    <row r="163" spans="1:14" ht="22.5" customHeight="1">
      <c r="A163" s="393" t="s">
        <v>22248</v>
      </c>
      <c r="B163" s="407">
        <v>8806164118092</v>
      </c>
      <c r="C163" s="408" t="s">
        <v>28372</v>
      </c>
      <c r="D163" s="409" t="s">
        <v>22454</v>
      </c>
      <c r="E163" s="410">
        <v>5000</v>
      </c>
      <c r="F163" s="398">
        <v>0.5</v>
      </c>
      <c r="G163" s="399">
        <f t="shared" si="12"/>
        <v>2500</v>
      </c>
      <c r="H163" s="400" t="str">
        <f t="shared" si="13"/>
        <v>Введите курс</v>
      </c>
      <c r="I163" s="401">
        <v>12</v>
      </c>
      <c r="J163" s="402"/>
      <c r="K163" s="403">
        <f t="shared" si="14"/>
        <v>0</v>
      </c>
      <c r="L163" s="404">
        <f t="shared" si="15"/>
        <v>0</v>
      </c>
      <c r="M163" s="405" t="str">
        <f t="shared" si="16"/>
        <v/>
      </c>
      <c r="N163" s="412"/>
    </row>
    <row r="164" spans="1:14" ht="22.5" customHeight="1">
      <c r="A164" s="393" t="s">
        <v>22250</v>
      </c>
      <c r="B164" s="407" t="s">
        <v>27982</v>
      </c>
      <c r="C164" s="408" t="s">
        <v>28373</v>
      </c>
      <c r="D164" s="409" t="s">
        <v>28374</v>
      </c>
      <c r="E164" s="410">
        <v>6000</v>
      </c>
      <c r="F164" s="398">
        <v>0.5</v>
      </c>
      <c r="G164" s="399">
        <f t="shared" si="12"/>
        <v>3000</v>
      </c>
      <c r="H164" s="400" t="str">
        <f t="shared" si="13"/>
        <v>Введите курс</v>
      </c>
      <c r="I164" s="401">
        <v>15</v>
      </c>
      <c r="J164" s="402"/>
      <c r="K164" s="403">
        <f t="shared" si="14"/>
        <v>0</v>
      </c>
      <c r="L164" s="404">
        <f t="shared" si="15"/>
        <v>0</v>
      </c>
      <c r="M164" s="405" t="str">
        <f t="shared" si="16"/>
        <v/>
      </c>
      <c r="N164" s="412"/>
    </row>
    <row r="165" spans="1:14" ht="22.5" customHeight="1">
      <c r="A165" s="393" t="s">
        <v>22251</v>
      </c>
      <c r="B165" s="407" t="s">
        <v>27983</v>
      </c>
      <c r="C165" s="408" t="s">
        <v>28375</v>
      </c>
      <c r="D165" s="409" t="s">
        <v>28376</v>
      </c>
      <c r="E165" s="410">
        <v>6000</v>
      </c>
      <c r="F165" s="398">
        <v>0.5</v>
      </c>
      <c r="G165" s="399">
        <f t="shared" si="12"/>
        <v>3000</v>
      </c>
      <c r="H165" s="400" t="str">
        <f t="shared" si="13"/>
        <v>Введите курс</v>
      </c>
      <c r="I165" s="401">
        <v>15</v>
      </c>
      <c r="J165" s="402"/>
      <c r="K165" s="403">
        <f t="shared" si="14"/>
        <v>0</v>
      </c>
      <c r="L165" s="404">
        <f t="shared" si="15"/>
        <v>0</v>
      </c>
      <c r="M165" s="405" t="str">
        <f t="shared" si="16"/>
        <v/>
      </c>
      <c r="N165" s="412"/>
    </row>
    <row r="166" spans="1:14" ht="22.5" customHeight="1">
      <c r="A166" s="393" t="s">
        <v>22252</v>
      </c>
      <c r="B166" s="407" t="s">
        <v>27984</v>
      </c>
      <c r="C166" s="408" t="s">
        <v>28377</v>
      </c>
      <c r="D166" s="409" t="s">
        <v>28378</v>
      </c>
      <c r="E166" s="410">
        <v>6000</v>
      </c>
      <c r="F166" s="398">
        <v>0.5</v>
      </c>
      <c r="G166" s="399">
        <f t="shared" si="12"/>
        <v>3000</v>
      </c>
      <c r="H166" s="400" t="str">
        <f t="shared" si="13"/>
        <v>Введите курс</v>
      </c>
      <c r="I166" s="401">
        <v>15</v>
      </c>
      <c r="J166" s="402"/>
      <c r="K166" s="403">
        <f t="shared" si="14"/>
        <v>0</v>
      </c>
      <c r="L166" s="404">
        <f t="shared" si="15"/>
        <v>0</v>
      </c>
      <c r="M166" s="405" t="str">
        <f t="shared" si="16"/>
        <v/>
      </c>
      <c r="N166" s="412"/>
    </row>
    <row r="167" spans="1:14" ht="22.5" customHeight="1">
      <c r="A167" s="393" t="s">
        <v>22254</v>
      </c>
      <c r="B167" s="407">
        <v>8806164165287</v>
      </c>
      <c r="C167" s="408" t="s">
        <v>28379</v>
      </c>
      <c r="D167" s="409" t="s">
        <v>23694</v>
      </c>
      <c r="E167" s="410">
        <v>5000</v>
      </c>
      <c r="F167" s="411">
        <v>0.51</v>
      </c>
      <c r="G167" s="399">
        <f t="shared" si="12"/>
        <v>2550</v>
      </c>
      <c r="H167" s="400" t="str">
        <f t="shared" si="13"/>
        <v>Введите курс</v>
      </c>
      <c r="I167" s="401">
        <v>15</v>
      </c>
      <c r="J167" s="402"/>
      <c r="K167" s="403">
        <f t="shared" si="14"/>
        <v>0</v>
      </c>
      <c r="L167" s="404">
        <f t="shared" si="15"/>
        <v>0</v>
      </c>
      <c r="M167" s="405" t="str">
        <f t="shared" si="16"/>
        <v/>
      </c>
      <c r="N167" s="412"/>
    </row>
    <row r="168" spans="1:14" ht="22.5" customHeight="1">
      <c r="A168" s="393" t="s">
        <v>22256</v>
      </c>
      <c r="B168" s="407">
        <v>8806164136799</v>
      </c>
      <c r="C168" s="408" t="s">
        <v>28380</v>
      </c>
      <c r="D168" s="409" t="s">
        <v>22452</v>
      </c>
      <c r="E168" s="410">
        <v>5000</v>
      </c>
      <c r="F168" s="411">
        <v>0.51</v>
      </c>
      <c r="G168" s="399">
        <f t="shared" si="12"/>
        <v>2550</v>
      </c>
      <c r="H168" s="400" t="str">
        <f t="shared" si="13"/>
        <v>Введите курс</v>
      </c>
      <c r="I168" s="401">
        <v>15</v>
      </c>
      <c r="J168" s="402"/>
      <c r="K168" s="403">
        <f t="shared" si="14"/>
        <v>0</v>
      </c>
      <c r="L168" s="404">
        <f t="shared" si="15"/>
        <v>0</v>
      </c>
      <c r="M168" s="405" t="str">
        <f t="shared" si="16"/>
        <v/>
      </c>
      <c r="N168" s="412"/>
    </row>
    <row r="169" spans="1:14" ht="22.5" customHeight="1">
      <c r="A169" s="393" t="s">
        <v>22258</v>
      </c>
      <c r="B169" s="407">
        <v>8806164136782</v>
      </c>
      <c r="C169" s="408" t="s">
        <v>28381</v>
      </c>
      <c r="D169" s="409" t="s">
        <v>22450</v>
      </c>
      <c r="E169" s="410">
        <v>5000</v>
      </c>
      <c r="F169" s="411">
        <v>0.51</v>
      </c>
      <c r="G169" s="399">
        <f t="shared" si="12"/>
        <v>2550</v>
      </c>
      <c r="H169" s="400" t="str">
        <f t="shared" si="13"/>
        <v>Введите курс</v>
      </c>
      <c r="I169" s="401">
        <v>15</v>
      </c>
      <c r="J169" s="402"/>
      <c r="K169" s="403">
        <f t="shared" si="14"/>
        <v>0</v>
      </c>
      <c r="L169" s="404">
        <f t="shared" si="15"/>
        <v>0</v>
      </c>
      <c r="M169" s="405" t="str">
        <f t="shared" si="16"/>
        <v/>
      </c>
      <c r="N169" s="412"/>
    </row>
    <row r="170" spans="1:14" ht="22.5" customHeight="1">
      <c r="A170" s="393" t="s">
        <v>22260</v>
      </c>
      <c r="B170" s="407">
        <v>8806164165270</v>
      </c>
      <c r="C170" s="408" t="s">
        <v>28382</v>
      </c>
      <c r="D170" s="409" t="s">
        <v>23693</v>
      </c>
      <c r="E170" s="410">
        <v>5000</v>
      </c>
      <c r="F170" s="411">
        <v>0.51</v>
      </c>
      <c r="G170" s="399">
        <f t="shared" si="12"/>
        <v>2550</v>
      </c>
      <c r="H170" s="400" t="str">
        <f t="shared" si="13"/>
        <v>Введите курс</v>
      </c>
      <c r="I170" s="401">
        <v>15</v>
      </c>
      <c r="J170" s="402"/>
      <c r="K170" s="403">
        <f t="shared" si="14"/>
        <v>0</v>
      </c>
      <c r="L170" s="404">
        <f t="shared" si="15"/>
        <v>0</v>
      </c>
      <c r="M170" s="405" t="str">
        <f t="shared" si="16"/>
        <v/>
      </c>
      <c r="N170" s="412"/>
    </row>
    <row r="171" spans="1:14" ht="22.5" customHeight="1">
      <c r="A171" s="393" t="s">
        <v>22261</v>
      </c>
      <c r="B171" s="407">
        <v>8806164166512</v>
      </c>
      <c r="C171" s="408" t="s">
        <v>28383</v>
      </c>
      <c r="D171" s="409" t="s">
        <v>23760</v>
      </c>
      <c r="E171" s="410">
        <v>5000</v>
      </c>
      <c r="F171" s="411">
        <v>0.51</v>
      </c>
      <c r="G171" s="399">
        <f t="shared" si="12"/>
        <v>2550</v>
      </c>
      <c r="H171" s="400" t="str">
        <f t="shared" si="13"/>
        <v>Введите курс</v>
      </c>
      <c r="I171" s="401">
        <v>15</v>
      </c>
      <c r="J171" s="402"/>
      <c r="K171" s="403">
        <f t="shared" si="14"/>
        <v>0</v>
      </c>
      <c r="L171" s="404">
        <f t="shared" si="15"/>
        <v>0</v>
      </c>
      <c r="M171" s="405" t="str">
        <f t="shared" si="16"/>
        <v/>
      </c>
      <c r="N171" s="412"/>
    </row>
    <row r="172" spans="1:14" ht="22.5" customHeight="1">
      <c r="A172" s="393" t="s">
        <v>22262</v>
      </c>
      <c r="B172" s="407">
        <v>8806164166505</v>
      </c>
      <c r="C172" s="408" t="s">
        <v>28384</v>
      </c>
      <c r="D172" s="409" t="s">
        <v>23759</v>
      </c>
      <c r="E172" s="410">
        <v>5000</v>
      </c>
      <c r="F172" s="411">
        <v>0.51</v>
      </c>
      <c r="G172" s="399">
        <f t="shared" si="12"/>
        <v>2550</v>
      </c>
      <c r="H172" s="400" t="str">
        <f t="shared" si="13"/>
        <v>Введите курс</v>
      </c>
      <c r="I172" s="401">
        <v>15</v>
      </c>
      <c r="J172" s="402"/>
      <c r="K172" s="403">
        <f t="shared" si="14"/>
        <v>0</v>
      </c>
      <c r="L172" s="404">
        <f t="shared" si="15"/>
        <v>0</v>
      </c>
      <c r="M172" s="405" t="str">
        <f t="shared" si="16"/>
        <v/>
      </c>
      <c r="N172" s="412"/>
    </row>
    <row r="173" spans="1:14" ht="22.5" customHeight="1">
      <c r="A173" s="393" t="s">
        <v>22263</v>
      </c>
      <c r="B173" s="407">
        <v>8806164166499</v>
      </c>
      <c r="C173" s="408" t="s">
        <v>28385</v>
      </c>
      <c r="D173" s="409" t="s">
        <v>23758</v>
      </c>
      <c r="E173" s="410">
        <v>5000</v>
      </c>
      <c r="F173" s="411">
        <v>0.51</v>
      </c>
      <c r="G173" s="399">
        <f t="shared" si="12"/>
        <v>2550</v>
      </c>
      <c r="H173" s="400" t="str">
        <f t="shared" si="13"/>
        <v>Введите курс</v>
      </c>
      <c r="I173" s="401">
        <v>15</v>
      </c>
      <c r="J173" s="402"/>
      <c r="K173" s="403">
        <f t="shared" si="14"/>
        <v>0</v>
      </c>
      <c r="L173" s="404">
        <f t="shared" si="15"/>
        <v>0</v>
      </c>
      <c r="M173" s="405" t="str">
        <f t="shared" si="16"/>
        <v/>
      </c>
      <c r="N173" s="412"/>
    </row>
    <row r="174" spans="1:14" ht="22.5" customHeight="1">
      <c r="A174" s="393" t="s">
        <v>22264</v>
      </c>
      <c r="B174" s="407">
        <v>8806164151341</v>
      </c>
      <c r="C174" s="408" t="s">
        <v>28386</v>
      </c>
      <c r="D174" s="409" t="s">
        <v>22448</v>
      </c>
      <c r="E174" s="410">
        <v>5000</v>
      </c>
      <c r="F174" s="411">
        <v>0.51</v>
      </c>
      <c r="G174" s="399">
        <f t="shared" si="12"/>
        <v>2550</v>
      </c>
      <c r="H174" s="400" t="str">
        <f t="shared" si="13"/>
        <v>Введите курс</v>
      </c>
      <c r="I174" s="401">
        <v>15</v>
      </c>
      <c r="J174" s="402"/>
      <c r="K174" s="403">
        <f t="shared" si="14"/>
        <v>0</v>
      </c>
      <c r="L174" s="404">
        <f t="shared" si="15"/>
        <v>0</v>
      </c>
      <c r="M174" s="405" t="str">
        <f t="shared" si="16"/>
        <v/>
      </c>
      <c r="N174" s="412"/>
    </row>
    <row r="175" spans="1:14" ht="22.5" customHeight="1">
      <c r="A175" s="393" t="s">
        <v>22265</v>
      </c>
      <c r="B175" s="407">
        <v>8806164121269</v>
      </c>
      <c r="C175" s="408" t="s">
        <v>28387</v>
      </c>
      <c r="D175" s="409" t="s">
        <v>22446</v>
      </c>
      <c r="E175" s="410">
        <v>5000</v>
      </c>
      <c r="F175" s="411">
        <v>0.51</v>
      </c>
      <c r="G175" s="399">
        <f t="shared" si="12"/>
        <v>2550</v>
      </c>
      <c r="H175" s="400" t="str">
        <f t="shared" si="13"/>
        <v>Введите курс</v>
      </c>
      <c r="I175" s="401">
        <v>15</v>
      </c>
      <c r="J175" s="402"/>
      <c r="K175" s="403">
        <f t="shared" si="14"/>
        <v>0</v>
      </c>
      <c r="L175" s="404">
        <f t="shared" si="15"/>
        <v>0</v>
      </c>
      <c r="M175" s="405" t="str">
        <f t="shared" si="16"/>
        <v/>
      </c>
      <c r="N175" s="412"/>
    </row>
    <row r="176" spans="1:14" ht="22.5" customHeight="1">
      <c r="A176" s="393" t="s">
        <v>22266</v>
      </c>
      <c r="B176" s="407">
        <v>8806164151334</v>
      </c>
      <c r="C176" s="408" t="s">
        <v>28388</v>
      </c>
      <c r="D176" s="409" t="s">
        <v>22444</v>
      </c>
      <c r="E176" s="410">
        <v>5000</v>
      </c>
      <c r="F176" s="411">
        <v>0.51</v>
      </c>
      <c r="G176" s="399">
        <f t="shared" si="12"/>
        <v>2550</v>
      </c>
      <c r="H176" s="400" t="str">
        <f t="shared" si="13"/>
        <v>Введите курс</v>
      </c>
      <c r="I176" s="401">
        <v>15</v>
      </c>
      <c r="J176" s="402"/>
      <c r="K176" s="403">
        <f t="shared" si="14"/>
        <v>0</v>
      </c>
      <c r="L176" s="404">
        <f t="shared" si="15"/>
        <v>0</v>
      </c>
      <c r="M176" s="405" t="str">
        <f t="shared" si="16"/>
        <v/>
      </c>
      <c r="N176" s="412"/>
    </row>
    <row r="177" spans="1:14" ht="22.5" customHeight="1">
      <c r="A177" s="393" t="s">
        <v>22267</v>
      </c>
      <c r="B177" s="407">
        <v>8806164166529</v>
      </c>
      <c r="C177" s="408" t="s">
        <v>28389</v>
      </c>
      <c r="D177" s="409" t="s">
        <v>23757</v>
      </c>
      <c r="E177" s="410">
        <v>5000</v>
      </c>
      <c r="F177" s="411">
        <v>0.51</v>
      </c>
      <c r="G177" s="399">
        <f t="shared" si="12"/>
        <v>2550</v>
      </c>
      <c r="H177" s="400" t="str">
        <f t="shared" si="13"/>
        <v>Введите курс</v>
      </c>
      <c r="I177" s="401">
        <v>15</v>
      </c>
      <c r="J177" s="402"/>
      <c r="K177" s="403">
        <f t="shared" si="14"/>
        <v>0</v>
      </c>
      <c r="L177" s="404">
        <f t="shared" si="15"/>
        <v>0</v>
      </c>
      <c r="M177" s="405" t="str">
        <f t="shared" si="16"/>
        <v/>
      </c>
      <c r="N177" s="412"/>
    </row>
    <row r="178" spans="1:14" ht="22.5" customHeight="1">
      <c r="A178" s="393" t="s">
        <v>22268</v>
      </c>
      <c r="B178" s="407">
        <v>8806164107997</v>
      </c>
      <c r="C178" s="408" t="s">
        <v>28390</v>
      </c>
      <c r="D178" s="409" t="s">
        <v>22442</v>
      </c>
      <c r="E178" s="410">
        <v>5000</v>
      </c>
      <c r="F178" s="411">
        <v>0.51</v>
      </c>
      <c r="G178" s="399">
        <f t="shared" si="12"/>
        <v>2550</v>
      </c>
      <c r="H178" s="400" t="str">
        <f t="shared" si="13"/>
        <v>Введите курс</v>
      </c>
      <c r="I178" s="401">
        <v>15</v>
      </c>
      <c r="J178" s="402"/>
      <c r="K178" s="403">
        <f t="shared" si="14"/>
        <v>0</v>
      </c>
      <c r="L178" s="404">
        <f t="shared" si="15"/>
        <v>0</v>
      </c>
      <c r="M178" s="405" t="str">
        <f t="shared" si="16"/>
        <v/>
      </c>
      <c r="N178" s="412"/>
    </row>
    <row r="179" spans="1:14" ht="22.5" customHeight="1">
      <c r="A179" s="393" t="s">
        <v>22269</v>
      </c>
      <c r="B179" s="407">
        <v>8806164107980</v>
      </c>
      <c r="C179" s="408" t="s">
        <v>28391</v>
      </c>
      <c r="D179" s="409" t="s">
        <v>22440</v>
      </c>
      <c r="E179" s="410">
        <v>5000</v>
      </c>
      <c r="F179" s="411">
        <v>0.51</v>
      </c>
      <c r="G179" s="399">
        <f t="shared" si="12"/>
        <v>2550</v>
      </c>
      <c r="H179" s="400" t="str">
        <f t="shared" si="13"/>
        <v>Введите курс</v>
      </c>
      <c r="I179" s="401">
        <v>15</v>
      </c>
      <c r="J179" s="402"/>
      <c r="K179" s="403">
        <f t="shared" si="14"/>
        <v>0</v>
      </c>
      <c r="L179" s="404">
        <f t="shared" si="15"/>
        <v>0</v>
      </c>
      <c r="M179" s="405" t="str">
        <f t="shared" si="16"/>
        <v/>
      </c>
      <c r="N179" s="412"/>
    </row>
    <row r="180" spans="1:14" ht="22.5" customHeight="1">
      <c r="A180" s="393" t="s">
        <v>22270</v>
      </c>
      <c r="B180" s="407">
        <v>8806164151327</v>
      </c>
      <c r="C180" s="408" t="s">
        <v>28392</v>
      </c>
      <c r="D180" s="409" t="s">
        <v>22438</v>
      </c>
      <c r="E180" s="410">
        <v>5000</v>
      </c>
      <c r="F180" s="411">
        <v>0.51</v>
      </c>
      <c r="G180" s="399">
        <f t="shared" si="12"/>
        <v>2550</v>
      </c>
      <c r="H180" s="400" t="str">
        <f t="shared" si="13"/>
        <v>Введите курс</v>
      </c>
      <c r="I180" s="401">
        <v>15</v>
      </c>
      <c r="J180" s="402"/>
      <c r="K180" s="403">
        <f t="shared" si="14"/>
        <v>0</v>
      </c>
      <c r="L180" s="404">
        <f t="shared" si="15"/>
        <v>0</v>
      </c>
      <c r="M180" s="405" t="str">
        <f t="shared" si="16"/>
        <v/>
      </c>
      <c r="N180" s="412"/>
    </row>
    <row r="181" spans="1:14" ht="22.5" customHeight="1">
      <c r="A181" s="393" t="s">
        <v>22271</v>
      </c>
      <c r="B181" s="407">
        <v>8806164129166</v>
      </c>
      <c r="C181" s="408" t="s">
        <v>28393</v>
      </c>
      <c r="D181" s="409" t="s">
        <v>22436</v>
      </c>
      <c r="E181" s="410">
        <v>11000</v>
      </c>
      <c r="F181" s="398">
        <v>0.5</v>
      </c>
      <c r="G181" s="399">
        <f t="shared" si="12"/>
        <v>5500</v>
      </c>
      <c r="H181" s="400" t="str">
        <f t="shared" si="13"/>
        <v>Введите курс</v>
      </c>
      <c r="I181" s="401">
        <v>12</v>
      </c>
      <c r="J181" s="402"/>
      <c r="K181" s="403">
        <f t="shared" si="14"/>
        <v>0</v>
      </c>
      <c r="L181" s="404">
        <f t="shared" si="15"/>
        <v>0</v>
      </c>
      <c r="M181" s="405" t="str">
        <f t="shared" si="16"/>
        <v/>
      </c>
      <c r="N181" s="412"/>
    </row>
    <row r="182" spans="1:14" ht="22.5" customHeight="1">
      <c r="A182" s="393" t="s">
        <v>22272</v>
      </c>
      <c r="B182" s="407">
        <v>8806164129173</v>
      </c>
      <c r="C182" s="408" t="s">
        <v>28394</v>
      </c>
      <c r="D182" s="409" t="s">
        <v>22434</v>
      </c>
      <c r="E182" s="410">
        <v>11000</v>
      </c>
      <c r="F182" s="398">
        <v>0.5</v>
      </c>
      <c r="G182" s="399">
        <f t="shared" si="12"/>
        <v>5500</v>
      </c>
      <c r="H182" s="400" t="str">
        <f t="shared" si="13"/>
        <v>Введите курс</v>
      </c>
      <c r="I182" s="401">
        <v>12</v>
      </c>
      <c r="J182" s="402"/>
      <c r="K182" s="403">
        <f t="shared" si="14"/>
        <v>0</v>
      </c>
      <c r="L182" s="404">
        <f t="shared" si="15"/>
        <v>0</v>
      </c>
      <c r="M182" s="405" t="str">
        <f t="shared" si="16"/>
        <v/>
      </c>
      <c r="N182" s="412"/>
    </row>
    <row r="183" spans="1:14" ht="22.5" customHeight="1">
      <c r="A183" s="393" t="s">
        <v>22274</v>
      </c>
      <c r="B183" s="407">
        <v>8806164129159</v>
      </c>
      <c r="C183" s="408" t="s">
        <v>28395</v>
      </c>
      <c r="D183" s="409" t="s">
        <v>22432</v>
      </c>
      <c r="E183" s="410">
        <v>11000</v>
      </c>
      <c r="F183" s="398">
        <v>0.5</v>
      </c>
      <c r="G183" s="399">
        <f t="shared" si="12"/>
        <v>5500</v>
      </c>
      <c r="H183" s="400" t="str">
        <f t="shared" si="13"/>
        <v>Введите курс</v>
      </c>
      <c r="I183" s="401">
        <v>12</v>
      </c>
      <c r="J183" s="402"/>
      <c r="K183" s="403">
        <f t="shared" si="14"/>
        <v>0</v>
      </c>
      <c r="L183" s="404">
        <f t="shared" si="15"/>
        <v>0</v>
      </c>
      <c r="M183" s="405" t="str">
        <f t="shared" si="16"/>
        <v/>
      </c>
      <c r="N183" s="412"/>
    </row>
    <row r="184" spans="1:14" ht="22.5" customHeight="1">
      <c r="A184" s="393" t="s">
        <v>22275</v>
      </c>
      <c r="B184" s="407">
        <v>8806164154489</v>
      </c>
      <c r="C184" s="408" t="s">
        <v>28396</v>
      </c>
      <c r="D184" s="409" t="s">
        <v>22430</v>
      </c>
      <c r="E184" s="410">
        <v>6500</v>
      </c>
      <c r="F184" s="398">
        <v>0.5</v>
      </c>
      <c r="G184" s="399">
        <f t="shared" si="12"/>
        <v>3250</v>
      </c>
      <c r="H184" s="400" t="str">
        <f t="shared" si="13"/>
        <v>Введите курс</v>
      </c>
      <c r="I184" s="401">
        <v>12</v>
      </c>
      <c r="J184" s="402"/>
      <c r="K184" s="403">
        <f t="shared" si="14"/>
        <v>0</v>
      </c>
      <c r="L184" s="404">
        <f t="shared" si="15"/>
        <v>0</v>
      </c>
      <c r="M184" s="405" t="str">
        <f t="shared" si="16"/>
        <v/>
      </c>
      <c r="N184" s="412"/>
    </row>
    <row r="185" spans="1:14" ht="22.5" customHeight="1">
      <c r="A185" s="393" t="s">
        <v>22276</v>
      </c>
      <c r="B185" s="407">
        <v>8806164157909</v>
      </c>
      <c r="C185" s="408" t="s">
        <v>28397</v>
      </c>
      <c r="D185" s="409" t="s">
        <v>22428</v>
      </c>
      <c r="E185" s="410">
        <v>6500</v>
      </c>
      <c r="F185" s="398">
        <v>0.5</v>
      </c>
      <c r="G185" s="399">
        <f t="shared" si="12"/>
        <v>3250</v>
      </c>
      <c r="H185" s="400" t="str">
        <f t="shared" si="13"/>
        <v>Введите курс</v>
      </c>
      <c r="I185" s="401">
        <v>12</v>
      </c>
      <c r="J185" s="402"/>
      <c r="K185" s="403">
        <f t="shared" si="14"/>
        <v>0</v>
      </c>
      <c r="L185" s="404">
        <f t="shared" si="15"/>
        <v>0</v>
      </c>
      <c r="M185" s="405" t="str">
        <f t="shared" si="16"/>
        <v/>
      </c>
      <c r="N185" s="412"/>
    </row>
    <row r="186" spans="1:14" ht="22.5" customHeight="1">
      <c r="A186" s="393" t="s">
        <v>22277</v>
      </c>
      <c r="B186" s="407">
        <v>8806164154472</v>
      </c>
      <c r="C186" s="408" t="s">
        <v>28398</v>
      </c>
      <c r="D186" s="409" t="s">
        <v>22425</v>
      </c>
      <c r="E186" s="410">
        <v>6500</v>
      </c>
      <c r="F186" s="398">
        <v>0.5</v>
      </c>
      <c r="G186" s="399">
        <f t="shared" si="12"/>
        <v>3250</v>
      </c>
      <c r="H186" s="400" t="str">
        <f t="shared" si="13"/>
        <v>Введите курс</v>
      </c>
      <c r="I186" s="401">
        <v>12</v>
      </c>
      <c r="J186" s="402"/>
      <c r="K186" s="403">
        <f t="shared" si="14"/>
        <v>0</v>
      </c>
      <c r="L186" s="404">
        <f t="shared" si="15"/>
        <v>0</v>
      </c>
      <c r="M186" s="405" t="str">
        <f t="shared" si="16"/>
        <v/>
      </c>
      <c r="N186" s="412"/>
    </row>
    <row r="187" spans="1:14" ht="22.5" customHeight="1">
      <c r="A187" s="393" t="s">
        <v>22278</v>
      </c>
      <c r="B187" s="407">
        <v>8806164139516</v>
      </c>
      <c r="C187" s="408" t="s">
        <v>28399</v>
      </c>
      <c r="D187" s="409" t="s">
        <v>22423</v>
      </c>
      <c r="E187" s="410">
        <v>11000</v>
      </c>
      <c r="F187" s="398">
        <v>0.5</v>
      </c>
      <c r="G187" s="399">
        <f t="shared" si="12"/>
        <v>5500</v>
      </c>
      <c r="H187" s="400" t="str">
        <f t="shared" si="13"/>
        <v>Введите курс</v>
      </c>
      <c r="I187" s="401">
        <v>12</v>
      </c>
      <c r="J187" s="402"/>
      <c r="K187" s="403">
        <f t="shared" si="14"/>
        <v>0</v>
      </c>
      <c r="L187" s="404">
        <f t="shared" si="15"/>
        <v>0</v>
      </c>
      <c r="M187" s="405" t="str">
        <f t="shared" si="16"/>
        <v/>
      </c>
      <c r="N187" s="412"/>
    </row>
    <row r="188" spans="1:14" ht="22.5" customHeight="1">
      <c r="A188" s="393" t="s">
        <v>22279</v>
      </c>
      <c r="B188" s="407">
        <v>8806164118122</v>
      </c>
      <c r="C188" s="408" t="s">
        <v>28400</v>
      </c>
      <c r="D188" s="409" t="s">
        <v>22420</v>
      </c>
      <c r="E188" s="410">
        <v>6000</v>
      </c>
      <c r="F188" s="398">
        <v>0.5</v>
      </c>
      <c r="G188" s="399">
        <f t="shared" si="12"/>
        <v>3000</v>
      </c>
      <c r="H188" s="400" t="str">
        <f t="shared" si="13"/>
        <v>Введите курс</v>
      </c>
      <c r="I188" s="401">
        <v>12</v>
      </c>
      <c r="J188" s="402"/>
      <c r="K188" s="403">
        <f t="shared" si="14"/>
        <v>0</v>
      </c>
      <c r="L188" s="404">
        <f t="shared" si="15"/>
        <v>0</v>
      </c>
      <c r="M188" s="405" t="str">
        <f t="shared" si="16"/>
        <v/>
      </c>
      <c r="N188" s="412"/>
    </row>
    <row r="189" spans="1:14" ht="22.5" customHeight="1">
      <c r="A189" s="393" t="s">
        <v>22280</v>
      </c>
      <c r="B189" s="407">
        <v>8806164118115</v>
      </c>
      <c r="C189" s="408" t="s">
        <v>28401</v>
      </c>
      <c r="D189" s="409" t="s">
        <v>22418</v>
      </c>
      <c r="E189" s="410">
        <v>6000</v>
      </c>
      <c r="F189" s="398">
        <v>0.5</v>
      </c>
      <c r="G189" s="399">
        <f t="shared" si="12"/>
        <v>3000</v>
      </c>
      <c r="H189" s="400" t="str">
        <f t="shared" si="13"/>
        <v>Введите курс</v>
      </c>
      <c r="I189" s="401">
        <v>12</v>
      </c>
      <c r="J189" s="402"/>
      <c r="K189" s="403">
        <f t="shared" si="14"/>
        <v>0</v>
      </c>
      <c r="L189" s="404">
        <f t="shared" si="15"/>
        <v>0</v>
      </c>
      <c r="M189" s="405" t="str">
        <f t="shared" si="16"/>
        <v/>
      </c>
      <c r="N189" s="412"/>
    </row>
    <row r="190" spans="1:14" ht="22.5" customHeight="1">
      <c r="A190" s="393" t="s">
        <v>22281</v>
      </c>
      <c r="B190" s="407">
        <v>8806164162378</v>
      </c>
      <c r="C190" s="408" t="s">
        <v>28402</v>
      </c>
      <c r="D190" s="409" t="s">
        <v>23690</v>
      </c>
      <c r="E190" s="410">
        <v>6000</v>
      </c>
      <c r="F190" s="398">
        <v>0.5</v>
      </c>
      <c r="G190" s="399">
        <f t="shared" si="12"/>
        <v>3000</v>
      </c>
      <c r="H190" s="400" t="str">
        <f t="shared" si="13"/>
        <v>Введите курс</v>
      </c>
      <c r="I190" s="401">
        <v>12</v>
      </c>
      <c r="J190" s="402"/>
      <c r="K190" s="403">
        <f t="shared" si="14"/>
        <v>0</v>
      </c>
      <c r="L190" s="404">
        <f t="shared" si="15"/>
        <v>0</v>
      </c>
      <c r="M190" s="405" t="str">
        <f t="shared" si="16"/>
        <v/>
      </c>
      <c r="N190" s="412"/>
    </row>
    <row r="191" spans="1:14" ht="22.5" customHeight="1">
      <c r="A191" s="393" t="s">
        <v>22282</v>
      </c>
      <c r="B191" s="407">
        <v>8806164166741</v>
      </c>
      <c r="C191" s="408" t="s">
        <v>28403</v>
      </c>
      <c r="D191" s="409" t="s">
        <v>23754</v>
      </c>
      <c r="E191" s="410">
        <v>6000</v>
      </c>
      <c r="F191" s="398">
        <v>0.5</v>
      </c>
      <c r="G191" s="399">
        <f t="shared" si="12"/>
        <v>3000</v>
      </c>
      <c r="H191" s="400" t="str">
        <f t="shared" si="13"/>
        <v>Введите курс</v>
      </c>
      <c r="I191" s="401">
        <v>12</v>
      </c>
      <c r="J191" s="402"/>
      <c r="K191" s="403">
        <f t="shared" si="14"/>
        <v>0</v>
      </c>
      <c r="L191" s="404">
        <f t="shared" si="15"/>
        <v>0</v>
      </c>
      <c r="M191" s="405" t="str">
        <f t="shared" si="16"/>
        <v/>
      </c>
      <c r="N191" s="412"/>
    </row>
    <row r="192" spans="1:14" ht="22.5" customHeight="1">
      <c r="A192" s="393" t="s">
        <v>22283</v>
      </c>
      <c r="B192" s="407">
        <v>8806164164723</v>
      </c>
      <c r="C192" s="408" t="s">
        <v>28404</v>
      </c>
      <c r="D192" s="409" t="s">
        <v>23689</v>
      </c>
      <c r="E192" s="410">
        <v>6000</v>
      </c>
      <c r="F192" s="398">
        <v>0.5</v>
      </c>
      <c r="G192" s="399">
        <f t="shared" si="12"/>
        <v>3000</v>
      </c>
      <c r="H192" s="400" t="str">
        <f t="shared" si="13"/>
        <v>Введите курс</v>
      </c>
      <c r="I192" s="401">
        <v>12</v>
      </c>
      <c r="J192" s="402"/>
      <c r="K192" s="403">
        <f t="shared" si="14"/>
        <v>0</v>
      </c>
      <c r="L192" s="404">
        <f t="shared" si="15"/>
        <v>0</v>
      </c>
      <c r="M192" s="405" t="str">
        <f t="shared" si="16"/>
        <v/>
      </c>
      <c r="N192" s="412"/>
    </row>
    <row r="193" spans="1:14" ht="22.5" customHeight="1">
      <c r="A193" s="393" t="s">
        <v>22284</v>
      </c>
      <c r="B193" s="407">
        <v>8806164147979</v>
      </c>
      <c r="C193" s="408" t="s">
        <v>28405</v>
      </c>
      <c r="D193" s="409" t="s">
        <v>22884</v>
      </c>
      <c r="E193" s="410">
        <v>25000</v>
      </c>
      <c r="F193" s="398">
        <v>0.5</v>
      </c>
      <c r="G193" s="399">
        <f t="shared" si="12"/>
        <v>12500</v>
      </c>
      <c r="H193" s="400" t="str">
        <f t="shared" si="13"/>
        <v>Введите курс</v>
      </c>
      <c r="I193" s="401">
        <v>10</v>
      </c>
      <c r="J193" s="402"/>
      <c r="K193" s="403">
        <f t="shared" si="14"/>
        <v>0</v>
      </c>
      <c r="L193" s="404">
        <f t="shared" si="15"/>
        <v>0</v>
      </c>
      <c r="M193" s="405" t="str">
        <f t="shared" si="16"/>
        <v/>
      </c>
      <c r="N193" s="412"/>
    </row>
    <row r="194" spans="1:14" ht="22.5" customHeight="1">
      <c r="A194" s="393" t="s">
        <v>22285</v>
      </c>
      <c r="B194" s="407">
        <v>8806164157619</v>
      </c>
      <c r="C194" s="408" t="s">
        <v>28406</v>
      </c>
      <c r="D194" s="409" t="s">
        <v>28407</v>
      </c>
      <c r="E194" s="410">
        <v>10000</v>
      </c>
      <c r="F194" s="398">
        <v>0.5</v>
      </c>
      <c r="G194" s="399">
        <f t="shared" si="12"/>
        <v>5000</v>
      </c>
      <c r="H194" s="400" t="str">
        <f t="shared" si="13"/>
        <v>Введите курс</v>
      </c>
      <c r="I194" s="401">
        <v>10</v>
      </c>
      <c r="J194" s="402"/>
      <c r="K194" s="403">
        <f t="shared" si="14"/>
        <v>0</v>
      </c>
      <c r="L194" s="404">
        <f t="shared" si="15"/>
        <v>0</v>
      </c>
      <c r="M194" s="405" t="str">
        <f t="shared" si="16"/>
        <v/>
      </c>
      <c r="N194" s="412"/>
    </row>
    <row r="195" spans="1:14" ht="22.5" customHeight="1">
      <c r="A195" s="393" t="s">
        <v>22287</v>
      </c>
      <c r="B195" s="407">
        <v>8806164157664</v>
      </c>
      <c r="C195" s="408" t="s">
        <v>28408</v>
      </c>
      <c r="D195" s="409" t="s">
        <v>28409</v>
      </c>
      <c r="E195" s="410">
        <v>6000</v>
      </c>
      <c r="F195" s="398">
        <v>0.5</v>
      </c>
      <c r="G195" s="399">
        <f t="shared" si="12"/>
        <v>3000</v>
      </c>
      <c r="H195" s="400" t="str">
        <f t="shared" si="13"/>
        <v>Введите курс</v>
      </c>
      <c r="I195" s="401">
        <v>10</v>
      </c>
      <c r="J195" s="402"/>
      <c r="K195" s="403">
        <f t="shared" si="14"/>
        <v>0</v>
      </c>
      <c r="L195" s="404">
        <f t="shared" si="15"/>
        <v>0</v>
      </c>
      <c r="M195" s="405" t="str">
        <f t="shared" si="16"/>
        <v/>
      </c>
      <c r="N195" s="412"/>
    </row>
    <row r="196" spans="1:14" ht="22.5" customHeight="1">
      <c r="A196" s="393" t="s">
        <v>22289</v>
      </c>
      <c r="B196" s="407">
        <v>8806164157640</v>
      </c>
      <c r="C196" s="408" t="s">
        <v>28410</v>
      </c>
      <c r="D196" s="409" t="s">
        <v>28411</v>
      </c>
      <c r="E196" s="410">
        <v>10000</v>
      </c>
      <c r="F196" s="398">
        <v>0.5</v>
      </c>
      <c r="G196" s="399">
        <f t="shared" ref="G196:G259" si="17">E196*F196</f>
        <v>5000</v>
      </c>
      <c r="H196" s="400" t="str">
        <f t="shared" ref="H196:H259" si="18">IF($H$1="","Введите курс",G196/$H$1)</f>
        <v>Введите курс</v>
      </c>
      <c r="I196" s="401">
        <v>10</v>
      </c>
      <c r="J196" s="402"/>
      <c r="K196" s="403">
        <f t="shared" ref="K196:K259" si="19">J196*I196</f>
        <v>0</v>
      </c>
      <c r="L196" s="404">
        <f t="shared" ref="L196:L259" si="20">K196*G196</f>
        <v>0</v>
      </c>
      <c r="M196" s="405" t="str">
        <f t="shared" ref="M196:M259" si="21">IFERROR(K196*H196,"")</f>
        <v/>
      </c>
      <c r="N196" s="412"/>
    </row>
    <row r="197" spans="1:14" ht="22.5" customHeight="1">
      <c r="A197" s="393" t="s">
        <v>22290</v>
      </c>
      <c r="B197" s="407">
        <v>8806164157961</v>
      </c>
      <c r="C197" s="408" t="s">
        <v>28412</v>
      </c>
      <c r="D197" s="409" t="s">
        <v>28413</v>
      </c>
      <c r="E197" s="410">
        <v>12000</v>
      </c>
      <c r="F197" s="398">
        <v>0.5</v>
      </c>
      <c r="G197" s="399">
        <f t="shared" si="17"/>
        <v>6000</v>
      </c>
      <c r="H197" s="400" t="str">
        <f t="shared" si="18"/>
        <v>Введите курс</v>
      </c>
      <c r="I197" s="401">
        <v>16</v>
      </c>
      <c r="J197" s="402"/>
      <c r="K197" s="403">
        <f t="shared" si="19"/>
        <v>0</v>
      </c>
      <c r="L197" s="404">
        <f t="shared" si="20"/>
        <v>0</v>
      </c>
      <c r="M197" s="405" t="str">
        <f t="shared" si="21"/>
        <v/>
      </c>
      <c r="N197" s="412"/>
    </row>
    <row r="198" spans="1:14" ht="22.5" customHeight="1">
      <c r="A198" s="393" t="s">
        <v>22292</v>
      </c>
      <c r="B198" s="407">
        <v>8806164157633</v>
      </c>
      <c r="C198" s="408" t="s">
        <v>28414</v>
      </c>
      <c r="D198" s="409" t="s">
        <v>28415</v>
      </c>
      <c r="E198" s="410">
        <v>10000</v>
      </c>
      <c r="F198" s="398">
        <v>0.5</v>
      </c>
      <c r="G198" s="399">
        <f t="shared" si="17"/>
        <v>5000</v>
      </c>
      <c r="H198" s="400" t="str">
        <f t="shared" si="18"/>
        <v>Введите курс</v>
      </c>
      <c r="I198" s="401">
        <v>10</v>
      </c>
      <c r="J198" s="402"/>
      <c r="K198" s="403">
        <f t="shared" si="19"/>
        <v>0</v>
      </c>
      <c r="L198" s="404">
        <f t="shared" si="20"/>
        <v>0</v>
      </c>
      <c r="M198" s="405" t="str">
        <f t="shared" si="21"/>
        <v/>
      </c>
      <c r="N198" s="412"/>
    </row>
    <row r="199" spans="1:14" ht="22.5" customHeight="1">
      <c r="A199" s="393" t="s">
        <v>22294</v>
      </c>
      <c r="B199" s="407">
        <v>8806164157626</v>
      </c>
      <c r="C199" s="408" t="s">
        <v>28416</v>
      </c>
      <c r="D199" s="409" t="s">
        <v>28417</v>
      </c>
      <c r="E199" s="410">
        <v>10000</v>
      </c>
      <c r="F199" s="398">
        <v>0.5</v>
      </c>
      <c r="G199" s="399">
        <f t="shared" si="17"/>
        <v>5000</v>
      </c>
      <c r="H199" s="400" t="str">
        <f t="shared" si="18"/>
        <v>Введите курс</v>
      </c>
      <c r="I199" s="401">
        <v>10</v>
      </c>
      <c r="J199" s="402"/>
      <c r="K199" s="403">
        <f t="shared" si="19"/>
        <v>0</v>
      </c>
      <c r="L199" s="404">
        <f t="shared" si="20"/>
        <v>0</v>
      </c>
      <c r="M199" s="405" t="str">
        <f t="shared" si="21"/>
        <v/>
      </c>
      <c r="N199" s="412"/>
    </row>
    <row r="200" spans="1:14" ht="22.5" customHeight="1">
      <c r="A200" s="393" t="s">
        <v>22296</v>
      </c>
      <c r="B200" s="407">
        <v>8806164147436</v>
      </c>
      <c r="C200" s="408" t="s">
        <v>28418</v>
      </c>
      <c r="D200" s="409" t="s">
        <v>22202</v>
      </c>
      <c r="E200" s="410">
        <v>4400</v>
      </c>
      <c r="F200" s="398">
        <v>0.5</v>
      </c>
      <c r="G200" s="399">
        <f t="shared" si="17"/>
        <v>2200</v>
      </c>
      <c r="H200" s="400" t="str">
        <f t="shared" si="18"/>
        <v>Введите курс</v>
      </c>
      <c r="I200" s="401">
        <v>24</v>
      </c>
      <c r="J200" s="402"/>
      <c r="K200" s="403">
        <f t="shared" si="19"/>
        <v>0</v>
      </c>
      <c r="L200" s="404">
        <f t="shared" si="20"/>
        <v>0</v>
      </c>
      <c r="M200" s="405" t="str">
        <f t="shared" si="21"/>
        <v/>
      </c>
      <c r="N200" s="412"/>
    </row>
    <row r="201" spans="1:14" ht="22.5" customHeight="1">
      <c r="A201" s="393" t="s">
        <v>22298</v>
      </c>
      <c r="B201" s="407" t="s">
        <v>27985</v>
      </c>
      <c r="C201" s="408" t="s">
        <v>28419</v>
      </c>
      <c r="D201" s="409" t="s">
        <v>28420</v>
      </c>
      <c r="E201" s="410">
        <v>4400</v>
      </c>
      <c r="F201" s="398">
        <v>0.5</v>
      </c>
      <c r="G201" s="399">
        <f t="shared" si="17"/>
        <v>2200</v>
      </c>
      <c r="H201" s="400" t="str">
        <f t="shared" si="18"/>
        <v>Введите курс</v>
      </c>
      <c r="I201" s="401"/>
      <c r="J201" s="402"/>
      <c r="K201" s="403">
        <f t="shared" si="19"/>
        <v>0</v>
      </c>
      <c r="L201" s="404">
        <f t="shared" si="20"/>
        <v>0</v>
      </c>
      <c r="M201" s="405" t="str">
        <f t="shared" si="21"/>
        <v/>
      </c>
      <c r="N201" s="412"/>
    </row>
    <row r="202" spans="1:14" ht="22.5" customHeight="1">
      <c r="A202" s="393" t="s">
        <v>22300</v>
      </c>
      <c r="B202" s="407">
        <v>8806164163788</v>
      </c>
      <c r="C202" s="408" t="s">
        <v>28421</v>
      </c>
      <c r="D202" s="409" t="s">
        <v>23685</v>
      </c>
      <c r="E202" s="410">
        <v>7000</v>
      </c>
      <c r="F202" s="398">
        <v>0.5</v>
      </c>
      <c r="G202" s="399">
        <f t="shared" si="17"/>
        <v>3500</v>
      </c>
      <c r="H202" s="400" t="str">
        <f t="shared" si="18"/>
        <v>Введите курс</v>
      </c>
      <c r="I202" s="401">
        <v>10</v>
      </c>
      <c r="J202" s="402"/>
      <c r="K202" s="403">
        <f t="shared" si="19"/>
        <v>0</v>
      </c>
      <c r="L202" s="404">
        <f t="shared" si="20"/>
        <v>0</v>
      </c>
      <c r="M202" s="405" t="str">
        <f t="shared" si="21"/>
        <v/>
      </c>
      <c r="N202" s="412"/>
    </row>
    <row r="203" spans="1:14" ht="22.5" customHeight="1">
      <c r="A203" s="393" t="s">
        <v>22302</v>
      </c>
      <c r="B203" s="407">
        <v>8806164157671</v>
      </c>
      <c r="C203" s="408" t="s">
        <v>28422</v>
      </c>
      <c r="D203" s="409" t="s">
        <v>28423</v>
      </c>
      <c r="E203" s="410">
        <v>12000</v>
      </c>
      <c r="F203" s="398">
        <v>0.5</v>
      </c>
      <c r="G203" s="399">
        <f t="shared" si="17"/>
        <v>6000</v>
      </c>
      <c r="H203" s="400" t="str">
        <f t="shared" si="18"/>
        <v>Введите курс</v>
      </c>
      <c r="I203" s="401">
        <v>10</v>
      </c>
      <c r="J203" s="402"/>
      <c r="K203" s="403">
        <f t="shared" si="19"/>
        <v>0</v>
      </c>
      <c r="L203" s="404">
        <f t="shared" si="20"/>
        <v>0</v>
      </c>
      <c r="M203" s="405" t="str">
        <f t="shared" si="21"/>
        <v/>
      </c>
      <c r="N203" s="412"/>
    </row>
    <row r="204" spans="1:14" ht="22.5" customHeight="1">
      <c r="A204" s="393" t="s">
        <v>22304</v>
      </c>
      <c r="B204" s="407">
        <v>8806164129425</v>
      </c>
      <c r="C204" s="408" t="s">
        <v>28424</v>
      </c>
      <c r="D204" s="409" t="s">
        <v>23432</v>
      </c>
      <c r="E204" s="410">
        <v>11000</v>
      </c>
      <c r="F204" s="398">
        <v>0.5</v>
      </c>
      <c r="G204" s="399">
        <f t="shared" si="17"/>
        <v>5500</v>
      </c>
      <c r="H204" s="400" t="str">
        <f t="shared" si="18"/>
        <v>Введите курс</v>
      </c>
      <c r="I204" s="401">
        <v>12</v>
      </c>
      <c r="J204" s="402"/>
      <c r="K204" s="403">
        <f t="shared" si="19"/>
        <v>0</v>
      </c>
      <c r="L204" s="404">
        <f t="shared" si="20"/>
        <v>0</v>
      </c>
      <c r="M204" s="405" t="str">
        <f t="shared" si="21"/>
        <v/>
      </c>
      <c r="N204" s="412"/>
    </row>
    <row r="205" spans="1:14" ht="22.5" customHeight="1">
      <c r="A205" s="393" t="s">
        <v>22306</v>
      </c>
      <c r="B205" s="407"/>
      <c r="C205" s="408" t="s">
        <v>29508</v>
      </c>
      <c r="D205" s="409"/>
      <c r="E205" s="410">
        <v>13000</v>
      </c>
      <c r="F205" s="398">
        <v>0.5</v>
      </c>
      <c r="G205" s="399">
        <f t="shared" si="17"/>
        <v>6500</v>
      </c>
      <c r="H205" s="400" t="str">
        <f t="shared" si="18"/>
        <v>Введите курс</v>
      </c>
      <c r="I205" s="401">
        <v>10</v>
      </c>
      <c r="J205" s="402"/>
      <c r="K205" s="403">
        <f t="shared" si="19"/>
        <v>0</v>
      </c>
      <c r="L205" s="404">
        <f t="shared" si="20"/>
        <v>0</v>
      </c>
      <c r="M205" s="405" t="str">
        <f t="shared" si="21"/>
        <v/>
      </c>
      <c r="N205" s="412"/>
    </row>
    <row r="206" spans="1:14" ht="22.5" customHeight="1">
      <c r="A206" s="393" t="s">
        <v>22308</v>
      </c>
      <c r="B206" s="407">
        <v>8806164169940</v>
      </c>
      <c r="C206" s="408" t="s">
        <v>28425</v>
      </c>
      <c r="D206" s="409" t="s">
        <v>23838</v>
      </c>
      <c r="E206" s="410">
        <v>13000</v>
      </c>
      <c r="F206" s="398">
        <v>0.5</v>
      </c>
      <c r="G206" s="399">
        <f t="shared" si="17"/>
        <v>6500</v>
      </c>
      <c r="H206" s="400" t="str">
        <f t="shared" si="18"/>
        <v>Введите курс</v>
      </c>
      <c r="I206" s="401">
        <v>10</v>
      </c>
      <c r="J206" s="402"/>
      <c r="K206" s="403">
        <f t="shared" si="19"/>
        <v>0</v>
      </c>
      <c r="L206" s="404">
        <f t="shared" si="20"/>
        <v>0</v>
      </c>
      <c r="M206" s="405" t="str">
        <f t="shared" si="21"/>
        <v/>
      </c>
      <c r="N206" s="412"/>
    </row>
    <row r="207" spans="1:14" ht="22.5" customHeight="1">
      <c r="A207" s="393" t="s">
        <v>22310</v>
      </c>
      <c r="B207" s="407">
        <v>8806164155110</v>
      </c>
      <c r="C207" s="408" t="s">
        <v>28426</v>
      </c>
      <c r="D207" s="409" t="s">
        <v>22619</v>
      </c>
      <c r="E207" s="410">
        <v>16000</v>
      </c>
      <c r="F207" s="398">
        <v>0.5</v>
      </c>
      <c r="G207" s="399">
        <f t="shared" si="17"/>
        <v>8000</v>
      </c>
      <c r="H207" s="400" t="str">
        <f t="shared" si="18"/>
        <v>Введите курс</v>
      </c>
      <c r="I207" s="401">
        <v>10</v>
      </c>
      <c r="J207" s="402"/>
      <c r="K207" s="403">
        <f t="shared" si="19"/>
        <v>0</v>
      </c>
      <c r="L207" s="404">
        <f t="shared" si="20"/>
        <v>0</v>
      </c>
      <c r="M207" s="405" t="str">
        <f t="shared" si="21"/>
        <v/>
      </c>
      <c r="N207" s="412"/>
    </row>
    <row r="208" spans="1:14" ht="22.5" customHeight="1">
      <c r="A208" s="393" t="s">
        <v>22312</v>
      </c>
      <c r="B208" s="407">
        <v>8806164155127</v>
      </c>
      <c r="C208" s="408" t="s">
        <v>28427</v>
      </c>
      <c r="D208" s="409" t="s">
        <v>22617</v>
      </c>
      <c r="E208" s="410">
        <v>11000</v>
      </c>
      <c r="F208" s="398">
        <v>0.5</v>
      </c>
      <c r="G208" s="399">
        <f t="shared" si="17"/>
        <v>5500</v>
      </c>
      <c r="H208" s="400" t="str">
        <f t="shared" si="18"/>
        <v>Введите курс</v>
      </c>
      <c r="I208" s="401">
        <v>10</v>
      </c>
      <c r="J208" s="402"/>
      <c r="K208" s="403">
        <f t="shared" si="19"/>
        <v>0</v>
      </c>
      <c r="L208" s="404">
        <f t="shared" si="20"/>
        <v>0</v>
      </c>
      <c r="M208" s="405" t="str">
        <f t="shared" si="21"/>
        <v/>
      </c>
      <c r="N208" s="412"/>
    </row>
    <row r="209" spans="1:14" ht="22.5" customHeight="1">
      <c r="A209" s="393" t="s">
        <v>22314</v>
      </c>
      <c r="B209" s="407">
        <v>8806164155103</v>
      </c>
      <c r="C209" s="408" t="s">
        <v>28428</v>
      </c>
      <c r="D209" s="409" t="s">
        <v>22612</v>
      </c>
      <c r="E209" s="410">
        <v>11000</v>
      </c>
      <c r="F209" s="398">
        <v>0.5</v>
      </c>
      <c r="G209" s="399">
        <f t="shared" si="17"/>
        <v>5500</v>
      </c>
      <c r="H209" s="400" t="str">
        <f t="shared" si="18"/>
        <v>Введите курс</v>
      </c>
      <c r="I209" s="401">
        <v>10</v>
      </c>
      <c r="J209" s="402"/>
      <c r="K209" s="403">
        <f t="shared" si="19"/>
        <v>0</v>
      </c>
      <c r="L209" s="404">
        <f t="shared" si="20"/>
        <v>0</v>
      </c>
      <c r="M209" s="405" t="str">
        <f t="shared" si="21"/>
        <v/>
      </c>
      <c r="N209" s="412"/>
    </row>
    <row r="210" spans="1:14" ht="22.5" customHeight="1">
      <c r="A210" s="393" t="s">
        <v>22316</v>
      </c>
      <c r="B210" s="407">
        <v>8806164164907</v>
      </c>
      <c r="C210" s="408" t="s">
        <v>28429</v>
      </c>
      <c r="D210" s="409" t="s">
        <v>23750</v>
      </c>
      <c r="E210" s="410">
        <v>10000</v>
      </c>
      <c r="F210" s="398">
        <v>0.5</v>
      </c>
      <c r="G210" s="399">
        <f t="shared" si="17"/>
        <v>5000</v>
      </c>
      <c r="H210" s="400" t="str">
        <f t="shared" si="18"/>
        <v>Введите курс</v>
      </c>
      <c r="I210" s="401">
        <v>10</v>
      </c>
      <c r="J210" s="402"/>
      <c r="K210" s="403">
        <f t="shared" si="19"/>
        <v>0</v>
      </c>
      <c r="L210" s="404">
        <f t="shared" si="20"/>
        <v>0</v>
      </c>
      <c r="M210" s="405" t="str">
        <f t="shared" si="21"/>
        <v/>
      </c>
      <c r="N210" s="412"/>
    </row>
    <row r="211" spans="1:14" ht="22.5" customHeight="1">
      <c r="A211" s="393" t="s">
        <v>22318</v>
      </c>
      <c r="B211" s="407">
        <v>8806164164914</v>
      </c>
      <c r="C211" s="408" t="s">
        <v>28430</v>
      </c>
      <c r="D211" s="409" t="s">
        <v>23751</v>
      </c>
      <c r="E211" s="410">
        <v>12000</v>
      </c>
      <c r="F211" s="398">
        <v>0.5</v>
      </c>
      <c r="G211" s="399">
        <f t="shared" si="17"/>
        <v>6000</v>
      </c>
      <c r="H211" s="400" t="str">
        <f t="shared" si="18"/>
        <v>Введите курс</v>
      </c>
      <c r="I211" s="401">
        <v>10</v>
      </c>
      <c r="J211" s="402"/>
      <c r="K211" s="403">
        <f t="shared" si="19"/>
        <v>0</v>
      </c>
      <c r="L211" s="404">
        <f t="shared" si="20"/>
        <v>0</v>
      </c>
      <c r="M211" s="405" t="str">
        <f t="shared" si="21"/>
        <v/>
      </c>
      <c r="N211" s="412"/>
    </row>
    <row r="212" spans="1:14" ht="22.5" customHeight="1">
      <c r="A212" s="393" t="s">
        <v>22320</v>
      </c>
      <c r="B212" s="407">
        <v>8806164175897</v>
      </c>
      <c r="C212" s="408" t="s">
        <v>28431</v>
      </c>
      <c r="D212" s="409" t="s">
        <v>23681</v>
      </c>
      <c r="E212" s="410">
        <v>23000</v>
      </c>
      <c r="F212" s="398">
        <v>0.5</v>
      </c>
      <c r="G212" s="399">
        <f t="shared" si="17"/>
        <v>11500</v>
      </c>
      <c r="H212" s="400" t="str">
        <f t="shared" si="18"/>
        <v>Введите курс</v>
      </c>
      <c r="I212" s="401">
        <v>10</v>
      </c>
      <c r="J212" s="402"/>
      <c r="K212" s="403">
        <f t="shared" si="19"/>
        <v>0</v>
      </c>
      <c r="L212" s="404">
        <f t="shared" si="20"/>
        <v>0</v>
      </c>
      <c r="M212" s="405" t="str">
        <f t="shared" si="21"/>
        <v/>
      </c>
      <c r="N212" s="412"/>
    </row>
    <row r="213" spans="1:14" ht="22.5" customHeight="1">
      <c r="A213" s="393" t="s">
        <v>22322</v>
      </c>
      <c r="B213" s="407">
        <v>8806164166130</v>
      </c>
      <c r="C213" s="408" t="s">
        <v>28432</v>
      </c>
      <c r="D213" s="409" t="s">
        <v>23748</v>
      </c>
      <c r="E213" s="410">
        <v>26000</v>
      </c>
      <c r="F213" s="398">
        <v>0.5</v>
      </c>
      <c r="G213" s="399">
        <f t="shared" si="17"/>
        <v>13000</v>
      </c>
      <c r="H213" s="400" t="str">
        <f t="shared" si="18"/>
        <v>Введите курс</v>
      </c>
      <c r="I213" s="401">
        <v>10</v>
      </c>
      <c r="J213" s="402"/>
      <c r="K213" s="403">
        <f t="shared" si="19"/>
        <v>0</v>
      </c>
      <c r="L213" s="404">
        <f t="shared" si="20"/>
        <v>0</v>
      </c>
      <c r="M213" s="405" t="str">
        <f t="shared" si="21"/>
        <v/>
      </c>
      <c r="N213" s="412"/>
    </row>
    <row r="214" spans="1:14" ht="22.5" customHeight="1">
      <c r="A214" s="393" t="s">
        <v>22324</v>
      </c>
      <c r="B214" s="407">
        <v>8806164164846</v>
      </c>
      <c r="C214" s="408" t="s">
        <v>28433</v>
      </c>
      <c r="D214" s="409" t="s">
        <v>23747</v>
      </c>
      <c r="E214" s="410">
        <v>19000</v>
      </c>
      <c r="F214" s="398">
        <v>0.5</v>
      </c>
      <c r="G214" s="399">
        <f t="shared" si="17"/>
        <v>9500</v>
      </c>
      <c r="H214" s="400" t="str">
        <f t="shared" si="18"/>
        <v>Введите курс</v>
      </c>
      <c r="I214" s="401">
        <v>10</v>
      </c>
      <c r="J214" s="402"/>
      <c r="K214" s="403">
        <f t="shared" si="19"/>
        <v>0</v>
      </c>
      <c r="L214" s="404">
        <f t="shared" si="20"/>
        <v>0</v>
      </c>
      <c r="M214" s="405" t="str">
        <f t="shared" si="21"/>
        <v/>
      </c>
      <c r="N214" s="412"/>
    </row>
    <row r="215" spans="1:14" ht="22.5" customHeight="1">
      <c r="A215" s="393" t="s">
        <v>22326</v>
      </c>
      <c r="B215" s="407">
        <v>8806164164815</v>
      </c>
      <c r="C215" s="408" t="s">
        <v>28434</v>
      </c>
      <c r="D215" s="409" t="s">
        <v>23809</v>
      </c>
      <c r="E215" s="410">
        <v>20000</v>
      </c>
      <c r="F215" s="398">
        <v>0.5</v>
      </c>
      <c r="G215" s="399">
        <f t="shared" si="17"/>
        <v>10000</v>
      </c>
      <c r="H215" s="400" t="str">
        <f t="shared" si="18"/>
        <v>Введите курс</v>
      </c>
      <c r="I215" s="401">
        <v>10</v>
      </c>
      <c r="J215" s="402"/>
      <c r="K215" s="403">
        <f t="shared" si="19"/>
        <v>0</v>
      </c>
      <c r="L215" s="404">
        <f t="shared" si="20"/>
        <v>0</v>
      </c>
      <c r="M215" s="405" t="str">
        <f t="shared" si="21"/>
        <v/>
      </c>
      <c r="N215" s="412"/>
    </row>
    <row r="216" spans="1:14" ht="22.5" customHeight="1">
      <c r="A216" s="393" t="s">
        <v>22328</v>
      </c>
      <c r="B216" s="407">
        <v>8806164164822</v>
      </c>
      <c r="C216" s="408" t="s">
        <v>28435</v>
      </c>
      <c r="D216" s="409" t="s">
        <v>23746</v>
      </c>
      <c r="E216" s="410">
        <v>19000</v>
      </c>
      <c r="F216" s="398">
        <v>0.5</v>
      </c>
      <c r="G216" s="399">
        <f t="shared" si="17"/>
        <v>9500</v>
      </c>
      <c r="H216" s="400" t="str">
        <f t="shared" si="18"/>
        <v>Введите курс</v>
      </c>
      <c r="I216" s="401">
        <v>10</v>
      </c>
      <c r="J216" s="402"/>
      <c r="K216" s="403">
        <f t="shared" si="19"/>
        <v>0</v>
      </c>
      <c r="L216" s="404">
        <f t="shared" si="20"/>
        <v>0</v>
      </c>
      <c r="M216" s="405" t="str">
        <f t="shared" si="21"/>
        <v/>
      </c>
      <c r="N216" s="412"/>
    </row>
    <row r="217" spans="1:14" ht="22.5" customHeight="1">
      <c r="A217" s="393" t="s">
        <v>22330</v>
      </c>
      <c r="B217" s="407">
        <v>8806164164891</v>
      </c>
      <c r="C217" s="408" t="s">
        <v>28436</v>
      </c>
      <c r="D217" s="409" t="s">
        <v>23749</v>
      </c>
      <c r="E217" s="410">
        <v>20000</v>
      </c>
      <c r="F217" s="398">
        <v>0.5</v>
      </c>
      <c r="G217" s="399">
        <f t="shared" si="17"/>
        <v>10000</v>
      </c>
      <c r="H217" s="400" t="str">
        <f t="shared" si="18"/>
        <v>Введите курс</v>
      </c>
      <c r="I217" s="401">
        <v>10</v>
      </c>
      <c r="J217" s="402"/>
      <c r="K217" s="403">
        <f t="shared" si="19"/>
        <v>0</v>
      </c>
      <c r="L217" s="404">
        <f t="shared" si="20"/>
        <v>0</v>
      </c>
      <c r="M217" s="405" t="str">
        <f t="shared" si="21"/>
        <v/>
      </c>
      <c r="N217" s="412"/>
    </row>
    <row r="218" spans="1:14" ht="22.5" customHeight="1">
      <c r="A218" s="393" t="s">
        <v>22331</v>
      </c>
      <c r="B218" s="407">
        <v>8806164166864</v>
      </c>
      <c r="C218" s="408" t="s">
        <v>28437</v>
      </c>
      <c r="D218" s="409" t="s">
        <v>23744</v>
      </c>
      <c r="E218" s="410">
        <v>14000</v>
      </c>
      <c r="F218" s="398">
        <v>0.5</v>
      </c>
      <c r="G218" s="399">
        <f t="shared" si="17"/>
        <v>7000</v>
      </c>
      <c r="H218" s="400" t="str">
        <f t="shared" si="18"/>
        <v>Введите курс</v>
      </c>
      <c r="I218" s="401">
        <v>10</v>
      </c>
      <c r="J218" s="402"/>
      <c r="K218" s="403">
        <f t="shared" si="19"/>
        <v>0</v>
      </c>
      <c r="L218" s="404">
        <f t="shared" si="20"/>
        <v>0</v>
      </c>
      <c r="M218" s="405" t="str">
        <f t="shared" si="21"/>
        <v/>
      </c>
      <c r="N218" s="412"/>
    </row>
    <row r="219" spans="1:14" ht="22.5" customHeight="1">
      <c r="A219" s="393" t="s">
        <v>22332</v>
      </c>
      <c r="B219" s="407" t="s">
        <v>27986</v>
      </c>
      <c r="C219" s="408" t="s">
        <v>29509</v>
      </c>
      <c r="D219" s="409" t="s">
        <v>28438</v>
      </c>
      <c r="E219" s="410">
        <v>18000</v>
      </c>
      <c r="F219" s="398">
        <v>0.5</v>
      </c>
      <c r="G219" s="399">
        <f t="shared" si="17"/>
        <v>9000</v>
      </c>
      <c r="H219" s="400" t="str">
        <f t="shared" si="18"/>
        <v>Введите курс</v>
      </c>
      <c r="I219" s="401">
        <v>10</v>
      </c>
      <c r="J219" s="402"/>
      <c r="K219" s="403">
        <f t="shared" si="19"/>
        <v>0</v>
      </c>
      <c r="L219" s="404">
        <f t="shared" si="20"/>
        <v>0</v>
      </c>
      <c r="M219" s="405" t="str">
        <f t="shared" si="21"/>
        <v/>
      </c>
      <c r="N219" s="412"/>
    </row>
    <row r="220" spans="1:14" ht="22.5" customHeight="1">
      <c r="A220" s="393" t="s">
        <v>22334</v>
      </c>
      <c r="B220" s="407" t="s">
        <v>27987</v>
      </c>
      <c r="C220" s="408" t="s">
        <v>28439</v>
      </c>
      <c r="D220" s="409" t="s">
        <v>28440</v>
      </c>
      <c r="E220" s="410">
        <v>16000</v>
      </c>
      <c r="F220" s="398">
        <v>0.5</v>
      </c>
      <c r="G220" s="399">
        <f t="shared" si="17"/>
        <v>8000</v>
      </c>
      <c r="H220" s="400" t="str">
        <f t="shared" si="18"/>
        <v>Введите курс</v>
      </c>
      <c r="I220" s="401">
        <v>10</v>
      </c>
      <c r="J220" s="402"/>
      <c r="K220" s="403">
        <f t="shared" si="19"/>
        <v>0</v>
      </c>
      <c r="L220" s="404">
        <f t="shared" si="20"/>
        <v>0</v>
      </c>
      <c r="M220" s="405" t="str">
        <f t="shared" si="21"/>
        <v/>
      </c>
      <c r="N220" s="412"/>
    </row>
    <row r="221" spans="1:14" ht="22.5" customHeight="1">
      <c r="A221" s="393" t="s">
        <v>22335</v>
      </c>
      <c r="B221" s="407" t="s">
        <v>27988</v>
      </c>
      <c r="C221" s="408" t="s">
        <v>28441</v>
      </c>
      <c r="D221" s="409" t="s">
        <v>28442</v>
      </c>
      <c r="E221" s="410">
        <v>15000</v>
      </c>
      <c r="F221" s="398">
        <v>0.5</v>
      </c>
      <c r="G221" s="399">
        <f t="shared" si="17"/>
        <v>7500</v>
      </c>
      <c r="H221" s="400" t="str">
        <f t="shared" si="18"/>
        <v>Введите курс</v>
      </c>
      <c r="I221" s="401">
        <v>10</v>
      </c>
      <c r="J221" s="402"/>
      <c r="K221" s="403">
        <f t="shared" si="19"/>
        <v>0</v>
      </c>
      <c r="L221" s="404">
        <f t="shared" si="20"/>
        <v>0</v>
      </c>
      <c r="M221" s="405" t="str">
        <f t="shared" si="21"/>
        <v/>
      </c>
      <c r="N221" s="412"/>
    </row>
    <row r="222" spans="1:14" ht="22.5" customHeight="1">
      <c r="A222" s="393" t="s">
        <v>22336</v>
      </c>
      <c r="B222" s="407" t="s">
        <v>27989</v>
      </c>
      <c r="C222" s="408" t="s">
        <v>28443</v>
      </c>
      <c r="D222" s="409" t="s">
        <v>28444</v>
      </c>
      <c r="E222" s="410">
        <v>13000</v>
      </c>
      <c r="F222" s="398">
        <v>0.5</v>
      </c>
      <c r="G222" s="399">
        <f t="shared" si="17"/>
        <v>6500</v>
      </c>
      <c r="H222" s="400" t="str">
        <f t="shared" si="18"/>
        <v>Введите курс</v>
      </c>
      <c r="I222" s="401">
        <v>10</v>
      </c>
      <c r="J222" s="402"/>
      <c r="K222" s="403">
        <f t="shared" si="19"/>
        <v>0</v>
      </c>
      <c r="L222" s="404">
        <f t="shared" si="20"/>
        <v>0</v>
      </c>
      <c r="M222" s="405" t="str">
        <f t="shared" si="21"/>
        <v/>
      </c>
      <c r="N222" s="412"/>
    </row>
    <row r="223" spans="1:14" ht="22.5" customHeight="1">
      <c r="A223" s="393" t="s">
        <v>22338</v>
      </c>
      <c r="B223" s="407" t="s">
        <v>27990</v>
      </c>
      <c r="C223" s="408" t="s">
        <v>28445</v>
      </c>
      <c r="D223" s="409" t="s">
        <v>28446</v>
      </c>
      <c r="E223" s="410">
        <v>16000</v>
      </c>
      <c r="F223" s="398">
        <v>0.5</v>
      </c>
      <c r="G223" s="399">
        <f t="shared" si="17"/>
        <v>8000</v>
      </c>
      <c r="H223" s="400" t="str">
        <f t="shared" si="18"/>
        <v>Введите курс</v>
      </c>
      <c r="I223" s="401">
        <v>10</v>
      </c>
      <c r="J223" s="402"/>
      <c r="K223" s="403">
        <f t="shared" si="19"/>
        <v>0</v>
      </c>
      <c r="L223" s="404">
        <f t="shared" si="20"/>
        <v>0</v>
      </c>
      <c r="M223" s="405" t="str">
        <f t="shared" si="21"/>
        <v/>
      </c>
      <c r="N223" s="412"/>
    </row>
    <row r="224" spans="1:14" ht="22.5" customHeight="1">
      <c r="A224" s="393" t="s">
        <v>22340</v>
      </c>
      <c r="B224" s="407" t="s">
        <v>27991</v>
      </c>
      <c r="C224" s="408" t="s">
        <v>28447</v>
      </c>
      <c r="D224" s="409" t="s">
        <v>28448</v>
      </c>
      <c r="E224" s="410">
        <v>9000</v>
      </c>
      <c r="F224" s="398">
        <v>0.5</v>
      </c>
      <c r="G224" s="399">
        <f t="shared" si="17"/>
        <v>4500</v>
      </c>
      <c r="H224" s="400" t="str">
        <f t="shared" si="18"/>
        <v>Введите курс</v>
      </c>
      <c r="I224" s="401">
        <v>10</v>
      </c>
      <c r="J224" s="402"/>
      <c r="K224" s="403">
        <f t="shared" si="19"/>
        <v>0</v>
      </c>
      <c r="L224" s="404">
        <f t="shared" si="20"/>
        <v>0</v>
      </c>
      <c r="M224" s="405" t="str">
        <f t="shared" si="21"/>
        <v/>
      </c>
      <c r="N224" s="412"/>
    </row>
    <row r="225" spans="1:14" ht="22.5" customHeight="1">
      <c r="A225" s="393" t="s">
        <v>22342</v>
      </c>
      <c r="B225" s="407" t="s">
        <v>27992</v>
      </c>
      <c r="C225" s="408" t="s">
        <v>28449</v>
      </c>
      <c r="D225" s="409" t="s">
        <v>28450</v>
      </c>
      <c r="E225" s="410">
        <v>9000</v>
      </c>
      <c r="F225" s="398">
        <v>0.5</v>
      </c>
      <c r="G225" s="399">
        <f t="shared" si="17"/>
        <v>4500</v>
      </c>
      <c r="H225" s="400" t="str">
        <f t="shared" si="18"/>
        <v>Введите курс</v>
      </c>
      <c r="I225" s="401">
        <v>10</v>
      </c>
      <c r="J225" s="402"/>
      <c r="K225" s="403">
        <f t="shared" si="19"/>
        <v>0</v>
      </c>
      <c r="L225" s="404">
        <f t="shared" si="20"/>
        <v>0</v>
      </c>
      <c r="M225" s="405" t="str">
        <f t="shared" si="21"/>
        <v/>
      </c>
      <c r="N225" s="412"/>
    </row>
    <row r="226" spans="1:14" ht="22.5" customHeight="1">
      <c r="A226" s="393" t="s">
        <v>22344</v>
      </c>
      <c r="B226" s="407">
        <v>8806164154571</v>
      </c>
      <c r="C226" s="408" t="s">
        <v>28451</v>
      </c>
      <c r="D226" s="409" t="s">
        <v>22678</v>
      </c>
      <c r="E226" s="410">
        <v>18000</v>
      </c>
      <c r="F226" s="398">
        <v>0.5</v>
      </c>
      <c r="G226" s="399">
        <f t="shared" si="17"/>
        <v>9000</v>
      </c>
      <c r="H226" s="400" t="str">
        <f t="shared" si="18"/>
        <v>Введите курс</v>
      </c>
      <c r="I226" s="401">
        <v>10</v>
      </c>
      <c r="J226" s="402"/>
      <c r="K226" s="403">
        <f t="shared" si="19"/>
        <v>0</v>
      </c>
      <c r="L226" s="404">
        <f t="shared" si="20"/>
        <v>0</v>
      </c>
      <c r="M226" s="405" t="str">
        <f t="shared" si="21"/>
        <v/>
      </c>
      <c r="N226" s="412"/>
    </row>
    <row r="227" spans="1:14" ht="22.5" customHeight="1">
      <c r="A227" s="393" t="s">
        <v>22345</v>
      </c>
      <c r="B227" s="407">
        <v>8806164162620</v>
      </c>
      <c r="C227" s="408" t="s">
        <v>28452</v>
      </c>
      <c r="D227" s="409" t="s">
        <v>22697</v>
      </c>
      <c r="E227" s="410">
        <v>16000</v>
      </c>
      <c r="F227" s="398">
        <v>0.5</v>
      </c>
      <c r="G227" s="399">
        <f t="shared" si="17"/>
        <v>8000</v>
      </c>
      <c r="H227" s="400" t="str">
        <f t="shared" si="18"/>
        <v>Введите курс</v>
      </c>
      <c r="I227" s="401">
        <v>10</v>
      </c>
      <c r="J227" s="402"/>
      <c r="K227" s="403">
        <f t="shared" si="19"/>
        <v>0</v>
      </c>
      <c r="L227" s="404">
        <f t="shared" si="20"/>
        <v>0</v>
      </c>
      <c r="M227" s="405" t="str">
        <f t="shared" si="21"/>
        <v/>
      </c>
      <c r="N227" s="412"/>
    </row>
    <row r="228" spans="1:14" ht="22.5" customHeight="1">
      <c r="A228" s="393" t="s">
        <v>22346</v>
      </c>
      <c r="B228" s="407" t="s">
        <v>27993</v>
      </c>
      <c r="C228" s="408" t="s">
        <v>28453</v>
      </c>
      <c r="D228" s="409" t="s">
        <v>28454</v>
      </c>
      <c r="E228" s="410">
        <v>15000</v>
      </c>
      <c r="F228" s="398">
        <v>0.5</v>
      </c>
      <c r="G228" s="399">
        <f t="shared" si="17"/>
        <v>7500</v>
      </c>
      <c r="H228" s="400" t="str">
        <f t="shared" si="18"/>
        <v>Введите курс</v>
      </c>
      <c r="I228" s="401">
        <v>10</v>
      </c>
      <c r="J228" s="402"/>
      <c r="K228" s="403">
        <f t="shared" si="19"/>
        <v>0</v>
      </c>
      <c r="L228" s="404">
        <f t="shared" si="20"/>
        <v>0</v>
      </c>
      <c r="M228" s="405" t="str">
        <f t="shared" si="21"/>
        <v/>
      </c>
      <c r="N228" s="412"/>
    </row>
    <row r="229" spans="1:14" ht="22.5" customHeight="1">
      <c r="A229" s="393" t="s">
        <v>22347</v>
      </c>
      <c r="B229" s="407" t="s">
        <v>27994</v>
      </c>
      <c r="C229" s="408" t="s">
        <v>28455</v>
      </c>
      <c r="D229" s="409" t="s">
        <v>28456</v>
      </c>
      <c r="E229" s="410">
        <v>18000</v>
      </c>
      <c r="F229" s="398">
        <v>0.5</v>
      </c>
      <c r="G229" s="399">
        <f t="shared" si="17"/>
        <v>9000</v>
      </c>
      <c r="H229" s="400" t="str">
        <f t="shared" si="18"/>
        <v>Введите курс</v>
      </c>
      <c r="I229" s="401">
        <v>10</v>
      </c>
      <c r="J229" s="402"/>
      <c r="K229" s="403">
        <f t="shared" si="19"/>
        <v>0</v>
      </c>
      <c r="L229" s="404">
        <f t="shared" si="20"/>
        <v>0</v>
      </c>
      <c r="M229" s="405" t="str">
        <f t="shared" si="21"/>
        <v/>
      </c>
      <c r="N229" s="412"/>
    </row>
    <row r="230" spans="1:14" ht="22.5" customHeight="1">
      <c r="A230" s="393" t="s">
        <v>22348</v>
      </c>
      <c r="B230" s="407">
        <v>8806164155035</v>
      </c>
      <c r="C230" s="408" t="s">
        <v>28457</v>
      </c>
      <c r="D230" s="409" t="s">
        <v>23587</v>
      </c>
      <c r="E230" s="410">
        <v>13000</v>
      </c>
      <c r="F230" s="398">
        <v>0.5</v>
      </c>
      <c r="G230" s="399">
        <f t="shared" si="17"/>
        <v>6500</v>
      </c>
      <c r="H230" s="400" t="str">
        <f t="shared" si="18"/>
        <v>Введите курс</v>
      </c>
      <c r="I230" s="401">
        <v>12</v>
      </c>
      <c r="J230" s="402"/>
      <c r="K230" s="403">
        <f t="shared" si="19"/>
        <v>0</v>
      </c>
      <c r="L230" s="404">
        <f t="shared" si="20"/>
        <v>0</v>
      </c>
      <c r="M230" s="405" t="str">
        <f t="shared" si="21"/>
        <v/>
      </c>
      <c r="N230" s="412"/>
    </row>
    <row r="231" spans="1:14" ht="22.5" customHeight="1">
      <c r="A231" s="393" t="s">
        <v>22350</v>
      </c>
      <c r="B231" s="407">
        <v>8806164155042</v>
      </c>
      <c r="C231" s="408" t="s">
        <v>28458</v>
      </c>
      <c r="D231" s="409" t="s">
        <v>23586</v>
      </c>
      <c r="E231" s="410">
        <v>13000</v>
      </c>
      <c r="F231" s="398">
        <v>0.5</v>
      </c>
      <c r="G231" s="399">
        <f t="shared" si="17"/>
        <v>6500</v>
      </c>
      <c r="H231" s="400" t="str">
        <f t="shared" si="18"/>
        <v>Введите курс</v>
      </c>
      <c r="I231" s="401">
        <v>12</v>
      </c>
      <c r="J231" s="402"/>
      <c r="K231" s="403">
        <f t="shared" si="19"/>
        <v>0</v>
      </c>
      <c r="L231" s="404">
        <f t="shared" si="20"/>
        <v>0</v>
      </c>
      <c r="M231" s="405" t="str">
        <f t="shared" si="21"/>
        <v/>
      </c>
      <c r="N231" s="412"/>
    </row>
    <row r="232" spans="1:14" ht="22.5" customHeight="1">
      <c r="A232" s="393" t="s">
        <v>22352</v>
      </c>
      <c r="B232" s="407">
        <v>8806164155028</v>
      </c>
      <c r="C232" s="408" t="s">
        <v>28459</v>
      </c>
      <c r="D232" s="409" t="s">
        <v>23585</v>
      </c>
      <c r="E232" s="410">
        <v>13000</v>
      </c>
      <c r="F232" s="398">
        <v>0.5</v>
      </c>
      <c r="G232" s="399">
        <f t="shared" si="17"/>
        <v>6500</v>
      </c>
      <c r="H232" s="400" t="str">
        <f t="shared" si="18"/>
        <v>Введите курс</v>
      </c>
      <c r="I232" s="401">
        <v>12</v>
      </c>
      <c r="J232" s="402"/>
      <c r="K232" s="403">
        <f t="shared" si="19"/>
        <v>0</v>
      </c>
      <c r="L232" s="404">
        <f t="shared" si="20"/>
        <v>0</v>
      </c>
      <c r="M232" s="405" t="str">
        <f t="shared" si="21"/>
        <v/>
      </c>
      <c r="N232" s="412"/>
    </row>
    <row r="233" spans="1:14" ht="22.5" customHeight="1">
      <c r="A233" s="393" t="s">
        <v>22353</v>
      </c>
      <c r="B233" s="407">
        <v>8806164155011</v>
      </c>
      <c r="C233" s="408" t="s">
        <v>28460</v>
      </c>
      <c r="D233" s="409" t="s">
        <v>23731</v>
      </c>
      <c r="E233" s="410">
        <v>13000</v>
      </c>
      <c r="F233" s="398">
        <v>0.5</v>
      </c>
      <c r="G233" s="399">
        <f t="shared" si="17"/>
        <v>6500</v>
      </c>
      <c r="H233" s="400" t="str">
        <f t="shared" si="18"/>
        <v>Введите курс</v>
      </c>
      <c r="I233" s="401">
        <v>12</v>
      </c>
      <c r="J233" s="402"/>
      <c r="K233" s="403">
        <f t="shared" si="19"/>
        <v>0</v>
      </c>
      <c r="L233" s="404">
        <f t="shared" si="20"/>
        <v>0</v>
      </c>
      <c r="M233" s="405" t="str">
        <f t="shared" si="21"/>
        <v/>
      </c>
      <c r="N233" s="412"/>
    </row>
    <row r="234" spans="1:14" ht="22.5" customHeight="1">
      <c r="A234" s="393" t="s">
        <v>22354</v>
      </c>
      <c r="B234" s="407" t="s">
        <v>27995</v>
      </c>
      <c r="C234" s="408" t="s">
        <v>28461</v>
      </c>
      <c r="D234" s="409" t="s">
        <v>22582</v>
      </c>
      <c r="E234" s="410">
        <v>12000</v>
      </c>
      <c r="F234" s="398">
        <v>0.5</v>
      </c>
      <c r="G234" s="399">
        <f t="shared" si="17"/>
        <v>6000</v>
      </c>
      <c r="H234" s="400" t="str">
        <f t="shared" si="18"/>
        <v>Введите курс</v>
      </c>
      <c r="I234" s="401">
        <v>12</v>
      </c>
      <c r="J234" s="402"/>
      <c r="K234" s="403">
        <f t="shared" si="19"/>
        <v>0</v>
      </c>
      <c r="L234" s="404">
        <f t="shared" si="20"/>
        <v>0</v>
      </c>
      <c r="M234" s="405" t="str">
        <f t="shared" si="21"/>
        <v/>
      </c>
      <c r="N234" s="412"/>
    </row>
    <row r="235" spans="1:14" ht="22.5" customHeight="1">
      <c r="A235" s="393" t="s">
        <v>22355</v>
      </c>
      <c r="B235" s="407">
        <v>8806164161753</v>
      </c>
      <c r="C235" s="408" t="s">
        <v>28462</v>
      </c>
      <c r="D235" s="409" t="s">
        <v>23500</v>
      </c>
      <c r="E235" s="410">
        <v>7000</v>
      </c>
      <c r="F235" s="398">
        <v>0.5</v>
      </c>
      <c r="G235" s="399">
        <f t="shared" si="17"/>
        <v>3500</v>
      </c>
      <c r="H235" s="400" t="str">
        <f t="shared" si="18"/>
        <v>Введите курс</v>
      </c>
      <c r="I235" s="401">
        <v>12</v>
      </c>
      <c r="J235" s="402"/>
      <c r="K235" s="403">
        <f t="shared" si="19"/>
        <v>0</v>
      </c>
      <c r="L235" s="404">
        <f t="shared" si="20"/>
        <v>0</v>
      </c>
      <c r="M235" s="405" t="str">
        <f t="shared" si="21"/>
        <v/>
      </c>
      <c r="N235" s="412"/>
    </row>
    <row r="236" spans="1:14" ht="22.5" customHeight="1">
      <c r="A236" s="393" t="s">
        <v>22356</v>
      </c>
      <c r="B236" s="407">
        <v>8806164134764</v>
      </c>
      <c r="C236" s="408" t="s">
        <v>28463</v>
      </c>
      <c r="D236" s="409" t="s">
        <v>23498</v>
      </c>
      <c r="E236" s="410">
        <v>7000</v>
      </c>
      <c r="F236" s="398">
        <v>0.5</v>
      </c>
      <c r="G236" s="399">
        <f t="shared" si="17"/>
        <v>3500</v>
      </c>
      <c r="H236" s="400" t="str">
        <f t="shared" si="18"/>
        <v>Введите курс</v>
      </c>
      <c r="I236" s="401">
        <v>12</v>
      </c>
      <c r="J236" s="402"/>
      <c r="K236" s="403">
        <f t="shared" si="19"/>
        <v>0</v>
      </c>
      <c r="L236" s="404">
        <f t="shared" si="20"/>
        <v>0</v>
      </c>
      <c r="M236" s="405" t="str">
        <f t="shared" si="21"/>
        <v/>
      </c>
      <c r="N236" s="412"/>
    </row>
    <row r="237" spans="1:14" ht="22.5" customHeight="1">
      <c r="A237" s="393" t="s">
        <v>22357</v>
      </c>
      <c r="B237" s="407">
        <v>8806164134757</v>
      </c>
      <c r="C237" s="408" t="s">
        <v>28464</v>
      </c>
      <c r="D237" s="409" t="s">
        <v>23496</v>
      </c>
      <c r="E237" s="410">
        <v>7000</v>
      </c>
      <c r="F237" s="398">
        <v>0.5</v>
      </c>
      <c r="G237" s="399">
        <f t="shared" si="17"/>
        <v>3500</v>
      </c>
      <c r="H237" s="400" t="str">
        <f t="shared" si="18"/>
        <v>Введите курс</v>
      </c>
      <c r="I237" s="401">
        <v>12</v>
      </c>
      <c r="J237" s="402"/>
      <c r="K237" s="403">
        <f t="shared" si="19"/>
        <v>0</v>
      </c>
      <c r="L237" s="404">
        <f t="shared" si="20"/>
        <v>0</v>
      </c>
      <c r="M237" s="405" t="str">
        <f t="shared" si="21"/>
        <v/>
      </c>
      <c r="N237" s="412"/>
    </row>
    <row r="238" spans="1:14" ht="22.5" customHeight="1">
      <c r="A238" s="393" t="s">
        <v>22358</v>
      </c>
      <c r="B238" s="407">
        <v>8806164134740</v>
      </c>
      <c r="C238" s="408" t="s">
        <v>28465</v>
      </c>
      <c r="D238" s="409" t="s">
        <v>23494</v>
      </c>
      <c r="E238" s="410">
        <v>7000</v>
      </c>
      <c r="F238" s="398">
        <v>0.5</v>
      </c>
      <c r="G238" s="399">
        <f t="shared" si="17"/>
        <v>3500</v>
      </c>
      <c r="H238" s="400" t="str">
        <f t="shared" si="18"/>
        <v>Введите курс</v>
      </c>
      <c r="I238" s="401">
        <v>12</v>
      </c>
      <c r="J238" s="402"/>
      <c r="K238" s="403">
        <f t="shared" si="19"/>
        <v>0</v>
      </c>
      <c r="L238" s="404">
        <f t="shared" si="20"/>
        <v>0</v>
      </c>
      <c r="M238" s="405" t="str">
        <f t="shared" si="21"/>
        <v/>
      </c>
      <c r="N238" s="412"/>
    </row>
    <row r="239" spans="1:14" ht="22.5" customHeight="1">
      <c r="A239" s="393" t="s">
        <v>22360</v>
      </c>
      <c r="B239" s="407">
        <v>8806164166314</v>
      </c>
      <c r="C239" s="408" t="s">
        <v>28466</v>
      </c>
      <c r="D239" s="409" t="s">
        <v>22575</v>
      </c>
      <c r="E239" s="410">
        <v>18000</v>
      </c>
      <c r="F239" s="398">
        <v>0.5</v>
      </c>
      <c r="G239" s="399">
        <f t="shared" si="17"/>
        <v>9000</v>
      </c>
      <c r="H239" s="400" t="str">
        <f t="shared" si="18"/>
        <v>Введите курс</v>
      </c>
      <c r="I239" s="401">
        <v>12</v>
      </c>
      <c r="J239" s="402"/>
      <c r="K239" s="403">
        <f t="shared" si="19"/>
        <v>0</v>
      </c>
      <c r="L239" s="404">
        <f t="shared" si="20"/>
        <v>0</v>
      </c>
      <c r="M239" s="405" t="str">
        <f t="shared" si="21"/>
        <v/>
      </c>
      <c r="N239" s="412"/>
    </row>
    <row r="240" spans="1:14" ht="22.5" customHeight="1">
      <c r="A240" s="393" t="s">
        <v>22361</v>
      </c>
      <c r="B240" s="407">
        <v>8806164166307</v>
      </c>
      <c r="C240" s="408" t="s">
        <v>28467</v>
      </c>
      <c r="D240" s="409" t="s">
        <v>22573</v>
      </c>
      <c r="E240" s="410">
        <v>18000</v>
      </c>
      <c r="F240" s="398">
        <v>0.5</v>
      </c>
      <c r="G240" s="399">
        <f t="shared" si="17"/>
        <v>9000</v>
      </c>
      <c r="H240" s="400" t="str">
        <f t="shared" si="18"/>
        <v>Введите курс</v>
      </c>
      <c r="I240" s="401">
        <v>12</v>
      </c>
      <c r="J240" s="402"/>
      <c r="K240" s="403">
        <f t="shared" si="19"/>
        <v>0</v>
      </c>
      <c r="L240" s="404">
        <f t="shared" si="20"/>
        <v>0</v>
      </c>
      <c r="M240" s="405" t="str">
        <f t="shared" si="21"/>
        <v/>
      </c>
      <c r="N240" s="412"/>
    </row>
    <row r="241" spans="1:14" ht="22.5" customHeight="1">
      <c r="A241" s="393" t="s">
        <v>22362</v>
      </c>
      <c r="B241" s="407">
        <v>8806164152430</v>
      </c>
      <c r="C241" s="408" t="s">
        <v>28468</v>
      </c>
      <c r="D241" s="409" t="s">
        <v>22359</v>
      </c>
      <c r="E241" s="410">
        <v>12000</v>
      </c>
      <c r="F241" s="398">
        <v>0.5</v>
      </c>
      <c r="G241" s="399">
        <f t="shared" si="17"/>
        <v>6000</v>
      </c>
      <c r="H241" s="400" t="str">
        <f t="shared" si="18"/>
        <v>Введите курс</v>
      </c>
      <c r="I241" s="401">
        <v>12</v>
      </c>
      <c r="J241" s="402"/>
      <c r="K241" s="403">
        <f t="shared" si="19"/>
        <v>0</v>
      </c>
      <c r="L241" s="404">
        <f t="shared" si="20"/>
        <v>0</v>
      </c>
      <c r="M241" s="405" t="str">
        <f t="shared" si="21"/>
        <v/>
      </c>
      <c r="N241" s="412"/>
    </row>
    <row r="242" spans="1:14" ht="22.5" customHeight="1">
      <c r="A242" s="393" t="s">
        <v>22363</v>
      </c>
      <c r="B242" s="407">
        <v>8806164125557</v>
      </c>
      <c r="C242" s="408" t="s">
        <v>28469</v>
      </c>
      <c r="D242" s="409" t="s">
        <v>23438</v>
      </c>
      <c r="E242" s="410">
        <v>10000</v>
      </c>
      <c r="F242" s="398">
        <v>0.5</v>
      </c>
      <c r="G242" s="399">
        <f t="shared" si="17"/>
        <v>5000</v>
      </c>
      <c r="H242" s="400" t="str">
        <f t="shared" si="18"/>
        <v>Введите курс</v>
      </c>
      <c r="I242" s="401">
        <v>12</v>
      </c>
      <c r="J242" s="402"/>
      <c r="K242" s="403">
        <f t="shared" si="19"/>
        <v>0</v>
      </c>
      <c r="L242" s="404">
        <f t="shared" si="20"/>
        <v>0</v>
      </c>
      <c r="M242" s="405" t="str">
        <f t="shared" si="21"/>
        <v/>
      </c>
      <c r="N242" s="412"/>
    </row>
    <row r="243" spans="1:14" ht="22.5" customHeight="1">
      <c r="A243" s="393" t="s">
        <v>22365</v>
      </c>
      <c r="B243" s="407">
        <v>8806164125540</v>
      </c>
      <c r="C243" s="408" t="s">
        <v>28470</v>
      </c>
      <c r="D243" s="409" t="s">
        <v>23436</v>
      </c>
      <c r="E243" s="410">
        <v>10000</v>
      </c>
      <c r="F243" s="398">
        <v>0.5</v>
      </c>
      <c r="G243" s="399">
        <f t="shared" si="17"/>
        <v>5000</v>
      </c>
      <c r="H243" s="400" t="str">
        <f t="shared" si="18"/>
        <v>Введите курс</v>
      </c>
      <c r="I243" s="401">
        <v>12</v>
      </c>
      <c r="J243" s="402"/>
      <c r="K243" s="403">
        <f t="shared" si="19"/>
        <v>0</v>
      </c>
      <c r="L243" s="404">
        <f t="shared" si="20"/>
        <v>0</v>
      </c>
      <c r="M243" s="405" t="str">
        <f t="shared" si="21"/>
        <v/>
      </c>
      <c r="N243" s="412"/>
    </row>
    <row r="244" spans="1:14" ht="22.5" customHeight="1">
      <c r="A244" s="393" t="s">
        <v>22367</v>
      </c>
      <c r="B244" s="407" t="s">
        <v>27996</v>
      </c>
      <c r="C244" s="408" t="s">
        <v>28471</v>
      </c>
      <c r="D244" s="409" t="s">
        <v>28472</v>
      </c>
      <c r="E244" s="410">
        <v>10000</v>
      </c>
      <c r="F244" s="398">
        <v>0.5</v>
      </c>
      <c r="G244" s="399">
        <f t="shared" si="17"/>
        <v>5000</v>
      </c>
      <c r="H244" s="400" t="str">
        <f t="shared" si="18"/>
        <v>Введите курс</v>
      </c>
      <c r="I244" s="401">
        <v>12</v>
      </c>
      <c r="J244" s="402"/>
      <c r="K244" s="403">
        <f t="shared" si="19"/>
        <v>0</v>
      </c>
      <c r="L244" s="404">
        <f t="shared" si="20"/>
        <v>0</v>
      </c>
      <c r="M244" s="405" t="str">
        <f t="shared" si="21"/>
        <v/>
      </c>
      <c r="N244" s="412"/>
    </row>
    <row r="245" spans="1:14" ht="22.5" customHeight="1">
      <c r="A245" s="393" t="s">
        <v>22368</v>
      </c>
      <c r="B245" s="407">
        <v>8806164155585</v>
      </c>
      <c r="C245" s="408" t="s">
        <v>28473</v>
      </c>
      <c r="D245" s="409" t="s">
        <v>23742</v>
      </c>
      <c r="E245" s="410">
        <v>8000</v>
      </c>
      <c r="F245" s="398">
        <v>0.5</v>
      </c>
      <c r="G245" s="399">
        <f t="shared" si="17"/>
        <v>4000</v>
      </c>
      <c r="H245" s="400" t="str">
        <f t="shared" si="18"/>
        <v>Введите курс</v>
      </c>
      <c r="I245" s="401">
        <v>12</v>
      </c>
      <c r="J245" s="402"/>
      <c r="K245" s="403">
        <f t="shared" si="19"/>
        <v>0</v>
      </c>
      <c r="L245" s="404">
        <f t="shared" si="20"/>
        <v>0</v>
      </c>
      <c r="M245" s="405" t="str">
        <f t="shared" si="21"/>
        <v/>
      </c>
      <c r="N245" s="412"/>
    </row>
    <row r="246" spans="1:14" ht="22.5" customHeight="1">
      <c r="A246" s="393" t="s">
        <v>22370</v>
      </c>
      <c r="B246" s="407">
        <v>8806164149072</v>
      </c>
      <c r="C246" s="408" t="s">
        <v>28474</v>
      </c>
      <c r="D246" s="409" t="s">
        <v>23598</v>
      </c>
      <c r="E246" s="410">
        <v>8000</v>
      </c>
      <c r="F246" s="398">
        <v>0.5</v>
      </c>
      <c r="G246" s="399">
        <f t="shared" si="17"/>
        <v>4000</v>
      </c>
      <c r="H246" s="400" t="str">
        <f t="shared" si="18"/>
        <v>Введите курс</v>
      </c>
      <c r="I246" s="401">
        <v>12</v>
      </c>
      <c r="J246" s="402"/>
      <c r="K246" s="403">
        <f t="shared" si="19"/>
        <v>0</v>
      </c>
      <c r="L246" s="404">
        <f t="shared" si="20"/>
        <v>0</v>
      </c>
      <c r="M246" s="405" t="str">
        <f t="shared" si="21"/>
        <v/>
      </c>
      <c r="N246" s="412"/>
    </row>
    <row r="247" spans="1:14" ht="22.5" customHeight="1">
      <c r="A247" s="393" t="s">
        <v>22372</v>
      </c>
      <c r="B247" s="407">
        <v>8806164149027</v>
      </c>
      <c r="C247" s="408" t="s">
        <v>28475</v>
      </c>
      <c r="D247" s="409" t="s">
        <v>23597</v>
      </c>
      <c r="E247" s="410">
        <v>8000</v>
      </c>
      <c r="F247" s="398">
        <v>0.5</v>
      </c>
      <c r="G247" s="399">
        <f t="shared" si="17"/>
        <v>4000</v>
      </c>
      <c r="H247" s="400" t="str">
        <f t="shared" si="18"/>
        <v>Введите курс</v>
      </c>
      <c r="I247" s="401">
        <v>12</v>
      </c>
      <c r="J247" s="402"/>
      <c r="K247" s="403">
        <f t="shared" si="19"/>
        <v>0</v>
      </c>
      <c r="L247" s="404">
        <f t="shared" si="20"/>
        <v>0</v>
      </c>
      <c r="M247" s="405" t="str">
        <f t="shared" si="21"/>
        <v/>
      </c>
      <c r="N247" s="412"/>
    </row>
    <row r="248" spans="1:14" ht="22.5" customHeight="1">
      <c r="A248" s="393" t="s">
        <v>22373</v>
      </c>
      <c r="B248" s="407">
        <v>8806164149010</v>
      </c>
      <c r="C248" s="408" t="s">
        <v>28476</v>
      </c>
      <c r="D248" s="409" t="s">
        <v>23596</v>
      </c>
      <c r="E248" s="410">
        <v>8000</v>
      </c>
      <c r="F248" s="398">
        <v>0.5</v>
      </c>
      <c r="G248" s="399">
        <f t="shared" si="17"/>
        <v>4000</v>
      </c>
      <c r="H248" s="400" t="str">
        <f t="shared" si="18"/>
        <v>Введите курс</v>
      </c>
      <c r="I248" s="401">
        <v>12</v>
      </c>
      <c r="J248" s="402"/>
      <c r="K248" s="403">
        <f t="shared" si="19"/>
        <v>0</v>
      </c>
      <c r="L248" s="404">
        <f t="shared" si="20"/>
        <v>0</v>
      </c>
      <c r="M248" s="405" t="str">
        <f t="shared" si="21"/>
        <v/>
      </c>
      <c r="N248" s="412"/>
    </row>
    <row r="249" spans="1:14" ht="22.5" customHeight="1">
      <c r="A249" s="393" t="s">
        <v>22374</v>
      </c>
      <c r="B249" s="407">
        <v>8806164149058</v>
      </c>
      <c r="C249" s="408" t="s">
        <v>28477</v>
      </c>
      <c r="D249" s="409" t="s">
        <v>23595</v>
      </c>
      <c r="E249" s="410">
        <v>8000</v>
      </c>
      <c r="F249" s="398">
        <v>0.5</v>
      </c>
      <c r="G249" s="399">
        <f t="shared" si="17"/>
        <v>4000</v>
      </c>
      <c r="H249" s="400" t="str">
        <f t="shared" si="18"/>
        <v>Введите курс</v>
      </c>
      <c r="I249" s="401">
        <v>12</v>
      </c>
      <c r="J249" s="402"/>
      <c r="K249" s="403">
        <f t="shared" si="19"/>
        <v>0</v>
      </c>
      <c r="L249" s="404">
        <f t="shared" si="20"/>
        <v>0</v>
      </c>
      <c r="M249" s="405" t="str">
        <f t="shared" si="21"/>
        <v/>
      </c>
      <c r="N249" s="412"/>
    </row>
    <row r="250" spans="1:14" ht="22.5" customHeight="1">
      <c r="A250" s="393" t="s">
        <v>22375</v>
      </c>
      <c r="B250" s="407">
        <v>8806164155578</v>
      </c>
      <c r="C250" s="408" t="s">
        <v>28478</v>
      </c>
      <c r="D250" s="409" t="s">
        <v>23594</v>
      </c>
      <c r="E250" s="410">
        <v>8000</v>
      </c>
      <c r="F250" s="398">
        <v>0.5</v>
      </c>
      <c r="G250" s="399">
        <f t="shared" si="17"/>
        <v>4000</v>
      </c>
      <c r="H250" s="400" t="str">
        <f t="shared" si="18"/>
        <v>Введите курс</v>
      </c>
      <c r="I250" s="401">
        <v>12</v>
      </c>
      <c r="J250" s="402"/>
      <c r="K250" s="403">
        <f t="shared" si="19"/>
        <v>0</v>
      </c>
      <c r="L250" s="404">
        <f t="shared" si="20"/>
        <v>0</v>
      </c>
      <c r="M250" s="405" t="str">
        <f t="shared" si="21"/>
        <v/>
      </c>
      <c r="N250" s="412"/>
    </row>
    <row r="251" spans="1:14" ht="22.5" customHeight="1">
      <c r="A251" s="393" t="s">
        <v>22376</v>
      </c>
      <c r="B251" s="407">
        <v>8806164149003</v>
      </c>
      <c r="C251" s="408" t="s">
        <v>28479</v>
      </c>
      <c r="D251" s="409" t="s">
        <v>23593</v>
      </c>
      <c r="E251" s="410">
        <v>8000</v>
      </c>
      <c r="F251" s="398">
        <v>0.5</v>
      </c>
      <c r="G251" s="399">
        <f t="shared" si="17"/>
        <v>4000</v>
      </c>
      <c r="H251" s="400" t="str">
        <f t="shared" si="18"/>
        <v>Введите курс</v>
      </c>
      <c r="I251" s="401">
        <v>12</v>
      </c>
      <c r="J251" s="402"/>
      <c r="K251" s="403">
        <f t="shared" si="19"/>
        <v>0</v>
      </c>
      <c r="L251" s="404">
        <f t="shared" si="20"/>
        <v>0</v>
      </c>
      <c r="M251" s="405" t="str">
        <f t="shared" si="21"/>
        <v/>
      </c>
      <c r="N251" s="412"/>
    </row>
    <row r="252" spans="1:14" ht="22.5" customHeight="1">
      <c r="A252" s="393" t="s">
        <v>22377</v>
      </c>
      <c r="B252" s="407">
        <v>8806164155592</v>
      </c>
      <c r="C252" s="408" t="s">
        <v>28480</v>
      </c>
      <c r="D252" s="409" t="s">
        <v>23805</v>
      </c>
      <c r="E252" s="410">
        <v>8000</v>
      </c>
      <c r="F252" s="398">
        <v>0.5</v>
      </c>
      <c r="G252" s="399">
        <f t="shared" si="17"/>
        <v>4000</v>
      </c>
      <c r="H252" s="400" t="str">
        <f t="shared" si="18"/>
        <v>Введите курс</v>
      </c>
      <c r="I252" s="401">
        <v>12</v>
      </c>
      <c r="J252" s="402"/>
      <c r="K252" s="403">
        <f t="shared" si="19"/>
        <v>0</v>
      </c>
      <c r="L252" s="404">
        <f t="shared" si="20"/>
        <v>0</v>
      </c>
      <c r="M252" s="405" t="str">
        <f t="shared" si="21"/>
        <v/>
      </c>
      <c r="N252" s="412"/>
    </row>
    <row r="253" spans="1:14" ht="22.5" customHeight="1">
      <c r="A253" s="393" t="s">
        <v>22378</v>
      </c>
      <c r="B253" s="407">
        <v>8806164120507</v>
      </c>
      <c r="C253" s="408" t="s">
        <v>28481</v>
      </c>
      <c r="D253" s="409" t="s">
        <v>23602</v>
      </c>
      <c r="E253" s="410">
        <v>7000</v>
      </c>
      <c r="F253" s="398">
        <v>0.5</v>
      </c>
      <c r="G253" s="399">
        <f t="shared" si="17"/>
        <v>3500</v>
      </c>
      <c r="H253" s="400" t="str">
        <f t="shared" si="18"/>
        <v>Введите курс</v>
      </c>
      <c r="I253" s="401">
        <v>10</v>
      </c>
      <c r="J253" s="402"/>
      <c r="K253" s="403">
        <f t="shared" si="19"/>
        <v>0</v>
      </c>
      <c r="L253" s="404">
        <f t="shared" si="20"/>
        <v>0</v>
      </c>
      <c r="M253" s="405" t="str">
        <f t="shared" si="21"/>
        <v/>
      </c>
      <c r="N253" s="412"/>
    </row>
    <row r="254" spans="1:14" ht="22.5" customHeight="1">
      <c r="A254" s="393" t="s">
        <v>22379</v>
      </c>
      <c r="B254" s="407">
        <v>8806164116616</v>
      </c>
      <c r="C254" s="408" t="s">
        <v>28482</v>
      </c>
      <c r="D254" s="409" t="s">
        <v>23601</v>
      </c>
      <c r="E254" s="410">
        <v>7000</v>
      </c>
      <c r="F254" s="398">
        <v>0.5</v>
      </c>
      <c r="G254" s="399">
        <f t="shared" si="17"/>
        <v>3500</v>
      </c>
      <c r="H254" s="400" t="str">
        <f t="shared" si="18"/>
        <v>Введите курс</v>
      </c>
      <c r="I254" s="401">
        <v>10</v>
      </c>
      <c r="J254" s="402"/>
      <c r="K254" s="403">
        <f t="shared" si="19"/>
        <v>0</v>
      </c>
      <c r="L254" s="404">
        <f t="shared" si="20"/>
        <v>0</v>
      </c>
      <c r="M254" s="405" t="str">
        <f t="shared" si="21"/>
        <v/>
      </c>
      <c r="N254" s="412"/>
    </row>
    <row r="255" spans="1:14" ht="22.5" customHeight="1">
      <c r="A255" s="393" t="s">
        <v>22380</v>
      </c>
      <c r="B255" s="407">
        <v>8806164145289</v>
      </c>
      <c r="C255" s="408" t="s">
        <v>28483</v>
      </c>
      <c r="D255" s="409" t="s">
        <v>23600</v>
      </c>
      <c r="E255" s="410">
        <v>6500</v>
      </c>
      <c r="F255" s="398">
        <v>0.5</v>
      </c>
      <c r="G255" s="399">
        <f t="shared" si="17"/>
        <v>3250</v>
      </c>
      <c r="H255" s="400" t="str">
        <f t="shared" si="18"/>
        <v>Введите курс</v>
      </c>
      <c r="I255" s="401">
        <v>12</v>
      </c>
      <c r="J255" s="402"/>
      <c r="K255" s="403">
        <f t="shared" si="19"/>
        <v>0</v>
      </c>
      <c r="L255" s="404">
        <f t="shared" si="20"/>
        <v>0</v>
      </c>
      <c r="M255" s="405" t="str">
        <f t="shared" si="21"/>
        <v/>
      </c>
      <c r="N255" s="412"/>
    </row>
    <row r="256" spans="1:14" ht="22.5" customHeight="1">
      <c r="A256" s="393" t="s">
        <v>22381</v>
      </c>
      <c r="B256" s="407">
        <v>8806164145272</v>
      </c>
      <c r="C256" s="408" t="s">
        <v>28484</v>
      </c>
      <c r="D256" s="409" t="s">
        <v>23599</v>
      </c>
      <c r="E256" s="410">
        <v>6500</v>
      </c>
      <c r="F256" s="398">
        <v>0.5</v>
      </c>
      <c r="G256" s="399">
        <f t="shared" si="17"/>
        <v>3250</v>
      </c>
      <c r="H256" s="400" t="str">
        <f t="shared" si="18"/>
        <v>Введите курс</v>
      </c>
      <c r="I256" s="401">
        <v>12</v>
      </c>
      <c r="J256" s="402"/>
      <c r="K256" s="403">
        <f t="shared" si="19"/>
        <v>0</v>
      </c>
      <c r="L256" s="404">
        <f t="shared" si="20"/>
        <v>0</v>
      </c>
      <c r="M256" s="405" t="str">
        <f t="shared" si="21"/>
        <v/>
      </c>
      <c r="N256" s="412"/>
    </row>
    <row r="257" spans="1:14" ht="22.5" customHeight="1">
      <c r="A257" s="393" t="s">
        <v>22383</v>
      </c>
      <c r="B257" s="407">
        <v>8806164120187</v>
      </c>
      <c r="C257" s="408" t="s">
        <v>28485</v>
      </c>
      <c r="D257" s="409" t="s">
        <v>23590</v>
      </c>
      <c r="E257" s="410">
        <v>8500</v>
      </c>
      <c r="F257" s="398">
        <v>0.5</v>
      </c>
      <c r="G257" s="399">
        <f t="shared" si="17"/>
        <v>4250</v>
      </c>
      <c r="H257" s="400" t="str">
        <f t="shared" si="18"/>
        <v>Введите курс</v>
      </c>
      <c r="I257" s="401">
        <v>12</v>
      </c>
      <c r="J257" s="402"/>
      <c r="K257" s="403">
        <f t="shared" si="19"/>
        <v>0</v>
      </c>
      <c r="L257" s="404">
        <f t="shared" si="20"/>
        <v>0</v>
      </c>
      <c r="M257" s="405" t="str">
        <f t="shared" si="21"/>
        <v/>
      </c>
      <c r="N257" s="412"/>
    </row>
    <row r="258" spans="1:14" ht="22.5" customHeight="1">
      <c r="A258" s="393" t="s">
        <v>22385</v>
      </c>
      <c r="B258" s="407">
        <v>8806164146941</v>
      </c>
      <c r="C258" s="408" t="s">
        <v>28486</v>
      </c>
      <c r="D258" s="409" t="s">
        <v>23654</v>
      </c>
      <c r="E258" s="410">
        <v>16000</v>
      </c>
      <c r="F258" s="398">
        <v>0.5</v>
      </c>
      <c r="G258" s="399">
        <f t="shared" si="17"/>
        <v>8000</v>
      </c>
      <c r="H258" s="400" t="str">
        <f t="shared" si="18"/>
        <v>Введите курс</v>
      </c>
      <c r="I258" s="401">
        <v>12</v>
      </c>
      <c r="J258" s="402"/>
      <c r="K258" s="403">
        <f t="shared" si="19"/>
        <v>0</v>
      </c>
      <c r="L258" s="404">
        <f t="shared" si="20"/>
        <v>0</v>
      </c>
      <c r="M258" s="405" t="str">
        <f t="shared" si="21"/>
        <v/>
      </c>
      <c r="N258" s="412"/>
    </row>
    <row r="259" spans="1:14" ht="22.5" customHeight="1">
      <c r="A259" s="393" t="s">
        <v>22386</v>
      </c>
      <c r="B259" s="407">
        <v>8806164137055</v>
      </c>
      <c r="C259" s="408" t="s">
        <v>28487</v>
      </c>
      <c r="D259" s="409" t="s">
        <v>28488</v>
      </c>
      <c r="E259" s="410">
        <v>13000</v>
      </c>
      <c r="F259" s="398">
        <v>0.5</v>
      </c>
      <c r="G259" s="399">
        <f t="shared" si="17"/>
        <v>6500</v>
      </c>
      <c r="H259" s="400" t="str">
        <f t="shared" si="18"/>
        <v>Введите курс</v>
      </c>
      <c r="I259" s="401">
        <v>12</v>
      </c>
      <c r="J259" s="402"/>
      <c r="K259" s="403">
        <f t="shared" si="19"/>
        <v>0</v>
      </c>
      <c r="L259" s="404">
        <f t="shared" si="20"/>
        <v>0</v>
      </c>
      <c r="M259" s="405" t="str">
        <f t="shared" si="21"/>
        <v/>
      </c>
      <c r="N259" s="412"/>
    </row>
    <row r="260" spans="1:14" ht="22.5" customHeight="1">
      <c r="A260" s="393" t="s">
        <v>22387</v>
      </c>
      <c r="B260" s="407" t="s">
        <v>27997</v>
      </c>
      <c r="C260" s="408" t="s">
        <v>28489</v>
      </c>
      <c r="D260" s="409" t="s">
        <v>22382</v>
      </c>
      <c r="E260" s="410">
        <v>16000</v>
      </c>
      <c r="F260" s="398">
        <v>0.5</v>
      </c>
      <c r="G260" s="399">
        <f t="shared" ref="G260:G323" si="22">E260*F260</f>
        <v>8000</v>
      </c>
      <c r="H260" s="400" t="str">
        <f t="shared" ref="H260:H323" si="23">IF($H$1="","Введите курс",G260/$H$1)</f>
        <v>Введите курс</v>
      </c>
      <c r="I260" s="401">
        <v>12</v>
      </c>
      <c r="J260" s="402"/>
      <c r="K260" s="403">
        <f t="shared" ref="K260:K323" si="24">J260*I260</f>
        <v>0</v>
      </c>
      <c r="L260" s="404">
        <f t="shared" ref="L260:L323" si="25">K260*G260</f>
        <v>0</v>
      </c>
      <c r="M260" s="405" t="str">
        <f t="shared" ref="M260:M323" si="26">IFERROR(K260*H260,"")</f>
        <v/>
      </c>
      <c r="N260" s="412"/>
    </row>
    <row r="261" spans="1:14" ht="22.5" customHeight="1">
      <c r="A261" s="393" t="s">
        <v>22388</v>
      </c>
      <c r="B261" s="407" t="s">
        <v>27998</v>
      </c>
      <c r="C261" s="408" t="s">
        <v>28490</v>
      </c>
      <c r="D261" s="409" t="s">
        <v>22384</v>
      </c>
      <c r="E261" s="410">
        <v>16000</v>
      </c>
      <c r="F261" s="398">
        <v>0.5</v>
      </c>
      <c r="G261" s="399">
        <f t="shared" si="22"/>
        <v>8000</v>
      </c>
      <c r="H261" s="400" t="str">
        <f t="shared" si="23"/>
        <v>Введите курс</v>
      </c>
      <c r="I261" s="401">
        <v>12</v>
      </c>
      <c r="J261" s="402"/>
      <c r="K261" s="403">
        <f t="shared" si="24"/>
        <v>0</v>
      </c>
      <c r="L261" s="404">
        <f t="shared" si="25"/>
        <v>0</v>
      </c>
      <c r="M261" s="405" t="str">
        <f t="shared" si="26"/>
        <v/>
      </c>
      <c r="N261" s="412"/>
    </row>
    <row r="262" spans="1:14" ht="22.5" customHeight="1">
      <c r="A262" s="393" t="s">
        <v>22390</v>
      </c>
      <c r="B262" s="407" t="s">
        <v>27999</v>
      </c>
      <c r="C262" s="408" t="s">
        <v>28491</v>
      </c>
      <c r="D262" s="409" t="s">
        <v>28492</v>
      </c>
      <c r="E262" s="410">
        <v>14000</v>
      </c>
      <c r="F262" s="398">
        <v>0.5</v>
      </c>
      <c r="G262" s="399">
        <f t="shared" si="22"/>
        <v>7000</v>
      </c>
      <c r="H262" s="400" t="str">
        <f t="shared" si="23"/>
        <v>Введите курс</v>
      </c>
      <c r="I262" s="401">
        <v>12</v>
      </c>
      <c r="J262" s="402"/>
      <c r="K262" s="403">
        <f t="shared" si="24"/>
        <v>0</v>
      </c>
      <c r="L262" s="404">
        <f t="shared" si="25"/>
        <v>0</v>
      </c>
      <c r="M262" s="405" t="str">
        <f t="shared" si="26"/>
        <v/>
      </c>
      <c r="N262" s="412"/>
    </row>
    <row r="263" spans="1:14" ht="22.5" customHeight="1">
      <c r="A263" s="393" t="s">
        <v>22392</v>
      </c>
      <c r="B263" s="407" t="s">
        <v>28000</v>
      </c>
      <c r="C263" s="408" t="s">
        <v>28493</v>
      </c>
      <c r="D263" s="409" t="s">
        <v>28494</v>
      </c>
      <c r="E263" s="410">
        <v>14000</v>
      </c>
      <c r="F263" s="398">
        <v>0.5</v>
      </c>
      <c r="G263" s="399">
        <f t="shared" si="22"/>
        <v>7000</v>
      </c>
      <c r="H263" s="400" t="str">
        <f t="shared" si="23"/>
        <v>Введите курс</v>
      </c>
      <c r="I263" s="401">
        <v>12</v>
      </c>
      <c r="J263" s="402"/>
      <c r="K263" s="403">
        <f t="shared" si="24"/>
        <v>0</v>
      </c>
      <c r="L263" s="404">
        <f t="shared" si="25"/>
        <v>0</v>
      </c>
      <c r="M263" s="405" t="str">
        <f t="shared" si="26"/>
        <v/>
      </c>
      <c r="N263" s="412"/>
    </row>
    <row r="264" spans="1:14" ht="22.5" customHeight="1">
      <c r="A264" s="393" t="s">
        <v>22394</v>
      </c>
      <c r="B264" s="407" t="s">
        <v>28001</v>
      </c>
      <c r="C264" s="408" t="s">
        <v>28495</v>
      </c>
      <c r="D264" s="409" t="s">
        <v>28496</v>
      </c>
      <c r="E264" s="410">
        <v>24000</v>
      </c>
      <c r="F264" s="398">
        <v>0.5</v>
      </c>
      <c r="G264" s="399">
        <f t="shared" si="22"/>
        <v>12000</v>
      </c>
      <c r="H264" s="400" t="str">
        <f t="shared" si="23"/>
        <v>Введите курс</v>
      </c>
      <c r="I264" s="401">
        <v>12</v>
      </c>
      <c r="J264" s="402"/>
      <c r="K264" s="403">
        <f t="shared" si="24"/>
        <v>0</v>
      </c>
      <c r="L264" s="404">
        <f t="shared" si="25"/>
        <v>0</v>
      </c>
      <c r="M264" s="405" t="str">
        <f t="shared" si="26"/>
        <v/>
      </c>
      <c r="N264" s="412"/>
    </row>
    <row r="265" spans="1:14" ht="22.5" customHeight="1">
      <c r="A265" s="393" t="s">
        <v>22396</v>
      </c>
      <c r="B265" s="407" t="s">
        <v>28002</v>
      </c>
      <c r="C265" s="408" t="s">
        <v>28497</v>
      </c>
      <c r="D265" s="409" t="s">
        <v>28498</v>
      </c>
      <c r="E265" s="410">
        <v>24000</v>
      </c>
      <c r="F265" s="398">
        <v>0.5</v>
      </c>
      <c r="G265" s="399">
        <f t="shared" si="22"/>
        <v>12000</v>
      </c>
      <c r="H265" s="400" t="str">
        <f t="shared" si="23"/>
        <v>Введите курс</v>
      </c>
      <c r="I265" s="401">
        <v>12</v>
      </c>
      <c r="J265" s="402"/>
      <c r="K265" s="403">
        <f t="shared" si="24"/>
        <v>0</v>
      </c>
      <c r="L265" s="404">
        <f t="shared" si="25"/>
        <v>0</v>
      </c>
      <c r="M265" s="405" t="str">
        <f t="shared" si="26"/>
        <v/>
      </c>
      <c r="N265" s="412"/>
    </row>
    <row r="266" spans="1:14" ht="22.5" customHeight="1">
      <c r="A266" s="393" t="s">
        <v>22398</v>
      </c>
      <c r="B266" s="407" t="s">
        <v>28003</v>
      </c>
      <c r="C266" s="408" t="s">
        <v>28499</v>
      </c>
      <c r="D266" s="409" t="s">
        <v>22498</v>
      </c>
      <c r="E266" s="410">
        <v>15000</v>
      </c>
      <c r="F266" s="398">
        <v>0.5</v>
      </c>
      <c r="G266" s="399">
        <f t="shared" si="22"/>
        <v>7500</v>
      </c>
      <c r="H266" s="400" t="str">
        <f t="shared" si="23"/>
        <v>Введите курс</v>
      </c>
      <c r="I266" s="401">
        <v>12</v>
      </c>
      <c r="J266" s="402"/>
      <c r="K266" s="403">
        <f t="shared" si="24"/>
        <v>0</v>
      </c>
      <c r="L266" s="404">
        <f t="shared" si="25"/>
        <v>0</v>
      </c>
      <c r="M266" s="405" t="str">
        <f t="shared" si="26"/>
        <v/>
      </c>
      <c r="N266" s="412"/>
    </row>
    <row r="267" spans="1:14" ht="22.5" customHeight="1">
      <c r="A267" s="393" t="s">
        <v>22400</v>
      </c>
      <c r="B267" s="407" t="s">
        <v>28004</v>
      </c>
      <c r="C267" s="408" t="s">
        <v>28500</v>
      </c>
      <c r="D267" s="409" t="s">
        <v>22500</v>
      </c>
      <c r="E267" s="410">
        <v>15000</v>
      </c>
      <c r="F267" s="398">
        <v>0.5</v>
      </c>
      <c r="G267" s="399">
        <f t="shared" si="22"/>
        <v>7500</v>
      </c>
      <c r="H267" s="400" t="str">
        <f t="shared" si="23"/>
        <v>Введите курс</v>
      </c>
      <c r="I267" s="401">
        <v>12</v>
      </c>
      <c r="J267" s="402"/>
      <c r="K267" s="403">
        <f t="shared" si="24"/>
        <v>0</v>
      </c>
      <c r="L267" s="404">
        <f t="shared" si="25"/>
        <v>0</v>
      </c>
      <c r="M267" s="405" t="str">
        <f t="shared" si="26"/>
        <v/>
      </c>
      <c r="N267" s="412"/>
    </row>
    <row r="268" spans="1:14" ht="22.5" customHeight="1">
      <c r="A268" s="393" t="s">
        <v>22402</v>
      </c>
      <c r="B268" s="407" t="s">
        <v>28005</v>
      </c>
      <c r="C268" s="408" t="s">
        <v>28501</v>
      </c>
      <c r="D268" s="409" t="s">
        <v>28502</v>
      </c>
      <c r="E268" s="410">
        <v>20000</v>
      </c>
      <c r="F268" s="398">
        <v>0.5</v>
      </c>
      <c r="G268" s="399">
        <f t="shared" si="22"/>
        <v>10000</v>
      </c>
      <c r="H268" s="400" t="str">
        <f t="shared" si="23"/>
        <v>Введите курс</v>
      </c>
      <c r="I268" s="401">
        <v>12</v>
      </c>
      <c r="J268" s="402"/>
      <c r="K268" s="403">
        <f t="shared" si="24"/>
        <v>0</v>
      </c>
      <c r="L268" s="404">
        <f t="shared" si="25"/>
        <v>0</v>
      </c>
      <c r="M268" s="405" t="str">
        <f t="shared" si="26"/>
        <v/>
      </c>
      <c r="N268" s="412"/>
    </row>
    <row r="269" spans="1:14" ht="22.5" customHeight="1">
      <c r="A269" s="393" t="s">
        <v>22403</v>
      </c>
      <c r="B269" s="407" t="s">
        <v>28006</v>
      </c>
      <c r="C269" s="408" t="s">
        <v>28503</v>
      </c>
      <c r="D269" s="409" t="s">
        <v>28504</v>
      </c>
      <c r="E269" s="410">
        <v>12000</v>
      </c>
      <c r="F269" s="398">
        <v>0.5</v>
      </c>
      <c r="G269" s="399">
        <f t="shared" si="22"/>
        <v>6000</v>
      </c>
      <c r="H269" s="400" t="str">
        <f t="shared" si="23"/>
        <v>Введите курс</v>
      </c>
      <c r="I269" s="401">
        <v>12</v>
      </c>
      <c r="J269" s="402"/>
      <c r="K269" s="403">
        <f t="shared" si="24"/>
        <v>0</v>
      </c>
      <c r="L269" s="404">
        <f t="shared" si="25"/>
        <v>0</v>
      </c>
      <c r="M269" s="405" t="str">
        <f t="shared" si="26"/>
        <v/>
      </c>
      <c r="N269" s="412"/>
    </row>
    <row r="270" spans="1:14" ht="22.5" customHeight="1">
      <c r="A270" s="393" t="s">
        <v>22405</v>
      </c>
      <c r="B270" s="407">
        <v>8806164164785</v>
      </c>
      <c r="C270" s="408" t="s">
        <v>28505</v>
      </c>
      <c r="D270" s="409" t="s">
        <v>23719</v>
      </c>
      <c r="E270" s="410">
        <v>10000</v>
      </c>
      <c r="F270" s="398">
        <v>0.5</v>
      </c>
      <c r="G270" s="399">
        <f t="shared" si="22"/>
        <v>5000</v>
      </c>
      <c r="H270" s="400" t="str">
        <f t="shared" si="23"/>
        <v>Введите курс</v>
      </c>
      <c r="I270" s="401">
        <v>10</v>
      </c>
      <c r="J270" s="402"/>
      <c r="K270" s="403">
        <f t="shared" si="24"/>
        <v>0</v>
      </c>
      <c r="L270" s="404">
        <f t="shared" si="25"/>
        <v>0</v>
      </c>
      <c r="M270" s="405" t="str">
        <f t="shared" si="26"/>
        <v/>
      </c>
      <c r="N270" s="412"/>
    </row>
    <row r="271" spans="1:14" ht="22.5" customHeight="1">
      <c r="A271" s="393" t="s">
        <v>22407</v>
      </c>
      <c r="B271" s="407">
        <v>8806164164778</v>
      </c>
      <c r="C271" s="408" t="s">
        <v>28506</v>
      </c>
      <c r="D271" s="409" t="s">
        <v>23718</v>
      </c>
      <c r="E271" s="410">
        <v>10000</v>
      </c>
      <c r="F271" s="398">
        <v>0.5</v>
      </c>
      <c r="G271" s="399">
        <f t="shared" si="22"/>
        <v>5000</v>
      </c>
      <c r="H271" s="400" t="str">
        <f t="shared" si="23"/>
        <v>Введите курс</v>
      </c>
      <c r="I271" s="401">
        <v>10</v>
      </c>
      <c r="J271" s="402"/>
      <c r="K271" s="403">
        <f t="shared" si="24"/>
        <v>0</v>
      </c>
      <c r="L271" s="404">
        <f t="shared" si="25"/>
        <v>0</v>
      </c>
      <c r="M271" s="405" t="str">
        <f t="shared" si="26"/>
        <v/>
      </c>
      <c r="N271" s="412"/>
    </row>
    <row r="272" spans="1:14" ht="22.5" customHeight="1">
      <c r="A272" s="393" t="s">
        <v>22408</v>
      </c>
      <c r="B272" s="407">
        <v>8806164164761</v>
      </c>
      <c r="C272" s="408" t="s">
        <v>28507</v>
      </c>
      <c r="D272" s="409" t="s">
        <v>23717</v>
      </c>
      <c r="E272" s="410">
        <v>10000</v>
      </c>
      <c r="F272" s="398">
        <v>0.5</v>
      </c>
      <c r="G272" s="399">
        <f t="shared" si="22"/>
        <v>5000</v>
      </c>
      <c r="H272" s="400" t="str">
        <f t="shared" si="23"/>
        <v>Введите курс</v>
      </c>
      <c r="I272" s="401">
        <v>10</v>
      </c>
      <c r="J272" s="402"/>
      <c r="K272" s="403">
        <f t="shared" si="24"/>
        <v>0</v>
      </c>
      <c r="L272" s="404">
        <f t="shared" si="25"/>
        <v>0</v>
      </c>
      <c r="M272" s="405" t="str">
        <f t="shared" si="26"/>
        <v/>
      </c>
      <c r="N272" s="412"/>
    </row>
    <row r="273" spans="1:14" ht="22.5" customHeight="1">
      <c r="A273" s="393" t="s">
        <v>22410</v>
      </c>
      <c r="B273" s="407">
        <v>8806164164754</v>
      </c>
      <c r="C273" s="408" t="s">
        <v>28508</v>
      </c>
      <c r="D273" s="409" t="s">
        <v>23720</v>
      </c>
      <c r="E273" s="410">
        <v>10000</v>
      </c>
      <c r="F273" s="398">
        <v>0.5</v>
      </c>
      <c r="G273" s="399">
        <f t="shared" si="22"/>
        <v>5000</v>
      </c>
      <c r="H273" s="400" t="str">
        <f t="shared" si="23"/>
        <v>Введите курс</v>
      </c>
      <c r="I273" s="401">
        <v>10</v>
      </c>
      <c r="J273" s="402"/>
      <c r="K273" s="403">
        <f t="shared" si="24"/>
        <v>0</v>
      </c>
      <c r="L273" s="404">
        <f t="shared" si="25"/>
        <v>0</v>
      </c>
      <c r="M273" s="405" t="str">
        <f t="shared" si="26"/>
        <v/>
      </c>
      <c r="N273" s="412"/>
    </row>
    <row r="274" spans="1:14" ht="22.5" customHeight="1">
      <c r="A274" s="393" t="s">
        <v>22412</v>
      </c>
      <c r="B274" s="407">
        <v>8806164164747</v>
      </c>
      <c r="C274" s="408" t="s">
        <v>28509</v>
      </c>
      <c r="D274" s="409" t="s">
        <v>23716</v>
      </c>
      <c r="E274" s="410">
        <v>10000</v>
      </c>
      <c r="F274" s="398">
        <v>0.5</v>
      </c>
      <c r="G274" s="399">
        <f t="shared" si="22"/>
        <v>5000</v>
      </c>
      <c r="H274" s="400" t="str">
        <f t="shared" si="23"/>
        <v>Введите курс</v>
      </c>
      <c r="I274" s="401">
        <v>10</v>
      </c>
      <c r="J274" s="402"/>
      <c r="K274" s="403">
        <f t="shared" si="24"/>
        <v>0</v>
      </c>
      <c r="L274" s="404">
        <f t="shared" si="25"/>
        <v>0</v>
      </c>
      <c r="M274" s="405" t="str">
        <f t="shared" si="26"/>
        <v/>
      </c>
      <c r="N274" s="412"/>
    </row>
    <row r="275" spans="1:14" ht="22.5" customHeight="1">
      <c r="A275" s="393" t="s">
        <v>22414</v>
      </c>
      <c r="B275" s="407">
        <v>8806164156483</v>
      </c>
      <c r="C275" s="408" t="s">
        <v>28510</v>
      </c>
      <c r="D275" s="409" t="s">
        <v>23204</v>
      </c>
      <c r="E275" s="410">
        <v>10000</v>
      </c>
      <c r="F275" s="398">
        <v>0.5</v>
      </c>
      <c r="G275" s="399">
        <f t="shared" si="22"/>
        <v>5000</v>
      </c>
      <c r="H275" s="400" t="str">
        <f t="shared" si="23"/>
        <v>Введите курс</v>
      </c>
      <c r="I275" s="401">
        <v>10</v>
      </c>
      <c r="J275" s="402"/>
      <c r="K275" s="403">
        <f t="shared" si="24"/>
        <v>0</v>
      </c>
      <c r="L275" s="404">
        <f t="shared" si="25"/>
        <v>0</v>
      </c>
      <c r="M275" s="405" t="str">
        <f t="shared" si="26"/>
        <v/>
      </c>
      <c r="N275" s="412"/>
    </row>
    <row r="276" spans="1:14" ht="22.5" customHeight="1">
      <c r="A276" s="393" t="s">
        <v>22415</v>
      </c>
      <c r="B276" s="407">
        <v>8806164156476</v>
      </c>
      <c r="C276" s="408" t="s">
        <v>28511</v>
      </c>
      <c r="D276" s="409" t="s">
        <v>23202</v>
      </c>
      <c r="E276" s="410">
        <v>10000</v>
      </c>
      <c r="F276" s="398">
        <v>0.5</v>
      </c>
      <c r="G276" s="399">
        <f t="shared" si="22"/>
        <v>5000</v>
      </c>
      <c r="H276" s="400" t="str">
        <f t="shared" si="23"/>
        <v>Введите курс</v>
      </c>
      <c r="I276" s="401">
        <v>10</v>
      </c>
      <c r="J276" s="402"/>
      <c r="K276" s="403">
        <f t="shared" si="24"/>
        <v>0</v>
      </c>
      <c r="L276" s="404">
        <f t="shared" si="25"/>
        <v>0</v>
      </c>
      <c r="M276" s="405" t="str">
        <f t="shared" si="26"/>
        <v/>
      </c>
      <c r="N276" s="412"/>
    </row>
    <row r="277" spans="1:14" ht="22.5" customHeight="1">
      <c r="A277" s="393" t="s">
        <v>22416</v>
      </c>
      <c r="B277" s="407">
        <v>8806164156469</v>
      </c>
      <c r="C277" s="408" t="s">
        <v>28512</v>
      </c>
      <c r="D277" s="409" t="s">
        <v>23200</v>
      </c>
      <c r="E277" s="410">
        <v>10000</v>
      </c>
      <c r="F277" s="398">
        <v>0.5</v>
      </c>
      <c r="G277" s="399">
        <f t="shared" si="22"/>
        <v>5000</v>
      </c>
      <c r="H277" s="400" t="str">
        <f t="shared" si="23"/>
        <v>Введите курс</v>
      </c>
      <c r="I277" s="401">
        <v>10</v>
      </c>
      <c r="J277" s="402"/>
      <c r="K277" s="403">
        <f t="shared" si="24"/>
        <v>0</v>
      </c>
      <c r="L277" s="404">
        <f t="shared" si="25"/>
        <v>0</v>
      </c>
      <c r="M277" s="405" t="str">
        <f t="shared" si="26"/>
        <v/>
      </c>
      <c r="N277" s="412"/>
    </row>
    <row r="278" spans="1:14" ht="22.5" customHeight="1">
      <c r="A278" s="393" t="s">
        <v>22417</v>
      </c>
      <c r="B278" s="407">
        <v>8806164158722</v>
      </c>
      <c r="C278" s="408" t="s">
        <v>28513</v>
      </c>
      <c r="D278" s="409" t="s">
        <v>23198</v>
      </c>
      <c r="E278" s="410">
        <v>10000</v>
      </c>
      <c r="F278" s="398">
        <v>0.5</v>
      </c>
      <c r="G278" s="399">
        <f t="shared" si="22"/>
        <v>5000</v>
      </c>
      <c r="H278" s="400" t="str">
        <f t="shared" si="23"/>
        <v>Введите курс</v>
      </c>
      <c r="I278" s="401">
        <v>10</v>
      </c>
      <c r="J278" s="402"/>
      <c r="K278" s="403">
        <f t="shared" si="24"/>
        <v>0</v>
      </c>
      <c r="L278" s="404">
        <f t="shared" si="25"/>
        <v>0</v>
      </c>
      <c r="M278" s="405" t="str">
        <f t="shared" si="26"/>
        <v/>
      </c>
      <c r="N278" s="412"/>
    </row>
    <row r="279" spans="1:14" ht="22.5" customHeight="1">
      <c r="A279" s="393" t="s">
        <v>22419</v>
      </c>
      <c r="B279" s="407">
        <v>8806164158715</v>
      </c>
      <c r="C279" s="408" t="s">
        <v>28514</v>
      </c>
      <c r="D279" s="409" t="s">
        <v>23196</v>
      </c>
      <c r="E279" s="410">
        <v>10000</v>
      </c>
      <c r="F279" s="398">
        <v>0.5</v>
      </c>
      <c r="G279" s="399">
        <f t="shared" si="22"/>
        <v>5000</v>
      </c>
      <c r="H279" s="400" t="str">
        <f t="shared" si="23"/>
        <v>Введите курс</v>
      </c>
      <c r="I279" s="401">
        <v>10</v>
      </c>
      <c r="J279" s="402"/>
      <c r="K279" s="403">
        <f t="shared" si="24"/>
        <v>0</v>
      </c>
      <c r="L279" s="404">
        <f t="shared" si="25"/>
        <v>0</v>
      </c>
      <c r="M279" s="405" t="str">
        <f t="shared" si="26"/>
        <v/>
      </c>
      <c r="N279" s="412"/>
    </row>
    <row r="280" spans="1:14" ht="22.5" customHeight="1">
      <c r="A280" s="393" t="s">
        <v>22421</v>
      </c>
      <c r="B280" s="407">
        <v>8806164158708</v>
      </c>
      <c r="C280" s="408" t="s">
        <v>28515</v>
      </c>
      <c r="D280" s="409" t="s">
        <v>23194</v>
      </c>
      <c r="E280" s="410">
        <v>10000</v>
      </c>
      <c r="F280" s="398">
        <v>0.5</v>
      </c>
      <c r="G280" s="399">
        <f t="shared" si="22"/>
        <v>5000</v>
      </c>
      <c r="H280" s="400" t="str">
        <f t="shared" si="23"/>
        <v>Введите курс</v>
      </c>
      <c r="I280" s="401">
        <v>10</v>
      </c>
      <c r="J280" s="402"/>
      <c r="K280" s="403">
        <f t="shared" si="24"/>
        <v>0</v>
      </c>
      <c r="L280" s="404">
        <f t="shared" si="25"/>
        <v>0</v>
      </c>
      <c r="M280" s="405" t="str">
        <f t="shared" si="26"/>
        <v/>
      </c>
      <c r="N280" s="412"/>
    </row>
    <row r="281" spans="1:14" ht="22.5" customHeight="1">
      <c r="A281" s="393" t="s">
        <v>22422</v>
      </c>
      <c r="B281" s="407">
        <v>8806164158692</v>
      </c>
      <c r="C281" s="408" t="s">
        <v>28516</v>
      </c>
      <c r="D281" s="409" t="s">
        <v>23192</v>
      </c>
      <c r="E281" s="410">
        <v>10000</v>
      </c>
      <c r="F281" s="398">
        <v>0.5</v>
      </c>
      <c r="G281" s="399">
        <f t="shared" si="22"/>
        <v>5000</v>
      </c>
      <c r="H281" s="400" t="str">
        <f t="shared" si="23"/>
        <v>Введите курс</v>
      </c>
      <c r="I281" s="401">
        <v>10</v>
      </c>
      <c r="J281" s="402"/>
      <c r="K281" s="403">
        <f t="shared" si="24"/>
        <v>0</v>
      </c>
      <c r="L281" s="404">
        <f t="shared" si="25"/>
        <v>0</v>
      </c>
      <c r="M281" s="405" t="str">
        <f t="shared" si="26"/>
        <v/>
      </c>
      <c r="N281" s="412"/>
    </row>
    <row r="282" spans="1:14" ht="22.5" customHeight="1">
      <c r="A282" s="393" t="s">
        <v>22424</v>
      </c>
      <c r="B282" s="407">
        <v>8806164158678</v>
      </c>
      <c r="C282" s="408" t="s">
        <v>28517</v>
      </c>
      <c r="D282" s="409" t="s">
        <v>28518</v>
      </c>
      <c r="E282" s="410">
        <v>10000</v>
      </c>
      <c r="F282" s="398">
        <v>0.5</v>
      </c>
      <c r="G282" s="399">
        <f t="shared" si="22"/>
        <v>5000</v>
      </c>
      <c r="H282" s="400" t="str">
        <f t="shared" si="23"/>
        <v>Введите курс</v>
      </c>
      <c r="I282" s="401">
        <v>10</v>
      </c>
      <c r="J282" s="402"/>
      <c r="K282" s="403">
        <f t="shared" si="24"/>
        <v>0</v>
      </c>
      <c r="L282" s="404">
        <f t="shared" si="25"/>
        <v>0</v>
      </c>
      <c r="M282" s="405" t="str">
        <f t="shared" si="26"/>
        <v/>
      </c>
      <c r="N282" s="412"/>
    </row>
    <row r="283" spans="1:14" ht="22.5" customHeight="1">
      <c r="A283" s="393" t="s">
        <v>22426</v>
      </c>
      <c r="B283" s="407">
        <v>8806164158661</v>
      </c>
      <c r="C283" s="408" t="s">
        <v>28519</v>
      </c>
      <c r="D283" s="409" t="s">
        <v>23190</v>
      </c>
      <c r="E283" s="410">
        <v>10000</v>
      </c>
      <c r="F283" s="398">
        <v>0.5</v>
      </c>
      <c r="G283" s="399">
        <f t="shared" si="22"/>
        <v>5000</v>
      </c>
      <c r="H283" s="400" t="str">
        <f t="shared" si="23"/>
        <v>Введите курс</v>
      </c>
      <c r="I283" s="401">
        <v>10</v>
      </c>
      <c r="J283" s="402"/>
      <c r="K283" s="403">
        <f t="shared" si="24"/>
        <v>0</v>
      </c>
      <c r="L283" s="404">
        <f t="shared" si="25"/>
        <v>0</v>
      </c>
      <c r="M283" s="405" t="str">
        <f t="shared" si="26"/>
        <v/>
      </c>
      <c r="N283" s="412"/>
    </row>
    <row r="284" spans="1:14" ht="22.5" customHeight="1">
      <c r="A284" s="393" t="s">
        <v>22427</v>
      </c>
      <c r="B284" s="407">
        <v>8806164156452</v>
      </c>
      <c r="C284" s="408" t="s">
        <v>28520</v>
      </c>
      <c r="D284" s="409" t="s">
        <v>23185</v>
      </c>
      <c r="E284" s="410">
        <v>10000</v>
      </c>
      <c r="F284" s="398">
        <v>0.5</v>
      </c>
      <c r="G284" s="399">
        <f t="shared" si="22"/>
        <v>5000</v>
      </c>
      <c r="H284" s="400" t="str">
        <f t="shared" si="23"/>
        <v>Введите курс</v>
      </c>
      <c r="I284" s="401">
        <v>10</v>
      </c>
      <c r="J284" s="402"/>
      <c r="K284" s="403">
        <f t="shared" si="24"/>
        <v>0</v>
      </c>
      <c r="L284" s="404">
        <f t="shared" si="25"/>
        <v>0</v>
      </c>
      <c r="M284" s="405" t="str">
        <f t="shared" si="26"/>
        <v/>
      </c>
      <c r="N284" s="412"/>
    </row>
    <row r="285" spans="1:14" ht="22.5" customHeight="1">
      <c r="A285" s="393" t="s">
        <v>22429</v>
      </c>
      <c r="B285" s="407">
        <v>8806164156445</v>
      </c>
      <c r="C285" s="408" t="s">
        <v>28521</v>
      </c>
      <c r="D285" s="409" t="s">
        <v>23183</v>
      </c>
      <c r="E285" s="410">
        <v>10000</v>
      </c>
      <c r="F285" s="398">
        <v>0.5</v>
      </c>
      <c r="G285" s="399">
        <f t="shared" si="22"/>
        <v>5000</v>
      </c>
      <c r="H285" s="400" t="str">
        <f t="shared" si="23"/>
        <v>Введите курс</v>
      </c>
      <c r="I285" s="401">
        <v>10</v>
      </c>
      <c r="J285" s="402"/>
      <c r="K285" s="403">
        <f t="shared" si="24"/>
        <v>0</v>
      </c>
      <c r="L285" s="404">
        <f t="shared" si="25"/>
        <v>0</v>
      </c>
      <c r="M285" s="405" t="str">
        <f t="shared" si="26"/>
        <v/>
      </c>
      <c r="N285" s="412"/>
    </row>
    <row r="286" spans="1:14" ht="22.5" customHeight="1">
      <c r="A286" s="393" t="s">
        <v>22431</v>
      </c>
      <c r="B286" s="407">
        <v>8806164156438</v>
      </c>
      <c r="C286" s="408" t="s">
        <v>28522</v>
      </c>
      <c r="D286" s="409" t="s">
        <v>23181</v>
      </c>
      <c r="E286" s="410">
        <v>10000</v>
      </c>
      <c r="F286" s="398">
        <v>0.5</v>
      </c>
      <c r="G286" s="399">
        <f t="shared" si="22"/>
        <v>5000</v>
      </c>
      <c r="H286" s="400" t="str">
        <f t="shared" si="23"/>
        <v>Введите курс</v>
      </c>
      <c r="I286" s="401">
        <v>10</v>
      </c>
      <c r="J286" s="402"/>
      <c r="K286" s="403">
        <f t="shared" si="24"/>
        <v>0</v>
      </c>
      <c r="L286" s="404">
        <f t="shared" si="25"/>
        <v>0</v>
      </c>
      <c r="M286" s="405" t="str">
        <f t="shared" si="26"/>
        <v/>
      </c>
      <c r="N286" s="412"/>
    </row>
    <row r="287" spans="1:14" ht="22.5" customHeight="1">
      <c r="A287" s="393" t="s">
        <v>22433</v>
      </c>
      <c r="B287" s="407">
        <v>8806164156421</v>
      </c>
      <c r="C287" s="408" t="s">
        <v>28523</v>
      </c>
      <c r="D287" s="409" t="s">
        <v>23179</v>
      </c>
      <c r="E287" s="410">
        <v>10000</v>
      </c>
      <c r="F287" s="398">
        <v>0.5</v>
      </c>
      <c r="G287" s="399">
        <f t="shared" si="22"/>
        <v>5000</v>
      </c>
      <c r="H287" s="400" t="str">
        <f t="shared" si="23"/>
        <v>Введите курс</v>
      </c>
      <c r="I287" s="401">
        <v>10</v>
      </c>
      <c r="J287" s="402"/>
      <c r="K287" s="403">
        <f t="shared" si="24"/>
        <v>0</v>
      </c>
      <c r="L287" s="404">
        <f t="shared" si="25"/>
        <v>0</v>
      </c>
      <c r="M287" s="405" t="str">
        <f t="shared" si="26"/>
        <v/>
      </c>
      <c r="N287" s="412"/>
    </row>
    <row r="288" spans="1:14" ht="22.5" customHeight="1">
      <c r="A288" s="393" t="s">
        <v>22435</v>
      </c>
      <c r="B288" s="407">
        <v>8806164158616</v>
      </c>
      <c r="C288" s="408" t="s">
        <v>28524</v>
      </c>
      <c r="D288" s="409" t="s">
        <v>23177</v>
      </c>
      <c r="E288" s="410">
        <v>10000</v>
      </c>
      <c r="F288" s="398">
        <v>0.5</v>
      </c>
      <c r="G288" s="399">
        <f t="shared" si="22"/>
        <v>5000</v>
      </c>
      <c r="H288" s="400" t="str">
        <f t="shared" si="23"/>
        <v>Введите курс</v>
      </c>
      <c r="I288" s="401">
        <v>10</v>
      </c>
      <c r="J288" s="402"/>
      <c r="K288" s="403">
        <f t="shared" si="24"/>
        <v>0</v>
      </c>
      <c r="L288" s="404">
        <f t="shared" si="25"/>
        <v>0</v>
      </c>
      <c r="M288" s="405" t="str">
        <f t="shared" si="26"/>
        <v/>
      </c>
      <c r="N288" s="412"/>
    </row>
    <row r="289" spans="1:14" ht="22.5" customHeight="1">
      <c r="A289" s="393" t="s">
        <v>22437</v>
      </c>
      <c r="B289" s="407">
        <v>8806164158609</v>
      </c>
      <c r="C289" s="408" t="s">
        <v>28525</v>
      </c>
      <c r="D289" s="409" t="s">
        <v>23175</v>
      </c>
      <c r="E289" s="410">
        <v>10000</v>
      </c>
      <c r="F289" s="398">
        <v>0.5</v>
      </c>
      <c r="G289" s="399">
        <f t="shared" si="22"/>
        <v>5000</v>
      </c>
      <c r="H289" s="400" t="str">
        <f t="shared" si="23"/>
        <v>Введите курс</v>
      </c>
      <c r="I289" s="401">
        <v>10</v>
      </c>
      <c r="J289" s="402"/>
      <c r="K289" s="403">
        <f t="shared" si="24"/>
        <v>0</v>
      </c>
      <c r="L289" s="404">
        <f t="shared" si="25"/>
        <v>0</v>
      </c>
      <c r="M289" s="405" t="str">
        <f t="shared" si="26"/>
        <v/>
      </c>
      <c r="N289" s="412"/>
    </row>
    <row r="290" spans="1:14" ht="22.5" customHeight="1">
      <c r="A290" s="393" t="s">
        <v>22439</v>
      </c>
      <c r="B290" s="407">
        <v>8806164158593</v>
      </c>
      <c r="C290" s="408" t="s">
        <v>28526</v>
      </c>
      <c r="D290" s="409" t="s">
        <v>23168</v>
      </c>
      <c r="E290" s="410">
        <v>10000</v>
      </c>
      <c r="F290" s="398">
        <v>0.5</v>
      </c>
      <c r="G290" s="399">
        <f t="shared" si="22"/>
        <v>5000</v>
      </c>
      <c r="H290" s="400" t="str">
        <f t="shared" si="23"/>
        <v>Введите курс</v>
      </c>
      <c r="I290" s="401">
        <v>10</v>
      </c>
      <c r="J290" s="402"/>
      <c r="K290" s="403">
        <f t="shared" si="24"/>
        <v>0</v>
      </c>
      <c r="L290" s="404">
        <f t="shared" si="25"/>
        <v>0</v>
      </c>
      <c r="M290" s="405" t="str">
        <f t="shared" si="26"/>
        <v/>
      </c>
      <c r="N290" s="412"/>
    </row>
    <row r="291" spans="1:14" ht="22.5" customHeight="1">
      <c r="A291" s="393" t="s">
        <v>22441</v>
      </c>
      <c r="B291" s="407">
        <v>8806164158586</v>
      </c>
      <c r="C291" s="408" t="s">
        <v>28527</v>
      </c>
      <c r="D291" s="409" t="s">
        <v>23173</v>
      </c>
      <c r="E291" s="410">
        <v>10000</v>
      </c>
      <c r="F291" s="398">
        <v>0.5</v>
      </c>
      <c r="G291" s="399">
        <f t="shared" si="22"/>
        <v>5000</v>
      </c>
      <c r="H291" s="400" t="str">
        <f t="shared" si="23"/>
        <v>Введите курс</v>
      </c>
      <c r="I291" s="401">
        <v>10</v>
      </c>
      <c r="J291" s="402"/>
      <c r="K291" s="403">
        <f t="shared" si="24"/>
        <v>0</v>
      </c>
      <c r="L291" s="404">
        <f t="shared" si="25"/>
        <v>0</v>
      </c>
      <c r="M291" s="405" t="str">
        <f t="shared" si="26"/>
        <v/>
      </c>
      <c r="N291" s="412"/>
    </row>
    <row r="292" spans="1:14" ht="22.5" customHeight="1">
      <c r="A292" s="393" t="s">
        <v>22443</v>
      </c>
      <c r="B292" s="407">
        <v>8806164158579</v>
      </c>
      <c r="C292" s="408" t="s">
        <v>28528</v>
      </c>
      <c r="D292" s="409" t="s">
        <v>23171</v>
      </c>
      <c r="E292" s="410">
        <v>10000</v>
      </c>
      <c r="F292" s="398">
        <v>0.5</v>
      </c>
      <c r="G292" s="399">
        <f t="shared" si="22"/>
        <v>5000</v>
      </c>
      <c r="H292" s="400" t="str">
        <f t="shared" si="23"/>
        <v>Введите курс</v>
      </c>
      <c r="I292" s="401">
        <v>10</v>
      </c>
      <c r="J292" s="402"/>
      <c r="K292" s="403">
        <f t="shared" si="24"/>
        <v>0</v>
      </c>
      <c r="L292" s="404">
        <f t="shared" si="25"/>
        <v>0</v>
      </c>
      <c r="M292" s="405" t="str">
        <f t="shared" si="26"/>
        <v/>
      </c>
      <c r="N292" s="412"/>
    </row>
    <row r="293" spans="1:14" ht="22.5" customHeight="1">
      <c r="A293" s="393" t="s">
        <v>22445</v>
      </c>
      <c r="B293" s="407">
        <v>8806164158562</v>
      </c>
      <c r="C293" s="408" t="s">
        <v>28529</v>
      </c>
      <c r="D293" s="409" t="s">
        <v>23166</v>
      </c>
      <c r="E293" s="410">
        <v>10000</v>
      </c>
      <c r="F293" s="398">
        <v>0.5</v>
      </c>
      <c r="G293" s="399">
        <f t="shared" si="22"/>
        <v>5000</v>
      </c>
      <c r="H293" s="400" t="str">
        <f t="shared" si="23"/>
        <v>Введите курс</v>
      </c>
      <c r="I293" s="401">
        <v>10</v>
      </c>
      <c r="J293" s="402"/>
      <c r="K293" s="403">
        <f t="shared" si="24"/>
        <v>0</v>
      </c>
      <c r="L293" s="404">
        <f t="shared" si="25"/>
        <v>0</v>
      </c>
      <c r="M293" s="405" t="str">
        <f t="shared" si="26"/>
        <v/>
      </c>
      <c r="N293" s="412"/>
    </row>
    <row r="294" spans="1:14" ht="22.5" customHeight="1">
      <c r="A294" s="393" t="s">
        <v>22447</v>
      </c>
      <c r="B294" s="407">
        <v>8806164144435</v>
      </c>
      <c r="C294" s="408" t="s">
        <v>28530</v>
      </c>
      <c r="D294" s="409" t="s">
        <v>23626</v>
      </c>
      <c r="E294" s="410">
        <v>12000</v>
      </c>
      <c r="F294" s="398">
        <v>0.5</v>
      </c>
      <c r="G294" s="399">
        <f t="shared" si="22"/>
        <v>6000</v>
      </c>
      <c r="H294" s="400" t="str">
        <f t="shared" si="23"/>
        <v>Введите курс</v>
      </c>
      <c r="I294" s="401">
        <v>12</v>
      </c>
      <c r="J294" s="402"/>
      <c r="K294" s="403">
        <f t="shared" si="24"/>
        <v>0</v>
      </c>
      <c r="L294" s="404">
        <f t="shared" si="25"/>
        <v>0</v>
      </c>
      <c r="M294" s="405" t="str">
        <f t="shared" si="26"/>
        <v/>
      </c>
      <c r="N294" s="412"/>
    </row>
    <row r="295" spans="1:14" ht="22.5" customHeight="1">
      <c r="A295" s="393" t="s">
        <v>22449</v>
      </c>
      <c r="B295" s="407">
        <v>8806164146811</v>
      </c>
      <c r="C295" s="408" t="s">
        <v>28531</v>
      </c>
      <c r="D295" s="409" t="s">
        <v>23622</v>
      </c>
      <c r="E295" s="410">
        <v>12000</v>
      </c>
      <c r="F295" s="398">
        <v>0.5</v>
      </c>
      <c r="G295" s="399">
        <f t="shared" si="22"/>
        <v>6000</v>
      </c>
      <c r="H295" s="400" t="str">
        <f t="shared" si="23"/>
        <v>Введите курс</v>
      </c>
      <c r="I295" s="401">
        <v>12</v>
      </c>
      <c r="J295" s="402"/>
      <c r="K295" s="403">
        <f t="shared" si="24"/>
        <v>0</v>
      </c>
      <c r="L295" s="404">
        <f t="shared" si="25"/>
        <v>0</v>
      </c>
      <c r="M295" s="405" t="str">
        <f t="shared" si="26"/>
        <v/>
      </c>
      <c r="N295" s="412"/>
    </row>
    <row r="296" spans="1:14" ht="22.5" customHeight="1">
      <c r="A296" s="393" t="s">
        <v>22451</v>
      </c>
      <c r="B296" s="407">
        <v>8806164164587</v>
      </c>
      <c r="C296" s="408" t="s">
        <v>28532</v>
      </c>
      <c r="D296" s="409" t="s">
        <v>22571</v>
      </c>
      <c r="E296" s="410">
        <v>18000</v>
      </c>
      <c r="F296" s="398">
        <v>0.5</v>
      </c>
      <c r="G296" s="399">
        <f t="shared" si="22"/>
        <v>9000</v>
      </c>
      <c r="H296" s="400" t="str">
        <f t="shared" si="23"/>
        <v>Введите курс</v>
      </c>
      <c r="I296" s="401">
        <v>12</v>
      </c>
      <c r="J296" s="402"/>
      <c r="K296" s="403">
        <f t="shared" si="24"/>
        <v>0</v>
      </c>
      <c r="L296" s="404">
        <f t="shared" si="25"/>
        <v>0</v>
      </c>
      <c r="M296" s="405" t="str">
        <f t="shared" si="26"/>
        <v/>
      </c>
      <c r="N296" s="412"/>
    </row>
    <row r="297" spans="1:14" ht="22.5" customHeight="1">
      <c r="A297" s="393" t="s">
        <v>22453</v>
      </c>
      <c r="B297" s="407">
        <v>8806164164570</v>
      </c>
      <c r="C297" s="408" t="s">
        <v>28533</v>
      </c>
      <c r="D297" s="409" t="s">
        <v>22569</v>
      </c>
      <c r="E297" s="410">
        <v>18000</v>
      </c>
      <c r="F297" s="398">
        <v>0.5</v>
      </c>
      <c r="G297" s="399">
        <f t="shared" si="22"/>
        <v>9000</v>
      </c>
      <c r="H297" s="400" t="str">
        <f t="shared" si="23"/>
        <v>Введите курс</v>
      </c>
      <c r="I297" s="401">
        <v>12</v>
      </c>
      <c r="J297" s="402"/>
      <c r="K297" s="403">
        <f t="shared" si="24"/>
        <v>0</v>
      </c>
      <c r="L297" s="404">
        <f t="shared" si="25"/>
        <v>0</v>
      </c>
      <c r="M297" s="405" t="str">
        <f t="shared" si="26"/>
        <v/>
      </c>
      <c r="N297" s="412"/>
    </row>
    <row r="298" spans="1:14" ht="22.5" customHeight="1">
      <c r="A298" s="393" t="s">
        <v>22455</v>
      </c>
      <c r="B298" s="407">
        <v>8806164136645</v>
      </c>
      <c r="C298" s="408" t="s">
        <v>28534</v>
      </c>
      <c r="D298" s="409" t="s">
        <v>22552</v>
      </c>
      <c r="E298" s="410">
        <v>16000</v>
      </c>
      <c r="F298" s="398">
        <v>0.5</v>
      </c>
      <c r="G298" s="399">
        <f t="shared" si="22"/>
        <v>8000</v>
      </c>
      <c r="H298" s="400" t="str">
        <f t="shared" si="23"/>
        <v>Введите курс</v>
      </c>
      <c r="I298" s="401">
        <v>12</v>
      </c>
      <c r="J298" s="402"/>
      <c r="K298" s="403">
        <f t="shared" si="24"/>
        <v>0</v>
      </c>
      <c r="L298" s="404">
        <f t="shared" si="25"/>
        <v>0</v>
      </c>
      <c r="M298" s="405" t="str">
        <f t="shared" si="26"/>
        <v/>
      </c>
      <c r="N298" s="412"/>
    </row>
    <row r="299" spans="1:14" ht="22.5" customHeight="1">
      <c r="A299" s="393" t="s">
        <v>22457</v>
      </c>
      <c r="B299" s="407">
        <v>8806164140307</v>
      </c>
      <c r="C299" s="408" t="s">
        <v>28535</v>
      </c>
      <c r="D299" s="409" t="s">
        <v>22544</v>
      </c>
      <c r="E299" s="410">
        <v>24000</v>
      </c>
      <c r="F299" s="398">
        <v>0.5</v>
      </c>
      <c r="G299" s="399">
        <f t="shared" si="22"/>
        <v>12000</v>
      </c>
      <c r="H299" s="400" t="str">
        <f t="shared" si="23"/>
        <v>Введите курс</v>
      </c>
      <c r="I299" s="401">
        <v>12</v>
      </c>
      <c r="J299" s="402"/>
      <c r="K299" s="403">
        <f t="shared" si="24"/>
        <v>0</v>
      </c>
      <c r="L299" s="404">
        <f t="shared" si="25"/>
        <v>0</v>
      </c>
      <c r="M299" s="405" t="str">
        <f t="shared" si="26"/>
        <v/>
      </c>
      <c r="N299" s="412"/>
    </row>
    <row r="300" spans="1:14" ht="22.5" customHeight="1">
      <c r="A300" s="393" t="s">
        <v>22458</v>
      </c>
      <c r="B300" s="407">
        <v>8806164166109</v>
      </c>
      <c r="C300" s="408" t="s">
        <v>28536</v>
      </c>
      <c r="D300" s="409" t="s">
        <v>28537</v>
      </c>
      <c r="E300" s="410">
        <v>8000</v>
      </c>
      <c r="F300" s="398">
        <v>0.5</v>
      </c>
      <c r="G300" s="399">
        <f t="shared" si="22"/>
        <v>4000</v>
      </c>
      <c r="H300" s="400" t="str">
        <f t="shared" si="23"/>
        <v>Введите курс</v>
      </c>
      <c r="I300" s="401">
        <v>12</v>
      </c>
      <c r="J300" s="402"/>
      <c r="K300" s="403">
        <f t="shared" si="24"/>
        <v>0</v>
      </c>
      <c r="L300" s="404">
        <f t="shared" si="25"/>
        <v>0</v>
      </c>
      <c r="M300" s="405" t="str">
        <f t="shared" si="26"/>
        <v/>
      </c>
      <c r="N300" s="412"/>
    </row>
    <row r="301" spans="1:14" ht="22.5" customHeight="1">
      <c r="A301" s="393" t="s">
        <v>22459</v>
      </c>
      <c r="B301" s="407">
        <v>8806164169513</v>
      </c>
      <c r="C301" s="408" t="s">
        <v>28538</v>
      </c>
      <c r="D301" s="409" t="s">
        <v>23849</v>
      </c>
      <c r="E301" s="410">
        <v>23000</v>
      </c>
      <c r="F301" s="398">
        <v>0.5</v>
      </c>
      <c r="G301" s="399">
        <f t="shared" si="22"/>
        <v>11500</v>
      </c>
      <c r="H301" s="400" t="str">
        <f t="shared" si="23"/>
        <v>Введите курс</v>
      </c>
      <c r="I301" s="401">
        <v>12</v>
      </c>
      <c r="J301" s="402"/>
      <c r="K301" s="403">
        <f t="shared" si="24"/>
        <v>0</v>
      </c>
      <c r="L301" s="404">
        <f t="shared" si="25"/>
        <v>0</v>
      </c>
      <c r="M301" s="405" t="str">
        <f t="shared" si="26"/>
        <v/>
      </c>
      <c r="N301" s="412"/>
    </row>
    <row r="302" spans="1:14" ht="22.5" customHeight="1">
      <c r="A302" s="393" t="s">
        <v>22461</v>
      </c>
      <c r="B302" s="407" t="s">
        <v>28007</v>
      </c>
      <c r="C302" s="408" t="s">
        <v>28539</v>
      </c>
      <c r="D302" s="409" t="s">
        <v>28540</v>
      </c>
      <c r="E302" s="410">
        <v>13000</v>
      </c>
      <c r="F302" s="398">
        <v>0.5</v>
      </c>
      <c r="G302" s="399">
        <f t="shared" si="22"/>
        <v>6500</v>
      </c>
      <c r="H302" s="400" t="str">
        <f t="shared" si="23"/>
        <v>Введите курс</v>
      </c>
      <c r="I302" s="401">
        <v>12</v>
      </c>
      <c r="J302" s="402"/>
      <c r="K302" s="403">
        <f t="shared" si="24"/>
        <v>0</v>
      </c>
      <c r="L302" s="404">
        <f t="shared" si="25"/>
        <v>0</v>
      </c>
      <c r="M302" s="405" t="str">
        <f t="shared" si="26"/>
        <v/>
      </c>
      <c r="N302" s="412"/>
    </row>
    <row r="303" spans="1:14" ht="22.5" customHeight="1">
      <c r="A303" s="393" t="s">
        <v>22463</v>
      </c>
      <c r="B303" s="407">
        <v>8806164159941</v>
      </c>
      <c r="C303" s="408" t="s">
        <v>28541</v>
      </c>
      <c r="D303" s="409" t="s">
        <v>23761</v>
      </c>
      <c r="E303" s="410">
        <v>23000</v>
      </c>
      <c r="F303" s="398">
        <v>0.5</v>
      </c>
      <c r="G303" s="399">
        <f t="shared" si="22"/>
        <v>11500</v>
      </c>
      <c r="H303" s="400" t="str">
        <f t="shared" si="23"/>
        <v>Введите курс</v>
      </c>
      <c r="I303" s="401">
        <v>12</v>
      </c>
      <c r="J303" s="402"/>
      <c r="K303" s="403">
        <f t="shared" si="24"/>
        <v>0</v>
      </c>
      <c r="L303" s="404">
        <f t="shared" si="25"/>
        <v>0</v>
      </c>
      <c r="M303" s="405" t="str">
        <f t="shared" si="26"/>
        <v/>
      </c>
      <c r="N303" s="412"/>
    </row>
    <row r="304" spans="1:14" ht="22.5" customHeight="1">
      <c r="A304" s="393" t="s">
        <v>22464</v>
      </c>
      <c r="B304" s="407">
        <v>8806164169537</v>
      </c>
      <c r="C304" s="408" t="s">
        <v>28542</v>
      </c>
      <c r="D304" s="409" t="s">
        <v>23816</v>
      </c>
      <c r="E304" s="410">
        <v>23000</v>
      </c>
      <c r="F304" s="398">
        <v>0.5</v>
      </c>
      <c r="G304" s="399">
        <f t="shared" si="22"/>
        <v>11500</v>
      </c>
      <c r="H304" s="400" t="str">
        <f t="shared" si="23"/>
        <v>Введите курс</v>
      </c>
      <c r="I304" s="401">
        <v>12</v>
      </c>
      <c r="J304" s="402"/>
      <c r="K304" s="403">
        <f t="shared" si="24"/>
        <v>0</v>
      </c>
      <c r="L304" s="404">
        <f t="shared" si="25"/>
        <v>0</v>
      </c>
      <c r="M304" s="405" t="str">
        <f t="shared" si="26"/>
        <v/>
      </c>
      <c r="N304" s="412"/>
    </row>
    <row r="305" spans="1:14" ht="22.5" customHeight="1">
      <c r="A305" s="393" t="s">
        <v>22465</v>
      </c>
      <c r="B305" s="407" t="s">
        <v>28008</v>
      </c>
      <c r="C305" s="408" t="s">
        <v>28543</v>
      </c>
      <c r="D305" s="409" t="s">
        <v>28544</v>
      </c>
      <c r="E305" s="410">
        <v>13000</v>
      </c>
      <c r="F305" s="398">
        <v>0.5</v>
      </c>
      <c r="G305" s="399">
        <f t="shared" si="22"/>
        <v>6500</v>
      </c>
      <c r="H305" s="400" t="str">
        <f t="shared" si="23"/>
        <v>Введите курс</v>
      </c>
      <c r="I305" s="401">
        <v>12</v>
      </c>
      <c r="J305" s="402"/>
      <c r="K305" s="403">
        <f t="shared" si="24"/>
        <v>0</v>
      </c>
      <c r="L305" s="404">
        <f t="shared" si="25"/>
        <v>0</v>
      </c>
      <c r="M305" s="405" t="str">
        <f t="shared" si="26"/>
        <v/>
      </c>
      <c r="N305" s="412"/>
    </row>
    <row r="306" spans="1:14" ht="22.5" customHeight="1">
      <c r="A306" s="393" t="s">
        <v>22467</v>
      </c>
      <c r="B306" s="407">
        <v>8806164169520</v>
      </c>
      <c r="C306" s="408" t="s">
        <v>28545</v>
      </c>
      <c r="D306" s="409" t="s">
        <v>23815</v>
      </c>
      <c r="E306" s="410">
        <v>23000</v>
      </c>
      <c r="F306" s="398">
        <v>0.5</v>
      </c>
      <c r="G306" s="399">
        <f t="shared" si="22"/>
        <v>11500</v>
      </c>
      <c r="H306" s="400" t="str">
        <f t="shared" si="23"/>
        <v>Введите курс</v>
      </c>
      <c r="I306" s="401">
        <v>12</v>
      </c>
      <c r="J306" s="402"/>
      <c r="K306" s="403">
        <f t="shared" si="24"/>
        <v>0</v>
      </c>
      <c r="L306" s="404">
        <f t="shared" si="25"/>
        <v>0</v>
      </c>
      <c r="M306" s="405" t="str">
        <f t="shared" si="26"/>
        <v/>
      </c>
      <c r="N306" s="412"/>
    </row>
    <row r="307" spans="1:14" ht="22.5" customHeight="1">
      <c r="A307" s="393" t="s">
        <v>22469</v>
      </c>
      <c r="B307" s="407" t="s">
        <v>28009</v>
      </c>
      <c r="C307" s="408" t="s">
        <v>28546</v>
      </c>
      <c r="D307" s="409" t="s">
        <v>28547</v>
      </c>
      <c r="E307" s="410">
        <v>13000</v>
      </c>
      <c r="F307" s="398">
        <v>0.5</v>
      </c>
      <c r="G307" s="399">
        <f t="shared" si="22"/>
        <v>6500</v>
      </c>
      <c r="H307" s="400" t="str">
        <f t="shared" si="23"/>
        <v>Введите курс</v>
      </c>
      <c r="I307" s="401">
        <v>12</v>
      </c>
      <c r="J307" s="402"/>
      <c r="K307" s="403">
        <f t="shared" si="24"/>
        <v>0</v>
      </c>
      <c r="L307" s="404">
        <f t="shared" si="25"/>
        <v>0</v>
      </c>
      <c r="M307" s="405" t="str">
        <f t="shared" si="26"/>
        <v/>
      </c>
      <c r="N307" s="412"/>
    </row>
    <row r="308" spans="1:14" ht="22.5" customHeight="1">
      <c r="A308" s="393" t="s">
        <v>22470</v>
      </c>
      <c r="B308" s="407" t="s">
        <v>28010</v>
      </c>
      <c r="C308" s="408" t="s">
        <v>28548</v>
      </c>
      <c r="D308" s="409" t="s">
        <v>28549</v>
      </c>
      <c r="E308" s="410">
        <v>13000</v>
      </c>
      <c r="F308" s="398">
        <v>0.5</v>
      </c>
      <c r="G308" s="399">
        <f t="shared" si="22"/>
        <v>6500</v>
      </c>
      <c r="H308" s="400" t="str">
        <f t="shared" si="23"/>
        <v>Введите курс</v>
      </c>
      <c r="I308" s="401">
        <v>12</v>
      </c>
      <c r="J308" s="402"/>
      <c r="K308" s="403">
        <f t="shared" si="24"/>
        <v>0</v>
      </c>
      <c r="L308" s="404">
        <f t="shared" si="25"/>
        <v>0</v>
      </c>
      <c r="M308" s="405" t="str">
        <f t="shared" si="26"/>
        <v/>
      </c>
      <c r="N308" s="412"/>
    </row>
    <row r="309" spans="1:14" ht="22.5" customHeight="1">
      <c r="A309" s="393" t="s">
        <v>22471</v>
      </c>
      <c r="B309" s="407" t="s">
        <v>28011</v>
      </c>
      <c r="C309" s="408" t="s">
        <v>28550</v>
      </c>
      <c r="D309" s="409" t="s">
        <v>28551</v>
      </c>
      <c r="E309" s="410">
        <v>13000</v>
      </c>
      <c r="F309" s="398">
        <v>0.5</v>
      </c>
      <c r="G309" s="399">
        <f t="shared" si="22"/>
        <v>6500</v>
      </c>
      <c r="H309" s="400" t="str">
        <f t="shared" si="23"/>
        <v>Введите курс</v>
      </c>
      <c r="I309" s="401">
        <v>12</v>
      </c>
      <c r="J309" s="402"/>
      <c r="K309" s="403">
        <f t="shared" si="24"/>
        <v>0</v>
      </c>
      <c r="L309" s="404">
        <f t="shared" si="25"/>
        <v>0</v>
      </c>
      <c r="M309" s="405" t="str">
        <f t="shared" si="26"/>
        <v/>
      </c>
      <c r="N309" s="412"/>
    </row>
    <row r="310" spans="1:14" ht="22.5" customHeight="1">
      <c r="A310" s="393" t="s">
        <v>22472</v>
      </c>
      <c r="B310" s="407" t="s">
        <v>28012</v>
      </c>
      <c r="C310" s="408" t="s">
        <v>28552</v>
      </c>
      <c r="D310" s="409" t="s">
        <v>28553</v>
      </c>
      <c r="E310" s="410">
        <v>23000</v>
      </c>
      <c r="F310" s="398">
        <v>0.5</v>
      </c>
      <c r="G310" s="399">
        <f t="shared" si="22"/>
        <v>11500</v>
      </c>
      <c r="H310" s="400" t="str">
        <f t="shared" si="23"/>
        <v>Введите курс</v>
      </c>
      <c r="I310" s="401">
        <v>12</v>
      </c>
      <c r="J310" s="402"/>
      <c r="K310" s="403">
        <f t="shared" si="24"/>
        <v>0</v>
      </c>
      <c r="L310" s="404">
        <f t="shared" si="25"/>
        <v>0</v>
      </c>
      <c r="M310" s="405" t="str">
        <f t="shared" si="26"/>
        <v/>
      </c>
      <c r="N310" s="412"/>
    </row>
    <row r="311" spans="1:14" ht="22.5" customHeight="1">
      <c r="A311" s="393" t="s">
        <v>22474</v>
      </c>
      <c r="B311" s="407" t="s">
        <v>28013</v>
      </c>
      <c r="C311" s="408" t="s">
        <v>28554</v>
      </c>
      <c r="D311" s="409" t="s">
        <v>28555</v>
      </c>
      <c r="E311" s="410">
        <v>23000</v>
      </c>
      <c r="F311" s="398">
        <v>0.5</v>
      </c>
      <c r="G311" s="399">
        <f t="shared" si="22"/>
        <v>11500</v>
      </c>
      <c r="H311" s="400" t="str">
        <f t="shared" si="23"/>
        <v>Введите курс</v>
      </c>
      <c r="I311" s="401">
        <v>12</v>
      </c>
      <c r="J311" s="402"/>
      <c r="K311" s="403">
        <f t="shared" si="24"/>
        <v>0</v>
      </c>
      <c r="L311" s="404">
        <f t="shared" si="25"/>
        <v>0</v>
      </c>
      <c r="M311" s="405" t="str">
        <f t="shared" si="26"/>
        <v/>
      </c>
      <c r="N311" s="412"/>
    </row>
    <row r="312" spans="1:14" ht="22.5" customHeight="1">
      <c r="A312" s="393" t="s">
        <v>22475</v>
      </c>
      <c r="B312" s="407">
        <v>8806164169599</v>
      </c>
      <c r="C312" s="408" t="s">
        <v>28556</v>
      </c>
      <c r="D312" s="409" t="s">
        <v>23848</v>
      </c>
      <c r="E312" s="410">
        <v>23000</v>
      </c>
      <c r="F312" s="398">
        <v>0.5</v>
      </c>
      <c r="G312" s="399">
        <f t="shared" si="22"/>
        <v>11500</v>
      </c>
      <c r="H312" s="400" t="str">
        <f t="shared" si="23"/>
        <v>Введите курс</v>
      </c>
      <c r="I312" s="401">
        <v>12</v>
      </c>
      <c r="J312" s="402"/>
      <c r="K312" s="403">
        <f t="shared" si="24"/>
        <v>0</v>
      </c>
      <c r="L312" s="404">
        <f t="shared" si="25"/>
        <v>0</v>
      </c>
      <c r="M312" s="405" t="str">
        <f t="shared" si="26"/>
        <v/>
      </c>
      <c r="N312" s="412"/>
    </row>
    <row r="313" spans="1:14" ht="22.5" customHeight="1">
      <c r="A313" s="393" t="s">
        <v>22476</v>
      </c>
      <c r="B313" s="407">
        <v>8806164169582</v>
      </c>
      <c r="C313" s="408" t="s">
        <v>28557</v>
      </c>
      <c r="D313" s="409" t="s">
        <v>23847</v>
      </c>
      <c r="E313" s="410">
        <v>23000</v>
      </c>
      <c r="F313" s="398">
        <v>0.5</v>
      </c>
      <c r="G313" s="399">
        <f t="shared" si="22"/>
        <v>11500</v>
      </c>
      <c r="H313" s="400" t="str">
        <f t="shared" si="23"/>
        <v>Введите курс</v>
      </c>
      <c r="I313" s="401">
        <v>12</v>
      </c>
      <c r="J313" s="402"/>
      <c r="K313" s="403">
        <f t="shared" si="24"/>
        <v>0</v>
      </c>
      <c r="L313" s="404">
        <f t="shared" si="25"/>
        <v>0</v>
      </c>
      <c r="M313" s="405" t="str">
        <f t="shared" si="26"/>
        <v/>
      </c>
      <c r="N313" s="412"/>
    </row>
    <row r="314" spans="1:14" ht="22.5" customHeight="1">
      <c r="A314" s="393" t="s">
        <v>22477</v>
      </c>
      <c r="B314" s="407" t="s">
        <v>28014</v>
      </c>
      <c r="C314" s="408" t="s">
        <v>28558</v>
      </c>
      <c r="D314" s="409" t="s">
        <v>28559</v>
      </c>
      <c r="E314" s="410">
        <v>13000</v>
      </c>
      <c r="F314" s="398">
        <v>0.5</v>
      </c>
      <c r="G314" s="399">
        <f t="shared" si="22"/>
        <v>6500</v>
      </c>
      <c r="H314" s="400" t="str">
        <f t="shared" si="23"/>
        <v>Введите курс</v>
      </c>
      <c r="I314" s="401">
        <v>12</v>
      </c>
      <c r="J314" s="402"/>
      <c r="K314" s="403">
        <f t="shared" si="24"/>
        <v>0</v>
      </c>
      <c r="L314" s="404">
        <f t="shared" si="25"/>
        <v>0</v>
      </c>
      <c r="M314" s="405" t="str">
        <f t="shared" si="26"/>
        <v/>
      </c>
      <c r="N314" s="412"/>
    </row>
    <row r="315" spans="1:14" ht="22.5" customHeight="1">
      <c r="A315" s="393" t="s">
        <v>22478</v>
      </c>
      <c r="B315" s="407">
        <v>8806164145463</v>
      </c>
      <c r="C315" s="408" t="s">
        <v>28560</v>
      </c>
      <c r="D315" s="409" t="s">
        <v>22473</v>
      </c>
      <c r="E315" s="410">
        <v>12000</v>
      </c>
      <c r="F315" s="398">
        <v>0.5</v>
      </c>
      <c r="G315" s="399">
        <f t="shared" si="22"/>
        <v>6000</v>
      </c>
      <c r="H315" s="400" t="str">
        <f t="shared" si="23"/>
        <v>Введите курс</v>
      </c>
      <c r="I315" s="401">
        <v>12</v>
      </c>
      <c r="J315" s="402"/>
      <c r="K315" s="403">
        <f t="shared" si="24"/>
        <v>0</v>
      </c>
      <c r="L315" s="404">
        <f t="shared" si="25"/>
        <v>0</v>
      </c>
      <c r="M315" s="405" t="str">
        <f t="shared" si="26"/>
        <v/>
      </c>
      <c r="N315" s="412"/>
    </row>
    <row r="316" spans="1:14" ht="22.5" customHeight="1">
      <c r="A316" s="393" t="s">
        <v>22479</v>
      </c>
      <c r="B316" s="407">
        <v>8806164164044</v>
      </c>
      <c r="C316" s="408" t="s">
        <v>28561</v>
      </c>
      <c r="D316" s="409" t="s">
        <v>23727</v>
      </c>
      <c r="E316" s="410">
        <v>8000</v>
      </c>
      <c r="F316" s="398">
        <v>0.5</v>
      </c>
      <c r="G316" s="399">
        <f t="shared" si="22"/>
        <v>4000</v>
      </c>
      <c r="H316" s="400" t="str">
        <f t="shared" si="23"/>
        <v>Введите курс</v>
      </c>
      <c r="I316" s="401">
        <v>12</v>
      </c>
      <c r="J316" s="402"/>
      <c r="K316" s="403">
        <f t="shared" si="24"/>
        <v>0</v>
      </c>
      <c r="L316" s="404">
        <f t="shared" si="25"/>
        <v>0</v>
      </c>
      <c r="M316" s="405" t="str">
        <f t="shared" si="26"/>
        <v/>
      </c>
      <c r="N316" s="412"/>
    </row>
    <row r="317" spans="1:14" ht="22.5" customHeight="1">
      <c r="A317" s="393" t="s">
        <v>22480</v>
      </c>
      <c r="B317" s="407">
        <v>8806164164037</v>
      </c>
      <c r="C317" s="408" t="s">
        <v>28562</v>
      </c>
      <c r="D317" s="409" t="s">
        <v>23726</v>
      </c>
      <c r="E317" s="410">
        <v>8000</v>
      </c>
      <c r="F317" s="398">
        <v>0.5</v>
      </c>
      <c r="G317" s="399">
        <f t="shared" si="22"/>
        <v>4000</v>
      </c>
      <c r="H317" s="400" t="str">
        <f t="shared" si="23"/>
        <v>Введите курс</v>
      </c>
      <c r="I317" s="401">
        <v>12</v>
      </c>
      <c r="J317" s="402"/>
      <c r="K317" s="403">
        <f t="shared" si="24"/>
        <v>0</v>
      </c>
      <c r="L317" s="404">
        <f t="shared" si="25"/>
        <v>0</v>
      </c>
      <c r="M317" s="405" t="str">
        <f t="shared" si="26"/>
        <v/>
      </c>
      <c r="N317" s="412"/>
    </row>
    <row r="318" spans="1:14" ht="22.5" customHeight="1">
      <c r="A318" s="393" t="s">
        <v>22481</v>
      </c>
      <c r="B318" s="407">
        <v>8806164117491</v>
      </c>
      <c r="C318" s="408" t="s">
        <v>28563</v>
      </c>
      <c r="D318" s="409" t="s">
        <v>23472</v>
      </c>
      <c r="E318" s="410">
        <v>7500</v>
      </c>
      <c r="F318" s="398">
        <v>0.5</v>
      </c>
      <c r="G318" s="399">
        <f t="shared" si="22"/>
        <v>3750</v>
      </c>
      <c r="H318" s="400" t="str">
        <f t="shared" si="23"/>
        <v>Введите курс</v>
      </c>
      <c r="I318" s="401">
        <v>12</v>
      </c>
      <c r="J318" s="402"/>
      <c r="K318" s="403">
        <f t="shared" si="24"/>
        <v>0</v>
      </c>
      <c r="L318" s="404">
        <f t="shared" si="25"/>
        <v>0</v>
      </c>
      <c r="M318" s="405" t="str">
        <f t="shared" si="26"/>
        <v/>
      </c>
      <c r="N318" s="412"/>
    </row>
    <row r="319" spans="1:14" ht="22.5" customHeight="1">
      <c r="A319" s="393" t="s">
        <v>22482</v>
      </c>
      <c r="B319" s="407">
        <v>8806164117484</v>
      </c>
      <c r="C319" s="408" t="s">
        <v>28564</v>
      </c>
      <c r="D319" s="409" t="s">
        <v>23470</v>
      </c>
      <c r="E319" s="410">
        <v>7500</v>
      </c>
      <c r="F319" s="398">
        <v>0.5</v>
      </c>
      <c r="G319" s="399">
        <f t="shared" si="22"/>
        <v>3750</v>
      </c>
      <c r="H319" s="400" t="str">
        <f t="shared" si="23"/>
        <v>Введите курс</v>
      </c>
      <c r="I319" s="401">
        <v>12</v>
      </c>
      <c r="J319" s="402"/>
      <c r="K319" s="403">
        <f t="shared" si="24"/>
        <v>0</v>
      </c>
      <c r="L319" s="404">
        <f t="shared" si="25"/>
        <v>0</v>
      </c>
      <c r="M319" s="405" t="str">
        <f t="shared" si="26"/>
        <v/>
      </c>
      <c r="N319" s="412"/>
    </row>
    <row r="320" spans="1:14" ht="22.5" customHeight="1">
      <c r="A320" s="393" t="s">
        <v>22483</v>
      </c>
      <c r="B320" s="407">
        <v>8806164159866</v>
      </c>
      <c r="C320" s="408" t="s">
        <v>28565</v>
      </c>
      <c r="D320" s="409" t="s">
        <v>23584</v>
      </c>
      <c r="E320" s="410">
        <v>8000</v>
      </c>
      <c r="F320" s="398">
        <v>0.5</v>
      </c>
      <c r="G320" s="399">
        <f t="shared" si="22"/>
        <v>4000</v>
      </c>
      <c r="H320" s="400" t="str">
        <f t="shared" si="23"/>
        <v>Введите курс</v>
      </c>
      <c r="I320" s="401">
        <v>12</v>
      </c>
      <c r="J320" s="402"/>
      <c r="K320" s="403">
        <f t="shared" si="24"/>
        <v>0</v>
      </c>
      <c r="L320" s="404">
        <f t="shared" si="25"/>
        <v>0</v>
      </c>
      <c r="M320" s="405" t="str">
        <f t="shared" si="26"/>
        <v/>
      </c>
      <c r="N320" s="412"/>
    </row>
    <row r="321" spans="1:14" ht="22.5" customHeight="1">
      <c r="A321" s="393" t="s">
        <v>22484</v>
      </c>
      <c r="B321" s="407">
        <v>8806164159859</v>
      </c>
      <c r="C321" s="408" t="s">
        <v>28566</v>
      </c>
      <c r="D321" s="409" t="s">
        <v>23583</v>
      </c>
      <c r="E321" s="410">
        <v>8000</v>
      </c>
      <c r="F321" s="398">
        <v>0.5</v>
      </c>
      <c r="G321" s="399">
        <f t="shared" si="22"/>
        <v>4000</v>
      </c>
      <c r="H321" s="400" t="str">
        <f t="shared" si="23"/>
        <v>Введите курс</v>
      </c>
      <c r="I321" s="401">
        <v>12</v>
      </c>
      <c r="J321" s="402"/>
      <c r="K321" s="403">
        <f t="shared" si="24"/>
        <v>0</v>
      </c>
      <c r="L321" s="404">
        <f t="shared" si="25"/>
        <v>0</v>
      </c>
      <c r="M321" s="405" t="str">
        <f t="shared" si="26"/>
        <v/>
      </c>
      <c r="N321" s="412"/>
    </row>
    <row r="322" spans="1:14" ht="22.5" customHeight="1">
      <c r="A322" s="393" t="s">
        <v>22485</v>
      </c>
      <c r="B322" s="407">
        <v>8806164159828</v>
      </c>
      <c r="C322" s="408" t="s">
        <v>28567</v>
      </c>
      <c r="D322" s="409" t="s">
        <v>23582</v>
      </c>
      <c r="E322" s="410">
        <v>8000</v>
      </c>
      <c r="F322" s="398">
        <v>0.5</v>
      </c>
      <c r="G322" s="399">
        <f t="shared" si="22"/>
        <v>4000</v>
      </c>
      <c r="H322" s="400" t="str">
        <f t="shared" si="23"/>
        <v>Введите курс</v>
      </c>
      <c r="I322" s="401">
        <v>12</v>
      </c>
      <c r="J322" s="402"/>
      <c r="K322" s="403">
        <f t="shared" si="24"/>
        <v>0</v>
      </c>
      <c r="L322" s="404">
        <f t="shared" si="25"/>
        <v>0</v>
      </c>
      <c r="M322" s="405" t="str">
        <f t="shared" si="26"/>
        <v/>
      </c>
      <c r="N322" s="412"/>
    </row>
    <row r="323" spans="1:14" ht="22.5" customHeight="1">
      <c r="A323" s="393" t="s">
        <v>22486</v>
      </c>
      <c r="B323" s="407">
        <v>8806164159811</v>
      </c>
      <c r="C323" s="408" t="s">
        <v>28568</v>
      </c>
      <c r="D323" s="409" t="s">
        <v>23581</v>
      </c>
      <c r="E323" s="410">
        <v>8000</v>
      </c>
      <c r="F323" s="398">
        <v>0.5</v>
      </c>
      <c r="G323" s="399">
        <f t="shared" si="22"/>
        <v>4000</v>
      </c>
      <c r="H323" s="400" t="str">
        <f t="shared" si="23"/>
        <v>Введите курс</v>
      </c>
      <c r="I323" s="401">
        <v>12</v>
      </c>
      <c r="J323" s="402"/>
      <c r="K323" s="403">
        <f t="shared" si="24"/>
        <v>0</v>
      </c>
      <c r="L323" s="404">
        <f t="shared" si="25"/>
        <v>0</v>
      </c>
      <c r="M323" s="405" t="str">
        <f t="shared" si="26"/>
        <v/>
      </c>
      <c r="N323" s="412"/>
    </row>
    <row r="324" spans="1:14" ht="22.5" customHeight="1">
      <c r="A324" s="393" t="s">
        <v>22487</v>
      </c>
      <c r="B324" s="407">
        <v>8806164159880</v>
      </c>
      <c r="C324" s="408" t="s">
        <v>28569</v>
      </c>
      <c r="D324" s="409" t="s">
        <v>23730</v>
      </c>
      <c r="E324" s="410">
        <v>8000</v>
      </c>
      <c r="F324" s="398">
        <v>0.5</v>
      </c>
      <c r="G324" s="399">
        <f t="shared" ref="G324:G387" si="27">E324*F324</f>
        <v>4000</v>
      </c>
      <c r="H324" s="400" t="str">
        <f t="shared" ref="H324:H387" si="28">IF($H$1="","Введите курс",G324/$H$1)</f>
        <v>Введите курс</v>
      </c>
      <c r="I324" s="401">
        <v>12</v>
      </c>
      <c r="J324" s="402"/>
      <c r="K324" s="403">
        <f t="shared" ref="K324:K387" si="29">J324*I324</f>
        <v>0</v>
      </c>
      <c r="L324" s="404">
        <f t="shared" ref="L324:L387" si="30">K324*G324</f>
        <v>0</v>
      </c>
      <c r="M324" s="405" t="str">
        <f t="shared" ref="M324:M387" si="31">IFERROR(K324*H324,"")</f>
        <v/>
      </c>
      <c r="N324" s="412"/>
    </row>
    <row r="325" spans="1:14" ht="22.5" customHeight="1">
      <c r="A325" s="393" t="s">
        <v>22488</v>
      </c>
      <c r="B325" s="407">
        <v>8806164159842</v>
      </c>
      <c r="C325" s="408" t="s">
        <v>28570</v>
      </c>
      <c r="D325" s="409" t="s">
        <v>23580</v>
      </c>
      <c r="E325" s="410">
        <v>8000</v>
      </c>
      <c r="F325" s="398">
        <v>0.5</v>
      </c>
      <c r="G325" s="399">
        <f t="shared" si="27"/>
        <v>4000</v>
      </c>
      <c r="H325" s="400" t="str">
        <f t="shared" si="28"/>
        <v>Введите курс</v>
      </c>
      <c r="I325" s="401">
        <v>12</v>
      </c>
      <c r="J325" s="402"/>
      <c r="K325" s="403">
        <f t="shared" si="29"/>
        <v>0</v>
      </c>
      <c r="L325" s="404">
        <f t="shared" si="30"/>
        <v>0</v>
      </c>
      <c r="M325" s="405" t="str">
        <f t="shared" si="31"/>
        <v/>
      </c>
      <c r="N325" s="412"/>
    </row>
    <row r="326" spans="1:14" ht="22.5" customHeight="1">
      <c r="A326" s="393" t="s">
        <v>22489</v>
      </c>
      <c r="B326" s="407">
        <v>8806164159897</v>
      </c>
      <c r="C326" s="408" t="s">
        <v>28571</v>
      </c>
      <c r="D326" s="409" t="s">
        <v>23579</v>
      </c>
      <c r="E326" s="410">
        <v>8000</v>
      </c>
      <c r="F326" s="398">
        <v>0.5</v>
      </c>
      <c r="G326" s="399">
        <f t="shared" si="27"/>
        <v>4000</v>
      </c>
      <c r="H326" s="400" t="str">
        <f t="shared" si="28"/>
        <v>Введите курс</v>
      </c>
      <c r="I326" s="401">
        <v>12</v>
      </c>
      <c r="J326" s="402"/>
      <c r="K326" s="403">
        <f t="shared" si="29"/>
        <v>0</v>
      </c>
      <c r="L326" s="404">
        <f t="shared" si="30"/>
        <v>0</v>
      </c>
      <c r="M326" s="405" t="str">
        <f t="shared" si="31"/>
        <v/>
      </c>
      <c r="N326" s="412"/>
    </row>
    <row r="327" spans="1:14" ht="22.5" customHeight="1">
      <c r="A327" s="393" t="s">
        <v>22490</v>
      </c>
      <c r="B327" s="407" t="s">
        <v>28015</v>
      </c>
      <c r="C327" s="408" t="s">
        <v>28572</v>
      </c>
      <c r="D327" s="409" t="s">
        <v>28573</v>
      </c>
      <c r="E327" s="410">
        <v>9000</v>
      </c>
      <c r="F327" s="398">
        <v>0.5</v>
      </c>
      <c r="G327" s="399">
        <f t="shared" si="27"/>
        <v>4500</v>
      </c>
      <c r="H327" s="400" t="str">
        <f t="shared" si="28"/>
        <v>Введите курс</v>
      </c>
      <c r="I327" s="401">
        <v>12</v>
      </c>
      <c r="J327" s="402"/>
      <c r="K327" s="403">
        <f t="shared" si="29"/>
        <v>0</v>
      </c>
      <c r="L327" s="404">
        <f t="shared" si="30"/>
        <v>0</v>
      </c>
      <c r="M327" s="405" t="str">
        <f t="shared" si="31"/>
        <v/>
      </c>
      <c r="N327" s="412"/>
    </row>
    <row r="328" spans="1:14" ht="22.5" customHeight="1">
      <c r="A328" s="393" t="s">
        <v>22491</v>
      </c>
      <c r="B328" s="407" t="s">
        <v>28016</v>
      </c>
      <c r="C328" s="408" t="s">
        <v>28574</v>
      </c>
      <c r="D328" s="409" t="s">
        <v>28575</v>
      </c>
      <c r="E328" s="410">
        <v>9000</v>
      </c>
      <c r="F328" s="398">
        <v>0.5</v>
      </c>
      <c r="G328" s="399">
        <f t="shared" si="27"/>
        <v>4500</v>
      </c>
      <c r="H328" s="400" t="str">
        <f t="shared" si="28"/>
        <v>Введите курс</v>
      </c>
      <c r="I328" s="401">
        <v>12</v>
      </c>
      <c r="J328" s="402"/>
      <c r="K328" s="403">
        <f t="shared" si="29"/>
        <v>0</v>
      </c>
      <c r="L328" s="404">
        <f t="shared" si="30"/>
        <v>0</v>
      </c>
      <c r="M328" s="405" t="str">
        <f t="shared" si="31"/>
        <v/>
      </c>
      <c r="N328" s="412"/>
    </row>
    <row r="329" spans="1:14" ht="22.5" customHeight="1">
      <c r="A329" s="393" t="s">
        <v>22492</v>
      </c>
      <c r="B329" s="407" t="s">
        <v>28017</v>
      </c>
      <c r="C329" s="408" t="s">
        <v>28576</v>
      </c>
      <c r="D329" s="409" t="s">
        <v>28577</v>
      </c>
      <c r="E329" s="410">
        <v>9000</v>
      </c>
      <c r="F329" s="398">
        <v>0.5</v>
      </c>
      <c r="G329" s="399">
        <f t="shared" si="27"/>
        <v>4500</v>
      </c>
      <c r="H329" s="400" t="str">
        <f t="shared" si="28"/>
        <v>Введите курс</v>
      </c>
      <c r="I329" s="401">
        <v>12</v>
      </c>
      <c r="J329" s="402"/>
      <c r="K329" s="403">
        <f t="shared" si="29"/>
        <v>0</v>
      </c>
      <c r="L329" s="404">
        <f t="shared" si="30"/>
        <v>0</v>
      </c>
      <c r="M329" s="405" t="str">
        <f t="shared" si="31"/>
        <v/>
      </c>
      <c r="N329" s="412"/>
    </row>
    <row r="330" spans="1:14" ht="22.5" customHeight="1">
      <c r="A330" s="393" t="s">
        <v>22493</v>
      </c>
      <c r="B330" s="407">
        <v>8806164155967</v>
      </c>
      <c r="C330" s="408" t="s">
        <v>28578</v>
      </c>
      <c r="D330" s="409" t="s">
        <v>22536</v>
      </c>
      <c r="E330" s="410">
        <v>16000</v>
      </c>
      <c r="F330" s="398">
        <v>0.5</v>
      </c>
      <c r="G330" s="399">
        <f t="shared" si="27"/>
        <v>8000</v>
      </c>
      <c r="H330" s="400" t="str">
        <f t="shared" si="28"/>
        <v>Введите курс</v>
      </c>
      <c r="I330" s="401">
        <v>12</v>
      </c>
      <c r="J330" s="402"/>
      <c r="K330" s="403">
        <f t="shared" si="29"/>
        <v>0</v>
      </c>
      <c r="L330" s="404">
        <f t="shared" si="30"/>
        <v>0</v>
      </c>
      <c r="M330" s="405" t="str">
        <f t="shared" si="31"/>
        <v/>
      </c>
      <c r="N330" s="412"/>
    </row>
    <row r="331" spans="1:14" ht="22.5" customHeight="1">
      <c r="A331" s="393" t="s">
        <v>22494</v>
      </c>
      <c r="B331" s="407">
        <v>8806164155950</v>
      </c>
      <c r="C331" s="408" t="s">
        <v>28579</v>
      </c>
      <c r="D331" s="409" t="s">
        <v>22534</v>
      </c>
      <c r="E331" s="410">
        <v>16000</v>
      </c>
      <c r="F331" s="398">
        <v>0.5</v>
      </c>
      <c r="G331" s="399">
        <f t="shared" si="27"/>
        <v>8000</v>
      </c>
      <c r="H331" s="400" t="str">
        <f t="shared" si="28"/>
        <v>Введите курс</v>
      </c>
      <c r="I331" s="401">
        <v>12</v>
      </c>
      <c r="J331" s="402"/>
      <c r="K331" s="403">
        <f t="shared" si="29"/>
        <v>0</v>
      </c>
      <c r="L331" s="404">
        <f t="shared" si="30"/>
        <v>0</v>
      </c>
      <c r="M331" s="405" t="str">
        <f t="shared" si="31"/>
        <v/>
      </c>
      <c r="N331" s="412"/>
    </row>
    <row r="332" spans="1:14" ht="22.5" customHeight="1">
      <c r="A332" s="393" t="s">
        <v>22496</v>
      </c>
      <c r="B332" s="407">
        <v>8806164164983</v>
      </c>
      <c r="C332" s="408" t="s">
        <v>28580</v>
      </c>
      <c r="D332" s="409" t="s">
        <v>23804</v>
      </c>
      <c r="E332" s="410">
        <v>7000</v>
      </c>
      <c r="F332" s="398">
        <v>0.5</v>
      </c>
      <c r="G332" s="399">
        <f t="shared" si="27"/>
        <v>3500</v>
      </c>
      <c r="H332" s="400" t="str">
        <f t="shared" si="28"/>
        <v>Введите курс</v>
      </c>
      <c r="I332" s="401">
        <v>12</v>
      </c>
      <c r="J332" s="402"/>
      <c r="K332" s="403">
        <f t="shared" si="29"/>
        <v>0</v>
      </c>
      <c r="L332" s="404">
        <f t="shared" si="30"/>
        <v>0</v>
      </c>
      <c r="M332" s="405" t="str">
        <f t="shared" si="31"/>
        <v/>
      </c>
      <c r="N332" s="412"/>
    </row>
    <row r="333" spans="1:14" ht="22.5" customHeight="1">
      <c r="A333" s="393" t="s">
        <v>22497</v>
      </c>
      <c r="B333" s="407">
        <v>8806164164976</v>
      </c>
      <c r="C333" s="408" t="s">
        <v>28581</v>
      </c>
      <c r="D333" s="409" t="s">
        <v>23803</v>
      </c>
      <c r="E333" s="410">
        <v>7000</v>
      </c>
      <c r="F333" s="398">
        <v>0.5</v>
      </c>
      <c r="G333" s="399">
        <f t="shared" si="27"/>
        <v>3500</v>
      </c>
      <c r="H333" s="400" t="str">
        <f t="shared" si="28"/>
        <v>Введите курс</v>
      </c>
      <c r="I333" s="401">
        <v>12</v>
      </c>
      <c r="J333" s="402"/>
      <c r="K333" s="403">
        <f t="shared" si="29"/>
        <v>0</v>
      </c>
      <c r="L333" s="404">
        <f t="shared" si="30"/>
        <v>0</v>
      </c>
      <c r="M333" s="405" t="str">
        <f t="shared" si="31"/>
        <v/>
      </c>
      <c r="N333" s="412"/>
    </row>
    <row r="334" spans="1:14" ht="22.5" customHeight="1">
      <c r="A334" s="393" t="s">
        <v>22499</v>
      </c>
      <c r="B334" s="407">
        <v>8806164164969</v>
      </c>
      <c r="C334" s="408" t="s">
        <v>28582</v>
      </c>
      <c r="D334" s="409" t="s">
        <v>23802</v>
      </c>
      <c r="E334" s="410">
        <v>7000</v>
      </c>
      <c r="F334" s="398">
        <v>0.5</v>
      </c>
      <c r="G334" s="399">
        <f t="shared" si="27"/>
        <v>3500</v>
      </c>
      <c r="H334" s="400" t="str">
        <f t="shared" si="28"/>
        <v>Введите курс</v>
      </c>
      <c r="I334" s="401">
        <v>12</v>
      </c>
      <c r="J334" s="402"/>
      <c r="K334" s="403">
        <f t="shared" si="29"/>
        <v>0</v>
      </c>
      <c r="L334" s="404">
        <f t="shared" si="30"/>
        <v>0</v>
      </c>
      <c r="M334" s="405" t="str">
        <f t="shared" si="31"/>
        <v/>
      </c>
      <c r="N334" s="412"/>
    </row>
    <row r="335" spans="1:14" ht="22.5" customHeight="1">
      <c r="A335" s="393" t="s">
        <v>22501</v>
      </c>
      <c r="B335" s="407">
        <v>8806164165218</v>
      </c>
      <c r="C335" s="408" t="s">
        <v>28583</v>
      </c>
      <c r="D335" s="409" t="s">
        <v>23787</v>
      </c>
      <c r="E335" s="410">
        <v>13000</v>
      </c>
      <c r="F335" s="398">
        <v>0.5</v>
      </c>
      <c r="G335" s="399">
        <f t="shared" si="27"/>
        <v>6500</v>
      </c>
      <c r="H335" s="400" t="str">
        <f t="shared" si="28"/>
        <v>Введите курс</v>
      </c>
      <c r="I335" s="401">
        <v>12</v>
      </c>
      <c r="J335" s="402"/>
      <c r="K335" s="403">
        <f t="shared" si="29"/>
        <v>0</v>
      </c>
      <c r="L335" s="404">
        <f t="shared" si="30"/>
        <v>0</v>
      </c>
      <c r="M335" s="405" t="str">
        <f t="shared" si="31"/>
        <v/>
      </c>
      <c r="N335" s="412"/>
    </row>
    <row r="336" spans="1:14" ht="22.5" customHeight="1">
      <c r="A336" s="393" t="s">
        <v>22502</v>
      </c>
      <c r="B336" s="407">
        <v>8806164165249</v>
      </c>
      <c r="C336" s="408" t="s">
        <v>28584</v>
      </c>
      <c r="D336" s="409" t="s">
        <v>23786</v>
      </c>
      <c r="E336" s="410">
        <v>13000</v>
      </c>
      <c r="F336" s="398">
        <v>0.5</v>
      </c>
      <c r="G336" s="399">
        <f t="shared" si="27"/>
        <v>6500</v>
      </c>
      <c r="H336" s="400" t="str">
        <f t="shared" si="28"/>
        <v>Введите курс</v>
      </c>
      <c r="I336" s="401">
        <v>12</v>
      </c>
      <c r="J336" s="402"/>
      <c r="K336" s="403">
        <f t="shared" si="29"/>
        <v>0</v>
      </c>
      <c r="L336" s="404">
        <f t="shared" si="30"/>
        <v>0</v>
      </c>
      <c r="M336" s="405" t="str">
        <f t="shared" si="31"/>
        <v/>
      </c>
      <c r="N336" s="412"/>
    </row>
    <row r="337" spans="1:14" ht="22.5" customHeight="1">
      <c r="A337" s="393" t="s">
        <v>22503</v>
      </c>
      <c r="B337" s="407">
        <v>8806164165263</v>
      </c>
      <c r="C337" s="408" t="s">
        <v>28585</v>
      </c>
      <c r="D337" s="409" t="s">
        <v>23785</v>
      </c>
      <c r="E337" s="410">
        <v>13000</v>
      </c>
      <c r="F337" s="398">
        <v>0.5</v>
      </c>
      <c r="G337" s="399">
        <f t="shared" si="27"/>
        <v>6500</v>
      </c>
      <c r="H337" s="400" t="str">
        <f t="shared" si="28"/>
        <v>Введите курс</v>
      </c>
      <c r="I337" s="401">
        <v>12</v>
      </c>
      <c r="J337" s="402"/>
      <c r="K337" s="403">
        <f t="shared" si="29"/>
        <v>0</v>
      </c>
      <c r="L337" s="404">
        <f t="shared" si="30"/>
        <v>0</v>
      </c>
      <c r="M337" s="405" t="str">
        <f t="shared" si="31"/>
        <v/>
      </c>
      <c r="N337" s="412"/>
    </row>
    <row r="338" spans="1:14" ht="22.5" customHeight="1">
      <c r="A338" s="393" t="s">
        <v>22504</v>
      </c>
      <c r="B338" s="407">
        <v>8806164165232</v>
      </c>
      <c r="C338" s="408" t="s">
        <v>28586</v>
      </c>
      <c r="D338" s="409" t="s">
        <v>23784</v>
      </c>
      <c r="E338" s="410">
        <v>13000</v>
      </c>
      <c r="F338" s="398">
        <v>0.5</v>
      </c>
      <c r="G338" s="399">
        <f t="shared" si="27"/>
        <v>6500</v>
      </c>
      <c r="H338" s="400" t="str">
        <f t="shared" si="28"/>
        <v>Введите курс</v>
      </c>
      <c r="I338" s="401">
        <v>12</v>
      </c>
      <c r="J338" s="402"/>
      <c r="K338" s="403">
        <f t="shared" si="29"/>
        <v>0</v>
      </c>
      <c r="L338" s="404">
        <f t="shared" si="30"/>
        <v>0</v>
      </c>
      <c r="M338" s="405" t="str">
        <f t="shared" si="31"/>
        <v/>
      </c>
      <c r="N338" s="412"/>
    </row>
    <row r="339" spans="1:14" ht="22.5" customHeight="1">
      <c r="A339" s="393" t="s">
        <v>22505</v>
      </c>
      <c r="B339" s="407">
        <v>8806164165225</v>
      </c>
      <c r="C339" s="408" t="s">
        <v>28587</v>
      </c>
      <c r="D339" s="409" t="s">
        <v>23783</v>
      </c>
      <c r="E339" s="410">
        <v>13000</v>
      </c>
      <c r="F339" s="398">
        <v>0.5</v>
      </c>
      <c r="G339" s="399">
        <f t="shared" si="27"/>
        <v>6500</v>
      </c>
      <c r="H339" s="400" t="str">
        <f t="shared" si="28"/>
        <v>Введите курс</v>
      </c>
      <c r="I339" s="401">
        <v>12</v>
      </c>
      <c r="J339" s="402"/>
      <c r="K339" s="403">
        <f t="shared" si="29"/>
        <v>0</v>
      </c>
      <c r="L339" s="404">
        <f t="shared" si="30"/>
        <v>0</v>
      </c>
      <c r="M339" s="405" t="str">
        <f t="shared" si="31"/>
        <v/>
      </c>
      <c r="N339" s="412"/>
    </row>
    <row r="340" spans="1:14" ht="22.5" customHeight="1">
      <c r="A340" s="393" t="s">
        <v>22507</v>
      </c>
      <c r="B340" s="407">
        <v>8806164165256</v>
      </c>
      <c r="C340" s="408" t="s">
        <v>28588</v>
      </c>
      <c r="D340" s="409" t="s">
        <v>23782</v>
      </c>
      <c r="E340" s="410">
        <v>13000</v>
      </c>
      <c r="F340" s="398">
        <v>0.5</v>
      </c>
      <c r="G340" s="399">
        <f t="shared" si="27"/>
        <v>6500</v>
      </c>
      <c r="H340" s="400" t="str">
        <f t="shared" si="28"/>
        <v>Введите курс</v>
      </c>
      <c r="I340" s="401">
        <v>12</v>
      </c>
      <c r="J340" s="402"/>
      <c r="K340" s="403">
        <f t="shared" si="29"/>
        <v>0</v>
      </c>
      <c r="L340" s="404">
        <f t="shared" si="30"/>
        <v>0</v>
      </c>
      <c r="M340" s="405" t="str">
        <f t="shared" si="31"/>
        <v/>
      </c>
      <c r="N340" s="412"/>
    </row>
    <row r="341" spans="1:14" ht="22.5" customHeight="1">
      <c r="A341" s="393" t="s">
        <v>22509</v>
      </c>
      <c r="B341" s="407">
        <v>8806164157152</v>
      </c>
      <c r="C341" s="408" t="s">
        <v>28589</v>
      </c>
      <c r="D341" s="409" t="s">
        <v>23512</v>
      </c>
      <c r="E341" s="410">
        <v>9500</v>
      </c>
      <c r="F341" s="398">
        <v>0.5</v>
      </c>
      <c r="G341" s="399">
        <f t="shared" si="27"/>
        <v>4750</v>
      </c>
      <c r="H341" s="400" t="str">
        <f t="shared" si="28"/>
        <v>Введите курс</v>
      </c>
      <c r="I341" s="401">
        <v>12</v>
      </c>
      <c r="J341" s="402"/>
      <c r="K341" s="403">
        <f t="shared" si="29"/>
        <v>0</v>
      </c>
      <c r="L341" s="404">
        <f t="shared" si="30"/>
        <v>0</v>
      </c>
      <c r="M341" s="405" t="str">
        <f t="shared" si="31"/>
        <v/>
      </c>
      <c r="N341" s="412"/>
    </row>
    <row r="342" spans="1:14" ht="22.5" customHeight="1">
      <c r="A342" s="393" t="s">
        <v>22511</v>
      </c>
      <c r="B342" s="407">
        <v>8806164157145</v>
      </c>
      <c r="C342" s="408" t="s">
        <v>28590</v>
      </c>
      <c r="D342" s="409" t="s">
        <v>23510</v>
      </c>
      <c r="E342" s="410">
        <v>9500</v>
      </c>
      <c r="F342" s="398">
        <v>0.5</v>
      </c>
      <c r="G342" s="399">
        <f t="shared" si="27"/>
        <v>4750</v>
      </c>
      <c r="H342" s="400" t="str">
        <f t="shared" si="28"/>
        <v>Введите курс</v>
      </c>
      <c r="I342" s="401">
        <v>12</v>
      </c>
      <c r="J342" s="402"/>
      <c r="K342" s="403">
        <f t="shared" si="29"/>
        <v>0</v>
      </c>
      <c r="L342" s="404">
        <f t="shared" si="30"/>
        <v>0</v>
      </c>
      <c r="M342" s="405" t="str">
        <f t="shared" si="31"/>
        <v/>
      </c>
      <c r="N342" s="412"/>
    </row>
    <row r="343" spans="1:14" ht="22.5" customHeight="1">
      <c r="A343" s="393" t="s">
        <v>22512</v>
      </c>
      <c r="B343" s="407">
        <v>8806164157138</v>
      </c>
      <c r="C343" s="408" t="s">
        <v>28591</v>
      </c>
      <c r="D343" s="409" t="s">
        <v>23508</v>
      </c>
      <c r="E343" s="410">
        <v>9500</v>
      </c>
      <c r="F343" s="398">
        <v>0.5</v>
      </c>
      <c r="G343" s="399">
        <f t="shared" si="27"/>
        <v>4750</v>
      </c>
      <c r="H343" s="400" t="str">
        <f t="shared" si="28"/>
        <v>Введите курс</v>
      </c>
      <c r="I343" s="401">
        <v>12</v>
      </c>
      <c r="J343" s="402"/>
      <c r="K343" s="403">
        <f t="shared" si="29"/>
        <v>0</v>
      </c>
      <c r="L343" s="404">
        <f t="shared" si="30"/>
        <v>0</v>
      </c>
      <c r="M343" s="405" t="str">
        <f t="shared" si="31"/>
        <v/>
      </c>
      <c r="N343" s="412"/>
    </row>
    <row r="344" spans="1:14" ht="22.5" customHeight="1">
      <c r="A344" s="393" t="s">
        <v>22513</v>
      </c>
      <c r="B344" s="407" t="s">
        <v>28018</v>
      </c>
      <c r="C344" s="408" t="s">
        <v>28592</v>
      </c>
      <c r="D344" s="409" t="s">
        <v>28593</v>
      </c>
      <c r="E344" s="410">
        <v>9000</v>
      </c>
      <c r="F344" s="398">
        <v>0.5</v>
      </c>
      <c r="G344" s="399">
        <f t="shared" si="27"/>
        <v>4500</v>
      </c>
      <c r="H344" s="400" t="str">
        <f t="shared" si="28"/>
        <v>Введите курс</v>
      </c>
      <c r="I344" s="401">
        <v>12</v>
      </c>
      <c r="J344" s="402"/>
      <c r="K344" s="403">
        <f t="shared" si="29"/>
        <v>0</v>
      </c>
      <c r="L344" s="404">
        <f t="shared" si="30"/>
        <v>0</v>
      </c>
      <c r="M344" s="405" t="str">
        <f t="shared" si="31"/>
        <v/>
      </c>
      <c r="N344" s="412"/>
    </row>
    <row r="345" spans="1:14" ht="22.5" customHeight="1">
      <c r="A345" s="393" t="s">
        <v>22515</v>
      </c>
      <c r="B345" s="407" t="s">
        <v>28019</v>
      </c>
      <c r="C345" s="408" t="s">
        <v>28594</v>
      </c>
      <c r="D345" s="409" t="s">
        <v>28595</v>
      </c>
      <c r="E345" s="410">
        <v>9000</v>
      </c>
      <c r="F345" s="398">
        <v>0.5</v>
      </c>
      <c r="G345" s="399">
        <f t="shared" si="27"/>
        <v>4500</v>
      </c>
      <c r="H345" s="400" t="str">
        <f t="shared" si="28"/>
        <v>Введите курс</v>
      </c>
      <c r="I345" s="401">
        <v>12</v>
      </c>
      <c r="J345" s="402"/>
      <c r="K345" s="403">
        <f t="shared" si="29"/>
        <v>0</v>
      </c>
      <c r="L345" s="404">
        <f t="shared" si="30"/>
        <v>0</v>
      </c>
      <c r="M345" s="405" t="str">
        <f t="shared" si="31"/>
        <v/>
      </c>
      <c r="N345" s="412"/>
    </row>
    <row r="346" spans="1:14" ht="22.5" customHeight="1">
      <c r="A346" s="393" t="s">
        <v>22516</v>
      </c>
      <c r="B346" s="407" t="s">
        <v>28020</v>
      </c>
      <c r="C346" s="408" t="s">
        <v>28596</v>
      </c>
      <c r="D346" s="409" t="s">
        <v>28597</v>
      </c>
      <c r="E346" s="410">
        <v>8000</v>
      </c>
      <c r="F346" s="398">
        <v>0.5</v>
      </c>
      <c r="G346" s="399">
        <f t="shared" si="27"/>
        <v>4000</v>
      </c>
      <c r="H346" s="400" t="str">
        <f t="shared" si="28"/>
        <v>Введите курс</v>
      </c>
      <c r="I346" s="401">
        <v>12</v>
      </c>
      <c r="J346" s="402"/>
      <c r="K346" s="403">
        <f t="shared" si="29"/>
        <v>0</v>
      </c>
      <c r="L346" s="404">
        <f t="shared" si="30"/>
        <v>0</v>
      </c>
      <c r="M346" s="405" t="str">
        <f t="shared" si="31"/>
        <v/>
      </c>
      <c r="N346" s="412"/>
    </row>
    <row r="347" spans="1:14" ht="22.5" customHeight="1">
      <c r="A347" s="393" t="s">
        <v>22518</v>
      </c>
      <c r="B347" s="407" t="s">
        <v>28021</v>
      </c>
      <c r="C347" s="408" t="s">
        <v>28598</v>
      </c>
      <c r="D347" s="409" t="s">
        <v>28599</v>
      </c>
      <c r="E347" s="410">
        <v>8000</v>
      </c>
      <c r="F347" s="398">
        <v>0.5</v>
      </c>
      <c r="G347" s="399">
        <f t="shared" si="27"/>
        <v>4000</v>
      </c>
      <c r="H347" s="400" t="str">
        <f t="shared" si="28"/>
        <v>Введите курс</v>
      </c>
      <c r="I347" s="401">
        <v>12</v>
      </c>
      <c r="J347" s="402"/>
      <c r="K347" s="403">
        <f t="shared" si="29"/>
        <v>0</v>
      </c>
      <c r="L347" s="404">
        <f t="shared" si="30"/>
        <v>0</v>
      </c>
      <c r="M347" s="405" t="str">
        <f t="shared" si="31"/>
        <v/>
      </c>
      <c r="N347" s="412"/>
    </row>
    <row r="348" spans="1:14" ht="22.5" customHeight="1">
      <c r="A348" s="393" t="s">
        <v>22520</v>
      </c>
      <c r="B348" s="407" t="s">
        <v>28022</v>
      </c>
      <c r="C348" s="408" t="s">
        <v>23943</v>
      </c>
      <c r="D348" s="409" t="s">
        <v>23944</v>
      </c>
      <c r="E348" s="410">
        <v>12000</v>
      </c>
      <c r="F348" s="398">
        <v>0.5</v>
      </c>
      <c r="G348" s="399">
        <f t="shared" si="27"/>
        <v>6000</v>
      </c>
      <c r="H348" s="400" t="str">
        <f t="shared" si="28"/>
        <v>Введите курс</v>
      </c>
      <c r="I348" s="401">
        <v>12</v>
      </c>
      <c r="J348" s="402"/>
      <c r="K348" s="403">
        <f t="shared" si="29"/>
        <v>0</v>
      </c>
      <c r="L348" s="404">
        <f t="shared" si="30"/>
        <v>0</v>
      </c>
      <c r="M348" s="405" t="str">
        <f t="shared" si="31"/>
        <v/>
      </c>
      <c r="N348" s="412"/>
    </row>
    <row r="349" spans="1:14" ht="22.5" customHeight="1">
      <c r="A349" s="393" t="s">
        <v>22522</v>
      </c>
      <c r="B349" s="407" t="s">
        <v>28023</v>
      </c>
      <c r="C349" s="408" t="s">
        <v>28600</v>
      </c>
      <c r="D349" s="409" t="s">
        <v>28601</v>
      </c>
      <c r="E349" s="410">
        <v>12000</v>
      </c>
      <c r="F349" s="398">
        <v>0.5</v>
      </c>
      <c r="G349" s="399">
        <f t="shared" si="27"/>
        <v>6000</v>
      </c>
      <c r="H349" s="400" t="str">
        <f t="shared" si="28"/>
        <v>Введите курс</v>
      </c>
      <c r="I349" s="401">
        <v>12</v>
      </c>
      <c r="J349" s="402"/>
      <c r="K349" s="403">
        <f t="shared" si="29"/>
        <v>0</v>
      </c>
      <c r="L349" s="404">
        <f t="shared" si="30"/>
        <v>0</v>
      </c>
      <c r="M349" s="405" t="str">
        <f t="shared" si="31"/>
        <v/>
      </c>
      <c r="N349" s="412"/>
    </row>
    <row r="350" spans="1:14" ht="22.5" customHeight="1">
      <c r="A350" s="393" t="s">
        <v>22523</v>
      </c>
      <c r="B350" s="407" t="s">
        <v>28024</v>
      </c>
      <c r="C350" s="408" t="s">
        <v>28602</v>
      </c>
      <c r="D350" s="409" t="s">
        <v>28603</v>
      </c>
      <c r="E350" s="410">
        <v>12000</v>
      </c>
      <c r="F350" s="398">
        <v>0.5</v>
      </c>
      <c r="G350" s="399">
        <f t="shared" si="27"/>
        <v>6000</v>
      </c>
      <c r="H350" s="400" t="str">
        <f t="shared" si="28"/>
        <v>Введите курс</v>
      </c>
      <c r="I350" s="401">
        <v>12</v>
      </c>
      <c r="J350" s="402"/>
      <c r="K350" s="403">
        <f t="shared" si="29"/>
        <v>0</v>
      </c>
      <c r="L350" s="404">
        <f t="shared" si="30"/>
        <v>0</v>
      </c>
      <c r="M350" s="405" t="str">
        <f t="shared" si="31"/>
        <v/>
      </c>
      <c r="N350" s="412"/>
    </row>
    <row r="351" spans="1:14" ht="22.5" customHeight="1">
      <c r="A351" s="393" t="s">
        <v>22524</v>
      </c>
      <c r="B351" s="407">
        <v>8806164149379</v>
      </c>
      <c r="C351" s="408" t="s">
        <v>28604</v>
      </c>
      <c r="D351" s="409" t="s">
        <v>22531</v>
      </c>
      <c r="E351" s="410">
        <v>16000</v>
      </c>
      <c r="F351" s="398">
        <v>0.5</v>
      </c>
      <c r="G351" s="399">
        <f t="shared" si="27"/>
        <v>8000</v>
      </c>
      <c r="H351" s="400" t="str">
        <f t="shared" si="28"/>
        <v>Введите курс</v>
      </c>
      <c r="I351" s="401">
        <v>12</v>
      </c>
      <c r="J351" s="402"/>
      <c r="K351" s="403">
        <f t="shared" si="29"/>
        <v>0</v>
      </c>
      <c r="L351" s="404">
        <f t="shared" si="30"/>
        <v>0</v>
      </c>
      <c r="M351" s="405" t="str">
        <f t="shared" si="31"/>
        <v/>
      </c>
      <c r="N351" s="412"/>
    </row>
    <row r="352" spans="1:14" ht="22.5" customHeight="1">
      <c r="A352" s="393" t="s">
        <v>22525</v>
      </c>
      <c r="B352" s="407">
        <v>8806164145708</v>
      </c>
      <c r="C352" s="408" t="s">
        <v>28605</v>
      </c>
      <c r="D352" s="409" t="s">
        <v>22527</v>
      </c>
      <c r="E352" s="410">
        <v>11000</v>
      </c>
      <c r="F352" s="398">
        <v>0.5</v>
      </c>
      <c r="G352" s="399">
        <f t="shared" si="27"/>
        <v>5500</v>
      </c>
      <c r="H352" s="400" t="str">
        <f t="shared" si="28"/>
        <v>Введите курс</v>
      </c>
      <c r="I352" s="401">
        <v>12</v>
      </c>
      <c r="J352" s="402"/>
      <c r="K352" s="403">
        <f t="shared" si="29"/>
        <v>0</v>
      </c>
      <c r="L352" s="404">
        <f t="shared" si="30"/>
        <v>0</v>
      </c>
      <c r="M352" s="405" t="str">
        <f t="shared" si="31"/>
        <v/>
      </c>
      <c r="N352" s="412"/>
    </row>
    <row r="353" spans="1:14" ht="22.5" customHeight="1">
      <c r="A353" s="393" t="s">
        <v>22526</v>
      </c>
      <c r="B353" s="407">
        <v>8806164146804</v>
      </c>
      <c r="C353" s="408" t="s">
        <v>28606</v>
      </c>
      <c r="D353" s="409" t="s">
        <v>23621</v>
      </c>
      <c r="E353" s="410">
        <v>15000</v>
      </c>
      <c r="F353" s="398">
        <v>0.5</v>
      </c>
      <c r="G353" s="399">
        <f t="shared" si="27"/>
        <v>7500</v>
      </c>
      <c r="H353" s="400" t="str">
        <f t="shared" si="28"/>
        <v>Введите курс</v>
      </c>
      <c r="I353" s="401">
        <v>12</v>
      </c>
      <c r="J353" s="402"/>
      <c r="K353" s="403">
        <f t="shared" si="29"/>
        <v>0</v>
      </c>
      <c r="L353" s="404">
        <f t="shared" si="30"/>
        <v>0</v>
      </c>
      <c r="M353" s="405" t="str">
        <f t="shared" si="31"/>
        <v/>
      </c>
      <c r="N353" s="412"/>
    </row>
    <row r="354" spans="1:14" ht="22.5" customHeight="1">
      <c r="A354" s="393" t="s">
        <v>22528</v>
      </c>
      <c r="B354" s="407">
        <v>8806164141854</v>
      </c>
      <c r="C354" s="408" t="s">
        <v>28607</v>
      </c>
      <c r="D354" s="409" t="s">
        <v>23161</v>
      </c>
      <c r="E354" s="410">
        <v>9000</v>
      </c>
      <c r="F354" s="398">
        <v>0.5</v>
      </c>
      <c r="G354" s="399">
        <f t="shared" si="27"/>
        <v>4500</v>
      </c>
      <c r="H354" s="400" t="str">
        <f t="shared" si="28"/>
        <v>Введите курс</v>
      </c>
      <c r="I354" s="401">
        <v>12</v>
      </c>
      <c r="J354" s="402"/>
      <c r="K354" s="403">
        <f t="shared" si="29"/>
        <v>0</v>
      </c>
      <c r="L354" s="404">
        <f t="shared" si="30"/>
        <v>0</v>
      </c>
      <c r="M354" s="405" t="str">
        <f t="shared" si="31"/>
        <v/>
      </c>
      <c r="N354" s="412"/>
    </row>
    <row r="355" spans="1:14" ht="22.5" customHeight="1">
      <c r="A355" s="393" t="s">
        <v>22529</v>
      </c>
      <c r="B355" s="407">
        <v>8806164153857</v>
      </c>
      <c r="C355" s="408" t="s">
        <v>28608</v>
      </c>
      <c r="D355" s="409" t="s">
        <v>23467</v>
      </c>
      <c r="E355" s="410">
        <v>13000</v>
      </c>
      <c r="F355" s="398">
        <v>0.5</v>
      </c>
      <c r="G355" s="399">
        <f t="shared" si="27"/>
        <v>6500</v>
      </c>
      <c r="H355" s="400" t="str">
        <f t="shared" si="28"/>
        <v>Введите курс</v>
      </c>
      <c r="I355" s="401">
        <v>12</v>
      </c>
      <c r="J355" s="402"/>
      <c r="K355" s="403">
        <f t="shared" si="29"/>
        <v>0</v>
      </c>
      <c r="L355" s="404">
        <f t="shared" si="30"/>
        <v>0</v>
      </c>
      <c r="M355" s="405" t="str">
        <f t="shared" si="31"/>
        <v/>
      </c>
      <c r="N355" s="412"/>
    </row>
    <row r="356" spans="1:14" ht="22.5" customHeight="1">
      <c r="A356" s="393" t="s">
        <v>22530</v>
      </c>
      <c r="B356" s="407">
        <v>8806164164303</v>
      </c>
      <c r="C356" s="408" t="s">
        <v>28609</v>
      </c>
      <c r="D356" s="409" t="s">
        <v>23295</v>
      </c>
      <c r="E356" s="410">
        <v>8000</v>
      </c>
      <c r="F356" s="398">
        <v>0.5</v>
      </c>
      <c r="G356" s="399">
        <f t="shared" si="27"/>
        <v>4000</v>
      </c>
      <c r="H356" s="400" t="str">
        <f t="shared" si="28"/>
        <v>Введите курс</v>
      </c>
      <c r="I356" s="401">
        <v>12</v>
      </c>
      <c r="J356" s="402"/>
      <c r="K356" s="403">
        <f t="shared" si="29"/>
        <v>0</v>
      </c>
      <c r="L356" s="404">
        <f t="shared" si="30"/>
        <v>0</v>
      </c>
      <c r="M356" s="405" t="str">
        <f t="shared" si="31"/>
        <v/>
      </c>
      <c r="N356" s="412"/>
    </row>
    <row r="357" spans="1:14" ht="22.5" customHeight="1">
      <c r="A357" s="393" t="s">
        <v>22532</v>
      </c>
      <c r="B357" s="407">
        <v>8806164164297</v>
      </c>
      <c r="C357" s="408" t="s">
        <v>28610</v>
      </c>
      <c r="D357" s="409" t="s">
        <v>23293</v>
      </c>
      <c r="E357" s="410">
        <v>8000</v>
      </c>
      <c r="F357" s="398">
        <v>0.5</v>
      </c>
      <c r="G357" s="399">
        <f t="shared" si="27"/>
        <v>4000</v>
      </c>
      <c r="H357" s="400" t="str">
        <f t="shared" si="28"/>
        <v>Введите курс</v>
      </c>
      <c r="I357" s="401">
        <v>12</v>
      </c>
      <c r="J357" s="402"/>
      <c r="K357" s="403">
        <f t="shared" si="29"/>
        <v>0</v>
      </c>
      <c r="L357" s="404">
        <f t="shared" si="30"/>
        <v>0</v>
      </c>
      <c r="M357" s="405" t="str">
        <f t="shared" si="31"/>
        <v/>
      </c>
      <c r="N357" s="412"/>
    </row>
    <row r="358" spans="1:14" ht="22.5" customHeight="1">
      <c r="A358" s="393" t="s">
        <v>22533</v>
      </c>
      <c r="B358" s="407">
        <v>8806164164280</v>
      </c>
      <c r="C358" s="408" t="s">
        <v>28611</v>
      </c>
      <c r="D358" s="409" t="s">
        <v>23291</v>
      </c>
      <c r="E358" s="410">
        <v>8000</v>
      </c>
      <c r="F358" s="398">
        <v>0.5</v>
      </c>
      <c r="G358" s="399">
        <f t="shared" si="27"/>
        <v>4000</v>
      </c>
      <c r="H358" s="400" t="str">
        <f t="shared" si="28"/>
        <v>Введите курс</v>
      </c>
      <c r="I358" s="401">
        <v>12</v>
      </c>
      <c r="J358" s="402"/>
      <c r="K358" s="403">
        <f t="shared" si="29"/>
        <v>0</v>
      </c>
      <c r="L358" s="404">
        <f t="shared" si="30"/>
        <v>0</v>
      </c>
      <c r="M358" s="405" t="str">
        <f t="shared" si="31"/>
        <v/>
      </c>
      <c r="N358" s="412"/>
    </row>
    <row r="359" spans="1:14" ht="22.5" customHeight="1">
      <c r="A359" s="393" t="s">
        <v>22535</v>
      </c>
      <c r="B359" s="407" t="s">
        <v>28025</v>
      </c>
      <c r="C359" s="408" t="s">
        <v>28612</v>
      </c>
      <c r="D359" s="409" t="s">
        <v>28613</v>
      </c>
      <c r="E359" s="410">
        <v>5000</v>
      </c>
      <c r="F359" s="398">
        <v>0.5</v>
      </c>
      <c r="G359" s="399">
        <f t="shared" si="27"/>
        <v>2500</v>
      </c>
      <c r="H359" s="400" t="str">
        <f t="shared" si="28"/>
        <v>Введите курс</v>
      </c>
      <c r="I359" s="401">
        <v>12</v>
      </c>
      <c r="J359" s="402"/>
      <c r="K359" s="403">
        <f t="shared" si="29"/>
        <v>0</v>
      </c>
      <c r="L359" s="404">
        <f t="shared" si="30"/>
        <v>0</v>
      </c>
      <c r="M359" s="405" t="str">
        <f t="shared" si="31"/>
        <v/>
      </c>
      <c r="N359" s="412"/>
    </row>
    <row r="360" spans="1:14" ht="22.5" customHeight="1">
      <c r="A360" s="393" t="s">
        <v>22537</v>
      </c>
      <c r="B360" s="407" t="s">
        <v>28026</v>
      </c>
      <c r="C360" s="408" t="s">
        <v>28614</v>
      </c>
      <c r="D360" s="409" t="s">
        <v>28615</v>
      </c>
      <c r="E360" s="410">
        <v>5000</v>
      </c>
      <c r="F360" s="398">
        <v>0.5</v>
      </c>
      <c r="G360" s="399">
        <f t="shared" si="27"/>
        <v>2500</v>
      </c>
      <c r="H360" s="400" t="str">
        <f t="shared" si="28"/>
        <v>Введите курс</v>
      </c>
      <c r="I360" s="401">
        <v>12</v>
      </c>
      <c r="J360" s="402"/>
      <c r="K360" s="403">
        <f t="shared" si="29"/>
        <v>0</v>
      </c>
      <c r="L360" s="404">
        <f t="shared" si="30"/>
        <v>0</v>
      </c>
      <c r="M360" s="405" t="str">
        <f t="shared" si="31"/>
        <v/>
      </c>
      <c r="N360" s="412"/>
    </row>
    <row r="361" spans="1:14" ht="22.5" customHeight="1">
      <c r="A361" s="393" t="s">
        <v>22538</v>
      </c>
      <c r="B361" s="407" t="s">
        <v>28027</v>
      </c>
      <c r="C361" s="408" t="s">
        <v>28616</v>
      </c>
      <c r="D361" s="409" t="s">
        <v>28617</v>
      </c>
      <c r="E361" s="410">
        <v>5000</v>
      </c>
      <c r="F361" s="398">
        <v>0.5</v>
      </c>
      <c r="G361" s="399">
        <f t="shared" si="27"/>
        <v>2500</v>
      </c>
      <c r="H361" s="400" t="str">
        <f t="shared" si="28"/>
        <v>Введите курс</v>
      </c>
      <c r="I361" s="401">
        <v>12</v>
      </c>
      <c r="J361" s="402"/>
      <c r="K361" s="403">
        <f t="shared" si="29"/>
        <v>0</v>
      </c>
      <c r="L361" s="404">
        <f t="shared" si="30"/>
        <v>0</v>
      </c>
      <c r="M361" s="405" t="str">
        <f t="shared" si="31"/>
        <v/>
      </c>
      <c r="N361" s="412"/>
    </row>
    <row r="362" spans="1:14" ht="22.5" customHeight="1">
      <c r="A362" s="393" t="s">
        <v>22539</v>
      </c>
      <c r="B362" s="407">
        <v>8806164147184</v>
      </c>
      <c r="C362" s="408" t="s">
        <v>28618</v>
      </c>
      <c r="D362" s="409" t="s">
        <v>22371</v>
      </c>
      <c r="E362" s="410">
        <v>18000</v>
      </c>
      <c r="F362" s="398">
        <v>0.5</v>
      </c>
      <c r="G362" s="399">
        <f t="shared" si="27"/>
        <v>9000</v>
      </c>
      <c r="H362" s="400" t="str">
        <f t="shared" si="28"/>
        <v>Введите курс</v>
      </c>
      <c r="I362" s="401">
        <v>12</v>
      </c>
      <c r="J362" s="402"/>
      <c r="K362" s="403">
        <f t="shared" si="29"/>
        <v>0</v>
      </c>
      <c r="L362" s="404">
        <f t="shared" si="30"/>
        <v>0</v>
      </c>
      <c r="M362" s="405" t="str">
        <f t="shared" si="31"/>
        <v/>
      </c>
      <c r="N362" s="412"/>
    </row>
    <row r="363" spans="1:14" ht="22.5" customHeight="1">
      <c r="A363" s="393" t="s">
        <v>22540</v>
      </c>
      <c r="B363" s="407">
        <v>8806164147177</v>
      </c>
      <c r="C363" s="408" t="s">
        <v>28619</v>
      </c>
      <c r="D363" s="409" t="s">
        <v>22369</v>
      </c>
      <c r="E363" s="410">
        <v>18000</v>
      </c>
      <c r="F363" s="398">
        <v>0.5</v>
      </c>
      <c r="G363" s="399">
        <f t="shared" si="27"/>
        <v>9000</v>
      </c>
      <c r="H363" s="400" t="str">
        <f t="shared" si="28"/>
        <v>Введите курс</v>
      </c>
      <c r="I363" s="401">
        <v>12</v>
      </c>
      <c r="J363" s="402"/>
      <c r="K363" s="403">
        <f t="shared" si="29"/>
        <v>0</v>
      </c>
      <c r="L363" s="404">
        <f t="shared" si="30"/>
        <v>0</v>
      </c>
      <c r="M363" s="405" t="str">
        <f t="shared" si="31"/>
        <v/>
      </c>
      <c r="N363" s="412"/>
    </row>
    <row r="364" spans="1:14" ht="22.5" customHeight="1">
      <c r="A364" s="393" t="s">
        <v>22541</v>
      </c>
      <c r="B364" s="407">
        <v>8806164167663</v>
      </c>
      <c r="C364" s="408" t="s">
        <v>28620</v>
      </c>
      <c r="D364" s="409" t="s">
        <v>23818</v>
      </c>
      <c r="E364" s="410">
        <v>17000</v>
      </c>
      <c r="F364" s="398">
        <v>0.5</v>
      </c>
      <c r="G364" s="399">
        <f t="shared" si="27"/>
        <v>8500</v>
      </c>
      <c r="H364" s="400" t="str">
        <f t="shared" si="28"/>
        <v>Введите курс</v>
      </c>
      <c r="I364" s="401">
        <v>12</v>
      </c>
      <c r="J364" s="402"/>
      <c r="K364" s="403">
        <f t="shared" si="29"/>
        <v>0</v>
      </c>
      <c r="L364" s="404">
        <f t="shared" si="30"/>
        <v>0</v>
      </c>
      <c r="M364" s="405" t="str">
        <f t="shared" si="31"/>
        <v/>
      </c>
      <c r="N364" s="412"/>
    </row>
    <row r="365" spans="1:14" ht="22.5" customHeight="1">
      <c r="A365" s="393" t="s">
        <v>22542</v>
      </c>
      <c r="B365" s="407">
        <v>8806164167656</v>
      </c>
      <c r="C365" s="408" t="s">
        <v>28621</v>
      </c>
      <c r="D365" s="409" t="s">
        <v>23817</v>
      </c>
      <c r="E365" s="410">
        <v>17000</v>
      </c>
      <c r="F365" s="398">
        <v>0.5</v>
      </c>
      <c r="G365" s="399">
        <f t="shared" si="27"/>
        <v>8500</v>
      </c>
      <c r="H365" s="400" t="str">
        <f t="shared" si="28"/>
        <v>Введите курс</v>
      </c>
      <c r="I365" s="401">
        <v>12</v>
      </c>
      <c r="J365" s="402"/>
      <c r="K365" s="403">
        <f t="shared" si="29"/>
        <v>0</v>
      </c>
      <c r="L365" s="404">
        <f t="shared" si="30"/>
        <v>0</v>
      </c>
      <c r="M365" s="405" t="str">
        <f t="shared" si="31"/>
        <v/>
      </c>
      <c r="N365" s="412"/>
    </row>
    <row r="366" spans="1:14" ht="22.5" customHeight="1">
      <c r="A366" s="393" t="s">
        <v>22543</v>
      </c>
      <c r="B366" s="407">
        <v>8806164168189</v>
      </c>
      <c r="C366" s="408" t="s">
        <v>28622</v>
      </c>
      <c r="D366" s="409" t="s">
        <v>23846</v>
      </c>
      <c r="E366" s="410">
        <v>18000</v>
      </c>
      <c r="F366" s="398">
        <v>0.5</v>
      </c>
      <c r="G366" s="399">
        <f t="shared" si="27"/>
        <v>9000</v>
      </c>
      <c r="H366" s="400" t="str">
        <f t="shared" si="28"/>
        <v>Введите курс</v>
      </c>
      <c r="I366" s="401">
        <v>12</v>
      </c>
      <c r="J366" s="402"/>
      <c r="K366" s="403">
        <f t="shared" si="29"/>
        <v>0</v>
      </c>
      <c r="L366" s="404">
        <f t="shared" si="30"/>
        <v>0</v>
      </c>
      <c r="M366" s="405" t="str">
        <f t="shared" si="31"/>
        <v/>
      </c>
      <c r="N366" s="412"/>
    </row>
    <row r="367" spans="1:14" ht="22.5" customHeight="1">
      <c r="A367" s="393" t="s">
        <v>22545</v>
      </c>
      <c r="B367" s="407">
        <v>8806164168172</v>
      </c>
      <c r="C367" s="408" t="s">
        <v>28623</v>
      </c>
      <c r="D367" s="409" t="s">
        <v>23845</v>
      </c>
      <c r="E367" s="410">
        <v>18000</v>
      </c>
      <c r="F367" s="398">
        <v>0.5</v>
      </c>
      <c r="G367" s="399">
        <f t="shared" si="27"/>
        <v>9000</v>
      </c>
      <c r="H367" s="400" t="str">
        <f t="shared" si="28"/>
        <v>Введите курс</v>
      </c>
      <c r="I367" s="401">
        <v>12</v>
      </c>
      <c r="J367" s="402"/>
      <c r="K367" s="403">
        <f t="shared" si="29"/>
        <v>0</v>
      </c>
      <c r="L367" s="404">
        <f t="shared" si="30"/>
        <v>0</v>
      </c>
      <c r="M367" s="405" t="str">
        <f t="shared" si="31"/>
        <v/>
      </c>
      <c r="N367" s="412"/>
    </row>
    <row r="368" spans="1:14" ht="22.5" customHeight="1">
      <c r="A368" s="393" t="s">
        <v>22546</v>
      </c>
      <c r="B368" s="407">
        <v>8806164163641</v>
      </c>
      <c r="C368" s="408" t="s">
        <v>28624</v>
      </c>
      <c r="D368" s="409" t="s">
        <v>23735</v>
      </c>
      <c r="E368" s="410">
        <v>16000</v>
      </c>
      <c r="F368" s="398">
        <v>0.5</v>
      </c>
      <c r="G368" s="399">
        <f t="shared" si="27"/>
        <v>8000</v>
      </c>
      <c r="H368" s="400" t="str">
        <f t="shared" si="28"/>
        <v>Введите курс</v>
      </c>
      <c r="I368" s="401">
        <v>12</v>
      </c>
      <c r="J368" s="402"/>
      <c r="K368" s="403">
        <f t="shared" si="29"/>
        <v>0</v>
      </c>
      <c r="L368" s="404">
        <f t="shared" si="30"/>
        <v>0</v>
      </c>
      <c r="M368" s="405" t="str">
        <f t="shared" si="31"/>
        <v/>
      </c>
      <c r="N368" s="412"/>
    </row>
    <row r="369" spans="1:14" ht="22.5" customHeight="1">
      <c r="A369" s="393" t="s">
        <v>22547</v>
      </c>
      <c r="B369" s="407">
        <v>8806164163610</v>
      </c>
      <c r="C369" s="408" t="s">
        <v>28625</v>
      </c>
      <c r="D369" s="409" t="s">
        <v>23734</v>
      </c>
      <c r="E369" s="410">
        <v>16000</v>
      </c>
      <c r="F369" s="398">
        <v>0.5</v>
      </c>
      <c r="G369" s="399">
        <f t="shared" si="27"/>
        <v>8000</v>
      </c>
      <c r="H369" s="400" t="str">
        <f t="shared" si="28"/>
        <v>Введите курс</v>
      </c>
      <c r="I369" s="401">
        <v>12</v>
      </c>
      <c r="J369" s="402"/>
      <c r="K369" s="403">
        <f t="shared" si="29"/>
        <v>0</v>
      </c>
      <c r="L369" s="404">
        <f t="shared" si="30"/>
        <v>0</v>
      </c>
      <c r="M369" s="405" t="str">
        <f t="shared" si="31"/>
        <v/>
      </c>
      <c r="N369" s="412"/>
    </row>
    <row r="370" spans="1:14" ht="22.5" customHeight="1">
      <c r="A370" s="393" t="s">
        <v>22548</v>
      </c>
      <c r="B370" s="407">
        <v>8806164163634</v>
      </c>
      <c r="C370" s="408" t="s">
        <v>28626</v>
      </c>
      <c r="D370" s="409" t="s">
        <v>23733</v>
      </c>
      <c r="E370" s="410">
        <v>16000</v>
      </c>
      <c r="F370" s="398">
        <v>0.5</v>
      </c>
      <c r="G370" s="399">
        <f t="shared" si="27"/>
        <v>8000</v>
      </c>
      <c r="H370" s="400" t="str">
        <f t="shared" si="28"/>
        <v>Введите курс</v>
      </c>
      <c r="I370" s="401">
        <v>12</v>
      </c>
      <c r="J370" s="402"/>
      <c r="K370" s="403">
        <f t="shared" si="29"/>
        <v>0</v>
      </c>
      <c r="L370" s="404">
        <f t="shared" si="30"/>
        <v>0</v>
      </c>
      <c r="M370" s="405" t="str">
        <f t="shared" si="31"/>
        <v/>
      </c>
      <c r="N370" s="412"/>
    </row>
    <row r="371" spans="1:14" ht="22.5" customHeight="1">
      <c r="A371" s="393" t="s">
        <v>22549</v>
      </c>
      <c r="B371" s="407">
        <v>8806164163627</v>
      </c>
      <c r="C371" s="408" t="s">
        <v>28627</v>
      </c>
      <c r="D371" s="409" t="s">
        <v>23732</v>
      </c>
      <c r="E371" s="410">
        <v>16000</v>
      </c>
      <c r="F371" s="398">
        <v>0.5</v>
      </c>
      <c r="G371" s="399">
        <f t="shared" si="27"/>
        <v>8000</v>
      </c>
      <c r="H371" s="400" t="str">
        <f t="shared" si="28"/>
        <v>Введите курс</v>
      </c>
      <c r="I371" s="401">
        <v>12</v>
      </c>
      <c r="J371" s="402"/>
      <c r="K371" s="403">
        <f t="shared" si="29"/>
        <v>0</v>
      </c>
      <c r="L371" s="404">
        <f t="shared" si="30"/>
        <v>0</v>
      </c>
      <c r="M371" s="405" t="str">
        <f t="shared" si="31"/>
        <v/>
      </c>
      <c r="N371" s="412"/>
    </row>
    <row r="372" spans="1:14" ht="22.5" customHeight="1">
      <c r="A372" s="393" t="s">
        <v>22550</v>
      </c>
      <c r="B372" s="407">
        <v>8806164166710</v>
      </c>
      <c r="C372" s="408" t="s">
        <v>28628</v>
      </c>
      <c r="D372" s="409" t="s">
        <v>23769</v>
      </c>
      <c r="E372" s="410">
        <v>15000</v>
      </c>
      <c r="F372" s="398">
        <v>0.5</v>
      </c>
      <c r="G372" s="399">
        <f t="shared" si="27"/>
        <v>7500</v>
      </c>
      <c r="H372" s="400" t="str">
        <f t="shared" si="28"/>
        <v>Введите курс</v>
      </c>
      <c r="I372" s="401">
        <v>12</v>
      </c>
      <c r="J372" s="402"/>
      <c r="K372" s="403">
        <f t="shared" si="29"/>
        <v>0</v>
      </c>
      <c r="L372" s="404">
        <f t="shared" si="30"/>
        <v>0</v>
      </c>
      <c r="M372" s="405" t="str">
        <f t="shared" si="31"/>
        <v/>
      </c>
      <c r="N372" s="412"/>
    </row>
    <row r="373" spans="1:14" ht="22.5" customHeight="1">
      <c r="A373" s="393" t="s">
        <v>22551</v>
      </c>
      <c r="B373" s="407">
        <v>8806164157251</v>
      </c>
      <c r="C373" s="408" t="s">
        <v>28629</v>
      </c>
      <c r="D373" s="409" t="s">
        <v>22567</v>
      </c>
      <c r="E373" s="410">
        <v>25000</v>
      </c>
      <c r="F373" s="398">
        <v>0.5</v>
      </c>
      <c r="G373" s="399">
        <f t="shared" si="27"/>
        <v>12500</v>
      </c>
      <c r="H373" s="400" t="str">
        <f t="shared" si="28"/>
        <v>Введите курс</v>
      </c>
      <c r="I373" s="401">
        <v>12</v>
      </c>
      <c r="J373" s="402"/>
      <c r="K373" s="403">
        <f t="shared" si="29"/>
        <v>0</v>
      </c>
      <c r="L373" s="404">
        <f t="shared" si="30"/>
        <v>0</v>
      </c>
      <c r="M373" s="405" t="str">
        <f t="shared" si="31"/>
        <v/>
      </c>
      <c r="N373" s="412"/>
    </row>
    <row r="374" spans="1:14" ht="22.5" customHeight="1">
      <c r="A374" s="393" t="s">
        <v>22553</v>
      </c>
      <c r="B374" s="407">
        <v>8806164166703</v>
      </c>
      <c r="C374" s="408" t="s">
        <v>28630</v>
      </c>
      <c r="D374" s="409" t="s">
        <v>23770</v>
      </c>
      <c r="E374" s="410">
        <v>15000</v>
      </c>
      <c r="F374" s="398">
        <v>0.5</v>
      </c>
      <c r="G374" s="399">
        <f t="shared" si="27"/>
        <v>7500</v>
      </c>
      <c r="H374" s="400" t="str">
        <f t="shared" si="28"/>
        <v>Введите курс</v>
      </c>
      <c r="I374" s="401">
        <v>12</v>
      </c>
      <c r="J374" s="402"/>
      <c r="K374" s="403">
        <f t="shared" si="29"/>
        <v>0</v>
      </c>
      <c r="L374" s="404">
        <f t="shared" si="30"/>
        <v>0</v>
      </c>
      <c r="M374" s="405" t="str">
        <f t="shared" si="31"/>
        <v/>
      </c>
      <c r="N374" s="412"/>
    </row>
    <row r="375" spans="1:14" ht="22.5" customHeight="1">
      <c r="A375" s="393" t="s">
        <v>22554</v>
      </c>
      <c r="B375" s="407">
        <v>8806164157244</v>
      </c>
      <c r="C375" s="408" t="s">
        <v>28631</v>
      </c>
      <c r="D375" s="409" t="s">
        <v>22565</v>
      </c>
      <c r="E375" s="410">
        <v>25000</v>
      </c>
      <c r="F375" s="398">
        <v>0.5</v>
      </c>
      <c r="G375" s="399">
        <f t="shared" si="27"/>
        <v>12500</v>
      </c>
      <c r="H375" s="400" t="str">
        <f t="shared" si="28"/>
        <v>Введите курс</v>
      </c>
      <c r="I375" s="401">
        <v>12</v>
      </c>
      <c r="J375" s="402"/>
      <c r="K375" s="403">
        <f t="shared" si="29"/>
        <v>0</v>
      </c>
      <c r="L375" s="404">
        <f t="shared" si="30"/>
        <v>0</v>
      </c>
      <c r="M375" s="405" t="str">
        <f t="shared" si="31"/>
        <v/>
      </c>
      <c r="N375" s="412"/>
    </row>
    <row r="376" spans="1:14" ht="22.5" customHeight="1">
      <c r="A376" s="393" t="s">
        <v>22555</v>
      </c>
      <c r="B376" s="407">
        <v>8806164144701</v>
      </c>
      <c r="C376" s="408" t="s">
        <v>28632</v>
      </c>
      <c r="D376" s="409" t="s">
        <v>23506</v>
      </c>
      <c r="E376" s="410">
        <v>9500</v>
      </c>
      <c r="F376" s="398">
        <v>0.5</v>
      </c>
      <c r="G376" s="399">
        <f t="shared" si="27"/>
        <v>4750</v>
      </c>
      <c r="H376" s="400" t="str">
        <f t="shared" si="28"/>
        <v>Введите курс</v>
      </c>
      <c r="I376" s="401">
        <v>12</v>
      </c>
      <c r="J376" s="402"/>
      <c r="K376" s="403">
        <f t="shared" si="29"/>
        <v>0</v>
      </c>
      <c r="L376" s="404">
        <f t="shared" si="30"/>
        <v>0</v>
      </c>
      <c r="M376" s="405" t="str">
        <f t="shared" si="31"/>
        <v/>
      </c>
      <c r="N376" s="412"/>
    </row>
    <row r="377" spans="1:14" ht="22.5" customHeight="1">
      <c r="A377" s="393" t="s">
        <v>22556</v>
      </c>
      <c r="B377" s="407">
        <v>8806164144695</v>
      </c>
      <c r="C377" s="408" t="s">
        <v>28633</v>
      </c>
      <c r="D377" s="409" t="s">
        <v>23504</v>
      </c>
      <c r="E377" s="410">
        <v>9500</v>
      </c>
      <c r="F377" s="398">
        <v>0.5</v>
      </c>
      <c r="G377" s="399">
        <f t="shared" si="27"/>
        <v>4750</v>
      </c>
      <c r="H377" s="400" t="str">
        <f t="shared" si="28"/>
        <v>Введите курс</v>
      </c>
      <c r="I377" s="401">
        <v>12</v>
      </c>
      <c r="J377" s="402"/>
      <c r="K377" s="403">
        <f t="shared" si="29"/>
        <v>0</v>
      </c>
      <c r="L377" s="404">
        <f t="shared" si="30"/>
        <v>0</v>
      </c>
      <c r="M377" s="405" t="str">
        <f t="shared" si="31"/>
        <v/>
      </c>
      <c r="N377" s="412"/>
    </row>
    <row r="378" spans="1:14" ht="22.5" customHeight="1">
      <c r="A378" s="393" t="s">
        <v>22558</v>
      </c>
      <c r="B378" s="407">
        <v>8806164144688</v>
      </c>
      <c r="C378" s="408" t="s">
        <v>28634</v>
      </c>
      <c r="D378" s="409" t="s">
        <v>23502</v>
      </c>
      <c r="E378" s="410">
        <v>9500</v>
      </c>
      <c r="F378" s="398">
        <v>0.5</v>
      </c>
      <c r="G378" s="399">
        <f t="shared" si="27"/>
        <v>4750</v>
      </c>
      <c r="H378" s="400" t="str">
        <f t="shared" si="28"/>
        <v>Введите курс</v>
      </c>
      <c r="I378" s="401">
        <v>12</v>
      </c>
      <c r="J378" s="402"/>
      <c r="K378" s="403">
        <f t="shared" si="29"/>
        <v>0</v>
      </c>
      <c r="L378" s="404">
        <f t="shared" si="30"/>
        <v>0</v>
      </c>
      <c r="M378" s="405" t="str">
        <f t="shared" si="31"/>
        <v/>
      </c>
      <c r="N378" s="412"/>
    </row>
    <row r="379" spans="1:14" ht="22.5" customHeight="1">
      <c r="A379" s="393" t="s">
        <v>22560</v>
      </c>
      <c r="B379" s="407">
        <v>8806164166291</v>
      </c>
      <c r="C379" s="408" t="s">
        <v>28635</v>
      </c>
      <c r="D379" s="409" t="s">
        <v>23801</v>
      </c>
      <c r="E379" s="410">
        <v>15000</v>
      </c>
      <c r="F379" s="398">
        <v>0.5</v>
      </c>
      <c r="G379" s="399">
        <f t="shared" si="27"/>
        <v>7500</v>
      </c>
      <c r="H379" s="400" t="str">
        <f t="shared" si="28"/>
        <v>Введите курс</v>
      </c>
      <c r="I379" s="401">
        <v>12</v>
      </c>
      <c r="J379" s="402"/>
      <c r="K379" s="403">
        <f t="shared" si="29"/>
        <v>0</v>
      </c>
      <c r="L379" s="404">
        <f t="shared" si="30"/>
        <v>0</v>
      </c>
      <c r="M379" s="405" t="str">
        <f t="shared" si="31"/>
        <v/>
      </c>
      <c r="N379" s="412"/>
    </row>
    <row r="380" spans="1:14" ht="22.5" customHeight="1">
      <c r="A380" s="393" t="s">
        <v>22562</v>
      </c>
      <c r="B380" s="407" t="s">
        <v>28028</v>
      </c>
      <c r="C380" s="408" t="s">
        <v>28636</v>
      </c>
      <c r="D380" s="409" t="s">
        <v>28637</v>
      </c>
      <c r="E380" s="410">
        <v>12000</v>
      </c>
      <c r="F380" s="398">
        <v>0.5</v>
      </c>
      <c r="G380" s="399">
        <f t="shared" si="27"/>
        <v>6000</v>
      </c>
      <c r="H380" s="400" t="str">
        <f t="shared" si="28"/>
        <v>Введите курс</v>
      </c>
      <c r="I380" s="401">
        <v>12</v>
      </c>
      <c r="J380" s="402"/>
      <c r="K380" s="403">
        <f t="shared" si="29"/>
        <v>0</v>
      </c>
      <c r="L380" s="404">
        <f t="shared" si="30"/>
        <v>0</v>
      </c>
      <c r="M380" s="405" t="str">
        <f t="shared" si="31"/>
        <v/>
      </c>
      <c r="N380" s="412"/>
    </row>
    <row r="381" spans="1:14" ht="22.5" customHeight="1">
      <c r="A381" s="393" t="s">
        <v>22564</v>
      </c>
      <c r="B381" s="407" t="s">
        <v>28029</v>
      </c>
      <c r="C381" s="408" t="s">
        <v>28638</v>
      </c>
      <c r="D381" s="409" t="s">
        <v>28639</v>
      </c>
      <c r="E381" s="410">
        <v>12000</v>
      </c>
      <c r="F381" s="398">
        <v>0.5</v>
      </c>
      <c r="G381" s="399">
        <f t="shared" si="27"/>
        <v>6000</v>
      </c>
      <c r="H381" s="400" t="str">
        <f t="shared" si="28"/>
        <v>Введите курс</v>
      </c>
      <c r="I381" s="401">
        <v>12</v>
      </c>
      <c r="J381" s="402"/>
      <c r="K381" s="403">
        <f t="shared" si="29"/>
        <v>0</v>
      </c>
      <c r="L381" s="404">
        <f t="shared" si="30"/>
        <v>0</v>
      </c>
      <c r="M381" s="405" t="str">
        <f t="shared" si="31"/>
        <v/>
      </c>
      <c r="N381" s="412"/>
    </row>
    <row r="382" spans="1:14" ht="22.5" customHeight="1">
      <c r="A382" s="393" t="s">
        <v>22566</v>
      </c>
      <c r="B382" s="407" t="s">
        <v>28030</v>
      </c>
      <c r="C382" s="408" t="s">
        <v>28640</v>
      </c>
      <c r="D382" s="409" t="s">
        <v>28641</v>
      </c>
      <c r="E382" s="410">
        <v>12000</v>
      </c>
      <c r="F382" s="398">
        <v>0.5</v>
      </c>
      <c r="G382" s="399">
        <f t="shared" si="27"/>
        <v>6000</v>
      </c>
      <c r="H382" s="400" t="str">
        <f t="shared" si="28"/>
        <v>Введите курс</v>
      </c>
      <c r="I382" s="401">
        <v>12</v>
      </c>
      <c r="J382" s="402"/>
      <c r="K382" s="403">
        <f t="shared" si="29"/>
        <v>0</v>
      </c>
      <c r="L382" s="404">
        <f t="shared" si="30"/>
        <v>0</v>
      </c>
      <c r="M382" s="405" t="str">
        <f t="shared" si="31"/>
        <v/>
      </c>
      <c r="N382" s="412"/>
    </row>
    <row r="383" spans="1:14" ht="22.5" customHeight="1">
      <c r="A383" s="393" t="s">
        <v>22568</v>
      </c>
      <c r="B383" s="407" t="s">
        <v>28031</v>
      </c>
      <c r="C383" s="408" t="s">
        <v>28642</v>
      </c>
      <c r="D383" s="409" t="s">
        <v>28643</v>
      </c>
      <c r="E383" s="410">
        <v>12000</v>
      </c>
      <c r="F383" s="398">
        <v>0.5</v>
      </c>
      <c r="G383" s="399">
        <f t="shared" si="27"/>
        <v>6000</v>
      </c>
      <c r="H383" s="400" t="str">
        <f t="shared" si="28"/>
        <v>Введите курс</v>
      </c>
      <c r="I383" s="401">
        <v>12</v>
      </c>
      <c r="J383" s="402"/>
      <c r="K383" s="403">
        <f t="shared" si="29"/>
        <v>0</v>
      </c>
      <c r="L383" s="404">
        <f t="shared" si="30"/>
        <v>0</v>
      </c>
      <c r="M383" s="405" t="str">
        <f t="shared" si="31"/>
        <v/>
      </c>
      <c r="N383" s="412"/>
    </row>
    <row r="384" spans="1:14" ht="22.5" customHeight="1">
      <c r="A384" s="393" t="s">
        <v>22570</v>
      </c>
      <c r="B384" s="407" t="s">
        <v>28032</v>
      </c>
      <c r="C384" s="408" t="s">
        <v>28644</v>
      </c>
      <c r="D384" s="409" t="s">
        <v>28645</v>
      </c>
      <c r="E384" s="410">
        <v>12000</v>
      </c>
      <c r="F384" s="398">
        <v>0.5</v>
      </c>
      <c r="G384" s="399">
        <f t="shared" si="27"/>
        <v>6000</v>
      </c>
      <c r="H384" s="400" t="str">
        <f t="shared" si="28"/>
        <v>Введите курс</v>
      </c>
      <c r="I384" s="401">
        <v>12</v>
      </c>
      <c r="J384" s="402"/>
      <c r="K384" s="403">
        <f t="shared" si="29"/>
        <v>0</v>
      </c>
      <c r="L384" s="404">
        <f t="shared" si="30"/>
        <v>0</v>
      </c>
      <c r="M384" s="405" t="str">
        <f t="shared" si="31"/>
        <v/>
      </c>
      <c r="N384" s="412"/>
    </row>
    <row r="385" spans="1:14" ht="22.5" customHeight="1">
      <c r="A385" s="393" t="s">
        <v>22572</v>
      </c>
      <c r="B385" s="407" t="s">
        <v>28033</v>
      </c>
      <c r="C385" s="408" t="s">
        <v>28646</v>
      </c>
      <c r="D385" s="409" t="s">
        <v>28647</v>
      </c>
      <c r="E385" s="410">
        <v>12000</v>
      </c>
      <c r="F385" s="398">
        <v>0.5</v>
      </c>
      <c r="G385" s="399">
        <f t="shared" si="27"/>
        <v>6000</v>
      </c>
      <c r="H385" s="400" t="str">
        <f t="shared" si="28"/>
        <v>Введите курс</v>
      </c>
      <c r="I385" s="401">
        <v>12</v>
      </c>
      <c r="J385" s="402"/>
      <c r="K385" s="403">
        <f t="shared" si="29"/>
        <v>0</v>
      </c>
      <c r="L385" s="404">
        <f t="shared" si="30"/>
        <v>0</v>
      </c>
      <c r="M385" s="405" t="str">
        <f t="shared" si="31"/>
        <v/>
      </c>
      <c r="N385" s="412"/>
    </row>
    <row r="386" spans="1:14" ht="22.5" customHeight="1">
      <c r="A386" s="393" t="s">
        <v>22574</v>
      </c>
      <c r="B386" s="407" t="s">
        <v>28034</v>
      </c>
      <c r="C386" s="408" t="s">
        <v>28648</v>
      </c>
      <c r="D386" s="409" t="s">
        <v>22661</v>
      </c>
      <c r="E386" s="410">
        <v>15000</v>
      </c>
      <c r="F386" s="411">
        <v>0.51</v>
      </c>
      <c r="G386" s="399">
        <f t="shared" si="27"/>
        <v>7650</v>
      </c>
      <c r="H386" s="400" t="str">
        <f t="shared" si="28"/>
        <v>Введите курс</v>
      </c>
      <c r="I386" s="401">
        <v>10</v>
      </c>
      <c r="J386" s="402"/>
      <c r="K386" s="403">
        <f t="shared" si="29"/>
        <v>0</v>
      </c>
      <c r="L386" s="404">
        <f t="shared" si="30"/>
        <v>0</v>
      </c>
      <c r="M386" s="405" t="str">
        <f t="shared" si="31"/>
        <v/>
      </c>
      <c r="N386" s="412"/>
    </row>
    <row r="387" spans="1:14" ht="22.5" customHeight="1">
      <c r="A387" s="393" t="s">
        <v>22576</v>
      </c>
      <c r="B387" s="407" t="s">
        <v>28035</v>
      </c>
      <c r="C387" s="408" t="s">
        <v>28649</v>
      </c>
      <c r="D387" s="409" t="s">
        <v>22812</v>
      </c>
      <c r="E387" s="410">
        <v>17000</v>
      </c>
      <c r="F387" s="411">
        <v>0.51</v>
      </c>
      <c r="G387" s="399">
        <f t="shared" si="27"/>
        <v>8670</v>
      </c>
      <c r="H387" s="400" t="str">
        <f t="shared" si="28"/>
        <v>Введите курс</v>
      </c>
      <c r="I387" s="401">
        <v>10</v>
      </c>
      <c r="J387" s="402"/>
      <c r="K387" s="403">
        <f t="shared" si="29"/>
        <v>0</v>
      </c>
      <c r="L387" s="404">
        <f t="shared" si="30"/>
        <v>0</v>
      </c>
      <c r="M387" s="405" t="str">
        <f t="shared" si="31"/>
        <v/>
      </c>
      <c r="N387" s="412"/>
    </row>
    <row r="388" spans="1:14" ht="22.5" customHeight="1">
      <c r="A388" s="393" t="s">
        <v>22577</v>
      </c>
      <c r="B388" s="407" t="s">
        <v>28036</v>
      </c>
      <c r="C388" s="408" t="s">
        <v>28650</v>
      </c>
      <c r="D388" s="409" t="s">
        <v>22605</v>
      </c>
      <c r="E388" s="410">
        <v>15000</v>
      </c>
      <c r="F388" s="411">
        <v>0.51</v>
      </c>
      <c r="G388" s="399">
        <f t="shared" ref="G388:G451" si="32">E388*F388</f>
        <v>7650</v>
      </c>
      <c r="H388" s="400" t="str">
        <f t="shared" ref="H388:H451" si="33">IF($H$1="","Введите курс",G388/$H$1)</f>
        <v>Введите курс</v>
      </c>
      <c r="I388" s="401">
        <v>10</v>
      </c>
      <c r="J388" s="402"/>
      <c r="K388" s="403">
        <f t="shared" ref="K388:K451" si="34">J388*I388</f>
        <v>0</v>
      </c>
      <c r="L388" s="404">
        <f t="shared" ref="L388:L451" si="35">K388*G388</f>
        <v>0</v>
      </c>
      <c r="M388" s="405" t="str">
        <f t="shared" ref="M388:M451" si="36">IFERROR(K388*H388,"")</f>
        <v/>
      </c>
      <c r="N388" s="412"/>
    </row>
    <row r="389" spans="1:14" ht="22.5" customHeight="1">
      <c r="A389" s="393" t="s">
        <v>22578</v>
      </c>
      <c r="B389" s="407" t="s">
        <v>28037</v>
      </c>
      <c r="C389" s="408" t="s">
        <v>28651</v>
      </c>
      <c r="D389" s="409" t="s">
        <v>22868</v>
      </c>
      <c r="E389" s="410">
        <v>10000</v>
      </c>
      <c r="F389" s="411">
        <v>0.51</v>
      </c>
      <c r="G389" s="399">
        <f t="shared" si="32"/>
        <v>5100</v>
      </c>
      <c r="H389" s="400" t="str">
        <f t="shared" si="33"/>
        <v>Введите курс</v>
      </c>
      <c r="I389" s="401">
        <v>10</v>
      </c>
      <c r="J389" s="402"/>
      <c r="K389" s="403">
        <f t="shared" si="34"/>
        <v>0</v>
      </c>
      <c r="L389" s="404">
        <f t="shared" si="35"/>
        <v>0</v>
      </c>
      <c r="M389" s="405" t="str">
        <f t="shared" si="36"/>
        <v/>
      </c>
      <c r="N389" s="412"/>
    </row>
    <row r="390" spans="1:14" ht="22.5" customHeight="1">
      <c r="A390" s="393" t="s">
        <v>22579</v>
      </c>
      <c r="B390" s="407" t="s">
        <v>28038</v>
      </c>
      <c r="C390" s="408" t="s">
        <v>28652</v>
      </c>
      <c r="D390" s="409" t="s">
        <v>22728</v>
      </c>
      <c r="E390" s="410">
        <v>19000</v>
      </c>
      <c r="F390" s="411">
        <v>0.51</v>
      </c>
      <c r="G390" s="399">
        <f t="shared" si="32"/>
        <v>9690</v>
      </c>
      <c r="H390" s="400" t="str">
        <f t="shared" si="33"/>
        <v>Введите курс</v>
      </c>
      <c r="I390" s="401">
        <v>10</v>
      </c>
      <c r="J390" s="402"/>
      <c r="K390" s="403">
        <f t="shared" si="34"/>
        <v>0</v>
      </c>
      <c r="L390" s="404">
        <f t="shared" si="35"/>
        <v>0</v>
      </c>
      <c r="M390" s="405" t="str">
        <f t="shared" si="36"/>
        <v/>
      </c>
      <c r="N390" s="412"/>
    </row>
    <row r="391" spans="1:14" ht="22.5" customHeight="1">
      <c r="A391" s="393" t="s">
        <v>22580</v>
      </c>
      <c r="B391" s="407" t="s">
        <v>28039</v>
      </c>
      <c r="C391" s="408" t="s">
        <v>28653</v>
      </c>
      <c r="D391" s="409" t="s">
        <v>22746</v>
      </c>
      <c r="E391" s="410">
        <v>16000</v>
      </c>
      <c r="F391" s="411">
        <v>0.51</v>
      </c>
      <c r="G391" s="399">
        <f t="shared" si="32"/>
        <v>8160</v>
      </c>
      <c r="H391" s="400" t="str">
        <f t="shared" si="33"/>
        <v>Введите курс</v>
      </c>
      <c r="I391" s="401">
        <v>10</v>
      </c>
      <c r="J391" s="402"/>
      <c r="K391" s="403">
        <f t="shared" si="34"/>
        <v>0</v>
      </c>
      <c r="L391" s="404">
        <f t="shared" si="35"/>
        <v>0</v>
      </c>
      <c r="M391" s="405" t="str">
        <f t="shared" si="36"/>
        <v/>
      </c>
      <c r="N391" s="412"/>
    </row>
    <row r="392" spans="1:14" ht="22.5" customHeight="1">
      <c r="A392" s="393" t="s">
        <v>22581</v>
      </c>
      <c r="B392" s="407" t="s">
        <v>28040</v>
      </c>
      <c r="C392" s="408" t="s">
        <v>28654</v>
      </c>
      <c r="D392" s="409" t="s">
        <v>28655</v>
      </c>
      <c r="E392" s="410">
        <v>47000</v>
      </c>
      <c r="F392" s="411">
        <v>0.51</v>
      </c>
      <c r="G392" s="399">
        <f t="shared" si="32"/>
        <v>23970</v>
      </c>
      <c r="H392" s="400" t="str">
        <f t="shared" si="33"/>
        <v>Введите курс</v>
      </c>
      <c r="I392" s="401">
        <v>10</v>
      </c>
      <c r="J392" s="402"/>
      <c r="K392" s="403">
        <f t="shared" si="34"/>
        <v>0</v>
      </c>
      <c r="L392" s="404">
        <f t="shared" si="35"/>
        <v>0</v>
      </c>
      <c r="M392" s="405" t="str">
        <f t="shared" si="36"/>
        <v/>
      </c>
      <c r="N392" s="412"/>
    </row>
    <row r="393" spans="1:14" ht="22.5" customHeight="1">
      <c r="A393" s="393" t="s">
        <v>22583</v>
      </c>
      <c r="B393" s="407" t="s">
        <v>28041</v>
      </c>
      <c r="C393" s="408" t="s">
        <v>28656</v>
      </c>
      <c r="D393" s="409" t="s">
        <v>28657</v>
      </c>
      <c r="E393" s="410">
        <v>16000</v>
      </c>
      <c r="F393" s="411">
        <v>0.51</v>
      </c>
      <c r="G393" s="399">
        <f t="shared" si="32"/>
        <v>8160</v>
      </c>
      <c r="H393" s="400" t="str">
        <f t="shared" si="33"/>
        <v>Введите курс</v>
      </c>
      <c r="I393" s="401">
        <v>10</v>
      </c>
      <c r="J393" s="402"/>
      <c r="K393" s="403">
        <f t="shared" si="34"/>
        <v>0</v>
      </c>
      <c r="L393" s="404">
        <f t="shared" si="35"/>
        <v>0</v>
      </c>
      <c r="M393" s="405" t="str">
        <f t="shared" si="36"/>
        <v/>
      </c>
      <c r="N393" s="412"/>
    </row>
    <row r="394" spans="1:14" ht="22.5" customHeight="1">
      <c r="A394" s="393" t="s">
        <v>22585</v>
      </c>
      <c r="B394" s="407" t="s">
        <v>28042</v>
      </c>
      <c r="C394" s="408" t="s">
        <v>28658</v>
      </c>
      <c r="D394" s="409" t="s">
        <v>22814</v>
      </c>
      <c r="E394" s="410">
        <v>17000</v>
      </c>
      <c r="F394" s="411">
        <v>0.51</v>
      </c>
      <c r="G394" s="399">
        <f t="shared" si="32"/>
        <v>8670</v>
      </c>
      <c r="H394" s="400" t="str">
        <f t="shared" si="33"/>
        <v>Введите курс</v>
      </c>
      <c r="I394" s="401">
        <v>10</v>
      </c>
      <c r="J394" s="402"/>
      <c r="K394" s="403">
        <f t="shared" si="34"/>
        <v>0</v>
      </c>
      <c r="L394" s="404">
        <f t="shared" si="35"/>
        <v>0</v>
      </c>
      <c r="M394" s="405" t="str">
        <f t="shared" si="36"/>
        <v/>
      </c>
      <c r="N394" s="412"/>
    </row>
    <row r="395" spans="1:14" ht="22.5" customHeight="1">
      <c r="A395" s="393" t="s">
        <v>22586</v>
      </c>
      <c r="B395" s="407" t="s">
        <v>28043</v>
      </c>
      <c r="C395" s="408" t="s">
        <v>28659</v>
      </c>
      <c r="D395" s="409" t="s">
        <v>28660</v>
      </c>
      <c r="E395" s="410">
        <v>18000</v>
      </c>
      <c r="F395" s="411">
        <v>0.51</v>
      </c>
      <c r="G395" s="399">
        <f t="shared" si="32"/>
        <v>9180</v>
      </c>
      <c r="H395" s="400" t="str">
        <f t="shared" si="33"/>
        <v>Введите курс</v>
      </c>
      <c r="I395" s="401">
        <v>10</v>
      </c>
      <c r="J395" s="402"/>
      <c r="K395" s="403">
        <f t="shared" si="34"/>
        <v>0</v>
      </c>
      <c r="L395" s="404">
        <f t="shared" si="35"/>
        <v>0</v>
      </c>
      <c r="M395" s="405" t="str">
        <f t="shared" si="36"/>
        <v/>
      </c>
      <c r="N395" s="412"/>
    </row>
    <row r="396" spans="1:14" ht="22.5" customHeight="1">
      <c r="A396" s="393" t="s">
        <v>22587</v>
      </c>
      <c r="B396" s="407" t="s">
        <v>28044</v>
      </c>
      <c r="C396" s="408" t="s">
        <v>28661</v>
      </c>
      <c r="D396" s="409" t="s">
        <v>28662</v>
      </c>
      <c r="E396" s="410">
        <v>17000</v>
      </c>
      <c r="F396" s="411">
        <v>0.51</v>
      </c>
      <c r="G396" s="399">
        <f t="shared" si="32"/>
        <v>8670</v>
      </c>
      <c r="H396" s="400" t="str">
        <f t="shared" si="33"/>
        <v>Введите курс</v>
      </c>
      <c r="I396" s="401">
        <v>10</v>
      </c>
      <c r="J396" s="402"/>
      <c r="K396" s="403">
        <f t="shared" si="34"/>
        <v>0</v>
      </c>
      <c r="L396" s="404">
        <f t="shared" si="35"/>
        <v>0</v>
      </c>
      <c r="M396" s="405" t="str">
        <f t="shared" si="36"/>
        <v/>
      </c>
      <c r="N396" s="412"/>
    </row>
    <row r="397" spans="1:14" ht="22.5" customHeight="1">
      <c r="A397" s="393" t="s">
        <v>22589</v>
      </c>
      <c r="B397" s="407" t="s">
        <v>28045</v>
      </c>
      <c r="C397" s="408" t="s">
        <v>28663</v>
      </c>
      <c r="D397" s="409" t="s">
        <v>28664</v>
      </c>
      <c r="E397" s="410">
        <v>20000</v>
      </c>
      <c r="F397" s="411">
        <v>0.51</v>
      </c>
      <c r="G397" s="399">
        <f t="shared" si="32"/>
        <v>10200</v>
      </c>
      <c r="H397" s="400" t="str">
        <f t="shared" si="33"/>
        <v>Введите курс</v>
      </c>
      <c r="I397" s="401">
        <v>10</v>
      </c>
      <c r="J397" s="402"/>
      <c r="K397" s="403">
        <f t="shared" si="34"/>
        <v>0</v>
      </c>
      <c r="L397" s="404">
        <f t="shared" si="35"/>
        <v>0</v>
      </c>
      <c r="M397" s="405" t="str">
        <f t="shared" si="36"/>
        <v/>
      </c>
      <c r="N397" s="412"/>
    </row>
    <row r="398" spans="1:14" ht="22.5" customHeight="1">
      <c r="A398" s="393" t="s">
        <v>22590</v>
      </c>
      <c r="B398" s="407" t="s">
        <v>28046</v>
      </c>
      <c r="C398" s="408" t="s">
        <v>28665</v>
      </c>
      <c r="D398" s="409" t="s">
        <v>28666</v>
      </c>
      <c r="E398" s="410">
        <v>17000</v>
      </c>
      <c r="F398" s="411">
        <v>0.51</v>
      </c>
      <c r="G398" s="399">
        <f t="shared" si="32"/>
        <v>8670</v>
      </c>
      <c r="H398" s="400" t="str">
        <f t="shared" si="33"/>
        <v>Введите курс</v>
      </c>
      <c r="I398" s="401">
        <v>10</v>
      </c>
      <c r="J398" s="402"/>
      <c r="K398" s="403">
        <f t="shared" si="34"/>
        <v>0</v>
      </c>
      <c r="L398" s="404">
        <f t="shared" si="35"/>
        <v>0</v>
      </c>
      <c r="M398" s="405" t="str">
        <f t="shared" si="36"/>
        <v/>
      </c>
      <c r="N398" s="412"/>
    </row>
    <row r="399" spans="1:14" ht="22.5" customHeight="1">
      <c r="A399" s="393" t="s">
        <v>22591</v>
      </c>
      <c r="B399" s="407" t="s">
        <v>28047</v>
      </c>
      <c r="C399" s="408" t="s">
        <v>28667</v>
      </c>
      <c r="D399" s="409" t="s">
        <v>28668</v>
      </c>
      <c r="E399" s="410">
        <v>19000</v>
      </c>
      <c r="F399" s="411">
        <v>0.51</v>
      </c>
      <c r="G399" s="399">
        <f t="shared" si="32"/>
        <v>9690</v>
      </c>
      <c r="H399" s="400" t="str">
        <f t="shared" si="33"/>
        <v>Введите курс</v>
      </c>
      <c r="I399" s="401">
        <v>10</v>
      </c>
      <c r="J399" s="402"/>
      <c r="K399" s="403">
        <f t="shared" si="34"/>
        <v>0</v>
      </c>
      <c r="L399" s="404">
        <f t="shared" si="35"/>
        <v>0</v>
      </c>
      <c r="M399" s="405" t="str">
        <f t="shared" si="36"/>
        <v/>
      </c>
      <c r="N399" s="412"/>
    </row>
    <row r="400" spans="1:14" ht="22.5" customHeight="1">
      <c r="A400" s="393" t="s">
        <v>22593</v>
      </c>
      <c r="B400" s="407" t="s">
        <v>28048</v>
      </c>
      <c r="C400" s="408" t="s">
        <v>28669</v>
      </c>
      <c r="D400" s="409" t="s">
        <v>28670</v>
      </c>
      <c r="E400" s="410">
        <v>18000</v>
      </c>
      <c r="F400" s="411">
        <v>0.51</v>
      </c>
      <c r="G400" s="399">
        <f t="shared" si="32"/>
        <v>9180</v>
      </c>
      <c r="H400" s="400" t="str">
        <f t="shared" si="33"/>
        <v>Введите курс</v>
      </c>
      <c r="I400" s="401">
        <v>10</v>
      </c>
      <c r="J400" s="402"/>
      <c r="K400" s="403">
        <f t="shared" si="34"/>
        <v>0</v>
      </c>
      <c r="L400" s="404">
        <f t="shared" si="35"/>
        <v>0</v>
      </c>
      <c r="M400" s="405" t="str">
        <f t="shared" si="36"/>
        <v/>
      </c>
      <c r="N400" s="412"/>
    </row>
    <row r="401" spans="1:14" ht="22.5" customHeight="1">
      <c r="A401" s="393" t="s">
        <v>22595</v>
      </c>
      <c r="B401" s="407" t="s">
        <v>28049</v>
      </c>
      <c r="C401" s="408" t="s">
        <v>28671</v>
      </c>
      <c r="D401" s="409" t="s">
        <v>28672</v>
      </c>
      <c r="E401" s="410">
        <v>54000</v>
      </c>
      <c r="F401" s="411">
        <v>0.51</v>
      </c>
      <c r="G401" s="399">
        <f t="shared" si="32"/>
        <v>27540</v>
      </c>
      <c r="H401" s="400" t="str">
        <f t="shared" si="33"/>
        <v>Введите курс</v>
      </c>
      <c r="I401" s="401">
        <v>10</v>
      </c>
      <c r="J401" s="402"/>
      <c r="K401" s="403">
        <f t="shared" si="34"/>
        <v>0</v>
      </c>
      <c r="L401" s="404">
        <f t="shared" si="35"/>
        <v>0</v>
      </c>
      <c r="M401" s="405" t="str">
        <f t="shared" si="36"/>
        <v/>
      </c>
      <c r="N401" s="412"/>
    </row>
    <row r="402" spans="1:14" ht="22.5" customHeight="1">
      <c r="A402" s="393" t="s">
        <v>22596</v>
      </c>
      <c r="B402" s="407">
        <v>8806164155233</v>
      </c>
      <c r="C402" s="408" t="s">
        <v>28673</v>
      </c>
      <c r="D402" s="409" t="s">
        <v>28674</v>
      </c>
      <c r="E402" s="410">
        <v>16000</v>
      </c>
      <c r="F402" s="411">
        <v>0.51</v>
      </c>
      <c r="G402" s="399">
        <f t="shared" si="32"/>
        <v>8160</v>
      </c>
      <c r="H402" s="400" t="str">
        <f t="shared" si="33"/>
        <v>Введите курс</v>
      </c>
      <c r="I402" s="401">
        <v>10</v>
      </c>
      <c r="J402" s="402"/>
      <c r="K402" s="403">
        <f t="shared" si="34"/>
        <v>0</v>
      </c>
      <c r="L402" s="404">
        <f t="shared" si="35"/>
        <v>0</v>
      </c>
      <c r="M402" s="405" t="str">
        <f t="shared" si="36"/>
        <v/>
      </c>
      <c r="N402" s="412"/>
    </row>
    <row r="403" spans="1:14" ht="22.5" customHeight="1">
      <c r="A403" s="393" t="s">
        <v>22598</v>
      </c>
      <c r="B403" s="407">
        <v>8806164164990</v>
      </c>
      <c r="C403" s="408" t="s">
        <v>28675</v>
      </c>
      <c r="D403" s="409" t="s">
        <v>22748</v>
      </c>
      <c r="E403" s="410">
        <v>18000</v>
      </c>
      <c r="F403" s="411">
        <v>0.51</v>
      </c>
      <c r="G403" s="399">
        <f t="shared" si="32"/>
        <v>9180</v>
      </c>
      <c r="H403" s="400" t="str">
        <f t="shared" si="33"/>
        <v>Введите курс</v>
      </c>
      <c r="I403" s="401">
        <v>10</v>
      </c>
      <c r="J403" s="402"/>
      <c r="K403" s="403">
        <f t="shared" si="34"/>
        <v>0</v>
      </c>
      <c r="L403" s="404">
        <f t="shared" si="35"/>
        <v>0</v>
      </c>
      <c r="M403" s="405" t="str">
        <f t="shared" si="36"/>
        <v/>
      </c>
      <c r="N403" s="412"/>
    </row>
    <row r="404" spans="1:14" ht="22.5" customHeight="1">
      <c r="A404" s="393" t="s">
        <v>22599</v>
      </c>
      <c r="B404" s="407">
        <v>8806164155240</v>
      </c>
      <c r="C404" s="408" t="s">
        <v>28676</v>
      </c>
      <c r="D404" s="409" t="s">
        <v>28677</v>
      </c>
      <c r="E404" s="410">
        <v>16000</v>
      </c>
      <c r="F404" s="411">
        <v>0.51</v>
      </c>
      <c r="G404" s="399">
        <f t="shared" si="32"/>
        <v>8160</v>
      </c>
      <c r="H404" s="400" t="str">
        <f t="shared" si="33"/>
        <v>Введите курс</v>
      </c>
      <c r="I404" s="401">
        <v>10</v>
      </c>
      <c r="J404" s="402"/>
      <c r="K404" s="403">
        <f t="shared" si="34"/>
        <v>0</v>
      </c>
      <c r="L404" s="404">
        <f t="shared" si="35"/>
        <v>0</v>
      </c>
      <c r="M404" s="405" t="str">
        <f t="shared" si="36"/>
        <v/>
      </c>
      <c r="N404" s="412"/>
    </row>
    <row r="405" spans="1:14" ht="22.5" customHeight="1">
      <c r="A405" s="393" t="s">
        <v>22601</v>
      </c>
      <c r="B405" s="407" t="s">
        <v>28050</v>
      </c>
      <c r="C405" s="408" t="s">
        <v>28678</v>
      </c>
      <c r="D405" s="409" t="s">
        <v>22796</v>
      </c>
      <c r="E405" s="410">
        <v>26000</v>
      </c>
      <c r="F405" s="398">
        <v>0.5</v>
      </c>
      <c r="G405" s="399">
        <f t="shared" si="32"/>
        <v>13000</v>
      </c>
      <c r="H405" s="400" t="str">
        <f t="shared" si="33"/>
        <v>Введите курс</v>
      </c>
      <c r="I405" s="401">
        <v>10</v>
      </c>
      <c r="J405" s="402"/>
      <c r="K405" s="403">
        <f t="shared" si="34"/>
        <v>0</v>
      </c>
      <c r="L405" s="404">
        <f t="shared" si="35"/>
        <v>0</v>
      </c>
      <c r="M405" s="405" t="str">
        <f t="shared" si="36"/>
        <v/>
      </c>
      <c r="N405" s="412"/>
    </row>
    <row r="406" spans="1:14" ht="22.5" customHeight="1">
      <c r="A406" s="393" t="s">
        <v>22603</v>
      </c>
      <c r="B406" s="407" t="s">
        <v>28051</v>
      </c>
      <c r="C406" s="408" t="s">
        <v>28679</v>
      </c>
      <c r="D406" s="409" t="s">
        <v>22602</v>
      </c>
      <c r="E406" s="410">
        <v>20000</v>
      </c>
      <c r="F406" s="398">
        <v>0.5</v>
      </c>
      <c r="G406" s="399">
        <f t="shared" si="32"/>
        <v>10000</v>
      </c>
      <c r="H406" s="400" t="str">
        <f t="shared" si="33"/>
        <v>Введите курс</v>
      </c>
      <c r="I406" s="401">
        <v>10</v>
      </c>
      <c r="J406" s="402"/>
      <c r="K406" s="403">
        <f t="shared" si="34"/>
        <v>0</v>
      </c>
      <c r="L406" s="404">
        <f t="shared" si="35"/>
        <v>0</v>
      </c>
      <c r="M406" s="405" t="str">
        <f t="shared" si="36"/>
        <v/>
      </c>
      <c r="N406" s="412"/>
    </row>
    <row r="407" spans="1:14" ht="22.5" customHeight="1">
      <c r="A407" s="393" t="s">
        <v>22604</v>
      </c>
      <c r="B407" s="407" t="s">
        <v>28052</v>
      </c>
      <c r="C407" s="408" t="s">
        <v>28680</v>
      </c>
      <c r="D407" s="409" t="s">
        <v>22659</v>
      </c>
      <c r="E407" s="410">
        <v>20000</v>
      </c>
      <c r="F407" s="398">
        <v>0.5</v>
      </c>
      <c r="G407" s="399">
        <f t="shared" si="32"/>
        <v>10000</v>
      </c>
      <c r="H407" s="400" t="str">
        <f t="shared" si="33"/>
        <v>Введите курс</v>
      </c>
      <c r="I407" s="401">
        <v>10</v>
      </c>
      <c r="J407" s="402"/>
      <c r="K407" s="403">
        <f t="shared" si="34"/>
        <v>0</v>
      </c>
      <c r="L407" s="404">
        <f t="shared" si="35"/>
        <v>0</v>
      </c>
      <c r="M407" s="405" t="str">
        <f t="shared" si="36"/>
        <v/>
      </c>
      <c r="N407" s="412"/>
    </row>
    <row r="408" spans="1:14" ht="22.5" customHeight="1">
      <c r="A408" s="393" t="s">
        <v>22606</v>
      </c>
      <c r="B408" s="407">
        <v>8806164161258</v>
      </c>
      <c r="C408" s="408" t="s">
        <v>28681</v>
      </c>
      <c r="D408" s="409" t="s">
        <v>22046</v>
      </c>
      <c r="E408" s="410">
        <v>20000</v>
      </c>
      <c r="F408" s="398">
        <v>0.5</v>
      </c>
      <c r="G408" s="399">
        <f t="shared" si="32"/>
        <v>10000</v>
      </c>
      <c r="H408" s="400" t="str">
        <f t="shared" si="33"/>
        <v>Введите курс</v>
      </c>
      <c r="I408" s="401">
        <v>10</v>
      </c>
      <c r="J408" s="402"/>
      <c r="K408" s="403">
        <f t="shared" si="34"/>
        <v>0</v>
      </c>
      <c r="L408" s="404">
        <f t="shared" si="35"/>
        <v>0</v>
      </c>
      <c r="M408" s="405" t="str">
        <f t="shared" si="36"/>
        <v/>
      </c>
      <c r="N408" s="412"/>
    </row>
    <row r="409" spans="1:14" ht="22.5" customHeight="1">
      <c r="A409" s="393" t="s">
        <v>22607</v>
      </c>
      <c r="B409" s="407">
        <v>8806164161234</v>
      </c>
      <c r="C409" s="408" t="s">
        <v>28682</v>
      </c>
      <c r="D409" s="409" t="s">
        <v>22044</v>
      </c>
      <c r="E409" s="410">
        <v>20000</v>
      </c>
      <c r="F409" s="398">
        <v>0.5</v>
      </c>
      <c r="G409" s="399">
        <f t="shared" si="32"/>
        <v>10000</v>
      </c>
      <c r="H409" s="400" t="str">
        <f t="shared" si="33"/>
        <v>Введите курс</v>
      </c>
      <c r="I409" s="401">
        <v>10</v>
      </c>
      <c r="J409" s="402"/>
      <c r="K409" s="403">
        <f t="shared" si="34"/>
        <v>0</v>
      </c>
      <c r="L409" s="404">
        <f t="shared" si="35"/>
        <v>0</v>
      </c>
      <c r="M409" s="405" t="str">
        <f t="shared" si="36"/>
        <v/>
      </c>
      <c r="N409" s="412"/>
    </row>
    <row r="410" spans="1:14" ht="22.5" customHeight="1">
      <c r="A410" s="393" t="s">
        <v>22608</v>
      </c>
      <c r="B410" s="407">
        <v>8806164161241</v>
      </c>
      <c r="C410" s="408" t="s">
        <v>28683</v>
      </c>
      <c r="D410" s="409" t="s">
        <v>22042</v>
      </c>
      <c r="E410" s="410">
        <v>20000</v>
      </c>
      <c r="F410" s="398">
        <v>0.5</v>
      </c>
      <c r="G410" s="399">
        <f t="shared" si="32"/>
        <v>10000</v>
      </c>
      <c r="H410" s="400" t="str">
        <f t="shared" si="33"/>
        <v>Введите курс</v>
      </c>
      <c r="I410" s="401">
        <v>10</v>
      </c>
      <c r="J410" s="402"/>
      <c r="K410" s="403">
        <f t="shared" si="34"/>
        <v>0</v>
      </c>
      <c r="L410" s="404">
        <f t="shared" si="35"/>
        <v>0</v>
      </c>
      <c r="M410" s="405" t="str">
        <f t="shared" si="36"/>
        <v/>
      </c>
      <c r="N410" s="412"/>
    </row>
    <row r="411" spans="1:14" ht="22.5" customHeight="1">
      <c r="A411" s="393" t="s">
        <v>22609</v>
      </c>
      <c r="B411" s="407">
        <v>8806164134085</v>
      </c>
      <c r="C411" s="408" t="s">
        <v>28684</v>
      </c>
      <c r="D411" s="409" t="s">
        <v>23635</v>
      </c>
      <c r="E411" s="410">
        <v>25000</v>
      </c>
      <c r="F411" s="398">
        <v>0.5</v>
      </c>
      <c r="G411" s="399">
        <f t="shared" si="32"/>
        <v>12500</v>
      </c>
      <c r="H411" s="400" t="str">
        <f t="shared" si="33"/>
        <v>Введите курс</v>
      </c>
      <c r="I411" s="401">
        <v>10</v>
      </c>
      <c r="J411" s="402"/>
      <c r="K411" s="403">
        <f t="shared" si="34"/>
        <v>0</v>
      </c>
      <c r="L411" s="404">
        <f t="shared" si="35"/>
        <v>0</v>
      </c>
      <c r="M411" s="405" t="str">
        <f t="shared" si="36"/>
        <v/>
      </c>
      <c r="N411" s="412"/>
    </row>
    <row r="412" spans="1:14" ht="22.5" customHeight="1">
      <c r="A412" s="393" t="s">
        <v>22610</v>
      </c>
      <c r="B412" s="407">
        <v>8806164132562</v>
      </c>
      <c r="C412" s="408" t="s">
        <v>28685</v>
      </c>
      <c r="D412" s="409" t="s">
        <v>23634</v>
      </c>
      <c r="E412" s="410">
        <v>25000</v>
      </c>
      <c r="F412" s="398">
        <v>0.5</v>
      </c>
      <c r="G412" s="399">
        <f t="shared" si="32"/>
        <v>12500</v>
      </c>
      <c r="H412" s="400" t="str">
        <f t="shared" si="33"/>
        <v>Введите курс</v>
      </c>
      <c r="I412" s="401">
        <v>10</v>
      </c>
      <c r="J412" s="402"/>
      <c r="K412" s="403">
        <f t="shared" si="34"/>
        <v>0</v>
      </c>
      <c r="L412" s="404">
        <f t="shared" si="35"/>
        <v>0</v>
      </c>
      <c r="M412" s="405" t="str">
        <f t="shared" si="36"/>
        <v/>
      </c>
      <c r="N412" s="412"/>
    </row>
    <row r="413" spans="1:14" ht="22.5" customHeight="1">
      <c r="A413" s="393" t="s">
        <v>22611</v>
      </c>
      <c r="B413" s="407">
        <v>8806164132579</v>
      </c>
      <c r="C413" s="408" t="s">
        <v>28686</v>
      </c>
      <c r="D413" s="409" t="s">
        <v>23633</v>
      </c>
      <c r="E413" s="410">
        <v>25000</v>
      </c>
      <c r="F413" s="398">
        <v>0.5</v>
      </c>
      <c r="G413" s="399">
        <f t="shared" si="32"/>
        <v>12500</v>
      </c>
      <c r="H413" s="400" t="str">
        <f t="shared" si="33"/>
        <v>Введите курс</v>
      </c>
      <c r="I413" s="401">
        <v>10</v>
      </c>
      <c r="J413" s="402"/>
      <c r="K413" s="403">
        <f t="shared" si="34"/>
        <v>0</v>
      </c>
      <c r="L413" s="404">
        <f t="shared" si="35"/>
        <v>0</v>
      </c>
      <c r="M413" s="405" t="str">
        <f t="shared" si="36"/>
        <v/>
      </c>
      <c r="N413" s="412"/>
    </row>
    <row r="414" spans="1:14" ht="22.5" customHeight="1">
      <c r="A414" s="393" t="s">
        <v>22613</v>
      </c>
      <c r="B414" s="407">
        <v>8806164146774</v>
      </c>
      <c r="C414" s="408" t="s">
        <v>28687</v>
      </c>
      <c r="D414" s="409" t="s">
        <v>23632</v>
      </c>
      <c r="E414" s="410">
        <v>25000</v>
      </c>
      <c r="F414" s="398">
        <v>0.5</v>
      </c>
      <c r="G414" s="399">
        <f t="shared" si="32"/>
        <v>12500</v>
      </c>
      <c r="H414" s="400" t="str">
        <f t="shared" si="33"/>
        <v>Введите курс</v>
      </c>
      <c r="I414" s="401">
        <v>10</v>
      </c>
      <c r="J414" s="402"/>
      <c r="K414" s="403">
        <f t="shared" si="34"/>
        <v>0</v>
      </c>
      <c r="L414" s="404">
        <f t="shared" si="35"/>
        <v>0</v>
      </c>
      <c r="M414" s="405" t="str">
        <f t="shared" si="36"/>
        <v/>
      </c>
      <c r="N414" s="412"/>
    </row>
    <row r="415" spans="1:14" ht="22.5" customHeight="1">
      <c r="A415" s="393" t="s">
        <v>22614</v>
      </c>
      <c r="B415" s="407">
        <v>8806164164006</v>
      </c>
      <c r="C415" s="408" t="s">
        <v>28688</v>
      </c>
      <c r="D415" s="409" t="s">
        <v>23740</v>
      </c>
      <c r="E415" s="410">
        <v>25000</v>
      </c>
      <c r="F415" s="398">
        <v>0.5</v>
      </c>
      <c r="G415" s="399">
        <f t="shared" si="32"/>
        <v>12500</v>
      </c>
      <c r="H415" s="400" t="str">
        <f t="shared" si="33"/>
        <v>Введите курс</v>
      </c>
      <c r="I415" s="401">
        <v>10</v>
      </c>
      <c r="J415" s="402"/>
      <c r="K415" s="403">
        <f t="shared" si="34"/>
        <v>0</v>
      </c>
      <c r="L415" s="404">
        <f t="shared" si="35"/>
        <v>0</v>
      </c>
      <c r="M415" s="405" t="str">
        <f t="shared" si="36"/>
        <v/>
      </c>
      <c r="N415" s="412"/>
    </row>
    <row r="416" spans="1:14" ht="22.5" customHeight="1">
      <c r="A416" s="393" t="s">
        <v>22615</v>
      </c>
      <c r="B416" s="407">
        <v>8806164160640</v>
      </c>
      <c r="C416" s="408" t="s">
        <v>28689</v>
      </c>
      <c r="D416" s="409" t="s">
        <v>22234</v>
      </c>
      <c r="E416" s="410">
        <v>16000</v>
      </c>
      <c r="F416" s="398">
        <v>0.5</v>
      </c>
      <c r="G416" s="399">
        <f t="shared" si="32"/>
        <v>8000</v>
      </c>
      <c r="H416" s="400" t="str">
        <f t="shared" si="33"/>
        <v>Введите курс</v>
      </c>
      <c r="I416" s="401">
        <v>10</v>
      </c>
      <c r="J416" s="402"/>
      <c r="K416" s="403">
        <f t="shared" si="34"/>
        <v>0</v>
      </c>
      <c r="L416" s="404">
        <f t="shared" si="35"/>
        <v>0</v>
      </c>
      <c r="M416" s="405" t="str">
        <f t="shared" si="36"/>
        <v/>
      </c>
      <c r="N416" s="412"/>
    </row>
    <row r="417" spans="1:14" ht="22.5" customHeight="1">
      <c r="A417" s="393" t="s">
        <v>22616</v>
      </c>
      <c r="B417" s="407">
        <v>8806164160633</v>
      </c>
      <c r="C417" s="408" t="s">
        <v>28690</v>
      </c>
      <c r="D417" s="409" t="s">
        <v>22232</v>
      </c>
      <c r="E417" s="410">
        <v>16000</v>
      </c>
      <c r="F417" s="398">
        <v>0.5</v>
      </c>
      <c r="G417" s="399">
        <f t="shared" si="32"/>
        <v>8000</v>
      </c>
      <c r="H417" s="400" t="str">
        <f t="shared" si="33"/>
        <v>Введите курс</v>
      </c>
      <c r="I417" s="401">
        <v>10</v>
      </c>
      <c r="J417" s="402"/>
      <c r="K417" s="403">
        <f t="shared" si="34"/>
        <v>0</v>
      </c>
      <c r="L417" s="404">
        <f t="shared" si="35"/>
        <v>0</v>
      </c>
      <c r="M417" s="405" t="str">
        <f t="shared" si="36"/>
        <v/>
      </c>
      <c r="N417" s="412"/>
    </row>
    <row r="418" spans="1:14" ht="22.5" customHeight="1">
      <c r="A418" s="393" t="s">
        <v>22618</v>
      </c>
      <c r="B418" s="407">
        <v>8806164160664</v>
      </c>
      <c r="C418" s="408" t="s">
        <v>28691</v>
      </c>
      <c r="D418" s="409" t="s">
        <v>22156</v>
      </c>
      <c r="E418" s="410">
        <v>16000</v>
      </c>
      <c r="F418" s="398">
        <v>0.5</v>
      </c>
      <c r="G418" s="399">
        <f t="shared" si="32"/>
        <v>8000</v>
      </c>
      <c r="H418" s="400" t="str">
        <f t="shared" si="33"/>
        <v>Введите курс</v>
      </c>
      <c r="I418" s="401">
        <v>10</v>
      </c>
      <c r="J418" s="402"/>
      <c r="K418" s="403">
        <f t="shared" si="34"/>
        <v>0</v>
      </c>
      <c r="L418" s="404">
        <f t="shared" si="35"/>
        <v>0</v>
      </c>
      <c r="M418" s="405" t="str">
        <f t="shared" si="36"/>
        <v/>
      </c>
      <c r="N418" s="412"/>
    </row>
    <row r="419" spans="1:14" ht="22.5" customHeight="1">
      <c r="A419" s="393" t="s">
        <v>22620</v>
      </c>
      <c r="B419" s="407">
        <v>8806164161289</v>
      </c>
      <c r="C419" s="408" t="s">
        <v>28692</v>
      </c>
      <c r="D419" s="409" t="s">
        <v>22038</v>
      </c>
      <c r="E419" s="410">
        <v>20000</v>
      </c>
      <c r="F419" s="398">
        <v>0.5</v>
      </c>
      <c r="G419" s="399">
        <f t="shared" si="32"/>
        <v>10000</v>
      </c>
      <c r="H419" s="400" t="str">
        <f t="shared" si="33"/>
        <v>Введите курс</v>
      </c>
      <c r="I419" s="401">
        <v>10</v>
      </c>
      <c r="J419" s="402"/>
      <c r="K419" s="403">
        <f t="shared" si="34"/>
        <v>0</v>
      </c>
      <c r="L419" s="404">
        <f t="shared" si="35"/>
        <v>0</v>
      </c>
      <c r="M419" s="405" t="str">
        <f t="shared" si="36"/>
        <v/>
      </c>
      <c r="N419" s="412"/>
    </row>
    <row r="420" spans="1:14" ht="22.5" customHeight="1">
      <c r="A420" s="393" t="s">
        <v>22621</v>
      </c>
      <c r="B420" s="407">
        <v>8806164161265</v>
      </c>
      <c r="C420" s="408" t="s">
        <v>28693</v>
      </c>
      <c r="D420" s="409" t="s">
        <v>22036</v>
      </c>
      <c r="E420" s="410">
        <v>20000</v>
      </c>
      <c r="F420" s="398">
        <v>0.5</v>
      </c>
      <c r="G420" s="399">
        <f t="shared" si="32"/>
        <v>10000</v>
      </c>
      <c r="H420" s="400" t="str">
        <f t="shared" si="33"/>
        <v>Введите курс</v>
      </c>
      <c r="I420" s="401">
        <v>10</v>
      </c>
      <c r="J420" s="402"/>
      <c r="K420" s="403">
        <f t="shared" si="34"/>
        <v>0</v>
      </c>
      <c r="L420" s="404">
        <f t="shared" si="35"/>
        <v>0</v>
      </c>
      <c r="M420" s="405" t="str">
        <f t="shared" si="36"/>
        <v/>
      </c>
      <c r="N420" s="412"/>
    </row>
    <row r="421" spans="1:14" ht="22.5" customHeight="1">
      <c r="A421" s="393" t="s">
        <v>22623</v>
      </c>
      <c r="B421" s="407">
        <v>8806164161272</v>
      </c>
      <c r="C421" s="408" t="s">
        <v>28694</v>
      </c>
      <c r="D421" s="409" t="s">
        <v>22034</v>
      </c>
      <c r="E421" s="410">
        <v>20000</v>
      </c>
      <c r="F421" s="398">
        <v>0.5</v>
      </c>
      <c r="G421" s="399">
        <f t="shared" si="32"/>
        <v>10000</v>
      </c>
      <c r="H421" s="400" t="str">
        <f t="shared" si="33"/>
        <v>Введите курс</v>
      </c>
      <c r="I421" s="401">
        <v>10</v>
      </c>
      <c r="J421" s="402"/>
      <c r="K421" s="403">
        <f t="shared" si="34"/>
        <v>0</v>
      </c>
      <c r="L421" s="404">
        <f t="shared" si="35"/>
        <v>0</v>
      </c>
      <c r="M421" s="405" t="str">
        <f t="shared" si="36"/>
        <v/>
      </c>
      <c r="N421" s="412"/>
    </row>
    <row r="422" spans="1:14" ht="22.5" customHeight="1">
      <c r="A422" s="393" t="s">
        <v>22624</v>
      </c>
      <c r="B422" s="407">
        <v>8806164167717</v>
      </c>
      <c r="C422" s="408" t="s">
        <v>28695</v>
      </c>
      <c r="D422" s="409" t="s">
        <v>23811</v>
      </c>
      <c r="E422" s="410">
        <v>6000</v>
      </c>
      <c r="F422" s="398">
        <v>0.5</v>
      </c>
      <c r="G422" s="399">
        <f t="shared" si="32"/>
        <v>3000</v>
      </c>
      <c r="H422" s="400" t="str">
        <f t="shared" si="33"/>
        <v>Введите курс</v>
      </c>
      <c r="I422" s="401">
        <v>12</v>
      </c>
      <c r="J422" s="402"/>
      <c r="K422" s="403">
        <f t="shared" si="34"/>
        <v>0</v>
      </c>
      <c r="L422" s="404">
        <f t="shared" si="35"/>
        <v>0</v>
      </c>
      <c r="M422" s="405" t="str">
        <f t="shared" si="36"/>
        <v/>
      </c>
      <c r="N422" s="412"/>
    </row>
    <row r="423" spans="1:14" ht="22.5" customHeight="1">
      <c r="A423" s="393" t="s">
        <v>22625</v>
      </c>
      <c r="B423" s="407">
        <v>8806164167724</v>
      </c>
      <c r="C423" s="408" t="s">
        <v>28696</v>
      </c>
      <c r="D423" s="409" t="s">
        <v>23810</v>
      </c>
      <c r="E423" s="410">
        <v>6000</v>
      </c>
      <c r="F423" s="398">
        <v>0.5</v>
      </c>
      <c r="G423" s="399">
        <f t="shared" si="32"/>
        <v>3000</v>
      </c>
      <c r="H423" s="400" t="str">
        <f t="shared" si="33"/>
        <v>Введите курс</v>
      </c>
      <c r="I423" s="401">
        <v>12</v>
      </c>
      <c r="J423" s="402"/>
      <c r="K423" s="403">
        <f t="shared" si="34"/>
        <v>0</v>
      </c>
      <c r="L423" s="404">
        <f t="shared" si="35"/>
        <v>0</v>
      </c>
      <c r="M423" s="405" t="str">
        <f t="shared" si="36"/>
        <v/>
      </c>
      <c r="N423" s="412"/>
    </row>
    <row r="424" spans="1:14" ht="22.5" customHeight="1">
      <c r="A424" s="393" t="s">
        <v>22626</v>
      </c>
      <c r="B424" s="407">
        <v>8806164167670</v>
      </c>
      <c r="C424" s="408" t="s">
        <v>28697</v>
      </c>
      <c r="D424" s="409" t="s">
        <v>23814</v>
      </c>
      <c r="E424" s="410">
        <v>6000</v>
      </c>
      <c r="F424" s="398">
        <v>0.5</v>
      </c>
      <c r="G424" s="399">
        <f t="shared" si="32"/>
        <v>3000</v>
      </c>
      <c r="H424" s="400" t="str">
        <f t="shared" si="33"/>
        <v>Введите курс</v>
      </c>
      <c r="I424" s="401">
        <v>12</v>
      </c>
      <c r="J424" s="402"/>
      <c r="K424" s="403">
        <f t="shared" si="34"/>
        <v>0</v>
      </c>
      <c r="L424" s="404">
        <f t="shared" si="35"/>
        <v>0</v>
      </c>
      <c r="M424" s="405" t="str">
        <f t="shared" si="36"/>
        <v/>
      </c>
      <c r="N424" s="412"/>
    </row>
    <row r="425" spans="1:14" ht="22.5" customHeight="1">
      <c r="A425" s="393" t="s">
        <v>22628</v>
      </c>
      <c r="B425" s="407">
        <v>8806164167687</v>
      </c>
      <c r="C425" s="408" t="s">
        <v>28698</v>
      </c>
      <c r="D425" s="409" t="s">
        <v>23813</v>
      </c>
      <c r="E425" s="410">
        <v>6000</v>
      </c>
      <c r="F425" s="398">
        <v>0.5</v>
      </c>
      <c r="G425" s="399">
        <f t="shared" si="32"/>
        <v>3000</v>
      </c>
      <c r="H425" s="400" t="str">
        <f t="shared" si="33"/>
        <v>Введите курс</v>
      </c>
      <c r="I425" s="401">
        <v>12</v>
      </c>
      <c r="J425" s="402"/>
      <c r="K425" s="403">
        <f t="shared" si="34"/>
        <v>0</v>
      </c>
      <c r="L425" s="404">
        <f t="shared" si="35"/>
        <v>0</v>
      </c>
      <c r="M425" s="405" t="str">
        <f t="shared" si="36"/>
        <v/>
      </c>
      <c r="N425" s="412"/>
    </row>
    <row r="426" spans="1:14" ht="22.5" customHeight="1">
      <c r="A426" s="393" t="s">
        <v>22630</v>
      </c>
      <c r="B426" s="407">
        <v>8806164167700</v>
      </c>
      <c r="C426" s="408" t="s">
        <v>28699</v>
      </c>
      <c r="D426" s="409" t="s">
        <v>23812</v>
      </c>
      <c r="E426" s="410">
        <v>6000</v>
      </c>
      <c r="F426" s="398">
        <v>0.5</v>
      </c>
      <c r="G426" s="399">
        <f t="shared" si="32"/>
        <v>3000</v>
      </c>
      <c r="H426" s="400" t="str">
        <f t="shared" si="33"/>
        <v>Введите курс</v>
      </c>
      <c r="I426" s="401">
        <v>12</v>
      </c>
      <c r="J426" s="402"/>
      <c r="K426" s="403">
        <f t="shared" si="34"/>
        <v>0</v>
      </c>
      <c r="L426" s="404">
        <f t="shared" si="35"/>
        <v>0</v>
      </c>
      <c r="M426" s="405" t="str">
        <f t="shared" si="36"/>
        <v/>
      </c>
      <c r="N426" s="412"/>
    </row>
    <row r="427" spans="1:14" ht="22.5" customHeight="1">
      <c r="A427" s="393" t="s">
        <v>22632</v>
      </c>
      <c r="B427" s="407">
        <v>8806164143704</v>
      </c>
      <c r="C427" s="408" t="s">
        <v>28700</v>
      </c>
      <c r="D427" s="409" t="s">
        <v>22230</v>
      </c>
      <c r="E427" s="410">
        <v>15000</v>
      </c>
      <c r="F427" s="398">
        <v>0.5</v>
      </c>
      <c r="G427" s="399">
        <f t="shared" si="32"/>
        <v>7500</v>
      </c>
      <c r="H427" s="400" t="str">
        <f t="shared" si="33"/>
        <v>Введите курс</v>
      </c>
      <c r="I427" s="401">
        <v>10</v>
      </c>
      <c r="J427" s="402"/>
      <c r="K427" s="403">
        <f t="shared" si="34"/>
        <v>0</v>
      </c>
      <c r="L427" s="404">
        <f t="shared" si="35"/>
        <v>0</v>
      </c>
      <c r="M427" s="405" t="str">
        <f t="shared" si="36"/>
        <v/>
      </c>
      <c r="N427" s="412"/>
    </row>
    <row r="428" spans="1:14" ht="22.5" customHeight="1">
      <c r="A428" s="393" t="s">
        <v>22633</v>
      </c>
      <c r="B428" s="407">
        <v>8806164144633</v>
      </c>
      <c r="C428" s="408" t="s">
        <v>28701</v>
      </c>
      <c r="D428" s="409" t="s">
        <v>22172</v>
      </c>
      <c r="E428" s="410">
        <v>15000</v>
      </c>
      <c r="F428" s="398">
        <v>0.5</v>
      </c>
      <c r="G428" s="399">
        <f t="shared" si="32"/>
        <v>7500</v>
      </c>
      <c r="H428" s="400" t="str">
        <f t="shared" si="33"/>
        <v>Введите курс</v>
      </c>
      <c r="I428" s="401">
        <v>12</v>
      </c>
      <c r="J428" s="402"/>
      <c r="K428" s="403">
        <f t="shared" si="34"/>
        <v>0</v>
      </c>
      <c r="L428" s="404">
        <f t="shared" si="35"/>
        <v>0</v>
      </c>
      <c r="M428" s="405" t="str">
        <f t="shared" si="36"/>
        <v/>
      </c>
      <c r="N428" s="412"/>
    </row>
    <row r="429" spans="1:14" ht="22.5" customHeight="1">
      <c r="A429" s="393" t="s">
        <v>22634</v>
      </c>
      <c r="B429" s="407">
        <v>8806164138168</v>
      </c>
      <c r="C429" s="408" t="s">
        <v>28702</v>
      </c>
      <c r="D429" s="409" t="s">
        <v>22182</v>
      </c>
      <c r="E429" s="410">
        <v>14000</v>
      </c>
      <c r="F429" s="398">
        <v>0.5</v>
      </c>
      <c r="G429" s="399">
        <f t="shared" si="32"/>
        <v>7000</v>
      </c>
      <c r="H429" s="400" t="str">
        <f t="shared" si="33"/>
        <v>Введите курс</v>
      </c>
      <c r="I429" s="401">
        <v>10</v>
      </c>
      <c r="J429" s="402"/>
      <c r="K429" s="403">
        <f t="shared" si="34"/>
        <v>0</v>
      </c>
      <c r="L429" s="404">
        <f t="shared" si="35"/>
        <v>0</v>
      </c>
      <c r="M429" s="405" t="str">
        <f t="shared" si="36"/>
        <v/>
      </c>
      <c r="N429" s="412"/>
    </row>
    <row r="430" spans="1:14" ht="22.5" customHeight="1">
      <c r="A430" s="393" t="s">
        <v>22635</v>
      </c>
      <c r="B430" s="407">
        <v>8806164138151</v>
      </c>
      <c r="C430" s="408" t="s">
        <v>28703</v>
      </c>
      <c r="D430" s="409" t="s">
        <v>22180</v>
      </c>
      <c r="E430" s="410">
        <v>14000</v>
      </c>
      <c r="F430" s="398">
        <v>0.5</v>
      </c>
      <c r="G430" s="399">
        <f t="shared" si="32"/>
        <v>7000</v>
      </c>
      <c r="H430" s="400" t="str">
        <f t="shared" si="33"/>
        <v>Введите курс</v>
      </c>
      <c r="I430" s="401">
        <v>10</v>
      </c>
      <c r="J430" s="402"/>
      <c r="K430" s="403">
        <f t="shared" si="34"/>
        <v>0</v>
      </c>
      <c r="L430" s="404">
        <f t="shared" si="35"/>
        <v>0</v>
      </c>
      <c r="M430" s="405" t="str">
        <f t="shared" si="36"/>
        <v/>
      </c>
      <c r="N430" s="412"/>
    </row>
    <row r="431" spans="1:14" ht="22.5" customHeight="1">
      <c r="A431" s="393" t="s">
        <v>22636</v>
      </c>
      <c r="B431" s="407">
        <v>8806164141267</v>
      </c>
      <c r="C431" s="408" t="s">
        <v>28704</v>
      </c>
      <c r="D431" s="409" t="s">
        <v>22191</v>
      </c>
      <c r="E431" s="410">
        <v>16000</v>
      </c>
      <c r="F431" s="398">
        <v>0.5</v>
      </c>
      <c r="G431" s="399">
        <f t="shared" si="32"/>
        <v>8000</v>
      </c>
      <c r="H431" s="400" t="str">
        <f t="shared" si="33"/>
        <v>Введите курс</v>
      </c>
      <c r="I431" s="401">
        <v>8</v>
      </c>
      <c r="J431" s="402"/>
      <c r="K431" s="403">
        <f t="shared" si="34"/>
        <v>0</v>
      </c>
      <c r="L431" s="404">
        <f t="shared" si="35"/>
        <v>0</v>
      </c>
      <c r="M431" s="405" t="str">
        <f t="shared" si="36"/>
        <v/>
      </c>
      <c r="N431" s="412"/>
    </row>
    <row r="432" spans="1:14" ht="22.5" customHeight="1">
      <c r="A432" s="393" t="s">
        <v>22637</v>
      </c>
      <c r="B432" s="407">
        <v>8806164143728</v>
      </c>
      <c r="C432" s="408" t="s">
        <v>28705</v>
      </c>
      <c r="D432" s="409" t="s">
        <v>22228</v>
      </c>
      <c r="E432" s="410">
        <v>14000</v>
      </c>
      <c r="F432" s="398">
        <v>0.5</v>
      </c>
      <c r="G432" s="399">
        <f t="shared" si="32"/>
        <v>7000</v>
      </c>
      <c r="H432" s="400" t="str">
        <f t="shared" si="33"/>
        <v>Введите курс</v>
      </c>
      <c r="I432" s="401">
        <v>10</v>
      </c>
      <c r="J432" s="402"/>
      <c r="K432" s="403">
        <f t="shared" si="34"/>
        <v>0</v>
      </c>
      <c r="L432" s="404">
        <f t="shared" si="35"/>
        <v>0</v>
      </c>
      <c r="M432" s="405" t="str">
        <f t="shared" si="36"/>
        <v/>
      </c>
      <c r="N432" s="412"/>
    </row>
    <row r="433" spans="1:14" ht="22.5" customHeight="1">
      <c r="A433" s="393" t="s">
        <v>22639</v>
      </c>
      <c r="B433" s="407">
        <v>8806164143711</v>
      </c>
      <c r="C433" s="408" t="s">
        <v>28706</v>
      </c>
      <c r="D433" s="409" t="s">
        <v>22226</v>
      </c>
      <c r="E433" s="410">
        <v>14000</v>
      </c>
      <c r="F433" s="398">
        <v>0.5</v>
      </c>
      <c r="G433" s="399">
        <f t="shared" si="32"/>
        <v>7000</v>
      </c>
      <c r="H433" s="400" t="str">
        <f t="shared" si="33"/>
        <v>Введите курс</v>
      </c>
      <c r="I433" s="401">
        <v>10</v>
      </c>
      <c r="J433" s="402"/>
      <c r="K433" s="403">
        <f t="shared" si="34"/>
        <v>0</v>
      </c>
      <c r="L433" s="404">
        <f t="shared" si="35"/>
        <v>0</v>
      </c>
      <c r="M433" s="405" t="str">
        <f t="shared" si="36"/>
        <v/>
      </c>
      <c r="N433" s="412"/>
    </row>
    <row r="434" spans="1:14" ht="22.5" customHeight="1">
      <c r="A434" s="393" t="s">
        <v>22641</v>
      </c>
      <c r="B434" s="407">
        <v>8806164138144</v>
      </c>
      <c r="C434" s="408" t="s">
        <v>28707</v>
      </c>
      <c r="D434" s="409" t="s">
        <v>22153</v>
      </c>
      <c r="E434" s="410">
        <v>14000</v>
      </c>
      <c r="F434" s="398">
        <v>0.5</v>
      </c>
      <c r="G434" s="399">
        <f t="shared" si="32"/>
        <v>7000</v>
      </c>
      <c r="H434" s="400" t="str">
        <f t="shared" si="33"/>
        <v>Введите курс</v>
      </c>
      <c r="I434" s="401">
        <v>10</v>
      </c>
      <c r="J434" s="402"/>
      <c r="K434" s="403">
        <f t="shared" si="34"/>
        <v>0</v>
      </c>
      <c r="L434" s="404">
        <f t="shared" si="35"/>
        <v>0</v>
      </c>
      <c r="M434" s="405" t="str">
        <f t="shared" si="36"/>
        <v/>
      </c>
      <c r="N434" s="412"/>
    </row>
    <row r="435" spans="1:14" ht="22.5" customHeight="1">
      <c r="A435" s="393" t="s">
        <v>22643</v>
      </c>
      <c r="B435" s="407">
        <v>8806164138137</v>
      </c>
      <c r="C435" s="408" t="s">
        <v>28708</v>
      </c>
      <c r="D435" s="409" t="s">
        <v>22151</v>
      </c>
      <c r="E435" s="410">
        <v>14000</v>
      </c>
      <c r="F435" s="398">
        <v>0.5</v>
      </c>
      <c r="G435" s="399">
        <f t="shared" si="32"/>
        <v>7000</v>
      </c>
      <c r="H435" s="400" t="str">
        <f t="shared" si="33"/>
        <v>Введите курс</v>
      </c>
      <c r="I435" s="401">
        <v>10</v>
      </c>
      <c r="J435" s="402"/>
      <c r="K435" s="403">
        <f t="shared" si="34"/>
        <v>0</v>
      </c>
      <c r="L435" s="404">
        <f t="shared" si="35"/>
        <v>0</v>
      </c>
      <c r="M435" s="405" t="str">
        <f t="shared" si="36"/>
        <v/>
      </c>
      <c r="N435" s="412"/>
    </row>
    <row r="436" spans="1:14" ht="22.5" customHeight="1">
      <c r="A436" s="393" t="s">
        <v>22644</v>
      </c>
      <c r="B436" s="407" t="s">
        <v>28053</v>
      </c>
      <c r="C436" s="408" t="s">
        <v>28709</v>
      </c>
      <c r="D436" s="409" t="s">
        <v>28710</v>
      </c>
      <c r="E436" s="410">
        <v>45000</v>
      </c>
      <c r="F436" s="398">
        <v>0.5</v>
      </c>
      <c r="G436" s="399">
        <f t="shared" si="32"/>
        <v>22500</v>
      </c>
      <c r="H436" s="400" t="str">
        <f t="shared" si="33"/>
        <v>Введите курс</v>
      </c>
      <c r="I436" s="401">
        <v>10</v>
      </c>
      <c r="J436" s="402"/>
      <c r="K436" s="403">
        <f t="shared" si="34"/>
        <v>0</v>
      </c>
      <c r="L436" s="404">
        <f t="shared" si="35"/>
        <v>0</v>
      </c>
      <c r="M436" s="405" t="str">
        <f t="shared" si="36"/>
        <v/>
      </c>
      <c r="N436" s="412"/>
    </row>
    <row r="437" spans="1:14" ht="22.5" customHeight="1">
      <c r="A437" s="393" t="s">
        <v>22645</v>
      </c>
      <c r="B437" s="407">
        <v>8806164145050</v>
      </c>
      <c r="C437" s="408" t="s">
        <v>28711</v>
      </c>
      <c r="D437" s="409" t="s">
        <v>22141</v>
      </c>
      <c r="E437" s="410">
        <v>6000</v>
      </c>
      <c r="F437" s="398">
        <v>0.5</v>
      </c>
      <c r="G437" s="399">
        <f t="shared" si="32"/>
        <v>3000</v>
      </c>
      <c r="H437" s="400" t="str">
        <f t="shared" si="33"/>
        <v>Введите курс</v>
      </c>
      <c r="I437" s="401">
        <v>10</v>
      </c>
      <c r="J437" s="402"/>
      <c r="K437" s="403">
        <f t="shared" si="34"/>
        <v>0</v>
      </c>
      <c r="L437" s="404">
        <f t="shared" si="35"/>
        <v>0</v>
      </c>
      <c r="M437" s="405" t="str">
        <f t="shared" si="36"/>
        <v/>
      </c>
      <c r="N437" s="412"/>
    </row>
    <row r="438" spans="1:14" ht="22.5" customHeight="1">
      <c r="A438" s="393" t="s">
        <v>22646</v>
      </c>
      <c r="B438" s="407">
        <v>8806164145043</v>
      </c>
      <c r="C438" s="408" t="s">
        <v>28712</v>
      </c>
      <c r="D438" s="409" t="s">
        <v>22139</v>
      </c>
      <c r="E438" s="410">
        <v>6000</v>
      </c>
      <c r="F438" s="398">
        <v>0.5</v>
      </c>
      <c r="G438" s="399">
        <f t="shared" si="32"/>
        <v>3000</v>
      </c>
      <c r="H438" s="400" t="str">
        <f t="shared" si="33"/>
        <v>Введите курс</v>
      </c>
      <c r="I438" s="401">
        <v>10</v>
      </c>
      <c r="J438" s="402"/>
      <c r="K438" s="403">
        <f t="shared" si="34"/>
        <v>0</v>
      </c>
      <c r="L438" s="404">
        <f t="shared" si="35"/>
        <v>0</v>
      </c>
      <c r="M438" s="405" t="str">
        <f t="shared" si="36"/>
        <v/>
      </c>
      <c r="N438" s="412"/>
    </row>
    <row r="439" spans="1:14" ht="22.5" customHeight="1">
      <c r="A439" s="393" t="s">
        <v>22647</v>
      </c>
      <c r="B439" s="407">
        <v>8806164163719</v>
      </c>
      <c r="C439" s="408" t="s">
        <v>28713</v>
      </c>
      <c r="D439" s="409" t="s">
        <v>23707</v>
      </c>
      <c r="E439" s="410">
        <v>17000</v>
      </c>
      <c r="F439" s="398">
        <v>0.5</v>
      </c>
      <c r="G439" s="399">
        <f t="shared" si="32"/>
        <v>8500</v>
      </c>
      <c r="H439" s="400" t="str">
        <f t="shared" si="33"/>
        <v>Введите курс</v>
      </c>
      <c r="I439" s="401">
        <v>10</v>
      </c>
      <c r="J439" s="402"/>
      <c r="K439" s="403">
        <f t="shared" si="34"/>
        <v>0</v>
      </c>
      <c r="L439" s="404">
        <f t="shared" si="35"/>
        <v>0</v>
      </c>
      <c r="M439" s="405" t="str">
        <f t="shared" si="36"/>
        <v/>
      </c>
      <c r="N439" s="412"/>
    </row>
    <row r="440" spans="1:14" ht="22.5" customHeight="1">
      <c r="A440" s="393" t="s">
        <v>22648</v>
      </c>
      <c r="B440" s="407">
        <v>8806164163726</v>
      </c>
      <c r="C440" s="408" t="s">
        <v>28714</v>
      </c>
      <c r="D440" s="409" t="s">
        <v>23706</v>
      </c>
      <c r="E440" s="410">
        <v>17000</v>
      </c>
      <c r="F440" s="398">
        <v>0.5</v>
      </c>
      <c r="G440" s="399">
        <f t="shared" si="32"/>
        <v>8500</v>
      </c>
      <c r="H440" s="400" t="str">
        <f t="shared" si="33"/>
        <v>Введите курс</v>
      </c>
      <c r="I440" s="401">
        <v>10</v>
      </c>
      <c r="J440" s="402"/>
      <c r="K440" s="403">
        <f t="shared" si="34"/>
        <v>0</v>
      </c>
      <c r="L440" s="404">
        <f t="shared" si="35"/>
        <v>0</v>
      </c>
      <c r="M440" s="405" t="str">
        <f t="shared" si="36"/>
        <v/>
      </c>
      <c r="N440" s="412"/>
    </row>
    <row r="441" spans="1:14" ht="22.5" customHeight="1">
      <c r="A441" s="393" t="s">
        <v>22650</v>
      </c>
      <c r="B441" s="407">
        <v>8806164163269</v>
      </c>
      <c r="C441" s="408" t="s">
        <v>28715</v>
      </c>
      <c r="D441" s="409" t="s">
        <v>22657</v>
      </c>
      <c r="E441" s="410">
        <v>14000</v>
      </c>
      <c r="F441" s="398">
        <v>0.5</v>
      </c>
      <c r="G441" s="399">
        <f t="shared" si="32"/>
        <v>7000</v>
      </c>
      <c r="H441" s="400" t="str">
        <f t="shared" si="33"/>
        <v>Введите курс</v>
      </c>
      <c r="I441" s="401">
        <v>10</v>
      </c>
      <c r="J441" s="402"/>
      <c r="K441" s="403">
        <f t="shared" si="34"/>
        <v>0</v>
      </c>
      <c r="L441" s="404">
        <f t="shared" si="35"/>
        <v>0</v>
      </c>
      <c r="M441" s="405" t="str">
        <f t="shared" si="36"/>
        <v/>
      </c>
      <c r="N441" s="412"/>
    </row>
    <row r="442" spans="1:14" ht="22.5" customHeight="1">
      <c r="A442" s="393" t="s">
        <v>22652</v>
      </c>
      <c r="B442" s="407">
        <v>8806164163283</v>
      </c>
      <c r="C442" s="408" t="s">
        <v>28716</v>
      </c>
      <c r="D442" s="409" t="s">
        <v>22743</v>
      </c>
      <c r="E442" s="410">
        <v>17000</v>
      </c>
      <c r="F442" s="398">
        <v>0.5</v>
      </c>
      <c r="G442" s="399">
        <f t="shared" si="32"/>
        <v>8500</v>
      </c>
      <c r="H442" s="400" t="str">
        <f t="shared" si="33"/>
        <v>Введите курс</v>
      </c>
      <c r="I442" s="401">
        <v>10</v>
      </c>
      <c r="J442" s="402"/>
      <c r="K442" s="403">
        <f t="shared" si="34"/>
        <v>0</v>
      </c>
      <c r="L442" s="404">
        <f t="shared" si="35"/>
        <v>0</v>
      </c>
      <c r="M442" s="405" t="str">
        <f t="shared" si="36"/>
        <v/>
      </c>
      <c r="N442" s="412"/>
    </row>
    <row r="443" spans="1:14" ht="22.5" customHeight="1">
      <c r="A443" s="393" t="s">
        <v>22653</v>
      </c>
      <c r="B443" s="407">
        <v>8806164163276</v>
      </c>
      <c r="C443" s="408" t="s">
        <v>28717</v>
      </c>
      <c r="D443" s="409" t="s">
        <v>22600</v>
      </c>
      <c r="E443" s="410">
        <v>14000</v>
      </c>
      <c r="F443" s="398">
        <v>0.5</v>
      </c>
      <c r="G443" s="399">
        <f t="shared" si="32"/>
        <v>7000</v>
      </c>
      <c r="H443" s="400" t="str">
        <f t="shared" si="33"/>
        <v>Введите курс</v>
      </c>
      <c r="I443" s="401">
        <v>10</v>
      </c>
      <c r="J443" s="402"/>
      <c r="K443" s="403">
        <f t="shared" si="34"/>
        <v>0</v>
      </c>
      <c r="L443" s="404">
        <f t="shared" si="35"/>
        <v>0</v>
      </c>
      <c r="M443" s="405" t="str">
        <f t="shared" si="36"/>
        <v/>
      </c>
      <c r="N443" s="412"/>
    </row>
    <row r="444" spans="1:14" ht="22.5" customHeight="1">
      <c r="A444" s="393" t="s">
        <v>22654</v>
      </c>
      <c r="B444" s="407">
        <v>8806164141663</v>
      </c>
      <c r="C444" s="408" t="s">
        <v>28718</v>
      </c>
      <c r="D444" s="409" t="s">
        <v>22700</v>
      </c>
      <c r="E444" s="410">
        <v>7500</v>
      </c>
      <c r="F444" s="398">
        <v>0.5</v>
      </c>
      <c r="G444" s="399">
        <f t="shared" si="32"/>
        <v>3750</v>
      </c>
      <c r="H444" s="400" t="str">
        <f t="shared" si="33"/>
        <v>Введите курс</v>
      </c>
      <c r="I444" s="401">
        <v>10</v>
      </c>
      <c r="J444" s="402"/>
      <c r="K444" s="403">
        <f t="shared" si="34"/>
        <v>0</v>
      </c>
      <c r="L444" s="404">
        <f t="shared" si="35"/>
        <v>0</v>
      </c>
      <c r="M444" s="405" t="str">
        <f t="shared" si="36"/>
        <v/>
      </c>
      <c r="N444" s="412"/>
    </row>
    <row r="445" spans="1:14" ht="22.5" customHeight="1">
      <c r="A445" s="393" t="s">
        <v>22655</v>
      </c>
      <c r="B445" s="407">
        <v>8806164138441</v>
      </c>
      <c r="C445" s="408" t="s">
        <v>28719</v>
      </c>
      <c r="D445" s="409" t="s">
        <v>22198</v>
      </c>
      <c r="E445" s="410">
        <v>6500</v>
      </c>
      <c r="F445" s="398">
        <v>0.5</v>
      </c>
      <c r="G445" s="399">
        <f t="shared" si="32"/>
        <v>3250</v>
      </c>
      <c r="H445" s="400" t="str">
        <f t="shared" si="33"/>
        <v>Введите курс</v>
      </c>
      <c r="I445" s="401">
        <v>10</v>
      </c>
      <c r="J445" s="402"/>
      <c r="K445" s="403">
        <f t="shared" si="34"/>
        <v>0</v>
      </c>
      <c r="L445" s="404">
        <f t="shared" si="35"/>
        <v>0</v>
      </c>
      <c r="M445" s="405" t="str">
        <f t="shared" si="36"/>
        <v/>
      </c>
      <c r="N445" s="412"/>
    </row>
    <row r="446" spans="1:14" ht="22.5" customHeight="1">
      <c r="A446" s="393" t="s">
        <v>22656</v>
      </c>
      <c r="B446" s="407">
        <v>8806164162590</v>
      </c>
      <c r="C446" s="408" t="s">
        <v>28720</v>
      </c>
      <c r="D446" s="409" t="s">
        <v>22671</v>
      </c>
      <c r="E446" s="410">
        <v>10000</v>
      </c>
      <c r="F446" s="398">
        <v>0.5</v>
      </c>
      <c r="G446" s="399">
        <f t="shared" si="32"/>
        <v>5000</v>
      </c>
      <c r="H446" s="400" t="str">
        <f t="shared" si="33"/>
        <v>Введите курс</v>
      </c>
      <c r="I446" s="401">
        <v>10</v>
      </c>
      <c r="J446" s="402"/>
      <c r="K446" s="403">
        <f t="shared" si="34"/>
        <v>0</v>
      </c>
      <c r="L446" s="404">
        <f t="shared" si="35"/>
        <v>0</v>
      </c>
      <c r="M446" s="405" t="str">
        <f t="shared" si="36"/>
        <v/>
      </c>
      <c r="N446" s="412"/>
    </row>
    <row r="447" spans="1:14" ht="22.5" customHeight="1">
      <c r="A447" s="393" t="s">
        <v>22658</v>
      </c>
      <c r="B447" s="407">
        <v>8806164168721</v>
      </c>
      <c r="C447" s="408" t="s">
        <v>28721</v>
      </c>
      <c r="D447" s="409" t="s">
        <v>23820</v>
      </c>
      <c r="E447" s="410">
        <v>11000</v>
      </c>
      <c r="F447" s="398">
        <v>0.5</v>
      </c>
      <c r="G447" s="399">
        <f t="shared" si="32"/>
        <v>5500</v>
      </c>
      <c r="H447" s="400" t="str">
        <f t="shared" si="33"/>
        <v>Введите курс</v>
      </c>
      <c r="I447" s="401">
        <v>10</v>
      </c>
      <c r="J447" s="402"/>
      <c r="K447" s="403">
        <f t="shared" si="34"/>
        <v>0</v>
      </c>
      <c r="L447" s="404">
        <f t="shared" si="35"/>
        <v>0</v>
      </c>
      <c r="M447" s="405" t="str">
        <f t="shared" si="36"/>
        <v/>
      </c>
      <c r="N447" s="412"/>
    </row>
    <row r="448" spans="1:14" ht="22.5" customHeight="1">
      <c r="A448" s="393" t="s">
        <v>22660</v>
      </c>
      <c r="B448" s="407">
        <v>8806164168790</v>
      </c>
      <c r="C448" s="408" t="s">
        <v>28722</v>
      </c>
      <c r="D448" s="409" t="s">
        <v>23841</v>
      </c>
      <c r="E448" s="410">
        <v>5000</v>
      </c>
      <c r="F448" s="398">
        <v>0.5</v>
      </c>
      <c r="G448" s="399">
        <f t="shared" si="32"/>
        <v>2500</v>
      </c>
      <c r="H448" s="400" t="str">
        <f t="shared" si="33"/>
        <v>Введите курс</v>
      </c>
      <c r="I448" s="401">
        <v>30</v>
      </c>
      <c r="J448" s="402"/>
      <c r="K448" s="403">
        <f t="shared" si="34"/>
        <v>0</v>
      </c>
      <c r="L448" s="404">
        <f t="shared" si="35"/>
        <v>0</v>
      </c>
      <c r="M448" s="405" t="str">
        <f t="shared" si="36"/>
        <v/>
      </c>
      <c r="N448" s="412"/>
    </row>
    <row r="449" spans="1:14" ht="22.5" customHeight="1">
      <c r="A449" s="393" t="s">
        <v>22662</v>
      </c>
      <c r="B449" s="407">
        <v>8806164168738</v>
      </c>
      <c r="C449" s="408" t="s">
        <v>28723</v>
      </c>
      <c r="D449" s="409" t="s">
        <v>23819</v>
      </c>
      <c r="E449" s="410">
        <v>11000</v>
      </c>
      <c r="F449" s="398">
        <v>0.5</v>
      </c>
      <c r="G449" s="399">
        <f t="shared" si="32"/>
        <v>5500</v>
      </c>
      <c r="H449" s="400" t="str">
        <f t="shared" si="33"/>
        <v>Введите курс</v>
      </c>
      <c r="I449" s="401">
        <v>10</v>
      </c>
      <c r="J449" s="402"/>
      <c r="K449" s="403">
        <f t="shared" si="34"/>
        <v>0</v>
      </c>
      <c r="L449" s="404">
        <f t="shared" si="35"/>
        <v>0</v>
      </c>
      <c r="M449" s="405" t="str">
        <f t="shared" si="36"/>
        <v/>
      </c>
      <c r="N449" s="412"/>
    </row>
    <row r="450" spans="1:14" ht="22.5" customHeight="1">
      <c r="A450" s="393" t="s">
        <v>22663</v>
      </c>
      <c r="B450" s="407">
        <v>8806164168714</v>
      </c>
      <c r="C450" s="408" t="s">
        <v>28724</v>
      </c>
      <c r="D450" s="409" t="s">
        <v>22864</v>
      </c>
      <c r="E450" s="410">
        <v>9000</v>
      </c>
      <c r="F450" s="398">
        <v>0.5</v>
      </c>
      <c r="G450" s="399">
        <f t="shared" si="32"/>
        <v>4500</v>
      </c>
      <c r="H450" s="400" t="str">
        <f t="shared" si="33"/>
        <v>Введите курс</v>
      </c>
      <c r="I450" s="401">
        <v>10</v>
      </c>
      <c r="J450" s="402"/>
      <c r="K450" s="403">
        <f t="shared" si="34"/>
        <v>0</v>
      </c>
      <c r="L450" s="404">
        <f t="shared" si="35"/>
        <v>0</v>
      </c>
      <c r="M450" s="405" t="str">
        <f t="shared" si="36"/>
        <v/>
      </c>
      <c r="N450" s="412"/>
    </row>
    <row r="451" spans="1:14" ht="22.5" customHeight="1">
      <c r="A451" s="393" t="s">
        <v>22664</v>
      </c>
      <c r="B451" s="407">
        <v>8806164148587</v>
      </c>
      <c r="C451" s="408" t="s">
        <v>28725</v>
      </c>
      <c r="D451" s="409" t="s">
        <v>22597</v>
      </c>
      <c r="E451" s="410">
        <v>12000</v>
      </c>
      <c r="F451" s="398">
        <v>0.5</v>
      </c>
      <c r="G451" s="399">
        <f t="shared" si="32"/>
        <v>6000</v>
      </c>
      <c r="H451" s="400" t="str">
        <f t="shared" si="33"/>
        <v>Введите курс</v>
      </c>
      <c r="I451" s="401">
        <v>10</v>
      </c>
      <c r="J451" s="402"/>
      <c r="K451" s="403">
        <f t="shared" si="34"/>
        <v>0</v>
      </c>
      <c r="L451" s="404">
        <f t="shared" si="35"/>
        <v>0</v>
      </c>
      <c r="M451" s="405" t="str">
        <f t="shared" si="36"/>
        <v/>
      </c>
      <c r="N451" s="412"/>
    </row>
    <row r="452" spans="1:14" ht="22.5" customHeight="1">
      <c r="A452" s="393" t="s">
        <v>22665</v>
      </c>
      <c r="B452" s="407">
        <v>8806164151372</v>
      </c>
      <c r="C452" s="408" t="s">
        <v>28726</v>
      </c>
      <c r="D452" s="409" t="s">
        <v>22137</v>
      </c>
      <c r="E452" s="410">
        <v>8000</v>
      </c>
      <c r="F452" s="398">
        <v>0.5</v>
      </c>
      <c r="G452" s="399">
        <f t="shared" ref="G452:G515" si="37">E452*F452</f>
        <v>4000</v>
      </c>
      <c r="H452" s="400" t="str">
        <f t="shared" ref="H452:H515" si="38">IF($H$1="","Введите курс",G452/$H$1)</f>
        <v>Введите курс</v>
      </c>
      <c r="I452" s="401">
        <v>10</v>
      </c>
      <c r="J452" s="402"/>
      <c r="K452" s="403">
        <f t="shared" ref="K452:K515" si="39">J452*I452</f>
        <v>0</v>
      </c>
      <c r="L452" s="404">
        <f t="shared" ref="L452:L515" si="40">K452*G452</f>
        <v>0</v>
      </c>
      <c r="M452" s="405" t="str">
        <f t="shared" ref="M452:M515" si="41">IFERROR(K452*H452,"")</f>
        <v/>
      </c>
      <c r="N452" s="412"/>
    </row>
    <row r="453" spans="1:14" ht="22.5" customHeight="1">
      <c r="A453" s="393" t="s">
        <v>22667</v>
      </c>
      <c r="B453" s="407">
        <v>8806164155400</v>
      </c>
      <c r="C453" s="408" t="s">
        <v>28727</v>
      </c>
      <c r="D453" s="409" t="s">
        <v>22521</v>
      </c>
      <c r="E453" s="410">
        <v>16000</v>
      </c>
      <c r="F453" s="398">
        <v>0.5</v>
      </c>
      <c r="G453" s="399">
        <f t="shared" si="37"/>
        <v>8000</v>
      </c>
      <c r="H453" s="400" t="str">
        <f t="shared" si="38"/>
        <v>Введите курс</v>
      </c>
      <c r="I453" s="401">
        <v>12</v>
      </c>
      <c r="J453" s="402"/>
      <c r="K453" s="403">
        <f t="shared" si="39"/>
        <v>0</v>
      </c>
      <c r="L453" s="404">
        <f t="shared" si="40"/>
        <v>0</v>
      </c>
      <c r="M453" s="405" t="str">
        <f t="shared" si="41"/>
        <v/>
      </c>
      <c r="N453" s="412"/>
    </row>
    <row r="454" spans="1:14" ht="22.5" customHeight="1">
      <c r="A454" s="393" t="s">
        <v>22668</v>
      </c>
      <c r="B454" s="407">
        <v>8806164155394</v>
      </c>
      <c r="C454" s="408" t="s">
        <v>28728</v>
      </c>
      <c r="D454" s="409" t="s">
        <v>22519</v>
      </c>
      <c r="E454" s="410">
        <v>16000</v>
      </c>
      <c r="F454" s="398">
        <v>0.5</v>
      </c>
      <c r="G454" s="399">
        <f t="shared" si="37"/>
        <v>8000</v>
      </c>
      <c r="H454" s="400" t="str">
        <f t="shared" si="38"/>
        <v>Введите курс</v>
      </c>
      <c r="I454" s="401">
        <v>12</v>
      </c>
      <c r="J454" s="402"/>
      <c r="K454" s="403">
        <f t="shared" si="39"/>
        <v>0</v>
      </c>
      <c r="L454" s="404">
        <f t="shared" si="40"/>
        <v>0</v>
      </c>
      <c r="M454" s="405" t="str">
        <f t="shared" si="41"/>
        <v/>
      </c>
      <c r="N454" s="412"/>
    </row>
    <row r="455" spans="1:14" ht="22.5" customHeight="1">
      <c r="A455" s="393" t="s">
        <v>22670</v>
      </c>
      <c r="B455" s="407">
        <v>8806164160169</v>
      </c>
      <c r="C455" s="408" t="s">
        <v>28729</v>
      </c>
      <c r="D455" s="409" t="s">
        <v>28730</v>
      </c>
      <c r="E455" s="410">
        <v>18000</v>
      </c>
      <c r="F455" s="398">
        <v>0.5</v>
      </c>
      <c r="G455" s="399">
        <f t="shared" si="37"/>
        <v>9000</v>
      </c>
      <c r="H455" s="400" t="str">
        <f t="shared" si="38"/>
        <v>Введите курс</v>
      </c>
      <c r="I455" s="401">
        <v>12</v>
      </c>
      <c r="J455" s="402"/>
      <c r="K455" s="403">
        <f t="shared" si="39"/>
        <v>0</v>
      </c>
      <c r="L455" s="404">
        <f t="shared" si="40"/>
        <v>0</v>
      </c>
      <c r="M455" s="405" t="str">
        <f t="shared" si="41"/>
        <v/>
      </c>
      <c r="N455" s="412"/>
    </row>
    <row r="456" spans="1:14" ht="22.5" customHeight="1">
      <c r="A456" s="393" t="s">
        <v>22672</v>
      </c>
      <c r="B456" s="407">
        <v>8806164160152</v>
      </c>
      <c r="C456" s="408" t="s">
        <v>28731</v>
      </c>
      <c r="D456" s="409" t="s">
        <v>22351</v>
      </c>
      <c r="E456" s="410">
        <v>18000</v>
      </c>
      <c r="F456" s="398">
        <v>0.5</v>
      </c>
      <c r="G456" s="399">
        <f t="shared" si="37"/>
        <v>9000</v>
      </c>
      <c r="H456" s="400" t="str">
        <f t="shared" si="38"/>
        <v>Введите курс</v>
      </c>
      <c r="I456" s="401">
        <v>12</v>
      </c>
      <c r="J456" s="402"/>
      <c r="K456" s="403">
        <f t="shared" si="39"/>
        <v>0</v>
      </c>
      <c r="L456" s="404">
        <f t="shared" si="40"/>
        <v>0</v>
      </c>
      <c r="M456" s="405" t="str">
        <f t="shared" si="41"/>
        <v/>
      </c>
      <c r="N456" s="412"/>
    </row>
    <row r="457" spans="1:14" ht="22.5" customHeight="1">
      <c r="A457" s="393" t="s">
        <v>22673</v>
      </c>
      <c r="B457" s="407">
        <v>8806164155318</v>
      </c>
      <c r="C457" s="408" t="s">
        <v>28732</v>
      </c>
      <c r="D457" s="409" t="s">
        <v>23155</v>
      </c>
      <c r="E457" s="410">
        <v>16000</v>
      </c>
      <c r="F457" s="398">
        <v>0.5</v>
      </c>
      <c r="G457" s="399">
        <f t="shared" si="37"/>
        <v>8000</v>
      </c>
      <c r="H457" s="400" t="str">
        <f t="shared" si="38"/>
        <v>Введите курс</v>
      </c>
      <c r="I457" s="401">
        <v>12</v>
      </c>
      <c r="J457" s="402"/>
      <c r="K457" s="403">
        <f t="shared" si="39"/>
        <v>0</v>
      </c>
      <c r="L457" s="404">
        <f t="shared" si="40"/>
        <v>0</v>
      </c>
      <c r="M457" s="405" t="str">
        <f t="shared" si="41"/>
        <v/>
      </c>
      <c r="N457" s="412"/>
    </row>
    <row r="458" spans="1:14" ht="22.5" customHeight="1">
      <c r="A458" s="393" t="s">
        <v>22675</v>
      </c>
      <c r="B458" s="407">
        <v>8806164155264</v>
      </c>
      <c r="C458" s="408" t="s">
        <v>28733</v>
      </c>
      <c r="D458" s="409" t="s">
        <v>23153</v>
      </c>
      <c r="E458" s="410">
        <v>16000</v>
      </c>
      <c r="F458" s="398">
        <v>0.5</v>
      </c>
      <c r="G458" s="399">
        <f t="shared" si="37"/>
        <v>8000</v>
      </c>
      <c r="H458" s="400" t="str">
        <f t="shared" si="38"/>
        <v>Введите курс</v>
      </c>
      <c r="I458" s="401">
        <v>12</v>
      </c>
      <c r="J458" s="402"/>
      <c r="K458" s="403">
        <f t="shared" si="39"/>
        <v>0</v>
      </c>
      <c r="L458" s="404">
        <f t="shared" si="40"/>
        <v>0</v>
      </c>
      <c r="M458" s="405" t="str">
        <f t="shared" si="41"/>
        <v/>
      </c>
      <c r="N458" s="412"/>
    </row>
    <row r="459" spans="1:14" ht="22.5" customHeight="1">
      <c r="A459" s="393" t="s">
        <v>22676</v>
      </c>
      <c r="B459" s="407">
        <v>8806164155325</v>
      </c>
      <c r="C459" s="408" t="s">
        <v>28734</v>
      </c>
      <c r="D459" s="409" t="s">
        <v>23147</v>
      </c>
      <c r="E459" s="410">
        <v>16000</v>
      </c>
      <c r="F459" s="398">
        <v>0.5</v>
      </c>
      <c r="G459" s="399">
        <f t="shared" si="37"/>
        <v>8000</v>
      </c>
      <c r="H459" s="400" t="str">
        <f t="shared" si="38"/>
        <v>Введите курс</v>
      </c>
      <c r="I459" s="401">
        <v>12</v>
      </c>
      <c r="J459" s="402"/>
      <c r="K459" s="403">
        <f t="shared" si="39"/>
        <v>0</v>
      </c>
      <c r="L459" s="404">
        <f t="shared" si="40"/>
        <v>0</v>
      </c>
      <c r="M459" s="405" t="str">
        <f t="shared" si="41"/>
        <v/>
      </c>
      <c r="N459" s="412"/>
    </row>
    <row r="460" spans="1:14" ht="22.5" customHeight="1">
      <c r="A460" s="393" t="s">
        <v>22677</v>
      </c>
      <c r="B460" s="407">
        <v>8806164155363</v>
      </c>
      <c r="C460" s="408" t="s">
        <v>28735</v>
      </c>
      <c r="D460" s="409" t="s">
        <v>23144</v>
      </c>
      <c r="E460" s="410">
        <v>16000</v>
      </c>
      <c r="F460" s="398">
        <v>0.5</v>
      </c>
      <c r="G460" s="399">
        <f t="shared" si="37"/>
        <v>8000</v>
      </c>
      <c r="H460" s="400" t="str">
        <f t="shared" si="38"/>
        <v>Введите курс</v>
      </c>
      <c r="I460" s="401">
        <v>12</v>
      </c>
      <c r="J460" s="402"/>
      <c r="K460" s="403">
        <f t="shared" si="39"/>
        <v>0</v>
      </c>
      <c r="L460" s="404">
        <f t="shared" si="40"/>
        <v>0</v>
      </c>
      <c r="M460" s="405" t="str">
        <f t="shared" si="41"/>
        <v/>
      </c>
      <c r="N460" s="412"/>
    </row>
    <row r="461" spans="1:14" ht="22.5" customHeight="1">
      <c r="A461" s="393" t="s">
        <v>22679</v>
      </c>
      <c r="B461" s="407">
        <v>8806164155448</v>
      </c>
      <c r="C461" s="408" t="s">
        <v>28736</v>
      </c>
      <c r="D461" s="409" t="s">
        <v>22517</v>
      </c>
      <c r="E461" s="410">
        <v>22000</v>
      </c>
      <c r="F461" s="398">
        <v>0.5</v>
      </c>
      <c r="G461" s="399">
        <f t="shared" si="37"/>
        <v>11000</v>
      </c>
      <c r="H461" s="400" t="str">
        <f t="shared" si="38"/>
        <v>Введите курс</v>
      </c>
      <c r="I461" s="401">
        <v>12</v>
      </c>
      <c r="J461" s="402"/>
      <c r="K461" s="403">
        <f t="shared" si="39"/>
        <v>0</v>
      </c>
      <c r="L461" s="404">
        <f t="shared" si="40"/>
        <v>0</v>
      </c>
      <c r="M461" s="405" t="str">
        <f t="shared" si="41"/>
        <v/>
      </c>
      <c r="N461" s="412"/>
    </row>
    <row r="462" spans="1:14" ht="22.5" customHeight="1">
      <c r="A462" s="393" t="s">
        <v>22680</v>
      </c>
      <c r="B462" s="407">
        <v>8806164155424</v>
      </c>
      <c r="C462" s="408" t="s">
        <v>28737</v>
      </c>
      <c r="D462" s="409" t="s">
        <v>22514</v>
      </c>
      <c r="E462" s="410">
        <v>22000</v>
      </c>
      <c r="F462" s="398">
        <v>0.5</v>
      </c>
      <c r="G462" s="399">
        <f t="shared" si="37"/>
        <v>11000</v>
      </c>
      <c r="H462" s="400" t="str">
        <f t="shared" si="38"/>
        <v>Введите курс</v>
      </c>
      <c r="I462" s="401">
        <v>12</v>
      </c>
      <c r="J462" s="402"/>
      <c r="K462" s="403">
        <f t="shared" si="39"/>
        <v>0</v>
      </c>
      <c r="L462" s="404">
        <f t="shared" si="40"/>
        <v>0</v>
      </c>
      <c r="M462" s="405" t="str">
        <f t="shared" si="41"/>
        <v/>
      </c>
      <c r="N462" s="412"/>
    </row>
    <row r="463" spans="1:14" ht="22.5" customHeight="1">
      <c r="A463" s="393" t="s">
        <v>22681</v>
      </c>
      <c r="B463" s="407" t="s">
        <v>28054</v>
      </c>
      <c r="C463" s="408" t="s">
        <v>28738</v>
      </c>
      <c r="D463" s="409" t="s">
        <v>28739</v>
      </c>
      <c r="E463" s="410">
        <v>10000</v>
      </c>
      <c r="F463" s="398">
        <v>0.5</v>
      </c>
      <c r="G463" s="399">
        <f t="shared" si="37"/>
        <v>5000</v>
      </c>
      <c r="H463" s="400" t="str">
        <f t="shared" si="38"/>
        <v>Введите курс</v>
      </c>
      <c r="I463" s="401">
        <v>12</v>
      </c>
      <c r="J463" s="402"/>
      <c r="K463" s="403">
        <f t="shared" si="39"/>
        <v>0</v>
      </c>
      <c r="L463" s="404">
        <f t="shared" si="40"/>
        <v>0</v>
      </c>
      <c r="M463" s="405" t="str">
        <f t="shared" si="41"/>
        <v/>
      </c>
      <c r="N463" s="412"/>
    </row>
    <row r="464" spans="1:14" ht="22.5" customHeight="1">
      <c r="A464" s="393" t="s">
        <v>22682</v>
      </c>
      <c r="B464" s="407" t="s">
        <v>28055</v>
      </c>
      <c r="C464" s="408" t="s">
        <v>28740</v>
      </c>
      <c r="D464" s="409" t="s">
        <v>28741</v>
      </c>
      <c r="E464" s="410">
        <v>10000</v>
      </c>
      <c r="F464" s="398">
        <v>0.5</v>
      </c>
      <c r="G464" s="399">
        <f t="shared" si="37"/>
        <v>5000</v>
      </c>
      <c r="H464" s="400" t="str">
        <f t="shared" si="38"/>
        <v>Введите курс</v>
      </c>
      <c r="I464" s="401">
        <v>12</v>
      </c>
      <c r="J464" s="402"/>
      <c r="K464" s="403">
        <f t="shared" si="39"/>
        <v>0</v>
      </c>
      <c r="L464" s="404">
        <f t="shared" si="40"/>
        <v>0</v>
      </c>
      <c r="M464" s="405" t="str">
        <f t="shared" si="41"/>
        <v/>
      </c>
      <c r="N464" s="412"/>
    </row>
    <row r="465" spans="1:14" ht="22.5" customHeight="1">
      <c r="A465" s="393" t="s">
        <v>22683</v>
      </c>
      <c r="B465" s="407">
        <v>8806164155820</v>
      </c>
      <c r="C465" s="408" t="s">
        <v>28742</v>
      </c>
      <c r="D465" s="409" t="s">
        <v>22349</v>
      </c>
      <c r="E465" s="410">
        <v>18000</v>
      </c>
      <c r="F465" s="398">
        <v>0.5</v>
      </c>
      <c r="G465" s="399">
        <f t="shared" si="37"/>
        <v>9000</v>
      </c>
      <c r="H465" s="400" t="str">
        <f t="shared" si="38"/>
        <v>Введите курс</v>
      </c>
      <c r="I465" s="401">
        <v>12</v>
      </c>
      <c r="J465" s="402"/>
      <c r="K465" s="403">
        <f t="shared" si="39"/>
        <v>0</v>
      </c>
      <c r="L465" s="404">
        <f t="shared" si="40"/>
        <v>0</v>
      </c>
      <c r="M465" s="405" t="str">
        <f t="shared" si="41"/>
        <v/>
      </c>
      <c r="N465" s="412"/>
    </row>
    <row r="466" spans="1:14" ht="22.5" customHeight="1">
      <c r="A466" s="393" t="s">
        <v>22684</v>
      </c>
      <c r="B466" s="407" t="s">
        <v>28056</v>
      </c>
      <c r="C466" s="408" t="s">
        <v>28743</v>
      </c>
      <c r="D466" s="409" t="s">
        <v>28744</v>
      </c>
      <c r="E466" s="410">
        <v>11000</v>
      </c>
      <c r="F466" s="398">
        <v>0.5</v>
      </c>
      <c r="G466" s="399">
        <f t="shared" si="37"/>
        <v>5500</v>
      </c>
      <c r="H466" s="400" t="str">
        <f t="shared" si="38"/>
        <v>Введите курс</v>
      </c>
      <c r="I466" s="401">
        <v>12</v>
      </c>
      <c r="J466" s="402"/>
      <c r="K466" s="403">
        <f t="shared" si="39"/>
        <v>0</v>
      </c>
      <c r="L466" s="404">
        <f t="shared" si="40"/>
        <v>0</v>
      </c>
      <c r="M466" s="405" t="str">
        <f t="shared" si="41"/>
        <v/>
      </c>
      <c r="N466" s="412"/>
    </row>
    <row r="467" spans="1:14" ht="22.5" customHeight="1">
      <c r="A467" s="393" t="s">
        <v>22685</v>
      </c>
      <c r="B467" s="407">
        <v>8806164153475</v>
      </c>
      <c r="C467" s="408" t="s">
        <v>28745</v>
      </c>
      <c r="D467" s="409" t="s">
        <v>23648</v>
      </c>
      <c r="E467" s="410">
        <v>6000</v>
      </c>
      <c r="F467" s="398">
        <v>0.5</v>
      </c>
      <c r="G467" s="399">
        <f t="shared" si="37"/>
        <v>3000</v>
      </c>
      <c r="H467" s="400" t="str">
        <f t="shared" si="38"/>
        <v>Введите курс</v>
      </c>
      <c r="I467" s="401">
        <v>10</v>
      </c>
      <c r="J467" s="402"/>
      <c r="K467" s="403">
        <f t="shared" si="39"/>
        <v>0</v>
      </c>
      <c r="L467" s="404">
        <f t="shared" si="40"/>
        <v>0</v>
      </c>
      <c r="M467" s="405" t="str">
        <f t="shared" si="41"/>
        <v/>
      </c>
      <c r="N467" s="412"/>
    </row>
    <row r="468" spans="1:14" ht="22.5" customHeight="1">
      <c r="A468" s="393" t="s">
        <v>22686</v>
      </c>
      <c r="B468" s="407">
        <v>8806164169407</v>
      </c>
      <c r="C468" s="408" t="s">
        <v>28746</v>
      </c>
      <c r="D468" s="409" t="s">
        <v>23647</v>
      </c>
      <c r="E468" s="410">
        <v>8000</v>
      </c>
      <c r="F468" s="398">
        <v>0.5</v>
      </c>
      <c r="G468" s="399">
        <f t="shared" si="37"/>
        <v>4000</v>
      </c>
      <c r="H468" s="400" t="str">
        <f t="shared" si="38"/>
        <v>Введите курс</v>
      </c>
      <c r="I468" s="401">
        <v>10</v>
      </c>
      <c r="J468" s="402"/>
      <c r="K468" s="403">
        <f t="shared" si="39"/>
        <v>0</v>
      </c>
      <c r="L468" s="404">
        <f t="shared" si="40"/>
        <v>0</v>
      </c>
      <c r="M468" s="405" t="str">
        <f t="shared" si="41"/>
        <v/>
      </c>
      <c r="N468" s="412"/>
    </row>
    <row r="469" spans="1:14" ht="22.5" customHeight="1">
      <c r="A469" s="393" t="s">
        <v>22688</v>
      </c>
      <c r="B469" s="407">
        <v>8806164169414</v>
      </c>
      <c r="C469" s="408" t="s">
        <v>28747</v>
      </c>
      <c r="D469" s="409" t="s">
        <v>23646</v>
      </c>
      <c r="E469" s="410">
        <v>8000</v>
      </c>
      <c r="F469" s="398">
        <v>0.5</v>
      </c>
      <c r="G469" s="399">
        <f t="shared" si="37"/>
        <v>4000</v>
      </c>
      <c r="H469" s="400" t="str">
        <f t="shared" si="38"/>
        <v>Введите курс</v>
      </c>
      <c r="I469" s="401">
        <v>10</v>
      </c>
      <c r="J469" s="402"/>
      <c r="K469" s="403">
        <f t="shared" si="39"/>
        <v>0</v>
      </c>
      <c r="L469" s="404">
        <f t="shared" si="40"/>
        <v>0</v>
      </c>
      <c r="M469" s="405" t="str">
        <f t="shared" si="41"/>
        <v/>
      </c>
      <c r="N469" s="412"/>
    </row>
    <row r="470" spans="1:14" ht="22.5" customHeight="1">
      <c r="A470" s="393" t="s">
        <v>22689</v>
      </c>
      <c r="B470" s="407">
        <v>8806164169421</v>
      </c>
      <c r="C470" s="408" t="s">
        <v>28748</v>
      </c>
      <c r="D470" s="409" t="s">
        <v>23645</v>
      </c>
      <c r="E470" s="410">
        <v>8000</v>
      </c>
      <c r="F470" s="398">
        <v>0.5</v>
      </c>
      <c r="G470" s="399">
        <f t="shared" si="37"/>
        <v>4000</v>
      </c>
      <c r="H470" s="400" t="str">
        <f t="shared" si="38"/>
        <v>Введите курс</v>
      </c>
      <c r="I470" s="401">
        <v>10</v>
      </c>
      <c r="J470" s="402"/>
      <c r="K470" s="403">
        <f t="shared" si="39"/>
        <v>0</v>
      </c>
      <c r="L470" s="404">
        <f t="shared" si="40"/>
        <v>0</v>
      </c>
      <c r="M470" s="405" t="str">
        <f t="shared" si="41"/>
        <v/>
      </c>
      <c r="N470" s="412"/>
    </row>
    <row r="471" spans="1:14" ht="22.5" customHeight="1">
      <c r="A471" s="393" t="s">
        <v>22690</v>
      </c>
      <c r="B471" s="407">
        <v>8806164169438</v>
      </c>
      <c r="C471" s="408" t="s">
        <v>28749</v>
      </c>
      <c r="D471" s="409" t="s">
        <v>23644</v>
      </c>
      <c r="E471" s="410">
        <v>8000</v>
      </c>
      <c r="F471" s="398">
        <v>0.5</v>
      </c>
      <c r="G471" s="399">
        <f t="shared" si="37"/>
        <v>4000</v>
      </c>
      <c r="H471" s="400" t="str">
        <f t="shared" si="38"/>
        <v>Введите курс</v>
      </c>
      <c r="I471" s="401">
        <v>10</v>
      </c>
      <c r="J471" s="402"/>
      <c r="K471" s="403">
        <f t="shared" si="39"/>
        <v>0</v>
      </c>
      <c r="L471" s="404">
        <f t="shared" si="40"/>
        <v>0</v>
      </c>
      <c r="M471" s="405" t="str">
        <f t="shared" si="41"/>
        <v/>
      </c>
      <c r="N471" s="412"/>
    </row>
    <row r="472" spans="1:14" ht="22.5" customHeight="1">
      <c r="A472" s="393" t="s">
        <v>22691</v>
      </c>
      <c r="B472" s="407" t="s">
        <v>28057</v>
      </c>
      <c r="C472" s="408" t="s">
        <v>28750</v>
      </c>
      <c r="D472" s="409" t="s">
        <v>28751</v>
      </c>
      <c r="E472" s="410">
        <v>8000</v>
      </c>
      <c r="F472" s="398">
        <v>0.5</v>
      </c>
      <c r="G472" s="399">
        <f t="shared" si="37"/>
        <v>4000</v>
      </c>
      <c r="H472" s="400" t="str">
        <f t="shared" si="38"/>
        <v>Введите курс</v>
      </c>
      <c r="I472" s="401">
        <v>10</v>
      </c>
      <c r="J472" s="402"/>
      <c r="K472" s="403">
        <f t="shared" si="39"/>
        <v>0</v>
      </c>
      <c r="L472" s="404">
        <f t="shared" si="40"/>
        <v>0</v>
      </c>
      <c r="M472" s="405" t="str">
        <f t="shared" si="41"/>
        <v/>
      </c>
      <c r="N472" s="412"/>
    </row>
    <row r="473" spans="1:14" ht="22.5" customHeight="1">
      <c r="A473" s="393" t="s">
        <v>22692</v>
      </c>
      <c r="B473" s="407" t="s">
        <v>28058</v>
      </c>
      <c r="C473" s="408" t="s">
        <v>28752</v>
      </c>
      <c r="D473" s="409" t="s">
        <v>28753</v>
      </c>
      <c r="E473" s="410">
        <v>8000</v>
      </c>
      <c r="F473" s="398">
        <v>0.5</v>
      </c>
      <c r="G473" s="399">
        <f t="shared" si="37"/>
        <v>4000</v>
      </c>
      <c r="H473" s="400" t="str">
        <f t="shared" si="38"/>
        <v>Введите курс</v>
      </c>
      <c r="I473" s="401">
        <v>10</v>
      </c>
      <c r="J473" s="402"/>
      <c r="K473" s="403">
        <f t="shared" si="39"/>
        <v>0</v>
      </c>
      <c r="L473" s="404">
        <f t="shared" si="40"/>
        <v>0</v>
      </c>
      <c r="M473" s="405" t="str">
        <f t="shared" si="41"/>
        <v/>
      </c>
      <c r="N473" s="412"/>
    </row>
    <row r="474" spans="1:14" ht="22.5" customHeight="1">
      <c r="A474" s="393" t="s">
        <v>22693</v>
      </c>
      <c r="B474" s="407" t="s">
        <v>28059</v>
      </c>
      <c r="C474" s="408" t="s">
        <v>28754</v>
      </c>
      <c r="D474" s="409" t="s">
        <v>28755</v>
      </c>
      <c r="E474" s="410">
        <v>8000</v>
      </c>
      <c r="F474" s="398">
        <v>0.5</v>
      </c>
      <c r="G474" s="399">
        <f t="shared" si="37"/>
        <v>4000</v>
      </c>
      <c r="H474" s="400" t="str">
        <f t="shared" si="38"/>
        <v>Введите курс</v>
      </c>
      <c r="I474" s="401">
        <v>10</v>
      </c>
      <c r="J474" s="402"/>
      <c r="K474" s="403">
        <f t="shared" si="39"/>
        <v>0</v>
      </c>
      <c r="L474" s="404">
        <f t="shared" si="40"/>
        <v>0</v>
      </c>
      <c r="M474" s="405" t="str">
        <f t="shared" si="41"/>
        <v/>
      </c>
      <c r="N474" s="412"/>
    </row>
    <row r="475" spans="1:14" ht="22.5" customHeight="1">
      <c r="A475" s="393" t="s">
        <v>22694</v>
      </c>
      <c r="B475" s="407" t="s">
        <v>28060</v>
      </c>
      <c r="C475" s="408" t="s">
        <v>28756</v>
      </c>
      <c r="D475" s="409" t="s">
        <v>28757</v>
      </c>
      <c r="E475" s="410">
        <v>8000</v>
      </c>
      <c r="F475" s="398">
        <v>0.5</v>
      </c>
      <c r="G475" s="399">
        <f t="shared" si="37"/>
        <v>4000</v>
      </c>
      <c r="H475" s="400" t="str">
        <f t="shared" si="38"/>
        <v>Введите курс</v>
      </c>
      <c r="I475" s="401">
        <v>10</v>
      </c>
      <c r="J475" s="402"/>
      <c r="K475" s="403">
        <f t="shared" si="39"/>
        <v>0</v>
      </c>
      <c r="L475" s="404">
        <f t="shared" si="40"/>
        <v>0</v>
      </c>
      <c r="M475" s="405" t="str">
        <f t="shared" si="41"/>
        <v/>
      </c>
      <c r="N475" s="412"/>
    </row>
    <row r="476" spans="1:14" ht="22.5" customHeight="1">
      <c r="A476" s="393" t="s">
        <v>22695</v>
      </c>
      <c r="B476" s="407" t="s">
        <v>28061</v>
      </c>
      <c r="C476" s="408" t="s">
        <v>28758</v>
      </c>
      <c r="D476" s="409" t="s">
        <v>28759</v>
      </c>
      <c r="E476" s="410">
        <v>8000</v>
      </c>
      <c r="F476" s="398">
        <v>0.5</v>
      </c>
      <c r="G476" s="399">
        <f t="shared" si="37"/>
        <v>4000</v>
      </c>
      <c r="H476" s="400" t="str">
        <f t="shared" si="38"/>
        <v>Введите курс</v>
      </c>
      <c r="I476" s="401">
        <v>10</v>
      </c>
      <c r="J476" s="402"/>
      <c r="K476" s="403">
        <f t="shared" si="39"/>
        <v>0</v>
      </c>
      <c r="L476" s="404">
        <f t="shared" si="40"/>
        <v>0</v>
      </c>
      <c r="M476" s="405" t="str">
        <f t="shared" si="41"/>
        <v/>
      </c>
      <c r="N476" s="412"/>
    </row>
    <row r="477" spans="1:14" ht="22.5" customHeight="1">
      <c r="A477" s="393" t="s">
        <v>22696</v>
      </c>
      <c r="B477" s="407" t="s">
        <v>28062</v>
      </c>
      <c r="C477" s="408" t="s">
        <v>28760</v>
      </c>
      <c r="D477" s="409" t="s">
        <v>23642</v>
      </c>
      <c r="E477" s="410">
        <v>3000</v>
      </c>
      <c r="F477" s="398">
        <v>0.5</v>
      </c>
      <c r="G477" s="399">
        <f t="shared" si="37"/>
        <v>1500</v>
      </c>
      <c r="H477" s="400" t="str">
        <f t="shared" si="38"/>
        <v>Введите курс</v>
      </c>
      <c r="I477" s="401">
        <v>20</v>
      </c>
      <c r="J477" s="402"/>
      <c r="K477" s="403">
        <f t="shared" si="39"/>
        <v>0</v>
      </c>
      <c r="L477" s="404">
        <f t="shared" si="40"/>
        <v>0</v>
      </c>
      <c r="M477" s="405" t="str">
        <f t="shared" si="41"/>
        <v/>
      </c>
      <c r="N477" s="412"/>
    </row>
    <row r="478" spans="1:14" ht="22.5" customHeight="1">
      <c r="A478" s="393" t="s">
        <v>22698</v>
      </c>
      <c r="B478" s="407">
        <v>8806164153468</v>
      </c>
      <c r="C478" s="408" t="s">
        <v>28761</v>
      </c>
      <c r="D478" s="409" t="s">
        <v>23643</v>
      </c>
      <c r="E478" s="410">
        <v>6000</v>
      </c>
      <c r="F478" s="398">
        <v>0.5</v>
      </c>
      <c r="G478" s="399">
        <f t="shared" si="37"/>
        <v>3000</v>
      </c>
      <c r="H478" s="400" t="str">
        <f t="shared" si="38"/>
        <v>Введите курс</v>
      </c>
      <c r="I478" s="401">
        <v>10</v>
      </c>
      <c r="J478" s="402"/>
      <c r="K478" s="403">
        <f t="shared" si="39"/>
        <v>0</v>
      </c>
      <c r="L478" s="404">
        <f t="shared" si="40"/>
        <v>0</v>
      </c>
      <c r="M478" s="405" t="str">
        <f t="shared" si="41"/>
        <v/>
      </c>
      <c r="N478" s="412"/>
    </row>
    <row r="479" spans="1:14" ht="22.5" customHeight="1">
      <c r="A479" s="393" t="s">
        <v>22699</v>
      </c>
      <c r="B479" s="407">
        <v>8806164168165</v>
      </c>
      <c r="C479" s="408" t="s">
        <v>28762</v>
      </c>
      <c r="D479" s="409" t="s">
        <v>23650</v>
      </c>
      <c r="E479" s="410">
        <v>7500</v>
      </c>
      <c r="F479" s="398">
        <v>0.5</v>
      </c>
      <c r="G479" s="399">
        <f t="shared" si="37"/>
        <v>3750</v>
      </c>
      <c r="H479" s="400" t="str">
        <f t="shared" si="38"/>
        <v>Введите курс</v>
      </c>
      <c r="I479" s="401">
        <v>10</v>
      </c>
      <c r="J479" s="402"/>
      <c r="K479" s="403">
        <f t="shared" si="39"/>
        <v>0</v>
      </c>
      <c r="L479" s="404">
        <f t="shared" si="40"/>
        <v>0</v>
      </c>
      <c r="M479" s="405" t="str">
        <f t="shared" si="41"/>
        <v/>
      </c>
      <c r="N479" s="412"/>
    </row>
    <row r="480" spans="1:14" ht="22.5" customHeight="1">
      <c r="A480" s="393" t="s">
        <v>22701</v>
      </c>
      <c r="B480" s="407">
        <v>8806164168271</v>
      </c>
      <c r="C480" s="408" t="s">
        <v>28763</v>
      </c>
      <c r="D480" s="409" t="s">
        <v>23640</v>
      </c>
      <c r="E480" s="410">
        <v>5000</v>
      </c>
      <c r="F480" s="411">
        <v>0.67</v>
      </c>
      <c r="G480" s="399">
        <f t="shared" si="37"/>
        <v>3350</v>
      </c>
      <c r="H480" s="400" t="str">
        <f t="shared" si="38"/>
        <v>Введите курс</v>
      </c>
      <c r="I480" s="401">
        <v>10</v>
      </c>
      <c r="J480" s="402"/>
      <c r="K480" s="403">
        <f t="shared" si="39"/>
        <v>0</v>
      </c>
      <c r="L480" s="404">
        <f t="shared" si="40"/>
        <v>0</v>
      </c>
      <c r="M480" s="405" t="str">
        <f t="shared" si="41"/>
        <v/>
      </c>
      <c r="N480" s="412"/>
    </row>
    <row r="481" spans="1:14" ht="22.5" customHeight="1">
      <c r="A481" s="393" t="s">
        <v>22703</v>
      </c>
      <c r="B481" s="407" t="s">
        <v>28063</v>
      </c>
      <c r="C481" s="408" t="s">
        <v>28764</v>
      </c>
      <c r="D481" s="409" t="s">
        <v>28765</v>
      </c>
      <c r="E481" s="410">
        <v>9000</v>
      </c>
      <c r="F481" s="398">
        <v>0.5</v>
      </c>
      <c r="G481" s="399">
        <f t="shared" si="37"/>
        <v>4500</v>
      </c>
      <c r="H481" s="400" t="str">
        <f t="shared" si="38"/>
        <v>Введите курс</v>
      </c>
      <c r="I481" s="401">
        <v>10</v>
      </c>
      <c r="J481" s="402"/>
      <c r="K481" s="403">
        <f t="shared" si="39"/>
        <v>0</v>
      </c>
      <c r="L481" s="404">
        <f t="shared" si="40"/>
        <v>0</v>
      </c>
      <c r="M481" s="405" t="str">
        <f t="shared" si="41"/>
        <v/>
      </c>
      <c r="N481" s="412"/>
    </row>
    <row r="482" spans="1:14" ht="22.5" customHeight="1">
      <c r="A482" s="393" t="s">
        <v>22705</v>
      </c>
      <c r="B482" s="407" t="s">
        <v>28064</v>
      </c>
      <c r="C482" s="408" t="s">
        <v>28766</v>
      </c>
      <c r="D482" s="409" t="s">
        <v>23637</v>
      </c>
      <c r="E482" s="410">
        <v>12000</v>
      </c>
      <c r="F482" s="398">
        <v>0.5</v>
      </c>
      <c r="G482" s="399">
        <f t="shared" si="37"/>
        <v>6000</v>
      </c>
      <c r="H482" s="400" t="str">
        <f t="shared" si="38"/>
        <v>Введите курс</v>
      </c>
      <c r="I482" s="401">
        <v>12</v>
      </c>
      <c r="J482" s="402"/>
      <c r="K482" s="403">
        <f t="shared" si="39"/>
        <v>0</v>
      </c>
      <c r="L482" s="404">
        <f t="shared" si="40"/>
        <v>0</v>
      </c>
      <c r="M482" s="405" t="str">
        <f t="shared" si="41"/>
        <v/>
      </c>
      <c r="N482" s="412"/>
    </row>
    <row r="483" spans="1:14" ht="22.5" customHeight="1">
      <c r="A483" s="393" t="s">
        <v>22706</v>
      </c>
      <c r="B483" s="407" t="s">
        <v>28065</v>
      </c>
      <c r="C483" s="408" t="s">
        <v>28767</v>
      </c>
      <c r="D483" s="409" t="s">
        <v>23636</v>
      </c>
      <c r="E483" s="410">
        <v>12000</v>
      </c>
      <c r="F483" s="398">
        <v>0.5</v>
      </c>
      <c r="G483" s="399">
        <f t="shared" si="37"/>
        <v>6000</v>
      </c>
      <c r="H483" s="400" t="str">
        <f t="shared" si="38"/>
        <v>Введите курс</v>
      </c>
      <c r="I483" s="401">
        <v>12</v>
      </c>
      <c r="J483" s="402"/>
      <c r="K483" s="403">
        <f t="shared" si="39"/>
        <v>0</v>
      </c>
      <c r="L483" s="404">
        <f t="shared" si="40"/>
        <v>0</v>
      </c>
      <c r="M483" s="405" t="str">
        <f t="shared" si="41"/>
        <v/>
      </c>
      <c r="N483" s="412"/>
    </row>
    <row r="484" spans="1:14" ht="22.5" customHeight="1">
      <c r="A484" s="393" t="s">
        <v>22707</v>
      </c>
      <c r="B484" s="407">
        <v>8806164157268</v>
      </c>
      <c r="C484" s="408" t="s">
        <v>28768</v>
      </c>
      <c r="D484" s="409" t="s">
        <v>23638</v>
      </c>
      <c r="E484" s="410">
        <v>28000</v>
      </c>
      <c r="F484" s="398">
        <v>0.5</v>
      </c>
      <c r="G484" s="399">
        <f t="shared" si="37"/>
        <v>14000</v>
      </c>
      <c r="H484" s="400" t="str">
        <f t="shared" si="38"/>
        <v>Введите курс</v>
      </c>
      <c r="I484" s="401">
        <v>10</v>
      </c>
      <c r="J484" s="402"/>
      <c r="K484" s="403">
        <f t="shared" si="39"/>
        <v>0</v>
      </c>
      <c r="L484" s="404">
        <f t="shared" si="40"/>
        <v>0</v>
      </c>
      <c r="M484" s="405" t="str">
        <f t="shared" si="41"/>
        <v/>
      </c>
      <c r="N484" s="412"/>
    </row>
    <row r="485" spans="1:14" ht="22.5" customHeight="1">
      <c r="A485" s="393" t="s">
        <v>22708</v>
      </c>
      <c r="B485" s="407">
        <v>8806164169469</v>
      </c>
      <c r="C485" s="408" t="s">
        <v>28769</v>
      </c>
      <c r="D485" s="409" t="s">
        <v>23649</v>
      </c>
      <c r="E485" s="410">
        <v>9000</v>
      </c>
      <c r="F485" s="398">
        <v>0.5</v>
      </c>
      <c r="G485" s="399">
        <f t="shared" si="37"/>
        <v>4500</v>
      </c>
      <c r="H485" s="400" t="str">
        <f t="shared" si="38"/>
        <v>Введите курс</v>
      </c>
      <c r="I485" s="401">
        <v>10</v>
      </c>
      <c r="J485" s="402"/>
      <c r="K485" s="403">
        <f t="shared" si="39"/>
        <v>0</v>
      </c>
      <c r="L485" s="404">
        <f t="shared" si="40"/>
        <v>0</v>
      </c>
      <c r="M485" s="405" t="str">
        <f t="shared" si="41"/>
        <v/>
      </c>
      <c r="N485" s="412"/>
    </row>
    <row r="486" spans="1:14" ht="22.5" customHeight="1">
      <c r="A486" s="393" t="s">
        <v>22709</v>
      </c>
      <c r="B486" s="407" t="s">
        <v>28066</v>
      </c>
      <c r="C486" s="408" t="s">
        <v>28770</v>
      </c>
      <c r="D486" s="409" t="s">
        <v>28771</v>
      </c>
      <c r="E486" s="410">
        <v>15000</v>
      </c>
      <c r="F486" s="398">
        <v>0.5</v>
      </c>
      <c r="G486" s="399">
        <f t="shared" si="37"/>
        <v>7500</v>
      </c>
      <c r="H486" s="400" t="str">
        <f t="shared" si="38"/>
        <v>Введите курс</v>
      </c>
      <c r="I486" s="401">
        <v>10</v>
      </c>
      <c r="J486" s="402"/>
      <c r="K486" s="403">
        <f t="shared" si="39"/>
        <v>0</v>
      </c>
      <c r="L486" s="404">
        <f t="shared" si="40"/>
        <v>0</v>
      </c>
      <c r="M486" s="405" t="str">
        <f t="shared" si="41"/>
        <v/>
      </c>
      <c r="N486" s="412"/>
    </row>
    <row r="487" spans="1:14" ht="22.5" customHeight="1">
      <c r="A487" s="393" t="s">
        <v>22710</v>
      </c>
      <c r="B487" s="407" t="s">
        <v>28067</v>
      </c>
      <c r="C487" s="408" t="s">
        <v>28772</v>
      </c>
      <c r="D487" s="409" t="s">
        <v>28773</v>
      </c>
      <c r="E487" s="410">
        <v>16000</v>
      </c>
      <c r="F487" s="398">
        <v>0.5</v>
      </c>
      <c r="G487" s="399">
        <f t="shared" si="37"/>
        <v>8000</v>
      </c>
      <c r="H487" s="400" t="str">
        <f t="shared" si="38"/>
        <v>Введите курс</v>
      </c>
      <c r="I487" s="401">
        <v>10</v>
      </c>
      <c r="J487" s="402"/>
      <c r="K487" s="403">
        <f t="shared" si="39"/>
        <v>0</v>
      </c>
      <c r="L487" s="404">
        <f t="shared" si="40"/>
        <v>0</v>
      </c>
      <c r="M487" s="405" t="str">
        <f t="shared" si="41"/>
        <v/>
      </c>
      <c r="N487" s="412"/>
    </row>
    <row r="488" spans="1:14" ht="22.5" customHeight="1">
      <c r="A488" s="393" t="s">
        <v>22711</v>
      </c>
      <c r="B488" s="407" t="s">
        <v>28068</v>
      </c>
      <c r="C488" s="408" t="s">
        <v>28774</v>
      </c>
      <c r="D488" s="409" t="s">
        <v>28775</v>
      </c>
      <c r="E488" s="410">
        <v>9000</v>
      </c>
      <c r="F488" s="398">
        <v>0.5</v>
      </c>
      <c r="G488" s="399">
        <f t="shared" si="37"/>
        <v>4500</v>
      </c>
      <c r="H488" s="400" t="str">
        <f t="shared" si="38"/>
        <v>Введите курс</v>
      </c>
      <c r="I488" s="401">
        <v>10</v>
      </c>
      <c r="J488" s="402"/>
      <c r="K488" s="403">
        <f t="shared" si="39"/>
        <v>0</v>
      </c>
      <c r="L488" s="404">
        <f t="shared" si="40"/>
        <v>0</v>
      </c>
      <c r="M488" s="405" t="str">
        <f t="shared" si="41"/>
        <v/>
      </c>
      <c r="N488" s="412"/>
    </row>
    <row r="489" spans="1:14" ht="22.5" customHeight="1">
      <c r="A489" s="393" t="s">
        <v>22712</v>
      </c>
      <c r="B489" s="407" t="s">
        <v>28069</v>
      </c>
      <c r="C489" s="408" t="s">
        <v>28776</v>
      </c>
      <c r="D489" s="409" t="s">
        <v>23641</v>
      </c>
      <c r="E489" s="410">
        <v>10000</v>
      </c>
      <c r="F489" s="398">
        <v>0.5</v>
      </c>
      <c r="G489" s="399">
        <f t="shared" si="37"/>
        <v>5000</v>
      </c>
      <c r="H489" s="400" t="str">
        <f t="shared" si="38"/>
        <v>Введите курс</v>
      </c>
      <c r="I489" s="401">
        <v>10</v>
      </c>
      <c r="J489" s="402"/>
      <c r="K489" s="403">
        <f t="shared" si="39"/>
        <v>0</v>
      </c>
      <c r="L489" s="404">
        <f t="shared" si="40"/>
        <v>0</v>
      </c>
      <c r="M489" s="405" t="str">
        <f t="shared" si="41"/>
        <v/>
      </c>
      <c r="N489" s="412"/>
    </row>
    <row r="490" spans="1:14" ht="22.5" customHeight="1">
      <c r="A490" s="393" t="s">
        <v>22713</v>
      </c>
      <c r="B490" s="407" t="s">
        <v>28070</v>
      </c>
      <c r="C490" s="408" t="s">
        <v>28777</v>
      </c>
      <c r="D490" s="409" t="s">
        <v>23639</v>
      </c>
      <c r="E490" s="410">
        <v>8000</v>
      </c>
      <c r="F490" s="398">
        <v>0.5</v>
      </c>
      <c r="G490" s="399">
        <f t="shared" si="37"/>
        <v>4000</v>
      </c>
      <c r="H490" s="400" t="str">
        <f t="shared" si="38"/>
        <v>Введите курс</v>
      </c>
      <c r="I490" s="401">
        <v>10</v>
      </c>
      <c r="J490" s="402"/>
      <c r="K490" s="403">
        <f t="shared" si="39"/>
        <v>0</v>
      </c>
      <c r="L490" s="404">
        <f t="shared" si="40"/>
        <v>0</v>
      </c>
      <c r="M490" s="405" t="str">
        <f t="shared" si="41"/>
        <v/>
      </c>
      <c r="N490" s="412"/>
    </row>
    <row r="491" spans="1:14" ht="22.5" customHeight="1">
      <c r="A491" s="393" t="s">
        <v>22714</v>
      </c>
      <c r="B491" s="407" t="s">
        <v>28071</v>
      </c>
      <c r="C491" s="408" t="s">
        <v>28778</v>
      </c>
      <c r="D491" s="409" t="s">
        <v>23652</v>
      </c>
      <c r="E491" s="410">
        <v>10000</v>
      </c>
      <c r="F491" s="398">
        <v>0.5</v>
      </c>
      <c r="G491" s="399">
        <f t="shared" si="37"/>
        <v>5000</v>
      </c>
      <c r="H491" s="400" t="str">
        <f t="shared" si="38"/>
        <v>Введите курс</v>
      </c>
      <c r="I491" s="401">
        <v>10</v>
      </c>
      <c r="J491" s="402"/>
      <c r="K491" s="403">
        <f t="shared" si="39"/>
        <v>0</v>
      </c>
      <c r="L491" s="404">
        <f t="shared" si="40"/>
        <v>0</v>
      </c>
      <c r="M491" s="405" t="str">
        <f t="shared" si="41"/>
        <v/>
      </c>
      <c r="N491" s="412"/>
    </row>
    <row r="492" spans="1:14" ht="22.5" customHeight="1">
      <c r="A492" s="393" t="s">
        <v>22715</v>
      </c>
      <c r="B492" s="407" t="s">
        <v>28072</v>
      </c>
      <c r="C492" s="408" t="s">
        <v>28779</v>
      </c>
      <c r="D492" s="409" t="s">
        <v>28780</v>
      </c>
      <c r="E492" s="410">
        <v>10000</v>
      </c>
      <c r="F492" s="398">
        <v>0.5</v>
      </c>
      <c r="G492" s="399">
        <f t="shared" si="37"/>
        <v>5000</v>
      </c>
      <c r="H492" s="400" t="str">
        <f t="shared" si="38"/>
        <v>Введите курс</v>
      </c>
      <c r="I492" s="401">
        <v>10</v>
      </c>
      <c r="J492" s="402"/>
      <c r="K492" s="403">
        <f t="shared" si="39"/>
        <v>0</v>
      </c>
      <c r="L492" s="404">
        <f t="shared" si="40"/>
        <v>0</v>
      </c>
      <c r="M492" s="405" t="str">
        <f t="shared" si="41"/>
        <v/>
      </c>
      <c r="N492" s="412"/>
    </row>
    <row r="493" spans="1:14" ht="22.5" customHeight="1">
      <c r="A493" s="393" t="s">
        <v>22716</v>
      </c>
      <c r="B493" s="407" t="s">
        <v>28073</v>
      </c>
      <c r="C493" s="408" t="s">
        <v>28781</v>
      </c>
      <c r="D493" s="409" t="s">
        <v>28782</v>
      </c>
      <c r="E493" s="410">
        <v>8000</v>
      </c>
      <c r="F493" s="398">
        <v>0.5</v>
      </c>
      <c r="G493" s="399">
        <f t="shared" si="37"/>
        <v>4000</v>
      </c>
      <c r="H493" s="400" t="str">
        <f t="shared" si="38"/>
        <v>Введите курс</v>
      </c>
      <c r="I493" s="401">
        <v>10</v>
      </c>
      <c r="J493" s="402"/>
      <c r="K493" s="403">
        <f t="shared" si="39"/>
        <v>0</v>
      </c>
      <c r="L493" s="404">
        <f t="shared" si="40"/>
        <v>0</v>
      </c>
      <c r="M493" s="405" t="str">
        <f t="shared" si="41"/>
        <v/>
      </c>
      <c r="N493" s="412"/>
    </row>
    <row r="494" spans="1:14" ht="22.5" customHeight="1">
      <c r="A494" s="393" t="s">
        <v>22717</v>
      </c>
      <c r="B494" s="407">
        <v>8806164164495</v>
      </c>
      <c r="C494" s="408" t="s">
        <v>28783</v>
      </c>
      <c r="D494" s="409" t="s">
        <v>23739</v>
      </c>
      <c r="E494" s="410">
        <v>16000</v>
      </c>
      <c r="F494" s="398">
        <v>0.5</v>
      </c>
      <c r="G494" s="399">
        <f t="shared" si="37"/>
        <v>8000</v>
      </c>
      <c r="H494" s="400" t="str">
        <f t="shared" si="38"/>
        <v>Введите курс</v>
      </c>
      <c r="I494" s="401">
        <v>10</v>
      </c>
      <c r="J494" s="402"/>
      <c r="K494" s="403">
        <f t="shared" si="39"/>
        <v>0</v>
      </c>
      <c r="L494" s="404">
        <f t="shared" si="40"/>
        <v>0</v>
      </c>
      <c r="M494" s="405" t="str">
        <f t="shared" si="41"/>
        <v/>
      </c>
      <c r="N494" s="412"/>
    </row>
    <row r="495" spans="1:14" ht="22.5" customHeight="1">
      <c r="A495" s="393" t="s">
        <v>22718</v>
      </c>
      <c r="B495" s="407">
        <v>8806164164488</v>
      </c>
      <c r="C495" s="408" t="s">
        <v>28784</v>
      </c>
      <c r="D495" s="409" t="s">
        <v>23738</v>
      </c>
      <c r="E495" s="410">
        <v>16000</v>
      </c>
      <c r="F495" s="398">
        <v>0.5</v>
      </c>
      <c r="G495" s="399">
        <f t="shared" si="37"/>
        <v>8000</v>
      </c>
      <c r="H495" s="400" t="str">
        <f t="shared" si="38"/>
        <v>Введите курс</v>
      </c>
      <c r="I495" s="401">
        <v>10</v>
      </c>
      <c r="J495" s="402"/>
      <c r="K495" s="403">
        <f t="shared" si="39"/>
        <v>0</v>
      </c>
      <c r="L495" s="404">
        <f t="shared" si="40"/>
        <v>0</v>
      </c>
      <c r="M495" s="405" t="str">
        <f t="shared" si="41"/>
        <v/>
      </c>
      <c r="N495" s="412"/>
    </row>
    <row r="496" spans="1:14" ht="22.5" customHeight="1">
      <c r="A496" s="393" t="s">
        <v>22719</v>
      </c>
      <c r="B496" s="407">
        <v>8806164162484</v>
      </c>
      <c r="C496" s="408" t="s">
        <v>28785</v>
      </c>
      <c r="D496" s="409" t="s">
        <v>23928</v>
      </c>
      <c r="E496" s="410">
        <v>16000</v>
      </c>
      <c r="F496" s="398">
        <v>0.5</v>
      </c>
      <c r="G496" s="399">
        <f t="shared" si="37"/>
        <v>8000</v>
      </c>
      <c r="H496" s="400" t="str">
        <f t="shared" si="38"/>
        <v>Введите курс</v>
      </c>
      <c r="I496" s="401">
        <v>10</v>
      </c>
      <c r="J496" s="402"/>
      <c r="K496" s="403">
        <f t="shared" si="39"/>
        <v>0</v>
      </c>
      <c r="L496" s="404">
        <f t="shared" si="40"/>
        <v>0</v>
      </c>
      <c r="M496" s="405" t="str">
        <f t="shared" si="41"/>
        <v/>
      </c>
      <c r="N496" s="412"/>
    </row>
    <row r="497" spans="1:14" ht="22.5" customHeight="1">
      <c r="A497" s="393" t="s">
        <v>22720</v>
      </c>
      <c r="B497" s="407">
        <v>8806164162477</v>
      </c>
      <c r="C497" s="408" t="s">
        <v>28786</v>
      </c>
      <c r="D497" s="409" t="s">
        <v>23737</v>
      </c>
      <c r="E497" s="410">
        <v>16000</v>
      </c>
      <c r="F497" s="398">
        <v>0.5</v>
      </c>
      <c r="G497" s="399">
        <f t="shared" si="37"/>
        <v>8000</v>
      </c>
      <c r="H497" s="400" t="str">
        <f t="shared" si="38"/>
        <v>Введите курс</v>
      </c>
      <c r="I497" s="401">
        <v>10</v>
      </c>
      <c r="J497" s="402"/>
      <c r="K497" s="403">
        <f t="shared" si="39"/>
        <v>0</v>
      </c>
      <c r="L497" s="404">
        <f t="shared" si="40"/>
        <v>0</v>
      </c>
      <c r="M497" s="405" t="str">
        <f t="shared" si="41"/>
        <v/>
      </c>
      <c r="N497" s="412"/>
    </row>
    <row r="498" spans="1:14" ht="22.5" customHeight="1">
      <c r="A498" s="393" t="s">
        <v>22721</v>
      </c>
      <c r="B498" s="407">
        <v>8806164162491</v>
      </c>
      <c r="C498" s="408" t="s">
        <v>28787</v>
      </c>
      <c r="D498" s="409" t="s">
        <v>23736</v>
      </c>
      <c r="E498" s="410">
        <v>16000</v>
      </c>
      <c r="F498" s="398">
        <v>0.5</v>
      </c>
      <c r="G498" s="399">
        <f t="shared" si="37"/>
        <v>8000</v>
      </c>
      <c r="H498" s="400" t="str">
        <f t="shared" si="38"/>
        <v>Введите курс</v>
      </c>
      <c r="I498" s="401">
        <v>10</v>
      </c>
      <c r="J498" s="402"/>
      <c r="K498" s="403">
        <f t="shared" si="39"/>
        <v>0</v>
      </c>
      <c r="L498" s="404">
        <f t="shared" si="40"/>
        <v>0</v>
      </c>
      <c r="M498" s="405" t="str">
        <f t="shared" si="41"/>
        <v/>
      </c>
      <c r="N498" s="412"/>
    </row>
    <row r="499" spans="1:14" ht="22.5" customHeight="1">
      <c r="A499" s="393" t="s">
        <v>22722</v>
      </c>
      <c r="B499" s="407" t="s">
        <v>28074</v>
      </c>
      <c r="C499" s="408" t="s">
        <v>28788</v>
      </c>
      <c r="D499" s="409" t="s">
        <v>23929</v>
      </c>
      <c r="E499" s="410">
        <v>16000</v>
      </c>
      <c r="F499" s="398">
        <v>0.5</v>
      </c>
      <c r="G499" s="399">
        <f t="shared" si="37"/>
        <v>8000</v>
      </c>
      <c r="H499" s="400" t="str">
        <f t="shared" si="38"/>
        <v>Введите курс</v>
      </c>
      <c r="I499" s="401">
        <v>10</v>
      </c>
      <c r="J499" s="402"/>
      <c r="K499" s="403">
        <f t="shared" si="39"/>
        <v>0</v>
      </c>
      <c r="L499" s="404">
        <f t="shared" si="40"/>
        <v>0</v>
      </c>
      <c r="M499" s="405" t="str">
        <f t="shared" si="41"/>
        <v/>
      </c>
      <c r="N499" s="412"/>
    </row>
    <row r="500" spans="1:14" ht="22.5" customHeight="1">
      <c r="A500" s="393" t="s">
        <v>22723</v>
      </c>
      <c r="B500" s="407">
        <v>8806164125069</v>
      </c>
      <c r="C500" s="408" t="s">
        <v>28789</v>
      </c>
      <c r="D500" s="409" t="s">
        <v>23651</v>
      </c>
      <c r="E500" s="410">
        <v>3500</v>
      </c>
      <c r="F500" s="398">
        <v>0.5</v>
      </c>
      <c r="G500" s="399">
        <f t="shared" si="37"/>
        <v>1750</v>
      </c>
      <c r="H500" s="400" t="str">
        <f t="shared" si="38"/>
        <v>Введите курс</v>
      </c>
      <c r="I500" s="401">
        <v>20</v>
      </c>
      <c r="J500" s="402"/>
      <c r="K500" s="403">
        <f t="shared" si="39"/>
        <v>0</v>
      </c>
      <c r="L500" s="404">
        <f t="shared" si="40"/>
        <v>0</v>
      </c>
      <c r="M500" s="405" t="str">
        <f t="shared" si="41"/>
        <v/>
      </c>
      <c r="N500" s="412"/>
    </row>
    <row r="501" spans="1:14" ht="22.5" customHeight="1">
      <c r="A501" s="393" t="s">
        <v>22724</v>
      </c>
      <c r="B501" s="407">
        <v>8806164146712</v>
      </c>
      <c r="C501" s="408" t="s">
        <v>28790</v>
      </c>
      <c r="D501" s="409" t="s">
        <v>22134</v>
      </c>
      <c r="E501" s="410">
        <v>2500</v>
      </c>
      <c r="F501" s="398">
        <v>0.5</v>
      </c>
      <c r="G501" s="399">
        <f t="shared" si="37"/>
        <v>1250</v>
      </c>
      <c r="H501" s="400" t="str">
        <f t="shared" si="38"/>
        <v>Введите курс</v>
      </c>
      <c r="I501" s="401">
        <v>50</v>
      </c>
      <c r="J501" s="402"/>
      <c r="K501" s="403">
        <f t="shared" si="39"/>
        <v>0</v>
      </c>
      <c r="L501" s="404">
        <f t="shared" si="40"/>
        <v>0</v>
      </c>
      <c r="M501" s="405" t="str">
        <f t="shared" si="41"/>
        <v/>
      </c>
      <c r="N501" s="412"/>
    </row>
    <row r="502" spans="1:14" ht="22.5" customHeight="1">
      <c r="A502" s="393" t="s">
        <v>22726</v>
      </c>
      <c r="B502" s="407">
        <v>8806164112366</v>
      </c>
      <c r="C502" s="408" t="s">
        <v>28791</v>
      </c>
      <c r="D502" s="409" t="s">
        <v>22131</v>
      </c>
      <c r="E502" s="410">
        <v>2000</v>
      </c>
      <c r="F502" s="398">
        <v>0.5</v>
      </c>
      <c r="G502" s="399">
        <f t="shared" si="37"/>
        <v>1000</v>
      </c>
      <c r="H502" s="400" t="str">
        <f t="shared" si="38"/>
        <v>Введите курс</v>
      </c>
      <c r="I502" s="401">
        <v>30</v>
      </c>
      <c r="J502" s="402"/>
      <c r="K502" s="403">
        <f t="shared" si="39"/>
        <v>0</v>
      </c>
      <c r="L502" s="404">
        <f t="shared" si="40"/>
        <v>0</v>
      </c>
      <c r="M502" s="405" t="str">
        <f t="shared" si="41"/>
        <v/>
      </c>
      <c r="N502" s="412"/>
    </row>
    <row r="503" spans="1:14" ht="22.5" customHeight="1">
      <c r="A503" s="393" t="s">
        <v>22727</v>
      </c>
      <c r="B503" s="407" t="s">
        <v>28075</v>
      </c>
      <c r="C503" s="408" t="s">
        <v>28792</v>
      </c>
      <c r="D503" s="409" t="s">
        <v>28793</v>
      </c>
      <c r="E503" s="410">
        <v>3000</v>
      </c>
      <c r="F503" s="398">
        <v>0.5</v>
      </c>
      <c r="G503" s="399">
        <f t="shared" si="37"/>
        <v>1500</v>
      </c>
      <c r="H503" s="400" t="str">
        <f t="shared" si="38"/>
        <v>Введите курс</v>
      </c>
      <c r="I503" s="401">
        <v>30</v>
      </c>
      <c r="J503" s="402"/>
      <c r="K503" s="403">
        <f t="shared" si="39"/>
        <v>0</v>
      </c>
      <c r="L503" s="404">
        <f t="shared" si="40"/>
        <v>0</v>
      </c>
      <c r="M503" s="405" t="str">
        <f t="shared" si="41"/>
        <v/>
      </c>
      <c r="N503" s="412"/>
    </row>
    <row r="504" spans="1:14" ht="22.5" customHeight="1">
      <c r="A504" s="393" t="s">
        <v>22729</v>
      </c>
      <c r="B504" s="407">
        <v>8806164168035</v>
      </c>
      <c r="C504" s="408" t="s">
        <v>28794</v>
      </c>
      <c r="D504" s="409" t="s">
        <v>23927</v>
      </c>
      <c r="E504" s="410">
        <v>15000</v>
      </c>
      <c r="F504" s="398">
        <v>0.5</v>
      </c>
      <c r="G504" s="399">
        <f t="shared" si="37"/>
        <v>7500</v>
      </c>
      <c r="H504" s="400" t="str">
        <f t="shared" si="38"/>
        <v>Введите курс</v>
      </c>
      <c r="I504" s="401">
        <v>12</v>
      </c>
      <c r="J504" s="402"/>
      <c r="K504" s="403">
        <f t="shared" si="39"/>
        <v>0</v>
      </c>
      <c r="L504" s="404">
        <f t="shared" si="40"/>
        <v>0</v>
      </c>
      <c r="M504" s="405" t="str">
        <f t="shared" si="41"/>
        <v/>
      </c>
      <c r="N504" s="412"/>
    </row>
    <row r="505" spans="1:14" ht="22.5" customHeight="1">
      <c r="A505" s="393" t="s">
        <v>22731</v>
      </c>
      <c r="B505" s="407">
        <v>8806164168028</v>
      </c>
      <c r="C505" s="408" t="s">
        <v>28795</v>
      </c>
      <c r="D505" s="409" t="s">
        <v>23926</v>
      </c>
      <c r="E505" s="410">
        <v>15000</v>
      </c>
      <c r="F505" s="398">
        <v>0.5</v>
      </c>
      <c r="G505" s="399">
        <f t="shared" si="37"/>
        <v>7500</v>
      </c>
      <c r="H505" s="400" t="str">
        <f t="shared" si="38"/>
        <v>Введите курс</v>
      </c>
      <c r="I505" s="401">
        <v>12</v>
      </c>
      <c r="J505" s="402"/>
      <c r="K505" s="403">
        <f t="shared" si="39"/>
        <v>0</v>
      </c>
      <c r="L505" s="404">
        <f t="shared" si="40"/>
        <v>0</v>
      </c>
      <c r="M505" s="405" t="str">
        <f t="shared" si="41"/>
        <v/>
      </c>
      <c r="N505" s="412"/>
    </row>
    <row r="506" spans="1:14" ht="22.5" customHeight="1">
      <c r="A506" s="393" t="s">
        <v>22732</v>
      </c>
      <c r="B506" s="407">
        <v>8806164168073</v>
      </c>
      <c r="C506" s="408" t="s">
        <v>28796</v>
      </c>
      <c r="D506" s="409" t="s">
        <v>23925</v>
      </c>
      <c r="E506" s="410">
        <v>15000</v>
      </c>
      <c r="F506" s="398">
        <v>0.5</v>
      </c>
      <c r="G506" s="399">
        <f t="shared" si="37"/>
        <v>7500</v>
      </c>
      <c r="H506" s="400" t="str">
        <f t="shared" si="38"/>
        <v>Введите курс</v>
      </c>
      <c r="I506" s="401">
        <v>12</v>
      </c>
      <c r="J506" s="402"/>
      <c r="K506" s="403">
        <f t="shared" si="39"/>
        <v>0</v>
      </c>
      <c r="L506" s="404">
        <f t="shared" si="40"/>
        <v>0</v>
      </c>
      <c r="M506" s="405" t="str">
        <f t="shared" si="41"/>
        <v/>
      </c>
      <c r="N506" s="412"/>
    </row>
    <row r="507" spans="1:14" ht="22.5" customHeight="1">
      <c r="A507" s="393" t="s">
        <v>22733</v>
      </c>
      <c r="B507" s="407">
        <v>8806164168059</v>
      </c>
      <c r="C507" s="408" t="s">
        <v>28797</v>
      </c>
      <c r="D507" s="409" t="s">
        <v>23924</v>
      </c>
      <c r="E507" s="410">
        <v>15000</v>
      </c>
      <c r="F507" s="398">
        <v>0.5</v>
      </c>
      <c r="G507" s="399">
        <f t="shared" si="37"/>
        <v>7500</v>
      </c>
      <c r="H507" s="400" t="str">
        <f t="shared" si="38"/>
        <v>Введите курс</v>
      </c>
      <c r="I507" s="401">
        <v>12</v>
      </c>
      <c r="J507" s="402"/>
      <c r="K507" s="403">
        <f t="shared" si="39"/>
        <v>0</v>
      </c>
      <c r="L507" s="404">
        <f t="shared" si="40"/>
        <v>0</v>
      </c>
      <c r="M507" s="405" t="str">
        <f t="shared" si="41"/>
        <v/>
      </c>
      <c r="N507" s="412"/>
    </row>
    <row r="508" spans="1:14" ht="22.5" customHeight="1">
      <c r="A508" s="393" t="s">
        <v>22734</v>
      </c>
      <c r="B508" s="407">
        <v>8806164168042</v>
      </c>
      <c r="C508" s="408" t="s">
        <v>28798</v>
      </c>
      <c r="D508" s="409" t="s">
        <v>23923</v>
      </c>
      <c r="E508" s="410">
        <v>15000</v>
      </c>
      <c r="F508" s="398">
        <v>0.5</v>
      </c>
      <c r="G508" s="399">
        <f t="shared" si="37"/>
        <v>7500</v>
      </c>
      <c r="H508" s="400" t="str">
        <f t="shared" si="38"/>
        <v>Введите курс</v>
      </c>
      <c r="I508" s="401">
        <v>12</v>
      </c>
      <c r="J508" s="402"/>
      <c r="K508" s="403">
        <f t="shared" si="39"/>
        <v>0</v>
      </c>
      <c r="L508" s="404">
        <f t="shared" si="40"/>
        <v>0</v>
      </c>
      <c r="M508" s="405" t="str">
        <f t="shared" si="41"/>
        <v/>
      </c>
      <c r="N508" s="412"/>
    </row>
    <row r="509" spans="1:14" ht="22.5" customHeight="1">
      <c r="A509" s="393" t="s">
        <v>22736</v>
      </c>
      <c r="B509" s="407">
        <v>8806164168066</v>
      </c>
      <c r="C509" s="408" t="s">
        <v>28799</v>
      </c>
      <c r="D509" s="409" t="s">
        <v>23922</v>
      </c>
      <c r="E509" s="410">
        <v>15000</v>
      </c>
      <c r="F509" s="398">
        <v>0.5</v>
      </c>
      <c r="G509" s="399">
        <f t="shared" si="37"/>
        <v>7500</v>
      </c>
      <c r="H509" s="400" t="str">
        <f t="shared" si="38"/>
        <v>Введите курс</v>
      </c>
      <c r="I509" s="401">
        <v>12</v>
      </c>
      <c r="J509" s="402"/>
      <c r="K509" s="403">
        <f t="shared" si="39"/>
        <v>0</v>
      </c>
      <c r="L509" s="404">
        <f t="shared" si="40"/>
        <v>0</v>
      </c>
      <c r="M509" s="405" t="str">
        <f t="shared" si="41"/>
        <v/>
      </c>
      <c r="N509" s="412"/>
    </row>
    <row r="510" spans="1:14" ht="22.5" customHeight="1">
      <c r="A510" s="393" t="s">
        <v>22737</v>
      </c>
      <c r="B510" s="407">
        <v>8806164168080</v>
      </c>
      <c r="C510" s="408" t="s">
        <v>28800</v>
      </c>
      <c r="D510" s="409" t="s">
        <v>23921</v>
      </c>
      <c r="E510" s="410">
        <v>15000</v>
      </c>
      <c r="F510" s="398">
        <v>0.5</v>
      </c>
      <c r="G510" s="399">
        <f t="shared" si="37"/>
        <v>7500</v>
      </c>
      <c r="H510" s="400" t="str">
        <f t="shared" si="38"/>
        <v>Введите курс</v>
      </c>
      <c r="I510" s="401">
        <v>12</v>
      </c>
      <c r="J510" s="402"/>
      <c r="K510" s="403">
        <f t="shared" si="39"/>
        <v>0</v>
      </c>
      <c r="L510" s="404">
        <f t="shared" si="40"/>
        <v>0</v>
      </c>
      <c r="M510" s="405" t="str">
        <f t="shared" si="41"/>
        <v/>
      </c>
      <c r="N510" s="412"/>
    </row>
    <row r="511" spans="1:14" ht="22.5" customHeight="1">
      <c r="A511" s="393" t="s">
        <v>22738</v>
      </c>
      <c r="B511" s="407">
        <v>8806164167748</v>
      </c>
      <c r="C511" s="408" t="s">
        <v>28801</v>
      </c>
      <c r="D511" s="409" t="s">
        <v>23873</v>
      </c>
      <c r="E511" s="410">
        <v>16000</v>
      </c>
      <c r="F511" s="398">
        <v>0.5</v>
      </c>
      <c r="G511" s="399">
        <f t="shared" si="37"/>
        <v>8000</v>
      </c>
      <c r="H511" s="400" t="str">
        <f t="shared" si="38"/>
        <v>Введите курс</v>
      </c>
      <c r="I511" s="401">
        <v>12</v>
      </c>
      <c r="J511" s="402"/>
      <c r="K511" s="403">
        <f t="shared" si="39"/>
        <v>0</v>
      </c>
      <c r="L511" s="404">
        <f t="shared" si="40"/>
        <v>0</v>
      </c>
      <c r="M511" s="405" t="str">
        <f t="shared" si="41"/>
        <v/>
      </c>
      <c r="N511" s="412"/>
    </row>
    <row r="512" spans="1:14" ht="22.5" customHeight="1">
      <c r="A512" s="393" t="s">
        <v>22740</v>
      </c>
      <c r="B512" s="407">
        <v>8806164167830</v>
      </c>
      <c r="C512" s="408" t="s">
        <v>28802</v>
      </c>
      <c r="D512" s="409" t="s">
        <v>23872</v>
      </c>
      <c r="E512" s="410">
        <v>16000</v>
      </c>
      <c r="F512" s="398">
        <v>0.5</v>
      </c>
      <c r="G512" s="399">
        <f t="shared" si="37"/>
        <v>8000</v>
      </c>
      <c r="H512" s="400" t="str">
        <f t="shared" si="38"/>
        <v>Введите курс</v>
      </c>
      <c r="I512" s="401">
        <v>12</v>
      </c>
      <c r="J512" s="402"/>
      <c r="K512" s="403">
        <f t="shared" si="39"/>
        <v>0</v>
      </c>
      <c r="L512" s="404">
        <f t="shared" si="40"/>
        <v>0</v>
      </c>
      <c r="M512" s="405" t="str">
        <f t="shared" si="41"/>
        <v/>
      </c>
      <c r="N512" s="412"/>
    </row>
    <row r="513" spans="1:14" ht="22.5" customHeight="1">
      <c r="A513" s="393" t="s">
        <v>22741</v>
      </c>
      <c r="B513" s="407">
        <v>8806164167823</v>
      </c>
      <c r="C513" s="408" t="s">
        <v>28803</v>
      </c>
      <c r="D513" s="409" t="s">
        <v>23871</v>
      </c>
      <c r="E513" s="410">
        <v>16000</v>
      </c>
      <c r="F513" s="398">
        <v>0.5</v>
      </c>
      <c r="G513" s="399">
        <f t="shared" si="37"/>
        <v>8000</v>
      </c>
      <c r="H513" s="400" t="str">
        <f t="shared" si="38"/>
        <v>Введите курс</v>
      </c>
      <c r="I513" s="401">
        <v>12</v>
      </c>
      <c r="J513" s="402"/>
      <c r="K513" s="403">
        <f t="shared" si="39"/>
        <v>0</v>
      </c>
      <c r="L513" s="404">
        <f t="shared" si="40"/>
        <v>0</v>
      </c>
      <c r="M513" s="405" t="str">
        <f t="shared" si="41"/>
        <v/>
      </c>
      <c r="N513" s="412"/>
    </row>
    <row r="514" spans="1:14" ht="22.5" customHeight="1">
      <c r="A514" s="393" t="s">
        <v>22742</v>
      </c>
      <c r="B514" s="407">
        <v>8806164167793</v>
      </c>
      <c r="C514" s="408" t="s">
        <v>28804</v>
      </c>
      <c r="D514" s="409" t="s">
        <v>23870</v>
      </c>
      <c r="E514" s="410">
        <v>16000</v>
      </c>
      <c r="F514" s="398">
        <v>0.5</v>
      </c>
      <c r="G514" s="399">
        <f t="shared" si="37"/>
        <v>8000</v>
      </c>
      <c r="H514" s="400" t="str">
        <f t="shared" si="38"/>
        <v>Введите курс</v>
      </c>
      <c r="I514" s="401">
        <v>12</v>
      </c>
      <c r="J514" s="402"/>
      <c r="K514" s="403">
        <f t="shared" si="39"/>
        <v>0</v>
      </c>
      <c r="L514" s="404">
        <f t="shared" si="40"/>
        <v>0</v>
      </c>
      <c r="M514" s="405" t="str">
        <f t="shared" si="41"/>
        <v/>
      </c>
      <c r="N514" s="412"/>
    </row>
    <row r="515" spans="1:14" ht="22.5" customHeight="1">
      <c r="A515" s="393" t="s">
        <v>22744</v>
      </c>
      <c r="B515" s="407">
        <v>8806164167762</v>
      </c>
      <c r="C515" s="408" t="s">
        <v>28805</v>
      </c>
      <c r="D515" s="409" t="s">
        <v>23869</v>
      </c>
      <c r="E515" s="410">
        <v>16000</v>
      </c>
      <c r="F515" s="398">
        <v>0.5</v>
      </c>
      <c r="G515" s="399">
        <f t="shared" si="37"/>
        <v>8000</v>
      </c>
      <c r="H515" s="400" t="str">
        <f t="shared" si="38"/>
        <v>Введите курс</v>
      </c>
      <c r="I515" s="401">
        <v>12</v>
      </c>
      <c r="J515" s="402"/>
      <c r="K515" s="403">
        <f t="shared" si="39"/>
        <v>0</v>
      </c>
      <c r="L515" s="404">
        <f t="shared" si="40"/>
        <v>0</v>
      </c>
      <c r="M515" s="405" t="str">
        <f t="shared" si="41"/>
        <v/>
      </c>
      <c r="N515" s="412"/>
    </row>
    <row r="516" spans="1:14" ht="22.5" customHeight="1">
      <c r="A516" s="393" t="s">
        <v>22745</v>
      </c>
      <c r="B516" s="407">
        <v>8806164167755</v>
      </c>
      <c r="C516" s="408" t="s">
        <v>28806</v>
      </c>
      <c r="D516" s="409" t="s">
        <v>23868</v>
      </c>
      <c r="E516" s="410">
        <v>16000</v>
      </c>
      <c r="F516" s="398">
        <v>0.5</v>
      </c>
      <c r="G516" s="399">
        <f t="shared" ref="G516:G579" si="42">E516*F516</f>
        <v>8000</v>
      </c>
      <c r="H516" s="400" t="str">
        <f t="shared" ref="H516:H579" si="43">IF($H$1="","Введите курс",G516/$H$1)</f>
        <v>Введите курс</v>
      </c>
      <c r="I516" s="401">
        <v>12</v>
      </c>
      <c r="J516" s="402"/>
      <c r="K516" s="403">
        <f t="shared" ref="K516:K579" si="44">J516*I516</f>
        <v>0</v>
      </c>
      <c r="L516" s="404">
        <f t="shared" ref="L516:L579" si="45">K516*G516</f>
        <v>0</v>
      </c>
      <c r="M516" s="405" t="str">
        <f t="shared" ref="M516:M579" si="46">IFERROR(K516*H516,"")</f>
        <v/>
      </c>
      <c r="N516" s="412"/>
    </row>
    <row r="517" spans="1:14" ht="22.5" customHeight="1">
      <c r="A517" s="393" t="s">
        <v>22747</v>
      </c>
      <c r="B517" s="407">
        <v>8806164167786</v>
      </c>
      <c r="C517" s="408" t="s">
        <v>28807</v>
      </c>
      <c r="D517" s="409" t="s">
        <v>23867</v>
      </c>
      <c r="E517" s="410">
        <v>16000</v>
      </c>
      <c r="F517" s="398">
        <v>0.5</v>
      </c>
      <c r="G517" s="399">
        <f t="shared" si="42"/>
        <v>8000</v>
      </c>
      <c r="H517" s="400" t="str">
        <f t="shared" si="43"/>
        <v>Введите курс</v>
      </c>
      <c r="I517" s="401">
        <v>12</v>
      </c>
      <c r="J517" s="402"/>
      <c r="K517" s="403">
        <f t="shared" si="44"/>
        <v>0</v>
      </c>
      <c r="L517" s="404">
        <f t="shared" si="45"/>
        <v>0</v>
      </c>
      <c r="M517" s="405" t="str">
        <f t="shared" si="46"/>
        <v/>
      </c>
      <c r="N517" s="412"/>
    </row>
    <row r="518" spans="1:14" ht="22.5" customHeight="1">
      <c r="A518" s="393" t="s">
        <v>22749</v>
      </c>
      <c r="B518" s="407">
        <v>8806164167779</v>
      </c>
      <c r="C518" s="408" t="s">
        <v>28808</v>
      </c>
      <c r="D518" s="409" t="s">
        <v>23866</v>
      </c>
      <c r="E518" s="410">
        <v>16000</v>
      </c>
      <c r="F518" s="398">
        <v>0.5</v>
      </c>
      <c r="G518" s="399">
        <f t="shared" si="42"/>
        <v>8000</v>
      </c>
      <c r="H518" s="400" t="str">
        <f t="shared" si="43"/>
        <v>Введите курс</v>
      </c>
      <c r="I518" s="401">
        <v>12</v>
      </c>
      <c r="J518" s="402"/>
      <c r="K518" s="403">
        <f t="shared" si="44"/>
        <v>0</v>
      </c>
      <c r="L518" s="404">
        <f t="shared" si="45"/>
        <v>0</v>
      </c>
      <c r="M518" s="405" t="str">
        <f t="shared" si="46"/>
        <v/>
      </c>
      <c r="N518" s="412"/>
    </row>
    <row r="519" spans="1:14" ht="22.5" customHeight="1">
      <c r="A519" s="393" t="s">
        <v>22750</v>
      </c>
      <c r="B519" s="407">
        <v>8806164167809</v>
      </c>
      <c r="C519" s="408" t="s">
        <v>28809</v>
      </c>
      <c r="D519" s="409" t="s">
        <v>23865</v>
      </c>
      <c r="E519" s="410">
        <v>16000</v>
      </c>
      <c r="F519" s="398">
        <v>0.5</v>
      </c>
      <c r="G519" s="399">
        <f t="shared" si="42"/>
        <v>8000</v>
      </c>
      <c r="H519" s="400" t="str">
        <f t="shared" si="43"/>
        <v>Введите курс</v>
      </c>
      <c r="I519" s="401">
        <v>12</v>
      </c>
      <c r="J519" s="402"/>
      <c r="K519" s="403">
        <f t="shared" si="44"/>
        <v>0</v>
      </c>
      <c r="L519" s="404">
        <f t="shared" si="45"/>
        <v>0</v>
      </c>
      <c r="M519" s="405" t="str">
        <f t="shared" si="46"/>
        <v/>
      </c>
      <c r="N519" s="412"/>
    </row>
    <row r="520" spans="1:14" ht="22.5" customHeight="1">
      <c r="A520" s="393" t="s">
        <v>22751</v>
      </c>
      <c r="B520" s="407">
        <v>8806164167816</v>
      </c>
      <c r="C520" s="408" t="s">
        <v>28810</v>
      </c>
      <c r="D520" s="409" t="s">
        <v>23864</v>
      </c>
      <c r="E520" s="410">
        <v>16000</v>
      </c>
      <c r="F520" s="398">
        <v>0.5</v>
      </c>
      <c r="G520" s="399">
        <f t="shared" si="42"/>
        <v>8000</v>
      </c>
      <c r="H520" s="400" t="str">
        <f t="shared" si="43"/>
        <v>Введите курс</v>
      </c>
      <c r="I520" s="401">
        <v>12</v>
      </c>
      <c r="J520" s="402"/>
      <c r="K520" s="403">
        <f t="shared" si="44"/>
        <v>0</v>
      </c>
      <c r="L520" s="404">
        <f t="shared" si="45"/>
        <v>0</v>
      </c>
      <c r="M520" s="405" t="str">
        <f t="shared" si="46"/>
        <v/>
      </c>
      <c r="N520" s="412"/>
    </row>
    <row r="521" spans="1:14" ht="22.5" customHeight="1">
      <c r="A521" s="393" t="s">
        <v>22752</v>
      </c>
      <c r="B521" s="407">
        <v>8806164167960</v>
      </c>
      <c r="C521" s="408" t="s">
        <v>28811</v>
      </c>
      <c r="D521" s="409" t="s">
        <v>23920</v>
      </c>
      <c r="E521" s="410">
        <v>15000</v>
      </c>
      <c r="F521" s="398">
        <v>0.5</v>
      </c>
      <c r="G521" s="399">
        <f t="shared" si="42"/>
        <v>7500</v>
      </c>
      <c r="H521" s="400" t="str">
        <f t="shared" si="43"/>
        <v>Введите курс</v>
      </c>
      <c r="I521" s="401">
        <v>12</v>
      </c>
      <c r="J521" s="402"/>
      <c r="K521" s="403">
        <f t="shared" si="44"/>
        <v>0</v>
      </c>
      <c r="L521" s="404">
        <f t="shared" si="45"/>
        <v>0</v>
      </c>
      <c r="M521" s="405" t="str">
        <f t="shared" si="46"/>
        <v/>
      </c>
      <c r="N521" s="412"/>
    </row>
    <row r="522" spans="1:14" ht="22.5" customHeight="1">
      <c r="A522" s="393" t="s">
        <v>22753</v>
      </c>
      <c r="B522" s="407">
        <v>8806164167953</v>
      </c>
      <c r="C522" s="408" t="s">
        <v>28812</v>
      </c>
      <c r="D522" s="409" t="s">
        <v>23919</v>
      </c>
      <c r="E522" s="410">
        <v>15000</v>
      </c>
      <c r="F522" s="398">
        <v>0.5</v>
      </c>
      <c r="G522" s="399">
        <f t="shared" si="42"/>
        <v>7500</v>
      </c>
      <c r="H522" s="400" t="str">
        <f t="shared" si="43"/>
        <v>Введите курс</v>
      </c>
      <c r="I522" s="401">
        <v>12</v>
      </c>
      <c r="J522" s="402"/>
      <c r="K522" s="403">
        <f t="shared" si="44"/>
        <v>0</v>
      </c>
      <c r="L522" s="404">
        <f t="shared" si="45"/>
        <v>0</v>
      </c>
      <c r="M522" s="405" t="str">
        <f t="shared" si="46"/>
        <v/>
      </c>
      <c r="N522" s="412"/>
    </row>
    <row r="523" spans="1:14" ht="22.5" customHeight="1">
      <c r="A523" s="393" t="s">
        <v>22754</v>
      </c>
      <c r="B523" s="407">
        <v>8806164168004</v>
      </c>
      <c r="C523" s="408" t="s">
        <v>28813</v>
      </c>
      <c r="D523" s="409" t="s">
        <v>23918</v>
      </c>
      <c r="E523" s="410">
        <v>15000</v>
      </c>
      <c r="F523" s="398">
        <v>0.5</v>
      </c>
      <c r="G523" s="399">
        <f t="shared" si="42"/>
        <v>7500</v>
      </c>
      <c r="H523" s="400" t="str">
        <f t="shared" si="43"/>
        <v>Введите курс</v>
      </c>
      <c r="I523" s="401">
        <v>12</v>
      </c>
      <c r="J523" s="402"/>
      <c r="K523" s="403">
        <f t="shared" si="44"/>
        <v>0</v>
      </c>
      <c r="L523" s="404">
        <f t="shared" si="45"/>
        <v>0</v>
      </c>
      <c r="M523" s="405" t="str">
        <f t="shared" si="46"/>
        <v/>
      </c>
      <c r="N523" s="412"/>
    </row>
    <row r="524" spans="1:14" ht="22.5" customHeight="1">
      <c r="A524" s="393" t="s">
        <v>22755</v>
      </c>
      <c r="B524" s="407">
        <v>8806164167977</v>
      </c>
      <c r="C524" s="408" t="s">
        <v>28814</v>
      </c>
      <c r="D524" s="409" t="s">
        <v>23917</v>
      </c>
      <c r="E524" s="410">
        <v>15000</v>
      </c>
      <c r="F524" s="398">
        <v>0.5</v>
      </c>
      <c r="G524" s="399">
        <f t="shared" si="42"/>
        <v>7500</v>
      </c>
      <c r="H524" s="400" t="str">
        <f t="shared" si="43"/>
        <v>Введите курс</v>
      </c>
      <c r="I524" s="401">
        <v>12</v>
      </c>
      <c r="J524" s="402"/>
      <c r="K524" s="403">
        <f t="shared" si="44"/>
        <v>0</v>
      </c>
      <c r="L524" s="404">
        <f t="shared" si="45"/>
        <v>0</v>
      </c>
      <c r="M524" s="405" t="str">
        <f t="shared" si="46"/>
        <v/>
      </c>
      <c r="N524" s="412"/>
    </row>
    <row r="525" spans="1:14" ht="22.5" customHeight="1">
      <c r="A525" s="393" t="s">
        <v>22757</v>
      </c>
      <c r="B525" s="407">
        <v>8806164167991</v>
      </c>
      <c r="C525" s="408" t="s">
        <v>28815</v>
      </c>
      <c r="D525" s="409" t="s">
        <v>23916</v>
      </c>
      <c r="E525" s="410">
        <v>15000</v>
      </c>
      <c r="F525" s="398">
        <v>0.5</v>
      </c>
      <c r="G525" s="399">
        <f t="shared" si="42"/>
        <v>7500</v>
      </c>
      <c r="H525" s="400" t="str">
        <f t="shared" si="43"/>
        <v>Введите курс</v>
      </c>
      <c r="I525" s="401">
        <v>12</v>
      </c>
      <c r="J525" s="402"/>
      <c r="K525" s="403">
        <f t="shared" si="44"/>
        <v>0</v>
      </c>
      <c r="L525" s="404">
        <f t="shared" si="45"/>
        <v>0</v>
      </c>
      <c r="M525" s="405" t="str">
        <f t="shared" si="46"/>
        <v/>
      </c>
      <c r="N525" s="412"/>
    </row>
    <row r="526" spans="1:14" ht="22.5" customHeight="1">
      <c r="A526" s="393" t="s">
        <v>22758</v>
      </c>
      <c r="B526" s="407">
        <v>8806164167984</v>
      </c>
      <c r="C526" s="408" t="s">
        <v>28816</v>
      </c>
      <c r="D526" s="409" t="s">
        <v>23915</v>
      </c>
      <c r="E526" s="410">
        <v>15000</v>
      </c>
      <c r="F526" s="398">
        <v>0.5</v>
      </c>
      <c r="G526" s="399">
        <f t="shared" si="42"/>
        <v>7500</v>
      </c>
      <c r="H526" s="400" t="str">
        <f t="shared" si="43"/>
        <v>Введите курс</v>
      </c>
      <c r="I526" s="401">
        <v>12</v>
      </c>
      <c r="J526" s="402"/>
      <c r="K526" s="403">
        <f t="shared" si="44"/>
        <v>0</v>
      </c>
      <c r="L526" s="404">
        <f t="shared" si="45"/>
        <v>0</v>
      </c>
      <c r="M526" s="405" t="str">
        <f t="shared" si="46"/>
        <v/>
      </c>
      <c r="N526" s="412"/>
    </row>
    <row r="527" spans="1:14" ht="22.5" customHeight="1">
      <c r="A527" s="393" t="s">
        <v>22760</v>
      </c>
      <c r="B527" s="407">
        <v>8806164168011</v>
      </c>
      <c r="C527" s="408" t="s">
        <v>28817</v>
      </c>
      <c r="D527" s="409" t="s">
        <v>23914</v>
      </c>
      <c r="E527" s="410">
        <v>15000</v>
      </c>
      <c r="F527" s="398">
        <v>0.5</v>
      </c>
      <c r="G527" s="399">
        <f t="shared" si="42"/>
        <v>7500</v>
      </c>
      <c r="H527" s="400" t="str">
        <f t="shared" si="43"/>
        <v>Введите курс</v>
      </c>
      <c r="I527" s="401">
        <v>12</v>
      </c>
      <c r="J527" s="402"/>
      <c r="K527" s="403">
        <f t="shared" si="44"/>
        <v>0</v>
      </c>
      <c r="L527" s="404">
        <f t="shared" si="45"/>
        <v>0</v>
      </c>
      <c r="M527" s="405" t="str">
        <f t="shared" si="46"/>
        <v/>
      </c>
      <c r="N527" s="412"/>
    </row>
    <row r="528" spans="1:14" ht="22.5" customHeight="1">
      <c r="A528" s="393" t="s">
        <v>22762</v>
      </c>
      <c r="B528" s="407" t="s">
        <v>28076</v>
      </c>
      <c r="C528" s="408" t="s">
        <v>28818</v>
      </c>
      <c r="D528" s="409" t="s">
        <v>28819</v>
      </c>
      <c r="E528" s="410">
        <v>10000</v>
      </c>
      <c r="F528" s="398">
        <v>0.5</v>
      </c>
      <c r="G528" s="399">
        <f t="shared" si="42"/>
        <v>5000</v>
      </c>
      <c r="H528" s="400" t="str">
        <f t="shared" si="43"/>
        <v>Введите курс</v>
      </c>
      <c r="I528" s="401">
        <v>12</v>
      </c>
      <c r="J528" s="402"/>
      <c r="K528" s="403">
        <f t="shared" si="44"/>
        <v>0</v>
      </c>
      <c r="L528" s="404">
        <f t="shared" si="45"/>
        <v>0</v>
      </c>
      <c r="M528" s="405" t="str">
        <f t="shared" si="46"/>
        <v/>
      </c>
      <c r="N528" s="412"/>
    </row>
    <row r="529" spans="1:14" ht="22.5" customHeight="1">
      <c r="A529" s="393" t="s">
        <v>22763</v>
      </c>
      <c r="B529" s="407" t="s">
        <v>28077</v>
      </c>
      <c r="C529" s="408" t="s">
        <v>28820</v>
      </c>
      <c r="D529" s="409" t="s">
        <v>28821</v>
      </c>
      <c r="E529" s="410">
        <v>20000</v>
      </c>
      <c r="F529" s="398">
        <v>0.5</v>
      </c>
      <c r="G529" s="399">
        <f t="shared" si="42"/>
        <v>10000</v>
      </c>
      <c r="H529" s="400" t="str">
        <f t="shared" si="43"/>
        <v>Введите курс</v>
      </c>
      <c r="I529" s="401">
        <v>12</v>
      </c>
      <c r="J529" s="402"/>
      <c r="K529" s="403">
        <f t="shared" si="44"/>
        <v>0</v>
      </c>
      <c r="L529" s="404">
        <f t="shared" si="45"/>
        <v>0</v>
      </c>
      <c r="M529" s="405" t="str">
        <f t="shared" si="46"/>
        <v/>
      </c>
      <c r="N529" s="412"/>
    </row>
    <row r="530" spans="1:14" ht="22.5" customHeight="1">
      <c r="A530" s="393" t="s">
        <v>22764</v>
      </c>
      <c r="B530" s="407" t="s">
        <v>28078</v>
      </c>
      <c r="C530" s="408" t="s">
        <v>28822</v>
      </c>
      <c r="D530" s="409" t="s">
        <v>28823</v>
      </c>
      <c r="E530" s="410">
        <v>10000</v>
      </c>
      <c r="F530" s="398">
        <v>0.5</v>
      </c>
      <c r="G530" s="399">
        <f t="shared" si="42"/>
        <v>5000</v>
      </c>
      <c r="H530" s="400" t="str">
        <f t="shared" si="43"/>
        <v>Введите курс</v>
      </c>
      <c r="I530" s="401">
        <v>12</v>
      </c>
      <c r="J530" s="402"/>
      <c r="K530" s="403">
        <f t="shared" si="44"/>
        <v>0</v>
      </c>
      <c r="L530" s="404">
        <f t="shared" si="45"/>
        <v>0</v>
      </c>
      <c r="M530" s="405" t="str">
        <f t="shared" si="46"/>
        <v/>
      </c>
      <c r="N530" s="412"/>
    </row>
    <row r="531" spans="1:14" ht="22.5" customHeight="1">
      <c r="A531" s="393" t="s">
        <v>22765</v>
      </c>
      <c r="B531" s="407" t="s">
        <v>28079</v>
      </c>
      <c r="C531" s="408" t="s">
        <v>28824</v>
      </c>
      <c r="D531" s="409" t="s">
        <v>28825</v>
      </c>
      <c r="E531" s="410">
        <v>20000</v>
      </c>
      <c r="F531" s="398">
        <v>0.5</v>
      </c>
      <c r="G531" s="399">
        <f t="shared" si="42"/>
        <v>10000</v>
      </c>
      <c r="H531" s="400" t="str">
        <f t="shared" si="43"/>
        <v>Введите курс</v>
      </c>
      <c r="I531" s="401">
        <v>12</v>
      </c>
      <c r="J531" s="402"/>
      <c r="K531" s="403">
        <f t="shared" si="44"/>
        <v>0</v>
      </c>
      <c r="L531" s="404">
        <f t="shared" si="45"/>
        <v>0</v>
      </c>
      <c r="M531" s="405" t="str">
        <f t="shared" si="46"/>
        <v/>
      </c>
      <c r="N531" s="412"/>
    </row>
    <row r="532" spans="1:14" ht="22.5" customHeight="1">
      <c r="A532" s="393" t="s">
        <v>22766</v>
      </c>
      <c r="B532" s="407" t="s">
        <v>28080</v>
      </c>
      <c r="C532" s="408" t="s">
        <v>28826</v>
      </c>
      <c r="D532" s="409" t="s">
        <v>28827</v>
      </c>
      <c r="E532" s="410">
        <v>10000</v>
      </c>
      <c r="F532" s="398">
        <v>0.5</v>
      </c>
      <c r="G532" s="399">
        <f t="shared" si="42"/>
        <v>5000</v>
      </c>
      <c r="H532" s="400" t="str">
        <f t="shared" si="43"/>
        <v>Введите курс</v>
      </c>
      <c r="I532" s="401">
        <v>12</v>
      </c>
      <c r="J532" s="402"/>
      <c r="K532" s="403">
        <f t="shared" si="44"/>
        <v>0</v>
      </c>
      <c r="L532" s="404">
        <f t="shared" si="45"/>
        <v>0</v>
      </c>
      <c r="M532" s="405" t="str">
        <f t="shared" si="46"/>
        <v/>
      </c>
      <c r="N532" s="412"/>
    </row>
    <row r="533" spans="1:14" ht="22.5" customHeight="1">
      <c r="A533" s="393" t="s">
        <v>22767</v>
      </c>
      <c r="B533" s="407" t="s">
        <v>28081</v>
      </c>
      <c r="C533" s="408" t="s">
        <v>28828</v>
      </c>
      <c r="D533" s="409" t="s">
        <v>28829</v>
      </c>
      <c r="E533" s="410">
        <v>20000</v>
      </c>
      <c r="F533" s="398">
        <v>0.5</v>
      </c>
      <c r="G533" s="399">
        <f t="shared" si="42"/>
        <v>10000</v>
      </c>
      <c r="H533" s="400" t="str">
        <f t="shared" si="43"/>
        <v>Введите курс</v>
      </c>
      <c r="I533" s="401">
        <v>12</v>
      </c>
      <c r="J533" s="402"/>
      <c r="K533" s="403">
        <f t="shared" si="44"/>
        <v>0</v>
      </c>
      <c r="L533" s="404">
        <f t="shared" si="45"/>
        <v>0</v>
      </c>
      <c r="M533" s="405" t="str">
        <f t="shared" si="46"/>
        <v/>
      </c>
      <c r="N533" s="412"/>
    </row>
    <row r="534" spans="1:14" ht="22.5" customHeight="1">
      <c r="A534" s="393" t="s">
        <v>22768</v>
      </c>
      <c r="B534" s="407" t="s">
        <v>28082</v>
      </c>
      <c r="C534" s="408" t="s">
        <v>28830</v>
      </c>
      <c r="D534" s="409" t="s">
        <v>28831</v>
      </c>
      <c r="E534" s="410">
        <v>10000</v>
      </c>
      <c r="F534" s="398">
        <v>0.5</v>
      </c>
      <c r="G534" s="399">
        <f t="shared" si="42"/>
        <v>5000</v>
      </c>
      <c r="H534" s="400" t="str">
        <f t="shared" si="43"/>
        <v>Введите курс</v>
      </c>
      <c r="I534" s="401">
        <v>12</v>
      </c>
      <c r="J534" s="402"/>
      <c r="K534" s="403">
        <f t="shared" si="44"/>
        <v>0</v>
      </c>
      <c r="L534" s="404">
        <f t="shared" si="45"/>
        <v>0</v>
      </c>
      <c r="M534" s="405" t="str">
        <f t="shared" si="46"/>
        <v/>
      </c>
      <c r="N534" s="412"/>
    </row>
    <row r="535" spans="1:14" ht="22.5" customHeight="1">
      <c r="A535" s="393" t="s">
        <v>22770</v>
      </c>
      <c r="B535" s="407" t="s">
        <v>28083</v>
      </c>
      <c r="C535" s="408" t="s">
        <v>28832</v>
      </c>
      <c r="D535" s="409" t="s">
        <v>28833</v>
      </c>
      <c r="E535" s="410">
        <v>20000</v>
      </c>
      <c r="F535" s="398">
        <v>0.5</v>
      </c>
      <c r="G535" s="399">
        <f t="shared" si="42"/>
        <v>10000</v>
      </c>
      <c r="H535" s="400" t="str">
        <f t="shared" si="43"/>
        <v>Введите курс</v>
      </c>
      <c r="I535" s="401">
        <v>12</v>
      </c>
      <c r="J535" s="402"/>
      <c r="K535" s="403">
        <f t="shared" si="44"/>
        <v>0</v>
      </c>
      <c r="L535" s="404">
        <f t="shared" si="45"/>
        <v>0</v>
      </c>
      <c r="M535" s="405" t="str">
        <f t="shared" si="46"/>
        <v/>
      </c>
      <c r="N535" s="412"/>
    </row>
    <row r="536" spans="1:14" ht="22.5" customHeight="1">
      <c r="A536" s="393" t="s">
        <v>22771</v>
      </c>
      <c r="B536" s="407">
        <v>8806164168622</v>
      </c>
      <c r="C536" s="408" t="s">
        <v>28834</v>
      </c>
      <c r="D536" s="409" t="s">
        <v>23851</v>
      </c>
      <c r="E536" s="410">
        <v>10000</v>
      </c>
      <c r="F536" s="398">
        <v>0.5</v>
      </c>
      <c r="G536" s="399">
        <f t="shared" si="42"/>
        <v>5000</v>
      </c>
      <c r="H536" s="400" t="str">
        <f t="shared" si="43"/>
        <v>Введите курс</v>
      </c>
      <c r="I536" s="401">
        <v>12</v>
      </c>
      <c r="J536" s="402"/>
      <c r="K536" s="403">
        <f t="shared" si="44"/>
        <v>0</v>
      </c>
      <c r="L536" s="404">
        <f t="shared" si="45"/>
        <v>0</v>
      </c>
      <c r="M536" s="405" t="str">
        <f t="shared" si="46"/>
        <v/>
      </c>
      <c r="N536" s="412"/>
    </row>
    <row r="537" spans="1:14" ht="22.5" customHeight="1">
      <c r="A537" s="393" t="s">
        <v>22772</v>
      </c>
      <c r="B537" s="407">
        <v>8806164168615</v>
      </c>
      <c r="C537" s="408" t="s">
        <v>28835</v>
      </c>
      <c r="D537" s="409" t="s">
        <v>23855</v>
      </c>
      <c r="E537" s="410">
        <v>20000</v>
      </c>
      <c r="F537" s="398">
        <v>0.5</v>
      </c>
      <c r="G537" s="399">
        <f t="shared" si="42"/>
        <v>10000</v>
      </c>
      <c r="H537" s="400" t="str">
        <f t="shared" si="43"/>
        <v>Введите курс</v>
      </c>
      <c r="I537" s="401">
        <v>12</v>
      </c>
      <c r="J537" s="402"/>
      <c r="K537" s="403">
        <f t="shared" si="44"/>
        <v>0</v>
      </c>
      <c r="L537" s="404">
        <f t="shared" si="45"/>
        <v>0</v>
      </c>
      <c r="M537" s="405" t="str">
        <f t="shared" si="46"/>
        <v/>
      </c>
      <c r="N537" s="412"/>
    </row>
    <row r="538" spans="1:14" ht="22.5" customHeight="1">
      <c r="A538" s="393" t="s">
        <v>22774</v>
      </c>
      <c r="B538" s="407">
        <v>8806164168608</v>
      </c>
      <c r="C538" s="408" t="s">
        <v>28836</v>
      </c>
      <c r="D538" s="409" t="s">
        <v>23850</v>
      </c>
      <c r="E538" s="410">
        <v>10000</v>
      </c>
      <c r="F538" s="398">
        <v>0.5</v>
      </c>
      <c r="G538" s="399">
        <f t="shared" si="42"/>
        <v>5000</v>
      </c>
      <c r="H538" s="400" t="str">
        <f t="shared" si="43"/>
        <v>Введите курс</v>
      </c>
      <c r="I538" s="401">
        <v>12</v>
      </c>
      <c r="J538" s="402"/>
      <c r="K538" s="403">
        <f t="shared" si="44"/>
        <v>0</v>
      </c>
      <c r="L538" s="404">
        <f t="shared" si="45"/>
        <v>0</v>
      </c>
      <c r="M538" s="405" t="str">
        <f t="shared" si="46"/>
        <v/>
      </c>
      <c r="N538" s="412"/>
    </row>
    <row r="539" spans="1:14" ht="22.5" customHeight="1">
      <c r="A539" s="393" t="s">
        <v>22776</v>
      </c>
      <c r="B539" s="407">
        <v>8806164168592</v>
      </c>
      <c r="C539" s="408" t="s">
        <v>28837</v>
      </c>
      <c r="D539" s="409" t="s">
        <v>23854</v>
      </c>
      <c r="E539" s="410">
        <v>20000</v>
      </c>
      <c r="F539" s="398">
        <v>0.5</v>
      </c>
      <c r="G539" s="399">
        <f t="shared" si="42"/>
        <v>10000</v>
      </c>
      <c r="H539" s="400" t="str">
        <f t="shared" si="43"/>
        <v>Введите курс</v>
      </c>
      <c r="I539" s="401">
        <v>12</v>
      </c>
      <c r="J539" s="402"/>
      <c r="K539" s="403">
        <f t="shared" si="44"/>
        <v>0</v>
      </c>
      <c r="L539" s="404">
        <f t="shared" si="45"/>
        <v>0</v>
      </c>
      <c r="M539" s="405" t="str">
        <f t="shared" si="46"/>
        <v/>
      </c>
      <c r="N539" s="412"/>
    </row>
    <row r="540" spans="1:14" ht="22.5" customHeight="1">
      <c r="A540" s="393" t="s">
        <v>22777</v>
      </c>
      <c r="B540" s="407">
        <v>8806164168554</v>
      </c>
      <c r="C540" s="408" t="s">
        <v>28838</v>
      </c>
      <c r="D540" s="409" t="s">
        <v>23853</v>
      </c>
      <c r="E540" s="410">
        <v>10000</v>
      </c>
      <c r="F540" s="398">
        <v>0.5</v>
      </c>
      <c r="G540" s="399">
        <f t="shared" si="42"/>
        <v>5000</v>
      </c>
      <c r="H540" s="400" t="str">
        <f t="shared" si="43"/>
        <v>Введите курс</v>
      </c>
      <c r="I540" s="401">
        <v>12</v>
      </c>
      <c r="J540" s="402"/>
      <c r="K540" s="403">
        <f t="shared" si="44"/>
        <v>0</v>
      </c>
      <c r="L540" s="404">
        <f t="shared" si="45"/>
        <v>0</v>
      </c>
      <c r="M540" s="405" t="str">
        <f t="shared" si="46"/>
        <v/>
      </c>
      <c r="N540" s="412"/>
    </row>
    <row r="541" spans="1:14" ht="22.5" customHeight="1">
      <c r="A541" s="393" t="s">
        <v>22778</v>
      </c>
      <c r="B541" s="407">
        <v>8806164168547</v>
      </c>
      <c r="C541" s="408" t="s">
        <v>28839</v>
      </c>
      <c r="D541" s="409" t="s">
        <v>23857</v>
      </c>
      <c r="E541" s="410">
        <v>20000</v>
      </c>
      <c r="F541" s="398">
        <v>0.5</v>
      </c>
      <c r="G541" s="399">
        <f t="shared" si="42"/>
        <v>10000</v>
      </c>
      <c r="H541" s="400" t="str">
        <f t="shared" si="43"/>
        <v>Введите курс</v>
      </c>
      <c r="I541" s="401">
        <v>12</v>
      </c>
      <c r="J541" s="402"/>
      <c r="K541" s="403">
        <f t="shared" si="44"/>
        <v>0</v>
      </c>
      <c r="L541" s="404">
        <f t="shared" si="45"/>
        <v>0</v>
      </c>
      <c r="M541" s="405" t="str">
        <f t="shared" si="46"/>
        <v/>
      </c>
      <c r="N541" s="412"/>
    </row>
    <row r="542" spans="1:14" ht="22.5" customHeight="1">
      <c r="A542" s="393" t="s">
        <v>22779</v>
      </c>
      <c r="B542" s="407">
        <v>8806164168530</v>
      </c>
      <c r="C542" s="408" t="s">
        <v>28840</v>
      </c>
      <c r="D542" s="409" t="s">
        <v>23852</v>
      </c>
      <c r="E542" s="410">
        <v>10000</v>
      </c>
      <c r="F542" s="398">
        <v>0.5</v>
      </c>
      <c r="G542" s="399">
        <f t="shared" si="42"/>
        <v>5000</v>
      </c>
      <c r="H542" s="400" t="str">
        <f t="shared" si="43"/>
        <v>Введите курс</v>
      </c>
      <c r="I542" s="401">
        <v>12</v>
      </c>
      <c r="J542" s="402"/>
      <c r="K542" s="403">
        <f t="shared" si="44"/>
        <v>0</v>
      </c>
      <c r="L542" s="404">
        <f t="shared" si="45"/>
        <v>0</v>
      </c>
      <c r="M542" s="405" t="str">
        <f t="shared" si="46"/>
        <v/>
      </c>
      <c r="N542" s="412"/>
    </row>
    <row r="543" spans="1:14" ht="22.5" customHeight="1">
      <c r="A543" s="393" t="s">
        <v>22780</v>
      </c>
      <c r="B543" s="407">
        <v>8806164168523</v>
      </c>
      <c r="C543" s="408" t="s">
        <v>28841</v>
      </c>
      <c r="D543" s="409" t="s">
        <v>23856</v>
      </c>
      <c r="E543" s="410">
        <v>20000</v>
      </c>
      <c r="F543" s="398">
        <v>0.5</v>
      </c>
      <c r="G543" s="399">
        <f t="shared" si="42"/>
        <v>10000</v>
      </c>
      <c r="H543" s="400" t="str">
        <f t="shared" si="43"/>
        <v>Введите курс</v>
      </c>
      <c r="I543" s="401">
        <v>12</v>
      </c>
      <c r="J543" s="402"/>
      <c r="K543" s="403">
        <f t="shared" si="44"/>
        <v>0</v>
      </c>
      <c r="L543" s="404">
        <f t="shared" si="45"/>
        <v>0</v>
      </c>
      <c r="M543" s="405" t="str">
        <f t="shared" si="46"/>
        <v/>
      </c>
      <c r="N543" s="412"/>
    </row>
    <row r="544" spans="1:14" ht="22.5" customHeight="1">
      <c r="A544" s="393" t="s">
        <v>22781</v>
      </c>
      <c r="B544" s="407">
        <v>8806164176184</v>
      </c>
      <c r="C544" s="408" t="s">
        <v>28842</v>
      </c>
      <c r="D544" s="409" t="s">
        <v>28843</v>
      </c>
      <c r="E544" s="410">
        <v>12000</v>
      </c>
      <c r="F544" s="398">
        <v>0.5</v>
      </c>
      <c r="G544" s="399">
        <f t="shared" si="42"/>
        <v>6000</v>
      </c>
      <c r="H544" s="400" t="str">
        <f t="shared" si="43"/>
        <v>Введите курс</v>
      </c>
      <c r="I544" s="401">
        <v>12</v>
      </c>
      <c r="J544" s="402"/>
      <c r="K544" s="403">
        <f t="shared" si="44"/>
        <v>0</v>
      </c>
      <c r="L544" s="404">
        <f t="shared" si="45"/>
        <v>0</v>
      </c>
      <c r="M544" s="405" t="str">
        <f t="shared" si="46"/>
        <v/>
      </c>
      <c r="N544" s="412"/>
    </row>
    <row r="545" spans="1:14" ht="22.5" customHeight="1">
      <c r="A545" s="393" t="s">
        <v>22782</v>
      </c>
      <c r="B545" s="407">
        <v>8806164176191</v>
      </c>
      <c r="C545" s="408" t="s">
        <v>28844</v>
      </c>
      <c r="D545" s="409" t="s">
        <v>28845</v>
      </c>
      <c r="E545" s="410">
        <v>12000</v>
      </c>
      <c r="F545" s="398">
        <v>0.5</v>
      </c>
      <c r="G545" s="399">
        <f t="shared" si="42"/>
        <v>6000</v>
      </c>
      <c r="H545" s="400" t="str">
        <f t="shared" si="43"/>
        <v>Введите курс</v>
      </c>
      <c r="I545" s="401">
        <v>12</v>
      </c>
      <c r="J545" s="402"/>
      <c r="K545" s="403">
        <f t="shared" si="44"/>
        <v>0</v>
      </c>
      <c r="L545" s="404">
        <f t="shared" si="45"/>
        <v>0</v>
      </c>
      <c r="M545" s="405" t="str">
        <f t="shared" si="46"/>
        <v/>
      </c>
      <c r="N545" s="412"/>
    </row>
    <row r="546" spans="1:14" ht="22.5" customHeight="1">
      <c r="A546" s="393" t="s">
        <v>22784</v>
      </c>
      <c r="B546" s="407">
        <v>8806164176177</v>
      </c>
      <c r="C546" s="408" t="s">
        <v>28846</v>
      </c>
      <c r="D546" s="409" t="s">
        <v>28847</v>
      </c>
      <c r="E546" s="410">
        <v>15000</v>
      </c>
      <c r="F546" s="398">
        <v>0.5</v>
      </c>
      <c r="G546" s="399">
        <f t="shared" si="42"/>
        <v>7500</v>
      </c>
      <c r="H546" s="400" t="str">
        <f t="shared" si="43"/>
        <v>Введите курс</v>
      </c>
      <c r="I546" s="401">
        <v>12</v>
      </c>
      <c r="J546" s="402"/>
      <c r="K546" s="403">
        <f t="shared" si="44"/>
        <v>0</v>
      </c>
      <c r="L546" s="404">
        <f t="shared" si="45"/>
        <v>0</v>
      </c>
      <c r="M546" s="405" t="str">
        <f t="shared" si="46"/>
        <v/>
      </c>
      <c r="N546" s="412"/>
    </row>
    <row r="547" spans="1:14" ht="22.5" customHeight="1">
      <c r="A547" s="393" t="s">
        <v>22785</v>
      </c>
      <c r="B547" s="407" t="s">
        <v>28084</v>
      </c>
      <c r="C547" s="408" t="s">
        <v>28848</v>
      </c>
      <c r="D547" s="409" t="s">
        <v>28849</v>
      </c>
      <c r="E547" s="410">
        <v>14000</v>
      </c>
      <c r="F547" s="398">
        <v>0.5</v>
      </c>
      <c r="G547" s="399">
        <f t="shared" si="42"/>
        <v>7000</v>
      </c>
      <c r="H547" s="400" t="str">
        <f t="shared" si="43"/>
        <v>Введите курс</v>
      </c>
      <c r="I547" s="401">
        <v>12</v>
      </c>
      <c r="J547" s="402"/>
      <c r="K547" s="403">
        <f t="shared" si="44"/>
        <v>0</v>
      </c>
      <c r="L547" s="404">
        <f t="shared" si="45"/>
        <v>0</v>
      </c>
      <c r="M547" s="405" t="str">
        <f t="shared" si="46"/>
        <v/>
      </c>
      <c r="N547" s="412"/>
    </row>
    <row r="548" spans="1:14" ht="22.5" customHeight="1">
      <c r="A548" s="393" t="s">
        <v>22786</v>
      </c>
      <c r="B548" s="407" t="s">
        <v>28085</v>
      </c>
      <c r="C548" s="408" t="s">
        <v>28850</v>
      </c>
      <c r="D548" s="409" t="s">
        <v>28851</v>
      </c>
      <c r="E548" s="410">
        <v>14000</v>
      </c>
      <c r="F548" s="398">
        <v>0.5</v>
      </c>
      <c r="G548" s="399">
        <f t="shared" si="42"/>
        <v>7000</v>
      </c>
      <c r="H548" s="400" t="str">
        <f t="shared" si="43"/>
        <v>Введите курс</v>
      </c>
      <c r="I548" s="401">
        <v>12</v>
      </c>
      <c r="J548" s="402"/>
      <c r="K548" s="403">
        <f t="shared" si="44"/>
        <v>0</v>
      </c>
      <c r="L548" s="404">
        <f t="shared" si="45"/>
        <v>0</v>
      </c>
      <c r="M548" s="405" t="str">
        <f t="shared" si="46"/>
        <v/>
      </c>
      <c r="N548" s="412"/>
    </row>
    <row r="549" spans="1:14" ht="22.5" customHeight="1">
      <c r="A549" s="393" t="s">
        <v>22787</v>
      </c>
      <c r="B549" s="407" t="s">
        <v>28086</v>
      </c>
      <c r="C549" s="408" t="s">
        <v>28852</v>
      </c>
      <c r="D549" s="409" t="s">
        <v>28853</v>
      </c>
      <c r="E549" s="410">
        <v>14000</v>
      </c>
      <c r="F549" s="398">
        <v>0.5</v>
      </c>
      <c r="G549" s="399">
        <f t="shared" si="42"/>
        <v>7000</v>
      </c>
      <c r="H549" s="400" t="str">
        <f t="shared" si="43"/>
        <v>Введите курс</v>
      </c>
      <c r="I549" s="401">
        <v>12</v>
      </c>
      <c r="J549" s="402"/>
      <c r="K549" s="403">
        <f t="shared" si="44"/>
        <v>0</v>
      </c>
      <c r="L549" s="404">
        <f t="shared" si="45"/>
        <v>0</v>
      </c>
      <c r="M549" s="405" t="str">
        <f t="shared" si="46"/>
        <v/>
      </c>
      <c r="N549" s="412"/>
    </row>
    <row r="550" spans="1:14" ht="22.5" customHeight="1">
      <c r="A550" s="393" t="s">
        <v>22788</v>
      </c>
      <c r="B550" s="407" t="s">
        <v>28087</v>
      </c>
      <c r="C550" s="408" t="s">
        <v>28854</v>
      </c>
      <c r="D550" s="409" t="s">
        <v>28855</v>
      </c>
      <c r="E550" s="410">
        <v>15000</v>
      </c>
      <c r="F550" s="398">
        <v>0.5</v>
      </c>
      <c r="G550" s="399">
        <f t="shared" si="42"/>
        <v>7500</v>
      </c>
      <c r="H550" s="400" t="str">
        <f t="shared" si="43"/>
        <v>Введите курс</v>
      </c>
      <c r="I550" s="401">
        <v>12</v>
      </c>
      <c r="J550" s="402"/>
      <c r="K550" s="403">
        <f t="shared" si="44"/>
        <v>0</v>
      </c>
      <c r="L550" s="404">
        <f t="shared" si="45"/>
        <v>0</v>
      </c>
      <c r="M550" s="405" t="str">
        <f t="shared" si="46"/>
        <v/>
      </c>
      <c r="N550" s="412"/>
    </row>
    <row r="551" spans="1:14" ht="22.5" customHeight="1">
      <c r="A551" s="393" t="s">
        <v>22790</v>
      </c>
      <c r="B551" s="407" t="s">
        <v>28088</v>
      </c>
      <c r="C551" s="408" t="s">
        <v>28856</v>
      </c>
      <c r="D551" s="409" t="s">
        <v>28857</v>
      </c>
      <c r="E551" s="410">
        <v>15000</v>
      </c>
      <c r="F551" s="398">
        <v>0.5</v>
      </c>
      <c r="G551" s="399">
        <f t="shared" si="42"/>
        <v>7500</v>
      </c>
      <c r="H551" s="400" t="str">
        <f t="shared" si="43"/>
        <v>Введите курс</v>
      </c>
      <c r="I551" s="401">
        <v>12</v>
      </c>
      <c r="J551" s="402"/>
      <c r="K551" s="403">
        <f t="shared" si="44"/>
        <v>0</v>
      </c>
      <c r="L551" s="404">
        <f t="shared" si="45"/>
        <v>0</v>
      </c>
      <c r="M551" s="405" t="str">
        <f t="shared" si="46"/>
        <v/>
      </c>
      <c r="N551" s="412"/>
    </row>
    <row r="552" spans="1:14" ht="22.5" customHeight="1">
      <c r="A552" s="393" t="s">
        <v>22791</v>
      </c>
      <c r="B552" s="407" t="s">
        <v>28089</v>
      </c>
      <c r="C552" s="408" t="s">
        <v>28858</v>
      </c>
      <c r="D552" s="409" t="s">
        <v>28859</v>
      </c>
      <c r="E552" s="410">
        <v>15000</v>
      </c>
      <c r="F552" s="398">
        <v>0.5</v>
      </c>
      <c r="G552" s="399">
        <f t="shared" si="42"/>
        <v>7500</v>
      </c>
      <c r="H552" s="400" t="str">
        <f t="shared" si="43"/>
        <v>Введите курс</v>
      </c>
      <c r="I552" s="401">
        <v>12</v>
      </c>
      <c r="J552" s="402"/>
      <c r="K552" s="403">
        <f t="shared" si="44"/>
        <v>0</v>
      </c>
      <c r="L552" s="404">
        <f t="shared" si="45"/>
        <v>0</v>
      </c>
      <c r="M552" s="405" t="str">
        <f t="shared" si="46"/>
        <v/>
      </c>
      <c r="N552" s="412"/>
    </row>
    <row r="553" spans="1:14" ht="22.5" customHeight="1">
      <c r="A553" s="393" t="s">
        <v>22792</v>
      </c>
      <c r="B553" s="407" t="s">
        <v>28090</v>
      </c>
      <c r="C553" s="408" t="s">
        <v>28860</v>
      </c>
      <c r="D553" s="409" t="s">
        <v>28861</v>
      </c>
      <c r="E553" s="410">
        <v>15000</v>
      </c>
      <c r="F553" s="398">
        <v>0.5</v>
      </c>
      <c r="G553" s="399">
        <f t="shared" si="42"/>
        <v>7500</v>
      </c>
      <c r="H553" s="400" t="str">
        <f t="shared" si="43"/>
        <v>Введите курс</v>
      </c>
      <c r="I553" s="401">
        <v>12</v>
      </c>
      <c r="J553" s="402"/>
      <c r="K553" s="403">
        <f t="shared" si="44"/>
        <v>0</v>
      </c>
      <c r="L553" s="404">
        <f t="shared" si="45"/>
        <v>0</v>
      </c>
      <c r="M553" s="405" t="str">
        <f t="shared" si="46"/>
        <v/>
      </c>
      <c r="N553" s="412"/>
    </row>
    <row r="554" spans="1:14" ht="22.5" customHeight="1">
      <c r="A554" s="393" t="s">
        <v>22793</v>
      </c>
      <c r="B554" s="407" t="s">
        <v>28091</v>
      </c>
      <c r="C554" s="408" t="s">
        <v>28862</v>
      </c>
      <c r="D554" s="409" t="s">
        <v>22789</v>
      </c>
      <c r="E554" s="410">
        <v>14000</v>
      </c>
      <c r="F554" s="398">
        <v>0.5</v>
      </c>
      <c r="G554" s="399">
        <f t="shared" si="42"/>
        <v>7000</v>
      </c>
      <c r="H554" s="400" t="str">
        <f t="shared" si="43"/>
        <v>Введите курс</v>
      </c>
      <c r="I554" s="401">
        <v>10</v>
      </c>
      <c r="J554" s="402"/>
      <c r="K554" s="403">
        <f t="shared" si="44"/>
        <v>0</v>
      </c>
      <c r="L554" s="404">
        <f t="shared" si="45"/>
        <v>0</v>
      </c>
      <c r="M554" s="405" t="str">
        <f t="shared" si="46"/>
        <v/>
      </c>
      <c r="N554" s="412"/>
    </row>
    <row r="555" spans="1:14" ht="22.5" customHeight="1">
      <c r="A555" s="393" t="s">
        <v>22794</v>
      </c>
      <c r="B555" s="407" t="s">
        <v>28092</v>
      </c>
      <c r="C555" s="408" t="s">
        <v>28863</v>
      </c>
      <c r="D555" s="409" t="s">
        <v>28864</v>
      </c>
      <c r="E555" s="410">
        <v>16000</v>
      </c>
      <c r="F555" s="398">
        <v>0.5</v>
      </c>
      <c r="G555" s="399">
        <f t="shared" si="42"/>
        <v>8000</v>
      </c>
      <c r="H555" s="400" t="str">
        <f t="shared" si="43"/>
        <v>Введите курс</v>
      </c>
      <c r="I555" s="401">
        <v>10</v>
      </c>
      <c r="J555" s="402"/>
      <c r="K555" s="403">
        <f t="shared" si="44"/>
        <v>0</v>
      </c>
      <c r="L555" s="404">
        <f t="shared" si="45"/>
        <v>0</v>
      </c>
      <c r="M555" s="405" t="str">
        <f t="shared" si="46"/>
        <v/>
      </c>
      <c r="N555" s="412"/>
    </row>
    <row r="556" spans="1:14" ht="22.5" customHeight="1">
      <c r="A556" s="393" t="s">
        <v>22795</v>
      </c>
      <c r="B556" s="407" t="s">
        <v>28093</v>
      </c>
      <c r="C556" s="408" t="s">
        <v>28865</v>
      </c>
      <c r="D556" s="409" t="s">
        <v>22669</v>
      </c>
      <c r="E556" s="410">
        <v>10000</v>
      </c>
      <c r="F556" s="398">
        <v>0.5</v>
      </c>
      <c r="G556" s="399">
        <f t="shared" si="42"/>
        <v>5000</v>
      </c>
      <c r="H556" s="400" t="str">
        <f t="shared" si="43"/>
        <v>Введите курс</v>
      </c>
      <c r="I556" s="401">
        <v>10</v>
      </c>
      <c r="J556" s="402"/>
      <c r="K556" s="403">
        <f t="shared" si="44"/>
        <v>0</v>
      </c>
      <c r="L556" s="404">
        <f t="shared" si="45"/>
        <v>0</v>
      </c>
      <c r="M556" s="405" t="str">
        <f t="shared" si="46"/>
        <v/>
      </c>
      <c r="N556" s="412"/>
    </row>
    <row r="557" spans="1:14" ht="22.5" customHeight="1">
      <c r="A557" s="393" t="s">
        <v>22797</v>
      </c>
      <c r="B557" s="407">
        <v>8806164165423</v>
      </c>
      <c r="C557" s="408" t="s">
        <v>28866</v>
      </c>
      <c r="D557" s="409" t="s">
        <v>23774</v>
      </c>
      <c r="E557" s="410">
        <v>12000</v>
      </c>
      <c r="F557" s="398">
        <v>0.5</v>
      </c>
      <c r="G557" s="399">
        <f t="shared" si="42"/>
        <v>6000</v>
      </c>
      <c r="H557" s="400" t="str">
        <f t="shared" si="43"/>
        <v>Введите курс</v>
      </c>
      <c r="I557" s="401">
        <v>10</v>
      </c>
      <c r="J557" s="402"/>
      <c r="K557" s="403">
        <f t="shared" si="44"/>
        <v>0</v>
      </c>
      <c r="L557" s="404">
        <f t="shared" si="45"/>
        <v>0</v>
      </c>
      <c r="M557" s="405" t="str">
        <f t="shared" si="46"/>
        <v/>
      </c>
      <c r="N557" s="412"/>
    </row>
    <row r="558" spans="1:14" ht="22.5" customHeight="1">
      <c r="A558" s="393" t="s">
        <v>22798</v>
      </c>
      <c r="B558" s="407">
        <v>8806164165416</v>
      </c>
      <c r="C558" s="408" t="s">
        <v>28867</v>
      </c>
      <c r="D558" s="409" t="s">
        <v>23773</v>
      </c>
      <c r="E558" s="410">
        <v>12000</v>
      </c>
      <c r="F558" s="398">
        <v>0.5</v>
      </c>
      <c r="G558" s="399">
        <f t="shared" si="42"/>
        <v>6000</v>
      </c>
      <c r="H558" s="400" t="str">
        <f t="shared" si="43"/>
        <v>Введите курс</v>
      </c>
      <c r="I558" s="401">
        <v>10</v>
      </c>
      <c r="J558" s="402"/>
      <c r="K558" s="403">
        <f t="shared" si="44"/>
        <v>0</v>
      </c>
      <c r="L558" s="404">
        <f t="shared" si="45"/>
        <v>0</v>
      </c>
      <c r="M558" s="405" t="str">
        <f t="shared" si="46"/>
        <v/>
      </c>
      <c r="N558" s="412"/>
    </row>
    <row r="559" spans="1:14" ht="22.5" customHeight="1">
      <c r="A559" s="393" t="s">
        <v>22800</v>
      </c>
      <c r="B559" s="407" t="s">
        <v>28094</v>
      </c>
      <c r="C559" s="408" t="s">
        <v>28868</v>
      </c>
      <c r="D559" s="409" t="s">
        <v>28869</v>
      </c>
      <c r="E559" s="410">
        <v>15000</v>
      </c>
      <c r="F559" s="398">
        <v>0.5</v>
      </c>
      <c r="G559" s="399">
        <f t="shared" si="42"/>
        <v>7500</v>
      </c>
      <c r="H559" s="400" t="str">
        <f t="shared" si="43"/>
        <v>Введите курс</v>
      </c>
      <c r="I559" s="401">
        <v>10</v>
      </c>
      <c r="J559" s="402"/>
      <c r="K559" s="403">
        <f t="shared" si="44"/>
        <v>0</v>
      </c>
      <c r="L559" s="404">
        <f t="shared" si="45"/>
        <v>0</v>
      </c>
      <c r="M559" s="405" t="str">
        <f t="shared" si="46"/>
        <v/>
      </c>
      <c r="N559" s="412"/>
    </row>
    <row r="560" spans="1:14" ht="22.5" customHeight="1">
      <c r="A560" s="393" t="s">
        <v>22802</v>
      </c>
      <c r="B560" s="407" t="s">
        <v>28095</v>
      </c>
      <c r="C560" s="408" t="s">
        <v>28870</v>
      </c>
      <c r="D560" s="409" t="s">
        <v>28871</v>
      </c>
      <c r="E560" s="410">
        <v>34000</v>
      </c>
      <c r="F560" s="411">
        <v>0.51</v>
      </c>
      <c r="G560" s="399">
        <f t="shared" si="42"/>
        <v>17340</v>
      </c>
      <c r="H560" s="400" t="str">
        <f t="shared" si="43"/>
        <v>Введите курс</v>
      </c>
      <c r="I560" s="401">
        <v>10</v>
      </c>
      <c r="J560" s="402"/>
      <c r="K560" s="403">
        <f t="shared" si="44"/>
        <v>0</v>
      </c>
      <c r="L560" s="404">
        <f t="shared" si="45"/>
        <v>0</v>
      </c>
      <c r="M560" s="405" t="str">
        <f t="shared" si="46"/>
        <v/>
      </c>
      <c r="N560" s="412"/>
    </row>
    <row r="561" spans="1:14" ht="22.5" customHeight="1">
      <c r="A561" s="393" t="s">
        <v>22804</v>
      </c>
      <c r="B561" s="407" t="s">
        <v>28096</v>
      </c>
      <c r="C561" s="408" t="s">
        <v>28872</v>
      </c>
      <c r="D561" s="409" t="s">
        <v>28873</v>
      </c>
      <c r="E561" s="410">
        <v>32000</v>
      </c>
      <c r="F561" s="411">
        <v>0.51</v>
      </c>
      <c r="G561" s="399">
        <f t="shared" si="42"/>
        <v>16320</v>
      </c>
      <c r="H561" s="400" t="str">
        <f t="shared" si="43"/>
        <v>Введите курс</v>
      </c>
      <c r="I561" s="401">
        <v>10</v>
      </c>
      <c r="J561" s="402"/>
      <c r="K561" s="403">
        <f t="shared" si="44"/>
        <v>0</v>
      </c>
      <c r="L561" s="404">
        <f t="shared" si="45"/>
        <v>0</v>
      </c>
      <c r="M561" s="405" t="str">
        <f t="shared" si="46"/>
        <v/>
      </c>
      <c r="N561" s="412"/>
    </row>
    <row r="562" spans="1:14" ht="22.5" customHeight="1">
      <c r="A562" s="393" t="s">
        <v>22805</v>
      </c>
      <c r="B562" s="407" t="s">
        <v>28097</v>
      </c>
      <c r="C562" s="408" t="s">
        <v>28874</v>
      </c>
      <c r="D562" s="409" t="s">
        <v>28875</v>
      </c>
      <c r="E562" s="410">
        <v>36000</v>
      </c>
      <c r="F562" s="411">
        <v>0.51</v>
      </c>
      <c r="G562" s="399">
        <f t="shared" si="42"/>
        <v>18360</v>
      </c>
      <c r="H562" s="400" t="str">
        <f t="shared" si="43"/>
        <v>Введите курс</v>
      </c>
      <c r="I562" s="401">
        <v>10</v>
      </c>
      <c r="J562" s="402"/>
      <c r="K562" s="403">
        <f t="shared" si="44"/>
        <v>0</v>
      </c>
      <c r="L562" s="404">
        <f t="shared" si="45"/>
        <v>0</v>
      </c>
      <c r="M562" s="405" t="str">
        <f t="shared" si="46"/>
        <v/>
      </c>
      <c r="N562" s="412"/>
    </row>
    <row r="563" spans="1:14" ht="22.5" customHeight="1">
      <c r="A563" s="393" t="s">
        <v>22806</v>
      </c>
      <c r="B563" s="407">
        <v>8806164175910</v>
      </c>
      <c r="C563" s="408" t="s">
        <v>28876</v>
      </c>
      <c r="D563" s="409" t="s">
        <v>22366</v>
      </c>
      <c r="E563" s="410">
        <v>26000</v>
      </c>
      <c r="F563" s="398">
        <v>0.5</v>
      </c>
      <c r="G563" s="399">
        <f t="shared" si="42"/>
        <v>13000</v>
      </c>
      <c r="H563" s="400" t="str">
        <f t="shared" si="43"/>
        <v>Введите курс</v>
      </c>
      <c r="I563" s="401">
        <v>12</v>
      </c>
      <c r="J563" s="402"/>
      <c r="K563" s="403">
        <f t="shared" si="44"/>
        <v>0</v>
      </c>
      <c r="L563" s="404">
        <f t="shared" si="45"/>
        <v>0</v>
      </c>
      <c r="M563" s="405" t="str">
        <f t="shared" si="46"/>
        <v/>
      </c>
      <c r="N563" s="412"/>
    </row>
    <row r="564" spans="1:14" ht="22.5" customHeight="1">
      <c r="A564" s="393" t="s">
        <v>22807</v>
      </c>
      <c r="B564" s="407">
        <v>8806164175927</v>
      </c>
      <c r="C564" s="408" t="s">
        <v>28877</v>
      </c>
      <c r="D564" s="409" t="s">
        <v>28878</v>
      </c>
      <c r="E564" s="410">
        <v>26000</v>
      </c>
      <c r="F564" s="398">
        <v>0.5</v>
      </c>
      <c r="G564" s="399">
        <f t="shared" si="42"/>
        <v>13000</v>
      </c>
      <c r="H564" s="400" t="str">
        <f t="shared" si="43"/>
        <v>Введите курс</v>
      </c>
      <c r="I564" s="401">
        <v>12</v>
      </c>
      <c r="J564" s="402"/>
      <c r="K564" s="403">
        <f t="shared" si="44"/>
        <v>0</v>
      </c>
      <c r="L564" s="404">
        <f t="shared" si="45"/>
        <v>0</v>
      </c>
      <c r="M564" s="405" t="str">
        <f t="shared" si="46"/>
        <v/>
      </c>
      <c r="N564" s="412"/>
    </row>
    <row r="565" spans="1:14" ht="22.5" customHeight="1">
      <c r="A565" s="393" t="s">
        <v>22809</v>
      </c>
      <c r="B565" s="407">
        <v>8806164174845</v>
      </c>
      <c r="C565" s="408" t="s">
        <v>28879</v>
      </c>
      <c r="D565" s="409" t="s">
        <v>22687</v>
      </c>
      <c r="E565" s="410">
        <v>22000</v>
      </c>
      <c r="F565" s="398">
        <v>0.5</v>
      </c>
      <c r="G565" s="399">
        <f t="shared" si="42"/>
        <v>11000</v>
      </c>
      <c r="H565" s="400" t="str">
        <f t="shared" si="43"/>
        <v>Введите курс</v>
      </c>
      <c r="I565" s="401">
        <v>10</v>
      </c>
      <c r="J565" s="402"/>
      <c r="K565" s="403">
        <f t="shared" si="44"/>
        <v>0</v>
      </c>
      <c r="L565" s="404">
        <f t="shared" si="45"/>
        <v>0</v>
      </c>
      <c r="M565" s="405" t="str">
        <f t="shared" si="46"/>
        <v/>
      </c>
      <c r="N565" s="412"/>
    </row>
    <row r="566" spans="1:14" ht="22.5" customHeight="1">
      <c r="A566" s="393" t="s">
        <v>22810</v>
      </c>
      <c r="B566" s="407">
        <v>8806164153970</v>
      </c>
      <c r="C566" s="408" t="s">
        <v>28880</v>
      </c>
      <c r="D566" s="409" t="s">
        <v>22674</v>
      </c>
      <c r="E566" s="410">
        <v>22000</v>
      </c>
      <c r="F566" s="398">
        <v>0.5</v>
      </c>
      <c r="G566" s="399">
        <f t="shared" si="42"/>
        <v>11000</v>
      </c>
      <c r="H566" s="400" t="str">
        <f t="shared" si="43"/>
        <v>Введите курс</v>
      </c>
      <c r="I566" s="401">
        <v>10</v>
      </c>
      <c r="J566" s="402"/>
      <c r="K566" s="403">
        <f t="shared" si="44"/>
        <v>0</v>
      </c>
      <c r="L566" s="404">
        <f t="shared" si="45"/>
        <v>0</v>
      </c>
      <c r="M566" s="405" t="str">
        <f t="shared" si="46"/>
        <v/>
      </c>
      <c r="N566" s="412"/>
    </row>
    <row r="567" spans="1:14" ht="22.5" customHeight="1">
      <c r="A567" s="393" t="s">
        <v>22811</v>
      </c>
      <c r="B567" s="407">
        <v>8806164126301</v>
      </c>
      <c r="C567" s="408" t="s">
        <v>28881</v>
      </c>
      <c r="D567" s="409" t="s">
        <v>22126</v>
      </c>
      <c r="E567" s="410">
        <v>5000</v>
      </c>
      <c r="F567" s="398">
        <v>0.5</v>
      </c>
      <c r="G567" s="399">
        <f t="shared" si="42"/>
        <v>2500</v>
      </c>
      <c r="H567" s="400" t="str">
        <f t="shared" si="43"/>
        <v>Введите курс</v>
      </c>
      <c r="I567" s="401">
        <v>30</v>
      </c>
      <c r="J567" s="402"/>
      <c r="K567" s="403">
        <f t="shared" si="44"/>
        <v>0</v>
      </c>
      <c r="L567" s="404">
        <f t="shared" si="45"/>
        <v>0</v>
      </c>
      <c r="M567" s="405" t="str">
        <f t="shared" si="46"/>
        <v/>
      </c>
      <c r="N567" s="412"/>
    </row>
    <row r="568" spans="1:14" ht="22.5" customHeight="1">
      <c r="A568" s="393" t="s">
        <v>22813</v>
      </c>
      <c r="B568" s="407" t="s">
        <v>28098</v>
      </c>
      <c r="C568" s="408" t="s">
        <v>28882</v>
      </c>
      <c r="D568" s="409" t="s">
        <v>28883</v>
      </c>
      <c r="E568" s="410">
        <v>36000</v>
      </c>
      <c r="F568" s="411">
        <v>0.51</v>
      </c>
      <c r="G568" s="399">
        <f t="shared" si="42"/>
        <v>18360</v>
      </c>
      <c r="H568" s="400" t="str">
        <f t="shared" si="43"/>
        <v>Введите курс</v>
      </c>
      <c r="I568" s="401">
        <v>10</v>
      </c>
      <c r="J568" s="402"/>
      <c r="K568" s="403">
        <f t="shared" si="44"/>
        <v>0</v>
      </c>
      <c r="L568" s="404">
        <f t="shared" si="45"/>
        <v>0</v>
      </c>
      <c r="M568" s="405" t="str">
        <f t="shared" si="46"/>
        <v/>
      </c>
      <c r="N568" s="412"/>
    </row>
    <row r="569" spans="1:14" ht="22.5" customHeight="1">
      <c r="A569" s="393" t="s">
        <v>22815</v>
      </c>
      <c r="B569" s="407" t="s">
        <v>28099</v>
      </c>
      <c r="C569" s="408" t="s">
        <v>28884</v>
      </c>
      <c r="D569" s="409" t="s">
        <v>28885</v>
      </c>
      <c r="E569" s="410">
        <v>32000</v>
      </c>
      <c r="F569" s="411">
        <v>0.51</v>
      </c>
      <c r="G569" s="399">
        <f t="shared" si="42"/>
        <v>16320</v>
      </c>
      <c r="H569" s="400" t="str">
        <f t="shared" si="43"/>
        <v>Введите курс</v>
      </c>
      <c r="I569" s="401">
        <v>10</v>
      </c>
      <c r="J569" s="402"/>
      <c r="K569" s="403">
        <f t="shared" si="44"/>
        <v>0</v>
      </c>
      <c r="L569" s="404">
        <f t="shared" si="45"/>
        <v>0</v>
      </c>
      <c r="M569" s="405" t="str">
        <f t="shared" si="46"/>
        <v/>
      </c>
      <c r="N569" s="412"/>
    </row>
    <row r="570" spans="1:14" ht="22.5" customHeight="1">
      <c r="A570" s="393" t="s">
        <v>22816</v>
      </c>
      <c r="B570" s="407" t="s">
        <v>28100</v>
      </c>
      <c r="C570" s="408" t="s">
        <v>28886</v>
      </c>
      <c r="D570" s="409" t="s">
        <v>28887</v>
      </c>
      <c r="E570" s="410">
        <v>100000</v>
      </c>
      <c r="F570" s="411">
        <v>0.51</v>
      </c>
      <c r="G570" s="399">
        <f t="shared" si="42"/>
        <v>51000</v>
      </c>
      <c r="H570" s="400" t="str">
        <f t="shared" si="43"/>
        <v>Введите курс</v>
      </c>
      <c r="I570" s="401">
        <v>10</v>
      </c>
      <c r="J570" s="402"/>
      <c r="K570" s="403">
        <f t="shared" si="44"/>
        <v>0</v>
      </c>
      <c r="L570" s="404">
        <f t="shared" si="45"/>
        <v>0</v>
      </c>
      <c r="M570" s="405" t="str">
        <f t="shared" si="46"/>
        <v/>
      </c>
      <c r="N570" s="412"/>
    </row>
    <row r="571" spans="1:14" ht="22.5" customHeight="1">
      <c r="A571" s="393" t="s">
        <v>22817</v>
      </c>
      <c r="B571" s="407" t="s">
        <v>28101</v>
      </c>
      <c r="C571" s="408" t="s">
        <v>28888</v>
      </c>
      <c r="D571" s="409" t="s">
        <v>22631</v>
      </c>
      <c r="E571" s="410">
        <v>64000</v>
      </c>
      <c r="F571" s="411">
        <v>0.51</v>
      </c>
      <c r="G571" s="399">
        <f t="shared" si="42"/>
        <v>32640</v>
      </c>
      <c r="H571" s="400" t="str">
        <f t="shared" si="43"/>
        <v>Введите курс</v>
      </c>
      <c r="I571" s="401">
        <v>10</v>
      </c>
      <c r="J571" s="402"/>
      <c r="K571" s="403">
        <f t="shared" si="44"/>
        <v>0</v>
      </c>
      <c r="L571" s="404">
        <f t="shared" si="45"/>
        <v>0</v>
      </c>
      <c r="M571" s="405" t="str">
        <f t="shared" si="46"/>
        <v/>
      </c>
      <c r="N571" s="412"/>
    </row>
    <row r="572" spans="1:14" ht="22.5" customHeight="1">
      <c r="A572" s="393" t="s">
        <v>22818</v>
      </c>
      <c r="B572" s="407">
        <v>8806164155608</v>
      </c>
      <c r="C572" s="408" t="s">
        <v>28889</v>
      </c>
      <c r="D572" s="409" t="s">
        <v>22651</v>
      </c>
      <c r="E572" s="410">
        <v>28000</v>
      </c>
      <c r="F572" s="398">
        <v>0.5</v>
      </c>
      <c r="G572" s="399">
        <f t="shared" si="42"/>
        <v>14000</v>
      </c>
      <c r="H572" s="400" t="str">
        <f t="shared" si="43"/>
        <v>Введите курс</v>
      </c>
      <c r="I572" s="401">
        <v>10</v>
      </c>
      <c r="J572" s="402"/>
      <c r="K572" s="403">
        <f t="shared" si="44"/>
        <v>0</v>
      </c>
      <c r="L572" s="404">
        <f t="shared" si="45"/>
        <v>0</v>
      </c>
      <c r="M572" s="405" t="str">
        <f t="shared" si="46"/>
        <v/>
      </c>
      <c r="N572" s="412"/>
    </row>
    <row r="573" spans="1:14" ht="22.5" customHeight="1">
      <c r="A573" s="393" t="s">
        <v>22819</v>
      </c>
      <c r="B573" s="407">
        <v>8806164155639</v>
      </c>
      <c r="C573" s="408" t="s">
        <v>28890</v>
      </c>
      <c r="D573" s="409" t="s">
        <v>22783</v>
      </c>
      <c r="E573" s="410">
        <v>32000</v>
      </c>
      <c r="F573" s="398">
        <v>0.5</v>
      </c>
      <c r="G573" s="399">
        <f t="shared" si="42"/>
        <v>16000</v>
      </c>
      <c r="H573" s="400" t="str">
        <f t="shared" si="43"/>
        <v>Введите курс</v>
      </c>
      <c r="I573" s="401">
        <v>10</v>
      </c>
      <c r="J573" s="402"/>
      <c r="K573" s="403">
        <f t="shared" si="44"/>
        <v>0</v>
      </c>
      <c r="L573" s="404">
        <f t="shared" si="45"/>
        <v>0</v>
      </c>
      <c r="M573" s="405" t="str">
        <f t="shared" si="46"/>
        <v/>
      </c>
      <c r="N573" s="412"/>
    </row>
    <row r="574" spans="1:14" ht="22.5" customHeight="1">
      <c r="A574" s="393" t="s">
        <v>22820</v>
      </c>
      <c r="B574" s="407">
        <v>8806164155615</v>
      </c>
      <c r="C574" s="408" t="s">
        <v>28891</v>
      </c>
      <c r="D574" s="409" t="s">
        <v>22739</v>
      </c>
      <c r="E574" s="410">
        <v>32000</v>
      </c>
      <c r="F574" s="398">
        <v>0.5</v>
      </c>
      <c r="G574" s="399">
        <f t="shared" si="42"/>
        <v>16000</v>
      </c>
      <c r="H574" s="400" t="str">
        <f t="shared" si="43"/>
        <v>Введите курс</v>
      </c>
      <c r="I574" s="401">
        <v>10</v>
      </c>
      <c r="J574" s="402"/>
      <c r="K574" s="403">
        <f t="shared" si="44"/>
        <v>0</v>
      </c>
      <c r="L574" s="404">
        <f t="shared" si="45"/>
        <v>0</v>
      </c>
      <c r="M574" s="405" t="str">
        <f t="shared" si="46"/>
        <v/>
      </c>
      <c r="N574" s="412"/>
    </row>
    <row r="575" spans="1:14" ht="22.5" customHeight="1">
      <c r="A575" s="393" t="s">
        <v>22822</v>
      </c>
      <c r="B575" s="407">
        <v>8806164155646</v>
      </c>
      <c r="C575" s="408" t="s">
        <v>28892</v>
      </c>
      <c r="D575" s="409" t="s">
        <v>22594</v>
      </c>
      <c r="E575" s="410">
        <v>28000</v>
      </c>
      <c r="F575" s="398">
        <v>0.5</v>
      </c>
      <c r="G575" s="399">
        <f t="shared" si="42"/>
        <v>14000</v>
      </c>
      <c r="H575" s="400" t="str">
        <f t="shared" si="43"/>
        <v>Введите курс</v>
      </c>
      <c r="I575" s="401">
        <v>10</v>
      </c>
      <c r="J575" s="402"/>
      <c r="K575" s="403">
        <f t="shared" si="44"/>
        <v>0</v>
      </c>
      <c r="L575" s="404">
        <f t="shared" si="45"/>
        <v>0</v>
      </c>
      <c r="M575" s="405" t="str">
        <f t="shared" si="46"/>
        <v/>
      </c>
      <c r="N575" s="412"/>
    </row>
    <row r="576" spans="1:14" ht="22.5" customHeight="1">
      <c r="A576" s="393" t="s">
        <v>22823</v>
      </c>
      <c r="B576" s="407">
        <v>8806164155622</v>
      </c>
      <c r="C576" s="408" t="s">
        <v>28893</v>
      </c>
      <c r="D576" s="409" t="s">
        <v>22704</v>
      </c>
      <c r="E576" s="410">
        <v>30000</v>
      </c>
      <c r="F576" s="398">
        <v>0.5</v>
      </c>
      <c r="G576" s="399">
        <f t="shared" si="42"/>
        <v>15000</v>
      </c>
      <c r="H576" s="400" t="str">
        <f t="shared" si="43"/>
        <v>Введите курс</v>
      </c>
      <c r="I576" s="401">
        <v>10</v>
      </c>
      <c r="J576" s="402"/>
      <c r="K576" s="403">
        <f t="shared" si="44"/>
        <v>0</v>
      </c>
      <c r="L576" s="404">
        <f t="shared" si="45"/>
        <v>0</v>
      </c>
      <c r="M576" s="405" t="str">
        <f t="shared" si="46"/>
        <v/>
      </c>
      <c r="N576" s="412"/>
    </row>
    <row r="577" spans="1:14" ht="22.5" customHeight="1">
      <c r="A577" s="393" t="s">
        <v>22825</v>
      </c>
      <c r="B577" s="407">
        <v>8806164155653</v>
      </c>
      <c r="C577" s="408" t="s">
        <v>28894</v>
      </c>
      <c r="D577" s="409" t="s">
        <v>22584</v>
      </c>
      <c r="E577" s="410">
        <v>30000</v>
      </c>
      <c r="F577" s="398">
        <v>0.5</v>
      </c>
      <c r="G577" s="399">
        <f t="shared" si="42"/>
        <v>15000</v>
      </c>
      <c r="H577" s="400" t="str">
        <f t="shared" si="43"/>
        <v>Введите курс</v>
      </c>
      <c r="I577" s="401">
        <v>10</v>
      </c>
      <c r="J577" s="402"/>
      <c r="K577" s="403">
        <f t="shared" si="44"/>
        <v>0</v>
      </c>
      <c r="L577" s="404">
        <f t="shared" si="45"/>
        <v>0</v>
      </c>
      <c r="M577" s="405" t="str">
        <f t="shared" si="46"/>
        <v/>
      </c>
      <c r="N577" s="412"/>
    </row>
    <row r="578" spans="1:14" ht="22.5" customHeight="1">
      <c r="A578" s="393" t="s">
        <v>22827</v>
      </c>
      <c r="B578" s="407" t="s">
        <v>28102</v>
      </c>
      <c r="C578" s="408" t="s">
        <v>28895</v>
      </c>
      <c r="D578" s="409" t="s">
        <v>22735</v>
      </c>
      <c r="E578" s="410">
        <v>48000</v>
      </c>
      <c r="F578" s="398">
        <v>0.5</v>
      </c>
      <c r="G578" s="399">
        <f t="shared" si="42"/>
        <v>24000</v>
      </c>
      <c r="H578" s="400" t="str">
        <f t="shared" si="43"/>
        <v>Введите курс</v>
      </c>
      <c r="I578" s="401">
        <v>10</v>
      </c>
      <c r="J578" s="402"/>
      <c r="K578" s="403">
        <f t="shared" si="44"/>
        <v>0</v>
      </c>
      <c r="L578" s="404">
        <f t="shared" si="45"/>
        <v>0</v>
      </c>
      <c r="M578" s="405" t="str">
        <f t="shared" si="46"/>
        <v/>
      </c>
      <c r="N578" s="412"/>
    </row>
    <row r="579" spans="1:14" ht="22.5" customHeight="1">
      <c r="A579" s="393" t="s">
        <v>22829</v>
      </c>
      <c r="B579" s="407" t="s">
        <v>28103</v>
      </c>
      <c r="C579" s="408" t="s">
        <v>28896</v>
      </c>
      <c r="D579" s="409" t="s">
        <v>22649</v>
      </c>
      <c r="E579" s="410">
        <v>40000</v>
      </c>
      <c r="F579" s="398">
        <v>0.5</v>
      </c>
      <c r="G579" s="399">
        <f t="shared" si="42"/>
        <v>20000</v>
      </c>
      <c r="H579" s="400" t="str">
        <f t="shared" si="43"/>
        <v>Введите курс</v>
      </c>
      <c r="I579" s="401">
        <v>10</v>
      </c>
      <c r="J579" s="402"/>
      <c r="K579" s="403">
        <f t="shared" si="44"/>
        <v>0</v>
      </c>
      <c r="L579" s="404">
        <f t="shared" si="45"/>
        <v>0</v>
      </c>
      <c r="M579" s="405" t="str">
        <f t="shared" si="46"/>
        <v/>
      </c>
      <c r="N579" s="412"/>
    </row>
    <row r="580" spans="1:14" ht="22.5" customHeight="1">
      <c r="A580" s="393" t="s">
        <v>22830</v>
      </c>
      <c r="B580" s="407">
        <v>8806164174098</v>
      </c>
      <c r="C580" s="408" t="s">
        <v>28897</v>
      </c>
      <c r="D580" s="409" t="s">
        <v>23862</v>
      </c>
      <c r="E580" s="410">
        <v>48000</v>
      </c>
      <c r="F580" s="398">
        <v>0.5</v>
      </c>
      <c r="G580" s="399">
        <f t="shared" ref="G580:G643" si="47">E580*F580</f>
        <v>24000</v>
      </c>
      <c r="H580" s="400" t="str">
        <f t="shared" ref="H580:H643" si="48">IF($H$1="","Введите курс",G580/$H$1)</f>
        <v>Введите курс</v>
      </c>
      <c r="I580" s="401">
        <v>10</v>
      </c>
      <c r="J580" s="402"/>
      <c r="K580" s="403">
        <f t="shared" ref="K580:K643" si="49">J580*I580</f>
        <v>0</v>
      </c>
      <c r="L580" s="404">
        <f t="shared" ref="L580:L643" si="50">K580*G580</f>
        <v>0</v>
      </c>
      <c r="M580" s="405" t="str">
        <f t="shared" ref="M580:M643" si="51">IFERROR(K580*H580,"")</f>
        <v/>
      </c>
      <c r="N580" s="412"/>
    </row>
    <row r="581" spans="1:14" ht="22.5" customHeight="1">
      <c r="A581" s="393" t="s">
        <v>22832</v>
      </c>
      <c r="B581" s="407">
        <v>8806164174104</v>
      </c>
      <c r="C581" s="408" t="s">
        <v>28898</v>
      </c>
      <c r="D581" s="409" t="s">
        <v>22702</v>
      </c>
      <c r="E581" s="410">
        <v>45000</v>
      </c>
      <c r="F581" s="398">
        <v>0.5</v>
      </c>
      <c r="G581" s="399">
        <f t="shared" si="47"/>
        <v>22500</v>
      </c>
      <c r="H581" s="400" t="str">
        <f t="shared" si="48"/>
        <v>Введите курс</v>
      </c>
      <c r="I581" s="401">
        <v>10</v>
      </c>
      <c r="J581" s="402"/>
      <c r="K581" s="403">
        <f t="shared" si="49"/>
        <v>0</v>
      </c>
      <c r="L581" s="404">
        <f t="shared" si="50"/>
        <v>0</v>
      </c>
      <c r="M581" s="405" t="str">
        <f t="shared" si="51"/>
        <v/>
      </c>
      <c r="N581" s="412"/>
    </row>
    <row r="582" spans="1:14" ht="22.5" customHeight="1">
      <c r="A582" s="393" t="s">
        <v>22833</v>
      </c>
      <c r="B582" s="407" t="s">
        <v>28104</v>
      </c>
      <c r="C582" s="408" t="s">
        <v>28899</v>
      </c>
      <c r="D582" s="409" t="s">
        <v>22592</v>
      </c>
      <c r="E582" s="410">
        <v>40000</v>
      </c>
      <c r="F582" s="398">
        <v>0.5</v>
      </c>
      <c r="G582" s="399">
        <f t="shared" si="47"/>
        <v>20000</v>
      </c>
      <c r="H582" s="400" t="str">
        <f t="shared" si="48"/>
        <v>Введите курс</v>
      </c>
      <c r="I582" s="401">
        <v>10</v>
      </c>
      <c r="J582" s="402"/>
      <c r="K582" s="403">
        <f t="shared" si="49"/>
        <v>0</v>
      </c>
      <c r="L582" s="404">
        <f t="shared" si="50"/>
        <v>0</v>
      </c>
      <c r="M582" s="405" t="str">
        <f t="shared" si="51"/>
        <v/>
      </c>
      <c r="N582" s="412"/>
    </row>
    <row r="583" spans="1:14" ht="22.5" customHeight="1">
      <c r="A583" s="393" t="s">
        <v>22835</v>
      </c>
      <c r="B583" s="407" t="s">
        <v>28105</v>
      </c>
      <c r="C583" s="408" t="s">
        <v>28900</v>
      </c>
      <c r="D583" s="409" t="s">
        <v>22627</v>
      </c>
      <c r="E583" s="410">
        <v>80000</v>
      </c>
      <c r="F583" s="398">
        <v>0.5</v>
      </c>
      <c r="G583" s="399">
        <f t="shared" si="47"/>
        <v>40000</v>
      </c>
      <c r="H583" s="400" t="str">
        <f t="shared" si="48"/>
        <v>Введите курс</v>
      </c>
      <c r="I583" s="401">
        <v>10</v>
      </c>
      <c r="J583" s="402"/>
      <c r="K583" s="403">
        <f t="shared" si="49"/>
        <v>0</v>
      </c>
      <c r="L583" s="404">
        <f t="shared" si="50"/>
        <v>0</v>
      </c>
      <c r="M583" s="405" t="str">
        <f t="shared" si="51"/>
        <v/>
      </c>
      <c r="N583" s="412"/>
    </row>
    <row r="584" spans="1:14" ht="22.5" customHeight="1">
      <c r="A584" s="393" t="s">
        <v>22837</v>
      </c>
      <c r="B584" s="407" t="s">
        <v>28106</v>
      </c>
      <c r="C584" s="408" t="s">
        <v>28901</v>
      </c>
      <c r="D584" s="409" t="s">
        <v>22629</v>
      </c>
      <c r="E584" s="410">
        <v>128000</v>
      </c>
      <c r="F584" s="398">
        <v>0.5</v>
      </c>
      <c r="G584" s="399">
        <f t="shared" si="47"/>
        <v>64000</v>
      </c>
      <c r="H584" s="400" t="str">
        <f t="shared" si="48"/>
        <v>Введите курс</v>
      </c>
      <c r="I584" s="401">
        <v>10</v>
      </c>
      <c r="J584" s="402"/>
      <c r="K584" s="403">
        <f t="shared" si="49"/>
        <v>0</v>
      </c>
      <c r="L584" s="404">
        <f t="shared" si="50"/>
        <v>0</v>
      </c>
      <c r="M584" s="405" t="str">
        <f t="shared" si="51"/>
        <v/>
      </c>
      <c r="N584" s="412"/>
    </row>
    <row r="585" spans="1:14" ht="22.5" customHeight="1">
      <c r="A585" s="393" t="s">
        <v>22839</v>
      </c>
      <c r="B585" s="407">
        <v>8806164146286</v>
      </c>
      <c r="C585" s="408" t="s">
        <v>28902</v>
      </c>
      <c r="D585" s="409" t="s">
        <v>22877</v>
      </c>
      <c r="E585" s="410">
        <v>18000</v>
      </c>
      <c r="F585" s="398">
        <v>0.5</v>
      </c>
      <c r="G585" s="399">
        <f t="shared" si="47"/>
        <v>9000</v>
      </c>
      <c r="H585" s="400" t="str">
        <f t="shared" si="48"/>
        <v>Введите курс</v>
      </c>
      <c r="I585" s="401">
        <v>10</v>
      </c>
      <c r="J585" s="402"/>
      <c r="K585" s="403">
        <f t="shared" si="49"/>
        <v>0</v>
      </c>
      <c r="L585" s="404">
        <f t="shared" si="50"/>
        <v>0</v>
      </c>
      <c r="M585" s="405" t="str">
        <f t="shared" si="51"/>
        <v/>
      </c>
      <c r="N585" s="412"/>
    </row>
    <row r="586" spans="1:14" ht="22.5" customHeight="1">
      <c r="A586" s="393" t="s">
        <v>22841</v>
      </c>
      <c r="B586" s="407" t="s">
        <v>28107</v>
      </c>
      <c r="C586" s="408" t="s">
        <v>28903</v>
      </c>
      <c r="D586" s="409" t="s">
        <v>28904</v>
      </c>
      <c r="E586" s="410">
        <v>20000</v>
      </c>
      <c r="F586" s="398">
        <v>0.5</v>
      </c>
      <c r="G586" s="399">
        <f t="shared" si="47"/>
        <v>10000</v>
      </c>
      <c r="H586" s="400" t="str">
        <f t="shared" si="48"/>
        <v>Введите курс</v>
      </c>
      <c r="I586" s="401">
        <v>10</v>
      </c>
      <c r="J586" s="402"/>
      <c r="K586" s="403">
        <f t="shared" si="49"/>
        <v>0</v>
      </c>
      <c r="L586" s="404">
        <f t="shared" si="50"/>
        <v>0</v>
      </c>
      <c r="M586" s="405" t="str">
        <f t="shared" si="51"/>
        <v/>
      </c>
      <c r="N586" s="412"/>
    </row>
    <row r="587" spans="1:14" ht="22.5" customHeight="1">
      <c r="A587" s="393" t="s">
        <v>22843</v>
      </c>
      <c r="B587" s="407" t="s">
        <v>28108</v>
      </c>
      <c r="C587" s="408" t="s">
        <v>28905</v>
      </c>
      <c r="D587" s="409" t="s">
        <v>28906</v>
      </c>
      <c r="E587" s="410">
        <v>18000</v>
      </c>
      <c r="F587" s="398">
        <v>0.5</v>
      </c>
      <c r="G587" s="399">
        <f t="shared" si="47"/>
        <v>9000</v>
      </c>
      <c r="H587" s="400" t="str">
        <f t="shared" si="48"/>
        <v>Введите курс</v>
      </c>
      <c r="I587" s="401">
        <v>10</v>
      </c>
      <c r="J587" s="402"/>
      <c r="K587" s="403">
        <f t="shared" si="49"/>
        <v>0</v>
      </c>
      <c r="L587" s="404">
        <f t="shared" si="50"/>
        <v>0</v>
      </c>
      <c r="M587" s="405" t="str">
        <f t="shared" si="51"/>
        <v/>
      </c>
      <c r="N587" s="412"/>
    </row>
    <row r="588" spans="1:14" ht="22.5" customHeight="1">
      <c r="A588" s="393" t="s">
        <v>22844</v>
      </c>
      <c r="B588" s="407">
        <v>8806164175101</v>
      </c>
      <c r="C588" s="408" t="s">
        <v>28907</v>
      </c>
      <c r="D588" s="409" t="s">
        <v>28908</v>
      </c>
      <c r="E588" s="410">
        <v>14000</v>
      </c>
      <c r="F588" s="398">
        <v>0.5</v>
      </c>
      <c r="G588" s="399">
        <f t="shared" si="47"/>
        <v>7000</v>
      </c>
      <c r="H588" s="400" t="str">
        <f t="shared" si="48"/>
        <v>Введите курс</v>
      </c>
      <c r="I588" s="401">
        <v>12</v>
      </c>
      <c r="J588" s="402"/>
      <c r="K588" s="403">
        <f t="shared" si="49"/>
        <v>0</v>
      </c>
      <c r="L588" s="404">
        <f t="shared" si="50"/>
        <v>0</v>
      </c>
      <c r="M588" s="405" t="str">
        <f t="shared" si="51"/>
        <v/>
      </c>
      <c r="N588" s="412"/>
    </row>
    <row r="589" spans="1:14" ht="22.5" customHeight="1">
      <c r="A589" s="393" t="s">
        <v>22845</v>
      </c>
      <c r="B589" s="407">
        <v>8806164175095</v>
      </c>
      <c r="C589" s="408" t="s">
        <v>28909</v>
      </c>
      <c r="D589" s="409" t="s">
        <v>28910</v>
      </c>
      <c r="E589" s="410">
        <v>14000</v>
      </c>
      <c r="F589" s="398">
        <v>0.5</v>
      </c>
      <c r="G589" s="399">
        <f t="shared" si="47"/>
        <v>7000</v>
      </c>
      <c r="H589" s="400" t="str">
        <f t="shared" si="48"/>
        <v>Введите курс</v>
      </c>
      <c r="I589" s="401">
        <v>12</v>
      </c>
      <c r="J589" s="402"/>
      <c r="K589" s="403">
        <f t="shared" si="49"/>
        <v>0</v>
      </c>
      <c r="L589" s="404">
        <f t="shared" si="50"/>
        <v>0</v>
      </c>
      <c r="M589" s="405" t="str">
        <f t="shared" si="51"/>
        <v/>
      </c>
      <c r="N589" s="412"/>
    </row>
    <row r="590" spans="1:14" ht="22.5" customHeight="1">
      <c r="A590" s="393" t="s">
        <v>22846</v>
      </c>
      <c r="B590" s="407">
        <v>8806164175088</v>
      </c>
      <c r="C590" s="408" t="s">
        <v>28911</v>
      </c>
      <c r="D590" s="409" t="s">
        <v>28912</v>
      </c>
      <c r="E590" s="410">
        <v>14000</v>
      </c>
      <c r="F590" s="398">
        <v>0.5</v>
      </c>
      <c r="G590" s="399">
        <f t="shared" si="47"/>
        <v>7000</v>
      </c>
      <c r="H590" s="400" t="str">
        <f t="shared" si="48"/>
        <v>Введите курс</v>
      </c>
      <c r="I590" s="401">
        <v>12</v>
      </c>
      <c r="J590" s="402"/>
      <c r="K590" s="403">
        <f t="shared" si="49"/>
        <v>0</v>
      </c>
      <c r="L590" s="404">
        <f t="shared" si="50"/>
        <v>0</v>
      </c>
      <c r="M590" s="405" t="str">
        <f t="shared" si="51"/>
        <v/>
      </c>
      <c r="N590" s="412"/>
    </row>
    <row r="591" spans="1:14" ht="22.5" customHeight="1">
      <c r="A591" s="393" t="s">
        <v>22848</v>
      </c>
      <c r="B591" s="407">
        <v>8806164175118</v>
      </c>
      <c r="C591" s="408" t="s">
        <v>28913</v>
      </c>
      <c r="D591" s="409" t="s">
        <v>28914</v>
      </c>
      <c r="E591" s="410">
        <v>14000</v>
      </c>
      <c r="F591" s="398">
        <v>0.5</v>
      </c>
      <c r="G591" s="399">
        <f t="shared" si="47"/>
        <v>7000</v>
      </c>
      <c r="H591" s="400" t="str">
        <f t="shared" si="48"/>
        <v>Введите курс</v>
      </c>
      <c r="I591" s="401">
        <v>12</v>
      </c>
      <c r="J591" s="402"/>
      <c r="K591" s="403">
        <f t="shared" si="49"/>
        <v>0</v>
      </c>
      <c r="L591" s="404">
        <f t="shared" si="50"/>
        <v>0</v>
      </c>
      <c r="M591" s="405" t="str">
        <f t="shared" si="51"/>
        <v/>
      </c>
      <c r="N591" s="412"/>
    </row>
    <row r="592" spans="1:14" ht="22.5" customHeight="1">
      <c r="A592" s="393" t="s">
        <v>22850</v>
      </c>
      <c r="B592" s="407">
        <v>8806164175125</v>
      </c>
      <c r="C592" s="408" t="s">
        <v>28915</v>
      </c>
      <c r="D592" s="409" t="s">
        <v>28916</v>
      </c>
      <c r="E592" s="410">
        <v>14000</v>
      </c>
      <c r="F592" s="398">
        <v>0.5</v>
      </c>
      <c r="G592" s="399">
        <f t="shared" si="47"/>
        <v>7000</v>
      </c>
      <c r="H592" s="400" t="str">
        <f t="shared" si="48"/>
        <v>Введите курс</v>
      </c>
      <c r="I592" s="401">
        <v>12</v>
      </c>
      <c r="J592" s="402"/>
      <c r="K592" s="403">
        <f t="shared" si="49"/>
        <v>0</v>
      </c>
      <c r="L592" s="404">
        <f t="shared" si="50"/>
        <v>0</v>
      </c>
      <c r="M592" s="405" t="str">
        <f t="shared" si="51"/>
        <v/>
      </c>
      <c r="N592" s="412"/>
    </row>
    <row r="593" spans="1:14" ht="22.5" customHeight="1">
      <c r="A593" s="393" t="s">
        <v>22852</v>
      </c>
      <c r="B593" s="407">
        <v>8806164175170</v>
      </c>
      <c r="C593" s="408" t="s">
        <v>28917</v>
      </c>
      <c r="D593" s="409" t="s">
        <v>28918</v>
      </c>
      <c r="E593" s="410">
        <v>14000</v>
      </c>
      <c r="F593" s="398">
        <v>0.5</v>
      </c>
      <c r="G593" s="399">
        <f t="shared" si="47"/>
        <v>7000</v>
      </c>
      <c r="H593" s="400" t="str">
        <f t="shared" si="48"/>
        <v>Введите курс</v>
      </c>
      <c r="I593" s="401">
        <v>12</v>
      </c>
      <c r="J593" s="402"/>
      <c r="K593" s="403">
        <f t="shared" si="49"/>
        <v>0</v>
      </c>
      <c r="L593" s="404">
        <f t="shared" si="50"/>
        <v>0</v>
      </c>
      <c r="M593" s="405" t="str">
        <f t="shared" si="51"/>
        <v/>
      </c>
      <c r="N593" s="412"/>
    </row>
    <row r="594" spans="1:14" ht="22.5" customHeight="1">
      <c r="A594" s="393" t="s">
        <v>22853</v>
      </c>
      <c r="B594" s="407">
        <v>8806164175132</v>
      </c>
      <c r="C594" s="408" t="s">
        <v>28919</v>
      </c>
      <c r="D594" s="409" t="s">
        <v>28920</v>
      </c>
      <c r="E594" s="410">
        <v>14000</v>
      </c>
      <c r="F594" s="398">
        <v>0.5</v>
      </c>
      <c r="G594" s="399">
        <f t="shared" si="47"/>
        <v>7000</v>
      </c>
      <c r="H594" s="400" t="str">
        <f t="shared" si="48"/>
        <v>Введите курс</v>
      </c>
      <c r="I594" s="401">
        <v>12</v>
      </c>
      <c r="J594" s="402"/>
      <c r="K594" s="403">
        <f t="shared" si="49"/>
        <v>0</v>
      </c>
      <c r="L594" s="404">
        <f t="shared" si="50"/>
        <v>0</v>
      </c>
      <c r="M594" s="405" t="str">
        <f t="shared" si="51"/>
        <v/>
      </c>
      <c r="N594" s="412"/>
    </row>
    <row r="595" spans="1:14" ht="22.5" customHeight="1">
      <c r="A595" s="393" t="s">
        <v>22855</v>
      </c>
      <c r="B595" s="407">
        <v>8806164175149</v>
      </c>
      <c r="C595" s="408" t="s">
        <v>28921</v>
      </c>
      <c r="D595" s="409" t="s">
        <v>28922</v>
      </c>
      <c r="E595" s="410">
        <v>14000</v>
      </c>
      <c r="F595" s="398">
        <v>0.5</v>
      </c>
      <c r="G595" s="399">
        <f t="shared" si="47"/>
        <v>7000</v>
      </c>
      <c r="H595" s="400" t="str">
        <f t="shared" si="48"/>
        <v>Введите курс</v>
      </c>
      <c r="I595" s="401">
        <v>12</v>
      </c>
      <c r="J595" s="402"/>
      <c r="K595" s="403">
        <f t="shared" si="49"/>
        <v>0</v>
      </c>
      <c r="L595" s="404">
        <f t="shared" si="50"/>
        <v>0</v>
      </c>
      <c r="M595" s="405" t="str">
        <f t="shared" si="51"/>
        <v/>
      </c>
      <c r="N595" s="412"/>
    </row>
    <row r="596" spans="1:14" ht="22.5" customHeight="1">
      <c r="A596" s="393" t="s">
        <v>22857</v>
      </c>
      <c r="B596" s="407">
        <v>8806164175163</v>
      </c>
      <c r="C596" s="408" t="s">
        <v>28923</v>
      </c>
      <c r="D596" s="409" t="s">
        <v>28924</v>
      </c>
      <c r="E596" s="410">
        <v>14000</v>
      </c>
      <c r="F596" s="398">
        <v>0.5</v>
      </c>
      <c r="G596" s="399">
        <f t="shared" si="47"/>
        <v>7000</v>
      </c>
      <c r="H596" s="400" t="str">
        <f t="shared" si="48"/>
        <v>Введите курс</v>
      </c>
      <c r="I596" s="401">
        <v>12</v>
      </c>
      <c r="J596" s="402"/>
      <c r="K596" s="403">
        <f t="shared" si="49"/>
        <v>0</v>
      </c>
      <c r="L596" s="404">
        <f t="shared" si="50"/>
        <v>0</v>
      </c>
      <c r="M596" s="405" t="str">
        <f t="shared" si="51"/>
        <v/>
      </c>
      <c r="N596" s="412"/>
    </row>
    <row r="597" spans="1:14" ht="22.5" customHeight="1">
      <c r="A597" s="393" t="s">
        <v>22859</v>
      </c>
      <c r="B597" s="407">
        <v>8806164175156</v>
      </c>
      <c r="C597" s="408" t="s">
        <v>28925</v>
      </c>
      <c r="D597" s="409" t="s">
        <v>28926</v>
      </c>
      <c r="E597" s="410">
        <v>14000</v>
      </c>
      <c r="F597" s="398">
        <v>0.5</v>
      </c>
      <c r="G597" s="399">
        <f t="shared" si="47"/>
        <v>7000</v>
      </c>
      <c r="H597" s="400" t="str">
        <f t="shared" si="48"/>
        <v>Введите курс</v>
      </c>
      <c r="I597" s="401">
        <v>12</v>
      </c>
      <c r="J597" s="402"/>
      <c r="K597" s="403">
        <f t="shared" si="49"/>
        <v>0</v>
      </c>
      <c r="L597" s="404">
        <f t="shared" si="50"/>
        <v>0</v>
      </c>
      <c r="M597" s="405" t="str">
        <f t="shared" si="51"/>
        <v/>
      </c>
      <c r="N597" s="412"/>
    </row>
    <row r="598" spans="1:14" ht="22.5" customHeight="1">
      <c r="A598" s="393" t="s">
        <v>22861</v>
      </c>
      <c r="B598" s="407">
        <v>8806164164945</v>
      </c>
      <c r="C598" s="408" t="s">
        <v>28927</v>
      </c>
      <c r="D598" s="409" t="s">
        <v>23699</v>
      </c>
      <c r="E598" s="410">
        <v>8000</v>
      </c>
      <c r="F598" s="398">
        <v>0.5</v>
      </c>
      <c r="G598" s="399">
        <f t="shared" si="47"/>
        <v>4000</v>
      </c>
      <c r="H598" s="400" t="str">
        <f t="shared" si="48"/>
        <v>Введите курс</v>
      </c>
      <c r="I598" s="401">
        <v>12</v>
      </c>
      <c r="J598" s="402"/>
      <c r="K598" s="403">
        <f t="shared" si="49"/>
        <v>0</v>
      </c>
      <c r="L598" s="404">
        <f t="shared" si="50"/>
        <v>0</v>
      </c>
      <c r="M598" s="405" t="str">
        <f t="shared" si="51"/>
        <v/>
      </c>
      <c r="N598" s="412"/>
    </row>
    <row r="599" spans="1:14" ht="22.5" customHeight="1">
      <c r="A599" s="393" t="s">
        <v>22862</v>
      </c>
      <c r="B599" s="407">
        <v>8806164164938</v>
      </c>
      <c r="C599" s="408" t="s">
        <v>28928</v>
      </c>
      <c r="D599" s="409" t="s">
        <v>23698</v>
      </c>
      <c r="E599" s="410">
        <v>8000</v>
      </c>
      <c r="F599" s="398">
        <v>0.5</v>
      </c>
      <c r="G599" s="399">
        <f t="shared" si="47"/>
        <v>4000</v>
      </c>
      <c r="H599" s="400" t="str">
        <f t="shared" si="48"/>
        <v>Введите курс</v>
      </c>
      <c r="I599" s="401">
        <v>12</v>
      </c>
      <c r="J599" s="402"/>
      <c r="K599" s="403">
        <f t="shared" si="49"/>
        <v>0</v>
      </c>
      <c r="L599" s="404">
        <f t="shared" si="50"/>
        <v>0</v>
      </c>
      <c r="M599" s="405" t="str">
        <f t="shared" si="51"/>
        <v/>
      </c>
      <c r="N599" s="412"/>
    </row>
    <row r="600" spans="1:14" ht="22.5" customHeight="1">
      <c r="A600" s="393" t="s">
        <v>22863</v>
      </c>
      <c r="B600" s="407">
        <v>8806164156148</v>
      </c>
      <c r="C600" s="408" t="s">
        <v>28929</v>
      </c>
      <c r="D600" s="409" t="s">
        <v>22343</v>
      </c>
      <c r="E600" s="410">
        <v>5500</v>
      </c>
      <c r="F600" s="398">
        <v>0.5</v>
      </c>
      <c r="G600" s="399">
        <f t="shared" si="47"/>
        <v>2750</v>
      </c>
      <c r="H600" s="400" t="str">
        <f t="shared" si="48"/>
        <v>Введите курс</v>
      </c>
      <c r="I600" s="401">
        <v>12</v>
      </c>
      <c r="J600" s="402"/>
      <c r="K600" s="403">
        <f t="shared" si="49"/>
        <v>0</v>
      </c>
      <c r="L600" s="404">
        <f t="shared" si="50"/>
        <v>0</v>
      </c>
      <c r="M600" s="405" t="str">
        <f t="shared" si="51"/>
        <v/>
      </c>
      <c r="N600" s="412"/>
    </row>
    <row r="601" spans="1:14" ht="22.5" customHeight="1">
      <c r="A601" s="393" t="s">
        <v>22865</v>
      </c>
      <c r="B601" s="407">
        <v>8806164120620</v>
      </c>
      <c r="C601" s="408" t="s">
        <v>28930</v>
      </c>
      <c r="D601" s="409" t="s">
        <v>22561</v>
      </c>
      <c r="E601" s="410">
        <v>10000</v>
      </c>
      <c r="F601" s="398">
        <v>0.5</v>
      </c>
      <c r="G601" s="399">
        <f t="shared" si="47"/>
        <v>5000</v>
      </c>
      <c r="H601" s="400" t="str">
        <f t="shared" si="48"/>
        <v>Введите курс</v>
      </c>
      <c r="I601" s="401">
        <v>12</v>
      </c>
      <c r="J601" s="402"/>
      <c r="K601" s="403">
        <f t="shared" si="49"/>
        <v>0</v>
      </c>
      <c r="L601" s="404">
        <f t="shared" si="50"/>
        <v>0</v>
      </c>
      <c r="M601" s="405" t="str">
        <f t="shared" si="51"/>
        <v/>
      </c>
      <c r="N601" s="412"/>
    </row>
    <row r="602" spans="1:14" ht="22.5" customHeight="1">
      <c r="A602" s="393" t="s">
        <v>22867</v>
      </c>
      <c r="B602" s="407">
        <v>8806164120613</v>
      </c>
      <c r="C602" s="408" t="s">
        <v>28931</v>
      </c>
      <c r="D602" s="409" t="s">
        <v>22563</v>
      </c>
      <c r="E602" s="410">
        <v>10000</v>
      </c>
      <c r="F602" s="398">
        <v>0.5</v>
      </c>
      <c r="G602" s="399">
        <f t="shared" si="47"/>
        <v>5000</v>
      </c>
      <c r="H602" s="400" t="str">
        <f t="shared" si="48"/>
        <v>Введите курс</v>
      </c>
      <c r="I602" s="401">
        <v>12</v>
      </c>
      <c r="J602" s="402"/>
      <c r="K602" s="403">
        <f t="shared" si="49"/>
        <v>0</v>
      </c>
      <c r="L602" s="404">
        <f t="shared" si="50"/>
        <v>0</v>
      </c>
      <c r="M602" s="405" t="str">
        <f t="shared" si="51"/>
        <v/>
      </c>
      <c r="N602" s="412"/>
    </row>
    <row r="603" spans="1:14" ht="22.5" customHeight="1">
      <c r="A603" s="393" t="s">
        <v>22869</v>
      </c>
      <c r="B603" s="407">
        <v>8806164165812</v>
      </c>
      <c r="C603" s="408" t="s">
        <v>28932</v>
      </c>
      <c r="D603" s="409" t="s">
        <v>22559</v>
      </c>
      <c r="E603" s="410">
        <v>9000</v>
      </c>
      <c r="F603" s="398">
        <v>0.5</v>
      </c>
      <c r="G603" s="399">
        <f t="shared" si="47"/>
        <v>4500</v>
      </c>
      <c r="H603" s="400" t="str">
        <f t="shared" si="48"/>
        <v>Введите курс</v>
      </c>
      <c r="I603" s="401">
        <v>12</v>
      </c>
      <c r="J603" s="402"/>
      <c r="K603" s="403">
        <f t="shared" si="49"/>
        <v>0</v>
      </c>
      <c r="L603" s="404">
        <f t="shared" si="50"/>
        <v>0</v>
      </c>
      <c r="M603" s="405" t="str">
        <f t="shared" si="51"/>
        <v/>
      </c>
      <c r="N603" s="412"/>
    </row>
    <row r="604" spans="1:14" ht="22.5" customHeight="1">
      <c r="A604" s="393" t="s">
        <v>22871</v>
      </c>
      <c r="B604" s="407">
        <v>8806164160763</v>
      </c>
      <c r="C604" s="408" t="s">
        <v>28933</v>
      </c>
      <c r="D604" s="409" t="s">
        <v>23655</v>
      </c>
      <c r="E604" s="410">
        <v>8000</v>
      </c>
      <c r="F604" s="398">
        <v>0.5</v>
      </c>
      <c r="G604" s="399">
        <f t="shared" si="47"/>
        <v>4000</v>
      </c>
      <c r="H604" s="400" t="str">
        <f t="shared" si="48"/>
        <v>Введите курс</v>
      </c>
      <c r="I604" s="401">
        <v>12</v>
      </c>
      <c r="J604" s="402"/>
      <c r="K604" s="403">
        <f t="shared" si="49"/>
        <v>0</v>
      </c>
      <c r="L604" s="404">
        <f t="shared" si="50"/>
        <v>0</v>
      </c>
      <c r="M604" s="405" t="str">
        <f t="shared" si="51"/>
        <v/>
      </c>
      <c r="N604" s="412"/>
    </row>
    <row r="605" spans="1:14" ht="22.5" customHeight="1">
      <c r="A605" s="393" t="s">
        <v>22872</v>
      </c>
      <c r="B605" s="407">
        <v>8806164128190</v>
      </c>
      <c r="C605" s="408" t="s">
        <v>28934</v>
      </c>
      <c r="D605" s="409" t="s">
        <v>22557</v>
      </c>
      <c r="E605" s="410">
        <v>8000</v>
      </c>
      <c r="F605" s="398">
        <v>0.5</v>
      </c>
      <c r="G605" s="399">
        <f t="shared" si="47"/>
        <v>4000</v>
      </c>
      <c r="H605" s="400" t="str">
        <f t="shared" si="48"/>
        <v>Введите курс</v>
      </c>
      <c r="I605" s="401">
        <v>12</v>
      </c>
      <c r="J605" s="402"/>
      <c r="K605" s="403">
        <f t="shared" si="49"/>
        <v>0</v>
      </c>
      <c r="L605" s="404">
        <f t="shared" si="50"/>
        <v>0</v>
      </c>
      <c r="M605" s="405" t="str">
        <f t="shared" si="51"/>
        <v/>
      </c>
      <c r="N605" s="412"/>
    </row>
    <row r="606" spans="1:14" ht="22.5" customHeight="1">
      <c r="A606" s="393" t="s">
        <v>22874</v>
      </c>
      <c r="B606" s="407">
        <v>8806164128183</v>
      </c>
      <c r="C606" s="408" t="s">
        <v>28935</v>
      </c>
      <c r="D606" s="409" t="s">
        <v>22495</v>
      </c>
      <c r="E606" s="410">
        <v>7000</v>
      </c>
      <c r="F606" s="398">
        <v>0.5</v>
      </c>
      <c r="G606" s="399">
        <f t="shared" si="47"/>
        <v>3500</v>
      </c>
      <c r="H606" s="400" t="str">
        <f t="shared" si="48"/>
        <v>Введите курс</v>
      </c>
      <c r="I606" s="401">
        <v>12</v>
      </c>
      <c r="J606" s="402"/>
      <c r="K606" s="403">
        <f t="shared" si="49"/>
        <v>0</v>
      </c>
      <c r="L606" s="404">
        <f t="shared" si="50"/>
        <v>0</v>
      </c>
      <c r="M606" s="405" t="str">
        <f t="shared" si="51"/>
        <v/>
      </c>
      <c r="N606" s="412"/>
    </row>
    <row r="607" spans="1:14" ht="22.5" customHeight="1">
      <c r="A607" s="393" t="s">
        <v>22876</v>
      </c>
      <c r="B607" s="407">
        <v>8806164165744</v>
      </c>
      <c r="C607" s="408" t="s">
        <v>28936</v>
      </c>
      <c r="D607" s="409" t="s">
        <v>22468</v>
      </c>
      <c r="E607" s="410">
        <v>10000</v>
      </c>
      <c r="F607" s="398">
        <v>0.5</v>
      </c>
      <c r="G607" s="399">
        <f t="shared" si="47"/>
        <v>5000</v>
      </c>
      <c r="H607" s="400" t="str">
        <f t="shared" si="48"/>
        <v>Введите курс</v>
      </c>
      <c r="I607" s="401">
        <v>12</v>
      </c>
      <c r="J607" s="402"/>
      <c r="K607" s="403">
        <f t="shared" si="49"/>
        <v>0</v>
      </c>
      <c r="L607" s="404">
        <f t="shared" si="50"/>
        <v>0</v>
      </c>
      <c r="M607" s="405" t="str">
        <f t="shared" si="51"/>
        <v/>
      </c>
      <c r="N607" s="412"/>
    </row>
    <row r="608" spans="1:14" ht="22.5" customHeight="1">
      <c r="A608" s="393" t="s">
        <v>22878</v>
      </c>
      <c r="B608" s="407">
        <v>8806164165737</v>
      </c>
      <c r="C608" s="408" t="s">
        <v>28937</v>
      </c>
      <c r="D608" s="409" t="s">
        <v>22466</v>
      </c>
      <c r="E608" s="410">
        <v>10000</v>
      </c>
      <c r="F608" s="398">
        <v>0.5</v>
      </c>
      <c r="G608" s="399">
        <f t="shared" si="47"/>
        <v>5000</v>
      </c>
      <c r="H608" s="400" t="str">
        <f t="shared" si="48"/>
        <v>Введите курс</v>
      </c>
      <c r="I608" s="401">
        <v>12</v>
      </c>
      <c r="J608" s="402"/>
      <c r="K608" s="403">
        <f t="shared" si="49"/>
        <v>0</v>
      </c>
      <c r="L608" s="404">
        <f t="shared" si="50"/>
        <v>0</v>
      </c>
      <c r="M608" s="405" t="str">
        <f t="shared" si="51"/>
        <v/>
      </c>
      <c r="N608" s="412"/>
    </row>
    <row r="609" spans="1:14" ht="22.5" customHeight="1">
      <c r="A609" s="393" t="s">
        <v>22879</v>
      </c>
      <c r="B609" s="407">
        <v>8806164160756</v>
      </c>
      <c r="C609" s="408" t="s">
        <v>28938</v>
      </c>
      <c r="D609" s="409" t="s">
        <v>23653</v>
      </c>
      <c r="E609" s="410">
        <v>8000</v>
      </c>
      <c r="F609" s="398">
        <v>0.5</v>
      </c>
      <c r="G609" s="399">
        <f t="shared" si="47"/>
        <v>4000</v>
      </c>
      <c r="H609" s="400" t="str">
        <f t="shared" si="48"/>
        <v>Введите курс</v>
      </c>
      <c r="I609" s="401">
        <v>12</v>
      </c>
      <c r="J609" s="402"/>
      <c r="K609" s="403">
        <f t="shared" si="49"/>
        <v>0</v>
      </c>
      <c r="L609" s="404">
        <f t="shared" si="50"/>
        <v>0</v>
      </c>
      <c r="M609" s="405" t="str">
        <f t="shared" si="51"/>
        <v/>
      </c>
      <c r="N609" s="412"/>
    </row>
    <row r="610" spans="1:14" ht="22.5" customHeight="1">
      <c r="A610" s="393" t="s">
        <v>22881</v>
      </c>
      <c r="B610" s="407">
        <v>8806164160749</v>
      </c>
      <c r="C610" s="408" t="s">
        <v>28939</v>
      </c>
      <c r="D610" s="409" t="s">
        <v>22364</v>
      </c>
      <c r="E610" s="410">
        <v>8000</v>
      </c>
      <c r="F610" s="398">
        <v>0.5</v>
      </c>
      <c r="G610" s="399">
        <f t="shared" si="47"/>
        <v>4000</v>
      </c>
      <c r="H610" s="400" t="str">
        <f t="shared" si="48"/>
        <v>Введите курс</v>
      </c>
      <c r="I610" s="401">
        <v>12</v>
      </c>
      <c r="J610" s="402"/>
      <c r="K610" s="403">
        <f t="shared" si="49"/>
        <v>0</v>
      </c>
      <c r="L610" s="404">
        <f t="shared" si="50"/>
        <v>0</v>
      </c>
      <c r="M610" s="405" t="str">
        <f t="shared" si="51"/>
        <v/>
      </c>
      <c r="N610" s="412"/>
    </row>
    <row r="611" spans="1:14" ht="22.5" customHeight="1">
      <c r="A611" s="393" t="s">
        <v>22883</v>
      </c>
      <c r="B611" s="407">
        <v>8806164158524</v>
      </c>
      <c r="C611" s="408" t="s">
        <v>28940</v>
      </c>
      <c r="D611" s="409" t="s">
        <v>23383</v>
      </c>
      <c r="E611" s="410">
        <v>9000</v>
      </c>
      <c r="F611" s="398">
        <v>0.5</v>
      </c>
      <c r="G611" s="399">
        <f t="shared" si="47"/>
        <v>4500</v>
      </c>
      <c r="H611" s="400" t="str">
        <f t="shared" si="48"/>
        <v>Введите курс</v>
      </c>
      <c r="I611" s="401">
        <v>12</v>
      </c>
      <c r="J611" s="402"/>
      <c r="K611" s="403">
        <f t="shared" si="49"/>
        <v>0</v>
      </c>
      <c r="L611" s="404">
        <f t="shared" si="50"/>
        <v>0</v>
      </c>
      <c r="M611" s="405" t="str">
        <f t="shared" si="51"/>
        <v/>
      </c>
      <c r="N611" s="412"/>
    </row>
    <row r="612" spans="1:14" ht="22.5" customHeight="1">
      <c r="A612" s="393" t="s">
        <v>22885</v>
      </c>
      <c r="B612" s="407">
        <v>8806164123812</v>
      </c>
      <c r="C612" s="408" t="s">
        <v>28941</v>
      </c>
      <c r="D612" s="409" t="s">
        <v>23377</v>
      </c>
      <c r="E612" s="410">
        <v>7000</v>
      </c>
      <c r="F612" s="398">
        <v>0.5</v>
      </c>
      <c r="G612" s="399">
        <f t="shared" si="47"/>
        <v>3500</v>
      </c>
      <c r="H612" s="400" t="str">
        <f t="shared" si="48"/>
        <v>Введите курс</v>
      </c>
      <c r="I612" s="401">
        <v>12</v>
      </c>
      <c r="J612" s="402"/>
      <c r="K612" s="403">
        <f t="shared" si="49"/>
        <v>0</v>
      </c>
      <c r="L612" s="404">
        <f t="shared" si="50"/>
        <v>0</v>
      </c>
      <c r="M612" s="405" t="str">
        <f t="shared" si="51"/>
        <v/>
      </c>
      <c r="N612" s="412"/>
    </row>
    <row r="613" spans="1:14" ht="22.5" customHeight="1">
      <c r="A613" s="393" t="s">
        <v>22886</v>
      </c>
      <c r="B613" s="407">
        <v>8806164155066</v>
      </c>
      <c r="C613" s="408" t="s">
        <v>28942</v>
      </c>
      <c r="D613" s="409" t="s">
        <v>23089</v>
      </c>
      <c r="E613" s="410">
        <v>12000</v>
      </c>
      <c r="F613" s="411">
        <v>0.51</v>
      </c>
      <c r="G613" s="399">
        <f t="shared" si="47"/>
        <v>6120</v>
      </c>
      <c r="H613" s="400" t="str">
        <f t="shared" si="48"/>
        <v>Введите курс</v>
      </c>
      <c r="I613" s="401">
        <v>12</v>
      </c>
      <c r="J613" s="402"/>
      <c r="K613" s="403">
        <f t="shared" si="49"/>
        <v>0</v>
      </c>
      <c r="L613" s="404">
        <f t="shared" si="50"/>
        <v>0</v>
      </c>
      <c r="M613" s="405" t="str">
        <f t="shared" si="51"/>
        <v/>
      </c>
      <c r="N613" s="412"/>
    </row>
    <row r="614" spans="1:14" ht="22.5" customHeight="1">
      <c r="A614" s="393" t="s">
        <v>22887</v>
      </c>
      <c r="B614" s="407">
        <v>8806164168332</v>
      </c>
      <c r="C614" s="408" t="s">
        <v>28943</v>
      </c>
      <c r="D614" s="409" t="s">
        <v>23425</v>
      </c>
      <c r="E614" s="410">
        <v>4000</v>
      </c>
      <c r="F614" s="398">
        <v>0.5</v>
      </c>
      <c r="G614" s="399">
        <f t="shared" si="47"/>
        <v>2000</v>
      </c>
      <c r="H614" s="400" t="str">
        <f t="shared" si="48"/>
        <v>Введите курс</v>
      </c>
      <c r="I614" s="401">
        <v>12</v>
      </c>
      <c r="J614" s="402"/>
      <c r="K614" s="403">
        <f t="shared" si="49"/>
        <v>0</v>
      </c>
      <c r="L614" s="404">
        <f t="shared" si="50"/>
        <v>0</v>
      </c>
      <c r="M614" s="405" t="str">
        <f t="shared" si="51"/>
        <v/>
      </c>
      <c r="N614" s="412"/>
    </row>
    <row r="615" spans="1:14" ht="22.5" customHeight="1">
      <c r="A615" s="393" t="s">
        <v>22888</v>
      </c>
      <c r="B615" s="407">
        <v>8806164162583</v>
      </c>
      <c r="C615" s="408" t="s">
        <v>28944</v>
      </c>
      <c r="D615" s="409" t="s">
        <v>23725</v>
      </c>
      <c r="E615" s="410">
        <v>6000</v>
      </c>
      <c r="F615" s="398">
        <v>0.5</v>
      </c>
      <c r="G615" s="399">
        <f t="shared" si="47"/>
        <v>3000</v>
      </c>
      <c r="H615" s="400" t="str">
        <f t="shared" si="48"/>
        <v>Введите курс</v>
      </c>
      <c r="I615" s="401">
        <v>12</v>
      </c>
      <c r="J615" s="402"/>
      <c r="K615" s="403">
        <f t="shared" si="49"/>
        <v>0</v>
      </c>
      <c r="L615" s="404">
        <f t="shared" si="50"/>
        <v>0</v>
      </c>
      <c r="M615" s="405" t="str">
        <f t="shared" si="51"/>
        <v/>
      </c>
      <c r="N615" s="412"/>
    </row>
    <row r="616" spans="1:14" ht="22.5" customHeight="1">
      <c r="A616" s="393" t="s">
        <v>22889</v>
      </c>
      <c r="B616" s="407">
        <v>8806164162576</v>
      </c>
      <c r="C616" s="408" t="s">
        <v>28945</v>
      </c>
      <c r="D616" s="409" t="s">
        <v>23724</v>
      </c>
      <c r="E616" s="410">
        <v>6000</v>
      </c>
      <c r="F616" s="398">
        <v>0.5</v>
      </c>
      <c r="G616" s="399">
        <f t="shared" si="47"/>
        <v>3000</v>
      </c>
      <c r="H616" s="400" t="str">
        <f t="shared" si="48"/>
        <v>Введите курс</v>
      </c>
      <c r="I616" s="401">
        <v>12</v>
      </c>
      <c r="J616" s="402"/>
      <c r="K616" s="403">
        <f t="shared" si="49"/>
        <v>0</v>
      </c>
      <c r="L616" s="404">
        <f t="shared" si="50"/>
        <v>0</v>
      </c>
      <c r="M616" s="405" t="str">
        <f t="shared" si="51"/>
        <v/>
      </c>
      <c r="N616" s="412"/>
    </row>
    <row r="617" spans="1:14" ht="22.5" customHeight="1">
      <c r="A617" s="393" t="s">
        <v>22890</v>
      </c>
      <c r="B617" s="407">
        <v>8806164162569</v>
      </c>
      <c r="C617" s="408" t="s">
        <v>28946</v>
      </c>
      <c r="D617" s="409" t="s">
        <v>23723</v>
      </c>
      <c r="E617" s="410">
        <v>6000</v>
      </c>
      <c r="F617" s="398">
        <v>0.5</v>
      </c>
      <c r="G617" s="399">
        <f t="shared" si="47"/>
        <v>3000</v>
      </c>
      <c r="H617" s="400" t="str">
        <f t="shared" si="48"/>
        <v>Введите курс</v>
      </c>
      <c r="I617" s="401">
        <v>12</v>
      </c>
      <c r="J617" s="402"/>
      <c r="K617" s="403">
        <f t="shared" si="49"/>
        <v>0</v>
      </c>
      <c r="L617" s="404">
        <f t="shared" si="50"/>
        <v>0</v>
      </c>
      <c r="M617" s="405" t="str">
        <f t="shared" si="51"/>
        <v/>
      </c>
      <c r="N617" s="412"/>
    </row>
    <row r="618" spans="1:14" ht="22.5" customHeight="1">
      <c r="A618" s="393" t="s">
        <v>22892</v>
      </c>
      <c r="B618" s="407">
        <v>8806164154977</v>
      </c>
      <c r="C618" s="408" t="s">
        <v>28947</v>
      </c>
      <c r="D618" s="409" t="s">
        <v>23722</v>
      </c>
      <c r="E618" s="410">
        <v>6000</v>
      </c>
      <c r="F618" s="398">
        <v>0.5</v>
      </c>
      <c r="G618" s="399">
        <f t="shared" si="47"/>
        <v>3000</v>
      </c>
      <c r="H618" s="400" t="str">
        <f t="shared" si="48"/>
        <v>Введите курс</v>
      </c>
      <c r="I618" s="401">
        <v>12</v>
      </c>
      <c r="J618" s="402"/>
      <c r="K618" s="403">
        <f t="shared" si="49"/>
        <v>0</v>
      </c>
      <c r="L618" s="404">
        <f t="shared" si="50"/>
        <v>0</v>
      </c>
      <c r="M618" s="405" t="str">
        <f t="shared" si="51"/>
        <v/>
      </c>
      <c r="N618" s="412"/>
    </row>
    <row r="619" spans="1:14" ht="22.5" customHeight="1">
      <c r="A619" s="393" t="s">
        <v>22893</v>
      </c>
      <c r="B619" s="407">
        <v>8806164147306</v>
      </c>
      <c r="C619" s="408" t="s">
        <v>28948</v>
      </c>
      <c r="D619" s="409" t="s">
        <v>23371</v>
      </c>
      <c r="E619" s="410">
        <v>6000</v>
      </c>
      <c r="F619" s="398">
        <v>0.5</v>
      </c>
      <c r="G619" s="399">
        <f t="shared" si="47"/>
        <v>3000</v>
      </c>
      <c r="H619" s="400" t="str">
        <f t="shared" si="48"/>
        <v>Введите курс</v>
      </c>
      <c r="I619" s="401">
        <v>12</v>
      </c>
      <c r="J619" s="402"/>
      <c r="K619" s="403">
        <f t="shared" si="49"/>
        <v>0</v>
      </c>
      <c r="L619" s="404">
        <f t="shared" si="50"/>
        <v>0</v>
      </c>
      <c r="M619" s="405" t="str">
        <f t="shared" si="51"/>
        <v/>
      </c>
      <c r="N619" s="412"/>
    </row>
    <row r="620" spans="1:14" ht="22.5" customHeight="1">
      <c r="A620" s="393" t="s">
        <v>22894</v>
      </c>
      <c r="B620" s="407">
        <v>8806164147290</v>
      </c>
      <c r="C620" s="408" t="s">
        <v>28949</v>
      </c>
      <c r="D620" s="409" t="s">
        <v>23369</v>
      </c>
      <c r="E620" s="410">
        <v>6000</v>
      </c>
      <c r="F620" s="398">
        <v>0.5</v>
      </c>
      <c r="G620" s="399">
        <f t="shared" si="47"/>
        <v>3000</v>
      </c>
      <c r="H620" s="400" t="str">
        <f t="shared" si="48"/>
        <v>Введите курс</v>
      </c>
      <c r="I620" s="401">
        <v>12</v>
      </c>
      <c r="J620" s="402"/>
      <c r="K620" s="403">
        <f t="shared" si="49"/>
        <v>0</v>
      </c>
      <c r="L620" s="404">
        <f t="shared" si="50"/>
        <v>0</v>
      </c>
      <c r="M620" s="405" t="str">
        <f t="shared" si="51"/>
        <v/>
      </c>
      <c r="N620" s="412"/>
    </row>
    <row r="621" spans="1:14" ht="22.5" customHeight="1">
      <c r="A621" s="393" t="s">
        <v>22896</v>
      </c>
      <c r="B621" s="407">
        <v>8806164147276</v>
      </c>
      <c r="C621" s="408" t="s">
        <v>28950</v>
      </c>
      <c r="D621" s="409" t="s">
        <v>23366</v>
      </c>
      <c r="E621" s="410">
        <v>6000</v>
      </c>
      <c r="F621" s="398">
        <v>0.5</v>
      </c>
      <c r="G621" s="399">
        <f t="shared" si="47"/>
        <v>3000</v>
      </c>
      <c r="H621" s="400" t="str">
        <f t="shared" si="48"/>
        <v>Введите курс</v>
      </c>
      <c r="I621" s="401">
        <v>12</v>
      </c>
      <c r="J621" s="402"/>
      <c r="K621" s="403">
        <f t="shared" si="49"/>
        <v>0</v>
      </c>
      <c r="L621" s="404">
        <f t="shared" si="50"/>
        <v>0</v>
      </c>
      <c r="M621" s="405" t="str">
        <f t="shared" si="51"/>
        <v/>
      </c>
      <c r="N621" s="412"/>
    </row>
    <row r="622" spans="1:14" ht="22.5" customHeight="1">
      <c r="A622" s="393" t="s">
        <v>22897</v>
      </c>
      <c r="B622" s="407">
        <v>8806164147269</v>
      </c>
      <c r="C622" s="408" t="s">
        <v>28951</v>
      </c>
      <c r="D622" s="409" t="s">
        <v>23364</v>
      </c>
      <c r="E622" s="410">
        <v>6000</v>
      </c>
      <c r="F622" s="398">
        <v>0.5</v>
      </c>
      <c r="G622" s="399">
        <f t="shared" si="47"/>
        <v>3000</v>
      </c>
      <c r="H622" s="400" t="str">
        <f t="shared" si="48"/>
        <v>Введите курс</v>
      </c>
      <c r="I622" s="401">
        <v>12</v>
      </c>
      <c r="J622" s="402"/>
      <c r="K622" s="403">
        <f t="shared" si="49"/>
        <v>0</v>
      </c>
      <c r="L622" s="404">
        <f t="shared" si="50"/>
        <v>0</v>
      </c>
      <c r="M622" s="405" t="str">
        <f t="shared" si="51"/>
        <v/>
      </c>
      <c r="N622" s="412"/>
    </row>
    <row r="623" spans="1:14" ht="22.5" customHeight="1">
      <c r="A623" s="393" t="s">
        <v>22898</v>
      </c>
      <c r="B623" s="407">
        <v>8806164121467</v>
      </c>
      <c r="C623" s="408" t="s">
        <v>28952</v>
      </c>
      <c r="D623" s="409" t="s">
        <v>23592</v>
      </c>
      <c r="E623" s="410">
        <v>3500</v>
      </c>
      <c r="F623" s="411">
        <v>0.51</v>
      </c>
      <c r="G623" s="399">
        <f t="shared" si="47"/>
        <v>1785</v>
      </c>
      <c r="H623" s="400" t="str">
        <f t="shared" si="48"/>
        <v>Введите курс</v>
      </c>
      <c r="I623" s="401">
        <v>12</v>
      </c>
      <c r="J623" s="402"/>
      <c r="K623" s="403">
        <f t="shared" si="49"/>
        <v>0</v>
      </c>
      <c r="L623" s="404">
        <f t="shared" si="50"/>
        <v>0</v>
      </c>
      <c r="M623" s="405" t="str">
        <f t="shared" si="51"/>
        <v/>
      </c>
      <c r="N623" s="412"/>
    </row>
    <row r="624" spans="1:14" ht="22.5" customHeight="1">
      <c r="A624" s="393" t="s">
        <v>22900</v>
      </c>
      <c r="B624" s="407">
        <v>8806164121450</v>
      </c>
      <c r="C624" s="408" t="s">
        <v>28953</v>
      </c>
      <c r="D624" s="409" t="s">
        <v>23591</v>
      </c>
      <c r="E624" s="410">
        <v>3500</v>
      </c>
      <c r="F624" s="411">
        <v>0.51</v>
      </c>
      <c r="G624" s="399">
        <f t="shared" si="47"/>
        <v>1785</v>
      </c>
      <c r="H624" s="400" t="str">
        <f t="shared" si="48"/>
        <v>Введите курс</v>
      </c>
      <c r="I624" s="401">
        <v>12</v>
      </c>
      <c r="J624" s="402"/>
      <c r="K624" s="403">
        <f t="shared" si="49"/>
        <v>0</v>
      </c>
      <c r="L624" s="404">
        <f t="shared" si="50"/>
        <v>0</v>
      </c>
      <c r="M624" s="405" t="str">
        <f t="shared" si="51"/>
        <v/>
      </c>
      <c r="N624" s="412"/>
    </row>
    <row r="625" spans="1:14" ht="22.5" customHeight="1">
      <c r="A625" s="393" t="s">
        <v>22901</v>
      </c>
      <c r="B625" s="407">
        <v>8806164143841</v>
      </c>
      <c r="C625" s="408" t="s">
        <v>28954</v>
      </c>
      <c r="D625" s="409" t="s">
        <v>23362</v>
      </c>
      <c r="E625" s="410">
        <v>4500</v>
      </c>
      <c r="F625" s="398">
        <v>0.5</v>
      </c>
      <c r="G625" s="399">
        <f t="shared" si="47"/>
        <v>2250</v>
      </c>
      <c r="H625" s="400" t="str">
        <f t="shared" si="48"/>
        <v>Введите курс</v>
      </c>
      <c r="I625" s="401">
        <v>12</v>
      </c>
      <c r="J625" s="402"/>
      <c r="K625" s="403">
        <f t="shared" si="49"/>
        <v>0</v>
      </c>
      <c r="L625" s="404">
        <f t="shared" si="50"/>
        <v>0</v>
      </c>
      <c r="M625" s="405" t="str">
        <f t="shared" si="51"/>
        <v/>
      </c>
      <c r="N625" s="412"/>
    </row>
    <row r="626" spans="1:14" ht="22.5" customHeight="1">
      <c r="A626" s="393" t="s">
        <v>22903</v>
      </c>
      <c r="B626" s="407">
        <v>8806164143827</v>
      </c>
      <c r="C626" s="408" t="s">
        <v>28955</v>
      </c>
      <c r="D626" s="409" t="s">
        <v>23359</v>
      </c>
      <c r="E626" s="410">
        <v>4500</v>
      </c>
      <c r="F626" s="398">
        <v>0.5</v>
      </c>
      <c r="G626" s="399">
        <f t="shared" si="47"/>
        <v>2250</v>
      </c>
      <c r="H626" s="400" t="str">
        <f t="shared" si="48"/>
        <v>Введите курс</v>
      </c>
      <c r="I626" s="401">
        <v>12</v>
      </c>
      <c r="J626" s="402"/>
      <c r="K626" s="403">
        <f t="shared" si="49"/>
        <v>0</v>
      </c>
      <c r="L626" s="404">
        <f t="shared" si="50"/>
        <v>0</v>
      </c>
      <c r="M626" s="405" t="str">
        <f t="shared" si="51"/>
        <v/>
      </c>
      <c r="N626" s="412"/>
    </row>
    <row r="627" spans="1:14" ht="22.5" customHeight="1">
      <c r="A627" s="393" t="s">
        <v>22904</v>
      </c>
      <c r="B627" s="407">
        <v>8806164143810</v>
      </c>
      <c r="C627" s="408" t="s">
        <v>28956</v>
      </c>
      <c r="D627" s="409" t="s">
        <v>23357</v>
      </c>
      <c r="E627" s="410">
        <v>4500</v>
      </c>
      <c r="F627" s="398">
        <v>0.5</v>
      </c>
      <c r="G627" s="399">
        <f t="shared" si="47"/>
        <v>2250</v>
      </c>
      <c r="H627" s="400" t="str">
        <f t="shared" si="48"/>
        <v>Введите курс</v>
      </c>
      <c r="I627" s="401">
        <v>12</v>
      </c>
      <c r="J627" s="402"/>
      <c r="K627" s="403">
        <f t="shared" si="49"/>
        <v>0</v>
      </c>
      <c r="L627" s="404">
        <f t="shared" si="50"/>
        <v>0</v>
      </c>
      <c r="M627" s="405" t="str">
        <f t="shared" si="51"/>
        <v/>
      </c>
      <c r="N627" s="412"/>
    </row>
    <row r="628" spans="1:14" ht="22.5" customHeight="1">
      <c r="A628" s="393" t="s">
        <v>22906</v>
      </c>
      <c r="B628" s="407">
        <v>8806164143803</v>
      </c>
      <c r="C628" s="408" t="s">
        <v>28957</v>
      </c>
      <c r="D628" s="409" t="s">
        <v>23355</v>
      </c>
      <c r="E628" s="410">
        <v>4500</v>
      </c>
      <c r="F628" s="398">
        <v>0.5</v>
      </c>
      <c r="G628" s="399">
        <f t="shared" si="47"/>
        <v>2250</v>
      </c>
      <c r="H628" s="400" t="str">
        <f t="shared" si="48"/>
        <v>Введите курс</v>
      </c>
      <c r="I628" s="401">
        <v>12</v>
      </c>
      <c r="J628" s="402"/>
      <c r="K628" s="403">
        <f t="shared" si="49"/>
        <v>0</v>
      </c>
      <c r="L628" s="404">
        <f t="shared" si="50"/>
        <v>0</v>
      </c>
      <c r="M628" s="405" t="str">
        <f t="shared" si="51"/>
        <v/>
      </c>
      <c r="N628" s="412"/>
    </row>
    <row r="629" spans="1:14" ht="22.5" customHeight="1">
      <c r="A629" s="393" t="s">
        <v>22907</v>
      </c>
      <c r="B629" s="407">
        <v>8806164136706</v>
      </c>
      <c r="C629" s="408" t="s">
        <v>28958</v>
      </c>
      <c r="D629" s="409" t="s">
        <v>23492</v>
      </c>
      <c r="E629" s="410">
        <v>2000</v>
      </c>
      <c r="F629" s="411">
        <v>0.51</v>
      </c>
      <c r="G629" s="399">
        <f t="shared" si="47"/>
        <v>1020</v>
      </c>
      <c r="H629" s="400" t="str">
        <f t="shared" si="48"/>
        <v>Введите курс</v>
      </c>
      <c r="I629" s="401">
        <v>20</v>
      </c>
      <c r="J629" s="402"/>
      <c r="K629" s="403">
        <f t="shared" si="49"/>
        <v>0</v>
      </c>
      <c r="L629" s="404">
        <f t="shared" si="50"/>
        <v>0</v>
      </c>
      <c r="M629" s="405" t="str">
        <f t="shared" si="51"/>
        <v/>
      </c>
      <c r="N629" s="412"/>
    </row>
    <row r="630" spans="1:14" ht="22.5" customHeight="1">
      <c r="A630" s="393" t="s">
        <v>22909</v>
      </c>
      <c r="B630" s="407">
        <v>8806164136690</v>
      </c>
      <c r="C630" s="408" t="s">
        <v>28959</v>
      </c>
      <c r="D630" s="409" t="s">
        <v>23490</v>
      </c>
      <c r="E630" s="410">
        <v>2000</v>
      </c>
      <c r="F630" s="411">
        <v>0.51</v>
      </c>
      <c r="G630" s="399">
        <f t="shared" si="47"/>
        <v>1020</v>
      </c>
      <c r="H630" s="400" t="str">
        <f t="shared" si="48"/>
        <v>Введите курс</v>
      </c>
      <c r="I630" s="401">
        <v>20</v>
      </c>
      <c r="J630" s="402"/>
      <c r="K630" s="403">
        <f t="shared" si="49"/>
        <v>0</v>
      </c>
      <c r="L630" s="404">
        <f t="shared" si="50"/>
        <v>0</v>
      </c>
      <c r="M630" s="405" t="str">
        <f t="shared" si="51"/>
        <v/>
      </c>
      <c r="N630" s="412"/>
    </row>
    <row r="631" spans="1:14" ht="22.5" customHeight="1">
      <c r="A631" s="393" t="s">
        <v>22911</v>
      </c>
      <c r="B631" s="407">
        <v>8806164136683</v>
      </c>
      <c r="C631" s="408" t="s">
        <v>28960</v>
      </c>
      <c r="D631" s="409" t="s">
        <v>23488</v>
      </c>
      <c r="E631" s="410">
        <v>2000</v>
      </c>
      <c r="F631" s="411">
        <v>0.51</v>
      </c>
      <c r="G631" s="399">
        <f t="shared" si="47"/>
        <v>1020</v>
      </c>
      <c r="H631" s="400" t="str">
        <f t="shared" si="48"/>
        <v>Введите курс</v>
      </c>
      <c r="I631" s="401">
        <v>20</v>
      </c>
      <c r="J631" s="402"/>
      <c r="K631" s="403">
        <f t="shared" si="49"/>
        <v>0</v>
      </c>
      <c r="L631" s="404">
        <f t="shared" si="50"/>
        <v>0</v>
      </c>
      <c r="M631" s="405" t="str">
        <f t="shared" si="51"/>
        <v/>
      </c>
      <c r="N631" s="412"/>
    </row>
    <row r="632" spans="1:14" ht="22.5" customHeight="1">
      <c r="A632" s="393" t="s">
        <v>22912</v>
      </c>
      <c r="B632" s="407">
        <v>8806164136676</v>
      </c>
      <c r="C632" s="408" t="s">
        <v>28961</v>
      </c>
      <c r="D632" s="409" t="s">
        <v>23486</v>
      </c>
      <c r="E632" s="410">
        <v>2000</v>
      </c>
      <c r="F632" s="411">
        <v>0.51</v>
      </c>
      <c r="G632" s="399">
        <f t="shared" si="47"/>
        <v>1020</v>
      </c>
      <c r="H632" s="400" t="str">
        <f t="shared" si="48"/>
        <v>Введите курс</v>
      </c>
      <c r="I632" s="401">
        <v>20</v>
      </c>
      <c r="J632" s="402"/>
      <c r="K632" s="403">
        <f t="shared" si="49"/>
        <v>0</v>
      </c>
      <c r="L632" s="404">
        <f t="shared" si="50"/>
        <v>0</v>
      </c>
      <c r="M632" s="405" t="str">
        <f t="shared" si="51"/>
        <v/>
      </c>
      <c r="N632" s="412"/>
    </row>
    <row r="633" spans="1:14" ht="22.5" customHeight="1">
      <c r="A633" s="393" t="s">
        <v>22913</v>
      </c>
      <c r="B633" s="407">
        <v>8806164160886</v>
      </c>
      <c r="C633" s="408" t="s">
        <v>28962</v>
      </c>
      <c r="D633" s="409" t="s">
        <v>22510</v>
      </c>
      <c r="E633" s="410">
        <v>8000</v>
      </c>
      <c r="F633" s="398">
        <v>0.5</v>
      </c>
      <c r="G633" s="399">
        <f t="shared" si="47"/>
        <v>4000</v>
      </c>
      <c r="H633" s="400" t="str">
        <f t="shared" si="48"/>
        <v>Введите курс</v>
      </c>
      <c r="I633" s="401">
        <v>12</v>
      </c>
      <c r="J633" s="402"/>
      <c r="K633" s="403">
        <f t="shared" si="49"/>
        <v>0</v>
      </c>
      <c r="L633" s="404">
        <f t="shared" si="50"/>
        <v>0</v>
      </c>
      <c r="M633" s="405" t="str">
        <f t="shared" si="51"/>
        <v/>
      </c>
      <c r="N633" s="412"/>
    </row>
    <row r="634" spans="1:14" ht="22.5" customHeight="1">
      <c r="A634" s="393" t="s">
        <v>22914</v>
      </c>
      <c r="B634" s="407">
        <v>8806164160879</v>
      </c>
      <c r="C634" s="408" t="s">
        <v>28963</v>
      </c>
      <c r="D634" s="409" t="s">
        <v>22508</v>
      </c>
      <c r="E634" s="410">
        <v>8000</v>
      </c>
      <c r="F634" s="398">
        <v>0.5</v>
      </c>
      <c r="G634" s="399">
        <f t="shared" si="47"/>
        <v>4000</v>
      </c>
      <c r="H634" s="400" t="str">
        <f t="shared" si="48"/>
        <v>Введите курс</v>
      </c>
      <c r="I634" s="401">
        <v>12</v>
      </c>
      <c r="J634" s="402"/>
      <c r="K634" s="403">
        <f t="shared" si="49"/>
        <v>0</v>
      </c>
      <c r="L634" s="404">
        <f t="shared" si="50"/>
        <v>0</v>
      </c>
      <c r="M634" s="405" t="str">
        <f t="shared" si="51"/>
        <v/>
      </c>
      <c r="N634" s="412"/>
    </row>
    <row r="635" spans="1:14" ht="22.5" customHeight="1">
      <c r="A635" s="393" t="s">
        <v>22915</v>
      </c>
      <c r="B635" s="407">
        <v>8806164160862</v>
      </c>
      <c r="C635" s="408" t="s">
        <v>28964</v>
      </c>
      <c r="D635" s="409" t="s">
        <v>22506</v>
      </c>
      <c r="E635" s="410">
        <v>8000</v>
      </c>
      <c r="F635" s="398">
        <v>0.5</v>
      </c>
      <c r="G635" s="399">
        <f t="shared" si="47"/>
        <v>4000</v>
      </c>
      <c r="H635" s="400" t="str">
        <f t="shared" si="48"/>
        <v>Введите курс</v>
      </c>
      <c r="I635" s="401">
        <v>12</v>
      </c>
      <c r="J635" s="402"/>
      <c r="K635" s="403">
        <f t="shared" si="49"/>
        <v>0</v>
      </c>
      <c r="L635" s="404">
        <f t="shared" si="50"/>
        <v>0</v>
      </c>
      <c r="M635" s="405" t="str">
        <f t="shared" si="51"/>
        <v/>
      </c>
      <c r="N635" s="412"/>
    </row>
    <row r="636" spans="1:14" ht="22.5" customHeight="1">
      <c r="A636" s="393" t="s">
        <v>22916</v>
      </c>
      <c r="B636" s="407">
        <v>8806164160855</v>
      </c>
      <c r="C636" s="408" t="s">
        <v>28965</v>
      </c>
      <c r="D636" s="409" t="s">
        <v>22341</v>
      </c>
      <c r="E636" s="410">
        <v>6000</v>
      </c>
      <c r="F636" s="398">
        <v>0.5</v>
      </c>
      <c r="G636" s="399">
        <f t="shared" si="47"/>
        <v>3000</v>
      </c>
      <c r="H636" s="400" t="str">
        <f t="shared" si="48"/>
        <v>Введите курс</v>
      </c>
      <c r="I636" s="401">
        <v>12</v>
      </c>
      <c r="J636" s="402"/>
      <c r="K636" s="403">
        <f t="shared" si="49"/>
        <v>0</v>
      </c>
      <c r="L636" s="404">
        <f t="shared" si="50"/>
        <v>0</v>
      </c>
      <c r="M636" s="405" t="str">
        <f t="shared" si="51"/>
        <v/>
      </c>
      <c r="N636" s="412"/>
    </row>
    <row r="637" spans="1:14" ht="22.5" customHeight="1">
      <c r="A637" s="393" t="s">
        <v>22917</v>
      </c>
      <c r="B637" s="407">
        <v>8806164160848</v>
      </c>
      <c r="C637" s="408" t="s">
        <v>28966</v>
      </c>
      <c r="D637" s="409" t="s">
        <v>22339</v>
      </c>
      <c r="E637" s="410">
        <v>5000</v>
      </c>
      <c r="F637" s="398">
        <v>0.5</v>
      </c>
      <c r="G637" s="399">
        <f t="shared" si="47"/>
        <v>2500</v>
      </c>
      <c r="H637" s="400" t="str">
        <f t="shared" si="48"/>
        <v>Введите курс</v>
      </c>
      <c r="I637" s="401">
        <v>12</v>
      </c>
      <c r="J637" s="402"/>
      <c r="K637" s="403">
        <f t="shared" si="49"/>
        <v>0</v>
      </c>
      <c r="L637" s="404">
        <f t="shared" si="50"/>
        <v>0</v>
      </c>
      <c r="M637" s="405" t="str">
        <f t="shared" si="51"/>
        <v/>
      </c>
      <c r="N637" s="412"/>
    </row>
    <row r="638" spans="1:14" ht="22.5" customHeight="1">
      <c r="A638" s="393" t="s">
        <v>22918</v>
      </c>
      <c r="B638" s="407">
        <v>8806164160831</v>
      </c>
      <c r="C638" s="408" t="s">
        <v>28967</v>
      </c>
      <c r="D638" s="409" t="s">
        <v>22337</v>
      </c>
      <c r="E638" s="410">
        <v>5000</v>
      </c>
      <c r="F638" s="398">
        <v>0.5</v>
      </c>
      <c r="G638" s="399">
        <f t="shared" si="47"/>
        <v>2500</v>
      </c>
      <c r="H638" s="400" t="str">
        <f t="shared" si="48"/>
        <v>Введите курс</v>
      </c>
      <c r="I638" s="401">
        <v>12</v>
      </c>
      <c r="J638" s="402"/>
      <c r="K638" s="403">
        <f t="shared" si="49"/>
        <v>0</v>
      </c>
      <c r="L638" s="404">
        <f t="shared" si="50"/>
        <v>0</v>
      </c>
      <c r="M638" s="405" t="str">
        <f t="shared" si="51"/>
        <v/>
      </c>
      <c r="N638" s="412"/>
    </row>
    <row r="639" spans="1:14" ht="22.5" customHeight="1">
      <c r="A639" s="393" t="s">
        <v>22920</v>
      </c>
      <c r="B639" s="407">
        <v>8806164168851</v>
      </c>
      <c r="C639" s="408" t="s">
        <v>28968</v>
      </c>
      <c r="D639" s="409" t="s">
        <v>23128</v>
      </c>
      <c r="E639" s="410">
        <v>6000</v>
      </c>
      <c r="F639" s="398">
        <v>0.5</v>
      </c>
      <c r="G639" s="399">
        <f t="shared" si="47"/>
        <v>3000</v>
      </c>
      <c r="H639" s="400" t="str">
        <f t="shared" si="48"/>
        <v>Введите курс</v>
      </c>
      <c r="I639" s="401">
        <v>12</v>
      </c>
      <c r="J639" s="402"/>
      <c r="K639" s="403">
        <f t="shared" si="49"/>
        <v>0</v>
      </c>
      <c r="L639" s="404">
        <f t="shared" si="50"/>
        <v>0</v>
      </c>
      <c r="M639" s="405" t="str">
        <f t="shared" si="51"/>
        <v/>
      </c>
      <c r="N639" s="412"/>
    </row>
    <row r="640" spans="1:14" ht="22.5" customHeight="1">
      <c r="A640" s="393" t="s">
        <v>22921</v>
      </c>
      <c r="B640" s="407">
        <v>8806164168813</v>
      </c>
      <c r="C640" s="408" t="s">
        <v>28969</v>
      </c>
      <c r="D640" s="409" t="s">
        <v>23126</v>
      </c>
      <c r="E640" s="410">
        <v>6000</v>
      </c>
      <c r="F640" s="398">
        <v>0.5</v>
      </c>
      <c r="G640" s="399">
        <f t="shared" si="47"/>
        <v>3000</v>
      </c>
      <c r="H640" s="400" t="str">
        <f t="shared" si="48"/>
        <v>Введите курс</v>
      </c>
      <c r="I640" s="401">
        <v>12</v>
      </c>
      <c r="J640" s="402"/>
      <c r="K640" s="403">
        <f t="shared" si="49"/>
        <v>0</v>
      </c>
      <c r="L640" s="404">
        <f t="shared" si="50"/>
        <v>0</v>
      </c>
      <c r="M640" s="405" t="str">
        <f t="shared" si="51"/>
        <v/>
      </c>
      <c r="N640" s="412"/>
    </row>
    <row r="641" spans="1:14" ht="22.5" customHeight="1">
      <c r="A641" s="393" t="s">
        <v>22923</v>
      </c>
      <c r="B641" s="407">
        <v>8806164168837</v>
      </c>
      <c r="C641" s="408" t="s">
        <v>28970</v>
      </c>
      <c r="D641" s="409" t="s">
        <v>23124</v>
      </c>
      <c r="E641" s="410">
        <v>6000</v>
      </c>
      <c r="F641" s="398">
        <v>0.5</v>
      </c>
      <c r="G641" s="399">
        <f t="shared" si="47"/>
        <v>3000</v>
      </c>
      <c r="H641" s="400" t="str">
        <f t="shared" si="48"/>
        <v>Введите курс</v>
      </c>
      <c r="I641" s="401">
        <v>12</v>
      </c>
      <c r="J641" s="402"/>
      <c r="K641" s="403">
        <f t="shared" si="49"/>
        <v>0</v>
      </c>
      <c r="L641" s="404">
        <f t="shared" si="50"/>
        <v>0</v>
      </c>
      <c r="M641" s="405" t="str">
        <f t="shared" si="51"/>
        <v/>
      </c>
      <c r="N641" s="412"/>
    </row>
    <row r="642" spans="1:14" ht="22.5" customHeight="1">
      <c r="A642" s="393" t="s">
        <v>22924</v>
      </c>
      <c r="B642" s="407">
        <v>8806164168820</v>
      </c>
      <c r="C642" s="408" t="s">
        <v>28971</v>
      </c>
      <c r="D642" s="409" t="s">
        <v>23121</v>
      </c>
      <c r="E642" s="410">
        <v>6000</v>
      </c>
      <c r="F642" s="398">
        <v>0.5</v>
      </c>
      <c r="G642" s="399">
        <f t="shared" si="47"/>
        <v>3000</v>
      </c>
      <c r="H642" s="400" t="str">
        <f t="shared" si="48"/>
        <v>Введите курс</v>
      </c>
      <c r="I642" s="401">
        <v>12</v>
      </c>
      <c r="J642" s="402"/>
      <c r="K642" s="403">
        <f t="shared" si="49"/>
        <v>0</v>
      </c>
      <c r="L642" s="404">
        <f t="shared" si="50"/>
        <v>0</v>
      </c>
      <c r="M642" s="405" t="str">
        <f t="shared" si="51"/>
        <v/>
      </c>
      <c r="N642" s="412"/>
    </row>
    <row r="643" spans="1:14" ht="22.5" customHeight="1">
      <c r="A643" s="393" t="s">
        <v>22926</v>
      </c>
      <c r="B643" s="407">
        <v>8806164168844</v>
      </c>
      <c r="C643" s="408" t="s">
        <v>28972</v>
      </c>
      <c r="D643" s="409" t="s">
        <v>23119</v>
      </c>
      <c r="E643" s="410">
        <v>6000</v>
      </c>
      <c r="F643" s="398">
        <v>0.5</v>
      </c>
      <c r="G643" s="399">
        <f t="shared" si="47"/>
        <v>3000</v>
      </c>
      <c r="H643" s="400" t="str">
        <f t="shared" si="48"/>
        <v>Введите курс</v>
      </c>
      <c r="I643" s="401">
        <v>12</v>
      </c>
      <c r="J643" s="402"/>
      <c r="K643" s="403">
        <f t="shared" si="49"/>
        <v>0</v>
      </c>
      <c r="L643" s="404">
        <f t="shared" si="50"/>
        <v>0</v>
      </c>
      <c r="M643" s="405" t="str">
        <f t="shared" si="51"/>
        <v/>
      </c>
      <c r="N643" s="412"/>
    </row>
    <row r="644" spans="1:14" ht="22.5" customHeight="1">
      <c r="A644" s="393" t="s">
        <v>22927</v>
      </c>
      <c r="B644" s="407">
        <v>8806164156520</v>
      </c>
      <c r="C644" s="408" t="s">
        <v>28973</v>
      </c>
      <c r="D644" s="409" t="s">
        <v>23087</v>
      </c>
      <c r="E644" s="410">
        <v>6000</v>
      </c>
      <c r="F644" s="398">
        <v>0.5</v>
      </c>
      <c r="G644" s="399">
        <f t="shared" ref="G644:G707" si="52">E644*F644</f>
        <v>3000</v>
      </c>
      <c r="H644" s="400" t="str">
        <f t="shared" ref="H644:H707" si="53">IF($H$1="","Введите курс",G644/$H$1)</f>
        <v>Введите курс</v>
      </c>
      <c r="I644" s="401">
        <v>12</v>
      </c>
      <c r="J644" s="402"/>
      <c r="K644" s="403">
        <f t="shared" ref="K644:K707" si="54">J644*I644</f>
        <v>0</v>
      </c>
      <c r="L644" s="404">
        <f t="shared" ref="L644:L707" si="55">K644*G644</f>
        <v>0</v>
      </c>
      <c r="M644" s="405" t="str">
        <f t="shared" ref="M644:M707" si="56">IFERROR(K644*H644,"")</f>
        <v/>
      </c>
      <c r="N644" s="412"/>
    </row>
    <row r="645" spans="1:14" ht="22.5" customHeight="1">
      <c r="A645" s="393" t="s">
        <v>22929</v>
      </c>
      <c r="B645" s="407">
        <v>8806164156513</v>
      </c>
      <c r="C645" s="408" t="s">
        <v>28974</v>
      </c>
      <c r="D645" s="409" t="s">
        <v>23085</v>
      </c>
      <c r="E645" s="410">
        <v>6000</v>
      </c>
      <c r="F645" s="398">
        <v>0.5</v>
      </c>
      <c r="G645" s="399">
        <f t="shared" si="52"/>
        <v>3000</v>
      </c>
      <c r="H645" s="400" t="str">
        <f t="shared" si="53"/>
        <v>Введите курс</v>
      </c>
      <c r="I645" s="401">
        <v>12</v>
      </c>
      <c r="J645" s="402"/>
      <c r="K645" s="403">
        <f t="shared" si="54"/>
        <v>0</v>
      </c>
      <c r="L645" s="404">
        <f t="shared" si="55"/>
        <v>0</v>
      </c>
      <c r="M645" s="405" t="str">
        <f t="shared" si="56"/>
        <v/>
      </c>
      <c r="N645" s="412"/>
    </row>
    <row r="646" spans="1:14" ht="22.5" customHeight="1">
      <c r="A646" s="393" t="s">
        <v>22931</v>
      </c>
      <c r="B646" s="407">
        <v>8806164156506</v>
      </c>
      <c r="C646" s="408" t="s">
        <v>28975</v>
      </c>
      <c r="D646" s="409" t="s">
        <v>23083</v>
      </c>
      <c r="E646" s="410">
        <v>6000</v>
      </c>
      <c r="F646" s="398">
        <v>0.5</v>
      </c>
      <c r="G646" s="399">
        <f t="shared" si="52"/>
        <v>3000</v>
      </c>
      <c r="H646" s="400" t="str">
        <f t="shared" si="53"/>
        <v>Введите курс</v>
      </c>
      <c r="I646" s="401">
        <v>12</v>
      </c>
      <c r="J646" s="402"/>
      <c r="K646" s="403">
        <f t="shared" si="54"/>
        <v>0</v>
      </c>
      <c r="L646" s="404">
        <f t="shared" si="55"/>
        <v>0</v>
      </c>
      <c r="M646" s="405" t="str">
        <f t="shared" si="56"/>
        <v/>
      </c>
      <c r="N646" s="412"/>
    </row>
    <row r="647" spans="1:14" ht="22.5" customHeight="1">
      <c r="A647" s="393" t="s">
        <v>22932</v>
      </c>
      <c r="B647" s="407">
        <v>8806164156490</v>
      </c>
      <c r="C647" s="408" t="s">
        <v>28976</v>
      </c>
      <c r="D647" s="409" t="s">
        <v>23081</v>
      </c>
      <c r="E647" s="410">
        <v>6000</v>
      </c>
      <c r="F647" s="398">
        <v>0.5</v>
      </c>
      <c r="G647" s="399">
        <f t="shared" si="52"/>
        <v>3000</v>
      </c>
      <c r="H647" s="400" t="str">
        <f t="shared" si="53"/>
        <v>Введите курс</v>
      </c>
      <c r="I647" s="401">
        <v>12</v>
      </c>
      <c r="J647" s="402"/>
      <c r="K647" s="403">
        <f t="shared" si="54"/>
        <v>0</v>
      </c>
      <c r="L647" s="404">
        <f t="shared" si="55"/>
        <v>0</v>
      </c>
      <c r="M647" s="405" t="str">
        <f t="shared" si="56"/>
        <v/>
      </c>
      <c r="N647" s="412"/>
    </row>
    <row r="648" spans="1:14" ht="22.5" customHeight="1">
      <c r="A648" s="393" t="s">
        <v>22933</v>
      </c>
      <c r="B648" s="407">
        <v>8806164139455</v>
      </c>
      <c r="C648" s="408" t="s">
        <v>28977</v>
      </c>
      <c r="D648" s="409" t="s">
        <v>23457</v>
      </c>
      <c r="E648" s="410">
        <v>4500</v>
      </c>
      <c r="F648" s="411">
        <v>0.51</v>
      </c>
      <c r="G648" s="399">
        <f t="shared" si="52"/>
        <v>2295</v>
      </c>
      <c r="H648" s="400" t="str">
        <f t="shared" si="53"/>
        <v>Введите курс</v>
      </c>
      <c r="I648" s="401">
        <v>12</v>
      </c>
      <c r="J648" s="402"/>
      <c r="K648" s="403">
        <f t="shared" si="54"/>
        <v>0</v>
      </c>
      <c r="L648" s="404">
        <f t="shared" si="55"/>
        <v>0</v>
      </c>
      <c r="M648" s="405" t="str">
        <f t="shared" si="56"/>
        <v/>
      </c>
      <c r="N648" s="412"/>
    </row>
    <row r="649" spans="1:14" ht="22.5" customHeight="1">
      <c r="A649" s="393" t="s">
        <v>22934</v>
      </c>
      <c r="B649" s="407">
        <v>8806164139448</v>
      </c>
      <c r="C649" s="408" t="s">
        <v>28978</v>
      </c>
      <c r="D649" s="409" t="s">
        <v>23455</v>
      </c>
      <c r="E649" s="410">
        <v>4500</v>
      </c>
      <c r="F649" s="411">
        <v>0.51</v>
      </c>
      <c r="G649" s="399">
        <f t="shared" si="52"/>
        <v>2295</v>
      </c>
      <c r="H649" s="400" t="str">
        <f t="shared" si="53"/>
        <v>Введите курс</v>
      </c>
      <c r="I649" s="401">
        <v>12</v>
      </c>
      <c r="J649" s="402"/>
      <c r="K649" s="403">
        <f t="shared" si="54"/>
        <v>0</v>
      </c>
      <c r="L649" s="404">
        <f t="shared" si="55"/>
        <v>0</v>
      </c>
      <c r="M649" s="405" t="str">
        <f t="shared" si="56"/>
        <v/>
      </c>
      <c r="N649" s="412"/>
    </row>
    <row r="650" spans="1:14" ht="22.5" customHeight="1">
      <c r="A650" s="393" t="s">
        <v>22935</v>
      </c>
      <c r="B650" s="407">
        <v>8806164115336</v>
      </c>
      <c r="C650" s="408" t="s">
        <v>28979</v>
      </c>
      <c r="D650" s="409" t="s">
        <v>23453</v>
      </c>
      <c r="E650" s="410">
        <v>4500</v>
      </c>
      <c r="F650" s="411">
        <v>0.51</v>
      </c>
      <c r="G650" s="399">
        <f t="shared" si="52"/>
        <v>2295</v>
      </c>
      <c r="H650" s="400" t="str">
        <f t="shared" si="53"/>
        <v>Введите курс</v>
      </c>
      <c r="I650" s="401">
        <v>12</v>
      </c>
      <c r="J650" s="402"/>
      <c r="K650" s="403">
        <f t="shared" si="54"/>
        <v>0</v>
      </c>
      <c r="L650" s="404">
        <f t="shared" si="55"/>
        <v>0</v>
      </c>
      <c r="M650" s="405" t="str">
        <f t="shared" si="56"/>
        <v/>
      </c>
      <c r="N650" s="412"/>
    </row>
    <row r="651" spans="1:14" ht="22.5" customHeight="1">
      <c r="A651" s="393" t="s">
        <v>22936</v>
      </c>
      <c r="B651" s="407">
        <v>8806164115329</v>
      </c>
      <c r="C651" s="408" t="s">
        <v>28980</v>
      </c>
      <c r="D651" s="409" t="s">
        <v>23451</v>
      </c>
      <c r="E651" s="410">
        <v>4500</v>
      </c>
      <c r="F651" s="411">
        <v>0.51</v>
      </c>
      <c r="G651" s="399">
        <f t="shared" si="52"/>
        <v>2295</v>
      </c>
      <c r="H651" s="400" t="str">
        <f t="shared" si="53"/>
        <v>Введите курс</v>
      </c>
      <c r="I651" s="401">
        <v>12</v>
      </c>
      <c r="J651" s="402"/>
      <c r="K651" s="403">
        <f t="shared" si="54"/>
        <v>0</v>
      </c>
      <c r="L651" s="404">
        <f t="shared" si="55"/>
        <v>0</v>
      </c>
      <c r="M651" s="405" t="str">
        <f t="shared" si="56"/>
        <v/>
      </c>
      <c r="N651" s="412"/>
    </row>
    <row r="652" spans="1:14" ht="22.5" customHeight="1">
      <c r="A652" s="393" t="s">
        <v>22937</v>
      </c>
      <c r="B652" s="407">
        <v>8806164115312</v>
      </c>
      <c r="C652" s="408" t="s">
        <v>28981</v>
      </c>
      <c r="D652" s="409" t="s">
        <v>23449</v>
      </c>
      <c r="E652" s="410">
        <v>4500</v>
      </c>
      <c r="F652" s="411">
        <v>0.51</v>
      </c>
      <c r="G652" s="399">
        <f t="shared" si="52"/>
        <v>2295</v>
      </c>
      <c r="H652" s="400" t="str">
        <f t="shared" si="53"/>
        <v>Введите курс</v>
      </c>
      <c r="I652" s="401">
        <v>12</v>
      </c>
      <c r="J652" s="402"/>
      <c r="K652" s="403">
        <f t="shared" si="54"/>
        <v>0</v>
      </c>
      <c r="L652" s="404">
        <f t="shared" si="55"/>
        <v>0</v>
      </c>
      <c r="M652" s="405" t="str">
        <f t="shared" si="56"/>
        <v/>
      </c>
      <c r="N652" s="412"/>
    </row>
    <row r="653" spans="1:14" ht="22.5" customHeight="1">
      <c r="A653" s="393" t="s">
        <v>22939</v>
      </c>
      <c r="B653" s="407">
        <v>8806164161715</v>
      </c>
      <c r="C653" s="408" t="s">
        <v>28982</v>
      </c>
      <c r="D653" s="409" t="s">
        <v>23484</v>
      </c>
      <c r="E653" s="410">
        <v>2500</v>
      </c>
      <c r="F653" s="411">
        <v>0.51</v>
      </c>
      <c r="G653" s="399">
        <f t="shared" si="52"/>
        <v>1275</v>
      </c>
      <c r="H653" s="400" t="str">
        <f t="shared" si="53"/>
        <v>Введите курс</v>
      </c>
      <c r="I653" s="401">
        <v>20</v>
      </c>
      <c r="J653" s="402"/>
      <c r="K653" s="403">
        <f t="shared" si="54"/>
        <v>0</v>
      </c>
      <c r="L653" s="404">
        <f t="shared" si="55"/>
        <v>0</v>
      </c>
      <c r="M653" s="405" t="str">
        <f t="shared" si="56"/>
        <v/>
      </c>
      <c r="N653" s="412"/>
    </row>
    <row r="654" spans="1:14" ht="22.5" customHeight="1">
      <c r="A654" s="393" t="s">
        <v>22941</v>
      </c>
      <c r="B654" s="407">
        <v>8806164161708</v>
      </c>
      <c r="C654" s="408" t="s">
        <v>28983</v>
      </c>
      <c r="D654" s="409" t="s">
        <v>23482</v>
      </c>
      <c r="E654" s="410">
        <v>2500</v>
      </c>
      <c r="F654" s="411">
        <v>0.51</v>
      </c>
      <c r="G654" s="399">
        <f t="shared" si="52"/>
        <v>1275</v>
      </c>
      <c r="H654" s="400" t="str">
        <f t="shared" si="53"/>
        <v>Введите курс</v>
      </c>
      <c r="I654" s="401">
        <v>20</v>
      </c>
      <c r="J654" s="402"/>
      <c r="K654" s="403">
        <f t="shared" si="54"/>
        <v>0</v>
      </c>
      <c r="L654" s="404">
        <f t="shared" si="55"/>
        <v>0</v>
      </c>
      <c r="M654" s="405" t="str">
        <f t="shared" si="56"/>
        <v/>
      </c>
      <c r="N654" s="412"/>
    </row>
    <row r="655" spans="1:14" ht="22.5" customHeight="1">
      <c r="A655" s="393" t="s">
        <v>22943</v>
      </c>
      <c r="B655" s="407">
        <v>8806164154847</v>
      </c>
      <c r="C655" s="408" t="s">
        <v>28984</v>
      </c>
      <c r="D655" s="409" t="s">
        <v>23480</v>
      </c>
      <c r="E655" s="410">
        <v>2500</v>
      </c>
      <c r="F655" s="411">
        <v>0.51</v>
      </c>
      <c r="G655" s="399">
        <f t="shared" si="52"/>
        <v>1275</v>
      </c>
      <c r="H655" s="400" t="str">
        <f t="shared" si="53"/>
        <v>Введите курс</v>
      </c>
      <c r="I655" s="401">
        <v>20</v>
      </c>
      <c r="J655" s="402"/>
      <c r="K655" s="403">
        <f t="shared" si="54"/>
        <v>0</v>
      </c>
      <c r="L655" s="404">
        <f t="shared" si="55"/>
        <v>0</v>
      </c>
      <c r="M655" s="405" t="str">
        <f t="shared" si="56"/>
        <v/>
      </c>
      <c r="N655" s="412"/>
    </row>
    <row r="656" spans="1:14" ht="22.5" customHeight="1">
      <c r="A656" s="393" t="s">
        <v>22945</v>
      </c>
      <c r="B656" s="407">
        <v>8806164154830</v>
      </c>
      <c r="C656" s="408" t="s">
        <v>28985</v>
      </c>
      <c r="D656" s="409" t="s">
        <v>23478</v>
      </c>
      <c r="E656" s="410">
        <v>2500</v>
      </c>
      <c r="F656" s="411">
        <v>0.51</v>
      </c>
      <c r="G656" s="399">
        <f t="shared" si="52"/>
        <v>1275</v>
      </c>
      <c r="H656" s="400" t="str">
        <f t="shared" si="53"/>
        <v>Введите курс</v>
      </c>
      <c r="I656" s="401">
        <v>20</v>
      </c>
      <c r="J656" s="402"/>
      <c r="K656" s="403">
        <f t="shared" si="54"/>
        <v>0</v>
      </c>
      <c r="L656" s="404">
        <f t="shared" si="55"/>
        <v>0</v>
      </c>
      <c r="M656" s="405" t="str">
        <f t="shared" si="56"/>
        <v/>
      </c>
      <c r="N656" s="412"/>
    </row>
    <row r="657" spans="1:14" ht="22.5" customHeight="1">
      <c r="A657" s="393" t="s">
        <v>22947</v>
      </c>
      <c r="B657" s="407">
        <v>8806164154823</v>
      </c>
      <c r="C657" s="408" t="s">
        <v>28986</v>
      </c>
      <c r="D657" s="409" t="s">
        <v>23476</v>
      </c>
      <c r="E657" s="410">
        <v>2500</v>
      </c>
      <c r="F657" s="411">
        <v>0.51</v>
      </c>
      <c r="G657" s="399">
        <f t="shared" si="52"/>
        <v>1275</v>
      </c>
      <c r="H657" s="400" t="str">
        <f t="shared" si="53"/>
        <v>Введите курс</v>
      </c>
      <c r="I657" s="401">
        <v>20</v>
      </c>
      <c r="J657" s="402"/>
      <c r="K657" s="403">
        <f t="shared" si="54"/>
        <v>0</v>
      </c>
      <c r="L657" s="404">
        <f t="shared" si="55"/>
        <v>0</v>
      </c>
      <c r="M657" s="405" t="str">
        <f t="shared" si="56"/>
        <v/>
      </c>
      <c r="N657" s="412"/>
    </row>
    <row r="658" spans="1:14" ht="22.5" customHeight="1">
      <c r="A658" s="393" t="s">
        <v>22948</v>
      </c>
      <c r="B658" s="407">
        <v>8806164154816</v>
      </c>
      <c r="C658" s="408" t="s">
        <v>28987</v>
      </c>
      <c r="D658" s="409" t="s">
        <v>23474</v>
      </c>
      <c r="E658" s="410">
        <v>2500</v>
      </c>
      <c r="F658" s="398">
        <v>0.5</v>
      </c>
      <c r="G658" s="399">
        <f t="shared" si="52"/>
        <v>1250</v>
      </c>
      <c r="H658" s="400" t="str">
        <f t="shared" si="53"/>
        <v>Введите курс</v>
      </c>
      <c r="I658" s="401">
        <v>20</v>
      </c>
      <c r="J658" s="402"/>
      <c r="K658" s="403">
        <f t="shared" si="54"/>
        <v>0</v>
      </c>
      <c r="L658" s="404">
        <f t="shared" si="55"/>
        <v>0</v>
      </c>
      <c r="M658" s="405" t="str">
        <f t="shared" si="56"/>
        <v/>
      </c>
      <c r="N658" s="412"/>
    </row>
    <row r="659" spans="1:14" ht="22.5" customHeight="1">
      <c r="A659" s="393" t="s">
        <v>22950</v>
      </c>
      <c r="B659" s="407">
        <v>8806164131817</v>
      </c>
      <c r="C659" s="408" t="s">
        <v>28988</v>
      </c>
      <c r="D659" s="409" t="s">
        <v>23447</v>
      </c>
      <c r="E659" s="410">
        <v>5000</v>
      </c>
      <c r="F659" s="398">
        <v>0.5</v>
      </c>
      <c r="G659" s="399">
        <f t="shared" si="52"/>
        <v>2500</v>
      </c>
      <c r="H659" s="400" t="str">
        <f t="shared" si="53"/>
        <v>Введите курс</v>
      </c>
      <c r="I659" s="401">
        <v>12</v>
      </c>
      <c r="J659" s="402"/>
      <c r="K659" s="403">
        <f t="shared" si="54"/>
        <v>0</v>
      </c>
      <c r="L659" s="404">
        <f t="shared" si="55"/>
        <v>0</v>
      </c>
      <c r="M659" s="405" t="str">
        <f t="shared" si="56"/>
        <v/>
      </c>
      <c r="N659" s="412"/>
    </row>
    <row r="660" spans="1:14" ht="22.5" customHeight="1">
      <c r="A660" s="393" t="s">
        <v>22952</v>
      </c>
      <c r="B660" s="407">
        <v>8806164162156</v>
      </c>
      <c r="C660" s="408" t="s">
        <v>28989</v>
      </c>
      <c r="D660" s="409" t="s">
        <v>23064</v>
      </c>
      <c r="E660" s="410">
        <v>8000</v>
      </c>
      <c r="F660" s="398">
        <v>0.5</v>
      </c>
      <c r="G660" s="399">
        <f t="shared" si="52"/>
        <v>4000</v>
      </c>
      <c r="H660" s="400" t="str">
        <f t="shared" si="53"/>
        <v>Введите курс</v>
      </c>
      <c r="I660" s="401">
        <v>12</v>
      </c>
      <c r="J660" s="402"/>
      <c r="K660" s="403">
        <f t="shared" si="54"/>
        <v>0</v>
      </c>
      <c r="L660" s="404">
        <f t="shared" si="55"/>
        <v>0</v>
      </c>
      <c r="M660" s="405" t="str">
        <f t="shared" si="56"/>
        <v/>
      </c>
      <c r="N660" s="412"/>
    </row>
    <row r="661" spans="1:14" ht="22.5" customHeight="1">
      <c r="A661" s="393" t="s">
        <v>22953</v>
      </c>
      <c r="B661" s="407">
        <v>8806164162149</v>
      </c>
      <c r="C661" s="408" t="s">
        <v>28990</v>
      </c>
      <c r="D661" s="409" t="s">
        <v>23062</v>
      </c>
      <c r="E661" s="410">
        <v>8000</v>
      </c>
      <c r="F661" s="398">
        <v>0.5</v>
      </c>
      <c r="G661" s="399">
        <f t="shared" si="52"/>
        <v>4000</v>
      </c>
      <c r="H661" s="400" t="str">
        <f t="shared" si="53"/>
        <v>Введите курс</v>
      </c>
      <c r="I661" s="401">
        <v>12</v>
      </c>
      <c r="J661" s="402"/>
      <c r="K661" s="403">
        <f t="shared" si="54"/>
        <v>0</v>
      </c>
      <c r="L661" s="404">
        <f t="shared" si="55"/>
        <v>0</v>
      </c>
      <c r="M661" s="405" t="str">
        <f t="shared" si="56"/>
        <v/>
      </c>
      <c r="N661" s="412"/>
    </row>
    <row r="662" spans="1:14" ht="22.5" customHeight="1">
      <c r="A662" s="393" t="s">
        <v>22954</v>
      </c>
      <c r="B662" s="407">
        <v>8806164135518</v>
      </c>
      <c r="C662" s="408" t="s">
        <v>28991</v>
      </c>
      <c r="D662" s="409" t="s">
        <v>23578</v>
      </c>
      <c r="E662" s="410">
        <v>6000</v>
      </c>
      <c r="F662" s="398">
        <v>0.5</v>
      </c>
      <c r="G662" s="399">
        <f t="shared" si="52"/>
        <v>3000</v>
      </c>
      <c r="H662" s="400" t="str">
        <f t="shared" si="53"/>
        <v>Введите курс</v>
      </c>
      <c r="I662" s="401">
        <v>12</v>
      </c>
      <c r="J662" s="402"/>
      <c r="K662" s="403">
        <f t="shared" si="54"/>
        <v>0</v>
      </c>
      <c r="L662" s="404">
        <f t="shared" si="55"/>
        <v>0</v>
      </c>
      <c r="M662" s="405" t="str">
        <f t="shared" si="56"/>
        <v/>
      </c>
      <c r="N662" s="412"/>
    </row>
    <row r="663" spans="1:14" ht="22.5" customHeight="1">
      <c r="A663" s="393" t="s">
        <v>22956</v>
      </c>
      <c r="B663" s="407">
        <v>8806164132135</v>
      </c>
      <c r="C663" s="408" t="s">
        <v>28992</v>
      </c>
      <c r="D663" s="409" t="s">
        <v>23577</v>
      </c>
      <c r="E663" s="410">
        <v>4500</v>
      </c>
      <c r="F663" s="398">
        <v>0.5</v>
      </c>
      <c r="G663" s="399">
        <f t="shared" si="52"/>
        <v>2250</v>
      </c>
      <c r="H663" s="400" t="str">
        <f t="shared" si="53"/>
        <v>Введите курс</v>
      </c>
      <c r="I663" s="401">
        <v>12</v>
      </c>
      <c r="J663" s="402"/>
      <c r="K663" s="403">
        <f t="shared" si="54"/>
        <v>0</v>
      </c>
      <c r="L663" s="404">
        <f t="shared" si="55"/>
        <v>0</v>
      </c>
      <c r="M663" s="405" t="str">
        <f t="shared" si="56"/>
        <v/>
      </c>
      <c r="N663" s="412"/>
    </row>
    <row r="664" spans="1:14" ht="22.5" customHeight="1">
      <c r="A664" s="393" t="s">
        <v>22958</v>
      </c>
      <c r="B664" s="407">
        <v>8806164142301</v>
      </c>
      <c r="C664" s="408" t="s">
        <v>28993</v>
      </c>
      <c r="D664" s="409" t="s">
        <v>23576</v>
      </c>
      <c r="E664" s="410">
        <v>4500</v>
      </c>
      <c r="F664" s="398">
        <v>0.5</v>
      </c>
      <c r="G664" s="399">
        <f t="shared" si="52"/>
        <v>2250</v>
      </c>
      <c r="H664" s="400" t="str">
        <f t="shared" si="53"/>
        <v>Введите курс</v>
      </c>
      <c r="I664" s="401">
        <v>12</v>
      </c>
      <c r="J664" s="402"/>
      <c r="K664" s="403">
        <f t="shared" si="54"/>
        <v>0</v>
      </c>
      <c r="L664" s="404">
        <f t="shared" si="55"/>
        <v>0</v>
      </c>
      <c r="M664" s="405" t="str">
        <f t="shared" si="56"/>
        <v/>
      </c>
      <c r="N664" s="412"/>
    </row>
    <row r="665" spans="1:14" ht="22.5" customHeight="1">
      <c r="A665" s="393" t="s">
        <v>22960</v>
      </c>
      <c r="B665" s="407">
        <v>8806164132227</v>
      </c>
      <c r="C665" s="408" t="s">
        <v>28994</v>
      </c>
      <c r="D665" s="409" t="s">
        <v>23575</v>
      </c>
      <c r="E665" s="410">
        <v>4500</v>
      </c>
      <c r="F665" s="398">
        <v>0.5</v>
      </c>
      <c r="G665" s="399">
        <f t="shared" si="52"/>
        <v>2250</v>
      </c>
      <c r="H665" s="400" t="str">
        <f t="shared" si="53"/>
        <v>Введите курс</v>
      </c>
      <c r="I665" s="401">
        <v>12</v>
      </c>
      <c r="J665" s="402"/>
      <c r="K665" s="403">
        <f t="shared" si="54"/>
        <v>0</v>
      </c>
      <c r="L665" s="404">
        <f t="shared" si="55"/>
        <v>0</v>
      </c>
      <c r="M665" s="405" t="str">
        <f t="shared" si="56"/>
        <v/>
      </c>
      <c r="N665" s="412"/>
    </row>
    <row r="666" spans="1:14" ht="22.5" customHeight="1">
      <c r="A666" s="393" t="s">
        <v>22962</v>
      </c>
      <c r="B666" s="407">
        <v>8806164132166</v>
      </c>
      <c r="C666" s="408" t="s">
        <v>28995</v>
      </c>
      <c r="D666" s="409" t="s">
        <v>23574</v>
      </c>
      <c r="E666" s="410">
        <v>4500</v>
      </c>
      <c r="F666" s="398">
        <v>0.5</v>
      </c>
      <c r="G666" s="399">
        <f t="shared" si="52"/>
        <v>2250</v>
      </c>
      <c r="H666" s="400" t="str">
        <f t="shared" si="53"/>
        <v>Введите курс</v>
      </c>
      <c r="I666" s="401">
        <v>12</v>
      </c>
      <c r="J666" s="402"/>
      <c r="K666" s="403">
        <f t="shared" si="54"/>
        <v>0</v>
      </c>
      <c r="L666" s="404">
        <f t="shared" si="55"/>
        <v>0</v>
      </c>
      <c r="M666" s="405" t="str">
        <f t="shared" si="56"/>
        <v/>
      </c>
      <c r="N666" s="412"/>
    </row>
    <row r="667" spans="1:14" ht="22.5" customHeight="1">
      <c r="A667" s="393" t="s">
        <v>22964</v>
      </c>
      <c r="B667" s="407">
        <v>8806164154465</v>
      </c>
      <c r="C667" s="408" t="s">
        <v>28996</v>
      </c>
      <c r="D667" s="409" t="s">
        <v>23573</v>
      </c>
      <c r="E667" s="410">
        <v>4500</v>
      </c>
      <c r="F667" s="398">
        <v>0.5</v>
      </c>
      <c r="G667" s="399">
        <f t="shared" si="52"/>
        <v>2250</v>
      </c>
      <c r="H667" s="400" t="str">
        <f t="shared" si="53"/>
        <v>Введите курс</v>
      </c>
      <c r="I667" s="401">
        <v>12</v>
      </c>
      <c r="J667" s="402"/>
      <c r="K667" s="403">
        <f t="shared" si="54"/>
        <v>0</v>
      </c>
      <c r="L667" s="404">
        <f t="shared" si="55"/>
        <v>0</v>
      </c>
      <c r="M667" s="405" t="str">
        <f t="shared" si="56"/>
        <v/>
      </c>
      <c r="N667" s="412"/>
    </row>
    <row r="668" spans="1:14" ht="22.5" customHeight="1">
      <c r="A668" s="393" t="s">
        <v>22966</v>
      </c>
      <c r="B668" s="407">
        <v>8806164169049</v>
      </c>
      <c r="C668" s="408" t="s">
        <v>28997</v>
      </c>
      <c r="D668" s="409" t="s">
        <v>23837</v>
      </c>
      <c r="E668" s="410">
        <v>4500</v>
      </c>
      <c r="F668" s="398">
        <v>0.5</v>
      </c>
      <c r="G668" s="399">
        <f t="shared" si="52"/>
        <v>2250</v>
      </c>
      <c r="H668" s="400" t="str">
        <f t="shared" si="53"/>
        <v>Введите курс</v>
      </c>
      <c r="I668" s="401">
        <v>12</v>
      </c>
      <c r="J668" s="402"/>
      <c r="K668" s="403">
        <f t="shared" si="54"/>
        <v>0</v>
      </c>
      <c r="L668" s="404">
        <f t="shared" si="55"/>
        <v>0</v>
      </c>
      <c r="M668" s="405" t="str">
        <f t="shared" si="56"/>
        <v/>
      </c>
      <c r="N668" s="412"/>
    </row>
    <row r="669" spans="1:14" ht="22.5" customHeight="1">
      <c r="A669" s="393" t="s">
        <v>22967</v>
      </c>
      <c r="B669" s="407">
        <v>8806164132203</v>
      </c>
      <c r="C669" s="408" t="s">
        <v>28998</v>
      </c>
      <c r="D669" s="409" t="s">
        <v>23572</v>
      </c>
      <c r="E669" s="410">
        <v>4500</v>
      </c>
      <c r="F669" s="398">
        <v>0.5</v>
      </c>
      <c r="G669" s="399">
        <f t="shared" si="52"/>
        <v>2250</v>
      </c>
      <c r="H669" s="400" t="str">
        <f t="shared" si="53"/>
        <v>Введите курс</v>
      </c>
      <c r="I669" s="401">
        <v>12</v>
      </c>
      <c r="J669" s="402"/>
      <c r="K669" s="403">
        <f t="shared" si="54"/>
        <v>0</v>
      </c>
      <c r="L669" s="404">
        <f t="shared" si="55"/>
        <v>0</v>
      </c>
      <c r="M669" s="405" t="str">
        <f t="shared" si="56"/>
        <v/>
      </c>
      <c r="N669" s="412"/>
    </row>
    <row r="670" spans="1:14" ht="22.5" customHeight="1">
      <c r="A670" s="393" t="s">
        <v>22969</v>
      </c>
      <c r="B670" s="407">
        <v>8806164154434</v>
      </c>
      <c r="C670" s="408" t="s">
        <v>28999</v>
      </c>
      <c r="D670" s="409" t="s">
        <v>23571</v>
      </c>
      <c r="E670" s="410">
        <v>4500</v>
      </c>
      <c r="F670" s="398">
        <v>0.5</v>
      </c>
      <c r="G670" s="399">
        <f t="shared" si="52"/>
        <v>2250</v>
      </c>
      <c r="H670" s="400" t="str">
        <f t="shared" si="53"/>
        <v>Введите курс</v>
      </c>
      <c r="I670" s="401">
        <v>12</v>
      </c>
      <c r="J670" s="402"/>
      <c r="K670" s="403">
        <f t="shared" si="54"/>
        <v>0</v>
      </c>
      <c r="L670" s="404">
        <f t="shared" si="55"/>
        <v>0</v>
      </c>
      <c r="M670" s="405" t="str">
        <f t="shared" si="56"/>
        <v/>
      </c>
      <c r="N670" s="412"/>
    </row>
    <row r="671" spans="1:14" ht="22.5" customHeight="1">
      <c r="A671" s="393" t="s">
        <v>22970</v>
      </c>
      <c r="B671" s="407">
        <v>8806164169056</v>
      </c>
      <c r="C671" s="408" t="s">
        <v>29000</v>
      </c>
      <c r="D671" s="409" t="s">
        <v>23836</v>
      </c>
      <c r="E671" s="410">
        <v>4500</v>
      </c>
      <c r="F671" s="398">
        <v>0.5</v>
      </c>
      <c r="G671" s="399">
        <f t="shared" si="52"/>
        <v>2250</v>
      </c>
      <c r="H671" s="400" t="str">
        <f t="shared" si="53"/>
        <v>Введите курс</v>
      </c>
      <c r="I671" s="401">
        <v>12</v>
      </c>
      <c r="J671" s="402"/>
      <c r="K671" s="403">
        <f t="shared" si="54"/>
        <v>0</v>
      </c>
      <c r="L671" s="404">
        <f t="shared" si="55"/>
        <v>0</v>
      </c>
      <c r="M671" s="405" t="str">
        <f t="shared" si="56"/>
        <v/>
      </c>
      <c r="N671" s="412"/>
    </row>
    <row r="672" spans="1:14" ht="22.5" customHeight="1">
      <c r="A672" s="393" t="s">
        <v>22972</v>
      </c>
      <c r="B672" s="407">
        <v>8806164154359</v>
      </c>
      <c r="C672" s="408" t="s">
        <v>29001</v>
      </c>
      <c r="D672" s="409" t="s">
        <v>23570</v>
      </c>
      <c r="E672" s="410">
        <v>4500</v>
      </c>
      <c r="F672" s="398">
        <v>0.5</v>
      </c>
      <c r="G672" s="399">
        <f t="shared" si="52"/>
        <v>2250</v>
      </c>
      <c r="H672" s="400" t="str">
        <f t="shared" si="53"/>
        <v>Введите курс</v>
      </c>
      <c r="I672" s="401">
        <v>12</v>
      </c>
      <c r="J672" s="402"/>
      <c r="K672" s="403">
        <f t="shared" si="54"/>
        <v>0</v>
      </c>
      <c r="L672" s="404">
        <f t="shared" si="55"/>
        <v>0</v>
      </c>
      <c r="M672" s="405" t="str">
        <f t="shared" si="56"/>
        <v/>
      </c>
      <c r="N672" s="412"/>
    </row>
    <row r="673" spans="1:14" ht="22.5" customHeight="1">
      <c r="A673" s="393" t="s">
        <v>22974</v>
      </c>
      <c r="B673" s="407">
        <v>8806164169063</v>
      </c>
      <c r="C673" s="408" t="s">
        <v>29002</v>
      </c>
      <c r="D673" s="409" t="s">
        <v>23835</v>
      </c>
      <c r="E673" s="410">
        <v>4500</v>
      </c>
      <c r="F673" s="398">
        <v>0.5</v>
      </c>
      <c r="G673" s="399">
        <f t="shared" si="52"/>
        <v>2250</v>
      </c>
      <c r="H673" s="400" t="str">
        <f t="shared" si="53"/>
        <v>Введите курс</v>
      </c>
      <c r="I673" s="401">
        <v>12</v>
      </c>
      <c r="J673" s="402"/>
      <c r="K673" s="403">
        <f t="shared" si="54"/>
        <v>0</v>
      </c>
      <c r="L673" s="404">
        <f t="shared" si="55"/>
        <v>0</v>
      </c>
      <c r="M673" s="405" t="str">
        <f t="shared" si="56"/>
        <v/>
      </c>
      <c r="N673" s="412"/>
    </row>
    <row r="674" spans="1:14" ht="22.5" customHeight="1">
      <c r="A674" s="393" t="s">
        <v>22975</v>
      </c>
      <c r="B674" s="407">
        <v>8806164154427</v>
      </c>
      <c r="C674" s="408" t="s">
        <v>29003</v>
      </c>
      <c r="D674" s="409" t="s">
        <v>23569</v>
      </c>
      <c r="E674" s="410">
        <v>4500</v>
      </c>
      <c r="F674" s="398">
        <v>0.5</v>
      </c>
      <c r="G674" s="399">
        <f t="shared" si="52"/>
        <v>2250</v>
      </c>
      <c r="H674" s="400" t="str">
        <f t="shared" si="53"/>
        <v>Введите курс</v>
      </c>
      <c r="I674" s="401">
        <v>12</v>
      </c>
      <c r="J674" s="402"/>
      <c r="K674" s="403">
        <f t="shared" si="54"/>
        <v>0</v>
      </c>
      <c r="L674" s="404">
        <f t="shared" si="55"/>
        <v>0</v>
      </c>
      <c r="M674" s="405" t="str">
        <f t="shared" si="56"/>
        <v/>
      </c>
      <c r="N674" s="412"/>
    </row>
    <row r="675" spans="1:14" ht="22.5" customHeight="1">
      <c r="A675" s="393" t="s">
        <v>22977</v>
      </c>
      <c r="B675" s="407">
        <v>8806164154335</v>
      </c>
      <c r="C675" s="408" t="s">
        <v>29004</v>
      </c>
      <c r="D675" s="409" t="s">
        <v>23568</v>
      </c>
      <c r="E675" s="410">
        <v>4500</v>
      </c>
      <c r="F675" s="398">
        <v>0.5</v>
      </c>
      <c r="G675" s="399">
        <f t="shared" si="52"/>
        <v>2250</v>
      </c>
      <c r="H675" s="400" t="str">
        <f t="shared" si="53"/>
        <v>Введите курс</v>
      </c>
      <c r="I675" s="401">
        <v>12</v>
      </c>
      <c r="J675" s="402"/>
      <c r="K675" s="403">
        <f t="shared" si="54"/>
        <v>0</v>
      </c>
      <c r="L675" s="404">
        <f t="shared" si="55"/>
        <v>0</v>
      </c>
      <c r="M675" s="405" t="str">
        <f t="shared" si="56"/>
        <v/>
      </c>
      <c r="N675" s="412"/>
    </row>
    <row r="676" spans="1:14" ht="22.5" customHeight="1">
      <c r="A676" s="393" t="s">
        <v>22979</v>
      </c>
      <c r="B676" s="407">
        <v>8806164133088</v>
      </c>
      <c r="C676" s="408" t="s">
        <v>29005</v>
      </c>
      <c r="D676" s="409" t="s">
        <v>23567</v>
      </c>
      <c r="E676" s="410">
        <v>4500</v>
      </c>
      <c r="F676" s="398">
        <v>0.5</v>
      </c>
      <c r="G676" s="399">
        <f t="shared" si="52"/>
        <v>2250</v>
      </c>
      <c r="H676" s="400" t="str">
        <f t="shared" si="53"/>
        <v>Введите курс</v>
      </c>
      <c r="I676" s="401">
        <v>12</v>
      </c>
      <c r="J676" s="402"/>
      <c r="K676" s="403">
        <f t="shared" si="54"/>
        <v>0</v>
      </c>
      <c r="L676" s="404">
        <f t="shared" si="55"/>
        <v>0</v>
      </c>
      <c r="M676" s="405" t="str">
        <f t="shared" si="56"/>
        <v/>
      </c>
      <c r="N676" s="412"/>
    </row>
    <row r="677" spans="1:14" ht="22.5" customHeight="1">
      <c r="A677" s="393" t="s">
        <v>22980</v>
      </c>
      <c r="B677" s="407">
        <v>8806164133033</v>
      </c>
      <c r="C677" s="408" t="s">
        <v>29006</v>
      </c>
      <c r="D677" s="409" t="s">
        <v>23566</v>
      </c>
      <c r="E677" s="410">
        <v>4500</v>
      </c>
      <c r="F677" s="398">
        <v>0.5</v>
      </c>
      <c r="G677" s="399">
        <f t="shared" si="52"/>
        <v>2250</v>
      </c>
      <c r="H677" s="400" t="str">
        <f t="shared" si="53"/>
        <v>Введите курс</v>
      </c>
      <c r="I677" s="401">
        <v>12</v>
      </c>
      <c r="J677" s="402"/>
      <c r="K677" s="403">
        <f t="shared" si="54"/>
        <v>0</v>
      </c>
      <c r="L677" s="404">
        <f t="shared" si="55"/>
        <v>0</v>
      </c>
      <c r="M677" s="405" t="str">
        <f t="shared" si="56"/>
        <v/>
      </c>
      <c r="N677" s="412"/>
    </row>
    <row r="678" spans="1:14" ht="22.5" customHeight="1">
      <c r="A678" s="393" t="s">
        <v>22982</v>
      </c>
      <c r="B678" s="407">
        <v>8806164132210</v>
      </c>
      <c r="C678" s="408" t="s">
        <v>29007</v>
      </c>
      <c r="D678" s="409" t="s">
        <v>23565</v>
      </c>
      <c r="E678" s="410">
        <v>4500</v>
      </c>
      <c r="F678" s="398">
        <v>0.5</v>
      </c>
      <c r="G678" s="399">
        <f t="shared" si="52"/>
        <v>2250</v>
      </c>
      <c r="H678" s="400" t="str">
        <f t="shared" si="53"/>
        <v>Введите курс</v>
      </c>
      <c r="I678" s="401">
        <v>12</v>
      </c>
      <c r="J678" s="402"/>
      <c r="K678" s="403">
        <f t="shared" si="54"/>
        <v>0</v>
      </c>
      <c r="L678" s="404">
        <f t="shared" si="55"/>
        <v>0</v>
      </c>
      <c r="M678" s="405" t="str">
        <f t="shared" si="56"/>
        <v/>
      </c>
      <c r="N678" s="412"/>
    </row>
    <row r="679" spans="1:14" ht="22.5" customHeight="1">
      <c r="A679" s="393" t="s">
        <v>22984</v>
      </c>
      <c r="B679" s="407">
        <v>8806164132180</v>
      </c>
      <c r="C679" s="408" t="s">
        <v>29008</v>
      </c>
      <c r="D679" s="409" t="s">
        <v>23564</v>
      </c>
      <c r="E679" s="410">
        <v>4500</v>
      </c>
      <c r="F679" s="398">
        <v>0.5</v>
      </c>
      <c r="G679" s="399">
        <f t="shared" si="52"/>
        <v>2250</v>
      </c>
      <c r="H679" s="400" t="str">
        <f t="shared" si="53"/>
        <v>Введите курс</v>
      </c>
      <c r="I679" s="401">
        <v>12</v>
      </c>
      <c r="J679" s="402"/>
      <c r="K679" s="403">
        <f t="shared" si="54"/>
        <v>0</v>
      </c>
      <c r="L679" s="404">
        <f t="shared" si="55"/>
        <v>0</v>
      </c>
      <c r="M679" s="405" t="str">
        <f t="shared" si="56"/>
        <v/>
      </c>
      <c r="N679" s="412"/>
    </row>
    <row r="680" spans="1:14" ht="22.5" customHeight="1">
      <c r="A680" s="393" t="s">
        <v>22986</v>
      </c>
      <c r="B680" s="407">
        <v>8806164154441</v>
      </c>
      <c r="C680" s="408" t="s">
        <v>29009</v>
      </c>
      <c r="D680" s="409" t="s">
        <v>23563</v>
      </c>
      <c r="E680" s="410">
        <v>4500</v>
      </c>
      <c r="F680" s="398">
        <v>0.5</v>
      </c>
      <c r="G680" s="399">
        <f t="shared" si="52"/>
        <v>2250</v>
      </c>
      <c r="H680" s="400" t="str">
        <f t="shared" si="53"/>
        <v>Введите курс</v>
      </c>
      <c r="I680" s="401">
        <v>12</v>
      </c>
      <c r="J680" s="402"/>
      <c r="K680" s="403">
        <f t="shared" si="54"/>
        <v>0</v>
      </c>
      <c r="L680" s="404">
        <f t="shared" si="55"/>
        <v>0</v>
      </c>
      <c r="M680" s="405" t="str">
        <f t="shared" si="56"/>
        <v/>
      </c>
      <c r="N680" s="412"/>
    </row>
    <row r="681" spans="1:14" ht="22.5" customHeight="1">
      <c r="A681" s="393" t="s">
        <v>22988</v>
      </c>
      <c r="B681" s="407">
        <v>8806164132142</v>
      </c>
      <c r="C681" s="408" t="s">
        <v>29010</v>
      </c>
      <c r="D681" s="409" t="s">
        <v>23562</v>
      </c>
      <c r="E681" s="410">
        <v>4500</v>
      </c>
      <c r="F681" s="398">
        <v>0.5</v>
      </c>
      <c r="G681" s="399">
        <f t="shared" si="52"/>
        <v>2250</v>
      </c>
      <c r="H681" s="400" t="str">
        <f t="shared" si="53"/>
        <v>Введите курс</v>
      </c>
      <c r="I681" s="401">
        <v>12</v>
      </c>
      <c r="J681" s="402"/>
      <c r="K681" s="403">
        <f t="shared" si="54"/>
        <v>0</v>
      </c>
      <c r="L681" s="404">
        <f t="shared" si="55"/>
        <v>0</v>
      </c>
      <c r="M681" s="405" t="str">
        <f t="shared" si="56"/>
        <v/>
      </c>
      <c r="N681" s="412"/>
    </row>
    <row r="682" spans="1:14" ht="22.5" customHeight="1">
      <c r="A682" s="393" t="s">
        <v>22989</v>
      </c>
      <c r="B682" s="407">
        <v>8806164169087</v>
      </c>
      <c r="C682" s="408" t="s">
        <v>29011</v>
      </c>
      <c r="D682" s="409" t="s">
        <v>23834</v>
      </c>
      <c r="E682" s="410">
        <v>4500</v>
      </c>
      <c r="F682" s="398">
        <v>0.5</v>
      </c>
      <c r="G682" s="399">
        <f t="shared" si="52"/>
        <v>2250</v>
      </c>
      <c r="H682" s="400" t="str">
        <f t="shared" si="53"/>
        <v>Введите курс</v>
      </c>
      <c r="I682" s="401">
        <v>12</v>
      </c>
      <c r="J682" s="402"/>
      <c r="K682" s="403">
        <f t="shared" si="54"/>
        <v>0</v>
      </c>
      <c r="L682" s="404">
        <f t="shared" si="55"/>
        <v>0</v>
      </c>
      <c r="M682" s="405" t="str">
        <f t="shared" si="56"/>
        <v/>
      </c>
      <c r="N682" s="412"/>
    </row>
    <row r="683" spans="1:14" ht="22.5" customHeight="1">
      <c r="A683" s="393" t="s">
        <v>22991</v>
      </c>
      <c r="B683" s="407">
        <v>8806164154403</v>
      </c>
      <c r="C683" s="408" t="s">
        <v>29012</v>
      </c>
      <c r="D683" s="409" t="s">
        <v>23561</v>
      </c>
      <c r="E683" s="410">
        <v>4500</v>
      </c>
      <c r="F683" s="398">
        <v>0.5</v>
      </c>
      <c r="G683" s="399">
        <f t="shared" si="52"/>
        <v>2250</v>
      </c>
      <c r="H683" s="400" t="str">
        <f t="shared" si="53"/>
        <v>Введите курс</v>
      </c>
      <c r="I683" s="401">
        <v>12</v>
      </c>
      <c r="J683" s="402"/>
      <c r="K683" s="403">
        <f t="shared" si="54"/>
        <v>0</v>
      </c>
      <c r="L683" s="404">
        <f t="shared" si="55"/>
        <v>0</v>
      </c>
      <c r="M683" s="405" t="str">
        <f t="shared" si="56"/>
        <v/>
      </c>
      <c r="N683" s="412"/>
    </row>
    <row r="684" spans="1:14" ht="22.5" customHeight="1">
      <c r="A684" s="393" t="s">
        <v>22993</v>
      </c>
      <c r="B684" s="407">
        <v>8806164133040</v>
      </c>
      <c r="C684" s="408" t="s">
        <v>29013</v>
      </c>
      <c r="D684" s="409" t="s">
        <v>23560</v>
      </c>
      <c r="E684" s="410">
        <v>4500</v>
      </c>
      <c r="F684" s="398">
        <v>0.5</v>
      </c>
      <c r="G684" s="399">
        <f t="shared" si="52"/>
        <v>2250</v>
      </c>
      <c r="H684" s="400" t="str">
        <f t="shared" si="53"/>
        <v>Введите курс</v>
      </c>
      <c r="I684" s="401">
        <v>12</v>
      </c>
      <c r="J684" s="402"/>
      <c r="K684" s="403">
        <f t="shared" si="54"/>
        <v>0</v>
      </c>
      <c r="L684" s="404">
        <f t="shared" si="55"/>
        <v>0</v>
      </c>
      <c r="M684" s="405" t="str">
        <f t="shared" si="56"/>
        <v/>
      </c>
      <c r="N684" s="412"/>
    </row>
    <row r="685" spans="1:14" ht="22.5" customHeight="1">
      <c r="A685" s="393" t="s">
        <v>22995</v>
      </c>
      <c r="B685" s="407">
        <v>8806164154311</v>
      </c>
      <c r="C685" s="408" t="s">
        <v>29014</v>
      </c>
      <c r="D685" s="409" t="s">
        <v>23557</v>
      </c>
      <c r="E685" s="410">
        <v>4500</v>
      </c>
      <c r="F685" s="398">
        <v>0.5</v>
      </c>
      <c r="G685" s="399">
        <f t="shared" si="52"/>
        <v>2250</v>
      </c>
      <c r="H685" s="400" t="str">
        <f t="shared" si="53"/>
        <v>Введите курс</v>
      </c>
      <c r="I685" s="401">
        <v>12</v>
      </c>
      <c r="J685" s="402"/>
      <c r="K685" s="403">
        <f t="shared" si="54"/>
        <v>0</v>
      </c>
      <c r="L685" s="404">
        <f t="shared" si="55"/>
        <v>0</v>
      </c>
      <c r="M685" s="405" t="str">
        <f t="shared" si="56"/>
        <v/>
      </c>
      <c r="N685" s="412"/>
    </row>
    <row r="686" spans="1:14" ht="22.5" customHeight="1">
      <c r="A686" s="393" t="s">
        <v>22997</v>
      </c>
      <c r="B686" s="407">
        <v>8806164169094</v>
      </c>
      <c r="C686" s="408" t="s">
        <v>29015</v>
      </c>
      <c r="D686" s="409" t="s">
        <v>23833</v>
      </c>
      <c r="E686" s="410">
        <v>4500</v>
      </c>
      <c r="F686" s="398">
        <v>0.5</v>
      </c>
      <c r="G686" s="399">
        <f t="shared" si="52"/>
        <v>2250</v>
      </c>
      <c r="H686" s="400" t="str">
        <f t="shared" si="53"/>
        <v>Введите курс</v>
      </c>
      <c r="I686" s="401">
        <v>12</v>
      </c>
      <c r="J686" s="402"/>
      <c r="K686" s="403">
        <f t="shared" si="54"/>
        <v>0</v>
      </c>
      <c r="L686" s="404">
        <f t="shared" si="55"/>
        <v>0</v>
      </c>
      <c r="M686" s="405" t="str">
        <f t="shared" si="56"/>
        <v/>
      </c>
      <c r="N686" s="412"/>
    </row>
    <row r="687" spans="1:14" ht="22.5" customHeight="1">
      <c r="A687" s="393" t="s">
        <v>22999</v>
      </c>
      <c r="B687" s="407">
        <v>8806164154274</v>
      </c>
      <c r="C687" s="408" t="s">
        <v>29016</v>
      </c>
      <c r="D687" s="409" t="s">
        <v>23554</v>
      </c>
      <c r="E687" s="410">
        <v>4500</v>
      </c>
      <c r="F687" s="398">
        <v>0.5</v>
      </c>
      <c r="G687" s="399">
        <f t="shared" si="52"/>
        <v>2250</v>
      </c>
      <c r="H687" s="400" t="str">
        <f t="shared" si="53"/>
        <v>Введите курс</v>
      </c>
      <c r="I687" s="401">
        <v>12</v>
      </c>
      <c r="J687" s="402"/>
      <c r="K687" s="403">
        <f t="shared" si="54"/>
        <v>0</v>
      </c>
      <c r="L687" s="404">
        <f t="shared" si="55"/>
        <v>0</v>
      </c>
      <c r="M687" s="405" t="str">
        <f t="shared" si="56"/>
        <v/>
      </c>
      <c r="N687" s="412"/>
    </row>
    <row r="688" spans="1:14" ht="22.5" customHeight="1">
      <c r="A688" s="393" t="s">
        <v>23001</v>
      </c>
      <c r="B688" s="407">
        <v>8806164154328</v>
      </c>
      <c r="C688" s="408" t="s">
        <v>29017</v>
      </c>
      <c r="D688" s="409" t="s">
        <v>23552</v>
      </c>
      <c r="E688" s="410">
        <v>4500</v>
      </c>
      <c r="F688" s="398">
        <v>0.5</v>
      </c>
      <c r="G688" s="399">
        <f t="shared" si="52"/>
        <v>2250</v>
      </c>
      <c r="H688" s="400" t="str">
        <f t="shared" si="53"/>
        <v>Введите курс</v>
      </c>
      <c r="I688" s="401">
        <v>12</v>
      </c>
      <c r="J688" s="402"/>
      <c r="K688" s="403">
        <f t="shared" si="54"/>
        <v>0</v>
      </c>
      <c r="L688" s="404">
        <f t="shared" si="55"/>
        <v>0</v>
      </c>
      <c r="M688" s="405" t="str">
        <f t="shared" si="56"/>
        <v/>
      </c>
      <c r="N688" s="412"/>
    </row>
    <row r="689" spans="1:14" ht="22.5" customHeight="1">
      <c r="A689" s="393" t="s">
        <v>23003</v>
      </c>
      <c r="B689" s="407">
        <v>8806164142257</v>
      </c>
      <c r="C689" s="408" t="s">
        <v>29018</v>
      </c>
      <c r="D689" s="409" t="s">
        <v>23550</v>
      </c>
      <c r="E689" s="410">
        <v>4500</v>
      </c>
      <c r="F689" s="398">
        <v>0.5</v>
      </c>
      <c r="G689" s="399">
        <f t="shared" si="52"/>
        <v>2250</v>
      </c>
      <c r="H689" s="400" t="str">
        <f t="shared" si="53"/>
        <v>Введите курс</v>
      </c>
      <c r="I689" s="401">
        <v>12</v>
      </c>
      <c r="J689" s="402"/>
      <c r="K689" s="403">
        <f t="shared" si="54"/>
        <v>0</v>
      </c>
      <c r="L689" s="404">
        <f t="shared" si="55"/>
        <v>0</v>
      </c>
      <c r="M689" s="405" t="str">
        <f t="shared" si="56"/>
        <v/>
      </c>
      <c r="N689" s="412"/>
    </row>
    <row r="690" spans="1:14" ht="22.5" customHeight="1">
      <c r="A690" s="393" t="s">
        <v>23005</v>
      </c>
      <c r="B690" s="407">
        <v>8806164142240</v>
      </c>
      <c r="C690" s="408" t="s">
        <v>29019</v>
      </c>
      <c r="D690" s="409" t="s">
        <v>23548</v>
      </c>
      <c r="E690" s="410">
        <v>4500</v>
      </c>
      <c r="F690" s="398">
        <v>0.5</v>
      </c>
      <c r="G690" s="399">
        <f t="shared" si="52"/>
        <v>2250</v>
      </c>
      <c r="H690" s="400" t="str">
        <f t="shared" si="53"/>
        <v>Введите курс</v>
      </c>
      <c r="I690" s="401">
        <v>12</v>
      </c>
      <c r="J690" s="402"/>
      <c r="K690" s="403">
        <f t="shared" si="54"/>
        <v>0</v>
      </c>
      <c r="L690" s="404">
        <f t="shared" si="55"/>
        <v>0</v>
      </c>
      <c r="M690" s="405" t="str">
        <f t="shared" si="56"/>
        <v/>
      </c>
      <c r="N690" s="412"/>
    </row>
    <row r="691" spans="1:14" ht="22.5" customHeight="1">
      <c r="A691" s="393" t="s">
        <v>23007</v>
      </c>
      <c r="B691" s="407">
        <v>8806164169100</v>
      </c>
      <c r="C691" s="408" t="s">
        <v>29020</v>
      </c>
      <c r="D691" s="409" t="s">
        <v>23832</v>
      </c>
      <c r="E691" s="410">
        <v>4500</v>
      </c>
      <c r="F691" s="398">
        <v>0.5</v>
      </c>
      <c r="G691" s="399">
        <f t="shared" si="52"/>
        <v>2250</v>
      </c>
      <c r="H691" s="400" t="str">
        <f t="shared" si="53"/>
        <v>Введите курс</v>
      </c>
      <c r="I691" s="401">
        <v>12</v>
      </c>
      <c r="J691" s="402"/>
      <c r="K691" s="403">
        <f t="shared" si="54"/>
        <v>0</v>
      </c>
      <c r="L691" s="404">
        <f t="shared" si="55"/>
        <v>0</v>
      </c>
      <c r="M691" s="405" t="str">
        <f t="shared" si="56"/>
        <v/>
      </c>
      <c r="N691" s="412"/>
    </row>
    <row r="692" spans="1:14" ht="22.5" customHeight="1">
      <c r="A692" s="393" t="s">
        <v>23009</v>
      </c>
      <c r="B692" s="407">
        <v>8806164169117</v>
      </c>
      <c r="C692" s="408" t="s">
        <v>29021</v>
      </c>
      <c r="D692" s="409" t="s">
        <v>29510</v>
      </c>
      <c r="E692" s="410">
        <v>4500</v>
      </c>
      <c r="F692" s="398">
        <v>0.5</v>
      </c>
      <c r="G692" s="399">
        <f t="shared" si="52"/>
        <v>2250</v>
      </c>
      <c r="H692" s="400" t="str">
        <f t="shared" si="53"/>
        <v>Введите курс</v>
      </c>
      <c r="I692" s="401">
        <v>12</v>
      </c>
      <c r="J692" s="402"/>
      <c r="K692" s="403">
        <f t="shared" si="54"/>
        <v>0</v>
      </c>
      <c r="L692" s="404">
        <f t="shared" si="55"/>
        <v>0</v>
      </c>
      <c r="M692" s="405" t="str">
        <f t="shared" si="56"/>
        <v/>
      </c>
      <c r="N692" s="412"/>
    </row>
    <row r="693" spans="1:14" ht="22.5" customHeight="1">
      <c r="A693" s="393" t="s">
        <v>23011</v>
      </c>
      <c r="B693" s="407">
        <v>8806164169124</v>
      </c>
      <c r="C693" s="408" t="s">
        <v>29022</v>
      </c>
      <c r="D693" s="409" t="s">
        <v>23831</v>
      </c>
      <c r="E693" s="410">
        <v>4500</v>
      </c>
      <c r="F693" s="398">
        <v>0.5</v>
      </c>
      <c r="G693" s="399">
        <f t="shared" si="52"/>
        <v>2250</v>
      </c>
      <c r="H693" s="400" t="str">
        <f t="shared" si="53"/>
        <v>Введите курс</v>
      </c>
      <c r="I693" s="401">
        <v>12</v>
      </c>
      <c r="J693" s="402"/>
      <c r="K693" s="403">
        <f t="shared" si="54"/>
        <v>0</v>
      </c>
      <c r="L693" s="404">
        <f t="shared" si="55"/>
        <v>0</v>
      </c>
      <c r="M693" s="405" t="str">
        <f t="shared" si="56"/>
        <v/>
      </c>
      <c r="N693" s="412"/>
    </row>
    <row r="694" spans="1:14" ht="22.5" customHeight="1">
      <c r="A694" s="393" t="s">
        <v>23013</v>
      </c>
      <c r="B694" s="407">
        <v>8806164163375</v>
      </c>
      <c r="C694" s="408" t="s">
        <v>29023</v>
      </c>
      <c r="D694" s="409" t="s">
        <v>23729</v>
      </c>
      <c r="E694" s="410">
        <v>4500</v>
      </c>
      <c r="F694" s="398">
        <v>0.5</v>
      </c>
      <c r="G694" s="399">
        <f t="shared" si="52"/>
        <v>2250</v>
      </c>
      <c r="H694" s="400" t="str">
        <f t="shared" si="53"/>
        <v>Введите курс</v>
      </c>
      <c r="I694" s="401">
        <v>12</v>
      </c>
      <c r="J694" s="402"/>
      <c r="K694" s="403">
        <f t="shared" si="54"/>
        <v>0</v>
      </c>
      <c r="L694" s="404">
        <f t="shared" si="55"/>
        <v>0</v>
      </c>
      <c r="M694" s="405" t="str">
        <f t="shared" si="56"/>
        <v/>
      </c>
      <c r="N694" s="412"/>
    </row>
    <row r="695" spans="1:14" ht="22.5" customHeight="1">
      <c r="A695" s="393" t="s">
        <v>23015</v>
      </c>
      <c r="B695" s="407">
        <v>8806164154397</v>
      </c>
      <c r="C695" s="408" t="s">
        <v>29024</v>
      </c>
      <c r="D695" s="409" t="s">
        <v>23546</v>
      </c>
      <c r="E695" s="410">
        <v>4500</v>
      </c>
      <c r="F695" s="398">
        <v>0.5</v>
      </c>
      <c r="G695" s="399">
        <f t="shared" si="52"/>
        <v>2250</v>
      </c>
      <c r="H695" s="400" t="str">
        <f t="shared" si="53"/>
        <v>Введите курс</v>
      </c>
      <c r="I695" s="401">
        <v>12</v>
      </c>
      <c r="J695" s="402"/>
      <c r="K695" s="403">
        <f t="shared" si="54"/>
        <v>0</v>
      </c>
      <c r="L695" s="404">
        <f t="shared" si="55"/>
        <v>0</v>
      </c>
      <c r="M695" s="405" t="str">
        <f t="shared" si="56"/>
        <v/>
      </c>
      <c r="N695" s="412"/>
    </row>
    <row r="696" spans="1:14" ht="22.5" customHeight="1">
      <c r="A696" s="393" t="s">
        <v>23017</v>
      </c>
      <c r="B696" s="407">
        <v>8806164154380</v>
      </c>
      <c r="C696" s="408" t="s">
        <v>29025</v>
      </c>
      <c r="D696" s="409" t="s">
        <v>23544</v>
      </c>
      <c r="E696" s="410">
        <v>4500</v>
      </c>
      <c r="F696" s="398">
        <v>0.5</v>
      </c>
      <c r="G696" s="399">
        <f t="shared" si="52"/>
        <v>2250</v>
      </c>
      <c r="H696" s="400" t="str">
        <f t="shared" si="53"/>
        <v>Введите курс</v>
      </c>
      <c r="I696" s="401">
        <v>12</v>
      </c>
      <c r="J696" s="402"/>
      <c r="K696" s="403">
        <f t="shared" si="54"/>
        <v>0</v>
      </c>
      <c r="L696" s="404">
        <f t="shared" si="55"/>
        <v>0</v>
      </c>
      <c r="M696" s="405" t="str">
        <f t="shared" si="56"/>
        <v/>
      </c>
      <c r="N696" s="412"/>
    </row>
    <row r="697" spans="1:14" ht="22.5" customHeight="1">
      <c r="A697" s="393" t="s">
        <v>23018</v>
      </c>
      <c r="B697" s="407">
        <v>8806164133026</v>
      </c>
      <c r="C697" s="408" t="s">
        <v>29026</v>
      </c>
      <c r="D697" s="409" t="s">
        <v>23541</v>
      </c>
      <c r="E697" s="410">
        <v>4500</v>
      </c>
      <c r="F697" s="398">
        <v>0.5</v>
      </c>
      <c r="G697" s="399">
        <f t="shared" si="52"/>
        <v>2250</v>
      </c>
      <c r="H697" s="400" t="str">
        <f t="shared" si="53"/>
        <v>Введите курс</v>
      </c>
      <c r="I697" s="401">
        <v>12</v>
      </c>
      <c r="J697" s="402"/>
      <c r="K697" s="403">
        <f t="shared" si="54"/>
        <v>0</v>
      </c>
      <c r="L697" s="404">
        <f t="shared" si="55"/>
        <v>0</v>
      </c>
      <c r="M697" s="405" t="str">
        <f t="shared" si="56"/>
        <v/>
      </c>
      <c r="N697" s="412"/>
    </row>
    <row r="698" spans="1:14" ht="22.5" customHeight="1">
      <c r="A698" s="393" t="s">
        <v>23020</v>
      </c>
      <c r="B698" s="407">
        <v>8806164133019</v>
      </c>
      <c r="C698" s="408" t="s">
        <v>29027</v>
      </c>
      <c r="D698" s="409" t="s">
        <v>23539</v>
      </c>
      <c r="E698" s="410">
        <v>4500</v>
      </c>
      <c r="F698" s="398">
        <v>0.5</v>
      </c>
      <c r="G698" s="399">
        <f t="shared" si="52"/>
        <v>2250</v>
      </c>
      <c r="H698" s="400" t="str">
        <f t="shared" si="53"/>
        <v>Введите курс</v>
      </c>
      <c r="I698" s="401">
        <v>12</v>
      </c>
      <c r="J698" s="402"/>
      <c r="K698" s="403">
        <f t="shared" si="54"/>
        <v>0</v>
      </c>
      <c r="L698" s="404">
        <f t="shared" si="55"/>
        <v>0</v>
      </c>
      <c r="M698" s="405" t="str">
        <f t="shared" si="56"/>
        <v/>
      </c>
      <c r="N698" s="412"/>
    </row>
    <row r="699" spans="1:14" ht="22.5" customHeight="1">
      <c r="A699" s="393" t="s">
        <v>23022</v>
      </c>
      <c r="B699" s="407">
        <v>8806164132098</v>
      </c>
      <c r="C699" s="408" t="s">
        <v>29028</v>
      </c>
      <c r="D699" s="409" t="s">
        <v>23537</v>
      </c>
      <c r="E699" s="410">
        <v>4500</v>
      </c>
      <c r="F699" s="398">
        <v>0.5</v>
      </c>
      <c r="G699" s="399">
        <f t="shared" si="52"/>
        <v>2250</v>
      </c>
      <c r="H699" s="400" t="str">
        <f t="shared" si="53"/>
        <v>Введите курс</v>
      </c>
      <c r="I699" s="401">
        <v>12</v>
      </c>
      <c r="J699" s="402"/>
      <c r="K699" s="403">
        <f t="shared" si="54"/>
        <v>0</v>
      </c>
      <c r="L699" s="404">
        <f t="shared" si="55"/>
        <v>0</v>
      </c>
      <c r="M699" s="405" t="str">
        <f t="shared" si="56"/>
        <v/>
      </c>
      <c r="N699" s="412"/>
    </row>
    <row r="700" spans="1:14" ht="22.5" customHeight="1">
      <c r="A700" s="393" t="s">
        <v>23023</v>
      </c>
      <c r="B700" s="407">
        <v>8806164132081</v>
      </c>
      <c r="C700" s="408" t="s">
        <v>29029</v>
      </c>
      <c r="D700" s="409" t="s">
        <v>23535</v>
      </c>
      <c r="E700" s="410">
        <v>4500</v>
      </c>
      <c r="F700" s="398">
        <v>0.5</v>
      </c>
      <c r="G700" s="399">
        <f t="shared" si="52"/>
        <v>2250</v>
      </c>
      <c r="H700" s="400" t="str">
        <f t="shared" si="53"/>
        <v>Введите курс</v>
      </c>
      <c r="I700" s="401">
        <v>12</v>
      </c>
      <c r="J700" s="402"/>
      <c r="K700" s="403">
        <f t="shared" si="54"/>
        <v>0</v>
      </c>
      <c r="L700" s="404">
        <f t="shared" si="55"/>
        <v>0</v>
      </c>
      <c r="M700" s="405" t="str">
        <f t="shared" si="56"/>
        <v/>
      </c>
      <c r="N700" s="412"/>
    </row>
    <row r="701" spans="1:14" ht="22.5" customHeight="1">
      <c r="A701" s="393" t="s">
        <v>23024</v>
      </c>
      <c r="B701" s="407">
        <v>8806164133057</v>
      </c>
      <c r="C701" s="408" t="s">
        <v>29030</v>
      </c>
      <c r="D701" s="409" t="s">
        <v>23532</v>
      </c>
      <c r="E701" s="410">
        <v>4500</v>
      </c>
      <c r="F701" s="398">
        <v>0.5</v>
      </c>
      <c r="G701" s="399">
        <f t="shared" si="52"/>
        <v>2250</v>
      </c>
      <c r="H701" s="400" t="str">
        <f t="shared" si="53"/>
        <v>Введите курс</v>
      </c>
      <c r="I701" s="401">
        <v>12</v>
      </c>
      <c r="J701" s="402"/>
      <c r="K701" s="403">
        <f t="shared" si="54"/>
        <v>0</v>
      </c>
      <c r="L701" s="404">
        <f t="shared" si="55"/>
        <v>0</v>
      </c>
      <c r="M701" s="405" t="str">
        <f t="shared" si="56"/>
        <v/>
      </c>
      <c r="N701" s="412"/>
    </row>
    <row r="702" spans="1:14" ht="22.5" customHeight="1">
      <c r="A702" s="393" t="s">
        <v>23026</v>
      </c>
      <c r="B702" s="407">
        <v>8806164154342</v>
      </c>
      <c r="C702" s="408" t="s">
        <v>29031</v>
      </c>
      <c r="D702" s="409" t="s">
        <v>23530</v>
      </c>
      <c r="E702" s="410">
        <v>4500</v>
      </c>
      <c r="F702" s="398">
        <v>0.5</v>
      </c>
      <c r="G702" s="399">
        <f t="shared" si="52"/>
        <v>2250</v>
      </c>
      <c r="H702" s="400" t="str">
        <f t="shared" si="53"/>
        <v>Введите курс</v>
      </c>
      <c r="I702" s="401">
        <v>12</v>
      </c>
      <c r="J702" s="402"/>
      <c r="K702" s="403">
        <f t="shared" si="54"/>
        <v>0</v>
      </c>
      <c r="L702" s="404">
        <f t="shared" si="55"/>
        <v>0</v>
      </c>
      <c r="M702" s="405" t="str">
        <f t="shared" si="56"/>
        <v/>
      </c>
      <c r="N702" s="412"/>
    </row>
    <row r="703" spans="1:14" ht="22.5" customHeight="1">
      <c r="A703" s="393" t="s">
        <v>23027</v>
      </c>
      <c r="B703" s="407">
        <v>8806164132050</v>
      </c>
      <c r="C703" s="408" t="s">
        <v>29032</v>
      </c>
      <c r="D703" s="409" t="s">
        <v>23527</v>
      </c>
      <c r="E703" s="410">
        <v>4500</v>
      </c>
      <c r="F703" s="398">
        <v>0.5</v>
      </c>
      <c r="G703" s="399">
        <f t="shared" si="52"/>
        <v>2250</v>
      </c>
      <c r="H703" s="400" t="str">
        <f t="shared" si="53"/>
        <v>Введите курс</v>
      </c>
      <c r="I703" s="401">
        <v>12</v>
      </c>
      <c r="J703" s="402"/>
      <c r="K703" s="403">
        <f t="shared" si="54"/>
        <v>0</v>
      </c>
      <c r="L703" s="404">
        <f t="shared" si="55"/>
        <v>0</v>
      </c>
      <c r="M703" s="405" t="str">
        <f t="shared" si="56"/>
        <v/>
      </c>
      <c r="N703" s="412"/>
    </row>
    <row r="704" spans="1:14" ht="22.5" customHeight="1">
      <c r="A704" s="393" t="s">
        <v>23028</v>
      </c>
      <c r="B704" s="407">
        <v>8806164132340</v>
      </c>
      <c r="C704" s="408" t="s">
        <v>29033</v>
      </c>
      <c r="D704" s="409" t="s">
        <v>23525</v>
      </c>
      <c r="E704" s="410">
        <v>5500</v>
      </c>
      <c r="F704" s="398">
        <v>0.5</v>
      </c>
      <c r="G704" s="399">
        <f t="shared" si="52"/>
        <v>2750</v>
      </c>
      <c r="H704" s="400" t="str">
        <f t="shared" si="53"/>
        <v>Введите курс</v>
      </c>
      <c r="I704" s="401">
        <v>12</v>
      </c>
      <c r="J704" s="402"/>
      <c r="K704" s="403">
        <f t="shared" si="54"/>
        <v>0</v>
      </c>
      <c r="L704" s="404">
        <f t="shared" si="55"/>
        <v>0</v>
      </c>
      <c r="M704" s="405" t="str">
        <f t="shared" si="56"/>
        <v/>
      </c>
      <c r="N704" s="412"/>
    </row>
    <row r="705" spans="1:14" ht="22.5" customHeight="1">
      <c r="A705" s="393" t="s">
        <v>23029</v>
      </c>
      <c r="B705" s="407">
        <v>8806164169148</v>
      </c>
      <c r="C705" s="408" t="s">
        <v>29034</v>
      </c>
      <c r="D705" s="409" t="s">
        <v>23830</v>
      </c>
      <c r="E705" s="410">
        <v>5500</v>
      </c>
      <c r="F705" s="398">
        <v>0.5</v>
      </c>
      <c r="G705" s="399">
        <f t="shared" si="52"/>
        <v>2750</v>
      </c>
      <c r="H705" s="400" t="str">
        <f t="shared" si="53"/>
        <v>Введите курс</v>
      </c>
      <c r="I705" s="401">
        <v>12</v>
      </c>
      <c r="J705" s="402"/>
      <c r="K705" s="403">
        <f t="shared" si="54"/>
        <v>0</v>
      </c>
      <c r="L705" s="404">
        <f t="shared" si="55"/>
        <v>0</v>
      </c>
      <c r="M705" s="405" t="str">
        <f t="shared" si="56"/>
        <v/>
      </c>
      <c r="N705" s="412"/>
    </row>
    <row r="706" spans="1:14" ht="22.5" customHeight="1">
      <c r="A706" s="393" t="s">
        <v>23030</v>
      </c>
      <c r="B706" s="407">
        <v>8806164133118</v>
      </c>
      <c r="C706" s="408" t="s">
        <v>29035</v>
      </c>
      <c r="D706" s="409" t="s">
        <v>23523</v>
      </c>
      <c r="E706" s="410">
        <v>5500</v>
      </c>
      <c r="F706" s="398">
        <v>0.5</v>
      </c>
      <c r="G706" s="399">
        <f t="shared" si="52"/>
        <v>2750</v>
      </c>
      <c r="H706" s="400" t="str">
        <f t="shared" si="53"/>
        <v>Введите курс</v>
      </c>
      <c r="I706" s="401">
        <v>12</v>
      </c>
      <c r="J706" s="402"/>
      <c r="K706" s="403">
        <f t="shared" si="54"/>
        <v>0</v>
      </c>
      <c r="L706" s="404">
        <f t="shared" si="55"/>
        <v>0</v>
      </c>
      <c r="M706" s="405" t="str">
        <f t="shared" si="56"/>
        <v/>
      </c>
      <c r="N706" s="412"/>
    </row>
    <row r="707" spans="1:14" ht="22.5" customHeight="1">
      <c r="A707" s="393" t="s">
        <v>23032</v>
      </c>
      <c r="B707" s="407">
        <v>8806164132326</v>
      </c>
      <c r="C707" s="408" t="s">
        <v>29036</v>
      </c>
      <c r="D707" s="409" t="s">
        <v>23521</v>
      </c>
      <c r="E707" s="410">
        <v>5500</v>
      </c>
      <c r="F707" s="398">
        <v>0.5</v>
      </c>
      <c r="G707" s="399">
        <f t="shared" si="52"/>
        <v>2750</v>
      </c>
      <c r="H707" s="400" t="str">
        <f t="shared" si="53"/>
        <v>Введите курс</v>
      </c>
      <c r="I707" s="401">
        <v>12</v>
      </c>
      <c r="J707" s="402"/>
      <c r="K707" s="403">
        <f t="shared" si="54"/>
        <v>0</v>
      </c>
      <c r="L707" s="404">
        <f t="shared" si="55"/>
        <v>0</v>
      </c>
      <c r="M707" s="405" t="str">
        <f t="shared" si="56"/>
        <v/>
      </c>
      <c r="N707" s="412"/>
    </row>
    <row r="708" spans="1:14" ht="22.5" customHeight="1">
      <c r="A708" s="393" t="s">
        <v>23033</v>
      </c>
      <c r="B708" s="407">
        <v>8806164169155</v>
      </c>
      <c r="C708" s="408" t="s">
        <v>29037</v>
      </c>
      <c r="D708" s="409" t="s">
        <v>23829</v>
      </c>
      <c r="E708" s="410">
        <v>5500</v>
      </c>
      <c r="F708" s="398">
        <v>0.5</v>
      </c>
      <c r="G708" s="399">
        <f t="shared" ref="G708:G771" si="57">E708*F708</f>
        <v>2750</v>
      </c>
      <c r="H708" s="400" t="str">
        <f t="shared" ref="H708:H771" si="58">IF($H$1="","Введите курс",G708/$H$1)</f>
        <v>Введите курс</v>
      </c>
      <c r="I708" s="401">
        <v>12</v>
      </c>
      <c r="J708" s="402"/>
      <c r="K708" s="403">
        <f t="shared" ref="K708:K771" si="59">J708*I708</f>
        <v>0</v>
      </c>
      <c r="L708" s="404">
        <f t="shared" ref="L708:L771" si="60">K708*G708</f>
        <v>0</v>
      </c>
      <c r="M708" s="405" t="str">
        <f t="shared" ref="M708:M771" si="61">IFERROR(K708*H708,"")</f>
        <v/>
      </c>
      <c r="N708" s="412"/>
    </row>
    <row r="709" spans="1:14" ht="22.5" customHeight="1">
      <c r="A709" s="393" t="s">
        <v>23035</v>
      </c>
      <c r="B709" s="407">
        <v>8806164132302</v>
      </c>
      <c r="C709" s="408" t="s">
        <v>29038</v>
      </c>
      <c r="D709" s="409" t="s">
        <v>23519</v>
      </c>
      <c r="E709" s="410">
        <v>5500</v>
      </c>
      <c r="F709" s="398">
        <v>0.5</v>
      </c>
      <c r="G709" s="399">
        <f t="shared" si="57"/>
        <v>2750</v>
      </c>
      <c r="H709" s="400" t="str">
        <f t="shared" si="58"/>
        <v>Введите курс</v>
      </c>
      <c r="I709" s="401">
        <v>12</v>
      </c>
      <c r="J709" s="402"/>
      <c r="K709" s="403">
        <f t="shared" si="59"/>
        <v>0</v>
      </c>
      <c r="L709" s="404">
        <f t="shared" si="60"/>
        <v>0</v>
      </c>
      <c r="M709" s="405" t="str">
        <f t="shared" si="61"/>
        <v/>
      </c>
      <c r="N709" s="412"/>
    </row>
    <row r="710" spans="1:14" ht="22.5" customHeight="1">
      <c r="A710" s="393" t="s">
        <v>23037</v>
      </c>
      <c r="B710" s="407">
        <v>8806164169162</v>
      </c>
      <c r="C710" s="408" t="s">
        <v>29039</v>
      </c>
      <c r="D710" s="409" t="s">
        <v>23828</v>
      </c>
      <c r="E710" s="410">
        <v>5500</v>
      </c>
      <c r="F710" s="398">
        <v>0.5</v>
      </c>
      <c r="G710" s="399">
        <f t="shared" si="57"/>
        <v>2750</v>
      </c>
      <c r="H710" s="400" t="str">
        <f t="shared" si="58"/>
        <v>Введите курс</v>
      </c>
      <c r="I710" s="401">
        <v>12</v>
      </c>
      <c r="J710" s="402"/>
      <c r="K710" s="403">
        <f t="shared" si="59"/>
        <v>0</v>
      </c>
      <c r="L710" s="404">
        <f t="shared" si="60"/>
        <v>0</v>
      </c>
      <c r="M710" s="405" t="str">
        <f t="shared" si="61"/>
        <v/>
      </c>
      <c r="N710" s="412"/>
    </row>
    <row r="711" spans="1:14" ht="22.5" customHeight="1">
      <c r="A711" s="393" t="s">
        <v>23039</v>
      </c>
      <c r="B711" s="407">
        <v>8806164169179</v>
      </c>
      <c r="C711" s="408" t="s">
        <v>29040</v>
      </c>
      <c r="D711" s="409" t="s">
        <v>23827</v>
      </c>
      <c r="E711" s="410">
        <v>5500</v>
      </c>
      <c r="F711" s="398">
        <v>0.5</v>
      </c>
      <c r="G711" s="399">
        <f t="shared" si="57"/>
        <v>2750</v>
      </c>
      <c r="H711" s="400" t="str">
        <f t="shared" si="58"/>
        <v>Введите курс</v>
      </c>
      <c r="I711" s="401">
        <v>12</v>
      </c>
      <c r="J711" s="402"/>
      <c r="K711" s="403">
        <f t="shared" si="59"/>
        <v>0</v>
      </c>
      <c r="L711" s="404">
        <f t="shared" si="60"/>
        <v>0</v>
      </c>
      <c r="M711" s="405" t="str">
        <f t="shared" si="61"/>
        <v/>
      </c>
      <c r="N711" s="412"/>
    </row>
    <row r="712" spans="1:14" ht="22.5" customHeight="1">
      <c r="A712" s="393" t="s">
        <v>23041</v>
      </c>
      <c r="B712" s="407">
        <v>8806164169186</v>
      </c>
      <c r="C712" s="408" t="s">
        <v>29041</v>
      </c>
      <c r="D712" s="409" t="s">
        <v>23826</v>
      </c>
      <c r="E712" s="410">
        <v>5500</v>
      </c>
      <c r="F712" s="398">
        <v>0.5</v>
      </c>
      <c r="G712" s="399">
        <f t="shared" si="57"/>
        <v>2750</v>
      </c>
      <c r="H712" s="400" t="str">
        <f t="shared" si="58"/>
        <v>Введите курс</v>
      </c>
      <c r="I712" s="401">
        <v>12</v>
      </c>
      <c r="J712" s="402"/>
      <c r="K712" s="403">
        <f t="shared" si="59"/>
        <v>0</v>
      </c>
      <c r="L712" s="404">
        <f t="shared" si="60"/>
        <v>0</v>
      </c>
      <c r="M712" s="405" t="str">
        <f t="shared" si="61"/>
        <v/>
      </c>
      <c r="N712" s="412"/>
    </row>
    <row r="713" spans="1:14" ht="22.5" customHeight="1">
      <c r="A713" s="393" t="s">
        <v>23042</v>
      </c>
      <c r="B713" s="407">
        <v>8806164163344</v>
      </c>
      <c r="C713" s="408" t="s">
        <v>29042</v>
      </c>
      <c r="D713" s="409" t="s">
        <v>23728</v>
      </c>
      <c r="E713" s="410">
        <v>5500</v>
      </c>
      <c r="F713" s="398">
        <v>0.5</v>
      </c>
      <c r="G713" s="399">
        <f t="shared" si="57"/>
        <v>2750</v>
      </c>
      <c r="H713" s="400" t="str">
        <f t="shared" si="58"/>
        <v>Введите курс</v>
      </c>
      <c r="I713" s="401">
        <v>12</v>
      </c>
      <c r="J713" s="402"/>
      <c r="K713" s="403">
        <f t="shared" si="59"/>
        <v>0</v>
      </c>
      <c r="L713" s="404">
        <f t="shared" si="60"/>
        <v>0</v>
      </c>
      <c r="M713" s="405" t="str">
        <f t="shared" si="61"/>
        <v/>
      </c>
      <c r="N713" s="412"/>
    </row>
    <row r="714" spans="1:14" ht="22.5" customHeight="1">
      <c r="A714" s="393" t="s">
        <v>23043</v>
      </c>
      <c r="B714" s="407">
        <v>8806164132333</v>
      </c>
      <c r="C714" s="408" t="s">
        <v>29043</v>
      </c>
      <c r="D714" s="409" t="s">
        <v>29044</v>
      </c>
      <c r="E714" s="410">
        <v>5500</v>
      </c>
      <c r="F714" s="398">
        <v>0.5</v>
      </c>
      <c r="G714" s="399">
        <f t="shared" si="57"/>
        <v>2750</v>
      </c>
      <c r="H714" s="400" t="str">
        <f t="shared" si="58"/>
        <v>Введите курс</v>
      </c>
      <c r="I714" s="401">
        <v>12</v>
      </c>
      <c r="J714" s="402"/>
      <c r="K714" s="403">
        <f t="shared" si="59"/>
        <v>0</v>
      </c>
      <c r="L714" s="404">
        <f t="shared" si="60"/>
        <v>0</v>
      </c>
      <c r="M714" s="405" t="str">
        <f t="shared" si="61"/>
        <v/>
      </c>
      <c r="N714" s="412"/>
    </row>
    <row r="715" spans="1:14" ht="22.5" customHeight="1">
      <c r="A715" s="393" t="s">
        <v>23045</v>
      </c>
      <c r="B715" s="407">
        <v>8806164155547</v>
      </c>
      <c r="C715" s="408" t="s">
        <v>29045</v>
      </c>
      <c r="D715" s="409" t="s">
        <v>23620</v>
      </c>
      <c r="E715" s="410">
        <v>5000</v>
      </c>
      <c r="F715" s="398">
        <v>0.5</v>
      </c>
      <c r="G715" s="399">
        <f t="shared" si="57"/>
        <v>2500</v>
      </c>
      <c r="H715" s="400" t="str">
        <f t="shared" si="58"/>
        <v>Введите курс</v>
      </c>
      <c r="I715" s="401">
        <v>12</v>
      </c>
      <c r="J715" s="402"/>
      <c r="K715" s="403">
        <f t="shared" si="59"/>
        <v>0</v>
      </c>
      <c r="L715" s="404">
        <f t="shared" si="60"/>
        <v>0</v>
      </c>
      <c r="M715" s="405" t="str">
        <f t="shared" si="61"/>
        <v/>
      </c>
      <c r="N715" s="412"/>
    </row>
    <row r="716" spans="1:14" ht="22.5" customHeight="1">
      <c r="A716" s="393" t="s">
        <v>23046</v>
      </c>
      <c r="B716" s="407">
        <v>8806164152249</v>
      </c>
      <c r="C716" s="408" t="s">
        <v>29046</v>
      </c>
      <c r="D716" s="409" t="s">
        <v>23619</v>
      </c>
      <c r="E716" s="410">
        <v>5000</v>
      </c>
      <c r="F716" s="398">
        <v>0.5</v>
      </c>
      <c r="G716" s="399">
        <f t="shared" si="57"/>
        <v>2500</v>
      </c>
      <c r="H716" s="400" t="str">
        <f t="shared" si="58"/>
        <v>Введите курс</v>
      </c>
      <c r="I716" s="401">
        <v>12</v>
      </c>
      <c r="J716" s="402"/>
      <c r="K716" s="403">
        <f t="shared" si="59"/>
        <v>0</v>
      </c>
      <c r="L716" s="404">
        <f t="shared" si="60"/>
        <v>0</v>
      </c>
      <c r="M716" s="405" t="str">
        <f t="shared" si="61"/>
        <v/>
      </c>
      <c r="N716" s="412"/>
    </row>
    <row r="717" spans="1:14" ht="22.5" customHeight="1">
      <c r="A717" s="393" t="s">
        <v>23047</v>
      </c>
      <c r="B717" s="407">
        <v>8806164134733</v>
      </c>
      <c r="C717" s="408" t="s">
        <v>29047</v>
      </c>
      <c r="D717" s="409" t="s">
        <v>23618</v>
      </c>
      <c r="E717" s="410">
        <v>5000</v>
      </c>
      <c r="F717" s="398">
        <v>0.5</v>
      </c>
      <c r="G717" s="399">
        <f t="shared" si="57"/>
        <v>2500</v>
      </c>
      <c r="H717" s="400" t="str">
        <f t="shared" si="58"/>
        <v>Введите курс</v>
      </c>
      <c r="I717" s="401">
        <v>12</v>
      </c>
      <c r="J717" s="402"/>
      <c r="K717" s="403">
        <f t="shared" si="59"/>
        <v>0</v>
      </c>
      <c r="L717" s="404">
        <f t="shared" si="60"/>
        <v>0</v>
      </c>
      <c r="M717" s="405" t="str">
        <f t="shared" si="61"/>
        <v/>
      </c>
      <c r="N717" s="412"/>
    </row>
    <row r="718" spans="1:14" ht="22.5" customHeight="1">
      <c r="A718" s="393" t="s">
        <v>23048</v>
      </c>
      <c r="B718" s="407">
        <v>8806164130919</v>
      </c>
      <c r="C718" s="408" t="s">
        <v>29048</v>
      </c>
      <c r="D718" s="409" t="s">
        <v>23617</v>
      </c>
      <c r="E718" s="410">
        <v>5000</v>
      </c>
      <c r="F718" s="398">
        <v>0.5</v>
      </c>
      <c r="G718" s="399">
        <f t="shared" si="57"/>
        <v>2500</v>
      </c>
      <c r="H718" s="400" t="str">
        <f t="shared" si="58"/>
        <v>Введите курс</v>
      </c>
      <c r="I718" s="401">
        <v>12</v>
      </c>
      <c r="J718" s="402"/>
      <c r="K718" s="403">
        <f t="shared" si="59"/>
        <v>0</v>
      </c>
      <c r="L718" s="404">
        <f t="shared" si="60"/>
        <v>0</v>
      </c>
      <c r="M718" s="405" t="str">
        <f t="shared" si="61"/>
        <v/>
      </c>
      <c r="N718" s="412"/>
    </row>
    <row r="719" spans="1:14" ht="22.5" customHeight="1">
      <c r="A719" s="393" t="s">
        <v>23049</v>
      </c>
      <c r="B719" s="407">
        <v>8806164132470</v>
      </c>
      <c r="C719" s="408" t="s">
        <v>29049</v>
      </c>
      <c r="D719" s="409" t="s">
        <v>23616</v>
      </c>
      <c r="E719" s="410">
        <v>5000</v>
      </c>
      <c r="F719" s="398">
        <v>0.5</v>
      </c>
      <c r="G719" s="399">
        <f t="shared" si="57"/>
        <v>2500</v>
      </c>
      <c r="H719" s="400" t="str">
        <f t="shared" si="58"/>
        <v>Введите курс</v>
      </c>
      <c r="I719" s="401">
        <v>12</v>
      </c>
      <c r="J719" s="402"/>
      <c r="K719" s="403">
        <f t="shared" si="59"/>
        <v>0</v>
      </c>
      <c r="L719" s="404">
        <f t="shared" si="60"/>
        <v>0</v>
      </c>
      <c r="M719" s="405" t="str">
        <f t="shared" si="61"/>
        <v/>
      </c>
      <c r="N719" s="412"/>
    </row>
    <row r="720" spans="1:14" ht="22.5" customHeight="1">
      <c r="A720" s="393" t="s">
        <v>23050</v>
      </c>
      <c r="B720" s="407">
        <v>8806164166994</v>
      </c>
      <c r="C720" s="408" t="s">
        <v>29050</v>
      </c>
      <c r="D720" s="409" t="s">
        <v>23808</v>
      </c>
      <c r="E720" s="410">
        <v>5000</v>
      </c>
      <c r="F720" s="398">
        <v>0.5</v>
      </c>
      <c r="G720" s="399">
        <f t="shared" si="57"/>
        <v>2500</v>
      </c>
      <c r="H720" s="400" t="str">
        <f t="shared" si="58"/>
        <v>Введите курс</v>
      </c>
      <c r="I720" s="401">
        <v>12</v>
      </c>
      <c r="J720" s="402"/>
      <c r="K720" s="403">
        <f t="shared" si="59"/>
        <v>0</v>
      </c>
      <c r="L720" s="404">
        <f t="shared" si="60"/>
        <v>0</v>
      </c>
      <c r="M720" s="405" t="str">
        <f t="shared" si="61"/>
        <v/>
      </c>
      <c r="N720" s="412"/>
    </row>
    <row r="721" spans="1:14" ht="22.5" customHeight="1">
      <c r="A721" s="393" t="s">
        <v>23052</v>
      </c>
      <c r="B721" s="407">
        <v>8806164155561</v>
      </c>
      <c r="C721" s="408" t="s">
        <v>29051</v>
      </c>
      <c r="D721" s="409" t="s">
        <v>23615</v>
      </c>
      <c r="E721" s="410">
        <v>5000</v>
      </c>
      <c r="F721" s="398">
        <v>0.5</v>
      </c>
      <c r="G721" s="399">
        <f t="shared" si="57"/>
        <v>2500</v>
      </c>
      <c r="H721" s="400" t="str">
        <f t="shared" si="58"/>
        <v>Введите курс</v>
      </c>
      <c r="I721" s="401">
        <v>12</v>
      </c>
      <c r="J721" s="402"/>
      <c r="K721" s="403">
        <f t="shared" si="59"/>
        <v>0</v>
      </c>
      <c r="L721" s="404">
        <f t="shared" si="60"/>
        <v>0</v>
      </c>
      <c r="M721" s="405" t="str">
        <f t="shared" si="61"/>
        <v/>
      </c>
      <c r="N721" s="412"/>
    </row>
    <row r="722" spans="1:14" ht="22.5" customHeight="1">
      <c r="A722" s="393" t="s">
        <v>23054</v>
      </c>
      <c r="B722" s="407">
        <v>8806164155554</v>
      </c>
      <c r="C722" s="408" t="s">
        <v>29052</v>
      </c>
      <c r="D722" s="409" t="s">
        <v>23614</v>
      </c>
      <c r="E722" s="410">
        <v>5000</v>
      </c>
      <c r="F722" s="398">
        <v>0.5</v>
      </c>
      <c r="G722" s="399">
        <f t="shared" si="57"/>
        <v>2500</v>
      </c>
      <c r="H722" s="400" t="str">
        <f t="shared" si="58"/>
        <v>Введите курс</v>
      </c>
      <c r="I722" s="401">
        <v>12</v>
      </c>
      <c r="J722" s="402"/>
      <c r="K722" s="403">
        <f t="shared" si="59"/>
        <v>0</v>
      </c>
      <c r="L722" s="404">
        <f t="shared" si="60"/>
        <v>0</v>
      </c>
      <c r="M722" s="405" t="str">
        <f t="shared" si="61"/>
        <v/>
      </c>
      <c r="N722" s="412"/>
    </row>
    <row r="723" spans="1:14" ht="22.5" customHeight="1">
      <c r="A723" s="393" t="s">
        <v>23055</v>
      </c>
      <c r="B723" s="407">
        <v>8806164132449</v>
      </c>
      <c r="C723" s="408" t="s">
        <v>29053</v>
      </c>
      <c r="D723" s="409" t="s">
        <v>23613</v>
      </c>
      <c r="E723" s="410">
        <v>5000</v>
      </c>
      <c r="F723" s="398">
        <v>0.5</v>
      </c>
      <c r="G723" s="399">
        <f t="shared" si="57"/>
        <v>2500</v>
      </c>
      <c r="H723" s="400" t="str">
        <f t="shared" si="58"/>
        <v>Введите курс</v>
      </c>
      <c r="I723" s="401">
        <v>12</v>
      </c>
      <c r="J723" s="402"/>
      <c r="K723" s="403">
        <f t="shared" si="59"/>
        <v>0</v>
      </c>
      <c r="L723" s="404">
        <f t="shared" si="60"/>
        <v>0</v>
      </c>
      <c r="M723" s="405" t="str">
        <f t="shared" si="61"/>
        <v/>
      </c>
      <c r="N723" s="412"/>
    </row>
    <row r="724" spans="1:14" ht="22.5" customHeight="1">
      <c r="A724" s="393" t="s">
        <v>23057</v>
      </c>
      <c r="B724" s="407">
        <v>8806164166987</v>
      </c>
      <c r="C724" s="408" t="s">
        <v>29054</v>
      </c>
      <c r="D724" s="409" t="s">
        <v>23807</v>
      </c>
      <c r="E724" s="410">
        <v>5000</v>
      </c>
      <c r="F724" s="398">
        <v>0.5</v>
      </c>
      <c r="G724" s="399">
        <f t="shared" si="57"/>
        <v>2500</v>
      </c>
      <c r="H724" s="400" t="str">
        <f t="shared" si="58"/>
        <v>Введите курс</v>
      </c>
      <c r="I724" s="401">
        <v>12</v>
      </c>
      <c r="J724" s="402"/>
      <c r="K724" s="403">
        <f t="shared" si="59"/>
        <v>0</v>
      </c>
      <c r="L724" s="404">
        <f t="shared" si="60"/>
        <v>0</v>
      </c>
      <c r="M724" s="405" t="str">
        <f t="shared" si="61"/>
        <v/>
      </c>
      <c r="N724" s="412"/>
    </row>
    <row r="725" spans="1:14" ht="22.5" customHeight="1">
      <c r="A725" s="393" t="s">
        <v>23058</v>
      </c>
      <c r="B725" s="407">
        <v>8806164159682</v>
      </c>
      <c r="C725" s="408" t="s">
        <v>29055</v>
      </c>
      <c r="D725" s="409" t="s">
        <v>23612</v>
      </c>
      <c r="E725" s="410">
        <v>5000</v>
      </c>
      <c r="F725" s="398">
        <v>0.5</v>
      </c>
      <c r="G725" s="399">
        <f t="shared" si="57"/>
        <v>2500</v>
      </c>
      <c r="H725" s="400" t="str">
        <f t="shared" si="58"/>
        <v>Введите курс</v>
      </c>
      <c r="I725" s="401">
        <v>12</v>
      </c>
      <c r="J725" s="402"/>
      <c r="K725" s="403">
        <f t="shared" si="59"/>
        <v>0</v>
      </c>
      <c r="L725" s="404">
        <f t="shared" si="60"/>
        <v>0</v>
      </c>
      <c r="M725" s="405" t="str">
        <f t="shared" si="61"/>
        <v/>
      </c>
      <c r="N725" s="412"/>
    </row>
    <row r="726" spans="1:14" ht="22.5" customHeight="1">
      <c r="A726" s="393" t="s">
        <v>23059</v>
      </c>
      <c r="B726" s="407">
        <v>8806164159675</v>
      </c>
      <c r="C726" s="408" t="s">
        <v>29056</v>
      </c>
      <c r="D726" s="409" t="s">
        <v>23611</v>
      </c>
      <c r="E726" s="410">
        <v>5000</v>
      </c>
      <c r="F726" s="398">
        <v>0.5</v>
      </c>
      <c r="G726" s="399">
        <f t="shared" si="57"/>
        <v>2500</v>
      </c>
      <c r="H726" s="400" t="str">
        <f t="shared" si="58"/>
        <v>Введите курс</v>
      </c>
      <c r="I726" s="401">
        <v>12</v>
      </c>
      <c r="J726" s="402"/>
      <c r="K726" s="403">
        <f t="shared" si="59"/>
        <v>0</v>
      </c>
      <c r="L726" s="404">
        <f t="shared" si="60"/>
        <v>0</v>
      </c>
      <c r="M726" s="405" t="str">
        <f t="shared" si="61"/>
        <v/>
      </c>
      <c r="N726" s="412"/>
    </row>
    <row r="727" spans="1:14" ht="22.5" customHeight="1">
      <c r="A727" s="393" t="s">
        <v>23060</v>
      </c>
      <c r="B727" s="407">
        <v>8806164130902</v>
      </c>
      <c r="C727" s="408" t="s">
        <v>29057</v>
      </c>
      <c r="D727" s="409" t="s">
        <v>23610</v>
      </c>
      <c r="E727" s="410">
        <v>5000</v>
      </c>
      <c r="F727" s="398">
        <v>0.5</v>
      </c>
      <c r="G727" s="399">
        <f t="shared" si="57"/>
        <v>2500</v>
      </c>
      <c r="H727" s="400" t="str">
        <f t="shared" si="58"/>
        <v>Введите курс</v>
      </c>
      <c r="I727" s="401">
        <v>12</v>
      </c>
      <c r="J727" s="402"/>
      <c r="K727" s="403">
        <f t="shared" si="59"/>
        <v>0</v>
      </c>
      <c r="L727" s="404">
        <f t="shared" si="60"/>
        <v>0</v>
      </c>
      <c r="M727" s="405" t="str">
        <f t="shared" si="61"/>
        <v/>
      </c>
      <c r="N727" s="412"/>
    </row>
    <row r="728" spans="1:14" ht="22.5" customHeight="1">
      <c r="A728" s="393" t="s">
        <v>23061</v>
      </c>
      <c r="B728" s="407">
        <v>8806164132456</v>
      </c>
      <c r="C728" s="408" t="s">
        <v>29058</v>
      </c>
      <c r="D728" s="409" t="s">
        <v>23609</v>
      </c>
      <c r="E728" s="410">
        <v>5000</v>
      </c>
      <c r="F728" s="398">
        <v>0.5</v>
      </c>
      <c r="G728" s="399">
        <f t="shared" si="57"/>
        <v>2500</v>
      </c>
      <c r="H728" s="400" t="str">
        <f t="shared" si="58"/>
        <v>Введите курс</v>
      </c>
      <c r="I728" s="401">
        <v>12</v>
      </c>
      <c r="J728" s="402"/>
      <c r="K728" s="403">
        <f t="shared" si="59"/>
        <v>0</v>
      </c>
      <c r="L728" s="404">
        <f t="shared" si="60"/>
        <v>0</v>
      </c>
      <c r="M728" s="405" t="str">
        <f t="shared" si="61"/>
        <v/>
      </c>
      <c r="N728" s="412"/>
    </row>
    <row r="729" spans="1:14" ht="22.5" customHeight="1">
      <c r="A729" s="393" t="s">
        <v>23063</v>
      </c>
      <c r="B729" s="407">
        <v>8806164132494</v>
      </c>
      <c r="C729" s="408" t="s">
        <v>29059</v>
      </c>
      <c r="D729" s="409" t="s">
        <v>23629</v>
      </c>
      <c r="E729" s="410">
        <v>5000</v>
      </c>
      <c r="F729" s="398">
        <v>0.5</v>
      </c>
      <c r="G729" s="399">
        <f t="shared" si="57"/>
        <v>2500</v>
      </c>
      <c r="H729" s="400" t="str">
        <f t="shared" si="58"/>
        <v>Введите курс</v>
      </c>
      <c r="I729" s="401">
        <v>12</v>
      </c>
      <c r="J729" s="402"/>
      <c r="K729" s="403">
        <f t="shared" si="59"/>
        <v>0</v>
      </c>
      <c r="L729" s="404">
        <f t="shared" si="60"/>
        <v>0</v>
      </c>
      <c r="M729" s="405" t="str">
        <f t="shared" si="61"/>
        <v/>
      </c>
      <c r="N729" s="412"/>
    </row>
    <row r="730" spans="1:14" ht="22.5" customHeight="1">
      <c r="A730" s="393" t="s">
        <v>23065</v>
      </c>
      <c r="B730" s="407" t="s">
        <v>28109</v>
      </c>
      <c r="C730" s="408" t="s">
        <v>29060</v>
      </c>
      <c r="D730" s="409" t="s">
        <v>29061</v>
      </c>
      <c r="E730" s="410">
        <v>5000</v>
      </c>
      <c r="F730" s="398">
        <v>0.5</v>
      </c>
      <c r="G730" s="399">
        <f t="shared" si="57"/>
        <v>2500</v>
      </c>
      <c r="H730" s="400" t="str">
        <f t="shared" si="58"/>
        <v>Введите курс</v>
      </c>
      <c r="I730" s="401">
        <v>12</v>
      </c>
      <c r="J730" s="402"/>
      <c r="K730" s="403">
        <f t="shared" si="59"/>
        <v>0</v>
      </c>
      <c r="L730" s="404">
        <f t="shared" si="60"/>
        <v>0</v>
      </c>
      <c r="M730" s="405" t="str">
        <f t="shared" si="61"/>
        <v/>
      </c>
      <c r="N730" s="412"/>
    </row>
    <row r="731" spans="1:14" ht="22.5" customHeight="1">
      <c r="A731" s="393" t="s">
        <v>23066</v>
      </c>
      <c r="B731" s="407">
        <v>8806164166970</v>
      </c>
      <c r="C731" s="408" t="s">
        <v>29062</v>
      </c>
      <c r="D731" s="409" t="s">
        <v>23806</v>
      </c>
      <c r="E731" s="410">
        <v>5000</v>
      </c>
      <c r="F731" s="398">
        <v>0.5</v>
      </c>
      <c r="G731" s="399">
        <f t="shared" si="57"/>
        <v>2500</v>
      </c>
      <c r="H731" s="400" t="str">
        <f t="shared" si="58"/>
        <v>Введите курс</v>
      </c>
      <c r="I731" s="401">
        <v>12</v>
      </c>
      <c r="J731" s="402"/>
      <c r="K731" s="403">
        <f t="shared" si="59"/>
        <v>0</v>
      </c>
      <c r="L731" s="404">
        <f t="shared" si="60"/>
        <v>0</v>
      </c>
      <c r="M731" s="405" t="str">
        <f t="shared" si="61"/>
        <v/>
      </c>
      <c r="N731" s="412"/>
    </row>
    <row r="732" spans="1:14" ht="22.5" customHeight="1">
      <c r="A732" s="393" t="s">
        <v>23067</v>
      </c>
      <c r="B732" s="407">
        <v>8806164152225</v>
      </c>
      <c r="C732" s="408" t="s">
        <v>29063</v>
      </c>
      <c r="D732" s="409" t="s">
        <v>23608</v>
      </c>
      <c r="E732" s="410">
        <v>5000</v>
      </c>
      <c r="F732" s="398">
        <v>0.5</v>
      </c>
      <c r="G732" s="399">
        <f t="shared" si="57"/>
        <v>2500</v>
      </c>
      <c r="H732" s="400" t="str">
        <f t="shared" si="58"/>
        <v>Введите курс</v>
      </c>
      <c r="I732" s="401">
        <v>12</v>
      </c>
      <c r="J732" s="402"/>
      <c r="K732" s="403">
        <f t="shared" si="59"/>
        <v>0</v>
      </c>
      <c r="L732" s="404">
        <f t="shared" si="60"/>
        <v>0</v>
      </c>
      <c r="M732" s="405" t="str">
        <f t="shared" si="61"/>
        <v/>
      </c>
      <c r="N732" s="412"/>
    </row>
    <row r="733" spans="1:14" ht="22.5" customHeight="1">
      <c r="A733" s="393" t="s">
        <v>23068</v>
      </c>
      <c r="B733" s="407">
        <v>8806164147375</v>
      </c>
      <c r="C733" s="408" t="s">
        <v>29064</v>
      </c>
      <c r="D733" s="409" t="s">
        <v>23607</v>
      </c>
      <c r="E733" s="410">
        <v>5000</v>
      </c>
      <c r="F733" s="398">
        <v>0.5</v>
      </c>
      <c r="G733" s="399">
        <f t="shared" si="57"/>
        <v>2500</v>
      </c>
      <c r="H733" s="400" t="str">
        <f t="shared" si="58"/>
        <v>Введите курс</v>
      </c>
      <c r="I733" s="401">
        <v>12</v>
      </c>
      <c r="J733" s="402"/>
      <c r="K733" s="403">
        <f t="shared" si="59"/>
        <v>0</v>
      </c>
      <c r="L733" s="404">
        <f t="shared" si="60"/>
        <v>0</v>
      </c>
      <c r="M733" s="405" t="str">
        <f t="shared" si="61"/>
        <v/>
      </c>
      <c r="N733" s="412"/>
    </row>
    <row r="734" spans="1:14" ht="22.5" customHeight="1">
      <c r="A734" s="393" t="s">
        <v>23069</v>
      </c>
      <c r="B734" s="407">
        <v>8806164132463</v>
      </c>
      <c r="C734" s="408" t="s">
        <v>29065</v>
      </c>
      <c r="D734" s="409" t="s">
        <v>23606</v>
      </c>
      <c r="E734" s="410">
        <v>5000</v>
      </c>
      <c r="F734" s="398">
        <v>0.5</v>
      </c>
      <c r="G734" s="399">
        <f t="shared" si="57"/>
        <v>2500</v>
      </c>
      <c r="H734" s="400" t="str">
        <f t="shared" si="58"/>
        <v>Введите курс</v>
      </c>
      <c r="I734" s="401">
        <v>12</v>
      </c>
      <c r="J734" s="402"/>
      <c r="K734" s="403">
        <f t="shared" si="59"/>
        <v>0</v>
      </c>
      <c r="L734" s="404">
        <f t="shared" si="60"/>
        <v>0</v>
      </c>
      <c r="M734" s="405" t="str">
        <f t="shared" si="61"/>
        <v/>
      </c>
      <c r="N734" s="412"/>
    </row>
    <row r="735" spans="1:14" ht="22.5" customHeight="1">
      <c r="A735" s="393" t="s">
        <v>23071</v>
      </c>
      <c r="B735" s="407">
        <v>8806164159705</v>
      </c>
      <c r="C735" s="408" t="s">
        <v>29066</v>
      </c>
      <c r="D735" s="409" t="s">
        <v>23625</v>
      </c>
      <c r="E735" s="410">
        <v>5000</v>
      </c>
      <c r="F735" s="398">
        <v>0.5</v>
      </c>
      <c r="G735" s="399">
        <f t="shared" si="57"/>
        <v>2500</v>
      </c>
      <c r="H735" s="400" t="str">
        <f t="shared" si="58"/>
        <v>Введите курс</v>
      </c>
      <c r="I735" s="401">
        <v>12</v>
      </c>
      <c r="J735" s="402"/>
      <c r="K735" s="403">
        <f t="shared" si="59"/>
        <v>0</v>
      </c>
      <c r="L735" s="404">
        <f t="shared" si="60"/>
        <v>0</v>
      </c>
      <c r="M735" s="405" t="str">
        <f t="shared" si="61"/>
        <v/>
      </c>
      <c r="N735" s="412"/>
    </row>
    <row r="736" spans="1:14" ht="22.5" customHeight="1">
      <c r="A736" s="393" t="s">
        <v>23073</v>
      </c>
      <c r="B736" s="407">
        <v>8806164134092</v>
      </c>
      <c r="C736" s="408" t="s">
        <v>29067</v>
      </c>
      <c r="D736" s="409" t="s">
        <v>23624</v>
      </c>
      <c r="E736" s="410">
        <v>5000</v>
      </c>
      <c r="F736" s="398">
        <v>0.5</v>
      </c>
      <c r="G736" s="399">
        <f t="shared" si="57"/>
        <v>2500</v>
      </c>
      <c r="H736" s="400" t="str">
        <f t="shared" si="58"/>
        <v>Введите курс</v>
      </c>
      <c r="I736" s="401">
        <v>12</v>
      </c>
      <c r="J736" s="402"/>
      <c r="K736" s="403">
        <f t="shared" si="59"/>
        <v>0</v>
      </c>
      <c r="L736" s="404">
        <f t="shared" si="60"/>
        <v>0</v>
      </c>
      <c r="M736" s="405" t="str">
        <f t="shared" si="61"/>
        <v/>
      </c>
      <c r="N736" s="412"/>
    </row>
    <row r="737" spans="1:14" ht="22.5" customHeight="1">
      <c r="A737" s="393" t="s">
        <v>23075</v>
      </c>
      <c r="B737" s="407">
        <v>8806164132487</v>
      </c>
      <c r="C737" s="408" t="s">
        <v>29068</v>
      </c>
      <c r="D737" s="409" t="s">
        <v>23623</v>
      </c>
      <c r="E737" s="410">
        <v>5000</v>
      </c>
      <c r="F737" s="398">
        <v>0.5</v>
      </c>
      <c r="G737" s="399">
        <f t="shared" si="57"/>
        <v>2500</v>
      </c>
      <c r="H737" s="400" t="str">
        <f t="shared" si="58"/>
        <v>Введите курс</v>
      </c>
      <c r="I737" s="401">
        <v>12</v>
      </c>
      <c r="J737" s="402"/>
      <c r="K737" s="403">
        <f t="shared" si="59"/>
        <v>0</v>
      </c>
      <c r="L737" s="404">
        <f t="shared" si="60"/>
        <v>0</v>
      </c>
      <c r="M737" s="405" t="str">
        <f t="shared" si="61"/>
        <v/>
      </c>
      <c r="N737" s="412"/>
    </row>
    <row r="738" spans="1:14" ht="22.5" customHeight="1">
      <c r="A738" s="393" t="s">
        <v>23076</v>
      </c>
      <c r="B738" s="407" t="s">
        <v>28110</v>
      </c>
      <c r="C738" s="408" t="s">
        <v>29069</v>
      </c>
      <c r="D738" s="409" t="s">
        <v>29070</v>
      </c>
      <c r="E738" s="410">
        <v>5000</v>
      </c>
      <c r="F738" s="398">
        <v>0.5</v>
      </c>
      <c r="G738" s="399">
        <f t="shared" si="57"/>
        <v>2500</v>
      </c>
      <c r="H738" s="400" t="str">
        <f t="shared" si="58"/>
        <v>Введите курс</v>
      </c>
      <c r="I738" s="401">
        <v>12</v>
      </c>
      <c r="J738" s="402"/>
      <c r="K738" s="403">
        <f t="shared" si="59"/>
        <v>0</v>
      </c>
      <c r="L738" s="404">
        <f t="shared" si="60"/>
        <v>0</v>
      </c>
      <c r="M738" s="405" t="str">
        <f t="shared" si="61"/>
        <v/>
      </c>
      <c r="N738" s="412"/>
    </row>
    <row r="739" spans="1:14" ht="22.5" customHeight="1">
      <c r="A739" s="393" t="s">
        <v>23078</v>
      </c>
      <c r="B739" s="407">
        <v>8806164159699</v>
      </c>
      <c r="C739" s="408" t="s">
        <v>29071</v>
      </c>
      <c r="D739" s="409" t="s">
        <v>23605</v>
      </c>
      <c r="E739" s="410">
        <v>5000</v>
      </c>
      <c r="F739" s="398">
        <v>0.5</v>
      </c>
      <c r="G739" s="399">
        <f t="shared" si="57"/>
        <v>2500</v>
      </c>
      <c r="H739" s="400" t="str">
        <f t="shared" si="58"/>
        <v>Введите курс</v>
      </c>
      <c r="I739" s="401">
        <v>12</v>
      </c>
      <c r="J739" s="402"/>
      <c r="K739" s="403">
        <f t="shared" si="59"/>
        <v>0</v>
      </c>
      <c r="L739" s="404">
        <f t="shared" si="60"/>
        <v>0</v>
      </c>
      <c r="M739" s="405" t="str">
        <f t="shared" si="61"/>
        <v/>
      </c>
      <c r="N739" s="412"/>
    </row>
    <row r="740" spans="1:14" ht="22.5" customHeight="1">
      <c r="A740" s="393" t="s">
        <v>23080</v>
      </c>
      <c r="B740" s="407">
        <v>8806164152232</v>
      </c>
      <c r="C740" s="408" t="s">
        <v>29072</v>
      </c>
      <c r="D740" s="409" t="s">
        <v>23604</v>
      </c>
      <c r="E740" s="410">
        <v>5000</v>
      </c>
      <c r="F740" s="398">
        <v>0.5</v>
      </c>
      <c r="G740" s="399">
        <f t="shared" si="57"/>
        <v>2500</v>
      </c>
      <c r="H740" s="400" t="str">
        <f t="shared" si="58"/>
        <v>Введите курс</v>
      </c>
      <c r="I740" s="401">
        <v>12</v>
      </c>
      <c r="J740" s="402"/>
      <c r="K740" s="403">
        <f t="shared" si="59"/>
        <v>0</v>
      </c>
      <c r="L740" s="404">
        <f t="shared" si="60"/>
        <v>0</v>
      </c>
      <c r="M740" s="405" t="str">
        <f t="shared" si="61"/>
        <v/>
      </c>
      <c r="N740" s="412"/>
    </row>
    <row r="741" spans="1:14" ht="22.5" customHeight="1">
      <c r="A741" s="393" t="s">
        <v>23082</v>
      </c>
      <c r="B741" s="407" t="s">
        <v>28111</v>
      </c>
      <c r="C741" s="408" t="s">
        <v>29073</v>
      </c>
      <c r="D741" s="409" t="s">
        <v>29074</v>
      </c>
      <c r="E741" s="410">
        <v>5000</v>
      </c>
      <c r="F741" s="398">
        <v>0.5</v>
      </c>
      <c r="G741" s="399">
        <f t="shared" si="57"/>
        <v>2500</v>
      </c>
      <c r="H741" s="400" t="str">
        <f t="shared" si="58"/>
        <v>Введите курс</v>
      </c>
      <c r="I741" s="401">
        <v>12</v>
      </c>
      <c r="J741" s="402"/>
      <c r="K741" s="403">
        <f t="shared" si="59"/>
        <v>0</v>
      </c>
      <c r="L741" s="404">
        <f t="shared" si="60"/>
        <v>0</v>
      </c>
      <c r="M741" s="405" t="str">
        <f t="shared" si="61"/>
        <v/>
      </c>
      <c r="N741" s="412"/>
    </row>
    <row r="742" spans="1:14" ht="22.5" customHeight="1">
      <c r="A742" s="393" t="s">
        <v>23084</v>
      </c>
      <c r="B742" s="407" t="s">
        <v>28112</v>
      </c>
      <c r="C742" s="408" t="s">
        <v>29075</v>
      </c>
      <c r="D742" s="409" t="s">
        <v>29076</v>
      </c>
      <c r="E742" s="410">
        <v>5000</v>
      </c>
      <c r="F742" s="398">
        <v>0.5</v>
      </c>
      <c r="G742" s="399">
        <f t="shared" si="57"/>
        <v>2500</v>
      </c>
      <c r="H742" s="400" t="str">
        <f t="shared" si="58"/>
        <v>Введите курс</v>
      </c>
      <c r="I742" s="401">
        <v>12</v>
      </c>
      <c r="J742" s="402"/>
      <c r="K742" s="403">
        <f t="shared" si="59"/>
        <v>0</v>
      </c>
      <c r="L742" s="404">
        <f t="shared" si="60"/>
        <v>0</v>
      </c>
      <c r="M742" s="405" t="str">
        <f t="shared" si="61"/>
        <v/>
      </c>
      <c r="N742" s="412"/>
    </row>
    <row r="743" spans="1:14" ht="22.5" customHeight="1">
      <c r="A743" s="393" t="s">
        <v>23086</v>
      </c>
      <c r="B743" s="407" t="s">
        <v>28113</v>
      </c>
      <c r="C743" s="408" t="s">
        <v>29077</v>
      </c>
      <c r="D743" s="409" t="s">
        <v>29078</v>
      </c>
      <c r="E743" s="410">
        <v>5000</v>
      </c>
      <c r="F743" s="398">
        <v>0.5</v>
      </c>
      <c r="G743" s="399">
        <f t="shared" si="57"/>
        <v>2500</v>
      </c>
      <c r="H743" s="400" t="str">
        <f t="shared" si="58"/>
        <v>Введите курс</v>
      </c>
      <c r="I743" s="401">
        <v>12</v>
      </c>
      <c r="J743" s="402"/>
      <c r="K743" s="403">
        <f t="shared" si="59"/>
        <v>0</v>
      </c>
      <c r="L743" s="404">
        <f t="shared" si="60"/>
        <v>0</v>
      </c>
      <c r="M743" s="405" t="str">
        <f t="shared" si="61"/>
        <v/>
      </c>
      <c r="N743" s="412"/>
    </row>
    <row r="744" spans="1:14" ht="22.5" customHeight="1">
      <c r="A744" s="393" t="s">
        <v>23088</v>
      </c>
      <c r="B744" s="407" t="s">
        <v>28114</v>
      </c>
      <c r="C744" s="408" t="s">
        <v>29079</v>
      </c>
      <c r="D744" s="409" t="s">
        <v>29080</v>
      </c>
      <c r="E744" s="410">
        <v>5000</v>
      </c>
      <c r="F744" s="398">
        <v>0.5</v>
      </c>
      <c r="G744" s="399">
        <f t="shared" si="57"/>
        <v>2500</v>
      </c>
      <c r="H744" s="400" t="str">
        <f t="shared" si="58"/>
        <v>Введите курс</v>
      </c>
      <c r="I744" s="401">
        <v>12</v>
      </c>
      <c r="J744" s="402"/>
      <c r="K744" s="403">
        <f t="shared" si="59"/>
        <v>0</v>
      </c>
      <c r="L744" s="404">
        <f t="shared" si="60"/>
        <v>0</v>
      </c>
      <c r="M744" s="405" t="str">
        <f t="shared" si="61"/>
        <v/>
      </c>
      <c r="N744" s="412"/>
    </row>
    <row r="745" spans="1:14" ht="22.5" customHeight="1">
      <c r="A745" s="393" t="s">
        <v>23090</v>
      </c>
      <c r="B745" s="407" t="s">
        <v>28115</v>
      </c>
      <c r="C745" s="408" t="s">
        <v>29511</v>
      </c>
      <c r="D745" s="409" t="s">
        <v>29081</v>
      </c>
      <c r="E745" s="410">
        <v>5000</v>
      </c>
      <c r="F745" s="398">
        <v>0.5</v>
      </c>
      <c r="G745" s="399">
        <f t="shared" si="57"/>
        <v>2500</v>
      </c>
      <c r="H745" s="400" t="str">
        <f t="shared" si="58"/>
        <v>Введите курс</v>
      </c>
      <c r="I745" s="401">
        <v>12</v>
      </c>
      <c r="J745" s="402"/>
      <c r="K745" s="403">
        <f t="shared" si="59"/>
        <v>0</v>
      </c>
      <c r="L745" s="404">
        <f t="shared" si="60"/>
        <v>0</v>
      </c>
      <c r="M745" s="405" t="str">
        <f t="shared" si="61"/>
        <v/>
      </c>
      <c r="N745" s="412"/>
    </row>
    <row r="746" spans="1:14" ht="22.5" customHeight="1">
      <c r="A746" s="393" t="s">
        <v>23091</v>
      </c>
      <c r="B746" s="407" t="s">
        <v>28116</v>
      </c>
      <c r="C746" s="408" t="s">
        <v>29082</v>
      </c>
      <c r="D746" s="409" t="s">
        <v>29083</v>
      </c>
      <c r="E746" s="410">
        <v>5000</v>
      </c>
      <c r="F746" s="398">
        <v>0.5</v>
      </c>
      <c r="G746" s="399">
        <f t="shared" si="57"/>
        <v>2500</v>
      </c>
      <c r="H746" s="400" t="str">
        <f t="shared" si="58"/>
        <v>Введите курс</v>
      </c>
      <c r="I746" s="401">
        <v>12</v>
      </c>
      <c r="J746" s="402"/>
      <c r="K746" s="403">
        <f t="shared" si="59"/>
        <v>0</v>
      </c>
      <c r="L746" s="404">
        <f t="shared" si="60"/>
        <v>0</v>
      </c>
      <c r="M746" s="405" t="str">
        <f t="shared" si="61"/>
        <v/>
      </c>
      <c r="N746" s="412"/>
    </row>
    <row r="747" spans="1:14" ht="22.5" customHeight="1">
      <c r="A747" s="393" t="s">
        <v>23092</v>
      </c>
      <c r="B747" s="407">
        <v>8806164136256</v>
      </c>
      <c r="C747" s="408" t="s">
        <v>29084</v>
      </c>
      <c r="D747" s="409" t="s">
        <v>23079</v>
      </c>
      <c r="E747" s="410">
        <v>5500</v>
      </c>
      <c r="F747" s="398">
        <v>0.5</v>
      </c>
      <c r="G747" s="399">
        <f t="shared" si="57"/>
        <v>2750</v>
      </c>
      <c r="H747" s="400" t="str">
        <f t="shared" si="58"/>
        <v>Введите курс</v>
      </c>
      <c r="I747" s="401">
        <v>12</v>
      </c>
      <c r="J747" s="402"/>
      <c r="K747" s="403">
        <f t="shared" si="59"/>
        <v>0</v>
      </c>
      <c r="L747" s="404">
        <f t="shared" si="60"/>
        <v>0</v>
      </c>
      <c r="M747" s="405" t="str">
        <f t="shared" si="61"/>
        <v/>
      </c>
      <c r="N747" s="412"/>
    </row>
    <row r="748" spans="1:14" ht="22.5" customHeight="1">
      <c r="A748" s="393" t="s">
        <v>23093</v>
      </c>
      <c r="B748" s="407">
        <v>8806164136201</v>
      </c>
      <c r="C748" s="408" t="s">
        <v>29085</v>
      </c>
      <c r="D748" s="409" t="s">
        <v>23077</v>
      </c>
      <c r="E748" s="410">
        <v>5500</v>
      </c>
      <c r="F748" s="398">
        <v>0.5</v>
      </c>
      <c r="G748" s="399">
        <f t="shared" si="57"/>
        <v>2750</v>
      </c>
      <c r="H748" s="400" t="str">
        <f t="shared" si="58"/>
        <v>Введите курс</v>
      </c>
      <c r="I748" s="401">
        <v>12</v>
      </c>
      <c r="J748" s="402"/>
      <c r="K748" s="403">
        <f t="shared" si="59"/>
        <v>0</v>
      </c>
      <c r="L748" s="404">
        <f t="shared" si="60"/>
        <v>0</v>
      </c>
      <c r="M748" s="405" t="str">
        <f t="shared" si="61"/>
        <v/>
      </c>
      <c r="N748" s="412"/>
    </row>
    <row r="749" spans="1:14" ht="22.5" customHeight="1">
      <c r="A749" s="393" t="s">
        <v>23094</v>
      </c>
      <c r="B749" s="407">
        <v>8806164136225</v>
      </c>
      <c r="C749" s="408" t="s">
        <v>29086</v>
      </c>
      <c r="D749" s="409" t="s">
        <v>23074</v>
      </c>
      <c r="E749" s="410">
        <v>5500</v>
      </c>
      <c r="F749" s="398">
        <v>0.5</v>
      </c>
      <c r="G749" s="399">
        <f t="shared" si="57"/>
        <v>2750</v>
      </c>
      <c r="H749" s="400" t="str">
        <f t="shared" si="58"/>
        <v>Введите курс</v>
      </c>
      <c r="I749" s="401">
        <v>12</v>
      </c>
      <c r="J749" s="402"/>
      <c r="K749" s="403">
        <f t="shared" si="59"/>
        <v>0</v>
      </c>
      <c r="L749" s="404">
        <f t="shared" si="60"/>
        <v>0</v>
      </c>
      <c r="M749" s="405" t="str">
        <f t="shared" si="61"/>
        <v/>
      </c>
      <c r="N749" s="412"/>
    </row>
    <row r="750" spans="1:14" ht="22.5" customHeight="1">
      <c r="A750" s="393" t="s">
        <v>23095</v>
      </c>
      <c r="B750" s="407">
        <v>8806164136232</v>
      </c>
      <c r="C750" s="408" t="s">
        <v>29087</v>
      </c>
      <c r="D750" s="409" t="s">
        <v>23072</v>
      </c>
      <c r="E750" s="410">
        <v>5500</v>
      </c>
      <c r="F750" s="398">
        <v>0.5</v>
      </c>
      <c r="G750" s="399">
        <f t="shared" si="57"/>
        <v>2750</v>
      </c>
      <c r="H750" s="400" t="str">
        <f t="shared" si="58"/>
        <v>Введите курс</v>
      </c>
      <c r="I750" s="401">
        <v>12</v>
      </c>
      <c r="J750" s="402"/>
      <c r="K750" s="403">
        <f t="shared" si="59"/>
        <v>0</v>
      </c>
      <c r="L750" s="404">
        <f t="shared" si="60"/>
        <v>0</v>
      </c>
      <c r="M750" s="405" t="str">
        <f t="shared" si="61"/>
        <v/>
      </c>
      <c r="N750" s="412"/>
    </row>
    <row r="751" spans="1:14" ht="22.5" customHeight="1">
      <c r="A751" s="393" t="s">
        <v>23096</v>
      </c>
      <c r="B751" s="407">
        <v>8806164136218</v>
      </c>
      <c r="C751" s="408" t="s">
        <v>29088</v>
      </c>
      <c r="D751" s="409" t="s">
        <v>23070</v>
      </c>
      <c r="E751" s="410">
        <v>5500</v>
      </c>
      <c r="F751" s="398">
        <v>0.5</v>
      </c>
      <c r="G751" s="399">
        <f t="shared" si="57"/>
        <v>2750</v>
      </c>
      <c r="H751" s="400" t="str">
        <f t="shared" si="58"/>
        <v>Введите курс</v>
      </c>
      <c r="I751" s="401">
        <v>12</v>
      </c>
      <c r="J751" s="402"/>
      <c r="K751" s="403">
        <f t="shared" si="59"/>
        <v>0</v>
      </c>
      <c r="L751" s="404">
        <f t="shared" si="60"/>
        <v>0</v>
      </c>
      <c r="M751" s="405" t="str">
        <f t="shared" si="61"/>
        <v/>
      </c>
      <c r="N751" s="412"/>
    </row>
    <row r="752" spans="1:14" ht="22.5" customHeight="1">
      <c r="A752" s="393" t="s">
        <v>23097</v>
      </c>
      <c r="B752" s="407">
        <v>8806164168349</v>
      </c>
      <c r="C752" s="408" t="s">
        <v>29089</v>
      </c>
      <c r="D752" s="409" t="s">
        <v>23421</v>
      </c>
      <c r="E752" s="410">
        <v>4000</v>
      </c>
      <c r="F752" s="398">
        <v>0.5</v>
      </c>
      <c r="G752" s="399">
        <f t="shared" si="57"/>
        <v>2000</v>
      </c>
      <c r="H752" s="400" t="str">
        <f t="shared" si="58"/>
        <v>Введите курс</v>
      </c>
      <c r="I752" s="401">
        <v>12</v>
      </c>
      <c r="J752" s="402"/>
      <c r="K752" s="403">
        <f t="shared" si="59"/>
        <v>0</v>
      </c>
      <c r="L752" s="404">
        <f t="shared" si="60"/>
        <v>0</v>
      </c>
      <c r="M752" s="405" t="str">
        <f t="shared" si="61"/>
        <v/>
      </c>
      <c r="N752" s="412"/>
    </row>
    <row r="753" spans="1:14" ht="22.5" customHeight="1">
      <c r="A753" s="393" t="s">
        <v>23098</v>
      </c>
      <c r="B753" s="407">
        <v>8806164142660</v>
      </c>
      <c r="C753" s="408" t="s">
        <v>29090</v>
      </c>
      <c r="D753" s="409" t="s">
        <v>23465</v>
      </c>
      <c r="E753" s="410">
        <v>5500</v>
      </c>
      <c r="F753" s="398">
        <v>0.5</v>
      </c>
      <c r="G753" s="399">
        <f t="shared" si="57"/>
        <v>2750</v>
      </c>
      <c r="H753" s="400" t="str">
        <f t="shared" si="58"/>
        <v>Введите курс</v>
      </c>
      <c r="I753" s="401">
        <v>12</v>
      </c>
      <c r="J753" s="402"/>
      <c r="K753" s="403">
        <f t="shared" si="59"/>
        <v>0</v>
      </c>
      <c r="L753" s="404">
        <f t="shared" si="60"/>
        <v>0</v>
      </c>
      <c r="M753" s="405" t="str">
        <f t="shared" si="61"/>
        <v/>
      </c>
      <c r="N753" s="412"/>
    </row>
    <row r="754" spans="1:14" ht="22.5" customHeight="1">
      <c r="A754" s="393" t="s">
        <v>23099</v>
      </c>
      <c r="B754" s="407">
        <v>8806164114384</v>
      </c>
      <c r="C754" s="408" t="s">
        <v>29091</v>
      </c>
      <c r="D754" s="409" t="s">
        <v>23463</v>
      </c>
      <c r="E754" s="410">
        <v>5500</v>
      </c>
      <c r="F754" s="398">
        <v>0.5</v>
      </c>
      <c r="G754" s="399">
        <f t="shared" si="57"/>
        <v>2750</v>
      </c>
      <c r="H754" s="400" t="str">
        <f t="shared" si="58"/>
        <v>Введите курс</v>
      </c>
      <c r="I754" s="401">
        <v>12</v>
      </c>
      <c r="J754" s="402"/>
      <c r="K754" s="403">
        <f t="shared" si="59"/>
        <v>0</v>
      </c>
      <c r="L754" s="404">
        <f t="shared" si="60"/>
        <v>0</v>
      </c>
      <c r="M754" s="405" t="str">
        <f t="shared" si="61"/>
        <v/>
      </c>
      <c r="N754" s="412"/>
    </row>
    <row r="755" spans="1:14" ht="22.5" customHeight="1">
      <c r="A755" s="393" t="s">
        <v>23100</v>
      </c>
      <c r="B755" s="407">
        <v>8806164114360</v>
      </c>
      <c r="C755" s="408" t="s">
        <v>29092</v>
      </c>
      <c r="D755" s="409" t="s">
        <v>23460</v>
      </c>
      <c r="E755" s="410">
        <v>5500</v>
      </c>
      <c r="F755" s="398">
        <v>0.5</v>
      </c>
      <c r="G755" s="399">
        <f t="shared" si="57"/>
        <v>2750</v>
      </c>
      <c r="H755" s="400" t="str">
        <f t="shared" si="58"/>
        <v>Введите курс</v>
      </c>
      <c r="I755" s="401">
        <v>12</v>
      </c>
      <c r="J755" s="402"/>
      <c r="K755" s="403">
        <f t="shared" si="59"/>
        <v>0</v>
      </c>
      <c r="L755" s="404">
        <f t="shared" si="60"/>
        <v>0</v>
      </c>
      <c r="M755" s="405" t="str">
        <f t="shared" si="61"/>
        <v/>
      </c>
      <c r="N755" s="412"/>
    </row>
    <row r="756" spans="1:14" ht="22.5" customHeight="1">
      <c r="A756" s="393" t="s">
        <v>23101</v>
      </c>
      <c r="B756" s="407">
        <v>8806164154724</v>
      </c>
      <c r="C756" s="408" t="s">
        <v>29093</v>
      </c>
      <c r="D756" s="409" t="s">
        <v>23353</v>
      </c>
      <c r="E756" s="410">
        <v>6000</v>
      </c>
      <c r="F756" s="398">
        <v>0.5</v>
      </c>
      <c r="G756" s="399">
        <f t="shared" si="57"/>
        <v>3000</v>
      </c>
      <c r="H756" s="400" t="str">
        <f t="shared" si="58"/>
        <v>Введите курс</v>
      </c>
      <c r="I756" s="401">
        <v>12</v>
      </c>
      <c r="J756" s="402"/>
      <c r="K756" s="403">
        <f t="shared" si="59"/>
        <v>0</v>
      </c>
      <c r="L756" s="404">
        <f t="shared" si="60"/>
        <v>0</v>
      </c>
      <c r="M756" s="405" t="str">
        <f t="shared" si="61"/>
        <v/>
      </c>
      <c r="N756" s="412"/>
    </row>
    <row r="757" spans="1:14" ht="22.5" customHeight="1">
      <c r="A757" s="393" t="s">
        <v>23102</v>
      </c>
      <c r="B757" s="407">
        <v>8806164154717</v>
      </c>
      <c r="C757" s="408" t="s">
        <v>29094</v>
      </c>
      <c r="D757" s="409" t="s">
        <v>23351</v>
      </c>
      <c r="E757" s="410">
        <v>6000</v>
      </c>
      <c r="F757" s="398">
        <v>0.5</v>
      </c>
      <c r="G757" s="399">
        <f t="shared" si="57"/>
        <v>3000</v>
      </c>
      <c r="H757" s="400" t="str">
        <f t="shared" si="58"/>
        <v>Введите курс</v>
      </c>
      <c r="I757" s="401">
        <v>12</v>
      </c>
      <c r="J757" s="402"/>
      <c r="K757" s="403">
        <f t="shared" si="59"/>
        <v>0</v>
      </c>
      <c r="L757" s="404">
        <f t="shared" si="60"/>
        <v>0</v>
      </c>
      <c r="M757" s="405" t="str">
        <f t="shared" si="61"/>
        <v/>
      </c>
      <c r="N757" s="412"/>
    </row>
    <row r="758" spans="1:14" ht="22.5" customHeight="1">
      <c r="A758" s="393" t="s">
        <v>23103</v>
      </c>
      <c r="B758" s="407">
        <v>8806164154700</v>
      </c>
      <c r="C758" s="408" t="s">
        <v>29095</v>
      </c>
      <c r="D758" s="409" t="s">
        <v>23349</v>
      </c>
      <c r="E758" s="410">
        <v>6000</v>
      </c>
      <c r="F758" s="398">
        <v>0.5</v>
      </c>
      <c r="G758" s="399">
        <f t="shared" si="57"/>
        <v>3000</v>
      </c>
      <c r="H758" s="400" t="str">
        <f t="shared" si="58"/>
        <v>Введите курс</v>
      </c>
      <c r="I758" s="401">
        <v>12</v>
      </c>
      <c r="J758" s="402"/>
      <c r="K758" s="403">
        <f t="shared" si="59"/>
        <v>0</v>
      </c>
      <c r="L758" s="404">
        <f t="shared" si="60"/>
        <v>0</v>
      </c>
      <c r="M758" s="405" t="str">
        <f t="shared" si="61"/>
        <v/>
      </c>
      <c r="N758" s="412"/>
    </row>
    <row r="759" spans="1:14" ht="22.5" customHeight="1">
      <c r="A759" s="393" t="s">
        <v>23104</v>
      </c>
      <c r="B759" s="407">
        <v>8806164151297</v>
      </c>
      <c r="C759" s="408" t="s">
        <v>29096</v>
      </c>
      <c r="D759" s="409" t="s">
        <v>23347</v>
      </c>
      <c r="E759" s="410">
        <v>6000</v>
      </c>
      <c r="F759" s="398">
        <v>0.5</v>
      </c>
      <c r="G759" s="399">
        <f t="shared" si="57"/>
        <v>3000</v>
      </c>
      <c r="H759" s="400" t="str">
        <f t="shared" si="58"/>
        <v>Введите курс</v>
      </c>
      <c r="I759" s="401">
        <v>12</v>
      </c>
      <c r="J759" s="402"/>
      <c r="K759" s="403">
        <f t="shared" si="59"/>
        <v>0</v>
      </c>
      <c r="L759" s="404">
        <f t="shared" si="60"/>
        <v>0</v>
      </c>
      <c r="M759" s="405" t="str">
        <f t="shared" si="61"/>
        <v/>
      </c>
      <c r="N759" s="412"/>
    </row>
    <row r="760" spans="1:14" ht="22.5" customHeight="1">
      <c r="A760" s="393" t="s">
        <v>23105</v>
      </c>
      <c r="B760" s="407">
        <v>8806164151273</v>
      </c>
      <c r="C760" s="408" t="s">
        <v>29097</v>
      </c>
      <c r="D760" s="409" t="s">
        <v>23345</v>
      </c>
      <c r="E760" s="410">
        <v>6000</v>
      </c>
      <c r="F760" s="398">
        <v>0.5</v>
      </c>
      <c r="G760" s="399">
        <f t="shared" si="57"/>
        <v>3000</v>
      </c>
      <c r="H760" s="400" t="str">
        <f t="shared" si="58"/>
        <v>Введите курс</v>
      </c>
      <c r="I760" s="401">
        <v>12</v>
      </c>
      <c r="J760" s="402"/>
      <c r="K760" s="403">
        <f t="shared" si="59"/>
        <v>0</v>
      </c>
      <c r="L760" s="404">
        <f t="shared" si="60"/>
        <v>0</v>
      </c>
      <c r="M760" s="405" t="str">
        <f t="shared" si="61"/>
        <v/>
      </c>
      <c r="N760" s="412"/>
    </row>
    <row r="761" spans="1:14" ht="22.5" customHeight="1">
      <c r="A761" s="393" t="s">
        <v>23106</v>
      </c>
      <c r="B761" s="407">
        <v>8806164151266</v>
      </c>
      <c r="C761" s="408" t="s">
        <v>29098</v>
      </c>
      <c r="D761" s="409" t="s">
        <v>23343</v>
      </c>
      <c r="E761" s="410">
        <v>6000</v>
      </c>
      <c r="F761" s="398">
        <v>0.5</v>
      </c>
      <c r="G761" s="399">
        <f t="shared" si="57"/>
        <v>3000</v>
      </c>
      <c r="H761" s="400" t="str">
        <f t="shared" si="58"/>
        <v>Введите курс</v>
      </c>
      <c r="I761" s="401">
        <v>12</v>
      </c>
      <c r="J761" s="402"/>
      <c r="K761" s="403">
        <f t="shared" si="59"/>
        <v>0</v>
      </c>
      <c r="L761" s="404">
        <f t="shared" si="60"/>
        <v>0</v>
      </c>
      <c r="M761" s="405" t="str">
        <f t="shared" si="61"/>
        <v/>
      </c>
      <c r="N761" s="412"/>
    </row>
    <row r="762" spans="1:14" ht="22.5" customHeight="1">
      <c r="A762" s="393" t="s">
        <v>23107</v>
      </c>
      <c r="B762" s="407">
        <v>8806164146439</v>
      </c>
      <c r="C762" s="408" t="s">
        <v>29099</v>
      </c>
      <c r="D762" s="409" t="s">
        <v>23341</v>
      </c>
      <c r="E762" s="410">
        <v>6000</v>
      </c>
      <c r="F762" s="398">
        <v>0.5</v>
      </c>
      <c r="G762" s="399">
        <f t="shared" si="57"/>
        <v>3000</v>
      </c>
      <c r="H762" s="400" t="str">
        <f t="shared" si="58"/>
        <v>Введите курс</v>
      </c>
      <c r="I762" s="401">
        <v>12</v>
      </c>
      <c r="J762" s="402"/>
      <c r="K762" s="403">
        <f t="shared" si="59"/>
        <v>0</v>
      </c>
      <c r="L762" s="404">
        <f t="shared" si="60"/>
        <v>0</v>
      </c>
      <c r="M762" s="405" t="str">
        <f t="shared" si="61"/>
        <v/>
      </c>
      <c r="N762" s="412"/>
    </row>
    <row r="763" spans="1:14" ht="22.5" customHeight="1">
      <c r="A763" s="393" t="s">
        <v>23108</v>
      </c>
      <c r="B763" s="407">
        <v>8806164146422</v>
      </c>
      <c r="C763" s="408" t="s">
        <v>29100</v>
      </c>
      <c r="D763" s="409" t="s">
        <v>23339</v>
      </c>
      <c r="E763" s="410">
        <v>6000</v>
      </c>
      <c r="F763" s="398">
        <v>0.5</v>
      </c>
      <c r="G763" s="399">
        <f t="shared" si="57"/>
        <v>3000</v>
      </c>
      <c r="H763" s="400" t="str">
        <f t="shared" si="58"/>
        <v>Введите курс</v>
      </c>
      <c r="I763" s="401">
        <v>12</v>
      </c>
      <c r="J763" s="402"/>
      <c r="K763" s="403">
        <f t="shared" si="59"/>
        <v>0</v>
      </c>
      <c r="L763" s="404">
        <f t="shared" si="60"/>
        <v>0</v>
      </c>
      <c r="M763" s="405" t="str">
        <f t="shared" si="61"/>
        <v/>
      </c>
      <c r="N763" s="412"/>
    </row>
    <row r="764" spans="1:14" ht="22.5" customHeight="1">
      <c r="A764" s="393" t="s">
        <v>23109</v>
      </c>
      <c r="B764" s="407">
        <v>8806164146415</v>
      </c>
      <c r="C764" s="408" t="s">
        <v>29101</v>
      </c>
      <c r="D764" s="409" t="s">
        <v>23337</v>
      </c>
      <c r="E764" s="410">
        <v>6000</v>
      </c>
      <c r="F764" s="398">
        <v>0.5</v>
      </c>
      <c r="G764" s="399">
        <f t="shared" si="57"/>
        <v>3000</v>
      </c>
      <c r="H764" s="400" t="str">
        <f t="shared" si="58"/>
        <v>Введите курс</v>
      </c>
      <c r="I764" s="401">
        <v>12</v>
      </c>
      <c r="J764" s="402"/>
      <c r="K764" s="403">
        <f t="shared" si="59"/>
        <v>0</v>
      </c>
      <c r="L764" s="404">
        <f t="shared" si="60"/>
        <v>0</v>
      </c>
      <c r="M764" s="405" t="str">
        <f t="shared" si="61"/>
        <v/>
      </c>
      <c r="N764" s="412"/>
    </row>
    <row r="765" spans="1:14" ht="22.5" customHeight="1">
      <c r="A765" s="393" t="s">
        <v>23110</v>
      </c>
      <c r="B765" s="407">
        <v>8806164146408</v>
      </c>
      <c r="C765" s="408" t="s">
        <v>29102</v>
      </c>
      <c r="D765" s="409" t="s">
        <v>23335</v>
      </c>
      <c r="E765" s="410">
        <v>6000</v>
      </c>
      <c r="F765" s="398">
        <v>0.5</v>
      </c>
      <c r="G765" s="399">
        <f t="shared" si="57"/>
        <v>3000</v>
      </c>
      <c r="H765" s="400" t="str">
        <f t="shared" si="58"/>
        <v>Введите курс</v>
      </c>
      <c r="I765" s="401">
        <v>12</v>
      </c>
      <c r="J765" s="402"/>
      <c r="K765" s="403">
        <f t="shared" si="59"/>
        <v>0</v>
      </c>
      <c r="L765" s="404">
        <f t="shared" si="60"/>
        <v>0</v>
      </c>
      <c r="M765" s="405" t="str">
        <f t="shared" si="61"/>
        <v/>
      </c>
      <c r="N765" s="412"/>
    </row>
    <row r="766" spans="1:14" ht="22.5" customHeight="1">
      <c r="A766" s="393" t="s">
        <v>23111</v>
      </c>
      <c r="B766" s="407">
        <v>8806164119341</v>
      </c>
      <c r="C766" s="408" t="s">
        <v>29103</v>
      </c>
      <c r="D766" s="409" t="s">
        <v>23411</v>
      </c>
      <c r="E766" s="410">
        <v>4500</v>
      </c>
      <c r="F766" s="398">
        <v>0.5</v>
      </c>
      <c r="G766" s="399">
        <f t="shared" si="57"/>
        <v>2250</v>
      </c>
      <c r="H766" s="400" t="str">
        <f t="shared" si="58"/>
        <v>Введите курс</v>
      </c>
      <c r="I766" s="401">
        <v>12</v>
      </c>
      <c r="J766" s="402"/>
      <c r="K766" s="403">
        <f t="shared" si="59"/>
        <v>0</v>
      </c>
      <c r="L766" s="404">
        <f t="shared" si="60"/>
        <v>0</v>
      </c>
      <c r="M766" s="405" t="str">
        <f t="shared" si="61"/>
        <v/>
      </c>
      <c r="N766" s="412"/>
    </row>
    <row r="767" spans="1:14" ht="22.5" customHeight="1">
      <c r="A767" s="393" t="s">
        <v>23112</v>
      </c>
      <c r="B767" s="407">
        <v>8806164119334</v>
      </c>
      <c r="C767" s="408" t="s">
        <v>29104</v>
      </c>
      <c r="D767" s="409" t="s">
        <v>23409</v>
      </c>
      <c r="E767" s="410">
        <v>4500</v>
      </c>
      <c r="F767" s="398">
        <v>0.5</v>
      </c>
      <c r="G767" s="399">
        <f t="shared" si="57"/>
        <v>2250</v>
      </c>
      <c r="H767" s="400" t="str">
        <f t="shared" si="58"/>
        <v>Введите курс</v>
      </c>
      <c r="I767" s="401">
        <v>12</v>
      </c>
      <c r="J767" s="402"/>
      <c r="K767" s="403">
        <f t="shared" si="59"/>
        <v>0</v>
      </c>
      <c r="L767" s="404">
        <f t="shared" si="60"/>
        <v>0</v>
      </c>
      <c r="M767" s="405" t="str">
        <f t="shared" si="61"/>
        <v/>
      </c>
      <c r="N767" s="412"/>
    </row>
    <row r="768" spans="1:14" ht="22.5" customHeight="1">
      <c r="A768" s="393" t="s">
        <v>23113</v>
      </c>
      <c r="B768" s="407">
        <v>8806164166857</v>
      </c>
      <c r="C768" s="408" t="s">
        <v>29105</v>
      </c>
      <c r="D768" s="409" t="s">
        <v>23331</v>
      </c>
      <c r="E768" s="410">
        <v>4000</v>
      </c>
      <c r="F768" s="398">
        <v>0.5</v>
      </c>
      <c r="G768" s="399">
        <f t="shared" si="57"/>
        <v>2000</v>
      </c>
      <c r="H768" s="400" t="str">
        <f t="shared" si="58"/>
        <v>Введите курс</v>
      </c>
      <c r="I768" s="401">
        <v>12</v>
      </c>
      <c r="J768" s="402"/>
      <c r="K768" s="403">
        <f t="shared" si="59"/>
        <v>0</v>
      </c>
      <c r="L768" s="404">
        <f t="shared" si="60"/>
        <v>0</v>
      </c>
      <c r="M768" s="405" t="str">
        <f t="shared" si="61"/>
        <v/>
      </c>
      <c r="N768" s="412"/>
    </row>
    <row r="769" spans="1:14" ht="22.5" customHeight="1">
      <c r="A769" s="393" t="s">
        <v>23114</v>
      </c>
      <c r="B769" s="407">
        <v>8806164166826</v>
      </c>
      <c r="C769" s="408" t="s">
        <v>29106</v>
      </c>
      <c r="D769" s="409" t="s">
        <v>23327</v>
      </c>
      <c r="E769" s="410">
        <v>4000</v>
      </c>
      <c r="F769" s="398">
        <v>0.5</v>
      </c>
      <c r="G769" s="399">
        <f t="shared" si="57"/>
        <v>2000</v>
      </c>
      <c r="H769" s="400" t="str">
        <f t="shared" si="58"/>
        <v>Введите курс</v>
      </c>
      <c r="I769" s="401">
        <v>12</v>
      </c>
      <c r="J769" s="402"/>
      <c r="K769" s="403">
        <f t="shared" si="59"/>
        <v>0</v>
      </c>
      <c r="L769" s="404">
        <f t="shared" si="60"/>
        <v>0</v>
      </c>
      <c r="M769" s="405" t="str">
        <f t="shared" si="61"/>
        <v/>
      </c>
      <c r="N769" s="412"/>
    </row>
    <row r="770" spans="1:14" ht="22.5" customHeight="1">
      <c r="A770" s="393" t="s">
        <v>23115</v>
      </c>
      <c r="B770" s="407">
        <v>8806164143919</v>
      </c>
      <c r="C770" s="408" t="s">
        <v>29107</v>
      </c>
      <c r="D770" s="409" t="s">
        <v>23325</v>
      </c>
      <c r="E770" s="410">
        <v>4500</v>
      </c>
      <c r="F770" s="398">
        <v>0.5</v>
      </c>
      <c r="G770" s="399">
        <f t="shared" si="57"/>
        <v>2250</v>
      </c>
      <c r="H770" s="400" t="str">
        <f t="shared" si="58"/>
        <v>Введите курс</v>
      </c>
      <c r="I770" s="401">
        <v>12</v>
      </c>
      <c r="J770" s="402"/>
      <c r="K770" s="403">
        <f t="shared" si="59"/>
        <v>0</v>
      </c>
      <c r="L770" s="404">
        <f t="shared" si="60"/>
        <v>0</v>
      </c>
      <c r="M770" s="405" t="str">
        <f t="shared" si="61"/>
        <v/>
      </c>
      <c r="N770" s="412"/>
    </row>
    <row r="771" spans="1:14" ht="22.5" customHeight="1">
      <c r="A771" s="393" t="s">
        <v>23116</v>
      </c>
      <c r="B771" s="407">
        <v>8806164143902</v>
      </c>
      <c r="C771" s="408" t="s">
        <v>29108</v>
      </c>
      <c r="D771" s="409" t="s">
        <v>23323</v>
      </c>
      <c r="E771" s="410">
        <v>4500</v>
      </c>
      <c r="F771" s="398">
        <v>0.5</v>
      </c>
      <c r="G771" s="399">
        <f t="shared" si="57"/>
        <v>2250</v>
      </c>
      <c r="H771" s="400" t="str">
        <f t="shared" si="58"/>
        <v>Введите курс</v>
      </c>
      <c r="I771" s="401">
        <v>12</v>
      </c>
      <c r="J771" s="402"/>
      <c r="K771" s="403">
        <f t="shared" si="59"/>
        <v>0</v>
      </c>
      <c r="L771" s="404">
        <f t="shared" si="60"/>
        <v>0</v>
      </c>
      <c r="M771" s="405" t="str">
        <f t="shared" si="61"/>
        <v/>
      </c>
      <c r="N771" s="412"/>
    </row>
    <row r="772" spans="1:14" ht="22.5" customHeight="1">
      <c r="A772" s="393" t="s">
        <v>23117</v>
      </c>
      <c r="B772" s="407">
        <v>8806164143889</v>
      </c>
      <c r="C772" s="408" t="s">
        <v>29109</v>
      </c>
      <c r="D772" s="409" t="s">
        <v>23320</v>
      </c>
      <c r="E772" s="410">
        <v>4500</v>
      </c>
      <c r="F772" s="398">
        <v>0.5</v>
      </c>
      <c r="G772" s="399">
        <f t="shared" ref="G772:G835" si="62">E772*F772</f>
        <v>2250</v>
      </c>
      <c r="H772" s="400" t="str">
        <f t="shared" ref="H772:H835" si="63">IF($H$1="","Введите курс",G772/$H$1)</f>
        <v>Введите курс</v>
      </c>
      <c r="I772" s="401">
        <v>12</v>
      </c>
      <c r="J772" s="402"/>
      <c r="K772" s="403">
        <f t="shared" ref="K772:K835" si="64">J772*I772</f>
        <v>0</v>
      </c>
      <c r="L772" s="404">
        <f t="shared" ref="L772:L835" si="65">K772*G772</f>
        <v>0</v>
      </c>
      <c r="M772" s="405" t="str">
        <f t="shared" ref="M772:M835" si="66">IFERROR(K772*H772,"")</f>
        <v/>
      </c>
      <c r="N772" s="412"/>
    </row>
    <row r="773" spans="1:14" ht="22.5" customHeight="1">
      <c r="A773" s="393" t="s">
        <v>23118</v>
      </c>
      <c r="B773" s="407" t="s">
        <v>28117</v>
      </c>
      <c r="C773" s="408" t="s">
        <v>29110</v>
      </c>
      <c r="D773" s="409" t="s">
        <v>29111</v>
      </c>
      <c r="E773" s="410">
        <v>12000</v>
      </c>
      <c r="F773" s="398">
        <v>0.5</v>
      </c>
      <c r="G773" s="399">
        <f t="shared" si="62"/>
        <v>6000</v>
      </c>
      <c r="H773" s="400" t="str">
        <f t="shared" si="63"/>
        <v>Введите курс</v>
      </c>
      <c r="I773" s="401">
        <v>12</v>
      </c>
      <c r="J773" s="402"/>
      <c r="K773" s="403">
        <f t="shared" si="64"/>
        <v>0</v>
      </c>
      <c r="L773" s="404">
        <f t="shared" si="65"/>
        <v>0</v>
      </c>
      <c r="M773" s="405" t="str">
        <f t="shared" si="66"/>
        <v/>
      </c>
      <c r="N773" s="412"/>
    </row>
    <row r="774" spans="1:14" ht="22.5" customHeight="1">
      <c r="A774" s="393" t="s">
        <v>23120</v>
      </c>
      <c r="B774" s="407">
        <v>8806164123041</v>
      </c>
      <c r="C774" s="408" t="s">
        <v>29112</v>
      </c>
      <c r="D774" s="409" t="s">
        <v>23628</v>
      </c>
      <c r="E774" s="410">
        <v>9500</v>
      </c>
      <c r="F774" s="398">
        <v>0.5</v>
      </c>
      <c r="G774" s="399">
        <f t="shared" si="62"/>
        <v>4750</v>
      </c>
      <c r="H774" s="400" t="str">
        <f t="shared" si="63"/>
        <v>Введите курс</v>
      </c>
      <c r="I774" s="401">
        <v>12</v>
      </c>
      <c r="J774" s="402"/>
      <c r="K774" s="403">
        <f t="shared" si="64"/>
        <v>0</v>
      </c>
      <c r="L774" s="404">
        <f t="shared" si="65"/>
        <v>0</v>
      </c>
      <c r="M774" s="405" t="str">
        <f t="shared" si="66"/>
        <v/>
      </c>
      <c r="N774" s="412"/>
    </row>
    <row r="775" spans="1:14" ht="22.5" customHeight="1">
      <c r="A775" s="393" t="s">
        <v>23122</v>
      </c>
      <c r="B775" s="407">
        <v>8806164123034</v>
      </c>
      <c r="C775" s="408" t="s">
        <v>29113</v>
      </c>
      <c r="D775" s="409" t="s">
        <v>23627</v>
      </c>
      <c r="E775" s="410">
        <v>9500</v>
      </c>
      <c r="F775" s="398">
        <v>0.5</v>
      </c>
      <c r="G775" s="399">
        <f t="shared" si="62"/>
        <v>4750</v>
      </c>
      <c r="H775" s="400" t="str">
        <f t="shared" si="63"/>
        <v>Введите курс</v>
      </c>
      <c r="I775" s="401">
        <v>12</v>
      </c>
      <c r="J775" s="402"/>
      <c r="K775" s="403">
        <f t="shared" si="64"/>
        <v>0</v>
      </c>
      <c r="L775" s="404">
        <f t="shared" si="65"/>
        <v>0</v>
      </c>
      <c r="M775" s="405" t="str">
        <f t="shared" si="66"/>
        <v/>
      </c>
      <c r="N775" s="412"/>
    </row>
    <row r="776" spans="1:14" ht="22.5" customHeight="1">
      <c r="A776" s="393" t="s">
        <v>23123</v>
      </c>
      <c r="B776" s="407">
        <v>8806164126851</v>
      </c>
      <c r="C776" s="408" t="s">
        <v>29114</v>
      </c>
      <c r="D776" s="409" t="s">
        <v>23603</v>
      </c>
      <c r="E776" s="410">
        <v>9500</v>
      </c>
      <c r="F776" s="398">
        <v>0.5</v>
      </c>
      <c r="G776" s="399">
        <f t="shared" si="62"/>
        <v>4750</v>
      </c>
      <c r="H776" s="400" t="str">
        <f t="shared" si="63"/>
        <v>Введите курс</v>
      </c>
      <c r="I776" s="401">
        <v>12</v>
      </c>
      <c r="J776" s="402"/>
      <c r="K776" s="403">
        <f t="shared" si="64"/>
        <v>0</v>
      </c>
      <c r="L776" s="404">
        <f t="shared" si="65"/>
        <v>0</v>
      </c>
      <c r="M776" s="405" t="str">
        <f t="shared" si="66"/>
        <v/>
      </c>
      <c r="N776" s="412"/>
    </row>
    <row r="777" spans="1:14" ht="22.5" customHeight="1">
      <c r="A777" s="393" t="s">
        <v>23125</v>
      </c>
      <c r="B777" s="407">
        <v>8806164168257</v>
      </c>
      <c r="C777" s="408" t="s">
        <v>29115</v>
      </c>
      <c r="D777" s="409" t="s">
        <v>22462</v>
      </c>
      <c r="E777" s="410">
        <v>10000</v>
      </c>
      <c r="F777" s="398">
        <v>0.5</v>
      </c>
      <c r="G777" s="399">
        <f t="shared" si="62"/>
        <v>5000</v>
      </c>
      <c r="H777" s="400" t="str">
        <f t="shared" si="63"/>
        <v>Введите курс</v>
      </c>
      <c r="I777" s="401">
        <v>12</v>
      </c>
      <c r="J777" s="402"/>
      <c r="K777" s="403">
        <f t="shared" si="64"/>
        <v>0</v>
      </c>
      <c r="L777" s="404">
        <f t="shared" si="65"/>
        <v>0</v>
      </c>
      <c r="M777" s="405" t="str">
        <f t="shared" si="66"/>
        <v/>
      </c>
      <c r="N777" s="412"/>
    </row>
    <row r="778" spans="1:14" ht="22.5" customHeight="1">
      <c r="A778" s="393" t="s">
        <v>23127</v>
      </c>
      <c r="B778" s="407">
        <v>8806164168240</v>
      </c>
      <c r="C778" s="408" t="s">
        <v>29116</v>
      </c>
      <c r="D778" s="409" t="s">
        <v>22460</v>
      </c>
      <c r="E778" s="410">
        <v>10000</v>
      </c>
      <c r="F778" s="398">
        <v>0.5</v>
      </c>
      <c r="G778" s="399">
        <f t="shared" si="62"/>
        <v>5000</v>
      </c>
      <c r="H778" s="400" t="str">
        <f t="shared" si="63"/>
        <v>Введите курс</v>
      </c>
      <c r="I778" s="401">
        <v>12</v>
      </c>
      <c r="J778" s="402"/>
      <c r="K778" s="403">
        <f t="shared" si="64"/>
        <v>0</v>
      </c>
      <c r="L778" s="404">
        <f t="shared" si="65"/>
        <v>0</v>
      </c>
      <c r="M778" s="405" t="str">
        <f t="shared" si="66"/>
        <v/>
      </c>
      <c r="N778" s="412"/>
    </row>
    <row r="779" spans="1:14" ht="22.5" customHeight="1">
      <c r="A779" s="393" t="s">
        <v>23129</v>
      </c>
      <c r="B779" s="407">
        <v>8806164149737</v>
      </c>
      <c r="C779" s="408" t="s">
        <v>29117</v>
      </c>
      <c r="D779" s="409" t="s">
        <v>23418</v>
      </c>
      <c r="E779" s="410">
        <v>8000</v>
      </c>
      <c r="F779" s="411">
        <v>0.51</v>
      </c>
      <c r="G779" s="399">
        <f t="shared" si="62"/>
        <v>4080</v>
      </c>
      <c r="H779" s="400" t="str">
        <f t="shared" si="63"/>
        <v>Введите курс</v>
      </c>
      <c r="I779" s="401">
        <v>12</v>
      </c>
      <c r="J779" s="402"/>
      <c r="K779" s="403">
        <f t="shared" si="64"/>
        <v>0</v>
      </c>
      <c r="L779" s="404">
        <f t="shared" si="65"/>
        <v>0</v>
      </c>
      <c r="M779" s="405" t="str">
        <f t="shared" si="66"/>
        <v/>
      </c>
      <c r="N779" s="412"/>
    </row>
    <row r="780" spans="1:14" ht="22.5" customHeight="1">
      <c r="A780" s="393" t="s">
        <v>23130</v>
      </c>
      <c r="B780" s="407">
        <v>8806164148990</v>
      </c>
      <c r="C780" s="408" t="s">
        <v>29118</v>
      </c>
      <c r="D780" s="409" t="s">
        <v>23416</v>
      </c>
      <c r="E780" s="410">
        <v>8000</v>
      </c>
      <c r="F780" s="411">
        <v>0.51</v>
      </c>
      <c r="G780" s="399">
        <f t="shared" si="62"/>
        <v>4080</v>
      </c>
      <c r="H780" s="400" t="str">
        <f t="shared" si="63"/>
        <v>Введите курс</v>
      </c>
      <c r="I780" s="401">
        <v>12</v>
      </c>
      <c r="J780" s="402"/>
      <c r="K780" s="403">
        <f t="shared" si="64"/>
        <v>0</v>
      </c>
      <c r="L780" s="404">
        <f t="shared" si="65"/>
        <v>0</v>
      </c>
      <c r="M780" s="405" t="str">
        <f t="shared" si="66"/>
        <v/>
      </c>
      <c r="N780" s="412"/>
    </row>
    <row r="781" spans="1:14" ht="22.5" customHeight="1">
      <c r="A781" s="393" t="s">
        <v>23131</v>
      </c>
      <c r="B781" s="407">
        <v>8806164147917</v>
      </c>
      <c r="C781" s="408" t="s">
        <v>29119</v>
      </c>
      <c r="D781" s="409" t="s">
        <v>23631</v>
      </c>
      <c r="E781" s="410">
        <v>10000</v>
      </c>
      <c r="F781" s="398">
        <v>0.5</v>
      </c>
      <c r="G781" s="399">
        <f t="shared" si="62"/>
        <v>5000</v>
      </c>
      <c r="H781" s="400" t="str">
        <f t="shared" si="63"/>
        <v>Введите курс</v>
      </c>
      <c r="I781" s="401">
        <v>10</v>
      </c>
      <c r="J781" s="402"/>
      <c r="K781" s="403">
        <f t="shared" si="64"/>
        <v>0</v>
      </c>
      <c r="L781" s="404">
        <f t="shared" si="65"/>
        <v>0</v>
      </c>
      <c r="M781" s="405" t="str">
        <f t="shared" si="66"/>
        <v/>
      </c>
      <c r="N781" s="412"/>
    </row>
    <row r="782" spans="1:14" ht="22.5" customHeight="1">
      <c r="A782" s="393" t="s">
        <v>23132</v>
      </c>
      <c r="B782" s="407">
        <v>8806164134542</v>
      </c>
      <c r="C782" s="408" t="s">
        <v>29120</v>
      </c>
      <c r="D782" s="409" t="s">
        <v>23630</v>
      </c>
      <c r="E782" s="410">
        <v>10000</v>
      </c>
      <c r="F782" s="398">
        <v>0.5</v>
      </c>
      <c r="G782" s="399">
        <f t="shared" si="62"/>
        <v>5000</v>
      </c>
      <c r="H782" s="400" t="str">
        <f t="shared" si="63"/>
        <v>Введите курс</v>
      </c>
      <c r="I782" s="401">
        <v>10</v>
      </c>
      <c r="J782" s="402"/>
      <c r="K782" s="403">
        <f t="shared" si="64"/>
        <v>0</v>
      </c>
      <c r="L782" s="404">
        <f t="shared" si="65"/>
        <v>0</v>
      </c>
      <c r="M782" s="405" t="str">
        <f t="shared" si="66"/>
        <v/>
      </c>
      <c r="N782" s="412"/>
    </row>
    <row r="783" spans="1:14" ht="22.5" customHeight="1">
      <c r="A783" s="393" t="s">
        <v>23133</v>
      </c>
      <c r="B783" s="407">
        <v>8806164164693</v>
      </c>
      <c r="C783" s="408" t="s">
        <v>29121</v>
      </c>
      <c r="D783" s="409" t="s">
        <v>23683</v>
      </c>
      <c r="E783" s="410">
        <v>1000</v>
      </c>
      <c r="F783" s="398">
        <v>0.5</v>
      </c>
      <c r="G783" s="399">
        <f t="shared" si="62"/>
        <v>500</v>
      </c>
      <c r="H783" s="400" t="str">
        <f t="shared" si="63"/>
        <v>Введите курс</v>
      </c>
      <c r="I783" s="401">
        <v>50</v>
      </c>
      <c r="J783" s="402"/>
      <c r="K783" s="403">
        <f t="shared" si="64"/>
        <v>0</v>
      </c>
      <c r="L783" s="404">
        <f t="shared" si="65"/>
        <v>0</v>
      </c>
      <c r="M783" s="405" t="str">
        <f t="shared" si="66"/>
        <v/>
      </c>
      <c r="N783" s="412"/>
    </row>
    <row r="784" spans="1:14" ht="22.5" customHeight="1">
      <c r="A784" s="393" t="s">
        <v>23134</v>
      </c>
      <c r="B784" s="407">
        <v>8806164169810</v>
      </c>
      <c r="C784" s="408" t="s">
        <v>29122</v>
      </c>
      <c r="D784" s="409" t="s">
        <v>23840</v>
      </c>
      <c r="E784" s="410">
        <v>1000</v>
      </c>
      <c r="F784" s="398">
        <v>0.5</v>
      </c>
      <c r="G784" s="399">
        <f t="shared" si="62"/>
        <v>500</v>
      </c>
      <c r="H784" s="400" t="str">
        <f t="shared" si="63"/>
        <v>Введите курс</v>
      </c>
      <c r="I784" s="401">
        <v>50</v>
      </c>
      <c r="J784" s="402"/>
      <c r="K784" s="403">
        <f t="shared" si="64"/>
        <v>0</v>
      </c>
      <c r="L784" s="404">
        <f t="shared" si="65"/>
        <v>0</v>
      </c>
      <c r="M784" s="405" t="str">
        <f t="shared" si="66"/>
        <v/>
      </c>
      <c r="N784" s="412"/>
    </row>
    <row r="785" spans="1:14" ht="22.5" customHeight="1">
      <c r="A785" s="393" t="s">
        <v>23135</v>
      </c>
      <c r="B785" s="407">
        <v>8806164164686</v>
      </c>
      <c r="C785" s="408" t="s">
        <v>29123</v>
      </c>
      <c r="D785" s="409" t="s">
        <v>23684</v>
      </c>
      <c r="E785" s="410">
        <v>1000</v>
      </c>
      <c r="F785" s="398">
        <v>0.5</v>
      </c>
      <c r="G785" s="399">
        <f t="shared" si="62"/>
        <v>500</v>
      </c>
      <c r="H785" s="400" t="str">
        <f t="shared" si="63"/>
        <v>Введите курс</v>
      </c>
      <c r="I785" s="401">
        <v>50</v>
      </c>
      <c r="J785" s="402"/>
      <c r="K785" s="403">
        <f t="shared" si="64"/>
        <v>0</v>
      </c>
      <c r="L785" s="404">
        <f t="shared" si="65"/>
        <v>0</v>
      </c>
      <c r="M785" s="405" t="str">
        <f t="shared" si="66"/>
        <v/>
      </c>
      <c r="N785" s="412"/>
    </row>
    <row r="786" spans="1:14" ht="22.5" customHeight="1">
      <c r="A786" s="393" t="s">
        <v>23136</v>
      </c>
      <c r="B786" s="407">
        <v>8806164169803</v>
      </c>
      <c r="C786" s="408" t="s">
        <v>29124</v>
      </c>
      <c r="D786" s="409" t="s">
        <v>23839</v>
      </c>
      <c r="E786" s="410">
        <v>1000</v>
      </c>
      <c r="F786" s="398">
        <v>0.5</v>
      </c>
      <c r="G786" s="399">
        <f t="shared" si="62"/>
        <v>500</v>
      </c>
      <c r="H786" s="400" t="str">
        <f t="shared" si="63"/>
        <v>Введите курс</v>
      </c>
      <c r="I786" s="401">
        <v>50</v>
      </c>
      <c r="J786" s="402"/>
      <c r="K786" s="403">
        <f t="shared" si="64"/>
        <v>0</v>
      </c>
      <c r="L786" s="404">
        <f t="shared" si="65"/>
        <v>0</v>
      </c>
      <c r="M786" s="405" t="str">
        <f t="shared" si="66"/>
        <v/>
      </c>
      <c r="N786" s="412"/>
    </row>
    <row r="787" spans="1:14" ht="22.5" customHeight="1">
      <c r="A787" s="393" t="s">
        <v>23137</v>
      </c>
      <c r="B787" s="407">
        <v>8806164164709</v>
      </c>
      <c r="C787" s="408" t="s">
        <v>29125</v>
      </c>
      <c r="D787" s="409" t="s">
        <v>23682</v>
      </c>
      <c r="E787" s="410">
        <v>1000</v>
      </c>
      <c r="F787" s="398">
        <v>0.5</v>
      </c>
      <c r="G787" s="399">
        <f t="shared" si="62"/>
        <v>500</v>
      </c>
      <c r="H787" s="400" t="str">
        <f t="shared" si="63"/>
        <v>Введите курс</v>
      </c>
      <c r="I787" s="401">
        <v>50</v>
      </c>
      <c r="J787" s="402"/>
      <c r="K787" s="403">
        <f t="shared" si="64"/>
        <v>0</v>
      </c>
      <c r="L787" s="404">
        <f t="shared" si="65"/>
        <v>0</v>
      </c>
      <c r="M787" s="405" t="str">
        <f t="shared" si="66"/>
        <v/>
      </c>
      <c r="N787" s="412"/>
    </row>
    <row r="788" spans="1:14" ht="22.5" customHeight="1">
      <c r="A788" s="393" t="s">
        <v>23138</v>
      </c>
      <c r="B788" s="407">
        <v>8806164165782</v>
      </c>
      <c r="C788" s="408" t="s">
        <v>29126</v>
      </c>
      <c r="D788" s="409" t="s">
        <v>23753</v>
      </c>
      <c r="E788" s="410">
        <v>15000</v>
      </c>
      <c r="F788" s="398">
        <v>0.5</v>
      </c>
      <c r="G788" s="399">
        <f t="shared" si="62"/>
        <v>7500</v>
      </c>
      <c r="H788" s="400" t="str">
        <f t="shared" si="63"/>
        <v>Введите курс</v>
      </c>
      <c r="I788" s="401">
        <v>10</v>
      </c>
      <c r="J788" s="402"/>
      <c r="K788" s="403">
        <f t="shared" si="64"/>
        <v>0</v>
      </c>
      <c r="L788" s="404">
        <f t="shared" si="65"/>
        <v>0</v>
      </c>
      <c r="M788" s="405" t="str">
        <f t="shared" si="66"/>
        <v/>
      </c>
      <c r="N788" s="412"/>
    </row>
    <row r="789" spans="1:14" ht="22.5" customHeight="1">
      <c r="A789" s="393" t="s">
        <v>23139</v>
      </c>
      <c r="B789" s="407" t="s">
        <v>28118</v>
      </c>
      <c r="C789" s="408" t="s">
        <v>29127</v>
      </c>
      <c r="D789" s="409" t="s">
        <v>29128</v>
      </c>
      <c r="E789" s="410">
        <v>10000</v>
      </c>
      <c r="F789" s="398">
        <v>0.5</v>
      </c>
      <c r="G789" s="399">
        <f t="shared" si="62"/>
        <v>5000</v>
      </c>
      <c r="H789" s="400" t="str">
        <f t="shared" si="63"/>
        <v>Введите курс</v>
      </c>
      <c r="I789" s="401">
        <v>8</v>
      </c>
      <c r="J789" s="402"/>
      <c r="K789" s="403">
        <f t="shared" si="64"/>
        <v>0</v>
      </c>
      <c r="L789" s="404">
        <f t="shared" si="65"/>
        <v>0</v>
      </c>
      <c r="M789" s="405" t="str">
        <f t="shared" si="66"/>
        <v/>
      </c>
      <c r="N789" s="412"/>
    </row>
    <row r="790" spans="1:14" ht="22.5" customHeight="1">
      <c r="A790" s="393" t="s">
        <v>23140</v>
      </c>
      <c r="B790" s="407">
        <v>8806164143681</v>
      </c>
      <c r="C790" s="408" t="s">
        <v>29129</v>
      </c>
      <c r="D790" s="409" t="s">
        <v>22223</v>
      </c>
      <c r="E790" s="410">
        <v>8000</v>
      </c>
      <c r="F790" s="398">
        <v>0.5</v>
      </c>
      <c r="G790" s="399">
        <f t="shared" si="62"/>
        <v>4000</v>
      </c>
      <c r="H790" s="400" t="str">
        <f t="shared" si="63"/>
        <v>Введите курс</v>
      </c>
      <c r="I790" s="401">
        <v>10</v>
      </c>
      <c r="J790" s="402"/>
      <c r="K790" s="403">
        <f t="shared" si="64"/>
        <v>0</v>
      </c>
      <c r="L790" s="404">
        <f t="shared" si="65"/>
        <v>0</v>
      </c>
      <c r="M790" s="405" t="str">
        <f t="shared" si="66"/>
        <v/>
      </c>
      <c r="N790" s="412"/>
    </row>
    <row r="791" spans="1:14" ht="22.5" customHeight="1">
      <c r="A791" s="393" t="s">
        <v>23141</v>
      </c>
      <c r="B791" s="407" t="s">
        <v>28119</v>
      </c>
      <c r="C791" s="408" t="s">
        <v>29130</v>
      </c>
      <c r="D791" s="409" t="s">
        <v>22249</v>
      </c>
      <c r="E791" s="410">
        <v>8000</v>
      </c>
      <c r="F791" s="398">
        <v>0.5</v>
      </c>
      <c r="G791" s="399">
        <f t="shared" si="62"/>
        <v>4000</v>
      </c>
      <c r="H791" s="400" t="str">
        <f t="shared" si="63"/>
        <v>Введите курс</v>
      </c>
      <c r="I791" s="401">
        <v>10</v>
      </c>
      <c r="J791" s="402"/>
      <c r="K791" s="403">
        <f t="shared" si="64"/>
        <v>0</v>
      </c>
      <c r="L791" s="404">
        <f t="shared" si="65"/>
        <v>0</v>
      </c>
      <c r="M791" s="405" t="str">
        <f t="shared" si="66"/>
        <v/>
      </c>
      <c r="N791" s="412"/>
    </row>
    <row r="792" spans="1:14" ht="22.5" customHeight="1">
      <c r="A792" s="393" t="s">
        <v>23142</v>
      </c>
      <c r="B792" s="407">
        <v>8806164167588</v>
      </c>
      <c r="C792" s="408" t="s">
        <v>29131</v>
      </c>
      <c r="D792" s="409" t="s">
        <v>22221</v>
      </c>
      <c r="E792" s="410">
        <v>9000</v>
      </c>
      <c r="F792" s="398">
        <v>0.5</v>
      </c>
      <c r="G792" s="399">
        <f t="shared" si="62"/>
        <v>4500</v>
      </c>
      <c r="H792" s="400" t="str">
        <f t="shared" si="63"/>
        <v>Введите курс</v>
      </c>
      <c r="I792" s="401">
        <v>10</v>
      </c>
      <c r="J792" s="402"/>
      <c r="K792" s="403">
        <f t="shared" si="64"/>
        <v>0</v>
      </c>
      <c r="L792" s="404">
        <f t="shared" si="65"/>
        <v>0</v>
      </c>
      <c r="M792" s="405" t="str">
        <f t="shared" si="66"/>
        <v/>
      </c>
      <c r="N792" s="412"/>
    </row>
    <row r="793" spans="1:14" ht="22.5" customHeight="1">
      <c r="A793" s="393" t="s">
        <v>23143</v>
      </c>
      <c r="B793" s="407">
        <v>8806164138243</v>
      </c>
      <c r="C793" s="408" t="s">
        <v>29132</v>
      </c>
      <c r="D793" s="409" t="s">
        <v>22178</v>
      </c>
      <c r="E793" s="410">
        <v>8000</v>
      </c>
      <c r="F793" s="398">
        <v>0.5</v>
      </c>
      <c r="G793" s="399">
        <f t="shared" si="62"/>
        <v>4000</v>
      </c>
      <c r="H793" s="400" t="str">
        <f t="shared" si="63"/>
        <v>Введите курс</v>
      </c>
      <c r="I793" s="401">
        <v>10</v>
      </c>
      <c r="J793" s="402"/>
      <c r="K793" s="403">
        <f t="shared" si="64"/>
        <v>0</v>
      </c>
      <c r="L793" s="404">
        <f t="shared" si="65"/>
        <v>0</v>
      </c>
      <c r="M793" s="405" t="str">
        <f t="shared" si="66"/>
        <v/>
      </c>
      <c r="N793" s="412"/>
    </row>
    <row r="794" spans="1:14" ht="22.5" customHeight="1">
      <c r="A794" s="393" t="s">
        <v>23145</v>
      </c>
      <c r="B794" s="407">
        <v>8806164166963</v>
      </c>
      <c r="C794" s="408" t="s">
        <v>29133</v>
      </c>
      <c r="D794" s="409" t="s">
        <v>22176</v>
      </c>
      <c r="E794" s="410">
        <v>7500</v>
      </c>
      <c r="F794" s="398">
        <v>0.5</v>
      </c>
      <c r="G794" s="399">
        <f t="shared" si="62"/>
        <v>3750</v>
      </c>
      <c r="H794" s="400" t="str">
        <f t="shared" si="63"/>
        <v>Введите курс</v>
      </c>
      <c r="I794" s="401">
        <v>10</v>
      </c>
      <c r="J794" s="402"/>
      <c r="K794" s="403">
        <f t="shared" si="64"/>
        <v>0</v>
      </c>
      <c r="L794" s="404">
        <f t="shared" si="65"/>
        <v>0</v>
      </c>
      <c r="M794" s="405" t="str">
        <f t="shared" si="66"/>
        <v/>
      </c>
      <c r="N794" s="412"/>
    </row>
    <row r="795" spans="1:14" ht="22.5" customHeight="1">
      <c r="A795" s="393" t="s">
        <v>23146</v>
      </c>
      <c r="B795" s="407" t="s">
        <v>28120</v>
      </c>
      <c r="C795" s="408" t="s">
        <v>29134</v>
      </c>
      <c r="D795" s="409" t="s">
        <v>22188</v>
      </c>
      <c r="E795" s="410">
        <v>8000</v>
      </c>
      <c r="F795" s="398">
        <v>0.5</v>
      </c>
      <c r="G795" s="399">
        <f t="shared" si="62"/>
        <v>4000</v>
      </c>
      <c r="H795" s="400" t="str">
        <f t="shared" si="63"/>
        <v>Введите курс</v>
      </c>
      <c r="I795" s="401">
        <v>10</v>
      </c>
      <c r="J795" s="402"/>
      <c r="K795" s="403">
        <f t="shared" si="64"/>
        <v>0</v>
      </c>
      <c r="L795" s="404">
        <f t="shared" si="65"/>
        <v>0</v>
      </c>
      <c r="M795" s="405" t="str">
        <f t="shared" si="66"/>
        <v/>
      </c>
      <c r="N795" s="412"/>
    </row>
    <row r="796" spans="1:14" ht="22.5" customHeight="1">
      <c r="A796" s="393" t="s">
        <v>23148</v>
      </c>
      <c r="B796" s="407">
        <v>8806164167595</v>
      </c>
      <c r="C796" s="408" t="s">
        <v>29135</v>
      </c>
      <c r="D796" s="409" t="s">
        <v>22148</v>
      </c>
      <c r="E796" s="410">
        <v>9000</v>
      </c>
      <c r="F796" s="398">
        <v>0.5</v>
      </c>
      <c r="G796" s="399">
        <f t="shared" si="62"/>
        <v>4500</v>
      </c>
      <c r="H796" s="400" t="str">
        <f t="shared" si="63"/>
        <v>Введите курс</v>
      </c>
      <c r="I796" s="401">
        <v>10</v>
      </c>
      <c r="J796" s="402"/>
      <c r="K796" s="403">
        <f t="shared" si="64"/>
        <v>0</v>
      </c>
      <c r="L796" s="404">
        <f t="shared" si="65"/>
        <v>0</v>
      </c>
      <c r="M796" s="405" t="str">
        <f t="shared" si="66"/>
        <v/>
      </c>
      <c r="N796" s="412"/>
    </row>
    <row r="797" spans="1:14" ht="22.5" customHeight="1">
      <c r="A797" s="393" t="s">
        <v>23149</v>
      </c>
      <c r="B797" s="407">
        <v>8806164141076</v>
      </c>
      <c r="C797" s="408" t="s">
        <v>29136</v>
      </c>
      <c r="D797" s="409" t="s">
        <v>22207</v>
      </c>
      <c r="E797" s="410">
        <v>20000</v>
      </c>
      <c r="F797" s="398">
        <v>0.5</v>
      </c>
      <c r="G797" s="399">
        <f t="shared" si="62"/>
        <v>10000</v>
      </c>
      <c r="H797" s="400" t="str">
        <f t="shared" si="63"/>
        <v>Введите курс</v>
      </c>
      <c r="I797" s="401">
        <v>10</v>
      </c>
      <c r="J797" s="402"/>
      <c r="K797" s="403">
        <f t="shared" si="64"/>
        <v>0</v>
      </c>
      <c r="L797" s="404">
        <f t="shared" si="65"/>
        <v>0</v>
      </c>
      <c r="M797" s="405" t="str">
        <f t="shared" si="66"/>
        <v/>
      </c>
      <c r="N797" s="412"/>
    </row>
    <row r="798" spans="1:14" ht="22.5" customHeight="1">
      <c r="A798" s="393" t="s">
        <v>23150</v>
      </c>
      <c r="B798" s="407">
        <v>8806164167601</v>
      </c>
      <c r="C798" s="408" t="s">
        <v>29137</v>
      </c>
      <c r="D798" s="409" t="s">
        <v>22219</v>
      </c>
      <c r="E798" s="410">
        <v>9000</v>
      </c>
      <c r="F798" s="398">
        <v>0.5</v>
      </c>
      <c r="G798" s="399">
        <f t="shared" si="62"/>
        <v>4500</v>
      </c>
      <c r="H798" s="400" t="str">
        <f t="shared" si="63"/>
        <v>Введите курс</v>
      </c>
      <c r="I798" s="401">
        <v>10</v>
      </c>
      <c r="J798" s="402"/>
      <c r="K798" s="403">
        <f t="shared" si="64"/>
        <v>0</v>
      </c>
      <c r="L798" s="404">
        <f t="shared" si="65"/>
        <v>0</v>
      </c>
      <c r="M798" s="405" t="str">
        <f t="shared" si="66"/>
        <v/>
      </c>
      <c r="N798" s="412"/>
    </row>
    <row r="799" spans="1:14" ht="22.5" customHeight="1">
      <c r="A799" s="393" t="s">
        <v>23151</v>
      </c>
      <c r="B799" s="407">
        <v>8806164166581</v>
      </c>
      <c r="C799" s="408" t="s">
        <v>29138</v>
      </c>
      <c r="D799" s="409" t="s">
        <v>22174</v>
      </c>
      <c r="E799" s="410">
        <v>7500</v>
      </c>
      <c r="F799" s="398">
        <v>0.5</v>
      </c>
      <c r="G799" s="399">
        <f t="shared" si="62"/>
        <v>3750</v>
      </c>
      <c r="H799" s="400" t="str">
        <f t="shared" si="63"/>
        <v>Введите курс</v>
      </c>
      <c r="I799" s="401">
        <v>10</v>
      </c>
      <c r="J799" s="402"/>
      <c r="K799" s="403">
        <f t="shared" si="64"/>
        <v>0</v>
      </c>
      <c r="L799" s="404">
        <f t="shared" si="65"/>
        <v>0</v>
      </c>
      <c r="M799" s="405" t="str">
        <f t="shared" si="66"/>
        <v/>
      </c>
      <c r="N799" s="412"/>
    </row>
    <row r="800" spans="1:14" ht="22.5" customHeight="1">
      <c r="A800" s="393" t="s">
        <v>23152</v>
      </c>
      <c r="B800" s="407">
        <v>8806164167618</v>
      </c>
      <c r="C800" s="408" t="s">
        <v>29139</v>
      </c>
      <c r="D800" s="409" t="s">
        <v>22146</v>
      </c>
      <c r="E800" s="410">
        <v>9000</v>
      </c>
      <c r="F800" s="398">
        <v>0.5</v>
      </c>
      <c r="G800" s="399">
        <f t="shared" si="62"/>
        <v>4500</v>
      </c>
      <c r="H800" s="400" t="str">
        <f t="shared" si="63"/>
        <v>Введите курс</v>
      </c>
      <c r="I800" s="401">
        <v>10</v>
      </c>
      <c r="J800" s="402"/>
      <c r="K800" s="403">
        <f t="shared" si="64"/>
        <v>0</v>
      </c>
      <c r="L800" s="404">
        <f t="shared" si="65"/>
        <v>0</v>
      </c>
      <c r="M800" s="405" t="str">
        <f t="shared" si="66"/>
        <v/>
      </c>
      <c r="N800" s="412"/>
    </row>
    <row r="801" spans="1:14" ht="22.5" customHeight="1">
      <c r="A801" s="393" t="s">
        <v>23154</v>
      </c>
      <c r="B801" s="407" t="s">
        <v>28121</v>
      </c>
      <c r="C801" s="408" t="s">
        <v>29140</v>
      </c>
      <c r="D801" s="409" t="s">
        <v>22186</v>
      </c>
      <c r="E801" s="410">
        <v>8000</v>
      </c>
      <c r="F801" s="398">
        <v>0.5</v>
      </c>
      <c r="G801" s="399">
        <f t="shared" si="62"/>
        <v>4000</v>
      </c>
      <c r="H801" s="400" t="str">
        <f t="shared" si="63"/>
        <v>Введите курс</v>
      </c>
      <c r="I801" s="401">
        <v>10</v>
      </c>
      <c r="J801" s="402"/>
      <c r="K801" s="403">
        <f t="shared" si="64"/>
        <v>0</v>
      </c>
      <c r="L801" s="404">
        <f t="shared" si="65"/>
        <v>0</v>
      </c>
      <c r="M801" s="405" t="str">
        <f t="shared" si="66"/>
        <v/>
      </c>
      <c r="N801" s="412"/>
    </row>
    <row r="802" spans="1:14" ht="22.5" customHeight="1">
      <c r="A802" s="393" t="s">
        <v>23156</v>
      </c>
      <c r="B802" s="407">
        <v>8806164169223</v>
      </c>
      <c r="C802" s="408" t="s">
        <v>29141</v>
      </c>
      <c r="D802" s="409" t="s">
        <v>23844</v>
      </c>
      <c r="E802" s="410">
        <v>9000</v>
      </c>
      <c r="F802" s="398">
        <v>0.5</v>
      </c>
      <c r="G802" s="399">
        <f t="shared" si="62"/>
        <v>4500</v>
      </c>
      <c r="H802" s="400" t="str">
        <f t="shared" si="63"/>
        <v>Введите курс</v>
      </c>
      <c r="I802" s="401">
        <v>10</v>
      </c>
      <c r="J802" s="402"/>
      <c r="K802" s="403">
        <f t="shared" si="64"/>
        <v>0</v>
      </c>
      <c r="L802" s="404">
        <f t="shared" si="65"/>
        <v>0</v>
      </c>
      <c r="M802" s="405" t="str">
        <f t="shared" si="66"/>
        <v/>
      </c>
      <c r="N802" s="412"/>
    </row>
    <row r="803" spans="1:14" ht="22.5" customHeight="1">
      <c r="A803" s="393" t="s">
        <v>23157</v>
      </c>
      <c r="B803" s="407">
        <v>8806164169230</v>
      </c>
      <c r="C803" s="408" t="s">
        <v>29142</v>
      </c>
      <c r="D803" s="409" t="s">
        <v>23842</v>
      </c>
      <c r="E803" s="410">
        <v>9000</v>
      </c>
      <c r="F803" s="398">
        <v>0.5</v>
      </c>
      <c r="G803" s="399">
        <f t="shared" si="62"/>
        <v>4500</v>
      </c>
      <c r="H803" s="400" t="str">
        <f t="shared" si="63"/>
        <v>Введите курс</v>
      </c>
      <c r="I803" s="401">
        <v>10</v>
      </c>
      <c r="J803" s="402"/>
      <c r="K803" s="403">
        <f t="shared" si="64"/>
        <v>0</v>
      </c>
      <c r="L803" s="404">
        <f t="shared" si="65"/>
        <v>0</v>
      </c>
      <c r="M803" s="405" t="str">
        <f t="shared" si="66"/>
        <v/>
      </c>
      <c r="N803" s="412"/>
    </row>
    <row r="804" spans="1:14" ht="22.5" customHeight="1">
      <c r="A804" s="393" t="s">
        <v>23158</v>
      </c>
      <c r="B804" s="407" t="s">
        <v>28122</v>
      </c>
      <c r="C804" s="408" t="s">
        <v>29143</v>
      </c>
      <c r="D804" s="409" t="s">
        <v>22194</v>
      </c>
      <c r="E804" s="410">
        <v>8000</v>
      </c>
      <c r="F804" s="398">
        <v>0.5</v>
      </c>
      <c r="G804" s="399">
        <f t="shared" si="62"/>
        <v>4000</v>
      </c>
      <c r="H804" s="400" t="str">
        <f t="shared" si="63"/>
        <v>Введите курс</v>
      </c>
      <c r="I804" s="401">
        <v>10</v>
      </c>
      <c r="J804" s="402"/>
      <c r="K804" s="403">
        <f t="shared" si="64"/>
        <v>0</v>
      </c>
      <c r="L804" s="404">
        <f t="shared" si="65"/>
        <v>0</v>
      </c>
      <c r="M804" s="405" t="str">
        <f t="shared" si="66"/>
        <v/>
      </c>
      <c r="N804" s="412"/>
    </row>
    <row r="805" spans="1:14" ht="22.5" customHeight="1">
      <c r="A805" s="393" t="s">
        <v>23159</v>
      </c>
      <c r="B805" s="407">
        <v>8806164136720</v>
      </c>
      <c r="C805" s="408" t="s">
        <v>29144</v>
      </c>
      <c r="D805" s="409" t="s">
        <v>22775</v>
      </c>
      <c r="E805" s="410">
        <v>42000</v>
      </c>
      <c r="F805" s="398">
        <v>0.5</v>
      </c>
      <c r="G805" s="399">
        <f t="shared" si="62"/>
        <v>21000</v>
      </c>
      <c r="H805" s="400" t="str">
        <f t="shared" si="63"/>
        <v>Введите курс</v>
      </c>
      <c r="I805" s="401">
        <v>10</v>
      </c>
      <c r="J805" s="402"/>
      <c r="K805" s="403">
        <f t="shared" si="64"/>
        <v>0</v>
      </c>
      <c r="L805" s="404">
        <f t="shared" si="65"/>
        <v>0</v>
      </c>
      <c r="M805" s="405" t="str">
        <f t="shared" si="66"/>
        <v/>
      </c>
      <c r="N805" s="412"/>
    </row>
    <row r="806" spans="1:14" ht="22.5" customHeight="1">
      <c r="A806" s="393" t="s">
        <v>23160</v>
      </c>
      <c r="B806" s="407">
        <v>8806164136737</v>
      </c>
      <c r="C806" s="408" t="s">
        <v>29145</v>
      </c>
      <c r="D806" s="409" t="s">
        <v>22773</v>
      </c>
      <c r="E806" s="410">
        <v>42000</v>
      </c>
      <c r="F806" s="398">
        <v>0.5</v>
      </c>
      <c r="G806" s="399">
        <f t="shared" si="62"/>
        <v>21000</v>
      </c>
      <c r="H806" s="400" t="str">
        <f t="shared" si="63"/>
        <v>Введите курс</v>
      </c>
      <c r="I806" s="401">
        <v>10</v>
      </c>
      <c r="J806" s="402"/>
      <c r="K806" s="403">
        <f t="shared" si="64"/>
        <v>0</v>
      </c>
      <c r="L806" s="404">
        <f t="shared" si="65"/>
        <v>0</v>
      </c>
      <c r="M806" s="405" t="str">
        <f t="shared" si="66"/>
        <v/>
      </c>
      <c r="N806" s="412"/>
    </row>
    <row r="807" spans="1:14" ht="22.5" customHeight="1">
      <c r="A807" s="393" t="s">
        <v>23162</v>
      </c>
      <c r="B807" s="407">
        <v>8806164157220</v>
      </c>
      <c r="C807" s="408" t="s">
        <v>29146</v>
      </c>
      <c r="D807" s="409" t="s">
        <v>22413</v>
      </c>
      <c r="E807" s="410">
        <v>8000</v>
      </c>
      <c r="F807" s="398">
        <v>0.5</v>
      </c>
      <c r="G807" s="399">
        <f t="shared" si="62"/>
        <v>4000</v>
      </c>
      <c r="H807" s="400" t="str">
        <f t="shared" si="63"/>
        <v>Введите курс</v>
      </c>
      <c r="I807" s="401">
        <v>12</v>
      </c>
      <c r="J807" s="402"/>
      <c r="K807" s="403">
        <f t="shared" si="64"/>
        <v>0</v>
      </c>
      <c r="L807" s="404">
        <f t="shared" si="65"/>
        <v>0</v>
      </c>
      <c r="M807" s="405" t="str">
        <f t="shared" si="66"/>
        <v/>
      </c>
      <c r="N807" s="412"/>
    </row>
    <row r="808" spans="1:14" ht="22.5" customHeight="1">
      <c r="A808" s="393" t="s">
        <v>23163</v>
      </c>
      <c r="B808" s="407">
        <v>8806164157237</v>
      </c>
      <c r="C808" s="408" t="s">
        <v>29147</v>
      </c>
      <c r="D808" s="409" t="s">
        <v>22411</v>
      </c>
      <c r="E808" s="410">
        <v>8000</v>
      </c>
      <c r="F808" s="398">
        <v>0.5</v>
      </c>
      <c r="G808" s="399">
        <f t="shared" si="62"/>
        <v>4000</v>
      </c>
      <c r="H808" s="400" t="str">
        <f t="shared" si="63"/>
        <v>Введите курс</v>
      </c>
      <c r="I808" s="401">
        <v>12</v>
      </c>
      <c r="J808" s="402"/>
      <c r="K808" s="403">
        <f t="shared" si="64"/>
        <v>0</v>
      </c>
      <c r="L808" s="404">
        <f t="shared" si="65"/>
        <v>0</v>
      </c>
      <c r="M808" s="405" t="str">
        <f t="shared" si="66"/>
        <v/>
      </c>
      <c r="N808" s="412"/>
    </row>
    <row r="809" spans="1:14" ht="22.5" customHeight="1">
      <c r="A809" s="393" t="s">
        <v>23164</v>
      </c>
      <c r="B809" s="407">
        <v>8806164157213</v>
      </c>
      <c r="C809" s="408" t="s">
        <v>29148</v>
      </c>
      <c r="D809" s="409" t="s">
        <v>22409</v>
      </c>
      <c r="E809" s="410">
        <v>8000</v>
      </c>
      <c r="F809" s="398">
        <v>0.5</v>
      </c>
      <c r="G809" s="399">
        <f t="shared" si="62"/>
        <v>4000</v>
      </c>
      <c r="H809" s="400" t="str">
        <f t="shared" si="63"/>
        <v>Введите курс</v>
      </c>
      <c r="I809" s="401">
        <v>12</v>
      </c>
      <c r="J809" s="402"/>
      <c r="K809" s="403">
        <f t="shared" si="64"/>
        <v>0</v>
      </c>
      <c r="L809" s="404">
        <f t="shared" si="65"/>
        <v>0</v>
      </c>
      <c r="M809" s="405" t="str">
        <f t="shared" si="66"/>
        <v/>
      </c>
      <c r="N809" s="412"/>
    </row>
    <row r="810" spans="1:14" ht="22.5" customHeight="1">
      <c r="A810" s="393" t="s">
        <v>23165</v>
      </c>
      <c r="B810" s="407">
        <v>8806164160060</v>
      </c>
      <c r="C810" s="408" t="s">
        <v>29149</v>
      </c>
      <c r="D810" s="409" t="s">
        <v>22399</v>
      </c>
      <c r="E810" s="410">
        <v>10000</v>
      </c>
      <c r="F810" s="398">
        <v>0.5</v>
      </c>
      <c r="G810" s="399">
        <f t="shared" si="62"/>
        <v>5000</v>
      </c>
      <c r="H810" s="400" t="str">
        <f t="shared" si="63"/>
        <v>Введите курс</v>
      </c>
      <c r="I810" s="401">
        <v>12</v>
      </c>
      <c r="J810" s="402"/>
      <c r="K810" s="403">
        <f t="shared" si="64"/>
        <v>0</v>
      </c>
      <c r="L810" s="404">
        <f t="shared" si="65"/>
        <v>0</v>
      </c>
      <c r="M810" s="405" t="str">
        <f t="shared" si="66"/>
        <v/>
      </c>
      <c r="N810" s="412"/>
    </row>
    <row r="811" spans="1:14" ht="22.5" customHeight="1">
      <c r="A811" s="393" t="s">
        <v>23167</v>
      </c>
      <c r="B811" s="407">
        <v>8806164160053</v>
      </c>
      <c r="C811" s="408" t="s">
        <v>29150</v>
      </c>
      <c r="D811" s="409" t="s">
        <v>22397</v>
      </c>
      <c r="E811" s="410">
        <v>10000</v>
      </c>
      <c r="F811" s="398">
        <v>0.5</v>
      </c>
      <c r="G811" s="399">
        <f t="shared" si="62"/>
        <v>5000</v>
      </c>
      <c r="H811" s="400" t="str">
        <f t="shared" si="63"/>
        <v>Введите курс</v>
      </c>
      <c r="I811" s="401">
        <v>12</v>
      </c>
      <c r="J811" s="402"/>
      <c r="K811" s="403">
        <f t="shared" si="64"/>
        <v>0</v>
      </c>
      <c r="L811" s="404">
        <f t="shared" si="65"/>
        <v>0</v>
      </c>
      <c r="M811" s="405" t="str">
        <f t="shared" si="66"/>
        <v/>
      </c>
      <c r="N811" s="412"/>
    </row>
    <row r="812" spans="1:14" ht="22.5" customHeight="1">
      <c r="A812" s="393" t="s">
        <v>23169</v>
      </c>
      <c r="B812" s="407">
        <v>8806164160046</v>
      </c>
      <c r="C812" s="408" t="s">
        <v>29151</v>
      </c>
      <c r="D812" s="409" t="s">
        <v>22395</v>
      </c>
      <c r="E812" s="410">
        <v>10000</v>
      </c>
      <c r="F812" s="398">
        <v>0.5</v>
      </c>
      <c r="G812" s="399">
        <f t="shared" si="62"/>
        <v>5000</v>
      </c>
      <c r="H812" s="400" t="str">
        <f t="shared" si="63"/>
        <v>Введите курс</v>
      </c>
      <c r="I812" s="401">
        <v>12</v>
      </c>
      <c r="J812" s="402"/>
      <c r="K812" s="403">
        <f t="shared" si="64"/>
        <v>0</v>
      </c>
      <c r="L812" s="404">
        <f t="shared" si="65"/>
        <v>0</v>
      </c>
      <c r="M812" s="405" t="str">
        <f t="shared" si="66"/>
        <v/>
      </c>
      <c r="N812" s="412"/>
    </row>
    <row r="813" spans="1:14" ht="22.5" customHeight="1">
      <c r="A813" s="393" t="s">
        <v>23170</v>
      </c>
      <c r="B813" s="407">
        <v>8806164160077</v>
      </c>
      <c r="C813" s="408" t="s">
        <v>29152</v>
      </c>
      <c r="D813" s="409" t="s">
        <v>22406</v>
      </c>
      <c r="E813" s="410">
        <v>10000</v>
      </c>
      <c r="F813" s="398">
        <v>0.5</v>
      </c>
      <c r="G813" s="399">
        <f t="shared" si="62"/>
        <v>5000</v>
      </c>
      <c r="H813" s="400" t="str">
        <f t="shared" si="63"/>
        <v>Введите курс</v>
      </c>
      <c r="I813" s="401">
        <v>12</v>
      </c>
      <c r="J813" s="402"/>
      <c r="K813" s="403">
        <f t="shared" si="64"/>
        <v>0</v>
      </c>
      <c r="L813" s="404">
        <f t="shared" si="65"/>
        <v>0</v>
      </c>
      <c r="M813" s="405" t="str">
        <f t="shared" si="66"/>
        <v/>
      </c>
      <c r="N813" s="412"/>
    </row>
    <row r="814" spans="1:14" ht="22.5" customHeight="1">
      <c r="A814" s="393" t="s">
        <v>23172</v>
      </c>
      <c r="B814" s="407">
        <v>8806164160039</v>
      </c>
      <c r="C814" s="408" t="s">
        <v>29153</v>
      </c>
      <c r="D814" s="409" t="s">
        <v>22404</v>
      </c>
      <c r="E814" s="410">
        <v>10000</v>
      </c>
      <c r="F814" s="398">
        <v>0.5</v>
      </c>
      <c r="G814" s="399">
        <f t="shared" si="62"/>
        <v>5000</v>
      </c>
      <c r="H814" s="400" t="str">
        <f t="shared" si="63"/>
        <v>Введите курс</v>
      </c>
      <c r="I814" s="401">
        <v>12</v>
      </c>
      <c r="J814" s="402"/>
      <c r="K814" s="403">
        <f t="shared" si="64"/>
        <v>0</v>
      </c>
      <c r="L814" s="404">
        <f t="shared" si="65"/>
        <v>0</v>
      </c>
      <c r="M814" s="405" t="str">
        <f t="shared" si="66"/>
        <v/>
      </c>
      <c r="N814" s="412"/>
    </row>
    <row r="815" spans="1:14" ht="22.5" customHeight="1">
      <c r="A815" s="393" t="s">
        <v>23174</v>
      </c>
      <c r="B815" s="407">
        <v>8806164160022</v>
      </c>
      <c r="C815" s="408" t="s">
        <v>29154</v>
      </c>
      <c r="D815" s="409" t="s">
        <v>22401</v>
      </c>
      <c r="E815" s="410">
        <v>10000</v>
      </c>
      <c r="F815" s="398">
        <v>0.5</v>
      </c>
      <c r="G815" s="399">
        <f t="shared" si="62"/>
        <v>5000</v>
      </c>
      <c r="H815" s="400" t="str">
        <f t="shared" si="63"/>
        <v>Введите курс</v>
      </c>
      <c r="I815" s="401">
        <v>12</v>
      </c>
      <c r="J815" s="402"/>
      <c r="K815" s="403">
        <f t="shared" si="64"/>
        <v>0</v>
      </c>
      <c r="L815" s="404">
        <f t="shared" si="65"/>
        <v>0</v>
      </c>
      <c r="M815" s="405" t="str">
        <f t="shared" si="66"/>
        <v/>
      </c>
      <c r="N815" s="412"/>
    </row>
    <row r="816" spans="1:14" ht="22.5" customHeight="1">
      <c r="A816" s="393" t="s">
        <v>23176</v>
      </c>
      <c r="B816" s="407" t="s">
        <v>28123</v>
      </c>
      <c r="C816" s="408" t="s">
        <v>29155</v>
      </c>
      <c r="D816" s="409" t="s">
        <v>22391</v>
      </c>
      <c r="E816" s="410">
        <v>10000</v>
      </c>
      <c r="F816" s="398">
        <v>0.5</v>
      </c>
      <c r="G816" s="399">
        <f t="shared" si="62"/>
        <v>5000</v>
      </c>
      <c r="H816" s="400" t="str">
        <f t="shared" si="63"/>
        <v>Введите курс</v>
      </c>
      <c r="I816" s="401">
        <v>12</v>
      </c>
      <c r="J816" s="402"/>
      <c r="K816" s="403">
        <f t="shared" si="64"/>
        <v>0</v>
      </c>
      <c r="L816" s="404">
        <f t="shared" si="65"/>
        <v>0</v>
      </c>
      <c r="M816" s="405" t="str">
        <f t="shared" si="66"/>
        <v/>
      </c>
      <c r="N816" s="412"/>
    </row>
    <row r="817" spans="1:14" ht="22.5" customHeight="1">
      <c r="A817" s="393" t="s">
        <v>23178</v>
      </c>
      <c r="B817" s="407">
        <v>8806164165997</v>
      </c>
      <c r="C817" s="408" t="s">
        <v>29156</v>
      </c>
      <c r="D817" s="409" t="s">
        <v>22393</v>
      </c>
      <c r="E817" s="410">
        <v>10000</v>
      </c>
      <c r="F817" s="398">
        <v>0.5</v>
      </c>
      <c r="G817" s="399">
        <f t="shared" si="62"/>
        <v>5000</v>
      </c>
      <c r="H817" s="400" t="str">
        <f t="shared" si="63"/>
        <v>Введите курс</v>
      </c>
      <c r="I817" s="401">
        <v>12</v>
      </c>
      <c r="J817" s="402"/>
      <c r="K817" s="403">
        <f t="shared" si="64"/>
        <v>0</v>
      </c>
      <c r="L817" s="404">
        <f t="shared" si="65"/>
        <v>0</v>
      </c>
      <c r="M817" s="405" t="str">
        <f t="shared" si="66"/>
        <v/>
      </c>
      <c r="N817" s="412"/>
    </row>
    <row r="818" spans="1:14" ht="22.5" customHeight="1">
      <c r="A818" s="393" t="s">
        <v>23180</v>
      </c>
      <c r="B818" s="407">
        <v>8806164165980</v>
      </c>
      <c r="C818" s="408" t="s">
        <v>29157</v>
      </c>
      <c r="D818" s="409" t="s">
        <v>22389</v>
      </c>
      <c r="E818" s="410">
        <v>10000</v>
      </c>
      <c r="F818" s="398">
        <v>0.5</v>
      </c>
      <c r="G818" s="399">
        <f t="shared" si="62"/>
        <v>5000</v>
      </c>
      <c r="H818" s="400" t="str">
        <f t="shared" si="63"/>
        <v>Введите курс</v>
      </c>
      <c r="I818" s="401">
        <v>12</v>
      </c>
      <c r="J818" s="402"/>
      <c r="K818" s="403">
        <f t="shared" si="64"/>
        <v>0</v>
      </c>
      <c r="L818" s="404">
        <f t="shared" si="65"/>
        <v>0</v>
      </c>
      <c r="M818" s="405" t="str">
        <f t="shared" si="66"/>
        <v/>
      </c>
      <c r="N818" s="412"/>
    </row>
    <row r="819" spans="1:14" ht="22.5" customHeight="1">
      <c r="A819" s="393" t="s">
        <v>23182</v>
      </c>
      <c r="B819" s="407">
        <v>8806164166277</v>
      </c>
      <c r="C819" s="408" t="s">
        <v>29158</v>
      </c>
      <c r="D819" s="409" t="s">
        <v>23745</v>
      </c>
      <c r="E819" s="410">
        <v>23000</v>
      </c>
      <c r="F819" s="398">
        <v>0.5</v>
      </c>
      <c r="G819" s="399">
        <f t="shared" si="62"/>
        <v>11500</v>
      </c>
      <c r="H819" s="400" t="str">
        <f t="shared" si="63"/>
        <v>Введите курс</v>
      </c>
      <c r="I819" s="401">
        <v>10</v>
      </c>
      <c r="J819" s="402"/>
      <c r="K819" s="403">
        <f t="shared" si="64"/>
        <v>0</v>
      </c>
      <c r="L819" s="404">
        <f t="shared" si="65"/>
        <v>0</v>
      </c>
      <c r="M819" s="405" t="str">
        <f t="shared" si="66"/>
        <v/>
      </c>
      <c r="N819" s="412"/>
    </row>
    <row r="820" spans="1:14" ht="22.5" customHeight="1">
      <c r="A820" s="393" t="s">
        <v>23184</v>
      </c>
      <c r="B820" s="407">
        <v>8806164166284</v>
      </c>
      <c r="C820" s="408" t="s">
        <v>29159</v>
      </c>
      <c r="D820" s="409" t="s">
        <v>23743</v>
      </c>
      <c r="E820" s="410">
        <v>23000</v>
      </c>
      <c r="F820" s="398">
        <v>0.5</v>
      </c>
      <c r="G820" s="399">
        <f t="shared" si="62"/>
        <v>11500</v>
      </c>
      <c r="H820" s="400" t="str">
        <f t="shared" si="63"/>
        <v>Введите курс</v>
      </c>
      <c r="I820" s="401">
        <v>10</v>
      </c>
      <c r="J820" s="402"/>
      <c r="K820" s="403">
        <f t="shared" si="64"/>
        <v>0</v>
      </c>
      <c r="L820" s="404">
        <f t="shared" si="65"/>
        <v>0</v>
      </c>
      <c r="M820" s="405" t="str">
        <f t="shared" si="66"/>
        <v/>
      </c>
      <c r="N820" s="412"/>
    </row>
    <row r="821" spans="1:14" ht="22.5" customHeight="1">
      <c r="A821" s="393" t="s">
        <v>23186</v>
      </c>
      <c r="B821" s="407" t="s">
        <v>28124</v>
      </c>
      <c r="C821" s="408" t="s">
        <v>29160</v>
      </c>
      <c r="D821" s="409" t="s">
        <v>29161</v>
      </c>
      <c r="E821" s="410">
        <v>23000</v>
      </c>
      <c r="F821" s="398">
        <v>0.5</v>
      </c>
      <c r="G821" s="399">
        <f t="shared" si="62"/>
        <v>11500</v>
      </c>
      <c r="H821" s="400" t="str">
        <f t="shared" si="63"/>
        <v>Введите курс</v>
      </c>
      <c r="I821" s="401">
        <v>10</v>
      </c>
      <c r="J821" s="402"/>
      <c r="K821" s="403">
        <f t="shared" si="64"/>
        <v>0</v>
      </c>
      <c r="L821" s="404">
        <f t="shared" si="65"/>
        <v>0</v>
      </c>
      <c r="M821" s="405" t="str">
        <f t="shared" si="66"/>
        <v/>
      </c>
      <c r="N821" s="412"/>
    </row>
    <row r="822" spans="1:14" ht="22.5" customHeight="1">
      <c r="A822" s="393" t="s">
        <v>23187</v>
      </c>
      <c r="B822" s="407" t="s">
        <v>28125</v>
      </c>
      <c r="C822" s="408" t="s">
        <v>29162</v>
      </c>
      <c r="D822" s="409" t="s">
        <v>29163</v>
      </c>
      <c r="E822" s="410">
        <v>23000</v>
      </c>
      <c r="F822" s="398">
        <v>0.5</v>
      </c>
      <c r="G822" s="399">
        <f t="shared" si="62"/>
        <v>11500</v>
      </c>
      <c r="H822" s="400" t="str">
        <f t="shared" si="63"/>
        <v>Введите курс</v>
      </c>
      <c r="I822" s="401">
        <v>10</v>
      </c>
      <c r="J822" s="402"/>
      <c r="K822" s="403">
        <f t="shared" si="64"/>
        <v>0</v>
      </c>
      <c r="L822" s="404">
        <f t="shared" si="65"/>
        <v>0</v>
      </c>
      <c r="M822" s="405" t="str">
        <f t="shared" si="66"/>
        <v/>
      </c>
      <c r="N822" s="412"/>
    </row>
    <row r="823" spans="1:14" ht="22.5" customHeight="1">
      <c r="A823" s="393" t="s">
        <v>23188</v>
      </c>
      <c r="B823" s="407" t="s">
        <v>28126</v>
      </c>
      <c r="C823" s="408" t="s">
        <v>29164</v>
      </c>
      <c r="D823" s="409" t="s">
        <v>29165</v>
      </c>
      <c r="E823" s="410">
        <v>46000</v>
      </c>
      <c r="F823" s="398">
        <v>0.5</v>
      </c>
      <c r="G823" s="399">
        <f t="shared" si="62"/>
        <v>23000</v>
      </c>
      <c r="H823" s="400" t="str">
        <f t="shared" si="63"/>
        <v>Введите курс</v>
      </c>
      <c r="I823" s="401">
        <v>10</v>
      </c>
      <c r="J823" s="402"/>
      <c r="K823" s="403">
        <f t="shared" si="64"/>
        <v>0</v>
      </c>
      <c r="L823" s="404">
        <f t="shared" si="65"/>
        <v>0</v>
      </c>
      <c r="M823" s="405" t="str">
        <f t="shared" si="66"/>
        <v/>
      </c>
      <c r="N823" s="412"/>
    </row>
    <row r="824" spans="1:14" ht="22.5" customHeight="1">
      <c r="A824" s="393" t="s">
        <v>23189</v>
      </c>
      <c r="B824" s="407" t="s">
        <v>28127</v>
      </c>
      <c r="C824" s="408" t="s">
        <v>29166</v>
      </c>
      <c r="D824" s="409" t="s">
        <v>29167</v>
      </c>
      <c r="E824" s="410">
        <v>26000</v>
      </c>
      <c r="F824" s="398">
        <v>0.5</v>
      </c>
      <c r="G824" s="399">
        <f t="shared" si="62"/>
        <v>13000</v>
      </c>
      <c r="H824" s="400" t="str">
        <f t="shared" si="63"/>
        <v>Введите курс</v>
      </c>
      <c r="I824" s="401">
        <v>10</v>
      </c>
      <c r="J824" s="402"/>
      <c r="K824" s="403">
        <f t="shared" si="64"/>
        <v>0</v>
      </c>
      <c r="L824" s="404">
        <f t="shared" si="65"/>
        <v>0</v>
      </c>
      <c r="M824" s="405" t="str">
        <f t="shared" si="66"/>
        <v/>
      </c>
      <c r="N824" s="412"/>
    </row>
    <row r="825" spans="1:14" ht="22.5" customHeight="1">
      <c r="A825" s="393" t="s">
        <v>23191</v>
      </c>
      <c r="B825" s="407">
        <v>8806164143049</v>
      </c>
      <c r="C825" s="408" t="s">
        <v>29168</v>
      </c>
      <c r="D825" s="409" t="s">
        <v>22025</v>
      </c>
      <c r="E825" s="410">
        <v>12000</v>
      </c>
      <c r="F825" s="398">
        <v>0.5</v>
      </c>
      <c r="G825" s="399">
        <f t="shared" si="62"/>
        <v>6000</v>
      </c>
      <c r="H825" s="400" t="str">
        <f t="shared" si="63"/>
        <v>Введите курс</v>
      </c>
      <c r="I825" s="401">
        <v>10</v>
      </c>
      <c r="J825" s="402"/>
      <c r="K825" s="403">
        <f t="shared" si="64"/>
        <v>0</v>
      </c>
      <c r="L825" s="404">
        <f t="shared" si="65"/>
        <v>0</v>
      </c>
      <c r="M825" s="405" t="str">
        <f t="shared" si="66"/>
        <v/>
      </c>
      <c r="N825" s="412"/>
    </row>
    <row r="826" spans="1:14" ht="22.5" customHeight="1">
      <c r="A826" s="393" t="s">
        <v>23193</v>
      </c>
      <c r="B826" s="407">
        <v>8806164148662</v>
      </c>
      <c r="C826" s="408" t="s">
        <v>29169</v>
      </c>
      <c r="D826" s="409" t="s">
        <v>22018</v>
      </c>
      <c r="E826" s="410">
        <v>22000</v>
      </c>
      <c r="F826" s="398">
        <v>0.5</v>
      </c>
      <c r="G826" s="399">
        <f t="shared" si="62"/>
        <v>11000</v>
      </c>
      <c r="H826" s="400" t="str">
        <f t="shared" si="63"/>
        <v>Введите курс</v>
      </c>
      <c r="I826" s="401">
        <v>10</v>
      </c>
      <c r="J826" s="402"/>
      <c r="K826" s="403">
        <f t="shared" si="64"/>
        <v>0</v>
      </c>
      <c r="L826" s="404">
        <f t="shared" si="65"/>
        <v>0</v>
      </c>
      <c r="M826" s="405" t="str">
        <f t="shared" si="66"/>
        <v/>
      </c>
      <c r="N826" s="412"/>
    </row>
    <row r="827" spans="1:14" ht="22.5" customHeight="1">
      <c r="A827" s="393" t="s">
        <v>23195</v>
      </c>
      <c r="B827" s="407">
        <v>8806164154595</v>
      </c>
      <c r="C827" s="408" t="s">
        <v>29170</v>
      </c>
      <c r="D827" s="409" t="s">
        <v>22016</v>
      </c>
      <c r="E827" s="410">
        <v>16000</v>
      </c>
      <c r="F827" s="398">
        <v>0.5</v>
      </c>
      <c r="G827" s="399">
        <f t="shared" si="62"/>
        <v>8000</v>
      </c>
      <c r="H827" s="400" t="str">
        <f t="shared" si="63"/>
        <v>Введите курс</v>
      </c>
      <c r="I827" s="401">
        <v>10</v>
      </c>
      <c r="J827" s="402"/>
      <c r="K827" s="403">
        <f t="shared" si="64"/>
        <v>0</v>
      </c>
      <c r="L827" s="404">
        <f t="shared" si="65"/>
        <v>0</v>
      </c>
      <c r="M827" s="405" t="str">
        <f t="shared" si="66"/>
        <v/>
      </c>
      <c r="N827" s="412"/>
    </row>
    <row r="828" spans="1:14" ht="22.5" customHeight="1">
      <c r="A828" s="393" t="s">
        <v>23197</v>
      </c>
      <c r="B828" s="407">
        <v>8806164139868</v>
      </c>
      <c r="C828" s="408" t="s">
        <v>29171</v>
      </c>
      <c r="D828" s="409" t="s">
        <v>22007</v>
      </c>
      <c r="E828" s="410">
        <v>15000</v>
      </c>
      <c r="F828" s="398">
        <v>0.5</v>
      </c>
      <c r="G828" s="399">
        <f t="shared" si="62"/>
        <v>7500</v>
      </c>
      <c r="H828" s="400" t="str">
        <f t="shared" si="63"/>
        <v>Введите курс</v>
      </c>
      <c r="I828" s="401">
        <v>10</v>
      </c>
      <c r="J828" s="402"/>
      <c r="K828" s="403">
        <f t="shared" si="64"/>
        <v>0</v>
      </c>
      <c r="L828" s="404">
        <f t="shared" si="65"/>
        <v>0</v>
      </c>
      <c r="M828" s="405" t="str">
        <f t="shared" si="66"/>
        <v/>
      </c>
      <c r="N828" s="412"/>
    </row>
    <row r="829" spans="1:14" ht="22.5" customHeight="1">
      <c r="A829" s="393" t="s">
        <v>23199</v>
      </c>
      <c r="B829" s="407">
        <v>8806164148655</v>
      </c>
      <c r="C829" s="408" t="s">
        <v>29172</v>
      </c>
      <c r="D829" s="409" t="s">
        <v>22023</v>
      </c>
      <c r="E829" s="410">
        <v>23000</v>
      </c>
      <c r="F829" s="398">
        <v>0.5</v>
      </c>
      <c r="G829" s="399">
        <f t="shared" si="62"/>
        <v>11500</v>
      </c>
      <c r="H829" s="400" t="str">
        <f t="shared" si="63"/>
        <v>Введите курс</v>
      </c>
      <c r="I829" s="401">
        <v>10</v>
      </c>
      <c r="J829" s="402"/>
      <c r="K829" s="403">
        <f t="shared" si="64"/>
        <v>0</v>
      </c>
      <c r="L829" s="404">
        <f t="shared" si="65"/>
        <v>0</v>
      </c>
      <c r="M829" s="405" t="str">
        <f t="shared" si="66"/>
        <v/>
      </c>
      <c r="N829" s="412"/>
    </row>
    <row r="830" spans="1:14" ht="22.5" customHeight="1">
      <c r="A830" s="393" t="s">
        <v>23201</v>
      </c>
      <c r="B830" s="407">
        <v>8806164152669</v>
      </c>
      <c r="C830" s="408" t="s">
        <v>29173</v>
      </c>
      <c r="D830" s="409" t="s">
        <v>22769</v>
      </c>
      <c r="E830" s="410">
        <v>29000</v>
      </c>
      <c r="F830" s="398">
        <v>0.5</v>
      </c>
      <c r="G830" s="399">
        <f t="shared" si="62"/>
        <v>14500</v>
      </c>
      <c r="H830" s="400" t="str">
        <f t="shared" si="63"/>
        <v>Введите курс</v>
      </c>
      <c r="I830" s="401">
        <v>10</v>
      </c>
      <c r="J830" s="402"/>
      <c r="K830" s="403">
        <f t="shared" si="64"/>
        <v>0</v>
      </c>
      <c r="L830" s="404">
        <f t="shared" si="65"/>
        <v>0</v>
      </c>
      <c r="M830" s="405" t="str">
        <f t="shared" si="66"/>
        <v/>
      </c>
      <c r="N830" s="412"/>
    </row>
    <row r="831" spans="1:14" ht="22.5" customHeight="1">
      <c r="A831" s="393" t="s">
        <v>23203</v>
      </c>
      <c r="B831" s="407">
        <v>8806164155134</v>
      </c>
      <c r="C831" s="408" t="s">
        <v>29174</v>
      </c>
      <c r="D831" s="409" t="s">
        <v>22622</v>
      </c>
      <c r="E831" s="410">
        <v>50000</v>
      </c>
      <c r="F831" s="398">
        <v>0.5</v>
      </c>
      <c r="G831" s="399">
        <f t="shared" si="62"/>
        <v>25000</v>
      </c>
      <c r="H831" s="400" t="str">
        <f t="shared" si="63"/>
        <v>Введите курс</v>
      </c>
      <c r="I831" s="401">
        <v>10</v>
      </c>
      <c r="J831" s="402"/>
      <c r="K831" s="403">
        <f t="shared" si="64"/>
        <v>0</v>
      </c>
      <c r="L831" s="404">
        <f t="shared" si="65"/>
        <v>0</v>
      </c>
      <c r="M831" s="405" t="str">
        <f t="shared" si="66"/>
        <v/>
      </c>
      <c r="N831" s="412"/>
    </row>
    <row r="832" spans="1:14" ht="22.5" customHeight="1">
      <c r="A832" s="393" t="s">
        <v>23205</v>
      </c>
      <c r="B832" s="407" t="s">
        <v>28128</v>
      </c>
      <c r="C832" s="408" t="s">
        <v>29175</v>
      </c>
      <c r="D832" s="409" t="s">
        <v>29176</v>
      </c>
      <c r="E832" s="410">
        <v>28000</v>
      </c>
      <c r="F832" s="398">
        <v>0.5</v>
      </c>
      <c r="G832" s="399">
        <f t="shared" si="62"/>
        <v>14000</v>
      </c>
      <c r="H832" s="400" t="str">
        <f t="shared" si="63"/>
        <v>Введите курс</v>
      </c>
      <c r="I832" s="401">
        <v>10</v>
      </c>
      <c r="J832" s="402"/>
      <c r="K832" s="403">
        <f t="shared" si="64"/>
        <v>0</v>
      </c>
      <c r="L832" s="404">
        <f t="shared" si="65"/>
        <v>0</v>
      </c>
      <c r="M832" s="405" t="str">
        <f t="shared" si="66"/>
        <v/>
      </c>
      <c r="N832" s="412"/>
    </row>
    <row r="833" spans="1:14" ht="22.5" customHeight="1">
      <c r="A833" s="393" t="s">
        <v>23206</v>
      </c>
      <c r="B833" s="407" t="s">
        <v>28129</v>
      </c>
      <c r="C833" s="408" t="s">
        <v>29177</v>
      </c>
      <c r="D833" s="409" t="s">
        <v>29178</v>
      </c>
      <c r="E833" s="410">
        <v>28000</v>
      </c>
      <c r="F833" s="398">
        <v>0.5</v>
      </c>
      <c r="G833" s="399">
        <f t="shared" si="62"/>
        <v>14000</v>
      </c>
      <c r="H833" s="400" t="str">
        <f t="shared" si="63"/>
        <v>Введите курс</v>
      </c>
      <c r="I833" s="401">
        <v>10</v>
      </c>
      <c r="J833" s="402"/>
      <c r="K833" s="403">
        <f t="shared" si="64"/>
        <v>0</v>
      </c>
      <c r="L833" s="404">
        <f t="shared" si="65"/>
        <v>0</v>
      </c>
      <c r="M833" s="405" t="str">
        <f t="shared" si="66"/>
        <v/>
      </c>
      <c r="N833" s="412"/>
    </row>
    <row r="834" spans="1:14" ht="22.5" customHeight="1">
      <c r="A834" s="393" t="s">
        <v>23207</v>
      </c>
      <c r="B834" s="407" t="s">
        <v>28130</v>
      </c>
      <c r="C834" s="408" t="s">
        <v>29179</v>
      </c>
      <c r="D834" s="409" t="s">
        <v>29180</v>
      </c>
      <c r="E834" s="410">
        <v>81000</v>
      </c>
      <c r="F834" s="398">
        <v>0.5</v>
      </c>
      <c r="G834" s="399">
        <f t="shared" si="62"/>
        <v>40500</v>
      </c>
      <c r="H834" s="400" t="str">
        <f t="shared" si="63"/>
        <v>Введите курс</v>
      </c>
      <c r="I834" s="401">
        <v>10</v>
      </c>
      <c r="J834" s="402"/>
      <c r="K834" s="403">
        <f t="shared" si="64"/>
        <v>0</v>
      </c>
      <c r="L834" s="404">
        <f t="shared" si="65"/>
        <v>0</v>
      </c>
      <c r="M834" s="405" t="str">
        <f t="shared" si="66"/>
        <v/>
      </c>
      <c r="N834" s="412"/>
    </row>
    <row r="835" spans="1:14" ht="22.5" customHeight="1">
      <c r="A835" s="393" t="s">
        <v>23208</v>
      </c>
      <c r="B835" s="407" t="s">
        <v>28131</v>
      </c>
      <c r="C835" s="408" t="s">
        <v>29181</v>
      </c>
      <c r="D835" s="409" t="s">
        <v>29182</v>
      </c>
      <c r="E835" s="410">
        <v>29000</v>
      </c>
      <c r="F835" s="398">
        <v>0.5</v>
      </c>
      <c r="G835" s="399">
        <f t="shared" si="62"/>
        <v>14500</v>
      </c>
      <c r="H835" s="400" t="str">
        <f t="shared" si="63"/>
        <v>Введите курс</v>
      </c>
      <c r="I835" s="401">
        <v>10</v>
      </c>
      <c r="J835" s="402"/>
      <c r="K835" s="403">
        <f t="shared" si="64"/>
        <v>0</v>
      </c>
      <c r="L835" s="404">
        <f t="shared" si="65"/>
        <v>0</v>
      </c>
      <c r="M835" s="405" t="str">
        <f t="shared" si="66"/>
        <v/>
      </c>
      <c r="N835" s="412"/>
    </row>
    <row r="836" spans="1:14" ht="22.5" customHeight="1">
      <c r="A836" s="393" t="s">
        <v>23209</v>
      </c>
      <c r="B836" s="407" t="s">
        <v>28132</v>
      </c>
      <c r="C836" s="408" t="s">
        <v>29183</v>
      </c>
      <c r="D836" s="409" t="s">
        <v>29184</v>
      </c>
      <c r="E836" s="410">
        <v>28000</v>
      </c>
      <c r="F836" s="398">
        <v>0.5</v>
      </c>
      <c r="G836" s="399">
        <f t="shared" ref="G836:G899" si="67">E836*F836</f>
        <v>14000</v>
      </c>
      <c r="H836" s="400" t="str">
        <f t="shared" ref="H836:H899" si="68">IF($H$1="","Введите курс",G836/$H$1)</f>
        <v>Введите курс</v>
      </c>
      <c r="I836" s="401">
        <v>10</v>
      </c>
      <c r="J836" s="402"/>
      <c r="K836" s="403">
        <f t="shared" ref="K836:K899" si="69">J836*I836</f>
        <v>0</v>
      </c>
      <c r="L836" s="404">
        <f t="shared" ref="L836:L899" si="70">K836*G836</f>
        <v>0</v>
      </c>
      <c r="M836" s="405" t="str">
        <f t="shared" ref="M836:M899" si="71">IFERROR(K836*H836,"")</f>
        <v/>
      </c>
      <c r="N836" s="412"/>
    </row>
    <row r="837" spans="1:14" ht="22.5" customHeight="1">
      <c r="A837" s="393" t="s">
        <v>23210</v>
      </c>
      <c r="B837" s="407" t="s">
        <v>28133</v>
      </c>
      <c r="C837" s="408" t="s">
        <v>29185</v>
      </c>
      <c r="D837" s="409" t="s">
        <v>29186</v>
      </c>
      <c r="E837" s="410">
        <v>26000</v>
      </c>
      <c r="F837" s="398">
        <v>0.5</v>
      </c>
      <c r="G837" s="399">
        <f t="shared" si="67"/>
        <v>13000</v>
      </c>
      <c r="H837" s="400" t="str">
        <f t="shared" si="68"/>
        <v>Введите курс</v>
      </c>
      <c r="I837" s="401">
        <v>10</v>
      </c>
      <c r="J837" s="402"/>
      <c r="K837" s="403">
        <f t="shared" si="69"/>
        <v>0</v>
      </c>
      <c r="L837" s="404">
        <f t="shared" si="70"/>
        <v>0</v>
      </c>
      <c r="M837" s="405" t="str">
        <f t="shared" si="71"/>
        <v/>
      </c>
      <c r="N837" s="412"/>
    </row>
    <row r="838" spans="1:14" ht="22.5" customHeight="1">
      <c r="A838" s="393" t="s">
        <v>23211</v>
      </c>
      <c r="B838" s="407" t="s">
        <v>28134</v>
      </c>
      <c r="C838" s="408" t="s">
        <v>29187</v>
      </c>
      <c r="D838" s="409" t="s">
        <v>29188</v>
      </c>
      <c r="E838" s="410">
        <v>26000</v>
      </c>
      <c r="F838" s="398">
        <v>0.5</v>
      </c>
      <c r="G838" s="399">
        <f t="shared" si="67"/>
        <v>13000</v>
      </c>
      <c r="H838" s="400" t="str">
        <f t="shared" si="68"/>
        <v>Введите курс</v>
      </c>
      <c r="I838" s="401">
        <v>10</v>
      </c>
      <c r="J838" s="402"/>
      <c r="K838" s="403">
        <f t="shared" si="69"/>
        <v>0</v>
      </c>
      <c r="L838" s="404">
        <f t="shared" si="70"/>
        <v>0</v>
      </c>
      <c r="M838" s="405" t="str">
        <f t="shared" si="71"/>
        <v/>
      </c>
      <c r="N838" s="412"/>
    </row>
    <row r="839" spans="1:14" ht="22.5" customHeight="1">
      <c r="A839" s="393" t="s">
        <v>23212</v>
      </c>
      <c r="B839" s="407">
        <v>8806164165331</v>
      </c>
      <c r="C839" s="408" t="s">
        <v>29189</v>
      </c>
      <c r="D839" s="409" t="s">
        <v>23794</v>
      </c>
      <c r="E839" s="410">
        <v>12000</v>
      </c>
      <c r="F839" s="398">
        <v>0.5</v>
      </c>
      <c r="G839" s="399">
        <f t="shared" si="67"/>
        <v>6000</v>
      </c>
      <c r="H839" s="400" t="str">
        <f t="shared" si="68"/>
        <v>Введите курс</v>
      </c>
      <c r="I839" s="401">
        <v>12</v>
      </c>
      <c r="J839" s="402"/>
      <c r="K839" s="403">
        <f t="shared" si="69"/>
        <v>0</v>
      </c>
      <c r="L839" s="404">
        <f t="shared" si="70"/>
        <v>0</v>
      </c>
      <c r="M839" s="405" t="str">
        <f t="shared" si="71"/>
        <v/>
      </c>
      <c r="N839" s="412"/>
    </row>
    <row r="840" spans="1:14" ht="22.5" customHeight="1">
      <c r="A840" s="393" t="s">
        <v>23213</v>
      </c>
      <c r="B840" s="407">
        <v>8806164165324</v>
      </c>
      <c r="C840" s="408" t="s">
        <v>29190</v>
      </c>
      <c r="D840" s="409" t="s">
        <v>23793</v>
      </c>
      <c r="E840" s="410">
        <v>12000</v>
      </c>
      <c r="F840" s="398">
        <v>0.5</v>
      </c>
      <c r="G840" s="399">
        <f t="shared" si="67"/>
        <v>6000</v>
      </c>
      <c r="H840" s="400" t="str">
        <f t="shared" si="68"/>
        <v>Введите курс</v>
      </c>
      <c r="I840" s="401">
        <v>12</v>
      </c>
      <c r="J840" s="402"/>
      <c r="K840" s="403">
        <f t="shared" si="69"/>
        <v>0</v>
      </c>
      <c r="L840" s="404">
        <f t="shared" si="70"/>
        <v>0</v>
      </c>
      <c r="M840" s="405" t="str">
        <f t="shared" si="71"/>
        <v/>
      </c>
      <c r="N840" s="412"/>
    </row>
    <row r="841" spans="1:14" ht="22.5" customHeight="1">
      <c r="A841" s="393" t="s">
        <v>23214</v>
      </c>
      <c r="B841" s="407">
        <v>8806164165355</v>
      </c>
      <c r="C841" s="408" t="s">
        <v>29191</v>
      </c>
      <c r="D841" s="409" t="s">
        <v>23792</v>
      </c>
      <c r="E841" s="410">
        <v>12000</v>
      </c>
      <c r="F841" s="398">
        <v>0.5</v>
      </c>
      <c r="G841" s="399">
        <f t="shared" si="67"/>
        <v>6000</v>
      </c>
      <c r="H841" s="400" t="str">
        <f t="shared" si="68"/>
        <v>Введите курс</v>
      </c>
      <c r="I841" s="401">
        <v>12</v>
      </c>
      <c r="J841" s="402"/>
      <c r="K841" s="403">
        <f t="shared" si="69"/>
        <v>0</v>
      </c>
      <c r="L841" s="404">
        <f t="shared" si="70"/>
        <v>0</v>
      </c>
      <c r="M841" s="405" t="str">
        <f t="shared" si="71"/>
        <v/>
      </c>
      <c r="N841" s="412"/>
    </row>
    <row r="842" spans="1:14" ht="22.5" customHeight="1">
      <c r="A842" s="393" t="s">
        <v>23215</v>
      </c>
      <c r="B842" s="407">
        <v>8806164165386</v>
      </c>
      <c r="C842" s="408" t="s">
        <v>29192</v>
      </c>
      <c r="D842" s="409" t="s">
        <v>23791</v>
      </c>
      <c r="E842" s="410">
        <v>12000</v>
      </c>
      <c r="F842" s="398">
        <v>0.5</v>
      </c>
      <c r="G842" s="399">
        <f t="shared" si="67"/>
        <v>6000</v>
      </c>
      <c r="H842" s="400" t="str">
        <f t="shared" si="68"/>
        <v>Введите курс</v>
      </c>
      <c r="I842" s="401">
        <v>12</v>
      </c>
      <c r="J842" s="402"/>
      <c r="K842" s="403">
        <f t="shared" si="69"/>
        <v>0</v>
      </c>
      <c r="L842" s="404">
        <f t="shared" si="70"/>
        <v>0</v>
      </c>
      <c r="M842" s="405" t="str">
        <f t="shared" si="71"/>
        <v/>
      </c>
      <c r="N842" s="412"/>
    </row>
    <row r="843" spans="1:14" ht="22.5" customHeight="1">
      <c r="A843" s="393" t="s">
        <v>23216</v>
      </c>
      <c r="B843" s="407">
        <v>8806164165348</v>
      </c>
      <c r="C843" s="408" t="s">
        <v>29193</v>
      </c>
      <c r="D843" s="409" t="s">
        <v>23790</v>
      </c>
      <c r="E843" s="410">
        <v>12000</v>
      </c>
      <c r="F843" s="398">
        <v>0.5</v>
      </c>
      <c r="G843" s="399">
        <f t="shared" si="67"/>
        <v>6000</v>
      </c>
      <c r="H843" s="400" t="str">
        <f t="shared" si="68"/>
        <v>Введите курс</v>
      </c>
      <c r="I843" s="401">
        <v>12</v>
      </c>
      <c r="J843" s="402"/>
      <c r="K843" s="403">
        <f t="shared" si="69"/>
        <v>0</v>
      </c>
      <c r="L843" s="404">
        <f t="shared" si="70"/>
        <v>0</v>
      </c>
      <c r="M843" s="405" t="str">
        <f t="shared" si="71"/>
        <v/>
      </c>
      <c r="N843" s="412"/>
    </row>
    <row r="844" spans="1:14" ht="22.5" customHeight="1">
      <c r="A844" s="393" t="s">
        <v>23217</v>
      </c>
      <c r="B844" s="407">
        <v>8806164165379</v>
      </c>
      <c r="C844" s="408" t="s">
        <v>29194</v>
      </c>
      <c r="D844" s="409" t="s">
        <v>23789</v>
      </c>
      <c r="E844" s="410">
        <v>12000</v>
      </c>
      <c r="F844" s="398">
        <v>0.5</v>
      </c>
      <c r="G844" s="399">
        <f t="shared" si="67"/>
        <v>6000</v>
      </c>
      <c r="H844" s="400" t="str">
        <f t="shared" si="68"/>
        <v>Введите курс</v>
      </c>
      <c r="I844" s="401">
        <v>12</v>
      </c>
      <c r="J844" s="402"/>
      <c r="K844" s="403">
        <f t="shared" si="69"/>
        <v>0</v>
      </c>
      <c r="L844" s="404">
        <f t="shared" si="70"/>
        <v>0</v>
      </c>
      <c r="M844" s="405" t="str">
        <f t="shared" si="71"/>
        <v/>
      </c>
      <c r="N844" s="412"/>
    </row>
    <row r="845" spans="1:14" ht="22.5" customHeight="1">
      <c r="A845" s="393" t="s">
        <v>23218</v>
      </c>
      <c r="B845" s="407">
        <v>8806164165362</v>
      </c>
      <c r="C845" s="408" t="s">
        <v>29195</v>
      </c>
      <c r="D845" s="409" t="s">
        <v>23788</v>
      </c>
      <c r="E845" s="410">
        <v>12000</v>
      </c>
      <c r="F845" s="398">
        <v>0.5</v>
      </c>
      <c r="G845" s="399">
        <f t="shared" si="67"/>
        <v>6000</v>
      </c>
      <c r="H845" s="400" t="str">
        <f t="shared" si="68"/>
        <v>Введите курс</v>
      </c>
      <c r="I845" s="401">
        <v>12</v>
      </c>
      <c r="J845" s="402"/>
      <c r="K845" s="403">
        <f t="shared" si="69"/>
        <v>0</v>
      </c>
      <c r="L845" s="404">
        <f t="shared" si="70"/>
        <v>0</v>
      </c>
      <c r="M845" s="405" t="str">
        <f t="shared" si="71"/>
        <v/>
      </c>
      <c r="N845" s="412"/>
    </row>
    <row r="846" spans="1:14" ht="22.5" customHeight="1">
      <c r="A846" s="393" t="s">
        <v>23219</v>
      </c>
      <c r="B846" s="407">
        <v>8806164149966</v>
      </c>
      <c r="C846" s="408" t="s">
        <v>29196</v>
      </c>
      <c r="D846" s="409" t="s">
        <v>22860</v>
      </c>
      <c r="E846" s="410">
        <v>5000</v>
      </c>
      <c r="F846" s="398">
        <v>0.5</v>
      </c>
      <c r="G846" s="399">
        <f t="shared" si="67"/>
        <v>2500</v>
      </c>
      <c r="H846" s="400" t="str">
        <f t="shared" si="68"/>
        <v>Введите курс</v>
      </c>
      <c r="I846" s="401">
        <v>10</v>
      </c>
      <c r="J846" s="402"/>
      <c r="K846" s="403">
        <f t="shared" si="69"/>
        <v>0</v>
      </c>
      <c r="L846" s="404">
        <f t="shared" si="70"/>
        <v>0</v>
      </c>
      <c r="M846" s="405" t="str">
        <f t="shared" si="71"/>
        <v/>
      </c>
      <c r="N846" s="412"/>
    </row>
    <row r="847" spans="1:14" ht="22.5" customHeight="1">
      <c r="A847" s="393" t="s">
        <v>23220</v>
      </c>
      <c r="B847" s="407">
        <v>8806164149959</v>
      </c>
      <c r="C847" s="408" t="s">
        <v>29197</v>
      </c>
      <c r="D847" s="409" t="s">
        <v>22858</v>
      </c>
      <c r="E847" s="410">
        <v>5000</v>
      </c>
      <c r="F847" s="398">
        <v>0.5</v>
      </c>
      <c r="G847" s="399">
        <f t="shared" si="67"/>
        <v>2500</v>
      </c>
      <c r="H847" s="400" t="str">
        <f t="shared" si="68"/>
        <v>Введите курс</v>
      </c>
      <c r="I847" s="401">
        <v>10</v>
      </c>
      <c r="J847" s="402"/>
      <c r="K847" s="403">
        <f t="shared" si="69"/>
        <v>0</v>
      </c>
      <c r="L847" s="404">
        <f t="shared" si="70"/>
        <v>0</v>
      </c>
      <c r="M847" s="405" t="str">
        <f t="shared" si="71"/>
        <v/>
      </c>
      <c r="N847" s="412"/>
    </row>
    <row r="848" spans="1:14" ht="22.5" customHeight="1">
      <c r="A848" s="393" t="s">
        <v>23221</v>
      </c>
      <c r="B848" s="407">
        <v>8806164149942</v>
      </c>
      <c r="C848" s="408" t="s">
        <v>29198</v>
      </c>
      <c r="D848" s="409" t="s">
        <v>22856</v>
      </c>
      <c r="E848" s="410">
        <v>5000</v>
      </c>
      <c r="F848" s="398">
        <v>0.5</v>
      </c>
      <c r="G848" s="399">
        <f t="shared" si="67"/>
        <v>2500</v>
      </c>
      <c r="H848" s="400" t="str">
        <f t="shared" si="68"/>
        <v>Введите курс</v>
      </c>
      <c r="I848" s="401">
        <v>10</v>
      </c>
      <c r="J848" s="402"/>
      <c r="K848" s="403">
        <f t="shared" si="69"/>
        <v>0</v>
      </c>
      <c r="L848" s="404">
        <f t="shared" si="70"/>
        <v>0</v>
      </c>
      <c r="M848" s="405" t="str">
        <f t="shared" si="71"/>
        <v/>
      </c>
      <c r="N848" s="412"/>
    </row>
    <row r="849" spans="1:14" ht="22.5" customHeight="1">
      <c r="A849" s="393" t="s">
        <v>23222</v>
      </c>
      <c r="B849" s="407">
        <v>8806164174838</v>
      </c>
      <c r="C849" s="408" t="s">
        <v>29199</v>
      </c>
      <c r="D849" s="409" t="s">
        <v>29200</v>
      </c>
      <c r="E849" s="410">
        <v>42000</v>
      </c>
      <c r="F849" s="411">
        <v>0.51</v>
      </c>
      <c r="G849" s="399">
        <f t="shared" si="67"/>
        <v>21420</v>
      </c>
      <c r="H849" s="400" t="str">
        <f t="shared" si="68"/>
        <v>Введите курс</v>
      </c>
      <c r="I849" s="401">
        <v>12</v>
      </c>
      <c r="J849" s="402"/>
      <c r="K849" s="403">
        <f t="shared" si="69"/>
        <v>0</v>
      </c>
      <c r="L849" s="404">
        <f t="shared" si="70"/>
        <v>0</v>
      </c>
      <c r="M849" s="405" t="str">
        <f t="shared" si="71"/>
        <v/>
      </c>
      <c r="N849" s="412"/>
    </row>
    <row r="850" spans="1:14" ht="22.5" customHeight="1">
      <c r="A850" s="393" t="s">
        <v>23223</v>
      </c>
      <c r="B850" s="407">
        <v>8806164166888</v>
      </c>
      <c r="C850" s="408" t="s">
        <v>29201</v>
      </c>
      <c r="D850" s="409" t="s">
        <v>23859</v>
      </c>
      <c r="E850" s="410">
        <v>35000</v>
      </c>
      <c r="F850" s="411">
        <v>0.51</v>
      </c>
      <c r="G850" s="399">
        <f t="shared" si="67"/>
        <v>17850</v>
      </c>
      <c r="H850" s="400" t="str">
        <f t="shared" si="68"/>
        <v>Введите курс</v>
      </c>
      <c r="I850" s="401">
        <v>10</v>
      </c>
      <c r="J850" s="402"/>
      <c r="K850" s="403">
        <f t="shared" si="69"/>
        <v>0</v>
      </c>
      <c r="L850" s="404">
        <f t="shared" si="70"/>
        <v>0</v>
      </c>
      <c r="M850" s="405" t="str">
        <f t="shared" si="71"/>
        <v/>
      </c>
      <c r="N850" s="412"/>
    </row>
    <row r="851" spans="1:14" ht="22.5" customHeight="1">
      <c r="A851" s="393" t="s">
        <v>23224</v>
      </c>
      <c r="B851" s="407">
        <v>8806164166918</v>
      </c>
      <c r="C851" s="408" t="s">
        <v>29202</v>
      </c>
      <c r="D851" s="409" t="s">
        <v>23861</v>
      </c>
      <c r="E851" s="410">
        <v>42000</v>
      </c>
      <c r="F851" s="411">
        <v>0.51</v>
      </c>
      <c r="G851" s="399">
        <f t="shared" si="67"/>
        <v>21420</v>
      </c>
      <c r="H851" s="400" t="str">
        <f t="shared" si="68"/>
        <v>Введите курс</v>
      </c>
      <c r="I851" s="401">
        <v>10</v>
      </c>
      <c r="J851" s="402"/>
      <c r="K851" s="403">
        <f t="shared" si="69"/>
        <v>0</v>
      </c>
      <c r="L851" s="404">
        <f t="shared" si="70"/>
        <v>0</v>
      </c>
      <c r="M851" s="405" t="str">
        <f t="shared" si="71"/>
        <v/>
      </c>
      <c r="N851" s="412"/>
    </row>
    <row r="852" spans="1:14" ht="22.5" customHeight="1">
      <c r="A852" s="393" t="s">
        <v>23225</v>
      </c>
      <c r="B852" s="407">
        <v>8806164166901</v>
      </c>
      <c r="C852" s="408" t="s">
        <v>29203</v>
      </c>
      <c r="D852" s="409" t="s">
        <v>23860</v>
      </c>
      <c r="E852" s="410">
        <v>42000</v>
      </c>
      <c r="F852" s="411">
        <v>0.51</v>
      </c>
      <c r="G852" s="399">
        <f t="shared" si="67"/>
        <v>21420</v>
      </c>
      <c r="H852" s="400" t="str">
        <f t="shared" si="68"/>
        <v>Введите курс</v>
      </c>
      <c r="I852" s="401">
        <v>10</v>
      </c>
      <c r="J852" s="402"/>
      <c r="K852" s="403">
        <f t="shared" si="69"/>
        <v>0</v>
      </c>
      <c r="L852" s="404">
        <f t="shared" si="70"/>
        <v>0</v>
      </c>
      <c r="M852" s="405" t="str">
        <f t="shared" si="71"/>
        <v/>
      </c>
      <c r="N852" s="412"/>
    </row>
    <row r="853" spans="1:14" ht="22.5" customHeight="1">
      <c r="A853" s="393" t="s">
        <v>23226</v>
      </c>
      <c r="B853" s="407">
        <v>8806164166895</v>
      </c>
      <c r="C853" s="408" t="s">
        <v>29204</v>
      </c>
      <c r="D853" s="409" t="s">
        <v>23858</v>
      </c>
      <c r="E853" s="410">
        <v>35000</v>
      </c>
      <c r="F853" s="411">
        <v>0.51</v>
      </c>
      <c r="G853" s="399">
        <f t="shared" si="67"/>
        <v>17850</v>
      </c>
      <c r="H853" s="400" t="str">
        <f t="shared" si="68"/>
        <v>Введите курс</v>
      </c>
      <c r="I853" s="401">
        <v>10</v>
      </c>
      <c r="J853" s="402"/>
      <c r="K853" s="403">
        <f t="shared" si="69"/>
        <v>0</v>
      </c>
      <c r="L853" s="404">
        <f t="shared" si="70"/>
        <v>0</v>
      </c>
      <c r="M853" s="405" t="str">
        <f t="shared" si="71"/>
        <v/>
      </c>
      <c r="N853" s="412"/>
    </row>
    <row r="854" spans="1:14" ht="22.5" customHeight="1">
      <c r="A854" s="393" t="s">
        <v>23228</v>
      </c>
      <c r="B854" s="407" t="s">
        <v>28135</v>
      </c>
      <c r="C854" s="408" t="s">
        <v>29205</v>
      </c>
      <c r="D854" s="409" t="s">
        <v>29206</v>
      </c>
      <c r="E854" s="410">
        <v>70000</v>
      </c>
      <c r="F854" s="411">
        <v>0.51</v>
      </c>
      <c r="G854" s="399">
        <f t="shared" si="67"/>
        <v>35700</v>
      </c>
      <c r="H854" s="400" t="str">
        <f t="shared" si="68"/>
        <v>Введите курс</v>
      </c>
      <c r="I854" s="401">
        <v>10</v>
      </c>
      <c r="J854" s="402"/>
      <c r="K854" s="403">
        <f t="shared" si="69"/>
        <v>0</v>
      </c>
      <c r="L854" s="404">
        <f t="shared" si="70"/>
        <v>0</v>
      </c>
      <c r="M854" s="405" t="str">
        <f t="shared" si="71"/>
        <v/>
      </c>
      <c r="N854" s="412"/>
    </row>
    <row r="855" spans="1:14" ht="22.5" customHeight="1">
      <c r="A855" s="393" t="s">
        <v>23229</v>
      </c>
      <c r="B855" s="407" t="s">
        <v>28136</v>
      </c>
      <c r="C855" s="408" t="s">
        <v>29207</v>
      </c>
      <c r="D855" s="409" t="s">
        <v>29208</v>
      </c>
      <c r="E855" s="410">
        <v>112000</v>
      </c>
      <c r="F855" s="411">
        <v>0.51</v>
      </c>
      <c r="G855" s="399">
        <f t="shared" si="67"/>
        <v>57120</v>
      </c>
      <c r="H855" s="400" t="str">
        <f t="shared" si="68"/>
        <v>Введите курс</v>
      </c>
      <c r="I855" s="401">
        <v>10</v>
      </c>
      <c r="J855" s="402"/>
      <c r="K855" s="403">
        <f t="shared" si="69"/>
        <v>0</v>
      </c>
      <c r="L855" s="404">
        <f t="shared" si="70"/>
        <v>0</v>
      </c>
      <c r="M855" s="405" t="str">
        <f t="shared" si="71"/>
        <v/>
      </c>
      <c r="N855" s="412"/>
    </row>
    <row r="856" spans="1:14" ht="22.5" customHeight="1">
      <c r="A856" s="393" t="s">
        <v>23231</v>
      </c>
      <c r="B856" s="407">
        <v>8806164157305</v>
      </c>
      <c r="C856" s="408" t="s">
        <v>29209</v>
      </c>
      <c r="D856" s="409" t="s">
        <v>22895</v>
      </c>
      <c r="E856" s="410">
        <v>4000</v>
      </c>
      <c r="F856" s="398">
        <v>0.5</v>
      </c>
      <c r="G856" s="399">
        <f t="shared" si="67"/>
        <v>2000</v>
      </c>
      <c r="H856" s="400" t="str">
        <f t="shared" si="68"/>
        <v>Введите курс</v>
      </c>
      <c r="I856" s="401">
        <v>30</v>
      </c>
      <c r="J856" s="402"/>
      <c r="K856" s="403">
        <f t="shared" si="69"/>
        <v>0</v>
      </c>
      <c r="L856" s="404">
        <f t="shared" si="70"/>
        <v>0</v>
      </c>
      <c r="M856" s="405" t="str">
        <f t="shared" si="71"/>
        <v/>
      </c>
      <c r="N856" s="412"/>
    </row>
    <row r="857" spans="1:14" ht="22.5" customHeight="1">
      <c r="A857" s="393" t="s">
        <v>23232</v>
      </c>
      <c r="B857" s="407">
        <v>8806164157312</v>
      </c>
      <c r="C857" s="408" t="s">
        <v>29210</v>
      </c>
      <c r="D857" s="409" t="s">
        <v>22891</v>
      </c>
      <c r="E857" s="410">
        <v>4000</v>
      </c>
      <c r="F857" s="398">
        <v>0.5</v>
      </c>
      <c r="G857" s="399">
        <f t="shared" si="67"/>
        <v>2000</v>
      </c>
      <c r="H857" s="400" t="str">
        <f t="shared" si="68"/>
        <v>Введите курс</v>
      </c>
      <c r="I857" s="401">
        <v>30</v>
      </c>
      <c r="J857" s="402"/>
      <c r="K857" s="403">
        <f t="shared" si="69"/>
        <v>0</v>
      </c>
      <c r="L857" s="404">
        <f t="shared" si="70"/>
        <v>0</v>
      </c>
      <c r="M857" s="405" t="str">
        <f t="shared" si="71"/>
        <v/>
      </c>
      <c r="N857" s="412"/>
    </row>
    <row r="858" spans="1:14" ht="22.5" customHeight="1">
      <c r="A858" s="393" t="s">
        <v>23233</v>
      </c>
      <c r="B858" s="407" t="s">
        <v>28137</v>
      </c>
      <c r="C858" s="408" t="s">
        <v>29211</v>
      </c>
      <c r="D858" s="409" t="s">
        <v>29212</v>
      </c>
      <c r="E858" s="410">
        <v>80000</v>
      </c>
      <c r="F858" s="398">
        <v>0.5</v>
      </c>
      <c r="G858" s="399">
        <f t="shared" si="67"/>
        <v>40000</v>
      </c>
      <c r="H858" s="400" t="str">
        <f t="shared" si="68"/>
        <v>Введите курс</v>
      </c>
      <c r="I858" s="401">
        <v>10</v>
      </c>
      <c r="J858" s="402"/>
      <c r="K858" s="403">
        <f t="shared" si="69"/>
        <v>0</v>
      </c>
      <c r="L858" s="404">
        <f t="shared" si="70"/>
        <v>0</v>
      </c>
      <c r="M858" s="405" t="str">
        <f t="shared" si="71"/>
        <v/>
      </c>
      <c r="N858" s="412"/>
    </row>
    <row r="859" spans="1:14" ht="22.5" customHeight="1">
      <c r="A859" s="393" t="s">
        <v>23234</v>
      </c>
      <c r="B859" s="407" t="s">
        <v>28138</v>
      </c>
      <c r="C859" s="408" t="s">
        <v>29213</v>
      </c>
      <c r="D859" s="409" t="s">
        <v>29214</v>
      </c>
      <c r="E859" s="410">
        <v>32000</v>
      </c>
      <c r="F859" s="398">
        <v>0.5</v>
      </c>
      <c r="G859" s="399">
        <f t="shared" si="67"/>
        <v>16000</v>
      </c>
      <c r="H859" s="400" t="str">
        <f t="shared" si="68"/>
        <v>Введите курс</v>
      </c>
      <c r="I859" s="401">
        <v>10</v>
      </c>
      <c r="J859" s="402"/>
      <c r="K859" s="403">
        <f t="shared" si="69"/>
        <v>0</v>
      </c>
      <c r="L859" s="404">
        <f t="shared" si="70"/>
        <v>0</v>
      </c>
      <c r="M859" s="405" t="str">
        <f t="shared" si="71"/>
        <v/>
      </c>
      <c r="N859" s="412"/>
    </row>
    <row r="860" spans="1:14" ht="22.5" customHeight="1">
      <c r="A860" s="393" t="s">
        <v>23235</v>
      </c>
      <c r="B860" s="407" t="s">
        <v>28139</v>
      </c>
      <c r="C860" s="408" t="s">
        <v>29215</v>
      </c>
      <c r="D860" s="409" t="s">
        <v>29216</v>
      </c>
      <c r="E860" s="410">
        <v>32000</v>
      </c>
      <c r="F860" s="398">
        <v>0.5</v>
      </c>
      <c r="G860" s="399">
        <f t="shared" si="67"/>
        <v>16000</v>
      </c>
      <c r="H860" s="400" t="str">
        <f t="shared" si="68"/>
        <v>Введите курс</v>
      </c>
      <c r="I860" s="401">
        <v>10</v>
      </c>
      <c r="J860" s="402"/>
      <c r="K860" s="403">
        <f t="shared" si="69"/>
        <v>0</v>
      </c>
      <c r="L860" s="404">
        <f t="shared" si="70"/>
        <v>0</v>
      </c>
      <c r="M860" s="405" t="str">
        <f t="shared" si="71"/>
        <v/>
      </c>
      <c r="N860" s="412"/>
    </row>
    <row r="861" spans="1:14" ht="22.5" customHeight="1">
      <c r="A861" s="393" t="s">
        <v>23236</v>
      </c>
      <c r="B861" s="407" t="s">
        <v>28140</v>
      </c>
      <c r="C861" s="408" t="s">
        <v>29217</v>
      </c>
      <c r="D861" s="409" t="s">
        <v>29218</v>
      </c>
      <c r="E861" s="410">
        <v>32000</v>
      </c>
      <c r="F861" s="398">
        <v>0.5</v>
      </c>
      <c r="G861" s="399">
        <f t="shared" si="67"/>
        <v>16000</v>
      </c>
      <c r="H861" s="400" t="str">
        <f t="shared" si="68"/>
        <v>Введите курс</v>
      </c>
      <c r="I861" s="401">
        <v>10</v>
      </c>
      <c r="J861" s="402"/>
      <c r="K861" s="403">
        <f t="shared" si="69"/>
        <v>0</v>
      </c>
      <c r="L861" s="404">
        <f t="shared" si="70"/>
        <v>0</v>
      </c>
      <c r="M861" s="405" t="str">
        <f t="shared" si="71"/>
        <v/>
      </c>
      <c r="N861" s="412"/>
    </row>
    <row r="862" spans="1:14" ht="22.5" customHeight="1">
      <c r="A862" s="393" t="s">
        <v>23237</v>
      </c>
      <c r="B862" s="407">
        <v>8806164154854</v>
      </c>
      <c r="C862" s="408" t="s">
        <v>29219</v>
      </c>
      <c r="D862" s="409" t="s">
        <v>22259</v>
      </c>
      <c r="E862" s="410">
        <v>7000</v>
      </c>
      <c r="F862" s="398">
        <v>0.5</v>
      </c>
      <c r="G862" s="399">
        <f t="shared" si="67"/>
        <v>3500</v>
      </c>
      <c r="H862" s="400" t="str">
        <f t="shared" si="68"/>
        <v>Введите курс</v>
      </c>
      <c r="I862" s="401">
        <v>10</v>
      </c>
      <c r="J862" s="402"/>
      <c r="K862" s="403">
        <f t="shared" si="69"/>
        <v>0</v>
      </c>
      <c r="L862" s="404">
        <f t="shared" si="70"/>
        <v>0</v>
      </c>
      <c r="M862" s="405" t="str">
        <f t="shared" si="71"/>
        <v/>
      </c>
      <c r="N862" s="412"/>
    </row>
    <row r="863" spans="1:14" ht="22.5" customHeight="1">
      <c r="A863" s="393" t="s">
        <v>23238</v>
      </c>
      <c r="B863" s="407">
        <v>8806164165775</v>
      </c>
      <c r="C863" s="408" t="s">
        <v>29220</v>
      </c>
      <c r="D863" s="409" t="s">
        <v>23688</v>
      </c>
      <c r="E863" s="410">
        <v>10000</v>
      </c>
      <c r="F863" s="398">
        <v>0.5</v>
      </c>
      <c r="G863" s="399">
        <f t="shared" si="67"/>
        <v>5000</v>
      </c>
      <c r="H863" s="400" t="str">
        <f t="shared" si="68"/>
        <v>Введите курс</v>
      </c>
      <c r="I863" s="401">
        <v>10</v>
      </c>
      <c r="J863" s="402"/>
      <c r="K863" s="403">
        <f t="shared" si="69"/>
        <v>0</v>
      </c>
      <c r="L863" s="404">
        <f t="shared" si="70"/>
        <v>0</v>
      </c>
      <c r="M863" s="405" t="str">
        <f t="shared" si="71"/>
        <v/>
      </c>
      <c r="N863" s="412"/>
    </row>
    <row r="864" spans="1:14" ht="22.5" customHeight="1">
      <c r="A864" s="393" t="s">
        <v>23239</v>
      </c>
      <c r="B864" s="407">
        <v>8806164143735</v>
      </c>
      <c r="C864" s="408" t="s">
        <v>29221</v>
      </c>
      <c r="D864" s="409" t="s">
        <v>22255</v>
      </c>
      <c r="E864" s="410">
        <v>6000</v>
      </c>
      <c r="F864" s="398">
        <v>0.5</v>
      </c>
      <c r="G864" s="399">
        <f t="shared" si="67"/>
        <v>3000</v>
      </c>
      <c r="H864" s="400" t="str">
        <f t="shared" si="68"/>
        <v>Введите курс</v>
      </c>
      <c r="I864" s="401">
        <v>10</v>
      </c>
      <c r="J864" s="402"/>
      <c r="K864" s="403">
        <f t="shared" si="69"/>
        <v>0</v>
      </c>
      <c r="L864" s="404">
        <f t="shared" si="70"/>
        <v>0</v>
      </c>
      <c r="M864" s="405" t="str">
        <f t="shared" si="71"/>
        <v/>
      </c>
      <c r="N864" s="412"/>
    </row>
    <row r="865" spans="1:14" ht="22.5" customHeight="1">
      <c r="A865" s="393" t="s">
        <v>23240</v>
      </c>
      <c r="B865" s="407">
        <v>8806164137444</v>
      </c>
      <c r="C865" s="408" t="s">
        <v>29222</v>
      </c>
      <c r="D865" s="409" t="s">
        <v>22253</v>
      </c>
      <c r="E865" s="410">
        <v>6000</v>
      </c>
      <c r="F865" s="398">
        <v>0.5</v>
      </c>
      <c r="G865" s="399">
        <f t="shared" si="67"/>
        <v>3000</v>
      </c>
      <c r="H865" s="400" t="str">
        <f t="shared" si="68"/>
        <v>Введите курс</v>
      </c>
      <c r="I865" s="401">
        <v>10</v>
      </c>
      <c r="J865" s="402"/>
      <c r="K865" s="403">
        <f t="shared" si="69"/>
        <v>0</v>
      </c>
      <c r="L865" s="404">
        <f t="shared" si="70"/>
        <v>0</v>
      </c>
      <c r="M865" s="405" t="str">
        <f t="shared" si="71"/>
        <v/>
      </c>
      <c r="N865" s="412"/>
    </row>
    <row r="866" spans="1:14" ht="22.5" customHeight="1">
      <c r="A866" s="393" t="s">
        <v>23241</v>
      </c>
      <c r="B866" s="407">
        <v>8806164162606</v>
      </c>
      <c r="C866" s="408" t="s">
        <v>29223</v>
      </c>
      <c r="D866" s="409" t="s">
        <v>23657</v>
      </c>
      <c r="E866" s="410">
        <v>38000</v>
      </c>
      <c r="F866" s="398">
        <v>0.5</v>
      </c>
      <c r="G866" s="399">
        <f t="shared" si="67"/>
        <v>19000</v>
      </c>
      <c r="H866" s="400" t="str">
        <f t="shared" si="68"/>
        <v>Введите курс</v>
      </c>
      <c r="I866" s="401">
        <v>10</v>
      </c>
      <c r="J866" s="402"/>
      <c r="K866" s="403">
        <f t="shared" si="69"/>
        <v>0</v>
      </c>
      <c r="L866" s="404">
        <f t="shared" si="70"/>
        <v>0</v>
      </c>
      <c r="M866" s="405" t="str">
        <f t="shared" si="71"/>
        <v/>
      </c>
      <c r="N866" s="412"/>
    </row>
    <row r="867" spans="1:14" ht="22.5" customHeight="1">
      <c r="A867" s="393" t="s">
        <v>23243</v>
      </c>
      <c r="B867" s="407">
        <v>8806164166192</v>
      </c>
      <c r="C867" s="408" t="s">
        <v>29224</v>
      </c>
      <c r="D867" s="409" t="s">
        <v>23778</v>
      </c>
      <c r="E867" s="410">
        <v>38000</v>
      </c>
      <c r="F867" s="398">
        <v>0.5</v>
      </c>
      <c r="G867" s="399">
        <f t="shared" si="67"/>
        <v>19000</v>
      </c>
      <c r="H867" s="400" t="str">
        <f t="shared" si="68"/>
        <v>Введите курс</v>
      </c>
      <c r="I867" s="401">
        <v>10</v>
      </c>
      <c r="J867" s="402"/>
      <c r="K867" s="403">
        <f t="shared" si="69"/>
        <v>0</v>
      </c>
      <c r="L867" s="404">
        <f t="shared" si="70"/>
        <v>0</v>
      </c>
      <c r="M867" s="405" t="str">
        <f t="shared" si="71"/>
        <v/>
      </c>
      <c r="N867" s="412"/>
    </row>
    <row r="868" spans="1:14" ht="22.5" customHeight="1">
      <c r="A868" s="393" t="s">
        <v>23244</v>
      </c>
      <c r="B868" s="407" t="s">
        <v>28141</v>
      </c>
      <c r="C868" s="408" t="s">
        <v>29225</v>
      </c>
      <c r="D868" s="409" t="s">
        <v>29226</v>
      </c>
      <c r="E868" s="410">
        <v>38000</v>
      </c>
      <c r="F868" s="398">
        <v>0.5</v>
      </c>
      <c r="G868" s="399">
        <f t="shared" si="67"/>
        <v>19000</v>
      </c>
      <c r="H868" s="400" t="str">
        <f t="shared" si="68"/>
        <v>Введите курс</v>
      </c>
      <c r="I868" s="401">
        <v>10</v>
      </c>
      <c r="J868" s="402"/>
      <c r="K868" s="403">
        <f t="shared" si="69"/>
        <v>0</v>
      </c>
      <c r="L868" s="404">
        <f t="shared" si="70"/>
        <v>0</v>
      </c>
      <c r="M868" s="405" t="str">
        <f t="shared" si="71"/>
        <v/>
      </c>
      <c r="N868" s="412"/>
    </row>
    <row r="869" spans="1:14" ht="22.5" customHeight="1">
      <c r="A869" s="393" t="s">
        <v>23245</v>
      </c>
      <c r="B869" s="407">
        <v>8806164166024</v>
      </c>
      <c r="C869" s="408" t="s">
        <v>29227</v>
      </c>
      <c r="D869" s="409" t="s">
        <v>23756</v>
      </c>
      <c r="E869" s="410">
        <v>15000</v>
      </c>
      <c r="F869" s="398">
        <v>0.5</v>
      </c>
      <c r="G869" s="399">
        <f t="shared" si="67"/>
        <v>7500</v>
      </c>
      <c r="H869" s="400" t="str">
        <f t="shared" si="68"/>
        <v>Введите курс</v>
      </c>
      <c r="I869" s="401">
        <v>12</v>
      </c>
      <c r="J869" s="402"/>
      <c r="K869" s="403">
        <f t="shared" si="69"/>
        <v>0</v>
      </c>
      <c r="L869" s="404">
        <f t="shared" si="70"/>
        <v>0</v>
      </c>
      <c r="M869" s="405" t="str">
        <f t="shared" si="71"/>
        <v/>
      </c>
      <c r="N869" s="412"/>
    </row>
    <row r="870" spans="1:14" ht="22.5" customHeight="1">
      <c r="A870" s="393" t="s">
        <v>23246</v>
      </c>
      <c r="B870" s="407">
        <v>8806164166048</v>
      </c>
      <c r="C870" s="408" t="s">
        <v>29228</v>
      </c>
      <c r="D870" s="409" t="s">
        <v>23763</v>
      </c>
      <c r="E870" s="410">
        <v>15000</v>
      </c>
      <c r="F870" s="398">
        <v>0.5</v>
      </c>
      <c r="G870" s="399">
        <f t="shared" si="67"/>
        <v>7500</v>
      </c>
      <c r="H870" s="400" t="str">
        <f t="shared" si="68"/>
        <v>Введите курс</v>
      </c>
      <c r="I870" s="401">
        <v>12</v>
      </c>
      <c r="J870" s="402"/>
      <c r="K870" s="403">
        <f t="shared" si="69"/>
        <v>0</v>
      </c>
      <c r="L870" s="404">
        <f t="shared" si="70"/>
        <v>0</v>
      </c>
      <c r="M870" s="405" t="str">
        <f t="shared" si="71"/>
        <v/>
      </c>
      <c r="N870" s="412"/>
    </row>
    <row r="871" spans="1:14" ht="22.5" customHeight="1">
      <c r="A871" s="393" t="s">
        <v>23247</v>
      </c>
      <c r="B871" s="407">
        <v>8806164166031</v>
      </c>
      <c r="C871" s="408" t="s">
        <v>29229</v>
      </c>
      <c r="D871" s="409" t="s">
        <v>23762</v>
      </c>
      <c r="E871" s="410">
        <v>15000</v>
      </c>
      <c r="F871" s="398">
        <v>0.5</v>
      </c>
      <c r="G871" s="399">
        <f t="shared" si="67"/>
        <v>7500</v>
      </c>
      <c r="H871" s="400" t="str">
        <f t="shared" si="68"/>
        <v>Введите курс</v>
      </c>
      <c r="I871" s="401">
        <v>12</v>
      </c>
      <c r="J871" s="402"/>
      <c r="K871" s="403">
        <f t="shared" si="69"/>
        <v>0</v>
      </c>
      <c r="L871" s="404">
        <f t="shared" si="70"/>
        <v>0</v>
      </c>
      <c r="M871" s="405" t="str">
        <f t="shared" si="71"/>
        <v/>
      </c>
      <c r="N871" s="412"/>
    </row>
    <row r="872" spans="1:14" ht="22.5" customHeight="1">
      <c r="A872" s="393" t="s">
        <v>23248</v>
      </c>
      <c r="B872" s="407">
        <v>8806164166086</v>
      </c>
      <c r="C872" s="408" t="s">
        <v>29230</v>
      </c>
      <c r="D872" s="409" t="s">
        <v>23768</v>
      </c>
      <c r="E872" s="410">
        <v>15000</v>
      </c>
      <c r="F872" s="398">
        <v>0.5</v>
      </c>
      <c r="G872" s="399">
        <f t="shared" si="67"/>
        <v>7500</v>
      </c>
      <c r="H872" s="400" t="str">
        <f t="shared" si="68"/>
        <v>Введите курс</v>
      </c>
      <c r="I872" s="401">
        <v>12</v>
      </c>
      <c r="J872" s="402"/>
      <c r="K872" s="403">
        <f t="shared" si="69"/>
        <v>0</v>
      </c>
      <c r="L872" s="404">
        <f t="shared" si="70"/>
        <v>0</v>
      </c>
      <c r="M872" s="405" t="str">
        <f t="shared" si="71"/>
        <v/>
      </c>
      <c r="N872" s="412"/>
    </row>
    <row r="873" spans="1:14" ht="22.5" customHeight="1">
      <c r="A873" s="393" t="s">
        <v>23249</v>
      </c>
      <c r="B873" s="407">
        <v>8806164166079</v>
      </c>
      <c r="C873" s="408" t="s">
        <v>29231</v>
      </c>
      <c r="D873" s="409" t="s">
        <v>23767</v>
      </c>
      <c r="E873" s="410">
        <v>15000</v>
      </c>
      <c r="F873" s="398">
        <v>0.5</v>
      </c>
      <c r="G873" s="399">
        <f t="shared" si="67"/>
        <v>7500</v>
      </c>
      <c r="H873" s="400" t="str">
        <f t="shared" si="68"/>
        <v>Введите курс</v>
      </c>
      <c r="I873" s="401">
        <v>12</v>
      </c>
      <c r="J873" s="402"/>
      <c r="K873" s="403">
        <f t="shared" si="69"/>
        <v>0</v>
      </c>
      <c r="L873" s="404">
        <f t="shared" si="70"/>
        <v>0</v>
      </c>
      <c r="M873" s="405" t="str">
        <f t="shared" si="71"/>
        <v/>
      </c>
      <c r="N873" s="412"/>
    </row>
    <row r="874" spans="1:14" ht="22.5" customHeight="1">
      <c r="A874" s="393" t="s">
        <v>23250</v>
      </c>
      <c r="B874" s="407">
        <v>8806164166093</v>
      </c>
      <c r="C874" s="408" t="s">
        <v>29232</v>
      </c>
      <c r="D874" s="409" t="s">
        <v>23766</v>
      </c>
      <c r="E874" s="410">
        <v>15000</v>
      </c>
      <c r="F874" s="398">
        <v>0.5</v>
      </c>
      <c r="G874" s="399">
        <f t="shared" si="67"/>
        <v>7500</v>
      </c>
      <c r="H874" s="400" t="str">
        <f t="shared" si="68"/>
        <v>Введите курс</v>
      </c>
      <c r="I874" s="401">
        <v>12</v>
      </c>
      <c r="J874" s="402"/>
      <c r="K874" s="403">
        <f t="shared" si="69"/>
        <v>0</v>
      </c>
      <c r="L874" s="404">
        <f t="shared" si="70"/>
        <v>0</v>
      </c>
      <c r="M874" s="405" t="str">
        <f t="shared" si="71"/>
        <v/>
      </c>
      <c r="N874" s="412"/>
    </row>
    <row r="875" spans="1:14" ht="22.5" customHeight="1">
      <c r="A875" s="393" t="s">
        <v>23251</v>
      </c>
      <c r="B875" s="407">
        <v>8806164166062</v>
      </c>
      <c r="C875" s="408" t="s">
        <v>29233</v>
      </c>
      <c r="D875" s="409" t="s">
        <v>23765</v>
      </c>
      <c r="E875" s="410">
        <v>15000</v>
      </c>
      <c r="F875" s="398">
        <v>0.5</v>
      </c>
      <c r="G875" s="399">
        <f t="shared" si="67"/>
        <v>7500</v>
      </c>
      <c r="H875" s="400" t="str">
        <f t="shared" si="68"/>
        <v>Введите курс</v>
      </c>
      <c r="I875" s="401">
        <v>12</v>
      </c>
      <c r="J875" s="402"/>
      <c r="K875" s="403">
        <f t="shared" si="69"/>
        <v>0</v>
      </c>
      <c r="L875" s="404">
        <f t="shared" si="70"/>
        <v>0</v>
      </c>
      <c r="M875" s="405" t="str">
        <f t="shared" si="71"/>
        <v/>
      </c>
      <c r="N875" s="412"/>
    </row>
    <row r="876" spans="1:14" ht="22.5" customHeight="1">
      <c r="A876" s="393" t="s">
        <v>23252</v>
      </c>
      <c r="B876" s="407">
        <v>8806164166055</v>
      </c>
      <c r="C876" s="408" t="s">
        <v>29234</v>
      </c>
      <c r="D876" s="409" t="s">
        <v>23764</v>
      </c>
      <c r="E876" s="410">
        <v>15000</v>
      </c>
      <c r="F876" s="398">
        <v>0.5</v>
      </c>
      <c r="G876" s="399">
        <f t="shared" si="67"/>
        <v>7500</v>
      </c>
      <c r="H876" s="400" t="str">
        <f t="shared" si="68"/>
        <v>Введите курс</v>
      </c>
      <c r="I876" s="401">
        <v>12</v>
      </c>
      <c r="J876" s="402"/>
      <c r="K876" s="403">
        <f t="shared" si="69"/>
        <v>0</v>
      </c>
      <c r="L876" s="404">
        <f t="shared" si="70"/>
        <v>0</v>
      </c>
      <c r="M876" s="405" t="str">
        <f t="shared" si="71"/>
        <v/>
      </c>
      <c r="N876" s="412"/>
    </row>
    <row r="877" spans="1:14" ht="22.5" customHeight="1">
      <c r="A877" s="393" t="s">
        <v>23253</v>
      </c>
      <c r="B877" s="407">
        <v>8806164166017</v>
      </c>
      <c r="C877" s="408" t="s">
        <v>29235</v>
      </c>
      <c r="D877" s="409" t="s">
        <v>23771</v>
      </c>
      <c r="E877" s="410">
        <v>15000</v>
      </c>
      <c r="F877" s="398">
        <v>0.5</v>
      </c>
      <c r="G877" s="399">
        <f t="shared" si="67"/>
        <v>7500</v>
      </c>
      <c r="H877" s="400" t="str">
        <f t="shared" si="68"/>
        <v>Введите курс</v>
      </c>
      <c r="I877" s="401">
        <v>12</v>
      </c>
      <c r="J877" s="402"/>
      <c r="K877" s="403">
        <f t="shared" si="69"/>
        <v>0</v>
      </c>
      <c r="L877" s="404">
        <f t="shared" si="70"/>
        <v>0</v>
      </c>
      <c r="M877" s="405" t="str">
        <f t="shared" si="71"/>
        <v/>
      </c>
      <c r="N877" s="412"/>
    </row>
    <row r="878" spans="1:14" ht="22.5" customHeight="1">
      <c r="A878" s="393" t="s">
        <v>23254</v>
      </c>
      <c r="B878" s="407" t="s">
        <v>28142</v>
      </c>
      <c r="C878" s="408" t="s">
        <v>29236</v>
      </c>
      <c r="D878" s="409" t="s">
        <v>29237</v>
      </c>
      <c r="E878" s="410">
        <v>12000</v>
      </c>
      <c r="F878" s="398">
        <v>0.5</v>
      </c>
      <c r="G878" s="399">
        <f t="shared" si="67"/>
        <v>6000</v>
      </c>
      <c r="H878" s="400" t="str">
        <f t="shared" si="68"/>
        <v>Введите курс</v>
      </c>
      <c r="I878" s="401">
        <v>12</v>
      </c>
      <c r="J878" s="402"/>
      <c r="K878" s="403">
        <f t="shared" si="69"/>
        <v>0</v>
      </c>
      <c r="L878" s="404">
        <f t="shared" si="70"/>
        <v>0</v>
      </c>
      <c r="M878" s="405" t="str">
        <f t="shared" si="71"/>
        <v/>
      </c>
      <c r="N878" s="412"/>
    </row>
    <row r="879" spans="1:14" ht="22.5" customHeight="1">
      <c r="A879" s="393" t="s">
        <v>23255</v>
      </c>
      <c r="B879" s="407" t="s">
        <v>28143</v>
      </c>
      <c r="C879" s="408" t="s">
        <v>29238</v>
      </c>
      <c r="D879" s="409" t="s">
        <v>29239</v>
      </c>
      <c r="E879" s="410">
        <v>12000</v>
      </c>
      <c r="F879" s="398">
        <v>0.5</v>
      </c>
      <c r="G879" s="399">
        <f t="shared" si="67"/>
        <v>6000</v>
      </c>
      <c r="H879" s="400" t="str">
        <f t="shared" si="68"/>
        <v>Введите курс</v>
      </c>
      <c r="I879" s="401">
        <v>12</v>
      </c>
      <c r="J879" s="402"/>
      <c r="K879" s="403">
        <f t="shared" si="69"/>
        <v>0</v>
      </c>
      <c r="L879" s="404">
        <f t="shared" si="70"/>
        <v>0</v>
      </c>
      <c r="M879" s="405" t="str">
        <f t="shared" si="71"/>
        <v/>
      </c>
      <c r="N879" s="412"/>
    </row>
    <row r="880" spans="1:14" ht="22.5" customHeight="1">
      <c r="A880" s="393" t="s">
        <v>23256</v>
      </c>
      <c r="B880" s="407" t="s">
        <v>28144</v>
      </c>
      <c r="C880" s="408" t="s">
        <v>29240</v>
      </c>
      <c r="D880" s="409" t="s">
        <v>29241</v>
      </c>
      <c r="E880" s="410">
        <v>12000</v>
      </c>
      <c r="F880" s="398">
        <v>0.5</v>
      </c>
      <c r="G880" s="399">
        <f t="shared" si="67"/>
        <v>6000</v>
      </c>
      <c r="H880" s="400" t="str">
        <f t="shared" si="68"/>
        <v>Введите курс</v>
      </c>
      <c r="I880" s="401">
        <v>12</v>
      </c>
      <c r="J880" s="402"/>
      <c r="K880" s="403">
        <f t="shared" si="69"/>
        <v>0</v>
      </c>
      <c r="L880" s="404">
        <f t="shared" si="70"/>
        <v>0</v>
      </c>
      <c r="M880" s="405" t="str">
        <f t="shared" si="71"/>
        <v/>
      </c>
      <c r="N880" s="412"/>
    </row>
    <row r="881" spans="1:14" ht="22.5" customHeight="1">
      <c r="A881" s="393" t="s">
        <v>23258</v>
      </c>
      <c r="B881" s="407" t="s">
        <v>28145</v>
      </c>
      <c r="C881" s="408" t="s">
        <v>29242</v>
      </c>
      <c r="D881" s="409" t="s">
        <v>29243</v>
      </c>
      <c r="E881" s="410">
        <v>12000</v>
      </c>
      <c r="F881" s="398">
        <v>0.5</v>
      </c>
      <c r="G881" s="399">
        <f t="shared" si="67"/>
        <v>6000</v>
      </c>
      <c r="H881" s="400" t="str">
        <f t="shared" si="68"/>
        <v>Введите курс</v>
      </c>
      <c r="I881" s="401">
        <v>12</v>
      </c>
      <c r="J881" s="402"/>
      <c r="K881" s="403">
        <f t="shared" si="69"/>
        <v>0</v>
      </c>
      <c r="L881" s="404">
        <f t="shared" si="70"/>
        <v>0</v>
      </c>
      <c r="M881" s="405" t="str">
        <f t="shared" si="71"/>
        <v/>
      </c>
      <c r="N881" s="412"/>
    </row>
    <row r="882" spans="1:14" ht="22.5" customHeight="1">
      <c r="A882" s="393" t="s">
        <v>23260</v>
      </c>
      <c r="B882" s="407" t="s">
        <v>28146</v>
      </c>
      <c r="C882" s="408" t="s">
        <v>29244</v>
      </c>
      <c r="D882" s="409" t="s">
        <v>29245</v>
      </c>
      <c r="E882" s="410">
        <v>12000</v>
      </c>
      <c r="F882" s="398">
        <v>0.5</v>
      </c>
      <c r="G882" s="399">
        <f t="shared" si="67"/>
        <v>6000</v>
      </c>
      <c r="H882" s="400" t="str">
        <f t="shared" si="68"/>
        <v>Введите курс</v>
      </c>
      <c r="I882" s="401">
        <v>12</v>
      </c>
      <c r="J882" s="402"/>
      <c r="K882" s="403">
        <f t="shared" si="69"/>
        <v>0</v>
      </c>
      <c r="L882" s="404">
        <f t="shared" si="70"/>
        <v>0</v>
      </c>
      <c r="M882" s="405" t="str">
        <f t="shared" si="71"/>
        <v/>
      </c>
      <c r="N882" s="412"/>
    </row>
    <row r="883" spans="1:14" ht="22.5" customHeight="1">
      <c r="A883" s="393" t="s">
        <v>23261</v>
      </c>
      <c r="B883" s="407" t="s">
        <v>28147</v>
      </c>
      <c r="C883" s="408" t="s">
        <v>29246</v>
      </c>
      <c r="D883" s="409" t="s">
        <v>29247</v>
      </c>
      <c r="E883" s="410">
        <v>20000</v>
      </c>
      <c r="F883" s="398">
        <v>0.5</v>
      </c>
      <c r="G883" s="399">
        <f t="shared" si="67"/>
        <v>10000</v>
      </c>
      <c r="H883" s="400" t="str">
        <f t="shared" si="68"/>
        <v>Введите курс</v>
      </c>
      <c r="I883" s="401">
        <v>12</v>
      </c>
      <c r="J883" s="402"/>
      <c r="K883" s="403">
        <f t="shared" si="69"/>
        <v>0</v>
      </c>
      <c r="L883" s="404">
        <f t="shared" si="70"/>
        <v>0</v>
      </c>
      <c r="M883" s="405" t="str">
        <f t="shared" si="71"/>
        <v/>
      </c>
      <c r="N883" s="412"/>
    </row>
    <row r="884" spans="1:14" ht="22.5" customHeight="1">
      <c r="A884" s="393" t="s">
        <v>23262</v>
      </c>
      <c r="B884" s="407" t="s">
        <v>28148</v>
      </c>
      <c r="C884" s="408" t="s">
        <v>29248</v>
      </c>
      <c r="D884" s="409" t="s">
        <v>29249</v>
      </c>
      <c r="E884" s="410">
        <v>20000</v>
      </c>
      <c r="F884" s="398">
        <v>0.5</v>
      </c>
      <c r="G884" s="399">
        <f t="shared" si="67"/>
        <v>10000</v>
      </c>
      <c r="H884" s="400" t="str">
        <f t="shared" si="68"/>
        <v>Введите курс</v>
      </c>
      <c r="I884" s="401">
        <v>12</v>
      </c>
      <c r="J884" s="402"/>
      <c r="K884" s="403">
        <f t="shared" si="69"/>
        <v>0</v>
      </c>
      <c r="L884" s="404">
        <f t="shared" si="70"/>
        <v>0</v>
      </c>
      <c r="M884" s="405" t="str">
        <f t="shared" si="71"/>
        <v/>
      </c>
      <c r="N884" s="412"/>
    </row>
    <row r="885" spans="1:14" ht="22.5" customHeight="1">
      <c r="A885" s="393" t="s">
        <v>23263</v>
      </c>
      <c r="B885" s="407" t="s">
        <v>28149</v>
      </c>
      <c r="C885" s="408" t="s">
        <v>29250</v>
      </c>
      <c r="D885" s="409" t="s">
        <v>29251</v>
      </c>
      <c r="E885" s="410">
        <v>2000</v>
      </c>
      <c r="F885" s="398">
        <v>0.5</v>
      </c>
      <c r="G885" s="399">
        <f t="shared" si="67"/>
        <v>1000</v>
      </c>
      <c r="H885" s="400" t="str">
        <f t="shared" si="68"/>
        <v>Введите курс</v>
      </c>
      <c r="I885" s="401">
        <v>50</v>
      </c>
      <c r="J885" s="402"/>
      <c r="K885" s="403">
        <f t="shared" si="69"/>
        <v>0</v>
      </c>
      <c r="L885" s="404">
        <f t="shared" si="70"/>
        <v>0</v>
      </c>
      <c r="M885" s="405" t="str">
        <f t="shared" si="71"/>
        <v/>
      </c>
      <c r="N885" s="412"/>
    </row>
    <row r="886" spans="1:14" ht="22.5" customHeight="1">
      <c r="A886" s="393" t="s">
        <v>23264</v>
      </c>
      <c r="B886" s="407" t="s">
        <v>28150</v>
      </c>
      <c r="C886" s="408" t="s">
        <v>29252</v>
      </c>
      <c r="D886" s="409" t="s">
        <v>29253</v>
      </c>
      <c r="E886" s="410">
        <v>2000</v>
      </c>
      <c r="F886" s="398">
        <v>0.5</v>
      </c>
      <c r="G886" s="399">
        <f t="shared" si="67"/>
        <v>1000</v>
      </c>
      <c r="H886" s="400" t="str">
        <f t="shared" si="68"/>
        <v>Введите курс</v>
      </c>
      <c r="I886" s="401">
        <v>50</v>
      </c>
      <c r="J886" s="402"/>
      <c r="K886" s="403">
        <f t="shared" si="69"/>
        <v>0</v>
      </c>
      <c r="L886" s="404">
        <f t="shared" si="70"/>
        <v>0</v>
      </c>
      <c r="M886" s="405" t="str">
        <f t="shared" si="71"/>
        <v/>
      </c>
      <c r="N886" s="412"/>
    </row>
    <row r="887" spans="1:14" ht="22.5" customHeight="1">
      <c r="A887" s="393" t="s">
        <v>23265</v>
      </c>
      <c r="B887" s="407" t="s">
        <v>28151</v>
      </c>
      <c r="C887" s="408" t="s">
        <v>29254</v>
      </c>
      <c r="D887" s="409" t="s">
        <v>29255</v>
      </c>
      <c r="E887" s="410">
        <v>2000</v>
      </c>
      <c r="F887" s="398">
        <v>0.5</v>
      </c>
      <c r="G887" s="399">
        <f t="shared" si="67"/>
        <v>1000</v>
      </c>
      <c r="H887" s="400" t="str">
        <f t="shared" si="68"/>
        <v>Введите курс</v>
      </c>
      <c r="I887" s="401">
        <v>50</v>
      </c>
      <c r="J887" s="402"/>
      <c r="K887" s="403">
        <f t="shared" si="69"/>
        <v>0</v>
      </c>
      <c r="L887" s="404">
        <f t="shared" si="70"/>
        <v>0</v>
      </c>
      <c r="M887" s="405" t="str">
        <f t="shared" si="71"/>
        <v/>
      </c>
      <c r="N887" s="412"/>
    </row>
    <row r="888" spans="1:14" ht="22.5" customHeight="1">
      <c r="A888" s="393" t="s">
        <v>23266</v>
      </c>
      <c r="B888" s="407" t="s">
        <v>28152</v>
      </c>
      <c r="C888" s="408" t="s">
        <v>29256</v>
      </c>
      <c r="D888" s="409" t="s">
        <v>29257</v>
      </c>
      <c r="E888" s="410">
        <v>2000</v>
      </c>
      <c r="F888" s="398">
        <v>0.5</v>
      </c>
      <c r="G888" s="399">
        <f t="shared" si="67"/>
        <v>1000</v>
      </c>
      <c r="H888" s="400" t="str">
        <f t="shared" si="68"/>
        <v>Введите курс</v>
      </c>
      <c r="I888" s="401">
        <v>50</v>
      </c>
      <c r="J888" s="402"/>
      <c r="K888" s="403">
        <f t="shared" si="69"/>
        <v>0</v>
      </c>
      <c r="L888" s="404">
        <f t="shared" si="70"/>
        <v>0</v>
      </c>
      <c r="M888" s="405" t="str">
        <f t="shared" si="71"/>
        <v/>
      </c>
      <c r="N888" s="412"/>
    </row>
    <row r="889" spans="1:14" ht="22.5" customHeight="1">
      <c r="A889" s="393" t="s">
        <v>23267</v>
      </c>
      <c r="B889" s="407" t="s">
        <v>28153</v>
      </c>
      <c r="C889" s="408" t="s">
        <v>29258</v>
      </c>
      <c r="D889" s="409" t="s">
        <v>29259</v>
      </c>
      <c r="E889" s="410">
        <v>20000</v>
      </c>
      <c r="F889" s="411">
        <v>0.51</v>
      </c>
      <c r="G889" s="399">
        <f t="shared" si="67"/>
        <v>10200</v>
      </c>
      <c r="H889" s="400" t="str">
        <f t="shared" si="68"/>
        <v>Введите курс</v>
      </c>
      <c r="I889" s="401">
        <v>10</v>
      </c>
      <c r="J889" s="402"/>
      <c r="K889" s="403">
        <f t="shared" si="69"/>
        <v>0</v>
      </c>
      <c r="L889" s="404">
        <f t="shared" si="70"/>
        <v>0</v>
      </c>
      <c r="M889" s="405" t="str">
        <f t="shared" si="71"/>
        <v/>
      </c>
      <c r="N889" s="412"/>
    </row>
    <row r="890" spans="1:14" ht="22.5" customHeight="1">
      <c r="A890" s="393" t="s">
        <v>23268</v>
      </c>
      <c r="B890" s="407">
        <v>8806164159354</v>
      </c>
      <c r="C890" s="408" t="s">
        <v>29260</v>
      </c>
      <c r="D890" s="409" t="s">
        <v>22642</v>
      </c>
      <c r="E890" s="410">
        <v>18000</v>
      </c>
      <c r="F890" s="411">
        <v>0.51</v>
      </c>
      <c r="G890" s="399">
        <f t="shared" si="67"/>
        <v>9180</v>
      </c>
      <c r="H890" s="400" t="str">
        <f t="shared" si="68"/>
        <v>Введите курс</v>
      </c>
      <c r="I890" s="401">
        <v>10</v>
      </c>
      <c r="J890" s="402"/>
      <c r="K890" s="403">
        <f t="shared" si="69"/>
        <v>0</v>
      </c>
      <c r="L890" s="404">
        <f t="shared" si="70"/>
        <v>0</v>
      </c>
      <c r="M890" s="405" t="str">
        <f t="shared" si="71"/>
        <v/>
      </c>
      <c r="N890" s="412"/>
    </row>
    <row r="891" spans="1:14" ht="22.5" customHeight="1">
      <c r="A891" s="393" t="s">
        <v>23269</v>
      </c>
      <c r="B891" s="407">
        <v>8806164154083</v>
      </c>
      <c r="C891" s="408" t="s">
        <v>29261</v>
      </c>
      <c r="D891" s="409" t="s">
        <v>22854</v>
      </c>
      <c r="E891" s="410">
        <v>12000</v>
      </c>
      <c r="F891" s="411">
        <v>0.51</v>
      </c>
      <c r="G891" s="399">
        <f t="shared" si="67"/>
        <v>6120</v>
      </c>
      <c r="H891" s="400" t="str">
        <f t="shared" si="68"/>
        <v>Введите курс</v>
      </c>
      <c r="I891" s="401">
        <v>10</v>
      </c>
      <c r="J891" s="402"/>
      <c r="K891" s="403">
        <f t="shared" si="69"/>
        <v>0</v>
      </c>
      <c r="L891" s="404">
        <f t="shared" si="70"/>
        <v>0</v>
      </c>
      <c r="M891" s="405" t="str">
        <f t="shared" si="71"/>
        <v/>
      </c>
      <c r="N891" s="412"/>
    </row>
    <row r="892" spans="1:14" ht="22.5" customHeight="1">
      <c r="A892" s="393" t="s">
        <v>23271</v>
      </c>
      <c r="B892" s="407">
        <v>8806164160084</v>
      </c>
      <c r="C892" s="408" t="s">
        <v>29262</v>
      </c>
      <c r="D892" s="409" t="s">
        <v>22761</v>
      </c>
      <c r="E892" s="410">
        <v>22000</v>
      </c>
      <c r="F892" s="411">
        <v>0.51</v>
      </c>
      <c r="G892" s="399">
        <f t="shared" si="67"/>
        <v>11220</v>
      </c>
      <c r="H892" s="400" t="str">
        <f t="shared" si="68"/>
        <v>Введите курс</v>
      </c>
      <c r="I892" s="401">
        <v>10</v>
      </c>
      <c r="J892" s="402"/>
      <c r="K892" s="403">
        <f t="shared" si="69"/>
        <v>0</v>
      </c>
      <c r="L892" s="404">
        <f t="shared" si="70"/>
        <v>0</v>
      </c>
      <c r="M892" s="405" t="str">
        <f t="shared" si="71"/>
        <v/>
      </c>
      <c r="N892" s="412"/>
    </row>
    <row r="893" spans="1:14" ht="22.5" customHeight="1">
      <c r="A893" s="393" t="s">
        <v>23272</v>
      </c>
      <c r="B893" s="407">
        <v>8806164154069</v>
      </c>
      <c r="C893" s="408" t="s">
        <v>29263</v>
      </c>
      <c r="D893" s="409" t="s">
        <v>22759</v>
      </c>
      <c r="E893" s="410">
        <v>22000</v>
      </c>
      <c r="F893" s="411">
        <v>0.51</v>
      </c>
      <c r="G893" s="399">
        <f t="shared" si="67"/>
        <v>11220</v>
      </c>
      <c r="H893" s="400" t="str">
        <f t="shared" si="68"/>
        <v>Введите курс</v>
      </c>
      <c r="I893" s="401">
        <v>10</v>
      </c>
      <c r="J893" s="402"/>
      <c r="K893" s="403">
        <f t="shared" si="69"/>
        <v>0</v>
      </c>
      <c r="L893" s="404">
        <f t="shared" si="70"/>
        <v>0</v>
      </c>
      <c r="M893" s="405" t="str">
        <f t="shared" si="71"/>
        <v/>
      </c>
      <c r="N893" s="412"/>
    </row>
    <row r="894" spans="1:14" ht="22.5" customHeight="1">
      <c r="A894" s="393" t="s">
        <v>23273</v>
      </c>
      <c r="B894" s="407">
        <v>8806164154045</v>
      </c>
      <c r="C894" s="408" t="s">
        <v>29264</v>
      </c>
      <c r="D894" s="409" t="s">
        <v>22640</v>
      </c>
      <c r="E894" s="410">
        <v>18000</v>
      </c>
      <c r="F894" s="411">
        <v>0.51</v>
      </c>
      <c r="G894" s="399">
        <f t="shared" si="67"/>
        <v>9180</v>
      </c>
      <c r="H894" s="400" t="str">
        <f t="shared" si="68"/>
        <v>Введите курс</v>
      </c>
      <c r="I894" s="401">
        <v>10</v>
      </c>
      <c r="J894" s="402"/>
      <c r="K894" s="403">
        <f t="shared" si="69"/>
        <v>0</v>
      </c>
      <c r="L894" s="404">
        <f t="shared" si="70"/>
        <v>0</v>
      </c>
      <c r="M894" s="405" t="str">
        <f t="shared" si="71"/>
        <v/>
      </c>
      <c r="N894" s="412"/>
    </row>
    <row r="895" spans="1:14" ht="22.5" customHeight="1">
      <c r="A895" s="393" t="s">
        <v>23274</v>
      </c>
      <c r="B895" s="407">
        <v>8806164161548</v>
      </c>
      <c r="C895" s="408" t="s">
        <v>29265</v>
      </c>
      <c r="D895" s="409" t="s">
        <v>23656</v>
      </c>
      <c r="E895" s="410">
        <v>16000</v>
      </c>
      <c r="F895" s="411">
        <v>0.51</v>
      </c>
      <c r="G895" s="399">
        <f t="shared" si="67"/>
        <v>8160</v>
      </c>
      <c r="H895" s="400" t="str">
        <f t="shared" si="68"/>
        <v>Введите курс</v>
      </c>
      <c r="I895" s="401">
        <v>10</v>
      </c>
      <c r="J895" s="402"/>
      <c r="K895" s="403">
        <f t="shared" si="69"/>
        <v>0</v>
      </c>
      <c r="L895" s="404">
        <f t="shared" si="70"/>
        <v>0</v>
      </c>
      <c r="M895" s="405" t="str">
        <f t="shared" si="71"/>
        <v/>
      </c>
      <c r="N895" s="412"/>
    </row>
    <row r="896" spans="1:14" ht="22.5" customHeight="1">
      <c r="A896" s="393" t="s">
        <v>23275</v>
      </c>
      <c r="B896" s="407">
        <v>8806164154090</v>
      </c>
      <c r="C896" s="408" t="s">
        <v>29266</v>
      </c>
      <c r="D896" s="409" t="s">
        <v>22588</v>
      </c>
      <c r="E896" s="410">
        <v>20000</v>
      </c>
      <c r="F896" s="411">
        <v>0.51</v>
      </c>
      <c r="G896" s="399">
        <f t="shared" si="67"/>
        <v>10200</v>
      </c>
      <c r="H896" s="400" t="str">
        <f t="shared" si="68"/>
        <v>Введите курс</v>
      </c>
      <c r="I896" s="401">
        <v>10</v>
      </c>
      <c r="J896" s="402"/>
      <c r="K896" s="403">
        <f t="shared" si="69"/>
        <v>0</v>
      </c>
      <c r="L896" s="404">
        <f t="shared" si="70"/>
        <v>0</v>
      </c>
      <c r="M896" s="405" t="str">
        <f t="shared" si="71"/>
        <v/>
      </c>
      <c r="N896" s="412"/>
    </row>
    <row r="897" spans="1:14" ht="22.5" customHeight="1">
      <c r="A897" s="393" t="s">
        <v>23276</v>
      </c>
      <c r="B897" s="407">
        <v>8806164161555</v>
      </c>
      <c r="C897" s="408" t="s">
        <v>29267</v>
      </c>
      <c r="D897" s="409" t="s">
        <v>29268</v>
      </c>
      <c r="E897" s="410">
        <v>16000</v>
      </c>
      <c r="F897" s="411">
        <v>0.51</v>
      </c>
      <c r="G897" s="399">
        <f t="shared" si="67"/>
        <v>8160</v>
      </c>
      <c r="H897" s="400" t="str">
        <f t="shared" si="68"/>
        <v>Введите курс</v>
      </c>
      <c r="I897" s="401">
        <v>10</v>
      </c>
      <c r="J897" s="402"/>
      <c r="K897" s="403">
        <f t="shared" si="69"/>
        <v>0</v>
      </c>
      <c r="L897" s="404">
        <f t="shared" si="70"/>
        <v>0</v>
      </c>
      <c r="M897" s="405" t="str">
        <f t="shared" si="71"/>
        <v/>
      </c>
      <c r="N897" s="412"/>
    </row>
    <row r="898" spans="1:14" ht="22.5" customHeight="1">
      <c r="A898" s="393" t="s">
        <v>23277</v>
      </c>
      <c r="B898" s="407" t="s">
        <v>28154</v>
      </c>
      <c r="C898" s="408" t="s">
        <v>29512</v>
      </c>
      <c r="D898" s="409" t="s">
        <v>29269</v>
      </c>
      <c r="E898" s="410">
        <v>12000</v>
      </c>
      <c r="F898" s="411">
        <v>0.51</v>
      </c>
      <c r="G898" s="399">
        <f t="shared" si="67"/>
        <v>6120</v>
      </c>
      <c r="H898" s="400" t="str">
        <f t="shared" si="68"/>
        <v>Введите курс</v>
      </c>
      <c r="I898" s="401">
        <v>10</v>
      </c>
      <c r="J898" s="402"/>
      <c r="K898" s="403">
        <f t="shared" si="69"/>
        <v>0</v>
      </c>
      <c r="L898" s="404">
        <f t="shared" si="70"/>
        <v>0</v>
      </c>
      <c r="M898" s="405" t="str">
        <f t="shared" si="71"/>
        <v/>
      </c>
      <c r="N898" s="412"/>
    </row>
    <row r="899" spans="1:14" ht="22.5" customHeight="1">
      <c r="A899" s="393" t="s">
        <v>23278</v>
      </c>
      <c r="B899" s="407" t="s">
        <v>28155</v>
      </c>
      <c r="C899" s="408" t="s">
        <v>29270</v>
      </c>
      <c r="D899" s="409" t="s">
        <v>29271</v>
      </c>
      <c r="E899" s="410">
        <v>18000</v>
      </c>
      <c r="F899" s="411">
        <v>0.51</v>
      </c>
      <c r="G899" s="399">
        <f t="shared" si="67"/>
        <v>9180</v>
      </c>
      <c r="H899" s="400" t="str">
        <f t="shared" si="68"/>
        <v>Введите курс</v>
      </c>
      <c r="I899" s="401">
        <v>10</v>
      </c>
      <c r="J899" s="402"/>
      <c r="K899" s="403">
        <f t="shared" si="69"/>
        <v>0</v>
      </c>
      <c r="L899" s="404">
        <f t="shared" si="70"/>
        <v>0</v>
      </c>
      <c r="M899" s="405" t="str">
        <f t="shared" si="71"/>
        <v/>
      </c>
      <c r="N899" s="412"/>
    </row>
    <row r="900" spans="1:14" ht="22.5" customHeight="1">
      <c r="A900" s="393" t="s">
        <v>23279</v>
      </c>
      <c r="B900" s="407" t="s">
        <v>28156</v>
      </c>
      <c r="C900" s="408" t="s">
        <v>29272</v>
      </c>
      <c r="D900" s="409" t="s">
        <v>29273</v>
      </c>
      <c r="E900" s="410">
        <v>24000</v>
      </c>
      <c r="F900" s="411">
        <v>0.51</v>
      </c>
      <c r="G900" s="399">
        <f t="shared" ref="G900:G963" si="72">E900*F900</f>
        <v>12240</v>
      </c>
      <c r="H900" s="400" t="str">
        <f t="shared" ref="H900:H963" si="73">IF($H$1="","Введите курс",G900/$H$1)</f>
        <v>Введите курс</v>
      </c>
      <c r="I900" s="401">
        <v>10</v>
      </c>
      <c r="J900" s="402"/>
      <c r="K900" s="403">
        <f t="shared" ref="K900:K963" si="74">J900*I900</f>
        <v>0</v>
      </c>
      <c r="L900" s="404">
        <f t="shared" ref="L900:L963" si="75">K900*G900</f>
        <v>0</v>
      </c>
      <c r="M900" s="405" t="str">
        <f t="shared" ref="M900:M963" si="76">IFERROR(K900*H900,"")</f>
        <v/>
      </c>
      <c r="N900" s="412"/>
    </row>
    <row r="901" spans="1:14" ht="22.5" customHeight="1">
      <c r="A901" s="393" t="s">
        <v>23281</v>
      </c>
      <c r="B901" s="407">
        <v>8806164162781</v>
      </c>
      <c r="C901" s="408" t="s">
        <v>29274</v>
      </c>
      <c r="D901" s="409" t="s">
        <v>23702</v>
      </c>
      <c r="E901" s="410">
        <v>18000</v>
      </c>
      <c r="F901" s="411">
        <v>0.51</v>
      </c>
      <c r="G901" s="399">
        <f t="shared" si="72"/>
        <v>9180</v>
      </c>
      <c r="H901" s="400" t="str">
        <f t="shared" si="73"/>
        <v>Введите курс</v>
      </c>
      <c r="I901" s="401">
        <v>10</v>
      </c>
      <c r="J901" s="402"/>
      <c r="K901" s="403">
        <f t="shared" si="74"/>
        <v>0</v>
      </c>
      <c r="L901" s="404">
        <f t="shared" si="75"/>
        <v>0</v>
      </c>
      <c r="M901" s="405" t="str">
        <f t="shared" si="76"/>
        <v/>
      </c>
      <c r="N901" s="412"/>
    </row>
    <row r="902" spans="1:14" ht="22.5" customHeight="1">
      <c r="A902" s="393" t="s">
        <v>23282</v>
      </c>
      <c r="B902" s="407">
        <v>8806164162774</v>
      </c>
      <c r="C902" s="408" t="s">
        <v>29275</v>
      </c>
      <c r="D902" s="409" t="s">
        <v>23701</v>
      </c>
      <c r="E902" s="410">
        <v>18000</v>
      </c>
      <c r="F902" s="411">
        <v>0.51</v>
      </c>
      <c r="G902" s="399">
        <f t="shared" si="72"/>
        <v>9180</v>
      </c>
      <c r="H902" s="400" t="str">
        <f t="shared" si="73"/>
        <v>Введите курс</v>
      </c>
      <c r="I902" s="401">
        <v>10</v>
      </c>
      <c r="J902" s="402"/>
      <c r="K902" s="403">
        <f t="shared" si="74"/>
        <v>0</v>
      </c>
      <c r="L902" s="404">
        <f t="shared" si="75"/>
        <v>0</v>
      </c>
      <c r="M902" s="405" t="str">
        <f t="shared" si="76"/>
        <v/>
      </c>
      <c r="N902" s="412"/>
    </row>
    <row r="903" spans="1:14" ht="22.5" customHeight="1">
      <c r="A903" s="393" t="s">
        <v>23283</v>
      </c>
      <c r="B903" s="407">
        <v>8806164162811</v>
      </c>
      <c r="C903" s="408" t="s">
        <v>29276</v>
      </c>
      <c r="D903" s="409" t="s">
        <v>23703</v>
      </c>
      <c r="E903" s="410">
        <v>16000</v>
      </c>
      <c r="F903" s="411">
        <v>0.51</v>
      </c>
      <c r="G903" s="399">
        <f t="shared" si="72"/>
        <v>8160</v>
      </c>
      <c r="H903" s="400" t="str">
        <f t="shared" si="73"/>
        <v>Введите курс</v>
      </c>
      <c r="I903" s="401">
        <v>10</v>
      </c>
      <c r="J903" s="402"/>
      <c r="K903" s="403">
        <f t="shared" si="74"/>
        <v>0</v>
      </c>
      <c r="L903" s="404">
        <f t="shared" si="75"/>
        <v>0</v>
      </c>
      <c r="M903" s="405" t="str">
        <f t="shared" si="76"/>
        <v/>
      </c>
      <c r="N903" s="412"/>
    </row>
    <row r="904" spans="1:14" ht="22.5" customHeight="1">
      <c r="A904" s="393" t="s">
        <v>23284</v>
      </c>
      <c r="B904" s="407">
        <v>8806164162804</v>
      </c>
      <c r="C904" s="408" t="s">
        <v>29277</v>
      </c>
      <c r="D904" s="409" t="s">
        <v>23705</v>
      </c>
      <c r="E904" s="410">
        <v>22000</v>
      </c>
      <c r="F904" s="411">
        <v>0.51</v>
      </c>
      <c r="G904" s="399">
        <f t="shared" si="72"/>
        <v>11220</v>
      </c>
      <c r="H904" s="400" t="str">
        <f t="shared" si="73"/>
        <v>Введите курс</v>
      </c>
      <c r="I904" s="401">
        <v>10</v>
      </c>
      <c r="J904" s="402"/>
      <c r="K904" s="403">
        <f t="shared" si="74"/>
        <v>0</v>
      </c>
      <c r="L904" s="404">
        <f t="shared" si="75"/>
        <v>0</v>
      </c>
      <c r="M904" s="405" t="str">
        <f t="shared" si="76"/>
        <v/>
      </c>
      <c r="N904" s="412"/>
    </row>
    <row r="905" spans="1:14" ht="22.5" customHeight="1">
      <c r="A905" s="393" t="s">
        <v>23285</v>
      </c>
      <c r="B905" s="407">
        <v>8806164162750</v>
      </c>
      <c r="C905" s="408" t="s">
        <v>29278</v>
      </c>
      <c r="D905" s="409" t="s">
        <v>23711</v>
      </c>
      <c r="E905" s="410">
        <v>15000</v>
      </c>
      <c r="F905" s="411">
        <v>0.51</v>
      </c>
      <c r="G905" s="399">
        <f t="shared" si="72"/>
        <v>7650</v>
      </c>
      <c r="H905" s="400" t="str">
        <f t="shared" si="73"/>
        <v>Введите курс</v>
      </c>
      <c r="I905" s="401">
        <v>10</v>
      </c>
      <c r="J905" s="402"/>
      <c r="K905" s="403">
        <f t="shared" si="74"/>
        <v>0</v>
      </c>
      <c r="L905" s="404">
        <f t="shared" si="75"/>
        <v>0</v>
      </c>
      <c r="M905" s="405" t="str">
        <f t="shared" si="76"/>
        <v/>
      </c>
      <c r="N905" s="412"/>
    </row>
    <row r="906" spans="1:14" ht="22.5" customHeight="1">
      <c r="A906" s="393" t="s">
        <v>23286</v>
      </c>
      <c r="B906" s="407">
        <v>8806164163900</v>
      </c>
      <c r="C906" s="408" t="s">
        <v>29279</v>
      </c>
      <c r="D906" s="409" t="s">
        <v>23697</v>
      </c>
      <c r="E906" s="410">
        <v>20000</v>
      </c>
      <c r="F906" s="398">
        <v>0.5</v>
      </c>
      <c r="G906" s="399">
        <f t="shared" si="72"/>
        <v>10000</v>
      </c>
      <c r="H906" s="400" t="str">
        <f t="shared" si="73"/>
        <v>Введите курс</v>
      </c>
      <c r="I906" s="401">
        <v>12</v>
      </c>
      <c r="J906" s="402"/>
      <c r="K906" s="403">
        <f t="shared" si="74"/>
        <v>0</v>
      </c>
      <c r="L906" s="404">
        <f t="shared" si="75"/>
        <v>0</v>
      </c>
      <c r="M906" s="405" t="str">
        <f t="shared" si="76"/>
        <v/>
      </c>
      <c r="N906" s="412"/>
    </row>
    <row r="907" spans="1:14" ht="22.5" customHeight="1">
      <c r="A907" s="393" t="s">
        <v>23287</v>
      </c>
      <c r="B907" s="407">
        <v>8806164163894</v>
      </c>
      <c r="C907" s="408" t="s">
        <v>29280</v>
      </c>
      <c r="D907" s="409" t="s">
        <v>23696</v>
      </c>
      <c r="E907" s="410">
        <v>20000</v>
      </c>
      <c r="F907" s="398">
        <v>0.5</v>
      </c>
      <c r="G907" s="399">
        <f t="shared" si="72"/>
        <v>10000</v>
      </c>
      <c r="H907" s="400" t="str">
        <f t="shared" si="73"/>
        <v>Введите курс</v>
      </c>
      <c r="I907" s="401">
        <v>12</v>
      </c>
      <c r="J907" s="402"/>
      <c r="K907" s="403">
        <f t="shared" si="74"/>
        <v>0</v>
      </c>
      <c r="L907" s="404">
        <f t="shared" si="75"/>
        <v>0</v>
      </c>
      <c r="M907" s="405" t="str">
        <f t="shared" si="76"/>
        <v/>
      </c>
      <c r="N907" s="412"/>
    </row>
    <row r="908" spans="1:14" ht="22.5" customHeight="1">
      <c r="A908" s="393" t="s">
        <v>23288</v>
      </c>
      <c r="B908" s="407">
        <v>8806164163870</v>
      </c>
      <c r="C908" s="408" t="s">
        <v>29281</v>
      </c>
      <c r="D908" s="409" t="s">
        <v>23695</v>
      </c>
      <c r="E908" s="410">
        <v>21000</v>
      </c>
      <c r="F908" s="398">
        <v>0.5</v>
      </c>
      <c r="G908" s="399">
        <f t="shared" si="72"/>
        <v>10500</v>
      </c>
      <c r="H908" s="400" t="str">
        <f t="shared" si="73"/>
        <v>Введите курс</v>
      </c>
      <c r="I908" s="401">
        <v>12</v>
      </c>
      <c r="J908" s="402"/>
      <c r="K908" s="403">
        <f t="shared" si="74"/>
        <v>0</v>
      </c>
      <c r="L908" s="404">
        <f t="shared" si="75"/>
        <v>0</v>
      </c>
      <c r="M908" s="405" t="str">
        <f t="shared" si="76"/>
        <v/>
      </c>
      <c r="N908" s="412"/>
    </row>
    <row r="909" spans="1:14" ht="22.5" customHeight="1">
      <c r="A909" s="393" t="s">
        <v>23289</v>
      </c>
      <c r="B909" s="407">
        <v>8806164163917</v>
      </c>
      <c r="C909" s="408" t="s">
        <v>29282</v>
      </c>
      <c r="D909" s="409" t="s">
        <v>23692</v>
      </c>
      <c r="E909" s="410">
        <v>10000</v>
      </c>
      <c r="F909" s="398">
        <v>0.5</v>
      </c>
      <c r="G909" s="399">
        <f t="shared" si="72"/>
        <v>5000</v>
      </c>
      <c r="H909" s="400" t="str">
        <f t="shared" si="73"/>
        <v>Введите курс</v>
      </c>
      <c r="I909" s="401">
        <v>12</v>
      </c>
      <c r="J909" s="402"/>
      <c r="K909" s="403">
        <f t="shared" si="74"/>
        <v>0</v>
      </c>
      <c r="L909" s="404">
        <f t="shared" si="75"/>
        <v>0</v>
      </c>
      <c r="M909" s="405" t="str">
        <f t="shared" si="76"/>
        <v/>
      </c>
      <c r="N909" s="412"/>
    </row>
    <row r="910" spans="1:14" ht="22.5" customHeight="1">
      <c r="A910" s="393" t="s">
        <v>23290</v>
      </c>
      <c r="B910" s="407">
        <v>8806164163924</v>
      </c>
      <c r="C910" s="408" t="s">
        <v>29283</v>
      </c>
      <c r="D910" s="409" t="s">
        <v>23691</v>
      </c>
      <c r="E910" s="410">
        <v>10000</v>
      </c>
      <c r="F910" s="398">
        <v>0.5</v>
      </c>
      <c r="G910" s="399">
        <f t="shared" si="72"/>
        <v>5000</v>
      </c>
      <c r="H910" s="400" t="str">
        <f t="shared" si="73"/>
        <v>Введите курс</v>
      </c>
      <c r="I910" s="401">
        <v>12</v>
      </c>
      <c r="J910" s="402"/>
      <c r="K910" s="403">
        <f t="shared" si="74"/>
        <v>0</v>
      </c>
      <c r="L910" s="404">
        <f t="shared" si="75"/>
        <v>0</v>
      </c>
      <c r="M910" s="405" t="str">
        <f t="shared" si="76"/>
        <v/>
      </c>
      <c r="N910" s="412"/>
    </row>
    <row r="911" spans="1:14" ht="22.5" customHeight="1">
      <c r="A911" s="393" t="s">
        <v>23292</v>
      </c>
      <c r="B911" s="407">
        <v>8806164134078</v>
      </c>
      <c r="C911" s="408" t="s">
        <v>29284</v>
      </c>
      <c r="D911" s="409" t="s">
        <v>22905</v>
      </c>
      <c r="E911" s="410">
        <v>3000</v>
      </c>
      <c r="F911" s="411">
        <v>0.67</v>
      </c>
      <c r="G911" s="399">
        <f t="shared" si="72"/>
        <v>2010.0000000000002</v>
      </c>
      <c r="H911" s="400" t="str">
        <f t="shared" si="73"/>
        <v>Введите курс</v>
      </c>
      <c r="I911" s="401">
        <v>12</v>
      </c>
      <c r="J911" s="402"/>
      <c r="K911" s="403">
        <f t="shared" si="74"/>
        <v>0</v>
      </c>
      <c r="L911" s="404">
        <f t="shared" si="75"/>
        <v>0</v>
      </c>
      <c r="M911" s="405" t="str">
        <f t="shared" si="76"/>
        <v/>
      </c>
      <c r="N911" s="412"/>
    </row>
    <row r="912" spans="1:14" ht="22.5" customHeight="1">
      <c r="A912" s="393" t="s">
        <v>23294</v>
      </c>
      <c r="B912" s="407">
        <v>8806164168462</v>
      </c>
      <c r="C912" s="408" t="s">
        <v>29285</v>
      </c>
      <c r="D912" s="409" t="s">
        <v>23825</v>
      </c>
      <c r="E912" s="410">
        <v>3500</v>
      </c>
      <c r="F912" s="411">
        <v>0.67</v>
      </c>
      <c r="G912" s="399">
        <f t="shared" si="72"/>
        <v>2345</v>
      </c>
      <c r="H912" s="400" t="str">
        <f t="shared" si="73"/>
        <v>Введите курс</v>
      </c>
      <c r="I912" s="401">
        <v>12</v>
      </c>
      <c r="J912" s="402"/>
      <c r="K912" s="403">
        <f t="shared" si="74"/>
        <v>0</v>
      </c>
      <c r="L912" s="404">
        <f t="shared" si="75"/>
        <v>0</v>
      </c>
      <c r="M912" s="405" t="str">
        <f t="shared" si="76"/>
        <v/>
      </c>
      <c r="N912" s="412"/>
    </row>
    <row r="913" spans="1:14" ht="22.5" customHeight="1">
      <c r="A913" s="393" t="s">
        <v>23296</v>
      </c>
      <c r="B913" s="407">
        <v>8806164134030</v>
      </c>
      <c r="C913" s="408" t="s">
        <v>29286</v>
      </c>
      <c r="D913" s="409" t="s">
        <v>22902</v>
      </c>
      <c r="E913" s="410">
        <v>3000</v>
      </c>
      <c r="F913" s="411">
        <v>0.67</v>
      </c>
      <c r="G913" s="399">
        <f t="shared" si="72"/>
        <v>2010.0000000000002</v>
      </c>
      <c r="H913" s="400" t="str">
        <f t="shared" si="73"/>
        <v>Введите курс</v>
      </c>
      <c r="I913" s="401">
        <v>12</v>
      </c>
      <c r="J913" s="402"/>
      <c r="K913" s="403">
        <f t="shared" si="74"/>
        <v>0</v>
      </c>
      <c r="L913" s="404">
        <f t="shared" si="75"/>
        <v>0</v>
      </c>
      <c r="M913" s="405" t="str">
        <f t="shared" si="76"/>
        <v/>
      </c>
      <c r="N913" s="412"/>
    </row>
    <row r="914" spans="1:14" ht="22.5" customHeight="1">
      <c r="A914" s="393" t="s">
        <v>23297</v>
      </c>
      <c r="B914" s="407">
        <v>8806164148464</v>
      </c>
      <c r="C914" s="408" t="s">
        <v>29287</v>
      </c>
      <c r="D914" s="409" t="s">
        <v>22910</v>
      </c>
      <c r="E914" s="410">
        <v>5000</v>
      </c>
      <c r="F914" s="411">
        <v>0.67</v>
      </c>
      <c r="G914" s="399">
        <f t="shared" si="72"/>
        <v>3350</v>
      </c>
      <c r="H914" s="400" t="str">
        <f t="shared" si="73"/>
        <v>Введите курс</v>
      </c>
      <c r="I914" s="401">
        <v>20</v>
      </c>
      <c r="J914" s="402"/>
      <c r="K914" s="403">
        <f t="shared" si="74"/>
        <v>0</v>
      </c>
      <c r="L914" s="404">
        <f t="shared" si="75"/>
        <v>0</v>
      </c>
      <c r="M914" s="405" t="str">
        <f t="shared" si="76"/>
        <v/>
      </c>
      <c r="N914" s="412"/>
    </row>
    <row r="915" spans="1:14" ht="22.5" customHeight="1">
      <c r="A915" s="393" t="s">
        <v>23298</v>
      </c>
      <c r="B915" s="407">
        <v>8806164168479</v>
      </c>
      <c r="C915" s="408" t="s">
        <v>29288</v>
      </c>
      <c r="D915" s="409" t="s">
        <v>29289</v>
      </c>
      <c r="E915" s="410">
        <v>3000</v>
      </c>
      <c r="F915" s="411">
        <v>0.67</v>
      </c>
      <c r="G915" s="399">
        <f t="shared" si="72"/>
        <v>2010.0000000000002</v>
      </c>
      <c r="H915" s="400" t="str">
        <f t="shared" si="73"/>
        <v>Введите курс</v>
      </c>
      <c r="I915" s="401">
        <v>12</v>
      </c>
      <c r="J915" s="402"/>
      <c r="K915" s="403">
        <f t="shared" si="74"/>
        <v>0</v>
      </c>
      <c r="L915" s="404">
        <f t="shared" si="75"/>
        <v>0</v>
      </c>
      <c r="M915" s="405" t="str">
        <f t="shared" si="76"/>
        <v/>
      </c>
      <c r="N915" s="412"/>
    </row>
    <row r="916" spans="1:14" ht="22.5" customHeight="1">
      <c r="A916" s="393" t="s">
        <v>23299</v>
      </c>
      <c r="B916" s="407">
        <v>8806164134023</v>
      </c>
      <c r="C916" s="408" t="s">
        <v>29290</v>
      </c>
      <c r="D916" s="409" t="s">
        <v>22899</v>
      </c>
      <c r="E916" s="410">
        <v>3000</v>
      </c>
      <c r="F916" s="411">
        <v>0.67</v>
      </c>
      <c r="G916" s="399">
        <f t="shared" si="72"/>
        <v>2010.0000000000002</v>
      </c>
      <c r="H916" s="400" t="str">
        <f t="shared" si="73"/>
        <v>Введите курс</v>
      </c>
      <c r="I916" s="401">
        <v>12</v>
      </c>
      <c r="J916" s="402"/>
      <c r="K916" s="403">
        <f t="shared" si="74"/>
        <v>0</v>
      </c>
      <c r="L916" s="404">
        <f t="shared" si="75"/>
        <v>0</v>
      </c>
      <c r="M916" s="405" t="str">
        <f t="shared" si="76"/>
        <v/>
      </c>
      <c r="N916" s="412"/>
    </row>
    <row r="917" spans="1:14" ht="22.5" customHeight="1">
      <c r="A917" s="393" t="s">
        <v>23300</v>
      </c>
      <c r="B917" s="407">
        <v>8806164163245</v>
      </c>
      <c r="C917" s="408" t="s">
        <v>29291</v>
      </c>
      <c r="D917" s="409" t="s">
        <v>23660</v>
      </c>
      <c r="E917" s="410">
        <v>3500</v>
      </c>
      <c r="F917" s="411">
        <v>0.67</v>
      </c>
      <c r="G917" s="399">
        <f t="shared" si="72"/>
        <v>2345</v>
      </c>
      <c r="H917" s="400" t="str">
        <f t="shared" si="73"/>
        <v>Введите курс</v>
      </c>
      <c r="I917" s="401">
        <v>12</v>
      </c>
      <c r="J917" s="402"/>
      <c r="K917" s="403">
        <f t="shared" si="74"/>
        <v>0</v>
      </c>
      <c r="L917" s="404">
        <f t="shared" si="75"/>
        <v>0</v>
      </c>
      <c r="M917" s="405" t="str">
        <f t="shared" si="76"/>
        <v/>
      </c>
      <c r="N917" s="412"/>
    </row>
    <row r="918" spans="1:14" ht="22.5" customHeight="1">
      <c r="A918" s="393" t="s">
        <v>23301</v>
      </c>
      <c r="B918" s="407">
        <v>8806164134009</v>
      </c>
      <c r="C918" s="408" t="s">
        <v>29292</v>
      </c>
      <c r="D918" s="409" t="s">
        <v>22908</v>
      </c>
      <c r="E918" s="410">
        <v>1500</v>
      </c>
      <c r="F918" s="411">
        <v>0.67</v>
      </c>
      <c r="G918" s="399">
        <f t="shared" si="72"/>
        <v>1005.0000000000001</v>
      </c>
      <c r="H918" s="400" t="str">
        <f t="shared" si="73"/>
        <v>Введите курс</v>
      </c>
      <c r="I918" s="401">
        <v>20</v>
      </c>
      <c r="J918" s="402"/>
      <c r="K918" s="403">
        <f t="shared" si="74"/>
        <v>0</v>
      </c>
      <c r="L918" s="404">
        <f t="shared" si="75"/>
        <v>0</v>
      </c>
      <c r="M918" s="405" t="str">
        <f t="shared" si="76"/>
        <v/>
      </c>
      <c r="N918" s="412"/>
    </row>
    <row r="919" spans="1:14" ht="22.5" customHeight="1">
      <c r="A919" s="393" t="s">
        <v>23302</v>
      </c>
      <c r="B919" s="407">
        <v>8806164163221</v>
      </c>
      <c r="C919" s="408" t="s">
        <v>29293</v>
      </c>
      <c r="D919" s="409" t="s">
        <v>23666</v>
      </c>
      <c r="E919" s="410">
        <v>3000</v>
      </c>
      <c r="F919" s="411">
        <v>0.67</v>
      </c>
      <c r="G919" s="399">
        <f t="shared" si="72"/>
        <v>2010.0000000000002</v>
      </c>
      <c r="H919" s="400" t="str">
        <f t="shared" si="73"/>
        <v>Введите курс</v>
      </c>
      <c r="I919" s="401">
        <v>12</v>
      </c>
      <c r="J919" s="402"/>
      <c r="K919" s="403">
        <f t="shared" si="74"/>
        <v>0</v>
      </c>
      <c r="L919" s="404">
        <f t="shared" si="75"/>
        <v>0</v>
      </c>
      <c r="M919" s="405" t="str">
        <f t="shared" si="76"/>
        <v/>
      </c>
      <c r="N919" s="412"/>
    </row>
    <row r="920" spans="1:14" ht="22.5" customHeight="1">
      <c r="A920" s="393" t="s">
        <v>23303</v>
      </c>
      <c r="B920" s="407">
        <v>8806164163214</v>
      </c>
      <c r="C920" s="408" t="s">
        <v>29294</v>
      </c>
      <c r="D920" s="409" t="s">
        <v>23665</v>
      </c>
      <c r="E920" s="410">
        <v>3000</v>
      </c>
      <c r="F920" s="411">
        <v>0.67</v>
      </c>
      <c r="G920" s="399">
        <f t="shared" si="72"/>
        <v>2010.0000000000002</v>
      </c>
      <c r="H920" s="400" t="str">
        <f t="shared" si="73"/>
        <v>Введите курс</v>
      </c>
      <c r="I920" s="401">
        <v>12</v>
      </c>
      <c r="J920" s="402"/>
      <c r="K920" s="403">
        <f t="shared" si="74"/>
        <v>0</v>
      </c>
      <c r="L920" s="404">
        <f t="shared" si="75"/>
        <v>0</v>
      </c>
      <c r="M920" s="405" t="str">
        <f t="shared" si="76"/>
        <v/>
      </c>
      <c r="N920" s="412"/>
    </row>
    <row r="921" spans="1:14" ht="22.5" customHeight="1">
      <c r="A921" s="393" t="s">
        <v>23304</v>
      </c>
      <c r="B921" s="407">
        <v>8806164163207</v>
      </c>
      <c r="C921" s="408" t="s">
        <v>29295</v>
      </c>
      <c r="D921" s="409" t="s">
        <v>23664</v>
      </c>
      <c r="E921" s="410">
        <v>3000</v>
      </c>
      <c r="F921" s="411">
        <v>0.67</v>
      </c>
      <c r="G921" s="399">
        <f t="shared" si="72"/>
        <v>2010.0000000000002</v>
      </c>
      <c r="H921" s="400" t="str">
        <f t="shared" si="73"/>
        <v>Введите курс</v>
      </c>
      <c r="I921" s="401">
        <v>12</v>
      </c>
      <c r="J921" s="402"/>
      <c r="K921" s="403">
        <f t="shared" si="74"/>
        <v>0</v>
      </c>
      <c r="L921" s="404">
        <f t="shared" si="75"/>
        <v>0</v>
      </c>
      <c r="M921" s="405" t="str">
        <f t="shared" si="76"/>
        <v/>
      </c>
      <c r="N921" s="412"/>
    </row>
    <row r="922" spans="1:14" ht="22.5" customHeight="1">
      <c r="A922" s="393" t="s">
        <v>23305</v>
      </c>
      <c r="B922" s="407">
        <v>8806164163191</v>
      </c>
      <c r="C922" s="408" t="s">
        <v>29296</v>
      </c>
      <c r="D922" s="409" t="s">
        <v>23663</v>
      </c>
      <c r="E922" s="410">
        <v>3000</v>
      </c>
      <c r="F922" s="411">
        <v>0.67</v>
      </c>
      <c r="G922" s="399">
        <f t="shared" si="72"/>
        <v>2010.0000000000002</v>
      </c>
      <c r="H922" s="400" t="str">
        <f t="shared" si="73"/>
        <v>Введите курс</v>
      </c>
      <c r="I922" s="401">
        <v>12</v>
      </c>
      <c r="J922" s="402"/>
      <c r="K922" s="403">
        <f t="shared" si="74"/>
        <v>0</v>
      </c>
      <c r="L922" s="404">
        <f t="shared" si="75"/>
        <v>0</v>
      </c>
      <c r="M922" s="405" t="str">
        <f t="shared" si="76"/>
        <v/>
      </c>
      <c r="N922" s="412"/>
    </row>
    <row r="923" spans="1:14" ht="22.5" customHeight="1">
      <c r="A923" s="393" t="s">
        <v>23306</v>
      </c>
      <c r="B923" s="407">
        <v>8806164163184</v>
      </c>
      <c r="C923" s="408" t="s">
        <v>29297</v>
      </c>
      <c r="D923" s="409" t="s">
        <v>23662</v>
      </c>
      <c r="E923" s="410">
        <v>3000</v>
      </c>
      <c r="F923" s="411">
        <v>0.67</v>
      </c>
      <c r="G923" s="399">
        <f t="shared" si="72"/>
        <v>2010.0000000000002</v>
      </c>
      <c r="H923" s="400" t="str">
        <f t="shared" si="73"/>
        <v>Введите курс</v>
      </c>
      <c r="I923" s="401">
        <v>12</v>
      </c>
      <c r="J923" s="402"/>
      <c r="K923" s="403">
        <f t="shared" si="74"/>
        <v>0</v>
      </c>
      <c r="L923" s="404">
        <f t="shared" si="75"/>
        <v>0</v>
      </c>
      <c r="M923" s="405" t="str">
        <f t="shared" si="76"/>
        <v/>
      </c>
      <c r="N923" s="412"/>
    </row>
    <row r="924" spans="1:14" ht="22.5" customHeight="1">
      <c r="A924" s="393" t="s">
        <v>23307</v>
      </c>
      <c r="B924" s="407">
        <v>8806164135839</v>
      </c>
      <c r="C924" s="408" t="s">
        <v>29298</v>
      </c>
      <c r="D924" s="409" t="s">
        <v>23025</v>
      </c>
      <c r="E924" s="410">
        <v>3000</v>
      </c>
      <c r="F924" s="411">
        <v>0.67</v>
      </c>
      <c r="G924" s="399">
        <f t="shared" si="72"/>
        <v>2010.0000000000002</v>
      </c>
      <c r="H924" s="400" t="str">
        <f t="shared" si="73"/>
        <v>Введите курс</v>
      </c>
      <c r="I924" s="401">
        <v>12</v>
      </c>
      <c r="J924" s="402"/>
      <c r="K924" s="403">
        <f t="shared" si="74"/>
        <v>0</v>
      </c>
      <c r="L924" s="404">
        <f t="shared" si="75"/>
        <v>0</v>
      </c>
      <c r="M924" s="405" t="str">
        <f t="shared" si="76"/>
        <v/>
      </c>
      <c r="N924" s="412"/>
    </row>
    <row r="925" spans="1:14" ht="22.5" customHeight="1">
      <c r="A925" s="393" t="s">
        <v>23308</v>
      </c>
      <c r="B925" s="407">
        <v>8806164135808</v>
      </c>
      <c r="C925" s="408" t="s">
        <v>29299</v>
      </c>
      <c r="D925" s="409" t="s">
        <v>23021</v>
      </c>
      <c r="E925" s="410">
        <v>3000</v>
      </c>
      <c r="F925" s="411">
        <v>0.67</v>
      </c>
      <c r="G925" s="399">
        <f t="shared" si="72"/>
        <v>2010.0000000000002</v>
      </c>
      <c r="H925" s="400" t="str">
        <f t="shared" si="73"/>
        <v>Введите курс</v>
      </c>
      <c r="I925" s="401">
        <v>12</v>
      </c>
      <c r="J925" s="402"/>
      <c r="K925" s="403">
        <f t="shared" si="74"/>
        <v>0</v>
      </c>
      <c r="L925" s="404">
        <f t="shared" si="75"/>
        <v>0</v>
      </c>
      <c r="M925" s="405" t="str">
        <f t="shared" si="76"/>
        <v/>
      </c>
      <c r="N925" s="412"/>
    </row>
    <row r="926" spans="1:14" ht="22.5" customHeight="1">
      <c r="A926" s="393" t="s">
        <v>23309</v>
      </c>
      <c r="B926" s="407">
        <v>8806164135792</v>
      </c>
      <c r="C926" s="408" t="s">
        <v>29300</v>
      </c>
      <c r="D926" s="409" t="s">
        <v>23019</v>
      </c>
      <c r="E926" s="410">
        <v>3000</v>
      </c>
      <c r="F926" s="411">
        <v>0.67</v>
      </c>
      <c r="G926" s="399">
        <f t="shared" si="72"/>
        <v>2010.0000000000002</v>
      </c>
      <c r="H926" s="400" t="str">
        <f t="shared" si="73"/>
        <v>Введите курс</v>
      </c>
      <c r="I926" s="401">
        <v>12</v>
      </c>
      <c r="J926" s="402"/>
      <c r="K926" s="403">
        <f t="shared" si="74"/>
        <v>0</v>
      </c>
      <c r="L926" s="404">
        <f t="shared" si="75"/>
        <v>0</v>
      </c>
      <c r="M926" s="405" t="str">
        <f t="shared" si="76"/>
        <v/>
      </c>
      <c r="N926" s="412"/>
    </row>
    <row r="927" spans="1:14" ht="22.5" customHeight="1">
      <c r="A927" s="393" t="s">
        <v>23310</v>
      </c>
      <c r="B927" s="407">
        <v>8806164135778</v>
      </c>
      <c r="C927" s="408" t="s">
        <v>29301</v>
      </c>
      <c r="D927" s="409" t="s">
        <v>23016</v>
      </c>
      <c r="E927" s="410">
        <v>3000</v>
      </c>
      <c r="F927" s="411">
        <v>0.67</v>
      </c>
      <c r="G927" s="399">
        <f t="shared" si="72"/>
        <v>2010.0000000000002</v>
      </c>
      <c r="H927" s="400" t="str">
        <f t="shared" si="73"/>
        <v>Введите курс</v>
      </c>
      <c r="I927" s="401">
        <v>12</v>
      </c>
      <c r="J927" s="402"/>
      <c r="K927" s="403">
        <f t="shared" si="74"/>
        <v>0</v>
      </c>
      <c r="L927" s="404">
        <f t="shared" si="75"/>
        <v>0</v>
      </c>
      <c r="M927" s="405" t="str">
        <f t="shared" si="76"/>
        <v/>
      </c>
      <c r="N927" s="412"/>
    </row>
    <row r="928" spans="1:14" ht="22.5" customHeight="1">
      <c r="A928" s="393" t="s">
        <v>23311</v>
      </c>
      <c r="B928" s="407">
        <v>8806164135761</v>
      </c>
      <c r="C928" s="408" t="s">
        <v>29302</v>
      </c>
      <c r="D928" s="409" t="s">
        <v>23014</v>
      </c>
      <c r="E928" s="410">
        <v>3000</v>
      </c>
      <c r="F928" s="411">
        <v>0.67</v>
      </c>
      <c r="G928" s="399">
        <f t="shared" si="72"/>
        <v>2010.0000000000002</v>
      </c>
      <c r="H928" s="400" t="str">
        <f t="shared" si="73"/>
        <v>Введите курс</v>
      </c>
      <c r="I928" s="401">
        <v>12</v>
      </c>
      <c r="J928" s="402"/>
      <c r="K928" s="403">
        <f t="shared" si="74"/>
        <v>0</v>
      </c>
      <c r="L928" s="404">
        <f t="shared" si="75"/>
        <v>0</v>
      </c>
      <c r="M928" s="405" t="str">
        <f t="shared" si="76"/>
        <v/>
      </c>
      <c r="N928" s="412"/>
    </row>
    <row r="929" spans="1:14" ht="22.5" customHeight="1">
      <c r="A929" s="393" t="s">
        <v>23312</v>
      </c>
      <c r="B929" s="407">
        <v>8806164135754</v>
      </c>
      <c r="C929" s="408" t="s">
        <v>29303</v>
      </c>
      <c r="D929" s="409" t="s">
        <v>23012</v>
      </c>
      <c r="E929" s="410">
        <v>3000</v>
      </c>
      <c r="F929" s="411">
        <v>0.67</v>
      </c>
      <c r="G929" s="399">
        <f t="shared" si="72"/>
        <v>2010.0000000000002</v>
      </c>
      <c r="H929" s="400" t="str">
        <f t="shared" si="73"/>
        <v>Введите курс</v>
      </c>
      <c r="I929" s="401">
        <v>12</v>
      </c>
      <c r="J929" s="402"/>
      <c r="K929" s="403">
        <f t="shared" si="74"/>
        <v>0</v>
      </c>
      <c r="L929" s="404">
        <f t="shared" si="75"/>
        <v>0</v>
      </c>
      <c r="M929" s="405" t="str">
        <f t="shared" si="76"/>
        <v/>
      </c>
      <c r="N929" s="412"/>
    </row>
    <row r="930" spans="1:14" ht="22.5" customHeight="1">
      <c r="A930" s="393" t="s">
        <v>23313</v>
      </c>
      <c r="B930" s="407">
        <v>8806164135747</v>
      </c>
      <c r="C930" s="408" t="s">
        <v>29304</v>
      </c>
      <c r="D930" s="409" t="s">
        <v>23010</v>
      </c>
      <c r="E930" s="410">
        <v>3000</v>
      </c>
      <c r="F930" s="411">
        <v>0.67</v>
      </c>
      <c r="G930" s="399">
        <f t="shared" si="72"/>
        <v>2010.0000000000002</v>
      </c>
      <c r="H930" s="400" t="str">
        <f t="shared" si="73"/>
        <v>Введите курс</v>
      </c>
      <c r="I930" s="401">
        <v>12</v>
      </c>
      <c r="J930" s="402"/>
      <c r="K930" s="403">
        <f t="shared" si="74"/>
        <v>0</v>
      </c>
      <c r="L930" s="404">
        <f t="shared" si="75"/>
        <v>0</v>
      </c>
      <c r="M930" s="405" t="str">
        <f t="shared" si="76"/>
        <v/>
      </c>
      <c r="N930" s="412"/>
    </row>
    <row r="931" spans="1:14" ht="22.5" customHeight="1">
      <c r="A931" s="393" t="s">
        <v>23314</v>
      </c>
      <c r="B931" s="407">
        <v>8806164135730</v>
      </c>
      <c r="C931" s="408" t="s">
        <v>29305</v>
      </c>
      <c r="D931" s="409" t="s">
        <v>23008</v>
      </c>
      <c r="E931" s="410">
        <v>3000</v>
      </c>
      <c r="F931" s="411">
        <v>0.67</v>
      </c>
      <c r="G931" s="399">
        <f t="shared" si="72"/>
        <v>2010.0000000000002</v>
      </c>
      <c r="H931" s="400" t="str">
        <f t="shared" si="73"/>
        <v>Введите курс</v>
      </c>
      <c r="I931" s="401">
        <v>12</v>
      </c>
      <c r="J931" s="402"/>
      <c r="K931" s="403">
        <f t="shared" si="74"/>
        <v>0</v>
      </c>
      <c r="L931" s="404">
        <f t="shared" si="75"/>
        <v>0</v>
      </c>
      <c r="M931" s="405" t="str">
        <f t="shared" si="76"/>
        <v/>
      </c>
      <c r="N931" s="412"/>
    </row>
    <row r="932" spans="1:14" ht="22.5" customHeight="1">
      <c r="A932" s="393" t="s">
        <v>23315</v>
      </c>
      <c r="B932" s="407">
        <v>8806164135723</v>
      </c>
      <c r="C932" s="408" t="s">
        <v>29306</v>
      </c>
      <c r="D932" s="409" t="s">
        <v>23006</v>
      </c>
      <c r="E932" s="410">
        <v>3000</v>
      </c>
      <c r="F932" s="411">
        <v>0.67</v>
      </c>
      <c r="G932" s="399">
        <f t="shared" si="72"/>
        <v>2010.0000000000002</v>
      </c>
      <c r="H932" s="400" t="str">
        <f t="shared" si="73"/>
        <v>Введите курс</v>
      </c>
      <c r="I932" s="401">
        <v>12</v>
      </c>
      <c r="J932" s="402"/>
      <c r="K932" s="403">
        <f t="shared" si="74"/>
        <v>0</v>
      </c>
      <c r="L932" s="404">
        <f t="shared" si="75"/>
        <v>0</v>
      </c>
      <c r="M932" s="405" t="str">
        <f t="shared" si="76"/>
        <v/>
      </c>
      <c r="N932" s="412"/>
    </row>
    <row r="933" spans="1:14" ht="22.5" customHeight="1">
      <c r="A933" s="393" t="s">
        <v>23316</v>
      </c>
      <c r="B933" s="407">
        <v>8806164135716</v>
      </c>
      <c r="C933" s="408" t="s">
        <v>29307</v>
      </c>
      <c r="D933" s="409" t="s">
        <v>23004</v>
      </c>
      <c r="E933" s="410">
        <v>3000</v>
      </c>
      <c r="F933" s="411">
        <v>0.67</v>
      </c>
      <c r="G933" s="399">
        <f t="shared" si="72"/>
        <v>2010.0000000000002</v>
      </c>
      <c r="H933" s="400" t="str">
        <f t="shared" si="73"/>
        <v>Введите курс</v>
      </c>
      <c r="I933" s="401">
        <v>12</v>
      </c>
      <c r="J933" s="402"/>
      <c r="K933" s="403">
        <f t="shared" si="74"/>
        <v>0</v>
      </c>
      <c r="L933" s="404">
        <f t="shared" si="75"/>
        <v>0</v>
      </c>
      <c r="M933" s="405" t="str">
        <f t="shared" si="76"/>
        <v/>
      </c>
      <c r="N933" s="412"/>
    </row>
    <row r="934" spans="1:14" ht="22.5" customHeight="1">
      <c r="A934" s="393" t="s">
        <v>23317</v>
      </c>
      <c r="B934" s="407">
        <v>8806164135709</v>
      </c>
      <c r="C934" s="408" t="s">
        <v>29308</v>
      </c>
      <c r="D934" s="409" t="s">
        <v>23002</v>
      </c>
      <c r="E934" s="410">
        <v>3000</v>
      </c>
      <c r="F934" s="411">
        <v>0.67</v>
      </c>
      <c r="G934" s="399">
        <f t="shared" si="72"/>
        <v>2010.0000000000002</v>
      </c>
      <c r="H934" s="400" t="str">
        <f t="shared" si="73"/>
        <v>Введите курс</v>
      </c>
      <c r="I934" s="401">
        <v>12</v>
      </c>
      <c r="J934" s="402"/>
      <c r="K934" s="403">
        <f t="shared" si="74"/>
        <v>0</v>
      </c>
      <c r="L934" s="404">
        <f t="shared" si="75"/>
        <v>0</v>
      </c>
      <c r="M934" s="405" t="str">
        <f t="shared" si="76"/>
        <v/>
      </c>
      <c r="N934" s="412"/>
    </row>
    <row r="935" spans="1:14" ht="22.5" customHeight="1">
      <c r="A935" s="393" t="s">
        <v>23318</v>
      </c>
      <c r="B935" s="407">
        <v>8806164135693</v>
      </c>
      <c r="C935" s="408" t="s">
        <v>29309</v>
      </c>
      <c r="D935" s="409" t="s">
        <v>23000</v>
      </c>
      <c r="E935" s="410">
        <v>3000</v>
      </c>
      <c r="F935" s="411">
        <v>0.67</v>
      </c>
      <c r="G935" s="399">
        <f t="shared" si="72"/>
        <v>2010.0000000000002</v>
      </c>
      <c r="H935" s="400" t="str">
        <f t="shared" si="73"/>
        <v>Введите курс</v>
      </c>
      <c r="I935" s="401">
        <v>12</v>
      </c>
      <c r="J935" s="402"/>
      <c r="K935" s="403">
        <f t="shared" si="74"/>
        <v>0</v>
      </c>
      <c r="L935" s="404">
        <f t="shared" si="75"/>
        <v>0</v>
      </c>
      <c r="M935" s="405" t="str">
        <f t="shared" si="76"/>
        <v/>
      </c>
      <c r="N935" s="412"/>
    </row>
    <row r="936" spans="1:14" ht="22.5" customHeight="1">
      <c r="A936" s="393" t="s">
        <v>23319</v>
      </c>
      <c r="B936" s="407">
        <v>8806164135686</v>
      </c>
      <c r="C936" s="408" t="s">
        <v>29310</v>
      </c>
      <c r="D936" s="409" t="s">
        <v>22998</v>
      </c>
      <c r="E936" s="410">
        <v>3000</v>
      </c>
      <c r="F936" s="411">
        <v>0.67</v>
      </c>
      <c r="G936" s="399">
        <f t="shared" si="72"/>
        <v>2010.0000000000002</v>
      </c>
      <c r="H936" s="400" t="str">
        <f t="shared" si="73"/>
        <v>Введите курс</v>
      </c>
      <c r="I936" s="401">
        <v>12</v>
      </c>
      <c r="J936" s="402"/>
      <c r="K936" s="403">
        <f t="shared" si="74"/>
        <v>0</v>
      </c>
      <c r="L936" s="404">
        <f t="shared" si="75"/>
        <v>0</v>
      </c>
      <c r="M936" s="405" t="str">
        <f t="shared" si="76"/>
        <v/>
      </c>
      <c r="N936" s="412"/>
    </row>
    <row r="937" spans="1:14" ht="22.5" customHeight="1">
      <c r="A937" s="393" t="s">
        <v>23321</v>
      </c>
      <c r="B937" s="407">
        <v>8806164135679</v>
      </c>
      <c r="C937" s="408" t="s">
        <v>29311</v>
      </c>
      <c r="D937" s="409" t="s">
        <v>22996</v>
      </c>
      <c r="E937" s="410">
        <v>3000</v>
      </c>
      <c r="F937" s="411">
        <v>0.67</v>
      </c>
      <c r="G937" s="399">
        <f t="shared" si="72"/>
        <v>2010.0000000000002</v>
      </c>
      <c r="H937" s="400" t="str">
        <f t="shared" si="73"/>
        <v>Введите курс</v>
      </c>
      <c r="I937" s="401">
        <v>12</v>
      </c>
      <c r="J937" s="402"/>
      <c r="K937" s="403">
        <f t="shared" si="74"/>
        <v>0</v>
      </c>
      <c r="L937" s="404">
        <f t="shared" si="75"/>
        <v>0</v>
      </c>
      <c r="M937" s="405" t="str">
        <f t="shared" si="76"/>
        <v/>
      </c>
      <c r="N937" s="412"/>
    </row>
    <row r="938" spans="1:14" ht="22.5" customHeight="1">
      <c r="A938" s="393" t="s">
        <v>23322</v>
      </c>
      <c r="B938" s="407">
        <v>8806164135662</v>
      </c>
      <c r="C938" s="408" t="s">
        <v>29312</v>
      </c>
      <c r="D938" s="409" t="s">
        <v>22994</v>
      </c>
      <c r="E938" s="410">
        <v>3000</v>
      </c>
      <c r="F938" s="411">
        <v>0.67</v>
      </c>
      <c r="G938" s="399">
        <f t="shared" si="72"/>
        <v>2010.0000000000002</v>
      </c>
      <c r="H938" s="400" t="str">
        <f t="shared" si="73"/>
        <v>Введите курс</v>
      </c>
      <c r="I938" s="401">
        <v>12</v>
      </c>
      <c r="J938" s="402"/>
      <c r="K938" s="403">
        <f t="shared" si="74"/>
        <v>0</v>
      </c>
      <c r="L938" s="404">
        <f t="shared" si="75"/>
        <v>0</v>
      </c>
      <c r="M938" s="405" t="str">
        <f t="shared" si="76"/>
        <v/>
      </c>
      <c r="N938" s="412"/>
    </row>
    <row r="939" spans="1:14" ht="22.5" customHeight="1">
      <c r="A939" s="393" t="s">
        <v>23324</v>
      </c>
      <c r="B939" s="407">
        <v>8806164133637</v>
      </c>
      <c r="C939" s="408" t="s">
        <v>29313</v>
      </c>
      <c r="D939" s="409" t="s">
        <v>22992</v>
      </c>
      <c r="E939" s="410">
        <v>3000</v>
      </c>
      <c r="F939" s="411">
        <v>0.67</v>
      </c>
      <c r="G939" s="399">
        <f t="shared" si="72"/>
        <v>2010.0000000000002</v>
      </c>
      <c r="H939" s="400" t="str">
        <f t="shared" si="73"/>
        <v>Введите курс</v>
      </c>
      <c r="I939" s="401">
        <v>12</v>
      </c>
      <c r="J939" s="402"/>
      <c r="K939" s="403">
        <f t="shared" si="74"/>
        <v>0</v>
      </c>
      <c r="L939" s="404">
        <f t="shared" si="75"/>
        <v>0</v>
      </c>
      <c r="M939" s="405" t="str">
        <f t="shared" si="76"/>
        <v/>
      </c>
      <c r="N939" s="412"/>
    </row>
    <row r="940" spans="1:14" ht="22.5" customHeight="1">
      <c r="A940" s="393" t="s">
        <v>23326</v>
      </c>
      <c r="B940" s="407">
        <v>8806164133620</v>
      </c>
      <c r="C940" s="408" t="s">
        <v>29314</v>
      </c>
      <c r="D940" s="409" t="s">
        <v>22990</v>
      </c>
      <c r="E940" s="410">
        <v>3000</v>
      </c>
      <c r="F940" s="411">
        <v>0.67</v>
      </c>
      <c r="G940" s="399">
        <f t="shared" si="72"/>
        <v>2010.0000000000002</v>
      </c>
      <c r="H940" s="400" t="str">
        <f t="shared" si="73"/>
        <v>Введите курс</v>
      </c>
      <c r="I940" s="401">
        <v>12</v>
      </c>
      <c r="J940" s="402"/>
      <c r="K940" s="403">
        <f t="shared" si="74"/>
        <v>0</v>
      </c>
      <c r="L940" s="404">
        <f t="shared" si="75"/>
        <v>0</v>
      </c>
      <c r="M940" s="405" t="str">
        <f t="shared" si="76"/>
        <v/>
      </c>
      <c r="N940" s="412"/>
    </row>
    <row r="941" spans="1:14" ht="22.5" customHeight="1">
      <c r="A941" s="393" t="s">
        <v>23328</v>
      </c>
      <c r="B941" s="407">
        <v>8806164133606</v>
      </c>
      <c r="C941" s="408" t="s">
        <v>29315</v>
      </c>
      <c r="D941" s="409" t="s">
        <v>22987</v>
      </c>
      <c r="E941" s="410">
        <v>3000</v>
      </c>
      <c r="F941" s="411">
        <v>0.67</v>
      </c>
      <c r="G941" s="399">
        <f t="shared" si="72"/>
        <v>2010.0000000000002</v>
      </c>
      <c r="H941" s="400" t="str">
        <f t="shared" si="73"/>
        <v>Введите курс</v>
      </c>
      <c r="I941" s="401">
        <v>12</v>
      </c>
      <c r="J941" s="402"/>
      <c r="K941" s="403">
        <f t="shared" si="74"/>
        <v>0</v>
      </c>
      <c r="L941" s="404">
        <f t="shared" si="75"/>
        <v>0</v>
      </c>
      <c r="M941" s="405" t="str">
        <f t="shared" si="76"/>
        <v/>
      </c>
      <c r="N941" s="412"/>
    </row>
    <row r="942" spans="1:14" ht="22.5" customHeight="1">
      <c r="A942" s="393" t="s">
        <v>23329</v>
      </c>
      <c r="B942" s="407">
        <v>8806164133590</v>
      </c>
      <c r="C942" s="408" t="s">
        <v>29316</v>
      </c>
      <c r="D942" s="409" t="s">
        <v>22985</v>
      </c>
      <c r="E942" s="410">
        <v>3000</v>
      </c>
      <c r="F942" s="411">
        <v>0.67</v>
      </c>
      <c r="G942" s="399">
        <f t="shared" si="72"/>
        <v>2010.0000000000002</v>
      </c>
      <c r="H942" s="400" t="str">
        <f t="shared" si="73"/>
        <v>Введите курс</v>
      </c>
      <c r="I942" s="401">
        <v>12</v>
      </c>
      <c r="J942" s="402"/>
      <c r="K942" s="403">
        <f t="shared" si="74"/>
        <v>0</v>
      </c>
      <c r="L942" s="404">
        <f t="shared" si="75"/>
        <v>0</v>
      </c>
      <c r="M942" s="405" t="str">
        <f t="shared" si="76"/>
        <v/>
      </c>
      <c r="N942" s="412"/>
    </row>
    <row r="943" spans="1:14" ht="22.5" customHeight="1">
      <c r="A943" s="393" t="s">
        <v>23330</v>
      </c>
      <c r="B943" s="407">
        <v>8806164133583</v>
      </c>
      <c r="C943" s="408" t="s">
        <v>29317</v>
      </c>
      <c r="D943" s="409" t="s">
        <v>22983</v>
      </c>
      <c r="E943" s="410">
        <v>3000</v>
      </c>
      <c r="F943" s="411">
        <v>0.67</v>
      </c>
      <c r="G943" s="399">
        <f t="shared" si="72"/>
        <v>2010.0000000000002</v>
      </c>
      <c r="H943" s="400" t="str">
        <f t="shared" si="73"/>
        <v>Введите курс</v>
      </c>
      <c r="I943" s="401">
        <v>12</v>
      </c>
      <c r="J943" s="402"/>
      <c r="K943" s="403">
        <f t="shared" si="74"/>
        <v>0</v>
      </c>
      <c r="L943" s="404">
        <f t="shared" si="75"/>
        <v>0</v>
      </c>
      <c r="M943" s="405" t="str">
        <f t="shared" si="76"/>
        <v/>
      </c>
      <c r="N943" s="412"/>
    </row>
    <row r="944" spans="1:14" ht="22.5" customHeight="1">
      <c r="A944" s="393" t="s">
        <v>23332</v>
      </c>
      <c r="B944" s="407">
        <v>8806164133576</v>
      </c>
      <c r="C944" s="408" t="s">
        <v>29318</v>
      </c>
      <c r="D944" s="409" t="s">
        <v>22981</v>
      </c>
      <c r="E944" s="410">
        <v>3000</v>
      </c>
      <c r="F944" s="411">
        <v>0.67</v>
      </c>
      <c r="G944" s="399">
        <f t="shared" si="72"/>
        <v>2010.0000000000002</v>
      </c>
      <c r="H944" s="400" t="str">
        <f t="shared" si="73"/>
        <v>Введите курс</v>
      </c>
      <c r="I944" s="401">
        <v>12</v>
      </c>
      <c r="J944" s="402"/>
      <c r="K944" s="403">
        <f t="shared" si="74"/>
        <v>0</v>
      </c>
      <c r="L944" s="404">
        <f t="shared" si="75"/>
        <v>0</v>
      </c>
      <c r="M944" s="405" t="str">
        <f t="shared" si="76"/>
        <v/>
      </c>
      <c r="N944" s="412"/>
    </row>
    <row r="945" spans="1:14" ht="22.5" customHeight="1">
      <c r="A945" s="393" t="s">
        <v>23334</v>
      </c>
      <c r="B945" s="407">
        <v>8806164148273</v>
      </c>
      <c r="C945" s="408" t="s">
        <v>29319</v>
      </c>
      <c r="D945" s="409" t="s">
        <v>22978</v>
      </c>
      <c r="E945" s="410">
        <v>3000</v>
      </c>
      <c r="F945" s="411">
        <v>0.67</v>
      </c>
      <c r="G945" s="399">
        <f t="shared" si="72"/>
        <v>2010.0000000000002</v>
      </c>
      <c r="H945" s="400" t="str">
        <f t="shared" si="73"/>
        <v>Введите курс</v>
      </c>
      <c r="I945" s="401">
        <v>12</v>
      </c>
      <c r="J945" s="402"/>
      <c r="K945" s="403">
        <f t="shared" si="74"/>
        <v>0</v>
      </c>
      <c r="L945" s="404">
        <f t="shared" si="75"/>
        <v>0</v>
      </c>
      <c r="M945" s="405" t="str">
        <f t="shared" si="76"/>
        <v/>
      </c>
      <c r="N945" s="412"/>
    </row>
    <row r="946" spans="1:14" ht="22.5" customHeight="1">
      <c r="A946" s="393" t="s">
        <v>23336</v>
      </c>
      <c r="B946" s="407">
        <v>8806164148488</v>
      </c>
      <c r="C946" s="408" t="s">
        <v>29320</v>
      </c>
      <c r="D946" s="409" t="s">
        <v>22976</v>
      </c>
      <c r="E946" s="410">
        <v>3000</v>
      </c>
      <c r="F946" s="411">
        <v>0.67</v>
      </c>
      <c r="G946" s="399">
        <f t="shared" si="72"/>
        <v>2010.0000000000002</v>
      </c>
      <c r="H946" s="400" t="str">
        <f t="shared" si="73"/>
        <v>Введите курс</v>
      </c>
      <c r="I946" s="401">
        <v>12</v>
      </c>
      <c r="J946" s="402"/>
      <c r="K946" s="403">
        <f t="shared" si="74"/>
        <v>0</v>
      </c>
      <c r="L946" s="404">
        <f t="shared" si="75"/>
        <v>0</v>
      </c>
      <c r="M946" s="405" t="str">
        <f t="shared" si="76"/>
        <v/>
      </c>
      <c r="N946" s="412"/>
    </row>
    <row r="947" spans="1:14" ht="22.5" customHeight="1">
      <c r="A947" s="393" t="s">
        <v>23338</v>
      </c>
      <c r="B947" s="407">
        <v>8806164133521</v>
      </c>
      <c r="C947" s="408" t="s">
        <v>29321</v>
      </c>
      <c r="D947" s="409" t="s">
        <v>22973</v>
      </c>
      <c r="E947" s="410">
        <v>3000</v>
      </c>
      <c r="F947" s="411">
        <v>0.67</v>
      </c>
      <c r="G947" s="399">
        <f t="shared" si="72"/>
        <v>2010.0000000000002</v>
      </c>
      <c r="H947" s="400" t="str">
        <f t="shared" si="73"/>
        <v>Введите курс</v>
      </c>
      <c r="I947" s="401">
        <v>12</v>
      </c>
      <c r="J947" s="402"/>
      <c r="K947" s="403">
        <f t="shared" si="74"/>
        <v>0</v>
      </c>
      <c r="L947" s="404">
        <f t="shared" si="75"/>
        <v>0</v>
      </c>
      <c r="M947" s="405" t="str">
        <f t="shared" si="76"/>
        <v/>
      </c>
      <c r="N947" s="412"/>
    </row>
    <row r="948" spans="1:14" ht="22.5" customHeight="1">
      <c r="A948" s="393" t="s">
        <v>23340</v>
      </c>
      <c r="B948" s="407">
        <v>8806164148266</v>
      </c>
      <c r="C948" s="408" t="s">
        <v>29322</v>
      </c>
      <c r="D948" s="409" t="s">
        <v>22971</v>
      </c>
      <c r="E948" s="410">
        <v>3000</v>
      </c>
      <c r="F948" s="411">
        <v>0.67</v>
      </c>
      <c r="G948" s="399">
        <f t="shared" si="72"/>
        <v>2010.0000000000002</v>
      </c>
      <c r="H948" s="400" t="str">
        <f t="shared" si="73"/>
        <v>Введите курс</v>
      </c>
      <c r="I948" s="401">
        <v>12</v>
      </c>
      <c r="J948" s="402"/>
      <c r="K948" s="403">
        <f t="shared" si="74"/>
        <v>0</v>
      </c>
      <c r="L948" s="404">
        <f t="shared" si="75"/>
        <v>0</v>
      </c>
      <c r="M948" s="405" t="str">
        <f t="shared" si="76"/>
        <v/>
      </c>
      <c r="N948" s="412"/>
    </row>
    <row r="949" spans="1:14" ht="22.5" customHeight="1">
      <c r="A949" s="393" t="s">
        <v>23342</v>
      </c>
      <c r="B949" s="407">
        <v>8806164133491</v>
      </c>
      <c r="C949" s="408" t="s">
        <v>29323</v>
      </c>
      <c r="D949" s="409" t="s">
        <v>22968</v>
      </c>
      <c r="E949" s="410">
        <v>3000</v>
      </c>
      <c r="F949" s="411">
        <v>0.67</v>
      </c>
      <c r="G949" s="399">
        <f t="shared" si="72"/>
        <v>2010.0000000000002</v>
      </c>
      <c r="H949" s="400" t="str">
        <f t="shared" si="73"/>
        <v>Введите курс</v>
      </c>
      <c r="I949" s="401">
        <v>12</v>
      </c>
      <c r="J949" s="402"/>
      <c r="K949" s="403">
        <f t="shared" si="74"/>
        <v>0</v>
      </c>
      <c r="L949" s="404">
        <f t="shared" si="75"/>
        <v>0</v>
      </c>
      <c r="M949" s="405" t="str">
        <f t="shared" si="76"/>
        <v/>
      </c>
      <c r="N949" s="412"/>
    </row>
    <row r="950" spans="1:14" ht="22.5" customHeight="1">
      <c r="A950" s="393" t="s">
        <v>23344</v>
      </c>
      <c r="B950" s="407">
        <v>8806164148242</v>
      </c>
      <c r="C950" s="408" t="s">
        <v>29324</v>
      </c>
      <c r="D950" s="409" t="s">
        <v>22965</v>
      </c>
      <c r="E950" s="410">
        <v>3000</v>
      </c>
      <c r="F950" s="411">
        <v>0.67</v>
      </c>
      <c r="G950" s="399">
        <f t="shared" si="72"/>
        <v>2010.0000000000002</v>
      </c>
      <c r="H950" s="400" t="str">
        <f t="shared" si="73"/>
        <v>Введите курс</v>
      </c>
      <c r="I950" s="401">
        <v>12</v>
      </c>
      <c r="J950" s="402"/>
      <c r="K950" s="403">
        <f t="shared" si="74"/>
        <v>0</v>
      </c>
      <c r="L950" s="404">
        <f t="shared" si="75"/>
        <v>0</v>
      </c>
      <c r="M950" s="405" t="str">
        <f t="shared" si="76"/>
        <v/>
      </c>
      <c r="N950" s="412"/>
    </row>
    <row r="951" spans="1:14" ht="22.5" customHeight="1">
      <c r="A951" s="393" t="s">
        <v>23346</v>
      </c>
      <c r="B951" s="407">
        <v>8806164148235</v>
      </c>
      <c r="C951" s="408" t="s">
        <v>29325</v>
      </c>
      <c r="D951" s="409" t="s">
        <v>22963</v>
      </c>
      <c r="E951" s="410">
        <v>3000</v>
      </c>
      <c r="F951" s="411">
        <v>0.67</v>
      </c>
      <c r="G951" s="399">
        <f t="shared" si="72"/>
        <v>2010.0000000000002</v>
      </c>
      <c r="H951" s="400" t="str">
        <f t="shared" si="73"/>
        <v>Введите курс</v>
      </c>
      <c r="I951" s="401">
        <v>12</v>
      </c>
      <c r="J951" s="402"/>
      <c r="K951" s="403">
        <f t="shared" si="74"/>
        <v>0</v>
      </c>
      <c r="L951" s="404">
        <f t="shared" si="75"/>
        <v>0</v>
      </c>
      <c r="M951" s="405" t="str">
        <f t="shared" si="76"/>
        <v/>
      </c>
      <c r="N951" s="412"/>
    </row>
    <row r="952" spans="1:14" ht="22.5" customHeight="1">
      <c r="A952" s="393" t="s">
        <v>23348</v>
      </c>
      <c r="B952" s="407">
        <v>8806164148228</v>
      </c>
      <c r="C952" s="408" t="s">
        <v>29326</v>
      </c>
      <c r="D952" s="409" t="s">
        <v>22961</v>
      </c>
      <c r="E952" s="410">
        <v>3000</v>
      </c>
      <c r="F952" s="411">
        <v>0.67</v>
      </c>
      <c r="G952" s="399">
        <f t="shared" si="72"/>
        <v>2010.0000000000002</v>
      </c>
      <c r="H952" s="400" t="str">
        <f t="shared" si="73"/>
        <v>Введите курс</v>
      </c>
      <c r="I952" s="401">
        <v>12</v>
      </c>
      <c r="J952" s="402"/>
      <c r="K952" s="403">
        <f t="shared" si="74"/>
        <v>0</v>
      </c>
      <c r="L952" s="404">
        <f t="shared" si="75"/>
        <v>0</v>
      </c>
      <c r="M952" s="405" t="str">
        <f t="shared" si="76"/>
        <v/>
      </c>
      <c r="N952" s="412"/>
    </row>
    <row r="953" spans="1:14" ht="22.5" customHeight="1">
      <c r="A953" s="393" t="s">
        <v>23350</v>
      </c>
      <c r="B953" s="407">
        <v>8806164133446</v>
      </c>
      <c r="C953" s="408" t="s">
        <v>29327</v>
      </c>
      <c r="D953" s="409" t="s">
        <v>22959</v>
      </c>
      <c r="E953" s="410">
        <v>3000</v>
      </c>
      <c r="F953" s="411">
        <v>0.67</v>
      </c>
      <c r="G953" s="399">
        <f t="shared" si="72"/>
        <v>2010.0000000000002</v>
      </c>
      <c r="H953" s="400" t="str">
        <f t="shared" si="73"/>
        <v>Введите курс</v>
      </c>
      <c r="I953" s="401">
        <v>12</v>
      </c>
      <c r="J953" s="402"/>
      <c r="K953" s="403">
        <f t="shared" si="74"/>
        <v>0</v>
      </c>
      <c r="L953" s="404">
        <f t="shared" si="75"/>
        <v>0</v>
      </c>
      <c r="M953" s="405" t="str">
        <f t="shared" si="76"/>
        <v/>
      </c>
      <c r="N953" s="412"/>
    </row>
    <row r="954" spans="1:14" ht="22.5" customHeight="1">
      <c r="A954" s="393" t="s">
        <v>23352</v>
      </c>
      <c r="B954" s="407">
        <v>8806164133439</v>
      </c>
      <c r="C954" s="408" t="s">
        <v>29328</v>
      </c>
      <c r="D954" s="409" t="s">
        <v>22957</v>
      </c>
      <c r="E954" s="410">
        <v>3000</v>
      </c>
      <c r="F954" s="411">
        <v>0.67</v>
      </c>
      <c r="G954" s="399">
        <f t="shared" si="72"/>
        <v>2010.0000000000002</v>
      </c>
      <c r="H954" s="400" t="str">
        <f t="shared" si="73"/>
        <v>Введите курс</v>
      </c>
      <c r="I954" s="401">
        <v>12</v>
      </c>
      <c r="J954" s="402"/>
      <c r="K954" s="403">
        <f t="shared" si="74"/>
        <v>0</v>
      </c>
      <c r="L954" s="404">
        <f t="shared" si="75"/>
        <v>0</v>
      </c>
      <c r="M954" s="405" t="str">
        <f t="shared" si="76"/>
        <v/>
      </c>
      <c r="N954" s="412"/>
    </row>
    <row r="955" spans="1:14" ht="22.5" customHeight="1">
      <c r="A955" s="393" t="s">
        <v>23354</v>
      </c>
      <c r="B955" s="407">
        <v>8806164148211</v>
      </c>
      <c r="C955" s="408" t="s">
        <v>29329</v>
      </c>
      <c r="D955" s="409" t="s">
        <v>22955</v>
      </c>
      <c r="E955" s="410">
        <v>3000</v>
      </c>
      <c r="F955" s="411">
        <v>0.67</v>
      </c>
      <c r="G955" s="399">
        <f t="shared" si="72"/>
        <v>2010.0000000000002</v>
      </c>
      <c r="H955" s="400" t="str">
        <f t="shared" si="73"/>
        <v>Введите курс</v>
      </c>
      <c r="I955" s="401">
        <v>12</v>
      </c>
      <c r="J955" s="402"/>
      <c r="K955" s="403">
        <f t="shared" si="74"/>
        <v>0</v>
      </c>
      <c r="L955" s="404">
        <f t="shared" si="75"/>
        <v>0</v>
      </c>
      <c r="M955" s="405" t="str">
        <f t="shared" si="76"/>
        <v/>
      </c>
      <c r="N955" s="412"/>
    </row>
    <row r="956" spans="1:14" ht="22.5" customHeight="1">
      <c r="A956" s="393" t="s">
        <v>23356</v>
      </c>
      <c r="B956" s="407">
        <v>8806164133392</v>
      </c>
      <c r="C956" s="408" t="s">
        <v>29330</v>
      </c>
      <c r="D956" s="409" t="s">
        <v>22951</v>
      </c>
      <c r="E956" s="410">
        <v>3000</v>
      </c>
      <c r="F956" s="411">
        <v>0.67</v>
      </c>
      <c r="G956" s="399">
        <f t="shared" si="72"/>
        <v>2010.0000000000002</v>
      </c>
      <c r="H956" s="400" t="str">
        <f t="shared" si="73"/>
        <v>Введите курс</v>
      </c>
      <c r="I956" s="401">
        <v>12</v>
      </c>
      <c r="J956" s="402"/>
      <c r="K956" s="403">
        <f t="shared" si="74"/>
        <v>0</v>
      </c>
      <c r="L956" s="404">
        <f t="shared" si="75"/>
        <v>0</v>
      </c>
      <c r="M956" s="405" t="str">
        <f t="shared" si="76"/>
        <v/>
      </c>
      <c r="N956" s="412"/>
    </row>
    <row r="957" spans="1:14" ht="22.5" customHeight="1">
      <c r="A957" s="393" t="s">
        <v>23358</v>
      </c>
      <c r="B957" s="407">
        <v>8806164166178</v>
      </c>
      <c r="C957" s="408" t="s">
        <v>29331</v>
      </c>
      <c r="D957" s="409" t="s">
        <v>23781</v>
      </c>
      <c r="E957" s="410">
        <v>3000</v>
      </c>
      <c r="F957" s="411">
        <v>0.67</v>
      </c>
      <c r="G957" s="399">
        <f t="shared" si="72"/>
        <v>2010.0000000000002</v>
      </c>
      <c r="H957" s="400" t="str">
        <f t="shared" si="73"/>
        <v>Введите курс</v>
      </c>
      <c r="I957" s="401">
        <v>12</v>
      </c>
      <c r="J957" s="402"/>
      <c r="K957" s="403">
        <f t="shared" si="74"/>
        <v>0</v>
      </c>
      <c r="L957" s="404">
        <f t="shared" si="75"/>
        <v>0</v>
      </c>
      <c r="M957" s="405" t="str">
        <f t="shared" si="76"/>
        <v/>
      </c>
      <c r="N957" s="412"/>
    </row>
    <row r="958" spans="1:14" ht="22.5" customHeight="1">
      <c r="A958" s="393" t="s">
        <v>23360</v>
      </c>
      <c r="B958" s="407">
        <v>8806164166161</v>
      </c>
      <c r="C958" s="408" t="s">
        <v>29332</v>
      </c>
      <c r="D958" s="409" t="s">
        <v>23780</v>
      </c>
      <c r="E958" s="410">
        <v>3000</v>
      </c>
      <c r="F958" s="411">
        <v>0.67</v>
      </c>
      <c r="G958" s="399">
        <f t="shared" si="72"/>
        <v>2010.0000000000002</v>
      </c>
      <c r="H958" s="400" t="str">
        <f t="shared" si="73"/>
        <v>Введите курс</v>
      </c>
      <c r="I958" s="401">
        <v>12</v>
      </c>
      <c r="J958" s="402"/>
      <c r="K958" s="403">
        <f t="shared" si="74"/>
        <v>0</v>
      </c>
      <c r="L958" s="404">
        <f t="shared" si="75"/>
        <v>0</v>
      </c>
      <c r="M958" s="405" t="str">
        <f t="shared" si="76"/>
        <v/>
      </c>
      <c r="N958" s="412"/>
    </row>
    <row r="959" spans="1:14" ht="22.5" customHeight="1">
      <c r="A959" s="393" t="s">
        <v>23361</v>
      </c>
      <c r="B959" s="407">
        <v>8806164166154</v>
      </c>
      <c r="C959" s="408" t="s">
        <v>29333</v>
      </c>
      <c r="D959" s="409" t="s">
        <v>23779</v>
      </c>
      <c r="E959" s="410">
        <v>3000</v>
      </c>
      <c r="F959" s="411">
        <v>0.67</v>
      </c>
      <c r="G959" s="399">
        <f t="shared" si="72"/>
        <v>2010.0000000000002</v>
      </c>
      <c r="H959" s="400" t="str">
        <f t="shared" si="73"/>
        <v>Введите курс</v>
      </c>
      <c r="I959" s="401">
        <v>12</v>
      </c>
      <c r="J959" s="402"/>
      <c r="K959" s="403">
        <f t="shared" si="74"/>
        <v>0</v>
      </c>
      <c r="L959" s="404">
        <f t="shared" si="75"/>
        <v>0</v>
      </c>
      <c r="M959" s="405" t="str">
        <f t="shared" si="76"/>
        <v/>
      </c>
      <c r="N959" s="412"/>
    </row>
    <row r="960" spans="1:14" ht="22.5" customHeight="1">
      <c r="A960" s="393" t="s">
        <v>23363</v>
      </c>
      <c r="B960" s="407">
        <v>8806164165072</v>
      </c>
      <c r="C960" s="408" t="s">
        <v>29334</v>
      </c>
      <c r="D960" s="409" t="s">
        <v>23715</v>
      </c>
      <c r="E960" s="410">
        <v>3000</v>
      </c>
      <c r="F960" s="411">
        <v>0.67</v>
      </c>
      <c r="G960" s="399">
        <f t="shared" si="72"/>
        <v>2010.0000000000002</v>
      </c>
      <c r="H960" s="400" t="str">
        <f t="shared" si="73"/>
        <v>Введите курс</v>
      </c>
      <c r="I960" s="401">
        <v>12</v>
      </c>
      <c r="J960" s="402"/>
      <c r="K960" s="403">
        <f t="shared" si="74"/>
        <v>0</v>
      </c>
      <c r="L960" s="404">
        <f t="shared" si="75"/>
        <v>0</v>
      </c>
      <c r="M960" s="405" t="str">
        <f t="shared" si="76"/>
        <v/>
      </c>
      <c r="N960" s="412"/>
    </row>
    <row r="961" spans="1:14" ht="22.5" customHeight="1">
      <c r="A961" s="393" t="s">
        <v>23365</v>
      </c>
      <c r="B961" s="407">
        <v>8806164165065</v>
      </c>
      <c r="C961" s="408" t="s">
        <v>29335</v>
      </c>
      <c r="D961" s="409" t="s">
        <v>23714</v>
      </c>
      <c r="E961" s="410">
        <v>3000</v>
      </c>
      <c r="F961" s="411">
        <v>0.67</v>
      </c>
      <c r="G961" s="399">
        <f t="shared" si="72"/>
        <v>2010.0000000000002</v>
      </c>
      <c r="H961" s="400" t="str">
        <f t="shared" si="73"/>
        <v>Введите курс</v>
      </c>
      <c r="I961" s="401">
        <v>12</v>
      </c>
      <c r="J961" s="402"/>
      <c r="K961" s="403">
        <f t="shared" si="74"/>
        <v>0</v>
      </c>
      <c r="L961" s="404">
        <f t="shared" si="75"/>
        <v>0</v>
      </c>
      <c r="M961" s="405" t="str">
        <f t="shared" si="76"/>
        <v/>
      </c>
      <c r="N961" s="412"/>
    </row>
    <row r="962" spans="1:14" ht="22.5" customHeight="1">
      <c r="A962" s="393" t="s">
        <v>23367</v>
      </c>
      <c r="B962" s="407">
        <v>8806164133385</v>
      </c>
      <c r="C962" s="408" t="s">
        <v>29336</v>
      </c>
      <c r="D962" s="409" t="s">
        <v>22949</v>
      </c>
      <c r="E962" s="410">
        <v>3000</v>
      </c>
      <c r="F962" s="411">
        <v>0.67</v>
      </c>
      <c r="G962" s="399">
        <f t="shared" si="72"/>
        <v>2010.0000000000002</v>
      </c>
      <c r="H962" s="400" t="str">
        <f t="shared" si="73"/>
        <v>Введите курс</v>
      </c>
      <c r="I962" s="401">
        <v>12</v>
      </c>
      <c r="J962" s="402"/>
      <c r="K962" s="403">
        <f t="shared" si="74"/>
        <v>0</v>
      </c>
      <c r="L962" s="404">
        <f t="shared" si="75"/>
        <v>0</v>
      </c>
      <c r="M962" s="405" t="str">
        <f t="shared" si="76"/>
        <v/>
      </c>
      <c r="N962" s="412"/>
    </row>
    <row r="963" spans="1:14" ht="22.5" customHeight="1">
      <c r="A963" s="393" t="s">
        <v>23368</v>
      </c>
      <c r="B963" s="407">
        <v>8806164133361</v>
      </c>
      <c r="C963" s="408" t="s">
        <v>29337</v>
      </c>
      <c r="D963" s="409" t="s">
        <v>22946</v>
      </c>
      <c r="E963" s="410">
        <v>3000</v>
      </c>
      <c r="F963" s="411">
        <v>0.67</v>
      </c>
      <c r="G963" s="399">
        <f t="shared" si="72"/>
        <v>2010.0000000000002</v>
      </c>
      <c r="H963" s="400" t="str">
        <f t="shared" si="73"/>
        <v>Введите курс</v>
      </c>
      <c r="I963" s="401">
        <v>12</v>
      </c>
      <c r="J963" s="402"/>
      <c r="K963" s="403">
        <f t="shared" si="74"/>
        <v>0</v>
      </c>
      <c r="L963" s="404">
        <f t="shared" si="75"/>
        <v>0</v>
      </c>
      <c r="M963" s="405" t="str">
        <f t="shared" si="76"/>
        <v/>
      </c>
      <c r="N963" s="412"/>
    </row>
    <row r="964" spans="1:14" ht="22.5" customHeight="1">
      <c r="A964" s="393" t="s">
        <v>23370</v>
      </c>
      <c r="B964" s="407">
        <v>8806164133354</v>
      </c>
      <c r="C964" s="408" t="s">
        <v>29338</v>
      </c>
      <c r="D964" s="409" t="s">
        <v>22944</v>
      </c>
      <c r="E964" s="410">
        <v>3000</v>
      </c>
      <c r="F964" s="411">
        <v>0.67</v>
      </c>
      <c r="G964" s="399">
        <f t="shared" ref="G964:G1027" si="77">E964*F964</f>
        <v>2010.0000000000002</v>
      </c>
      <c r="H964" s="400" t="str">
        <f t="shared" ref="H964:H1027" si="78">IF($H$1="","Введите курс",G964/$H$1)</f>
        <v>Введите курс</v>
      </c>
      <c r="I964" s="401">
        <v>12</v>
      </c>
      <c r="J964" s="402"/>
      <c r="K964" s="403">
        <f t="shared" ref="K964:K1027" si="79">J964*I964</f>
        <v>0</v>
      </c>
      <c r="L964" s="404">
        <f t="shared" ref="L964:L1027" si="80">K964*G964</f>
        <v>0</v>
      </c>
      <c r="M964" s="405" t="str">
        <f t="shared" ref="M964:M1027" si="81">IFERROR(K964*H964,"")</f>
        <v/>
      </c>
      <c r="N964" s="412"/>
    </row>
    <row r="965" spans="1:14" ht="22.5" customHeight="1">
      <c r="A965" s="393" t="s">
        <v>23372</v>
      </c>
      <c r="B965" s="407">
        <v>8806164148471</v>
      </c>
      <c r="C965" s="408" t="s">
        <v>29339</v>
      </c>
      <c r="D965" s="409" t="s">
        <v>22942</v>
      </c>
      <c r="E965" s="410">
        <v>3000</v>
      </c>
      <c r="F965" s="411">
        <v>0.67</v>
      </c>
      <c r="G965" s="399">
        <f t="shared" si="77"/>
        <v>2010.0000000000002</v>
      </c>
      <c r="H965" s="400" t="str">
        <f t="shared" si="78"/>
        <v>Введите курс</v>
      </c>
      <c r="I965" s="401">
        <v>12</v>
      </c>
      <c r="J965" s="402"/>
      <c r="K965" s="403">
        <f t="shared" si="79"/>
        <v>0</v>
      </c>
      <c r="L965" s="404">
        <f t="shared" si="80"/>
        <v>0</v>
      </c>
      <c r="M965" s="405" t="str">
        <f t="shared" si="81"/>
        <v/>
      </c>
      <c r="N965" s="412"/>
    </row>
    <row r="966" spans="1:14" ht="22.5" customHeight="1">
      <c r="A966" s="393" t="s">
        <v>23373</v>
      </c>
      <c r="B966" s="407">
        <v>8806164133330</v>
      </c>
      <c r="C966" s="408" t="s">
        <v>29340</v>
      </c>
      <c r="D966" s="409" t="s">
        <v>22940</v>
      </c>
      <c r="E966" s="410">
        <v>3000</v>
      </c>
      <c r="F966" s="411">
        <v>0.67</v>
      </c>
      <c r="G966" s="399">
        <f t="shared" si="77"/>
        <v>2010.0000000000002</v>
      </c>
      <c r="H966" s="400" t="str">
        <f t="shared" si="78"/>
        <v>Введите курс</v>
      </c>
      <c r="I966" s="401">
        <v>12</v>
      </c>
      <c r="J966" s="402"/>
      <c r="K966" s="403">
        <f t="shared" si="79"/>
        <v>0</v>
      </c>
      <c r="L966" s="404">
        <f t="shared" si="80"/>
        <v>0</v>
      </c>
      <c r="M966" s="405" t="str">
        <f t="shared" si="81"/>
        <v/>
      </c>
      <c r="N966" s="412"/>
    </row>
    <row r="967" spans="1:14" ht="22.5" customHeight="1">
      <c r="A967" s="393" t="s">
        <v>23374</v>
      </c>
      <c r="B967" s="407">
        <v>8806164133323</v>
      </c>
      <c r="C967" s="408" t="s">
        <v>29341</v>
      </c>
      <c r="D967" s="409" t="s">
        <v>22938</v>
      </c>
      <c r="E967" s="410">
        <v>3000</v>
      </c>
      <c r="F967" s="411">
        <v>0.67</v>
      </c>
      <c r="G967" s="399">
        <f t="shared" si="77"/>
        <v>2010.0000000000002</v>
      </c>
      <c r="H967" s="400" t="str">
        <f t="shared" si="78"/>
        <v>Введите курс</v>
      </c>
      <c r="I967" s="401">
        <v>12</v>
      </c>
      <c r="J967" s="402"/>
      <c r="K967" s="403">
        <f t="shared" si="79"/>
        <v>0</v>
      </c>
      <c r="L967" s="404">
        <f t="shared" si="80"/>
        <v>0</v>
      </c>
      <c r="M967" s="405" t="str">
        <f t="shared" si="81"/>
        <v/>
      </c>
      <c r="N967" s="412"/>
    </row>
    <row r="968" spans="1:14" ht="22.5" customHeight="1">
      <c r="A968" s="393" t="s">
        <v>23375</v>
      </c>
      <c r="B968" s="407">
        <v>8806164135327</v>
      </c>
      <c r="C968" s="408" t="s">
        <v>29342</v>
      </c>
      <c r="D968" s="409" t="s">
        <v>23056</v>
      </c>
      <c r="E968" s="410">
        <v>3000</v>
      </c>
      <c r="F968" s="411">
        <v>0.67</v>
      </c>
      <c r="G968" s="399">
        <f t="shared" si="77"/>
        <v>2010.0000000000002</v>
      </c>
      <c r="H968" s="400" t="str">
        <f t="shared" si="78"/>
        <v>Введите курс</v>
      </c>
      <c r="I968" s="401">
        <v>12</v>
      </c>
      <c r="J968" s="402"/>
      <c r="K968" s="403">
        <f t="shared" si="79"/>
        <v>0</v>
      </c>
      <c r="L968" s="404">
        <f t="shared" si="80"/>
        <v>0</v>
      </c>
      <c r="M968" s="405" t="str">
        <f t="shared" si="81"/>
        <v/>
      </c>
      <c r="N968" s="412"/>
    </row>
    <row r="969" spans="1:14" ht="22.5" customHeight="1">
      <c r="A969" s="393" t="s">
        <v>23376</v>
      </c>
      <c r="B969" s="407">
        <v>8806164148419</v>
      </c>
      <c r="C969" s="408" t="s">
        <v>29343</v>
      </c>
      <c r="D969" s="409" t="s">
        <v>22930</v>
      </c>
      <c r="E969" s="410">
        <v>3000</v>
      </c>
      <c r="F969" s="411">
        <v>0.67</v>
      </c>
      <c r="G969" s="399">
        <f t="shared" si="77"/>
        <v>2010.0000000000002</v>
      </c>
      <c r="H969" s="400" t="str">
        <f t="shared" si="78"/>
        <v>Введите курс</v>
      </c>
      <c r="I969" s="401">
        <v>12</v>
      </c>
      <c r="J969" s="402"/>
      <c r="K969" s="403">
        <f t="shared" si="79"/>
        <v>0</v>
      </c>
      <c r="L969" s="404">
        <f t="shared" si="80"/>
        <v>0</v>
      </c>
      <c r="M969" s="405" t="str">
        <f t="shared" si="81"/>
        <v/>
      </c>
      <c r="N969" s="412"/>
    </row>
    <row r="970" spans="1:14" ht="22.5" customHeight="1">
      <c r="A970" s="393" t="s">
        <v>23378</v>
      </c>
      <c r="B970" s="407">
        <v>8806164148402</v>
      </c>
      <c r="C970" s="408" t="s">
        <v>29344</v>
      </c>
      <c r="D970" s="409" t="s">
        <v>22928</v>
      </c>
      <c r="E970" s="410">
        <v>3000</v>
      </c>
      <c r="F970" s="411">
        <v>0.67</v>
      </c>
      <c r="G970" s="399">
        <f t="shared" si="77"/>
        <v>2010.0000000000002</v>
      </c>
      <c r="H970" s="400" t="str">
        <f t="shared" si="78"/>
        <v>Введите курс</v>
      </c>
      <c r="I970" s="401">
        <v>12</v>
      </c>
      <c r="J970" s="402"/>
      <c r="K970" s="403">
        <f t="shared" si="79"/>
        <v>0</v>
      </c>
      <c r="L970" s="404">
        <f t="shared" si="80"/>
        <v>0</v>
      </c>
      <c r="M970" s="405" t="str">
        <f t="shared" si="81"/>
        <v/>
      </c>
      <c r="N970" s="412"/>
    </row>
    <row r="971" spans="1:14" ht="22.5" customHeight="1">
      <c r="A971" s="393" t="s">
        <v>23379</v>
      </c>
      <c r="B971" s="407">
        <v>8806164148389</v>
      </c>
      <c r="C971" s="408" t="s">
        <v>29345</v>
      </c>
      <c r="D971" s="409" t="s">
        <v>22925</v>
      </c>
      <c r="E971" s="410">
        <v>3000</v>
      </c>
      <c r="F971" s="411">
        <v>0.67</v>
      </c>
      <c r="G971" s="399">
        <f t="shared" si="77"/>
        <v>2010.0000000000002</v>
      </c>
      <c r="H971" s="400" t="str">
        <f t="shared" si="78"/>
        <v>Введите курс</v>
      </c>
      <c r="I971" s="401">
        <v>12</v>
      </c>
      <c r="J971" s="402"/>
      <c r="K971" s="403">
        <f t="shared" si="79"/>
        <v>0</v>
      </c>
      <c r="L971" s="404">
        <f t="shared" si="80"/>
        <v>0</v>
      </c>
      <c r="M971" s="405" t="str">
        <f t="shared" si="81"/>
        <v/>
      </c>
      <c r="N971" s="412"/>
    </row>
    <row r="972" spans="1:14" ht="22.5" customHeight="1">
      <c r="A972" s="393" t="s">
        <v>23380</v>
      </c>
      <c r="B972" s="407">
        <v>8806164148365</v>
      </c>
      <c r="C972" s="408" t="s">
        <v>29346</v>
      </c>
      <c r="D972" s="409" t="s">
        <v>22922</v>
      </c>
      <c r="E972" s="410">
        <v>3000</v>
      </c>
      <c r="F972" s="411">
        <v>0.67</v>
      </c>
      <c r="G972" s="399">
        <f t="shared" si="77"/>
        <v>2010.0000000000002</v>
      </c>
      <c r="H972" s="400" t="str">
        <f t="shared" si="78"/>
        <v>Введите курс</v>
      </c>
      <c r="I972" s="401">
        <v>12</v>
      </c>
      <c r="J972" s="402"/>
      <c r="K972" s="403">
        <f t="shared" si="79"/>
        <v>0</v>
      </c>
      <c r="L972" s="404">
        <f t="shared" si="80"/>
        <v>0</v>
      </c>
      <c r="M972" s="405" t="str">
        <f t="shared" si="81"/>
        <v/>
      </c>
      <c r="N972" s="412"/>
    </row>
    <row r="973" spans="1:14" ht="22.5" customHeight="1">
      <c r="A973" s="393" t="s">
        <v>23381</v>
      </c>
      <c r="B973" s="407">
        <v>8806164133897</v>
      </c>
      <c r="C973" s="408" t="s">
        <v>29347</v>
      </c>
      <c r="D973" s="409" t="s">
        <v>23053</v>
      </c>
      <c r="E973" s="410">
        <v>3000</v>
      </c>
      <c r="F973" s="411">
        <v>0.67</v>
      </c>
      <c r="G973" s="399">
        <f t="shared" si="77"/>
        <v>2010.0000000000002</v>
      </c>
      <c r="H973" s="400" t="str">
        <f t="shared" si="78"/>
        <v>Введите курс</v>
      </c>
      <c r="I973" s="401">
        <v>12</v>
      </c>
      <c r="J973" s="402"/>
      <c r="K973" s="403">
        <f t="shared" si="79"/>
        <v>0</v>
      </c>
      <c r="L973" s="404">
        <f t="shared" si="80"/>
        <v>0</v>
      </c>
      <c r="M973" s="405" t="str">
        <f t="shared" si="81"/>
        <v/>
      </c>
      <c r="N973" s="412"/>
    </row>
    <row r="974" spans="1:14" ht="22.5" customHeight="1">
      <c r="A974" s="393" t="s">
        <v>23382</v>
      </c>
      <c r="B974" s="407">
        <v>8806164133880</v>
      </c>
      <c r="C974" s="408" t="s">
        <v>29348</v>
      </c>
      <c r="D974" s="409" t="s">
        <v>23051</v>
      </c>
      <c r="E974" s="410">
        <v>3000</v>
      </c>
      <c r="F974" s="411">
        <v>0.67</v>
      </c>
      <c r="G974" s="399">
        <f t="shared" si="77"/>
        <v>2010.0000000000002</v>
      </c>
      <c r="H974" s="400" t="str">
        <f t="shared" si="78"/>
        <v>Введите курс</v>
      </c>
      <c r="I974" s="401">
        <v>12</v>
      </c>
      <c r="J974" s="402"/>
      <c r="K974" s="403">
        <f t="shared" si="79"/>
        <v>0</v>
      </c>
      <c r="L974" s="404">
        <f t="shared" si="80"/>
        <v>0</v>
      </c>
      <c r="M974" s="405" t="str">
        <f t="shared" si="81"/>
        <v/>
      </c>
      <c r="N974" s="412"/>
    </row>
    <row r="975" spans="1:14" ht="22.5" customHeight="1">
      <c r="A975" s="393" t="s">
        <v>23384</v>
      </c>
      <c r="B975" s="407">
        <v>8806164133828</v>
      </c>
      <c r="C975" s="408" t="s">
        <v>29349</v>
      </c>
      <c r="D975" s="409" t="s">
        <v>23044</v>
      </c>
      <c r="E975" s="410">
        <v>3000</v>
      </c>
      <c r="F975" s="411">
        <v>0.67</v>
      </c>
      <c r="G975" s="399">
        <f t="shared" si="77"/>
        <v>2010.0000000000002</v>
      </c>
      <c r="H975" s="400" t="str">
        <f t="shared" si="78"/>
        <v>Введите курс</v>
      </c>
      <c r="I975" s="401">
        <v>12</v>
      </c>
      <c r="J975" s="402"/>
      <c r="K975" s="403">
        <f t="shared" si="79"/>
        <v>0</v>
      </c>
      <c r="L975" s="404">
        <f t="shared" si="80"/>
        <v>0</v>
      </c>
      <c r="M975" s="405" t="str">
        <f t="shared" si="81"/>
        <v/>
      </c>
      <c r="N975" s="412"/>
    </row>
    <row r="976" spans="1:14" ht="22.5" customHeight="1">
      <c r="A976" s="393" t="s">
        <v>23385</v>
      </c>
      <c r="B976" s="407">
        <v>8806164148341</v>
      </c>
      <c r="C976" s="408" t="s">
        <v>29350</v>
      </c>
      <c r="D976" s="409" t="s">
        <v>22919</v>
      </c>
      <c r="E976" s="410">
        <v>3000</v>
      </c>
      <c r="F976" s="411">
        <v>0.67</v>
      </c>
      <c r="G976" s="399">
        <f t="shared" si="77"/>
        <v>2010.0000000000002</v>
      </c>
      <c r="H976" s="400" t="str">
        <f t="shared" si="78"/>
        <v>Введите курс</v>
      </c>
      <c r="I976" s="401">
        <v>12</v>
      </c>
      <c r="J976" s="402"/>
      <c r="K976" s="403">
        <f t="shared" si="79"/>
        <v>0</v>
      </c>
      <c r="L976" s="404">
        <f t="shared" si="80"/>
        <v>0</v>
      </c>
      <c r="M976" s="405" t="str">
        <f t="shared" si="81"/>
        <v/>
      </c>
      <c r="N976" s="412"/>
    </row>
    <row r="977" spans="1:14" ht="22.5" customHeight="1">
      <c r="A977" s="393" t="s">
        <v>23386</v>
      </c>
      <c r="B977" s="407">
        <v>8806164133781</v>
      </c>
      <c r="C977" s="408" t="s">
        <v>29351</v>
      </c>
      <c r="D977" s="409" t="s">
        <v>23040</v>
      </c>
      <c r="E977" s="410">
        <v>3000</v>
      </c>
      <c r="F977" s="411">
        <v>0.67</v>
      </c>
      <c r="G977" s="399">
        <f t="shared" si="77"/>
        <v>2010.0000000000002</v>
      </c>
      <c r="H977" s="400" t="str">
        <f t="shared" si="78"/>
        <v>Введите курс</v>
      </c>
      <c r="I977" s="401">
        <v>12</v>
      </c>
      <c r="J977" s="402"/>
      <c r="K977" s="403">
        <f t="shared" si="79"/>
        <v>0</v>
      </c>
      <c r="L977" s="404">
        <f t="shared" si="80"/>
        <v>0</v>
      </c>
      <c r="M977" s="405" t="str">
        <f t="shared" si="81"/>
        <v/>
      </c>
      <c r="N977" s="412"/>
    </row>
    <row r="978" spans="1:14" ht="22.5" customHeight="1">
      <c r="A978" s="393" t="s">
        <v>23387</v>
      </c>
      <c r="B978" s="407">
        <v>8806164133774</v>
      </c>
      <c r="C978" s="408" t="s">
        <v>29352</v>
      </c>
      <c r="D978" s="409" t="s">
        <v>23038</v>
      </c>
      <c r="E978" s="410">
        <v>3000</v>
      </c>
      <c r="F978" s="411">
        <v>0.67</v>
      </c>
      <c r="G978" s="399">
        <f t="shared" si="77"/>
        <v>2010.0000000000002</v>
      </c>
      <c r="H978" s="400" t="str">
        <f t="shared" si="78"/>
        <v>Введите курс</v>
      </c>
      <c r="I978" s="401">
        <v>12</v>
      </c>
      <c r="J978" s="402"/>
      <c r="K978" s="403">
        <f t="shared" si="79"/>
        <v>0</v>
      </c>
      <c r="L978" s="404">
        <f t="shared" si="80"/>
        <v>0</v>
      </c>
      <c r="M978" s="405" t="str">
        <f t="shared" si="81"/>
        <v/>
      </c>
      <c r="N978" s="412"/>
    </row>
    <row r="979" spans="1:14" ht="22.5" customHeight="1">
      <c r="A979" s="393" t="s">
        <v>23388</v>
      </c>
      <c r="B979" s="407">
        <v>8806164133767</v>
      </c>
      <c r="C979" s="408" t="s">
        <v>29353</v>
      </c>
      <c r="D979" s="409" t="s">
        <v>23036</v>
      </c>
      <c r="E979" s="410">
        <v>3000</v>
      </c>
      <c r="F979" s="411">
        <v>0.67</v>
      </c>
      <c r="G979" s="399">
        <f t="shared" si="77"/>
        <v>2010.0000000000002</v>
      </c>
      <c r="H979" s="400" t="str">
        <f t="shared" si="78"/>
        <v>Введите курс</v>
      </c>
      <c r="I979" s="401">
        <v>12</v>
      </c>
      <c r="J979" s="402"/>
      <c r="K979" s="403">
        <f t="shared" si="79"/>
        <v>0</v>
      </c>
      <c r="L979" s="404">
        <f t="shared" si="80"/>
        <v>0</v>
      </c>
      <c r="M979" s="405" t="str">
        <f t="shared" si="81"/>
        <v/>
      </c>
      <c r="N979" s="412"/>
    </row>
    <row r="980" spans="1:14" ht="22.5" customHeight="1">
      <c r="A980" s="393" t="s">
        <v>23389</v>
      </c>
      <c r="B980" s="407">
        <v>8806164133750</v>
      </c>
      <c r="C980" s="408" t="s">
        <v>29354</v>
      </c>
      <c r="D980" s="409" t="s">
        <v>23034</v>
      </c>
      <c r="E980" s="410">
        <v>3000</v>
      </c>
      <c r="F980" s="411">
        <v>0.67</v>
      </c>
      <c r="G980" s="399">
        <f t="shared" si="77"/>
        <v>2010.0000000000002</v>
      </c>
      <c r="H980" s="400" t="str">
        <f t="shared" si="78"/>
        <v>Введите курс</v>
      </c>
      <c r="I980" s="401">
        <v>12</v>
      </c>
      <c r="J980" s="402"/>
      <c r="K980" s="403">
        <f t="shared" si="79"/>
        <v>0</v>
      </c>
      <c r="L980" s="404">
        <f t="shared" si="80"/>
        <v>0</v>
      </c>
      <c r="M980" s="405" t="str">
        <f t="shared" si="81"/>
        <v/>
      </c>
      <c r="N980" s="412"/>
    </row>
    <row r="981" spans="1:14" ht="22.5" customHeight="1">
      <c r="A981" s="393" t="s">
        <v>23390</v>
      </c>
      <c r="B981" s="407">
        <v>8806164133736</v>
      </c>
      <c r="C981" s="408" t="s">
        <v>29355</v>
      </c>
      <c r="D981" s="409" t="s">
        <v>23031</v>
      </c>
      <c r="E981" s="410">
        <v>3000</v>
      </c>
      <c r="F981" s="411">
        <v>0.67</v>
      </c>
      <c r="G981" s="399">
        <f t="shared" si="77"/>
        <v>2010.0000000000002</v>
      </c>
      <c r="H981" s="400" t="str">
        <f t="shared" si="78"/>
        <v>Введите курс</v>
      </c>
      <c r="I981" s="401">
        <v>12</v>
      </c>
      <c r="J981" s="402"/>
      <c r="K981" s="403">
        <f t="shared" si="79"/>
        <v>0</v>
      </c>
      <c r="L981" s="404">
        <f t="shared" si="80"/>
        <v>0</v>
      </c>
      <c r="M981" s="405" t="str">
        <f t="shared" si="81"/>
        <v/>
      </c>
      <c r="N981" s="412"/>
    </row>
    <row r="982" spans="1:14" ht="22.5" customHeight="1">
      <c r="A982" s="393" t="s">
        <v>23391</v>
      </c>
      <c r="B982" s="407">
        <v>8806164165096</v>
      </c>
      <c r="C982" s="408" t="s">
        <v>29356</v>
      </c>
      <c r="D982" s="409" t="s">
        <v>23713</v>
      </c>
      <c r="E982" s="410">
        <v>3000</v>
      </c>
      <c r="F982" s="411">
        <v>0.67</v>
      </c>
      <c r="G982" s="399">
        <f t="shared" si="77"/>
        <v>2010.0000000000002</v>
      </c>
      <c r="H982" s="400" t="str">
        <f t="shared" si="78"/>
        <v>Введите курс</v>
      </c>
      <c r="I982" s="401">
        <v>12</v>
      </c>
      <c r="J982" s="402"/>
      <c r="K982" s="403">
        <f t="shared" si="79"/>
        <v>0</v>
      </c>
      <c r="L982" s="404">
        <f t="shared" si="80"/>
        <v>0</v>
      </c>
      <c r="M982" s="405" t="str">
        <f t="shared" si="81"/>
        <v/>
      </c>
      <c r="N982" s="412"/>
    </row>
    <row r="983" spans="1:14" ht="22.5" customHeight="1">
      <c r="A983" s="393" t="s">
        <v>23392</v>
      </c>
      <c r="B983" s="407">
        <v>8806164165089</v>
      </c>
      <c r="C983" s="408" t="s">
        <v>29357</v>
      </c>
      <c r="D983" s="409" t="s">
        <v>23712</v>
      </c>
      <c r="E983" s="410">
        <v>3000</v>
      </c>
      <c r="F983" s="411">
        <v>0.67</v>
      </c>
      <c r="G983" s="399">
        <f t="shared" si="77"/>
        <v>2010.0000000000002</v>
      </c>
      <c r="H983" s="400" t="str">
        <f t="shared" si="78"/>
        <v>Введите курс</v>
      </c>
      <c r="I983" s="401">
        <v>12</v>
      </c>
      <c r="J983" s="402"/>
      <c r="K983" s="403">
        <f t="shared" si="79"/>
        <v>0</v>
      </c>
      <c r="L983" s="404">
        <f t="shared" si="80"/>
        <v>0</v>
      </c>
      <c r="M983" s="405" t="str">
        <f t="shared" si="81"/>
        <v/>
      </c>
      <c r="N983" s="412"/>
    </row>
    <row r="984" spans="1:14" ht="22.5" customHeight="1">
      <c r="A984" s="393" t="s">
        <v>23393</v>
      </c>
      <c r="B984" s="407">
        <v>8806164163238</v>
      </c>
      <c r="C984" s="408" t="s">
        <v>29358</v>
      </c>
      <c r="D984" s="409" t="s">
        <v>23661</v>
      </c>
      <c r="E984" s="410">
        <v>3000</v>
      </c>
      <c r="F984" s="411">
        <v>0.67</v>
      </c>
      <c r="G984" s="399">
        <f t="shared" si="77"/>
        <v>2010.0000000000002</v>
      </c>
      <c r="H984" s="400" t="str">
        <f t="shared" si="78"/>
        <v>Введите курс</v>
      </c>
      <c r="I984" s="401">
        <v>12</v>
      </c>
      <c r="J984" s="402"/>
      <c r="K984" s="403">
        <f t="shared" si="79"/>
        <v>0</v>
      </c>
      <c r="L984" s="404">
        <f t="shared" si="80"/>
        <v>0</v>
      </c>
      <c r="M984" s="405" t="str">
        <f t="shared" si="81"/>
        <v/>
      </c>
      <c r="N984" s="412"/>
    </row>
    <row r="985" spans="1:14" ht="22.5" customHeight="1">
      <c r="A985" s="393" t="s">
        <v>23394</v>
      </c>
      <c r="B985" s="407" t="s">
        <v>28157</v>
      </c>
      <c r="C985" s="408" t="s">
        <v>29359</v>
      </c>
      <c r="D985" s="409" t="s">
        <v>29360</v>
      </c>
      <c r="E985" s="410">
        <v>9000</v>
      </c>
      <c r="F985" s="398">
        <v>0.5</v>
      </c>
      <c r="G985" s="399">
        <f t="shared" si="77"/>
        <v>4500</v>
      </c>
      <c r="H985" s="400" t="str">
        <f t="shared" si="78"/>
        <v>Введите курс</v>
      </c>
      <c r="I985" s="401">
        <v>10</v>
      </c>
      <c r="J985" s="402"/>
      <c r="K985" s="403">
        <f t="shared" si="79"/>
        <v>0</v>
      </c>
      <c r="L985" s="404">
        <f t="shared" si="80"/>
        <v>0</v>
      </c>
      <c r="M985" s="405" t="str">
        <f t="shared" si="81"/>
        <v/>
      </c>
      <c r="N985" s="412"/>
    </row>
    <row r="986" spans="1:14" ht="22.5" customHeight="1">
      <c r="A986" s="393" t="s">
        <v>23395</v>
      </c>
      <c r="B986" s="407" t="s">
        <v>28158</v>
      </c>
      <c r="C986" s="408" t="s">
        <v>29361</v>
      </c>
      <c r="D986" s="409" t="s">
        <v>29362</v>
      </c>
      <c r="E986" s="410">
        <v>9000</v>
      </c>
      <c r="F986" s="398">
        <v>0.5</v>
      </c>
      <c r="G986" s="399">
        <f t="shared" si="77"/>
        <v>4500</v>
      </c>
      <c r="H986" s="400" t="str">
        <f t="shared" si="78"/>
        <v>Введите курс</v>
      </c>
      <c r="I986" s="401">
        <v>10</v>
      </c>
      <c r="J986" s="402"/>
      <c r="K986" s="403">
        <f t="shared" si="79"/>
        <v>0</v>
      </c>
      <c r="L986" s="404">
        <f t="shared" si="80"/>
        <v>0</v>
      </c>
      <c r="M986" s="405" t="str">
        <f t="shared" si="81"/>
        <v/>
      </c>
      <c r="N986" s="412"/>
    </row>
    <row r="987" spans="1:14" ht="22.5" customHeight="1">
      <c r="A987" s="393" t="s">
        <v>23396</v>
      </c>
      <c r="B987" s="407" t="s">
        <v>28159</v>
      </c>
      <c r="C987" s="408" t="s">
        <v>29363</v>
      </c>
      <c r="D987" s="409" t="s">
        <v>29364</v>
      </c>
      <c r="E987" s="410">
        <v>9000</v>
      </c>
      <c r="F987" s="398">
        <v>0.5</v>
      </c>
      <c r="G987" s="399">
        <f t="shared" si="77"/>
        <v>4500</v>
      </c>
      <c r="H987" s="400" t="str">
        <f t="shared" si="78"/>
        <v>Введите курс</v>
      </c>
      <c r="I987" s="401">
        <v>10</v>
      </c>
      <c r="J987" s="402"/>
      <c r="K987" s="403">
        <f t="shared" si="79"/>
        <v>0</v>
      </c>
      <c r="L987" s="404">
        <f t="shared" si="80"/>
        <v>0</v>
      </c>
      <c r="M987" s="405" t="str">
        <f t="shared" si="81"/>
        <v/>
      </c>
      <c r="N987" s="412"/>
    </row>
    <row r="988" spans="1:14" ht="22.5" customHeight="1">
      <c r="A988" s="393" t="s">
        <v>23397</v>
      </c>
      <c r="B988" s="407" t="s">
        <v>28160</v>
      </c>
      <c r="C988" s="408" t="s">
        <v>29365</v>
      </c>
      <c r="D988" s="409" t="s">
        <v>29366</v>
      </c>
      <c r="E988" s="410">
        <v>9000</v>
      </c>
      <c r="F988" s="398">
        <v>0.5</v>
      </c>
      <c r="G988" s="399">
        <f t="shared" si="77"/>
        <v>4500</v>
      </c>
      <c r="H988" s="400" t="str">
        <f t="shared" si="78"/>
        <v>Введите курс</v>
      </c>
      <c r="I988" s="401">
        <v>10</v>
      </c>
      <c r="J988" s="402"/>
      <c r="K988" s="403">
        <f t="shared" si="79"/>
        <v>0</v>
      </c>
      <c r="L988" s="404">
        <f t="shared" si="80"/>
        <v>0</v>
      </c>
      <c r="M988" s="405" t="str">
        <f t="shared" si="81"/>
        <v/>
      </c>
      <c r="N988" s="412"/>
    </row>
    <row r="989" spans="1:14" ht="22.5" customHeight="1">
      <c r="A989" s="393" t="s">
        <v>23398</v>
      </c>
      <c r="B989" s="407" t="s">
        <v>28161</v>
      </c>
      <c r="C989" s="408" t="s">
        <v>29367</v>
      </c>
      <c r="D989" s="409" t="s">
        <v>29368</v>
      </c>
      <c r="E989" s="410">
        <v>9000</v>
      </c>
      <c r="F989" s="398">
        <v>0.5</v>
      </c>
      <c r="G989" s="399">
        <f t="shared" si="77"/>
        <v>4500</v>
      </c>
      <c r="H989" s="400" t="str">
        <f t="shared" si="78"/>
        <v>Введите курс</v>
      </c>
      <c r="I989" s="401">
        <v>10</v>
      </c>
      <c r="J989" s="402"/>
      <c r="K989" s="403">
        <f t="shared" si="79"/>
        <v>0</v>
      </c>
      <c r="L989" s="404">
        <f t="shared" si="80"/>
        <v>0</v>
      </c>
      <c r="M989" s="405" t="str">
        <f t="shared" si="81"/>
        <v/>
      </c>
      <c r="N989" s="412"/>
    </row>
    <row r="990" spans="1:14" ht="22.5" customHeight="1">
      <c r="A990" s="393" t="s">
        <v>23399</v>
      </c>
      <c r="B990" s="407" t="s">
        <v>28162</v>
      </c>
      <c r="C990" s="408" t="s">
        <v>29369</v>
      </c>
      <c r="D990" s="409" t="s">
        <v>29370</v>
      </c>
      <c r="E990" s="410">
        <v>9000</v>
      </c>
      <c r="F990" s="398">
        <v>0.5</v>
      </c>
      <c r="G990" s="399">
        <f t="shared" si="77"/>
        <v>4500</v>
      </c>
      <c r="H990" s="400" t="str">
        <f t="shared" si="78"/>
        <v>Введите курс</v>
      </c>
      <c r="I990" s="401">
        <v>10</v>
      </c>
      <c r="J990" s="402"/>
      <c r="K990" s="403">
        <f t="shared" si="79"/>
        <v>0</v>
      </c>
      <c r="L990" s="404">
        <f t="shared" si="80"/>
        <v>0</v>
      </c>
      <c r="M990" s="405" t="str">
        <f t="shared" si="81"/>
        <v/>
      </c>
      <c r="N990" s="412"/>
    </row>
    <row r="991" spans="1:14" ht="22.5" customHeight="1">
      <c r="A991" s="393" t="s">
        <v>23400</v>
      </c>
      <c r="B991" s="407" t="s">
        <v>28163</v>
      </c>
      <c r="C991" s="408" t="s">
        <v>29371</v>
      </c>
      <c r="D991" s="409" t="s">
        <v>29372</v>
      </c>
      <c r="E991" s="410">
        <v>9000</v>
      </c>
      <c r="F991" s="398">
        <v>0.5</v>
      </c>
      <c r="G991" s="399">
        <f t="shared" si="77"/>
        <v>4500</v>
      </c>
      <c r="H991" s="400" t="str">
        <f t="shared" si="78"/>
        <v>Введите курс</v>
      </c>
      <c r="I991" s="401">
        <v>10</v>
      </c>
      <c r="J991" s="402"/>
      <c r="K991" s="403">
        <f t="shared" si="79"/>
        <v>0</v>
      </c>
      <c r="L991" s="404">
        <f t="shared" si="80"/>
        <v>0</v>
      </c>
      <c r="M991" s="405" t="str">
        <f t="shared" si="81"/>
        <v/>
      </c>
      <c r="N991" s="412"/>
    </row>
    <row r="992" spans="1:14" ht="22.5" customHeight="1">
      <c r="A992" s="393" t="s">
        <v>23401</v>
      </c>
      <c r="B992" s="407" t="s">
        <v>28164</v>
      </c>
      <c r="C992" s="408" t="s">
        <v>29373</v>
      </c>
      <c r="D992" s="409" t="s">
        <v>29374</v>
      </c>
      <c r="E992" s="410">
        <v>9000</v>
      </c>
      <c r="F992" s="398">
        <v>0.5</v>
      </c>
      <c r="G992" s="399">
        <f t="shared" si="77"/>
        <v>4500</v>
      </c>
      <c r="H992" s="400" t="str">
        <f t="shared" si="78"/>
        <v>Введите курс</v>
      </c>
      <c r="I992" s="401">
        <v>10</v>
      </c>
      <c r="J992" s="402"/>
      <c r="K992" s="403">
        <f t="shared" si="79"/>
        <v>0</v>
      </c>
      <c r="L992" s="404">
        <f t="shared" si="80"/>
        <v>0</v>
      </c>
      <c r="M992" s="405" t="str">
        <f t="shared" si="81"/>
        <v/>
      </c>
      <c r="N992" s="412"/>
    </row>
    <row r="993" spans="1:14" ht="22.5" customHeight="1">
      <c r="A993" s="393" t="s">
        <v>23402</v>
      </c>
      <c r="B993" s="407" t="s">
        <v>28165</v>
      </c>
      <c r="C993" s="408" t="s">
        <v>29375</v>
      </c>
      <c r="D993" s="409" t="s">
        <v>29376</v>
      </c>
      <c r="E993" s="410">
        <v>9000</v>
      </c>
      <c r="F993" s="398">
        <v>0.5</v>
      </c>
      <c r="G993" s="399">
        <f t="shared" si="77"/>
        <v>4500</v>
      </c>
      <c r="H993" s="400" t="str">
        <f t="shared" si="78"/>
        <v>Введите курс</v>
      </c>
      <c r="I993" s="401">
        <v>10</v>
      </c>
      <c r="J993" s="402"/>
      <c r="K993" s="403">
        <f t="shared" si="79"/>
        <v>0</v>
      </c>
      <c r="L993" s="404">
        <f t="shared" si="80"/>
        <v>0</v>
      </c>
      <c r="M993" s="405" t="str">
        <f t="shared" si="81"/>
        <v/>
      </c>
      <c r="N993" s="412"/>
    </row>
    <row r="994" spans="1:14" ht="22.5" customHeight="1">
      <c r="A994" s="393" t="s">
        <v>23403</v>
      </c>
      <c r="B994" s="407" t="s">
        <v>28166</v>
      </c>
      <c r="C994" s="408" t="s">
        <v>29377</v>
      </c>
      <c r="D994" s="409" t="s">
        <v>29378</v>
      </c>
      <c r="E994" s="410">
        <v>9000</v>
      </c>
      <c r="F994" s="398">
        <v>0.5</v>
      </c>
      <c r="G994" s="399">
        <f t="shared" si="77"/>
        <v>4500</v>
      </c>
      <c r="H994" s="400" t="str">
        <f t="shared" si="78"/>
        <v>Введите курс</v>
      </c>
      <c r="I994" s="401">
        <v>10</v>
      </c>
      <c r="J994" s="402"/>
      <c r="K994" s="403">
        <f t="shared" si="79"/>
        <v>0</v>
      </c>
      <c r="L994" s="404">
        <f t="shared" si="80"/>
        <v>0</v>
      </c>
      <c r="M994" s="405" t="str">
        <f t="shared" si="81"/>
        <v/>
      </c>
      <c r="N994" s="412"/>
    </row>
    <row r="995" spans="1:14" ht="22.5" customHeight="1">
      <c r="A995" s="393" t="s">
        <v>23404</v>
      </c>
      <c r="B995" s="407" t="s">
        <v>28167</v>
      </c>
      <c r="C995" s="408" t="s">
        <v>29379</v>
      </c>
      <c r="D995" s="409" t="s">
        <v>29380</v>
      </c>
      <c r="E995" s="410">
        <v>9000</v>
      </c>
      <c r="F995" s="398">
        <v>0.5</v>
      </c>
      <c r="G995" s="399">
        <f t="shared" si="77"/>
        <v>4500</v>
      </c>
      <c r="H995" s="400" t="str">
        <f t="shared" si="78"/>
        <v>Введите курс</v>
      </c>
      <c r="I995" s="401">
        <v>10</v>
      </c>
      <c r="J995" s="402"/>
      <c r="K995" s="403">
        <f t="shared" si="79"/>
        <v>0</v>
      </c>
      <c r="L995" s="404">
        <f t="shared" si="80"/>
        <v>0</v>
      </c>
      <c r="M995" s="405" t="str">
        <f t="shared" si="81"/>
        <v/>
      </c>
      <c r="N995" s="412"/>
    </row>
    <row r="996" spans="1:14" ht="22.5" customHeight="1">
      <c r="A996" s="393" t="s">
        <v>23405</v>
      </c>
      <c r="B996" s="407" t="s">
        <v>28168</v>
      </c>
      <c r="C996" s="408" t="s">
        <v>29381</v>
      </c>
      <c r="D996" s="409" t="s">
        <v>29382</v>
      </c>
      <c r="E996" s="410">
        <v>9000</v>
      </c>
      <c r="F996" s="398">
        <v>0.5</v>
      </c>
      <c r="G996" s="399">
        <f t="shared" si="77"/>
        <v>4500</v>
      </c>
      <c r="H996" s="400" t="str">
        <f t="shared" si="78"/>
        <v>Введите курс</v>
      </c>
      <c r="I996" s="401">
        <v>10</v>
      </c>
      <c r="J996" s="402"/>
      <c r="K996" s="403">
        <f t="shared" si="79"/>
        <v>0</v>
      </c>
      <c r="L996" s="404">
        <f t="shared" si="80"/>
        <v>0</v>
      </c>
      <c r="M996" s="405" t="str">
        <f t="shared" si="81"/>
        <v/>
      </c>
      <c r="N996" s="412"/>
    </row>
    <row r="997" spans="1:14" ht="22.5" customHeight="1">
      <c r="A997" s="393" t="s">
        <v>23406</v>
      </c>
      <c r="B997" s="407" t="s">
        <v>28169</v>
      </c>
      <c r="C997" s="408" t="s">
        <v>29383</v>
      </c>
      <c r="D997" s="409" t="s">
        <v>29384</v>
      </c>
      <c r="E997" s="410">
        <v>9000</v>
      </c>
      <c r="F997" s="398">
        <v>0.5</v>
      </c>
      <c r="G997" s="399">
        <f t="shared" si="77"/>
        <v>4500</v>
      </c>
      <c r="H997" s="400" t="str">
        <f t="shared" si="78"/>
        <v>Введите курс</v>
      </c>
      <c r="I997" s="401">
        <v>10</v>
      </c>
      <c r="J997" s="402"/>
      <c r="K997" s="403">
        <f t="shared" si="79"/>
        <v>0</v>
      </c>
      <c r="L997" s="404">
        <f t="shared" si="80"/>
        <v>0</v>
      </c>
      <c r="M997" s="405" t="str">
        <f t="shared" si="81"/>
        <v/>
      </c>
      <c r="N997" s="412"/>
    </row>
    <row r="998" spans="1:14" ht="22.5" customHeight="1">
      <c r="A998" s="393" t="s">
        <v>23407</v>
      </c>
      <c r="B998" s="407" t="s">
        <v>28170</v>
      </c>
      <c r="C998" s="408" t="s">
        <v>29385</v>
      </c>
      <c r="D998" s="409" t="s">
        <v>29386</v>
      </c>
      <c r="E998" s="410">
        <v>9000</v>
      </c>
      <c r="F998" s="398">
        <v>0.5</v>
      </c>
      <c r="G998" s="399">
        <f t="shared" si="77"/>
        <v>4500</v>
      </c>
      <c r="H998" s="400" t="str">
        <f t="shared" si="78"/>
        <v>Введите курс</v>
      </c>
      <c r="I998" s="401">
        <v>10</v>
      </c>
      <c r="J998" s="402"/>
      <c r="K998" s="403">
        <f t="shared" si="79"/>
        <v>0</v>
      </c>
      <c r="L998" s="404">
        <f t="shared" si="80"/>
        <v>0</v>
      </c>
      <c r="M998" s="405" t="str">
        <f t="shared" si="81"/>
        <v/>
      </c>
      <c r="N998" s="412"/>
    </row>
    <row r="999" spans="1:14" ht="22.5" customHeight="1">
      <c r="A999" s="393" t="s">
        <v>23408</v>
      </c>
      <c r="B999" s="407" t="s">
        <v>28171</v>
      </c>
      <c r="C999" s="408" t="s">
        <v>29387</v>
      </c>
      <c r="D999" s="409" t="s">
        <v>29388</v>
      </c>
      <c r="E999" s="410">
        <v>9000</v>
      </c>
      <c r="F999" s="398">
        <v>0.5</v>
      </c>
      <c r="G999" s="399">
        <f t="shared" si="77"/>
        <v>4500</v>
      </c>
      <c r="H999" s="400" t="str">
        <f t="shared" si="78"/>
        <v>Введите курс</v>
      </c>
      <c r="I999" s="401">
        <v>10</v>
      </c>
      <c r="J999" s="402"/>
      <c r="K999" s="403">
        <f t="shared" si="79"/>
        <v>0</v>
      </c>
      <c r="L999" s="404">
        <f t="shared" si="80"/>
        <v>0</v>
      </c>
      <c r="M999" s="405" t="str">
        <f t="shared" si="81"/>
        <v/>
      </c>
      <c r="N999" s="412"/>
    </row>
    <row r="1000" spans="1:14" ht="22.5" customHeight="1">
      <c r="A1000" s="393" t="s">
        <v>23410</v>
      </c>
      <c r="B1000" s="407" t="s">
        <v>28172</v>
      </c>
      <c r="C1000" s="408" t="s">
        <v>29389</v>
      </c>
      <c r="D1000" s="409" t="s">
        <v>29390</v>
      </c>
      <c r="E1000" s="410">
        <v>9000</v>
      </c>
      <c r="F1000" s="398">
        <v>0.5</v>
      </c>
      <c r="G1000" s="399">
        <f t="shared" si="77"/>
        <v>4500</v>
      </c>
      <c r="H1000" s="400" t="str">
        <f t="shared" si="78"/>
        <v>Введите курс</v>
      </c>
      <c r="I1000" s="401">
        <v>10</v>
      </c>
      <c r="J1000" s="402"/>
      <c r="K1000" s="403">
        <f t="shared" si="79"/>
        <v>0</v>
      </c>
      <c r="L1000" s="404">
        <f t="shared" si="80"/>
        <v>0</v>
      </c>
      <c r="M1000" s="405" t="str">
        <f t="shared" si="81"/>
        <v/>
      </c>
      <c r="N1000" s="412"/>
    </row>
    <row r="1001" spans="1:14" ht="22.5" customHeight="1">
      <c r="A1001" s="393" t="s">
        <v>23412</v>
      </c>
      <c r="B1001" s="407" t="s">
        <v>28173</v>
      </c>
      <c r="C1001" s="408" t="s">
        <v>29391</v>
      </c>
      <c r="D1001" s="409" t="s">
        <v>29392</v>
      </c>
      <c r="E1001" s="410">
        <v>12000</v>
      </c>
      <c r="F1001" s="398">
        <v>0.5</v>
      </c>
      <c r="G1001" s="399">
        <f t="shared" si="77"/>
        <v>6000</v>
      </c>
      <c r="H1001" s="400" t="str">
        <f t="shared" si="78"/>
        <v>Введите курс</v>
      </c>
      <c r="I1001" s="401">
        <v>10</v>
      </c>
      <c r="J1001" s="402"/>
      <c r="K1001" s="403">
        <f t="shared" si="79"/>
        <v>0</v>
      </c>
      <c r="L1001" s="404">
        <f t="shared" si="80"/>
        <v>0</v>
      </c>
      <c r="M1001" s="405" t="str">
        <f t="shared" si="81"/>
        <v/>
      </c>
      <c r="N1001" s="412"/>
    </row>
    <row r="1002" spans="1:14" ht="22.5" customHeight="1">
      <c r="A1002" s="393" t="s">
        <v>23413</v>
      </c>
      <c r="B1002" s="407" t="s">
        <v>28174</v>
      </c>
      <c r="C1002" s="408" t="s">
        <v>29393</v>
      </c>
      <c r="D1002" s="409" t="s">
        <v>29392</v>
      </c>
      <c r="E1002" s="410">
        <v>12000</v>
      </c>
      <c r="F1002" s="398">
        <v>0.5</v>
      </c>
      <c r="G1002" s="399">
        <f t="shared" si="77"/>
        <v>6000</v>
      </c>
      <c r="H1002" s="400" t="str">
        <f t="shared" si="78"/>
        <v>Введите курс</v>
      </c>
      <c r="I1002" s="401">
        <v>10</v>
      </c>
      <c r="J1002" s="402"/>
      <c r="K1002" s="403">
        <f t="shared" si="79"/>
        <v>0</v>
      </c>
      <c r="L1002" s="404">
        <f t="shared" si="80"/>
        <v>0</v>
      </c>
      <c r="M1002" s="405" t="str">
        <f t="shared" si="81"/>
        <v/>
      </c>
      <c r="N1002" s="412"/>
    </row>
    <row r="1003" spans="1:14" ht="22.5" customHeight="1">
      <c r="A1003" s="393" t="s">
        <v>23414</v>
      </c>
      <c r="B1003" s="407" t="s">
        <v>28175</v>
      </c>
      <c r="C1003" s="408" t="s">
        <v>29394</v>
      </c>
      <c r="D1003" s="409" t="s">
        <v>29392</v>
      </c>
      <c r="E1003" s="410">
        <v>12000</v>
      </c>
      <c r="F1003" s="398">
        <v>0.5</v>
      </c>
      <c r="G1003" s="399">
        <f t="shared" si="77"/>
        <v>6000</v>
      </c>
      <c r="H1003" s="400" t="str">
        <f t="shared" si="78"/>
        <v>Введите курс</v>
      </c>
      <c r="I1003" s="401">
        <v>10</v>
      </c>
      <c r="J1003" s="402"/>
      <c r="K1003" s="403">
        <f t="shared" si="79"/>
        <v>0</v>
      </c>
      <c r="L1003" s="404">
        <f t="shared" si="80"/>
        <v>0</v>
      </c>
      <c r="M1003" s="405" t="str">
        <f t="shared" si="81"/>
        <v/>
      </c>
      <c r="N1003" s="412"/>
    </row>
    <row r="1004" spans="1:14" ht="22.5" customHeight="1">
      <c r="A1004" s="393" t="s">
        <v>23415</v>
      </c>
      <c r="B1004" s="407" t="s">
        <v>28176</v>
      </c>
      <c r="C1004" s="408" t="s">
        <v>29395</v>
      </c>
      <c r="D1004" s="409" t="s">
        <v>29392</v>
      </c>
      <c r="E1004" s="410">
        <v>12000</v>
      </c>
      <c r="F1004" s="398">
        <v>0.5</v>
      </c>
      <c r="G1004" s="399">
        <f t="shared" si="77"/>
        <v>6000</v>
      </c>
      <c r="H1004" s="400" t="str">
        <f t="shared" si="78"/>
        <v>Введите курс</v>
      </c>
      <c r="I1004" s="401">
        <v>10</v>
      </c>
      <c r="J1004" s="402"/>
      <c r="K1004" s="403">
        <f t="shared" si="79"/>
        <v>0</v>
      </c>
      <c r="L1004" s="404">
        <f t="shared" si="80"/>
        <v>0</v>
      </c>
      <c r="M1004" s="405" t="str">
        <f t="shared" si="81"/>
        <v/>
      </c>
      <c r="N1004" s="412"/>
    </row>
    <row r="1005" spans="1:14" ht="22.5" customHeight="1">
      <c r="A1005" s="393" t="s">
        <v>23417</v>
      </c>
      <c r="B1005" s="407" t="s">
        <v>28177</v>
      </c>
      <c r="C1005" s="408" t="s">
        <v>29396</v>
      </c>
      <c r="D1005" s="409" t="s">
        <v>29392</v>
      </c>
      <c r="E1005" s="410">
        <v>12000</v>
      </c>
      <c r="F1005" s="398">
        <v>0.5</v>
      </c>
      <c r="G1005" s="399">
        <f t="shared" si="77"/>
        <v>6000</v>
      </c>
      <c r="H1005" s="400" t="str">
        <f t="shared" si="78"/>
        <v>Введите курс</v>
      </c>
      <c r="I1005" s="401">
        <v>10</v>
      </c>
      <c r="J1005" s="402"/>
      <c r="K1005" s="403">
        <f t="shared" si="79"/>
        <v>0</v>
      </c>
      <c r="L1005" s="404">
        <f t="shared" si="80"/>
        <v>0</v>
      </c>
      <c r="M1005" s="405" t="str">
        <f t="shared" si="81"/>
        <v/>
      </c>
      <c r="N1005" s="412"/>
    </row>
    <row r="1006" spans="1:14" ht="22.5" customHeight="1">
      <c r="A1006" s="393" t="s">
        <v>23419</v>
      </c>
      <c r="B1006" s="407" t="s">
        <v>28178</v>
      </c>
      <c r="C1006" s="408" t="s">
        <v>29397</v>
      </c>
      <c r="D1006" s="409" t="s">
        <v>29392</v>
      </c>
      <c r="E1006" s="410">
        <v>12000</v>
      </c>
      <c r="F1006" s="398">
        <v>0.5</v>
      </c>
      <c r="G1006" s="399">
        <f t="shared" si="77"/>
        <v>6000</v>
      </c>
      <c r="H1006" s="400" t="str">
        <f t="shared" si="78"/>
        <v>Введите курс</v>
      </c>
      <c r="I1006" s="401">
        <v>10</v>
      </c>
      <c r="J1006" s="402"/>
      <c r="K1006" s="403">
        <f t="shared" si="79"/>
        <v>0</v>
      </c>
      <c r="L1006" s="404">
        <f t="shared" si="80"/>
        <v>0</v>
      </c>
      <c r="M1006" s="405" t="str">
        <f t="shared" si="81"/>
        <v/>
      </c>
      <c r="N1006" s="412"/>
    </row>
    <row r="1007" spans="1:14" ht="22.5" customHeight="1">
      <c r="A1007" s="393" t="s">
        <v>23420</v>
      </c>
      <c r="B1007" s="407" t="s">
        <v>28179</v>
      </c>
      <c r="C1007" s="408" t="s">
        <v>29398</v>
      </c>
      <c r="D1007" s="409" t="s">
        <v>29399</v>
      </c>
      <c r="E1007" s="410">
        <v>12000</v>
      </c>
      <c r="F1007" s="398">
        <v>0.5</v>
      </c>
      <c r="G1007" s="399">
        <f t="shared" si="77"/>
        <v>6000</v>
      </c>
      <c r="H1007" s="400" t="str">
        <f t="shared" si="78"/>
        <v>Введите курс</v>
      </c>
      <c r="I1007" s="401">
        <v>10</v>
      </c>
      <c r="J1007" s="402"/>
      <c r="K1007" s="403">
        <f t="shared" si="79"/>
        <v>0</v>
      </c>
      <c r="L1007" s="404">
        <f t="shared" si="80"/>
        <v>0</v>
      </c>
      <c r="M1007" s="405" t="str">
        <f t="shared" si="81"/>
        <v/>
      </c>
      <c r="N1007" s="412"/>
    </row>
    <row r="1008" spans="1:14" ht="22.5" customHeight="1">
      <c r="A1008" s="393" t="s">
        <v>23422</v>
      </c>
      <c r="B1008" s="407" t="s">
        <v>28180</v>
      </c>
      <c r="C1008" s="408" t="s">
        <v>29400</v>
      </c>
      <c r="D1008" s="409" t="s">
        <v>29401</v>
      </c>
      <c r="E1008" s="410">
        <v>12000</v>
      </c>
      <c r="F1008" s="398">
        <v>0.5</v>
      </c>
      <c r="G1008" s="399">
        <f t="shared" si="77"/>
        <v>6000</v>
      </c>
      <c r="H1008" s="400" t="str">
        <f t="shared" si="78"/>
        <v>Введите курс</v>
      </c>
      <c r="I1008" s="401">
        <v>10</v>
      </c>
      <c r="J1008" s="402"/>
      <c r="K1008" s="403">
        <f t="shared" si="79"/>
        <v>0</v>
      </c>
      <c r="L1008" s="404">
        <f t="shared" si="80"/>
        <v>0</v>
      </c>
      <c r="M1008" s="405" t="str">
        <f t="shared" si="81"/>
        <v/>
      </c>
      <c r="N1008" s="412"/>
    </row>
    <row r="1009" spans="1:14" ht="22.5" customHeight="1">
      <c r="A1009" s="393" t="s">
        <v>23423</v>
      </c>
      <c r="B1009" s="407" t="s">
        <v>28181</v>
      </c>
      <c r="C1009" s="408" t="s">
        <v>29402</v>
      </c>
      <c r="D1009" s="409" t="s">
        <v>29403</v>
      </c>
      <c r="E1009" s="410">
        <v>12000</v>
      </c>
      <c r="F1009" s="398">
        <v>0.5</v>
      </c>
      <c r="G1009" s="399">
        <f t="shared" si="77"/>
        <v>6000</v>
      </c>
      <c r="H1009" s="400" t="str">
        <f t="shared" si="78"/>
        <v>Введите курс</v>
      </c>
      <c r="I1009" s="401">
        <v>10</v>
      </c>
      <c r="J1009" s="402"/>
      <c r="K1009" s="403">
        <f t="shared" si="79"/>
        <v>0</v>
      </c>
      <c r="L1009" s="404">
        <f t="shared" si="80"/>
        <v>0</v>
      </c>
      <c r="M1009" s="405" t="str">
        <f t="shared" si="81"/>
        <v/>
      </c>
      <c r="N1009" s="412"/>
    </row>
    <row r="1010" spans="1:14" ht="22.5" customHeight="1">
      <c r="A1010" s="393" t="s">
        <v>23424</v>
      </c>
      <c r="B1010" s="407" t="s">
        <v>28182</v>
      </c>
      <c r="C1010" s="408" t="s">
        <v>29404</v>
      </c>
      <c r="D1010" s="409" t="s">
        <v>29405</v>
      </c>
      <c r="E1010" s="410">
        <v>12000</v>
      </c>
      <c r="F1010" s="398">
        <v>0.5</v>
      </c>
      <c r="G1010" s="399">
        <f t="shared" si="77"/>
        <v>6000</v>
      </c>
      <c r="H1010" s="400" t="str">
        <f t="shared" si="78"/>
        <v>Введите курс</v>
      </c>
      <c r="I1010" s="401">
        <v>10</v>
      </c>
      <c r="J1010" s="402"/>
      <c r="K1010" s="403">
        <f t="shared" si="79"/>
        <v>0</v>
      </c>
      <c r="L1010" s="404">
        <f t="shared" si="80"/>
        <v>0</v>
      </c>
      <c r="M1010" s="405" t="str">
        <f t="shared" si="81"/>
        <v/>
      </c>
      <c r="N1010" s="412"/>
    </row>
    <row r="1011" spans="1:14" ht="22.5" customHeight="1">
      <c r="A1011" s="393" t="s">
        <v>23426</v>
      </c>
      <c r="B1011" s="407">
        <v>8806164158883</v>
      </c>
      <c r="C1011" s="408" t="s">
        <v>29406</v>
      </c>
      <c r="D1011" s="409" t="s">
        <v>22095</v>
      </c>
      <c r="E1011" s="410">
        <v>1000</v>
      </c>
      <c r="F1011" s="398">
        <v>0.5</v>
      </c>
      <c r="G1011" s="399">
        <f t="shared" si="77"/>
        <v>500</v>
      </c>
      <c r="H1011" s="400" t="str">
        <f t="shared" si="78"/>
        <v>Введите курс</v>
      </c>
      <c r="I1011" s="401">
        <v>50</v>
      </c>
      <c r="J1011" s="402"/>
      <c r="K1011" s="403">
        <f t="shared" si="79"/>
        <v>0</v>
      </c>
      <c r="L1011" s="404">
        <f t="shared" si="80"/>
        <v>0</v>
      </c>
      <c r="M1011" s="405" t="str">
        <f t="shared" si="81"/>
        <v/>
      </c>
      <c r="N1011" s="412"/>
    </row>
    <row r="1012" spans="1:14" ht="22.5" customHeight="1">
      <c r="A1012" s="393" t="s">
        <v>23427</v>
      </c>
      <c r="B1012" s="407">
        <v>8806164160442</v>
      </c>
      <c r="C1012" s="408" t="s">
        <v>29407</v>
      </c>
      <c r="D1012" s="409" t="s">
        <v>22091</v>
      </c>
      <c r="E1012" s="410">
        <v>1000</v>
      </c>
      <c r="F1012" s="398">
        <v>0.5</v>
      </c>
      <c r="G1012" s="399">
        <f t="shared" si="77"/>
        <v>500</v>
      </c>
      <c r="H1012" s="400" t="str">
        <f t="shared" si="78"/>
        <v>Введите курс</v>
      </c>
      <c r="I1012" s="401">
        <v>50</v>
      </c>
      <c r="J1012" s="402"/>
      <c r="K1012" s="403">
        <f t="shared" si="79"/>
        <v>0</v>
      </c>
      <c r="L1012" s="404">
        <f t="shared" si="80"/>
        <v>0</v>
      </c>
      <c r="M1012" s="405" t="str">
        <f t="shared" si="81"/>
        <v/>
      </c>
      <c r="N1012" s="412"/>
    </row>
    <row r="1013" spans="1:14" ht="22.5" customHeight="1">
      <c r="A1013" s="393" t="s">
        <v>23428</v>
      </c>
      <c r="B1013" s="407" t="s">
        <v>28183</v>
      </c>
      <c r="C1013" s="408" t="s">
        <v>29408</v>
      </c>
      <c r="D1013" s="409" t="s">
        <v>29409</v>
      </c>
      <c r="E1013" s="410">
        <v>2000</v>
      </c>
      <c r="F1013" s="398">
        <v>0.5</v>
      </c>
      <c r="G1013" s="399">
        <f t="shared" si="77"/>
        <v>1000</v>
      </c>
      <c r="H1013" s="400" t="str">
        <f t="shared" si="78"/>
        <v>Введите курс</v>
      </c>
      <c r="I1013" s="401">
        <v>30</v>
      </c>
      <c r="J1013" s="402"/>
      <c r="K1013" s="403">
        <f t="shared" si="79"/>
        <v>0</v>
      </c>
      <c r="L1013" s="404">
        <f t="shared" si="80"/>
        <v>0</v>
      </c>
      <c r="M1013" s="405" t="str">
        <f t="shared" si="81"/>
        <v/>
      </c>
      <c r="N1013" s="412"/>
    </row>
    <row r="1014" spans="1:14" ht="22.5" customHeight="1">
      <c r="A1014" s="393" t="s">
        <v>23429</v>
      </c>
      <c r="B1014" s="407">
        <v>8806164162927</v>
      </c>
      <c r="C1014" s="408" t="s">
        <v>29410</v>
      </c>
      <c r="D1014" s="409" t="s">
        <v>23680</v>
      </c>
      <c r="E1014" s="410">
        <v>10000</v>
      </c>
      <c r="F1014" s="398">
        <v>0.5</v>
      </c>
      <c r="G1014" s="399">
        <f t="shared" si="77"/>
        <v>5000</v>
      </c>
      <c r="H1014" s="400" t="str">
        <f t="shared" si="78"/>
        <v>Введите курс</v>
      </c>
      <c r="I1014" s="401">
        <v>10</v>
      </c>
      <c r="J1014" s="402"/>
      <c r="K1014" s="403">
        <f t="shared" si="79"/>
        <v>0</v>
      </c>
      <c r="L1014" s="404">
        <f t="shared" si="80"/>
        <v>0</v>
      </c>
      <c r="M1014" s="405" t="str">
        <f t="shared" si="81"/>
        <v/>
      </c>
      <c r="N1014" s="412"/>
    </row>
    <row r="1015" spans="1:14" ht="22.5" customHeight="1">
      <c r="A1015" s="393" t="s">
        <v>23430</v>
      </c>
      <c r="B1015" s="407">
        <v>8806164162934</v>
      </c>
      <c r="C1015" s="408" t="s">
        <v>29411</v>
      </c>
      <c r="D1015" s="409" t="s">
        <v>23679</v>
      </c>
      <c r="E1015" s="410">
        <v>7000</v>
      </c>
      <c r="F1015" s="398">
        <v>0.5</v>
      </c>
      <c r="G1015" s="399">
        <f t="shared" si="77"/>
        <v>3500</v>
      </c>
      <c r="H1015" s="400" t="str">
        <f t="shared" si="78"/>
        <v>Введите курс</v>
      </c>
      <c r="I1015" s="401">
        <v>10</v>
      </c>
      <c r="J1015" s="402"/>
      <c r="K1015" s="403">
        <f t="shared" si="79"/>
        <v>0</v>
      </c>
      <c r="L1015" s="404">
        <f t="shared" si="80"/>
        <v>0</v>
      </c>
      <c r="M1015" s="405" t="str">
        <f t="shared" si="81"/>
        <v/>
      </c>
      <c r="N1015" s="412"/>
    </row>
    <row r="1016" spans="1:14" ht="22.5" customHeight="1">
      <c r="A1016" s="393" t="s">
        <v>23431</v>
      </c>
      <c r="B1016" s="407">
        <v>8806164162941</v>
      </c>
      <c r="C1016" s="408" t="s">
        <v>29412</v>
      </c>
      <c r="D1016" s="409" t="s">
        <v>23672</v>
      </c>
      <c r="E1016" s="410">
        <v>15000</v>
      </c>
      <c r="F1016" s="398">
        <v>0.5</v>
      </c>
      <c r="G1016" s="399">
        <f t="shared" si="77"/>
        <v>7500</v>
      </c>
      <c r="H1016" s="400" t="str">
        <f t="shared" si="78"/>
        <v>Введите курс</v>
      </c>
      <c r="I1016" s="401">
        <v>10</v>
      </c>
      <c r="J1016" s="402"/>
      <c r="K1016" s="403">
        <f t="shared" si="79"/>
        <v>0</v>
      </c>
      <c r="L1016" s="404">
        <f t="shared" si="80"/>
        <v>0</v>
      </c>
      <c r="M1016" s="405" t="str">
        <f t="shared" si="81"/>
        <v/>
      </c>
      <c r="N1016" s="412"/>
    </row>
    <row r="1017" spans="1:14" ht="22.5" customHeight="1">
      <c r="A1017" s="393" t="s">
        <v>23433</v>
      </c>
      <c r="B1017" s="407">
        <v>8806164162958</v>
      </c>
      <c r="C1017" s="408" t="s">
        <v>29413</v>
      </c>
      <c r="D1017" s="409" t="s">
        <v>23667</v>
      </c>
      <c r="E1017" s="410">
        <v>8000</v>
      </c>
      <c r="F1017" s="398">
        <v>0.5</v>
      </c>
      <c r="G1017" s="399">
        <f t="shared" si="77"/>
        <v>4000</v>
      </c>
      <c r="H1017" s="400" t="str">
        <f t="shared" si="78"/>
        <v>Введите курс</v>
      </c>
      <c r="I1017" s="401">
        <v>10</v>
      </c>
      <c r="J1017" s="402"/>
      <c r="K1017" s="403">
        <f t="shared" si="79"/>
        <v>0</v>
      </c>
      <c r="L1017" s="404">
        <f t="shared" si="80"/>
        <v>0</v>
      </c>
      <c r="M1017" s="405" t="str">
        <f t="shared" si="81"/>
        <v/>
      </c>
      <c r="N1017" s="412"/>
    </row>
    <row r="1018" spans="1:14" ht="22.5" customHeight="1">
      <c r="A1018" s="393" t="s">
        <v>23434</v>
      </c>
      <c r="B1018" s="407">
        <v>8806164162965</v>
      </c>
      <c r="C1018" s="408" t="s">
        <v>29414</v>
      </c>
      <c r="D1018" s="409" t="s">
        <v>29415</v>
      </c>
      <c r="E1018" s="410">
        <v>7000</v>
      </c>
      <c r="F1018" s="398">
        <v>0.5</v>
      </c>
      <c r="G1018" s="399">
        <f t="shared" si="77"/>
        <v>3500</v>
      </c>
      <c r="H1018" s="400" t="str">
        <f t="shared" si="78"/>
        <v>Введите курс</v>
      </c>
      <c r="I1018" s="401">
        <v>10</v>
      </c>
      <c r="J1018" s="402"/>
      <c r="K1018" s="403">
        <f t="shared" si="79"/>
        <v>0</v>
      </c>
      <c r="L1018" s="404">
        <f t="shared" si="80"/>
        <v>0</v>
      </c>
      <c r="M1018" s="405" t="str">
        <f t="shared" si="81"/>
        <v/>
      </c>
      <c r="N1018" s="412"/>
    </row>
    <row r="1019" spans="1:14" ht="22.5" customHeight="1">
      <c r="A1019" s="393" t="s">
        <v>23435</v>
      </c>
      <c r="B1019" s="407">
        <v>8806164162972</v>
      </c>
      <c r="C1019" s="408" t="s">
        <v>29416</v>
      </c>
      <c r="D1019" s="409" t="s">
        <v>23678</v>
      </c>
      <c r="E1019" s="410">
        <v>7000</v>
      </c>
      <c r="F1019" s="398">
        <v>0.5</v>
      </c>
      <c r="G1019" s="399">
        <f t="shared" si="77"/>
        <v>3500</v>
      </c>
      <c r="H1019" s="400" t="str">
        <f t="shared" si="78"/>
        <v>Введите курс</v>
      </c>
      <c r="I1019" s="401">
        <v>10</v>
      </c>
      <c r="J1019" s="402"/>
      <c r="K1019" s="403">
        <f t="shared" si="79"/>
        <v>0</v>
      </c>
      <c r="L1019" s="404">
        <f t="shared" si="80"/>
        <v>0</v>
      </c>
      <c r="M1019" s="405" t="str">
        <f t="shared" si="81"/>
        <v/>
      </c>
      <c r="N1019" s="412"/>
    </row>
    <row r="1020" spans="1:14" ht="22.5" customHeight="1">
      <c r="A1020" s="393" t="s">
        <v>23437</v>
      </c>
      <c r="B1020" s="407">
        <v>8806164162996</v>
      </c>
      <c r="C1020" s="408" t="s">
        <v>29417</v>
      </c>
      <c r="D1020" s="409" t="s">
        <v>23677</v>
      </c>
      <c r="E1020" s="410">
        <v>7000</v>
      </c>
      <c r="F1020" s="398">
        <v>0.5</v>
      </c>
      <c r="G1020" s="399">
        <f t="shared" si="77"/>
        <v>3500</v>
      </c>
      <c r="H1020" s="400" t="str">
        <f t="shared" si="78"/>
        <v>Введите курс</v>
      </c>
      <c r="I1020" s="401">
        <v>10</v>
      </c>
      <c r="J1020" s="402"/>
      <c r="K1020" s="403">
        <f t="shared" si="79"/>
        <v>0</v>
      </c>
      <c r="L1020" s="404">
        <f t="shared" si="80"/>
        <v>0</v>
      </c>
      <c r="M1020" s="405" t="str">
        <f t="shared" si="81"/>
        <v/>
      </c>
      <c r="N1020" s="412"/>
    </row>
    <row r="1021" spans="1:14" ht="22.5" customHeight="1">
      <c r="A1021" s="393" t="s">
        <v>23439</v>
      </c>
      <c r="B1021" s="407">
        <v>8806164163009</v>
      </c>
      <c r="C1021" s="408" t="s">
        <v>29418</v>
      </c>
      <c r="D1021" s="409" t="s">
        <v>23676</v>
      </c>
      <c r="E1021" s="410">
        <v>7000</v>
      </c>
      <c r="F1021" s="398">
        <v>0.5</v>
      </c>
      <c r="G1021" s="399">
        <f t="shared" si="77"/>
        <v>3500</v>
      </c>
      <c r="H1021" s="400" t="str">
        <f t="shared" si="78"/>
        <v>Введите курс</v>
      </c>
      <c r="I1021" s="401">
        <v>10</v>
      </c>
      <c r="J1021" s="402"/>
      <c r="K1021" s="403">
        <f t="shared" si="79"/>
        <v>0</v>
      </c>
      <c r="L1021" s="404">
        <f t="shared" si="80"/>
        <v>0</v>
      </c>
      <c r="M1021" s="405" t="str">
        <f t="shared" si="81"/>
        <v/>
      </c>
      <c r="N1021" s="412"/>
    </row>
    <row r="1022" spans="1:14" ht="22.5" customHeight="1">
      <c r="A1022" s="393" t="s">
        <v>23440</v>
      </c>
      <c r="B1022" s="407" t="s">
        <v>28184</v>
      </c>
      <c r="C1022" s="408" t="s">
        <v>29419</v>
      </c>
      <c r="D1022" s="409" t="s">
        <v>23675</v>
      </c>
      <c r="E1022" s="410">
        <v>7000</v>
      </c>
      <c r="F1022" s="398">
        <v>0.5</v>
      </c>
      <c r="G1022" s="399">
        <f t="shared" si="77"/>
        <v>3500</v>
      </c>
      <c r="H1022" s="400" t="str">
        <f t="shared" si="78"/>
        <v>Введите курс</v>
      </c>
      <c r="I1022" s="401">
        <v>10</v>
      </c>
      <c r="J1022" s="402"/>
      <c r="K1022" s="403">
        <f t="shared" si="79"/>
        <v>0</v>
      </c>
      <c r="L1022" s="404">
        <f t="shared" si="80"/>
        <v>0</v>
      </c>
      <c r="M1022" s="405" t="str">
        <f t="shared" si="81"/>
        <v/>
      </c>
      <c r="N1022" s="412"/>
    </row>
    <row r="1023" spans="1:14" ht="22.5" customHeight="1">
      <c r="A1023" s="393" t="s">
        <v>23441</v>
      </c>
      <c r="B1023" s="407">
        <v>8806164163030</v>
      </c>
      <c r="C1023" s="408" t="s">
        <v>29420</v>
      </c>
      <c r="D1023" s="409" t="s">
        <v>23671</v>
      </c>
      <c r="E1023" s="410">
        <v>13000</v>
      </c>
      <c r="F1023" s="398">
        <v>0.5</v>
      </c>
      <c r="G1023" s="399">
        <f t="shared" si="77"/>
        <v>6500</v>
      </c>
      <c r="H1023" s="400" t="str">
        <f t="shared" si="78"/>
        <v>Введите курс</v>
      </c>
      <c r="I1023" s="401">
        <v>10</v>
      </c>
      <c r="J1023" s="402"/>
      <c r="K1023" s="403">
        <f t="shared" si="79"/>
        <v>0</v>
      </c>
      <c r="L1023" s="404">
        <f t="shared" si="80"/>
        <v>0</v>
      </c>
      <c r="M1023" s="405" t="str">
        <f t="shared" si="81"/>
        <v/>
      </c>
      <c r="N1023" s="412"/>
    </row>
    <row r="1024" spans="1:14" ht="22.5" customHeight="1">
      <c r="A1024" s="393" t="s">
        <v>23442</v>
      </c>
      <c r="B1024" s="407">
        <v>8806164163047</v>
      </c>
      <c r="C1024" s="408" t="s">
        <v>29421</v>
      </c>
      <c r="D1024" s="409" t="s">
        <v>23670</v>
      </c>
      <c r="E1024" s="410">
        <v>13000</v>
      </c>
      <c r="F1024" s="398">
        <v>0.5</v>
      </c>
      <c r="G1024" s="399">
        <f t="shared" si="77"/>
        <v>6500</v>
      </c>
      <c r="H1024" s="400" t="str">
        <f t="shared" si="78"/>
        <v>Введите курс</v>
      </c>
      <c r="I1024" s="401">
        <v>10</v>
      </c>
      <c r="J1024" s="402"/>
      <c r="K1024" s="403">
        <f t="shared" si="79"/>
        <v>0</v>
      </c>
      <c r="L1024" s="404">
        <f t="shared" si="80"/>
        <v>0</v>
      </c>
      <c r="M1024" s="405" t="str">
        <f t="shared" si="81"/>
        <v/>
      </c>
      <c r="N1024" s="412"/>
    </row>
    <row r="1025" spans="1:14" ht="22.5" customHeight="1">
      <c r="A1025" s="393" t="s">
        <v>23443</v>
      </c>
      <c r="B1025" s="407">
        <v>8806164163054</v>
      </c>
      <c r="C1025" s="408" t="s">
        <v>29422</v>
      </c>
      <c r="D1025" s="409" t="s">
        <v>23669</v>
      </c>
      <c r="E1025" s="410">
        <v>13000</v>
      </c>
      <c r="F1025" s="398">
        <v>0.5</v>
      </c>
      <c r="G1025" s="399">
        <f t="shared" si="77"/>
        <v>6500</v>
      </c>
      <c r="H1025" s="400" t="str">
        <f t="shared" si="78"/>
        <v>Введите курс</v>
      </c>
      <c r="I1025" s="401">
        <v>10</v>
      </c>
      <c r="J1025" s="402"/>
      <c r="K1025" s="403">
        <f t="shared" si="79"/>
        <v>0</v>
      </c>
      <c r="L1025" s="404">
        <f t="shared" si="80"/>
        <v>0</v>
      </c>
      <c r="M1025" s="405" t="str">
        <f t="shared" si="81"/>
        <v/>
      </c>
      <c r="N1025" s="412"/>
    </row>
    <row r="1026" spans="1:14" ht="22.5" customHeight="1">
      <c r="A1026" s="393" t="s">
        <v>23444</v>
      </c>
      <c r="B1026" s="407">
        <v>8806164163078</v>
      </c>
      <c r="C1026" s="408" t="s">
        <v>29423</v>
      </c>
      <c r="D1026" s="409" t="s">
        <v>23674</v>
      </c>
      <c r="E1026" s="410">
        <v>9000</v>
      </c>
      <c r="F1026" s="398">
        <v>0.5</v>
      </c>
      <c r="G1026" s="399">
        <f t="shared" si="77"/>
        <v>4500</v>
      </c>
      <c r="H1026" s="400" t="str">
        <f t="shared" si="78"/>
        <v>Введите курс</v>
      </c>
      <c r="I1026" s="401">
        <v>10</v>
      </c>
      <c r="J1026" s="402"/>
      <c r="K1026" s="403">
        <f t="shared" si="79"/>
        <v>0</v>
      </c>
      <c r="L1026" s="404">
        <f t="shared" si="80"/>
        <v>0</v>
      </c>
      <c r="M1026" s="405" t="str">
        <f t="shared" si="81"/>
        <v/>
      </c>
      <c r="N1026" s="412"/>
    </row>
    <row r="1027" spans="1:14" ht="22.5" customHeight="1">
      <c r="A1027" s="393" t="s">
        <v>23445</v>
      </c>
      <c r="B1027" s="407">
        <v>8806164163085</v>
      </c>
      <c r="C1027" s="408" t="s">
        <v>29424</v>
      </c>
      <c r="D1027" s="409" t="s">
        <v>23659</v>
      </c>
      <c r="E1027" s="410">
        <v>7000</v>
      </c>
      <c r="F1027" s="398">
        <v>0.5</v>
      </c>
      <c r="G1027" s="399">
        <f t="shared" si="77"/>
        <v>3500</v>
      </c>
      <c r="H1027" s="400" t="str">
        <f t="shared" si="78"/>
        <v>Введите курс</v>
      </c>
      <c r="I1027" s="401">
        <v>10</v>
      </c>
      <c r="J1027" s="402"/>
      <c r="K1027" s="403">
        <f t="shared" si="79"/>
        <v>0</v>
      </c>
      <c r="L1027" s="404">
        <f t="shared" si="80"/>
        <v>0</v>
      </c>
      <c r="M1027" s="405" t="str">
        <f t="shared" si="81"/>
        <v/>
      </c>
      <c r="N1027" s="412"/>
    </row>
    <row r="1028" spans="1:14" ht="22.5" customHeight="1">
      <c r="A1028" s="393" t="s">
        <v>23446</v>
      </c>
      <c r="B1028" s="407">
        <v>8806164163092</v>
      </c>
      <c r="C1028" s="408" t="s">
        <v>29425</v>
      </c>
      <c r="D1028" s="409" t="s">
        <v>23668</v>
      </c>
      <c r="E1028" s="410">
        <v>15000</v>
      </c>
      <c r="F1028" s="398">
        <v>0.5</v>
      </c>
      <c r="G1028" s="399">
        <f t="shared" ref="G1028:G1091" si="82">E1028*F1028</f>
        <v>7500</v>
      </c>
      <c r="H1028" s="400" t="str">
        <f t="shared" ref="H1028:H1091" si="83">IF($H$1="","Введите курс",G1028/$H$1)</f>
        <v>Введите курс</v>
      </c>
      <c r="I1028" s="401">
        <v>10</v>
      </c>
      <c r="J1028" s="402"/>
      <c r="K1028" s="403">
        <f t="shared" ref="K1028:K1091" si="84">J1028*I1028</f>
        <v>0</v>
      </c>
      <c r="L1028" s="404">
        <f t="shared" ref="L1028:L1091" si="85">K1028*G1028</f>
        <v>0</v>
      </c>
      <c r="M1028" s="405" t="str">
        <f t="shared" ref="M1028:M1091" si="86">IFERROR(K1028*H1028,"")</f>
        <v/>
      </c>
      <c r="N1028" s="412"/>
    </row>
    <row r="1029" spans="1:14" ht="22.5" customHeight="1">
      <c r="A1029" s="393" t="s">
        <v>23448</v>
      </c>
      <c r="B1029" s="407">
        <v>8806164163115</v>
      </c>
      <c r="C1029" s="408" t="s">
        <v>29426</v>
      </c>
      <c r="D1029" s="409" t="s">
        <v>23708</v>
      </c>
      <c r="E1029" s="410">
        <v>15000</v>
      </c>
      <c r="F1029" s="398">
        <v>0.5</v>
      </c>
      <c r="G1029" s="399">
        <f t="shared" si="82"/>
        <v>7500</v>
      </c>
      <c r="H1029" s="400" t="str">
        <f t="shared" si="83"/>
        <v>Введите курс</v>
      </c>
      <c r="I1029" s="401">
        <v>10</v>
      </c>
      <c r="J1029" s="402"/>
      <c r="K1029" s="403">
        <f t="shared" si="84"/>
        <v>0</v>
      </c>
      <c r="L1029" s="404">
        <f t="shared" si="85"/>
        <v>0</v>
      </c>
      <c r="M1029" s="405" t="str">
        <f t="shared" si="86"/>
        <v/>
      </c>
      <c r="N1029" s="412"/>
    </row>
    <row r="1030" spans="1:14" ht="22.5" customHeight="1">
      <c r="A1030" s="393" t="s">
        <v>23450</v>
      </c>
      <c r="B1030" s="407">
        <v>8806164163122</v>
      </c>
      <c r="C1030" s="408" t="s">
        <v>29427</v>
      </c>
      <c r="D1030" s="409" t="s">
        <v>23673</v>
      </c>
      <c r="E1030" s="410">
        <v>9000</v>
      </c>
      <c r="F1030" s="398">
        <v>0.5</v>
      </c>
      <c r="G1030" s="399">
        <f t="shared" si="82"/>
        <v>4500</v>
      </c>
      <c r="H1030" s="400" t="str">
        <f t="shared" si="83"/>
        <v>Введите курс</v>
      </c>
      <c r="I1030" s="401">
        <v>10</v>
      </c>
      <c r="J1030" s="402"/>
      <c r="K1030" s="403">
        <f t="shared" si="84"/>
        <v>0</v>
      </c>
      <c r="L1030" s="404">
        <f t="shared" si="85"/>
        <v>0</v>
      </c>
      <c r="M1030" s="405" t="str">
        <f t="shared" si="86"/>
        <v/>
      </c>
      <c r="N1030" s="412"/>
    </row>
    <row r="1031" spans="1:14" ht="22.5" customHeight="1">
      <c r="A1031" s="393" t="s">
        <v>23452</v>
      </c>
      <c r="B1031" s="407">
        <v>8806164160459</v>
      </c>
      <c r="C1031" s="408" t="s">
        <v>29428</v>
      </c>
      <c r="D1031" s="409" t="s">
        <v>22089</v>
      </c>
      <c r="E1031" s="410">
        <v>1000</v>
      </c>
      <c r="F1031" s="398">
        <v>0.5</v>
      </c>
      <c r="G1031" s="399">
        <f t="shared" si="82"/>
        <v>500</v>
      </c>
      <c r="H1031" s="400" t="str">
        <f t="shared" si="83"/>
        <v>Введите курс</v>
      </c>
      <c r="I1031" s="401">
        <v>50</v>
      </c>
      <c r="J1031" s="402"/>
      <c r="K1031" s="403">
        <f t="shared" si="84"/>
        <v>0</v>
      </c>
      <c r="L1031" s="404">
        <f t="shared" si="85"/>
        <v>0</v>
      </c>
      <c r="M1031" s="405" t="str">
        <f t="shared" si="86"/>
        <v/>
      </c>
      <c r="N1031" s="412"/>
    </row>
    <row r="1032" spans="1:14" ht="22.5" customHeight="1">
      <c r="A1032" s="393" t="s">
        <v>23454</v>
      </c>
      <c r="B1032" s="407">
        <v>8806164158975</v>
      </c>
      <c r="C1032" s="408" t="s">
        <v>29429</v>
      </c>
      <c r="D1032" s="409" t="s">
        <v>22087</v>
      </c>
      <c r="E1032" s="410">
        <v>1000</v>
      </c>
      <c r="F1032" s="398">
        <v>0.5</v>
      </c>
      <c r="G1032" s="399">
        <f t="shared" si="82"/>
        <v>500</v>
      </c>
      <c r="H1032" s="400" t="str">
        <f t="shared" si="83"/>
        <v>Введите курс</v>
      </c>
      <c r="I1032" s="401">
        <v>50</v>
      </c>
      <c r="J1032" s="402"/>
      <c r="K1032" s="403">
        <f t="shared" si="84"/>
        <v>0</v>
      </c>
      <c r="L1032" s="404">
        <f t="shared" si="85"/>
        <v>0</v>
      </c>
      <c r="M1032" s="405" t="str">
        <f t="shared" si="86"/>
        <v/>
      </c>
      <c r="N1032" s="412"/>
    </row>
    <row r="1033" spans="1:14" ht="22.5" customHeight="1">
      <c r="A1033" s="393" t="s">
        <v>23456</v>
      </c>
      <c r="B1033" s="407">
        <v>8806164158869</v>
      </c>
      <c r="C1033" s="408" t="s">
        <v>29430</v>
      </c>
      <c r="D1033" s="409" t="s">
        <v>22083</v>
      </c>
      <c r="E1033" s="410">
        <v>1000</v>
      </c>
      <c r="F1033" s="398">
        <v>0.5</v>
      </c>
      <c r="G1033" s="399">
        <f t="shared" si="82"/>
        <v>500</v>
      </c>
      <c r="H1033" s="400" t="str">
        <f t="shared" si="83"/>
        <v>Введите курс</v>
      </c>
      <c r="I1033" s="401">
        <v>50</v>
      </c>
      <c r="J1033" s="402"/>
      <c r="K1033" s="403">
        <f t="shared" si="84"/>
        <v>0</v>
      </c>
      <c r="L1033" s="404">
        <f t="shared" si="85"/>
        <v>0</v>
      </c>
      <c r="M1033" s="405" t="str">
        <f t="shared" si="86"/>
        <v/>
      </c>
      <c r="N1033" s="412"/>
    </row>
    <row r="1034" spans="1:14" ht="22.5" customHeight="1">
      <c r="A1034" s="393" t="s">
        <v>23458</v>
      </c>
      <c r="B1034" s="407">
        <v>8806164158876</v>
      </c>
      <c r="C1034" s="408" t="s">
        <v>29431</v>
      </c>
      <c r="D1034" s="409" t="s">
        <v>22081</v>
      </c>
      <c r="E1034" s="410">
        <v>1000</v>
      </c>
      <c r="F1034" s="398">
        <v>0.5</v>
      </c>
      <c r="G1034" s="399">
        <f t="shared" si="82"/>
        <v>500</v>
      </c>
      <c r="H1034" s="400" t="str">
        <f t="shared" si="83"/>
        <v>Введите курс</v>
      </c>
      <c r="I1034" s="401">
        <v>50</v>
      </c>
      <c r="J1034" s="402"/>
      <c r="K1034" s="403">
        <f t="shared" si="84"/>
        <v>0</v>
      </c>
      <c r="L1034" s="404">
        <f t="shared" si="85"/>
        <v>0</v>
      </c>
      <c r="M1034" s="405" t="str">
        <f t="shared" si="86"/>
        <v/>
      </c>
      <c r="N1034" s="412"/>
    </row>
    <row r="1035" spans="1:14" ht="22.5" customHeight="1">
      <c r="A1035" s="393" t="s">
        <v>23459</v>
      </c>
      <c r="B1035" s="407">
        <v>8806164158937</v>
      </c>
      <c r="C1035" s="408" t="s">
        <v>29432</v>
      </c>
      <c r="D1035" s="409" t="s">
        <v>22079</v>
      </c>
      <c r="E1035" s="410">
        <v>1000</v>
      </c>
      <c r="F1035" s="398">
        <v>0.5</v>
      </c>
      <c r="G1035" s="399">
        <f t="shared" si="82"/>
        <v>500</v>
      </c>
      <c r="H1035" s="400" t="str">
        <f t="shared" si="83"/>
        <v>Введите курс</v>
      </c>
      <c r="I1035" s="401">
        <v>50</v>
      </c>
      <c r="J1035" s="402"/>
      <c r="K1035" s="403">
        <f t="shared" si="84"/>
        <v>0</v>
      </c>
      <c r="L1035" s="404">
        <f t="shared" si="85"/>
        <v>0</v>
      </c>
      <c r="M1035" s="405" t="str">
        <f t="shared" si="86"/>
        <v/>
      </c>
      <c r="N1035" s="412"/>
    </row>
    <row r="1036" spans="1:14" ht="22.5" customHeight="1">
      <c r="A1036" s="393" t="s">
        <v>23461</v>
      </c>
      <c r="B1036" s="407">
        <v>8806164158968</v>
      </c>
      <c r="C1036" s="408" t="s">
        <v>29433</v>
      </c>
      <c r="D1036" s="409" t="s">
        <v>22071</v>
      </c>
      <c r="E1036" s="410">
        <v>1000</v>
      </c>
      <c r="F1036" s="398">
        <v>0.5</v>
      </c>
      <c r="G1036" s="399">
        <f t="shared" si="82"/>
        <v>500</v>
      </c>
      <c r="H1036" s="400" t="str">
        <f t="shared" si="83"/>
        <v>Введите курс</v>
      </c>
      <c r="I1036" s="401">
        <v>50</v>
      </c>
      <c r="J1036" s="402"/>
      <c r="K1036" s="403">
        <f t="shared" si="84"/>
        <v>0</v>
      </c>
      <c r="L1036" s="404">
        <f t="shared" si="85"/>
        <v>0</v>
      </c>
      <c r="M1036" s="405" t="str">
        <f t="shared" si="86"/>
        <v/>
      </c>
      <c r="N1036" s="412"/>
    </row>
    <row r="1037" spans="1:14" ht="22.5" customHeight="1">
      <c r="A1037" s="393" t="s">
        <v>23462</v>
      </c>
      <c r="B1037" s="407">
        <v>8806164158920</v>
      </c>
      <c r="C1037" s="408" t="s">
        <v>29434</v>
      </c>
      <c r="D1037" s="409" t="s">
        <v>22069</v>
      </c>
      <c r="E1037" s="410">
        <v>1000</v>
      </c>
      <c r="F1037" s="398">
        <v>0.5</v>
      </c>
      <c r="G1037" s="399">
        <f t="shared" si="82"/>
        <v>500</v>
      </c>
      <c r="H1037" s="400" t="str">
        <f t="shared" si="83"/>
        <v>Введите курс</v>
      </c>
      <c r="I1037" s="401">
        <v>50</v>
      </c>
      <c r="J1037" s="402"/>
      <c r="K1037" s="403">
        <f t="shared" si="84"/>
        <v>0</v>
      </c>
      <c r="L1037" s="404">
        <f t="shared" si="85"/>
        <v>0</v>
      </c>
      <c r="M1037" s="405" t="str">
        <f t="shared" si="86"/>
        <v/>
      </c>
      <c r="N1037" s="412"/>
    </row>
    <row r="1038" spans="1:14" ht="22.5" customHeight="1">
      <c r="A1038" s="393" t="s">
        <v>23464</v>
      </c>
      <c r="B1038" s="407">
        <v>8806164158951</v>
      </c>
      <c r="C1038" s="408" t="s">
        <v>29435</v>
      </c>
      <c r="D1038" s="409" t="s">
        <v>22067</v>
      </c>
      <c r="E1038" s="410">
        <v>1000</v>
      </c>
      <c r="F1038" s="398">
        <v>0.5</v>
      </c>
      <c r="G1038" s="399">
        <f t="shared" si="82"/>
        <v>500</v>
      </c>
      <c r="H1038" s="400" t="str">
        <f t="shared" si="83"/>
        <v>Введите курс</v>
      </c>
      <c r="I1038" s="401">
        <v>50</v>
      </c>
      <c r="J1038" s="402"/>
      <c r="K1038" s="403">
        <f t="shared" si="84"/>
        <v>0</v>
      </c>
      <c r="L1038" s="404">
        <f t="shared" si="85"/>
        <v>0</v>
      </c>
      <c r="M1038" s="405" t="str">
        <f t="shared" si="86"/>
        <v/>
      </c>
      <c r="N1038" s="412"/>
    </row>
    <row r="1039" spans="1:14" ht="22.5" customHeight="1">
      <c r="A1039" s="393" t="s">
        <v>23466</v>
      </c>
      <c r="B1039" s="407">
        <v>8806164159019</v>
      </c>
      <c r="C1039" s="408" t="s">
        <v>29436</v>
      </c>
      <c r="D1039" s="409" t="s">
        <v>22065</v>
      </c>
      <c r="E1039" s="410">
        <v>1000</v>
      </c>
      <c r="F1039" s="398">
        <v>0.5</v>
      </c>
      <c r="G1039" s="399">
        <f t="shared" si="82"/>
        <v>500</v>
      </c>
      <c r="H1039" s="400" t="str">
        <f t="shared" si="83"/>
        <v>Введите курс</v>
      </c>
      <c r="I1039" s="401">
        <v>50</v>
      </c>
      <c r="J1039" s="402"/>
      <c r="K1039" s="403">
        <f t="shared" si="84"/>
        <v>0</v>
      </c>
      <c r="L1039" s="404">
        <f t="shared" si="85"/>
        <v>0</v>
      </c>
      <c r="M1039" s="405" t="str">
        <f t="shared" si="86"/>
        <v/>
      </c>
      <c r="N1039" s="412"/>
    </row>
    <row r="1040" spans="1:14" ht="22.5" customHeight="1">
      <c r="A1040" s="393" t="s">
        <v>23468</v>
      </c>
      <c r="B1040" s="407">
        <v>8806164158852</v>
      </c>
      <c r="C1040" s="408" t="s">
        <v>29437</v>
      </c>
      <c r="D1040" s="409" t="s">
        <v>22063</v>
      </c>
      <c r="E1040" s="410">
        <v>1000</v>
      </c>
      <c r="F1040" s="398">
        <v>0.5</v>
      </c>
      <c r="G1040" s="399">
        <f t="shared" si="82"/>
        <v>500</v>
      </c>
      <c r="H1040" s="400" t="str">
        <f t="shared" si="83"/>
        <v>Введите курс</v>
      </c>
      <c r="I1040" s="401">
        <v>50</v>
      </c>
      <c r="J1040" s="402"/>
      <c r="K1040" s="403">
        <f t="shared" si="84"/>
        <v>0</v>
      </c>
      <c r="L1040" s="404">
        <f t="shared" si="85"/>
        <v>0</v>
      </c>
      <c r="M1040" s="405" t="str">
        <f t="shared" si="86"/>
        <v/>
      </c>
      <c r="N1040" s="412"/>
    </row>
    <row r="1041" spans="1:14" ht="22.5" customHeight="1">
      <c r="A1041" s="393" t="s">
        <v>23469</v>
      </c>
      <c r="B1041" s="407">
        <v>8806164158906</v>
      </c>
      <c r="C1041" s="408" t="s">
        <v>29438</v>
      </c>
      <c r="D1041" s="409" t="s">
        <v>22061</v>
      </c>
      <c r="E1041" s="410">
        <v>1000</v>
      </c>
      <c r="F1041" s="398">
        <v>0.5</v>
      </c>
      <c r="G1041" s="399">
        <f t="shared" si="82"/>
        <v>500</v>
      </c>
      <c r="H1041" s="400" t="str">
        <f t="shared" si="83"/>
        <v>Введите курс</v>
      </c>
      <c r="I1041" s="401">
        <v>50</v>
      </c>
      <c r="J1041" s="402"/>
      <c r="K1041" s="403">
        <f t="shared" si="84"/>
        <v>0</v>
      </c>
      <c r="L1041" s="404">
        <f t="shared" si="85"/>
        <v>0</v>
      </c>
      <c r="M1041" s="405" t="str">
        <f t="shared" si="86"/>
        <v/>
      </c>
      <c r="N1041" s="412"/>
    </row>
    <row r="1042" spans="1:14" ht="22.5" customHeight="1">
      <c r="A1042" s="393" t="s">
        <v>23471</v>
      </c>
      <c r="B1042" s="407">
        <v>8806164158821</v>
      </c>
      <c r="C1042" s="408" t="s">
        <v>29439</v>
      </c>
      <c r="D1042" s="409" t="s">
        <v>22059</v>
      </c>
      <c r="E1042" s="410">
        <v>1000</v>
      </c>
      <c r="F1042" s="398">
        <v>0.5</v>
      </c>
      <c r="G1042" s="399">
        <f t="shared" si="82"/>
        <v>500</v>
      </c>
      <c r="H1042" s="400" t="str">
        <f t="shared" si="83"/>
        <v>Введите курс</v>
      </c>
      <c r="I1042" s="401">
        <v>50</v>
      </c>
      <c r="J1042" s="402"/>
      <c r="K1042" s="403">
        <f t="shared" si="84"/>
        <v>0</v>
      </c>
      <c r="L1042" s="404">
        <f t="shared" si="85"/>
        <v>0</v>
      </c>
      <c r="M1042" s="405" t="str">
        <f t="shared" si="86"/>
        <v/>
      </c>
      <c r="N1042" s="412"/>
    </row>
    <row r="1043" spans="1:14" ht="22.5" customHeight="1">
      <c r="A1043" s="393" t="s">
        <v>23473</v>
      </c>
      <c r="B1043" s="407">
        <v>8806164149546</v>
      </c>
      <c r="C1043" s="408" t="s">
        <v>29440</v>
      </c>
      <c r="D1043" s="409" t="s">
        <v>22882</v>
      </c>
      <c r="E1043" s="410">
        <v>12000</v>
      </c>
      <c r="F1043" s="398">
        <v>0.5</v>
      </c>
      <c r="G1043" s="399">
        <f t="shared" si="82"/>
        <v>6000</v>
      </c>
      <c r="H1043" s="400" t="str">
        <f t="shared" si="83"/>
        <v>Введите курс</v>
      </c>
      <c r="I1043" s="401">
        <v>10</v>
      </c>
      <c r="J1043" s="402"/>
      <c r="K1043" s="403">
        <f t="shared" si="84"/>
        <v>0</v>
      </c>
      <c r="L1043" s="404">
        <f t="shared" si="85"/>
        <v>0</v>
      </c>
      <c r="M1043" s="405" t="str">
        <f t="shared" si="86"/>
        <v/>
      </c>
      <c r="N1043" s="412"/>
    </row>
    <row r="1044" spans="1:14" ht="22.5" customHeight="1">
      <c r="A1044" s="393" t="s">
        <v>23475</v>
      </c>
      <c r="B1044" s="407">
        <v>8806164149553</v>
      </c>
      <c r="C1044" s="408" t="s">
        <v>29441</v>
      </c>
      <c r="D1044" s="409" t="s">
        <v>22880</v>
      </c>
      <c r="E1044" s="410">
        <v>12000</v>
      </c>
      <c r="F1044" s="398">
        <v>0.5</v>
      </c>
      <c r="G1044" s="399">
        <f t="shared" si="82"/>
        <v>6000</v>
      </c>
      <c r="H1044" s="400" t="str">
        <f t="shared" si="83"/>
        <v>Введите курс</v>
      </c>
      <c r="I1044" s="401">
        <v>10</v>
      </c>
      <c r="J1044" s="402"/>
      <c r="K1044" s="403">
        <f t="shared" si="84"/>
        <v>0</v>
      </c>
      <c r="L1044" s="404">
        <f t="shared" si="85"/>
        <v>0</v>
      </c>
      <c r="M1044" s="405" t="str">
        <f t="shared" si="86"/>
        <v/>
      </c>
      <c r="N1044" s="412"/>
    </row>
    <row r="1045" spans="1:14" ht="22.5" customHeight="1">
      <c r="A1045" s="393" t="s">
        <v>23477</v>
      </c>
      <c r="B1045" s="407">
        <v>8806164165010</v>
      </c>
      <c r="C1045" s="408" t="s">
        <v>29442</v>
      </c>
      <c r="D1045" s="409" t="s">
        <v>23687</v>
      </c>
      <c r="E1045" s="410">
        <v>6000</v>
      </c>
      <c r="F1045" s="398">
        <v>0.5</v>
      </c>
      <c r="G1045" s="399">
        <f t="shared" si="82"/>
        <v>3000</v>
      </c>
      <c r="H1045" s="400" t="str">
        <f t="shared" si="83"/>
        <v>Введите курс</v>
      </c>
      <c r="I1045" s="401">
        <v>10</v>
      </c>
      <c r="J1045" s="402"/>
      <c r="K1045" s="403">
        <f t="shared" si="84"/>
        <v>0</v>
      </c>
      <c r="L1045" s="404">
        <f t="shared" si="85"/>
        <v>0</v>
      </c>
      <c r="M1045" s="405" t="str">
        <f t="shared" si="86"/>
        <v/>
      </c>
      <c r="N1045" s="412"/>
    </row>
    <row r="1046" spans="1:14" ht="22.5" customHeight="1">
      <c r="A1046" s="393" t="s">
        <v>23479</v>
      </c>
      <c r="B1046" s="407">
        <v>8806164166222</v>
      </c>
      <c r="C1046" s="408" t="s">
        <v>29443</v>
      </c>
      <c r="D1046" s="409" t="s">
        <v>23776</v>
      </c>
      <c r="E1046" s="410">
        <v>9000</v>
      </c>
      <c r="F1046" s="398">
        <v>0.5</v>
      </c>
      <c r="G1046" s="399">
        <f t="shared" si="82"/>
        <v>4500</v>
      </c>
      <c r="H1046" s="400" t="str">
        <f t="shared" si="83"/>
        <v>Введите курс</v>
      </c>
      <c r="I1046" s="401">
        <v>10</v>
      </c>
      <c r="J1046" s="402"/>
      <c r="K1046" s="403">
        <f t="shared" si="84"/>
        <v>0</v>
      </c>
      <c r="L1046" s="404">
        <f t="shared" si="85"/>
        <v>0</v>
      </c>
      <c r="M1046" s="405" t="str">
        <f t="shared" si="86"/>
        <v/>
      </c>
      <c r="N1046" s="412"/>
    </row>
    <row r="1047" spans="1:14" ht="22.5" customHeight="1">
      <c r="A1047" s="393" t="s">
        <v>23481</v>
      </c>
      <c r="B1047" s="407" t="s">
        <v>28185</v>
      </c>
      <c r="C1047" s="408" t="s">
        <v>29444</v>
      </c>
      <c r="D1047" s="409" t="s">
        <v>29445</v>
      </c>
      <c r="E1047" s="410">
        <v>9000</v>
      </c>
      <c r="F1047" s="398">
        <v>0.5</v>
      </c>
      <c r="G1047" s="399">
        <f t="shared" si="82"/>
        <v>4500</v>
      </c>
      <c r="H1047" s="400" t="str">
        <f t="shared" si="83"/>
        <v>Введите курс</v>
      </c>
      <c r="I1047" s="401">
        <v>10</v>
      </c>
      <c r="J1047" s="402"/>
      <c r="K1047" s="403">
        <f t="shared" si="84"/>
        <v>0</v>
      </c>
      <c r="L1047" s="404">
        <f t="shared" si="85"/>
        <v>0</v>
      </c>
      <c r="M1047" s="405" t="str">
        <f t="shared" si="86"/>
        <v/>
      </c>
      <c r="N1047" s="412"/>
    </row>
    <row r="1048" spans="1:14" ht="22.5" customHeight="1">
      <c r="A1048" s="393" t="s">
        <v>23483</v>
      </c>
      <c r="B1048" s="407">
        <v>8806164158913</v>
      </c>
      <c r="C1048" s="408" t="s">
        <v>29446</v>
      </c>
      <c r="D1048" s="409" t="s">
        <v>22057</v>
      </c>
      <c r="E1048" s="410">
        <v>1000</v>
      </c>
      <c r="F1048" s="398">
        <v>0.5</v>
      </c>
      <c r="G1048" s="399">
        <f t="shared" si="82"/>
        <v>500</v>
      </c>
      <c r="H1048" s="400" t="str">
        <f t="shared" si="83"/>
        <v>Введите курс</v>
      </c>
      <c r="I1048" s="401">
        <v>50</v>
      </c>
      <c r="J1048" s="402"/>
      <c r="K1048" s="403">
        <f t="shared" si="84"/>
        <v>0</v>
      </c>
      <c r="L1048" s="404">
        <f t="shared" si="85"/>
        <v>0</v>
      </c>
      <c r="M1048" s="405" t="str">
        <f t="shared" si="86"/>
        <v/>
      </c>
      <c r="N1048" s="412"/>
    </row>
    <row r="1049" spans="1:14" ht="22.5" customHeight="1">
      <c r="A1049" s="393" t="s">
        <v>23485</v>
      </c>
      <c r="B1049" s="407">
        <v>8806164158890</v>
      </c>
      <c r="C1049" s="408" t="s">
        <v>29447</v>
      </c>
      <c r="D1049" s="409" t="s">
        <v>22055</v>
      </c>
      <c r="E1049" s="410">
        <v>1000</v>
      </c>
      <c r="F1049" s="398">
        <v>0.5</v>
      </c>
      <c r="G1049" s="399">
        <f t="shared" si="82"/>
        <v>500</v>
      </c>
      <c r="H1049" s="400" t="str">
        <f t="shared" si="83"/>
        <v>Введите курс</v>
      </c>
      <c r="I1049" s="401">
        <v>50</v>
      </c>
      <c r="J1049" s="402"/>
      <c r="K1049" s="403">
        <f t="shared" si="84"/>
        <v>0</v>
      </c>
      <c r="L1049" s="404">
        <f t="shared" si="85"/>
        <v>0</v>
      </c>
      <c r="M1049" s="405" t="str">
        <f t="shared" si="86"/>
        <v/>
      </c>
      <c r="N1049" s="412"/>
    </row>
    <row r="1050" spans="1:14" ht="22.5" customHeight="1">
      <c r="A1050" s="393" t="s">
        <v>23487</v>
      </c>
      <c r="B1050" s="407">
        <v>8806164158845</v>
      </c>
      <c r="C1050" s="408" t="s">
        <v>29448</v>
      </c>
      <c r="D1050" s="409" t="s">
        <v>22053</v>
      </c>
      <c r="E1050" s="410">
        <v>1000</v>
      </c>
      <c r="F1050" s="398">
        <v>0.5</v>
      </c>
      <c r="G1050" s="399">
        <f t="shared" si="82"/>
        <v>500</v>
      </c>
      <c r="H1050" s="400" t="str">
        <f t="shared" si="83"/>
        <v>Введите курс</v>
      </c>
      <c r="I1050" s="401">
        <v>50</v>
      </c>
      <c r="J1050" s="402"/>
      <c r="K1050" s="403">
        <f t="shared" si="84"/>
        <v>0</v>
      </c>
      <c r="L1050" s="404">
        <f t="shared" si="85"/>
        <v>0</v>
      </c>
      <c r="M1050" s="405" t="str">
        <f t="shared" si="86"/>
        <v/>
      </c>
      <c r="N1050" s="412"/>
    </row>
    <row r="1051" spans="1:14" ht="22.5" customHeight="1">
      <c r="A1051" s="393" t="s">
        <v>23489</v>
      </c>
      <c r="B1051" s="407">
        <v>8806164158982</v>
      </c>
      <c r="C1051" s="408" t="s">
        <v>29449</v>
      </c>
      <c r="D1051" s="409" t="s">
        <v>22051</v>
      </c>
      <c r="E1051" s="410">
        <v>1000</v>
      </c>
      <c r="F1051" s="398">
        <v>0.5</v>
      </c>
      <c r="G1051" s="399">
        <f t="shared" si="82"/>
        <v>500</v>
      </c>
      <c r="H1051" s="400" t="str">
        <f t="shared" si="83"/>
        <v>Введите курс</v>
      </c>
      <c r="I1051" s="401">
        <v>50</v>
      </c>
      <c r="J1051" s="402"/>
      <c r="K1051" s="403">
        <f t="shared" si="84"/>
        <v>0</v>
      </c>
      <c r="L1051" s="404">
        <f t="shared" si="85"/>
        <v>0</v>
      </c>
      <c r="M1051" s="405" t="str">
        <f t="shared" si="86"/>
        <v/>
      </c>
      <c r="N1051" s="412"/>
    </row>
    <row r="1052" spans="1:14" ht="22.5" customHeight="1">
      <c r="A1052" s="393" t="s">
        <v>23491</v>
      </c>
      <c r="B1052" s="407">
        <v>8806164158036</v>
      </c>
      <c r="C1052" s="408" t="s">
        <v>29450</v>
      </c>
      <c r="D1052" s="409" t="s">
        <v>22638</v>
      </c>
      <c r="E1052" s="410">
        <v>10000</v>
      </c>
      <c r="F1052" s="398">
        <v>0.5</v>
      </c>
      <c r="G1052" s="399">
        <f t="shared" si="82"/>
        <v>5000</v>
      </c>
      <c r="H1052" s="400" t="str">
        <f t="shared" si="83"/>
        <v>Введите курс</v>
      </c>
      <c r="I1052" s="401">
        <v>10</v>
      </c>
      <c r="J1052" s="402"/>
      <c r="K1052" s="403">
        <f t="shared" si="84"/>
        <v>0</v>
      </c>
      <c r="L1052" s="404">
        <f t="shared" si="85"/>
        <v>0</v>
      </c>
      <c r="M1052" s="405" t="str">
        <f t="shared" si="86"/>
        <v/>
      </c>
      <c r="N1052" s="412"/>
    </row>
    <row r="1053" spans="1:14" ht="22.5" customHeight="1">
      <c r="A1053" s="393" t="s">
        <v>23493</v>
      </c>
      <c r="B1053" s="407">
        <v>8806164158043</v>
      </c>
      <c r="C1053" s="408" t="s">
        <v>29451</v>
      </c>
      <c r="D1053" s="409" t="s">
        <v>22666</v>
      </c>
      <c r="E1053" s="410">
        <v>10000</v>
      </c>
      <c r="F1053" s="398">
        <v>0.5</v>
      </c>
      <c r="G1053" s="399">
        <f t="shared" si="82"/>
        <v>5000</v>
      </c>
      <c r="H1053" s="400" t="str">
        <f t="shared" si="83"/>
        <v>Введите курс</v>
      </c>
      <c r="I1053" s="401">
        <v>10</v>
      </c>
      <c r="J1053" s="402"/>
      <c r="K1053" s="403">
        <f t="shared" si="84"/>
        <v>0</v>
      </c>
      <c r="L1053" s="404">
        <f t="shared" si="85"/>
        <v>0</v>
      </c>
      <c r="M1053" s="405" t="str">
        <f t="shared" si="86"/>
        <v/>
      </c>
      <c r="N1053" s="412"/>
    </row>
    <row r="1054" spans="1:14" ht="22.5" customHeight="1">
      <c r="A1054" s="393" t="s">
        <v>23495</v>
      </c>
      <c r="B1054" s="407">
        <v>8806164163771</v>
      </c>
      <c r="C1054" s="408" t="s">
        <v>29452</v>
      </c>
      <c r="D1054" s="409" t="s">
        <v>23704</v>
      </c>
      <c r="E1054" s="410">
        <v>12000</v>
      </c>
      <c r="F1054" s="398">
        <v>0.5</v>
      </c>
      <c r="G1054" s="399">
        <f t="shared" si="82"/>
        <v>6000</v>
      </c>
      <c r="H1054" s="400" t="str">
        <f t="shared" si="83"/>
        <v>Введите курс</v>
      </c>
      <c r="I1054" s="401">
        <v>10</v>
      </c>
      <c r="J1054" s="402"/>
      <c r="K1054" s="403">
        <f t="shared" si="84"/>
        <v>0</v>
      </c>
      <c r="L1054" s="404">
        <f t="shared" si="85"/>
        <v>0</v>
      </c>
      <c r="M1054" s="405" t="str">
        <f t="shared" si="86"/>
        <v/>
      </c>
      <c r="N1054" s="412"/>
    </row>
    <row r="1055" spans="1:14" ht="22.5" customHeight="1">
      <c r="A1055" s="393" t="s">
        <v>23497</v>
      </c>
      <c r="B1055" s="407">
        <v>8806164158050</v>
      </c>
      <c r="C1055" s="408" t="s">
        <v>29453</v>
      </c>
      <c r="D1055" s="409" t="s">
        <v>22831</v>
      </c>
      <c r="E1055" s="410">
        <v>10000</v>
      </c>
      <c r="F1055" s="398">
        <v>0.5</v>
      </c>
      <c r="G1055" s="399">
        <f t="shared" si="82"/>
        <v>5000</v>
      </c>
      <c r="H1055" s="400" t="str">
        <f t="shared" si="83"/>
        <v>Введите курс</v>
      </c>
      <c r="I1055" s="401">
        <v>10</v>
      </c>
      <c r="J1055" s="402"/>
      <c r="K1055" s="403">
        <f t="shared" si="84"/>
        <v>0</v>
      </c>
      <c r="L1055" s="404">
        <f t="shared" si="85"/>
        <v>0</v>
      </c>
      <c r="M1055" s="405" t="str">
        <f t="shared" si="86"/>
        <v/>
      </c>
      <c r="N1055" s="412"/>
    </row>
    <row r="1056" spans="1:14" ht="22.5" customHeight="1">
      <c r="A1056" s="393" t="s">
        <v>23499</v>
      </c>
      <c r="B1056" s="407" t="s">
        <v>28186</v>
      </c>
      <c r="C1056" s="408" t="s">
        <v>29454</v>
      </c>
      <c r="D1056" s="409" t="s">
        <v>29455</v>
      </c>
      <c r="E1056" s="410">
        <v>8000</v>
      </c>
      <c r="F1056" s="398">
        <v>0.5</v>
      </c>
      <c r="G1056" s="399">
        <f t="shared" si="82"/>
        <v>4000</v>
      </c>
      <c r="H1056" s="400" t="str">
        <f t="shared" si="83"/>
        <v>Введите курс</v>
      </c>
      <c r="I1056" s="401">
        <v>12</v>
      </c>
      <c r="J1056" s="402"/>
      <c r="K1056" s="403">
        <f t="shared" si="84"/>
        <v>0</v>
      </c>
      <c r="L1056" s="404">
        <f t="shared" si="85"/>
        <v>0</v>
      </c>
      <c r="M1056" s="405" t="str">
        <f t="shared" si="86"/>
        <v/>
      </c>
      <c r="N1056" s="412"/>
    </row>
    <row r="1057" spans="1:14" ht="22.5" customHeight="1">
      <c r="A1057" s="393" t="s">
        <v>23501</v>
      </c>
      <c r="B1057" s="407" t="s">
        <v>28187</v>
      </c>
      <c r="C1057" s="408" t="s">
        <v>29456</v>
      </c>
      <c r="D1057" s="409" t="s">
        <v>29457</v>
      </c>
      <c r="E1057" s="410">
        <v>8000</v>
      </c>
      <c r="F1057" s="398">
        <v>0.5</v>
      </c>
      <c r="G1057" s="399">
        <f t="shared" si="82"/>
        <v>4000</v>
      </c>
      <c r="H1057" s="400" t="str">
        <f t="shared" si="83"/>
        <v>Введите курс</v>
      </c>
      <c r="I1057" s="401">
        <v>12</v>
      </c>
      <c r="J1057" s="402"/>
      <c r="K1057" s="403">
        <f t="shared" si="84"/>
        <v>0</v>
      </c>
      <c r="L1057" s="404">
        <f t="shared" si="85"/>
        <v>0</v>
      </c>
      <c r="M1057" s="405" t="str">
        <f t="shared" si="86"/>
        <v/>
      </c>
      <c r="N1057" s="412"/>
    </row>
    <row r="1058" spans="1:14" ht="22.5" customHeight="1">
      <c r="A1058" s="393" t="s">
        <v>23503</v>
      </c>
      <c r="B1058" s="407" t="s">
        <v>28188</v>
      </c>
      <c r="C1058" s="408" t="s">
        <v>29458</v>
      </c>
      <c r="D1058" s="409" t="s">
        <v>29459</v>
      </c>
      <c r="E1058" s="410">
        <v>8000</v>
      </c>
      <c r="F1058" s="398">
        <v>0.5</v>
      </c>
      <c r="G1058" s="399">
        <f t="shared" si="82"/>
        <v>4000</v>
      </c>
      <c r="H1058" s="400" t="str">
        <f t="shared" si="83"/>
        <v>Введите курс</v>
      </c>
      <c r="I1058" s="401">
        <v>12</v>
      </c>
      <c r="J1058" s="402"/>
      <c r="K1058" s="403">
        <f t="shared" si="84"/>
        <v>0</v>
      </c>
      <c r="L1058" s="404">
        <f t="shared" si="85"/>
        <v>0</v>
      </c>
      <c r="M1058" s="405" t="str">
        <f t="shared" si="86"/>
        <v/>
      </c>
      <c r="N1058" s="412"/>
    </row>
    <row r="1059" spans="1:14" ht="22.5" customHeight="1">
      <c r="A1059" s="393" t="s">
        <v>23505</v>
      </c>
      <c r="B1059" s="407" t="s">
        <v>28189</v>
      </c>
      <c r="C1059" s="408" t="s">
        <v>29460</v>
      </c>
      <c r="D1059" s="409" t="s">
        <v>29461</v>
      </c>
      <c r="E1059" s="410">
        <v>8000</v>
      </c>
      <c r="F1059" s="398">
        <v>0.5</v>
      </c>
      <c r="G1059" s="399">
        <f t="shared" si="82"/>
        <v>4000</v>
      </c>
      <c r="H1059" s="400" t="str">
        <f t="shared" si="83"/>
        <v>Введите курс</v>
      </c>
      <c r="I1059" s="401">
        <v>12</v>
      </c>
      <c r="J1059" s="402"/>
      <c r="K1059" s="403">
        <f t="shared" si="84"/>
        <v>0</v>
      </c>
      <c r="L1059" s="404">
        <f t="shared" si="85"/>
        <v>0</v>
      </c>
      <c r="M1059" s="405" t="str">
        <f t="shared" si="86"/>
        <v/>
      </c>
      <c r="N1059" s="412"/>
    </row>
    <row r="1060" spans="1:14" ht="22.5" customHeight="1">
      <c r="A1060" s="393" t="s">
        <v>23507</v>
      </c>
      <c r="B1060" s="407" t="s">
        <v>28190</v>
      </c>
      <c r="C1060" s="408" t="s">
        <v>29462</v>
      </c>
      <c r="D1060" s="409" t="s">
        <v>29463</v>
      </c>
      <c r="E1060" s="410">
        <v>8000</v>
      </c>
      <c r="F1060" s="398">
        <v>0.5</v>
      </c>
      <c r="G1060" s="399">
        <f t="shared" si="82"/>
        <v>4000</v>
      </c>
      <c r="H1060" s="400" t="str">
        <f t="shared" si="83"/>
        <v>Введите курс</v>
      </c>
      <c r="I1060" s="401">
        <v>12</v>
      </c>
      <c r="J1060" s="402"/>
      <c r="K1060" s="403">
        <f t="shared" si="84"/>
        <v>0</v>
      </c>
      <c r="L1060" s="404">
        <f t="shared" si="85"/>
        <v>0</v>
      </c>
      <c r="M1060" s="405" t="str">
        <f t="shared" si="86"/>
        <v/>
      </c>
      <c r="N1060" s="412"/>
    </row>
    <row r="1061" spans="1:14" ht="22.5" customHeight="1">
      <c r="A1061" s="393" t="s">
        <v>23509</v>
      </c>
      <c r="B1061" s="407">
        <v>8806164166321</v>
      </c>
      <c r="C1061" s="408" t="s">
        <v>29464</v>
      </c>
      <c r="D1061" s="409" t="s">
        <v>23800</v>
      </c>
      <c r="E1061" s="410">
        <v>12000</v>
      </c>
      <c r="F1061" s="398">
        <v>0.5</v>
      </c>
      <c r="G1061" s="399">
        <f t="shared" si="82"/>
        <v>6000</v>
      </c>
      <c r="H1061" s="400" t="str">
        <f t="shared" si="83"/>
        <v>Введите курс</v>
      </c>
      <c r="I1061" s="401">
        <v>12</v>
      </c>
      <c r="J1061" s="402"/>
      <c r="K1061" s="403">
        <f t="shared" si="84"/>
        <v>0</v>
      </c>
      <c r="L1061" s="404">
        <f t="shared" si="85"/>
        <v>0</v>
      </c>
      <c r="M1061" s="405" t="str">
        <f t="shared" si="86"/>
        <v/>
      </c>
      <c r="N1061" s="412"/>
    </row>
    <row r="1062" spans="1:14" ht="22.5" customHeight="1">
      <c r="A1062" s="393" t="s">
        <v>23511</v>
      </c>
      <c r="B1062" s="407">
        <v>8806164166369</v>
      </c>
      <c r="C1062" s="408" t="s">
        <v>29465</v>
      </c>
      <c r="D1062" s="409" t="s">
        <v>23799</v>
      </c>
      <c r="E1062" s="410">
        <v>12000</v>
      </c>
      <c r="F1062" s="398">
        <v>0.5</v>
      </c>
      <c r="G1062" s="399">
        <f t="shared" si="82"/>
        <v>6000</v>
      </c>
      <c r="H1062" s="400" t="str">
        <f t="shared" si="83"/>
        <v>Введите курс</v>
      </c>
      <c r="I1062" s="401">
        <v>12</v>
      </c>
      <c r="J1062" s="402"/>
      <c r="K1062" s="403">
        <f t="shared" si="84"/>
        <v>0</v>
      </c>
      <c r="L1062" s="404">
        <f t="shared" si="85"/>
        <v>0</v>
      </c>
      <c r="M1062" s="405" t="str">
        <f t="shared" si="86"/>
        <v/>
      </c>
      <c r="N1062" s="412"/>
    </row>
    <row r="1063" spans="1:14" ht="22.5" customHeight="1">
      <c r="A1063" s="393" t="s">
        <v>23513</v>
      </c>
      <c r="B1063" s="407">
        <v>8806164166345</v>
      </c>
      <c r="C1063" s="408" t="s">
        <v>29466</v>
      </c>
      <c r="D1063" s="409" t="s">
        <v>23798</v>
      </c>
      <c r="E1063" s="410">
        <v>12000</v>
      </c>
      <c r="F1063" s="398">
        <v>0.5</v>
      </c>
      <c r="G1063" s="399">
        <f t="shared" si="82"/>
        <v>6000</v>
      </c>
      <c r="H1063" s="400" t="str">
        <f t="shared" si="83"/>
        <v>Введите курс</v>
      </c>
      <c r="I1063" s="401">
        <v>12</v>
      </c>
      <c r="J1063" s="402"/>
      <c r="K1063" s="403">
        <f t="shared" si="84"/>
        <v>0</v>
      </c>
      <c r="L1063" s="404">
        <f t="shared" si="85"/>
        <v>0</v>
      </c>
      <c r="M1063" s="405" t="str">
        <f t="shared" si="86"/>
        <v/>
      </c>
      <c r="N1063" s="412"/>
    </row>
    <row r="1064" spans="1:14" ht="22.5" customHeight="1">
      <c r="A1064" s="393" t="s">
        <v>23514</v>
      </c>
      <c r="B1064" s="407">
        <v>8806164166338</v>
      </c>
      <c r="C1064" s="408" t="s">
        <v>29467</v>
      </c>
      <c r="D1064" s="409" t="s">
        <v>23797</v>
      </c>
      <c r="E1064" s="410">
        <v>12000</v>
      </c>
      <c r="F1064" s="398">
        <v>0.5</v>
      </c>
      <c r="G1064" s="399">
        <f t="shared" si="82"/>
        <v>6000</v>
      </c>
      <c r="H1064" s="400" t="str">
        <f t="shared" si="83"/>
        <v>Введите курс</v>
      </c>
      <c r="I1064" s="401">
        <v>12</v>
      </c>
      <c r="J1064" s="402"/>
      <c r="K1064" s="403">
        <f t="shared" si="84"/>
        <v>0</v>
      </c>
      <c r="L1064" s="404">
        <f t="shared" si="85"/>
        <v>0</v>
      </c>
      <c r="M1064" s="405" t="str">
        <f t="shared" si="86"/>
        <v/>
      </c>
      <c r="N1064" s="412"/>
    </row>
    <row r="1065" spans="1:14" ht="22.5" customHeight="1">
      <c r="A1065" s="393" t="s">
        <v>23515</v>
      </c>
      <c r="B1065" s="407">
        <v>8806164166352</v>
      </c>
      <c r="C1065" s="408" t="s">
        <v>29468</v>
      </c>
      <c r="D1065" s="409" t="s">
        <v>23796</v>
      </c>
      <c r="E1065" s="410">
        <v>12000</v>
      </c>
      <c r="F1065" s="398">
        <v>0.5</v>
      </c>
      <c r="G1065" s="399">
        <f t="shared" si="82"/>
        <v>6000</v>
      </c>
      <c r="H1065" s="400" t="str">
        <f t="shared" si="83"/>
        <v>Введите курс</v>
      </c>
      <c r="I1065" s="401">
        <v>12</v>
      </c>
      <c r="J1065" s="402"/>
      <c r="K1065" s="403">
        <f t="shared" si="84"/>
        <v>0</v>
      </c>
      <c r="L1065" s="404">
        <f t="shared" si="85"/>
        <v>0</v>
      </c>
      <c r="M1065" s="405" t="str">
        <f t="shared" si="86"/>
        <v/>
      </c>
      <c r="N1065" s="412"/>
    </row>
    <row r="1066" spans="1:14" ht="22.5" customHeight="1">
      <c r="A1066" s="393" t="s">
        <v>23516</v>
      </c>
      <c r="B1066" s="407" t="s">
        <v>28191</v>
      </c>
      <c r="C1066" s="408" t="s">
        <v>29469</v>
      </c>
      <c r="D1066" s="409" t="s">
        <v>29470</v>
      </c>
      <c r="E1066" s="410">
        <v>22000</v>
      </c>
      <c r="F1066" s="398">
        <v>0.5</v>
      </c>
      <c r="G1066" s="399">
        <f t="shared" si="82"/>
        <v>11000</v>
      </c>
      <c r="H1066" s="400" t="str">
        <f t="shared" si="83"/>
        <v>Введите курс</v>
      </c>
      <c r="I1066" s="401">
        <v>10</v>
      </c>
      <c r="J1066" s="402"/>
      <c r="K1066" s="403">
        <f t="shared" si="84"/>
        <v>0</v>
      </c>
      <c r="L1066" s="404">
        <f t="shared" si="85"/>
        <v>0</v>
      </c>
      <c r="M1066" s="405" t="str">
        <f t="shared" si="86"/>
        <v/>
      </c>
      <c r="N1066" s="412"/>
    </row>
    <row r="1067" spans="1:14" ht="22.5" customHeight="1">
      <c r="A1067" s="393" t="s">
        <v>23517</v>
      </c>
      <c r="B1067" s="407" t="s">
        <v>28192</v>
      </c>
      <c r="C1067" s="408" t="s">
        <v>29471</v>
      </c>
      <c r="D1067" s="409" t="s">
        <v>29513</v>
      </c>
      <c r="E1067" s="410">
        <v>6000</v>
      </c>
      <c r="F1067" s="398">
        <v>0.5</v>
      </c>
      <c r="G1067" s="399">
        <f t="shared" si="82"/>
        <v>3000</v>
      </c>
      <c r="H1067" s="400" t="str">
        <f t="shared" si="83"/>
        <v>Введите курс</v>
      </c>
      <c r="I1067" s="401">
        <v>12</v>
      </c>
      <c r="J1067" s="402"/>
      <c r="K1067" s="403">
        <f t="shared" si="84"/>
        <v>0</v>
      </c>
      <c r="L1067" s="404">
        <f t="shared" si="85"/>
        <v>0</v>
      </c>
      <c r="M1067" s="405" t="str">
        <f t="shared" si="86"/>
        <v/>
      </c>
      <c r="N1067" s="412"/>
    </row>
    <row r="1068" spans="1:14" ht="22.5" customHeight="1">
      <c r="A1068" s="393" t="s">
        <v>23518</v>
      </c>
      <c r="B1068" s="407" t="s">
        <v>28193</v>
      </c>
      <c r="C1068" s="408" t="s">
        <v>29472</v>
      </c>
      <c r="D1068" s="409" t="s">
        <v>29473</v>
      </c>
      <c r="E1068" s="410">
        <v>7000</v>
      </c>
      <c r="F1068" s="398">
        <v>0.5</v>
      </c>
      <c r="G1068" s="399">
        <f t="shared" si="82"/>
        <v>3500</v>
      </c>
      <c r="H1068" s="400" t="str">
        <f t="shared" si="83"/>
        <v>Введите курс</v>
      </c>
      <c r="I1068" s="401">
        <v>12</v>
      </c>
      <c r="J1068" s="402"/>
      <c r="K1068" s="403">
        <f t="shared" si="84"/>
        <v>0</v>
      </c>
      <c r="L1068" s="404">
        <f t="shared" si="85"/>
        <v>0</v>
      </c>
      <c r="M1068" s="405" t="str">
        <f t="shared" si="86"/>
        <v/>
      </c>
      <c r="N1068" s="412"/>
    </row>
    <row r="1069" spans="1:14" ht="22.5" customHeight="1">
      <c r="A1069" s="393" t="s">
        <v>23520</v>
      </c>
      <c r="B1069" s="407" t="s">
        <v>28194</v>
      </c>
      <c r="C1069" s="408" t="s">
        <v>29474</v>
      </c>
      <c r="D1069" s="409" t="s">
        <v>29475</v>
      </c>
      <c r="E1069" s="410">
        <v>6000</v>
      </c>
      <c r="F1069" s="398">
        <v>0.5</v>
      </c>
      <c r="G1069" s="399">
        <f t="shared" si="82"/>
        <v>3000</v>
      </c>
      <c r="H1069" s="400" t="str">
        <f t="shared" si="83"/>
        <v>Введите курс</v>
      </c>
      <c r="I1069" s="401">
        <v>12</v>
      </c>
      <c r="J1069" s="402"/>
      <c r="K1069" s="403">
        <f t="shared" si="84"/>
        <v>0</v>
      </c>
      <c r="L1069" s="404">
        <f t="shared" si="85"/>
        <v>0</v>
      </c>
      <c r="M1069" s="405" t="str">
        <f t="shared" si="86"/>
        <v/>
      </c>
      <c r="N1069" s="412"/>
    </row>
    <row r="1070" spans="1:14" ht="22.5" customHeight="1">
      <c r="A1070" s="393" t="s">
        <v>23522</v>
      </c>
      <c r="B1070" s="407">
        <v>8806164170779</v>
      </c>
      <c r="C1070" s="408" t="s">
        <v>29476</v>
      </c>
      <c r="D1070" s="409" t="s">
        <v>29477</v>
      </c>
      <c r="E1070" s="410">
        <v>6000</v>
      </c>
      <c r="F1070" s="398">
        <v>0.5</v>
      </c>
      <c r="G1070" s="399">
        <f t="shared" si="82"/>
        <v>3000</v>
      </c>
      <c r="H1070" s="400" t="str">
        <f t="shared" si="83"/>
        <v>Введите курс</v>
      </c>
      <c r="I1070" s="401">
        <v>12</v>
      </c>
      <c r="J1070" s="402"/>
      <c r="K1070" s="403">
        <f t="shared" si="84"/>
        <v>0</v>
      </c>
      <c r="L1070" s="404">
        <f t="shared" si="85"/>
        <v>0</v>
      </c>
      <c r="M1070" s="405" t="str">
        <f t="shared" si="86"/>
        <v/>
      </c>
      <c r="N1070" s="412"/>
    </row>
    <row r="1071" spans="1:14" ht="22.5" customHeight="1">
      <c r="A1071" s="393" t="s">
        <v>23524</v>
      </c>
      <c r="B1071" s="407">
        <v>8806164120606</v>
      </c>
      <c r="C1071" s="408" t="s">
        <v>29478</v>
      </c>
      <c r="D1071" s="409" t="s">
        <v>23686</v>
      </c>
      <c r="E1071" s="410">
        <v>6000</v>
      </c>
      <c r="F1071" s="398">
        <v>0.5</v>
      </c>
      <c r="G1071" s="399">
        <f t="shared" si="82"/>
        <v>3000</v>
      </c>
      <c r="H1071" s="400" t="str">
        <f t="shared" si="83"/>
        <v>Введите курс</v>
      </c>
      <c r="I1071" s="401">
        <v>24</v>
      </c>
      <c r="J1071" s="402"/>
      <c r="K1071" s="403">
        <f t="shared" si="84"/>
        <v>0</v>
      </c>
      <c r="L1071" s="404">
        <f t="shared" si="85"/>
        <v>0</v>
      </c>
      <c r="M1071" s="405" t="str">
        <f t="shared" si="86"/>
        <v/>
      </c>
      <c r="N1071" s="412"/>
    </row>
    <row r="1072" spans="1:14" ht="22.5" customHeight="1">
      <c r="A1072" s="393" t="s">
        <v>23526</v>
      </c>
      <c r="B1072" s="407">
        <v>8806164161500</v>
      </c>
      <c r="C1072" s="408" t="s">
        <v>29479</v>
      </c>
      <c r="D1072" s="409" t="s">
        <v>22128</v>
      </c>
      <c r="E1072" s="410">
        <v>32000</v>
      </c>
      <c r="F1072" s="398">
        <v>0.5</v>
      </c>
      <c r="G1072" s="399">
        <f t="shared" si="82"/>
        <v>16000</v>
      </c>
      <c r="H1072" s="400" t="str">
        <f t="shared" si="83"/>
        <v>Введите курс</v>
      </c>
      <c r="I1072" s="401">
        <v>10</v>
      </c>
      <c r="J1072" s="402"/>
      <c r="K1072" s="403">
        <f t="shared" si="84"/>
        <v>0</v>
      </c>
      <c r="L1072" s="404">
        <f t="shared" si="85"/>
        <v>0</v>
      </c>
      <c r="M1072" s="405" t="str">
        <f t="shared" si="86"/>
        <v/>
      </c>
      <c r="N1072" s="412"/>
    </row>
    <row r="1073" spans="1:14" ht="22.5" customHeight="1">
      <c r="A1073" s="393" t="s">
        <v>23528</v>
      </c>
      <c r="B1073" s="407">
        <v>8806164117026</v>
      </c>
      <c r="C1073" s="408" t="s">
        <v>29480</v>
      </c>
      <c r="D1073" s="409" t="s">
        <v>23741</v>
      </c>
      <c r="E1073" s="410">
        <v>5000</v>
      </c>
      <c r="F1073" s="398">
        <v>0.5</v>
      </c>
      <c r="G1073" s="399">
        <f t="shared" si="82"/>
        <v>2500</v>
      </c>
      <c r="H1073" s="400" t="str">
        <f t="shared" si="83"/>
        <v>Введите курс</v>
      </c>
      <c r="I1073" s="401">
        <v>20</v>
      </c>
      <c r="J1073" s="402"/>
      <c r="K1073" s="403">
        <f t="shared" si="84"/>
        <v>0</v>
      </c>
      <c r="L1073" s="404">
        <f t="shared" si="85"/>
        <v>0</v>
      </c>
      <c r="M1073" s="405" t="str">
        <f t="shared" si="86"/>
        <v/>
      </c>
      <c r="N1073" s="412"/>
    </row>
    <row r="1074" spans="1:14" ht="22.5" customHeight="1">
      <c r="A1074" s="393" t="s">
        <v>23529</v>
      </c>
      <c r="B1074" s="407">
        <v>8806164166758</v>
      </c>
      <c r="C1074" s="408" t="s">
        <v>29481</v>
      </c>
      <c r="D1074" s="409" t="s">
        <v>23775</v>
      </c>
      <c r="E1074" s="410">
        <v>64000</v>
      </c>
      <c r="F1074" s="398">
        <v>0.5</v>
      </c>
      <c r="G1074" s="399">
        <f t="shared" si="82"/>
        <v>32000</v>
      </c>
      <c r="H1074" s="400" t="str">
        <f t="shared" si="83"/>
        <v>Введите курс</v>
      </c>
      <c r="I1074" s="401">
        <v>10</v>
      </c>
      <c r="J1074" s="402"/>
      <c r="K1074" s="403">
        <f t="shared" si="84"/>
        <v>0</v>
      </c>
      <c r="L1074" s="404">
        <f t="shared" si="85"/>
        <v>0</v>
      </c>
      <c r="M1074" s="405" t="str">
        <f t="shared" si="86"/>
        <v/>
      </c>
      <c r="N1074" s="412"/>
    </row>
    <row r="1075" spans="1:14" ht="22.5" customHeight="1">
      <c r="A1075" s="393" t="s">
        <v>23531</v>
      </c>
      <c r="B1075" s="407">
        <v>8806164139776</v>
      </c>
      <c r="C1075" s="408" t="s">
        <v>29482</v>
      </c>
      <c r="D1075" s="409" t="s">
        <v>22756</v>
      </c>
      <c r="E1075" s="410">
        <v>68000</v>
      </c>
      <c r="F1075" s="398">
        <v>0.5</v>
      </c>
      <c r="G1075" s="399">
        <f t="shared" si="82"/>
        <v>34000</v>
      </c>
      <c r="H1075" s="400" t="str">
        <f t="shared" si="83"/>
        <v>Введите курс</v>
      </c>
      <c r="I1075" s="401">
        <v>10</v>
      </c>
      <c r="J1075" s="402"/>
      <c r="K1075" s="403">
        <f t="shared" si="84"/>
        <v>0</v>
      </c>
      <c r="L1075" s="404">
        <f t="shared" si="85"/>
        <v>0</v>
      </c>
      <c r="M1075" s="405" t="str">
        <f t="shared" si="86"/>
        <v/>
      </c>
      <c r="N1075" s="412"/>
    </row>
    <row r="1076" spans="1:14" ht="22.5" customHeight="1">
      <c r="A1076" s="393" t="s">
        <v>23533</v>
      </c>
      <c r="B1076" s="407">
        <v>8806164139769</v>
      </c>
      <c r="C1076" s="408" t="s">
        <v>29483</v>
      </c>
      <c r="D1076" s="409" t="s">
        <v>22730</v>
      </c>
      <c r="E1076" s="410">
        <v>60000</v>
      </c>
      <c r="F1076" s="398">
        <v>0.5</v>
      </c>
      <c r="G1076" s="399">
        <f t="shared" si="82"/>
        <v>30000</v>
      </c>
      <c r="H1076" s="400" t="str">
        <f t="shared" si="83"/>
        <v>Введите курс</v>
      </c>
      <c r="I1076" s="401">
        <v>10</v>
      </c>
      <c r="J1076" s="402"/>
      <c r="K1076" s="403">
        <f t="shared" si="84"/>
        <v>0</v>
      </c>
      <c r="L1076" s="404">
        <f t="shared" si="85"/>
        <v>0</v>
      </c>
      <c r="M1076" s="405" t="str">
        <f t="shared" si="86"/>
        <v/>
      </c>
      <c r="N1076" s="412"/>
    </row>
    <row r="1077" spans="1:14" ht="22.5" customHeight="1">
      <c r="A1077" s="393" t="s">
        <v>23534</v>
      </c>
      <c r="B1077" s="407">
        <v>8806164166765</v>
      </c>
      <c r="C1077" s="408" t="s">
        <v>29484</v>
      </c>
      <c r="D1077" s="409" t="s">
        <v>23772</v>
      </c>
      <c r="E1077" s="410">
        <v>64000</v>
      </c>
      <c r="F1077" s="398">
        <v>0.5</v>
      </c>
      <c r="G1077" s="399">
        <f t="shared" si="82"/>
        <v>32000</v>
      </c>
      <c r="H1077" s="400" t="str">
        <f t="shared" si="83"/>
        <v>Введите курс</v>
      </c>
      <c r="I1077" s="401">
        <v>10</v>
      </c>
      <c r="J1077" s="402"/>
      <c r="K1077" s="403">
        <f t="shared" si="84"/>
        <v>0</v>
      </c>
      <c r="L1077" s="404">
        <f t="shared" si="85"/>
        <v>0</v>
      </c>
      <c r="M1077" s="405" t="str">
        <f t="shared" si="86"/>
        <v/>
      </c>
      <c r="N1077" s="412"/>
    </row>
    <row r="1078" spans="1:14" ht="22.5" customHeight="1">
      <c r="A1078" s="393" t="s">
        <v>23536</v>
      </c>
      <c r="B1078" s="407" t="s">
        <v>28195</v>
      </c>
      <c r="C1078" s="408" t="s">
        <v>29485</v>
      </c>
      <c r="D1078" s="409" t="s">
        <v>29486</v>
      </c>
      <c r="E1078" s="410">
        <v>3300</v>
      </c>
      <c r="F1078" s="411">
        <v>0.67</v>
      </c>
      <c r="G1078" s="399">
        <f t="shared" si="82"/>
        <v>2211</v>
      </c>
      <c r="H1078" s="400" t="str">
        <f t="shared" si="83"/>
        <v>Введите курс</v>
      </c>
      <c r="I1078" s="401">
        <v>40</v>
      </c>
      <c r="J1078" s="402"/>
      <c r="K1078" s="403">
        <f t="shared" si="84"/>
        <v>0</v>
      </c>
      <c r="L1078" s="404">
        <f t="shared" si="85"/>
        <v>0</v>
      </c>
      <c r="M1078" s="405" t="str">
        <f t="shared" si="86"/>
        <v/>
      </c>
      <c r="N1078" s="412"/>
    </row>
    <row r="1079" spans="1:14" ht="22.5" customHeight="1">
      <c r="A1079" s="393" t="s">
        <v>23538</v>
      </c>
      <c r="B1079" s="407" t="s">
        <v>28196</v>
      </c>
      <c r="C1079" s="408" t="s">
        <v>29487</v>
      </c>
      <c r="D1079" s="409" t="s">
        <v>29488</v>
      </c>
      <c r="E1079" s="410">
        <v>5000</v>
      </c>
      <c r="F1079" s="398">
        <v>0.5</v>
      </c>
      <c r="G1079" s="399">
        <f t="shared" si="82"/>
        <v>2500</v>
      </c>
      <c r="H1079" s="400" t="str">
        <f t="shared" si="83"/>
        <v>Введите курс</v>
      </c>
      <c r="I1079" s="401">
        <v>10</v>
      </c>
      <c r="J1079" s="402"/>
      <c r="K1079" s="403">
        <f t="shared" si="84"/>
        <v>0</v>
      </c>
      <c r="L1079" s="404">
        <f t="shared" si="85"/>
        <v>0</v>
      </c>
      <c r="M1079" s="405" t="str">
        <f t="shared" si="86"/>
        <v/>
      </c>
      <c r="N1079" s="412"/>
    </row>
    <row r="1080" spans="1:14" ht="22.5" customHeight="1">
      <c r="A1080" s="393" t="s">
        <v>23540</v>
      </c>
      <c r="B1080" s="407" t="s">
        <v>28197</v>
      </c>
      <c r="C1080" s="408" t="s">
        <v>29489</v>
      </c>
      <c r="D1080" s="409" t="s">
        <v>29490</v>
      </c>
      <c r="E1080" s="410">
        <v>5500</v>
      </c>
      <c r="F1080" s="398">
        <v>0.5</v>
      </c>
      <c r="G1080" s="399">
        <f t="shared" si="82"/>
        <v>2750</v>
      </c>
      <c r="H1080" s="400" t="str">
        <f t="shared" si="83"/>
        <v>Введите курс</v>
      </c>
      <c r="I1080" s="401">
        <v>10</v>
      </c>
      <c r="J1080" s="402"/>
      <c r="K1080" s="403">
        <f t="shared" si="84"/>
        <v>0</v>
      </c>
      <c r="L1080" s="404">
        <f t="shared" si="85"/>
        <v>0</v>
      </c>
      <c r="M1080" s="405" t="str">
        <f t="shared" si="86"/>
        <v/>
      </c>
      <c r="N1080" s="412"/>
    </row>
    <row r="1081" spans="1:14" ht="22.5" customHeight="1">
      <c r="A1081" s="393" t="s">
        <v>23542</v>
      </c>
      <c r="B1081" s="407" t="s">
        <v>28198</v>
      </c>
      <c r="C1081" s="408" t="s">
        <v>29491</v>
      </c>
      <c r="D1081" s="409" t="s">
        <v>29492</v>
      </c>
      <c r="E1081" s="410">
        <v>10000</v>
      </c>
      <c r="F1081" s="398">
        <v>0.5</v>
      </c>
      <c r="G1081" s="399">
        <f t="shared" si="82"/>
        <v>5000</v>
      </c>
      <c r="H1081" s="400" t="str">
        <f t="shared" si="83"/>
        <v>Введите курс</v>
      </c>
      <c r="I1081" s="401">
        <v>10</v>
      </c>
      <c r="J1081" s="402"/>
      <c r="K1081" s="403">
        <f t="shared" si="84"/>
        <v>0</v>
      </c>
      <c r="L1081" s="404">
        <f t="shared" si="85"/>
        <v>0</v>
      </c>
      <c r="M1081" s="405" t="str">
        <f t="shared" si="86"/>
        <v/>
      </c>
      <c r="N1081" s="412"/>
    </row>
    <row r="1082" spans="1:14" ht="22.5" customHeight="1">
      <c r="A1082" s="393" t="s">
        <v>23543</v>
      </c>
      <c r="B1082" s="407" t="s">
        <v>28199</v>
      </c>
      <c r="C1082" s="408" t="s">
        <v>29493</v>
      </c>
      <c r="D1082" s="409" t="s">
        <v>29494</v>
      </c>
      <c r="E1082" s="410">
        <v>5000</v>
      </c>
      <c r="F1082" s="398">
        <v>0.5</v>
      </c>
      <c r="G1082" s="399">
        <f t="shared" si="82"/>
        <v>2500</v>
      </c>
      <c r="H1082" s="400" t="str">
        <f t="shared" si="83"/>
        <v>Введите курс</v>
      </c>
      <c r="I1082" s="401">
        <v>10</v>
      </c>
      <c r="J1082" s="402"/>
      <c r="K1082" s="403">
        <f t="shared" si="84"/>
        <v>0</v>
      </c>
      <c r="L1082" s="404">
        <f t="shared" si="85"/>
        <v>0</v>
      </c>
      <c r="M1082" s="405" t="str">
        <f t="shared" si="86"/>
        <v/>
      </c>
      <c r="N1082" s="412"/>
    </row>
    <row r="1083" spans="1:14" ht="22.5" customHeight="1">
      <c r="A1083" s="393" t="s">
        <v>23545</v>
      </c>
      <c r="B1083" s="407" t="s">
        <v>28200</v>
      </c>
      <c r="C1083" s="408" t="s">
        <v>29495</v>
      </c>
      <c r="D1083" s="409" t="s">
        <v>29496</v>
      </c>
      <c r="E1083" s="410">
        <v>6000</v>
      </c>
      <c r="F1083" s="398">
        <v>0.5</v>
      </c>
      <c r="G1083" s="399">
        <f t="shared" si="82"/>
        <v>3000</v>
      </c>
      <c r="H1083" s="400" t="str">
        <f t="shared" si="83"/>
        <v>Введите курс</v>
      </c>
      <c r="I1083" s="401">
        <v>10</v>
      </c>
      <c r="J1083" s="402"/>
      <c r="K1083" s="403">
        <f t="shared" si="84"/>
        <v>0</v>
      </c>
      <c r="L1083" s="404">
        <f t="shared" si="85"/>
        <v>0</v>
      </c>
      <c r="M1083" s="405" t="str">
        <f t="shared" si="86"/>
        <v/>
      </c>
      <c r="N1083" s="412"/>
    </row>
    <row r="1084" spans="1:14" ht="22.5" customHeight="1">
      <c r="A1084" s="393" t="s">
        <v>23547</v>
      </c>
      <c r="B1084" s="407" t="s">
        <v>28201</v>
      </c>
      <c r="C1084" s="408" t="s">
        <v>29497</v>
      </c>
      <c r="D1084" s="409" t="s">
        <v>29490</v>
      </c>
      <c r="E1084" s="410">
        <v>4000</v>
      </c>
      <c r="F1084" s="398">
        <v>0.5</v>
      </c>
      <c r="G1084" s="399">
        <f t="shared" si="82"/>
        <v>2000</v>
      </c>
      <c r="H1084" s="400" t="str">
        <f t="shared" si="83"/>
        <v>Введите курс</v>
      </c>
      <c r="I1084" s="401">
        <v>10</v>
      </c>
      <c r="J1084" s="402"/>
      <c r="K1084" s="403">
        <f t="shared" si="84"/>
        <v>0</v>
      </c>
      <c r="L1084" s="404">
        <f t="shared" si="85"/>
        <v>0</v>
      </c>
      <c r="M1084" s="405" t="str">
        <f t="shared" si="86"/>
        <v/>
      </c>
      <c r="N1084" s="412"/>
    </row>
    <row r="1085" spans="1:14" ht="22.5" customHeight="1">
      <c r="A1085" s="393" t="s">
        <v>23549</v>
      </c>
      <c r="B1085" s="407" t="s">
        <v>28202</v>
      </c>
      <c r="C1085" s="408" t="s">
        <v>29498</v>
      </c>
      <c r="D1085" s="409" t="s">
        <v>29499</v>
      </c>
      <c r="E1085" s="410">
        <v>14000</v>
      </c>
      <c r="F1085" s="398">
        <v>0.5</v>
      </c>
      <c r="G1085" s="399">
        <f t="shared" si="82"/>
        <v>7000</v>
      </c>
      <c r="H1085" s="400" t="str">
        <f t="shared" si="83"/>
        <v>Введите курс</v>
      </c>
      <c r="I1085" s="401">
        <v>10</v>
      </c>
      <c r="J1085" s="402"/>
      <c r="K1085" s="403">
        <f t="shared" si="84"/>
        <v>0</v>
      </c>
      <c r="L1085" s="404">
        <f t="shared" si="85"/>
        <v>0</v>
      </c>
      <c r="M1085" s="405" t="str">
        <f t="shared" si="86"/>
        <v/>
      </c>
      <c r="N1085" s="412"/>
    </row>
    <row r="1086" spans="1:14" ht="22.5" customHeight="1">
      <c r="A1086" s="393" t="s">
        <v>23551</v>
      </c>
      <c r="B1086" s="407">
        <v>8806164165201</v>
      </c>
      <c r="C1086" s="408" t="s">
        <v>29500</v>
      </c>
      <c r="D1086" s="409" t="s">
        <v>23710</v>
      </c>
      <c r="E1086" s="410">
        <v>3300</v>
      </c>
      <c r="F1086" s="411">
        <v>0.67</v>
      </c>
      <c r="G1086" s="399">
        <f t="shared" si="82"/>
        <v>2211</v>
      </c>
      <c r="H1086" s="400" t="str">
        <f t="shared" si="83"/>
        <v>Введите курс</v>
      </c>
      <c r="I1086" s="401">
        <v>20</v>
      </c>
      <c r="J1086" s="402"/>
      <c r="K1086" s="403">
        <f t="shared" si="84"/>
        <v>0</v>
      </c>
      <c r="L1086" s="404">
        <f t="shared" si="85"/>
        <v>0</v>
      </c>
      <c r="M1086" s="405" t="str">
        <f t="shared" si="86"/>
        <v/>
      </c>
      <c r="N1086" s="412"/>
    </row>
    <row r="1087" spans="1:14" ht="22.5" customHeight="1">
      <c r="A1087" s="393" t="s">
        <v>23553</v>
      </c>
      <c r="B1087" s="407">
        <v>8806164172339</v>
      </c>
      <c r="C1087" s="408" t="s">
        <v>29501</v>
      </c>
      <c r="D1087" s="409" t="s">
        <v>29514</v>
      </c>
      <c r="E1087" s="410">
        <v>50000</v>
      </c>
      <c r="F1087" s="411">
        <v>0.67</v>
      </c>
      <c r="G1087" s="399">
        <f t="shared" si="82"/>
        <v>33500</v>
      </c>
      <c r="H1087" s="400" t="str">
        <f t="shared" si="83"/>
        <v>Введите курс</v>
      </c>
      <c r="I1087" s="401">
        <v>10</v>
      </c>
      <c r="J1087" s="402"/>
      <c r="K1087" s="403">
        <f t="shared" si="84"/>
        <v>0</v>
      </c>
      <c r="L1087" s="404">
        <f t="shared" si="85"/>
        <v>0</v>
      </c>
      <c r="M1087" s="405" t="str">
        <f t="shared" si="86"/>
        <v/>
      </c>
      <c r="N1087" s="412"/>
    </row>
    <row r="1088" spans="1:14" ht="22.5" customHeight="1">
      <c r="A1088" s="393" t="s">
        <v>23555</v>
      </c>
      <c r="B1088" s="407">
        <v>8806164172131</v>
      </c>
      <c r="C1088" s="408" t="s">
        <v>29515</v>
      </c>
      <c r="D1088" s="409" t="s">
        <v>29516</v>
      </c>
      <c r="E1088" s="410">
        <v>24000</v>
      </c>
      <c r="F1088" s="411">
        <v>0.67</v>
      </c>
      <c r="G1088" s="399">
        <f t="shared" si="82"/>
        <v>16080.000000000002</v>
      </c>
      <c r="H1088" s="400" t="str">
        <f t="shared" si="83"/>
        <v>Введите курс</v>
      </c>
      <c r="I1088" s="401">
        <v>12</v>
      </c>
      <c r="J1088" s="402"/>
      <c r="K1088" s="403">
        <f t="shared" si="84"/>
        <v>0</v>
      </c>
      <c r="L1088" s="404">
        <f t="shared" si="85"/>
        <v>0</v>
      </c>
      <c r="M1088" s="405" t="str">
        <f t="shared" si="86"/>
        <v/>
      </c>
      <c r="N1088" s="412"/>
    </row>
    <row r="1089" spans="1:14" ht="22.5" customHeight="1">
      <c r="A1089" s="393" t="s">
        <v>23556</v>
      </c>
      <c r="B1089" s="407">
        <v>8806164172148</v>
      </c>
      <c r="C1089" s="408" t="s">
        <v>29502</v>
      </c>
      <c r="D1089" s="409" t="s">
        <v>29503</v>
      </c>
      <c r="E1089" s="410">
        <v>24000</v>
      </c>
      <c r="F1089" s="411">
        <v>0.67</v>
      </c>
      <c r="G1089" s="399">
        <f t="shared" si="82"/>
        <v>16080.000000000002</v>
      </c>
      <c r="H1089" s="400" t="str">
        <f t="shared" si="83"/>
        <v>Введите курс</v>
      </c>
      <c r="I1089" s="401">
        <v>12</v>
      </c>
      <c r="J1089" s="402"/>
      <c r="K1089" s="403">
        <f t="shared" si="84"/>
        <v>0</v>
      </c>
      <c r="L1089" s="404">
        <f t="shared" si="85"/>
        <v>0</v>
      </c>
      <c r="M1089" s="405" t="str">
        <f t="shared" si="86"/>
        <v/>
      </c>
      <c r="N1089" s="412"/>
    </row>
    <row r="1090" spans="1:14" ht="22.5" customHeight="1">
      <c r="A1090" s="393" t="s">
        <v>23558</v>
      </c>
      <c r="B1090" s="407">
        <v>8806164172346</v>
      </c>
      <c r="C1090" s="408" t="s">
        <v>29504</v>
      </c>
      <c r="D1090" s="409" t="s">
        <v>29517</v>
      </c>
      <c r="E1090" s="410">
        <v>8000</v>
      </c>
      <c r="F1090" s="411">
        <v>0.67</v>
      </c>
      <c r="G1090" s="399">
        <f t="shared" si="82"/>
        <v>5360</v>
      </c>
      <c r="H1090" s="400" t="str">
        <f t="shared" si="83"/>
        <v>Введите курс</v>
      </c>
      <c r="I1090" s="401">
        <v>44</v>
      </c>
      <c r="J1090" s="402"/>
      <c r="K1090" s="403">
        <f t="shared" si="84"/>
        <v>0</v>
      </c>
      <c r="L1090" s="404">
        <f t="shared" si="85"/>
        <v>0</v>
      </c>
      <c r="M1090" s="405" t="str">
        <f t="shared" si="86"/>
        <v/>
      </c>
      <c r="N1090" s="412"/>
    </row>
    <row r="1091" spans="1:14" ht="22.5" customHeight="1">
      <c r="A1091" s="393" t="s">
        <v>23559</v>
      </c>
      <c r="B1091" s="407">
        <v>8806164172223</v>
      </c>
      <c r="C1091" s="408" t="s">
        <v>29518</v>
      </c>
      <c r="D1091" s="409" t="s">
        <v>29519</v>
      </c>
      <c r="E1091" s="410">
        <v>4000</v>
      </c>
      <c r="F1091" s="398">
        <v>0.5</v>
      </c>
      <c r="G1091" s="399">
        <f t="shared" si="82"/>
        <v>2000</v>
      </c>
      <c r="H1091" s="400" t="str">
        <f t="shared" si="83"/>
        <v>Введите курс</v>
      </c>
      <c r="I1091" s="401">
        <v>10</v>
      </c>
      <c r="J1091" s="402"/>
      <c r="K1091" s="403">
        <f t="shared" si="84"/>
        <v>0</v>
      </c>
      <c r="L1091" s="404">
        <f t="shared" si="85"/>
        <v>0</v>
      </c>
      <c r="M1091" s="405" t="str">
        <f t="shared" si="86"/>
        <v/>
      </c>
      <c r="N1091" s="412"/>
    </row>
  </sheetData>
  <sheetProtection algorithmName="SHA-512" hashValue="f8XpkhLaLMz/SGsK/PHG29zRGSIEM+rzDOTgKoyQFtEoED2PKCLvAUsd2vFuNwseXH2V9Nb4r1u4paOAni4WAw==" saltValue="TjjRerAlBCf1LSxBDHgxVw==" spinCount="100000" sheet="1" autoFilter="0" pivotTables="0"/>
  <autoFilter ref="A2:N1091" xr:uid="{00000000-0009-0000-0000-000016000000}"/>
  <mergeCells count="2">
    <mergeCell ref="A1:D1"/>
    <mergeCell ref="E1:F1"/>
  </mergeCells>
  <phoneticPr fontId="60" type="noConversion"/>
  <conditionalFormatting sqref="A2:A3 A5 A7 A9:A1048576">
    <cfRule type="duplicateValues" dxfId="35" priority="5"/>
  </conditionalFormatting>
  <conditionalFormatting sqref="A2:A3 A5 A7 A9:A1048576">
    <cfRule type="duplicateValues" dxfId="34" priority="4"/>
  </conditionalFormatting>
  <conditionalFormatting sqref="A2:A1048576">
    <cfRule type="duplicateValues" dxfId="33" priority="27"/>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 A498 A500 A502 A504 A506 A508 A510 A512 A514 A516 A518 A520 A522 A524 A526 A528 A530 A532 A534 A536 A538 A540 A542 A544 A546 A548 A550 A552 A554 A556 A558 A560 A562 A564 A566 A568 A570 A572 A574 A576 A578 A580 A582 A584 A586 A588 A590 A592 A594 A596 A598 A600 A602 A604 A606 A608 A610 A612 A614 A616 A618 A620 A622 A624 A626 A628 A630 A632 A634 A636 A638 A640 A642 A644 A646 A648 A650 A652 A654 A656 A658 A660 A662 A664 A666 A668 A670 A672 A674 A676 A678 A680 A682 A684 A686 A688 A690 A692 A694 A696 A698 A700 A702 A704 A706 A708 A710 A712 A714 A716 A718 A720 A722 A724 A726 A728 A730 A732 A734 A736 A738 A740 A742 A744 A746 A748 A750 A752 A754 A756 A758 A760 A762 A764 A766 A768 A770 A772 A774 A776 A778 A780 A782 A784 A786 A788 A790 A792 A794 A796 A798 A800 A802 A804 A806 A808 A810 A812 A814 A816 A818 A820 A822 A824 A826 A828 A830 A832 A834 A836 A838 A840 A842 A844 A846 A848 A850 A852 A854 A856 A858 A860 A862 A864 A866 A868 A870 A872 A874 A876 A878 A880 A882 A884 A886 A888 A890 A892 A894 A896 A898 A900 A902 A904 A906 A908 A910 A912 A914 A916 A918 A920 A922 A924 A926 A928 A930 A932 A934 A936 A938 A940 A942 A944 A946 A948 A950 A952 A954 A956 A958 A960 A962 A964 A966 A968 A970 A972 A974 A976 A978 A980 A982 A984 A986 A988 A990 A992 A994 A996 A998 A1000 A1002 A1004 A1006 A1008 A1010 A1012 A1014 A1016 A1018 A1020 A1022 A1024 A1026 A1028 A1030 A1032 A1034 A1036 A1038 A1040 A1042 A1044 A1046 A1048 A1050 A1052 A1054 A1056 A1058 A1060 A1062 A1064 A1066 A1068 A1070 A1072 A1074 A1076 A1078 A1080 A1082 A1084 A1086 A1088 A1090">
    <cfRule type="duplicateValues" dxfId="32" priority="2"/>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 A498 A500 A502 A504 A506 A508 A510 A512 A514 A516 A518 A520 A522 A524 A526 A528 A530 A532 A534 A536 A538 A540 A542 A544 A546 A548 A550 A552 A554 A556 A558 A560 A562 A564 A566 A568 A570 A572 A574 A576 A578 A580 A582 A584 A586 A588 A590 A592 A594 A596 A598 A600 A602 A604 A606 A608 A610 A612 A614 A616 A618 A620 A622 A624 A626 A628 A630 A632 A634 A636 A638 A640 A642 A644 A646 A648 A650 A652 A654 A656 A658 A660 A662 A664 A666 A668 A670 A672 A674 A676 A678 A680 A682 A684 A686 A688 A690 A692 A694 A696 A698 A700 A702 A704 A706 A708 A710 A712 A714 A716 A718 A720 A722 A724 A726 A728 A730 A732 A734 A736 A738 A740 A742 A744 A746 A748 A750 A752 A754 A756 A758 A760 A762 A764 A766 A768 A770 A772 A774 A776 A778 A780 A782 A784 A786 A788 A790 A792 A794 A796 A798 A800 A802 A804 A806 A808 A810 A812 A814 A816 A818 A820 A822 A824 A826 A828 A830 A832 A834 A836 A838 A840 A842 A844 A846 A848 A850 A852 A854 A856 A858 A860 A862 A864 A866 A868 A870 A872 A874 A876 A878 A880 A882 A884 A886 A888 A890 A892 A894 A896 A898 A900 A902 A904 A906 A908 A910 A912 A914 A916 A918 A920 A922 A924 A926 A928 A930 A932 A934 A936 A938 A940 A942 A944 A946 A948 A950 A952 A954 A956 A958 A960 A962 A964 A966 A968 A970 A972 A974 A976 A978 A980 A982 A984 A986 A988 A990 A992 A994 A996 A998 A1000 A1002 A1004 A1006 A1008 A1010 A1012 A1014 A1016 A1018 A1020 A1022 A1024 A1026 A1028 A1030 A1032 A1034 A1036 A1038 A1040 A1042 A1044 A1046 A1048 A1050 A1052 A1054 A1056 A1058 A1060 A1062 A1064 A1066 A1068 A1070 A1072 A1074 A1076 A1078 A1080 A1082 A1084 A1086 A1088 A1090">
    <cfRule type="duplicateValues" dxfId="31" priority="1"/>
  </conditionalFormatting>
  <hyperlinks>
    <hyperlink ref="G1" r:id="rId1" display="Узнать курс $ к KRW" xr:uid="{00000000-0004-0000-1600-000000000000}"/>
    <hyperlink ref="N1" location="Главная!A1" display="Главная!A1" xr:uid="{00000000-0004-0000-1600-000001000000}"/>
  </hyperlinks>
  <pageMargins left="0.7" right="0.7" top="0.75" bottom="0.75" header="0.3" footer="0.3"/>
  <pageSetup paperSize="9" scale="34" orientation="portrait" horizontalDpi="4294967293" verticalDpi="4294967293"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D3AB4-AB8F-4F40-BF83-55A1024661D6}">
  <sheetPr>
    <pageSetUpPr fitToPage="1"/>
  </sheetPr>
  <dimension ref="A1:N716"/>
  <sheetViews>
    <sheetView zoomScaleNormal="100" zoomScaleSheetLayoutView="75" workbookViewId="0">
      <pane ySplit="2" topLeftCell="A3" activePane="bottomLeft" state="frozen"/>
      <selection pane="bottomLeft" activeCell="J3" sqref="J3"/>
    </sheetView>
  </sheetViews>
  <sheetFormatPr defaultColWidth="9" defaultRowHeight="22.5" customHeight="1"/>
  <cols>
    <col min="1" max="1" width="13.7109375" style="61" customWidth="1"/>
    <col min="2" max="2" width="15.7109375" style="59" customWidth="1"/>
    <col min="3" max="3" width="67.7109375" style="60" hidden="1" customWidth="1"/>
    <col min="4" max="4" width="58.7109375" style="61" customWidth="1"/>
    <col min="5" max="5" width="15.28515625" style="107" customWidth="1"/>
    <col min="6" max="6" width="13.42578125" style="108" customWidth="1"/>
    <col min="7" max="7" width="14.140625" style="104" customWidth="1"/>
    <col min="8" max="8" width="14.7109375" style="320" customWidth="1"/>
    <col min="9" max="9" width="14.7109375" style="321" customWidth="1"/>
    <col min="10" max="10" width="16.28515625" style="67" customWidth="1"/>
    <col min="11" max="11" width="16.42578125" style="113" customWidth="1"/>
    <col min="12" max="13" width="19.7109375" style="114" customWidth="1"/>
    <col min="14" max="14" width="30.7109375" style="61" customWidth="1"/>
    <col min="15" max="16384" width="9" style="306"/>
  </cols>
  <sheetData>
    <row r="1" spans="1:14" s="304" customFormat="1" ht="64.150000000000006" customHeight="1">
      <c r="A1" s="484" t="s">
        <v>23945</v>
      </c>
      <c r="B1" s="484"/>
      <c r="C1" s="484"/>
      <c r="D1" s="484"/>
      <c r="E1" s="489" t="s">
        <v>26197</v>
      </c>
      <c r="F1" s="490"/>
      <c r="G1" s="296" t="s">
        <v>26198</v>
      </c>
      <c r="H1" s="299"/>
      <c r="I1" s="10" t="s">
        <v>5</v>
      </c>
      <c r="J1" s="300">
        <f>SUM(J3:J716)</f>
        <v>0</v>
      </c>
      <c r="K1" s="301">
        <f>SUM(K3:K716)</f>
        <v>0</v>
      </c>
      <c r="L1" s="302">
        <f>SUM(L3:L716)</f>
        <v>0</v>
      </c>
      <c r="M1" s="303">
        <f>SUM(M3:M716)</f>
        <v>0</v>
      </c>
      <c r="N1" s="380" t="s">
        <v>26186</v>
      </c>
    </row>
    <row r="2" spans="1:14" ht="50.1" customHeight="1">
      <c r="A2" s="17" t="s">
        <v>8</v>
      </c>
      <c r="B2" s="18" t="s">
        <v>9</v>
      </c>
      <c r="C2" s="305" t="s">
        <v>10</v>
      </c>
      <c r="D2" s="20" t="s">
        <v>11</v>
      </c>
      <c r="E2" s="80" t="s">
        <v>18</v>
      </c>
      <c r="F2" s="81" t="s">
        <v>19</v>
      </c>
      <c r="G2" s="23" t="s">
        <v>6</v>
      </c>
      <c r="H2" s="83" t="s">
        <v>33144</v>
      </c>
      <c r="I2" s="84" t="s">
        <v>33143</v>
      </c>
      <c r="J2" s="26" t="s">
        <v>20</v>
      </c>
      <c r="K2" s="27" t="s">
        <v>12</v>
      </c>
      <c r="L2" s="28" t="s">
        <v>21</v>
      </c>
      <c r="M2" s="28" t="s">
        <v>22</v>
      </c>
      <c r="N2" s="29" t="s">
        <v>23</v>
      </c>
    </row>
    <row r="3" spans="1:14" ht="24" customHeight="1">
      <c r="A3" s="307" t="s">
        <v>23946</v>
      </c>
      <c r="B3" s="32">
        <v>8806194051406</v>
      </c>
      <c r="C3" s="308" t="s">
        <v>26199</v>
      </c>
      <c r="D3" s="309" t="s">
        <v>26200</v>
      </c>
      <c r="E3" s="38">
        <v>11000</v>
      </c>
      <c r="F3" s="36">
        <v>0.48</v>
      </c>
      <c r="G3" s="310">
        <v>6</v>
      </c>
      <c r="H3" s="38">
        <f>Таблица64[[#This Row],[Розничная цена KRW]]*Таблица64[[#This Row],[Коэфициент стоимости]]</f>
        <v>5280</v>
      </c>
      <c r="I3" s="39" t="str">
        <f>IF($H$1="","Введите курс",Таблица64[[#This Row],[Оптовая цена KRW                       за 1шт]]/$H$1)</f>
        <v>Введите курс</v>
      </c>
      <c r="J3" s="311"/>
      <c r="K3" s="40">
        <f>Таблица64[[#This Row],[Заказ коробок ]]*Таблица64[[#This Row],[Кол-во шт в коробке]]</f>
        <v>0</v>
      </c>
      <c r="L3" s="38">
        <f>Таблица64[[#This Row],[Общее кол-во шт]]*Таблица64[[#This Row],[Оптовая цена KRW                       за 1шт]]</f>
        <v>0</v>
      </c>
      <c r="M3" s="41" t="str">
        <f>IFERROR(Таблица64[[#This Row],[Общее кол-во шт]]*Таблица64[[#This Row],[Оптовая цена USD                       за 1шт]],"")</f>
        <v/>
      </c>
      <c r="N3" s="312"/>
    </row>
    <row r="4" spans="1:14" ht="22.5" customHeight="1">
      <c r="A4" s="307" t="s">
        <v>23948</v>
      </c>
      <c r="B4" s="313">
        <v>8806194051413</v>
      </c>
      <c r="C4" s="314" t="s">
        <v>26201</v>
      </c>
      <c r="D4" s="315" t="s">
        <v>26202</v>
      </c>
      <c r="E4" s="43">
        <v>11000</v>
      </c>
      <c r="F4" s="226">
        <v>0.48</v>
      </c>
      <c r="G4" s="316">
        <v>6</v>
      </c>
      <c r="H4" s="317">
        <f>Таблица64[[#This Row],[Розничная цена KRW]]*Таблица64[[#This Row],[Коэфициент стоимости]]</f>
        <v>5280</v>
      </c>
      <c r="I4" s="210" t="str">
        <f>IF($H$1="","Введите курс",Таблица64[[#This Row],[Оптовая цена KRW                       за 1шт]]/$H$1)</f>
        <v>Введите курс</v>
      </c>
      <c r="J4" s="318"/>
      <c r="K4" s="211">
        <f>Таблица64[[#This Row],[Заказ коробок ]]*Таблица64[[#This Row],[Кол-во шт в коробке]]</f>
        <v>0</v>
      </c>
      <c r="L4" s="212">
        <f>Таблица64[[#This Row],[Общее кол-во шт]]*Таблица64[[#This Row],[Оптовая цена KRW                       за 1шт]]</f>
        <v>0</v>
      </c>
      <c r="M4" s="227" t="str">
        <f>IFERROR(Таблица64[[#This Row],[Общее кол-во шт]]*Таблица64[[#This Row],[Оптовая цена USD                       за 1шт]],"")</f>
        <v/>
      </c>
      <c r="N4" s="319"/>
    </row>
    <row r="5" spans="1:14" ht="22.5" customHeight="1">
      <c r="A5" s="307" t="s">
        <v>23949</v>
      </c>
      <c r="B5" s="313">
        <v>8806194051420</v>
      </c>
      <c r="C5" s="314" t="s">
        <v>26203</v>
      </c>
      <c r="D5" s="315" t="s">
        <v>26204</v>
      </c>
      <c r="E5" s="43">
        <v>11000</v>
      </c>
      <c r="F5" s="226">
        <v>0.48</v>
      </c>
      <c r="G5" s="316">
        <v>6</v>
      </c>
      <c r="H5" s="317">
        <f>Таблица64[[#This Row],[Розничная цена KRW]]*Таблица64[[#This Row],[Коэфициент стоимости]]</f>
        <v>5280</v>
      </c>
      <c r="I5" s="210" t="str">
        <f>IF($H$1="","Введите курс",Таблица64[[#This Row],[Оптовая цена KRW                       за 1шт]]/$H$1)</f>
        <v>Введите курс</v>
      </c>
      <c r="J5" s="318"/>
      <c r="K5" s="211">
        <f>Таблица64[[#This Row],[Заказ коробок ]]*Таблица64[[#This Row],[Кол-во шт в коробке]]</f>
        <v>0</v>
      </c>
      <c r="L5" s="212">
        <f>Таблица64[[#This Row],[Общее кол-во шт]]*Таблица64[[#This Row],[Оптовая цена KRW                       за 1шт]]</f>
        <v>0</v>
      </c>
      <c r="M5" s="227" t="str">
        <f>IFERROR(Таблица64[[#This Row],[Общее кол-во шт]]*Таблица64[[#This Row],[Оптовая цена USD                       за 1шт]],"")</f>
        <v/>
      </c>
      <c r="N5" s="319"/>
    </row>
    <row r="6" spans="1:14" ht="22.5" customHeight="1">
      <c r="A6" s="307" t="s">
        <v>23951</v>
      </c>
      <c r="B6" s="313">
        <v>8806194053141</v>
      </c>
      <c r="C6" s="314" t="s">
        <v>26205</v>
      </c>
      <c r="D6" s="315" t="s">
        <v>26206</v>
      </c>
      <c r="E6" s="43">
        <v>55000</v>
      </c>
      <c r="F6" s="226">
        <v>0.48</v>
      </c>
      <c r="G6" s="316">
        <v>4</v>
      </c>
      <c r="H6" s="317">
        <f>Таблица64[[#This Row],[Розничная цена KRW]]*Таблица64[[#This Row],[Коэфициент стоимости]]</f>
        <v>26400</v>
      </c>
      <c r="I6" s="210" t="str">
        <f>IF($H$1="","Введите курс",Таблица64[[#This Row],[Оптовая цена KRW                       за 1шт]]/$H$1)</f>
        <v>Введите курс</v>
      </c>
      <c r="J6" s="318"/>
      <c r="K6" s="211">
        <f>Таблица64[[#This Row],[Заказ коробок ]]*Таблица64[[#This Row],[Кол-во шт в коробке]]</f>
        <v>0</v>
      </c>
      <c r="L6" s="212">
        <f>Таблица64[[#This Row],[Общее кол-во шт]]*Таблица64[[#This Row],[Оптовая цена KRW                       за 1шт]]</f>
        <v>0</v>
      </c>
      <c r="M6" s="227" t="str">
        <f>IFERROR(Таблица64[[#This Row],[Общее кол-во шт]]*Таблица64[[#This Row],[Оптовая цена USD                       за 1шт]],"")</f>
        <v/>
      </c>
      <c r="N6" s="319"/>
    </row>
    <row r="7" spans="1:14" ht="22.5" customHeight="1">
      <c r="A7" s="307" t="s">
        <v>23953</v>
      </c>
      <c r="B7" s="313">
        <v>8806194051383</v>
      </c>
      <c r="C7" s="314" t="s">
        <v>26207</v>
      </c>
      <c r="D7" s="315" t="s">
        <v>26208</v>
      </c>
      <c r="E7" s="43">
        <v>11900</v>
      </c>
      <c r="F7" s="226">
        <v>0.48</v>
      </c>
      <c r="G7" s="316">
        <v>6</v>
      </c>
      <c r="H7" s="317">
        <f>Таблица64[[#This Row],[Розничная цена KRW]]*Таблица64[[#This Row],[Коэфициент стоимости]]</f>
        <v>5712</v>
      </c>
      <c r="I7" s="210" t="str">
        <f>IF($H$1="","Введите курс",Таблица64[[#This Row],[Оптовая цена KRW                       за 1шт]]/$H$1)</f>
        <v>Введите курс</v>
      </c>
      <c r="J7" s="318"/>
      <c r="K7" s="211">
        <f>Таблица64[[#This Row],[Заказ коробок ]]*Таблица64[[#This Row],[Кол-во шт в коробке]]</f>
        <v>0</v>
      </c>
      <c r="L7" s="212">
        <f>Таблица64[[#This Row],[Общее кол-во шт]]*Таблица64[[#This Row],[Оптовая цена KRW                       за 1шт]]</f>
        <v>0</v>
      </c>
      <c r="M7" s="227" t="str">
        <f>IFERROR(Таблица64[[#This Row],[Общее кол-во шт]]*Таблица64[[#This Row],[Оптовая цена USD                       за 1шт]],"")</f>
        <v/>
      </c>
      <c r="N7" s="319"/>
    </row>
    <row r="8" spans="1:14" ht="22.5" customHeight="1">
      <c r="A8" s="307" t="s">
        <v>23955</v>
      </c>
      <c r="B8" s="313">
        <v>8806194052083</v>
      </c>
      <c r="C8" s="314" t="s">
        <v>26209</v>
      </c>
      <c r="D8" s="315" t="s">
        <v>26210</v>
      </c>
      <c r="E8" s="43">
        <v>15000</v>
      </c>
      <c r="F8" s="226">
        <v>0.48</v>
      </c>
      <c r="G8" s="316">
        <v>6</v>
      </c>
      <c r="H8" s="317">
        <f>Таблица64[[#This Row],[Розничная цена KRW]]*Таблица64[[#This Row],[Коэфициент стоимости]]</f>
        <v>7200</v>
      </c>
      <c r="I8" s="210" t="str">
        <f>IF($H$1="","Введите курс",Таблица64[[#This Row],[Оптовая цена KRW                       за 1шт]]/$H$1)</f>
        <v>Введите курс</v>
      </c>
      <c r="J8" s="318"/>
      <c r="K8" s="211">
        <f>Таблица64[[#This Row],[Заказ коробок ]]*Таблица64[[#This Row],[Кол-во шт в коробке]]</f>
        <v>0</v>
      </c>
      <c r="L8" s="212">
        <f>Таблица64[[#This Row],[Общее кол-во шт]]*Таблица64[[#This Row],[Оптовая цена KRW                       за 1шт]]</f>
        <v>0</v>
      </c>
      <c r="M8" s="227" t="str">
        <f>IFERROR(Таблица64[[#This Row],[Общее кол-во шт]]*Таблица64[[#This Row],[Оптовая цена USD                       за 1шт]],"")</f>
        <v/>
      </c>
      <c r="N8" s="319"/>
    </row>
    <row r="9" spans="1:14" ht="22.5" customHeight="1">
      <c r="A9" s="307" t="s">
        <v>23957</v>
      </c>
      <c r="B9" s="313">
        <v>8806194052090</v>
      </c>
      <c r="C9" s="314" t="s">
        <v>26211</v>
      </c>
      <c r="D9" s="315" t="s">
        <v>26212</v>
      </c>
      <c r="E9" s="43">
        <v>15000</v>
      </c>
      <c r="F9" s="226">
        <v>0.48</v>
      </c>
      <c r="G9" s="316">
        <v>6</v>
      </c>
      <c r="H9" s="317">
        <f>Таблица64[[#This Row],[Розничная цена KRW]]*Таблица64[[#This Row],[Коэфициент стоимости]]</f>
        <v>7200</v>
      </c>
      <c r="I9" s="210" t="str">
        <f>IF($H$1="","Введите курс",Таблица64[[#This Row],[Оптовая цена KRW                       за 1шт]]/$H$1)</f>
        <v>Введите курс</v>
      </c>
      <c r="J9" s="318"/>
      <c r="K9" s="211">
        <f>Таблица64[[#This Row],[Заказ коробок ]]*Таблица64[[#This Row],[Кол-во шт в коробке]]</f>
        <v>0</v>
      </c>
      <c r="L9" s="212">
        <f>Таблица64[[#This Row],[Общее кол-во шт]]*Таблица64[[#This Row],[Оптовая цена KRW                       за 1шт]]</f>
        <v>0</v>
      </c>
      <c r="M9" s="227" t="str">
        <f>IFERROR(Таблица64[[#This Row],[Общее кол-во шт]]*Таблица64[[#This Row],[Оптовая цена USD                       за 1шт]],"")</f>
        <v/>
      </c>
      <c r="N9" s="319"/>
    </row>
    <row r="10" spans="1:14" ht="22.5" customHeight="1">
      <c r="A10" s="307" t="s">
        <v>23958</v>
      </c>
      <c r="B10" s="313">
        <v>8806194052106</v>
      </c>
      <c r="C10" s="314" t="s">
        <v>26213</v>
      </c>
      <c r="D10" s="315" t="s">
        <v>26214</v>
      </c>
      <c r="E10" s="43">
        <v>15000</v>
      </c>
      <c r="F10" s="226">
        <v>0.48</v>
      </c>
      <c r="G10" s="316">
        <v>6</v>
      </c>
      <c r="H10" s="317">
        <f>Таблица64[[#This Row],[Розничная цена KRW]]*Таблица64[[#This Row],[Коэфициент стоимости]]</f>
        <v>7200</v>
      </c>
      <c r="I10" s="210" t="str">
        <f>IF($H$1="","Введите курс",Таблица64[[#This Row],[Оптовая цена KRW                       за 1шт]]/$H$1)</f>
        <v>Введите курс</v>
      </c>
      <c r="J10" s="318"/>
      <c r="K10" s="211">
        <f>Таблица64[[#This Row],[Заказ коробок ]]*Таблица64[[#This Row],[Кол-во шт в коробке]]</f>
        <v>0</v>
      </c>
      <c r="L10" s="212">
        <f>Таблица64[[#This Row],[Общее кол-во шт]]*Таблица64[[#This Row],[Оптовая цена KRW                       за 1шт]]</f>
        <v>0</v>
      </c>
      <c r="M10" s="227" t="str">
        <f>IFERROR(Таблица64[[#This Row],[Общее кол-во шт]]*Таблица64[[#This Row],[Оптовая цена USD                       за 1шт]],"")</f>
        <v/>
      </c>
      <c r="N10" s="319"/>
    </row>
    <row r="11" spans="1:14" ht="22.5" customHeight="1">
      <c r="A11" s="307" t="s">
        <v>23959</v>
      </c>
      <c r="B11" s="313">
        <v>8806194051796</v>
      </c>
      <c r="C11" s="314" t="s">
        <v>26215</v>
      </c>
      <c r="D11" s="315" t="s">
        <v>26216</v>
      </c>
      <c r="E11" s="43">
        <v>18800</v>
      </c>
      <c r="F11" s="226">
        <v>0.48</v>
      </c>
      <c r="G11" s="316">
        <v>10</v>
      </c>
      <c r="H11" s="317">
        <f>Таблица64[[#This Row],[Розничная цена KRW]]*Таблица64[[#This Row],[Коэфициент стоимости]]</f>
        <v>9024</v>
      </c>
      <c r="I11" s="210" t="str">
        <f>IF($H$1="","Введите курс",Таблица64[[#This Row],[Оптовая цена KRW                       за 1шт]]/$H$1)</f>
        <v>Введите курс</v>
      </c>
      <c r="J11" s="318"/>
      <c r="K11" s="211">
        <f>Таблица64[[#This Row],[Заказ коробок ]]*Таблица64[[#This Row],[Кол-во шт в коробке]]</f>
        <v>0</v>
      </c>
      <c r="L11" s="212">
        <f>Таблица64[[#This Row],[Общее кол-во шт]]*Таблица64[[#This Row],[Оптовая цена KRW                       за 1шт]]</f>
        <v>0</v>
      </c>
      <c r="M11" s="227" t="str">
        <f>IFERROR(Таблица64[[#This Row],[Общее кол-во шт]]*Таблица64[[#This Row],[Оптовая цена USD                       за 1шт]],"")</f>
        <v/>
      </c>
      <c r="N11" s="319"/>
    </row>
    <row r="12" spans="1:14" ht="22.5" customHeight="1">
      <c r="A12" s="307" t="s">
        <v>23961</v>
      </c>
      <c r="B12" s="313">
        <v>8806194051802</v>
      </c>
      <c r="C12" s="314" t="s">
        <v>26217</v>
      </c>
      <c r="D12" s="315" t="s">
        <v>26218</v>
      </c>
      <c r="E12" s="43">
        <v>18800</v>
      </c>
      <c r="F12" s="226">
        <v>0.48</v>
      </c>
      <c r="G12" s="316">
        <v>10</v>
      </c>
      <c r="H12" s="317">
        <f>Таблица64[[#This Row],[Розничная цена KRW]]*Таблица64[[#This Row],[Коэфициент стоимости]]</f>
        <v>9024</v>
      </c>
      <c r="I12" s="210" t="str">
        <f>IF($H$1="","Введите курс",Таблица64[[#This Row],[Оптовая цена KRW                       за 1шт]]/$H$1)</f>
        <v>Введите курс</v>
      </c>
      <c r="J12" s="318"/>
      <c r="K12" s="211">
        <f>Таблица64[[#This Row],[Заказ коробок ]]*Таблица64[[#This Row],[Кол-во шт в коробке]]</f>
        <v>0</v>
      </c>
      <c r="L12" s="212">
        <f>Таблица64[[#This Row],[Общее кол-во шт]]*Таблица64[[#This Row],[Оптовая цена KRW                       за 1шт]]</f>
        <v>0</v>
      </c>
      <c r="M12" s="227" t="str">
        <f>IFERROR(Таблица64[[#This Row],[Общее кол-во шт]]*Таблица64[[#This Row],[Оптовая цена USD                       за 1шт]],"")</f>
        <v/>
      </c>
      <c r="N12" s="319"/>
    </row>
    <row r="13" spans="1:14" ht="22.5" customHeight="1">
      <c r="A13" s="307" t="s">
        <v>23963</v>
      </c>
      <c r="B13" s="313">
        <v>8806194051819</v>
      </c>
      <c r="C13" s="314" t="s">
        <v>26219</v>
      </c>
      <c r="D13" s="315" t="s">
        <v>26220</v>
      </c>
      <c r="E13" s="43">
        <v>18800</v>
      </c>
      <c r="F13" s="226">
        <v>0.48</v>
      </c>
      <c r="G13" s="316">
        <v>10</v>
      </c>
      <c r="H13" s="317">
        <f>Таблица64[[#This Row],[Розничная цена KRW]]*Таблица64[[#This Row],[Коэфициент стоимости]]</f>
        <v>9024</v>
      </c>
      <c r="I13" s="210" t="str">
        <f>IF($H$1="","Введите курс",Таблица64[[#This Row],[Оптовая цена KRW                       за 1шт]]/$H$1)</f>
        <v>Введите курс</v>
      </c>
      <c r="J13" s="318"/>
      <c r="K13" s="211">
        <f>Таблица64[[#This Row],[Заказ коробок ]]*Таблица64[[#This Row],[Кол-во шт в коробке]]</f>
        <v>0</v>
      </c>
      <c r="L13" s="212">
        <f>Таблица64[[#This Row],[Общее кол-во шт]]*Таблица64[[#This Row],[Оптовая цена KRW                       за 1шт]]</f>
        <v>0</v>
      </c>
      <c r="M13" s="227" t="str">
        <f>IFERROR(Таблица64[[#This Row],[Общее кол-во шт]]*Таблица64[[#This Row],[Оптовая цена USD                       за 1шт]],"")</f>
        <v/>
      </c>
      <c r="N13" s="319"/>
    </row>
    <row r="14" spans="1:14" ht="22.5" customHeight="1">
      <c r="A14" s="307" t="s">
        <v>23965</v>
      </c>
      <c r="B14" s="313">
        <v>8806194051826</v>
      </c>
      <c r="C14" s="314" t="s">
        <v>26221</v>
      </c>
      <c r="D14" s="315" t="s">
        <v>26222</v>
      </c>
      <c r="E14" s="43">
        <v>18800</v>
      </c>
      <c r="F14" s="226">
        <v>0.48</v>
      </c>
      <c r="G14" s="316">
        <v>10</v>
      </c>
      <c r="H14" s="317">
        <f>Таблица64[[#This Row],[Розничная цена KRW]]*Таблица64[[#This Row],[Коэфициент стоимости]]</f>
        <v>9024</v>
      </c>
      <c r="I14" s="210" t="str">
        <f>IF($H$1="","Введите курс",Таблица64[[#This Row],[Оптовая цена KRW                       за 1шт]]/$H$1)</f>
        <v>Введите курс</v>
      </c>
      <c r="J14" s="318"/>
      <c r="K14" s="211">
        <f>Таблица64[[#This Row],[Заказ коробок ]]*Таблица64[[#This Row],[Кол-во шт в коробке]]</f>
        <v>0</v>
      </c>
      <c r="L14" s="212">
        <f>Таблица64[[#This Row],[Общее кол-во шт]]*Таблица64[[#This Row],[Оптовая цена KRW                       за 1шт]]</f>
        <v>0</v>
      </c>
      <c r="M14" s="227" t="str">
        <f>IFERROR(Таблица64[[#This Row],[Общее кол-во шт]]*Таблица64[[#This Row],[Оптовая цена USD                       за 1шт]],"")</f>
        <v/>
      </c>
      <c r="N14" s="319"/>
    </row>
    <row r="15" spans="1:14" ht="22.5" customHeight="1">
      <c r="A15" s="307" t="s">
        <v>23966</v>
      </c>
      <c r="B15" s="313">
        <v>8806194051840</v>
      </c>
      <c r="C15" s="314" t="s">
        <v>26223</v>
      </c>
      <c r="D15" s="315" t="s">
        <v>26224</v>
      </c>
      <c r="E15" s="43">
        <v>18800</v>
      </c>
      <c r="F15" s="226">
        <v>0.48</v>
      </c>
      <c r="G15" s="316">
        <v>10</v>
      </c>
      <c r="H15" s="317">
        <f>Таблица64[[#This Row],[Розничная цена KRW]]*Таблица64[[#This Row],[Коэфициент стоимости]]</f>
        <v>9024</v>
      </c>
      <c r="I15" s="210" t="str">
        <f>IF($H$1="","Введите курс",Таблица64[[#This Row],[Оптовая цена KRW                       за 1шт]]/$H$1)</f>
        <v>Введите курс</v>
      </c>
      <c r="J15" s="318"/>
      <c r="K15" s="211">
        <f>Таблица64[[#This Row],[Заказ коробок ]]*Таблица64[[#This Row],[Кол-во шт в коробке]]</f>
        <v>0</v>
      </c>
      <c r="L15" s="212">
        <f>Таблица64[[#This Row],[Общее кол-во шт]]*Таблица64[[#This Row],[Оптовая цена KRW                       за 1шт]]</f>
        <v>0</v>
      </c>
      <c r="M15" s="227" t="str">
        <f>IFERROR(Таблица64[[#This Row],[Общее кол-во шт]]*Таблица64[[#This Row],[Оптовая цена USD                       за 1шт]],"")</f>
        <v/>
      </c>
      <c r="N15" s="319"/>
    </row>
    <row r="16" spans="1:14" ht="22.5" customHeight="1">
      <c r="A16" s="307" t="s">
        <v>23967</v>
      </c>
      <c r="B16" s="313">
        <v>8806194051871</v>
      </c>
      <c r="C16" s="314" t="s">
        <v>26225</v>
      </c>
      <c r="D16" s="315" t="s">
        <v>26226</v>
      </c>
      <c r="E16" s="43">
        <v>18800</v>
      </c>
      <c r="F16" s="226">
        <v>0.48</v>
      </c>
      <c r="G16" s="316">
        <v>10</v>
      </c>
      <c r="H16" s="317">
        <f>Таблица64[[#This Row],[Розничная цена KRW]]*Таблица64[[#This Row],[Коэфициент стоимости]]</f>
        <v>9024</v>
      </c>
      <c r="I16" s="210" t="str">
        <f>IF($H$1="","Введите курс",Таблица64[[#This Row],[Оптовая цена KRW                       за 1шт]]/$H$1)</f>
        <v>Введите курс</v>
      </c>
      <c r="J16" s="318"/>
      <c r="K16" s="211">
        <f>Таблица64[[#This Row],[Заказ коробок ]]*Таблица64[[#This Row],[Кол-во шт в коробке]]</f>
        <v>0</v>
      </c>
      <c r="L16" s="212">
        <f>Таблица64[[#This Row],[Общее кол-во шт]]*Таблица64[[#This Row],[Оптовая цена KRW                       за 1шт]]</f>
        <v>0</v>
      </c>
      <c r="M16" s="227" t="str">
        <f>IFERROR(Таблица64[[#This Row],[Общее кол-во шт]]*Таблица64[[#This Row],[Оптовая цена USD                       за 1шт]],"")</f>
        <v/>
      </c>
      <c r="N16" s="319"/>
    </row>
    <row r="17" spans="1:14" ht="22.5" customHeight="1">
      <c r="A17" s="307" t="s">
        <v>23968</v>
      </c>
      <c r="B17" s="313">
        <v>8806194051833</v>
      </c>
      <c r="C17" s="314" t="s">
        <v>26227</v>
      </c>
      <c r="D17" s="315" t="s">
        <v>26228</v>
      </c>
      <c r="E17" s="43">
        <v>17800</v>
      </c>
      <c r="F17" s="226">
        <v>0.48</v>
      </c>
      <c r="G17" s="316">
        <v>10</v>
      </c>
      <c r="H17" s="317">
        <f>Таблица64[[#This Row],[Розничная цена KRW]]*Таблица64[[#This Row],[Коэфициент стоимости]]</f>
        <v>8544</v>
      </c>
      <c r="I17" s="210" t="str">
        <f>IF($H$1="","Введите курс",Таблица64[[#This Row],[Оптовая цена KRW                       за 1шт]]/$H$1)</f>
        <v>Введите курс</v>
      </c>
      <c r="J17" s="318"/>
      <c r="K17" s="211">
        <f>Таблица64[[#This Row],[Заказ коробок ]]*Таблица64[[#This Row],[Кол-во шт в коробке]]</f>
        <v>0</v>
      </c>
      <c r="L17" s="212">
        <f>Таблица64[[#This Row],[Общее кол-во шт]]*Таблица64[[#This Row],[Оптовая цена KRW                       за 1шт]]</f>
        <v>0</v>
      </c>
      <c r="M17" s="227" t="str">
        <f>IFERROR(Таблица64[[#This Row],[Общее кол-во шт]]*Таблица64[[#This Row],[Оптовая цена USD                       за 1шт]],"")</f>
        <v/>
      </c>
      <c r="N17" s="319"/>
    </row>
    <row r="18" spans="1:14" ht="22.5" customHeight="1">
      <c r="A18" s="307" t="s">
        <v>23969</v>
      </c>
      <c r="B18" s="313">
        <v>8806194051857</v>
      </c>
      <c r="C18" s="314" t="s">
        <v>26229</v>
      </c>
      <c r="D18" s="315" t="s">
        <v>26230</v>
      </c>
      <c r="E18" s="43">
        <v>17800</v>
      </c>
      <c r="F18" s="226">
        <v>0.48</v>
      </c>
      <c r="G18" s="316">
        <v>10</v>
      </c>
      <c r="H18" s="317">
        <f>Таблица64[[#This Row],[Розничная цена KRW]]*Таблица64[[#This Row],[Коэфициент стоимости]]</f>
        <v>8544</v>
      </c>
      <c r="I18" s="210" t="str">
        <f>IF($H$1="","Введите курс",Таблица64[[#This Row],[Оптовая цена KRW                       за 1шт]]/$H$1)</f>
        <v>Введите курс</v>
      </c>
      <c r="J18" s="318"/>
      <c r="K18" s="211">
        <f>Таблица64[[#This Row],[Заказ коробок ]]*Таблица64[[#This Row],[Кол-во шт в коробке]]</f>
        <v>0</v>
      </c>
      <c r="L18" s="212">
        <f>Таблица64[[#This Row],[Общее кол-во шт]]*Таблица64[[#This Row],[Оптовая цена KRW                       за 1шт]]</f>
        <v>0</v>
      </c>
      <c r="M18" s="227" t="str">
        <f>IFERROR(Таблица64[[#This Row],[Общее кол-во шт]]*Таблица64[[#This Row],[Оптовая цена USD                       за 1шт]],"")</f>
        <v/>
      </c>
      <c r="N18" s="319"/>
    </row>
    <row r="19" spans="1:14" ht="22.5" customHeight="1">
      <c r="A19" s="307" t="s">
        <v>23970</v>
      </c>
      <c r="B19" s="313">
        <v>8806194051864</v>
      </c>
      <c r="C19" s="314" t="s">
        <v>26231</v>
      </c>
      <c r="D19" s="315" t="s">
        <v>26232</v>
      </c>
      <c r="E19" s="43">
        <v>17800</v>
      </c>
      <c r="F19" s="226">
        <v>0.48</v>
      </c>
      <c r="G19" s="316">
        <v>10</v>
      </c>
      <c r="H19" s="317">
        <f>Таблица64[[#This Row],[Розничная цена KRW]]*Таблица64[[#This Row],[Коэфициент стоимости]]</f>
        <v>8544</v>
      </c>
      <c r="I19" s="210" t="str">
        <f>IF($H$1="","Введите курс",Таблица64[[#This Row],[Оптовая цена KRW                       за 1шт]]/$H$1)</f>
        <v>Введите курс</v>
      </c>
      <c r="J19" s="318"/>
      <c r="K19" s="211">
        <f>Таблица64[[#This Row],[Заказ коробок ]]*Таблица64[[#This Row],[Кол-во шт в коробке]]</f>
        <v>0</v>
      </c>
      <c r="L19" s="212">
        <f>Таблица64[[#This Row],[Общее кол-во шт]]*Таблица64[[#This Row],[Оптовая цена KRW                       за 1шт]]</f>
        <v>0</v>
      </c>
      <c r="M19" s="227" t="str">
        <f>IFERROR(Таблица64[[#This Row],[Общее кол-во шт]]*Таблица64[[#This Row],[Оптовая цена USD                       за 1шт]],"")</f>
        <v/>
      </c>
      <c r="N19" s="319"/>
    </row>
    <row r="20" spans="1:14" ht="22.5" customHeight="1">
      <c r="A20" s="307" t="s">
        <v>23971</v>
      </c>
      <c r="B20" s="313">
        <v>8806194051888</v>
      </c>
      <c r="C20" s="314" t="s">
        <v>26233</v>
      </c>
      <c r="D20" s="315" t="s">
        <v>26234</v>
      </c>
      <c r="E20" s="43">
        <v>17800</v>
      </c>
      <c r="F20" s="226">
        <v>0.48</v>
      </c>
      <c r="G20" s="316">
        <v>10</v>
      </c>
      <c r="H20" s="317">
        <f>Таблица64[[#This Row],[Розничная цена KRW]]*Таблица64[[#This Row],[Коэфициент стоимости]]</f>
        <v>8544</v>
      </c>
      <c r="I20" s="210" t="str">
        <f>IF($H$1="","Введите курс",Таблица64[[#This Row],[Оптовая цена KRW                       за 1шт]]/$H$1)</f>
        <v>Введите курс</v>
      </c>
      <c r="J20" s="318"/>
      <c r="K20" s="211">
        <f>Таблица64[[#This Row],[Заказ коробок ]]*Таблица64[[#This Row],[Кол-во шт в коробке]]</f>
        <v>0</v>
      </c>
      <c r="L20" s="212">
        <f>Таблица64[[#This Row],[Общее кол-во шт]]*Таблица64[[#This Row],[Оптовая цена KRW                       за 1шт]]</f>
        <v>0</v>
      </c>
      <c r="M20" s="227" t="str">
        <f>IFERROR(Таблица64[[#This Row],[Общее кол-во шт]]*Таблица64[[#This Row],[Оптовая цена USD                       за 1шт]],"")</f>
        <v/>
      </c>
      <c r="N20" s="319"/>
    </row>
    <row r="21" spans="1:14" ht="22.5" customHeight="1">
      <c r="A21" s="307" t="s">
        <v>23972</v>
      </c>
      <c r="B21" s="313">
        <v>8806194051895</v>
      </c>
      <c r="C21" s="314" t="s">
        <v>26235</v>
      </c>
      <c r="D21" s="315" t="s">
        <v>26236</v>
      </c>
      <c r="E21" s="43">
        <v>17800</v>
      </c>
      <c r="F21" s="226">
        <v>0.48</v>
      </c>
      <c r="G21" s="316">
        <v>10</v>
      </c>
      <c r="H21" s="317">
        <f>Таблица64[[#This Row],[Розничная цена KRW]]*Таблица64[[#This Row],[Коэфициент стоимости]]</f>
        <v>8544</v>
      </c>
      <c r="I21" s="210" t="str">
        <f>IF($H$1="","Введите курс",Таблица64[[#This Row],[Оптовая цена KRW                       за 1шт]]/$H$1)</f>
        <v>Введите курс</v>
      </c>
      <c r="J21" s="318"/>
      <c r="K21" s="211">
        <f>Таблица64[[#This Row],[Заказ коробок ]]*Таблица64[[#This Row],[Кол-во шт в коробке]]</f>
        <v>0</v>
      </c>
      <c r="L21" s="212">
        <f>Таблица64[[#This Row],[Общее кол-во шт]]*Таблица64[[#This Row],[Оптовая цена KRW                       за 1шт]]</f>
        <v>0</v>
      </c>
      <c r="M21" s="227" t="str">
        <f>IFERROR(Таблица64[[#This Row],[Общее кол-во шт]]*Таблица64[[#This Row],[Оптовая цена USD                       за 1шт]],"")</f>
        <v/>
      </c>
      <c r="N21" s="319"/>
    </row>
    <row r="22" spans="1:14" ht="22.5" customHeight="1">
      <c r="A22" s="307" t="s">
        <v>23973</v>
      </c>
      <c r="B22" s="313">
        <v>8806194051901</v>
      </c>
      <c r="C22" s="314" t="s">
        <v>26237</v>
      </c>
      <c r="D22" s="315" t="s">
        <v>26238</v>
      </c>
      <c r="E22" s="43">
        <v>17800</v>
      </c>
      <c r="F22" s="226">
        <v>0.48</v>
      </c>
      <c r="G22" s="316">
        <v>10</v>
      </c>
      <c r="H22" s="317">
        <f>Таблица64[[#This Row],[Розничная цена KRW]]*Таблица64[[#This Row],[Коэфициент стоимости]]</f>
        <v>8544</v>
      </c>
      <c r="I22" s="210" t="str">
        <f>IF($H$1="","Введите курс",Таблица64[[#This Row],[Оптовая цена KRW                       за 1шт]]/$H$1)</f>
        <v>Введите курс</v>
      </c>
      <c r="J22" s="318"/>
      <c r="K22" s="211">
        <f>Таблица64[[#This Row],[Заказ коробок ]]*Таблица64[[#This Row],[Кол-во шт в коробке]]</f>
        <v>0</v>
      </c>
      <c r="L22" s="212">
        <f>Таблица64[[#This Row],[Общее кол-во шт]]*Таблица64[[#This Row],[Оптовая цена KRW                       за 1шт]]</f>
        <v>0</v>
      </c>
      <c r="M22" s="227" t="str">
        <f>IFERROR(Таблица64[[#This Row],[Общее кол-во шт]]*Таблица64[[#This Row],[Оптовая цена USD                       за 1шт]],"")</f>
        <v/>
      </c>
      <c r="N22" s="319"/>
    </row>
    <row r="23" spans="1:14" ht="22.5" customHeight="1">
      <c r="A23" s="307" t="s">
        <v>23974</v>
      </c>
      <c r="B23" s="313">
        <v>8806194051093</v>
      </c>
      <c r="C23" s="314" t="s">
        <v>26239</v>
      </c>
      <c r="D23" s="315" t="s">
        <v>26240</v>
      </c>
      <c r="E23" s="43">
        <v>24500</v>
      </c>
      <c r="F23" s="226">
        <v>0.48</v>
      </c>
      <c r="G23" s="316">
        <v>6</v>
      </c>
      <c r="H23" s="317">
        <f>Таблица64[[#This Row],[Розничная цена KRW]]*Таблица64[[#This Row],[Коэфициент стоимости]]</f>
        <v>11760</v>
      </c>
      <c r="I23" s="210" t="str">
        <f>IF($H$1="","Введите курс",Таблица64[[#This Row],[Оптовая цена KRW                       за 1шт]]/$H$1)</f>
        <v>Введите курс</v>
      </c>
      <c r="J23" s="318"/>
      <c r="K23" s="211">
        <f>Таблица64[[#This Row],[Заказ коробок ]]*Таблица64[[#This Row],[Кол-во шт в коробке]]</f>
        <v>0</v>
      </c>
      <c r="L23" s="212">
        <f>Таблица64[[#This Row],[Общее кол-во шт]]*Таблица64[[#This Row],[Оптовая цена KRW                       за 1шт]]</f>
        <v>0</v>
      </c>
      <c r="M23" s="227" t="str">
        <f>IFERROR(Таблица64[[#This Row],[Общее кол-во шт]]*Таблица64[[#This Row],[Оптовая цена USD                       за 1шт]],"")</f>
        <v/>
      </c>
      <c r="N23" s="319"/>
    </row>
    <row r="24" spans="1:14" ht="22.5" customHeight="1">
      <c r="A24" s="307" t="s">
        <v>23975</v>
      </c>
      <c r="B24" s="313">
        <v>8806194051949</v>
      </c>
      <c r="C24" s="314" t="s">
        <v>26241</v>
      </c>
      <c r="D24" s="315" t="s">
        <v>26242</v>
      </c>
      <c r="E24" s="43">
        <v>58000</v>
      </c>
      <c r="F24" s="226">
        <v>0.48</v>
      </c>
      <c r="G24" s="316">
        <v>6</v>
      </c>
      <c r="H24" s="317">
        <f>Таблица64[[#This Row],[Розничная цена KRW]]*Таблица64[[#This Row],[Коэфициент стоимости]]</f>
        <v>27840</v>
      </c>
      <c r="I24" s="210" t="str">
        <f>IF($H$1="","Введите курс",Таблица64[[#This Row],[Оптовая цена KRW                       за 1шт]]/$H$1)</f>
        <v>Введите курс</v>
      </c>
      <c r="J24" s="318"/>
      <c r="K24" s="211">
        <f>Таблица64[[#This Row],[Заказ коробок ]]*Таблица64[[#This Row],[Кол-во шт в коробке]]</f>
        <v>0</v>
      </c>
      <c r="L24" s="212">
        <f>Таблица64[[#This Row],[Общее кол-во шт]]*Таблица64[[#This Row],[Оптовая цена KRW                       за 1шт]]</f>
        <v>0</v>
      </c>
      <c r="M24" s="227" t="str">
        <f>IFERROR(Таблица64[[#This Row],[Общее кол-во шт]]*Таблица64[[#This Row],[Оптовая цена USD                       за 1шт]],"")</f>
        <v/>
      </c>
      <c r="N24" s="319"/>
    </row>
    <row r="25" spans="1:14" ht="22.5" customHeight="1">
      <c r="A25" s="307" t="s">
        <v>23976</v>
      </c>
      <c r="B25" s="313">
        <v>8806194052526</v>
      </c>
      <c r="C25" s="314" t="s">
        <v>26243</v>
      </c>
      <c r="D25" s="315" t="s">
        <v>26244</v>
      </c>
      <c r="E25" s="43">
        <v>24500</v>
      </c>
      <c r="F25" s="226">
        <v>0.48</v>
      </c>
      <c r="G25" s="316">
        <v>6</v>
      </c>
      <c r="H25" s="317">
        <f>Таблица64[[#This Row],[Розничная цена KRW]]*Таблица64[[#This Row],[Коэфициент стоимости]]</f>
        <v>11760</v>
      </c>
      <c r="I25" s="210" t="str">
        <f>IF($H$1="","Введите курс",Таблица64[[#This Row],[Оптовая цена KRW                       за 1шт]]/$H$1)</f>
        <v>Введите курс</v>
      </c>
      <c r="J25" s="318"/>
      <c r="K25" s="211">
        <f>Таблица64[[#This Row],[Заказ коробок ]]*Таблица64[[#This Row],[Кол-во шт в коробке]]</f>
        <v>0</v>
      </c>
      <c r="L25" s="212">
        <f>Таблица64[[#This Row],[Общее кол-во шт]]*Таблица64[[#This Row],[Оптовая цена KRW                       за 1шт]]</f>
        <v>0</v>
      </c>
      <c r="M25" s="227" t="str">
        <f>IFERROR(Таблица64[[#This Row],[Общее кол-во шт]]*Таблица64[[#This Row],[Оптовая цена USD                       за 1шт]],"")</f>
        <v/>
      </c>
      <c r="N25" s="319"/>
    </row>
    <row r="26" spans="1:14" ht="22.5" customHeight="1">
      <c r="A26" s="307" t="s">
        <v>23977</v>
      </c>
      <c r="B26" s="313">
        <v>8806194052700</v>
      </c>
      <c r="C26" s="314" t="s">
        <v>26245</v>
      </c>
      <c r="D26" s="315" t="s">
        <v>26246</v>
      </c>
      <c r="E26" s="43">
        <v>24500</v>
      </c>
      <c r="F26" s="226">
        <v>0.48</v>
      </c>
      <c r="G26" s="316">
        <v>6</v>
      </c>
      <c r="H26" s="317">
        <f>Таблица64[[#This Row],[Розничная цена KRW]]*Таблица64[[#This Row],[Коэфициент стоимости]]</f>
        <v>11760</v>
      </c>
      <c r="I26" s="210" t="str">
        <f>IF($H$1="","Введите курс",Таблица64[[#This Row],[Оптовая цена KRW                       за 1шт]]/$H$1)</f>
        <v>Введите курс</v>
      </c>
      <c r="J26" s="318"/>
      <c r="K26" s="211">
        <f>Таблица64[[#This Row],[Заказ коробок ]]*Таблица64[[#This Row],[Кол-во шт в коробке]]</f>
        <v>0</v>
      </c>
      <c r="L26" s="212">
        <f>Таблица64[[#This Row],[Общее кол-во шт]]*Таблица64[[#This Row],[Оптовая цена KRW                       за 1шт]]</f>
        <v>0</v>
      </c>
      <c r="M26" s="227" t="str">
        <f>IFERROR(Таблица64[[#This Row],[Общее кол-во шт]]*Таблица64[[#This Row],[Оптовая цена USD                       за 1шт]],"")</f>
        <v/>
      </c>
      <c r="N26" s="319"/>
    </row>
    <row r="27" spans="1:14" ht="22.5" customHeight="1">
      <c r="A27" s="307" t="s">
        <v>23978</v>
      </c>
      <c r="B27" s="313">
        <v>8806194052717</v>
      </c>
      <c r="C27" s="314" t="s">
        <v>26247</v>
      </c>
      <c r="D27" s="315" t="s">
        <v>26248</v>
      </c>
      <c r="E27" s="43">
        <v>25600</v>
      </c>
      <c r="F27" s="226">
        <v>0.48</v>
      </c>
      <c r="G27" s="316">
        <v>6</v>
      </c>
      <c r="H27" s="317">
        <f>Таблица64[[#This Row],[Розничная цена KRW]]*Таблица64[[#This Row],[Коэфициент стоимости]]</f>
        <v>12288</v>
      </c>
      <c r="I27" s="210" t="str">
        <f>IF($H$1="","Введите курс",Таблица64[[#This Row],[Оптовая цена KRW                       за 1шт]]/$H$1)</f>
        <v>Введите курс</v>
      </c>
      <c r="J27" s="318"/>
      <c r="K27" s="211">
        <f>Таблица64[[#This Row],[Заказ коробок ]]*Таблица64[[#This Row],[Кол-во шт в коробке]]</f>
        <v>0</v>
      </c>
      <c r="L27" s="212">
        <f>Таблица64[[#This Row],[Общее кол-во шт]]*Таблица64[[#This Row],[Оптовая цена KRW                       за 1шт]]</f>
        <v>0</v>
      </c>
      <c r="M27" s="227" t="str">
        <f>IFERROR(Таблица64[[#This Row],[Общее кол-во шт]]*Таблица64[[#This Row],[Оптовая цена USD                       за 1шт]],"")</f>
        <v/>
      </c>
      <c r="N27" s="319"/>
    </row>
    <row r="28" spans="1:14" ht="22.5" customHeight="1">
      <c r="A28" s="307" t="s">
        <v>23979</v>
      </c>
      <c r="B28" s="313">
        <v>8806194052724</v>
      </c>
      <c r="C28" s="314" t="s">
        <v>26249</v>
      </c>
      <c r="D28" s="315" t="s">
        <v>26250</v>
      </c>
      <c r="E28" s="43">
        <v>25600</v>
      </c>
      <c r="F28" s="226">
        <v>0.48</v>
      </c>
      <c r="G28" s="316">
        <v>6</v>
      </c>
      <c r="H28" s="317">
        <f>Таблица64[[#This Row],[Розничная цена KRW]]*Таблица64[[#This Row],[Коэфициент стоимости]]</f>
        <v>12288</v>
      </c>
      <c r="I28" s="210" t="str">
        <f>IF($H$1="","Введите курс",Таблица64[[#This Row],[Оптовая цена KRW                       за 1шт]]/$H$1)</f>
        <v>Введите курс</v>
      </c>
      <c r="J28" s="318"/>
      <c r="K28" s="211">
        <f>Таблица64[[#This Row],[Заказ коробок ]]*Таблица64[[#This Row],[Кол-во шт в коробке]]</f>
        <v>0</v>
      </c>
      <c r="L28" s="212">
        <f>Таблица64[[#This Row],[Общее кол-во шт]]*Таблица64[[#This Row],[Оптовая цена KRW                       за 1шт]]</f>
        <v>0</v>
      </c>
      <c r="M28" s="227" t="str">
        <f>IFERROR(Таблица64[[#This Row],[Общее кол-во шт]]*Таблица64[[#This Row],[Оптовая цена USD                       за 1шт]],"")</f>
        <v/>
      </c>
      <c r="N28" s="319"/>
    </row>
    <row r="29" spans="1:14" ht="22.5" customHeight="1">
      <c r="A29" s="307" t="s">
        <v>23980</v>
      </c>
      <c r="B29" s="313">
        <v>8806358547035</v>
      </c>
      <c r="C29" s="314" t="s">
        <v>24673</v>
      </c>
      <c r="D29" s="315" t="s">
        <v>26251</v>
      </c>
      <c r="E29" s="43">
        <v>5900</v>
      </c>
      <c r="F29" s="226">
        <v>0.48</v>
      </c>
      <c r="G29" s="316">
        <v>10</v>
      </c>
      <c r="H29" s="317">
        <f>Таблица64[[#This Row],[Розничная цена KRW]]*Таблица64[[#This Row],[Коэфициент стоимости]]</f>
        <v>2832</v>
      </c>
      <c r="I29" s="210" t="str">
        <f>IF($H$1="","Введите курс",Таблица64[[#This Row],[Оптовая цена KRW                       за 1шт]]/$H$1)</f>
        <v>Введите курс</v>
      </c>
      <c r="J29" s="318"/>
      <c r="K29" s="211">
        <f>Таблица64[[#This Row],[Заказ коробок ]]*Таблица64[[#This Row],[Кол-во шт в коробке]]</f>
        <v>0</v>
      </c>
      <c r="L29" s="212">
        <f>Таблица64[[#This Row],[Общее кол-во шт]]*Таблица64[[#This Row],[Оптовая цена KRW                       за 1шт]]</f>
        <v>0</v>
      </c>
      <c r="M29" s="227" t="str">
        <f>IFERROR(Таблица64[[#This Row],[Общее кол-во шт]]*Таблица64[[#This Row],[Оптовая цена USD                       за 1шт]],"")</f>
        <v/>
      </c>
      <c r="N29" s="319"/>
    </row>
    <row r="30" spans="1:14" ht="22.5" customHeight="1">
      <c r="A30" s="307" t="s">
        <v>23983</v>
      </c>
      <c r="B30" s="313">
        <v>8806358560591</v>
      </c>
      <c r="C30" s="314" t="s">
        <v>26252</v>
      </c>
      <c r="D30" s="315" t="s">
        <v>26253</v>
      </c>
      <c r="E30" s="43">
        <v>7800</v>
      </c>
      <c r="F30" s="226">
        <v>0.48</v>
      </c>
      <c r="G30" s="316">
        <v>12</v>
      </c>
      <c r="H30" s="317">
        <f>Таблица64[[#This Row],[Розничная цена KRW]]*Таблица64[[#This Row],[Коэфициент стоимости]]</f>
        <v>3744</v>
      </c>
      <c r="I30" s="210" t="str">
        <f>IF($H$1="","Введите курс",Таблица64[[#This Row],[Оптовая цена KRW                       за 1шт]]/$H$1)</f>
        <v>Введите курс</v>
      </c>
      <c r="J30" s="318"/>
      <c r="K30" s="211">
        <f>Таблица64[[#This Row],[Заказ коробок ]]*Таблица64[[#This Row],[Кол-во шт в коробке]]</f>
        <v>0</v>
      </c>
      <c r="L30" s="212">
        <f>Таблица64[[#This Row],[Общее кол-во шт]]*Таблица64[[#This Row],[Оптовая цена KRW                       за 1шт]]</f>
        <v>0</v>
      </c>
      <c r="M30" s="227" t="str">
        <f>IFERROR(Таблица64[[#This Row],[Общее кол-во шт]]*Таблица64[[#This Row],[Оптовая цена USD                       за 1шт]],"")</f>
        <v/>
      </c>
      <c r="N30" s="319"/>
    </row>
    <row r="31" spans="1:14" ht="22.5" customHeight="1">
      <c r="A31" s="307" t="s">
        <v>23984</v>
      </c>
      <c r="B31" s="313">
        <v>8806358560607</v>
      </c>
      <c r="C31" s="314" t="s">
        <v>26254</v>
      </c>
      <c r="D31" s="315" t="s">
        <v>26255</v>
      </c>
      <c r="E31" s="43">
        <v>7800</v>
      </c>
      <c r="F31" s="226">
        <v>0.48</v>
      </c>
      <c r="G31" s="316">
        <v>12</v>
      </c>
      <c r="H31" s="317">
        <f>Таблица64[[#This Row],[Розничная цена KRW]]*Таблица64[[#This Row],[Коэфициент стоимости]]</f>
        <v>3744</v>
      </c>
      <c r="I31" s="210" t="str">
        <f>IF($H$1="","Введите курс",Таблица64[[#This Row],[Оптовая цена KRW                       за 1шт]]/$H$1)</f>
        <v>Введите курс</v>
      </c>
      <c r="J31" s="318"/>
      <c r="K31" s="211">
        <f>Таблица64[[#This Row],[Заказ коробок ]]*Таблица64[[#This Row],[Кол-во шт в коробке]]</f>
        <v>0</v>
      </c>
      <c r="L31" s="212">
        <f>Таблица64[[#This Row],[Общее кол-во шт]]*Таблица64[[#This Row],[Оптовая цена KRW                       за 1шт]]</f>
        <v>0</v>
      </c>
      <c r="M31" s="227" t="str">
        <f>IFERROR(Таблица64[[#This Row],[Общее кол-во шт]]*Таблица64[[#This Row],[Оптовая цена USD                       за 1шт]],"")</f>
        <v/>
      </c>
      <c r="N31" s="319"/>
    </row>
    <row r="32" spans="1:14" ht="22.5" customHeight="1">
      <c r="A32" s="307" t="s">
        <v>23986</v>
      </c>
      <c r="B32" s="313">
        <v>8806358560614</v>
      </c>
      <c r="C32" s="314" t="s">
        <v>26256</v>
      </c>
      <c r="D32" s="315" t="s">
        <v>26257</v>
      </c>
      <c r="E32" s="43">
        <v>7800</v>
      </c>
      <c r="F32" s="226">
        <v>0.48</v>
      </c>
      <c r="G32" s="316">
        <v>12</v>
      </c>
      <c r="H32" s="317">
        <f>Таблица64[[#This Row],[Розничная цена KRW]]*Таблица64[[#This Row],[Коэфициент стоимости]]</f>
        <v>3744</v>
      </c>
      <c r="I32" s="210" t="str">
        <f>IF($H$1="","Введите курс",Таблица64[[#This Row],[Оптовая цена KRW                       за 1шт]]/$H$1)</f>
        <v>Введите курс</v>
      </c>
      <c r="J32" s="318"/>
      <c r="K32" s="211">
        <f>Таблица64[[#This Row],[Заказ коробок ]]*Таблица64[[#This Row],[Кол-во шт в коробке]]</f>
        <v>0</v>
      </c>
      <c r="L32" s="212">
        <f>Таблица64[[#This Row],[Общее кол-во шт]]*Таблица64[[#This Row],[Оптовая цена KRW                       за 1шт]]</f>
        <v>0</v>
      </c>
      <c r="M32" s="227" t="str">
        <f>IFERROR(Таблица64[[#This Row],[Общее кол-во шт]]*Таблица64[[#This Row],[Оптовая цена USD                       за 1шт]],"")</f>
        <v/>
      </c>
      <c r="N32" s="319"/>
    </row>
    <row r="33" spans="1:14" ht="22.5" customHeight="1">
      <c r="A33" s="307" t="s">
        <v>23988</v>
      </c>
      <c r="B33" s="313">
        <v>8806358560638</v>
      </c>
      <c r="C33" s="314" t="s">
        <v>26258</v>
      </c>
      <c r="D33" s="315" t="s">
        <v>26259</v>
      </c>
      <c r="E33" s="43">
        <v>7800</v>
      </c>
      <c r="F33" s="226">
        <v>0.48</v>
      </c>
      <c r="G33" s="316">
        <v>12</v>
      </c>
      <c r="H33" s="317">
        <f>Таблица64[[#This Row],[Розничная цена KRW]]*Таблица64[[#This Row],[Коэфициент стоимости]]</f>
        <v>3744</v>
      </c>
      <c r="I33" s="210" t="str">
        <f>IF($H$1="","Введите курс",Таблица64[[#This Row],[Оптовая цена KRW                       за 1шт]]/$H$1)</f>
        <v>Введите курс</v>
      </c>
      <c r="J33" s="318"/>
      <c r="K33" s="211">
        <f>Таблица64[[#This Row],[Заказ коробок ]]*Таблица64[[#This Row],[Кол-во шт в коробке]]</f>
        <v>0</v>
      </c>
      <c r="L33" s="212">
        <f>Таблица64[[#This Row],[Общее кол-во шт]]*Таблица64[[#This Row],[Оптовая цена KRW                       за 1шт]]</f>
        <v>0</v>
      </c>
      <c r="M33" s="227" t="str">
        <f>IFERROR(Таблица64[[#This Row],[Общее кол-во шт]]*Таблица64[[#This Row],[Оптовая цена USD                       за 1шт]],"")</f>
        <v/>
      </c>
      <c r="N33" s="319"/>
    </row>
    <row r="34" spans="1:14" ht="22.5" customHeight="1">
      <c r="A34" s="307" t="s">
        <v>23990</v>
      </c>
      <c r="B34" s="313">
        <v>8806358560621</v>
      </c>
      <c r="C34" s="314" t="s">
        <v>26260</v>
      </c>
      <c r="D34" s="315" t="s">
        <v>26261</v>
      </c>
      <c r="E34" s="43">
        <v>7800</v>
      </c>
      <c r="F34" s="226">
        <v>0.48</v>
      </c>
      <c r="G34" s="316">
        <v>12</v>
      </c>
      <c r="H34" s="317">
        <f>Таблица64[[#This Row],[Розничная цена KRW]]*Таблица64[[#This Row],[Коэфициент стоимости]]</f>
        <v>3744</v>
      </c>
      <c r="I34" s="210" t="str">
        <f>IF($H$1="","Введите курс",Таблица64[[#This Row],[Оптовая цена KRW                       за 1шт]]/$H$1)</f>
        <v>Введите курс</v>
      </c>
      <c r="J34" s="318"/>
      <c r="K34" s="211">
        <f>Таблица64[[#This Row],[Заказ коробок ]]*Таблица64[[#This Row],[Кол-во шт в коробке]]</f>
        <v>0</v>
      </c>
      <c r="L34" s="212">
        <f>Таблица64[[#This Row],[Общее кол-во шт]]*Таблица64[[#This Row],[Оптовая цена KRW                       за 1шт]]</f>
        <v>0</v>
      </c>
      <c r="M34" s="227" t="str">
        <f>IFERROR(Таблица64[[#This Row],[Общее кол-во шт]]*Таблица64[[#This Row],[Оптовая цена USD                       за 1шт]],"")</f>
        <v/>
      </c>
      <c r="N34" s="319"/>
    </row>
    <row r="35" spans="1:14" ht="22.5" customHeight="1">
      <c r="A35" s="307" t="s">
        <v>23991</v>
      </c>
      <c r="B35" s="313">
        <v>8806194046341</v>
      </c>
      <c r="C35" s="314" t="s">
        <v>26262</v>
      </c>
      <c r="D35" s="315" t="s">
        <v>26263</v>
      </c>
      <c r="E35" s="43">
        <v>9900</v>
      </c>
      <c r="F35" s="226">
        <v>0.48</v>
      </c>
      <c r="G35" s="316">
        <v>6</v>
      </c>
      <c r="H35" s="317">
        <f>Таблица64[[#This Row],[Розничная цена KRW]]*Таблица64[[#This Row],[Коэфициент стоимости]]</f>
        <v>4752</v>
      </c>
      <c r="I35" s="210" t="str">
        <f>IF($H$1="","Введите курс",Таблица64[[#This Row],[Оптовая цена KRW                       за 1шт]]/$H$1)</f>
        <v>Введите курс</v>
      </c>
      <c r="J35" s="318"/>
      <c r="K35" s="211">
        <f>Таблица64[[#This Row],[Заказ коробок ]]*Таблица64[[#This Row],[Кол-во шт в коробке]]</f>
        <v>0</v>
      </c>
      <c r="L35" s="212">
        <f>Таблица64[[#This Row],[Общее кол-во шт]]*Таблица64[[#This Row],[Оптовая цена KRW                       за 1шт]]</f>
        <v>0</v>
      </c>
      <c r="M35" s="227" t="str">
        <f>IFERROR(Таблица64[[#This Row],[Общее кол-во шт]]*Таблица64[[#This Row],[Оптовая цена USD                       за 1шт]],"")</f>
        <v/>
      </c>
      <c r="N35" s="319"/>
    </row>
    <row r="36" spans="1:14" ht="22.5" customHeight="1">
      <c r="A36" s="307" t="s">
        <v>23992</v>
      </c>
      <c r="B36" s="313">
        <v>8806194051314</v>
      </c>
      <c r="C36" s="314" t="s">
        <v>26264</v>
      </c>
      <c r="D36" s="315" t="s">
        <v>26265</v>
      </c>
      <c r="E36" s="43">
        <v>30000</v>
      </c>
      <c r="F36" s="226">
        <v>0.48</v>
      </c>
      <c r="G36" s="316">
        <v>6</v>
      </c>
      <c r="H36" s="317">
        <f>Таблица64[[#This Row],[Розничная цена KRW]]*Таблица64[[#This Row],[Коэфициент стоимости]]</f>
        <v>14400</v>
      </c>
      <c r="I36" s="210" t="str">
        <f>IF($H$1="","Введите курс",Таблица64[[#This Row],[Оптовая цена KRW                       за 1шт]]/$H$1)</f>
        <v>Введите курс</v>
      </c>
      <c r="J36" s="318"/>
      <c r="K36" s="211">
        <f>Таблица64[[#This Row],[Заказ коробок ]]*Таблица64[[#This Row],[Кол-во шт в коробке]]</f>
        <v>0</v>
      </c>
      <c r="L36" s="212">
        <f>Таблица64[[#This Row],[Общее кол-во шт]]*Таблица64[[#This Row],[Оптовая цена KRW                       за 1шт]]</f>
        <v>0</v>
      </c>
      <c r="M36" s="227" t="str">
        <f>IFERROR(Таблица64[[#This Row],[Общее кол-во шт]]*Таблица64[[#This Row],[Оптовая цена USD                       за 1шт]],"")</f>
        <v/>
      </c>
      <c r="N36" s="319"/>
    </row>
    <row r="37" spans="1:14" ht="22.5" customHeight="1">
      <c r="A37" s="307" t="s">
        <v>23993</v>
      </c>
      <c r="B37" s="313">
        <v>8806194050805</v>
      </c>
      <c r="C37" s="314" t="s">
        <v>26266</v>
      </c>
      <c r="D37" s="315" t="s">
        <v>26267</v>
      </c>
      <c r="E37" s="43">
        <v>39900</v>
      </c>
      <c r="F37" s="226">
        <v>0.48</v>
      </c>
      <c r="G37" s="316">
        <v>6</v>
      </c>
      <c r="H37" s="317">
        <f>Таблица64[[#This Row],[Розничная цена KRW]]*Таблица64[[#This Row],[Коэфициент стоимости]]</f>
        <v>19152</v>
      </c>
      <c r="I37" s="210" t="str">
        <f>IF($H$1="","Введите курс",Таблица64[[#This Row],[Оптовая цена KRW                       за 1шт]]/$H$1)</f>
        <v>Введите курс</v>
      </c>
      <c r="J37" s="318"/>
      <c r="K37" s="211">
        <f>Таблица64[[#This Row],[Заказ коробок ]]*Таблица64[[#This Row],[Кол-во шт в коробке]]</f>
        <v>0</v>
      </c>
      <c r="L37" s="212">
        <f>Таблица64[[#This Row],[Общее кол-во шт]]*Таблица64[[#This Row],[Оптовая цена KRW                       за 1шт]]</f>
        <v>0</v>
      </c>
      <c r="M37" s="227" t="str">
        <f>IFERROR(Таблица64[[#This Row],[Общее кол-во шт]]*Таблица64[[#This Row],[Оптовая цена USD                       за 1шт]],"")</f>
        <v/>
      </c>
      <c r="N37" s="319"/>
    </row>
    <row r="38" spans="1:14" ht="22.5" customHeight="1">
      <c r="A38" s="307" t="s">
        <v>23994</v>
      </c>
      <c r="B38" s="313">
        <v>8806194030463</v>
      </c>
      <c r="C38" s="314" t="s">
        <v>24883</v>
      </c>
      <c r="D38" s="315" t="s">
        <v>26268</v>
      </c>
      <c r="E38" s="43">
        <v>13000</v>
      </c>
      <c r="F38" s="226">
        <v>0.48</v>
      </c>
      <c r="G38" s="316">
        <v>6</v>
      </c>
      <c r="H38" s="317">
        <f>Таблица64[[#This Row],[Розничная цена KRW]]*Таблица64[[#This Row],[Коэфициент стоимости]]</f>
        <v>6240</v>
      </c>
      <c r="I38" s="210" t="str">
        <f>IF($H$1="","Введите курс",Таблица64[[#This Row],[Оптовая цена KRW                       за 1шт]]/$H$1)</f>
        <v>Введите курс</v>
      </c>
      <c r="J38" s="318"/>
      <c r="K38" s="211">
        <f>Таблица64[[#This Row],[Заказ коробок ]]*Таблица64[[#This Row],[Кол-во шт в коробке]]</f>
        <v>0</v>
      </c>
      <c r="L38" s="212">
        <f>Таблица64[[#This Row],[Общее кол-во шт]]*Таблица64[[#This Row],[Оптовая цена KRW                       за 1шт]]</f>
        <v>0</v>
      </c>
      <c r="M38" s="227" t="str">
        <f>IFERROR(Таблица64[[#This Row],[Общее кол-во шт]]*Таблица64[[#This Row],[Оптовая цена USD                       за 1шт]],"")</f>
        <v/>
      </c>
      <c r="N38" s="319"/>
    </row>
    <row r="39" spans="1:14" ht="22.5" customHeight="1">
      <c r="A39" s="307" t="s">
        <v>23995</v>
      </c>
      <c r="B39" s="313">
        <v>8806194030470</v>
      </c>
      <c r="C39" s="314" t="s">
        <v>24890</v>
      </c>
      <c r="D39" s="315" t="s">
        <v>26269</v>
      </c>
      <c r="E39" s="43">
        <v>19000</v>
      </c>
      <c r="F39" s="226">
        <v>0.48</v>
      </c>
      <c r="G39" s="316">
        <v>6</v>
      </c>
      <c r="H39" s="317">
        <f>Таблица64[[#This Row],[Розничная цена KRW]]*Таблица64[[#This Row],[Коэфициент стоимости]]</f>
        <v>9120</v>
      </c>
      <c r="I39" s="210" t="str">
        <f>IF($H$1="","Введите курс",Таблица64[[#This Row],[Оптовая цена KRW                       за 1шт]]/$H$1)</f>
        <v>Введите курс</v>
      </c>
      <c r="J39" s="318"/>
      <c r="K39" s="211">
        <f>Таблица64[[#This Row],[Заказ коробок ]]*Таблица64[[#This Row],[Кол-во шт в коробке]]</f>
        <v>0</v>
      </c>
      <c r="L39" s="212">
        <f>Таблица64[[#This Row],[Общее кол-во шт]]*Таблица64[[#This Row],[Оптовая цена KRW                       за 1шт]]</f>
        <v>0</v>
      </c>
      <c r="M39" s="227" t="str">
        <f>IFERROR(Таблица64[[#This Row],[Общее кол-во шт]]*Таблица64[[#This Row],[Оптовая цена USD                       за 1шт]],"")</f>
        <v/>
      </c>
      <c r="N39" s="319"/>
    </row>
    <row r="40" spans="1:14" ht="22.5" customHeight="1">
      <c r="A40" s="307" t="s">
        <v>23996</v>
      </c>
      <c r="B40" s="313">
        <v>8806194030487</v>
      </c>
      <c r="C40" s="314" t="s">
        <v>24887</v>
      </c>
      <c r="D40" s="315" t="s">
        <v>24888</v>
      </c>
      <c r="E40" s="43">
        <v>12800</v>
      </c>
      <c r="F40" s="226">
        <v>0.48</v>
      </c>
      <c r="G40" s="316">
        <v>6</v>
      </c>
      <c r="H40" s="317">
        <f>Таблица64[[#This Row],[Розничная цена KRW]]*Таблица64[[#This Row],[Коэфициент стоимости]]</f>
        <v>6144</v>
      </c>
      <c r="I40" s="210" t="str">
        <f>IF($H$1="","Введите курс",Таблица64[[#This Row],[Оптовая цена KRW                       за 1шт]]/$H$1)</f>
        <v>Введите курс</v>
      </c>
      <c r="J40" s="318"/>
      <c r="K40" s="211">
        <f>Таблица64[[#This Row],[Заказ коробок ]]*Таблица64[[#This Row],[Кол-во шт в коробке]]</f>
        <v>0</v>
      </c>
      <c r="L40" s="212">
        <f>Таблица64[[#This Row],[Общее кол-во шт]]*Таблица64[[#This Row],[Оптовая цена KRW                       за 1шт]]</f>
        <v>0</v>
      </c>
      <c r="M40" s="227" t="str">
        <f>IFERROR(Таблица64[[#This Row],[Общее кол-во шт]]*Таблица64[[#This Row],[Оптовая цена USD                       за 1шт]],"")</f>
        <v/>
      </c>
      <c r="N40" s="319"/>
    </row>
    <row r="41" spans="1:14" ht="22.5" customHeight="1">
      <c r="A41" s="307" t="s">
        <v>23997</v>
      </c>
      <c r="B41" s="313">
        <v>8806194030494</v>
      </c>
      <c r="C41" s="314" t="s">
        <v>26270</v>
      </c>
      <c r="D41" s="315" t="s">
        <v>26271</v>
      </c>
      <c r="E41" s="43">
        <v>18800</v>
      </c>
      <c r="F41" s="226">
        <v>0.48</v>
      </c>
      <c r="G41" s="316">
        <v>6</v>
      </c>
      <c r="H41" s="317">
        <f>Таблица64[[#This Row],[Розничная цена KRW]]*Таблица64[[#This Row],[Коэфициент стоимости]]</f>
        <v>9024</v>
      </c>
      <c r="I41" s="210" t="str">
        <f>IF($H$1="","Введите курс",Таблица64[[#This Row],[Оптовая цена KRW                       за 1шт]]/$H$1)</f>
        <v>Введите курс</v>
      </c>
      <c r="J41" s="318"/>
      <c r="K41" s="211">
        <f>Таблица64[[#This Row],[Заказ коробок ]]*Таблица64[[#This Row],[Кол-во шт в коробке]]</f>
        <v>0</v>
      </c>
      <c r="L41" s="212">
        <f>Таблица64[[#This Row],[Общее кол-во шт]]*Таблица64[[#This Row],[Оптовая цена KRW                       за 1шт]]</f>
        <v>0</v>
      </c>
      <c r="M41" s="227" t="str">
        <f>IFERROR(Таблица64[[#This Row],[Общее кол-во шт]]*Таблица64[[#This Row],[Оптовая цена USD                       за 1шт]],"")</f>
        <v/>
      </c>
      <c r="N41" s="319"/>
    </row>
    <row r="42" spans="1:14" ht="22.5" customHeight="1">
      <c r="A42" s="307" t="s">
        <v>23998</v>
      </c>
      <c r="B42" s="313">
        <v>8806194030500</v>
      </c>
      <c r="C42" s="314" t="s">
        <v>24871</v>
      </c>
      <c r="D42" s="315" t="s">
        <v>24872</v>
      </c>
      <c r="E42" s="43">
        <v>18800</v>
      </c>
      <c r="F42" s="226">
        <v>0.48</v>
      </c>
      <c r="G42" s="316">
        <v>6</v>
      </c>
      <c r="H42" s="317">
        <f>Таблица64[[#This Row],[Розничная цена KRW]]*Таблица64[[#This Row],[Коэфициент стоимости]]</f>
        <v>9024</v>
      </c>
      <c r="I42" s="210" t="str">
        <f>IF($H$1="","Введите курс",Таблица64[[#This Row],[Оптовая цена KRW                       за 1шт]]/$H$1)</f>
        <v>Введите курс</v>
      </c>
      <c r="J42" s="318"/>
      <c r="K42" s="211">
        <f>Таблица64[[#This Row],[Заказ коробок ]]*Таблица64[[#This Row],[Кол-во шт в коробке]]</f>
        <v>0</v>
      </c>
      <c r="L42" s="212">
        <f>Таблица64[[#This Row],[Общее кол-во шт]]*Таблица64[[#This Row],[Оптовая цена KRW                       за 1шт]]</f>
        <v>0</v>
      </c>
      <c r="M42" s="227" t="str">
        <f>IFERROR(Таблица64[[#This Row],[Общее кол-во шт]]*Таблица64[[#This Row],[Оптовая цена USD                       за 1шт]],"")</f>
        <v/>
      </c>
      <c r="N42" s="319"/>
    </row>
    <row r="43" spans="1:14" ht="22.5" customHeight="1">
      <c r="A43" s="307" t="s">
        <v>23999</v>
      </c>
      <c r="B43" s="313">
        <v>8806194030517</v>
      </c>
      <c r="C43" s="314" t="s">
        <v>24874</v>
      </c>
      <c r="D43" s="315" t="s">
        <v>24875</v>
      </c>
      <c r="E43" s="43">
        <v>8500</v>
      </c>
      <c r="F43" s="226">
        <v>0.48</v>
      </c>
      <c r="G43" s="316">
        <v>6</v>
      </c>
      <c r="H43" s="317">
        <f>Таблица64[[#This Row],[Розничная цена KRW]]*Таблица64[[#This Row],[Коэфициент стоимости]]</f>
        <v>4080</v>
      </c>
      <c r="I43" s="210" t="str">
        <f>IF($H$1="","Введите курс",Таблица64[[#This Row],[Оптовая цена KRW                       за 1шт]]/$H$1)</f>
        <v>Введите курс</v>
      </c>
      <c r="J43" s="318"/>
      <c r="K43" s="211">
        <f>Таблица64[[#This Row],[Заказ коробок ]]*Таблица64[[#This Row],[Кол-во шт в коробке]]</f>
        <v>0</v>
      </c>
      <c r="L43" s="212">
        <f>Таблица64[[#This Row],[Общее кол-во шт]]*Таблица64[[#This Row],[Оптовая цена KRW                       за 1шт]]</f>
        <v>0</v>
      </c>
      <c r="M43" s="227" t="str">
        <f>IFERROR(Таблица64[[#This Row],[Общее кол-во шт]]*Таблица64[[#This Row],[Оптовая цена USD                       за 1шт]],"")</f>
        <v/>
      </c>
      <c r="N43" s="319"/>
    </row>
    <row r="44" spans="1:14" ht="22.5" customHeight="1">
      <c r="A44" s="307" t="s">
        <v>24000</v>
      </c>
      <c r="B44" s="313">
        <v>8806194035291</v>
      </c>
      <c r="C44" s="314" t="s">
        <v>24878</v>
      </c>
      <c r="D44" s="315" t="s">
        <v>24879</v>
      </c>
      <c r="E44" s="43">
        <v>11800</v>
      </c>
      <c r="F44" s="226">
        <v>0.48</v>
      </c>
      <c r="G44" s="316">
        <v>6</v>
      </c>
      <c r="H44" s="317">
        <f>Таблица64[[#This Row],[Розничная цена KRW]]*Таблица64[[#This Row],[Коэфициент стоимости]]</f>
        <v>5664</v>
      </c>
      <c r="I44" s="210" t="str">
        <f>IF($H$1="","Введите курс",Таблица64[[#This Row],[Оптовая цена KRW                       за 1шт]]/$H$1)</f>
        <v>Введите курс</v>
      </c>
      <c r="J44" s="318"/>
      <c r="K44" s="211">
        <f>Таблица64[[#This Row],[Заказ коробок ]]*Таблица64[[#This Row],[Кол-во шт в коробке]]</f>
        <v>0</v>
      </c>
      <c r="L44" s="212">
        <f>Таблица64[[#This Row],[Общее кол-во шт]]*Таблица64[[#This Row],[Оптовая цена KRW                       за 1шт]]</f>
        <v>0</v>
      </c>
      <c r="M44" s="227" t="str">
        <f>IFERROR(Таблица64[[#This Row],[Общее кол-во шт]]*Таблица64[[#This Row],[Оптовая цена USD                       за 1шт]],"")</f>
        <v/>
      </c>
      <c r="N44" s="319"/>
    </row>
    <row r="45" spans="1:14" ht="22.5" customHeight="1">
      <c r="A45" s="307" t="s">
        <v>24001</v>
      </c>
      <c r="B45" s="313">
        <v>8806194042916</v>
      </c>
      <c r="C45" s="314" t="s">
        <v>24885</v>
      </c>
      <c r="D45" s="315" t="s">
        <v>26272</v>
      </c>
      <c r="E45" s="43">
        <v>14800</v>
      </c>
      <c r="F45" s="226">
        <v>0.48</v>
      </c>
      <c r="G45" s="316">
        <v>6</v>
      </c>
      <c r="H45" s="317">
        <f>Таблица64[[#This Row],[Розничная цена KRW]]*Таблица64[[#This Row],[Коэфициент стоимости]]</f>
        <v>7104</v>
      </c>
      <c r="I45" s="210" t="str">
        <f>IF($H$1="","Введите курс",Таблица64[[#This Row],[Оптовая цена KRW                       за 1шт]]/$H$1)</f>
        <v>Введите курс</v>
      </c>
      <c r="J45" s="318"/>
      <c r="K45" s="211">
        <f>Таблица64[[#This Row],[Заказ коробок ]]*Таблица64[[#This Row],[Кол-во шт в коробке]]</f>
        <v>0</v>
      </c>
      <c r="L45" s="212">
        <f>Таблица64[[#This Row],[Общее кол-во шт]]*Таблица64[[#This Row],[Оптовая цена KRW                       за 1шт]]</f>
        <v>0</v>
      </c>
      <c r="M45" s="227" t="str">
        <f>IFERROR(Таблица64[[#This Row],[Общее кол-во шт]]*Таблица64[[#This Row],[Оптовая цена USD                       за 1шт]],"")</f>
        <v/>
      </c>
      <c r="N45" s="319"/>
    </row>
    <row r="46" spans="1:14" ht="22.5" customHeight="1">
      <c r="A46" s="307" t="s">
        <v>24002</v>
      </c>
      <c r="B46" s="313">
        <v>8806194046570</v>
      </c>
      <c r="C46" s="314" t="s">
        <v>24881</v>
      </c>
      <c r="D46" s="315" t="s">
        <v>26273</v>
      </c>
      <c r="E46" s="43">
        <v>21000</v>
      </c>
      <c r="F46" s="226">
        <v>0.48</v>
      </c>
      <c r="G46" s="316">
        <v>6</v>
      </c>
      <c r="H46" s="317">
        <f>Таблица64[[#This Row],[Розничная цена KRW]]*Таблица64[[#This Row],[Коэфициент стоимости]]</f>
        <v>10080</v>
      </c>
      <c r="I46" s="210" t="str">
        <f>IF($H$1="","Введите курс",Таблица64[[#This Row],[Оптовая цена KRW                       за 1шт]]/$H$1)</f>
        <v>Введите курс</v>
      </c>
      <c r="J46" s="318"/>
      <c r="K46" s="211">
        <f>Таблица64[[#This Row],[Заказ коробок ]]*Таблица64[[#This Row],[Кол-во шт в коробке]]</f>
        <v>0</v>
      </c>
      <c r="L46" s="212">
        <f>Таблица64[[#This Row],[Общее кол-во шт]]*Таблица64[[#This Row],[Оптовая цена KRW                       за 1шт]]</f>
        <v>0</v>
      </c>
      <c r="M46" s="227" t="str">
        <f>IFERROR(Таблица64[[#This Row],[Общее кол-во шт]]*Таблица64[[#This Row],[Оптовая цена USD                       за 1шт]],"")</f>
        <v/>
      </c>
      <c r="N46" s="319"/>
    </row>
    <row r="47" spans="1:14" ht="22.5" customHeight="1">
      <c r="A47" s="307" t="s">
        <v>24003</v>
      </c>
      <c r="B47" s="313">
        <v>8806358514051</v>
      </c>
      <c r="C47" s="314" t="s">
        <v>24682</v>
      </c>
      <c r="D47" s="315" t="s">
        <v>26274</v>
      </c>
      <c r="E47" s="43">
        <v>8800</v>
      </c>
      <c r="F47" s="226">
        <v>0.48</v>
      </c>
      <c r="G47" s="316">
        <v>6</v>
      </c>
      <c r="H47" s="317">
        <f>Таблица64[[#This Row],[Розничная цена KRW]]*Таблица64[[#This Row],[Коэфициент стоимости]]</f>
        <v>4224</v>
      </c>
      <c r="I47" s="210" t="str">
        <f>IF($H$1="","Введите курс",Таблица64[[#This Row],[Оптовая цена KRW                       за 1шт]]/$H$1)</f>
        <v>Введите курс</v>
      </c>
      <c r="J47" s="318"/>
      <c r="K47" s="211">
        <f>Таблица64[[#This Row],[Заказ коробок ]]*Таблица64[[#This Row],[Кол-во шт в коробке]]</f>
        <v>0</v>
      </c>
      <c r="L47" s="212">
        <f>Таблица64[[#This Row],[Общее кол-во шт]]*Таблица64[[#This Row],[Оптовая цена KRW                       за 1шт]]</f>
        <v>0</v>
      </c>
      <c r="M47" s="227" t="str">
        <f>IFERROR(Таблица64[[#This Row],[Общее кол-во шт]]*Таблица64[[#This Row],[Оптовая цена USD                       за 1шт]],"")</f>
        <v/>
      </c>
      <c r="N47" s="319"/>
    </row>
    <row r="48" spans="1:14" ht="22.5" customHeight="1">
      <c r="A48" s="307" t="s">
        <v>24004</v>
      </c>
      <c r="B48" s="313">
        <v>8806194019680</v>
      </c>
      <c r="C48" s="314" t="s">
        <v>24678</v>
      </c>
      <c r="D48" s="315" t="s">
        <v>24679</v>
      </c>
      <c r="E48" s="43">
        <v>9800</v>
      </c>
      <c r="F48" s="226">
        <v>0.48</v>
      </c>
      <c r="G48" s="316">
        <v>6</v>
      </c>
      <c r="H48" s="317">
        <f>Таблица64[[#This Row],[Розничная цена KRW]]*Таблица64[[#This Row],[Коэфициент стоимости]]</f>
        <v>4704</v>
      </c>
      <c r="I48" s="210" t="str">
        <f>IF($H$1="","Введите курс",Таблица64[[#This Row],[Оптовая цена KRW                       за 1шт]]/$H$1)</f>
        <v>Введите курс</v>
      </c>
      <c r="J48" s="318"/>
      <c r="K48" s="211">
        <f>Таблица64[[#This Row],[Заказ коробок ]]*Таблица64[[#This Row],[Кол-во шт в коробке]]</f>
        <v>0</v>
      </c>
      <c r="L48" s="212">
        <f>Таблица64[[#This Row],[Общее кол-во шт]]*Таблица64[[#This Row],[Оптовая цена KRW                       за 1шт]]</f>
        <v>0</v>
      </c>
      <c r="M48" s="227" t="str">
        <f>IFERROR(Таблица64[[#This Row],[Общее кол-во шт]]*Таблица64[[#This Row],[Оптовая цена USD                       за 1шт]],"")</f>
        <v/>
      </c>
      <c r="N48" s="319"/>
    </row>
    <row r="49" spans="1:14" ht="22.5" customHeight="1">
      <c r="A49" s="307" t="s">
        <v>24005</v>
      </c>
      <c r="B49" s="313">
        <v>8806194009650</v>
      </c>
      <c r="C49" s="314" t="s">
        <v>26275</v>
      </c>
      <c r="D49" s="315" t="s">
        <v>26276</v>
      </c>
      <c r="E49" s="43">
        <v>9900</v>
      </c>
      <c r="F49" s="226">
        <v>0.48</v>
      </c>
      <c r="G49" s="316">
        <v>6</v>
      </c>
      <c r="H49" s="317">
        <f>Таблица64[[#This Row],[Розничная цена KRW]]*Таблица64[[#This Row],[Коэфициент стоимости]]</f>
        <v>4752</v>
      </c>
      <c r="I49" s="210" t="str">
        <f>IF($H$1="","Введите курс",Таблица64[[#This Row],[Оптовая цена KRW                       за 1шт]]/$H$1)</f>
        <v>Введите курс</v>
      </c>
      <c r="J49" s="318"/>
      <c r="K49" s="211">
        <f>Таблица64[[#This Row],[Заказ коробок ]]*Таблица64[[#This Row],[Кол-во шт в коробке]]</f>
        <v>0</v>
      </c>
      <c r="L49" s="212">
        <f>Таблица64[[#This Row],[Общее кол-во шт]]*Таблица64[[#This Row],[Оптовая цена KRW                       за 1шт]]</f>
        <v>0</v>
      </c>
      <c r="M49" s="227" t="str">
        <f>IFERROR(Таблица64[[#This Row],[Общее кол-во шт]]*Таблица64[[#This Row],[Оптовая цена USD                       за 1шт]],"")</f>
        <v/>
      </c>
      <c r="N49" s="319"/>
    </row>
    <row r="50" spans="1:14" ht="22.5" customHeight="1">
      <c r="A50" s="307" t="s">
        <v>24006</v>
      </c>
      <c r="B50" s="313">
        <v>8806194008738</v>
      </c>
      <c r="C50" s="314" t="s">
        <v>25428</v>
      </c>
      <c r="D50" s="315" t="s">
        <v>26277</v>
      </c>
      <c r="E50" s="43">
        <v>9900</v>
      </c>
      <c r="F50" s="226">
        <v>0.48</v>
      </c>
      <c r="G50" s="316">
        <v>6</v>
      </c>
      <c r="H50" s="317">
        <f>Таблица64[[#This Row],[Розничная цена KRW]]*Таблица64[[#This Row],[Коэфициент стоимости]]</f>
        <v>4752</v>
      </c>
      <c r="I50" s="210" t="str">
        <f>IF($H$1="","Введите курс",Таблица64[[#This Row],[Оптовая цена KRW                       за 1шт]]/$H$1)</f>
        <v>Введите курс</v>
      </c>
      <c r="J50" s="318"/>
      <c r="K50" s="211">
        <f>Таблица64[[#This Row],[Заказ коробок ]]*Таблица64[[#This Row],[Кол-во шт в коробке]]</f>
        <v>0</v>
      </c>
      <c r="L50" s="212">
        <f>Таблица64[[#This Row],[Общее кол-во шт]]*Таблица64[[#This Row],[Оптовая цена KRW                       за 1шт]]</f>
        <v>0</v>
      </c>
      <c r="M50" s="227" t="str">
        <f>IFERROR(Таблица64[[#This Row],[Общее кол-во шт]]*Таблица64[[#This Row],[Оптовая цена USD                       за 1шт]],"")</f>
        <v/>
      </c>
      <c r="N50" s="319"/>
    </row>
    <row r="51" spans="1:14" ht="22.5" customHeight="1">
      <c r="A51" s="307" t="s">
        <v>24007</v>
      </c>
      <c r="B51" s="313">
        <v>8806194009506</v>
      </c>
      <c r="C51" s="314" t="s">
        <v>24070</v>
      </c>
      <c r="D51" s="315" t="s">
        <v>24071</v>
      </c>
      <c r="E51" s="43">
        <v>58000</v>
      </c>
      <c r="F51" s="226">
        <v>0.48</v>
      </c>
      <c r="G51" s="316">
        <v>6</v>
      </c>
      <c r="H51" s="317">
        <f>Таблица64[[#This Row],[Розничная цена KRW]]*Таблица64[[#This Row],[Коэфициент стоимости]]</f>
        <v>27840</v>
      </c>
      <c r="I51" s="210" t="str">
        <f>IF($H$1="","Введите курс",Таблица64[[#This Row],[Оптовая цена KRW                       за 1шт]]/$H$1)</f>
        <v>Введите курс</v>
      </c>
      <c r="J51" s="318"/>
      <c r="K51" s="211">
        <f>Таблица64[[#This Row],[Заказ коробок ]]*Таблица64[[#This Row],[Кол-во шт в коробке]]</f>
        <v>0</v>
      </c>
      <c r="L51" s="212">
        <f>Таблица64[[#This Row],[Общее кол-во шт]]*Таблица64[[#This Row],[Оптовая цена KRW                       за 1шт]]</f>
        <v>0</v>
      </c>
      <c r="M51" s="227" t="str">
        <f>IFERROR(Таблица64[[#This Row],[Общее кол-во шт]]*Таблица64[[#This Row],[Оптовая цена USD                       за 1шт]],"")</f>
        <v/>
      </c>
      <c r="N51" s="319"/>
    </row>
    <row r="52" spans="1:14" ht="22.5" customHeight="1">
      <c r="A52" s="307" t="s">
        <v>24008</v>
      </c>
      <c r="B52" s="313">
        <v>8806194012087</v>
      </c>
      <c r="C52" s="314" t="s">
        <v>24067</v>
      </c>
      <c r="D52" s="315" t="s">
        <v>24068</v>
      </c>
      <c r="E52" s="43">
        <v>26000</v>
      </c>
      <c r="F52" s="226">
        <v>0.48</v>
      </c>
      <c r="G52" s="316">
        <v>6</v>
      </c>
      <c r="H52" s="317">
        <f>Таблица64[[#This Row],[Розничная цена KRW]]*Таблица64[[#This Row],[Коэфициент стоимости]]</f>
        <v>12480</v>
      </c>
      <c r="I52" s="210" t="str">
        <f>IF($H$1="","Введите курс",Таблица64[[#This Row],[Оптовая цена KRW                       за 1шт]]/$H$1)</f>
        <v>Введите курс</v>
      </c>
      <c r="J52" s="318"/>
      <c r="K52" s="211">
        <f>Таблица64[[#This Row],[Заказ коробок ]]*Таблица64[[#This Row],[Кол-во шт в коробке]]</f>
        <v>0</v>
      </c>
      <c r="L52" s="212">
        <f>Таблица64[[#This Row],[Общее кол-во шт]]*Таблица64[[#This Row],[Оптовая цена KRW                       за 1шт]]</f>
        <v>0</v>
      </c>
      <c r="M52" s="227" t="str">
        <f>IFERROR(Таблица64[[#This Row],[Общее кол-во шт]]*Таблица64[[#This Row],[Оптовая цена USD                       за 1шт]],"")</f>
        <v/>
      </c>
      <c r="N52" s="319"/>
    </row>
    <row r="53" spans="1:14" ht="22.5" customHeight="1">
      <c r="A53" s="307" t="s">
        <v>24009</v>
      </c>
      <c r="B53" s="313">
        <v>8806194023762</v>
      </c>
      <c r="C53" s="314" t="s">
        <v>24090</v>
      </c>
      <c r="D53" s="315" t="s">
        <v>24091</v>
      </c>
      <c r="E53" s="43">
        <v>58000</v>
      </c>
      <c r="F53" s="226">
        <v>0.48</v>
      </c>
      <c r="G53" s="316">
        <v>6</v>
      </c>
      <c r="H53" s="317">
        <f>Таблица64[[#This Row],[Розничная цена KRW]]*Таблица64[[#This Row],[Коэфициент стоимости]]</f>
        <v>27840</v>
      </c>
      <c r="I53" s="210" t="str">
        <f>IF($H$1="","Введите курс",Таблица64[[#This Row],[Оптовая цена KRW                       за 1шт]]/$H$1)</f>
        <v>Введите курс</v>
      </c>
      <c r="J53" s="318"/>
      <c r="K53" s="211">
        <f>Таблица64[[#This Row],[Заказ коробок ]]*Таблица64[[#This Row],[Кол-во шт в коробке]]</f>
        <v>0</v>
      </c>
      <c r="L53" s="212">
        <f>Таблица64[[#This Row],[Общее кол-во шт]]*Таблица64[[#This Row],[Оптовая цена KRW                       за 1шт]]</f>
        <v>0</v>
      </c>
      <c r="M53" s="227" t="str">
        <f>IFERROR(Таблица64[[#This Row],[Общее кол-во шт]]*Таблица64[[#This Row],[Оптовая цена USD                       за 1шт]],"")</f>
        <v/>
      </c>
      <c r="N53" s="319"/>
    </row>
    <row r="54" spans="1:14" ht="22.5" customHeight="1">
      <c r="A54" s="307" t="s">
        <v>24010</v>
      </c>
      <c r="B54" s="313">
        <v>8806194023489</v>
      </c>
      <c r="C54" s="314" t="s">
        <v>24073</v>
      </c>
      <c r="D54" s="315" t="s">
        <v>26278</v>
      </c>
      <c r="E54" s="43">
        <v>48000</v>
      </c>
      <c r="F54" s="226">
        <v>0.48</v>
      </c>
      <c r="G54" s="316">
        <v>6</v>
      </c>
      <c r="H54" s="317">
        <f>Таблица64[[#This Row],[Розничная цена KRW]]*Таблица64[[#This Row],[Коэфициент стоимости]]</f>
        <v>23040</v>
      </c>
      <c r="I54" s="210" t="str">
        <f>IF($H$1="","Введите курс",Таблица64[[#This Row],[Оптовая цена KRW                       за 1шт]]/$H$1)</f>
        <v>Введите курс</v>
      </c>
      <c r="J54" s="318"/>
      <c r="K54" s="211">
        <f>Таблица64[[#This Row],[Заказ коробок ]]*Таблица64[[#This Row],[Кол-во шт в коробке]]</f>
        <v>0</v>
      </c>
      <c r="L54" s="212">
        <f>Таблица64[[#This Row],[Общее кол-во шт]]*Таблица64[[#This Row],[Оптовая цена KRW                       за 1шт]]</f>
        <v>0</v>
      </c>
      <c r="M54" s="227" t="str">
        <f>IFERROR(Таблица64[[#This Row],[Общее кол-во шт]]*Таблица64[[#This Row],[Оптовая цена USD                       за 1шт]],"")</f>
        <v/>
      </c>
      <c r="N54" s="319"/>
    </row>
    <row r="55" spans="1:14" ht="22.5" customHeight="1">
      <c r="A55" s="307" t="s">
        <v>24011</v>
      </c>
      <c r="B55" s="313">
        <v>8806194023472</v>
      </c>
      <c r="C55" s="314" t="s">
        <v>24095</v>
      </c>
      <c r="D55" s="315" t="s">
        <v>24096</v>
      </c>
      <c r="E55" s="43">
        <v>38000</v>
      </c>
      <c r="F55" s="226">
        <v>0.48</v>
      </c>
      <c r="G55" s="316">
        <v>6</v>
      </c>
      <c r="H55" s="317">
        <f>Таблица64[[#This Row],[Розничная цена KRW]]*Таблица64[[#This Row],[Коэфициент стоимости]]</f>
        <v>18240</v>
      </c>
      <c r="I55" s="210" t="str">
        <f>IF($H$1="","Введите курс",Таблица64[[#This Row],[Оптовая цена KRW                       за 1шт]]/$H$1)</f>
        <v>Введите курс</v>
      </c>
      <c r="J55" s="318"/>
      <c r="K55" s="211">
        <f>Таблица64[[#This Row],[Заказ коробок ]]*Таблица64[[#This Row],[Кол-во шт в коробке]]</f>
        <v>0</v>
      </c>
      <c r="L55" s="212">
        <f>Таблица64[[#This Row],[Общее кол-во шт]]*Таблица64[[#This Row],[Оптовая цена KRW                       за 1шт]]</f>
        <v>0</v>
      </c>
      <c r="M55" s="227" t="str">
        <f>IFERROR(Таблица64[[#This Row],[Общее кол-во шт]]*Таблица64[[#This Row],[Оптовая цена USD                       за 1шт]],"")</f>
        <v/>
      </c>
      <c r="N55" s="319"/>
    </row>
    <row r="56" spans="1:14" ht="22.5" customHeight="1">
      <c r="A56" s="307" t="s">
        <v>24012</v>
      </c>
      <c r="B56" s="313">
        <v>8806194023465</v>
      </c>
      <c r="C56" s="314" t="s">
        <v>24075</v>
      </c>
      <c r="D56" s="315" t="s">
        <v>24076</v>
      </c>
      <c r="E56" s="43">
        <v>38000</v>
      </c>
      <c r="F56" s="226">
        <v>0.48</v>
      </c>
      <c r="G56" s="316">
        <v>6</v>
      </c>
      <c r="H56" s="317">
        <f>Таблица64[[#This Row],[Розничная цена KRW]]*Таблица64[[#This Row],[Коэфициент стоимости]]</f>
        <v>18240</v>
      </c>
      <c r="I56" s="210" t="str">
        <f>IF($H$1="","Введите курс",Таблица64[[#This Row],[Оптовая цена KRW                       за 1шт]]/$H$1)</f>
        <v>Введите курс</v>
      </c>
      <c r="J56" s="318"/>
      <c r="K56" s="211">
        <f>Таблица64[[#This Row],[Заказ коробок ]]*Таблица64[[#This Row],[Кол-во шт в коробке]]</f>
        <v>0</v>
      </c>
      <c r="L56" s="212">
        <f>Таблица64[[#This Row],[Общее кол-во шт]]*Таблица64[[#This Row],[Оптовая цена KRW                       за 1шт]]</f>
        <v>0</v>
      </c>
      <c r="M56" s="227" t="str">
        <f>IFERROR(Таблица64[[#This Row],[Общее кол-во шт]]*Таблица64[[#This Row],[Оптовая цена USD                       за 1шт]],"")</f>
        <v/>
      </c>
      <c r="N56" s="319"/>
    </row>
    <row r="57" spans="1:14" ht="22.5" customHeight="1">
      <c r="A57" s="307" t="s">
        <v>24013</v>
      </c>
      <c r="B57" s="313">
        <v>8806194023694</v>
      </c>
      <c r="C57" s="314" t="s">
        <v>24078</v>
      </c>
      <c r="D57" s="315" t="s">
        <v>24079</v>
      </c>
      <c r="E57" s="43">
        <v>58000</v>
      </c>
      <c r="F57" s="226">
        <v>0.48</v>
      </c>
      <c r="G57" s="316">
        <v>6</v>
      </c>
      <c r="H57" s="317">
        <f>Таблица64[[#This Row],[Розничная цена KRW]]*Таблица64[[#This Row],[Коэфициент стоимости]]</f>
        <v>27840</v>
      </c>
      <c r="I57" s="210" t="str">
        <f>IF($H$1="","Введите курс",Таблица64[[#This Row],[Оптовая цена KRW                       за 1шт]]/$H$1)</f>
        <v>Введите курс</v>
      </c>
      <c r="J57" s="318"/>
      <c r="K57" s="211">
        <f>Таблица64[[#This Row],[Заказ коробок ]]*Таблица64[[#This Row],[Кол-во шт в коробке]]</f>
        <v>0</v>
      </c>
      <c r="L57" s="212">
        <f>Таблица64[[#This Row],[Общее кол-во шт]]*Таблица64[[#This Row],[Оптовая цена KRW                       за 1шт]]</f>
        <v>0</v>
      </c>
      <c r="M57" s="227" t="str">
        <f>IFERROR(Таблица64[[#This Row],[Общее кол-во шт]]*Таблица64[[#This Row],[Оптовая цена USD                       за 1шт]],"")</f>
        <v/>
      </c>
      <c r="N57" s="319"/>
    </row>
    <row r="58" spans="1:14" ht="22.5" customHeight="1">
      <c r="A58" s="307" t="s">
        <v>24014</v>
      </c>
      <c r="B58" s="313">
        <v>8806194006918</v>
      </c>
      <c r="C58" s="314" t="s">
        <v>24098</v>
      </c>
      <c r="D58" s="315" t="s">
        <v>26279</v>
      </c>
      <c r="E58" s="43">
        <v>18000</v>
      </c>
      <c r="F58" s="226">
        <v>0.48</v>
      </c>
      <c r="G58" s="316">
        <v>6</v>
      </c>
      <c r="H58" s="317">
        <f>Таблица64[[#This Row],[Розничная цена KRW]]*Таблица64[[#This Row],[Коэфициент стоимости]]</f>
        <v>8640</v>
      </c>
      <c r="I58" s="210" t="str">
        <f>IF($H$1="","Введите курс",Таблица64[[#This Row],[Оптовая цена KRW                       за 1шт]]/$H$1)</f>
        <v>Введите курс</v>
      </c>
      <c r="J58" s="318"/>
      <c r="K58" s="211">
        <f>Таблица64[[#This Row],[Заказ коробок ]]*Таблица64[[#This Row],[Кол-во шт в коробке]]</f>
        <v>0</v>
      </c>
      <c r="L58" s="212">
        <f>Таблица64[[#This Row],[Общее кол-во шт]]*Таблица64[[#This Row],[Оптовая цена KRW                       за 1шт]]</f>
        <v>0</v>
      </c>
      <c r="M58" s="227" t="str">
        <f>IFERROR(Таблица64[[#This Row],[Общее кол-во шт]]*Таблица64[[#This Row],[Оптовая цена USD                       за 1шт]],"")</f>
        <v/>
      </c>
      <c r="N58" s="319"/>
    </row>
    <row r="59" spans="1:14" ht="22.5" customHeight="1">
      <c r="A59" s="307" t="s">
        <v>24015</v>
      </c>
      <c r="B59" s="313">
        <v>8806194004846</v>
      </c>
      <c r="C59" s="314" t="s">
        <v>24093</v>
      </c>
      <c r="D59" s="315" t="s">
        <v>26280</v>
      </c>
      <c r="E59" s="43">
        <v>26000</v>
      </c>
      <c r="F59" s="226">
        <v>0.48</v>
      </c>
      <c r="G59" s="316">
        <v>6</v>
      </c>
      <c r="H59" s="317">
        <f>Таблица64[[#This Row],[Розничная цена KRW]]*Таблица64[[#This Row],[Коэфициент стоимости]]</f>
        <v>12480</v>
      </c>
      <c r="I59" s="210" t="str">
        <f>IF($H$1="","Введите курс",Таблица64[[#This Row],[Оптовая цена KRW                       за 1шт]]/$H$1)</f>
        <v>Введите курс</v>
      </c>
      <c r="J59" s="318"/>
      <c r="K59" s="211">
        <f>Таблица64[[#This Row],[Заказ коробок ]]*Таблица64[[#This Row],[Кол-во шт в коробке]]</f>
        <v>0</v>
      </c>
      <c r="L59" s="212">
        <f>Таблица64[[#This Row],[Общее кол-во шт]]*Таблица64[[#This Row],[Оптовая цена KRW                       за 1шт]]</f>
        <v>0</v>
      </c>
      <c r="M59" s="227" t="str">
        <f>IFERROR(Таблица64[[#This Row],[Общее кол-во шт]]*Таблица64[[#This Row],[Оптовая цена USD                       за 1шт]],"")</f>
        <v/>
      </c>
      <c r="N59" s="319"/>
    </row>
    <row r="60" spans="1:14" ht="22.5" customHeight="1">
      <c r="A60" s="307" t="s">
        <v>24016</v>
      </c>
      <c r="B60" s="313">
        <v>8806194004839</v>
      </c>
      <c r="C60" s="314" t="s">
        <v>24100</v>
      </c>
      <c r="D60" s="315" t="s">
        <v>26281</v>
      </c>
      <c r="E60" s="43">
        <v>15000</v>
      </c>
      <c r="F60" s="226">
        <v>0.48</v>
      </c>
      <c r="G60" s="316">
        <v>6</v>
      </c>
      <c r="H60" s="317">
        <f>Таблица64[[#This Row],[Розничная цена KRW]]*Таблица64[[#This Row],[Коэфициент стоимости]]</f>
        <v>7200</v>
      </c>
      <c r="I60" s="210" t="str">
        <f>IF($H$1="","Введите курс",Таблица64[[#This Row],[Оптовая цена KRW                       за 1шт]]/$H$1)</f>
        <v>Введите курс</v>
      </c>
      <c r="J60" s="318"/>
      <c r="K60" s="211">
        <f>Таблица64[[#This Row],[Заказ коробок ]]*Таблица64[[#This Row],[Кол-во шт в коробке]]</f>
        <v>0</v>
      </c>
      <c r="L60" s="212">
        <f>Таблица64[[#This Row],[Общее кол-во шт]]*Таблица64[[#This Row],[Оптовая цена KRW                       за 1шт]]</f>
        <v>0</v>
      </c>
      <c r="M60" s="227" t="str">
        <f>IFERROR(Таблица64[[#This Row],[Общее кол-во шт]]*Таблица64[[#This Row],[Оптовая цена USD                       за 1шт]],"")</f>
        <v/>
      </c>
      <c r="N60" s="319"/>
    </row>
    <row r="61" spans="1:14" ht="22.5" customHeight="1">
      <c r="A61" s="307" t="s">
        <v>24019</v>
      </c>
      <c r="B61" s="313">
        <v>8806194024875</v>
      </c>
      <c r="C61" s="314" t="s">
        <v>25434</v>
      </c>
      <c r="D61" s="315" t="s">
        <v>25435</v>
      </c>
      <c r="E61" s="43">
        <v>5900</v>
      </c>
      <c r="F61" s="226">
        <v>0.48</v>
      </c>
      <c r="G61" s="316">
        <v>30</v>
      </c>
      <c r="H61" s="317">
        <f>Таблица64[[#This Row],[Розничная цена KRW]]*Таблица64[[#This Row],[Коэфициент стоимости]]</f>
        <v>2832</v>
      </c>
      <c r="I61" s="210" t="str">
        <f>IF($H$1="","Введите курс",Таблица64[[#This Row],[Оптовая цена KRW                       за 1шт]]/$H$1)</f>
        <v>Введите курс</v>
      </c>
      <c r="J61" s="318"/>
      <c r="K61" s="211">
        <f>Таблица64[[#This Row],[Заказ коробок ]]*Таблица64[[#This Row],[Кол-во шт в коробке]]</f>
        <v>0</v>
      </c>
      <c r="L61" s="212">
        <f>Таблица64[[#This Row],[Общее кол-во шт]]*Таблица64[[#This Row],[Оптовая цена KRW                       за 1шт]]</f>
        <v>0</v>
      </c>
      <c r="M61" s="227" t="str">
        <f>IFERROR(Таблица64[[#This Row],[Общее кол-во шт]]*Таблица64[[#This Row],[Оптовая цена USD                       за 1шт]],"")</f>
        <v/>
      </c>
      <c r="N61" s="319"/>
    </row>
    <row r="62" spans="1:14" ht="22.5" customHeight="1">
      <c r="A62" s="307" t="s">
        <v>24022</v>
      </c>
      <c r="B62" s="313">
        <v>8806194026411</v>
      </c>
      <c r="C62" s="314" t="s">
        <v>24105</v>
      </c>
      <c r="D62" s="315" t="s">
        <v>24106</v>
      </c>
      <c r="E62" s="43">
        <v>88000</v>
      </c>
      <c r="F62" s="226">
        <v>0.48</v>
      </c>
      <c r="G62" s="316">
        <v>6</v>
      </c>
      <c r="H62" s="317">
        <f>Таблица64[[#This Row],[Розничная цена KRW]]*Таблица64[[#This Row],[Коэфициент стоимости]]</f>
        <v>42240</v>
      </c>
      <c r="I62" s="210" t="str">
        <f>IF($H$1="","Введите курс",Таблица64[[#This Row],[Оптовая цена KRW                       за 1шт]]/$H$1)</f>
        <v>Введите курс</v>
      </c>
      <c r="J62" s="318"/>
      <c r="K62" s="211">
        <f>Таблица64[[#This Row],[Заказ коробок ]]*Таблица64[[#This Row],[Кол-во шт в коробке]]</f>
        <v>0</v>
      </c>
      <c r="L62" s="212">
        <f>Таблица64[[#This Row],[Общее кол-во шт]]*Таблица64[[#This Row],[Оптовая цена KRW                       за 1шт]]</f>
        <v>0</v>
      </c>
      <c r="M62" s="227" t="str">
        <f>IFERROR(Таблица64[[#This Row],[Общее кол-во шт]]*Таблица64[[#This Row],[Оптовая цена USD                       за 1шт]],"")</f>
        <v/>
      </c>
      <c r="N62" s="319"/>
    </row>
    <row r="63" spans="1:14" ht="22.5" customHeight="1">
      <c r="A63" s="307" t="s">
        <v>24025</v>
      </c>
      <c r="B63" s="313">
        <v>8806194032924</v>
      </c>
      <c r="C63" s="314" t="s">
        <v>24084</v>
      </c>
      <c r="D63" s="315" t="s">
        <v>24085</v>
      </c>
      <c r="E63" s="43">
        <v>38000</v>
      </c>
      <c r="F63" s="226">
        <v>0.48</v>
      </c>
      <c r="G63" s="316">
        <v>6</v>
      </c>
      <c r="H63" s="317">
        <f>Таблица64[[#This Row],[Розничная цена KRW]]*Таблица64[[#This Row],[Коэфициент стоимости]]</f>
        <v>18240</v>
      </c>
      <c r="I63" s="210" t="str">
        <f>IF($H$1="","Введите курс",Таблица64[[#This Row],[Оптовая цена KRW                       за 1шт]]/$H$1)</f>
        <v>Введите курс</v>
      </c>
      <c r="J63" s="318"/>
      <c r="K63" s="211">
        <f>Таблица64[[#This Row],[Заказ коробок ]]*Таблица64[[#This Row],[Кол-во шт в коробке]]</f>
        <v>0</v>
      </c>
      <c r="L63" s="212">
        <f>Таблица64[[#This Row],[Общее кол-во шт]]*Таблица64[[#This Row],[Оптовая цена KRW                       за 1шт]]</f>
        <v>0</v>
      </c>
      <c r="M63" s="227" t="str">
        <f>IFERROR(Таблица64[[#This Row],[Общее кол-во шт]]*Таблица64[[#This Row],[Оптовая цена USD                       за 1шт]],"")</f>
        <v/>
      </c>
      <c r="N63" s="319"/>
    </row>
    <row r="64" spans="1:14" ht="22.5" customHeight="1">
      <c r="A64" s="307" t="s">
        <v>24027</v>
      </c>
      <c r="B64" s="313">
        <v>8806194032931</v>
      </c>
      <c r="C64" s="314" t="s">
        <v>24087</v>
      </c>
      <c r="D64" s="315" t="s">
        <v>24088</v>
      </c>
      <c r="E64" s="43">
        <v>38000</v>
      </c>
      <c r="F64" s="226">
        <v>0.48</v>
      </c>
      <c r="G64" s="316">
        <v>6</v>
      </c>
      <c r="H64" s="317">
        <f>Таблица64[[#This Row],[Розничная цена KRW]]*Таблица64[[#This Row],[Коэфициент стоимости]]</f>
        <v>18240</v>
      </c>
      <c r="I64" s="210" t="str">
        <f>IF($H$1="","Введите курс",Таблица64[[#This Row],[Оптовая цена KRW                       за 1шт]]/$H$1)</f>
        <v>Введите курс</v>
      </c>
      <c r="J64" s="318"/>
      <c r="K64" s="211">
        <f>Таблица64[[#This Row],[Заказ коробок ]]*Таблица64[[#This Row],[Кол-во шт в коробке]]</f>
        <v>0</v>
      </c>
      <c r="L64" s="212">
        <f>Таблица64[[#This Row],[Общее кол-во шт]]*Таблица64[[#This Row],[Оптовая цена KRW                       за 1шт]]</f>
        <v>0</v>
      </c>
      <c r="M64" s="227" t="str">
        <f>IFERROR(Таблица64[[#This Row],[Общее кол-во шт]]*Таблица64[[#This Row],[Оптовая цена USD                       за 1шт]],"")</f>
        <v/>
      </c>
      <c r="N64" s="319"/>
    </row>
    <row r="65" spans="1:14" ht="22.5" customHeight="1">
      <c r="A65" s="307" t="s">
        <v>24029</v>
      </c>
      <c r="B65" s="313">
        <v>8806194032948</v>
      </c>
      <c r="C65" s="314" t="s">
        <v>24081</v>
      </c>
      <c r="D65" s="315" t="s">
        <v>24082</v>
      </c>
      <c r="E65" s="43">
        <v>76000</v>
      </c>
      <c r="F65" s="226">
        <v>0.48</v>
      </c>
      <c r="G65" s="316">
        <v>6</v>
      </c>
      <c r="H65" s="317">
        <f>Таблица64[[#This Row],[Розничная цена KRW]]*Таблица64[[#This Row],[Коэфициент стоимости]]</f>
        <v>36480</v>
      </c>
      <c r="I65" s="210" t="str">
        <f>IF($H$1="","Введите курс",Таблица64[[#This Row],[Оптовая цена KRW                       за 1шт]]/$H$1)</f>
        <v>Введите курс</v>
      </c>
      <c r="J65" s="318"/>
      <c r="K65" s="211">
        <f>Таблица64[[#This Row],[Заказ коробок ]]*Таблица64[[#This Row],[Кол-во шт в коробке]]</f>
        <v>0</v>
      </c>
      <c r="L65" s="212">
        <f>Таблица64[[#This Row],[Общее кол-во шт]]*Таблица64[[#This Row],[Оптовая цена KRW                       за 1шт]]</f>
        <v>0</v>
      </c>
      <c r="M65" s="227" t="str">
        <f>IFERROR(Таблица64[[#This Row],[Общее кол-во шт]]*Таблица64[[#This Row],[Оптовая цена USD                       за 1шт]],"")</f>
        <v/>
      </c>
      <c r="N65" s="319"/>
    </row>
    <row r="66" spans="1:14" ht="22.5" customHeight="1">
      <c r="A66" s="307" t="s">
        <v>24031</v>
      </c>
      <c r="B66" s="313">
        <v>8806194031781</v>
      </c>
      <c r="C66" s="314" t="s">
        <v>24055</v>
      </c>
      <c r="D66" s="315" t="s">
        <v>26282</v>
      </c>
      <c r="E66" s="43">
        <v>76000</v>
      </c>
      <c r="F66" s="226">
        <v>0.48</v>
      </c>
      <c r="G66" s="316">
        <v>6</v>
      </c>
      <c r="H66" s="317">
        <f>Таблица64[[#This Row],[Розничная цена KRW]]*Таблица64[[#This Row],[Коэфициент стоимости]]</f>
        <v>36480</v>
      </c>
      <c r="I66" s="210" t="str">
        <f>IF($H$1="","Введите курс",Таблица64[[#This Row],[Оптовая цена KRW                       за 1шт]]/$H$1)</f>
        <v>Введите курс</v>
      </c>
      <c r="J66" s="318"/>
      <c r="K66" s="211">
        <f>Таблица64[[#This Row],[Заказ коробок ]]*Таблица64[[#This Row],[Кол-во шт в коробке]]</f>
        <v>0</v>
      </c>
      <c r="L66" s="212">
        <f>Таблица64[[#This Row],[Общее кол-во шт]]*Таблица64[[#This Row],[Оптовая цена KRW                       за 1шт]]</f>
        <v>0</v>
      </c>
      <c r="M66" s="227" t="str">
        <f>IFERROR(Таблица64[[#This Row],[Общее кол-во шт]]*Таблица64[[#This Row],[Оптовая цена USD                       за 1шт]],"")</f>
        <v/>
      </c>
      <c r="N66" s="319"/>
    </row>
    <row r="67" spans="1:14" ht="22.5" customHeight="1">
      <c r="A67" s="307" t="s">
        <v>24033</v>
      </c>
      <c r="B67" s="313">
        <v>8806194041704</v>
      </c>
      <c r="C67" s="314" t="s">
        <v>25394</v>
      </c>
      <c r="D67" s="315" t="s">
        <v>26283</v>
      </c>
      <c r="E67" s="43">
        <v>18800</v>
      </c>
      <c r="F67" s="226">
        <v>0.48</v>
      </c>
      <c r="G67" s="316">
        <v>6</v>
      </c>
      <c r="H67" s="317">
        <f>Таблица64[[#This Row],[Розничная цена KRW]]*Таблица64[[#This Row],[Коэфициент стоимости]]</f>
        <v>9024</v>
      </c>
      <c r="I67" s="210" t="str">
        <f>IF($H$1="","Введите курс",Таблица64[[#This Row],[Оптовая цена KRW                       за 1шт]]/$H$1)</f>
        <v>Введите курс</v>
      </c>
      <c r="J67" s="318"/>
      <c r="K67" s="211">
        <f>Таблица64[[#This Row],[Заказ коробок ]]*Таблица64[[#This Row],[Кол-во шт в коробке]]</f>
        <v>0</v>
      </c>
      <c r="L67" s="212">
        <f>Таблица64[[#This Row],[Общее кол-во шт]]*Таблица64[[#This Row],[Оптовая цена KRW                       за 1шт]]</f>
        <v>0</v>
      </c>
      <c r="M67" s="227" t="str">
        <f>IFERROR(Таблица64[[#This Row],[Общее кол-во шт]]*Таблица64[[#This Row],[Оптовая цена USD                       за 1шт]],"")</f>
        <v/>
      </c>
      <c r="N67" s="319"/>
    </row>
    <row r="68" spans="1:14" ht="22.5" customHeight="1">
      <c r="A68" s="307" t="s">
        <v>24036</v>
      </c>
      <c r="B68" s="313">
        <v>8806194041728</v>
      </c>
      <c r="C68" s="314" t="s">
        <v>25396</v>
      </c>
      <c r="D68" s="315" t="s">
        <v>26284</v>
      </c>
      <c r="E68" s="43">
        <v>18800</v>
      </c>
      <c r="F68" s="226">
        <v>0.48</v>
      </c>
      <c r="G68" s="316">
        <v>6</v>
      </c>
      <c r="H68" s="317">
        <f>Таблица64[[#This Row],[Розничная цена KRW]]*Таблица64[[#This Row],[Коэфициент стоимости]]</f>
        <v>9024</v>
      </c>
      <c r="I68" s="210" t="str">
        <f>IF($H$1="","Введите курс",Таблица64[[#This Row],[Оптовая цена KRW                       за 1шт]]/$H$1)</f>
        <v>Введите курс</v>
      </c>
      <c r="J68" s="318"/>
      <c r="K68" s="211">
        <f>Таблица64[[#This Row],[Заказ коробок ]]*Таблица64[[#This Row],[Кол-во шт в коробке]]</f>
        <v>0</v>
      </c>
      <c r="L68" s="212">
        <f>Таблица64[[#This Row],[Общее кол-во шт]]*Таблица64[[#This Row],[Оптовая цена KRW                       за 1шт]]</f>
        <v>0</v>
      </c>
      <c r="M68" s="227" t="str">
        <f>IFERROR(Таблица64[[#This Row],[Общее кол-во шт]]*Таблица64[[#This Row],[Оптовая цена USD                       за 1шт]],"")</f>
        <v/>
      </c>
      <c r="N68" s="319"/>
    </row>
    <row r="69" spans="1:14" ht="22.5" customHeight="1">
      <c r="A69" s="307" t="s">
        <v>24039</v>
      </c>
      <c r="B69" s="313">
        <v>8806194041742</v>
      </c>
      <c r="C69" s="314" t="s">
        <v>25401</v>
      </c>
      <c r="D69" s="315" t="s">
        <v>26285</v>
      </c>
      <c r="E69" s="43">
        <v>18800</v>
      </c>
      <c r="F69" s="226">
        <v>0.48</v>
      </c>
      <c r="G69" s="316">
        <v>6</v>
      </c>
      <c r="H69" s="317">
        <f>Таблица64[[#This Row],[Розничная цена KRW]]*Таблица64[[#This Row],[Коэфициент стоимости]]</f>
        <v>9024</v>
      </c>
      <c r="I69" s="210" t="str">
        <f>IF($H$1="","Введите курс",Таблица64[[#This Row],[Оптовая цена KRW                       за 1шт]]/$H$1)</f>
        <v>Введите курс</v>
      </c>
      <c r="J69" s="318"/>
      <c r="K69" s="211">
        <f>Таблица64[[#This Row],[Заказ коробок ]]*Таблица64[[#This Row],[Кол-во шт в коробке]]</f>
        <v>0</v>
      </c>
      <c r="L69" s="212">
        <f>Таблица64[[#This Row],[Общее кол-во шт]]*Таблица64[[#This Row],[Оптовая цена KRW                       за 1шт]]</f>
        <v>0</v>
      </c>
      <c r="M69" s="227" t="str">
        <f>IFERROR(Таблица64[[#This Row],[Общее кол-во шт]]*Таблица64[[#This Row],[Оптовая цена USD                       за 1шт]],"")</f>
        <v/>
      </c>
      <c r="N69" s="319"/>
    </row>
    <row r="70" spans="1:14" ht="22.5" customHeight="1">
      <c r="A70" s="307" t="s">
        <v>24042</v>
      </c>
      <c r="B70" s="313">
        <v>8806194041766</v>
      </c>
      <c r="C70" s="314" t="s">
        <v>25397</v>
      </c>
      <c r="D70" s="315" t="s">
        <v>26286</v>
      </c>
      <c r="E70" s="43">
        <v>18800</v>
      </c>
      <c r="F70" s="226">
        <v>0.48</v>
      </c>
      <c r="G70" s="316">
        <v>6</v>
      </c>
      <c r="H70" s="317">
        <f>Таблица64[[#This Row],[Розничная цена KRW]]*Таблица64[[#This Row],[Коэфициент стоимости]]</f>
        <v>9024</v>
      </c>
      <c r="I70" s="210" t="str">
        <f>IF($H$1="","Введите курс",Таблица64[[#This Row],[Оптовая цена KRW                       за 1шт]]/$H$1)</f>
        <v>Введите курс</v>
      </c>
      <c r="J70" s="318"/>
      <c r="K70" s="211">
        <f>Таблица64[[#This Row],[Заказ коробок ]]*Таблица64[[#This Row],[Кол-во шт в коробке]]</f>
        <v>0</v>
      </c>
      <c r="L70" s="212">
        <f>Таблица64[[#This Row],[Общее кол-во шт]]*Таблица64[[#This Row],[Оптовая цена KRW                       за 1шт]]</f>
        <v>0</v>
      </c>
      <c r="M70" s="227" t="str">
        <f>IFERROR(Таблица64[[#This Row],[Общее кол-во шт]]*Таблица64[[#This Row],[Оптовая цена USD                       за 1шт]],"")</f>
        <v/>
      </c>
      <c r="N70" s="319"/>
    </row>
    <row r="71" spans="1:14" ht="22.5" customHeight="1">
      <c r="A71" s="307" t="s">
        <v>24045</v>
      </c>
      <c r="B71" s="313">
        <v>8806194040882</v>
      </c>
      <c r="C71" s="314" t="s">
        <v>24960</v>
      </c>
      <c r="D71" s="315" t="s">
        <v>26287</v>
      </c>
      <c r="E71" s="43">
        <v>42000</v>
      </c>
      <c r="F71" s="226">
        <v>0.48</v>
      </c>
      <c r="G71" s="316">
        <v>6</v>
      </c>
      <c r="H71" s="317">
        <f>Таблица64[[#This Row],[Розничная цена KRW]]*Таблица64[[#This Row],[Коэфициент стоимости]]</f>
        <v>20160</v>
      </c>
      <c r="I71" s="210" t="str">
        <f>IF($H$1="","Введите курс",Таблица64[[#This Row],[Оптовая цена KRW                       за 1шт]]/$H$1)</f>
        <v>Введите курс</v>
      </c>
      <c r="J71" s="318"/>
      <c r="K71" s="211">
        <f>Таблица64[[#This Row],[Заказ коробок ]]*Таблица64[[#This Row],[Кол-во шт в коробке]]</f>
        <v>0</v>
      </c>
      <c r="L71" s="212">
        <f>Таблица64[[#This Row],[Общее кол-во шт]]*Таблица64[[#This Row],[Оптовая цена KRW                       за 1шт]]</f>
        <v>0</v>
      </c>
      <c r="M71" s="227" t="str">
        <f>IFERROR(Таблица64[[#This Row],[Общее кол-во шт]]*Таблица64[[#This Row],[Оптовая цена USD                       за 1шт]],"")</f>
        <v/>
      </c>
      <c r="N71" s="319"/>
    </row>
    <row r="72" spans="1:14" ht="22.5" customHeight="1">
      <c r="A72" s="307" t="s">
        <v>24048</v>
      </c>
      <c r="B72" s="313">
        <v>8806194040899</v>
      </c>
      <c r="C72" s="314" t="s">
        <v>24963</v>
      </c>
      <c r="D72" s="315" t="s">
        <v>24961</v>
      </c>
      <c r="E72" s="43">
        <v>42000</v>
      </c>
      <c r="F72" s="226">
        <v>0.48</v>
      </c>
      <c r="G72" s="316">
        <v>6</v>
      </c>
      <c r="H72" s="317">
        <f>Таблица64[[#This Row],[Розничная цена KRW]]*Таблица64[[#This Row],[Коэфициент стоимости]]</f>
        <v>20160</v>
      </c>
      <c r="I72" s="210" t="str">
        <f>IF($H$1="","Введите курс",Таблица64[[#This Row],[Оптовая цена KRW                       за 1шт]]/$H$1)</f>
        <v>Введите курс</v>
      </c>
      <c r="J72" s="318"/>
      <c r="K72" s="211">
        <f>Таблица64[[#This Row],[Заказ коробок ]]*Таблица64[[#This Row],[Кол-во шт в коробке]]</f>
        <v>0</v>
      </c>
      <c r="L72" s="212">
        <f>Таблица64[[#This Row],[Общее кол-во шт]]*Таблица64[[#This Row],[Оптовая цена KRW                       за 1шт]]</f>
        <v>0</v>
      </c>
      <c r="M72" s="227" t="str">
        <f>IFERROR(Таблица64[[#This Row],[Общее кол-во шт]]*Таблица64[[#This Row],[Оптовая цена USD                       за 1шт]],"")</f>
        <v/>
      </c>
      <c r="N72" s="319"/>
    </row>
    <row r="73" spans="1:14" ht="22.5" customHeight="1">
      <c r="A73" s="307" t="s">
        <v>24051</v>
      </c>
      <c r="B73" s="313">
        <v>8806194044385</v>
      </c>
      <c r="C73" s="314" t="s">
        <v>25164</v>
      </c>
      <c r="D73" s="315" t="s">
        <v>25165</v>
      </c>
      <c r="E73" s="43">
        <v>9900</v>
      </c>
      <c r="F73" s="226">
        <v>0.48</v>
      </c>
      <c r="G73" s="316">
        <v>10</v>
      </c>
      <c r="H73" s="317">
        <f>Таблица64[[#This Row],[Розничная цена KRW]]*Таблица64[[#This Row],[Коэфициент стоимости]]</f>
        <v>4752</v>
      </c>
      <c r="I73" s="210" t="str">
        <f>IF($H$1="","Введите курс",Таблица64[[#This Row],[Оптовая цена KRW                       за 1шт]]/$H$1)</f>
        <v>Введите курс</v>
      </c>
      <c r="J73" s="318"/>
      <c r="K73" s="211">
        <f>Таблица64[[#This Row],[Заказ коробок ]]*Таблица64[[#This Row],[Кол-во шт в коробке]]</f>
        <v>0</v>
      </c>
      <c r="L73" s="212">
        <f>Таблица64[[#This Row],[Общее кол-во шт]]*Таблица64[[#This Row],[Оптовая цена KRW                       за 1шт]]</f>
        <v>0</v>
      </c>
      <c r="M73" s="227" t="str">
        <f>IFERROR(Таблица64[[#This Row],[Общее кол-во шт]]*Таблица64[[#This Row],[Оптовая цена USD                       за 1шт]],"")</f>
        <v/>
      </c>
      <c r="N73" s="319"/>
    </row>
    <row r="74" spans="1:14" ht="22.5" customHeight="1">
      <c r="A74" s="307" t="s">
        <v>24054</v>
      </c>
      <c r="B74" s="313">
        <v>8806194044392</v>
      </c>
      <c r="C74" s="314" t="s">
        <v>25167</v>
      </c>
      <c r="D74" s="315" t="s">
        <v>25168</v>
      </c>
      <c r="E74" s="43">
        <v>9900</v>
      </c>
      <c r="F74" s="226">
        <v>0.48</v>
      </c>
      <c r="G74" s="316">
        <v>10</v>
      </c>
      <c r="H74" s="317">
        <f>Таблица64[[#This Row],[Розничная цена KRW]]*Таблица64[[#This Row],[Коэфициент стоимости]]</f>
        <v>4752</v>
      </c>
      <c r="I74" s="210" t="str">
        <f>IF($H$1="","Введите курс",Таблица64[[#This Row],[Оптовая цена KRW                       за 1шт]]/$H$1)</f>
        <v>Введите курс</v>
      </c>
      <c r="J74" s="318"/>
      <c r="K74" s="211">
        <f>Таблица64[[#This Row],[Заказ коробок ]]*Таблица64[[#This Row],[Кол-во шт в коробке]]</f>
        <v>0</v>
      </c>
      <c r="L74" s="212">
        <f>Таблица64[[#This Row],[Общее кол-во шт]]*Таблица64[[#This Row],[Оптовая цена KRW                       за 1шт]]</f>
        <v>0</v>
      </c>
      <c r="M74" s="227" t="str">
        <f>IFERROR(Таблица64[[#This Row],[Общее кол-во шт]]*Таблица64[[#This Row],[Оптовая цена USD                       за 1шт]],"")</f>
        <v/>
      </c>
      <c r="N74" s="319"/>
    </row>
    <row r="75" spans="1:14" ht="22.5" customHeight="1">
      <c r="A75" s="307" t="s">
        <v>24056</v>
      </c>
      <c r="B75" s="313">
        <v>8806358580278</v>
      </c>
      <c r="C75" s="314" t="s">
        <v>26288</v>
      </c>
      <c r="D75" s="315" t="s">
        <v>26289</v>
      </c>
      <c r="E75" s="43">
        <v>85</v>
      </c>
      <c r="F75" s="226">
        <v>0.48</v>
      </c>
      <c r="G75" s="316">
        <v>100</v>
      </c>
      <c r="H75" s="317">
        <f>Таблица64[[#This Row],[Розничная цена KRW]]*Таблица64[[#This Row],[Коэфициент стоимости]]</f>
        <v>40.799999999999997</v>
      </c>
      <c r="I75" s="210" t="str">
        <f>IF($H$1="","Введите курс",Таблица64[[#This Row],[Оптовая цена KRW                       за 1шт]]/$H$1)</f>
        <v>Введите курс</v>
      </c>
      <c r="J75" s="318"/>
      <c r="K75" s="211">
        <f>Таблица64[[#This Row],[Заказ коробок ]]*Таблица64[[#This Row],[Кол-во шт в коробке]]</f>
        <v>0</v>
      </c>
      <c r="L75" s="212">
        <f>Таблица64[[#This Row],[Общее кол-во шт]]*Таблица64[[#This Row],[Оптовая цена KRW                       за 1шт]]</f>
        <v>0</v>
      </c>
      <c r="M75" s="227" t="str">
        <f>IFERROR(Таблица64[[#This Row],[Общее кол-во шт]]*Таблица64[[#This Row],[Оптовая цена USD                       за 1шт]],"")</f>
        <v/>
      </c>
      <c r="N75" s="319"/>
    </row>
    <row r="76" spans="1:14" ht="22.5" customHeight="1">
      <c r="A76" s="307" t="s">
        <v>24059</v>
      </c>
      <c r="B76" s="313">
        <v>8806194045092</v>
      </c>
      <c r="C76" s="314" t="s">
        <v>24743</v>
      </c>
      <c r="D76" s="315" t="s">
        <v>24744</v>
      </c>
      <c r="E76" s="43">
        <v>24800</v>
      </c>
      <c r="F76" s="226">
        <v>0.48</v>
      </c>
      <c r="G76" s="316">
        <v>6</v>
      </c>
      <c r="H76" s="317">
        <f>Таблица64[[#This Row],[Розничная цена KRW]]*Таблица64[[#This Row],[Коэфициент стоимости]]</f>
        <v>11904</v>
      </c>
      <c r="I76" s="210" t="str">
        <f>IF($H$1="","Введите курс",Таблица64[[#This Row],[Оптовая цена KRW                       за 1шт]]/$H$1)</f>
        <v>Введите курс</v>
      </c>
      <c r="J76" s="318"/>
      <c r="K76" s="211">
        <f>Таблица64[[#This Row],[Заказ коробок ]]*Таблица64[[#This Row],[Кол-во шт в коробке]]</f>
        <v>0</v>
      </c>
      <c r="L76" s="212">
        <f>Таблица64[[#This Row],[Общее кол-во шт]]*Таблица64[[#This Row],[Оптовая цена KRW                       за 1шт]]</f>
        <v>0</v>
      </c>
      <c r="M76" s="227" t="str">
        <f>IFERROR(Таблица64[[#This Row],[Общее кол-во шт]]*Таблица64[[#This Row],[Оптовая цена USD                       за 1шт]],"")</f>
        <v/>
      </c>
      <c r="N76" s="319"/>
    </row>
    <row r="77" spans="1:14" ht="22.5" customHeight="1">
      <c r="A77" s="307" t="s">
        <v>24061</v>
      </c>
      <c r="B77" s="313">
        <v>8806194045085</v>
      </c>
      <c r="C77" s="314" t="s">
        <v>24746</v>
      </c>
      <c r="D77" s="315" t="s">
        <v>26290</v>
      </c>
      <c r="E77" s="43">
        <v>24800</v>
      </c>
      <c r="F77" s="226">
        <v>0.48</v>
      </c>
      <c r="G77" s="316">
        <v>6</v>
      </c>
      <c r="H77" s="317">
        <f>Таблица64[[#This Row],[Розничная цена KRW]]*Таблица64[[#This Row],[Коэфициент стоимости]]</f>
        <v>11904</v>
      </c>
      <c r="I77" s="210" t="str">
        <f>IF($H$1="","Введите курс",Таблица64[[#This Row],[Оптовая цена KRW                       за 1шт]]/$H$1)</f>
        <v>Введите курс</v>
      </c>
      <c r="J77" s="318"/>
      <c r="K77" s="211">
        <f>Таблица64[[#This Row],[Заказ коробок ]]*Таблица64[[#This Row],[Кол-во шт в коробке]]</f>
        <v>0</v>
      </c>
      <c r="L77" s="212">
        <f>Таблица64[[#This Row],[Общее кол-во шт]]*Таблица64[[#This Row],[Оптовая цена KRW                       за 1шт]]</f>
        <v>0</v>
      </c>
      <c r="M77" s="227" t="str">
        <f>IFERROR(Таблица64[[#This Row],[Общее кол-во шт]]*Таблица64[[#This Row],[Оптовая цена USD                       за 1шт]],"")</f>
        <v/>
      </c>
      <c r="N77" s="319"/>
    </row>
    <row r="78" spans="1:14" ht="22.5" customHeight="1">
      <c r="A78" s="307" t="s">
        <v>24064</v>
      </c>
      <c r="B78" s="313">
        <v>8806194045801</v>
      </c>
      <c r="C78" s="314" t="s">
        <v>24957</v>
      </c>
      <c r="D78" s="315" t="s">
        <v>26291</v>
      </c>
      <c r="E78" s="43">
        <v>19800</v>
      </c>
      <c r="F78" s="226">
        <v>0.48</v>
      </c>
      <c r="G78" s="316">
        <v>6</v>
      </c>
      <c r="H78" s="317">
        <f>Таблица64[[#This Row],[Розничная цена KRW]]*Таблица64[[#This Row],[Коэфициент стоимости]]</f>
        <v>9504</v>
      </c>
      <c r="I78" s="210" t="str">
        <f>IF($H$1="","Введите курс",Таблица64[[#This Row],[Оптовая цена KRW                       за 1шт]]/$H$1)</f>
        <v>Введите курс</v>
      </c>
      <c r="J78" s="318"/>
      <c r="K78" s="211">
        <f>Таблица64[[#This Row],[Заказ коробок ]]*Таблица64[[#This Row],[Кол-во шт в коробке]]</f>
        <v>0</v>
      </c>
      <c r="L78" s="212">
        <f>Таблица64[[#This Row],[Общее кол-во шт]]*Таблица64[[#This Row],[Оптовая цена KRW                       за 1шт]]</f>
        <v>0</v>
      </c>
      <c r="M78" s="227" t="str">
        <f>IFERROR(Таблица64[[#This Row],[Общее кол-во шт]]*Таблица64[[#This Row],[Оптовая цена USD                       за 1шт]],"")</f>
        <v/>
      </c>
      <c r="N78" s="319"/>
    </row>
    <row r="79" spans="1:14" ht="22.5" customHeight="1">
      <c r="A79" s="307" t="s">
        <v>24066</v>
      </c>
      <c r="B79" s="313">
        <v>8806194045818</v>
      </c>
      <c r="C79" s="314" t="s">
        <v>24952</v>
      </c>
      <c r="D79" s="315" t="s">
        <v>26292</v>
      </c>
      <c r="E79" s="43">
        <v>19800</v>
      </c>
      <c r="F79" s="226">
        <v>0.48</v>
      </c>
      <c r="G79" s="316">
        <v>6</v>
      </c>
      <c r="H79" s="317">
        <f>Таблица64[[#This Row],[Розничная цена KRW]]*Таблица64[[#This Row],[Коэфициент стоимости]]</f>
        <v>9504</v>
      </c>
      <c r="I79" s="210" t="str">
        <f>IF($H$1="","Введите курс",Таблица64[[#This Row],[Оптовая цена KRW                       за 1шт]]/$H$1)</f>
        <v>Введите курс</v>
      </c>
      <c r="J79" s="318"/>
      <c r="K79" s="211">
        <f>Таблица64[[#This Row],[Заказ коробок ]]*Таблица64[[#This Row],[Кол-во шт в коробке]]</f>
        <v>0</v>
      </c>
      <c r="L79" s="212">
        <f>Таблица64[[#This Row],[Общее кол-во шт]]*Таблица64[[#This Row],[Оптовая цена KRW                       за 1шт]]</f>
        <v>0</v>
      </c>
      <c r="M79" s="227" t="str">
        <f>IFERROR(Таблица64[[#This Row],[Общее кол-во шт]]*Таблица64[[#This Row],[Оптовая цена USD                       за 1шт]],"")</f>
        <v/>
      </c>
      <c r="N79" s="319"/>
    </row>
    <row r="80" spans="1:14" ht="22.5" customHeight="1">
      <c r="A80" s="307" t="s">
        <v>24069</v>
      </c>
      <c r="B80" s="313">
        <v>8806194045825</v>
      </c>
      <c r="C80" s="314" t="s">
        <v>24950</v>
      </c>
      <c r="D80" s="315" t="s">
        <v>26293</v>
      </c>
      <c r="E80" s="43">
        <v>19800</v>
      </c>
      <c r="F80" s="226">
        <v>0.48</v>
      </c>
      <c r="G80" s="316">
        <v>6</v>
      </c>
      <c r="H80" s="317">
        <f>Таблица64[[#This Row],[Розничная цена KRW]]*Таблица64[[#This Row],[Коэфициент стоимости]]</f>
        <v>9504</v>
      </c>
      <c r="I80" s="210" t="str">
        <f>IF($H$1="","Введите курс",Таблица64[[#This Row],[Оптовая цена KRW                       за 1шт]]/$H$1)</f>
        <v>Введите курс</v>
      </c>
      <c r="J80" s="318"/>
      <c r="K80" s="211">
        <f>Таблица64[[#This Row],[Заказ коробок ]]*Таблица64[[#This Row],[Кол-во шт в коробке]]</f>
        <v>0</v>
      </c>
      <c r="L80" s="212">
        <f>Таблица64[[#This Row],[Общее кол-во шт]]*Таблица64[[#This Row],[Оптовая цена KRW                       за 1шт]]</f>
        <v>0</v>
      </c>
      <c r="M80" s="227" t="str">
        <f>IFERROR(Таблица64[[#This Row],[Общее кол-во шт]]*Таблица64[[#This Row],[Оптовая цена USD                       за 1шт]],"")</f>
        <v/>
      </c>
      <c r="N80" s="319"/>
    </row>
    <row r="81" spans="1:14" ht="22.5" customHeight="1">
      <c r="A81" s="307" t="s">
        <v>24072</v>
      </c>
      <c r="B81" s="313">
        <v>8806194045832</v>
      </c>
      <c r="C81" s="314" t="s">
        <v>24947</v>
      </c>
      <c r="D81" s="315" t="s">
        <v>24948</v>
      </c>
      <c r="E81" s="43">
        <v>19800</v>
      </c>
      <c r="F81" s="226">
        <v>0.48</v>
      </c>
      <c r="G81" s="316">
        <v>6</v>
      </c>
      <c r="H81" s="317">
        <f>Таблица64[[#This Row],[Розничная цена KRW]]*Таблица64[[#This Row],[Коэфициент стоимости]]</f>
        <v>9504</v>
      </c>
      <c r="I81" s="210" t="str">
        <f>IF($H$1="","Введите курс",Таблица64[[#This Row],[Оптовая цена KRW                       за 1шт]]/$H$1)</f>
        <v>Введите курс</v>
      </c>
      <c r="J81" s="318"/>
      <c r="K81" s="211">
        <f>Таблица64[[#This Row],[Заказ коробок ]]*Таблица64[[#This Row],[Кол-во шт в коробке]]</f>
        <v>0</v>
      </c>
      <c r="L81" s="212">
        <f>Таблица64[[#This Row],[Общее кол-во шт]]*Таблица64[[#This Row],[Оптовая цена KRW                       за 1шт]]</f>
        <v>0</v>
      </c>
      <c r="M81" s="227" t="str">
        <f>IFERROR(Таблица64[[#This Row],[Общее кол-во шт]]*Таблица64[[#This Row],[Оптовая цена USD                       за 1шт]],"")</f>
        <v/>
      </c>
      <c r="N81" s="319"/>
    </row>
    <row r="82" spans="1:14" ht="22.5" customHeight="1">
      <c r="A82" s="307" t="s">
        <v>24074</v>
      </c>
      <c r="B82" s="313">
        <v>8806194035390</v>
      </c>
      <c r="C82" s="314" t="s">
        <v>24954</v>
      </c>
      <c r="D82" s="315" t="s">
        <v>24955</v>
      </c>
      <c r="E82" s="43">
        <v>19800</v>
      </c>
      <c r="F82" s="226">
        <v>0.48</v>
      </c>
      <c r="G82" s="316">
        <v>6</v>
      </c>
      <c r="H82" s="317">
        <f>Таблица64[[#This Row],[Розничная цена KRW]]*Таблица64[[#This Row],[Коэфициент стоимости]]</f>
        <v>9504</v>
      </c>
      <c r="I82" s="210" t="str">
        <f>IF($H$1="","Введите курс",Таблица64[[#This Row],[Оптовая цена KRW                       за 1шт]]/$H$1)</f>
        <v>Введите курс</v>
      </c>
      <c r="J82" s="318"/>
      <c r="K82" s="211">
        <f>Таблица64[[#This Row],[Заказ коробок ]]*Таблица64[[#This Row],[Кол-во шт в коробке]]</f>
        <v>0</v>
      </c>
      <c r="L82" s="212">
        <f>Таблица64[[#This Row],[Общее кол-во шт]]*Таблица64[[#This Row],[Оптовая цена KRW                       за 1шт]]</f>
        <v>0</v>
      </c>
      <c r="M82" s="227" t="str">
        <f>IFERROR(Таблица64[[#This Row],[Общее кол-во шт]]*Таблица64[[#This Row],[Оптовая цена USD                       за 1шт]],"")</f>
        <v/>
      </c>
      <c r="N82" s="319"/>
    </row>
    <row r="83" spans="1:14" ht="22.5" customHeight="1">
      <c r="A83" s="307" t="s">
        <v>24077</v>
      </c>
      <c r="B83" s="313">
        <v>8806194027876</v>
      </c>
      <c r="C83" s="314" t="s">
        <v>24944</v>
      </c>
      <c r="D83" s="315" t="s">
        <v>24945</v>
      </c>
      <c r="E83" s="43">
        <v>19800</v>
      </c>
      <c r="F83" s="226">
        <v>0.48</v>
      </c>
      <c r="G83" s="316">
        <v>6</v>
      </c>
      <c r="H83" s="317">
        <f>Таблица64[[#This Row],[Розничная цена KRW]]*Таблица64[[#This Row],[Коэфициент стоимости]]</f>
        <v>9504</v>
      </c>
      <c r="I83" s="210" t="str">
        <f>IF($H$1="","Введите курс",Таблица64[[#This Row],[Оптовая цена KRW                       за 1шт]]/$H$1)</f>
        <v>Введите курс</v>
      </c>
      <c r="J83" s="318"/>
      <c r="K83" s="211">
        <f>Таблица64[[#This Row],[Заказ коробок ]]*Таблица64[[#This Row],[Кол-во шт в коробке]]</f>
        <v>0</v>
      </c>
      <c r="L83" s="212">
        <f>Таблица64[[#This Row],[Общее кол-во шт]]*Таблица64[[#This Row],[Оптовая цена KRW                       за 1шт]]</f>
        <v>0</v>
      </c>
      <c r="M83" s="227" t="str">
        <f>IFERROR(Таблица64[[#This Row],[Общее кол-во шт]]*Таблица64[[#This Row],[Оптовая цена USD                       за 1шт]],"")</f>
        <v/>
      </c>
      <c r="N83" s="319"/>
    </row>
    <row r="84" spans="1:14" ht="22.5" customHeight="1">
      <c r="A84" s="307" t="s">
        <v>24080</v>
      </c>
      <c r="B84" s="313">
        <v>8806194049601</v>
      </c>
      <c r="C84" s="314" t="s">
        <v>25134</v>
      </c>
      <c r="D84" s="315" t="s">
        <v>26294</v>
      </c>
      <c r="E84" s="43">
        <v>2800</v>
      </c>
      <c r="F84" s="226">
        <v>0.48</v>
      </c>
      <c r="G84" s="316">
        <v>6</v>
      </c>
      <c r="H84" s="317">
        <f>Таблица64[[#This Row],[Розничная цена KRW]]*Таблица64[[#This Row],[Коэфициент стоимости]]</f>
        <v>1344</v>
      </c>
      <c r="I84" s="210" t="str">
        <f>IF($H$1="","Введите курс",Таблица64[[#This Row],[Оптовая цена KRW                       за 1шт]]/$H$1)</f>
        <v>Введите курс</v>
      </c>
      <c r="J84" s="318"/>
      <c r="K84" s="211">
        <f>Таблица64[[#This Row],[Заказ коробок ]]*Таблица64[[#This Row],[Кол-во шт в коробке]]</f>
        <v>0</v>
      </c>
      <c r="L84" s="212">
        <f>Таблица64[[#This Row],[Общее кол-во шт]]*Таблица64[[#This Row],[Оптовая цена KRW                       за 1шт]]</f>
        <v>0</v>
      </c>
      <c r="M84" s="227" t="str">
        <f>IFERROR(Таблица64[[#This Row],[Общее кол-во шт]]*Таблица64[[#This Row],[Оптовая цена USD                       за 1шт]],"")</f>
        <v/>
      </c>
      <c r="N84" s="319"/>
    </row>
    <row r="85" spans="1:14" ht="22.5" customHeight="1">
      <c r="A85" s="307" t="s">
        <v>24083</v>
      </c>
      <c r="B85" s="313">
        <v>8806358558598</v>
      </c>
      <c r="C85" s="314" t="s">
        <v>24516</v>
      </c>
      <c r="D85" s="315" t="s">
        <v>26295</v>
      </c>
      <c r="E85" s="43">
        <v>2000</v>
      </c>
      <c r="F85" s="226">
        <v>0.48</v>
      </c>
      <c r="G85" s="316">
        <v>10</v>
      </c>
      <c r="H85" s="317">
        <f>Таблица64[[#This Row],[Розничная цена KRW]]*Таблица64[[#This Row],[Коэфициент стоимости]]</f>
        <v>960</v>
      </c>
      <c r="I85" s="210" t="str">
        <f>IF($H$1="","Введите курс",Таблица64[[#This Row],[Оптовая цена KRW                       за 1шт]]/$H$1)</f>
        <v>Введите курс</v>
      </c>
      <c r="J85" s="318"/>
      <c r="K85" s="211">
        <f>Таблица64[[#This Row],[Заказ коробок ]]*Таблица64[[#This Row],[Кол-во шт в коробке]]</f>
        <v>0</v>
      </c>
      <c r="L85" s="212">
        <f>Таблица64[[#This Row],[Общее кол-во шт]]*Таблица64[[#This Row],[Оптовая цена KRW                       за 1шт]]</f>
        <v>0</v>
      </c>
      <c r="M85" s="227" t="str">
        <f>IFERROR(Таблица64[[#This Row],[Общее кол-во шт]]*Таблица64[[#This Row],[Оптовая цена USD                       за 1шт]],"")</f>
        <v/>
      </c>
      <c r="N85" s="319"/>
    </row>
    <row r="86" spans="1:14" ht="22.5" customHeight="1">
      <c r="A86" s="307" t="s">
        <v>24086</v>
      </c>
      <c r="B86" s="313">
        <v>8806358558604</v>
      </c>
      <c r="C86" s="314" t="s">
        <v>24502</v>
      </c>
      <c r="D86" s="315" t="s">
        <v>26296</v>
      </c>
      <c r="E86" s="43">
        <v>2000</v>
      </c>
      <c r="F86" s="226">
        <v>0.48</v>
      </c>
      <c r="G86" s="316">
        <v>10</v>
      </c>
      <c r="H86" s="317">
        <f>Таблица64[[#This Row],[Розничная цена KRW]]*Таблица64[[#This Row],[Коэфициент стоимости]]</f>
        <v>960</v>
      </c>
      <c r="I86" s="210" t="str">
        <f>IF($H$1="","Введите курс",Таблица64[[#This Row],[Оптовая цена KRW                       за 1шт]]/$H$1)</f>
        <v>Введите курс</v>
      </c>
      <c r="J86" s="318"/>
      <c r="K86" s="211">
        <f>Таблица64[[#This Row],[Заказ коробок ]]*Таблица64[[#This Row],[Кол-во шт в коробке]]</f>
        <v>0</v>
      </c>
      <c r="L86" s="212">
        <f>Таблица64[[#This Row],[Общее кол-во шт]]*Таблица64[[#This Row],[Оптовая цена KRW                       за 1шт]]</f>
        <v>0</v>
      </c>
      <c r="M86" s="227" t="str">
        <f>IFERROR(Таблица64[[#This Row],[Общее кол-во шт]]*Таблица64[[#This Row],[Оптовая цена USD                       за 1шт]],"")</f>
        <v/>
      </c>
      <c r="N86" s="319"/>
    </row>
    <row r="87" spans="1:14" ht="22.5" customHeight="1">
      <c r="A87" s="307" t="s">
        <v>24089</v>
      </c>
      <c r="B87" s="313">
        <v>8806358558642</v>
      </c>
      <c r="C87" s="314" t="s">
        <v>24506</v>
      </c>
      <c r="D87" s="315" t="s">
        <v>26297</v>
      </c>
      <c r="E87" s="43">
        <v>2000</v>
      </c>
      <c r="F87" s="226">
        <v>0.48</v>
      </c>
      <c r="G87" s="316">
        <v>10</v>
      </c>
      <c r="H87" s="317">
        <f>Таблица64[[#This Row],[Розничная цена KRW]]*Таблица64[[#This Row],[Коэфициент стоимости]]</f>
        <v>960</v>
      </c>
      <c r="I87" s="210" t="str">
        <f>IF($H$1="","Введите курс",Таблица64[[#This Row],[Оптовая цена KRW                       за 1шт]]/$H$1)</f>
        <v>Введите курс</v>
      </c>
      <c r="J87" s="318"/>
      <c r="K87" s="211">
        <f>Таблица64[[#This Row],[Заказ коробок ]]*Таблица64[[#This Row],[Кол-во шт в коробке]]</f>
        <v>0</v>
      </c>
      <c r="L87" s="212">
        <f>Таблица64[[#This Row],[Общее кол-во шт]]*Таблица64[[#This Row],[Оптовая цена KRW                       за 1шт]]</f>
        <v>0</v>
      </c>
      <c r="M87" s="227" t="str">
        <f>IFERROR(Таблица64[[#This Row],[Общее кол-во шт]]*Таблица64[[#This Row],[Оптовая цена USD                       за 1шт]],"")</f>
        <v/>
      </c>
      <c r="N87" s="319"/>
    </row>
    <row r="88" spans="1:14" ht="22.5" customHeight="1">
      <c r="A88" s="307" t="s">
        <v>24092</v>
      </c>
      <c r="B88" s="313">
        <v>8806358558666</v>
      </c>
      <c r="C88" s="314" t="s">
        <v>24504</v>
      </c>
      <c r="D88" s="315" t="s">
        <v>26298</v>
      </c>
      <c r="E88" s="43">
        <v>2000</v>
      </c>
      <c r="F88" s="226">
        <v>0.48</v>
      </c>
      <c r="G88" s="316">
        <v>10</v>
      </c>
      <c r="H88" s="317">
        <f>Таблица64[[#This Row],[Розничная цена KRW]]*Таблица64[[#This Row],[Коэфициент стоимости]]</f>
        <v>960</v>
      </c>
      <c r="I88" s="210" t="str">
        <f>IF($H$1="","Введите курс",Таблица64[[#This Row],[Оптовая цена KRW                       за 1шт]]/$H$1)</f>
        <v>Введите курс</v>
      </c>
      <c r="J88" s="318"/>
      <c r="K88" s="211">
        <f>Таблица64[[#This Row],[Заказ коробок ]]*Таблица64[[#This Row],[Кол-во шт в коробке]]</f>
        <v>0</v>
      </c>
      <c r="L88" s="212">
        <f>Таблица64[[#This Row],[Общее кол-во шт]]*Таблица64[[#This Row],[Оптовая цена KRW                       за 1шт]]</f>
        <v>0</v>
      </c>
      <c r="M88" s="227" t="str">
        <f>IFERROR(Таблица64[[#This Row],[Общее кол-во шт]]*Таблица64[[#This Row],[Оптовая цена USD                       за 1шт]],"")</f>
        <v/>
      </c>
      <c r="N88" s="319"/>
    </row>
    <row r="89" spans="1:14" ht="22.5" customHeight="1">
      <c r="A89" s="307" t="s">
        <v>24094</v>
      </c>
      <c r="B89" s="313">
        <v>8806358569716</v>
      </c>
      <c r="C89" s="314" t="s">
        <v>24514</v>
      </c>
      <c r="D89" s="315" t="s">
        <v>26299</v>
      </c>
      <c r="E89" s="43">
        <v>2000</v>
      </c>
      <c r="F89" s="226">
        <v>0.48</v>
      </c>
      <c r="G89" s="316">
        <v>10</v>
      </c>
      <c r="H89" s="317">
        <f>Таблица64[[#This Row],[Розничная цена KRW]]*Таблица64[[#This Row],[Коэфициент стоимости]]</f>
        <v>960</v>
      </c>
      <c r="I89" s="210" t="str">
        <f>IF($H$1="","Введите курс",Таблица64[[#This Row],[Оптовая цена KRW                       за 1шт]]/$H$1)</f>
        <v>Введите курс</v>
      </c>
      <c r="J89" s="318"/>
      <c r="K89" s="211">
        <f>Таблица64[[#This Row],[Заказ коробок ]]*Таблица64[[#This Row],[Кол-во шт в коробке]]</f>
        <v>0</v>
      </c>
      <c r="L89" s="212">
        <f>Таблица64[[#This Row],[Общее кол-во шт]]*Таблица64[[#This Row],[Оптовая цена KRW                       за 1шт]]</f>
        <v>0</v>
      </c>
      <c r="M89" s="227" t="str">
        <f>IFERROR(Таблица64[[#This Row],[Общее кол-во шт]]*Таблица64[[#This Row],[Оптовая цена USD                       за 1шт]],"")</f>
        <v/>
      </c>
      <c r="N89" s="319"/>
    </row>
    <row r="90" spans="1:14" ht="22.5" customHeight="1">
      <c r="A90" s="307" t="s">
        <v>24097</v>
      </c>
      <c r="B90" s="313">
        <v>8806358569723</v>
      </c>
      <c r="C90" s="314" t="s">
        <v>24512</v>
      </c>
      <c r="D90" s="315" t="s">
        <v>26300</v>
      </c>
      <c r="E90" s="43">
        <v>2000</v>
      </c>
      <c r="F90" s="226">
        <v>0.48</v>
      </c>
      <c r="G90" s="316">
        <v>10</v>
      </c>
      <c r="H90" s="317">
        <f>Таблица64[[#This Row],[Розничная цена KRW]]*Таблица64[[#This Row],[Коэфициент стоимости]]</f>
        <v>960</v>
      </c>
      <c r="I90" s="210" t="str">
        <f>IF($H$1="","Введите курс",Таблица64[[#This Row],[Оптовая цена KRW                       за 1шт]]/$H$1)</f>
        <v>Введите курс</v>
      </c>
      <c r="J90" s="318"/>
      <c r="K90" s="211">
        <f>Таблица64[[#This Row],[Заказ коробок ]]*Таблица64[[#This Row],[Кол-во шт в коробке]]</f>
        <v>0</v>
      </c>
      <c r="L90" s="212">
        <f>Таблица64[[#This Row],[Общее кол-во шт]]*Таблица64[[#This Row],[Оптовая цена KRW                       за 1шт]]</f>
        <v>0</v>
      </c>
      <c r="M90" s="227" t="str">
        <f>IFERROR(Таблица64[[#This Row],[Общее кол-во шт]]*Таблица64[[#This Row],[Оптовая цена USD                       за 1шт]],"")</f>
        <v/>
      </c>
      <c r="N90" s="319"/>
    </row>
    <row r="91" spans="1:14" ht="22.5" customHeight="1">
      <c r="A91" s="307" t="s">
        <v>24099</v>
      </c>
      <c r="B91" s="313">
        <v>8806358569730</v>
      </c>
      <c r="C91" s="314" t="s">
        <v>24508</v>
      </c>
      <c r="D91" s="315" t="s">
        <v>26301</v>
      </c>
      <c r="E91" s="43">
        <v>2000</v>
      </c>
      <c r="F91" s="226">
        <v>0.48</v>
      </c>
      <c r="G91" s="316">
        <v>10</v>
      </c>
      <c r="H91" s="317">
        <f>Таблица64[[#This Row],[Розничная цена KRW]]*Таблица64[[#This Row],[Коэфициент стоимости]]</f>
        <v>960</v>
      </c>
      <c r="I91" s="210" t="str">
        <f>IF($H$1="","Введите курс",Таблица64[[#This Row],[Оптовая цена KRW                       за 1шт]]/$H$1)</f>
        <v>Введите курс</v>
      </c>
      <c r="J91" s="318"/>
      <c r="K91" s="211">
        <f>Таблица64[[#This Row],[Заказ коробок ]]*Таблица64[[#This Row],[Кол-во шт в коробке]]</f>
        <v>0</v>
      </c>
      <c r="L91" s="212">
        <f>Таблица64[[#This Row],[Общее кол-во шт]]*Таблица64[[#This Row],[Оптовая цена KRW                       за 1шт]]</f>
        <v>0</v>
      </c>
      <c r="M91" s="227" t="str">
        <f>IFERROR(Таблица64[[#This Row],[Общее кол-во шт]]*Таблица64[[#This Row],[Оптовая цена USD                       за 1шт]],"")</f>
        <v/>
      </c>
      <c r="N91" s="319"/>
    </row>
    <row r="92" spans="1:14" ht="22.5" customHeight="1">
      <c r="A92" s="307" t="s">
        <v>24101</v>
      </c>
      <c r="B92" s="313">
        <v>8806358569747</v>
      </c>
      <c r="C92" s="314" t="s">
        <v>24510</v>
      </c>
      <c r="D92" s="315" t="s">
        <v>26302</v>
      </c>
      <c r="E92" s="43">
        <v>2000</v>
      </c>
      <c r="F92" s="226">
        <v>0.48</v>
      </c>
      <c r="G92" s="316">
        <v>10</v>
      </c>
      <c r="H92" s="317">
        <f>Таблица64[[#This Row],[Розничная цена KRW]]*Таблица64[[#This Row],[Коэфициент стоимости]]</f>
        <v>960</v>
      </c>
      <c r="I92" s="210" t="str">
        <f>IF($H$1="","Введите курс",Таблица64[[#This Row],[Оптовая цена KRW                       за 1шт]]/$H$1)</f>
        <v>Введите курс</v>
      </c>
      <c r="J92" s="318"/>
      <c r="K92" s="211">
        <f>Таблица64[[#This Row],[Заказ коробок ]]*Таблица64[[#This Row],[Кол-во шт в коробке]]</f>
        <v>0</v>
      </c>
      <c r="L92" s="212">
        <f>Таблица64[[#This Row],[Общее кол-во шт]]*Таблица64[[#This Row],[Оптовая цена KRW                       за 1шт]]</f>
        <v>0</v>
      </c>
      <c r="M92" s="227" t="str">
        <f>IFERROR(Таблица64[[#This Row],[Общее кол-во шт]]*Таблица64[[#This Row],[Оптовая цена USD                       за 1шт]],"")</f>
        <v/>
      </c>
      <c r="N92" s="319"/>
    </row>
    <row r="93" spans="1:14" ht="22.5" customHeight="1">
      <c r="A93" s="307" t="s">
        <v>24104</v>
      </c>
      <c r="B93" s="313">
        <v>8806194008790</v>
      </c>
      <c r="C93" s="314" t="s">
        <v>24129</v>
      </c>
      <c r="D93" s="315" t="s">
        <v>26303</v>
      </c>
      <c r="E93" s="43">
        <v>3000</v>
      </c>
      <c r="F93" s="226">
        <v>0.48</v>
      </c>
      <c r="G93" s="316">
        <v>10</v>
      </c>
      <c r="H93" s="317">
        <f>Таблица64[[#This Row],[Розничная цена KRW]]*Таблица64[[#This Row],[Коэфициент стоимости]]</f>
        <v>1440</v>
      </c>
      <c r="I93" s="210" t="str">
        <f>IF($H$1="","Введите курс",Таблица64[[#This Row],[Оптовая цена KRW                       за 1шт]]/$H$1)</f>
        <v>Введите курс</v>
      </c>
      <c r="J93" s="318"/>
      <c r="K93" s="211">
        <f>Таблица64[[#This Row],[Заказ коробок ]]*Таблица64[[#This Row],[Кол-во шт в коробке]]</f>
        <v>0</v>
      </c>
      <c r="L93" s="212">
        <f>Таблица64[[#This Row],[Общее кол-во шт]]*Таблица64[[#This Row],[Оптовая цена KRW                       за 1шт]]</f>
        <v>0</v>
      </c>
      <c r="M93" s="227" t="str">
        <f>IFERROR(Таблица64[[#This Row],[Общее кол-во шт]]*Таблица64[[#This Row],[Оптовая цена USD                       за 1шт]],"")</f>
        <v/>
      </c>
      <c r="N93" s="319"/>
    </row>
    <row r="94" spans="1:14" ht="22.5" customHeight="1">
      <c r="A94" s="307" t="s">
        <v>24107</v>
      </c>
      <c r="B94" s="313">
        <v>8806194008776</v>
      </c>
      <c r="C94" s="314" t="s">
        <v>24135</v>
      </c>
      <c r="D94" s="315" t="s">
        <v>26304</v>
      </c>
      <c r="E94" s="43">
        <v>3000</v>
      </c>
      <c r="F94" s="226">
        <v>0.48</v>
      </c>
      <c r="G94" s="316">
        <v>10</v>
      </c>
      <c r="H94" s="317">
        <f>Таблица64[[#This Row],[Розничная цена KRW]]*Таблица64[[#This Row],[Коэфициент стоимости]]</f>
        <v>1440</v>
      </c>
      <c r="I94" s="210" t="str">
        <f>IF($H$1="","Введите курс",Таблица64[[#This Row],[Оптовая цена KRW                       за 1шт]]/$H$1)</f>
        <v>Введите курс</v>
      </c>
      <c r="J94" s="318"/>
      <c r="K94" s="211">
        <f>Таблица64[[#This Row],[Заказ коробок ]]*Таблица64[[#This Row],[Кол-во шт в коробке]]</f>
        <v>0</v>
      </c>
      <c r="L94" s="212">
        <f>Таблица64[[#This Row],[Общее кол-во шт]]*Таблица64[[#This Row],[Оптовая цена KRW                       за 1шт]]</f>
        <v>0</v>
      </c>
      <c r="M94" s="227" t="str">
        <f>IFERROR(Таблица64[[#This Row],[Общее кол-во шт]]*Таблица64[[#This Row],[Оптовая цена USD                       за 1шт]],"")</f>
        <v/>
      </c>
      <c r="N94" s="319"/>
    </row>
    <row r="95" spans="1:14" ht="22.5" customHeight="1">
      <c r="A95" s="307" t="s">
        <v>24109</v>
      </c>
      <c r="B95" s="313">
        <v>8806194008806</v>
      </c>
      <c r="C95" s="314" t="s">
        <v>24127</v>
      </c>
      <c r="D95" s="315" t="s">
        <v>26305</v>
      </c>
      <c r="E95" s="43">
        <v>3000</v>
      </c>
      <c r="F95" s="226">
        <v>0.48</v>
      </c>
      <c r="G95" s="316">
        <v>10</v>
      </c>
      <c r="H95" s="317">
        <f>Таблица64[[#This Row],[Розничная цена KRW]]*Таблица64[[#This Row],[Коэфициент стоимости]]</f>
        <v>1440</v>
      </c>
      <c r="I95" s="210" t="str">
        <f>IF($H$1="","Введите курс",Таблица64[[#This Row],[Оптовая цена KRW                       за 1шт]]/$H$1)</f>
        <v>Введите курс</v>
      </c>
      <c r="J95" s="318"/>
      <c r="K95" s="211">
        <f>Таблица64[[#This Row],[Заказ коробок ]]*Таблица64[[#This Row],[Кол-во шт в коробке]]</f>
        <v>0</v>
      </c>
      <c r="L95" s="212">
        <f>Таблица64[[#This Row],[Общее кол-во шт]]*Таблица64[[#This Row],[Оптовая цена KRW                       за 1шт]]</f>
        <v>0</v>
      </c>
      <c r="M95" s="227" t="str">
        <f>IFERROR(Таблица64[[#This Row],[Общее кол-во шт]]*Таблица64[[#This Row],[Оптовая цена USD                       за 1шт]],"")</f>
        <v/>
      </c>
      <c r="N95" s="319"/>
    </row>
    <row r="96" spans="1:14" ht="22.5" customHeight="1">
      <c r="A96" s="307" t="s">
        <v>24110</v>
      </c>
      <c r="B96" s="313">
        <v>8806194008813</v>
      </c>
      <c r="C96" s="314" t="s">
        <v>24133</v>
      </c>
      <c r="D96" s="315" t="s">
        <v>26306</v>
      </c>
      <c r="E96" s="43">
        <v>3000</v>
      </c>
      <c r="F96" s="226">
        <v>0.48</v>
      </c>
      <c r="G96" s="316">
        <v>10</v>
      </c>
      <c r="H96" s="317">
        <f>Таблица64[[#This Row],[Розничная цена KRW]]*Таблица64[[#This Row],[Коэфициент стоимости]]</f>
        <v>1440</v>
      </c>
      <c r="I96" s="210" t="str">
        <f>IF($H$1="","Введите курс",Таблица64[[#This Row],[Оптовая цена KRW                       за 1шт]]/$H$1)</f>
        <v>Введите курс</v>
      </c>
      <c r="J96" s="318"/>
      <c r="K96" s="211">
        <f>Таблица64[[#This Row],[Заказ коробок ]]*Таблица64[[#This Row],[Кол-во шт в коробке]]</f>
        <v>0</v>
      </c>
      <c r="L96" s="212">
        <f>Таблица64[[#This Row],[Общее кол-во шт]]*Таблица64[[#This Row],[Оптовая цена KRW                       за 1шт]]</f>
        <v>0</v>
      </c>
      <c r="M96" s="227" t="str">
        <f>IFERROR(Таблица64[[#This Row],[Общее кол-во шт]]*Таблица64[[#This Row],[Оптовая цена USD                       за 1шт]],"")</f>
        <v/>
      </c>
      <c r="N96" s="319"/>
    </row>
    <row r="97" spans="1:14" ht="22.5" customHeight="1">
      <c r="A97" s="307" t="s">
        <v>24112</v>
      </c>
      <c r="B97" s="313">
        <v>8806194008783</v>
      </c>
      <c r="C97" s="314" t="s">
        <v>24131</v>
      </c>
      <c r="D97" s="315" t="s">
        <v>26307</v>
      </c>
      <c r="E97" s="43">
        <v>3000</v>
      </c>
      <c r="F97" s="226">
        <v>0.48</v>
      </c>
      <c r="G97" s="316">
        <v>10</v>
      </c>
      <c r="H97" s="317">
        <f>Таблица64[[#This Row],[Розничная цена KRW]]*Таблица64[[#This Row],[Коэфициент стоимости]]</f>
        <v>1440</v>
      </c>
      <c r="I97" s="210" t="str">
        <f>IF($H$1="","Введите курс",Таблица64[[#This Row],[Оптовая цена KRW                       за 1шт]]/$H$1)</f>
        <v>Введите курс</v>
      </c>
      <c r="J97" s="318"/>
      <c r="K97" s="211">
        <f>Таблица64[[#This Row],[Заказ коробок ]]*Таблица64[[#This Row],[Кол-во шт в коробке]]</f>
        <v>0</v>
      </c>
      <c r="L97" s="212">
        <f>Таблица64[[#This Row],[Общее кол-во шт]]*Таблица64[[#This Row],[Оптовая цена KRW                       за 1шт]]</f>
        <v>0</v>
      </c>
      <c r="M97" s="227" t="str">
        <f>IFERROR(Таблица64[[#This Row],[Общее кол-во шт]]*Таблица64[[#This Row],[Оптовая цена USD                       за 1шт]],"")</f>
        <v/>
      </c>
      <c r="N97" s="319"/>
    </row>
    <row r="98" spans="1:14" ht="22.5" customHeight="1">
      <c r="A98" s="307" t="s">
        <v>24114</v>
      </c>
      <c r="B98" s="313">
        <v>8806194031569</v>
      </c>
      <c r="C98" s="314" t="s">
        <v>25418</v>
      </c>
      <c r="D98" s="315" t="s">
        <v>25419</v>
      </c>
      <c r="E98" s="43">
        <v>1000</v>
      </c>
      <c r="F98" s="226">
        <v>0.48</v>
      </c>
      <c r="G98" s="316">
        <v>10</v>
      </c>
      <c r="H98" s="317">
        <f>Таблица64[[#This Row],[Розничная цена KRW]]*Таблица64[[#This Row],[Коэфициент стоимости]]</f>
        <v>480</v>
      </c>
      <c r="I98" s="210" t="str">
        <f>IF($H$1="","Введите курс",Таблица64[[#This Row],[Оптовая цена KRW                       за 1шт]]/$H$1)</f>
        <v>Введите курс</v>
      </c>
      <c r="J98" s="318"/>
      <c r="K98" s="211">
        <f>Таблица64[[#This Row],[Заказ коробок ]]*Таблица64[[#This Row],[Кол-во шт в коробке]]</f>
        <v>0</v>
      </c>
      <c r="L98" s="212">
        <f>Таблица64[[#This Row],[Общее кол-во шт]]*Таблица64[[#This Row],[Оптовая цена KRW                       за 1шт]]</f>
        <v>0</v>
      </c>
      <c r="M98" s="227" t="str">
        <f>IFERROR(Таблица64[[#This Row],[Общее кол-во шт]]*Таблица64[[#This Row],[Оптовая цена USD                       за 1шт]],"")</f>
        <v/>
      </c>
      <c r="N98" s="319"/>
    </row>
    <row r="99" spans="1:14" ht="22.5" customHeight="1">
      <c r="A99" s="307" t="s">
        <v>24116</v>
      </c>
      <c r="B99" s="313">
        <v>8806194031576</v>
      </c>
      <c r="C99" s="314" t="s">
        <v>25408</v>
      </c>
      <c r="D99" s="315" t="s">
        <v>25409</v>
      </c>
      <c r="E99" s="43">
        <v>1000</v>
      </c>
      <c r="F99" s="226">
        <v>0.48</v>
      </c>
      <c r="G99" s="316">
        <v>10</v>
      </c>
      <c r="H99" s="317">
        <f>Таблица64[[#This Row],[Розничная цена KRW]]*Таблица64[[#This Row],[Коэфициент стоимости]]</f>
        <v>480</v>
      </c>
      <c r="I99" s="210" t="str">
        <f>IF($H$1="","Введите курс",Таблица64[[#This Row],[Оптовая цена KRW                       за 1шт]]/$H$1)</f>
        <v>Введите курс</v>
      </c>
      <c r="J99" s="318"/>
      <c r="K99" s="211">
        <f>Таблица64[[#This Row],[Заказ коробок ]]*Таблица64[[#This Row],[Кол-во шт в коробке]]</f>
        <v>0</v>
      </c>
      <c r="L99" s="212">
        <f>Таблица64[[#This Row],[Общее кол-во шт]]*Таблица64[[#This Row],[Оптовая цена KRW                       за 1шт]]</f>
        <v>0</v>
      </c>
      <c r="M99" s="227" t="str">
        <f>IFERROR(Таблица64[[#This Row],[Общее кол-во шт]]*Таблица64[[#This Row],[Оптовая цена USD                       за 1шт]],"")</f>
        <v/>
      </c>
      <c r="N99" s="319"/>
    </row>
    <row r="100" spans="1:14" ht="22.5" customHeight="1">
      <c r="A100" s="307" t="s">
        <v>24119</v>
      </c>
      <c r="B100" s="313">
        <v>8806194031583</v>
      </c>
      <c r="C100" s="314" t="s">
        <v>25402</v>
      </c>
      <c r="D100" s="315" t="s">
        <v>25403</v>
      </c>
      <c r="E100" s="43">
        <v>1000</v>
      </c>
      <c r="F100" s="226">
        <v>0.48</v>
      </c>
      <c r="G100" s="316">
        <v>10</v>
      </c>
      <c r="H100" s="317">
        <f>Таблица64[[#This Row],[Розничная цена KRW]]*Таблица64[[#This Row],[Коэфициент стоимости]]</f>
        <v>480</v>
      </c>
      <c r="I100" s="210" t="str">
        <f>IF($H$1="","Введите курс",Таблица64[[#This Row],[Оптовая цена KRW                       за 1шт]]/$H$1)</f>
        <v>Введите курс</v>
      </c>
      <c r="J100" s="318"/>
      <c r="K100" s="211">
        <f>Таблица64[[#This Row],[Заказ коробок ]]*Таблица64[[#This Row],[Кол-во шт в коробке]]</f>
        <v>0</v>
      </c>
      <c r="L100" s="212">
        <f>Таблица64[[#This Row],[Общее кол-во шт]]*Таблица64[[#This Row],[Оптовая цена KRW                       за 1шт]]</f>
        <v>0</v>
      </c>
      <c r="M100" s="227" t="str">
        <f>IFERROR(Таблица64[[#This Row],[Общее кол-во шт]]*Таблица64[[#This Row],[Оптовая цена USD                       за 1шт]],"")</f>
        <v/>
      </c>
      <c r="N100" s="319"/>
    </row>
    <row r="101" spans="1:14" ht="22.5" customHeight="1">
      <c r="A101" s="307" t="s">
        <v>24120</v>
      </c>
      <c r="B101" s="313">
        <v>8806194031590</v>
      </c>
      <c r="C101" s="314" t="s">
        <v>25416</v>
      </c>
      <c r="D101" s="315" t="s">
        <v>25417</v>
      </c>
      <c r="E101" s="43">
        <v>1000</v>
      </c>
      <c r="F101" s="226">
        <v>0.48</v>
      </c>
      <c r="G101" s="316">
        <v>10</v>
      </c>
      <c r="H101" s="317">
        <f>Таблица64[[#This Row],[Розничная цена KRW]]*Таблица64[[#This Row],[Коэфициент стоимости]]</f>
        <v>480</v>
      </c>
      <c r="I101" s="210" t="str">
        <f>IF($H$1="","Введите курс",Таблица64[[#This Row],[Оптовая цена KRW                       за 1шт]]/$H$1)</f>
        <v>Введите курс</v>
      </c>
      <c r="J101" s="318"/>
      <c r="K101" s="211">
        <f>Таблица64[[#This Row],[Заказ коробок ]]*Таблица64[[#This Row],[Кол-во шт в коробке]]</f>
        <v>0</v>
      </c>
      <c r="L101" s="212">
        <f>Таблица64[[#This Row],[Общее кол-во шт]]*Таблица64[[#This Row],[Оптовая цена KRW                       за 1шт]]</f>
        <v>0</v>
      </c>
      <c r="M101" s="227" t="str">
        <f>IFERROR(Таблица64[[#This Row],[Общее кол-во шт]]*Таблица64[[#This Row],[Оптовая цена USD                       за 1шт]],"")</f>
        <v/>
      </c>
      <c r="N101" s="319"/>
    </row>
    <row r="102" spans="1:14" ht="22.5" customHeight="1">
      <c r="A102" s="307" t="s">
        <v>24121</v>
      </c>
      <c r="B102" s="313">
        <v>8806194031606</v>
      </c>
      <c r="C102" s="314" t="s">
        <v>25426</v>
      </c>
      <c r="D102" s="315" t="s">
        <v>25427</v>
      </c>
      <c r="E102" s="43">
        <v>1000</v>
      </c>
      <c r="F102" s="226">
        <v>0.48</v>
      </c>
      <c r="G102" s="316">
        <v>10</v>
      </c>
      <c r="H102" s="317">
        <f>Таблица64[[#This Row],[Розничная цена KRW]]*Таблица64[[#This Row],[Коэфициент стоимости]]</f>
        <v>480</v>
      </c>
      <c r="I102" s="210" t="str">
        <f>IF($H$1="","Введите курс",Таблица64[[#This Row],[Оптовая цена KRW                       за 1шт]]/$H$1)</f>
        <v>Введите курс</v>
      </c>
      <c r="J102" s="318"/>
      <c r="K102" s="211">
        <f>Таблица64[[#This Row],[Заказ коробок ]]*Таблица64[[#This Row],[Кол-во шт в коробке]]</f>
        <v>0</v>
      </c>
      <c r="L102" s="212">
        <f>Таблица64[[#This Row],[Общее кол-во шт]]*Таблица64[[#This Row],[Оптовая цена KRW                       за 1шт]]</f>
        <v>0</v>
      </c>
      <c r="M102" s="227" t="str">
        <f>IFERROR(Таблица64[[#This Row],[Общее кол-во шт]]*Таблица64[[#This Row],[Оптовая цена USD                       за 1шт]],"")</f>
        <v/>
      </c>
      <c r="N102" s="319"/>
    </row>
    <row r="103" spans="1:14" ht="22.5" customHeight="1">
      <c r="A103" s="307" t="s">
        <v>24122</v>
      </c>
      <c r="B103" s="313">
        <v>8806194032740</v>
      </c>
      <c r="C103" s="314" t="s">
        <v>25412</v>
      </c>
      <c r="D103" s="315" t="s">
        <v>25413</v>
      </c>
      <c r="E103" s="43">
        <v>1000</v>
      </c>
      <c r="F103" s="226">
        <v>0.48</v>
      </c>
      <c r="G103" s="316">
        <v>10</v>
      </c>
      <c r="H103" s="317">
        <f>Таблица64[[#This Row],[Розничная цена KRW]]*Таблица64[[#This Row],[Коэфициент стоимости]]</f>
        <v>480</v>
      </c>
      <c r="I103" s="210" t="str">
        <f>IF($H$1="","Введите курс",Таблица64[[#This Row],[Оптовая цена KRW                       за 1шт]]/$H$1)</f>
        <v>Введите курс</v>
      </c>
      <c r="J103" s="318"/>
      <c r="K103" s="211">
        <f>Таблица64[[#This Row],[Заказ коробок ]]*Таблица64[[#This Row],[Кол-во шт в коробке]]</f>
        <v>0</v>
      </c>
      <c r="L103" s="212">
        <f>Таблица64[[#This Row],[Общее кол-во шт]]*Таблица64[[#This Row],[Оптовая цена KRW                       за 1шт]]</f>
        <v>0</v>
      </c>
      <c r="M103" s="227" t="str">
        <f>IFERROR(Таблица64[[#This Row],[Общее кол-во шт]]*Таблица64[[#This Row],[Оптовая цена USD                       за 1шт]],"")</f>
        <v/>
      </c>
      <c r="N103" s="319"/>
    </row>
    <row r="104" spans="1:14" ht="22.5" customHeight="1">
      <c r="A104" s="307" t="s">
        <v>24123</v>
      </c>
      <c r="B104" s="313">
        <v>8806194032757</v>
      </c>
      <c r="C104" s="314" t="s">
        <v>25420</v>
      </c>
      <c r="D104" s="315" t="s">
        <v>25421</v>
      </c>
      <c r="E104" s="43">
        <v>1000</v>
      </c>
      <c r="F104" s="226">
        <v>0.48</v>
      </c>
      <c r="G104" s="316">
        <v>10</v>
      </c>
      <c r="H104" s="317">
        <f>Таблица64[[#This Row],[Розничная цена KRW]]*Таблица64[[#This Row],[Коэфициент стоимости]]</f>
        <v>480</v>
      </c>
      <c r="I104" s="210" t="str">
        <f>IF($H$1="","Введите курс",Таблица64[[#This Row],[Оптовая цена KRW                       за 1шт]]/$H$1)</f>
        <v>Введите курс</v>
      </c>
      <c r="J104" s="318"/>
      <c r="K104" s="211">
        <f>Таблица64[[#This Row],[Заказ коробок ]]*Таблица64[[#This Row],[Кол-во шт в коробке]]</f>
        <v>0</v>
      </c>
      <c r="L104" s="212">
        <f>Таблица64[[#This Row],[Общее кол-во шт]]*Таблица64[[#This Row],[Оптовая цена KRW                       за 1шт]]</f>
        <v>0</v>
      </c>
      <c r="M104" s="227" t="str">
        <f>IFERROR(Таблица64[[#This Row],[Общее кол-во шт]]*Таблица64[[#This Row],[Оптовая цена USD                       за 1шт]],"")</f>
        <v/>
      </c>
      <c r="N104" s="319"/>
    </row>
    <row r="105" spans="1:14" ht="22.5" customHeight="1">
      <c r="A105" s="307" t="s">
        <v>24124</v>
      </c>
      <c r="B105" s="313">
        <v>8806194032764</v>
      </c>
      <c r="C105" s="314" t="s">
        <v>25422</v>
      </c>
      <c r="D105" s="315" t="s">
        <v>25423</v>
      </c>
      <c r="E105" s="43">
        <v>1000</v>
      </c>
      <c r="F105" s="226">
        <v>0.48</v>
      </c>
      <c r="G105" s="316">
        <v>10</v>
      </c>
      <c r="H105" s="317">
        <f>Таблица64[[#This Row],[Розничная цена KRW]]*Таблица64[[#This Row],[Коэфициент стоимости]]</f>
        <v>480</v>
      </c>
      <c r="I105" s="210" t="str">
        <f>IF($H$1="","Введите курс",Таблица64[[#This Row],[Оптовая цена KRW                       за 1шт]]/$H$1)</f>
        <v>Введите курс</v>
      </c>
      <c r="J105" s="318"/>
      <c r="K105" s="211">
        <f>Таблица64[[#This Row],[Заказ коробок ]]*Таблица64[[#This Row],[Кол-во шт в коробке]]</f>
        <v>0</v>
      </c>
      <c r="L105" s="212">
        <f>Таблица64[[#This Row],[Общее кол-во шт]]*Таблица64[[#This Row],[Оптовая цена KRW                       за 1шт]]</f>
        <v>0</v>
      </c>
      <c r="M105" s="227" t="str">
        <f>IFERROR(Таблица64[[#This Row],[Общее кол-во шт]]*Таблица64[[#This Row],[Оптовая цена USD                       за 1шт]],"")</f>
        <v/>
      </c>
      <c r="N105" s="319"/>
    </row>
    <row r="106" spans="1:14" ht="22.5" customHeight="1">
      <c r="A106" s="307" t="s">
        <v>24125</v>
      </c>
      <c r="B106" s="313">
        <v>8806194032771</v>
      </c>
      <c r="C106" s="314" t="s">
        <v>25414</v>
      </c>
      <c r="D106" s="315" t="s">
        <v>25415</v>
      </c>
      <c r="E106" s="43">
        <v>1000</v>
      </c>
      <c r="F106" s="226">
        <v>0.48</v>
      </c>
      <c r="G106" s="316">
        <v>10</v>
      </c>
      <c r="H106" s="317">
        <f>Таблица64[[#This Row],[Розничная цена KRW]]*Таблица64[[#This Row],[Коэфициент стоимости]]</f>
        <v>480</v>
      </c>
      <c r="I106" s="210" t="str">
        <f>IF($H$1="","Введите курс",Таблица64[[#This Row],[Оптовая цена KRW                       за 1шт]]/$H$1)</f>
        <v>Введите курс</v>
      </c>
      <c r="J106" s="318"/>
      <c r="K106" s="211">
        <f>Таблица64[[#This Row],[Заказ коробок ]]*Таблица64[[#This Row],[Кол-во шт в коробке]]</f>
        <v>0</v>
      </c>
      <c r="L106" s="212">
        <f>Таблица64[[#This Row],[Общее кол-во шт]]*Таблица64[[#This Row],[Оптовая цена KRW                       за 1шт]]</f>
        <v>0</v>
      </c>
      <c r="M106" s="227" t="str">
        <f>IFERROR(Таблица64[[#This Row],[Общее кол-во шт]]*Таблица64[[#This Row],[Оптовая цена USD                       за 1шт]],"")</f>
        <v/>
      </c>
      <c r="N106" s="319"/>
    </row>
    <row r="107" spans="1:14" ht="22.5" customHeight="1">
      <c r="A107" s="307" t="s">
        <v>24126</v>
      </c>
      <c r="B107" s="313">
        <v>8806194032788</v>
      </c>
      <c r="C107" s="314" t="s">
        <v>25424</v>
      </c>
      <c r="D107" s="315" t="s">
        <v>25425</v>
      </c>
      <c r="E107" s="43">
        <v>1000</v>
      </c>
      <c r="F107" s="226">
        <v>0.48</v>
      </c>
      <c r="G107" s="316">
        <v>10</v>
      </c>
      <c r="H107" s="317">
        <f>Таблица64[[#This Row],[Розничная цена KRW]]*Таблица64[[#This Row],[Коэфициент стоимости]]</f>
        <v>480</v>
      </c>
      <c r="I107" s="210" t="str">
        <f>IF($H$1="","Введите курс",Таблица64[[#This Row],[Оптовая цена KRW                       за 1шт]]/$H$1)</f>
        <v>Введите курс</v>
      </c>
      <c r="J107" s="318"/>
      <c r="K107" s="211">
        <f>Таблица64[[#This Row],[Заказ коробок ]]*Таблица64[[#This Row],[Кол-во шт в коробке]]</f>
        <v>0</v>
      </c>
      <c r="L107" s="212">
        <f>Таблица64[[#This Row],[Общее кол-во шт]]*Таблица64[[#This Row],[Оптовая цена KRW                       за 1шт]]</f>
        <v>0</v>
      </c>
      <c r="M107" s="227" t="str">
        <f>IFERROR(Таблица64[[#This Row],[Общее кол-во шт]]*Таблица64[[#This Row],[Оптовая цена USD                       за 1шт]],"")</f>
        <v/>
      </c>
      <c r="N107" s="319"/>
    </row>
    <row r="108" spans="1:14" ht="22.5" customHeight="1">
      <c r="A108" s="307" t="s">
        <v>24128</v>
      </c>
      <c r="B108" s="313">
        <v>8806194038568</v>
      </c>
      <c r="C108" s="314" t="s">
        <v>25263</v>
      </c>
      <c r="D108" s="315" t="s">
        <v>25264</v>
      </c>
      <c r="E108" s="43">
        <v>35000</v>
      </c>
      <c r="F108" s="226">
        <v>0.48</v>
      </c>
      <c r="G108" s="316">
        <v>6</v>
      </c>
      <c r="H108" s="317">
        <f>Таблица64[[#This Row],[Розничная цена KRW]]*Таблица64[[#This Row],[Коэфициент стоимости]]</f>
        <v>16800</v>
      </c>
      <c r="I108" s="210" t="str">
        <f>IF($H$1="","Введите курс",Таблица64[[#This Row],[Оптовая цена KRW                       за 1шт]]/$H$1)</f>
        <v>Введите курс</v>
      </c>
      <c r="J108" s="318"/>
      <c r="K108" s="211">
        <f>Таблица64[[#This Row],[Заказ коробок ]]*Таблица64[[#This Row],[Кол-во шт в коробке]]</f>
        <v>0</v>
      </c>
      <c r="L108" s="212">
        <f>Таблица64[[#This Row],[Общее кол-во шт]]*Таблица64[[#This Row],[Оптовая цена KRW                       за 1шт]]</f>
        <v>0</v>
      </c>
      <c r="M108" s="227" t="str">
        <f>IFERROR(Таблица64[[#This Row],[Общее кол-во шт]]*Таблица64[[#This Row],[Оптовая цена USD                       за 1шт]],"")</f>
        <v/>
      </c>
      <c r="N108" s="319"/>
    </row>
    <row r="109" spans="1:14" ht="22.5" customHeight="1">
      <c r="A109" s="307" t="s">
        <v>24130</v>
      </c>
      <c r="B109" s="313">
        <v>8806194065731</v>
      </c>
      <c r="C109" s="314" t="s">
        <v>26308</v>
      </c>
      <c r="D109" s="315" t="s">
        <v>26309</v>
      </c>
      <c r="E109" s="43">
        <v>38000</v>
      </c>
      <c r="F109" s="226">
        <v>0.48</v>
      </c>
      <c r="G109" s="316">
        <v>6</v>
      </c>
      <c r="H109" s="317">
        <f>Таблица64[[#This Row],[Розничная цена KRW]]*Таблица64[[#This Row],[Коэфициент стоимости]]</f>
        <v>18240</v>
      </c>
      <c r="I109" s="210" t="str">
        <f>IF($H$1="","Введите курс",Таблица64[[#This Row],[Оптовая цена KRW                       за 1шт]]/$H$1)</f>
        <v>Введите курс</v>
      </c>
      <c r="J109" s="318"/>
      <c r="K109" s="211">
        <f>Таблица64[[#This Row],[Заказ коробок ]]*Таблица64[[#This Row],[Кол-во шт в коробке]]</f>
        <v>0</v>
      </c>
      <c r="L109" s="212">
        <f>Таблица64[[#This Row],[Общее кол-во шт]]*Таблица64[[#This Row],[Оптовая цена KRW                       за 1шт]]</f>
        <v>0</v>
      </c>
      <c r="M109" s="227" t="str">
        <f>IFERROR(Таблица64[[#This Row],[Общее кол-во шт]]*Таблица64[[#This Row],[Оптовая цена USD                       за 1шт]],"")</f>
        <v/>
      </c>
      <c r="N109" s="319"/>
    </row>
    <row r="110" spans="1:14" ht="22.5" customHeight="1">
      <c r="A110" s="307" t="s">
        <v>24132</v>
      </c>
      <c r="B110" s="313">
        <v>8806194014029</v>
      </c>
      <c r="C110" s="314" t="s">
        <v>24560</v>
      </c>
      <c r="D110" s="315" t="s">
        <v>24561</v>
      </c>
      <c r="E110" s="43">
        <v>58000</v>
      </c>
      <c r="F110" s="226">
        <v>0.48</v>
      </c>
      <c r="G110" s="316">
        <v>6</v>
      </c>
      <c r="H110" s="317">
        <f>Таблица64[[#This Row],[Розничная цена KRW]]*Таблица64[[#This Row],[Коэфициент стоимости]]</f>
        <v>27840</v>
      </c>
      <c r="I110" s="210" t="str">
        <f>IF($H$1="","Введите курс",Таблица64[[#This Row],[Оптовая цена KRW                       за 1шт]]/$H$1)</f>
        <v>Введите курс</v>
      </c>
      <c r="J110" s="318"/>
      <c r="K110" s="211">
        <f>Таблица64[[#This Row],[Заказ коробок ]]*Таблица64[[#This Row],[Кол-во шт в коробке]]</f>
        <v>0</v>
      </c>
      <c r="L110" s="212">
        <f>Таблица64[[#This Row],[Общее кол-во шт]]*Таблица64[[#This Row],[Оптовая цена KRW                       за 1шт]]</f>
        <v>0</v>
      </c>
      <c r="M110" s="227" t="str">
        <f>IFERROR(Таблица64[[#This Row],[Общее кол-во шт]]*Таблица64[[#This Row],[Оптовая цена USD                       за 1шт]],"")</f>
        <v/>
      </c>
      <c r="N110" s="319"/>
    </row>
    <row r="111" spans="1:14" ht="22.5" customHeight="1">
      <c r="A111" s="307" t="s">
        <v>24134</v>
      </c>
      <c r="B111" s="313">
        <v>8806194035222</v>
      </c>
      <c r="C111" s="314" t="s">
        <v>24548</v>
      </c>
      <c r="D111" s="315" t="s">
        <v>24549</v>
      </c>
      <c r="E111" s="43">
        <v>78000</v>
      </c>
      <c r="F111" s="226">
        <v>0.48</v>
      </c>
      <c r="G111" s="316">
        <v>3</v>
      </c>
      <c r="H111" s="317">
        <f>Таблица64[[#This Row],[Розничная цена KRW]]*Таблица64[[#This Row],[Коэфициент стоимости]]</f>
        <v>37440</v>
      </c>
      <c r="I111" s="210" t="str">
        <f>IF($H$1="","Введите курс",Таблица64[[#This Row],[Оптовая цена KRW                       за 1шт]]/$H$1)</f>
        <v>Введите курс</v>
      </c>
      <c r="J111" s="318"/>
      <c r="K111" s="211">
        <f>Таблица64[[#This Row],[Заказ коробок ]]*Таблица64[[#This Row],[Кол-во шт в коробке]]</f>
        <v>0</v>
      </c>
      <c r="L111" s="212">
        <f>Таблица64[[#This Row],[Общее кол-во шт]]*Таблица64[[#This Row],[Оптовая цена KRW                       за 1шт]]</f>
        <v>0</v>
      </c>
      <c r="M111" s="227" t="str">
        <f>IFERROR(Таблица64[[#This Row],[Общее кол-во шт]]*Таблица64[[#This Row],[Оптовая цена USD                       за 1шт]],"")</f>
        <v/>
      </c>
      <c r="N111" s="319"/>
    </row>
    <row r="112" spans="1:14" ht="22.5" customHeight="1">
      <c r="A112" s="307" t="s">
        <v>24136</v>
      </c>
      <c r="B112" s="313">
        <v>8806194034607</v>
      </c>
      <c r="C112" s="314" t="s">
        <v>24554</v>
      </c>
      <c r="D112" s="315" t="s">
        <v>24555</v>
      </c>
      <c r="E112" s="43">
        <v>58000</v>
      </c>
      <c r="F112" s="226">
        <v>0.48</v>
      </c>
      <c r="G112" s="316">
        <v>6</v>
      </c>
      <c r="H112" s="317">
        <f>Таблица64[[#This Row],[Розничная цена KRW]]*Таблица64[[#This Row],[Коэфициент стоимости]]</f>
        <v>27840</v>
      </c>
      <c r="I112" s="210" t="str">
        <f>IF($H$1="","Введите курс",Таблица64[[#This Row],[Оптовая цена KRW                       за 1шт]]/$H$1)</f>
        <v>Введите курс</v>
      </c>
      <c r="J112" s="318"/>
      <c r="K112" s="211">
        <f>Таблица64[[#This Row],[Заказ коробок ]]*Таблица64[[#This Row],[Кол-во шт в коробке]]</f>
        <v>0</v>
      </c>
      <c r="L112" s="212">
        <f>Таблица64[[#This Row],[Общее кол-во шт]]*Таблица64[[#This Row],[Оптовая цена KRW                       за 1шт]]</f>
        <v>0</v>
      </c>
      <c r="M112" s="227" t="str">
        <f>IFERROR(Таблица64[[#This Row],[Общее кол-во шт]]*Таблица64[[#This Row],[Оптовая цена USD                       за 1шт]],"")</f>
        <v/>
      </c>
      <c r="N112" s="319"/>
    </row>
    <row r="113" spans="1:14" ht="22.5" customHeight="1">
      <c r="A113" s="307" t="s">
        <v>24137</v>
      </c>
      <c r="B113" s="313">
        <v>8806194014043</v>
      </c>
      <c r="C113" s="314" t="s">
        <v>24551</v>
      </c>
      <c r="D113" s="315" t="s">
        <v>24552</v>
      </c>
      <c r="E113" s="43">
        <v>30000</v>
      </c>
      <c r="F113" s="226">
        <v>0.48</v>
      </c>
      <c r="G113" s="316">
        <v>6</v>
      </c>
      <c r="H113" s="317">
        <f>Таблица64[[#This Row],[Розничная цена KRW]]*Таблица64[[#This Row],[Коэфициент стоимости]]</f>
        <v>14400</v>
      </c>
      <c r="I113" s="210" t="str">
        <f>IF($H$1="","Введите курс",Таблица64[[#This Row],[Оптовая цена KRW                       за 1шт]]/$H$1)</f>
        <v>Введите курс</v>
      </c>
      <c r="J113" s="318"/>
      <c r="K113" s="211">
        <f>Таблица64[[#This Row],[Заказ коробок ]]*Таблица64[[#This Row],[Кол-во шт в коробке]]</f>
        <v>0</v>
      </c>
      <c r="L113" s="212">
        <f>Таблица64[[#This Row],[Общее кол-во шт]]*Таблица64[[#This Row],[Оптовая цена KRW                       за 1шт]]</f>
        <v>0</v>
      </c>
      <c r="M113" s="227" t="str">
        <f>IFERROR(Таблица64[[#This Row],[Общее кол-во шт]]*Таблица64[[#This Row],[Оптовая цена USD                       за 1шт]],"")</f>
        <v/>
      </c>
      <c r="N113" s="319"/>
    </row>
    <row r="114" spans="1:14" ht="22.5" customHeight="1">
      <c r="A114" s="307" t="s">
        <v>24138</v>
      </c>
      <c r="B114" s="313">
        <v>8806194022291</v>
      </c>
      <c r="C114" s="314" t="s">
        <v>24581</v>
      </c>
      <c r="D114" s="315" t="s">
        <v>24582</v>
      </c>
      <c r="E114" s="43">
        <v>58000</v>
      </c>
      <c r="F114" s="226">
        <v>0.48</v>
      </c>
      <c r="G114" s="316">
        <v>1</v>
      </c>
      <c r="H114" s="317">
        <f>Таблица64[[#This Row],[Розничная цена KRW]]*Таблица64[[#This Row],[Коэфициент стоимости]]</f>
        <v>27840</v>
      </c>
      <c r="I114" s="210" t="str">
        <f>IF($H$1="","Введите курс",Таблица64[[#This Row],[Оптовая цена KRW                       за 1шт]]/$H$1)</f>
        <v>Введите курс</v>
      </c>
      <c r="J114" s="318"/>
      <c r="K114" s="211">
        <f>Таблица64[[#This Row],[Заказ коробок ]]*Таблица64[[#This Row],[Кол-во шт в коробке]]</f>
        <v>0</v>
      </c>
      <c r="L114" s="212">
        <f>Таблица64[[#This Row],[Общее кол-во шт]]*Таблица64[[#This Row],[Оптовая цена KRW                       за 1шт]]</f>
        <v>0</v>
      </c>
      <c r="M114" s="227" t="str">
        <f>IFERROR(Таблица64[[#This Row],[Общее кол-во шт]]*Таблица64[[#This Row],[Оптовая цена USD                       за 1шт]],"")</f>
        <v/>
      </c>
      <c r="N114" s="319"/>
    </row>
    <row r="115" spans="1:14" ht="22.5" customHeight="1">
      <c r="A115" s="307" t="s">
        <v>24139</v>
      </c>
      <c r="B115" s="313">
        <v>8806194022307</v>
      </c>
      <c r="C115" s="314" t="s">
        <v>24584</v>
      </c>
      <c r="D115" s="315" t="s">
        <v>24585</v>
      </c>
      <c r="E115" s="43">
        <v>58000</v>
      </c>
      <c r="F115" s="226">
        <v>0.48</v>
      </c>
      <c r="G115" s="316">
        <v>1</v>
      </c>
      <c r="H115" s="317">
        <f>Таблица64[[#This Row],[Розничная цена KRW]]*Таблица64[[#This Row],[Коэфициент стоимости]]</f>
        <v>27840</v>
      </c>
      <c r="I115" s="210" t="str">
        <f>IF($H$1="","Введите курс",Таблица64[[#This Row],[Оптовая цена KRW                       за 1шт]]/$H$1)</f>
        <v>Введите курс</v>
      </c>
      <c r="J115" s="318"/>
      <c r="K115" s="211">
        <f>Таблица64[[#This Row],[Заказ коробок ]]*Таблица64[[#This Row],[Кол-во шт в коробке]]</f>
        <v>0</v>
      </c>
      <c r="L115" s="212">
        <f>Таблица64[[#This Row],[Общее кол-во шт]]*Таблица64[[#This Row],[Оптовая цена KRW                       за 1шт]]</f>
        <v>0</v>
      </c>
      <c r="M115" s="227" t="str">
        <f>IFERROR(Таблица64[[#This Row],[Общее кол-во шт]]*Таблица64[[#This Row],[Оптовая цена USD                       за 1шт]],"")</f>
        <v/>
      </c>
      <c r="N115" s="319"/>
    </row>
    <row r="116" spans="1:14" ht="22.5" customHeight="1">
      <c r="A116" s="307" t="s">
        <v>24140</v>
      </c>
      <c r="B116" s="313">
        <v>8806194026725</v>
      </c>
      <c r="C116" s="314" t="s">
        <v>24569</v>
      </c>
      <c r="D116" s="315" t="s">
        <v>26310</v>
      </c>
      <c r="E116" s="43">
        <v>58000</v>
      </c>
      <c r="F116" s="226">
        <v>0.48</v>
      </c>
      <c r="G116" s="316">
        <v>6</v>
      </c>
      <c r="H116" s="317">
        <f>Таблица64[[#This Row],[Розничная цена KRW]]*Таблица64[[#This Row],[Коэфициент стоимости]]</f>
        <v>27840</v>
      </c>
      <c r="I116" s="210" t="str">
        <f>IF($H$1="","Введите курс",Таблица64[[#This Row],[Оптовая цена KRW                       за 1шт]]/$H$1)</f>
        <v>Введите курс</v>
      </c>
      <c r="J116" s="318"/>
      <c r="K116" s="211">
        <f>Таблица64[[#This Row],[Заказ коробок ]]*Таблица64[[#This Row],[Кол-во шт в коробке]]</f>
        <v>0</v>
      </c>
      <c r="L116" s="212">
        <f>Таблица64[[#This Row],[Общее кол-во шт]]*Таблица64[[#This Row],[Оптовая цена KRW                       за 1шт]]</f>
        <v>0</v>
      </c>
      <c r="M116" s="227" t="str">
        <f>IFERROR(Таблица64[[#This Row],[Общее кол-во шт]]*Таблица64[[#This Row],[Оптовая цена USD                       за 1шт]],"")</f>
        <v/>
      </c>
      <c r="N116" s="319"/>
    </row>
    <row r="117" spans="1:14" ht="22.5" customHeight="1">
      <c r="A117" s="307" t="s">
        <v>24141</v>
      </c>
      <c r="B117" s="313">
        <v>8806194031965</v>
      </c>
      <c r="C117" s="314" t="s">
        <v>24571</v>
      </c>
      <c r="D117" s="315" t="s">
        <v>24572</v>
      </c>
      <c r="E117" s="43">
        <v>136000</v>
      </c>
      <c r="F117" s="226">
        <v>0.48</v>
      </c>
      <c r="G117" s="316">
        <v>3</v>
      </c>
      <c r="H117" s="317">
        <f>Таблица64[[#This Row],[Розничная цена KRW]]*Таблица64[[#This Row],[Коэфициент стоимости]]</f>
        <v>65280</v>
      </c>
      <c r="I117" s="210" t="str">
        <f>IF($H$1="","Введите курс",Таблица64[[#This Row],[Оптовая цена KRW                       за 1шт]]/$H$1)</f>
        <v>Введите курс</v>
      </c>
      <c r="J117" s="318"/>
      <c r="K117" s="211">
        <f>Таблица64[[#This Row],[Заказ коробок ]]*Таблица64[[#This Row],[Кол-во шт в коробке]]</f>
        <v>0</v>
      </c>
      <c r="L117" s="212">
        <f>Таблица64[[#This Row],[Общее кол-во шт]]*Таблица64[[#This Row],[Оптовая цена KRW                       за 1шт]]</f>
        <v>0</v>
      </c>
      <c r="M117" s="227" t="str">
        <f>IFERROR(Таблица64[[#This Row],[Общее кол-во шт]]*Таблица64[[#This Row],[Оптовая цена USD                       за 1шт]],"")</f>
        <v/>
      </c>
      <c r="N117" s="319"/>
    </row>
    <row r="118" spans="1:14" ht="22.5" customHeight="1">
      <c r="A118" s="307" t="s">
        <v>24142</v>
      </c>
      <c r="B118" s="313">
        <v>8806194048901</v>
      </c>
      <c r="C118" s="314" t="s">
        <v>26311</v>
      </c>
      <c r="D118" s="315" t="s">
        <v>26312</v>
      </c>
      <c r="E118" s="43">
        <v>68000</v>
      </c>
      <c r="F118" s="226">
        <v>0.48</v>
      </c>
      <c r="G118" s="316">
        <v>3</v>
      </c>
      <c r="H118" s="317">
        <f>Таблица64[[#This Row],[Розничная цена KRW]]*Таблица64[[#This Row],[Коэфициент стоимости]]</f>
        <v>32640</v>
      </c>
      <c r="I118" s="210" t="str">
        <f>IF($H$1="","Введите курс",Таблица64[[#This Row],[Оптовая цена KRW                       за 1шт]]/$H$1)</f>
        <v>Введите курс</v>
      </c>
      <c r="J118" s="318"/>
      <c r="K118" s="211">
        <f>Таблица64[[#This Row],[Заказ коробок ]]*Таблица64[[#This Row],[Кол-во шт в коробке]]</f>
        <v>0</v>
      </c>
      <c r="L118" s="212">
        <f>Таблица64[[#This Row],[Общее кол-во шт]]*Таблица64[[#This Row],[Оптовая цена KRW                       за 1шт]]</f>
        <v>0</v>
      </c>
      <c r="M118" s="227" t="str">
        <f>IFERROR(Таблица64[[#This Row],[Общее кол-во шт]]*Таблица64[[#This Row],[Оптовая цена USD                       за 1шт]],"")</f>
        <v/>
      </c>
      <c r="N118" s="319"/>
    </row>
    <row r="119" spans="1:14" ht="22.5" customHeight="1">
      <c r="A119" s="307" t="s">
        <v>24143</v>
      </c>
      <c r="B119" s="313">
        <v>8806194044538</v>
      </c>
      <c r="C119" s="314" t="s">
        <v>24575</v>
      </c>
      <c r="D119" s="315" t="s">
        <v>24576</v>
      </c>
      <c r="E119" s="43">
        <v>128000</v>
      </c>
      <c r="F119" s="226">
        <v>0.48</v>
      </c>
      <c r="G119" s="316">
        <v>1</v>
      </c>
      <c r="H119" s="317">
        <f>Таблица64[[#This Row],[Розничная цена KRW]]*Таблица64[[#This Row],[Коэфициент стоимости]]</f>
        <v>61440</v>
      </c>
      <c r="I119" s="210" t="str">
        <f>IF($H$1="","Введите курс",Таблица64[[#This Row],[Оптовая цена KRW                       за 1шт]]/$H$1)</f>
        <v>Введите курс</v>
      </c>
      <c r="J119" s="318"/>
      <c r="K119" s="211">
        <f>Таблица64[[#This Row],[Заказ коробок ]]*Таблица64[[#This Row],[Кол-во шт в коробке]]</f>
        <v>0</v>
      </c>
      <c r="L119" s="212">
        <f>Таблица64[[#This Row],[Общее кол-во шт]]*Таблица64[[#This Row],[Оптовая цена KRW                       за 1шт]]</f>
        <v>0</v>
      </c>
      <c r="M119" s="227" t="str">
        <f>IFERROR(Таблица64[[#This Row],[Общее кол-во шт]]*Таблица64[[#This Row],[Оптовая цена USD                       за 1шт]],"")</f>
        <v/>
      </c>
      <c r="N119" s="319"/>
    </row>
    <row r="120" spans="1:14" ht="22.5" customHeight="1">
      <c r="A120" s="307" t="s">
        <v>24144</v>
      </c>
      <c r="B120" s="313">
        <v>8806194022161</v>
      </c>
      <c r="C120" s="314" t="s">
        <v>26313</v>
      </c>
      <c r="D120" s="315" t="s">
        <v>26314</v>
      </c>
      <c r="E120" s="43">
        <v>30000</v>
      </c>
      <c r="F120" s="226">
        <v>0.48</v>
      </c>
      <c r="G120" s="316">
        <v>6</v>
      </c>
      <c r="H120" s="317">
        <f>Таблица64[[#This Row],[Розничная цена KRW]]*Таблица64[[#This Row],[Коэфициент стоимости]]</f>
        <v>14400</v>
      </c>
      <c r="I120" s="210" t="str">
        <f>IF($H$1="","Введите курс",Таблица64[[#This Row],[Оптовая цена KRW                       за 1шт]]/$H$1)</f>
        <v>Введите курс</v>
      </c>
      <c r="J120" s="318"/>
      <c r="K120" s="211">
        <f>Таблица64[[#This Row],[Заказ коробок ]]*Таблица64[[#This Row],[Кол-во шт в коробке]]</f>
        <v>0</v>
      </c>
      <c r="L120" s="212">
        <f>Таблица64[[#This Row],[Общее кол-во шт]]*Таблица64[[#This Row],[Оптовая цена KRW                       за 1шт]]</f>
        <v>0</v>
      </c>
      <c r="M120" s="227" t="str">
        <f>IFERROR(Таблица64[[#This Row],[Общее кол-во шт]]*Таблица64[[#This Row],[Оптовая цена USD                       за 1шт]],"")</f>
        <v/>
      </c>
      <c r="N120" s="319"/>
    </row>
    <row r="121" spans="1:14" ht="22.5" customHeight="1">
      <c r="A121" s="307" t="s">
        <v>24145</v>
      </c>
      <c r="B121" s="313">
        <v>8806194029665</v>
      </c>
      <c r="C121" s="314" t="s">
        <v>24603</v>
      </c>
      <c r="D121" s="315" t="s">
        <v>24604</v>
      </c>
      <c r="E121" s="43">
        <v>54000</v>
      </c>
      <c r="F121" s="226">
        <v>0.48</v>
      </c>
      <c r="G121" s="316">
        <v>1</v>
      </c>
      <c r="H121" s="317">
        <f>Таблица64[[#This Row],[Розничная цена KRW]]*Таблица64[[#This Row],[Коэфициент стоимости]]</f>
        <v>25920</v>
      </c>
      <c r="I121" s="210" t="str">
        <f>IF($H$1="","Введите курс",Таблица64[[#This Row],[Оптовая цена KRW                       за 1шт]]/$H$1)</f>
        <v>Введите курс</v>
      </c>
      <c r="J121" s="318"/>
      <c r="K121" s="211">
        <f>Таблица64[[#This Row],[Заказ коробок ]]*Таблица64[[#This Row],[Кол-во шт в коробке]]</f>
        <v>0</v>
      </c>
      <c r="L121" s="212">
        <f>Таблица64[[#This Row],[Общее кол-во шт]]*Таблица64[[#This Row],[Оптовая цена KRW                       за 1шт]]</f>
        <v>0</v>
      </c>
      <c r="M121" s="227" t="str">
        <f>IFERROR(Таблица64[[#This Row],[Общее кол-во шт]]*Таблица64[[#This Row],[Оптовая цена USD                       за 1шт]],"")</f>
        <v/>
      </c>
      <c r="N121" s="319"/>
    </row>
    <row r="122" spans="1:14" ht="22.5" customHeight="1">
      <c r="A122" s="307" t="s">
        <v>24146</v>
      </c>
      <c r="B122" s="313">
        <v>8806194012551</v>
      </c>
      <c r="C122" s="314" t="s">
        <v>24600</v>
      </c>
      <c r="D122" s="315" t="s">
        <v>24601</v>
      </c>
      <c r="E122" s="43">
        <v>54000</v>
      </c>
      <c r="F122" s="226">
        <v>0.48</v>
      </c>
      <c r="G122" s="316">
        <v>6</v>
      </c>
      <c r="H122" s="317">
        <f>Таблица64[[#This Row],[Розничная цена KRW]]*Таблица64[[#This Row],[Коэфициент стоимости]]</f>
        <v>25920</v>
      </c>
      <c r="I122" s="210" t="str">
        <f>IF($H$1="","Введите курс",Таблица64[[#This Row],[Оптовая цена KRW                       за 1шт]]/$H$1)</f>
        <v>Введите курс</v>
      </c>
      <c r="J122" s="318"/>
      <c r="K122" s="211">
        <f>Таблица64[[#This Row],[Заказ коробок ]]*Таблица64[[#This Row],[Кол-во шт в коробке]]</f>
        <v>0</v>
      </c>
      <c r="L122" s="212">
        <f>Таблица64[[#This Row],[Общее кол-во шт]]*Таблица64[[#This Row],[Оптовая цена KRW                       за 1шт]]</f>
        <v>0</v>
      </c>
      <c r="M122" s="227" t="str">
        <f>IFERROR(Таблица64[[#This Row],[Общее кол-во шт]]*Таблица64[[#This Row],[Оптовая цена USD                       за 1шт]],"")</f>
        <v/>
      </c>
      <c r="N122" s="319"/>
    </row>
    <row r="123" spans="1:14" ht="22.5" customHeight="1">
      <c r="A123" s="307" t="s">
        <v>24147</v>
      </c>
      <c r="B123" s="313">
        <v>8806194012568</v>
      </c>
      <c r="C123" s="314" t="s">
        <v>24611</v>
      </c>
      <c r="D123" s="315" t="s">
        <v>24612</v>
      </c>
      <c r="E123" s="43">
        <v>54000</v>
      </c>
      <c r="F123" s="226">
        <v>0.48</v>
      </c>
      <c r="G123" s="316">
        <v>6</v>
      </c>
      <c r="H123" s="317">
        <f>Таблица64[[#This Row],[Розничная цена KRW]]*Таблица64[[#This Row],[Коэфициент стоимости]]</f>
        <v>25920</v>
      </c>
      <c r="I123" s="210" t="str">
        <f>IF($H$1="","Введите курс",Таблица64[[#This Row],[Оптовая цена KRW                       за 1шт]]/$H$1)</f>
        <v>Введите курс</v>
      </c>
      <c r="J123" s="318"/>
      <c r="K123" s="211">
        <f>Таблица64[[#This Row],[Заказ коробок ]]*Таблица64[[#This Row],[Кол-во шт в коробке]]</f>
        <v>0</v>
      </c>
      <c r="L123" s="212">
        <f>Таблица64[[#This Row],[Общее кол-во шт]]*Таблица64[[#This Row],[Оптовая цена KRW                       за 1шт]]</f>
        <v>0</v>
      </c>
      <c r="M123" s="227" t="str">
        <f>IFERROR(Таблица64[[#This Row],[Общее кол-во шт]]*Таблица64[[#This Row],[Оптовая цена USD                       за 1шт]],"")</f>
        <v/>
      </c>
      <c r="N123" s="319"/>
    </row>
    <row r="124" spans="1:14" ht="22.5" customHeight="1">
      <c r="A124" s="307" t="s">
        <v>24148</v>
      </c>
      <c r="B124" s="313">
        <v>8806194046488</v>
      </c>
      <c r="C124" s="314" t="s">
        <v>24298</v>
      </c>
      <c r="D124" s="315" t="s">
        <v>26315</v>
      </c>
      <c r="E124" s="43">
        <v>14800</v>
      </c>
      <c r="F124" s="226">
        <v>0.48</v>
      </c>
      <c r="G124" s="316">
        <v>6</v>
      </c>
      <c r="H124" s="317">
        <f>Таблица64[[#This Row],[Розничная цена KRW]]*Таблица64[[#This Row],[Коэфициент стоимости]]</f>
        <v>7104</v>
      </c>
      <c r="I124" s="210" t="str">
        <f>IF($H$1="","Введите курс",Таблица64[[#This Row],[Оптовая цена KRW                       за 1шт]]/$H$1)</f>
        <v>Введите курс</v>
      </c>
      <c r="J124" s="318"/>
      <c r="K124" s="211">
        <f>Таблица64[[#This Row],[Заказ коробок ]]*Таблица64[[#This Row],[Кол-во шт в коробке]]</f>
        <v>0</v>
      </c>
      <c r="L124" s="212">
        <f>Таблица64[[#This Row],[Общее кол-во шт]]*Таблица64[[#This Row],[Оптовая цена KRW                       за 1шт]]</f>
        <v>0</v>
      </c>
      <c r="M124" s="227" t="str">
        <f>IFERROR(Таблица64[[#This Row],[Общее кол-во шт]]*Таблица64[[#This Row],[Оптовая цена USD                       за 1шт]],"")</f>
        <v/>
      </c>
      <c r="N124" s="319"/>
    </row>
    <row r="125" spans="1:14" ht="22.5" customHeight="1">
      <c r="A125" s="307" t="s">
        <v>24149</v>
      </c>
      <c r="B125" s="313">
        <v>8806194046426</v>
      </c>
      <c r="C125" s="314" t="s">
        <v>24280</v>
      </c>
      <c r="D125" s="315" t="s">
        <v>24281</v>
      </c>
      <c r="E125" s="43">
        <v>14800</v>
      </c>
      <c r="F125" s="226">
        <v>0.48</v>
      </c>
      <c r="G125" s="316">
        <v>6</v>
      </c>
      <c r="H125" s="317">
        <f>Таблица64[[#This Row],[Розничная цена KRW]]*Таблица64[[#This Row],[Коэфициент стоимости]]</f>
        <v>7104</v>
      </c>
      <c r="I125" s="210" t="str">
        <f>IF($H$1="","Введите курс",Таблица64[[#This Row],[Оптовая цена KRW                       за 1шт]]/$H$1)</f>
        <v>Введите курс</v>
      </c>
      <c r="J125" s="318"/>
      <c r="K125" s="211">
        <f>Таблица64[[#This Row],[Заказ коробок ]]*Таблица64[[#This Row],[Кол-во шт в коробке]]</f>
        <v>0</v>
      </c>
      <c r="L125" s="212">
        <f>Таблица64[[#This Row],[Общее кол-во шт]]*Таблица64[[#This Row],[Оптовая цена KRW                       за 1шт]]</f>
        <v>0</v>
      </c>
      <c r="M125" s="227" t="str">
        <f>IFERROR(Таблица64[[#This Row],[Общее кол-во шт]]*Таблица64[[#This Row],[Оптовая цена USD                       за 1шт]],"")</f>
        <v/>
      </c>
      <c r="N125" s="319"/>
    </row>
    <row r="126" spans="1:14" ht="22.5" customHeight="1">
      <c r="A126" s="307" t="s">
        <v>24150</v>
      </c>
      <c r="B126" s="313">
        <v>8806194046433</v>
      </c>
      <c r="C126" s="314" t="s">
        <v>24283</v>
      </c>
      <c r="D126" s="315" t="s">
        <v>24284</v>
      </c>
      <c r="E126" s="43">
        <v>14800</v>
      </c>
      <c r="F126" s="226">
        <v>0.48</v>
      </c>
      <c r="G126" s="316">
        <v>6</v>
      </c>
      <c r="H126" s="317">
        <f>Таблица64[[#This Row],[Розничная цена KRW]]*Таблица64[[#This Row],[Коэфициент стоимости]]</f>
        <v>7104</v>
      </c>
      <c r="I126" s="210" t="str">
        <f>IF($H$1="","Введите курс",Таблица64[[#This Row],[Оптовая цена KRW                       за 1шт]]/$H$1)</f>
        <v>Введите курс</v>
      </c>
      <c r="J126" s="318"/>
      <c r="K126" s="211">
        <f>Таблица64[[#This Row],[Заказ коробок ]]*Таблица64[[#This Row],[Кол-во шт в коробке]]</f>
        <v>0</v>
      </c>
      <c r="L126" s="212">
        <f>Таблица64[[#This Row],[Общее кол-во шт]]*Таблица64[[#This Row],[Оптовая цена KRW                       за 1шт]]</f>
        <v>0</v>
      </c>
      <c r="M126" s="227" t="str">
        <f>IFERROR(Таблица64[[#This Row],[Общее кол-во шт]]*Таблица64[[#This Row],[Оптовая цена USD                       за 1шт]],"")</f>
        <v/>
      </c>
      <c r="N126" s="319"/>
    </row>
    <row r="127" spans="1:14" ht="22.5" customHeight="1">
      <c r="A127" s="307" t="s">
        <v>24151</v>
      </c>
      <c r="B127" s="313">
        <v>8806194046440</v>
      </c>
      <c r="C127" s="314" t="s">
        <v>24286</v>
      </c>
      <c r="D127" s="315" t="s">
        <v>24287</v>
      </c>
      <c r="E127" s="43">
        <v>14800</v>
      </c>
      <c r="F127" s="226">
        <v>0.48</v>
      </c>
      <c r="G127" s="316">
        <v>6</v>
      </c>
      <c r="H127" s="317">
        <f>Таблица64[[#This Row],[Розничная цена KRW]]*Таблица64[[#This Row],[Коэфициент стоимости]]</f>
        <v>7104</v>
      </c>
      <c r="I127" s="210" t="str">
        <f>IF($H$1="","Введите курс",Таблица64[[#This Row],[Оптовая цена KRW                       за 1шт]]/$H$1)</f>
        <v>Введите курс</v>
      </c>
      <c r="J127" s="318"/>
      <c r="K127" s="211">
        <f>Таблица64[[#This Row],[Заказ коробок ]]*Таблица64[[#This Row],[Кол-во шт в коробке]]</f>
        <v>0</v>
      </c>
      <c r="L127" s="212">
        <f>Таблица64[[#This Row],[Общее кол-во шт]]*Таблица64[[#This Row],[Оптовая цена KRW                       за 1шт]]</f>
        <v>0</v>
      </c>
      <c r="M127" s="227" t="str">
        <f>IFERROR(Таблица64[[#This Row],[Общее кол-во шт]]*Таблица64[[#This Row],[Оптовая цена USD                       за 1шт]],"")</f>
        <v/>
      </c>
      <c r="N127" s="319"/>
    </row>
    <row r="128" spans="1:14" ht="22.5" customHeight="1">
      <c r="A128" s="307" t="s">
        <v>24152</v>
      </c>
      <c r="B128" s="313">
        <v>8806194046457</v>
      </c>
      <c r="C128" s="314" t="s">
        <v>24289</v>
      </c>
      <c r="D128" s="315" t="s">
        <v>24290</v>
      </c>
      <c r="E128" s="43">
        <v>14800</v>
      </c>
      <c r="F128" s="226">
        <v>0.48</v>
      </c>
      <c r="G128" s="316">
        <v>6</v>
      </c>
      <c r="H128" s="317">
        <f>Таблица64[[#This Row],[Розничная цена KRW]]*Таблица64[[#This Row],[Коэфициент стоимости]]</f>
        <v>7104</v>
      </c>
      <c r="I128" s="210" t="str">
        <f>IF($H$1="","Введите курс",Таблица64[[#This Row],[Оптовая цена KRW                       за 1шт]]/$H$1)</f>
        <v>Введите курс</v>
      </c>
      <c r="J128" s="318"/>
      <c r="K128" s="211">
        <f>Таблица64[[#This Row],[Заказ коробок ]]*Таблица64[[#This Row],[Кол-во шт в коробке]]</f>
        <v>0</v>
      </c>
      <c r="L128" s="212">
        <f>Таблица64[[#This Row],[Общее кол-во шт]]*Таблица64[[#This Row],[Оптовая цена KRW                       за 1шт]]</f>
        <v>0</v>
      </c>
      <c r="M128" s="227" t="str">
        <f>IFERROR(Таблица64[[#This Row],[Общее кол-во шт]]*Таблица64[[#This Row],[Оптовая цена USD                       за 1шт]],"")</f>
        <v/>
      </c>
      <c r="N128" s="319"/>
    </row>
    <row r="129" spans="1:14" ht="22.5" customHeight="1">
      <c r="A129" s="307" t="s">
        <v>24153</v>
      </c>
      <c r="B129" s="313">
        <v>8806194046464</v>
      </c>
      <c r="C129" s="314" t="s">
        <v>24292</v>
      </c>
      <c r="D129" s="315" t="s">
        <v>24293</v>
      </c>
      <c r="E129" s="43">
        <v>14800</v>
      </c>
      <c r="F129" s="226">
        <v>0.48</v>
      </c>
      <c r="G129" s="316">
        <v>6</v>
      </c>
      <c r="H129" s="317">
        <f>Таблица64[[#This Row],[Розничная цена KRW]]*Таблица64[[#This Row],[Коэфициент стоимости]]</f>
        <v>7104</v>
      </c>
      <c r="I129" s="210" t="str">
        <f>IF($H$1="","Введите курс",Таблица64[[#This Row],[Оптовая цена KRW                       за 1шт]]/$H$1)</f>
        <v>Введите курс</v>
      </c>
      <c r="J129" s="318"/>
      <c r="K129" s="211">
        <f>Таблица64[[#This Row],[Заказ коробок ]]*Таблица64[[#This Row],[Кол-во шт в коробке]]</f>
        <v>0</v>
      </c>
      <c r="L129" s="212">
        <f>Таблица64[[#This Row],[Общее кол-во шт]]*Таблица64[[#This Row],[Оптовая цена KRW                       за 1шт]]</f>
        <v>0</v>
      </c>
      <c r="M129" s="227" t="str">
        <f>IFERROR(Таблица64[[#This Row],[Общее кол-во шт]]*Таблица64[[#This Row],[Оптовая цена USD                       за 1шт]],"")</f>
        <v/>
      </c>
      <c r="N129" s="319"/>
    </row>
    <row r="130" spans="1:14" ht="22.5" customHeight="1">
      <c r="A130" s="307" t="s">
        <v>24154</v>
      </c>
      <c r="B130" s="313">
        <v>8806194046471</v>
      </c>
      <c r="C130" s="314" t="s">
        <v>24295</v>
      </c>
      <c r="D130" s="315" t="s">
        <v>24296</v>
      </c>
      <c r="E130" s="43">
        <v>14800</v>
      </c>
      <c r="F130" s="226">
        <v>0.48</v>
      </c>
      <c r="G130" s="316">
        <v>6</v>
      </c>
      <c r="H130" s="317">
        <f>Таблица64[[#This Row],[Розничная цена KRW]]*Таблица64[[#This Row],[Коэфициент стоимости]]</f>
        <v>7104</v>
      </c>
      <c r="I130" s="210" t="str">
        <f>IF($H$1="","Введите курс",Таблица64[[#This Row],[Оптовая цена KRW                       за 1шт]]/$H$1)</f>
        <v>Введите курс</v>
      </c>
      <c r="J130" s="318"/>
      <c r="K130" s="211">
        <f>Таблица64[[#This Row],[Заказ коробок ]]*Таблица64[[#This Row],[Кол-во шт в коробке]]</f>
        <v>0</v>
      </c>
      <c r="L130" s="212">
        <f>Таблица64[[#This Row],[Общее кол-во шт]]*Таблица64[[#This Row],[Оптовая цена KRW                       за 1шт]]</f>
        <v>0</v>
      </c>
      <c r="M130" s="227" t="str">
        <f>IFERROR(Таблица64[[#This Row],[Общее кол-во шт]]*Таблица64[[#This Row],[Оптовая цена USD                       за 1шт]],"")</f>
        <v/>
      </c>
      <c r="N130" s="319"/>
    </row>
    <row r="131" spans="1:14" ht="22.5" customHeight="1">
      <c r="A131" s="307" t="s">
        <v>24155</v>
      </c>
      <c r="B131" s="313">
        <v>8806194051529</v>
      </c>
      <c r="C131" s="314" t="s">
        <v>26316</v>
      </c>
      <c r="D131" s="315" t="s">
        <v>26317</v>
      </c>
      <c r="E131" s="43">
        <v>14000</v>
      </c>
      <c r="F131" s="226">
        <v>0.48</v>
      </c>
      <c r="G131" s="316">
        <v>6</v>
      </c>
      <c r="H131" s="317">
        <f>Таблица64[[#This Row],[Розничная цена KRW]]*Таблица64[[#This Row],[Коэфициент стоимости]]</f>
        <v>6720</v>
      </c>
      <c r="I131" s="210" t="str">
        <f>IF($H$1="","Введите курс",Таблица64[[#This Row],[Оптовая цена KRW                       за 1шт]]/$H$1)</f>
        <v>Введите курс</v>
      </c>
      <c r="J131" s="318"/>
      <c r="K131" s="211">
        <f>Таблица64[[#This Row],[Заказ коробок ]]*Таблица64[[#This Row],[Кол-во шт в коробке]]</f>
        <v>0</v>
      </c>
      <c r="L131" s="212">
        <f>Таблица64[[#This Row],[Общее кол-во шт]]*Таблица64[[#This Row],[Оптовая цена KRW                       за 1шт]]</f>
        <v>0</v>
      </c>
      <c r="M131" s="227" t="str">
        <f>IFERROR(Таблица64[[#This Row],[Общее кол-во шт]]*Таблица64[[#This Row],[Оптовая цена USD                       за 1шт]],"")</f>
        <v/>
      </c>
      <c r="N131" s="319"/>
    </row>
    <row r="132" spans="1:14" ht="22.5" customHeight="1">
      <c r="A132" s="307" t="s">
        <v>24156</v>
      </c>
      <c r="B132" s="313">
        <v>8806194051536</v>
      </c>
      <c r="C132" s="314" t="s">
        <v>26318</v>
      </c>
      <c r="D132" s="315" t="s">
        <v>26319</v>
      </c>
      <c r="E132" s="43">
        <v>14000</v>
      </c>
      <c r="F132" s="226">
        <v>0.48</v>
      </c>
      <c r="G132" s="316">
        <v>6</v>
      </c>
      <c r="H132" s="317">
        <f>Таблица64[[#This Row],[Розничная цена KRW]]*Таблица64[[#This Row],[Коэфициент стоимости]]</f>
        <v>6720</v>
      </c>
      <c r="I132" s="210" t="str">
        <f>IF($H$1="","Введите курс",Таблица64[[#This Row],[Оптовая цена KRW                       за 1шт]]/$H$1)</f>
        <v>Введите курс</v>
      </c>
      <c r="J132" s="318"/>
      <c r="K132" s="211">
        <f>Таблица64[[#This Row],[Заказ коробок ]]*Таблица64[[#This Row],[Кол-во шт в коробке]]</f>
        <v>0</v>
      </c>
      <c r="L132" s="212">
        <f>Таблица64[[#This Row],[Общее кол-во шт]]*Таблица64[[#This Row],[Оптовая цена KRW                       за 1шт]]</f>
        <v>0</v>
      </c>
      <c r="M132" s="227" t="str">
        <f>IFERROR(Таблица64[[#This Row],[Общее кол-во шт]]*Таблица64[[#This Row],[Оптовая цена USD                       за 1шт]],"")</f>
        <v/>
      </c>
      <c r="N132" s="319"/>
    </row>
    <row r="133" spans="1:14" ht="22.5" customHeight="1">
      <c r="A133" s="307" t="s">
        <v>24157</v>
      </c>
      <c r="B133" s="313">
        <v>8806194014821</v>
      </c>
      <c r="C133" s="314" t="s">
        <v>25354</v>
      </c>
      <c r="D133" s="315" t="s">
        <v>25355</v>
      </c>
      <c r="E133" s="43">
        <v>12000</v>
      </c>
      <c r="F133" s="226">
        <v>0.48</v>
      </c>
      <c r="G133" s="316">
        <v>6</v>
      </c>
      <c r="H133" s="317">
        <f>Таблица64[[#This Row],[Розничная цена KRW]]*Таблица64[[#This Row],[Коэфициент стоимости]]</f>
        <v>5760</v>
      </c>
      <c r="I133" s="210" t="str">
        <f>IF($H$1="","Введите курс",Таблица64[[#This Row],[Оптовая цена KRW                       за 1шт]]/$H$1)</f>
        <v>Введите курс</v>
      </c>
      <c r="J133" s="318"/>
      <c r="K133" s="211">
        <f>Таблица64[[#This Row],[Заказ коробок ]]*Таблица64[[#This Row],[Кол-во шт в коробке]]</f>
        <v>0</v>
      </c>
      <c r="L133" s="212">
        <f>Таблица64[[#This Row],[Общее кол-во шт]]*Таблица64[[#This Row],[Оптовая цена KRW                       за 1шт]]</f>
        <v>0</v>
      </c>
      <c r="M133" s="227" t="str">
        <f>IFERROR(Таблица64[[#This Row],[Общее кол-во шт]]*Таблица64[[#This Row],[Оптовая цена USD                       за 1шт]],"")</f>
        <v/>
      </c>
      <c r="N133" s="319"/>
    </row>
    <row r="134" spans="1:14" ht="22.5" customHeight="1">
      <c r="A134" s="307" t="s">
        <v>24158</v>
      </c>
      <c r="B134" s="313">
        <v>8806194014838</v>
      </c>
      <c r="C134" s="314" t="s">
        <v>25357</v>
      </c>
      <c r="D134" s="315" t="s">
        <v>25358</v>
      </c>
      <c r="E134" s="43">
        <v>12000</v>
      </c>
      <c r="F134" s="226">
        <v>0.48</v>
      </c>
      <c r="G134" s="316">
        <v>6</v>
      </c>
      <c r="H134" s="317">
        <f>Таблица64[[#This Row],[Розничная цена KRW]]*Таблица64[[#This Row],[Коэфициент стоимости]]</f>
        <v>5760</v>
      </c>
      <c r="I134" s="210" t="str">
        <f>IF($H$1="","Введите курс",Таблица64[[#This Row],[Оптовая цена KRW                       за 1шт]]/$H$1)</f>
        <v>Введите курс</v>
      </c>
      <c r="J134" s="318"/>
      <c r="K134" s="211">
        <f>Таблица64[[#This Row],[Заказ коробок ]]*Таблица64[[#This Row],[Кол-во шт в коробке]]</f>
        <v>0</v>
      </c>
      <c r="L134" s="212">
        <f>Таблица64[[#This Row],[Общее кол-во шт]]*Таблица64[[#This Row],[Оптовая цена KRW                       за 1шт]]</f>
        <v>0</v>
      </c>
      <c r="M134" s="227" t="str">
        <f>IFERROR(Таблица64[[#This Row],[Общее кол-во шт]]*Таблица64[[#This Row],[Оптовая цена USD                       за 1шт]],"")</f>
        <v/>
      </c>
      <c r="N134" s="319"/>
    </row>
    <row r="135" spans="1:14" ht="22.5" customHeight="1">
      <c r="A135" s="307" t="s">
        <v>24159</v>
      </c>
      <c r="B135" s="313">
        <v>8806194014845</v>
      </c>
      <c r="C135" s="314" t="s">
        <v>25360</v>
      </c>
      <c r="D135" s="315" t="s">
        <v>25361</v>
      </c>
      <c r="E135" s="43">
        <v>12000</v>
      </c>
      <c r="F135" s="226">
        <v>0.48</v>
      </c>
      <c r="G135" s="316">
        <v>6</v>
      </c>
      <c r="H135" s="317">
        <f>Таблица64[[#This Row],[Розничная цена KRW]]*Таблица64[[#This Row],[Коэфициент стоимости]]</f>
        <v>5760</v>
      </c>
      <c r="I135" s="210" t="str">
        <f>IF($H$1="","Введите курс",Таблица64[[#This Row],[Оптовая цена KRW                       за 1шт]]/$H$1)</f>
        <v>Введите курс</v>
      </c>
      <c r="J135" s="318"/>
      <c r="K135" s="211">
        <f>Таблица64[[#This Row],[Заказ коробок ]]*Таблица64[[#This Row],[Кол-во шт в коробке]]</f>
        <v>0</v>
      </c>
      <c r="L135" s="212">
        <f>Таблица64[[#This Row],[Общее кол-во шт]]*Таблица64[[#This Row],[Оптовая цена KRW                       за 1шт]]</f>
        <v>0</v>
      </c>
      <c r="M135" s="227" t="str">
        <f>IFERROR(Таблица64[[#This Row],[Общее кол-во шт]]*Таблица64[[#This Row],[Оптовая цена USD                       за 1шт]],"")</f>
        <v/>
      </c>
      <c r="N135" s="319"/>
    </row>
    <row r="136" spans="1:14" ht="22.5" customHeight="1">
      <c r="A136" s="307" t="s">
        <v>24160</v>
      </c>
      <c r="B136" s="313">
        <v>8806194014852</v>
      </c>
      <c r="C136" s="314" t="s">
        <v>25363</v>
      </c>
      <c r="D136" s="315" t="s">
        <v>25364</v>
      </c>
      <c r="E136" s="43">
        <v>12000</v>
      </c>
      <c r="F136" s="226">
        <v>0.48</v>
      </c>
      <c r="G136" s="316">
        <v>6</v>
      </c>
      <c r="H136" s="317">
        <f>Таблица64[[#This Row],[Розничная цена KRW]]*Таблица64[[#This Row],[Коэфициент стоимости]]</f>
        <v>5760</v>
      </c>
      <c r="I136" s="210" t="str">
        <f>IF($H$1="","Введите курс",Таблица64[[#This Row],[Оптовая цена KRW                       за 1шт]]/$H$1)</f>
        <v>Введите курс</v>
      </c>
      <c r="J136" s="318"/>
      <c r="K136" s="211">
        <f>Таблица64[[#This Row],[Заказ коробок ]]*Таблица64[[#This Row],[Кол-во шт в коробке]]</f>
        <v>0</v>
      </c>
      <c r="L136" s="212">
        <f>Таблица64[[#This Row],[Общее кол-во шт]]*Таблица64[[#This Row],[Оптовая цена KRW                       за 1шт]]</f>
        <v>0</v>
      </c>
      <c r="M136" s="227" t="str">
        <f>IFERROR(Таблица64[[#This Row],[Общее кол-во шт]]*Таблица64[[#This Row],[Оптовая цена USD                       за 1шт]],"")</f>
        <v/>
      </c>
      <c r="N136" s="319"/>
    </row>
    <row r="137" spans="1:14" ht="22.5" customHeight="1">
      <c r="A137" s="307" t="s">
        <v>24161</v>
      </c>
      <c r="B137" s="313">
        <v>8806194014869</v>
      </c>
      <c r="C137" s="314" t="s">
        <v>25366</v>
      </c>
      <c r="D137" s="315" t="s">
        <v>25367</v>
      </c>
      <c r="E137" s="43">
        <v>12000</v>
      </c>
      <c r="F137" s="226">
        <v>0.48</v>
      </c>
      <c r="G137" s="316">
        <v>6</v>
      </c>
      <c r="H137" s="317">
        <f>Таблица64[[#This Row],[Розничная цена KRW]]*Таблица64[[#This Row],[Коэфициент стоимости]]</f>
        <v>5760</v>
      </c>
      <c r="I137" s="210" t="str">
        <f>IF($H$1="","Введите курс",Таблица64[[#This Row],[Оптовая цена KRW                       за 1шт]]/$H$1)</f>
        <v>Введите курс</v>
      </c>
      <c r="J137" s="318"/>
      <c r="K137" s="211">
        <f>Таблица64[[#This Row],[Заказ коробок ]]*Таблица64[[#This Row],[Кол-во шт в коробке]]</f>
        <v>0</v>
      </c>
      <c r="L137" s="212">
        <f>Таблица64[[#This Row],[Общее кол-во шт]]*Таблица64[[#This Row],[Оптовая цена KRW                       за 1шт]]</f>
        <v>0</v>
      </c>
      <c r="M137" s="227" t="str">
        <f>IFERROR(Таблица64[[#This Row],[Общее кол-во шт]]*Таблица64[[#This Row],[Оптовая цена USD                       за 1шт]],"")</f>
        <v/>
      </c>
      <c r="N137" s="319"/>
    </row>
    <row r="138" spans="1:14" ht="22.5" customHeight="1">
      <c r="A138" s="307" t="s">
        <v>24162</v>
      </c>
      <c r="B138" s="313">
        <v>8806194024844</v>
      </c>
      <c r="C138" s="314" t="s">
        <v>25369</v>
      </c>
      <c r="D138" s="315" t="s">
        <v>26320</v>
      </c>
      <c r="E138" s="43">
        <v>12000</v>
      </c>
      <c r="F138" s="226">
        <v>0.48</v>
      </c>
      <c r="G138" s="316">
        <v>6</v>
      </c>
      <c r="H138" s="317">
        <f>Таблица64[[#This Row],[Розничная цена KRW]]*Таблица64[[#This Row],[Коэфициент стоимости]]</f>
        <v>5760</v>
      </c>
      <c r="I138" s="210" t="str">
        <f>IF($H$1="","Введите курс",Таблица64[[#This Row],[Оптовая цена KRW                       за 1шт]]/$H$1)</f>
        <v>Введите курс</v>
      </c>
      <c r="J138" s="318"/>
      <c r="K138" s="211">
        <f>Таблица64[[#This Row],[Заказ коробок ]]*Таблица64[[#This Row],[Кол-во шт в коробке]]</f>
        <v>0</v>
      </c>
      <c r="L138" s="212">
        <f>Таблица64[[#This Row],[Общее кол-во шт]]*Таблица64[[#This Row],[Оптовая цена KRW                       за 1шт]]</f>
        <v>0</v>
      </c>
      <c r="M138" s="227" t="str">
        <f>IFERROR(Таблица64[[#This Row],[Общее кол-во шт]]*Таблица64[[#This Row],[Оптовая цена USD                       за 1шт]],"")</f>
        <v/>
      </c>
      <c r="N138" s="319"/>
    </row>
    <row r="139" spans="1:14" ht="22.5" customHeight="1">
      <c r="A139" s="307" t="s">
        <v>24163</v>
      </c>
      <c r="B139" s="313">
        <v>8806194034027</v>
      </c>
      <c r="C139" s="314" t="s">
        <v>25371</v>
      </c>
      <c r="D139" s="315" t="s">
        <v>25372</v>
      </c>
      <c r="E139" s="43">
        <v>12000</v>
      </c>
      <c r="F139" s="226">
        <v>0.48</v>
      </c>
      <c r="G139" s="316">
        <v>6</v>
      </c>
      <c r="H139" s="317">
        <f>Таблица64[[#This Row],[Розничная цена KRW]]*Таблица64[[#This Row],[Коэфициент стоимости]]</f>
        <v>5760</v>
      </c>
      <c r="I139" s="210" t="str">
        <f>IF($H$1="","Введите курс",Таблица64[[#This Row],[Оптовая цена KRW                       за 1шт]]/$H$1)</f>
        <v>Введите курс</v>
      </c>
      <c r="J139" s="318"/>
      <c r="K139" s="211">
        <f>Таблица64[[#This Row],[Заказ коробок ]]*Таблица64[[#This Row],[Кол-во шт в коробке]]</f>
        <v>0</v>
      </c>
      <c r="L139" s="212">
        <f>Таблица64[[#This Row],[Общее кол-во шт]]*Таблица64[[#This Row],[Оптовая цена KRW                       за 1шт]]</f>
        <v>0</v>
      </c>
      <c r="M139" s="227" t="str">
        <f>IFERROR(Таблица64[[#This Row],[Общее кол-во шт]]*Таблица64[[#This Row],[Оптовая цена USD                       за 1шт]],"")</f>
        <v/>
      </c>
      <c r="N139" s="319"/>
    </row>
    <row r="140" spans="1:14" ht="22.5" customHeight="1">
      <c r="A140" s="307" t="s">
        <v>24165</v>
      </c>
      <c r="B140" s="313">
        <v>8806194035994</v>
      </c>
      <c r="C140" s="314" t="s">
        <v>25374</v>
      </c>
      <c r="D140" s="315" t="s">
        <v>26321</v>
      </c>
      <c r="E140" s="43">
        <v>12000</v>
      </c>
      <c r="F140" s="226">
        <v>0.48</v>
      </c>
      <c r="G140" s="316">
        <v>6</v>
      </c>
      <c r="H140" s="317">
        <f>Таблица64[[#This Row],[Розничная цена KRW]]*Таблица64[[#This Row],[Коэфициент стоимости]]</f>
        <v>5760</v>
      </c>
      <c r="I140" s="210" t="str">
        <f>IF($H$1="","Введите курс",Таблица64[[#This Row],[Оптовая цена KRW                       за 1шт]]/$H$1)</f>
        <v>Введите курс</v>
      </c>
      <c r="J140" s="318"/>
      <c r="K140" s="211">
        <f>Таблица64[[#This Row],[Заказ коробок ]]*Таблица64[[#This Row],[Кол-во шт в коробке]]</f>
        <v>0</v>
      </c>
      <c r="L140" s="212">
        <f>Таблица64[[#This Row],[Общее кол-во шт]]*Таблица64[[#This Row],[Оптовая цена KRW                       за 1шт]]</f>
        <v>0</v>
      </c>
      <c r="M140" s="227" t="str">
        <f>IFERROR(Таблица64[[#This Row],[Общее кол-во шт]]*Таблица64[[#This Row],[Оптовая цена USD                       за 1шт]],"")</f>
        <v/>
      </c>
      <c r="N140" s="319"/>
    </row>
    <row r="141" spans="1:14" ht="22.5" customHeight="1">
      <c r="A141" s="307" t="s">
        <v>24168</v>
      </c>
      <c r="B141" s="313">
        <v>8806194050737</v>
      </c>
      <c r="C141" s="314" t="s">
        <v>26322</v>
      </c>
      <c r="D141" s="315" t="s">
        <v>26323</v>
      </c>
      <c r="E141" s="43">
        <v>11800</v>
      </c>
      <c r="F141" s="226">
        <v>0.48</v>
      </c>
      <c r="G141" s="316">
        <v>6</v>
      </c>
      <c r="H141" s="317">
        <f>Таблица64[[#This Row],[Розничная цена KRW]]*Таблица64[[#This Row],[Коэфициент стоимости]]</f>
        <v>5664</v>
      </c>
      <c r="I141" s="210" t="str">
        <f>IF($H$1="","Введите курс",Таблица64[[#This Row],[Оптовая цена KRW                       за 1шт]]/$H$1)</f>
        <v>Введите курс</v>
      </c>
      <c r="J141" s="318"/>
      <c r="K141" s="211">
        <f>Таблица64[[#This Row],[Заказ коробок ]]*Таблица64[[#This Row],[Кол-во шт в коробке]]</f>
        <v>0</v>
      </c>
      <c r="L141" s="212">
        <f>Таблица64[[#This Row],[Общее кол-во шт]]*Таблица64[[#This Row],[Оптовая цена KRW                       за 1шт]]</f>
        <v>0</v>
      </c>
      <c r="M141" s="227" t="str">
        <f>IFERROR(Таблица64[[#This Row],[Общее кол-во шт]]*Таблица64[[#This Row],[Оптовая цена USD                       за 1шт]],"")</f>
        <v/>
      </c>
      <c r="N141" s="319"/>
    </row>
    <row r="142" spans="1:14" ht="22.5" customHeight="1">
      <c r="A142" s="307" t="s">
        <v>24171</v>
      </c>
      <c r="B142" s="313">
        <v>8806194050744</v>
      </c>
      <c r="C142" s="314" t="s">
        <v>26324</v>
      </c>
      <c r="D142" s="315" t="s">
        <v>26325</v>
      </c>
      <c r="E142" s="43">
        <v>11800</v>
      </c>
      <c r="F142" s="226">
        <v>0.48</v>
      </c>
      <c r="G142" s="316">
        <v>6</v>
      </c>
      <c r="H142" s="317">
        <f>Таблица64[[#This Row],[Розничная цена KRW]]*Таблица64[[#This Row],[Коэфициент стоимости]]</f>
        <v>5664</v>
      </c>
      <c r="I142" s="210" t="str">
        <f>IF($H$1="","Введите курс",Таблица64[[#This Row],[Оптовая цена KRW                       за 1шт]]/$H$1)</f>
        <v>Введите курс</v>
      </c>
      <c r="J142" s="318"/>
      <c r="K142" s="211">
        <f>Таблица64[[#This Row],[Заказ коробок ]]*Таблица64[[#This Row],[Кол-во шт в коробке]]</f>
        <v>0</v>
      </c>
      <c r="L142" s="212">
        <f>Таблица64[[#This Row],[Общее кол-во шт]]*Таблица64[[#This Row],[Оптовая цена KRW                       за 1шт]]</f>
        <v>0</v>
      </c>
      <c r="M142" s="227" t="str">
        <f>IFERROR(Таблица64[[#This Row],[Общее кол-во шт]]*Таблица64[[#This Row],[Оптовая цена USD                       за 1шт]],"")</f>
        <v/>
      </c>
      <c r="N142" s="319"/>
    </row>
    <row r="143" spans="1:14" ht="22.5" customHeight="1">
      <c r="A143" s="307" t="s">
        <v>24174</v>
      </c>
      <c r="B143" s="313">
        <v>8806194050751</v>
      </c>
      <c r="C143" s="314" t="s">
        <v>26326</v>
      </c>
      <c r="D143" s="315" t="s">
        <v>26327</v>
      </c>
      <c r="E143" s="43">
        <v>11800</v>
      </c>
      <c r="F143" s="226">
        <v>0.48</v>
      </c>
      <c r="G143" s="316">
        <v>6</v>
      </c>
      <c r="H143" s="317">
        <f>Таблица64[[#This Row],[Розничная цена KRW]]*Таблица64[[#This Row],[Коэфициент стоимости]]</f>
        <v>5664</v>
      </c>
      <c r="I143" s="210" t="str">
        <f>IF($H$1="","Введите курс",Таблица64[[#This Row],[Оптовая цена KRW                       за 1шт]]/$H$1)</f>
        <v>Введите курс</v>
      </c>
      <c r="J143" s="318"/>
      <c r="K143" s="211">
        <f>Таблица64[[#This Row],[Заказ коробок ]]*Таблица64[[#This Row],[Кол-во шт в коробке]]</f>
        <v>0</v>
      </c>
      <c r="L143" s="212">
        <f>Таблица64[[#This Row],[Общее кол-во шт]]*Таблица64[[#This Row],[Оптовая цена KRW                       за 1шт]]</f>
        <v>0</v>
      </c>
      <c r="M143" s="227" t="str">
        <f>IFERROR(Таблица64[[#This Row],[Общее кол-во шт]]*Таблица64[[#This Row],[Оптовая цена USD                       за 1шт]],"")</f>
        <v/>
      </c>
      <c r="N143" s="319"/>
    </row>
    <row r="144" spans="1:14" ht="22.5" customHeight="1">
      <c r="A144" s="307" t="s">
        <v>24177</v>
      </c>
      <c r="B144" s="313">
        <v>8806194062235</v>
      </c>
      <c r="C144" s="314" t="s">
        <v>26328</v>
      </c>
      <c r="D144" s="315" t="s">
        <v>26329</v>
      </c>
      <c r="E144" s="43">
        <v>16500</v>
      </c>
      <c r="F144" s="226">
        <v>0.48</v>
      </c>
      <c r="G144" s="316">
        <v>6</v>
      </c>
      <c r="H144" s="317">
        <f>Таблица64[[#This Row],[Розничная цена KRW]]*Таблица64[[#This Row],[Коэфициент стоимости]]</f>
        <v>7920</v>
      </c>
      <c r="I144" s="210" t="str">
        <f>IF($H$1="","Введите курс",Таблица64[[#This Row],[Оптовая цена KRW                       за 1шт]]/$H$1)</f>
        <v>Введите курс</v>
      </c>
      <c r="J144" s="318"/>
      <c r="K144" s="211">
        <f>Таблица64[[#This Row],[Заказ коробок ]]*Таблица64[[#This Row],[Кол-во шт в коробке]]</f>
        <v>0</v>
      </c>
      <c r="L144" s="212">
        <f>Таблица64[[#This Row],[Общее кол-во шт]]*Таблица64[[#This Row],[Оптовая цена KRW                       за 1шт]]</f>
        <v>0</v>
      </c>
      <c r="M144" s="227" t="str">
        <f>IFERROR(Таблица64[[#This Row],[Общее кол-во шт]]*Таблица64[[#This Row],[Оптовая цена USD                       за 1шт]],"")</f>
        <v/>
      </c>
      <c r="N144" s="319"/>
    </row>
    <row r="145" spans="1:14" ht="22.5" customHeight="1">
      <c r="A145" s="307" t="s">
        <v>24179</v>
      </c>
      <c r="B145" s="313">
        <v>8806194062211</v>
      </c>
      <c r="C145" s="314" t="s">
        <v>26330</v>
      </c>
      <c r="D145" s="315" t="s">
        <v>26331</v>
      </c>
      <c r="E145" s="43">
        <v>15500</v>
      </c>
      <c r="F145" s="226">
        <v>0.48</v>
      </c>
      <c r="G145" s="316">
        <v>6</v>
      </c>
      <c r="H145" s="317">
        <f>Таблица64[[#This Row],[Розничная цена KRW]]*Таблица64[[#This Row],[Коэфициент стоимости]]</f>
        <v>7440</v>
      </c>
      <c r="I145" s="210" t="str">
        <f>IF($H$1="","Введите курс",Таблица64[[#This Row],[Оптовая цена KRW                       за 1шт]]/$H$1)</f>
        <v>Введите курс</v>
      </c>
      <c r="J145" s="318"/>
      <c r="K145" s="211">
        <f>Таблица64[[#This Row],[Заказ коробок ]]*Таблица64[[#This Row],[Кол-во шт в коробке]]</f>
        <v>0</v>
      </c>
      <c r="L145" s="212">
        <f>Таблица64[[#This Row],[Общее кол-во шт]]*Таблица64[[#This Row],[Оптовая цена KRW                       за 1шт]]</f>
        <v>0</v>
      </c>
      <c r="M145" s="227" t="str">
        <f>IFERROR(Таблица64[[#This Row],[Общее кол-во шт]]*Таблица64[[#This Row],[Оптовая цена USD                       за 1шт]],"")</f>
        <v/>
      </c>
      <c r="N145" s="319"/>
    </row>
    <row r="146" spans="1:14" ht="22.5" customHeight="1">
      <c r="A146" s="307" t="s">
        <v>24182</v>
      </c>
      <c r="B146" s="313">
        <v>8806194062228</v>
      </c>
      <c r="C146" s="314" t="s">
        <v>26332</v>
      </c>
      <c r="D146" s="315" t="s">
        <v>26333</v>
      </c>
      <c r="E146" s="43">
        <v>15500</v>
      </c>
      <c r="F146" s="226">
        <v>0.48</v>
      </c>
      <c r="G146" s="316">
        <v>6</v>
      </c>
      <c r="H146" s="317">
        <f>Таблица64[[#This Row],[Розничная цена KRW]]*Таблица64[[#This Row],[Коэфициент стоимости]]</f>
        <v>7440</v>
      </c>
      <c r="I146" s="210" t="str">
        <f>IF($H$1="","Введите курс",Таблица64[[#This Row],[Оптовая цена KRW                       за 1шт]]/$H$1)</f>
        <v>Введите курс</v>
      </c>
      <c r="J146" s="318"/>
      <c r="K146" s="211">
        <f>Таблица64[[#This Row],[Заказ коробок ]]*Таблица64[[#This Row],[Кол-во шт в коробке]]</f>
        <v>0</v>
      </c>
      <c r="L146" s="212">
        <f>Таблица64[[#This Row],[Общее кол-во шт]]*Таблица64[[#This Row],[Оптовая цена KRW                       за 1шт]]</f>
        <v>0</v>
      </c>
      <c r="M146" s="227" t="str">
        <f>IFERROR(Таблица64[[#This Row],[Общее кол-во шт]]*Таблица64[[#This Row],[Оптовая цена USD                       за 1шт]],"")</f>
        <v/>
      </c>
      <c r="N146" s="319"/>
    </row>
    <row r="147" spans="1:14" ht="22.5" customHeight="1">
      <c r="A147" s="307" t="s">
        <v>24184</v>
      </c>
      <c r="B147" s="313">
        <v>8806194062242</v>
      </c>
      <c r="C147" s="314" t="s">
        <v>26334</v>
      </c>
      <c r="D147" s="315" t="s">
        <v>26335</v>
      </c>
      <c r="E147" s="43">
        <v>16500</v>
      </c>
      <c r="F147" s="226">
        <v>0.48</v>
      </c>
      <c r="G147" s="316">
        <v>6</v>
      </c>
      <c r="H147" s="317">
        <f>Таблица64[[#This Row],[Розничная цена KRW]]*Таблица64[[#This Row],[Коэфициент стоимости]]</f>
        <v>7920</v>
      </c>
      <c r="I147" s="210" t="str">
        <f>IF($H$1="","Введите курс",Таблица64[[#This Row],[Оптовая цена KRW                       за 1шт]]/$H$1)</f>
        <v>Введите курс</v>
      </c>
      <c r="J147" s="318"/>
      <c r="K147" s="211">
        <f>Таблица64[[#This Row],[Заказ коробок ]]*Таблица64[[#This Row],[Кол-во шт в коробке]]</f>
        <v>0</v>
      </c>
      <c r="L147" s="212">
        <f>Таблица64[[#This Row],[Общее кол-во шт]]*Таблица64[[#This Row],[Оптовая цена KRW                       за 1шт]]</f>
        <v>0</v>
      </c>
      <c r="M147" s="227" t="str">
        <f>IFERROR(Таблица64[[#This Row],[Общее кол-во шт]]*Таблица64[[#This Row],[Оптовая цена USD                       за 1шт]],"")</f>
        <v/>
      </c>
      <c r="N147" s="319"/>
    </row>
    <row r="148" spans="1:14" ht="22.5" customHeight="1">
      <c r="A148" s="307" t="s">
        <v>24186</v>
      </c>
      <c r="B148" s="313">
        <v>8806194062280</v>
      </c>
      <c r="C148" s="314" t="s">
        <v>26336</v>
      </c>
      <c r="D148" s="315" t="s">
        <v>26337</v>
      </c>
      <c r="E148" s="43">
        <v>11000</v>
      </c>
      <c r="F148" s="226">
        <v>0.48</v>
      </c>
      <c r="G148" s="316">
        <v>6</v>
      </c>
      <c r="H148" s="317">
        <f>Таблица64[[#This Row],[Розничная цена KRW]]*Таблица64[[#This Row],[Коэфициент стоимости]]</f>
        <v>5280</v>
      </c>
      <c r="I148" s="210" t="str">
        <f>IF($H$1="","Введите курс",Таблица64[[#This Row],[Оптовая цена KRW                       за 1шт]]/$H$1)</f>
        <v>Введите курс</v>
      </c>
      <c r="J148" s="318"/>
      <c r="K148" s="211">
        <f>Таблица64[[#This Row],[Заказ коробок ]]*Таблица64[[#This Row],[Кол-во шт в коробке]]</f>
        <v>0</v>
      </c>
      <c r="L148" s="212">
        <f>Таблица64[[#This Row],[Общее кол-во шт]]*Таблица64[[#This Row],[Оптовая цена KRW                       за 1шт]]</f>
        <v>0</v>
      </c>
      <c r="M148" s="227" t="str">
        <f>IFERROR(Таблица64[[#This Row],[Общее кол-во шт]]*Таблица64[[#This Row],[Оптовая цена USD                       за 1шт]],"")</f>
        <v/>
      </c>
      <c r="N148" s="319"/>
    </row>
    <row r="149" spans="1:14" ht="22.5" customHeight="1">
      <c r="A149" s="307" t="s">
        <v>24188</v>
      </c>
      <c r="B149" s="313">
        <v>8806194038964</v>
      </c>
      <c r="C149" s="314" t="s">
        <v>26338</v>
      </c>
      <c r="D149" s="315" t="s">
        <v>26265</v>
      </c>
      <c r="E149" s="43">
        <v>16500</v>
      </c>
      <c r="F149" s="226">
        <v>0.48</v>
      </c>
      <c r="G149" s="316">
        <v>6</v>
      </c>
      <c r="H149" s="317">
        <f>Таблица64[[#This Row],[Розничная цена KRW]]*Таблица64[[#This Row],[Коэфициент стоимости]]</f>
        <v>7920</v>
      </c>
      <c r="I149" s="210" t="str">
        <f>IF($H$1="","Введите курс",Таблица64[[#This Row],[Оптовая цена KRW                       за 1шт]]/$H$1)</f>
        <v>Введите курс</v>
      </c>
      <c r="J149" s="318"/>
      <c r="K149" s="211">
        <f>Таблица64[[#This Row],[Заказ коробок ]]*Таблица64[[#This Row],[Кол-во шт в коробке]]</f>
        <v>0</v>
      </c>
      <c r="L149" s="212">
        <f>Таблица64[[#This Row],[Общее кол-во шт]]*Таблица64[[#This Row],[Оптовая цена KRW                       за 1шт]]</f>
        <v>0</v>
      </c>
      <c r="M149" s="227" t="str">
        <f>IFERROR(Таблица64[[#This Row],[Общее кол-во шт]]*Таблица64[[#This Row],[Оптовая цена USD                       за 1шт]],"")</f>
        <v/>
      </c>
      <c r="N149" s="319"/>
    </row>
    <row r="150" spans="1:14" ht="22.5" customHeight="1">
      <c r="A150" s="307" t="s">
        <v>24191</v>
      </c>
      <c r="B150" s="313">
        <v>8806194038988</v>
      </c>
      <c r="C150" s="314" t="s">
        <v>26339</v>
      </c>
      <c r="D150" s="315" t="s">
        <v>26340</v>
      </c>
      <c r="E150" s="43">
        <v>16500</v>
      </c>
      <c r="F150" s="226">
        <v>0.48</v>
      </c>
      <c r="G150" s="316">
        <v>6</v>
      </c>
      <c r="H150" s="317">
        <f>Таблица64[[#This Row],[Розничная цена KRW]]*Таблица64[[#This Row],[Коэфициент стоимости]]</f>
        <v>7920</v>
      </c>
      <c r="I150" s="210" t="str">
        <f>IF($H$1="","Введите курс",Таблица64[[#This Row],[Оптовая цена KRW                       за 1шт]]/$H$1)</f>
        <v>Введите курс</v>
      </c>
      <c r="J150" s="318"/>
      <c r="K150" s="211">
        <f>Таблица64[[#This Row],[Заказ коробок ]]*Таблица64[[#This Row],[Кол-во шт в коробке]]</f>
        <v>0</v>
      </c>
      <c r="L150" s="212">
        <f>Таблица64[[#This Row],[Общее кол-во шт]]*Таблица64[[#This Row],[Оптовая цена KRW                       за 1шт]]</f>
        <v>0</v>
      </c>
      <c r="M150" s="227" t="str">
        <f>IFERROR(Таблица64[[#This Row],[Общее кол-во шт]]*Таблица64[[#This Row],[Оптовая цена USD                       за 1шт]],"")</f>
        <v/>
      </c>
      <c r="N150" s="319"/>
    </row>
    <row r="151" spans="1:14" ht="22.5" customHeight="1">
      <c r="A151" s="307" t="s">
        <v>24194</v>
      </c>
      <c r="B151" s="313">
        <v>8806194039008</v>
      </c>
      <c r="C151" s="314" t="s">
        <v>26341</v>
      </c>
      <c r="D151" s="315" t="s">
        <v>26342</v>
      </c>
      <c r="E151" s="43">
        <v>18500</v>
      </c>
      <c r="F151" s="226">
        <v>0.48</v>
      </c>
      <c r="G151" s="316">
        <v>6</v>
      </c>
      <c r="H151" s="317">
        <f>Таблица64[[#This Row],[Розничная цена KRW]]*Таблица64[[#This Row],[Коэфициент стоимости]]</f>
        <v>8880</v>
      </c>
      <c r="I151" s="210" t="str">
        <f>IF($H$1="","Введите курс",Таблица64[[#This Row],[Оптовая цена KRW                       за 1шт]]/$H$1)</f>
        <v>Введите курс</v>
      </c>
      <c r="J151" s="318"/>
      <c r="K151" s="211">
        <f>Таблица64[[#This Row],[Заказ коробок ]]*Таблица64[[#This Row],[Кол-во шт в коробке]]</f>
        <v>0</v>
      </c>
      <c r="L151" s="212">
        <f>Таблица64[[#This Row],[Общее кол-во шт]]*Таблица64[[#This Row],[Оптовая цена KRW                       за 1шт]]</f>
        <v>0</v>
      </c>
      <c r="M151" s="227" t="str">
        <f>IFERROR(Таблица64[[#This Row],[Общее кол-во шт]]*Таблица64[[#This Row],[Оптовая цена USD                       за 1шт]],"")</f>
        <v/>
      </c>
      <c r="N151" s="319"/>
    </row>
    <row r="152" spans="1:14" ht="22.5" customHeight="1">
      <c r="A152" s="307" t="s">
        <v>24197</v>
      </c>
      <c r="B152" s="313">
        <v>8806194039022</v>
      </c>
      <c r="C152" s="314" t="s">
        <v>26343</v>
      </c>
      <c r="D152" s="315" t="s">
        <v>26344</v>
      </c>
      <c r="E152" s="43">
        <v>18500</v>
      </c>
      <c r="F152" s="226">
        <v>0.48</v>
      </c>
      <c r="G152" s="316">
        <v>6</v>
      </c>
      <c r="H152" s="317">
        <f>Таблица64[[#This Row],[Розничная цена KRW]]*Таблица64[[#This Row],[Коэфициент стоимости]]</f>
        <v>8880</v>
      </c>
      <c r="I152" s="210" t="str">
        <f>IF($H$1="","Введите курс",Таблица64[[#This Row],[Оптовая цена KRW                       за 1шт]]/$H$1)</f>
        <v>Введите курс</v>
      </c>
      <c r="J152" s="318"/>
      <c r="K152" s="211">
        <f>Таблица64[[#This Row],[Заказ коробок ]]*Таблица64[[#This Row],[Кол-во шт в коробке]]</f>
        <v>0</v>
      </c>
      <c r="L152" s="212">
        <f>Таблица64[[#This Row],[Общее кол-во шт]]*Таблица64[[#This Row],[Оптовая цена KRW                       за 1шт]]</f>
        <v>0</v>
      </c>
      <c r="M152" s="227" t="str">
        <f>IFERROR(Таблица64[[#This Row],[Общее кол-во шт]]*Таблица64[[#This Row],[Оптовая цена USD                       за 1шт]],"")</f>
        <v/>
      </c>
      <c r="N152" s="319"/>
    </row>
    <row r="153" spans="1:14" ht="22.5" customHeight="1">
      <c r="A153" s="307" t="s">
        <v>24200</v>
      </c>
      <c r="B153" s="313">
        <v>8806194039114</v>
      </c>
      <c r="C153" s="314" t="s">
        <v>26345</v>
      </c>
      <c r="D153" s="315" t="s">
        <v>26346</v>
      </c>
      <c r="E153" s="43">
        <v>33000</v>
      </c>
      <c r="F153" s="226">
        <v>0.48</v>
      </c>
      <c r="G153" s="316">
        <v>6</v>
      </c>
      <c r="H153" s="317">
        <f>Таблица64[[#This Row],[Розничная цена KRW]]*Таблица64[[#This Row],[Коэфициент стоимости]]</f>
        <v>15840</v>
      </c>
      <c r="I153" s="210" t="str">
        <f>IF($H$1="","Введите курс",Таблица64[[#This Row],[Оптовая цена KRW                       за 1шт]]/$H$1)</f>
        <v>Введите курс</v>
      </c>
      <c r="J153" s="318"/>
      <c r="K153" s="211">
        <f>Таблица64[[#This Row],[Заказ коробок ]]*Таблица64[[#This Row],[Кол-во шт в коробке]]</f>
        <v>0</v>
      </c>
      <c r="L153" s="212">
        <f>Таблица64[[#This Row],[Общее кол-во шт]]*Таблица64[[#This Row],[Оптовая цена KRW                       за 1шт]]</f>
        <v>0</v>
      </c>
      <c r="M153" s="227" t="str">
        <f>IFERROR(Таблица64[[#This Row],[Общее кол-во шт]]*Таблица64[[#This Row],[Оптовая цена USD                       за 1шт]],"")</f>
        <v/>
      </c>
      <c r="N153" s="319"/>
    </row>
    <row r="154" spans="1:14" ht="22.5" customHeight="1">
      <c r="A154" s="307" t="s">
        <v>24203</v>
      </c>
      <c r="B154" s="313">
        <v>8806194062525</v>
      </c>
      <c r="C154" s="314" t="s">
        <v>26347</v>
      </c>
      <c r="D154" s="315" t="s">
        <v>26348</v>
      </c>
      <c r="E154" s="43">
        <v>17500</v>
      </c>
      <c r="F154" s="226">
        <v>0.48</v>
      </c>
      <c r="G154" s="316">
        <v>6</v>
      </c>
      <c r="H154" s="317">
        <f>Таблица64[[#This Row],[Розничная цена KRW]]*Таблица64[[#This Row],[Коэфициент стоимости]]</f>
        <v>8400</v>
      </c>
      <c r="I154" s="210" t="str">
        <f>IF($H$1="","Введите курс",Таблица64[[#This Row],[Оптовая цена KRW                       за 1шт]]/$H$1)</f>
        <v>Введите курс</v>
      </c>
      <c r="J154" s="318"/>
      <c r="K154" s="211">
        <f>Таблица64[[#This Row],[Заказ коробок ]]*Таблица64[[#This Row],[Кол-во шт в коробке]]</f>
        <v>0</v>
      </c>
      <c r="L154" s="212">
        <f>Таблица64[[#This Row],[Общее кол-во шт]]*Таблица64[[#This Row],[Оптовая цена KRW                       за 1шт]]</f>
        <v>0</v>
      </c>
      <c r="M154" s="227" t="str">
        <f>IFERROR(Таблица64[[#This Row],[Общее кол-во шт]]*Таблица64[[#This Row],[Оптовая цена USD                       за 1шт]],"")</f>
        <v/>
      </c>
      <c r="N154" s="319"/>
    </row>
    <row r="155" spans="1:14" ht="22.5" customHeight="1">
      <c r="A155" s="307" t="s">
        <v>24206</v>
      </c>
      <c r="B155" s="313">
        <v>8806194065687</v>
      </c>
      <c r="C155" s="314" t="s">
        <v>24117</v>
      </c>
      <c r="D155" s="315" t="s">
        <v>24118</v>
      </c>
      <c r="E155" s="43">
        <v>45000</v>
      </c>
      <c r="F155" s="226">
        <v>0.48</v>
      </c>
      <c r="G155" s="316">
        <v>3</v>
      </c>
      <c r="H155" s="317">
        <f>Таблица64[[#This Row],[Розничная цена KRW]]*Таблица64[[#This Row],[Коэфициент стоимости]]</f>
        <v>21600</v>
      </c>
      <c r="I155" s="210" t="str">
        <f>IF($H$1="","Введите курс",Таблица64[[#This Row],[Оптовая цена KRW                       за 1шт]]/$H$1)</f>
        <v>Введите курс</v>
      </c>
      <c r="J155" s="318"/>
      <c r="K155" s="211">
        <f>Таблица64[[#This Row],[Заказ коробок ]]*Таблица64[[#This Row],[Кол-во шт в коробке]]</f>
        <v>0</v>
      </c>
      <c r="L155" s="212">
        <f>Таблица64[[#This Row],[Общее кол-во шт]]*Таблица64[[#This Row],[Оптовая цена KRW                       за 1шт]]</f>
        <v>0</v>
      </c>
      <c r="M155" s="227" t="str">
        <f>IFERROR(Таблица64[[#This Row],[Общее кол-во шт]]*Таблица64[[#This Row],[Оптовая цена USD                       за 1шт]],"")</f>
        <v/>
      </c>
      <c r="N155" s="319"/>
    </row>
    <row r="156" spans="1:14" ht="22.5" customHeight="1">
      <c r="A156" s="307" t="s">
        <v>24207</v>
      </c>
      <c r="B156" s="313">
        <v>8806194038803</v>
      </c>
      <c r="C156" s="314" t="s">
        <v>26349</v>
      </c>
      <c r="D156" s="315" t="s">
        <v>26350</v>
      </c>
      <c r="E156" s="43">
        <v>19800</v>
      </c>
      <c r="F156" s="226">
        <v>0.48</v>
      </c>
      <c r="G156" s="316">
        <v>6</v>
      </c>
      <c r="H156" s="317">
        <f>Таблица64[[#This Row],[Розничная цена KRW]]*Таблица64[[#This Row],[Коэфициент стоимости]]</f>
        <v>9504</v>
      </c>
      <c r="I156" s="210" t="str">
        <f>IF($H$1="","Введите курс",Таблица64[[#This Row],[Оптовая цена KRW                       за 1шт]]/$H$1)</f>
        <v>Введите курс</v>
      </c>
      <c r="J156" s="318"/>
      <c r="K156" s="211">
        <f>Таблица64[[#This Row],[Заказ коробок ]]*Таблица64[[#This Row],[Кол-во шт в коробке]]</f>
        <v>0</v>
      </c>
      <c r="L156" s="212">
        <f>Таблица64[[#This Row],[Общее кол-во шт]]*Таблица64[[#This Row],[Оптовая цена KRW                       за 1шт]]</f>
        <v>0</v>
      </c>
      <c r="M156" s="227" t="str">
        <f>IFERROR(Таблица64[[#This Row],[Общее кол-во шт]]*Таблица64[[#This Row],[Оптовая цена USD                       за 1шт]],"")</f>
        <v/>
      </c>
      <c r="N156" s="319"/>
    </row>
    <row r="157" spans="1:14" ht="22.5" customHeight="1">
      <c r="A157" s="307" t="s">
        <v>24209</v>
      </c>
      <c r="B157" s="313">
        <v>8806358544836</v>
      </c>
      <c r="C157" s="314" t="s">
        <v>24968</v>
      </c>
      <c r="D157" s="315" t="s">
        <v>26351</v>
      </c>
      <c r="E157" s="43">
        <v>2500</v>
      </c>
      <c r="F157" s="226">
        <v>0.48</v>
      </c>
      <c r="G157" s="316">
        <v>20</v>
      </c>
      <c r="H157" s="317">
        <f>Таблица64[[#This Row],[Розничная цена KRW]]*Таблица64[[#This Row],[Коэфициент стоимости]]</f>
        <v>1200</v>
      </c>
      <c r="I157" s="210" t="str">
        <f>IF($H$1="","Введите курс",Таблица64[[#This Row],[Оптовая цена KRW                       за 1шт]]/$H$1)</f>
        <v>Введите курс</v>
      </c>
      <c r="J157" s="318"/>
      <c r="K157" s="211">
        <f>Таблица64[[#This Row],[Заказ коробок ]]*Таблица64[[#This Row],[Кол-во шт в коробке]]</f>
        <v>0</v>
      </c>
      <c r="L157" s="212">
        <f>Таблица64[[#This Row],[Общее кол-во шт]]*Таблица64[[#This Row],[Оптовая цена KRW                       за 1шт]]</f>
        <v>0</v>
      </c>
      <c r="M157" s="227" t="str">
        <f>IFERROR(Таблица64[[#This Row],[Общее кол-во шт]]*Таблица64[[#This Row],[Оптовая цена USD                       за 1шт]],"")</f>
        <v/>
      </c>
      <c r="N157" s="319"/>
    </row>
    <row r="158" spans="1:14" ht="22.5" customHeight="1">
      <c r="A158" s="307" t="s">
        <v>24211</v>
      </c>
      <c r="B158" s="313">
        <v>8806358541385</v>
      </c>
      <c r="C158" s="314" t="s">
        <v>25031</v>
      </c>
      <c r="D158" s="315" t="s">
        <v>25032</v>
      </c>
      <c r="E158" s="43">
        <v>6200</v>
      </c>
      <c r="F158" s="226">
        <v>0.48</v>
      </c>
      <c r="G158" s="316">
        <v>20</v>
      </c>
      <c r="H158" s="317">
        <f>Таблица64[[#This Row],[Розничная цена KRW]]*Таблица64[[#This Row],[Коэфициент стоимости]]</f>
        <v>2976</v>
      </c>
      <c r="I158" s="210" t="str">
        <f>IF($H$1="","Введите курс",Таблица64[[#This Row],[Оптовая цена KRW                       за 1шт]]/$H$1)</f>
        <v>Введите курс</v>
      </c>
      <c r="J158" s="318"/>
      <c r="K158" s="211">
        <f>Таблица64[[#This Row],[Заказ коробок ]]*Таблица64[[#This Row],[Кол-во шт в коробке]]</f>
        <v>0</v>
      </c>
      <c r="L158" s="212">
        <f>Таблица64[[#This Row],[Общее кол-во шт]]*Таблица64[[#This Row],[Оптовая цена KRW                       за 1шт]]</f>
        <v>0</v>
      </c>
      <c r="M158" s="227" t="str">
        <f>IFERROR(Таблица64[[#This Row],[Общее кол-во шт]]*Таблица64[[#This Row],[Оптовая цена USD                       за 1шт]],"")</f>
        <v/>
      </c>
      <c r="N158" s="319"/>
    </row>
    <row r="159" spans="1:14" ht="22.5" customHeight="1">
      <c r="A159" s="307" t="s">
        <v>24212</v>
      </c>
      <c r="B159" s="313">
        <v>8806358530419</v>
      </c>
      <c r="C159" s="314" t="s">
        <v>25028</v>
      </c>
      <c r="D159" s="315" t="s">
        <v>25029</v>
      </c>
      <c r="E159" s="43">
        <v>6200</v>
      </c>
      <c r="F159" s="226">
        <v>0.48</v>
      </c>
      <c r="G159" s="316">
        <v>20</v>
      </c>
      <c r="H159" s="317">
        <f>Таблица64[[#This Row],[Розничная цена KRW]]*Таблица64[[#This Row],[Коэфициент стоимости]]</f>
        <v>2976</v>
      </c>
      <c r="I159" s="210" t="str">
        <f>IF($H$1="","Введите курс",Таблица64[[#This Row],[Оптовая цена KRW                       за 1шт]]/$H$1)</f>
        <v>Введите курс</v>
      </c>
      <c r="J159" s="318"/>
      <c r="K159" s="211">
        <f>Таблица64[[#This Row],[Заказ коробок ]]*Таблица64[[#This Row],[Кол-во шт в коробке]]</f>
        <v>0</v>
      </c>
      <c r="L159" s="212">
        <f>Таблица64[[#This Row],[Общее кол-во шт]]*Таблица64[[#This Row],[Оптовая цена KRW                       за 1шт]]</f>
        <v>0</v>
      </c>
      <c r="M159" s="227" t="str">
        <f>IFERROR(Таблица64[[#This Row],[Общее кол-во шт]]*Таблица64[[#This Row],[Оптовая цена USD                       за 1шт]],"")</f>
        <v/>
      </c>
      <c r="N159" s="319"/>
    </row>
    <row r="160" spans="1:14" ht="22.5" customHeight="1">
      <c r="A160" s="307" t="s">
        <v>24213</v>
      </c>
      <c r="B160" s="313">
        <v>8806358545055</v>
      </c>
      <c r="C160" s="314" t="s">
        <v>24970</v>
      </c>
      <c r="D160" s="315" t="s">
        <v>26352</v>
      </c>
      <c r="E160" s="43">
        <v>5000</v>
      </c>
      <c r="F160" s="226">
        <v>0.48</v>
      </c>
      <c r="G160" s="316">
        <v>10</v>
      </c>
      <c r="H160" s="317">
        <f>Таблица64[[#This Row],[Розничная цена KRW]]*Таблица64[[#This Row],[Коэфициент стоимости]]</f>
        <v>2400</v>
      </c>
      <c r="I160" s="210" t="str">
        <f>IF($H$1="","Введите курс",Таблица64[[#This Row],[Оптовая цена KRW                       за 1шт]]/$H$1)</f>
        <v>Введите курс</v>
      </c>
      <c r="J160" s="318"/>
      <c r="K160" s="211">
        <f>Таблица64[[#This Row],[Заказ коробок ]]*Таблица64[[#This Row],[Кол-во шт в коробке]]</f>
        <v>0</v>
      </c>
      <c r="L160" s="212">
        <f>Таблица64[[#This Row],[Общее кол-во шт]]*Таблица64[[#This Row],[Оптовая цена KRW                       за 1шт]]</f>
        <v>0</v>
      </c>
      <c r="M160" s="227" t="str">
        <f>IFERROR(Таблица64[[#This Row],[Общее кол-во шт]]*Таблица64[[#This Row],[Оптовая цена USD                       за 1шт]],"")</f>
        <v/>
      </c>
      <c r="N160" s="319"/>
    </row>
    <row r="161" spans="1:14" ht="22.5" customHeight="1">
      <c r="A161" s="307" t="s">
        <v>24214</v>
      </c>
      <c r="B161" s="313">
        <v>8806358545062</v>
      </c>
      <c r="C161" s="314" t="s">
        <v>24965</v>
      </c>
      <c r="D161" s="315" t="s">
        <v>26353</v>
      </c>
      <c r="E161" s="43">
        <v>5000</v>
      </c>
      <c r="F161" s="226">
        <v>0.48</v>
      </c>
      <c r="G161" s="316">
        <v>10</v>
      </c>
      <c r="H161" s="317">
        <f>Таблица64[[#This Row],[Розничная цена KRW]]*Таблица64[[#This Row],[Коэфициент стоимости]]</f>
        <v>2400</v>
      </c>
      <c r="I161" s="210" t="str">
        <f>IF($H$1="","Введите курс",Таблица64[[#This Row],[Оптовая цена KRW                       за 1шт]]/$H$1)</f>
        <v>Введите курс</v>
      </c>
      <c r="J161" s="318"/>
      <c r="K161" s="211">
        <f>Таблица64[[#This Row],[Заказ коробок ]]*Таблица64[[#This Row],[Кол-во шт в коробке]]</f>
        <v>0</v>
      </c>
      <c r="L161" s="212">
        <f>Таблица64[[#This Row],[Общее кол-во шт]]*Таблица64[[#This Row],[Оптовая цена KRW                       за 1шт]]</f>
        <v>0</v>
      </c>
      <c r="M161" s="227" t="str">
        <f>IFERROR(Таблица64[[#This Row],[Общее кол-во шт]]*Таблица64[[#This Row],[Оптовая цена USD                       за 1шт]],"")</f>
        <v/>
      </c>
      <c r="N161" s="319"/>
    </row>
    <row r="162" spans="1:14" ht="22.5" customHeight="1">
      <c r="A162" s="307" t="s">
        <v>24215</v>
      </c>
      <c r="B162" s="313">
        <v>8806358574703</v>
      </c>
      <c r="C162" s="314" t="s">
        <v>24980</v>
      </c>
      <c r="D162" s="315" t="s">
        <v>26354</v>
      </c>
      <c r="E162" s="43">
        <v>3800</v>
      </c>
      <c r="F162" s="226">
        <v>0.48</v>
      </c>
      <c r="G162" s="316">
        <v>10</v>
      </c>
      <c r="H162" s="317">
        <f>Таблица64[[#This Row],[Розничная цена KRW]]*Таблица64[[#This Row],[Коэфициент стоимости]]</f>
        <v>1824</v>
      </c>
      <c r="I162" s="210" t="str">
        <f>IF($H$1="","Введите курс",Таблица64[[#This Row],[Оптовая цена KRW                       за 1шт]]/$H$1)</f>
        <v>Введите курс</v>
      </c>
      <c r="J162" s="318"/>
      <c r="K162" s="211">
        <f>Таблица64[[#This Row],[Заказ коробок ]]*Таблица64[[#This Row],[Кол-во шт в коробке]]</f>
        <v>0</v>
      </c>
      <c r="L162" s="212">
        <f>Таблица64[[#This Row],[Общее кол-во шт]]*Таблица64[[#This Row],[Оптовая цена KRW                       за 1шт]]</f>
        <v>0</v>
      </c>
      <c r="M162" s="227" t="str">
        <f>IFERROR(Таблица64[[#This Row],[Общее кол-во шт]]*Таблица64[[#This Row],[Оптовая цена USD                       за 1шт]],"")</f>
        <v/>
      </c>
      <c r="N162" s="319"/>
    </row>
    <row r="163" spans="1:14" ht="22.5" customHeight="1">
      <c r="A163" s="307" t="s">
        <v>24216</v>
      </c>
      <c r="B163" s="313">
        <v>8806358542085</v>
      </c>
      <c r="C163" s="314" t="s">
        <v>24670</v>
      </c>
      <c r="D163" s="315" t="s">
        <v>26355</v>
      </c>
      <c r="E163" s="43">
        <v>5900</v>
      </c>
      <c r="F163" s="226">
        <v>0.48</v>
      </c>
      <c r="G163" s="316">
        <v>20</v>
      </c>
      <c r="H163" s="317">
        <f>Таблица64[[#This Row],[Розничная цена KRW]]*Таблица64[[#This Row],[Коэфициент стоимости]]</f>
        <v>2832</v>
      </c>
      <c r="I163" s="210" t="str">
        <f>IF($H$1="","Введите курс",Таблица64[[#This Row],[Оптовая цена KRW                       за 1шт]]/$H$1)</f>
        <v>Введите курс</v>
      </c>
      <c r="J163" s="318"/>
      <c r="K163" s="211">
        <f>Таблица64[[#This Row],[Заказ коробок ]]*Таблица64[[#This Row],[Кол-во шт в коробке]]</f>
        <v>0</v>
      </c>
      <c r="L163" s="212">
        <f>Таблица64[[#This Row],[Общее кол-во шт]]*Таблица64[[#This Row],[Оптовая цена KRW                       за 1шт]]</f>
        <v>0</v>
      </c>
      <c r="M163" s="227" t="str">
        <f>IFERROR(Таблица64[[#This Row],[Общее кол-во шт]]*Таблица64[[#This Row],[Оптовая цена USD                       за 1шт]],"")</f>
        <v/>
      </c>
      <c r="N163" s="319"/>
    </row>
    <row r="164" spans="1:14" ht="22.5" customHeight="1">
      <c r="A164" s="307" t="s">
        <v>24217</v>
      </c>
      <c r="B164" s="313">
        <v>8806358542078</v>
      </c>
      <c r="C164" s="314" t="s">
        <v>24668</v>
      </c>
      <c r="D164" s="315" t="s">
        <v>26356</v>
      </c>
      <c r="E164" s="43">
        <v>5900</v>
      </c>
      <c r="F164" s="226">
        <v>0.48</v>
      </c>
      <c r="G164" s="316">
        <v>20</v>
      </c>
      <c r="H164" s="317">
        <f>Таблица64[[#This Row],[Розничная цена KRW]]*Таблица64[[#This Row],[Коэфициент стоимости]]</f>
        <v>2832</v>
      </c>
      <c r="I164" s="210" t="str">
        <f>IF($H$1="","Введите курс",Таблица64[[#This Row],[Оптовая цена KRW                       за 1шт]]/$H$1)</f>
        <v>Введите курс</v>
      </c>
      <c r="J164" s="318"/>
      <c r="K164" s="211">
        <f>Таблица64[[#This Row],[Заказ коробок ]]*Таблица64[[#This Row],[Кол-во шт в коробке]]</f>
        <v>0</v>
      </c>
      <c r="L164" s="212">
        <f>Таблица64[[#This Row],[Общее кол-во шт]]*Таблица64[[#This Row],[Оптовая цена KRW                       за 1шт]]</f>
        <v>0</v>
      </c>
      <c r="M164" s="227" t="str">
        <f>IFERROR(Таблица64[[#This Row],[Общее кол-во шт]]*Таблица64[[#This Row],[Оптовая цена USD                       за 1шт]],"")</f>
        <v/>
      </c>
      <c r="N164" s="319"/>
    </row>
    <row r="165" spans="1:14" ht="22.5" customHeight="1">
      <c r="A165" s="307" t="s">
        <v>24218</v>
      </c>
      <c r="B165" s="313">
        <v>8806358585624</v>
      </c>
      <c r="C165" s="314" t="s">
        <v>24060</v>
      </c>
      <c r="D165" s="315" t="s">
        <v>26357</v>
      </c>
      <c r="E165" s="43">
        <v>6000</v>
      </c>
      <c r="F165" s="226">
        <v>0.48</v>
      </c>
      <c r="G165" s="316">
        <v>10</v>
      </c>
      <c r="H165" s="317">
        <f>Таблица64[[#This Row],[Розничная цена KRW]]*Таблица64[[#This Row],[Коэфициент стоимости]]</f>
        <v>2880</v>
      </c>
      <c r="I165" s="210" t="str">
        <f>IF($H$1="","Введите курс",Таблица64[[#This Row],[Оптовая цена KRW                       за 1шт]]/$H$1)</f>
        <v>Введите курс</v>
      </c>
      <c r="J165" s="318"/>
      <c r="K165" s="211">
        <f>Таблица64[[#This Row],[Заказ коробок ]]*Таблица64[[#This Row],[Кол-во шт в коробке]]</f>
        <v>0</v>
      </c>
      <c r="L165" s="212">
        <f>Таблица64[[#This Row],[Общее кол-во шт]]*Таблица64[[#This Row],[Оптовая цена KRW                       за 1шт]]</f>
        <v>0</v>
      </c>
      <c r="M165" s="227" t="str">
        <f>IFERROR(Таблица64[[#This Row],[Общее кол-во шт]]*Таблица64[[#This Row],[Оптовая цена USD                       за 1шт]],"")</f>
        <v/>
      </c>
      <c r="N165" s="319"/>
    </row>
    <row r="166" spans="1:14" ht="22.5" customHeight="1">
      <c r="A166" s="307" t="s">
        <v>24220</v>
      </c>
      <c r="B166" s="313">
        <v>8806358597627</v>
      </c>
      <c r="C166" s="314" t="s">
        <v>24396</v>
      </c>
      <c r="D166" s="315" t="s">
        <v>26358</v>
      </c>
      <c r="E166" s="43">
        <v>3800</v>
      </c>
      <c r="F166" s="226">
        <v>0.48</v>
      </c>
      <c r="G166" s="316">
        <v>10</v>
      </c>
      <c r="H166" s="317">
        <f>Таблица64[[#This Row],[Розничная цена KRW]]*Таблица64[[#This Row],[Коэфициент стоимости]]</f>
        <v>1824</v>
      </c>
      <c r="I166" s="210" t="str">
        <f>IF($H$1="","Введите курс",Таблица64[[#This Row],[Оптовая цена KRW                       за 1шт]]/$H$1)</f>
        <v>Введите курс</v>
      </c>
      <c r="J166" s="318"/>
      <c r="K166" s="211">
        <f>Таблица64[[#This Row],[Заказ коробок ]]*Таблица64[[#This Row],[Кол-во шт в коробке]]</f>
        <v>0</v>
      </c>
      <c r="L166" s="212">
        <f>Таблица64[[#This Row],[Общее кол-во шт]]*Таблица64[[#This Row],[Оптовая цена KRW                       за 1шт]]</f>
        <v>0</v>
      </c>
      <c r="M166" s="227" t="str">
        <f>IFERROR(Таблица64[[#This Row],[Общее кол-во шт]]*Таблица64[[#This Row],[Оптовая цена USD                       за 1шт]],"")</f>
        <v/>
      </c>
      <c r="N166" s="319"/>
    </row>
    <row r="167" spans="1:14" ht="22.5" customHeight="1">
      <c r="A167" s="307" t="s">
        <v>24222</v>
      </c>
      <c r="B167" s="313">
        <v>8806358594466</v>
      </c>
      <c r="C167" s="314" t="s">
        <v>24801</v>
      </c>
      <c r="D167" s="315" t="s">
        <v>26359</v>
      </c>
      <c r="E167" s="43">
        <v>500</v>
      </c>
      <c r="F167" s="226">
        <v>0.48</v>
      </c>
      <c r="G167" s="316">
        <v>40</v>
      </c>
      <c r="H167" s="317">
        <f>Таблица64[[#This Row],[Розничная цена KRW]]*Таблица64[[#This Row],[Коэфициент стоимости]]</f>
        <v>240</v>
      </c>
      <c r="I167" s="210" t="str">
        <f>IF($H$1="","Введите курс",Таблица64[[#This Row],[Оптовая цена KRW                       за 1шт]]/$H$1)</f>
        <v>Введите курс</v>
      </c>
      <c r="J167" s="318"/>
      <c r="K167" s="211">
        <f>Таблица64[[#This Row],[Заказ коробок ]]*Таблица64[[#This Row],[Кол-во шт в коробке]]</f>
        <v>0</v>
      </c>
      <c r="L167" s="212">
        <f>Таблица64[[#This Row],[Общее кол-во шт]]*Таблица64[[#This Row],[Оптовая цена KRW                       за 1шт]]</f>
        <v>0</v>
      </c>
      <c r="M167" s="227" t="str">
        <f>IFERROR(Таблица64[[#This Row],[Общее кол-во шт]]*Таблица64[[#This Row],[Оптовая цена USD                       за 1шт]],"")</f>
        <v/>
      </c>
      <c r="N167" s="319"/>
    </row>
    <row r="168" spans="1:14" ht="22.5" customHeight="1">
      <c r="A168" s="307" t="s">
        <v>24224</v>
      </c>
      <c r="B168" s="313">
        <v>8806358597634</v>
      </c>
      <c r="C168" s="314" t="s">
        <v>24398</v>
      </c>
      <c r="D168" s="315" t="s">
        <v>26360</v>
      </c>
      <c r="E168" s="43">
        <v>3800</v>
      </c>
      <c r="F168" s="226">
        <v>0.48</v>
      </c>
      <c r="G168" s="316">
        <v>10</v>
      </c>
      <c r="H168" s="317">
        <f>Таблица64[[#This Row],[Розничная цена KRW]]*Таблица64[[#This Row],[Коэфициент стоимости]]</f>
        <v>1824</v>
      </c>
      <c r="I168" s="210" t="str">
        <f>IF($H$1="","Введите курс",Таблица64[[#This Row],[Оптовая цена KRW                       за 1шт]]/$H$1)</f>
        <v>Введите курс</v>
      </c>
      <c r="J168" s="318"/>
      <c r="K168" s="211">
        <f>Таблица64[[#This Row],[Заказ коробок ]]*Таблица64[[#This Row],[Кол-во шт в коробке]]</f>
        <v>0</v>
      </c>
      <c r="L168" s="212">
        <f>Таблица64[[#This Row],[Общее кол-во шт]]*Таблица64[[#This Row],[Оптовая цена KRW                       за 1шт]]</f>
        <v>0</v>
      </c>
      <c r="M168" s="227" t="str">
        <f>IFERROR(Таблица64[[#This Row],[Общее кол-во шт]]*Таблица64[[#This Row],[Оптовая цена USD                       за 1шт]],"")</f>
        <v/>
      </c>
      <c r="N168" s="319"/>
    </row>
    <row r="169" spans="1:14" ht="22.5" customHeight="1">
      <c r="A169" s="307" t="s">
        <v>24226</v>
      </c>
      <c r="B169" s="313">
        <v>8806358594473</v>
      </c>
      <c r="C169" s="314" t="s">
        <v>24803</v>
      </c>
      <c r="D169" s="315" t="s">
        <v>26361</v>
      </c>
      <c r="E169" s="43">
        <v>4200</v>
      </c>
      <c r="F169" s="226">
        <v>0.48</v>
      </c>
      <c r="G169" s="316">
        <v>10</v>
      </c>
      <c r="H169" s="317">
        <f>Таблица64[[#This Row],[Розничная цена KRW]]*Таблица64[[#This Row],[Коэфициент стоимости]]</f>
        <v>2016</v>
      </c>
      <c r="I169" s="210" t="str">
        <f>IF($H$1="","Введите курс",Таблица64[[#This Row],[Оптовая цена KRW                       за 1шт]]/$H$1)</f>
        <v>Введите курс</v>
      </c>
      <c r="J169" s="318"/>
      <c r="K169" s="211">
        <f>Таблица64[[#This Row],[Заказ коробок ]]*Таблица64[[#This Row],[Кол-во шт в коробке]]</f>
        <v>0</v>
      </c>
      <c r="L169" s="212">
        <f>Таблица64[[#This Row],[Общее кол-во шт]]*Таблица64[[#This Row],[Оптовая цена KRW                       за 1шт]]</f>
        <v>0</v>
      </c>
      <c r="M169" s="227" t="str">
        <f>IFERROR(Таблица64[[#This Row],[Общее кол-во шт]]*Таблица64[[#This Row],[Оптовая цена USD                       за 1шт]],"")</f>
        <v/>
      </c>
      <c r="N169" s="319"/>
    </row>
    <row r="170" spans="1:14" ht="22.5" customHeight="1">
      <c r="A170" s="307" t="s">
        <v>24227</v>
      </c>
      <c r="B170" s="313">
        <v>8806358597641</v>
      </c>
      <c r="C170" s="314" t="s">
        <v>24400</v>
      </c>
      <c r="D170" s="315" t="s">
        <v>26362</v>
      </c>
      <c r="E170" s="43">
        <v>3800</v>
      </c>
      <c r="F170" s="226">
        <v>0.48</v>
      </c>
      <c r="G170" s="316">
        <v>10</v>
      </c>
      <c r="H170" s="317">
        <f>Таблица64[[#This Row],[Розничная цена KRW]]*Таблица64[[#This Row],[Коэфициент стоимости]]</f>
        <v>1824</v>
      </c>
      <c r="I170" s="210" t="str">
        <f>IF($H$1="","Введите курс",Таблица64[[#This Row],[Оптовая цена KRW                       за 1шт]]/$H$1)</f>
        <v>Введите курс</v>
      </c>
      <c r="J170" s="318"/>
      <c r="K170" s="211">
        <f>Таблица64[[#This Row],[Заказ коробок ]]*Таблица64[[#This Row],[Кол-во шт в коробке]]</f>
        <v>0</v>
      </c>
      <c r="L170" s="212">
        <f>Таблица64[[#This Row],[Общее кол-во шт]]*Таблица64[[#This Row],[Оптовая цена KRW                       за 1шт]]</f>
        <v>0</v>
      </c>
      <c r="M170" s="227" t="str">
        <f>IFERROR(Таблица64[[#This Row],[Общее кол-во шт]]*Таблица64[[#This Row],[Оптовая цена USD                       за 1шт]],"")</f>
        <v/>
      </c>
      <c r="N170" s="319"/>
    </row>
    <row r="171" spans="1:14" ht="22.5" customHeight="1">
      <c r="A171" s="307" t="s">
        <v>24228</v>
      </c>
      <c r="B171" s="313">
        <v>8806358598846</v>
      </c>
      <c r="C171" s="314" t="s">
        <v>24926</v>
      </c>
      <c r="D171" s="315" t="s">
        <v>26363</v>
      </c>
      <c r="E171" s="43">
        <v>3900</v>
      </c>
      <c r="F171" s="226">
        <v>0.48</v>
      </c>
      <c r="G171" s="316">
        <v>12</v>
      </c>
      <c r="H171" s="317">
        <f>Таблица64[[#This Row],[Розничная цена KRW]]*Таблица64[[#This Row],[Коэфициент стоимости]]</f>
        <v>1872</v>
      </c>
      <c r="I171" s="210" t="str">
        <f>IF($H$1="","Введите курс",Таблица64[[#This Row],[Оптовая цена KRW                       за 1шт]]/$H$1)</f>
        <v>Введите курс</v>
      </c>
      <c r="J171" s="318"/>
      <c r="K171" s="211">
        <f>Таблица64[[#This Row],[Заказ коробок ]]*Таблица64[[#This Row],[Кол-во шт в коробке]]</f>
        <v>0</v>
      </c>
      <c r="L171" s="212">
        <f>Таблица64[[#This Row],[Общее кол-во шт]]*Таблица64[[#This Row],[Оптовая цена KRW                       за 1шт]]</f>
        <v>0</v>
      </c>
      <c r="M171" s="227" t="str">
        <f>IFERROR(Таблица64[[#This Row],[Общее кол-во шт]]*Таблица64[[#This Row],[Оптовая цена USD                       за 1шт]],"")</f>
        <v/>
      </c>
      <c r="N171" s="319"/>
    </row>
    <row r="172" spans="1:14" ht="22.5" customHeight="1">
      <c r="A172" s="307" t="s">
        <v>24229</v>
      </c>
      <c r="B172" s="313">
        <v>8806358598839</v>
      </c>
      <c r="C172" s="314" t="s">
        <v>24924</v>
      </c>
      <c r="D172" s="315" t="s">
        <v>26364</v>
      </c>
      <c r="E172" s="43">
        <v>3900</v>
      </c>
      <c r="F172" s="226">
        <v>0.48</v>
      </c>
      <c r="G172" s="316">
        <v>12</v>
      </c>
      <c r="H172" s="317">
        <f>Таблица64[[#This Row],[Розничная цена KRW]]*Таблица64[[#This Row],[Коэфициент стоимости]]</f>
        <v>1872</v>
      </c>
      <c r="I172" s="210" t="str">
        <f>IF($H$1="","Введите курс",Таблица64[[#This Row],[Оптовая цена KRW                       за 1шт]]/$H$1)</f>
        <v>Введите курс</v>
      </c>
      <c r="J172" s="318"/>
      <c r="K172" s="211">
        <f>Таблица64[[#This Row],[Заказ коробок ]]*Таблица64[[#This Row],[Кол-во шт в коробке]]</f>
        <v>0</v>
      </c>
      <c r="L172" s="212">
        <f>Таблица64[[#This Row],[Общее кол-во шт]]*Таблица64[[#This Row],[Оптовая цена KRW                       за 1шт]]</f>
        <v>0</v>
      </c>
      <c r="M172" s="227" t="str">
        <f>IFERROR(Таблица64[[#This Row],[Общее кол-во шт]]*Таблица64[[#This Row],[Оптовая цена USD                       за 1шт]],"")</f>
        <v/>
      </c>
      <c r="N172" s="319"/>
    </row>
    <row r="173" spans="1:14" ht="22.5" customHeight="1">
      <c r="A173" s="307" t="s">
        <v>24232</v>
      </c>
      <c r="B173" s="313">
        <v>8806358598822</v>
      </c>
      <c r="C173" s="314" t="s">
        <v>24922</v>
      </c>
      <c r="D173" s="315" t="s">
        <v>26365</v>
      </c>
      <c r="E173" s="43">
        <v>3900</v>
      </c>
      <c r="F173" s="226">
        <v>0.48</v>
      </c>
      <c r="G173" s="316">
        <v>12</v>
      </c>
      <c r="H173" s="317">
        <f>Таблица64[[#This Row],[Розничная цена KRW]]*Таблица64[[#This Row],[Коэфициент стоимости]]</f>
        <v>1872</v>
      </c>
      <c r="I173" s="210" t="str">
        <f>IF($H$1="","Введите курс",Таблица64[[#This Row],[Оптовая цена KRW                       за 1шт]]/$H$1)</f>
        <v>Введите курс</v>
      </c>
      <c r="J173" s="318"/>
      <c r="K173" s="211">
        <f>Таблица64[[#This Row],[Заказ коробок ]]*Таблица64[[#This Row],[Кол-во шт в коробке]]</f>
        <v>0</v>
      </c>
      <c r="L173" s="212">
        <f>Таблица64[[#This Row],[Общее кол-во шт]]*Таблица64[[#This Row],[Оптовая цена KRW                       за 1шт]]</f>
        <v>0</v>
      </c>
      <c r="M173" s="227" t="str">
        <f>IFERROR(Таблица64[[#This Row],[Общее кол-во шт]]*Таблица64[[#This Row],[Оптовая цена USD                       за 1шт]],"")</f>
        <v/>
      </c>
      <c r="N173" s="319"/>
    </row>
    <row r="174" spans="1:14" ht="22.5" customHeight="1">
      <c r="A174" s="307" t="s">
        <v>24235</v>
      </c>
      <c r="B174" s="313">
        <v>8806358596583</v>
      </c>
      <c r="C174" s="314" t="s">
        <v>24918</v>
      </c>
      <c r="D174" s="315" t="s">
        <v>26366</v>
      </c>
      <c r="E174" s="43">
        <v>3900</v>
      </c>
      <c r="F174" s="226">
        <v>0.48</v>
      </c>
      <c r="G174" s="316">
        <v>12</v>
      </c>
      <c r="H174" s="317">
        <f>Таблица64[[#This Row],[Розничная цена KRW]]*Таблица64[[#This Row],[Коэфициент стоимости]]</f>
        <v>1872</v>
      </c>
      <c r="I174" s="210" t="str">
        <f>IF($H$1="","Введите курс",Таблица64[[#This Row],[Оптовая цена KRW                       за 1шт]]/$H$1)</f>
        <v>Введите курс</v>
      </c>
      <c r="J174" s="318"/>
      <c r="K174" s="211">
        <f>Таблица64[[#This Row],[Заказ коробок ]]*Таблица64[[#This Row],[Кол-во шт в коробке]]</f>
        <v>0</v>
      </c>
      <c r="L174" s="212">
        <f>Таблица64[[#This Row],[Общее кол-во шт]]*Таблица64[[#This Row],[Оптовая цена KRW                       за 1шт]]</f>
        <v>0</v>
      </c>
      <c r="M174" s="227" t="str">
        <f>IFERROR(Таблица64[[#This Row],[Общее кол-во шт]]*Таблица64[[#This Row],[Оптовая цена USD                       за 1шт]],"")</f>
        <v/>
      </c>
      <c r="N174" s="319"/>
    </row>
    <row r="175" spans="1:14" ht="22.5" customHeight="1">
      <c r="A175" s="307" t="s">
        <v>24238</v>
      </c>
      <c r="B175" s="313">
        <v>8806358597689</v>
      </c>
      <c r="C175" s="314" t="s">
        <v>24525</v>
      </c>
      <c r="D175" s="315" t="s">
        <v>26367</v>
      </c>
      <c r="E175" s="43">
        <v>9900</v>
      </c>
      <c r="F175" s="226">
        <v>0.48</v>
      </c>
      <c r="G175" s="316">
        <v>10</v>
      </c>
      <c r="H175" s="317">
        <f>Таблица64[[#This Row],[Розничная цена KRW]]*Таблица64[[#This Row],[Коэфициент стоимости]]</f>
        <v>4752</v>
      </c>
      <c r="I175" s="210" t="str">
        <f>IF($H$1="","Введите курс",Таблица64[[#This Row],[Оптовая цена KRW                       за 1шт]]/$H$1)</f>
        <v>Введите курс</v>
      </c>
      <c r="J175" s="318"/>
      <c r="K175" s="211">
        <f>Таблица64[[#This Row],[Заказ коробок ]]*Таблица64[[#This Row],[Кол-во шт в коробке]]</f>
        <v>0</v>
      </c>
      <c r="L175" s="212">
        <f>Таблица64[[#This Row],[Общее кол-во шт]]*Таблица64[[#This Row],[Оптовая цена KRW                       за 1шт]]</f>
        <v>0</v>
      </c>
      <c r="M175" s="227" t="str">
        <f>IFERROR(Таблица64[[#This Row],[Общее кол-во шт]]*Таблица64[[#This Row],[Оптовая цена USD                       за 1шт]],"")</f>
        <v/>
      </c>
      <c r="N175" s="319"/>
    </row>
    <row r="176" spans="1:14" ht="22.5" customHeight="1">
      <c r="A176" s="307" t="s">
        <v>24241</v>
      </c>
      <c r="B176" s="313">
        <v>8806358598815</v>
      </c>
      <c r="C176" s="314" t="s">
        <v>24920</v>
      </c>
      <c r="D176" s="315" t="s">
        <v>26368</v>
      </c>
      <c r="E176" s="43">
        <v>3900</v>
      </c>
      <c r="F176" s="226">
        <v>0.48</v>
      </c>
      <c r="G176" s="316">
        <v>12</v>
      </c>
      <c r="H176" s="317">
        <f>Таблица64[[#This Row],[Розничная цена KRW]]*Таблица64[[#This Row],[Коэфициент стоимости]]</f>
        <v>1872</v>
      </c>
      <c r="I176" s="210" t="str">
        <f>IF($H$1="","Введите курс",Таблица64[[#This Row],[Оптовая цена KRW                       за 1шт]]/$H$1)</f>
        <v>Введите курс</v>
      </c>
      <c r="J176" s="318"/>
      <c r="K176" s="211">
        <f>Таблица64[[#This Row],[Заказ коробок ]]*Таблица64[[#This Row],[Кол-во шт в коробке]]</f>
        <v>0</v>
      </c>
      <c r="L176" s="212">
        <f>Таблица64[[#This Row],[Общее кол-во шт]]*Таблица64[[#This Row],[Оптовая цена KRW                       за 1шт]]</f>
        <v>0</v>
      </c>
      <c r="M176" s="227" t="str">
        <f>IFERROR(Таблица64[[#This Row],[Общее кол-во шт]]*Таблица64[[#This Row],[Оптовая цена USD                       за 1шт]],"")</f>
        <v/>
      </c>
      <c r="N176" s="319"/>
    </row>
    <row r="177" spans="1:14" ht="22.5" customHeight="1">
      <c r="A177" s="307" t="s">
        <v>24243</v>
      </c>
      <c r="B177" s="313">
        <v>8806358547059</v>
      </c>
      <c r="C177" s="314" t="s">
        <v>24676</v>
      </c>
      <c r="D177" s="315" t="s">
        <v>26369</v>
      </c>
      <c r="E177" s="43">
        <v>5900</v>
      </c>
      <c r="F177" s="226">
        <v>0.48</v>
      </c>
      <c r="G177" s="316">
        <v>10</v>
      </c>
      <c r="H177" s="317">
        <f>Таблица64[[#This Row],[Розничная цена KRW]]*Таблица64[[#This Row],[Коэфициент стоимости]]</f>
        <v>2832</v>
      </c>
      <c r="I177" s="210" t="str">
        <f>IF($H$1="","Введите курс",Таблица64[[#This Row],[Оптовая цена KRW                       за 1шт]]/$H$1)</f>
        <v>Введите курс</v>
      </c>
      <c r="J177" s="318"/>
      <c r="K177" s="211">
        <f>Таблица64[[#This Row],[Заказ коробок ]]*Таблица64[[#This Row],[Кол-во шт в коробке]]</f>
        <v>0</v>
      </c>
      <c r="L177" s="212">
        <f>Таблица64[[#This Row],[Общее кол-во шт]]*Таблица64[[#This Row],[Оптовая цена KRW                       за 1шт]]</f>
        <v>0</v>
      </c>
      <c r="M177" s="227" t="str">
        <f>IFERROR(Таблица64[[#This Row],[Общее кол-во шт]]*Таблица64[[#This Row],[Оптовая цена USD                       за 1шт]],"")</f>
        <v/>
      </c>
      <c r="N177" s="319"/>
    </row>
    <row r="178" spans="1:14" ht="22.5" customHeight="1">
      <c r="A178" s="307" t="s">
        <v>24245</v>
      </c>
      <c r="B178" s="313">
        <v>8806358510657</v>
      </c>
      <c r="C178" s="314" t="s">
        <v>25195</v>
      </c>
      <c r="D178" s="315" t="s">
        <v>26370</v>
      </c>
      <c r="E178" s="43">
        <v>15000</v>
      </c>
      <c r="F178" s="226">
        <v>0.48</v>
      </c>
      <c r="G178" s="316">
        <v>6</v>
      </c>
      <c r="H178" s="317">
        <f>Таблица64[[#This Row],[Розничная цена KRW]]*Таблица64[[#This Row],[Коэфициент стоимости]]</f>
        <v>7200</v>
      </c>
      <c r="I178" s="210" t="str">
        <f>IF($H$1="","Введите курс",Таблица64[[#This Row],[Оптовая цена KRW                       за 1шт]]/$H$1)</f>
        <v>Введите курс</v>
      </c>
      <c r="J178" s="318"/>
      <c r="K178" s="211">
        <f>Таблица64[[#This Row],[Заказ коробок ]]*Таблица64[[#This Row],[Кол-во шт в коробке]]</f>
        <v>0</v>
      </c>
      <c r="L178" s="212">
        <f>Таблица64[[#This Row],[Общее кол-во шт]]*Таблица64[[#This Row],[Оптовая цена KRW                       за 1шт]]</f>
        <v>0</v>
      </c>
      <c r="M178" s="227" t="str">
        <f>IFERROR(Таблица64[[#This Row],[Общее кол-во шт]]*Таблица64[[#This Row],[Оптовая цена USD                       за 1шт]],"")</f>
        <v/>
      </c>
      <c r="N178" s="319"/>
    </row>
    <row r="179" spans="1:14" ht="22.5" customHeight="1">
      <c r="A179" s="307" t="s">
        <v>24247</v>
      </c>
      <c r="B179" s="313">
        <v>8806358508647</v>
      </c>
      <c r="C179" s="314" t="s">
        <v>25386</v>
      </c>
      <c r="D179" s="315" t="s">
        <v>26371</v>
      </c>
      <c r="E179" s="43">
        <v>8800</v>
      </c>
      <c r="F179" s="226">
        <v>0.48</v>
      </c>
      <c r="G179" s="316">
        <v>6</v>
      </c>
      <c r="H179" s="317">
        <f>Таблица64[[#This Row],[Розничная цена KRW]]*Таблица64[[#This Row],[Коэфициент стоимости]]</f>
        <v>4224</v>
      </c>
      <c r="I179" s="210" t="str">
        <f>IF($H$1="","Введите курс",Таблица64[[#This Row],[Оптовая цена KRW                       за 1шт]]/$H$1)</f>
        <v>Введите курс</v>
      </c>
      <c r="J179" s="318"/>
      <c r="K179" s="211">
        <f>Таблица64[[#This Row],[Заказ коробок ]]*Таблица64[[#This Row],[Кол-во шт в коробке]]</f>
        <v>0</v>
      </c>
      <c r="L179" s="212">
        <f>Таблица64[[#This Row],[Общее кол-во шт]]*Таблица64[[#This Row],[Оптовая цена KRW                       за 1шт]]</f>
        <v>0</v>
      </c>
      <c r="M179" s="227" t="str">
        <f>IFERROR(Таблица64[[#This Row],[Общее кол-во шт]]*Таблица64[[#This Row],[Оптовая цена USD                       за 1шт]],"")</f>
        <v/>
      </c>
      <c r="N179" s="319"/>
    </row>
    <row r="180" spans="1:14" ht="22.5" customHeight="1">
      <c r="A180" s="307" t="s">
        <v>24249</v>
      </c>
      <c r="B180" s="313">
        <v>8806358508654</v>
      </c>
      <c r="C180" s="314" t="s">
        <v>25385</v>
      </c>
      <c r="D180" s="315" t="s">
        <v>26372</v>
      </c>
      <c r="E180" s="43">
        <v>8800</v>
      </c>
      <c r="F180" s="226">
        <v>0.48</v>
      </c>
      <c r="G180" s="316">
        <v>6</v>
      </c>
      <c r="H180" s="317">
        <f>Таблица64[[#This Row],[Розничная цена KRW]]*Таблица64[[#This Row],[Коэфициент стоимости]]</f>
        <v>4224</v>
      </c>
      <c r="I180" s="210" t="str">
        <f>IF($H$1="","Введите курс",Таблица64[[#This Row],[Оптовая цена KRW                       за 1шт]]/$H$1)</f>
        <v>Введите курс</v>
      </c>
      <c r="J180" s="318"/>
      <c r="K180" s="211">
        <f>Таблица64[[#This Row],[Заказ коробок ]]*Таблица64[[#This Row],[Кол-во шт в коробке]]</f>
        <v>0</v>
      </c>
      <c r="L180" s="212">
        <f>Таблица64[[#This Row],[Общее кол-во шт]]*Таблица64[[#This Row],[Оптовая цена KRW                       за 1шт]]</f>
        <v>0</v>
      </c>
      <c r="M180" s="227" t="str">
        <f>IFERROR(Таблица64[[#This Row],[Общее кол-во шт]]*Таблица64[[#This Row],[Оптовая цена USD                       за 1шт]],"")</f>
        <v/>
      </c>
      <c r="N180" s="319"/>
    </row>
    <row r="181" spans="1:14" ht="22.5" customHeight="1">
      <c r="A181" s="307" t="s">
        <v>24251</v>
      </c>
      <c r="B181" s="313">
        <v>8806358510619</v>
      </c>
      <c r="C181" s="314" t="s">
        <v>25192</v>
      </c>
      <c r="D181" s="315" t="s">
        <v>25193</v>
      </c>
      <c r="E181" s="43">
        <v>31000</v>
      </c>
      <c r="F181" s="226">
        <v>0.48</v>
      </c>
      <c r="G181" s="316">
        <v>6</v>
      </c>
      <c r="H181" s="317">
        <f>Таблица64[[#This Row],[Розничная цена KRW]]*Таблица64[[#This Row],[Коэфициент стоимости]]</f>
        <v>14880</v>
      </c>
      <c r="I181" s="210" t="str">
        <f>IF($H$1="","Введите курс",Таблица64[[#This Row],[Оптовая цена KRW                       за 1шт]]/$H$1)</f>
        <v>Введите курс</v>
      </c>
      <c r="J181" s="318"/>
      <c r="K181" s="211">
        <f>Таблица64[[#This Row],[Заказ коробок ]]*Таблица64[[#This Row],[Кол-во шт в коробке]]</f>
        <v>0</v>
      </c>
      <c r="L181" s="212">
        <f>Таблица64[[#This Row],[Общее кол-во шт]]*Таблица64[[#This Row],[Оптовая цена KRW                       за 1шт]]</f>
        <v>0</v>
      </c>
      <c r="M181" s="227" t="str">
        <f>IFERROR(Таблица64[[#This Row],[Общее кол-во шт]]*Таблица64[[#This Row],[Оптовая цена USD                       за 1шт]],"")</f>
        <v/>
      </c>
      <c r="N181" s="319"/>
    </row>
    <row r="182" spans="1:14" ht="22.5" customHeight="1">
      <c r="A182" s="307" t="s">
        <v>24254</v>
      </c>
      <c r="B182" s="313">
        <v>8806358510640</v>
      </c>
      <c r="C182" s="314" t="s">
        <v>25189</v>
      </c>
      <c r="D182" s="315" t="s">
        <v>25190</v>
      </c>
      <c r="E182" s="43">
        <v>36000</v>
      </c>
      <c r="F182" s="226">
        <v>0.48</v>
      </c>
      <c r="G182" s="316">
        <v>6</v>
      </c>
      <c r="H182" s="317">
        <f>Таблица64[[#This Row],[Розничная цена KRW]]*Таблица64[[#This Row],[Коэфициент стоимости]]</f>
        <v>17280</v>
      </c>
      <c r="I182" s="210" t="str">
        <f>IF($H$1="","Введите курс",Таблица64[[#This Row],[Оптовая цена KRW                       за 1шт]]/$H$1)</f>
        <v>Введите курс</v>
      </c>
      <c r="J182" s="318"/>
      <c r="K182" s="211">
        <f>Таблица64[[#This Row],[Заказ коробок ]]*Таблица64[[#This Row],[Кол-во шт в коробке]]</f>
        <v>0</v>
      </c>
      <c r="L182" s="212">
        <f>Таблица64[[#This Row],[Общее кол-во шт]]*Таблица64[[#This Row],[Оптовая цена KRW                       за 1шт]]</f>
        <v>0</v>
      </c>
      <c r="M182" s="227" t="str">
        <f>IFERROR(Таблица64[[#This Row],[Общее кол-во шт]]*Таблица64[[#This Row],[Оптовая цена USD                       за 1шт]],"")</f>
        <v/>
      </c>
      <c r="N182" s="319"/>
    </row>
    <row r="183" spans="1:14" ht="22.5" customHeight="1">
      <c r="A183" s="307" t="s">
        <v>24257</v>
      </c>
      <c r="B183" s="313">
        <v>8806358510633</v>
      </c>
      <c r="C183" s="314" t="s">
        <v>25186</v>
      </c>
      <c r="D183" s="315" t="s">
        <v>25187</v>
      </c>
      <c r="E183" s="43">
        <v>38000</v>
      </c>
      <c r="F183" s="226">
        <v>0.48</v>
      </c>
      <c r="G183" s="316">
        <v>6</v>
      </c>
      <c r="H183" s="317">
        <f>Таблица64[[#This Row],[Розничная цена KRW]]*Таблица64[[#This Row],[Коэфициент стоимости]]</f>
        <v>18240</v>
      </c>
      <c r="I183" s="210" t="str">
        <f>IF($H$1="","Введите курс",Таблица64[[#This Row],[Оптовая цена KRW                       за 1шт]]/$H$1)</f>
        <v>Введите курс</v>
      </c>
      <c r="J183" s="318"/>
      <c r="K183" s="211">
        <f>Таблица64[[#This Row],[Заказ коробок ]]*Таблица64[[#This Row],[Кол-во шт в коробке]]</f>
        <v>0</v>
      </c>
      <c r="L183" s="212">
        <f>Таблица64[[#This Row],[Общее кол-во шт]]*Таблица64[[#This Row],[Оптовая цена KRW                       за 1шт]]</f>
        <v>0</v>
      </c>
      <c r="M183" s="227" t="str">
        <f>IFERROR(Таблица64[[#This Row],[Общее кол-во шт]]*Таблица64[[#This Row],[Оптовая цена USD                       за 1шт]],"")</f>
        <v/>
      </c>
      <c r="N183" s="319"/>
    </row>
    <row r="184" spans="1:14" ht="22.5" customHeight="1">
      <c r="A184" s="307" t="s">
        <v>24260</v>
      </c>
      <c r="B184" s="313">
        <v>8806358510626</v>
      </c>
      <c r="C184" s="314" t="s">
        <v>25183</v>
      </c>
      <c r="D184" s="315" t="s">
        <v>25184</v>
      </c>
      <c r="E184" s="43">
        <v>31000</v>
      </c>
      <c r="F184" s="226">
        <v>0.48</v>
      </c>
      <c r="G184" s="316">
        <v>6</v>
      </c>
      <c r="H184" s="317">
        <f>Таблица64[[#This Row],[Розничная цена KRW]]*Таблица64[[#This Row],[Коэфициент стоимости]]</f>
        <v>14880</v>
      </c>
      <c r="I184" s="210" t="str">
        <f>IF($H$1="","Введите курс",Таблица64[[#This Row],[Оптовая цена KRW                       за 1шт]]/$H$1)</f>
        <v>Введите курс</v>
      </c>
      <c r="J184" s="318"/>
      <c r="K184" s="211">
        <f>Таблица64[[#This Row],[Заказ коробок ]]*Таблица64[[#This Row],[Кол-во шт в коробке]]</f>
        <v>0</v>
      </c>
      <c r="L184" s="212">
        <f>Таблица64[[#This Row],[Общее кол-во шт]]*Таблица64[[#This Row],[Оптовая цена KRW                       за 1шт]]</f>
        <v>0</v>
      </c>
      <c r="M184" s="227" t="str">
        <f>IFERROR(Таблица64[[#This Row],[Общее кол-во шт]]*Таблица64[[#This Row],[Оптовая цена USD                       за 1шт]],"")</f>
        <v/>
      </c>
      <c r="N184" s="319"/>
    </row>
    <row r="185" spans="1:14" ht="22.5" customHeight="1">
      <c r="A185" s="307" t="s">
        <v>24262</v>
      </c>
      <c r="B185" s="313">
        <v>8806358510664</v>
      </c>
      <c r="C185" s="314" t="s">
        <v>25180</v>
      </c>
      <c r="D185" s="315" t="s">
        <v>25181</v>
      </c>
      <c r="E185" s="43">
        <v>38000</v>
      </c>
      <c r="F185" s="226">
        <v>0.48</v>
      </c>
      <c r="G185" s="316">
        <v>6</v>
      </c>
      <c r="H185" s="317">
        <f>Таблица64[[#This Row],[Розничная цена KRW]]*Таблица64[[#This Row],[Коэфициент стоимости]]</f>
        <v>18240</v>
      </c>
      <c r="I185" s="210" t="str">
        <f>IF($H$1="","Введите курс",Таблица64[[#This Row],[Оптовая цена KRW                       за 1шт]]/$H$1)</f>
        <v>Введите курс</v>
      </c>
      <c r="J185" s="318"/>
      <c r="K185" s="211">
        <f>Таблица64[[#This Row],[Заказ коробок ]]*Таблица64[[#This Row],[Кол-во шт в коробке]]</f>
        <v>0</v>
      </c>
      <c r="L185" s="212">
        <f>Таблица64[[#This Row],[Общее кол-во шт]]*Таблица64[[#This Row],[Оптовая цена KRW                       за 1шт]]</f>
        <v>0</v>
      </c>
      <c r="M185" s="227" t="str">
        <f>IFERROR(Таблица64[[#This Row],[Общее кол-во шт]]*Таблица64[[#This Row],[Оптовая цена USD                       за 1шт]],"")</f>
        <v/>
      </c>
      <c r="N185" s="319"/>
    </row>
    <row r="186" spans="1:14" ht="22.5" customHeight="1">
      <c r="A186" s="307" t="s">
        <v>24264</v>
      </c>
      <c r="B186" s="313">
        <v>8806358510756</v>
      </c>
      <c r="C186" s="314" t="s">
        <v>25173</v>
      </c>
      <c r="D186" s="315" t="s">
        <v>26373</v>
      </c>
      <c r="E186" s="43">
        <v>62000</v>
      </c>
      <c r="F186" s="226">
        <v>0.48</v>
      </c>
      <c r="G186" s="316">
        <v>6</v>
      </c>
      <c r="H186" s="317">
        <f>Таблица64[[#This Row],[Розничная цена KRW]]*Таблица64[[#This Row],[Коэфициент стоимости]]</f>
        <v>29760</v>
      </c>
      <c r="I186" s="210" t="str">
        <f>IF($H$1="","Введите курс",Таблица64[[#This Row],[Оптовая цена KRW                       за 1шт]]/$H$1)</f>
        <v>Введите курс</v>
      </c>
      <c r="J186" s="318"/>
      <c r="K186" s="211">
        <f>Таблица64[[#This Row],[Заказ коробок ]]*Таблица64[[#This Row],[Кол-во шт в коробке]]</f>
        <v>0</v>
      </c>
      <c r="L186" s="212">
        <f>Таблица64[[#This Row],[Общее кол-во шт]]*Таблица64[[#This Row],[Оптовая цена KRW                       за 1шт]]</f>
        <v>0</v>
      </c>
      <c r="M186" s="227" t="str">
        <f>IFERROR(Таблица64[[#This Row],[Общее кол-во шт]]*Таблица64[[#This Row],[Оптовая цена USD                       за 1шт]],"")</f>
        <v/>
      </c>
      <c r="N186" s="319"/>
    </row>
    <row r="187" spans="1:14" ht="22.5" customHeight="1">
      <c r="A187" s="307" t="s">
        <v>24266</v>
      </c>
      <c r="B187" s="313">
        <v>8806358510565</v>
      </c>
      <c r="C187" s="314" t="s">
        <v>25389</v>
      </c>
      <c r="D187" s="315" t="s">
        <v>26374</v>
      </c>
      <c r="E187" s="43">
        <v>9800</v>
      </c>
      <c r="F187" s="226">
        <v>0.48</v>
      </c>
      <c r="G187" s="316">
        <v>12</v>
      </c>
      <c r="H187" s="317">
        <f>Таблица64[[#This Row],[Розничная цена KRW]]*Таблица64[[#This Row],[Коэфициент стоимости]]</f>
        <v>4704</v>
      </c>
      <c r="I187" s="210" t="str">
        <f>IF($H$1="","Введите курс",Таблица64[[#This Row],[Оптовая цена KRW                       за 1шт]]/$H$1)</f>
        <v>Введите курс</v>
      </c>
      <c r="J187" s="318"/>
      <c r="K187" s="211">
        <f>Таблица64[[#This Row],[Заказ коробок ]]*Таблица64[[#This Row],[Кол-во шт в коробке]]</f>
        <v>0</v>
      </c>
      <c r="L187" s="212">
        <f>Таблица64[[#This Row],[Общее кол-во шт]]*Таблица64[[#This Row],[Оптовая цена KRW                       за 1шт]]</f>
        <v>0</v>
      </c>
      <c r="M187" s="227" t="str">
        <f>IFERROR(Таблица64[[#This Row],[Общее кол-во шт]]*Таблица64[[#This Row],[Оптовая цена USD                       за 1шт]],"")</f>
        <v/>
      </c>
      <c r="N187" s="319"/>
    </row>
    <row r="188" spans="1:14" ht="22.5" customHeight="1">
      <c r="A188" s="307" t="s">
        <v>24268</v>
      </c>
      <c r="B188" s="313">
        <v>8806358510558</v>
      </c>
      <c r="C188" s="314" t="s">
        <v>25388</v>
      </c>
      <c r="D188" s="315" t="s">
        <v>26375</v>
      </c>
      <c r="E188" s="43">
        <v>9800</v>
      </c>
      <c r="F188" s="226">
        <v>0.48</v>
      </c>
      <c r="G188" s="316">
        <v>12</v>
      </c>
      <c r="H188" s="317">
        <f>Таблица64[[#This Row],[Розничная цена KRW]]*Таблица64[[#This Row],[Коэфициент стоимости]]</f>
        <v>4704</v>
      </c>
      <c r="I188" s="210" t="str">
        <f>IF($H$1="","Введите курс",Таблица64[[#This Row],[Оптовая цена KRW                       за 1шт]]/$H$1)</f>
        <v>Введите курс</v>
      </c>
      <c r="J188" s="318"/>
      <c r="K188" s="211">
        <f>Таблица64[[#This Row],[Заказ коробок ]]*Таблица64[[#This Row],[Кол-во шт в коробке]]</f>
        <v>0</v>
      </c>
      <c r="L188" s="212">
        <f>Таблица64[[#This Row],[Общее кол-во шт]]*Таблица64[[#This Row],[Оптовая цена KRW                       за 1шт]]</f>
        <v>0</v>
      </c>
      <c r="M188" s="227" t="str">
        <f>IFERROR(Таблица64[[#This Row],[Общее кол-во шт]]*Таблица64[[#This Row],[Оптовая цена USD                       за 1шт]],"")</f>
        <v/>
      </c>
      <c r="N188" s="319"/>
    </row>
    <row r="189" spans="1:14" ht="22.5" customHeight="1">
      <c r="A189" s="307" t="s">
        <v>24270</v>
      </c>
      <c r="B189" s="313">
        <v>8806358510541</v>
      </c>
      <c r="C189" s="314" t="s">
        <v>25387</v>
      </c>
      <c r="D189" s="315" t="s">
        <v>26376</v>
      </c>
      <c r="E189" s="43">
        <v>9800</v>
      </c>
      <c r="F189" s="226">
        <v>0.48</v>
      </c>
      <c r="G189" s="316">
        <v>12</v>
      </c>
      <c r="H189" s="317">
        <f>Таблица64[[#This Row],[Розничная цена KRW]]*Таблица64[[#This Row],[Коэфициент стоимости]]</f>
        <v>4704</v>
      </c>
      <c r="I189" s="210" t="str">
        <f>IF($H$1="","Введите курс",Таблица64[[#This Row],[Оптовая цена KRW                       за 1шт]]/$H$1)</f>
        <v>Введите курс</v>
      </c>
      <c r="J189" s="318"/>
      <c r="K189" s="211">
        <f>Таблица64[[#This Row],[Заказ коробок ]]*Таблица64[[#This Row],[Кол-во шт в коробке]]</f>
        <v>0</v>
      </c>
      <c r="L189" s="212">
        <f>Таблица64[[#This Row],[Общее кол-во шт]]*Таблица64[[#This Row],[Оптовая цена KRW                       за 1шт]]</f>
        <v>0</v>
      </c>
      <c r="M189" s="227" t="str">
        <f>IFERROR(Таблица64[[#This Row],[Общее кол-во шт]]*Таблица64[[#This Row],[Оптовая цена USD                       за 1шт]],"")</f>
        <v/>
      </c>
      <c r="N189" s="319"/>
    </row>
    <row r="190" spans="1:14" ht="22.5" customHeight="1">
      <c r="A190" s="307" t="s">
        <v>24273</v>
      </c>
      <c r="B190" s="313">
        <v>8806358512057</v>
      </c>
      <c r="C190" s="314" t="s">
        <v>25177</v>
      </c>
      <c r="D190" s="315" t="s">
        <v>25178</v>
      </c>
      <c r="E190" s="43">
        <v>2500</v>
      </c>
      <c r="F190" s="226">
        <v>0.48</v>
      </c>
      <c r="G190" s="316">
        <v>10</v>
      </c>
      <c r="H190" s="317">
        <f>Таблица64[[#This Row],[Розничная цена KRW]]*Таблица64[[#This Row],[Коэфициент стоимости]]</f>
        <v>1200</v>
      </c>
      <c r="I190" s="210" t="str">
        <f>IF($H$1="","Введите курс",Таблица64[[#This Row],[Оптовая цена KRW                       за 1шт]]/$H$1)</f>
        <v>Введите курс</v>
      </c>
      <c r="J190" s="318"/>
      <c r="K190" s="211">
        <f>Таблица64[[#This Row],[Заказ коробок ]]*Таблица64[[#This Row],[Кол-во шт в коробке]]</f>
        <v>0</v>
      </c>
      <c r="L190" s="212">
        <f>Таблица64[[#This Row],[Общее кол-во шт]]*Таблица64[[#This Row],[Оптовая цена KRW                       за 1шт]]</f>
        <v>0</v>
      </c>
      <c r="M190" s="227" t="str">
        <f>IFERROR(Таблица64[[#This Row],[Общее кол-во шт]]*Таблица64[[#This Row],[Оптовая цена USD                       за 1шт]],"")</f>
        <v/>
      </c>
      <c r="N190" s="319"/>
    </row>
    <row r="191" spans="1:14" ht="22.5" customHeight="1">
      <c r="A191" s="307" t="s">
        <v>24276</v>
      </c>
      <c r="B191" s="313">
        <v>8806358511999</v>
      </c>
      <c r="C191" s="314" t="s">
        <v>25175</v>
      </c>
      <c r="D191" s="315" t="s">
        <v>26377</v>
      </c>
      <c r="E191" s="43">
        <v>5000</v>
      </c>
      <c r="F191" s="226">
        <v>0.48</v>
      </c>
      <c r="G191" s="316">
        <v>10</v>
      </c>
      <c r="H191" s="317">
        <f>Таблица64[[#This Row],[Розничная цена KRW]]*Таблица64[[#This Row],[Коэфициент стоимости]]</f>
        <v>2400</v>
      </c>
      <c r="I191" s="210" t="str">
        <f>IF($H$1="","Введите курс",Таблица64[[#This Row],[Оптовая цена KRW                       за 1шт]]/$H$1)</f>
        <v>Введите курс</v>
      </c>
      <c r="J191" s="318"/>
      <c r="K191" s="211">
        <f>Таблица64[[#This Row],[Заказ коробок ]]*Таблица64[[#This Row],[Кол-во шт в коробке]]</f>
        <v>0</v>
      </c>
      <c r="L191" s="212">
        <f>Таблица64[[#This Row],[Общее кол-во шт]]*Таблица64[[#This Row],[Оптовая цена KRW                       за 1шт]]</f>
        <v>0</v>
      </c>
      <c r="M191" s="227" t="str">
        <f>IFERROR(Таблица64[[#This Row],[Общее кол-во шт]]*Таблица64[[#This Row],[Оптовая цена USD                       за 1шт]],"")</f>
        <v/>
      </c>
      <c r="N191" s="319"/>
    </row>
    <row r="192" spans="1:14" ht="22.5" customHeight="1">
      <c r="A192" s="307" t="s">
        <v>24279</v>
      </c>
      <c r="B192" s="313">
        <v>8806358517304</v>
      </c>
      <c r="C192" s="314" t="s">
        <v>24523</v>
      </c>
      <c r="D192" s="315" t="s">
        <v>26378</v>
      </c>
      <c r="E192" s="43">
        <v>5900</v>
      </c>
      <c r="F192" s="226">
        <v>0.48</v>
      </c>
      <c r="G192" s="316">
        <v>12</v>
      </c>
      <c r="H192" s="317">
        <f>Таблица64[[#This Row],[Розничная цена KRW]]*Таблица64[[#This Row],[Коэфициент стоимости]]</f>
        <v>2832</v>
      </c>
      <c r="I192" s="210" t="str">
        <f>IF($H$1="","Введите курс",Таблица64[[#This Row],[Оптовая цена KRW                       за 1шт]]/$H$1)</f>
        <v>Введите курс</v>
      </c>
      <c r="J192" s="318"/>
      <c r="K192" s="211">
        <f>Таблица64[[#This Row],[Заказ коробок ]]*Таблица64[[#This Row],[Кол-во шт в коробке]]</f>
        <v>0</v>
      </c>
      <c r="L192" s="212">
        <f>Таблица64[[#This Row],[Общее кол-во шт]]*Таблица64[[#This Row],[Оптовая цена KRW                       за 1шт]]</f>
        <v>0</v>
      </c>
      <c r="M192" s="227" t="str">
        <f>IFERROR(Таблица64[[#This Row],[Общее кол-во шт]]*Таблица64[[#This Row],[Оптовая цена USD                       за 1шт]],"")</f>
        <v/>
      </c>
      <c r="N192" s="319"/>
    </row>
    <row r="193" spans="1:14" ht="22.5" customHeight="1">
      <c r="A193" s="307" t="s">
        <v>24282</v>
      </c>
      <c r="B193" s="313">
        <v>8806358517298</v>
      </c>
      <c r="C193" s="314" t="s">
        <v>24520</v>
      </c>
      <c r="D193" s="315" t="s">
        <v>24521</v>
      </c>
      <c r="E193" s="43">
        <v>9900</v>
      </c>
      <c r="F193" s="226">
        <v>0.48</v>
      </c>
      <c r="G193" s="316">
        <v>12</v>
      </c>
      <c r="H193" s="317">
        <f>Таблица64[[#This Row],[Розничная цена KRW]]*Таблица64[[#This Row],[Коэфициент стоимости]]</f>
        <v>4752</v>
      </c>
      <c r="I193" s="210" t="str">
        <f>IF($H$1="","Введите курс",Таблица64[[#This Row],[Оптовая цена KRW                       за 1шт]]/$H$1)</f>
        <v>Введите курс</v>
      </c>
      <c r="J193" s="318"/>
      <c r="K193" s="211">
        <f>Таблица64[[#This Row],[Заказ коробок ]]*Таблица64[[#This Row],[Кол-во шт в коробке]]</f>
        <v>0</v>
      </c>
      <c r="L193" s="212">
        <f>Таблица64[[#This Row],[Общее кол-во шт]]*Таблица64[[#This Row],[Оптовая цена KRW                       за 1шт]]</f>
        <v>0</v>
      </c>
      <c r="M193" s="227" t="str">
        <f>IFERROR(Таблица64[[#This Row],[Общее кол-во шт]]*Таблица64[[#This Row],[Оптовая цена USD                       за 1шт]],"")</f>
        <v/>
      </c>
      <c r="N193" s="319"/>
    </row>
    <row r="194" spans="1:14" ht="22.5" customHeight="1">
      <c r="A194" s="307" t="s">
        <v>24285</v>
      </c>
      <c r="B194" s="313">
        <v>8806358520717</v>
      </c>
      <c r="C194" s="314" t="s">
        <v>24394</v>
      </c>
      <c r="D194" s="315" t="s">
        <v>26379</v>
      </c>
      <c r="E194" s="43">
        <v>6900</v>
      </c>
      <c r="F194" s="226">
        <v>0.48</v>
      </c>
      <c r="G194" s="316">
        <v>12</v>
      </c>
      <c r="H194" s="317">
        <f>Таблица64[[#This Row],[Розничная цена KRW]]*Таблица64[[#This Row],[Коэфициент стоимости]]</f>
        <v>3312</v>
      </c>
      <c r="I194" s="210" t="str">
        <f>IF($H$1="","Введите курс",Таблица64[[#This Row],[Оптовая цена KRW                       за 1шт]]/$H$1)</f>
        <v>Введите курс</v>
      </c>
      <c r="J194" s="318"/>
      <c r="K194" s="211">
        <f>Таблица64[[#This Row],[Заказ коробок ]]*Таблица64[[#This Row],[Кол-во шт в коробке]]</f>
        <v>0</v>
      </c>
      <c r="L194" s="212">
        <f>Таблица64[[#This Row],[Общее кол-во шт]]*Таблица64[[#This Row],[Оптовая цена KRW                       за 1шт]]</f>
        <v>0</v>
      </c>
      <c r="M194" s="227" t="str">
        <f>IFERROR(Таблица64[[#This Row],[Общее кол-во шт]]*Таблица64[[#This Row],[Оптовая цена USD                       за 1шт]],"")</f>
        <v/>
      </c>
      <c r="N194" s="319"/>
    </row>
    <row r="195" spans="1:14" ht="22.5" customHeight="1">
      <c r="A195" s="307" t="s">
        <v>24288</v>
      </c>
      <c r="B195" s="313">
        <v>8806358522988</v>
      </c>
      <c r="C195" s="314" t="s">
        <v>25006</v>
      </c>
      <c r="D195" s="315" t="s">
        <v>26380</v>
      </c>
      <c r="E195" s="43">
        <v>6000</v>
      </c>
      <c r="F195" s="226">
        <v>0.48</v>
      </c>
      <c r="G195" s="316">
        <v>12</v>
      </c>
      <c r="H195" s="317">
        <f>Таблица64[[#This Row],[Розничная цена KRW]]*Таблица64[[#This Row],[Коэфициент стоимости]]</f>
        <v>2880</v>
      </c>
      <c r="I195" s="210" t="str">
        <f>IF($H$1="","Введите курс",Таблица64[[#This Row],[Оптовая цена KRW                       за 1шт]]/$H$1)</f>
        <v>Введите курс</v>
      </c>
      <c r="J195" s="318"/>
      <c r="K195" s="211">
        <f>Таблица64[[#This Row],[Заказ коробок ]]*Таблица64[[#This Row],[Кол-во шт в коробке]]</f>
        <v>0</v>
      </c>
      <c r="L195" s="212">
        <f>Таблица64[[#This Row],[Общее кол-во шт]]*Таблица64[[#This Row],[Оптовая цена KRW                       за 1шт]]</f>
        <v>0</v>
      </c>
      <c r="M195" s="227" t="str">
        <f>IFERROR(Таблица64[[#This Row],[Общее кол-во шт]]*Таблица64[[#This Row],[Оптовая цена USD                       за 1шт]],"")</f>
        <v/>
      </c>
      <c r="N195" s="319"/>
    </row>
    <row r="196" spans="1:14" ht="22.5" customHeight="1">
      <c r="A196" s="307" t="s">
        <v>24291</v>
      </c>
      <c r="B196" s="313">
        <v>8806358522971</v>
      </c>
      <c r="C196" s="314" t="s">
        <v>25004</v>
      </c>
      <c r="D196" s="315" t="s">
        <v>26381</v>
      </c>
      <c r="E196" s="43">
        <v>6000</v>
      </c>
      <c r="F196" s="226">
        <v>0.48</v>
      </c>
      <c r="G196" s="316">
        <v>12</v>
      </c>
      <c r="H196" s="317">
        <f>Таблица64[[#This Row],[Розничная цена KRW]]*Таблица64[[#This Row],[Коэфициент стоимости]]</f>
        <v>2880</v>
      </c>
      <c r="I196" s="210" t="str">
        <f>IF($H$1="","Введите курс",Таблица64[[#This Row],[Оптовая цена KRW                       за 1шт]]/$H$1)</f>
        <v>Введите курс</v>
      </c>
      <c r="J196" s="318"/>
      <c r="K196" s="211">
        <f>Таблица64[[#This Row],[Заказ коробок ]]*Таблица64[[#This Row],[Кол-во шт в коробке]]</f>
        <v>0</v>
      </c>
      <c r="L196" s="212">
        <f>Таблица64[[#This Row],[Общее кол-во шт]]*Таблица64[[#This Row],[Оптовая цена KRW                       за 1шт]]</f>
        <v>0</v>
      </c>
      <c r="M196" s="227" t="str">
        <f>IFERROR(Таблица64[[#This Row],[Общее кол-во шт]]*Таблица64[[#This Row],[Оптовая цена USD                       за 1шт]],"")</f>
        <v/>
      </c>
      <c r="N196" s="319"/>
    </row>
    <row r="197" spans="1:14" ht="22.5" customHeight="1">
      <c r="A197" s="307" t="s">
        <v>24294</v>
      </c>
      <c r="B197" s="313">
        <v>8806358522964</v>
      </c>
      <c r="C197" s="314" t="s">
        <v>25002</v>
      </c>
      <c r="D197" s="315" t="s">
        <v>26382</v>
      </c>
      <c r="E197" s="43">
        <v>6000</v>
      </c>
      <c r="F197" s="226">
        <v>0.48</v>
      </c>
      <c r="G197" s="316">
        <v>12</v>
      </c>
      <c r="H197" s="317">
        <f>Таблица64[[#This Row],[Розничная цена KRW]]*Таблица64[[#This Row],[Коэфициент стоимости]]</f>
        <v>2880</v>
      </c>
      <c r="I197" s="210" t="str">
        <f>IF($H$1="","Введите курс",Таблица64[[#This Row],[Оптовая цена KRW                       за 1шт]]/$H$1)</f>
        <v>Введите курс</v>
      </c>
      <c r="J197" s="318"/>
      <c r="K197" s="211">
        <f>Таблица64[[#This Row],[Заказ коробок ]]*Таблица64[[#This Row],[Кол-во шт в коробке]]</f>
        <v>0</v>
      </c>
      <c r="L197" s="212">
        <f>Таблица64[[#This Row],[Общее кол-во шт]]*Таблица64[[#This Row],[Оптовая цена KRW                       за 1шт]]</f>
        <v>0</v>
      </c>
      <c r="M197" s="227" t="str">
        <f>IFERROR(Таблица64[[#This Row],[Общее кол-во шт]]*Таблица64[[#This Row],[Оптовая цена USD                       за 1шт]],"")</f>
        <v/>
      </c>
      <c r="N197" s="319"/>
    </row>
    <row r="198" spans="1:14" ht="22.5" customHeight="1">
      <c r="A198" s="307" t="s">
        <v>24297</v>
      </c>
      <c r="B198" s="313">
        <v>8806358523640</v>
      </c>
      <c r="C198" s="314" t="s">
        <v>25000</v>
      </c>
      <c r="D198" s="315" t="s">
        <v>26383</v>
      </c>
      <c r="E198" s="43">
        <v>6000</v>
      </c>
      <c r="F198" s="226">
        <v>0.48</v>
      </c>
      <c r="G198" s="316">
        <v>12</v>
      </c>
      <c r="H198" s="317">
        <f>Таблица64[[#This Row],[Розничная цена KRW]]*Таблица64[[#This Row],[Коэфициент стоимости]]</f>
        <v>2880</v>
      </c>
      <c r="I198" s="210" t="str">
        <f>IF($H$1="","Введите курс",Таблица64[[#This Row],[Оптовая цена KRW                       за 1шт]]/$H$1)</f>
        <v>Введите курс</v>
      </c>
      <c r="J198" s="318"/>
      <c r="K198" s="211">
        <f>Таблица64[[#This Row],[Заказ коробок ]]*Таблица64[[#This Row],[Кол-во шт в коробке]]</f>
        <v>0</v>
      </c>
      <c r="L198" s="212">
        <f>Таблица64[[#This Row],[Общее кол-во шт]]*Таблица64[[#This Row],[Оптовая цена KRW                       за 1шт]]</f>
        <v>0</v>
      </c>
      <c r="M198" s="227" t="str">
        <f>IFERROR(Таблица64[[#This Row],[Общее кол-во шт]]*Таблица64[[#This Row],[Оптовая цена USD                       за 1шт]],"")</f>
        <v/>
      </c>
      <c r="N198" s="319"/>
    </row>
    <row r="199" spans="1:14" ht="22.5" customHeight="1">
      <c r="A199" s="307" t="s">
        <v>24299</v>
      </c>
      <c r="B199" s="313">
        <v>8806358522926</v>
      </c>
      <c r="C199" s="314" t="s">
        <v>24998</v>
      </c>
      <c r="D199" s="315" t="s">
        <v>26384</v>
      </c>
      <c r="E199" s="43">
        <v>6000</v>
      </c>
      <c r="F199" s="226">
        <v>0.48</v>
      </c>
      <c r="G199" s="316">
        <v>12</v>
      </c>
      <c r="H199" s="317">
        <f>Таблица64[[#This Row],[Розничная цена KRW]]*Таблица64[[#This Row],[Коэфициент стоимости]]</f>
        <v>2880</v>
      </c>
      <c r="I199" s="210" t="str">
        <f>IF($H$1="","Введите курс",Таблица64[[#This Row],[Оптовая цена KRW                       за 1шт]]/$H$1)</f>
        <v>Введите курс</v>
      </c>
      <c r="J199" s="318"/>
      <c r="K199" s="211">
        <f>Таблица64[[#This Row],[Заказ коробок ]]*Таблица64[[#This Row],[Кол-во шт в коробке]]</f>
        <v>0</v>
      </c>
      <c r="L199" s="212">
        <f>Таблица64[[#This Row],[Общее кол-во шт]]*Таблица64[[#This Row],[Оптовая цена KRW                       за 1шт]]</f>
        <v>0</v>
      </c>
      <c r="M199" s="227" t="str">
        <f>IFERROR(Таблица64[[#This Row],[Общее кол-во шт]]*Таблица64[[#This Row],[Оптовая цена USD                       за 1шт]],"")</f>
        <v/>
      </c>
      <c r="N199" s="319"/>
    </row>
    <row r="200" spans="1:14" ht="22.5" customHeight="1">
      <c r="A200" s="307" t="s">
        <v>24302</v>
      </c>
      <c r="B200" s="313">
        <v>8806358522919</v>
      </c>
      <c r="C200" s="314" t="s">
        <v>24996</v>
      </c>
      <c r="D200" s="315" t="s">
        <v>26385</v>
      </c>
      <c r="E200" s="43">
        <v>6000</v>
      </c>
      <c r="F200" s="226">
        <v>0.48</v>
      </c>
      <c r="G200" s="316">
        <v>12</v>
      </c>
      <c r="H200" s="317">
        <f>Таблица64[[#This Row],[Розничная цена KRW]]*Таблица64[[#This Row],[Коэфициент стоимости]]</f>
        <v>2880</v>
      </c>
      <c r="I200" s="210" t="str">
        <f>IF($H$1="","Введите курс",Таблица64[[#This Row],[Оптовая цена KRW                       за 1шт]]/$H$1)</f>
        <v>Введите курс</v>
      </c>
      <c r="J200" s="318"/>
      <c r="K200" s="211">
        <f>Таблица64[[#This Row],[Заказ коробок ]]*Таблица64[[#This Row],[Кол-во шт в коробке]]</f>
        <v>0</v>
      </c>
      <c r="L200" s="212">
        <f>Таблица64[[#This Row],[Общее кол-во шт]]*Таблица64[[#This Row],[Оптовая цена KRW                       за 1шт]]</f>
        <v>0</v>
      </c>
      <c r="M200" s="227" t="str">
        <f>IFERROR(Таблица64[[#This Row],[Общее кол-во шт]]*Таблица64[[#This Row],[Оптовая цена USD                       за 1шт]],"")</f>
        <v/>
      </c>
      <c r="N200" s="319"/>
    </row>
    <row r="201" spans="1:14" ht="22.5" customHeight="1">
      <c r="A201" s="307" t="s">
        <v>24305</v>
      </c>
      <c r="B201" s="313">
        <v>8806358512606</v>
      </c>
      <c r="C201" s="314" t="s">
        <v>24934</v>
      </c>
      <c r="D201" s="315" t="s">
        <v>26386</v>
      </c>
      <c r="E201" s="43">
        <v>6000</v>
      </c>
      <c r="F201" s="226">
        <v>0.48</v>
      </c>
      <c r="G201" s="316">
        <v>12</v>
      </c>
      <c r="H201" s="317">
        <f>Таблица64[[#This Row],[Розничная цена KRW]]*Таблица64[[#This Row],[Коэфициент стоимости]]</f>
        <v>2880</v>
      </c>
      <c r="I201" s="210" t="str">
        <f>IF($H$1="","Введите курс",Таблица64[[#This Row],[Оптовая цена KRW                       за 1шт]]/$H$1)</f>
        <v>Введите курс</v>
      </c>
      <c r="J201" s="318"/>
      <c r="K201" s="211">
        <f>Таблица64[[#This Row],[Заказ коробок ]]*Таблица64[[#This Row],[Кол-во шт в коробке]]</f>
        <v>0</v>
      </c>
      <c r="L201" s="212">
        <f>Таблица64[[#This Row],[Общее кол-во шт]]*Таблица64[[#This Row],[Оптовая цена KRW                       за 1шт]]</f>
        <v>0</v>
      </c>
      <c r="M201" s="227" t="str">
        <f>IFERROR(Таблица64[[#This Row],[Общее кол-во шт]]*Таблица64[[#This Row],[Оптовая цена USD                       за 1шт]],"")</f>
        <v/>
      </c>
      <c r="N201" s="319"/>
    </row>
    <row r="202" spans="1:14" ht="22.5" customHeight="1">
      <c r="A202" s="307" t="s">
        <v>24308</v>
      </c>
      <c r="B202" s="313">
        <v>8806358512552</v>
      </c>
      <c r="C202" s="314" t="s">
        <v>24911</v>
      </c>
      <c r="D202" s="315" t="s">
        <v>26387</v>
      </c>
      <c r="E202" s="43">
        <v>4500</v>
      </c>
      <c r="F202" s="226">
        <v>0.48</v>
      </c>
      <c r="G202" s="316">
        <v>12</v>
      </c>
      <c r="H202" s="317">
        <f>Таблица64[[#This Row],[Розничная цена KRW]]*Таблица64[[#This Row],[Коэфициент стоимости]]</f>
        <v>2160</v>
      </c>
      <c r="I202" s="210" t="str">
        <f>IF($H$1="","Введите курс",Таблица64[[#This Row],[Оптовая цена KRW                       за 1шт]]/$H$1)</f>
        <v>Введите курс</v>
      </c>
      <c r="J202" s="318"/>
      <c r="K202" s="211">
        <f>Таблица64[[#This Row],[Заказ коробок ]]*Таблица64[[#This Row],[Кол-во шт в коробке]]</f>
        <v>0</v>
      </c>
      <c r="L202" s="212">
        <f>Таблица64[[#This Row],[Общее кол-во шт]]*Таблица64[[#This Row],[Оптовая цена KRW                       за 1шт]]</f>
        <v>0</v>
      </c>
      <c r="M202" s="227" t="str">
        <f>IFERROR(Таблица64[[#This Row],[Общее кол-во шт]]*Таблица64[[#This Row],[Оптовая цена USD                       за 1шт]],"")</f>
        <v/>
      </c>
      <c r="N202" s="319"/>
    </row>
    <row r="203" spans="1:14" ht="22.5" customHeight="1">
      <c r="A203" s="307" t="s">
        <v>24311</v>
      </c>
      <c r="B203" s="313">
        <v>8806358512545</v>
      </c>
      <c r="C203" s="314" t="s">
        <v>24909</v>
      </c>
      <c r="D203" s="315" t="s">
        <v>26388</v>
      </c>
      <c r="E203" s="43">
        <v>4500</v>
      </c>
      <c r="F203" s="226">
        <v>0.48</v>
      </c>
      <c r="G203" s="316">
        <v>12</v>
      </c>
      <c r="H203" s="317">
        <f>Таблица64[[#This Row],[Розничная цена KRW]]*Таблица64[[#This Row],[Коэфициент стоимости]]</f>
        <v>2160</v>
      </c>
      <c r="I203" s="210" t="str">
        <f>IF($H$1="","Введите курс",Таблица64[[#This Row],[Оптовая цена KRW                       за 1шт]]/$H$1)</f>
        <v>Введите курс</v>
      </c>
      <c r="J203" s="318"/>
      <c r="K203" s="211">
        <f>Таблица64[[#This Row],[Заказ коробок ]]*Таблица64[[#This Row],[Кол-во шт в коробке]]</f>
        <v>0</v>
      </c>
      <c r="L203" s="212">
        <f>Таблица64[[#This Row],[Общее кол-во шт]]*Таблица64[[#This Row],[Оптовая цена KRW                       за 1шт]]</f>
        <v>0</v>
      </c>
      <c r="M203" s="227" t="str">
        <f>IFERROR(Таблица64[[#This Row],[Общее кол-во шт]]*Таблица64[[#This Row],[Оптовая цена USD                       за 1шт]],"")</f>
        <v/>
      </c>
      <c r="N203" s="319"/>
    </row>
    <row r="204" spans="1:14" ht="22.5" customHeight="1">
      <c r="A204" s="307" t="s">
        <v>24314</v>
      </c>
      <c r="B204" s="313">
        <v>8806358511661</v>
      </c>
      <c r="C204" s="314" t="s">
        <v>25276</v>
      </c>
      <c r="D204" s="315" t="s">
        <v>26389</v>
      </c>
      <c r="E204" s="43">
        <v>8800</v>
      </c>
      <c r="F204" s="226">
        <v>0.48</v>
      </c>
      <c r="G204" s="316">
        <v>12</v>
      </c>
      <c r="H204" s="317">
        <f>Таблица64[[#This Row],[Розничная цена KRW]]*Таблица64[[#This Row],[Коэфициент стоимости]]</f>
        <v>4224</v>
      </c>
      <c r="I204" s="210" t="str">
        <f>IF($H$1="","Введите курс",Таблица64[[#This Row],[Оптовая цена KRW                       за 1шт]]/$H$1)</f>
        <v>Введите курс</v>
      </c>
      <c r="J204" s="318"/>
      <c r="K204" s="211">
        <f>Таблица64[[#This Row],[Заказ коробок ]]*Таблица64[[#This Row],[Кол-во шт в коробке]]</f>
        <v>0</v>
      </c>
      <c r="L204" s="212">
        <f>Таблица64[[#This Row],[Общее кол-во шт]]*Таблица64[[#This Row],[Оптовая цена KRW                       за 1шт]]</f>
        <v>0</v>
      </c>
      <c r="M204" s="227" t="str">
        <f>IFERROR(Таблица64[[#This Row],[Общее кол-во шт]]*Таблица64[[#This Row],[Оптовая цена USD                       за 1шт]],"")</f>
        <v/>
      </c>
      <c r="N204" s="319"/>
    </row>
    <row r="205" spans="1:14" ht="22.5" customHeight="1">
      <c r="A205" s="307" t="s">
        <v>24317</v>
      </c>
      <c r="B205" s="313">
        <v>8806358586539</v>
      </c>
      <c r="C205" s="314" t="s">
        <v>25278</v>
      </c>
      <c r="D205" s="315" t="s">
        <v>25279</v>
      </c>
      <c r="E205" s="43">
        <v>8800</v>
      </c>
      <c r="F205" s="226">
        <v>0.48</v>
      </c>
      <c r="G205" s="316">
        <v>12</v>
      </c>
      <c r="H205" s="317">
        <f>Таблица64[[#This Row],[Розничная цена KRW]]*Таблица64[[#This Row],[Коэфициент стоимости]]</f>
        <v>4224</v>
      </c>
      <c r="I205" s="210" t="str">
        <f>IF($H$1="","Введите курс",Таблица64[[#This Row],[Оптовая цена KRW                       за 1шт]]/$H$1)</f>
        <v>Введите курс</v>
      </c>
      <c r="J205" s="318"/>
      <c r="K205" s="211">
        <f>Таблица64[[#This Row],[Заказ коробок ]]*Таблица64[[#This Row],[Кол-во шт в коробке]]</f>
        <v>0</v>
      </c>
      <c r="L205" s="212">
        <f>Таблица64[[#This Row],[Общее кол-во шт]]*Таблица64[[#This Row],[Оптовая цена KRW                       за 1шт]]</f>
        <v>0</v>
      </c>
      <c r="M205" s="227" t="str">
        <f>IFERROR(Таблица64[[#This Row],[Общее кол-во шт]]*Таблица64[[#This Row],[Оптовая цена USD                       за 1шт]],"")</f>
        <v/>
      </c>
      <c r="N205" s="319"/>
    </row>
    <row r="206" spans="1:14" ht="22.5" customHeight="1">
      <c r="A206" s="307" t="s">
        <v>24320</v>
      </c>
      <c r="B206" s="313">
        <v>8806358511654</v>
      </c>
      <c r="C206" s="314" t="s">
        <v>25282</v>
      </c>
      <c r="D206" s="315" t="s">
        <v>26390</v>
      </c>
      <c r="E206" s="43">
        <v>10800</v>
      </c>
      <c r="F206" s="226">
        <v>0.48</v>
      </c>
      <c r="G206" s="316">
        <v>6</v>
      </c>
      <c r="H206" s="317">
        <f>Таблица64[[#This Row],[Розничная цена KRW]]*Таблица64[[#This Row],[Коэфициент стоимости]]</f>
        <v>5184</v>
      </c>
      <c r="I206" s="210" t="str">
        <f>IF($H$1="","Введите курс",Таблица64[[#This Row],[Оптовая цена KRW                       за 1шт]]/$H$1)</f>
        <v>Введите курс</v>
      </c>
      <c r="J206" s="318"/>
      <c r="K206" s="211">
        <f>Таблица64[[#This Row],[Заказ коробок ]]*Таблица64[[#This Row],[Кол-во шт в коробке]]</f>
        <v>0</v>
      </c>
      <c r="L206" s="212">
        <f>Таблица64[[#This Row],[Общее кол-во шт]]*Таблица64[[#This Row],[Оптовая цена KRW                       за 1шт]]</f>
        <v>0</v>
      </c>
      <c r="M206" s="227" t="str">
        <f>IFERROR(Таблица64[[#This Row],[Общее кол-во шт]]*Таблица64[[#This Row],[Оптовая цена USD                       за 1шт]],"")</f>
        <v/>
      </c>
      <c r="N206" s="319"/>
    </row>
    <row r="207" spans="1:14" ht="22.5" customHeight="1">
      <c r="A207" s="307" t="s">
        <v>24323</v>
      </c>
      <c r="B207" s="313">
        <v>8806358512613</v>
      </c>
      <c r="C207" s="314" t="s">
        <v>24936</v>
      </c>
      <c r="D207" s="315" t="s">
        <v>26391</v>
      </c>
      <c r="E207" s="43">
        <v>6000</v>
      </c>
      <c r="F207" s="226">
        <v>0.48</v>
      </c>
      <c r="G207" s="316">
        <v>12</v>
      </c>
      <c r="H207" s="317">
        <f>Таблица64[[#This Row],[Розничная цена KRW]]*Таблица64[[#This Row],[Коэфициент стоимости]]</f>
        <v>2880</v>
      </c>
      <c r="I207" s="210" t="str">
        <f>IF($H$1="","Введите курс",Таблица64[[#This Row],[Оптовая цена KRW                       за 1шт]]/$H$1)</f>
        <v>Введите курс</v>
      </c>
      <c r="J207" s="318"/>
      <c r="K207" s="211">
        <f>Таблица64[[#This Row],[Заказ коробок ]]*Таблица64[[#This Row],[Кол-во шт в коробке]]</f>
        <v>0</v>
      </c>
      <c r="L207" s="212">
        <f>Таблица64[[#This Row],[Общее кол-во шт]]*Таблица64[[#This Row],[Оптовая цена KRW                       за 1шт]]</f>
        <v>0</v>
      </c>
      <c r="M207" s="227" t="str">
        <f>IFERROR(Таблица64[[#This Row],[Общее кол-во шт]]*Таблица64[[#This Row],[Оптовая цена USD                       за 1шт]],"")</f>
        <v/>
      </c>
      <c r="N207" s="319"/>
    </row>
    <row r="208" spans="1:14" ht="22.5" customHeight="1">
      <c r="A208" s="307" t="s">
        <v>24325</v>
      </c>
      <c r="B208" s="313">
        <v>8806358517458</v>
      </c>
      <c r="C208" s="314" t="s">
        <v>25286</v>
      </c>
      <c r="D208" s="315" t="s">
        <v>26392</v>
      </c>
      <c r="E208" s="43">
        <v>7500</v>
      </c>
      <c r="F208" s="226">
        <v>0.48</v>
      </c>
      <c r="G208" s="316">
        <v>6</v>
      </c>
      <c r="H208" s="317">
        <f>Таблица64[[#This Row],[Розничная цена KRW]]*Таблица64[[#This Row],[Коэфициент стоимости]]</f>
        <v>3600</v>
      </c>
      <c r="I208" s="210" t="str">
        <f>IF($H$1="","Введите курс",Таблица64[[#This Row],[Оптовая цена KRW                       за 1шт]]/$H$1)</f>
        <v>Введите курс</v>
      </c>
      <c r="J208" s="318"/>
      <c r="K208" s="211">
        <f>Таблица64[[#This Row],[Заказ коробок ]]*Таблица64[[#This Row],[Кол-во шт в коробке]]</f>
        <v>0</v>
      </c>
      <c r="L208" s="212">
        <f>Таблица64[[#This Row],[Общее кол-во шт]]*Таблица64[[#This Row],[Оптовая цена KRW                       за 1шт]]</f>
        <v>0</v>
      </c>
      <c r="M208" s="227" t="str">
        <f>IFERROR(Таблица64[[#This Row],[Общее кол-во шт]]*Таблица64[[#This Row],[Оптовая цена USD                       за 1шт]],"")</f>
        <v/>
      </c>
      <c r="N208" s="319"/>
    </row>
    <row r="209" spans="1:14" ht="22.5" customHeight="1">
      <c r="A209" s="307" t="s">
        <v>24328</v>
      </c>
      <c r="B209" s="313">
        <v>8806358513894</v>
      </c>
      <c r="C209" s="314" t="s">
        <v>24930</v>
      </c>
      <c r="D209" s="315" t="s">
        <v>26393</v>
      </c>
      <c r="E209" s="43">
        <v>6000</v>
      </c>
      <c r="F209" s="226">
        <v>0.48</v>
      </c>
      <c r="G209" s="316">
        <v>12</v>
      </c>
      <c r="H209" s="317">
        <f>Таблица64[[#This Row],[Розничная цена KRW]]*Таблица64[[#This Row],[Коэфициент стоимости]]</f>
        <v>2880</v>
      </c>
      <c r="I209" s="210" t="str">
        <f>IF($H$1="","Введите курс",Таблица64[[#This Row],[Оптовая цена KRW                       за 1шт]]/$H$1)</f>
        <v>Введите курс</v>
      </c>
      <c r="J209" s="318"/>
      <c r="K209" s="211">
        <f>Таблица64[[#This Row],[Заказ коробок ]]*Таблица64[[#This Row],[Кол-во шт в коробке]]</f>
        <v>0</v>
      </c>
      <c r="L209" s="212">
        <f>Таблица64[[#This Row],[Общее кол-во шт]]*Таблица64[[#This Row],[Оптовая цена KRW                       за 1шт]]</f>
        <v>0</v>
      </c>
      <c r="M209" s="227" t="str">
        <f>IFERROR(Таблица64[[#This Row],[Общее кол-во шт]]*Таблица64[[#This Row],[Оптовая цена USD                       за 1шт]],"")</f>
        <v/>
      </c>
      <c r="N209" s="319"/>
    </row>
    <row r="210" spans="1:14" ht="22.5" customHeight="1">
      <c r="A210" s="307" t="s">
        <v>24331</v>
      </c>
      <c r="B210" s="313">
        <v>8806358513887</v>
      </c>
      <c r="C210" s="314" t="s">
        <v>24928</v>
      </c>
      <c r="D210" s="315" t="s">
        <v>26394</v>
      </c>
      <c r="E210" s="43">
        <v>6000</v>
      </c>
      <c r="F210" s="226">
        <v>0.48</v>
      </c>
      <c r="G210" s="316">
        <v>12</v>
      </c>
      <c r="H210" s="317">
        <f>Таблица64[[#This Row],[Розничная цена KRW]]*Таблица64[[#This Row],[Коэфициент стоимости]]</f>
        <v>2880</v>
      </c>
      <c r="I210" s="210" t="str">
        <f>IF($H$1="","Введите курс",Таблица64[[#This Row],[Оптовая цена KRW                       за 1шт]]/$H$1)</f>
        <v>Введите курс</v>
      </c>
      <c r="J210" s="318"/>
      <c r="K210" s="211">
        <f>Таблица64[[#This Row],[Заказ коробок ]]*Таблица64[[#This Row],[Кол-во шт в коробке]]</f>
        <v>0</v>
      </c>
      <c r="L210" s="212">
        <f>Таблица64[[#This Row],[Общее кол-во шт]]*Таблица64[[#This Row],[Оптовая цена KRW                       за 1шт]]</f>
        <v>0</v>
      </c>
      <c r="M210" s="227" t="str">
        <f>IFERROR(Таблица64[[#This Row],[Общее кол-во шт]]*Таблица64[[#This Row],[Оптовая цена USD                       за 1шт]],"")</f>
        <v/>
      </c>
      <c r="N210" s="319"/>
    </row>
    <row r="211" spans="1:14" ht="22.5" customHeight="1">
      <c r="A211" s="307" t="s">
        <v>24334</v>
      </c>
      <c r="B211" s="313">
        <v>8806358513900</v>
      </c>
      <c r="C211" s="314" t="s">
        <v>24932</v>
      </c>
      <c r="D211" s="315" t="s">
        <v>26395</v>
      </c>
      <c r="E211" s="43">
        <v>6000</v>
      </c>
      <c r="F211" s="226">
        <v>0.48</v>
      </c>
      <c r="G211" s="316">
        <v>12</v>
      </c>
      <c r="H211" s="317">
        <f>Таблица64[[#This Row],[Розничная цена KRW]]*Таблица64[[#This Row],[Коэфициент стоимости]]</f>
        <v>2880</v>
      </c>
      <c r="I211" s="210" t="str">
        <f>IF($H$1="","Введите курс",Таблица64[[#This Row],[Оптовая цена KRW                       за 1шт]]/$H$1)</f>
        <v>Введите курс</v>
      </c>
      <c r="J211" s="318"/>
      <c r="K211" s="211">
        <f>Таблица64[[#This Row],[Заказ коробок ]]*Таблица64[[#This Row],[Кол-во шт в коробке]]</f>
        <v>0</v>
      </c>
      <c r="L211" s="212">
        <f>Таблица64[[#This Row],[Общее кол-во шт]]*Таблица64[[#This Row],[Оптовая цена KRW                       за 1шт]]</f>
        <v>0</v>
      </c>
      <c r="M211" s="227" t="str">
        <f>IFERROR(Таблица64[[#This Row],[Общее кол-во шт]]*Таблица64[[#This Row],[Оптовая цена USD                       за 1шт]],"")</f>
        <v/>
      </c>
      <c r="N211" s="319"/>
    </row>
    <row r="212" spans="1:14" ht="22.5" customHeight="1">
      <c r="A212" s="307" t="s">
        <v>24337</v>
      </c>
      <c r="B212" s="313">
        <v>8806358512620</v>
      </c>
      <c r="C212" s="314" t="s">
        <v>24938</v>
      </c>
      <c r="D212" s="315" t="s">
        <v>26396</v>
      </c>
      <c r="E212" s="43">
        <v>6000</v>
      </c>
      <c r="F212" s="226">
        <v>0.48</v>
      </c>
      <c r="G212" s="316">
        <v>12</v>
      </c>
      <c r="H212" s="317">
        <f>Таблица64[[#This Row],[Розничная цена KRW]]*Таблица64[[#This Row],[Коэфициент стоимости]]</f>
        <v>2880</v>
      </c>
      <c r="I212" s="210" t="str">
        <f>IF($H$1="","Введите курс",Таблица64[[#This Row],[Оптовая цена KRW                       за 1шт]]/$H$1)</f>
        <v>Введите курс</v>
      </c>
      <c r="J212" s="318"/>
      <c r="K212" s="211">
        <f>Таблица64[[#This Row],[Заказ коробок ]]*Таблица64[[#This Row],[Кол-во шт в коробке]]</f>
        <v>0</v>
      </c>
      <c r="L212" s="212">
        <f>Таблица64[[#This Row],[Общее кол-во шт]]*Таблица64[[#This Row],[Оптовая цена KRW                       за 1шт]]</f>
        <v>0</v>
      </c>
      <c r="M212" s="227" t="str">
        <f>IFERROR(Таблица64[[#This Row],[Общее кол-во шт]]*Таблица64[[#This Row],[Оптовая цена USD                       за 1шт]],"")</f>
        <v/>
      </c>
      <c r="N212" s="319"/>
    </row>
    <row r="213" spans="1:14" ht="22.5" customHeight="1">
      <c r="A213" s="307" t="s">
        <v>24340</v>
      </c>
      <c r="B213" s="313">
        <v>8806358512354</v>
      </c>
      <c r="C213" s="314" t="s">
        <v>24646</v>
      </c>
      <c r="D213" s="315" t="s">
        <v>26397</v>
      </c>
      <c r="E213" s="43">
        <v>8500</v>
      </c>
      <c r="F213" s="226">
        <v>0.48</v>
      </c>
      <c r="G213" s="316">
        <v>12</v>
      </c>
      <c r="H213" s="317">
        <f>Таблица64[[#This Row],[Розничная цена KRW]]*Таблица64[[#This Row],[Коэфициент стоимости]]</f>
        <v>4080</v>
      </c>
      <c r="I213" s="210" t="str">
        <f>IF($H$1="","Введите курс",Таблица64[[#This Row],[Оптовая цена KRW                       за 1шт]]/$H$1)</f>
        <v>Введите курс</v>
      </c>
      <c r="J213" s="318"/>
      <c r="K213" s="211">
        <f>Таблица64[[#This Row],[Заказ коробок ]]*Таблица64[[#This Row],[Кол-во шт в коробке]]</f>
        <v>0</v>
      </c>
      <c r="L213" s="212">
        <f>Таблица64[[#This Row],[Общее кол-во шт]]*Таблица64[[#This Row],[Оптовая цена KRW                       за 1шт]]</f>
        <v>0</v>
      </c>
      <c r="M213" s="227" t="str">
        <f>IFERROR(Таблица64[[#This Row],[Общее кол-во шт]]*Таблица64[[#This Row],[Оптовая цена USD                       за 1шт]],"")</f>
        <v/>
      </c>
      <c r="N213" s="319"/>
    </row>
    <row r="214" spans="1:14" ht="22.5" customHeight="1">
      <c r="A214" s="307" t="s">
        <v>24342</v>
      </c>
      <c r="B214" s="313">
        <v>8806358512347</v>
      </c>
      <c r="C214" s="314" t="s">
        <v>24644</v>
      </c>
      <c r="D214" s="315" t="s">
        <v>26398</v>
      </c>
      <c r="E214" s="43">
        <v>8500</v>
      </c>
      <c r="F214" s="226">
        <v>0.48</v>
      </c>
      <c r="G214" s="316">
        <v>12</v>
      </c>
      <c r="H214" s="317">
        <f>Таблица64[[#This Row],[Розничная цена KRW]]*Таблица64[[#This Row],[Коэфициент стоимости]]</f>
        <v>4080</v>
      </c>
      <c r="I214" s="210" t="str">
        <f>IF($H$1="","Введите курс",Таблица64[[#This Row],[Оптовая цена KRW                       за 1шт]]/$H$1)</f>
        <v>Введите курс</v>
      </c>
      <c r="J214" s="318"/>
      <c r="K214" s="211">
        <f>Таблица64[[#This Row],[Заказ коробок ]]*Таблица64[[#This Row],[Кол-во шт в коробке]]</f>
        <v>0</v>
      </c>
      <c r="L214" s="212">
        <f>Таблица64[[#This Row],[Общее кол-во шт]]*Таблица64[[#This Row],[Оптовая цена KRW                       за 1шт]]</f>
        <v>0</v>
      </c>
      <c r="M214" s="227" t="str">
        <f>IFERROR(Таблица64[[#This Row],[Общее кол-во шт]]*Таблица64[[#This Row],[Оптовая цена USD                       за 1шт]],"")</f>
        <v/>
      </c>
      <c r="N214" s="319"/>
    </row>
    <row r="215" spans="1:14" ht="22.5" customHeight="1">
      <c r="A215" s="307" t="s">
        <v>24344</v>
      </c>
      <c r="B215" s="313">
        <v>8806358509330</v>
      </c>
      <c r="C215" s="314" t="s">
        <v>24030</v>
      </c>
      <c r="D215" s="315" t="s">
        <v>26399</v>
      </c>
      <c r="E215" s="43">
        <v>24000</v>
      </c>
      <c r="F215" s="226">
        <v>0.48</v>
      </c>
      <c r="G215" s="316">
        <v>6</v>
      </c>
      <c r="H215" s="317">
        <f>Таблица64[[#This Row],[Розничная цена KRW]]*Таблица64[[#This Row],[Коэфициент стоимости]]</f>
        <v>11520</v>
      </c>
      <c r="I215" s="210" t="str">
        <f>IF($H$1="","Введите курс",Таблица64[[#This Row],[Оптовая цена KRW                       за 1шт]]/$H$1)</f>
        <v>Введите курс</v>
      </c>
      <c r="J215" s="318"/>
      <c r="K215" s="211">
        <f>Таблица64[[#This Row],[Заказ коробок ]]*Таблица64[[#This Row],[Кол-во шт в коробке]]</f>
        <v>0</v>
      </c>
      <c r="L215" s="212">
        <f>Таблица64[[#This Row],[Общее кол-во шт]]*Таблица64[[#This Row],[Оптовая цена KRW                       за 1шт]]</f>
        <v>0</v>
      </c>
      <c r="M215" s="227" t="str">
        <f>IFERROR(Таблица64[[#This Row],[Общее кол-во шт]]*Таблица64[[#This Row],[Оптовая цена USD                       за 1шт]],"")</f>
        <v/>
      </c>
      <c r="N215" s="319"/>
    </row>
    <row r="216" spans="1:14" ht="22.5" customHeight="1">
      <c r="A216" s="307" t="s">
        <v>24347</v>
      </c>
      <c r="B216" s="313">
        <v>8806358512361</v>
      </c>
      <c r="C216" s="314" t="s">
        <v>24648</v>
      </c>
      <c r="D216" s="315" t="s">
        <v>26400</v>
      </c>
      <c r="E216" s="43">
        <v>8500</v>
      </c>
      <c r="F216" s="226">
        <v>0.48</v>
      </c>
      <c r="G216" s="316">
        <v>12</v>
      </c>
      <c r="H216" s="317">
        <f>Таблица64[[#This Row],[Розничная цена KRW]]*Таблица64[[#This Row],[Коэфициент стоимости]]</f>
        <v>4080</v>
      </c>
      <c r="I216" s="210" t="str">
        <f>IF($H$1="","Введите курс",Таблица64[[#This Row],[Оптовая цена KRW                       за 1шт]]/$H$1)</f>
        <v>Введите курс</v>
      </c>
      <c r="J216" s="318"/>
      <c r="K216" s="211">
        <f>Таблица64[[#This Row],[Заказ коробок ]]*Таблица64[[#This Row],[Кол-во шт в коробке]]</f>
        <v>0</v>
      </c>
      <c r="L216" s="212">
        <f>Таблица64[[#This Row],[Общее кол-во шт]]*Таблица64[[#This Row],[Оптовая цена KRW                       за 1шт]]</f>
        <v>0</v>
      </c>
      <c r="M216" s="227" t="str">
        <f>IFERROR(Таблица64[[#This Row],[Общее кол-во шт]]*Таблица64[[#This Row],[Оптовая цена USD                       за 1шт]],"")</f>
        <v/>
      </c>
      <c r="N216" s="319"/>
    </row>
    <row r="217" spans="1:14" ht="22.5" customHeight="1">
      <c r="A217" s="307" t="s">
        <v>24349</v>
      </c>
      <c r="B217" s="313">
        <v>8806358509347</v>
      </c>
      <c r="C217" s="314" t="s">
        <v>24032</v>
      </c>
      <c r="D217" s="315" t="s">
        <v>26401</v>
      </c>
      <c r="E217" s="43">
        <v>24000</v>
      </c>
      <c r="F217" s="226">
        <v>0.48</v>
      </c>
      <c r="G217" s="316">
        <v>6</v>
      </c>
      <c r="H217" s="317">
        <f>Таблица64[[#This Row],[Розничная цена KRW]]*Таблица64[[#This Row],[Коэфициент стоимости]]</f>
        <v>11520</v>
      </c>
      <c r="I217" s="210" t="str">
        <f>IF($H$1="","Введите курс",Таблица64[[#This Row],[Оптовая цена KRW                       за 1шт]]/$H$1)</f>
        <v>Введите курс</v>
      </c>
      <c r="J217" s="318"/>
      <c r="K217" s="211">
        <f>Таблица64[[#This Row],[Заказ коробок ]]*Таблица64[[#This Row],[Кол-во шт в коробке]]</f>
        <v>0</v>
      </c>
      <c r="L217" s="212">
        <f>Таблица64[[#This Row],[Общее кол-во шт]]*Таблица64[[#This Row],[Оптовая цена KRW                       за 1шт]]</f>
        <v>0</v>
      </c>
      <c r="M217" s="227" t="str">
        <f>IFERROR(Таблица64[[#This Row],[Общее кол-во шт]]*Таблица64[[#This Row],[Оптовая цена USD                       за 1шт]],"")</f>
        <v/>
      </c>
      <c r="N217" s="319"/>
    </row>
    <row r="218" spans="1:14" ht="22.5" customHeight="1">
      <c r="A218" s="307" t="s">
        <v>24352</v>
      </c>
      <c r="B218" s="313">
        <v>8806358541514</v>
      </c>
      <c r="C218" s="314" t="s">
        <v>24650</v>
      </c>
      <c r="D218" s="315" t="s">
        <v>26402</v>
      </c>
      <c r="E218" s="43">
        <v>8500</v>
      </c>
      <c r="F218" s="226">
        <v>0.48</v>
      </c>
      <c r="G218" s="316">
        <v>12</v>
      </c>
      <c r="H218" s="317">
        <f>Таблица64[[#This Row],[Розничная цена KRW]]*Таблица64[[#This Row],[Коэфициент стоимости]]</f>
        <v>4080</v>
      </c>
      <c r="I218" s="210" t="str">
        <f>IF($H$1="","Введите курс",Таблица64[[#This Row],[Оптовая цена KRW                       за 1шт]]/$H$1)</f>
        <v>Введите курс</v>
      </c>
      <c r="J218" s="318"/>
      <c r="K218" s="211">
        <f>Таблица64[[#This Row],[Заказ коробок ]]*Таблица64[[#This Row],[Кол-во шт в коробке]]</f>
        <v>0</v>
      </c>
      <c r="L218" s="212">
        <f>Таблица64[[#This Row],[Общее кол-во шт]]*Таблица64[[#This Row],[Оптовая цена KRW                       за 1шт]]</f>
        <v>0</v>
      </c>
      <c r="M218" s="227" t="str">
        <f>IFERROR(Таблица64[[#This Row],[Общее кол-во шт]]*Таблица64[[#This Row],[Оптовая цена USD                       за 1шт]],"")</f>
        <v/>
      </c>
      <c r="N218" s="319"/>
    </row>
    <row r="219" spans="1:14" ht="22.5" customHeight="1">
      <c r="A219" s="307" t="s">
        <v>24355</v>
      </c>
      <c r="B219" s="313">
        <v>8806358509354</v>
      </c>
      <c r="C219" s="314" t="s">
        <v>24034</v>
      </c>
      <c r="D219" s="315" t="s">
        <v>24035</v>
      </c>
      <c r="E219" s="43">
        <v>24000</v>
      </c>
      <c r="F219" s="226">
        <v>0.48</v>
      </c>
      <c r="G219" s="316">
        <v>6</v>
      </c>
      <c r="H219" s="317">
        <f>Таблица64[[#This Row],[Розничная цена KRW]]*Таблица64[[#This Row],[Коэфициент стоимости]]</f>
        <v>11520</v>
      </c>
      <c r="I219" s="210" t="str">
        <f>IF($H$1="","Введите курс",Таблица64[[#This Row],[Оптовая цена KRW                       за 1шт]]/$H$1)</f>
        <v>Введите курс</v>
      </c>
      <c r="J219" s="318"/>
      <c r="K219" s="211">
        <f>Таблица64[[#This Row],[Заказ коробок ]]*Таблица64[[#This Row],[Кол-во шт в коробке]]</f>
        <v>0</v>
      </c>
      <c r="L219" s="212">
        <f>Таблица64[[#This Row],[Общее кол-во шт]]*Таблица64[[#This Row],[Оптовая цена KRW                       за 1шт]]</f>
        <v>0</v>
      </c>
      <c r="M219" s="227" t="str">
        <f>IFERROR(Таблица64[[#This Row],[Общее кол-во шт]]*Таблица64[[#This Row],[Оптовая цена USD                       за 1шт]],"")</f>
        <v/>
      </c>
      <c r="N219" s="319"/>
    </row>
    <row r="220" spans="1:14" ht="22.5" customHeight="1">
      <c r="A220" s="307" t="s">
        <v>24358</v>
      </c>
      <c r="B220" s="313">
        <v>8806358509279</v>
      </c>
      <c r="C220" s="314" t="s">
        <v>24026</v>
      </c>
      <c r="D220" s="315" t="s">
        <v>26403</v>
      </c>
      <c r="E220" s="43">
        <v>28000</v>
      </c>
      <c r="F220" s="226">
        <v>0.48</v>
      </c>
      <c r="G220" s="316">
        <v>6</v>
      </c>
      <c r="H220" s="317">
        <f>Таблица64[[#This Row],[Розничная цена KRW]]*Таблица64[[#This Row],[Коэфициент стоимости]]</f>
        <v>13440</v>
      </c>
      <c r="I220" s="210" t="str">
        <f>IF($H$1="","Введите курс",Таблица64[[#This Row],[Оптовая цена KRW                       за 1шт]]/$H$1)</f>
        <v>Введите курс</v>
      </c>
      <c r="J220" s="318"/>
      <c r="K220" s="211">
        <f>Таблица64[[#This Row],[Заказ коробок ]]*Таблица64[[#This Row],[Кол-во шт в коробке]]</f>
        <v>0</v>
      </c>
      <c r="L220" s="212">
        <f>Таблица64[[#This Row],[Общее кол-во шт]]*Таблица64[[#This Row],[Оптовая цена KRW                       за 1шт]]</f>
        <v>0</v>
      </c>
      <c r="M220" s="227" t="str">
        <f>IFERROR(Таблица64[[#This Row],[Общее кол-во шт]]*Таблица64[[#This Row],[Оптовая цена USD                       за 1шт]],"")</f>
        <v/>
      </c>
      <c r="N220" s="319"/>
    </row>
    <row r="221" spans="1:14" ht="22.5" customHeight="1">
      <c r="A221" s="307" t="s">
        <v>24360</v>
      </c>
      <c r="B221" s="313">
        <v>8806358509309</v>
      </c>
      <c r="C221" s="314" t="s">
        <v>24028</v>
      </c>
      <c r="D221" s="315" t="s">
        <v>26404</v>
      </c>
      <c r="E221" s="43">
        <v>28000</v>
      </c>
      <c r="F221" s="226">
        <v>0.48</v>
      </c>
      <c r="G221" s="316">
        <v>6</v>
      </c>
      <c r="H221" s="317">
        <f>Таблица64[[#This Row],[Розничная цена KRW]]*Таблица64[[#This Row],[Коэфициент стоимости]]</f>
        <v>13440</v>
      </c>
      <c r="I221" s="210" t="str">
        <f>IF($H$1="","Введите курс",Таблица64[[#This Row],[Оптовая цена KRW                       за 1шт]]/$H$1)</f>
        <v>Введите курс</v>
      </c>
      <c r="J221" s="318"/>
      <c r="K221" s="211">
        <f>Таблица64[[#This Row],[Заказ коробок ]]*Таблица64[[#This Row],[Кол-во шт в коробке]]</f>
        <v>0</v>
      </c>
      <c r="L221" s="212">
        <f>Таблица64[[#This Row],[Общее кол-во шт]]*Таблица64[[#This Row],[Оптовая цена KRW                       за 1шт]]</f>
        <v>0</v>
      </c>
      <c r="M221" s="227" t="str">
        <f>IFERROR(Таблица64[[#This Row],[Общее кол-во шт]]*Таблица64[[#This Row],[Оптовая цена USD                       за 1шт]],"")</f>
        <v/>
      </c>
      <c r="N221" s="319"/>
    </row>
    <row r="222" spans="1:14" ht="22.5" customHeight="1">
      <c r="A222" s="307" t="s">
        <v>24363</v>
      </c>
      <c r="B222" s="313">
        <v>8806358511692</v>
      </c>
      <c r="C222" s="314" t="s">
        <v>25284</v>
      </c>
      <c r="D222" s="315" t="s">
        <v>26405</v>
      </c>
      <c r="E222" s="43">
        <v>9800</v>
      </c>
      <c r="F222" s="226">
        <v>0.48</v>
      </c>
      <c r="G222" s="316">
        <v>6</v>
      </c>
      <c r="H222" s="317">
        <f>Таблица64[[#This Row],[Розничная цена KRW]]*Таблица64[[#This Row],[Коэфициент стоимости]]</f>
        <v>4704</v>
      </c>
      <c r="I222" s="210" t="str">
        <f>IF($H$1="","Введите курс",Таблица64[[#This Row],[Оптовая цена KRW                       за 1шт]]/$H$1)</f>
        <v>Введите курс</v>
      </c>
      <c r="J222" s="318"/>
      <c r="K222" s="211">
        <f>Таблица64[[#This Row],[Заказ коробок ]]*Таблица64[[#This Row],[Кол-во шт в коробке]]</f>
        <v>0</v>
      </c>
      <c r="L222" s="212">
        <f>Таблица64[[#This Row],[Общее кол-во шт]]*Таблица64[[#This Row],[Оптовая цена KRW                       за 1шт]]</f>
        <v>0</v>
      </c>
      <c r="M222" s="227" t="str">
        <f>IFERROR(Таблица64[[#This Row],[Общее кол-во шт]]*Таблица64[[#This Row],[Оптовая цена USD                       за 1шт]],"")</f>
        <v/>
      </c>
      <c r="N222" s="319"/>
    </row>
    <row r="223" spans="1:14" ht="22.5" customHeight="1">
      <c r="A223" s="307" t="s">
        <v>24365</v>
      </c>
      <c r="B223" s="313">
        <v>8806358512644</v>
      </c>
      <c r="C223" s="314" t="s">
        <v>24940</v>
      </c>
      <c r="D223" s="315" t="s">
        <v>26406</v>
      </c>
      <c r="E223" s="43">
        <v>7800</v>
      </c>
      <c r="F223" s="226">
        <v>0.48</v>
      </c>
      <c r="G223" s="316">
        <v>12</v>
      </c>
      <c r="H223" s="317">
        <f>Таблица64[[#This Row],[Розничная цена KRW]]*Таблица64[[#This Row],[Коэфициент стоимости]]</f>
        <v>3744</v>
      </c>
      <c r="I223" s="210" t="str">
        <f>IF($H$1="","Введите курс",Таблица64[[#This Row],[Оптовая цена KRW                       за 1шт]]/$H$1)</f>
        <v>Введите курс</v>
      </c>
      <c r="J223" s="318"/>
      <c r="K223" s="211">
        <f>Таблица64[[#This Row],[Заказ коробок ]]*Таблица64[[#This Row],[Кол-во шт в коробке]]</f>
        <v>0</v>
      </c>
      <c r="L223" s="212">
        <f>Таблица64[[#This Row],[Общее кол-во шт]]*Таблица64[[#This Row],[Оптовая цена KRW                       за 1шт]]</f>
        <v>0</v>
      </c>
      <c r="M223" s="227" t="str">
        <f>IFERROR(Таблица64[[#This Row],[Общее кол-во шт]]*Таблица64[[#This Row],[Оптовая цена USD                       за 1шт]],"")</f>
        <v/>
      </c>
      <c r="N223" s="319"/>
    </row>
    <row r="224" spans="1:14" ht="22.5" customHeight="1">
      <c r="A224" s="307" t="s">
        <v>24368</v>
      </c>
      <c r="B224" s="313">
        <v>8806358512651</v>
      </c>
      <c r="C224" s="314" t="s">
        <v>24942</v>
      </c>
      <c r="D224" s="315" t="s">
        <v>26407</v>
      </c>
      <c r="E224" s="43">
        <v>7800</v>
      </c>
      <c r="F224" s="226">
        <v>0.48</v>
      </c>
      <c r="G224" s="316">
        <v>12</v>
      </c>
      <c r="H224" s="317">
        <f>Таблица64[[#This Row],[Розничная цена KRW]]*Таблица64[[#This Row],[Коэфициент стоимости]]</f>
        <v>3744</v>
      </c>
      <c r="I224" s="210" t="str">
        <f>IF($H$1="","Введите курс",Таблица64[[#This Row],[Оптовая цена KRW                       за 1шт]]/$H$1)</f>
        <v>Введите курс</v>
      </c>
      <c r="J224" s="318"/>
      <c r="K224" s="211">
        <f>Таблица64[[#This Row],[Заказ коробок ]]*Таблица64[[#This Row],[Кол-во шт в коробке]]</f>
        <v>0</v>
      </c>
      <c r="L224" s="212">
        <f>Таблица64[[#This Row],[Общее кол-во шт]]*Таблица64[[#This Row],[Оптовая цена KRW                       за 1шт]]</f>
        <v>0</v>
      </c>
      <c r="M224" s="227" t="str">
        <f>IFERROR(Таблица64[[#This Row],[Общее кол-во шт]]*Таблица64[[#This Row],[Оптовая цена USD                       за 1шт]],"")</f>
        <v/>
      </c>
      <c r="N224" s="319"/>
    </row>
    <row r="225" spans="1:14" ht="22.5" customHeight="1">
      <c r="A225" s="307" t="s">
        <v>24370</v>
      </c>
      <c r="B225" s="313">
        <v>8806358563073</v>
      </c>
      <c r="C225" s="314" t="s">
        <v>25255</v>
      </c>
      <c r="D225" s="315" t="s">
        <v>26408</v>
      </c>
      <c r="E225" s="43">
        <v>12500</v>
      </c>
      <c r="F225" s="226">
        <v>0.48</v>
      </c>
      <c r="G225" s="316">
        <v>6</v>
      </c>
      <c r="H225" s="317">
        <f>Таблица64[[#This Row],[Розничная цена KRW]]*Таблица64[[#This Row],[Коэфициент стоимости]]</f>
        <v>6000</v>
      </c>
      <c r="I225" s="210" t="str">
        <f>IF($H$1="","Введите курс",Таблица64[[#This Row],[Оптовая цена KRW                       за 1шт]]/$H$1)</f>
        <v>Введите курс</v>
      </c>
      <c r="J225" s="318"/>
      <c r="K225" s="211">
        <f>Таблица64[[#This Row],[Заказ коробок ]]*Таблица64[[#This Row],[Кол-во шт в коробке]]</f>
        <v>0</v>
      </c>
      <c r="L225" s="212">
        <f>Таблица64[[#This Row],[Общее кол-во шт]]*Таблица64[[#This Row],[Оптовая цена KRW                       за 1шт]]</f>
        <v>0</v>
      </c>
      <c r="M225" s="227" t="str">
        <f>IFERROR(Таблица64[[#This Row],[Общее кол-во шт]]*Таблица64[[#This Row],[Оптовая цена USD                       за 1шт]],"")</f>
        <v/>
      </c>
      <c r="N225" s="319"/>
    </row>
    <row r="226" spans="1:14" ht="22.5" customHeight="1">
      <c r="A226" s="307" t="s">
        <v>24373</v>
      </c>
      <c r="B226" s="313">
        <v>8806358505486</v>
      </c>
      <c r="C226" s="314" t="s">
        <v>24797</v>
      </c>
      <c r="D226" s="315" t="s">
        <v>26409</v>
      </c>
      <c r="E226" s="43">
        <v>9800</v>
      </c>
      <c r="F226" s="226">
        <v>0.48</v>
      </c>
      <c r="G226" s="316">
        <v>6</v>
      </c>
      <c r="H226" s="317">
        <f>Таблица64[[#This Row],[Розничная цена KRW]]*Таблица64[[#This Row],[Коэфициент стоимости]]</f>
        <v>4704</v>
      </c>
      <c r="I226" s="210" t="str">
        <f>IF($H$1="","Введите курс",Таблица64[[#This Row],[Оптовая цена KRW                       за 1шт]]/$H$1)</f>
        <v>Введите курс</v>
      </c>
      <c r="J226" s="318"/>
      <c r="K226" s="211">
        <f>Таблица64[[#This Row],[Заказ коробок ]]*Таблица64[[#This Row],[Кол-во шт в коробке]]</f>
        <v>0</v>
      </c>
      <c r="L226" s="212">
        <f>Таблица64[[#This Row],[Общее кол-во шт]]*Таблица64[[#This Row],[Оптовая цена KRW                       за 1шт]]</f>
        <v>0</v>
      </c>
      <c r="M226" s="227" t="str">
        <f>IFERROR(Таблица64[[#This Row],[Общее кол-во шт]]*Таблица64[[#This Row],[Оптовая цена USD                       за 1шт]],"")</f>
        <v/>
      </c>
      <c r="N226" s="319"/>
    </row>
    <row r="227" spans="1:14" ht="22.5" customHeight="1">
      <c r="A227" s="307" t="s">
        <v>24374</v>
      </c>
      <c r="B227" s="313">
        <v>8806358505493</v>
      </c>
      <c r="C227" s="314" t="s">
        <v>24805</v>
      </c>
      <c r="D227" s="315" t="s">
        <v>26410</v>
      </c>
      <c r="E227" s="43">
        <v>8800</v>
      </c>
      <c r="F227" s="226">
        <v>0.48</v>
      </c>
      <c r="G227" s="316">
        <v>6</v>
      </c>
      <c r="H227" s="317">
        <f>Таблица64[[#This Row],[Розничная цена KRW]]*Таблица64[[#This Row],[Коэфициент стоимости]]</f>
        <v>4224</v>
      </c>
      <c r="I227" s="210" t="str">
        <f>IF($H$1="","Введите курс",Таблица64[[#This Row],[Оптовая цена KRW                       за 1шт]]/$H$1)</f>
        <v>Введите курс</v>
      </c>
      <c r="J227" s="318"/>
      <c r="K227" s="211">
        <f>Таблица64[[#This Row],[Заказ коробок ]]*Таблица64[[#This Row],[Кол-во шт в коробке]]</f>
        <v>0</v>
      </c>
      <c r="L227" s="212">
        <f>Таблица64[[#This Row],[Общее кол-во шт]]*Таблица64[[#This Row],[Оптовая цена KRW                       за 1шт]]</f>
        <v>0</v>
      </c>
      <c r="M227" s="227" t="str">
        <f>IFERROR(Таблица64[[#This Row],[Общее кол-во шт]]*Таблица64[[#This Row],[Оптовая цена USD                       за 1шт]],"")</f>
        <v/>
      </c>
      <c r="N227" s="319"/>
    </row>
    <row r="228" spans="1:14" ht="22.5" customHeight="1">
      <c r="A228" s="307" t="s">
        <v>24376</v>
      </c>
      <c r="B228" s="313">
        <v>8806358556402</v>
      </c>
      <c r="C228" s="314" t="s">
        <v>24799</v>
      </c>
      <c r="D228" s="315" t="s">
        <v>26411</v>
      </c>
      <c r="E228" s="43">
        <v>13800</v>
      </c>
      <c r="F228" s="226">
        <v>0.48</v>
      </c>
      <c r="G228" s="316">
        <v>6</v>
      </c>
      <c r="H228" s="317">
        <f>Таблица64[[#This Row],[Розничная цена KRW]]*Таблица64[[#This Row],[Коэфициент стоимости]]</f>
        <v>6624</v>
      </c>
      <c r="I228" s="210" t="str">
        <f>IF($H$1="","Введите курс",Таблица64[[#This Row],[Оптовая цена KRW                       за 1шт]]/$H$1)</f>
        <v>Введите курс</v>
      </c>
      <c r="J228" s="318"/>
      <c r="K228" s="211">
        <f>Таблица64[[#This Row],[Заказ коробок ]]*Таблица64[[#This Row],[Кол-во шт в коробке]]</f>
        <v>0</v>
      </c>
      <c r="L228" s="212">
        <f>Таблица64[[#This Row],[Общее кол-во шт]]*Таблица64[[#This Row],[Оптовая цена KRW                       за 1шт]]</f>
        <v>0</v>
      </c>
      <c r="M228" s="227" t="str">
        <f>IFERROR(Таблица64[[#This Row],[Общее кол-во шт]]*Таблица64[[#This Row],[Оптовая цена USD                       за 1шт]],"")</f>
        <v/>
      </c>
      <c r="N228" s="319"/>
    </row>
    <row r="229" spans="1:14" ht="22.5" customHeight="1">
      <c r="A229" s="307" t="s">
        <v>24379</v>
      </c>
      <c r="B229" s="313">
        <v>8806358517786</v>
      </c>
      <c r="C229" s="314" t="s">
        <v>24518</v>
      </c>
      <c r="D229" s="315" t="s">
        <v>26412</v>
      </c>
      <c r="E229" s="43">
        <v>6900</v>
      </c>
      <c r="F229" s="226">
        <v>0.48</v>
      </c>
      <c r="G229" s="316">
        <v>6</v>
      </c>
      <c r="H229" s="317">
        <f>Таблица64[[#This Row],[Розничная цена KRW]]*Таблица64[[#This Row],[Коэфициент стоимости]]</f>
        <v>3312</v>
      </c>
      <c r="I229" s="210" t="str">
        <f>IF($H$1="","Введите курс",Таблица64[[#This Row],[Оптовая цена KRW                       за 1шт]]/$H$1)</f>
        <v>Введите курс</v>
      </c>
      <c r="J229" s="318"/>
      <c r="K229" s="211">
        <f>Таблица64[[#This Row],[Заказ коробок ]]*Таблица64[[#This Row],[Кол-во шт в коробке]]</f>
        <v>0</v>
      </c>
      <c r="L229" s="212">
        <f>Таблица64[[#This Row],[Общее кол-во шт]]*Таблица64[[#This Row],[Оптовая цена KRW                       за 1шт]]</f>
        <v>0</v>
      </c>
      <c r="M229" s="227" t="str">
        <f>IFERROR(Таблица64[[#This Row],[Общее кол-во шт]]*Таблица64[[#This Row],[Оптовая цена USD                       за 1шт]],"")</f>
        <v/>
      </c>
      <c r="N229" s="319"/>
    </row>
    <row r="230" spans="1:14" ht="22.5" customHeight="1">
      <c r="A230" s="307" t="s">
        <v>24382</v>
      </c>
      <c r="B230" s="313">
        <v>8806358512569</v>
      </c>
      <c r="C230" s="314" t="s">
        <v>26413</v>
      </c>
      <c r="D230" s="315" t="s">
        <v>26414</v>
      </c>
      <c r="E230" s="43">
        <v>7800</v>
      </c>
      <c r="F230" s="226">
        <v>0.48</v>
      </c>
      <c r="G230" s="316">
        <v>12</v>
      </c>
      <c r="H230" s="317">
        <f>Таблица64[[#This Row],[Розничная цена KRW]]*Таблица64[[#This Row],[Коэфициент стоимости]]</f>
        <v>3744</v>
      </c>
      <c r="I230" s="210" t="str">
        <f>IF($H$1="","Введите курс",Таблица64[[#This Row],[Оптовая цена KRW                       за 1шт]]/$H$1)</f>
        <v>Введите курс</v>
      </c>
      <c r="J230" s="318"/>
      <c r="K230" s="211">
        <f>Таблица64[[#This Row],[Заказ коробок ]]*Таблица64[[#This Row],[Кол-во шт в коробке]]</f>
        <v>0</v>
      </c>
      <c r="L230" s="212">
        <f>Таблица64[[#This Row],[Общее кол-во шт]]*Таблица64[[#This Row],[Оптовая цена KRW                       за 1шт]]</f>
        <v>0</v>
      </c>
      <c r="M230" s="227" t="str">
        <f>IFERROR(Таблица64[[#This Row],[Общее кол-во шт]]*Таблица64[[#This Row],[Оптовая цена USD                       за 1шт]],"")</f>
        <v/>
      </c>
      <c r="N230" s="319"/>
    </row>
    <row r="231" spans="1:14" ht="22.5" customHeight="1">
      <c r="A231" s="307" t="s">
        <v>24384</v>
      </c>
      <c r="B231" s="313">
        <v>8806358512781</v>
      </c>
      <c r="C231" s="314" t="s">
        <v>24994</v>
      </c>
      <c r="D231" s="315" t="s">
        <v>26415</v>
      </c>
      <c r="E231" s="43">
        <v>6000</v>
      </c>
      <c r="F231" s="226">
        <v>0.48</v>
      </c>
      <c r="G231" s="316">
        <v>12</v>
      </c>
      <c r="H231" s="317">
        <f>Таблица64[[#This Row],[Розничная цена KRW]]*Таблица64[[#This Row],[Коэфициент стоимости]]</f>
        <v>2880</v>
      </c>
      <c r="I231" s="210" t="str">
        <f>IF($H$1="","Введите курс",Таблица64[[#This Row],[Оптовая цена KRW                       за 1шт]]/$H$1)</f>
        <v>Введите курс</v>
      </c>
      <c r="J231" s="318"/>
      <c r="K231" s="211">
        <f>Таблица64[[#This Row],[Заказ коробок ]]*Таблица64[[#This Row],[Кол-во шт в коробке]]</f>
        <v>0</v>
      </c>
      <c r="L231" s="212">
        <f>Таблица64[[#This Row],[Общее кол-во шт]]*Таблица64[[#This Row],[Оптовая цена KRW                       за 1шт]]</f>
        <v>0</v>
      </c>
      <c r="M231" s="227" t="str">
        <f>IFERROR(Таблица64[[#This Row],[Общее кол-во шт]]*Таблица64[[#This Row],[Оптовая цена USD                       за 1шт]],"")</f>
        <v/>
      </c>
      <c r="N231" s="319"/>
    </row>
    <row r="232" spans="1:14" ht="22.5" customHeight="1">
      <c r="A232" s="307" t="s">
        <v>24386</v>
      </c>
      <c r="B232" s="313">
        <v>8806358559595</v>
      </c>
      <c r="C232" s="314" t="s">
        <v>25267</v>
      </c>
      <c r="D232" s="315" t="s">
        <v>25268</v>
      </c>
      <c r="E232" s="43">
        <v>35000</v>
      </c>
      <c r="F232" s="226">
        <v>0.48</v>
      </c>
      <c r="G232" s="316">
        <v>6</v>
      </c>
      <c r="H232" s="317">
        <f>Таблица64[[#This Row],[Розничная цена KRW]]*Таблица64[[#This Row],[Коэфициент стоимости]]</f>
        <v>16800</v>
      </c>
      <c r="I232" s="210" t="str">
        <f>IF($H$1="","Введите курс",Таблица64[[#This Row],[Оптовая цена KRW                       за 1шт]]/$H$1)</f>
        <v>Введите курс</v>
      </c>
      <c r="J232" s="318"/>
      <c r="K232" s="211">
        <f>Таблица64[[#This Row],[Заказ коробок ]]*Таблица64[[#This Row],[Кол-во шт в коробке]]</f>
        <v>0</v>
      </c>
      <c r="L232" s="212">
        <f>Таблица64[[#This Row],[Общее кол-во шт]]*Таблица64[[#This Row],[Оптовая цена KRW                       за 1шт]]</f>
        <v>0</v>
      </c>
      <c r="M232" s="227" t="str">
        <f>IFERROR(Таблица64[[#This Row],[Общее кол-во шт]]*Таблица64[[#This Row],[Оптовая цена USD                       за 1шт]],"")</f>
        <v/>
      </c>
      <c r="N232" s="319"/>
    </row>
    <row r="233" spans="1:14" ht="22.5" customHeight="1">
      <c r="A233" s="307" t="s">
        <v>24387</v>
      </c>
      <c r="B233" s="313">
        <v>8806358559748</v>
      </c>
      <c r="C233" s="314" t="s">
        <v>26416</v>
      </c>
      <c r="D233" s="315" t="s">
        <v>26417</v>
      </c>
      <c r="E233" s="43">
        <v>8500</v>
      </c>
      <c r="F233" s="226">
        <v>0.48</v>
      </c>
      <c r="G233" s="316">
        <v>12</v>
      </c>
      <c r="H233" s="317">
        <f>Таблица64[[#This Row],[Розничная цена KRW]]*Таблица64[[#This Row],[Коэфициент стоимости]]</f>
        <v>4080</v>
      </c>
      <c r="I233" s="210" t="str">
        <f>IF($H$1="","Введите курс",Таблица64[[#This Row],[Оптовая цена KRW                       за 1шт]]/$H$1)</f>
        <v>Введите курс</v>
      </c>
      <c r="J233" s="318"/>
      <c r="K233" s="211">
        <f>Таблица64[[#This Row],[Заказ коробок ]]*Таблица64[[#This Row],[Кол-во шт в коробке]]</f>
        <v>0</v>
      </c>
      <c r="L233" s="212">
        <f>Таблица64[[#This Row],[Общее кол-во шт]]*Таблица64[[#This Row],[Оптовая цена KRW                       за 1шт]]</f>
        <v>0</v>
      </c>
      <c r="M233" s="227" t="str">
        <f>IFERROR(Таблица64[[#This Row],[Общее кол-во шт]]*Таблица64[[#This Row],[Оптовая цена USD                       за 1шт]],"")</f>
        <v/>
      </c>
      <c r="N233" s="319"/>
    </row>
    <row r="234" spans="1:14" ht="22.5" customHeight="1">
      <c r="A234" s="307" t="s">
        <v>24390</v>
      </c>
      <c r="B234" s="313">
        <v>8806358560584</v>
      </c>
      <c r="C234" s="314" t="s">
        <v>26418</v>
      </c>
      <c r="D234" s="315" t="s">
        <v>26419</v>
      </c>
      <c r="E234" s="43">
        <v>8500</v>
      </c>
      <c r="F234" s="226">
        <v>0.48</v>
      </c>
      <c r="G234" s="316">
        <v>12</v>
      </c>
      <c r="H234" s="317">
        <f>Таблица64[[#This Row],[Розничная цена KRW]]*Таблица64[[#This Row],[Коэфициент стоимости]]</f>
        <v>4080</v>
      </c>
      <c r="I234" s="210" t="str">
        <f>IF($H$1="","Введите курс",Таблица64[[#This Row],[Оптовая цена KRW                       за 1шт]]/$H$1)</f>
        <v>Введите курс</v>
      </c>
      <c r="J234" s="318"/>
      <c r="K234" s="211">
        <f>Таблица64[[#This Row],[Заказ коробок ]]*Таблица64[[#This Row],[Кол-во шт в коробке]]</f>
        <v>0</v>
      </c>
      <c r="L234" s="212">
        <f>Таблица64[[#This Row],[Общее кол-во шт]]*Таблица64[[#This Row],[Оптовая цена KRW                       за 1шт]]</f>
        <v>0</v>
      </c>
      <c r="M234" s="227" t="str">
        <f>IFERROR(Таблица64[[#This Row],[Общее кол-во шт]]*Таблица64[[#This Row],[Оптовая цена USD                       за 1шт]],"")</f>
        <v/>
      </c>
      <c r="N234" s="319"/>
    </row>
    <row r="235" spans="1:14" ht="22.5" customHeight="1">
      <c r="A235" s="307" t="s">
        <v>24393</v>
      </c>
      <c r="B235" s="313">
        <v>8806358559663</v>
      </c>
      <c r="C235" s="314" t="s">
        <v>26420</v>
      </c>
      <c r="D235" s="315" t="s">
        <v>26421</v>
      </c>
      <c r="E235" s="43">
        <v>8800</v>
      </c>
      <c r="F235" s="226">
        <v>0.48</v>
      </c>
      <c r="G235" s="316">
        <v>6</v>
      </c>
      <c r="H235" s="317">
        <f>Таблица64[[#This Row],[Розничная цена KRW]]*Таблица64[[#This Row],[Коэфициент стоимости]]</f>
        <v>4224</v>
      </c>
      <c r="I235" s="210" t="str">
        <f>IF($H$1="","Введите курс",Таблица64[[#This Row],[Оптовая цена KRW                       за 1шт]]/$H$1)</f>
        <v>Введите курс</v>
      </c>
      <c r="J235" s="318"/>
      <c r="K235" s="211">
        <f>Таблица64[[#This Row],[Заказ коробок ]]*Таблица64[[#This Row],[Кол-во шт в коробке]]</f>
        <v>0</v>
      </c>
      <c r="L235" s="212">
        <f>Таблица64[[#This Row],[Общее кол-во шт]]*Таблица64[[#This Row],[Оптовая цена KRW                       за 1шт]]</f>
        <v>0</v>
      </c>
      <c r="M235" s="227" t="str">
        <f>IFERROR(Таблица64[[#This Row],[Общее кол-во шт]]*Таблица64[[#This Row],[Оптовая цена USD                       за 1шт]],"")</f>
        <v/>
      </c>
      <c r="N235" s="319"/>
    </row>
    <row r="236" spans="1:14" ht="22.5" customHeight="1">
      <c r="A236" s="307" t="s">
        <v>24395</v>
      </c>
      <c r="B236" s="313">
        <v>8806358563066</v>
      </c>
      <c r="C236" s="314" t="s">
        <v>25257</v>
      </c>
      <c r="D236" s="315" t="s">
        <v>26422</v>
      </c>
      <c r="E236" s="43">
        <v>12500</v>
      </c>
      <c r="F236" s="226">
        <v>0.48</v>
      </c>
      <c r="G236" s="316">
        <v>6</v>
      </c>
      <c r="H236" s="317">
        <f>Таблица64[[#This Row],[Розничная цена KRW]]*Таблица64[[#This Row],[Коэфициент стоимости]]</f>
        <v>6000</v>
      </c>
      <c r="I236" s="210" t="str">
        <f>IF($H$1="","Введите курс",Таблица64[[#This Row],[Оптовая цена KRW                       за 1шт]]/$H$1)</f>
        <v>Введите курс</v>
      </c>
      <c r="J236" s="318"/>
      <c r="K236" s="211">
        <f>Таблица64[[#This Row],[Заказ коробок ]]*Таблица64[[#This Row],[Кол-во шт в коробке]]</f>
        <v>0</v>
      </c>
      <c r="L236" s="212">
        <f>Таблица64[[#This Row],[Общее кол-во шт]]*Таблица64[[#This Row],[Оптовая цена KRW                       за 1шт]]</f>
        <v>0</v>
      </c>
      <c r="M236" s="227" t="str">
        <f>IFERROR(Таблица64[[#This Row],[Общее кол-во шт]]*Таблица64[[#This Row],[Оптовая цена USD                       за 1шт]],"")</f>
        <v/>
      </c>
      <c r="N236" s="319"/>
    </row>
    <row r="237" spans="1:14" ht="22.5" customHeight="1">
      <c r="A237" s="307" t="s">
        <v>24397</v>
      </c>
      <c r="B237" s="313">
        <v>8806358563110</v>
      </c>
      <c r="C237" s="314" t="s">
        <v>25259</v>
      </c>
      <c r="D237" s="315" t="s">
        <v>26423</v>
      </c>
      <c r="E237" s="43">
        <v>9000</v>
      </c>
      <c r="F237" s="226">
        <v>0.48</v>
      </c>
      <c r="G237" s="316">
        <v>6</v>
      </c>
      <c r="H237" s="317">
        <f>Таблица64[[#This Row],[Розничная цена KRW]]*Таблица64[[#This Row],[Коэфициент стоимости]]</f>
        <v>4320</v>
      </c>
      <c r="I237" s="210" t="str">
        <f>IF($H$1="","Введите курс",Таблица64[[#This Row],[Оптовая цена KRW                       за 1шт]]/$H$1)</f>
        <v>Введите курс</v>
      </c>
      <c r="J237" s="318"/>
      <c r="K237" s="211">
        <f>Таблица64[[#This Row],[Заказ коробок ]]*Таблица64[[#This Row],[Кол-во шт в коробке]]</f>
        <v>0</v>
      </c>
      <c r="L237" s="212">
        <f>Таблица64[[#This Row],[Общее кол-во шт]]*Таблица64[[#This Row],[Оптовая цена KRW                       за 1шт]]</f>
        <v>0</v>
      </c>
      <c r="M237" s="227" t="str">
        <f>IFERROR(Таблица64[[#This Row],[Общее кол-во шт]]*Таблица64[[#This Row],[Оптовая цена USD                       за 1шт]],"")</f>
        <v/>
      </c>
      <c r="N237" s="319"/>
    </row>
    <row r="238" spans="1:14" ht="22.5" customHeight="1">
      <c r="A238" s="307" t="s">
        <v>24399</v>
      </c>
      <c r="B238" s="313">
        <v>8806358522346</v>
      </c>
      <c r="C238" s="314" t="s">
        <v>25376</v>
      </c>
      <c r="D238" s="315" t="s">
        <v>26424</v>
      </c>
      <c r="E238" s="43">
        <v>9000</v>
      </c>
      <c r="F238" s="226">
        <v>0.48</v>
      </c>
      <c r="G238" s="316">
        <v>12</v>
      </c>
      <c r="H238" s="317">
        <f>Таблица64[[#This Row],[Розничная цена KRW]]*Таблица64[[#This Row],[Коэфициент стоимости]]</f>
        <v>4320</v>
      </c>
      <c r="I238" s="210" t="str">
        <f>IF($H$1="","Введите курс",Таблица64[[#This Row],[Оптовая цена KRW                       за 1шт]]/$H$1)</f>
        <v>Введите курс</v>
      </c>
      <c r="J238" s="318"/>
      <c r="K238" s="211">
        <f>Таблица64[[#This Row],[Заказ коробок ]]*Таблица64[[#This Row],[Кол-во шт в коробке]]</f>
        <v>0</v>
      </c>
      <c r="L238" s="212">
        <f>Таблица64[[#This Row],[Общее кол-во шт]]*Таблица64[[#This Row],[Оптовая цена KRW                       за 1шт]]</f>
        <v>0</v>
      </c>
      <c r="M238" s="227" t="str">
        <f>IFERROR(Таблица64[[#This Row],[Общее кол-во шт]]*Таблица64[[#This Row],[Оптовая цена USD                       за 1шт]],"")</f>
        <v/>
      </c>
      <c r="N238" s="319"/>
    </row>
    <row r="239" spans="1:14" ht="22.5" customHeight="1">
      <c r="A239" s="307" t="s">
        <v>24401</v>
      </c>
      <c r="B239" s="313">
        <v>8806358521226</v>
      </c>
      <c r="C239" s="314" t="s">
        <v>25375</v>
      </c>
      <c r="D239" s="315" t="s">
        <v>26425</v>
      </c>
      <c r="E239" s="43">
        <v>9000</v>
      </c>
      <c r="F239" s="226">
        <v>0.48</v>
      </c>
      <c r="G239" s="316">
        <v>12</v>
      </c>
      <c r="H239" s="317">
        <f>Таблица64[[#This Row],[Розничная цена KRW]]*Таблица64[[#This Row],[Коэфициент стоимости]]</f>
        <v>4320</v>
      </c>
      <c r="I239" s="210" t="str">
        <f>IF($H$1="","Введите курс",Таблица64[[#This Row],[Оптовая цена KRW                       за 1шт]]/$H$1)</f>
        <v>Введите курс</v>
      </c>
      <c r="J239" s="318"/>
      <c r="K239" s="211">
        <f>Таблица64[[#This Row],[Заказ коробок ]]*Таблица64[[#This Row],[Кол-во шт в коробке]]</f>
        <v>0</v>
      </c>
      <c r="L239" s="212">
        <f>Таблица64[[#This Row],[Общее кол-во шт]]*Таблица64[[#This Row],[Оптовая цена KRW                       за 1шт]]</f>
        <v>0</v>
      </c>
      <c r="M239" s="227" t="str">
        <f>IFERROR(Таблица64[[#This Row],[Общее кол-во шт]]*Таблица64[[#This Row],[Оптовая цена USD                       за 1шт]],"")</f>
        <v/>
      </c>
      <c r="N239" s="319"/>
    </row>
    <row r="240" spans="1:14" ht="22.5" customHeight="1">
      <c r="A240" s="307" t="s">
        <v>24403</v>
      </c>
      <c r="B240" s="313">
        <v>8806358568924</v>
      </c>
      <c r="C240" s="314" t="s">
        <v>25479</v>
      </c>
      <c r="D240" s="315" t="s">
        <v>26426</v>
      </c>
      <c r="E240" s="43">
        <v>8500</v>
      </c>
      <c r="F240" s="226">
        <v>0.48</v>
      </c>
      <c r="G240" s="316">
        <v>6</v>
      </c>
      <c r="H240" s="317">
        <f>Таблица64[[#This Row],[Розничная цена KRW]]*Таблица64[[#This Row],[Коэфициент стоимости]]</f>
        <v>4080</v>
      </c>
      <c r="I240" s="210" t="str">
        <f>IF($H$1="","Введите курс",Таблица64[[#This Row],[Оптовая цена KRW                       за 1шт]]/$H$1)</f>
        <v>Введите курс</v>
      </c>
      <c r="J240" s="318"/>
      <c r="K240" s="211">
        <f>Таблица64[[#This Row],[Заказ коробок ]]*Таблица64[[#This Row],[Кол-во шт в коробке]]</f>
        <v>0</v>
      </c>
      <c r="L240" s="212">
        <f>Таблица64[[#This Row],[Общее кол-во шт]]*Таблица64[[#This Row],[Оптовая цена KRW                       за 1шт]]</f>
        <v>0</v>
      </c>
      <c r="M240" s="227" t="str">
        <f>IFERROR(Таблица64[[#This Row],[Общее кол-во шт]]*Таблица64[[#This Row],[Оптовая цена USD                       за 1шт]],"")</f>
        <v/>
      </c>
      <c r="N240" s="319"/>
    </row>
    <row r="241" spans="1:14" ht="22.5" customHeight="1">
      <c r="A241" s="307" t="s">
        <v>24405</v>
      </c>
      <c r="B241" s="313">
        <v>8806358568511</v>
      </c>
      <c r="C241" s="314" t="s">
        <v>26427</v>
      </c>
      <c r="D241" s="315" t="s">
        <v>26428</v>
      </c>
      <c r="E241" s="43">
        <v>4500</v>
      </c>
      <c r="F241" s="226">
        <v>0.48</v>
      </c>
      <c r="G241" s="316">
        <v>12</v>
      </c>
      <c r="H241" s="317">
        <f>Таблица64[[#This Row],[Розничная цена KRW]]*Таблица64[[#This Row],[Коэфициент стоимости]]</f>
        <v>2160</v>
      </c>
      <c r="I241" s="210" t="str">
        <f>IF($H$1="","Введите курс",Таблица64[[#This Row],[Оптовая цена KRW                       за 1шт]]/$H$1)</f>
        <v>Введите курс</v>
      </c>
      <c r="J241" s="318"/>
      <c r="K241" s="211">
        <f>Таблица64[[#This Row],[Заказ коробок ]]*Таблица64[[#This Row],[Кол-во шт в коробке]]</f>
        <v>0</v>
      </c>
      <c r="L241" s="212">
        <f>Таблица64[[#This Row],[Общее кол-во шт]]*Таблица64[[#This Row],[Оптовая цена KRW                       за 1шт]]</f>
        <v>0</v>
      </c>
      <c r="M241" s="227" t="str">
        <f>IFERROR(Таблица64[[#This Row],[Общее кол-во шт]]*Таблица64[[#This Row],[Оптовая цена USD                       за 1шт]],"")</f>
        <v/>
      </c>
      <c r="N241" s="319"/>
    </row>
    <row r="242" spans="1:14" ht="22.5" customHeight="1">
      <c r="A242" s="307" t="s">
        <v>24407</v>
      </c>
      <c r="B242" s="313">
        <v>8806358556457</v>
      </c>
      <c r="C242" s="314" t="s">
        <v>25350</v>
      </c>
      <c r="D242" s="315" t="s">
        <v>26429</v>
      </c>
      <c r="E242" s="43">
        <v>18000</v>
      </c>
      <c r="F242" s="226">
        <v>0.48</v>
      </c>
      <c r="G242" s="316">
        <v>6</v>
      </c>
      <c r="H242" s="317">
        <f>Таблица64[[#This Row],[Розничная цена KRW]]*Таблица64[[#This Row],[Коэфициент стоимости]]</f>
        <v>8640</v>
      </c>
      <c r="I242" s="210" t="str">
        <f>IF($H$1="","Введите курс",Таблица64[[#This Row],[Оптовая цена KRW                       за 1шт]]/$H$1)</f>
        <v>Введите курс</v>
      </c>
      <c r="J242" s="318"/>
      <c r="K242" s="211">
        <f>Таблица64[[#This Row],[Заказ коробок ]]*Таблица64[[#This Row],[Кол-во шт в коробке]]</f>
        <v>0</v>
      </c>
      <c r="L242" s="212">
        <f>Таблица64[[#This Row],[Общее кол-во шт]]*Таблица64[[#This Row],[Оптовая цена KRW                       за 1шт]]</f>
        <v>0</v>
      </c>
      <c r="M242" s="227" t="str">
        <f>IFERROR(Таблица64[[#This Row],[Общее кол-во шт]]*Таблица64[[#This Row],[Оптовая цена USD                       за 1шт]],"")</f>
        <v/>
      </c>
      <c r="N242" s="319"/>
    </row>
    <row r="243" spans="1:14" ht="22.5" customHeight="1">
      <c r="A243" s="307" t="s">
        <v>24410</v>
      </c>
      <c r="B243" s="313">
        <v>8806358556471</v>
      </c>
      <c r="C243" s="314" t="s">
        <v>25340</v>
      </c>
      <c r="D243" s="315" t="s">
        <v>26430</v>
      </c>
      <c r="E243" s="43">
        <v>18000</v>
      </c>
      <c r="F243" s="226">
        <v>0.48</v>
      </c>
      <c r="G243" s="316">
        <v>6</v>
      </c>
      <c r="H243" s="317">
        <f>Таблица64[[#This Row],[Розничная цена KRW]]*Таблица64[[#This Row],[Коэфициент стоимости]]</f>
        <v>8640</v>
      </c>
      <c r="I243" s="210" t="str">
        <f>IF($H$1="","Введите курс",Таблица64[[#This Row],[Оптовая цена KRW                       за 1шт]]/$H$1)</f>
        <v>Введите курс</v>
      </c>
      <c r="J243" s="318"/>
      <c r="K243" s="211">
        <f>Таблица64[[#This Row],[Заказ коробок ]]*Таблица64[[#This Row],[Кол-во шт в коробке]]</f>
        <v>0</v>
      </c>
      <c r="L243" s="212">
        <f>Таблица64[[#This Row],[Общее кол-во шт]]*Таблица64[[#This Row],[Оптовая цена KRW                       за 1шт]]</f>
        <v>0</v>
      </c>
      <c r="M243" s="227" t="str">
        <f>IFERROR(Таблица64[[#This Row],[Общее кол-во шт]]*Таблица64[[#This Row],[Оптовая цена USD                       за 1шт]],"")</f>
        <v/>
      </c>
      <c r="N243" s="319"/>
    </row>
    <row r="244" spans="1:14" ht="22.5" customHeight="1">
      <c r="A244" s="307" t="s">
        <v>24413</v>
      </c>
      <c r="B244" s="313">
        <v>8806358556488</v>
      </c>
      <c r="C244" s="314" t="s">
        <v>25338</v>
      </c>
      <c r="D244" s="315" t="s">
        <v>26431</v>
      </c>
      <c r="E244" s="43">
        <v>18000</v>
      </c>
      <c r="F244" s="226">
        <v>0.48</v>
      </c>
      <c r="G244" s="316">
        <v>6</v>
      </c>
      <c r="H244" s="317">
        <f>Таблица64[[#This Row],[Розничная цена KRW]]*Таблица64[[#This Row],[Коэфициент стоимости]]</f>
        <v>8640</v>
      </c>
      <c r="I244" s="210" t="str">
        <f>IF($H$1="","Введите курс",Таблица64[[#This Row],[Оптовая цена KRW                       за 1шт]]/$H$1)</f>
        <v>Введите курс</v>
      </c>
      <c r="J244" s="318"/>
      <c r="K244" s="211">
        <f>Таблица64[[#This Row],[Заказ коробок ]]*Таблица64[[#This Row],[Кол-во шт в коробке]]</f>
        <v>0</v>
      </c>
      <c r="L244" s="212">
        <f>Таблица64[[#This Row],[Общее кол-во шт]]*Таблица64[[#This Row],[Оптовая цена KRW                       за 1шт]]</f>
        <v>0</v>
      </c>
      <c r="M244" s="227" t="str">
        <f>IFERROR(Таблица64[[#This Row],[Общее кол-во шт]]*Таблица64[[#This Row],[Оптовая цена USD                       за 1шт]],"")</f>
        <v/>
      </c>
      <c r="N244" s="319"/>
    </row>
    <row r="245" spans="1:14" ht="22.5" customHeight="1">
      <c r="A245" s="307" t="s">
        <v>24416</v>
      </c>
      <c r="B245" s="313">
        <v>8806194006130</v>
      </c>
      <c r="C245" s="314" t="s">
        <v>24441</v>
      </c>
      <c r="D245" s="315" t="s">
        <v>26432</v>
      </c>
      <c r="E245" s="43">
        <v>13000</v>
      </c>
      <c r="F245" s="226">
        <v>0.48</v>
      </c>
      <c r="G245" s="316">
        <v>6</v>
      </c>
      <c r="H245" s="317">
        <f>Таблица64[[#This Row],[Розничная цена KRW]]*Таблица64[[#This Row],[Коэфициент стоимости]]</f>
        <v>6240</v>
      </c>
      <c r="I245" s="210" t="str">
        <f>IF($H$1="","Введите курс",Таблица64[[#This Row],[Оптовая цена KRW                       за 1шт]]/$H$1)</f>
        <v>Введите курс</v>
      </c>
      <c r="J245" s="318"/>
      <c r="K245" s="211">
        <f>Таблица64[[#This Row],[Заказ коробок ]]*Таблица64[[#This Row],[Кол-во шт в коробке]]</f>
        <v>0</v>
      </c>
      <c r="L245" s="212">
        <f>Таблица64[[#This Row],[Общее кол-во шт]]*Таблица64[[#This Row],[Оптовая цена KRW                       за 1шт]]</f>
        <v>0</v>
      </c>
      <c r="M245" s="227" t="str">
        <f>IFERROR(Таблица64[[#This Row],[Общее кол-во шт]]*Таблица64[[#This Row],[Оптовая цена USD                       за 1шт]],"")</f>
        <v/>
      </c>
      <c r="N245" s="319"/>
    </row>
    <row r="246" spans="1:14" ht="22.5" customHeight="1">
      <c r="A246" s="307" t="s">
        <v>24419</v>
      </c>
      <c r="B246" s="313">
        <v>8806194006147</v>
      </c>
      <c r="C246" s="314" t="s">
        <v>24443</v>
      </c>
      <c r="D246" s="315" t="s">
        <v>26433</v>
      </c>
      <c r="E246" s="43">
        <v>13000</v>
      </c>
      <c r="F246" s="226">
        <v>0.48</v>
      </c>
      <c r="G246" s="316">
        <v>6</v>
      </c>
      <c r="H246" s="317">
        <f>Таблица64[[#This Row],[Розничная цена KRW]]*Таблица64[[#This Row],[Коэфициент стоимости]]</f>
        <v>6240</v>
      </c>
      <c r="I246" s="210" t="str">
        <f>IF($H$1="","Введите курс",Таблица64[[#This Row],[Оптовая цена KRW                       за 1шт]]/$H$1)</f>
        <v>Введите курс</v>
      </c>
      <c r="J246" s="318"/>
      <c r="K246" s="211">
        <f>Таблица64[[#This Row],[Заказ коробок ]]*Таблица64[[#This Row],[Кол-во шт в коробке]]</f>
        <v>0</v>
      </c>
      <c r="L246" s="212">
        <f>Таблица64[[#This Row],[Общее кол-во шт]]*Таблица64[[#This Row],[Оптовая цена KRW                       за 1шт]]</f>
        <v>0</v>
      </c>
      <c r="M246" s="227" t="str">
        <f>IFERROR(Таблица64[[#This Row],[Общее кол-во шт]]*Таблица64[[#This Row],[Оптовая цена USD                       за 1шт]],"")</f>
        <v/>
      </c>
      <c r="N246" s="319"/>
    </row>
    <row r="247" spans="1:14" ht="22.5" customHeight="1">
      <c r="A247" s="307" t="s">
        <v>24422</v>
      </c>
      <c r="B247" s="313">
        <v>8806194006215</v>
      </c>
      <c r="C247" s="314" t="s">
        <v>24439</v>
      </c>
      <c r="D247" s="315" t="s">
        <v>26434</v>
      </c>
      <c r="E247" s="43">
        <v>16800</v>
      </c>
      <c r="F247" s="226">
        <v>0.48</v>
      </c>
      <c r="G247" s="316">
        <v>12</v>
      </c>
      <c r="H247" s="317">
        <f>Таблица64[[#This Row],[Розничная цена KRW]]*Таблица64[[#This Row],[Коэфициент стоимости]]</f>
        <v>8064</v>
      </c>
      <c r="I247" s="210" t="str">
        <f>IF($H$1="","Введите курс",Таблица64[[#This Row],[Оптовая цена KRW                       за 1шт]]/$H$1)</f>
        <v>Введите курс</v>
      </c>
      <c r="J247" s="318"/>
      <c r="K247" s="211">
        <f>Таблица64[[#This Row],[Заказ коробок ]]*Таблица64[[#This Row],[Кол-во шт в коробке]]</f>
        <v>0</v>
      </c>
      <c r="L247" s="212">
        <f>Таблица64[[#This Row],[Общее кол-во шт]]*Таблица64[[#This Row],[Оптовая цена KRW                       за 1шт]]</f>
        <v>0</v>
      </c>
      <c r="M247" s="227" t="str">
        <f>IFERROR(Таблица64[[#This Row],[Общее кол-во шт]]*Таблица64[[#This Row],[Оптовая цена USD                       за 1шт]],"")</f>
        <v/>
      </c>
      <c r="N247" s="319"/>
    </row>
    <row r="248" spans="1:14" ht="22.5" customHeight="1">
      <c r="A248" s="307" t="s">
        <v>24425</v>
      </c>
      <c r="B248" s="313">
        <v>8806194006659</v>
      </c>
      <c r="C248" s="314" t="s">
        <v>26435</v>
      </c>
      <c r="D248" s="315" t="s">
        <v>26436</v>
      </c>
      <c r="E248" s="43">
        <v>7800</v>
      </c>
      <c r="F248" s="226">
        <v>0.48</v>
      </c>
      <c r="G248" s="316">
        <v>6</v>
      </c>
      <c r="H248" s="317">
        <f>Таблица64[[#This Row],[Розничная цена KRW]]*Таблица64[[#This Row],[Коэфициент стоимости]]</f>
        <v>3744</v>
      </c>
      <c r="I248" s="210" t="str">
        <f>IF($H$1="","Введите курс",Таблица64[[#This Row],[Оптовая цена KRW                       за 1шт]]/$H$1)</f>
        <v>Введите курс</v>
      </c>
      <c r="J248" s="318"/>
      <c r="K248" s="211">
        <f>Таблица64[[#This Row],[Заказ коробок ]]*Таблица64[[#This Row],[Кол-во шт в коробке]]</f>
        <v>0</v>
      </c>
      <c r="L248" s="212">
        <f>Таблица64[[#This Row],[Общее кол-во шт]]*Таблица64[[#This Row],[Оптовая цена KRW                       за 1шт]]</f>
        <v>0</v>
      </c>
      <c r="M248" s="227" t="str">
        <f>IFERROR(Таблица64[[#This Row],[Общее кол-во шт]]*Таблица64[[#This Row],[Оптовая цена USD                       за 1шт]],"")</f>
        <v/>
      </c>
      <c r="N248" s="319"/>
    </row>
    <row r="249" spans="1:14" ht="22.5" customHeight="1">
      <c r="A249" s="307" t="s">
        <v>24426</v>
      </c>
      <c r="B249" s="313">
        <v>8806358585686</v>
      </c>
      <c r="C249" s="314" t="s">
        <v>24433</v>
      </c>
      <c r="D249" s="315" t="s">
        <v>24434</v>
      </c>
      <c r="E249" s="43">
        <v>16800</v>
      </c>
      <c r="F249" s="226">
        <v>0.48</v>
      </c>
      <c r="G249" s="316">
        <v>6</v>
      </c>
      <c r="H249" s="317">
        <f>Таблица64[[#This Row],[Розничная цена KRW]]*Таблица64[[#This Row],[Коэфициент стоимости]]</f>
        <v>8064</v>
      </c>
      <c r="I249" s="210" t="str">
        <f>IF($H$1="","Введите курс",Таблица64[[#This Row],[Оптовая цена KRW                       за 1шт]]/$H$1)</f>
        <v>Введите курс</v>
      </c>
      <c r="J249" s="318"/>
      <c r="K249" s="211">
        <f>Таблица64[[#This Row],[Заказ коробок ]]*Таблица64[[#This Row],[Кол-во шт в коробке]]</f>
        <v>0</v>
      </c>
      <c r="L249" s="212">
        <f>Таблица64[[#This Row],[Общее кол-во шт]]*Таблица64[[#This Row],[Оптовая цена KRW                       за 1шт]]</f>
        <v>0</v>
      </c>
      <c r="M249" s="227" t="str">
        <f>IFERROR(Таблица64[[#This Row],[Общее кол-во шт]]*Таблица64[[#This Row],[Оптовая цена USD                       за 1шт]],"")</f>
        <v/>
      </c>
      <c r="N249" s="319"/>
    </row>
    <row r="250" spans="1:14" ht="22.5" customHeight="1">
      <c r="A250" s="307" t="s">
        <v>24427</v>
      </c>
      <c r="B250" s="313">
        <v>8806358514389</v>
      </c>
      <c r="C250" s="314" t="s">
        <v>24436</v>
      </c>
      <c r="D250" s="315" t="s">
        <v>24437</v>
      </c>
      <c r="E250" s="43">
        <v>16800</v>
      </c>
      <c r="F250" s="226">
        <v>0.48</v>
      </c>
      <c r="G250" s="316">
        <v>6</v>
      </c>
      <c r="H250" s="317">
        <f>Таблица64[[#This Row],[Розничная цена KRW]]*Таблица64[[#This Row],[Коэфициент стоимости]]</f>
        <v>8064</v>
      </c>
      <c r="I250" s="210" t="str">
        <f>IF($H$1="","Введите курс",Таблица64[[#This Row],[Оптовая цена KRW                       за 1шт]]/$H$1)</f>
        <v>Введите курс</v>
      </c>
      <c r="J250" s="318"/>
      <c r="K250" s="211">
        <f>Таблица64[[#This Row],[Заказ коробок ]]*Таблица64[[#This Row],[Кол-во шт в коробке]]</f>
        <v>0</v>
      </c>
      <c r="L250" s="212">
        <f>Таблица64[[#This Row],[Общее кол-во шт]]*Таблица64[[#This Row],[Оптовая цена KRW                       за 1шт]]</f>
        <v>0</v>
      </c>
      <c r="M250" s="227" t="str">
        <f>IFERROR(Таблица64[[#This Row],[Общее кол-во шт]]*Таблица64[[#This Row],[Оптовая цена USD                       за 1шт]],"")</f>
        <v/>
      </c>
      <c r="N250" s="319"/>
    </row>
    <row r="251" spans="1:14" ht="22.5" customHeight="1">
      <c r="A251" s="307" t="s">
        <v>24428</v>
      </c>
      <c r="B251" s="313">
        <v>8806358564056</v>
      </c>
      <c r="C251" s="314" t="s">
        <v>26437</v>
      </c>
      <c r="D251" s="315" t="s">
        <v>26438</v>
      </c>
      <c r="E251" s="43">
        <v>7800</v>
      </c>
      <c r="F251" s="226">
        <v>0.48</v>
      </c>
      <c r="G251" s="316">
        <v>6</v>
      </c>
      <c r="H251" s="317">
        <f>Таблица64[[#This Row],[Розничная цена KRW]]*Таблица64[[#This Row],[Коэфициент стоимости]]</f>
        <v>3744</v>
      </c>
      <c r="I251" s="210" t="str">
        <f>IF($H$1="","Введите курс",Таблица64[[#This Row],[Оптовая цена KRW                       за 1шт]]/$H$1)</f>
        <v>Введите курс</v>
      </c>
      <c r="J251" s="318"/>
      <c r="K251" s="211">
        <f>Таблица64[[#This Row],[Заказ коробок ]]*Таблица64[[#This Row],[Кол-во шт в коробке]]</f>
        <v>0</v>
      </c>
      <c r="L251" s="212">
        <f>Таблица64[[#This Row],[Общее кол-во шт]]*Таблица64[[#This Row],[Оптовая цена KRW                       за 1шт]]</f>
        <v>0</v>
      </c>
      <c r="M251" s="227" t="str">
        <f>IFERROR(Таблица64[[#This Row],[Общее кол-во шт]]*Таблица64[[#This Row],[Оптовая цена USD                       за 1шт]],"")</f>
        <v/>
      </c>
      <c r="N251" s="319"/>
    </row>
    <row r="252" spans="1:14" ht="22.5" customHeight="1">
      <c r="A252" s="307" t="s">
        <v>24429</v>
      </c>
      <c r="B252" s="313">
        <v>8806194009445</v>
      </c>
      <c r="C252" s="314" t="s">
        <v>24345</v>
      </c>
      <c r="D252" s="315" t="s">
        <v>24346</v>
      </c>
      <c r="E252" s="43">
        <v>6500</v>
      </c>
      <c r="F252" s="226">
        <v>0.48</v>
      </c>
      <c r="G252" s="316">
        <v>6</v>
      </c>
      <c r="H252" s="317">
        <f>Таблица64[[#This Row],[Розничная цена KRW]]*Таблица64[[#This Row],[Коэфициент стоимости]]</f>
        <v>3120</v>
      </c>
      <c r="I252" s="210" t="str">
        <f>IF($H$1="","Введите курс",Таблица64[[#This Row],[Оптовая цена KRW                       за 1шт]]/$H$1)</f>
        <v>Введите курс</v>
      </c>
      <c r="J252" s="318"/>
      <c r="K252" s="211">
        <f>Таблица64[[#This Row],[Заказ коробок ]]*Таблица64[[#This Row],[Кол-во шт в коробке]]</f>
        <v>0</v>
      </c>
      <c r="L252" s="212">
        <f>Таблица64[[#This Row],[Общее кол-во шт]]*Таблица64[[#This Row],[Оптовая цена KRW                       за 1шт]]</f>
        <v>0</v>
      </c>
      <c r="M252" s="227" t="str">
        <f>IFERROR(Таблица64[[#This Row],[Общее кол-во шт]]*Таблица64[[#This Row],[Оптовая цена USD                       за 1шт]],"")</f>
        <v/>
      </c>
      <c r="N252" s="319"/>
    </row>
    <row r="253" spans="1:14" ht="22.5" customHeight="1">
      <c r="A253" s="307" t="s">
        <v>24432</v>
      </c>
      <c r="B253" s="313">
        <v>8806358556501</v>
      </c>
      <c r="C253" s="314" t="s">
        <v>25352</v>
      </c>
      <c r="D253" s="315" t="s">
        <v>26439</v>
      </c>
      <c r="E253" s="43">
        <v>18000</v>
      </c>
      <c r="F253" s="226">
        <v>0.48</v>
      </c>
      <c r="G253" s="316">
        <v>6</v>
      </c>
      <c r="H253" s="317">
        <f>Таблица64[[#This Row],[Розничная цена KRW]]*Таблица64[[#This Row],[Коэфициент стоимости]]</f>
        <v>8640</v>
      </c>
      <c r="I253" s="210" t="str">
        <f>IF($H$1="","Введите курс",Таблица64[[#This Row],[Оптовая цена KRW                       за 1шт]]/$H$1)</f>
        <v>Введите курс</v>
      </c>
      <c r="J253" s="318"/>
      <c r="K253" s="211">
        <f>Таблица64[[#This Row],[Заказ коробок ]]*Таблица64[[#This Row],[Кол-во шт в коробке]]</f>
        <v>0</v>
      </c>
      <c r="L253" s="212">
        <f>Таблица64[[#This Row],[Общее кол-во шт]]*Таблица64[[#This Row],[Оптовая цена KRW                       за 1шт]]</f>
        <v>0</v>
      </c>
      <c r="M253" s="227" t="str">
        <f>IFERROR(Таблица64[[#This Row],[Общее кол-во шт]]*Таблица64[[#This Row],[Оптовая цена USD                       за 1шт]],"")</f>
        <v/>
      </c>
      <c r="N253" s="319"/>
    </row>
    <row r="254" spans="1:14" ht="22.5" customHeight="1">
      <c r="A254" s="307" t="s">
        <v>24435</v>
      </c>
      <c r="B254" s="313">
        <v>8806358556518</v>
      </c>
      <c r="C254" s="314" t="s">
        <v>25346</v>
      </c>
      <c r="D254" s="315" t="s">
        <v>26440</v>
      </c>
      <c r="E254" s="43">
        <v>18000</v>
      </c>
      <c r="F254" s="226">
        <v>0.48</v>
      </c>
      <c r="G254" s="316">
        <v>6</v>
      </c>
      <c r="H254" s="317">
        <f>Таблица64[[#This Row],[Розничная цена KRW]]*Таблица64[[#This Row],[Коэфициент стоимости]]</f>
        <v>8640</v>
      </c>
      <c r="I254" s="210" t="str">
        <f>IF($H$1="","Введите курс",Таблица64[[#This Row],[Оптовая цена KRW                       за 1шт]]/$H$1)</f>
        <v>Введите курс</v>
      </c>
      <c r="J254" s="318"/>
      <c r="K254" s="211">
        <f>Таблица64[[#This Row],[Заказ коробок ]]*Таблица64[[#This Row],[Кол-во шт в коробке]]</f>
        <v>0</v>
      </c>
      <c r="L254" s="212">
        <f>Таблица64[[#This Row],[Общее кол-во шт]]*Таблица64[[#This Row],[Оптовая цена KRW                       за 1шт]]</f>
        <v>0</v>
      </c>
      <c r="M254" s="227" t="str">
        <f>IFERROR(Таблица64[[#This Row],[Общее кол-во шт]]*Таблица64[[#This Row],[Оптовая цена USD                       за 1шт]],"")</f>
        <v/>
      </c>
      <c r="N254" s="319"/>
    </row>
    <row r="255" spans="1:14" ht="22.5" customHeight="1">
      <c r="A255" s="307" t="s">
        <v>24438</v>
      </c>
      <c r="B255" s="313">
        <v>8806358556525</v>
      </c>
      <c r="C255" s="314" t="s">
        <v>25342</v>
      </c>
      <c r="D255" s="315" t="s">
        <v>26441</v>
      </c>
      <c r="E255" s="43">
        <v>18000</v>
      </c>
      <c r="F255" s="226">
        <v>0.48</v>
      </c>
      <c r="G255" s="316">
        <v>6</v>
      </c>
      <c r="H255" s="317">
        <f>Таблица64[[#This Row],[Розничная цена KRW]]*Таблица64[[#This Row],[Коэфициент стоимости]]</f>
        <v>8640</v>
      </c>
      <c r="I255" s="210" t="str">
        <f>IF($H$1="","Введите курс",Таблица64[[#This Row],[Оптовая цена KRW                       за 1шт]]/$H$1)</f>
        <v>Введите курс</v>
      </c>
      <c r="J255" s="318"/>
      <c r="K255" s="211">
        <f>Таблица64[[#This Row],[Заказ коробок ]]*Таблица64[[#This Row],[Кол-во шт в коробке]]</f>
        <v>0</v>
      </c>
      <c r="L255" s="212">
        <f>Таблица64[[#This Row],[Общее кол-во шт]]*Таблица64[[#This Row],[Оптовая цена KRW                       за 1шт]]</f>
        <v>0</v>
      </c>
      <c r="M255" s="227" t="str">
        <f>IFERROR(Таблица64[[#This Row],[Общее кол-во шт]]*Таблица64[[#This Row],[Оптовая цена USD                       за 1шт]],"")</f>
        <v/>
      </c>
      <c r="N255" s="319"/>
    </row>
    <row r="256" spans="1:14" ht="22.5" customHeight="1">
      <c r="A256" s="307" t="s">
        <v>24440</v>
      </c>
      <c r="B256" s="313">
        <v>8806194012254</v>
      </c>
      <c r="C256" s="314" t="s">
        <v>24852</v>
      </c>
      <c r="D256" s="315" t="s">
        <v>26442</v>
      </c>
      <c r="E256" s="43">
        <v>11900</v>
      </c>
      <c r="F256" s="226">
        <v>0.48</v>
      </c>
      <c r="G256" s="316">
        <v>6</v>
      </c>
      <c r="H256" s="317">
        <f>Таблица64[[#This Row],[Розничная цена KRW]]*Таблица64[[#This Row],[Коэфициент стоимости]]</f>
        <v>5712</v>
      </c>
      <c r="I256" s="210" t="str">
        <f>IF($H$1="","Введите курс",Таблица64[[#This Row],[Оптовая цена KRW                       за 1шт]]/$H$1)</f>
        <v>Введите курс</v>
      </c>
      <c r="J256" s="318"/>
      <c r="K256" s="211">
        <f>Таблица64[[#This Row],[Заказ коробок ]]*Таблица64[[#This Row],[Кол-во шт в коробке]]</f>
        <v>0</v>
      </c>
      <c r="L256" s="212">
        <f>Таблица64[[#This Row],[Общее кол-во шт]]*Таблица64[[#This Row],[Оптовая цена KRW                       за 1шт]]</f>
        <v>0</v>
      </c>
      <c r="M256" s="227" t="str">
        <f>IFERROR(Таблица64[[#This Row],[Общее кол-во шт]]*Таблица64[[#This Row],[Оптовая цена USD                       за 1шт]],"")</f>
        <v/>
      </c>
      <c r="N256" s="319"/>
    </row>
    <row r="257" spans="1:14" ht="22.5" customHeight="1">
      <c r="A257" s="307" t="s">
        <v>24442</v>
      </c>
      <c r="B257" s="313">
        <v>8806194012148</v>
      </c>
      <c r="C257" s="314" t="s">
        <v>25251</v>
      </c>
      <c r="D257" s="315" t="s">
        <v>26443</v>
      </c>
      <c r="E257" s="43">
        <v>1000</v>
      </c>
      <c r="F257" s="226">
        <v>0.48</v>
      </c>
      <c r="G257" s="316">
        <v>100</v>
      </c>
      <c r="H257" s="317">
        <f>Таблица64[[#This Row],[Розничная цена KRW]]*Таблица64[[#This Row],[Коэфициент стоимости]]</f>
        <v>480</v>
      </c>
      <c r="I257" s="210" t="str">
        <f>IF($H$1="","Введите курс",Таблица64[[#This Row],[Оптовая цена KRW                       за 1шт]]/$H$1)</f>
        <v>Введите курс</v>
      </c>
      <c r="J257" s="318"/>
      <c r="K257" s="211">
        <f>Таблица64[[#This Row],[Заказ коробок ]]*Таблица64[[#This Row],[Кол-во шт в коробке]]</f>
        <v>0</v>
      </c>
      <c r="L257" s="212">
        <f>Таблица64[[#This Row],[Общее кол-во шт]]*Таблица64[[#This Row],[Оптовая цена KRW                       за 1шт]]</f>
        <v>0</v>
      </c>
      <c r="M257" s="227" t="str">
        <f>IFERROR(Таблица64[[#This Row],[Общее кол-во шт]]*Таблица64[[#This Row],[Оптовая цена USD                       за 1шт]],"")</f>
        <v/>
      </c>
      <c r="N257" s="319"/>
    </row>
    <row r="258" spans="1:14" ht="22.5" customHeight="1">
      <c r="A258" s="307" t="s">
        <v>24444</v>
      </c>
      <c r="B258" s="313">
        <v>8806194012100</v>
      </c>
      <c r="C258" s="314" t="s">
        <v>25116</v>
      </c>
      <c r="D258" s="315" t="s">
        <v>25117</v>
      </c>
      <c r="E258" s="43">
        <v>5800</v>
      </c>
      <c r="F258" s="226">
        <v>0.48</v>
      </c>
      <c r="G258" s="316">
        <v>12</v>
      </c>
      <c r="H258" s="317">
        <f>Таблица64[[#This Row],[Розничная цена KRW]]*Таблица64[[#This Row],[Коэфициент стоимости]]</f>
        <v>2784</v>
      </c>
      <c r="I258" s="210" t="str">
        <f>IF($H$1="","Введите курс",Таблица64[[#This Row],[Оптовая цена KRW                       за 1шт]]/$H$1)</f>
        <v>Введите курс</v>
      </c>
      <c r="J258" s="318"/>
      <c r="K258" s="211">
        <f>Таблица64[[#This Row],[Заказ коробок ]]*Таблица64[[#This Row],[Кол-во шт в коробке]]</f>
        <v>0</v>
      </c>
      <c r="L258" s="212">
        <f>Таблица64[[#This Row],[Общее кол-во шт]]*Таблица64[[#This Row],[Оптовая цена KRW                       за 1шт]]</f>
        <v>0</v>
      </c>
      <c r="M258" s="227" t="str">
        <f>IFERROR(Таблица64[[#This Row],[Общее кол-во шт]]*Таблица64[[#This Row],[Оптовая цена USD                       за 1шт]],"")</f>
        <v/>
      </c>
      <c r="N258" s="319"/>
    </row>
    <row r="259" spans="1:14" ht="22.5" customHeight="1">
      <c r="A259" s="307" t="s">
        <v>24446</v>
      </c>
      <c r="B259" s="313">
        <v>8806194012117</v>
      </c>
      <c r="C259" s="314" t="s">
        <v>25119</v>
      </c>
      <c r="D259" s="315" t="s">
        <v>25120</v>
      </c>
      <c r="E259" s="43">
        <v>5800</v>
      </c>
      <c r="F259" s="226">
        <v>0.48</v>
      </c>
      <c r="G259" s="316">
        <v>12</v>
      </c>
      <c r="H259" s="317">
        <f>Таблица64[[#This Row],[Розничная цена KRW]]*Таблица64[[#This Row],[Коэфициент стоимости]]</f>
        <v>2784</v>
      </c>
      <c r="I259" s="210" t="str">
        <f>IF($H$1="","Введите курс",Таблица64[[#This Row],[Оптовая цена KRW                       за 1шт]]/$H$1)</f>
        <v>Введите курс</v>
      </c>
      <c r="J259" s="318"/>
      <c r="K259" s="211">
        <f>Таблица64[[#This Row],[Заказ коробок ]]*Таблица64[[#This Row],[Кол-во шт в коробке]]</f>
        <v>0</v>
      </c>
      <c r="L259" s="212">
        <f>Таблица64[[#This Row],[Общее кол-во шт]]*Таблица64[[#This Row],[Оптовая цена KRW                       за 1шт]]</f>
        <v>0</v>
      </c>
      <c r="M259" s="227" t="str">
        <f>IFERROR(Таблица64[[#This Row],[Общее кол-во шт]]*Таблица64[[#This Row],[Оптовая цена USD                       за 1шт]],"")</f>
        <v/>
      </c>
      <c r="N259" s="319"/>
    </row>
    <row r="260" spans="1:14" ht="22.5" customHeight="1">
      <c r="A260" s="307" t="s">
        <v>24447</v>
      </c>
      <c r="B260" s="313">
        <v>8806194012094</v>
      </c>
      <c r="C260" s="314" t="s">
        <v>25113</v>
      </c>
      <c r="D260" s="315" t="s">
        <v>25114</v>
      </c>
      <c r="E260" s="43">
        <v>5800</v>
      </c>
      <c r="F260" s="226">
        <v>0.48</v>
      </c>
      <c r="G260" s="316">
        <v>12</v>
      </c>
      <c r="H260" s="317">
        <f>Таблица64[[#This Row],[Розничная цена KRW]]*Таблица64[[#This Row],[Коэфициент стоимости]]</f>
        <v>2784</v>
      </c>
      <c r="I260" s="210" t="str">
        <f>IF($H$1="","Введите курс",Таблица64[[#This Row],[Оптовая цена KRW                       за 1шт]]/$H$1)</f>
        <v>Введите курс</v>
      </c>
      <c r="J260" s="318"/>
      <c r="K260" s="211">
        <f>Таблица64[[#This Row],[Заказ коробок ]]*Таблица64[[#This Row],[Кол-во шт в коробке]]</f>
        <v>0</v>
      </c>
      <c r="L260" s="212">
        <f>Таблица64[[#This Row],[Общее кол-во шт]]*Таблица64[[#This Row],[Оптовая цена KRW                       за 1шт]]</f>
        <v>0</v>
      </c>
      <c r="M260" s="227" t="str">
        <f>IFERROR(Таблица64[[#This Row],[Общее кол-во шт]]*Таблица64[[#This Row],[Оптовая цена USD                       за 1шт]],"")</f>
        <v/>
      </c>
      <c r="N260" s="319"/>
    </row>
    <row r="261" spans="1:14" ht="22.5" customHeight="1">
      <c r="A261" s="307" t="s">
        <v>24448</v>
      </c>
      <c r="B261" s="313">
        <v>8806194012131</v>
      </c>
      <c r="C261" s="314" t="s">
        <v>25122</v>
      </c>
      <c r="D261" s="315" t="s">
        <v>25123</v>
      </c>
      <c r="E261" s="43">
        <v>5800</v>
      </c>
      <c r="F261" s="226">
        <v>0.48</v>
      </c>
      <c r="G261" s="316">
        <v>12</v>
      </c>
      <c r="H261" s="317">
        <f>Таблица64[[#This Row],[Розничная цена KRW]]*Таблица64[[#This Row],[Коэфициент стоимости]]</f>
        <v>2784</v>
      </c>
      <c r="I261" s="210" t="str">
        <f>IF($H$1="","Введите курс",Таблица64[[#This Row],[Оптовая цена KRW                       за 1шт]]/$H$1)</f>
        <v>Введите курс</v>
      </c>
      <c r="J261" s="318"/>
      <c r="K261" s="211">
        <f>Таблица64[[#This Row],[Заказ коробок ]]*Таблица64[[#This Row],[Кол-во шт в коробке]]</f>
        <v>0</v>
      </c>
      <c r="L261" s="212">
        <f>Таблица64[[#This Row],[Общее кол-во шт]]*Таблица64[[#This Row],[Оптовая цена KRW                       за 1шт]]</f>
        <v>0</v>
      </c>
      <c r="M261" s="227" t="str">
        <f>IFERROR(Таблица64[[#This Row],[Общее кол-во шт]]*Таблица64[[#This Row],[Оптовая цена USD                       за 1шт]],"")</f>
        <v/>
      </c>
      <c r="N261" s="319"/>
    </row>
    <row r="262" spans="1:14" ht="22.5" customHeight="1">
      <c r="A262" s="307" t="s">
        <v>24450</v>
      </c>
      <c r="B262" s="313">
        <v>8806358574802</v>
      </c>
      <c r="C262" s="314" t="s">
        <v>25170</v>
      </c>
      <c r="D262" s="315" t="s">
        <v>25171</v>
      </c>
      <c r="E262" s="43">
        <v>2000</v>
      </c>
      <c r="F262" s="226">
        <v>0.48</v>
      </c>
      <c r="G262" s="316">
        <v>10</v>
      </c>
      <c r="H262" s="317">
        <f>Таблица64[[#This Row],[Розничная цена KRW]]*Таблица64[[#This Row],[Коэфициент стоимости]]</f>
        <v>960</v>
      </c>
      <c r="I262" s="210" t="str">
        <f>IF($H$1="","Введите курс",Таблица64[[#This Row],[Оптовая цена KRW                       за 1шт]]/$H$1)</f>
        <v>Введите курс</v>
      </c>
      <c r="J262" s="318"/>
      <c r="K262" s="211">
        <f>Таблица64[[#This Row],[Заказ коробок ]]*Таблица64[[#This Row],[Кол-во шт в коробке]]</f>
        <v>0</v>
      </c>
      <c r="L262" s="212">
        <f>Таблица64[[#This Row],[Общее кол-во шт]]*Таблица64[[#This Row],[Оптовая цена KRW                       за 1шт]]</f>
        <v>0</v>
      </c>
      <c r="M262" s="227" t="str">
        <f>IFERROR(Таблица64[[#This Row],[Общее кол-во шт]]*Таблица64[[#This Row],[Оптовая цена USD                       за 1шт]],"")</f>
        <v/>
      </c>
      <c r="N262" s="319"/>
    </row>
    <row r="263" spans="1:14" ht="22.5" customHeight="1">
      <c r="A263" s="307" t="s">
        <v>24453</v>
      </c>
      <c r="B263" s="313">
        <v>8806194012308</v>
      </c>
      <c r="C263" s="314" t="s">
        <v>24183</v>
      </c>
      <c r="D263" s="315" t="s">
        <v>26444</v>
      </c>
      <c r="E263" s="43">
        <v>8800</v>
      </c>
      <c r="F263" s="226">
        <v>0.48</v>
      </c>
      <c r="G263" s="316">
        <v>12</v>
      </c>
      <c r="H263" s="317">
        <f>Таблица64[[#This Row],[Розничная цена KRW]]*Таблица64[[#This Row],[Коэфициент стоимости]]</f>
        <v>4224</v>
      </c>
      <c r="I263" s="210" t="str">
        <f>IF($H$1="","Введите курс",Таблица64[[#This Row],[Оптовая цена KRW                       за 1шт]]/$H$1)</f>
        <v>Введите курс</v>
      </c>
      <c r="J263" s="318"/>
      <c r="K263" s="211">
        <f>Таблица64[[#This Row],[Заказ коробок ]]*Таблица64[[#This Row],[Кол-во шт в коробке]]</f>
        <v>0</v>
      </c>
      <c r="L263" s="212">
        <f>Таблица64[[#This Row],[Общее кол-во шт]]*Таблица64[[#This Row],[Оптовая цена KRW                       за 1шт]]</f>
        <v>0</v>
      </c>
      <c r="M263" s="227" t="str">
        <f>IFERROR(Таблица64[[#This Row],[Общее кол-во шт]]*Таблица64[[#This Row],[Оптовая цена USD                       за 1шт]],"")</f>
        <v/>
      </c>
      <c r="N263" s="319"/>
    </row>
    <row r="264" spans="1:14" ht="22.5" customHeight="1">
      <c r="A264" s="307" t="s">
        <v>24456</v>
      </c>
      <c r="B264" s="313">
        <v>8806194012315</v>
      </c>
      <c r="C264" s="314" t="s">
        <v>24185</v>
      </c>
      <c r="D264" s="315" t="s">
        <v>26445</v>
      </c>
      <c r="E264" s="43">
        <v>8800</v>
      </c>
      <c r="F264" s="226">
        <v>0.48</v>
      </c>
      <c r="G264" s="316">
        <v>12</v>
      </c>
      <c r="H264" s="317">
        <f>Таблица64[[#This Row],[Розничная цена KRW]]*Таблица64[[#This Row],[Коэфициент стоимости]]</f>
        <v>4224</v>
      </c>
      <c r="I264" s="210" t="str">
        <f>IF($H$1="","Введите курс",Таблица64[[#This Row],[Оптовая цена KRW                       за 1шт]]/$H$1)</f>
        <v>Введите курс</v>
      </c>
      <c r="J264" s="318"/>
      <c r="K264" s="211">
        <f>Таблица64[[#This Row],[Заказ коробок ]]*Таблица64[[#This Row],[Кол-во шт в коробке]]</f>
        <v>0</v>
      </c>
      <c r="L264" s="212">
        <f>Таблица64[[#This Row],[Общее кол-во шт]]*Таблица64[[#This Row],[Оптовая цена KRW                       за 1шт]]</f>
        <v>0</v>
      </c>
      <c r="M264" s="227" t="str">
        <f>IFERROR(Таблица64[[#This Row],[Общее кол-во шт]]*Таблица64[[#This Row],[Оптовая цена USD                       за 1шт]],"")</f>
        <v/>
      </c>
      <c r="N264" s="319"/>
    </row>
    <row r="265" spans="1:14" ht="22.5" customHeight="1">
      <c r="A265" s="307" t="s">
        <v>24458</v>
      </c>
      <c r="B265" s="313">
        <v>8806194012322</v>
      </c>
      <c r="C265" s="314" t="s">
        <v>24187</v>
      </c>
      <c r="D265" s="315" t="s">
        <v>26446</v>
      </c>
      <c r="E265" s="43">
        <v>8800</v>
      </c>
      <c r="F265" s="226">
        <v>0.48</v>
      </c>
      <c r="G265" s="316">
        <v>12</v>
      </c>
      <c r="H265" s="317">
        <f>Таблица64[[#This Row],[Розничная цена KRW]]*Таблица64[[#This Row],[Коэфициент стоимости]]</f>
        <v>4224</v>
      </c>
      <c r="I265" s="210" t="str">
        <f>IF($H$1="","Введите курс",Таблица64[[#This Row],[Оптовая цена KRW                       за 1шт]]/$H$1)</f>
        <v>Введите курс</v>
      </c>
      <c r="J265" s="318"/>
      <c r="K265" s="211">
        <f>Таблица64[[#This Row],[Заказ коробок ]]*Таблица64[[#This Row],[Кол-во шт в коробке]]</f>
        <v>0</v>
      </c>
      <c r="L265" s="212">
        <f>Таблица64[[#This Row],[Общее кол-во шт]]*Таблица64[[#This Row],[Оптовая цена KRW                       за 1шт]]</f>
        <v>0</v>
      </c>
      <c r="M265" s="227" t="str">
        <f>IFERROR(Таблица64[[#This Row],[Общее кол-во шт]]*Таблица64[[#This Row],[Оптовая цена USD                       за 1шт]],"")</f>
        <v/>
      </c>
      <c r="N265" s="319"/>
    </row>
    <row r="266" spans="1:14" ht="22.5" customHeight="1">
      <c r="A266" s="307" t="s">
        <v>24460</v>
      </c>
      <c r="B266" s="313">
        <v>8806194013862</v>
      </c>
      <c r="C266" s="314" t="s">
        <v>25330</v>
      </c>
      <c r="D266" s="315" t="s">
        <v>25331</v>
      </c>
      <c r="E266" s="43">
        <v>12000</v>
      </c>
      <c r="F266" s="226">
        <v>0.48</v>
      </c>
      <c r="G266" s="316">
        <v>6</v>
      </c>
      <c r="H266" s="317">
        <f>Таблица64[[#This Row],[Розничная цена KRW]]*Таблица64[[#This Row],[Коэфициент стоимости]]</f>
        <v>5760</v>
      </c>
      <c r="I266" s="210" t="str">
        <f>IF($H$1="","Введите курс",Таблица64[[#This Row],[Оптовая цена KRW                       за 1шт]]/$H$1)</f>
        <v>Введите курс</v>
      </c>
      <c r="J266" s="318"/>
      <c r="K266" s="211">
        <f>Таблица64[[#This Row],[Заказ коробок ]]*Таблица64[[#This Row],[Кол-во шт в коробке]]</f>
        <v>0</v>
      </c>
      <c r="L266" s="212">
        <f>Таблица64[[#This Row],[Общее кол-во шт]]*Таблица64[[#This Row],[Оптовая цена KRW                       за 1шт]]</f>
        <v>0</v>
      </c>
      <c r="M266" s="227" t="str">
        <f>IFERROR(Таблица64[[#This Row],[Общее кол-во шт]]*Таблица64[[#This Row],[Оптовая цена USD                       за 1шт]],"")</f>
        <v/>
      </c>
      <c r="N266" s="319"/>
    </row>
    <row r="267" spans="1:14" ht="22.5" customHeight="1">
      <c r="A267" s="307" t="s">
        <v>24462</v>
      </c>
      <c r="B267" s="313">
        <v>8806194013879</v>
      </c>
      <c r="C267" s="314" t="s">
        <v>25333</v>
      </c>
      <c r="D267" s="315" t="s">
        <v>25334</v>
      </c>
      <c r="E267" s="43">
        <v>12000</v>
      </c>
      <c r="F267" s="226">
        <v>0.48</v>
      </c>
      <c r="G267" s="316">
        <v>6</v>
      </c>
      <c r="H267" s="317">
        <f>Таблица64[[#This Row],[Розничная цена KRW]]*Таблица64[[#This Row],[Коэфициент стоимости]]</f>
        <v>5760</v>
      </c>
      <c r="I267" s="210" t="str">
        <f>IF($H$1="","Введите курс",Таблица64[[#This Row],[Оптовая цена KRW                       за 1шт]]/$H$1)</f>
        <v>Введите курс</v>
      </c>
      <c r="J267" s="318"/>
      <c r="K267" s="211">
        <f>Таблица64[[#This Row],[Заказ коробок ]]*Таблица64[[#This Row],[Кол-во шт в коробке]]</f>
        <v>0</v>
      </c>
      <c r="L267" s="212">
        <f>Таблица64[[#This Row],[Общее кол-во шт]]*Таблица64[[#This Row],[Оптовая цена KRW                       за 1шт]]</f>
        <v>0</v>
      </c>
      <c r="M267" s="227" t="str">
        <f>IFERROR(Таблица64[[#This Row],[Общее кол-во шт]]*Таблица64[[#This Row],[Оптовая цена USD                       за 1шт]],"")</f>
        <v/>
      </c>
      <c r="N267" s="319"/>
    </row>
    <row r="268" spans="1:14" ht="22.5" customHeight="1">
      <c r="A268" s="307" t="s">
        <v>24464</v>
      </c>
      <c r="B268" s="313">
        <v>8806358532543</v>
      </c>
      <c r="C268" s="314" t="s">
        <v>25212</v>
      </c>
      <c r="D268" s="315" t="s">
        <v>25213</v>
      </c>
      <c r="E268" s="43">
        <v>7800</v>
      </c>
      <c r="F268" s="226">
        <v>0.48</v>
      </c>
      <c r="G268" s="316">
        <v>6</v>
      </c>
      <c r="H268" s="317">
        <f>Таблица64[[#This Row],[Розничная цена KRW]]*Таблица64[[#This Row],[Коэфициент стоимости]]</f>
        <v>3744</v>
      </c>
      <c r="I268" s="210" t="str">
        <f>IF($H$1="","Введите курс",Таблица64[[#This Row],[Оптовая цена KRW                       за 1шт]]/$H$1)</f>
        <v>Введите курс</v>
      </c>
      <c r="J268" s="318"/>
      <c r="K268" s="211">
        <f>Таблица64[[#This Row],[Заказ коробок ]]*Таблица64[[#This Row],[Кол-во шт в коробке]]</f>
        <v>0</v>
      </c>
      <c r="L268" s="212">
        <f>Таблица64[[#This Row],[Общее кол-во шт]]*Таблица64[[#This Row],[Оптовая цена KRW                       за 1шт]]</f>
        <v>0</v>
      </c>
      <c r="M268" s="227" t="str">
        <f>IFERROR(Таблица64[[#This Row],[Общее кол-во шт]]*Таблица64[[#This Row],[Оптовая цена USD                       за 1шт]],"")</f>
        <v/>
      </c>
      <c r="N268" s="319"/>
    </row>
    <row r="269" spans="1:14" ht="22.5" customHeight="1">
      <c r="A269" s="307" t="s">
        <v>24466</v>
      </c>
      <c r="B269" s="313">
        <v>8806358532574</v>
      </c>
      <c r="C269" s="314" t="s">
        <v>25215</v>
      </c>
      <c r="D269" s="315" t="s">
        <v>25216</v>
      </c>
      <c r="E269" s="43">
        <v>10800</v>
      </c>
      <c r="F269" s="226">
        <v>0.48</v>
      </c>
      <c r="G269" s="316">
        <v>6</v>
      </c>
      <c r="H269" s="317">
        <f>Таблица64[[#This Row],[Розничная цена KRW]]*Таблица64[[#This Row],[Коэфициент стоимости]]</f>
        <v>5184</v>
      </c>
      <c r="I269" s="210" t="str">
        <f>IF($H$1="","Введите курс",Таблица64[[#This Row],[Оптовая цена KRW                       за 1шт]]/$H$1)</f>
        <v>Введите курс</v>
      </c>
      <c r="J269" s="318"/>
      <c r="K269" s="211">
        <f>Таблица64[[#This Row],[Заказ коробок ]]*Таблица64[[#This Row],[Кол-во шт в коробке]]</f>
        <v>0</v>
      </c>
      <c r="L269" s="212">
        <f>Таблица64[[#This Row],[Общее кол-во шт]]*Таблица64[[#This Row],[Оптовая цена KRW                       за 1шт]]</f>
        <v>0</v>
      </c>
      <c r="M269" s="227" t="str">
        <f>IFERROR(Таблица64[[#This Row],[Общее кол-во шт]]*Таблица64[[#This Row],[Оптовая цена USD                       за 1шт]],"")</f>
        <v/>
      </c>
      <c r="N269" s="319"/>
    </row>
    <row r="270" spans="1:14" ht="22.5" customHeight="1">
      <c r="A270" s="307" t="s">
        <v>24468</v>
      </c>
      <c r="B270" s="313">
        <v>8806358531218</v>
      </c>
      <c r="C270" s="314" t="s">
        <v>24899</v>
      </c>
      <c r="D270" s="315" t="s">
        <v>24900</v>
      </c>
      <c r="E270" s="43">
        <v>4900</v>
      </c>
      <c r="F270" s="226">
        <v>0.48</v>
      </c>
      <c r="G270" s="316">
        <v>6</v>
      </c>
      <c r="H270" s="317">
        <f>Таблица64[[#This Row],[Розничная цена KRW]]*Таблица64[[#This Row],[Коэфициент стоимости]]</f>
        <v>2352</v>
      </c>
      <c r="I270" s="210" t="str">
        <f>IF($H$1="","Введите курс",Таблица64[[#This Row],[Оптовая цена KRW                       за 1шт]]/$H$1)</f>
        <v>Введите курс</v>
      </c>
      <c r="J270" s="318"/>
      <c r="K270" s="211">
        <f>Таблица64[[#This Row],[Заказ коробок ]]*Таблица64[[#This Row],[Кол-во шт в коробке]]</f>
        <v>0</v>
      </c>
      <c r="L270" s="212">
        <f>Таблица64[[#This Row],[Общее кол-во шт]]*Таблица64[[#This Row],[Оптовая цена KRW                       за 1шт]]</f>
        <v>0</v>
      </c>
      <c r="M270" s="227" t="str">
        <f>IFERROR(Таблица64[[#This Row],[Общее кол-во шт]]*Таблица64[[#This Row],[Оптовая цена USD                       за 1шт]],"")</f>
        <v/>
      </c>
      <c r="N270" s="319"/>
    </row>
    <row r="271" spans="1:14" ht="22.5" customHeight="1">
      <c r="A271" s="307" t="s">
        <v>24470</v>
      </c>
      <c r="B271" s="313">
        <v>8806194005133</v>
      </c>
      <c r="C271" s="314" t="s">
        <v>24896</v>
      </c>
      <c r="D271" s="315" t="s">
        <v>24897</v>
      </c>
      <c r="E271" s="43">
        <v>4900</v>
      </c>
      <c r="F271" s="226">
        <v>0.48</v>
      </c>
      <c r="G271" s="316">
        <v>6</v>
      </c>
      <c r="H271" s="317">
        <f>Таблица64[[#This Row],[Розничная цена KRW]]*Таблица64[[#This Row],[Коэфициент стоимости]]</f>
        <v>2352</v>
      </c>
      <c r="I271" s="210" t="str">
        <f>IF($H$1="","Введите курс",Таблица64[[#This Row],[Оптовая цена KRW                       за 1шт]]/$H$1)</f>
        <v>Введите курс</v>
      </c>
      <c r="J271" s="318"/>
      <c r="K271" s="211">
        <f>Таблица64[[#This Row],[Заказ коробок ]]*Таблица64[[#This Row],[Кол-во шт в коробке]]</f>
        <v>0</v>
      </c>
      <c r="L271" s="212">
        <f>Таблица64[[#This Row],[Общее кол-во шт]]*Таблица64[[#This Row],[Оптовая цена KRW                       за 1шт]]</f>
        <v>0</v>
      </c>
      <c r="M271" s="227" t="str">
        <f>IFERROR(Таблица64[[#This Row],[Общее кол-во шт]]*Таблица64[[#This Row],[Оптовая цена USD                       за 1шт]],"")</f>
        <v/>
      </c>
      <c r="N271" s="319"/>
    </row>
    <row r="272" spans="1:14" ht="22.5" customHeight="1">
      <c r="A272" s="307" t="s">
        <v>24472</v>
      </c>
      <c r="B272" s="313">
        <v>8806194005157</v>
      </c>
      <c r="C272" s="314" t="s">
        <v>24904</v>
      </c>
      <c r="D272" s="315" t="s">
        <v>24905</v>
      </c>
      <c r="E272" s="43">
        <v>4900</v>
      </c>
      <c r="F272" s="226">
        <v>0.48</v>
      </c>
      <c r="G272" s="316">
        <v>6</v>
      </c>
      <c r="H272" s="317">
        <f>Таблица64[[#This Row],[Розничная цена KRW]]*Таблица64[[#This Row],[Коэфициент стоимости]]</f>
        <v>2352</v>
      </c>
      <c r="I272" s="210" t="str">
        <f>IF($H$1="","Введите курс",Таблица64[[#This Row],[Оптовая цена KRW                       за 1шт]]/$H$1)</f>
        <v>Введите курс</v>
      </c>
      <c r="J272" s="318"/>
      <c r="K272" s="211">
        <f>Таблица64[[#This Row],[Заказ коробок ]]*Таблица64[[#This Row],[Кол-во шт в коробке]]</f>
        <v>0</v>
      </c>
      <c r="L272" s="212">
        <f>Таблица64[[#This Row],[Общее кол-во шт]]*Таблица64[[#This Row],[Оптовая цена KRW                       за 1шт]]</f>
        <v>0</v>
      </c>
      <c r="M272" s="227" t="str">
        <f>IFERROR(Таблица64[[#This Row],[Общее кол-во шт]]*Таблица64[[#This Row],[Оптовая цена USD                       за 1шт]],"")</f>
        <v/>
      </c>
      <c r="N272" s="319"/>
    </row>
    <row r="273" spans="1:14" ht="22.5" customHeight="1">
      <c r="A273" s="307" t="s">
        <v>24474</v>
      </c>
      <c r="B273" s="313">
        <v>8806358531485</v>
      </c>
      <c r="C273" s="314" t="s">
        <v>24907</v>
      </c>
      <c r="D273" s="315" t="s">
        <v>26447</v>
      </c>
      <c r="E273" s="43">
        <v>4900</v>
      </c>
      <c r="F273" s="226">
        <v>0.48</v>
      </c>
      <c r="G273" s="316">
        <v>6</v>
      </c>
      <c r="H273" s="317">
        <f>Таблица64[[#This Row],[Розничная цена KRW]]*Таблица64[[#This Row],[Коэфициент стоимости]]</f>
        <v>2352</v>
      </c>
      <c r="I273" s="210" t="str">
        <f>IF($H$1="","Введите курс",Таблица64[[#This Row],[Оптовая цена KRW                       за 1шт]]/$H$1)</f>
        <v>Введите курс</v>
      </c>
      <c r="J273" s="318"/>
      <c r="K273" s="211">
        <f>Таблица64[[#This Row],[Заказ коробок ]]*Таблица64[[#This Row],[Кол-во шт в коробке]]</f>
        <v>0</v>
      </c>
      <c r="L273" s="212">
        <f>Таблица64[[#This Row],[Общее кол-во шт]]*Таблица64[[#This Row],[Оптовая цена KRW                       за 1шт]]</f>
        <v>0</v>
      </c>
      <c r="M273" s="227" t="str">
        <f>IFERROR(Таблица64[[#This Row],[Общее кол-во шт]]*Таблица64[[#This Row],[Оптовая цена USD                       за 1шт]],"")</f>
        <v/>
      </c>
      <c r="N273" s="319"/>
    </row>
    <row r="274" spans="1:14" ht="22.5" customHeight="1">
      <c r="A274" s="307" t="s">
        <v>24476</v>
      </c>
      <c r="B274" s="313">
        <v>8806358531270</v>
      </c>
      <c r="C274" s="314" t="s">
        <v>24902</v>
      </c>
      <c r="D274" s="315" t="s">
        <v>26448</v>
      </c>
      <c r="E274" s="43">
        <v>4900</v>
      </c>
      <c r="F274" s="226">
        <v>0.48</v>
      </c>
      <c r="G274" s="316">
        <v>6</v>
      </c>
      <c r="H274" s="317">
        <f>Таблица64[[#This Row],[Розничная цена KRW]]*Таблица64[[#This Row],[Коэфициент стоимости]]</f>
        <v>2352</v>
      </c>
      <c r="I274" s="210" t="str">
        <f>IF($H$1="","Введите курс",Таблица64[[#This Row],[Оптовая цена KRW                       за 1шт]]/$H$1)</f>
        <v>Введите курс</v>
      </c>
      <c r="J274" s="318"/>
      <c r="K274" s="211">
        <f>Таблица64[[#This Row],[Заказ коробок ]]*Таблица64[[#This Row],[Кол-во шт в коробке]]</f>
        <v>0</v>
      </c>
      <c r="L274" s="212">
        <f>Таблица64[[#This Row],[Общее кол-во шт]]*Таблица64[[#This Row],[Оптовая цена KRW                       за 1шт]]</f>
        <v>0</v>
      </c>
      <c r="M274" s="227" t="str">
        <f>IFERROR(Таблица64[[#This Row],[Общее кол-во шт]]*Таблица64[[#This Row],[Оптовая цена USD                       за 1шт]],"")</f>
        <v/>
      </c>
      <c r="N274" s="319"/>
    </row>
    <row r="275" spans="1:14" ht="22.5" customHeight="1">
      <c r="A275" s="307" t="s">
        <v>24478</v>
      </c>
      <c r="B275" s="313">
        <v>8806194013053</v>
      </c>
      <c r="C275" s="314" t="s">
        <v>25210</v>
      </c>
      <c r="D275" s="315" t="s">
        <v>26449</v>
      </c>
      <c r="E275" s="43">
        <v>10800</v>
      </c>
      <c r="F275" s="226">
        <v>0.48</v>
      </c>
      <c r="G275" s="316">
        <v>6</v>
      </c>
      <c r="H275" s="317">
        <f>Таблица64[[#This Row],[Розничная цена KRW]]*Таблица64[[#This Row],[Коэфициент стоимости]]</f>
        <v>5184</v>
      </c>
      <c r="I275" s="210" t="str">
        <f>IF($H$1="","Введите курс",Таблица64[[#This Row],[Оптовая цена KRW                       за 1шт]]/$H$1)</f>
        <v>Введите курс</v>
      </c>
      <c r="J275" s="318"/>
      <c r="K275" s="211">
        <f>Таблица64[[#This Row],[Заказ коробок ]]*Таблица64[[#This Row],[Кол-во шт в коробке]]</f>
        <v>0</v>
      </c>
      <c r="L275" s="212">
        <f>Таблица64[[#This Row],[Общее кол-во шт]]*Таблица64[[#This Row],[Оптовая цена KRW                       за 1шт]]</f>
        <v>0</v>
      </c>
      <c r="M275" s="227" t="str">
        <f>IFERROR(Таблица64[[#This Row],[Общее кол-во шт]]*Таблица64[[#This Row],[Оптовая цена USD                       за 1шт]],"")</f>
        <v/>
      </c>
      <c r="N275" s="319"/>
    </row>
    <row r="276" spans="1:14" ht="22.5" customHeight="1">
      <c r="A276" s="307" t="s">
        <v>24480</v>
      </c>
      <c r="B276" s="313">
        <v>8806358518752</v>
      </c>
      <c r="C276" s="314" t="s">
        <v>24402</v>
      </c>
      <c r="D276" s="315" t="s">
        <v>26450</v>
      </c>
      <c r="E276" s="43">
        <v>3800</v>
      </c>
      <c r="F276" s="226">
        <v>0.48</v>
      </c>
      <c r="G276" s="316">
        <v>12</v>
      </c>
      <c r="H276" s="317">
        <f>Таблица64[[#This Row],[Розничная цена KRW]]*Таблица64[[#This Row],[Коэфициент стоимости]]</f>
        <v>1824</v>
      </c>
      <c r="I276" s="210" t="str">
        <f>IF($H$1="","Введите курс",Таблица64[[#This Row],[Оптовая цена KRW                       за 1шт]]/$H$1)</f>
        <v>Введите курс</v>
      </c>
      <c r="J276" s="318"/>
      <c r="K276" s="211">
        <f>Таблица64[[#This Row],[Заказ коробок ]]*Таблица64[[#This Row],[Кол-во шт в коробке]]</f>
        <v>0</v>
      </c>
      <c r="L276" s="212">
        <f>Таблица64[[#This Row],[Общее кол-во шт]]*Таблица64[[#This Row],[Оптовая цена KRW                       за 1шт]]</f>
        <v>0</v>
      </c>
      <c r="M276" s="227" t="str">
        <f>IFERROR(Таблица64[[#This Row],[Общее кол-во шт]]*Таблица64[[#This Row],[Оптовая цена USD                       за 1шт]],"")</f>
        <v/>
      </c>
      <c r="N276" s="319"/>
    </row>
    <row r="277" spans="1:14" ht="22.5" customHeight="1">
      <c r="A277" s="307" t="s">
        <v>24481</v>
      </c>
      <c r="B277" s="313">
        <v>8806358518769</v>
      </c>
      <c r="C277" s="314" t="s">
        <v>24404</v>
      </c>
      <c r="D277" s="315" t="s">
        <v>26451</v>
      </c>
      <c r="E277" s="43">
        <v>3800</v>
      </c>
      <c r="F277" s="226">
        <v>0.48</v>
      </c>
      <c r="G277" s="316">
        <v>12</v>
      </c>
      <c r="H277" s="317">
        <f>Таблица64[[#This Row],[Розничная цена KRW]]*Таблица64[[#This Row],[Коэфициент стоимости]]</f>
        <v>1824</v>
      </c>
      <c r="I277" s="210" t="str">
        <f>IF($H$1="","Введите курс",Таблица64[[#This Row],[Оптовая цена KRW                       за 1шт]]/$H$1)</f>
        <v>Введите курс</v>
      </c>
      <c r="J277" s="318"/>
      <c r="K277" s="211">
        <f>Таблица64[[#This Row],[Заказ коробок ]]*Таблица64[[#This Row],[Кол-во шт в коробке]]</f>
        <v>0</v>
      </c>
      <c r="L277" s="212">
        <f>Таблица64[[#This Row],[Общее кол-во шт]]*Таблица64[[#This Row],[Оптовая цена KRW                       за 1шт]]</f>
        <v>0</v>
      </c>
      <c r="M277" s="227" t="str">
        <f>IFERROR(Таблица64[[#This Row],[Общее кол-во шт]]*Таблица64[[#This Row],[Оптовая цена USD                       за 1шт]],"")</f>
        <v/>
      </c>
      <c r="N277" s="319"/>
    </row>
    <row r="278" spans="1:14" ht="22.5" customHeight="1">
      <c r="A278" s="307" t="s">
        <v>24482</v>
      </c>
      <c r="B278" s="313">
        <v>8806358518349</v>
      </c>
      <c r="C278" s="314" t="s">
        <v>24406</v>
      </c>
      <c r="D278" s="315" t="s">
        <v>26452</v>
      </c>
      <c r="E278" s="43">
        <v>3800</v>
      </c>
      <c r="F278" s="226">
        <v>0.48</v>
      </c>
      <c r="G278" s="316">
        <v>12</v>
      </c>
      <c r="H278" s="317">
        <f>Таблица64[[#This Row],[Розничная цена KRW]]*Таблица64[[#This Row],[Коэфициент стоимости]]</f>
        <v>1824</v>
      </c>
      <c r="I278" s="210" t="str">
        <f>IF($H$1="","Введите курс",Таблица64[[#This Row],[Оптовая цена KRW                       за 1шт]]/$H$1)</f>
        <v>Введите курс</v>
      </c>
      <c r="J278" s="318"/>
      <c r="K278" s="211">
        <f>Таблица64[[#This Row],[Заказ коробок ]]*Таблица64[[#This Row],[Кол-во шт в коробке]]</f>
        <v>0</v>
      </c>
      <c r="L278" s="212">
        <f>Таблица64[[#This Row],[Общее кол-во шт]]*Таблица64[[#This Row],[Оптовая цена KRW                       за 1шт]]</f>
        <v>0</v>
      </c>
      <c r="M278" s="227" t="str">
        <f>IFERROR(Таблица64[[#This Row],[Общее кол-во шт]]*Таблица64[[#This Row],[Оптовая цена USD                       за 1шт]],"")</f>
        <v/>
      </c>
      <c r="N278" s="319"/>
    </row>
    <row r="279" spans="1:14" ht="22.5" customHeight="1">
      <c r="A279" s="307" t="s">
        <v>24483</v>
      </c>
      <c r="B279" s="313">
        <v>8806194013046</v>
      </c>
      <c r="C279" s="314" t="s">
        <v>25218</v>
      </c>
      <c r="D279" s="315" t="s">
        <v>25219</v>
      </c>
      <c r="E279" s="43">
        <v>2000</v>
      </c>
      <c r="F279" s="226">
        <v>0.48</v>
      </c>
      <c r="G279" s="316">
        <v>10</v>
      </c>
      <c r="H279" s="317">
        <f>Таблица64[[#This Row],[Розничная цена KRW]]*Таблица64[[#This Row],[Коэфициент стоимости]]</f>
        <v>960</v>
      </c>
      <c r="I279" s="210" t="str">
        <f>IF($H$1="","Введите курс",Таблица64[[#This Row],[Оптовая цена KRW                       за 1шт]]/$H$1)</f>
        <v>Введите курс</v>
      </c>
      <c r="J279" s="318"/>
      <c r="K279" s="211">
        <f>Таблица64[[#This Row],[Заказ коробок ]]*Таблица64[[#This Row],[Кол-во шт в коробке]]</f>
        <v>0</v>
      </c>
      <c r="L279" s="212">
        <f>Таблица64[[#This Row],[Общее кол-во шт]]*Таблица64[[#This Row],[Оптовая цена KRW                       за 1шт]]</f>
        <v>0</v>
      </c>
      <c r="M279" s="227" t="str">
        <f>IFERROR(Таблица64[[#This Row],[Общее кол-во шт]]*Таблица64[[#This Row],[Оптовая цена USD                       за 1шт]],"")</f>
        <v/>
      </c>
      <c r="N279" s="319"/>
    </row>
    <row r="280" spans="1:14" ht="22.5" customHeight="1">
      <c r="A280" s="307" t="s">
        <v>24484</v>
      </c>
      <c r="B280" s="313">
        <v>8806358511708</v>
      </c>
      <c r="C280" s="314" t="s">
        <v>26453</v>
      </c>
      <c r="D280" s="315" t="s">
        <v>26454</v>
      </c>
      <c r="E280" s="43">
        <v>1000</v>
      </c>
      <c r="F280" s="226">
        <v>0.48</v>
      </c>
      <c r="G280" s="316">
        <v>10</v>
      </c>
      <c r="H280" s="317">
        <f>Таблица64[[#This Row],[Розничная цена KRW]]*Таблица64[[#This Row],[Коэфициент стоимости]]</f>
        <v>480</v>
      </c>
      <c r="I280" s="210" t="str">
        <f>IF($H$1="","Введите курс",Таблица64[[#This Row],[Оптовая цена KRW                       за 1шт]]/$H$1)</f>
        <v>Введите курс</v>
      </c>
      <c r="J280" s="318"/>
      <c r="K280" s="211">
        <f>Таблица64[[#This Row],[Заказ коробок ]]*Таблица64[[#This Row],[Кол-во шт в коробке]]</f>
        <v>0</v>
      </c>
      <c r="L280" s="212">
        <f>Таблица64[[#This Row],[Общее кол-во шт]]*Таблица64[[#This Row],[Оптовая цена KRW                       за 1шт]]</f>
        <v>0</v>
      </c>
      <c r="M280" s="227" t="str">
        <f>IFERROR(Таблица64[[#This Row],[Общее кол-во шт]]*Таблица64[[#This Row],[Оптовая цена USD                       за 1шт]],"")</f>
        <v/>
      </c>
      <c r="N280" s="319"/>
    </row>
    <row r="281" spans="1:14" ht="22.5" customHeight="1">
      <c r="A281" s="307" t="s">
        <v>24485</v>
      </c>
      <c r="B281" s="313">
        <v>8806358512323</v>
      </c>
      <c r="C281" s="314" t="s">
        <v>24694</v>
      </c>
      <c r="D281" s="315" t="s">
        <v>24695</v>
      </c>
      <c r="E281" s="43">
        <v>1000</v>
      </c>
      <c r="F281" s="226">
        <v>0.48</v>
      </c>
      <c r="G281" s="316">
        <v>10</v>
      </c>
      <c r="H281" s="317">
        <f>Таблица64[[#This Row],[Розничная цена KRW]]*Таблица64[[#This Row],[Коэфициент стоимости]]</f>
        <v>480</v>
      </c>
      <c r="I281" s="210" t="str">
        <f>IF($H$1="","Введите курс",Таблица64[[#This Row],[Оптовая цена KRW                       за 1шт]]/$H$1)</f>
        <v>Введите курс</v>
      </c>
      <c r="J281" s="318"/>
      <c r="K281" s="211">
        <f>Таблица64[[#This Row],[Заказ коробок ]]*Таблица64[[#This Row],[Кол-во шт в коробке]]</f>
        <v>0</v>
      </c>
      <c r="L281" s="212">
        <f>Таблица64[[#This Row],[Общее кол-во шт]]*Таблица64[[#This Row],[Оптовая цена KRW                       за 1шт]]</f>
        <v>0</v>
      </c>
      <c r="M281" s="227" t="str">
        <f>IFERROR(Таблица64[[#This Row],[Общее кол-во шт]]*Таблица64[[#This Row],[Оптовая цена USD                       за 1шт]],"")</f>
        <v/>
      </c>
      <c r="N281" s="319"/>
    </row>
    <row r="282" spans="1:14" ht="22.5" customHeight="1">
      <c r="A282" s="307" t="s">
        <v>24486</v>
      </c>
      <c r="B282" s="313">
        <v>8806358533311</v>
      </c>
      <c r="C282" s="314" t="s">
        <v>24366</v>
      </c>
      <c r="D282" s="315" t="s">
        <v>24367</v>
      </c>
      <c r="E282" s="43">
        <v>15500</v>
      </c>
      <c r="F282" s="226">
        <v>0.48</v>
      </c>
      <c r="G282" s="316">
        <v>6</v>
      </c>
      <c r="H282" s="317">
        <f>Таблица64[[#This Row],[Розничная цена KRW]]*Таблица64[[#This Row],[Коэфициент стоимости]]</f>
        <v>7440</v>
      </c>
      <c r="I282" s="210" t="str">
        <f>IF($H$1="","Введите курс",Таблица64[[#This Row],[Оптовая цена KRW                       за 1шт]]/$H$1)</f>
        <v>Введите курс</v>
      </c>
      <c r="J282" s="318"/>
      <c r="K282" s="211">
        <f>Таблица64[[#This Row],[Заказ коробок ]]*Таблица64[[#This Row],[Кол-во шт в коробке]]</f>
        <v>0</v>
      </c>
      <c r="L282" s="212">
        <f>Таблица64[[#This Row],[Общее кол-во шт]]*Таблица64[[#This Row],[Оптовая цена KRW                       за 1шт]]</f>
        <v>0</v>
      </c>
      <c r="M282" s="227" t="str">
        <f>IFERROR(Таблица64[[#This Row],[Общее кол-во шт]]*Таблица64[[#This Row],[Оптовая цена USD                       за 1шт]],"")</f>
        <v/>
      </c>
      <c r="N282" s="319"/>
    </row>
    <row r="283" spans="1:14" ht="22.5" customHeight="1">
      <c r="A283" s="307" t="s">
        <v>24487</v>
      </c>
      <c r="B283" s="313">
        <v>8806194004396</v>
      </c>
      <c r="C283" s="314" t="s">
        <v>24706</v>
      </c>
      <c r="D283" s="315" t="s">
        <v>24707</v>
      </c>
      <c r="E283" s="43">
        <v>1000</v>
      </c>
      <c r="F283" s="226">
        <v>0.48</v>
      </c>
      <c r="G283" s="316">
        <v>10</v>
      </c>
      <c r="H283" s="317">
        <f>Таблица64[[#This Row],[Розничная цена KRW]]*Таблица64[[#This Row],[Коэфициент стоимости]]</f>
        <v>480</v>
      </c>
      <c r="I283" s="210" t="str">
        <f>IF($H$1="","Введите курс",Таблица64[[#This Row],[Оптовая цена KRW                       за 1шт]]/$H$1)</f>
        <v>Введите курс</v>
      </c>
      <c r="J283" s="318"/>
      <c r="K283" s="211">
        <f>Таблица64[[#This Row],[Заказ коробок ]]*Таблица64[[#This Row],[Кол-во шт в коробке]]</f>
        <v>0</v>
      </c>
      <c r="L283" s="212">
        <f>Таблица64[[#This Row],[Общее кол-во шт]]*Таблица64[[#This Row],[Оптовая цена KRW                       за 1шт]]</f>
        <v>0</v>
      </c>
      <c r="M283" s="227" t="str">
        <f>IFERROR(Таблица64[[#This Row],[Общее кол-во шт]]*Таблица64[[#This Row],[Оптовая цена USD                       за 1шт]],"")</f>
        <v/>
      </c>
      <c r="N283" s="319"/>
    </row>
    <row r="284" spans="1:14" ht="22.5" customHeight="1">
      <c r="A284" s="307" t="s">
        <v>24488</v>
      </c>
      <c r="B284" s="313">
        <v>8806194004440</v>
      </c>
      <c r="C284" s="314" t="s">
        <v>24700</v>
      </c>
      <c r="D284" s="315" t="s">
        <v>24701</v>
      </c>
      <c r="E284" s="43">
        <v>1000</v>
      </c>
      <c r="F284" s="226">
        <v>0.48</v>
      </c>
      <c r="G284" s="316">
        <v>10</v>
      </c>
      <c r="H284" s="317">
        <f>Таблица64[[#This Row],[Розничная цена KRW]]*Таблица64[[#This Row],[Коэфициент стоимости]]</f>
        <v>480</v>
      </c>
      <c r="I284" s="210" t="str">
        <f>IF($H$1="","Введите курс",Таблица64[[#This Row],[Оптовая цена KRW                       за 1шт]]/$H$1)</f>
        <v>Введите курс</v>
      </c>
      <c r="J284" s="318"/>
      <c r="K284" s="211">
        <f>Таблица64[[#This Row],[Заказ коробок ]]*Таблица64[[#This Row],[Кол-во шт в коробке]]</f>
        <v>0</v>
      </c>
      <c r="L284" s="212">
        <f>Таблица64[[#This Row],[Общее кол-во шт]]*Таблица64[[#This Row],[Оптовая цена KRW                       за 1шт]]</f>
        <v>0</v>
      </c>
      <c r="M284" s="227" t="str">
        <f>IFERROR(Таблица64[[#This Row],[Общее кол-во шт]]*Таблица64[[#This Row],[Оптовая цена USD                       за 1шт]],"")</f>
        <v/>
      </c>
      <c r="N284" s="319"/>
    </row>
    <row r="285" spans="1:14" ht="22.5" customHeight="1">
      <c r="A285" s="307" t="s">
        <v>24490</v>
      </c>
      <c r="B285" s="313">
        <v>8806358571375</v>
      </c>
      <c r="C285" s="314" t="s">
        <v>24712</v>
      </c>
      <c r="D285" s="315" t="s">
        <v>24713</v>
      </c>
      <c r="E285" s="43">
        <v>1000</v>
      </c>
      <c r="F285" s="226">
        <v>0.48</v>
      </c>
      <c r="G285" s="316">
        <v>10</v>
      </c>
      <c r="H285" s="317">
        <f>Таблица64[[#This Row],[Розничная цена KRW]]*Таблица64[[#This Row],[Коэфициент стоимости]]</f>
        <v>480</v>
      </c>
      <c r="I285" s="210" t="str">
        <f>IF($H$1="","Введите курс",Таблица64[[#This Row],[Оптовая цена KRW                       за 1шт]]/$H$1)</f>
        <v>Введите курс</v>
      </c>
      <c r="J285" s="318"/>
      <c r="K285" s="211">
        <f>Таблица64[[#This Row],[Заказ коробок ]]*Таблица64[[#This Row],[Кол-во шт в коробке]]</f>
        <v>0</v>
      </c>
      <c r="L285" s="212">
        <f>Таблица64[[#This Row],[Общее кол-во шт]]*Таблица64[[#This Row],[Оптовая цена KRW                       за 1шт]]</f>
        <v>0</v>
      </c>
      <c r="M285" s="227" t="str">
        <f>IFERROR(Таблица64[[#This Row],[Общее кол-во шт]]*Таблица64[[#This Row],[Оптовая цена USD                       за 1шт]],"")</f>
        <v/>
      </c>
      <c r="N285" s="319"/>
    </row>
    <row r="286" spans="1:14" ht="22.5" customHeight="1">
      <c r="A286" s="307" t="s">
        <v>24492</v>
      </c>
      <c r="B286" s="313">
        <v>8806194004334</v>
      </c>
      <c r="C286" s="314" t="s">
        <v>24709</v>
      </c>
      <c r="D286" s="315" t="s">
        <v>24710</v>
      </c>
      <c r="E286" s="43">
        <v>1000</v>
      </c>
      <c r="F286" s="226">
        <v>0.48</v>
      </c>
      <c r="G286" s="316">
        <v>10</v>
      </c>
      <c r="H286" s="317">
        <f>Таблица64[[#This Row],[Розничная цена KRW]]*Таблица64[[#This Row],[Коэфициент стоимости]]</f>
        <v>480</v>
      </c>
      <c r="I286" s="210" t="str">
        <f>IF($H$1="","Введите курс",Таблица64[[#This Row],[Оптовая цена KRW                       за 1шт]]/$H$1)</f>
        <v>Введите курс</v>
      </c>
      <c r="J286" s="318"/>
      <c r="K286" s="211">
        <f>Таблица64[[#This Row],[Заказ коробок ]]*Таблица64[[#This Row],[Кол-во шт в коробке]]</f>
        <v>0</v>
      </c>
      <c r="L286" s="212">
        <f>Таблица64[[#This Row],[Общее кол-во шт]]*Таблица64[[#This Row],[Оптовая цена KRW                       за 1шт]]</f>
        <v>0</v>
      </c>
      <c r="M286" s="227" t="str">
        <f>IFERROR(Таблица64[[#This Row],[Общее кол-во шт]]*Таблица64[[#This Row],[Оптовая цена USD                       за 1шт]],"")</f>
        <v/>
      </c>
      <c r="N286" s="319"/>
    </row>
    <row r="287" spans="1:14" ht="22.5" customHeight="1">
      <c r="A287" s="307" t="s">
        <v>24494</v>
      </c>
      <c r="B287" s="313">
        <v>8806194004464</v>
      </c>
      <c r="C287" s="314" t="s">
        <v>24697</v>
      </c>
      <c r="D287" s="315" t="s">
        <v>24698</v>
      </c>
      <c r="E287" s="43">
        <v>1000</v>
      </c>
      <c r="F287" s="226">
        <v>0.48</v>
      </c>
      <c r="G287" s="316">
        <v>10</v>
      </c>
      <c r="H287" s="317">
        <f>Таблица64[[#This Row],[Розничная цена KRW]]*Таблица64[[#This Row],[Коэфициент стоимости]]</f>
        <v>480</v>
      </c>
      <c r="I287" s="210" t="str">
        <f>IF($H$1="","Введите курс",Таблица64[[#This Row],[Оптовая цена KRW                       за 1шт]]/$H$1)</f>
        <v>Введите курс</v>
      </c>
      <c r="J287" s="318"/>
      <c r="K287" s="211">
        <f>Таблица64[[#This Row],[Заказ коробок ]]*Таблица64[[#This Row],[Кол-во шт в коробке]]</f>
        <v>0</v>
      </c>
      <c r="L287" s="212">
        <f>Таблица64[[#This Row],[Общее кол-во шт]]*Таблица64[[#This Row],[Оптовая цена KRW                       за 1шт]]</f>
        <v>0</v>
      </c>
      <c r="M287" s="227" t="str">
        <f>IFERROR(Таблица64[[#This Row],[Общее кол-во шт]]*Таблица64[[#This Row],[Оптовая цена USD                       за 1шт]],"")</f>
        <v/>
      </c>
      <c r="N287" s="319"/>
    </row>
    <row r="288" spans="1:14" ht="22.5" customHeight="1">
      <c r="A288" s="307" t="s">
        <v>24496</v>
      </c>
      <c r="B288" s="313">
        <v>8806194004495</v>
      </c>
      <c r="C288" s="314" t="s">
        <v>24703</v>
      </c>
      <c r="D288" s="315" t="s">
        <v>24704</v>
      </c>
      <c r="E288" s="43">
        <v>1000</v>
      </c>
      <c r="F288" s="226">
        <v>0.48</v>
      </c>
      <c r="G288" s="316">
        <v>10</v>
      </c>
      <c r="H288" s="317">
        <f>Таблица64[[#This Row],[Розничная цена KRW]]*Таблица64[[#This Row],[Коэфициент стоимости]]</f>
        <v>480</v>
      </c>
      <c r="I288" s="210" t="str">
        <f>IF($H$1="","Введите курс",Таблица64[[#This Row],[Оптовая цена KRW                       за 1шт]]/$H$1)</f>
        <v>Введите курс</v>
      </c>
      <c r="J288" s="318"/>
      <c r="K288" s="211">
        <f>Таблица64[[#This Row],[Заказ коробок ]]*Таблица64[[#This Row],[Кол-во шт в коробке]]</f>
        <v>0</v>
      </c>
      <c r="L288" s="212">
        <f>Таблица64[[#This Row],[Общее кол-во шт]]*Таблица64[[#This Row],[Оптовая цена KRW                       за 1шт]]</f>
        <v>0</v>
      </c>
      <c r="M288" s="227" t="str">
        <f>IFERROR(Таблица64[[#This Row],[Общее кол-во шт]]*Таблица64[[#This Row],[Оптовая цена USD                       за 1шт]],"")</f>
        <v/>
      </c>
      <c r="N288" s="319"/>
    </row>
    <row r="289" spans="1:14" ht="22.5" customHeight="1">
      <c r="A289" s="307" t="s">
        <v>24498</v>
      </c>
      <c r="B289" s="313">
        <v>8806194004488</v>
      </c>
      <c r="C289" s="314" t="s">
        <v>24715</v>
      </c>
      <c r="D289" s="315" t="s">
        <v>24716</v>
      </c>
      <c r="E289" s="43">
        <v>1000</v>
      </c>
      <c r="F289" s="226">
        <v>0.48</v>
      </c>
      <c r="G289" s="316">
        <v>10</v>
      </c>
      <c r="H289" s="317">
        <f>Таблица64[[#This Row],[Розничная цена KRW]]*Таблица64[[#This Row],[Коэфициент стоимости]]</f>
        <v>480</v>
      </c>
      <c r="I289" s="210" t="str">
        <f>IF($H$1="","Введите курс",Таблица64[[#This Row],[Оптовая цена KRW                       за 1шт]]/$H$1)</f>
        <v>Введите курс</v>
      </c>
      <c r="J289" s="318"/>
      <c r="K289" s="211">
        <f>Таблица64[[#This Row],[Заказ коробок ]]*Таблица64[[#This Row],[Кол-во шт в коробке]]</f>
        <v>0</v>
      </c>
      <c r="L289" s="212">
        <f>Таблица64[[#This Row],[Общее кол-во шт]]*Таблица64[[#This Row],[Оптовая цена KRW                       за 1шт]]</f>
        <v>0</v>
      </c>
      <c r="M289" s="227" t="str">
        <f>IFERROR(Таблица64[[#This Row],[Общее кол-во шт]]*Таблица64[[#This Row],[Оптовая цена USD                       за 1шт]],"")</f>
        <v/>
      </c>
      <c r="N289" s="319"/>
    </row>
    <row r="290" spans="1:14" ht="22.5" customHeight="1">
      <c r="A290" s="307" t="s">
        <v>24499</v>
      </c>
      <c r="B290" s="313">
        <v>8806194013138</v>
      </c>
      <c r="C290" s="314" t="s">
        <v>25035</v>
      </c>
      <c r="D290" s="315" t="s">
        <v>25036</v>
      </c>
      <c r="E290" s="43">
        <v>4500</v>
      </c>
      <c r="F290" s="226">
        <v>0.48</v>
      </c>
      <c r="G290" s="316">
        <v>6</v>
      </c>
      <c r="H290" s="317">
        <f>Таблица64[[#This Row],[Розничная цена KRW]]*Таблица64[[#This Row],[Коэфициент стоимости]]</f>
        <v>2160</v>
      </c>
      <c r="I290" s="210" t="str">
        <f>IF($H$1="","Введите курс",Таблица64[[#This Row],[Оптовая цена KRW                       за 1шт]]/$H$1)</f>
        <v>Введите курс</v>
      </c>
      <c r="J290" s="318"/>
      <c r="K290" s="211">
        <f>Таблица64[[#This Row],[Заказ коробок ]]*Таблица64[[#This Row],[Кол-во шт в коробке]]</f>
        <v>0</v>
      </c>
      <c r="L290" s="212">
        <f>Таблица64[[#This Row],[Общее кол-во шт]]*Таблица64[[#This Row],[Оптовая цена KRW                       за 1шт]]</f>
        <v>0</v>
      </c>
      <c r="M290" s="227" t="str">
        <f>IFERROR(Таблица64[[#This Row],[Общее кол-во шт]]*Таблица64[[#This Row],[Оптовая цена USD                       за 1шт]],"")</f>
        <v/>
      </c>
      <c r="N290" s="319"/>
    </row>
    <row r="291" spans="1:14" ht="22.5" customHeight="1">
      <c r="A291" s="307" t="s">
        <v>24500</v>
      </c>
      <c r="B291" s="313">
        <v>8806194013152</v>
      </c>
      <c r="C291" s="314" t="s">
        <v>25040</v>
      </c>
      <c r="D291" s="315" t="s">
        <v>25041</v>
      </c>
      <c r="E291" s="43">
        <v>4500</v>
      </c>
      <c r="F291" s="226">
        <v>0.48</v>
      </c>
      <c r="G291" s="316">
        <v>6</v>
      </c>
      <c r="H291" s="317">
        <f>Таблица64[[#This Row],[Розничная цена KRW]]*Таблица64[[#This Row],[Коэфициент стоимости]]</f>
        <v>2160</v>
      </c>
      <c r="I291" s="210" t="str">
        <f>IF($H$1="","Введите курс",Таблица64[[#This Row],[Оптовая цена KRW                       за 1шт]]/$H$1)</f>
        <v>Введите курс</v>
      </c>
      <c r="J291" s="318"/>
      <c r="K291" s="211">
        <f>Таблица64[[#This Row],[Заказ коробок ]]*Таблица64[[#This Row],[Кол-во шт в коробке]]</f>
        <v>0</v>
      </c>
      <c r="L291" s="212">
        <f>Таблица64[[#This Row],[Общее кол-во шт]]*Таблица64[[#This Row],[Оптовая цена KRW                       за 1шт]]</f>
        <v>0</v>
      </c>
      <c r="M291" s="227" t="str">
        <f>IFERROR(Таблица64[[#This Row],[Общее кол-во шт]]*Таблица64[[#This Row],[Оптовая цена USD                       за 1шт]],"")</f>
        <v/>
      </c>
      <c r="N291" s="319"/>
    </row>
    <row r="292" spans="1:14" ht="22.5" customHeight="1">
      <c r="A292" s="307" t="s">
        <v>24501</v>
      </c>
      <c r="B292" s="313">
        <v>8806194013183</v>
      </c>
      <c r="C292" s="314" t="s">
        <v>25049</v>
      </c>
      <c r="D292" s="315" t="s">
        <v>25050</v>
      </c>
      <c r="E292" s="43">
        <v>4500</v>
      </c>
      <c r="F292" s="226">
        <v>0.48</v>
      </c>
      <c r="G292" s="316">
        <v>6</v>
      </c>
      <c r="H292" s="317">
        <f>Таблица64[[#This Row],[Розничная цена KRW]]*Таблица64[[#This Row],[Коэфициент стоимости]]</f>
        <v>2160</v>
      </c>
      <c r="I292" s="210" t="str">
        <f>IF($H$1="","Введите курс",Таблица64[[#This Row],[Оптовая цена KRW                       за 1шт]]/$H$1)</f>
        <v>Введите курс</v>
      </c>
      <c r="J292" s="318"/>
      <c r="K292" s="211">
        <f>Таблица64[[#This Row],[Заказ коробок ]]*Таблица64[[#This Row],[Кол-во шт в коробке]]</f>
        <v>0</v>
      </c>
      <c r="L292" s="212">
        <f>Таблица64[[#This Row],[Общее кол-во шт]]*Таблица64[[#This Row],[Оптовая цена KRW                       за 1шт]]</f>
        <v>0</v>
      </c>
      <c r="M292" s="227" t="str">
        <f>IFERROR(Таблица64[[#This Row],[Общее кол-во шт]]*Таблица64[[#This Row],[Оптовая цена USD                       за 1шт]],"")</f>
        <v/>
      </c>
      <c r="N292" s="319"/>
    </row>
    <row r="293" spans="1:14" ht="22.5" customHeight="1">
      <c r="A293" s="307" t="s">
        <v>24503</v>
      </c>
      <c r="B293" s="313">
        <v>8806194013190</v>
      </c>
      <c r="C293" s="314" t="s">
        <v>25052</v>
      </c>
      <c r="D293" s="315" t="s">
        <v>25053</v>
      </c>
      <c r="E293" s="43">
        <v>4500</v>
      </c>
      <c r="F293" s="226">
        <v>0.48</v>
      </c>
      <c r="G293" s="316">
        <v>6</v>
      </c>
      <c r="H293" s="317">
        <f>Таблица64[[#This Row],[Розничная цена KRW]]*Таблица64[[#This Row],[Коэфициент стоимости]]</f>
        <v>2160</v>
      </c>
      <c r="I293" s="210" t="str">
        <f>IF($H$1="","Введите курс",Таблица64[[#This Row],[Оптовая цена KRW                       за 1шт]]/$H$1)</f>
        <v>Введите курс</v>
      </c>
      <c r="J293" s="318"/>
      <c r="K293" s="211">
        <f>Таблица64[[#This Row],[Заказ коробок ]]*Таблица64[[#This Row],[Кол-во шт в коробке]]</f>
        <v>0</v>
      </c>
      <c r="L293" s="212">
        <f>Таблица64[[#This Row],[Общее кол-во шт]]*Таблица64[[#This Row],[Оптовая цена KRW                       за 1шт]]</f>
        <v>0</v>
      </c>
      <c r="M293" s="227" t="str">
        <f>IFERROR(Таблица64[[#This Row],[Общее кол-во шт]]*Таблица64[[#This Row],[Оптовая цена USD                       за 1шт]],"")</f>
        <v/>
      </c>
      <c r="N293" s="319"/>
    </row>
    <row r="294" spans="1:14" ht="22.5" customHeight="1">
      <c r="A294" s="307" t="s">
        <v>24505</v>
      </c>
      <c r="B294" s="313">
        <v>8806194013206</v>
      </c>
      <c r="C294" s="314" t="s">
        <v>25055</v>
      </c>
      <c r="D294" s="315" t="s">
        <v>25056</v>
      </c>
      <c r="E294" s="43">
        <v>4500</v>
      </c>
      <c r="F294" s="226">
        <v>0.48</v>
      </c>
      <c r="G294" s="316">
        <v>6</v>
      </c>
      <c r="H294" s="317">
        <f>Таблица64[[#This Row],[Розничная цена KRW]]*Таблица64[[#This Row],[Коэфициент стоимости]]</f>
        <v>2160</v>
      </c>
      <c r="I294" s="210" t="str">
        <f>IF($H$1="","Введите курс",Таблица64[[#This Row],[Оптовая цена KRW                       за 1шт]]/$H$1)</f>
        <v>Введите курс</v>
      </c>
      <c r="J294" s="318"/>
      <c r="K294" s="211">
        <f>Таблица64[[#This Row],[Заказ коробок ]]*Таблица64[[#This Row],[Кол-во шт в коробке]]</f>
        <v>0</v>
      </c>
      <c r="L294" s="212">
        <f>Таблица64[[#This Row],[Общее кол-во шт]]*Таблица64[[#This Row],[Оптовая цена KRW                       за 1шт]]</f>
        <v>0</v>
      </c>
      <c r="M294" s="227" t="str">
        <f>IFERROR(Таблица64[[#This Row],[Общее кол-во шт]]*Таблица64[[#This Row],[Оптовая цена USD                       за 1шт]],"")</f>
        <v/>
      </c>
      <c r="N294" s="319"/>
    </row>
    <row r="295" spans="1:14" ht="22.5" customHeight="1">
      <c r="A295" s="307" t="s">
        <v>24507</v>
      </c>
      <c r="B295" s="313">
        <v>8806194013145</v>
      </c>
      <c r="C295" s="314" t="s">
        <v>25038</v>
      </c>
      <c r="D295" s="315" t="s">
        <v>26455</v>
      </c>
      <c r="E295" s="43">
        <v>4500</v>
      </c>
      <c r="F295" s="226">
        <v>0.48</v>
      </c>
      <c r="G295" s="316">
        <v>6</v>
      </c>
      <c r="H295" s="317">
        <f>Таблица64[[#This Row],[Розничная цена KRW]]*Таблица64[[#This Row],[Коэфициент стоимости]]</f>
        <v>2160</v>
      </c>
      <c r="I295" s="210" t="str">
        <f>IF($H$1="","Введите курс",Таблица64[[#This Row],[Оптовая цена KRW                       за 1шт]]/$H$1)</f>
        <v>Введите курс</v>
      </c>
      <c r="J295" s="318"/>
      <c r="K295" s="211">
        <f>Таблица64[[#This Row],[Заказ коробок ]]*Таблица64[[#This Row],[Кол-во шт в коробке]]</f>
        <v>0</v>
      </c>
      <c r="L295" s="212">
        <f>Таблица64[[#This Row],[Общее кол-во шт]]*Таблица64[[#This Row],[Оптовая цена KRW                       за 1шт]]</f>
        <v>0</v>
      </c>
      <c r="M295" s="227" t="str">
        <f>IFERROR(Таблица64[[#This Row],[Общее кол-во шт]]*Таблица64[[#This Row],[Оптовая цена USD                       за 1шт]],"")</f>
        <v/>
      </c>
      <c r="N295" s="319"/>
    </row>
    <row r="296" spans="1:14" ht="22.5" customHeight="1">
      <c r="A296" s="307" t="s">
        <v>24509</v>
      </c>
      <c r="B296" s="313">
        <v>8806194013169</v>
      </c>
      <c r="C296" s="314" t="s">
        <v>25043</v>
      </c>
      <c r="D296" s="315" t="s">
        <v>25044</v>
      </c>
      <c r="E296" s="43">
        <v>4500</v>
      </c>
      <c r="F296" s="226">
        <v>0.48</v>
      </c>
      <c r="G296" s="316">
        <v>6</v>
      </c>
      <c r="H296" s="317">
        <f>Таблица64[[#This Row],[Розничная цена KRW]]*Таблица64[[#This Row],[Коэфициент стоимости]]</f>
        <v>2160</v>
      </c>
      <c r="I296" s="210" t="str">
        <f>IF($H$1="","Введите курс",Таблица64[[#This Row],[Оптовая цена KRW                       за 1шт]]/$H$1)</f>
        <v>Введите курс</v>
      </c>
      <c r="J296" s="318"/>
      <c r="K296" s="211">
        <f>Таблица64[[#This Row],[Заказ коробок ]]*Таблица64[[#This Row],[Кол-во шт в коробке]]</f>
        <v>0</v>
      </c>
      <c r="L296" s="212">
        <f>Таблица64[[#This Row],[Общее кол-во шт]]*Таблица64[[#This Row],[Оптовая цена KRW                       за 1шт]]</f>
        <v>0</v>
      </c>
      <c r="M296" s="227" t="str">
        <f>IFERROR(Таблица64[[#This Row],[Общее кол-во шт]]*Таблица64[[#This Row],[Оптовая цена USD                       за 1шт]],"")</f>
        <v/>
      </c>
      <c r="N296" s="319"/>
    </row>
    <row r="297" spans="1:14" ht="22.5" customHeight="1">
      <c r="A297" s="307" t="s">
        <v>24511</v>
      </c>
      <c r="B297" s="313">
        <v>8806194013176</v>
      </c>
      <c r="C297" s="314" t="s">
        <v>25046</v>
      </c>
      <c r="D297" s="315" t="s">
        <v>25047</v>
      </c>
      <c r="E297" s="43">
        <v>4500</v>
      </c>
      <c r="F297" s="226">
        <v>0.48</v>
      </c>
      <c r="G297" s="316">
        <v>6</v>
      </c>
      <c r="H297" s="317">
        <f>Таблица64[[#This Row],[Розничная цена KRW]]*Таблица64[[#This Row],[Коэфициент стоимости]]</f>
        <v>2160</v>
      </c>
      <c r="I297" s="210" t="str">
        <f>IF($H$1="","Введите курс",Таблица64[[#This Row],[Оптовая цена KRW                       за 1шт]]/$H$1)</f>
        <v>Введите курс</v>
      </c>
      <c r="J297" s="318"/>
      <c r="K297" s="211">
        <f>Таблица64[[#This Row],[Заказ коробок ]]*Таблица64[[#This Row],[Кол-во шт в коробке]]</f>
        <v>0</v>
      </c>
      <c r="L297" s="212">
        <f>Таблица64[[#This Row],[Общее кол-во шт]]*Таблица64[[#This Row],[Оптовая цена KRW                       за 1шт]]</f>
        <v>0</v>
      </c>
      <c r="M297" s="227" t="str">
        <f>IFERROR(Таблица64[[#This Row],[Общее кол-во шт]]*Таблица64[[#This Row],[Оптовая цена USD                       за 1шт]],"")</f>
        <v/>
      </c>
      <c r="N297" s="319"/>
    </row>
    <row r="298" spans="1:14" ht="22.5" customHeight="1">
      <c r="A298" s="307" t="s">
        <v>24513</v>
      </c>
      <c r="B298" s="313">
        <v>8806194013213</v>
      </c>
      <c r="C298" s="314" t="s">
        <v>25058</v>
      </c>
      <c r="D298" s="315" t="s">
        <v>25059</v>
      </c>
      <c r="E298" s="43">
        <v>4500</v>
      </c>
      <c r="F298" s="226">
        <v>0.48</v>
      </c>
      <c r="G298" s="316">
        <v>6</v>
      </c>
      <c r="H298" s="317">
        <f>Таблица64[[#This Row],[Розничная цена KRW]]*Таблица64[[#This Row],[Коэфициент стоимости]]</f>
        <v>2160</v>
      </c>
      <c r="I298" s="210" t="str">
        <f>IF($H$1="","Введите курс",Таблица64[[#This Row],[Оптовая цена KRW                       за 1шт]]/$H$1)</f>
        <v>Введите курс</v>
      </c>
      <c r="J298" s="318"/>
      <c r="K298" s="211">
        <f>Таблица64[[#This Row],[Заказ коробок ]]*Таблица64[[#This Row],[Кол-во шт в коробке]]</f>
        <v>0</v>
      </c>
      <c r="L298" s="212">
        <f>Таблица64[[#This Row],[Общее кол-во шт]]*Таблица64[[#This Row],[Оптовая цена KRW                       за 1шт]]</f>
        <v>0</v>
      </c>
      <c r="M298" s="227" t="str">
        <f>IFERROR(Таблица64[[#This Row],[Общее кол-во шт]]*Таблица64[[#This Row],[Оптовая цена USD                       за 1шт]],"")</f>
        <v/>
      </c>
      <c r="N298" s="319"/>
    </row>
    <row r="299" spans="1:14" ht="22.5" customHeight="1">
      <c r="A299" s="307" t="s">
        <v>24515</v>
      </c>
      <c r="B299" s="313">
        <v>8806194013220</v>
      </c>
      <c r="C299" s="314" t="s">
        <v>25061</v>
      </c>
      <c r="D299" s="315" t="s">
        <v>25062</v>
      </c>
      <c r="E299" s="43">
        <v>4500</v>
      </c>
      <c r="F299" s="226">
        <v>0.48</v>
      </c>
      <c r="G299" s="316">
        <v>6</v>
      </c>
      <c r="H299" s="317">
        <f>Таблица64[[#This Row],[Розничная цена KRW]]*Таблица64[[#This Row],[Коэфициент стоимости]]</f>
        <v>2160</v>
      </c>
      <c r="I299" s="210" t="str">
        <f>IF($H$1="","Введите курс",Таблица64[[#This Row],[Оптовая цена KRW                       за 1шт]]/$H$1)</f>
        <v>Введите курс</v>
      </c>
      <c r="J299" s="318"/>
      <c r="K299" s="211">
        <f>Таблица64[[#This Row],[Заказ коробок ]]*Таблица64[[#This Row],[Кол-во шт в коробке]]</f>
        <v>0</v>
      </c>
      <c r="L299" s="212">
        <f>Таблица64[[#This Row],[Общее кол-во шт]]*Таблица64[[#This Row],[Оптовая цена KRW                       за 1шт]]</f>
        <v>0</v>
      </c>
      <c r="M299" s="227" t="str">
        <f>IFERROR(Таблица64[[#This Row],[Общее кол-во шт]]*Таблица64[[#This Row],[Оптовая цена USD                       за 1шт]],"")</f>
        <v/>
      </c>
      <c r="N299" s="319"/>
    </row>
    <row r="300" spans="1:14" ht="22.5" customHeight="1">
      <c r="A300" s="307" t="s">
        <v>24517</v>
      </c>
      <c r="B300" s="313">
        <v>8806194013350</v>
      </c>
      <c r="C300" s="314" t="s">
        <v>25085</v>
      </c>
      <c r="D300" s="315" t="s">
        <v>25086</v>
      </c>
      <c r="E300" s="43">
        <v>4500</v>
      </c>
      <c r="F300" s="226">
        <v>0.48</v>
      </c>
      <c r="G300" s="316">
        <v>6</v>
      </c>
      <c r="H300" s="317">
        <f>Таблица64[[#This Row],[Розничная цена KRW]]*Таблица64[[#This Row],[Коэфициент стоимости]]</f>
        <v>2160</v>
      </c>
      <c r="I300" s="210" t="str">
        <f>IF($H$1="","Введите курс",Таблица64[[#This Row],[Оптовая цена KRW                       за 1шт]]/$H$1)</f>
        <v>Введите курс</v>
      </c>
      <c r="J300" s="318"/>
      <c r="K300" s="211">
        <f>Таблица64[[#This Row],[Заказ коробок ]]*Таблица64[[#This Row],[Кол-во шт в коробке]]</f>
        <v>0</v>
      </c>
      <c r="L300" s="212">
        <f>Таблица64[[#This Row],[Общее кол-во шт]]*Таблица64[[#This Row],[Оптовая цена KRW                       за 1шт]]</f>
        <v>0</v>
      </c>
      <c r="M300" s="227" t="str">
        <f>IFERROR(Таблица64[[#This Row],[Общее кол-во шт]]*Таблица64[[#This Row],[Оптовая цена USD                       за 1шт]],"")</f>
        <v/>
      </c>
      <c r="N300" s="319"/>
    </row>
    <row r="301" spans="1:14" ht="22.5" customHeight="1">
      <c r="A301" s="307" t="s">
        <v>24519</v>
      </c>
      <c r="B301" s="313">
        <v>8806194013374</v>
      </c>
      <c r="C301" s="314" t="s">
        <v>25088</v>
      </c>
      <c r="D301" s="315" t="s">
        <v>25089</v>
      </c>
      <c r="E301" s="43">
        <v>4500</v>
      </c>
      <c r="F301" s="226">
        <v>0.48</v>
      </c>
      <c r="G301" s="316">
        <v>6</v>
      </c>
      <c r="H301" s="317">
        <f>Таблица64[[#This Row],[Розничная цена KRW]]*Таблица64[[#This Row],[Коэфициент стоимости]]</f>
        <v>2160</v>
      </c>
      <c r="I301" s="210" t="str">
        <f>IF($H$1="","Введите курс",Таблица64[[#This Row],[Оптовая цена KRW                       за 1шт]]/$H$1)</f>
        <v>Введите курс</v>
      </c>
      <c r="J301" s="318"/>
      <c r="K301" s="211">
        <f>Таблица64[[#This Row],[Заказ коробок ]]*Таблица64[[#This Row],[Кол-во шт в коробке]]</f>
        <v>0</v>
      </c>
      <c r="L301" s="212">
        <f>Таблица64[[#This Row],[Общее кол-во шт]]*Таблица64[[#This Row],[Оптовая цена KRW                       за 1шт]]</f>
        <v>0</v>
      </c>
      <c r="M301" s="227" t="str">
        <f>IFERROR(Таблица64[[#This Row],[Общее кол-во шт]]*Таблица64[[#This Row],[Оптовая цена USD                       за 1шт]],"")</f>
        <v/>
      </c>
      <c r="N301" s="319"/>
    </row>
    <row r="302" spans="1:14" ht="22.5" customHeight="1">
      <c r="A302" s="307" t="s">
        <v>24522</v>
      </c>
      <c r="B302" s="313">
        <v>8806194013398</v>
      </c>
      <c r="C302" s="314" t="s">
        <v>25091</v>
      </c>
      <c r="D302" s="315" t="s">
        <v>25092</v>
      </c>
      <c r="E302" s="43">
        <v>4500</v>
      </c>
      <c r="F302" s="226">
        <v>0.48</v>
      </c>
      <c r="G302" s="316">
        <v>6</v>
      </c>
      <c r="H302" s="317">
        <f>Таблица64[[#This Row],[Розничная цена KRW]]*Таблица64[[#This Row],[Коэфициент стоимости]]</f>
        <v>2160</v>
      </c>
      <c r="I302" s="210" t="str">
        <f>IF($H$1="","Введите курс",Таблица64[[#This Row],[Оптовая цена KRW                       за 1шт]]/$H$1)</f>
        <v>Введите курс</v>
      </c>
      <c r="J302" s="318"/>
      <c r="K302" s="211">
        <f>Таблица64[[#This Row],[Заказ коробок ]]*Таблица64[[#This Row],[Кол-во шт в коробке]]</f>
        <v>0</v>
      </c>
      <c r="L302" s="212">
        <f>Таблица64[[#This Row],[Общее кол-во шт]]*Таблица64[[#This Row],[Оптовая цена KRW                       за 1шт]]</f>
        <v>0</v>
      </c>
      <c r="M302" s="227" t="str">
        <f>IFERROR(Таблица64[[#This Row],[Общее кол-во шт]]*Таблица64[[#This Row],[Оптовая цена USD                       за 1шт]],"")</f>
        <v/>
      </c>
      <c r="N302" s="319"/>
    </row>
    <row r="303" spans="1:14" ht="22.5" customHeight="1">
      <c r="A303" s="307" t="s">
        <v>24524</v>
      </c>
      <c r="B303" s="313">
        <v>8806194013244</v>
      </c>
      <c r="C303" s="314" t="s">
        <v>25064</v>
      </c>
      <c r="D303" s="315" t="s">
        <v>25065</v>
      </c>
      <c r="E303" s="43">
        <v>4500</v>
      </c>
      <c r="F303" s="226">
        <v>0.48</v>
      </c>
      <c r="G303" s="316">
        <v>6</v>
      </c>
      <c r="H303" s="317">
        <f>Таблица64[[#This Row],[Розничная цена KRW]]*Таблица64[[#This Row],[Коэфициент стоимости]]</f>
        <v>2160</v>
      </c>
      <c r="I303" s="210" t="str">
        <f>IF($H$1="","Введите курс",Таблица64[[#This Row],[Оптовая цена KRW                       за 1шт]]/$H$1)</f>
        <v>Введите курс</v>
      </c>
      <c r="J303" s="318"/>
      <c r="K303" s="211">
        <f>Таблица64[[#This Row],[Заказ коробок ]]*Таблица64[[#This Row],[Кол-во шт в коробке]]</f>
        <v>0</v>
      </c>
      <c r="L303" s="212">
        <f>Таблица64[[#This Row],[Общее кол-во шт]]*Таблица64[[#This Row],[Оптовая цена KRW                       за 1шт]]</f>
        <v>0</v>
      </c>
      <c r="M303" s="227" t="str">
        <f>IFERROR(Таблица64[[#This Row],[Общее кол-во шт]]*Таблица64[[#This Row],[Оптовая цена USD                       за 1шт]],"")</f>
        <v/>
      </c>
      <c r="N303" s="319"/>
    </row>
    <row r="304" spans="1:14" ht="22.5" customHeight="1">
      <c r="A304" s="307" t="s">
        <v>24526</v>
      </c>
      <c r="B304" s="313">
        <v>8806194013251</v>
      </c>
      <c r="C304" s="314" t="s">
        <v>25067</v>
      </c>
      <c r="D304" s="315" t="s">
        <v>25068</v>
      </c>
      <c r="E304" s="43">
        <v>4500</v>
      </c>
      <c r="F304" s="226">
        <v>0.48</v>
      </c>
      <c r="G304" s="316">
        <v>6</v>
      </c>
      <c r="H304" s="317">
        <f>Таблица64[[#This Row],[Розничная цена KRW]]*Таблица64[[#This Row],[Коэфициент стоимости]]</f>
        <v>2160</v>
      </c>
      <c r="I304" s="210" t="str">
        <f>IF($H$1="","Введите курс",Таблица64[[#This Row],[Оптовая цена KRW                       за 1шт]]/$H$1)</f>
        <v>Введите курс</v>
      </c>
      <c r="J304" s="318"/>
      <c r="K304" s="211">
        <f>Таблица64[[#This Row],[Заказ коробок ]]*Таблица64[[#This Row],[Кол-во шт в коробке]]</f>
        <v>0</v>
      </c>
      <c r="L304" s="212">
        <f>Таблица64[[#This Row],[Общее кол-во шт]]*Таблица64[[#This Row],[Оптовая цена KRW                       за 1шт]]</f>
        <v>0</v>
      </c>
      <c r="M304" s="227" t="str">
        <f>IFERROR(Таблица64[[#This Row],[Общее кол-во шт]]*Таблица64[[#This Row],[Оптовая цена USD                       за 1шт]],"")</f>
        <v/>
      </c>
      <c r="N304" s="319"/>
    </row>
    <row r="305" spans="1:14" ht="22.5" customHeight="1">
      <c r="A305" s="307" t="s">
        <v>24527</v>
      </c>
      <c r="B305" s="313">
        <v>8806194013299</v>
      </c>
      <c r="C305" s="314" t="s">
        <v>25070</v>
      </c>
      <c r="D305" s="315" t="s">
        <v>25071</v>
      </c>
      <c r="E305" s="43">
        <v>4500</v>
      </c>
      <c r="F305" s="226">
        <v>0.48</v>
      </c>
      <c r="G305" s="316">
        <v>6</v>
      </c>
      <c r="H305" s="317">
        <f>Таблица64[[#This Row],[Розничная цена KRW]]*Таблица64[[#This Row],[Коэфициент стоимости]]</f>
        <v>2160</v>
      </c>
      <c r="I305" s="210" t="str">
        <f>IF($H$1="","Введите курс",Таблица64[[#This Row],[Оптовая цена KRW                       за 1шт]]/$H$1)</f>
        <v>Введите курс</v>
      </c>
      <c r="J305" s="318"/>
      <c r="K305" s="211">
        <f>Таблица64[[#This Row],[Заказ коробок ]]*Таблица64[[#This Row],[Кол-во шт в коробке]]</f>
        <v>0</v>
      </c>
      <c r="L305" s="212">
        <f>Таблица64[[#This Row],[Общее кол-во шт]]*Таблица64[[#This Row],[Оптовая цена KRW                       за 1шт]]</f>
        <v>0</v>
      </c>
      <c r="M305" s="227" t="str">
        <f>IFERROR(Таблица64[[#This Row],[Общее кол-во шт]]*Таблица64[[#This Row],[Оптовая цена USD                       за 1шт]],"")</f>
        <v/>
      </c>
      <c r="N305" s="319"/>
    </row>
    <row r="306" spans="1:14" ht="22.5" customHeight="1">
      <c r="A306" s="307" t="s">
        <v>24528</v>
      </c>
      <c r="B306" s="313">
        <v>8806194013305</v>
      </c>
      <c r="C306" s="314" t="s">
        <v>25073</v>
      </c>
      <c r="D306" s="315" t="s">
        <v>25074</v>
      </c>
      <c r="E306" s="43">
        <v>4500</v>
      </c>
      <c r="F306" s="226">
        <v>0.48</v>
      </c>
      <c r="G306" s="316">
        <v>6</v>
      </c>
      <c r="H306" s="317">
        <f>Таблица64[[#This Row],[Розничная цена KRW]]*Таблица64[[#This Row],[Коэфициент стоимости]]</f>
        <v>2160</v>
      </c>
      <c r="I306" s="210" t="str">
        <f>IF($H$1="","Введите курс",Таблица64[[#This Row],[Оптовая цена KRW                       за 1шт]]/$H$1)</f>
        <v>Введите курс</v>
      </c>
      <c r="J306" s="318"/>
      <c r="K306" s="211">
        <f>Таблица64[[#This Row],[Заказ коробок ]]*Таблица64[[#This Row],[Кол-во шт в коробке]]</f>
        <v>0</v>
      </c>
      <c r="L306" s="212">
        <f>Таблица64[[#This Row],[Общее кол-во шт]]*Таблица64[[#This Row],[Оптовая цена KRW                       за 1шт]]</f>
        <v>0</v>
      </c>
      <c r="M306" s="227" t="str">
        <f>IFERROR(Таблица64[[#This Row],[Общее кол-во шт]]*Таблица64[[#This Row],[Оптовая цена USD                       за 1шт]],"")</f>
        <v/>
      </c>
      <c r="N306" s="319"/>
    </row>
    <row r="307" spans="1:14" ht="22.5" customHeight="1">
      <c r="A307" s="307" t="s">
        <v>24529</v>
      </c>
      <c r="B307" s="313">
        <v>8806194013312</v>
      </c>
      <c r="C307" s="314" t="s">
        <v>25076</v>
      </c>
      <c r="D307" s="315" t="s">
        <v>25077</v>
      </c>
      <c r="E307" s="43">
        <v>4500</v>
      </c>
      <c r="F307" s="226">
        <v>0.48</v>
      </c>
      <c r="G307" s="316">
        <v>6</v>
      </c>
      <c r="H307" s="317">
        <f>Таблица64[[#This Row],[Розничная цена KRW]]*Таблица64[[#This Row],[Коэфициент стоимости]]</f>
        <v>2160</v>
      </c>
      <c r="I307" s="210" t="str">
        <f>IF($H$1="","Введите курс",Таблица64[[#This Row],[Оптовая цена KRW                       за 1шт]]/$H$1)</f>
        <v>Введите курс</v>
      </c>
      <c r="J307" s="318"/>
      <c r="K307" s="211">
        <f>Таблица64[[#This Row],[Заказ коробок ]]*Таблица64[[#This Row],[Кол-во шт в коробке]]</f>
        <v>0</v>
      </c>
      <c r="L307" s="212">
        <f>Таблица64[[#This Row],[Общее кол-во шт]]*Таблица64[[#This Row],[Оптовая цена KRW                       за 1шт]]</f>
        <v>0</v>
      </c>
      <c r="M307" s="227" t="str">
        <f>IFERROR(Таблица64[[#This Row],[Общее кол-во шт]]*Таблица64[[#This Row],[Оптовая цена USD                       за 1шт]],"")</f>
        <v/>
      </c>
      <c r="N307" s="319"/>
    </row>
    <row r="308" spans="1:14" ht="22.5" customHeight="1">
      <c r="A308" s="307" t="s">
        <v>24531</v>
      </c>
      <c r="B308" s="313">
        <v>8806194013329</v>
      </c>
      <c r="C308" s="314" t="s">
        <v>25079</v>
      </c>
      <c r="D308" s="315" t="s">
        <v>25080</v>
      </c>
      <c r="E308" s="43">
        <v>4500</v>
      </c>
      <c r="F308" s="226">
        <v>0.48</v>
      </c>
      <c r="G308" s="316">
        <v>6</v>
      </c>
      <c r="H308" s="317">
        <f>Таблица64[[#This Row],[Розничная цена KRW]]*Таблица64[[#This Row],[Коэфициент стоимости]]</f>
        <v>2160</v>
      </c>
      <c r="I308" s="210" t="str">
        <f>IF($H$1="","Введите курс",Таблица64[[#This Row],[Оптовая цена KRW                       за 1шт]]/$H$1)</f>
        <v>Введите курс</v>
      </c>
      <c r="J308" s="318"/>
      <c r="K308" s="211">
        <f>Таблица64[[#This Row],[Заказ коробок ]]*Таблица64[[#This Row],[Кол-во шт в коробке]]</f>
        <v>0</v>
      </c>
      <c r="L308" s="212">
        <f>Таблица64[[#This Row],[Общее кол-во шт]]*Таблица64[[#This Row],[Оптовая цена KRW                       за 1шт]]</f>
        <v>0</v>
      </c>
      <c r="M308" s="227" t="str">
        <f>IFERROR(Таблица64[[#This Row],[Общее кол-во шт]]*Таблица64[[#This Row],[Оптовая цена USD                       за 1шт]],"")</f>
        <v/>
      </c>
      <c r="N308" s="319"/>
    </row>
    <row r="309" spans="1:14" ht="22.5" customHeight="1">
      <c r="A309" s="307" t="s">
        <v>24533</v>
      </c>
      <c r="B309" s="313">
        <v>8806194013336</v>
      </c>
      <c r="C309" s="314" t="s">
        <v>25082</v>
      </c>
      <c r="D309" s="315" t="s">
        <v>25083</v>
      </c>
      <c r="E309" s="43">
        <v>4500</v>
      </c>
      <c r="F309" s="226">
        <v>0.48</v>
      </c>
      <c r="G309" s="316">
        <v>6</v>
      </c>
      <c r="H309" s="317">
        <f>Таблица64[[#This Row],[Розничная цена KRW]]*Таблица64[[#This Row],[Коэфициент стоимости]]</f>
        <v>2160</v>
      </c>
      <c r="I309" s="210" t="str">
        <f>IF($H$1="","Введите курс",Таблица64[[#This Row],[Оптовая цена KRW                       за 1шт]]/$H$1)</f>
        <v>Введите курс</v>
      </c>
      <c r="J309" s="318"/>
      <c r="K309" s="211">
        <f>Таблица64[[#This Row],[Заказ коробок ]]*Таблица64[[#This Row],[Кол-во шт в коробке]]</f>
        <v>0</v>
      </c>
      <c r="L309" s="212">
        <f>Таблица64[[#This Row],[Общее кол-во шт]]*Таблица64[[#This Row],[Оптовая цена KRW                       за 1шт]]</f>
        <v>0</v>
      </c>
      <c r="M309" s="227" t="str">
        <f>IFERROR(Таблица64[[#This Row],[Общее кол-во шт]]*Таблица64[[#This Row],[Оптовая цена USD                       за 1шт]],"")</f>
        <v/>
      </c>
      <c r="N309" s="319"/>
    </row>
    <row r="310" spans="1:14" ht="22.5" customHeight="1">
      <c r="A310" s="307" t="s">
        <v>24535</v>
      </c>
      <c r="B310" s="313">
        <v>8806194013404</v>
      </c>
      <c r="C310" s="314" t="s">
        <v>25094</v>
      </c>
      <c r="D310" s="315" t="s">
        <v>25095</v>
      </c>
      <c r="E310" s="43">
        <v>4500</v>
      </c>
      <c r="F310" s="226">
        <v>0.48</v>
      </c>
      <c r="G310" s="316">
        <v>6</v>
      </c>
      <c r="H310" s="317">
        <f>Таблица64[[#This Row],[Розничная цена KRW]]*Таблица64[[#This Row],[Коэфициент стоимости]]</f>
        <v>2160</v>
      </c>
      <c r="I310" s="210" t="str">
        <f>IF($H$1="","Введите курс",Таблица64[[#This Row],[Оптовая цена KRW                       за 1шт]]/$H$1)</f>
        <v>Введите курс</v>
      </c>
      <c r="J310" s="318"/>
      <c r="K310" s="211">
        <f>Таблица64[[#This Row],[Заказ коробок ]]*Таблица64[[#This Row],[Кол-во шт в коробке]]</f>
        <v>0</v>
      </c>
      <c r="L310" s="212">
        <f>Таблица64[[#This Row],[Общее кол-во шт]]*Таблица64[[#This Row],[Оптовая цена KRW                       за 1шт]]</f>
        <v>0</v>
      </c>
      <c r="M310" s="227" t="str">
        <f>IFERROR(Таблица64[[#This Row],[Общее кол-во шт]]*Таблица64[[#This Row],[Оптовая цена USD                       за 1шт]],"")</f>
        <v/>
      </c>
      <c r="N310" s="319"/>
    </row>
    <row r="311" spans="1:14" ht="22.5" customHeight="1">
      <c r="A311" s="307" t="s">
        <v>24537</v>
      </c>
      <c r="B311" s="313">
        <v>8806194013411</v>
      </c>
      <c r="C311" s="314" t="s">
        <v>25097</v>
      </c>
      <c r="D311" s="315" t="s">
        <v>25098</v>
      </c>
      <c r="E311" s="43">
        <v>4500</v>
      </c>
      <c r="F311" s="226">
        <v>0.48</v>
      </c>
      <c r="G311" s="316">
        <v>6</v>
      </c>
      <c r="H311" s="317">
        <f>Таблица64[[#This Row],[Розничная цена KRW]]*Таблица64[[#This Row],[Коэфициент стоимости]]</f>
        <v>2160</v>
      </c>
      <c r="I311" s="210" t="str">
        <f>IF($H$1="","Введите курс",Таблица64[[#This Row],[Оптовая цена KRW                       за 1шт]]/$H$1)</f>
        <v>Введите курс</v>
      </c>
      <c r="J311" s="318"/>
      <c r="K311" s="211">
        <f>Таблица64[[#This Row],[Заказ коробок ]]*Таблица64[[#This Row],[Кол-во шт в коробке]]</f>
        <v>0</v>
      </c>
      <c r="L311" s="212">
        <f>Таблица64[[#This Row],[Общее кол-во шт]]*Таблица64[[#This Row],[Оптовая цена KRW                       за 1шт]]</f>
        <v>0</v>
      </c>
      <c r="M311" s="227" t="str">
        <f>IFERROR(Таблица64[[#This Row],[Общее кол-во шт]]*Таблица64[[#This Row],[Оптовая цена USD                       за 1шт]],"")</f>
        <v/>
      </c>
      <c r="N311" s="319"/>
    </row>
    <row r="312" spans="1:14" ht="22.5" customHeight="1">
      <c r="A312" s="307" t="s">
        <v>24539</v>
      </c>
      <c r="B312" s="313">
        <v>8806194013428</v>
      </c>
      <c r="C312" s="314" t="s">
        <v>25100</v>
      </c>
      <c r="D312" s="315" t="s">
        <v>25101</v>
      </c>
      <c r="E312" s="43">
        <v>4500</v>
      </c>
      <c r="F312" s="226">
        <v>0.48</v>
      </c>
      <c r="G312" s="316">
        <v>6</v>
      </c>
      <c r="H312" s="317">
        <f>Таблица64[[#This Row],[Розничная цена KRW]]*Таблица64[[#This Row],[Коэфициент стоимости]]</f>
        <v>2160</v>
      </c>
      <c r="I312" s="210" t="str">
        <f>IF($H$1="","Введите курс",Таблица64[[#This Row],[Оптовая цена KRW                       за 1шт]]/$H$1)</f>
        <v>Введите курс</v>
      </c>
      <c r="J312" s="318"/>
      <c r="K312" s="211">
        <f>Таблица64[[#This Row],[Заказ коробок ]]*Таблица64[[#This Row],[Кол-во шт в коробке]]</f>
        <v>0</v>
      </c>
      <c r="L312" s="212">
        <f>Таблица64[[#This Row],[Общее кол-во шт]]*Таблица64[[#This Row],[Оптовая цена KRW                       за 1шт]]</f>
        <v>0</v>
      </c>
      <c r="M312" s="227" t="str">
        <f>IFERROR(Таблица64[[#This Row],[Общее кол-во шт]]*Таблица64[[#This Row],[Оптовая цена USD                       за 1шт]],"")</f>
        <v/>
      </c>
      <c r="N312" s="319"/>
    </row>
    <row r="313" spans="1:14" ht="22.5" customHeight="1">
      <c r="A313" s="307" t="s">
        <v>24542</v>
      </c>
      <c r="B313" s="313">
        <v>8806194013459</v>
      </c>
      <c r="C313" s="314" t="s">
        <v>25103</v>
      </c>
      <c r="D313" s="315" t="s">
        <v>25104</v>
      </c>
      <c r="E313" s="43">
        <v>4500</v>
      </c>
      <c r="F313" s="226">
        <v>0.48</v>
      </c>
      <c r="G313" s="316">
        <v>6</v>
      </c>
      <c r="H313" s="317">
        <f>Таблица64[[#This Row],[Розничная цена KRW]]*Таблица64[[#This Row],[Коэфициент стоимости]]</f>
        <v>2160</v>
      </c>
      <c r="I313" s="210" t="str">
        <f>IF($H$1="","Введите курс",Таблица64[[#This Row],[Оптовая цена KRW                       за 1шт]]/$H$1)</f>
        <v>Введите курс</v>
      </c>
      <c r="J313" s="318"/>
      <c r="K313" s="211">
        <f>Таблица64[[#This Row],[Заказ коробок ]]*Таблица64[[#This Row],[Кол-во шт в коробке]]</f>
        <v>0</v>
      </c>
      <c r="L313" s="212">
        <f>Таблица64[[#This Row],[Общее кол-во шт]]*Таблица64[[#This Row],[Оптовая цена KRW                       за 1шт]]</f>
        <v>0</v>
      </c>
      <c r="M313" s="227" t="str">
        <f>IFERROR(Таблица64[[#This Row],[Общее кол-во шт]]*Таблица64[[#This Row],[Оптовая цена USD                       за 1шт]],"")</f>
        <v/>
      </c>
      <c r="N313" s="319"/>
    </row>
    <row r="314" spans="1:14" ht="22.5" customHeight="1">
      <c r="A314" s="307" t="s">
        <v>24544</v>
      </c>
      <c r="B314" s="313">
        <v>8806194013473</v>
      </c>
      <c r="C314" s="314" t="s">
        <v>25106</v>
      </c>
      <c r="D314" s="315" t="s">
        <v>25107</v>
      </c>
      <c r="E314" s="43">
        <v>4500</v>
      </c>
      <c r="F314" s="226">
        <v>0.48</v>
      </c>
      <c r="G314" s="316">
        <v>6</v>
      </c>
      <c r="H314" s="317">
        <f>Таблица64[[#This Row],[Розничная цена KRW]]*Таблица64[[#This Row],[Коэфициент стоимости]]</f>
        <v>2160</v>
      </c>
      <c r="I314" s="210" t="str">
        <f>IF($H$1="","Введите курс",Таблица64[[#This Row],[Оптовая цена KRW                       за 1шт]]/$H$1)</f>
        <v>Введите курс</v>
      </c>
      <c r="J314" s="318"/>
      <c r="K314" s="211">
        <f>Таблица64[[#This Row],[Заказ коробок ]]*Таблица64[[#This Row],[Кол-во шт в коробке]]</f>
        <v>0</v>
      </c>
      <c r="L314" s="212">
        <f>Таблица64[[#This Row],[Общее кол-во шт]]*Таблица64[[#This Row],[Оптовая цена KRW                       за 1шт]]</f>
        <v>0</v>
      </c>
      <c r="M314" s="227" t="str">
        <f>IFERROR(Таблица64[[#This Row],[Общее кол-во шт]]*Таблица64[[#This Row],[Оптовая цена USD                       за 1шт]],"")</f>
        <v/>
      </c>
      <c r="N314" s="319"/>
    </row>
    <row r="315" spans="1:14" ht="22.5" customHeight="1">
      <c r="A315" s="307" t="s">
        <v>24546</v>
      </c>
      <c r="B315" s="313">
        <v>8806194021614</v>
      </c>
      <c r="C315" s="314" t="s">
        <v>25125</v>
      </c>
      <c r="D315" s="315" t="s">
        <v>25126</v>
      </c>
      <c r="E315" s="43">
        <v>5800</v>
      </c>
      <c r="F315" s="226">
        <v>0.48</v>
      </c>
      <c r="G315" s="316">
        <v>12</v>
      </c>
      <c r="H315" s="317">
        <f>Таблица64[[#This Row],[Розничная цена KRW]]*Таблица64[[#This Row],[Коэфициент стоимости]]</f>
        <v>2784</v>
      </c>
      <c r="I315" s="210" t="str">
        <f>IF($H$1="","Введите курс",Таблица64[[#This Row],[Оптовая цена KRW                       за 1шт]]/$H$1)</f>
        <v>Введите курс</v>
      </c>
      <c r="J315" s="318"/>
      <c r="K315" s="211">
        <f>Таблица64[[#This Row],[Заказ коробок ]]*Таблица64[[#This Row],[Кол-во шт в коробке]]</f>
        <v>0</v>
      </c>
      <c r="L315" s="212">
        <f>Таблица64[[#This Row],[Общее кол-во шт]]*Таблица64[[#This Row],[Оптовая цена KRW                       за 1шт]]</f>
        <v>0</v>
      </c>
      <c r="M315" s="227" t="str">
        <f>IFERROR(Таблица64[[#This Row],[Общее кол-во шт]]*Таблица64[[#This Row],[Оптовая цена USD                       за 1шт]],"")</f>
        <v/>
      </c>
      <c r="N315" s="319"/>
    </row>
    <row r="316" spans="1:14" ht="22.5" customHeight="1">
      <c r="A316" s="307" t="s">
        <v>24547</v>
      </c>
      <c r="B316" s="313">
        <v>8806194022178</v>
      </c>
      <c r="C316" s="314" t="s">
        <v>24590</v>
      </c>
      <c r="D316" s="315" t="s">
        <v>24591</v>
      </c>
      <c r="E316" s="43">
        <v>39000</v>
      </c>
      <c r="F316" s="226">
        <v>0.48</v>
      </c>
      <c r="G316" s="316">
        <v>6</v>
      </c>
      <c r="H316" s="317">
        <f>Таблица64[[#This Row],[Розничная цена KRW]]*Таблица64[[#This Row],[Коэфициент стоимости]]</f>
        <v>18720</v>
      </c>
      <c r="I316" s="210" t="str">
        <f>IF($H$1="","Введите курс",Таблица64[[#This Row],[Оптовая цена KRW                       за 1шт]]/$H$1)</f>
        <v>Введите курс</v>
      </c>
      <c r="J316" s="318"/>
      <c r="K316" s="211">
        <f>Таблица64[[#This Row],[Заказ коробок ]]*Таблица64[[#This Row],[Кол-во шт в коробке]]</f>
        <v>0</v>
      </c>
      <c r="L316" s="212">
        <f>Таблица64[[#This Row],[Общее кол-во шт]]*Таблица64[[#This Row],[Оптовая цена KRW                       за 1шт]]</f>
        <v>0</v>
      </c>
      <c r="M316" s="227" t="str">
        <f>IFERROR(Таблица64[[#This Row],[Общее кол-во шт]]*Таблица64[[#This Row],[Оптовая цена USD                       за 1шт]],"")</f>
        <v/>
      </c>
      <c r="N316" s="319"/>
    </row>
    <row r="317" spans="1:14" ht="22.5" customHeight="1">
      <c r="A317" s="307" t="s">
        <v>24550</v>
      </c>
      <c r="B317" s="313">
        <v>8806194022185</v>
      </c>
      <c r="C317" s="314" t="s">
        <v>24578</v>
      </c>
      <c r="D317" s="315" t="s">
        <v>24579</v>
      </c>
      <c r="E317" s="43">
        <v>39000</v>
      </c>
      <c r="F317" s="226">
        <v>0.48</v>
      </c>
      <c r="G317" s="316">
        <v>6</v>
      </c>
      <c r="H317" s="317">
        <f>Таблица64[[#This Row],[Розничная цена KRW]]*Таблица64[[#This Row],[Коэфициент стоимости]]</f>
        <v>18720</v>
      </c>
      <c r="I317" s="210" t="str">
        <f>IF($H$1="","Введите курс",Таблица64[[#This Row],[Оптовая цена KRW                       за 1шт]]/$H$1)</f>
        <v>Введите курс</v>
      </c>
      <c r="J317" s="318"/>
      <c r="K317" s="211">
        <f>Таблица64[[#This Row],[Заказ коробок ]]*Таблица64[[#This Row],[Кол-во шт в коробке]]</f>
        <v>0</v>
      </c>
      <c r="L317" s="212">
        <f>Таблица64[[#This Row],[Общее кол-во шт]]*Таблица64[[#This Row],[Оптовая цена KRW                       за 1шт]]</f>
        <v>0</v>
      </c>
      <c r="M317" s="227" t="str">
        <f>IFERROR(Таблица64[[#This Row],[Общее кол-во шт]]*Таблица64[[#This Row],[Оптовая цена USD                       за 1шт]],"")</f>
        <v/>
      </c>
      <c r="N317" s="319"/>
    </row>
    <row r="318" spans="1:14" ht="22.5" customHeight="1">
      <c r="A318" s="307" t="s">
        <v>24553</v>
      </c>
      <c r="B318" s="313">
        <v>8806194016276</v>
      </c>
      <c r="C318" s="314" t="s">
        <v>24840</v>
      </c>
      <c r="D318" s="315" t="s">
        <v>24841</v>
      </c>
      <c r="E318" s="43">
        <v>11900</v>
      </c>
      <c r="F318" s="226">
        <v>0.48</v>
      </c>
      <c r="G318" s="316">
        <v>6</v>
      </c>
      <c r="H318" s="317">
        <f>Таблица64[[#This Row],[Розничная цена KRW]]*Таблица64[[#This Row],[Коэфициент стоимости]]</f>
        <v>5712</v>
      </c>
      <c r="I318" s="210" t="str">
        <f>IF($H$1="","Введите курс",Таблица64[[#This Row],[Оптовая цена KRW                       за 1шт]]/$H$1)</f>
        <v>Введите курс</v>
      </c>
      <c r="J318" s="318"/>
      <c r="K318" s="211">
        <f>Таблица64[[#This Row],[Заказ коробок ]]*Таблица64[[#This Row],[Кол-во шт в коробке]]</f>
        <v>0</v>
      </c>
      <c r="L318" s="212">
        <f>Таблица64[[#This Row],[Общее кол-во шт]]*Таблица64[[#This Row],[Оптовая цена KRW                       за 1шт]]</f>
        <v>0</v>
      </c>
      <c r="M318" s="227" t="str">
        <f>IFERROR(Таблица64[[#This Row],[Общее кол-во шт]]*Таблица64[[#This Row],[Оптовая цена USD                       за 1шт]],"")</f>
        <v/>
      </c>
      <c r="N318" s="319"/>
    </row>
    <row r="319" spans="1:14" ht="22.5" customHeight="1">
      <c r="A319" s="307" t="s">
        <v>24556</v>
      </c>
      <c r="B319" s="313">
        <v>8806194022710</v>
      </c>
      <c r="C319" s="314" t="s">
        <v>24594</v>
      </c>
      <c r="D319" s="315" t="s">
        <v>24595</v>
      </c>
      <c r="E319" s="43">
        <v>18000</v>
      </c>
      <c r="F319" s="226">
        <v>0.48</v>
      </c>
      <c r="G319" s="316">
        <v>6</v>
      </c>
      <c r="H319" s="317">
        <f>Таблица64[[#This Row],[Розничная цена KRW]]*Таблица64[[#This Row],[Коэфициент стоимости]]</f>
        <v>8640</v>
      </c>
      <c r="I319" s="210" t="str">
        <f>IF($H$1="","Введите курс",Таблица64[[#This Row],[Оптовая цена KRW                       за 1шт]]/$H$1)</f>
        <v>Введите курс</v>
      </c>
      <c r="J319" s="318"/>
      <c r="K319" s="211">
        <f>Таблица64[[#This Row],[Заказ коробок ]]*Таблица64[[#This Row],[Кол-во шт в коробке]]</f>
        <v>0</v>
      </c>
      <c r="L319" s="212">
        <f>Таблица64[[#This Row],[Общее кол-во шт]]*Таблица64[[#This Row],[Оптовая цена KRW                       за 1шт]]</f>
        <v>0</v>
      </c>
      <c r="M319" s="227" t="str">
        <f>IFERROR(Таблица64[[#This Row],[Общее кол-во шт]]*Таблица64[[#This Row],[Оптовая цена USD                       за 1шт]],"")</f>
        <v/>
      </c>
      <c r="N319" s="319"/>
    </row>
    <row r="320" spans="1:14" ht="22.5" customHeight="1">
      <c r="A320" s="307" t="s">
        <v>24559</v>
      </c>
      <c r="B320" s="313">
        <v>8806358536794</v>
      </c>
      <c r="C320" s="314" t="s">
        <v>25327</v>
      </c>
      <c r="D320" s="315" t="s">
        <v>25328</v>
      </c>
      <c r="E320" s="43">
        <v>4900</v>
      </c>
      <c r="F320" s="226">
        <v>0.48</v>
      </c>
      <c r="G320" s="316">
        <v>6</v>
      </c>
      <c r="H320" s="317">
        <f>Таблица64[[#This Row],[Розничная цена KRW]]*Таблица64[[#This Row],[Коэфициент стоимости]]</f>
        <v>2352</v>
      </c>
      <c r="I320" s="210" t="str">
        <f>IF($H$1="","Введите курс",Таблица64[[#This Row],[Оптовая цена KRW                       за 1шт]]/$H$1)</f>
        <v>Введите курс</v>
      </c>
      <c r="J320" s="318"/>
      <c r="K320" s="211">
        <f>Таблица64[[#This Row],[Заказ коробок ]]*Таблица64[[#This Row],[Кол-во шт в коробке]]</f>
        <v>0</v>
      </c>
      <c r="L320" s="212">
        <f>Таблица64[[#This Row],[Общее кол-во шт]]*Таблица64[[#This Row],[Оптовая цена KRW                       за 1шт]]</f>
        <v>0</v>
      </c>
      <c r="M320" s="227" t="str">
        <f>IFERROR(Таблица64[[#This Row],[Общее кол-во шт]]*Таблица64[[#This Row],[Оптовая цена USD                       за 1шт]],"")</f>
        <v/>
      </c>
      <c r="N320" s="319"/>
    </row>
    <row r="321" spans="1:14" ht="22.5" customHeight="1">
      <c r="A321" s="307" t="s">
        <v>24562</v>
      </c>
      <c r="B321" s="313">
        <v>8806194016283</v>
      </c>
      <c r="C321" s="314" t="s">
        <v>24847</v>
      </c>
      <c r="D321" s="315" t="s">
        <v>26456</v>
      </c>
      <c r="E321" s="43">
        <v>11900</v>
      </c>
      <c r="F321" s="226">
        <v>0.48</v>
      </c>
      <c r="G321" s="316">
        <v>6</v>
      </c>
      <c r="H321" s="317">
        <f>Таблица64[[#This Row],[Розничная цена KRW]]*Таблица64[[#This Row],[Коэфициент стоимости]]</f>
        <v>5712</v>
      </c>
      <c r="I321" s="210" t="str">
        <f>IF($H$1="","Введите курс",Таблица64[[#This Row],[Оптовая цена KRW                       за 1шт]]/$H$1)</f>
        <v>Введите курс</v>
      </c>
      <c r="J321" s="318"/>
      <c r="K321" s="211">
        <f>Таблица64[[#This Row],[Заказ коробок ]]*Таблица64[[#This Row],[Кол-во шт в коробке]]</f>
        <v>0</v>
      </c>
      <c r="L321" s="212">
        <f>Таблица64[[#This Row],[Общее кол-во шт]]*Таблица64[[#This Row],[Оптовая цена KRW                       за 1шт]]</f>
        <v>0</v>
      </c>
      <c r="M321" s="227" t="str">
        <f>IFERROR(Таблица64[[#This Row],[Общее кол-во шт]]*Таблица64[[#This Row],[Оптовая цена USD                       за 1шт]],"")</f>
        <v/>
      </c>
      <c r="N321" s="319"/>
    </row>
    <row r="322" spans="1:14" ht="22.5" customHeight="1">
      <c r="A322" s="307" t="s">
        <v>24565</v>
      </c>
      <c r="B322" s="313">
        <v>8806194022802</v>
      </c>
      <c r="C322" s="314" t="s">
        <v>24750</v>
      </c>
      <c r="D322" s="315" t="s">
        <v>26457</v>
      </c>
      <c r="E322" s="43">
        <v>1000</v>
      </c>
      <c r="F322" s="226">
        <v>0.48</v>
      </c>
      <c r="G322" s="316">
        <v>10</v>
      </c>
      <c r="H322" s="317">
        <f>Таблица64[[#This Row],[Розничная цена KRW]]*Таблица64[[#This Row],[Коэфициент стоимости]]</f>
        <v>480</v>
      </c>
      <c r="I322" s="210" t="str">
        <f>IF($H$1="","Введите курс",Таблица64[[#This Row],[Оптовая цена KRW                       за 1шт]]/$H$1)</f>
        <v>Введите курс</v>
      </c>
      <c r="J322" s="318"/>
      <c r="K322" s="211">
        <f>Таблица64[[#This Row],[Заказ коробок ]]*Таблица64[[#This Row],[Кол-во шт в коробке]]</f>
        <v>0</v>
      </c>
      <c r="L322" s="212">
        <f>Таблица64[[#This Row],[Общее кол-во шт]]*Таблица64[[#This Row],[Оптовая цена KRW                       за 1шт]]</f>
        <v>0</v>
      </c>
      <c r="M322" s="227" t="str">
        <f>IFERROR(Таблица64[[#This Row],[Общее кол-во шт]]*Таблица64[[#This Row],[Оптовая цена USD                       за 1шт]],"")</f>
        <v/>
      </c>
      <c r="N322" s="319"/>
    </row>
    <row r="323" spans="1:14" ht="22.5" customHeight="1">
      <c r="A323" s="307" t="s">
        <v>24568</v>
      </c>
      <c r="B323" s="313">
        <v>8806194022819</v>
      </c>
      <c r="C323" s="314" t="s">
        <v>24756</v>
      </c>
      <c r="D323" s="315" t="s">
        <v>26458</v>
      </c>
      <c r="E323" s="43">
        <v>1000</v>
      </c>
      <c r="F323" s="226">
        <v>0.48</v>
      </c>
      <c r="G323" s="316">
        <v>10</v>
      </c>
      <c r="H323" s="317">
        <f>Таблица64[[#This Row],[Розничная цена KRW]]*Таблица64[[#This Row],[Коэфициент стоимости]]</f>
        <v>480</v>
      </c>
      <c r="I323" s="210" t="str">
        <f>IF($H$1="","Введите курс",Таблица64[[#This Row],[Оптовая цена KRW                       за 1шт]]/$H$1)</f>
        <v>Введите курс</v>
      </c>
      <c r="J323" s="318"/>
      <c r="K323" s="211">
        <f>Таблица64[[#This Row],[Заказ коробок ]]*Таблица64[[#This Row],[Кол-во шт в коробке]]</f>
        <v>0</v>
      </c>
      <c r="L323" s="212">
        <f>Таблица64[[#This Row],[Общее кол-во шт]]*Таблица64[[#This Row],[Оптовая цена KRW                       за 1шт]]</f>
        <v>0</v>
      </c>
      <c r="M323" s="227" t="str">
        <f>IFERROR(Таблица64[[#This Row],[Общее кол-во шт]]*Таблица64[[#This Row],[Оптовая цена USD                       за 1шт]],"")</f>
        <v/>
      </c>
      <c r="N323" s="319"/>
    </row>
    <row r="324" spans="1:14" ht="22.5" customHeight="1">
      <c r="A324" s="307" t="s">
        <v>24570</v>
      </c>
      <c r="B324" s="313">
        <v>8806194022840</v>
      </c>
      <c r="C324" s="314" t="s">
        <v>24762</v>
      </c>
      <c r="D324" s="315" t="s">
        <v>26459</v>
      </c>
      <c r="E324" s="43">
        <v>1000</v>
      </c>
      <c r="F324" s="226">
        <v>0.48</v>
      </c>
      <c r="G324" s="316">
        <v>10</v>
      </c>
      <c r="H324" s="317">
        <f>Таблица64[[#This Row],[Розничная цена KRW]]*Таблица64[[#This Row],[Коэфициент стоимости]]</f>
        <v>480</v>
      </c>
      <c r="I324" s="210" t="str">
        <f>IF($H$1="","Введите курс",Таблица64[[#This Row],[Оптовая цена KRW                       за 1шт]]/$H$1)</f>
        <v>Введите курс</v>
      </c>
      <c r="J324" s="318"/>
      <c r="K324" s="211">
        <f>Таблица64[[#This Row],[Заказ коробок ]]*Таблица64[[#This Row],[Кол-во шт в коробке]]</f>
        <v>0</v>
      </c>
      <c r="L324" s="212">
        <f>Таблица64[[#This Row],[Общее кол-во шт]]*Таблица64[[#This Row],[Оптовая цена KRW                       за 1шт]]</f>
        <v>0</v>
      </c>
      <c r="M324" s="227" t="str">
        <f>IFERROR(Таблица64[[#This Row],[Общее кол-во шт]]*Таблица64[[#This Row],[Оптовая цена USD                       за 1шт]],"")</f>
        <v/>
      </c>
      <c r="N324" s="319"/>
    </row>
    <row r="325" spans="1:14" ht="22.5" customHeight="1">
      <c r="A325" s="307" t="s">
        <v>24573</v>
      </c>
      <c r="B325" s="313">
        <v>8806194022895</v>
      </c>
      <c r="C325" s="314" t="s">
        <v>24766</v>
      </c>
      <c r="D325" s="315" t="s">
        <v>26460</v>
      </c>
      <c r="E325" s="43">
        <v>1000</v>
      </c>
      <c r="F325" s="226">
        <v>0.48</v>
      </c>
      <c r="G325" s="316">
        <v>10</v>
      </c>
      <c r="H325" s="317">
        <f>Таблица64[[#This Row],[Розничная цена KRW]]*Таблица64[[#This Row],[Коэфициент стоимости]]</f>
        <v>480</v>
      </c>
      <c r="I325" s="210" t="str">
        <f>IF($H$1="","Введите курс",Таблица64[[#This Row],[Оптовая цена KRW                       за 1шт]]/$H$1)</f>
        <v>Введите курс</v>
      </c>
      <c r="J325" s="318"/>
      <c r="K325" s="211">
        <f>Таблица64[[#This Row],[Заказ коробок ]]*Таблица64[[#This Row],[Кол-во шт в коробке]]</f>
        <v>0</v>
      </c>
      <c r="L325" s="212">
        <f>Таблица64[[#This Row],[Общее кол-во шт]]*Таблица64[[#This Row],[Оптовая цена KRW                       за 1шт]]</f>
        <v>0</v>
      </c>
      <c r="M325" s="227" t="str">
        <f>IFERROR(Таблица64[[#This Row],[Общее кол-во шт]]*Таблица64[[#This Row],[Оптовая цена USD                       за 1шт]],"")</f>
        <v/>
      </c>
      <c r="N325" s="319"/>
    </row>
    <row r="326" spans="1:14" ht="22.5" customHeight="1">
      <c r="A326" s="307" t="s">
        <v>24574</v>
      </c>
      <c r="B326" s="313">
        <v>8806194022024</v>
      </c>
      <c r="C326" s="314" t="s">
        <v>25379</v>
      </c>
      <c r="D326" s="315" t="s">
        <v>25380</v>
      </c>
      <c r="E326" s="43">
        <v>3500</v>
      </c>
      <c r="F326" s="226">
        <v>0.48</v>
      </c>
      <c r="G326" s="316">
        <v>12</v>
      </c>
      <c r="H326" s="317">
        <f>Таблица64[[#This Row],[Розничная цена KRW]]*Таблица64[[#This Row],[Коэфициент стоимости]]</f>
        <v>1680</v>
      </c>
      <c r="I326" s="210" t="str">
        <f>IF($H$1="","Введите курс",Таблица64[[#This Row],[Оптовая цена KRW                       за 1шт]]/$H$1)</f>
        <v>Введите курс</v>
      </c>
      <c r="J326" s="318"/>
      <c r="K326" s="211">
        <f>Таблица64[[#This Row],[Заказ коробок ]]*Таблица64[[#This Row],[Кол-во шт в коробке]]</f>
        <v>0</v>
      </c>
      <c r="L326" s="212">
        <f>Таблица64[[#This Row],[Общее кол-во шт]]*Таблица64[[#This Row],[Оптовая цена KRW                       за 1шт]]</f>
        <v>0</v>
      </c>
      <c r="M326" s="227" t="str">
        <f>IFERROR(Таблица64[[#This Row],[Общее кол-во шт]]*Таблица64[[#This Row],[Оптовая цена USD                       за 1шт]],"")</f>
        <v/>
      </c>
      <c r="N326" s="319"/>
    </row>
    <row r="327" spans="1:14" ht="22.5" customHeight="1">
      <c r="A327" s="307" t="s">
        <v>24577</v>
      </c>
      <c r="B327" s="313">
        <v>8806194022031</v>
      </c>
      <c r="C327" s="314" t="s">
        <v>25381</v>
      </c>
      <c r="D327" s="315" t="s">
        <v>25382</v>
      </c>
      <c r="E327" s="43">
        <v>3500</v>
      </c>
      <c r="F327" s="226">
        <v>0.48</v>
      </c>
      <c r="G327" s="316">
        <v>12</v>
      </c>
      <c r="H327" s="317">
        <f>Таблица64[[#This Row],[Розничная цена KRW]]*Таблица64[[#This Row],[Коэфициент стоимости]]</f>
        <v>1680</v>
      </c>
      <c r="I327" s="210" t="str">
        <f>IF($H$1="","Введите курс",Таблица64[[#This Row],[Оптовая цена KRW                       за 1шт]]/$H$1)</f>
        <v>Введите курс</v>
      </c>
      <c r="J327" s="318"/>
      <c r="K327" s="211">
        <f>Таблица64[[#This Row],[Заказ коробок ]]*Таблица64[[#This Row],[Кол-во шт в коробке]]</f>
        <v>0</v>
      </c>
      <c r="L327" s="212">
        <f>Таблица64[[#This Row],[Общее кол-во шт]]*Таблица64[[#This Row],[Оптовая цена KRW                       за 1шт]]</f>
        <v>0</v>
      </c>
      <c r="M327" s="227" t="str">
        <f>IFERROR(Таблица64[[#This Row],[Общее кол-во шт]]*Таблица64[[#This Row],[Оптовая цена USD                       за 1шт]],"")</f>
        <v/>
      </c>
      <c r="N327" s="319"/>
    </row>
    <row r="328" spans="1:14" ht="22.5" customHeight="1">
      <c r="A328" s="307" t="s">
        <v>24580</v>
      </c>
      <c r="B328" s="313">
        <v>8806194022048</v>
      </c>
      <c r="C328" s="314" t="s">
        <v>25383</v>
      </c>
      <c r="D328" s="315" t="s">
        <v>25384</v>
      </c>
      <c r="E328" s="43">
        <v>3500</v>
      </c>
      <c r="F328" s="226">
        <v>0.48</v>
      </c>
      <c r="G328" s="316">
        <v>12</v>
      </c>
      <c r="H328" s="317">
        <f>Таблица64[[#This Row],[Розничная цена KRW]]*Таблица64[[#This Row],[Коэфициент стоимости]]</f>
        <v>1680</v>
      </c>
      <c r="I328" s="210" t="str">
        <f>IF($H$1="","Введите курс",Таблица64[[#This Row],[Оптовая цена KRW                       за 1шт]]/$H$1)</f>
        <v>Введите курс</v>
      </c>
      <c r="J328" s="318"/>
      <c r="K328" s="211">
        <f>Таблица64[[#This Row],[Заказ коробок ]]*Таблица64[[#This Row],[Кол-во шт в коробке]]</f>
        <v>0</v>
      </c>
      <c r="L328" s="212">
        <f>Таблица64[[#This Row],[Общее кол-во шт]]*Таблица64[[#This Row],[Оптовая цена KRW                       за 1шт]]</f>
        <v>0</v>
      </c>
      <c r="M328" s="227" t="str">
        <f>IFERROR(Таблица64[[#This Row],[Общее кол-во шт]]*Таблица64[[#This Row],[Оптовая цена USD                       за 1шт]],"")</f>
        <v/>
      </c>
      <c r="N328" s="319"/>
    </row>
    <row r="329" spans="1:14" ht="22.5" customHeight="1">
      <c r="A329" s="307" t="s">
        <v>24583</v>
      </c>
      <c r="B329" s="313">
        <v>8806194022826</v>
      </c>
      <c r="C329" s="314" t="s">
        <v>24758</v>
      </c>
      <c r="D329" s="315" t="s">
        <v>26461</v>
      </c>
      <c r="E329" s="43">
        <v>1000</v>
      </c>
      <c r="F329" s="226">
        <v>0.48</v>
      </c>
      <c r="G329" s="316">
        <v>10</v>
      </c>
      <c r="H329" s="317">
        <f>Таблица64[[#This Row],[Розничная цена KRW]]*Таблица64[[#This Row],[Коэфициент стоимости]]</f>
        <v>480</v>
      </c>
      <c r="I329" s="210" t="str">
        <f>IF($H$1="","Введите курс",Таблица64[[#This Row],[Оптовая цена KRW                       за 1шт]]/$H$1)</f>
        <v>Введите курс</v>
      </c>
      <c r="J329" s="318"/>
      <c r="K329" s="211">
        <f>Таблица64[[#This Row],[Заказ коробок ]]*Таблица64[[#This Row],[Кол-во шт в коробке]]</f>
        <v>0</v>
      </c>
      <c r="L329" s="212">
        <f>Таблица64[[#This Row],[Общее кол-во шт]]*Таблица64[[#This Row],[Оптовая цена KRW                       за 1шт]]</f>
        <v>0</v>
      </c>
      <c r="M329" s="227" t="str">
        <f>IFERROR(Таблица64[[#This Row],[Общее кол-во шт]]*Таблица64[[#This Row],[Оптовая цена USD                       за 1шт]],"")</f>
        <v/>
      </c>
      <c r="N329" s="319"/>
    </row>
    <row r="330" spans="1:14" ht="22.5" customHeight="1">
      <c r="A330" s="307" t="s">
        <v>24586</v>
      </c>
      <c r="B330" s="313">
        <v>8806194022833</v>
      </c>
      <c r="C330" s="314" t="s">
        <v>24760</v>
      </c>
      <c r="D330" s="315" t="s">
        <v>26462</v>
      </c>
      <c r="E330" s="43">
        <v>1000</v>
      </c>
      <c r="F330" s="226">
        <v>0.48</v>
      </c>
      <c r="G330" s="316">
        <v>10</v>
      </c>
      <c r="H330" s="317">
        <f>Таблица64[[#This Row],[Розничная цена KRW]]*Таблица64[[#This Row],[Коэфициент стоимости]]</f>
        <v>480</v>
      </c>
      <c r="I330" s="210" t="str">
        <f>IF($H$1="","Введите курс",Таблица64[[#This Row],[Оптовая цена KRW                       за 1шт]]/$H$1)</f>
        <v>Введите курс</v>
      </c>
      <c r="J330" s="318"/>
      <c r="K330" s="211">
        <f>Таблица64[[#This Row],[Заказ коробок ]]*Таблица64[[#This Row],[Кол-во шт в коробке]]</f>
        <v>0</v>
      </c>
      <c r="L330" s="212">
        <f>Таблица64[[#This Row],[Общее кол-во шт]]*Таблица64[[#This Row],[Оптовая цена KRW                       за 1шт]]</f>
        <v>0</v>
      </c>
      <c r="M330" s="227" t="str">
        <f>IFERROR(Таблица64[[#This Row],[Общее кол-во шт]]*Таблица64[[#This Row],[Оптовая цена USD                       за 1шт]],"")</f>
        <v/>
      </c>
      <c r="N330" s="319"/>
    </row>
    <row r="331" spans="1:14" ht="22.5" customHeight="1">
      <c r="A331" s="307" t="s">
        <v>24589</v>
      </c>
      <c r="B331" s="313">
        <v>8806194022857</v>
      </c>
      <c r="C331" s="314" t="s">
        <v>24748</v>
      </c>
      <c r="D331" s="315" t="s">
        <v>26463</v>
      </c>
      <c r="E331" s="43">
        <v>1000</v>
      </c>
      <c r="F331" s="226">
        <v>0.48</v>
      </c>
      <c r="G331" s="316">
        <v>10</v>
      </c>
      <c r="H331" s="317">
        <f>Таблица64[[#This Row],[Розничная цена KRW]]*Таблица64[[#This Row],[Коэфициент стоимости]]</f>
        <v>480</v>
      </c>
      <c r="I331" s="210" t="str">
        <f>IF($H$1="","Введите курс",Таблица64[[#This Row],[Оптовая цена KRW                       за 1шт]]/$H$1)</f>
        <v>Введите курс</v>
      </c>
      <c r="J331" s="318"/>
      <c r="K331" s="211">
        <f>Таблица64[[#This Row],[Заказ коробок ]]*Таблица64[[#This Row],[Кол-во шт в коробке]]</f>
        <v>0</v>
      </c>
      <c r="L331" s="212">
        <f>Таблица64[[#This Row],[Общее кол-во шт]]*Таблица64[[#This Row],[Оптовая цена KRW                       за 1шт]]</f>
        <v>0</v>
      </c>
      <c r="M331" s="227" t="str">
        <f>IFERROR(Таблица64[[#This Row],[Общее кол-во шт]]*Таблица64[[#This Row],[Оптовая цена USD                       за 1шт]],"")</f>
        <v/>
      </c>
      <c r="N331" s="319"/>
    </row>
    <row r="332" spans="1:14" ht="22.5" customHeight="1">
      <c r="A332" s="307" t="s">
        <v>24592</v>
      </c>
      <c r="B332" s="313">
        <v>8806194022864</v>
      </c>
      <c r="C332" s="314" t="s">
        <v>24754</v>
      </c>
      <c r="D332" s="315" t="s">
        <v>26464</v>
      </c>
      <c r="E332" s="43">
        <v>1000</v>
      </c>
      <c r="F332" s="226">
        <v>0.48</v>
      </c>
      <c r="G332" s="316">
        <v>10</v>
      </c>
      <c r="H332" s="317">
        <f>Таблица64[[#This Row],[Розничная цена KRW]]*Таблица64[[#This Row],[Коэфициент стоимости]]</f>
        <v>480</v>
      </c>
      <c r="I332" s="210" t="str">
        <f>IF($H$1="","Введите курс",Таблица64[[#This Row],[Оптовая цена KRW                       за 1шт]]/$H$1)</f>
        <v>Введите курс</v>
      </c>
      <c r="J332" s="318"/>
      <c r="K332" s="211">
        <f>Таблица64[[#This Row],[Заказ коробок ]]*Таблица64[[#This Row],[Кол-во шт в коробке]]</f>
        <v>0</v>
      </c>
      <c r="L332" s="212">
        <f>Таблица64[[#This Row],[Общее кол-во шт]]*Таблица64[[#This Row],[Оптовая цена KRW                       за 1шт]]</f>
        <v>0</v>
      </c>
      <c r="M332" s="227" t="str">
        <f>IFERROR(Таблица64[[#This Row],[Общее кол-во шт]]*Таблица64[[#This Row],[Оптовая цена USD                       за 1шт]],"")</f>
        <v/>
      </c>
      <c r="N332" s="319"/>
    </row>
    <row r="333" spans="1:14" ht="22.5" customHeight="1">
      <c r="A333" s="307" t="s">
        <v>24593</v>
      </c>
      <c r="B333" s="313">
        <v>8806194022888</v>
      </c>
      <c r="C333" s="314" t="s">
        <v>24764</v>
      </c>
      <c r="D333" s="315" t="s">
        <v>26465</v>
      </c>
      <c r="E333" s="43">
        <v>1000</v>
      </c>
      <c r="F333" s="226">
        <v>0.48</v>
      </c>
      <c r="G333" s="316">
        <v>10</v>
      </c>
      <c r="H333" s="317">
        <f>Таблица64[[#This Row],[Розничная цена KRW]]*Таблица64[[#This Row],[Коэфициент стоимости]]</f>
        <v>480</v>
      </c>
      <c r="I333" s="210" t="str">
        <f>IF($H$1="","Введите курс",Таблица64[[#This Row],[Оптовая цена KRW                       за 1шт]]/$H$1)</f>
        <v>Введите курс</v>
      </c>
      <c r="J333" s="318"/>
      <c r="K333" s="211">
        <f>Таблица64[[#This Row],[Заказ коробок ]]*Таблица64[[#This Row],[Кол-во шт в коробке]]</f>
        <v>0</v>
      </c>
      <c r="L333" s="212">
        <f>Таблица64[[#This Row],[Общее кол-во шт]]*Таблица64[[#This Row],[Оптовая цена KRW                       за 1шт]]</f>
        <v>0</v>
      </c>
      <c r="M333" s="227" t="str">
        <f>IFERROR(Таблица64[[#This Row],[Общее кол-во шт]]*Таблица64[[#This Row],[Оптовая цена USD                       за 1шт]],"")</f>
        <v/>
      </c>
      <c r="N333" s="319"/>
    </row>
    <row r="334" spans="1:14" ht="22.5" customHeight="1">
      <c r="A334" s="307" t="s">
        <v>24596</v>
      </c>
      <c r="B334" s="313">
        <v>8806194022901</v>
      </c>
      <c r="C334" s="314" t="s">
        <v>24752</v>
      </c>
      <c r="D334" s="315" t="s">
        <v>26466</v>
      </c>
      <c r="E334" s="43">
        <v>1000</v>
      </c>
      <c r="F334" s="226">
        <v>0.48</v>
      </c>
      <c r="G334" s="316">
        <v>10</v>
      </c>
      <c r="H334" s="317">
        <f>Таблица64[[#This Row],[Розничная цена KRW]]*Таблица64[[#This Row],[Коэфициент стоимости]]</f>
        <v>480</v>
      </c>
      <c r="I334" s="210" t="str">
        <f>IF($H$1="","Введите курс",Таблица64[[#This Row],[Оптовая цена KRW                       за 1шт]]/$H$1)</f>
        <v>Введите курс</v>
      </c>
      <c r="J334" s="318"/>
      <c r="K334" s="211">
        <f>Таблица64[[#This Row],[Заказ коробок ]]*Таблица64[[#This Row],[Кол-во шт в коробке]]</f>
        <v>0</v>
      </c>
      <c r="L334" s="212">
        <f>Таблица64[[#This Row],[Общее кол-во шт]]*Таблица64[[#This Row],[Оптовая цена KRW                       за 1шт]]</f>
        <v>0</v>
      </c>
      <c r="M334" s="227" t="str">
        <f>IFERROR(Таблица64[[#This Row],[Общее кол-во шт]]*Таблица64[[#This Row],[Оптовая цена USD                       за 1шт]],"")</f>
        <v/>
      </c>
      <c r="N334" s="319"/>
    </row>
    <row r="335" spans="1:14" ht="22.5" customHeight="1">
      <c r="A335" s="307" t="s">
        <v>24599</v>
      </c>
      <c r="B335" s="313">
        <v>8806194022871</v>
      </c>
      <c r="C335" s="314" t="s">
        <v>24768</v>
      </c>
      <c r="D335" s="315" t="s">
        <v>26467</v>
      </c>
      <c r="E335" s="43">
        <v>1000</v>
      </c>
      <c r="F335" s="226">
        <v>0.48</v>
      </c>
      <c r="G335" s="316">
        <v>10</v>
      </c>
      <c r="H335" s="317">
        <f>Таблица64[[#This Row],[Розничная цена KRW]]*Таблица64[[#This Row],[Коэфициент стоимости]]</f>
        <v>480</v>
      </c>
      <c r="I335" s="210" t="str">
        <f>IF($H$1="","Введите курс",Таблица64[[#This Row],[Оптовая цена KRW                       за 1шт]]/$H$1)</f>
        <v>Введите курс</v>
      </c>
      <c r="J335" s="318"/>
      <c r="K335" s="211">
        <f>Таблица64[[#This Row],[Заказ коробок ]]*Таблица64[[#This Row],[Кол-во шт в коробке]]</f>
        <v>0</v>
      </c>
      <c r="L335" s="212">
        <f>Таблица64[[#This Row],[Общее кол-во шт]]*Таблица64[[#This Row],[Оптовая цена KRW                       за 1шт]]</f>
        <v>0</v>
      </c>
      <c r="M335" s="227" t="str">
        <f>IFERROR(Таблица64[[#This Row],[Общее кол-во шт]]*Таблица64[[#This Row],[Оптовая цена USD                       за 1шт]],"")</f>
        <v/>
      </c>
      <c r="N335" s="319"/>
    </row>
    <row r="336" spans="1:14" ht="22.5" customHeight="1">
      <c r="A336" s="307" t="s">
        <v>24602</v>
      </c>
      <c r="B336" s="313">
        <v>8806358593926</v>
      </c>
      <c r="C336" s="314" t="s">
        <v>24974</v>
      </c>
      <c r="D336" s="315" t="s">
        <v>24975</v>
      </c>
      <c r="E336" s="43">
        <v>2000</v>
      </c>
      <c r="F336" s="226">
        <v>0.48</v>
      </c>
      <c r="G336" s="316">
        <v>10</v>
      </c>
      <c r="H336" s="317">
        <f>Таблица64[[#This Row],[Розничная цена KRW]]*Таблица64[[#This Row],[Коэфициент стоимости]]</f>
        <v>960</v>
      </c>
      <c r="I336" s="210" t="str">
        <f>IF($H$1="","Введите курс",Таблица64[[#This Row],[Оптовая цена KRW                       за 1шт]]/$H$1)</f>
        <v>Введите курс</v>
      </c>
      <c r="J336" s="318"/>
      <c r="K336" s="211">
        <f>Таблица64[[#This Row],[Заказ коробок ]]*Таблица64[[#This Row],[Кол-во шт в коробке]]</f>
        <v>0</v>
      </c>
      <c r="L336" s="212">
        <f>Таблица64[[#This Row],[Общее кол-во шт]]*Таблица64[[#This Row],[Оптовая цена KRW                       за 1шт]]</f>
        <v>0</v>
      </c>
      <c r="M336" s="227" t="str">
        <f>IFERROR(Таблица64[[#This Row],[Общее кол-во шт]]*Таблица64[[#This Row],[Оптовая цена USD                       за 1шт]],"")</f>
        <v/>
      </c>
      <c r="N336" s="319"/>
    </row>
    <row r="337" spans="1:14" ht="22.5" customHeight="1">
      <c r="A337" s="307" t="s">
        <v>24605</v>
      </c>
      <c r="B337" s="313">
        <v>8806358558680</v>
      </c>
      <c r="C337" s="314" t="s">
        <v>26468</v>
      </c>
      <c r="D337" s="315" t="s">
        <v>24538</v>
      </c>
      <c r="E337" s="43">
        <v>6900</v>
      </c>
      <c r="F337" s="226">
        <v>0.48</v>
      </c>
      <c r="G337" s="316">
        <v>20</v>
      </c>
      <c r="H337" s="317">
        <f>Таблица64[[#This Row],[Розничная цена KRW]]*Таблица64[[#This Row],[Коэфициент стоимости]]</f>
        <v>3312</v>
      </c>
      <c r="I337" s="210" t="str">
        <f>IF($H$1="","Введите курс",Таблица64[[#This Row],[Оптовая цена KRW                       за 1шт]]/$H$1)</f>
        <v>Введите курс</v>
      </c>
      <c r="J337" s="318"/>
      <c r="K337" s="211">
        <f>Таблица64[[#This Row],[Заказ коробок ]]*Таблица64[[#This Row],[Кол-во шт в коробке]]</f>
        <v>0</v>
      </c>
      <c r="L337" s="212">
        <f>Таблица64[[#This Row],[Общее кол-во шт]]*Таблица64[[#This Row],[Оптовая цена KRW                       за 1шт]]</f>
        <v>0</v>
      </c>
      <c r="M337" s="227" t="str">
        <f>IFERROR(Таблица64[[#This Row],[Общее кол-во шт]]*Таблица64[[#This Row],[Оптовая цена USD                       за 1шт]],"")</f>
        <v/>
      </c>
      <c r="N337" s="319"/>
    </row>
    <row r="338" spans="1:14" ht="22.5" customHeight="1">
      <c r="A338" s="307" t="s">
        <v>24608</v>
      </c>
      <c r="B338" s="313">
        <v>8806194021362</v>
      </c>
      <c r="C338" s="314" t="s">
        <v>24629</v>
      </c>
      <c r="D338" s="315" t="s">
        <v>26469</v>
      </c>
      <c r="E338" s="43">
        <v>7000</v>
      </c>
      <c r="F338" s="226">
        <v>0.48</v>
      </c>
      <c r="G338" s="316">
        <v>12</v>
      </c>
      <c r="H338" s="317">
        <f>Таблица64[[#This Row],[Розничная цена KRW]]*Таблица64[[#This Row],[Коэфициент стоимости]]</f>
        <v>3360</v>
      </c>
      <c r="I338" s="210" t="str">
        <f>IF($H$1="","Введите курс",Таблица64[[#This Row],[Оптовая цена KRW                       за 1шт]]/$H$1)</f>
        <v>Введите курс</v>
      </c>
      <c r="J338" s="318"/>
      <c r="K338" s="211">
        <f>Таблица64[[#This Row],[Заказ коробок ]]*Таблица64[[#This Row],[Кол-во шт в коробке]]</f>
        <v>0</v>
      </c>
      <c r="L338" s="212">
        <f>Таблица64[[#This Row],[Общее кол-во шт]]*Таблица64[[#This Row],[Оптовая цена KRW                       за 1шт]]</f>
        <v>0</v>
      </c>
      <c r="M338" s="227" t="str">
        <f>IFERROR(Таблица64[[#This Row],[Общее кол-во шт]]*Таблица64[[#This Row],[Оптовая цена USD                       за 1шт]],"")</f>
        <v/>
      </c>
      <c r="N338" s="319"/>
    </row>
    <row r="339" spans="1:14" ht="22.5" customHeight="1">
      <c r="A339" s="307" t="s">
        <v>24610</v>
      </c>
      <c r="B339" s="313">
        <v>8806194021379</v>
      </c>
      <c r="C339" s="314" t="s">
        <v>24631</v>
      </c>
      <c r="D339" s="315" t="s">
        <v>26470</v>
      </c>
      <c r="E339" s="43">
        <v>7000</v>
      </c>
      <c r="F339" s="226">
        <v>0.48</v>
      </c>
      <c r="G339" s="316">
        <v>12</v>
      </c>
      <c r="H339" s="317">
        <f>Таблица64[[#This Row],[Розничная цена KRW]]*Таблица64[[#This Row],[Коэфициент стоимости]]</f>
        <v>3360</v>
      </c>
      <c r="I339" s="210" t="str">
        <f>IF($H$1="","Введите курс",Таблица64[[#This Row],[Оптовая цена KRW                       за 1шт]]/$H$1)</f>
        <v>Введите курс</v>
      </c>
      <c r="J339" s="318"/>
      <c r="K339" s="211">
        <f>Таблица64[[#This Row],[Заказ коробок ]]*Таблица64[[#This Row],[Кол-во шт в коробке]]</f>
        <v>0</v>
      </c>
      <c r="L339" s="212">
        <f>Таблица64[[#This Row],[Общее кол-во шт]]*Таблица64[[#This Row],[Оптовая цена KRW                       за 1шт]]</f>
        <v>0</v>
      </c>
      <c r="M339" s="227" t="str">
        <f>IFERROR(Таблица64[[#This Row],[Общее кол-во шт]]*Таблица64[[#This Row],[Оптовая цена USD                       за 1шт]],"")</f>
        <v/>
      </c>
      <c r="N339" s="319"/>
    </row>
    <row r="340" spans="1:14" ht="22.5" customHeight="1">
      <c r="A340" s="307" t="s">
        <v>24613</v>
      </c>
      <c r="B340" s="313">
        <v>8806194021386</v>
      </c>
      <c r="C340" s="314" t="s">
        <v>24633</v>
      </c>
      <c r="D340" s="315" t="s">
        <v>26471</v>
      </c>
      <c r="E340" s="43">
        <v>7000</v>
      </c>
      <c r="F340" s="226">
        <v>0.48</v>
      </c>
      <c r="G340" s="316">
        <v>12</v>
      </c>
      <c r="H340" s="317">
        <f>Таблица64[[#This Row],[Розничная цена KRW]]*Таблица64[[#This Row],[Коэфициент стоимости]]</f>
        <v>3360</v>
      </c>
      <c r="I340" s="210" t="str">
        <f>IF($H$1="","Введите курс",Таблица64[[#This Row],[Оптовая цена KRW                       за 1шт]]/$H$1)</f>
        <v>Введите курс</v>
      </c>
      <c r="J340" s="318"/>
      <c r="K340" s="211">
        <f>Таблица64[[#This Row],[Заказ коробок ]]*Таблица64[[#This Row],[Кол-во шт в коробке]]</f>
        <v>0</v>
      </c>
      <c r="L340" s="212">
        <f>Таблица64[[#This Row],[Общее кол-во шт]]*Таблица64[[#This Row],[Оптовая цена KRW                       за 1шт]]</f>
        <v>0</v>
      </c>
      <c r="M340" s="227" t="str">
        <f>IFERROR(Таблица64[[#This Row],[Общее кол-во шт]]*Таблица64[[#This Row],[Оптовая цена USD                       за 1шт]],"")</f>
        <v/>
      </c>
      <c r="N340" s="319"/>
    </row>
    <row r="341" spans="1:14" ht="22.5" customHeight="1">
      <c r="A341" s="307" t="s">
        <v>24616</v>
      </c>
      <c r="B341" s="313">
        <v>8806194021393</v>
      </c>
      <c r="C341" s="314" t="s">
        <v>24635</v>
      </c>
      <c r="D341" s="315" t="s">
        <v>24636</v>
      </c>
      <c r="E341" s="43">
        <v>7000</v>
      </c>
      <c r="F341" s="226">
        <v>0.48</v>
      </c>
      <c r="G341" s="316">
        <v>12</v>
      </c>
      <c r="H341" s="317">
        <f>Таблица64[[#This Row],[Розничная цена KRW]]*Таблица64[[#This Row],[Коэфициент стоимости]]</f>
        <v>3360</v>
      </c>
      <c r="I341" s="210" t="str">
        <f>IF($H$1="","Введите курс",Таблица64[[#This Row],[Оптовая цена KRW                       за 1шт]]/$H$1)</f>
        <v>Введите курс</v>
      </c>
      <c r="J341" s="318"/>
      <c r="K341" s="211">
        <f>Таблица64[[#This Row],[Заказ коробок ]]*Таблица64[[#This Row],[Кол-во шт в коробке]]</f>
        <v>0</v>
      </c>
      <c r="L341" s="212">
        <f>Таблица64[[#This Row],[Общее кол-во шт]]*Таблица64[[#This Row],[Оптовая цена KRW                       за 1шт]]</f>
        <v>0</v>
      </c>
      <c r="M341" s="227" t="str">
        <f>IFERROR(Таблица64[[#This Row],[Общее кол-во шт]]*Таблица64[[#This Row],[Оптовая цена USD                       за 1шт]],"")</f>
        <v/>
      </c>
      <c r="N341" s="319"/>
    </row>
    <row r="342" spans="1:14" ht="22.5" customHeight="1">
      <c r="A342" s="307" t="s">
        <v>24619</v>
      </c>
      <c r="B342" s="313">
        <v>8806194021409</v>
      </c>
      <c r="C342" s="314" t="s">
        <v>24638</v>
      </c>
      <c r="D342" s="315" t="s">
        <v>24639</v>
      </c>
      <c r="E342" s="43">
        <v>7000</v>
      </c>
      <c r="F342" s="226">
        <v>0.48</v>
      </c>
      <c r="G342" s="316">
        <v>12</v>
      </c>
      <c r="H342" s="317">
        <f>Таблица64[[#This Row],[Розничная цена KRW]]*Таблица64[[#This Row],[Коэфициент стоимости]]</f>
        <v>3360</v>
      </c>
      <c r="I342" s="210" t="str">
        <f>IF($H$1="","Введите курс",Таблица64[[#This Row],[Оптовая цена KRW                       за 1шт]]/$H$1)</f>
        <v>Введите курс</v>
      </c>
      <c r="J342" s="318"/>
      <c r="K342" s="211">
        <f>Таблица64[[#This Row],[Заказ коробок ]]*Таблица64[[#This Row],[Кол-во шт в коробке]]</f>
        <v>0</v>
      </c>
      <c r="L342" s="212">
        <f>Таблица64[[#This Row],[Общее кол-во шт]]*Таблица64[[#This Row],[Оптовая цена KRW                       за 1шт]]</f>
        <v>0</v>
      </c>
      <c r="M342" s="227" t="str">
        <f>IFERROR(Таблица64[[#This Row],[Общее кол-во шт]]*Таблица64[[#This Row],[Оптовая цена USD                       за 1шт]],"")</f>
        <v/>
      </c>
      <c r="N342" s="319"/>
    </row>
    <row r="343" spans="1:14" ht="22.5" customHeight="1">
      <c r="A343" s="307" t="s">
        <v>24622</v>
      </c>
      <c r="B343" s="313">
        <v>8806194021553</v>
      </c>
      <c r="C343" s="314" t="s">
        <v>24641</v>
      </c>
      <c r="D343" s="315" t="s">
        <v>24642</v>
      </c>
      <c r="E343" s="43">
        <v>7000</v>
      </c>
      <c r="F343" s="226">
        <v>0.48</v>
      </c>
      <c r="G343" s="316">
        <v>12</v>
      </c>
      <c r="H343" s="317">
        <f>Таблица64[[#This Row],[Розничная цена KRW]]*Таблица64[[#This Row],[Коэфициент стоимости]]</f>
        <v>3360</v>
      </c>
      <c r="I343" s="210" t="str">
        <f>IF($H$1="","Введите курс",Таблица64[[#This Row],[Оптовая цена KRW                       за 1шт]]/$H$1)</f>
        <v>Введите курс</v>
      </c>
      <c r="J343" s="318"/>
      <c r="K343" s="211">
        <f>Таблица64[[#This Row],[Заказ коробок ]]*Таблица64[[#This Row],[Кол-во шт в коробке]]</f>
        <v>0</v>
      </c>
      <c r="L343" s="212">
        <f>Таблица64[[#This Row],[Общее кол-во шт]]*Таблица64[[#This Row],[Оптовая цена KRW                       за 1шт]]</f>
        <v>0</v>
      </c>
      <c r="M343" s="227" t="str">
        <f>IFERROR(Таблица64[[#This Row],[Общее кол-во шт]]*Таблица64[[#This Row],[Оптовая цена USD                       за 1шт]],"")</f>
        <v/>
      </c>
      <c r="N343" s="319"/>
    </row>
    <row r="344" spans="1:14" ht="22.5" customHeight="1">
      <c r="A344" s="307" t="s">
        <v>24625</v>
      </c>
      <c r="B344" s="313">
        <v>8806358550745</v>
      </c>
      <c r="C344" s="314" t="s">
        <v>25294</v>
      </c>
      <c r="D344" s="315" t="s">
        <v>25295</v>
      </c>
      <c r="E344" s="43">
        <v>4500</v>
      </c>
      <c r="F344" s="226">
        <v>0.48</v>
      </c>
      <c r="G344" s="316">
        <v>6</v>
      </c>
      <c r="H344" s="317">
        <f>Таблица64[[#This Row],[Розничная цена KRW]]*Таблица64[[#This Row],[Коэфициент стоимости]]</f>
        <v>2160</v>
      </c>
      <c r="I344" s="210" t="str">
        <f>IF($H$1="","Введите курс",Таблица64[[#This Row],[Оптовая цена KRW                       за 1шт]]/$H$1)</f>
        <v>Введите курс</v>
      </c>
      <c r="J344" s="318"/>
      <c r="K344" s="211">
        <f>Таблица64[[#This Row],[Заказ коробок ]]*Таблица64[[#This Row],[Кол-во шт в коробке]]</f>
        <v>0</v>
      </c>
      <c r="L344" s="212">
        <f>Таблица64[[#This Row],[Общее кол-во шт]]*Таблица64[[#This Row],[Оптовая цена KRW                       за 1шт]]</f>
        <v>0</v>
      </c>
      <c r="M344" s="227" t="str">
        <f>IFERROR(Таблица64[[#This Row],[Общее кол-во шт]]*Таблица64[[#This Row],[Оптовая цена USD                       за 1шт]],"")</f>
        <v/>
      </c>
      <c r="N344" s="319"/>
    </row>
    <row r="345" spans="1:14" ht="22.5" customHeight="1">
      <c r="A345" s="307" t="s">
        <v>24628</v>
      </c>
      <c r="B345" s="313">
        <v>8806358590826</v>
      </c>
      <c r="C345" s="314" t="s">
        <v>24369</v>
      </c>
      <c r="D345" s="315" t="s">
        <v>26472</v>
      </c>
      <c r="E345" s="43">
        <v>16500</v>
      </c>
      <c r="F345" s="226">
        <v>0.48</v>
      </c>
      <c r="G345" s="316">
        <v>6</v>
      </c>
      <c r="H345" s="317">
        <f>Таблица64[[#This Row],[Розничная цена KRW]]*Таблица64[[#This Row],[Коэфициент стоимости]]</f>
        <v>7920</v>
      </c>
      <c r="I345" s="210" t="str">
        <f>IF($H$1="","Введите курс",Таблица64[[#This Row],[Оптовая цена KRW                       за 1шт]]/$H$1)</f>
        <v>Введите курс</v>
      </c>
      <c r="J345" s="318"/>
      <c r="K345" s="211">
        <f>Таблица64[[#This Row],[Заказ коробок ]]*Таблица64[[#This Row],[Кол-во шт в коробке]]</f>
        <v>0</v>
      </c>
      <c r="L345" s="212">
        <f>Таблица64[[#This Row],[Общее кол-во шт]]*Таблица64[[#This Row],[Оптовая цена KRW                       за 1шт]]</f>
        <v>0</v>
      </c>
      <c r="M345" s="227" t="str">
        <f>IFERROR(Таблица64[[#This Row],[Общее кол-во шт]]*Таблица64[[#This Row],[Оптовая цена USD                       за 1шт]],"")</f>
        <v/>
      </c>
      <c r="N345" s="319"/>
    </row>
    <row r="346" spans="1:14" ht="22.5" customHeight="1">
      <c r="A346" s="307" t="s">
        <v>24630</v>
      </c>
      <c r="B346" s="313">
        <v>8806358512217</v>
      </c>
      <c r="C346" s="314" t="s">
        <v>24364</v>
      </c>
      <c r="D346" s="315" t="s">
        <v>26473</v>
      </c>
      <c r="E346" s="43">
        <v>13500</v>
      </c>
      <c r="F346" s="226">
        <v>0.48</v>
      </c>
      <c r="G346" s="316">
        <v>6</v>
      </c>
      <c r="H346" s="317">
        <f>Таблица64[[#This Row],[Розничная цена KRW]]*Таблица64[[#This Row],[Коэфициент стоимости]]</f>
        <v>6480</v>
      </c>
      <c r="I346" s="210" t="str">
        <f>IF($H$1="","Введите курс",Таблица64[[#This Row],[Оптовая цена KRW                       за 1шт]]/$H$1)</f>
        <v>Введите курс</v>
      </c>
      <c r="J346" s="318"/>
      <c r="K346" s="211">
        <f>Таблица64[[#This Row],[Заказ коробок ]]*Таблица64[[#This Row],[Кол-во шт в коробке]]</f>
        <v>0</v>
      </c>
      <c r="L346" s="212">
        <f>Таблица64[[#This Row],[Общее кол-во шт]]*Таблица64[[#This Row],[Оптовая цена KRW                       за 1шт]]</f>
        <v>0</v>
      </c>
      <c r="M346" s="227" t="str">
        <f>IFERROR(Таблица64[[#This Row],[Общее кол-во шт]]*Таблица64[[#This Row],[Оптовая цена USD                       за 1шт]],"")</f>
        <v/>
      </c>
      <c r="N346" s="319"/>
    </row>
    <row r="347" spans="1:14" ht="22.5" customHeight="1">
      <c r="A347" s="307" t="s">
        <v>24632</v>
      </c>
      <c r="B347" s="313">
        <v>8806358512224</v>
      </c>
      <c r="C347" s="314" t="s">
        <v>24359</v>
      </c>
      <c r="D347" s="315" t="s">
        <v>26474</v>
      </c>
      <c r="E347" s="43">
        <v>13500</v>
      </c>
      <c r="F347" s="226">
        <v>0.48</v>
      </c>
      <c r="G347" s="316">
        <v>6</v>
      </c>
      <c r="H347" s="317">
        <f>Таблица64[[#This Row],[Розничная цена KRW]]*Таблица64[[#This Row],[Коэфициент стоимости]]</f>
        <v>6480</v>
      </c>
      <c r="I347" s="210" t="str">
        <f>IF($H$1="","Введите курс",Таблица64[[#This Row],[Оптовая цена KRW                       за 1шт]]/$H$1)</f>
        <v>Введите курс</v>
      </c>
      <c r="J347" s="318"/>
      <c r="K347" s="211">
        <f>Таблица64[[#This Row],[Заказ коробок ]]*Таблица64[[#This Row],[Кол-во шт в коробке]]</f>
        <v>0</v>
      </c>
      <c r="L347" s="212">
        <f>Таблица64[[#This Row],[Общее кол-во шт]]*Таблица64[[#This Row],[Оптовая цена KRW                       за 1шт]]</f>
        <v>0</v>
      </c>
      <c r="M347" s="227" t="str">
        <f>IFERROR(Таблица64[[#This Row],[Общее кол-во шт]]*Таблица64[[#This Row],[Оптовая цена USD                       за 1шт]],"")</f>
        <v/>
      </c>
      <c r="N347" s="319"/>
    </row>
    <row r="348" spans="1:14" ht="22.5" customHeight="1">
      <c r="A348" s="307" t="s">
        <v>24634</v>
      </c>
      <c r="B348" s="313">
        <v>8806358553951</v>
      </c>
      <c r="C348" s="314" t="s">
        <v>25324</v>
      </c>
      <c r="D348" s="315" t="s">
        <v>25325</v>
      </c>
      <c r="E348" s="43">
        <v>4500</v>
      </c>
      <c r="F348" s="226">
        <v>0.48</v>
      </c>
      <c r="G348" s="316">
        <v>6</v>
      </c>
      <c r="H348" s="317">
        <f>Таблица64[[#This Row],[Розничная цена KRW]]*Таблица64[[#This Row],[Коэфициент стоимости]]</f>
        <v>2160</v>
      </c>
      <c r="I348" s="210" t="str">
        <f>IF($H$1="","Введите курс",Таблица64[[#This Row],[Оптовая цена KRW                       за 1шт]]/$H$1)</f>
        <v>Введите курс</v>
      </c>
      <c r="J348" s="318"/>
      <c r="K348" s="211">
        <f>Таблица64[[#This Row],[Заказ коробок ]]*Таблица64[[#This Row],[Кол-во шт в коробке]]</f>
        <v>0</v>
      </c>
      <c r="L348" s="212">
        <f>Таблица64[[#This Row],[Общее кол-во шт]]*Таблица64[[#This Row],[Оптовая цена KRW                       за 1шт]]</f>
        <v>0</v>
      </c>
      <c r="M348" s="227" t="str">
        <f>IFERROR(Таблица64[[#This Row],[Общее кол-во шт]]*Таблица64[[#This Row],[Оптовая цена USD                       за 1шт]],"")</f>
        <v/>
      </c>
      <c r="N348" s="319"/>
    </row>
    <row r="349" spans="1:14" ht="22.5" customHeight="1">
      <c r="A349" s="307" t="s">
        <v>24637</v>
      </c>
      <c r="B349" s="313">
        <v>8806194004587</v>
      </c>
      <c r="C349" s="314" t="s">
        <v>25022</v>
      </c>
      <c r="D349" s="315" t="s">
        <v>25023</v>
      </c>
      <c r="E349" s="43">
        <v>6200</v>
      </c>
      <c r="F349" s="226">
        <v>0.48</v>
      </c>
      <c r="G349" s="316">
        <v>6</v>
      </c>
      <c r="H349" s="317">
        <f>Таблица64[[#This Row],[Розничная цена KRW]]*Таблица64[[#This Row],[Коэфициент стоимости]]</f>
        <v>2976</v>
      </c>
      <c r="I349" s="210" t="str">
        <f>IF($H$1="","Введите курс",Таблица64[[#This Row],[Оптовая цена KRW                       за 1шт]]/$H$1)</f>
        <v>Введите курс</v>
      </c>
      <c r="J349" s="318"/>
      <c r="K349" s="211">
        <f>Таблица64[[#This Row],[Заказ коробок ]]*Таблица64[[#This Row],[Кол-во шт в коробке]]</f>
        <v>0</v>
      </c>
      <c r="L349" s="212">
        <f>Таблица64[[#This Row],[Общее кол-во шт]]*Таблица64[[#This Row],[Оптовая цена KRW                       за 1шт]]</f>
        <v>0</v>
      </c>
      <c r="M349" s="227" t="str">
        <f>IFERROR(Таблица64[[#This Row],[Общее кол-во шт]]*Таблица64[[#This Row],[Оптовая цена USD                       за 1шт]],"")</f>
        <v/>
      </c>
      <c r="N349" s="319"/>
    </row>
    <row r="350" spans="1:14" ht="22.5" customHeight="1">
      <c r="A350" s="307" t="s">
        <v>24640</v>
      </c>
      <c r="B350" s="313">
        <v>8806194004594</v>
      </c>
      <c r="C350" s="314" t="s">
        <v>25025</v>
      </c>
      <c r="D350" s="315" t="s">
        <v>25026</v>
      </c>
      <c r="E350" s="43">
        <v>6200</v>
      </c>
      <c r="F350" s="226">
        <v>0.48</v>
      </c>
      <c r="G350" s="316">
        <v>6</v>
      </c>
      <c r="H350" s="317">
        <f>Таблица64[[#This Row],[Розничная цена KRW]]*Таблица64[[#This Row],[Коэфициент стоимости]]</f>
        <v>2976</v>
      </c>
      <c r="I350" s="210" t="str">
        <f>IF($H$1="","Введите курс",Таблица64[[#This Row],[Оптовая цена KRW                       за 1шт]]/$H$1)</f>
        <v>Введите курс</v>
      </c>
      <c r="J350" s="318"/>
      <c r="K350" s="211">
        <f>Таблица64[[#This Row],[Заказ коробок ]]*Таблица64[[#This Row],[Кол-во шт в коробке]]</f>
        <v>0</v>
      </c>
      <c r="L350" s="212">
        <f>Таблица64[[#This Row],[Общее кол-во шт]]*Таблица64[[#This Row],[Оптовая цена KRW                       за 1шт]]</f>
        <v>0</v>
      </c>
      <c r="M350" s="227" t="str">
        <f>IFERROR(Таблица64[[#This Row],[Общее кол-во шт]]*Таблица64[[#This Row],[Оптовая цена USD                       за 1шт]],"")</f>
        <v/>
      </c>
      <c r="N350" s="319"/>
    </row>
    <row r="351" spans="1:14" ht="22.5" customHeight="1">
      <c r="A351" s="307" t="s">
        <v>24643</v>
      </c>
      <c r="B351" s="313">
        <v>8806194003436</v>
      </c>
      <c r="C351" s="314" t="s">
        <v>24017</v>
      </c>
      <c r="D351" s="315" t="s">
        <v>24018</v>
      </c>
      <c r="E351" s="43">
        <v>8800</v>
      </c>
      <c r="F351" s="226">
        <v>0.48</v>
      </c>
      <c r="G351" s="316">
        <v>12</v>
      </c>
      <c r="H351" s="317">
        <f>Таблица64[[#This Row],[Розничная цена KRW]]*Таблица64[[#This Row],[Коэфициент стоимости]]</f>
        <v>4224</v>
      </c>
      <c r="I351" s="210" t="str">
        <f>IF($H$1="","Введите курс",Таблица64[[#This Row],[Оптовая цена KRW                       за 1шт]]/$H$1)</f>
        <v>Введите курс</v>
      </c>
      <c r="J351" s="318"/>
      <c r="K351" s="211">
        <f>Таблица64[[#This Row],[Заказ коробок ]]*Таблица64[[#This Row],[Кол-во шт в коробке]]</f>
        <v>0</v>
      </c>
      <c r="L351" s="212">
        <f>Таблица64[[#This Row],[Общее кол-во шт]]*Таблица64[[#This Row],[Оптовая цена KRW                       за 1шт]]</f>
        <v>0</v>
      </c>
      <c r="M351" s="227" t="str">
        <f>IFERROR(Таблица64[[#This Row],[Общее кол-во шт]]*Таблица64[[#This Row],[Оптовая цена USD                       за 1шт]],"")</f>
        <v/>
      </c>
      <c r="N351" s="319"/>
    </row>
    <row r="352" spans="1:14" ht="22.5" customHeight="1">
      <c r="A352" s="307" t="s">
        <v>24645</v>
      </c>
      <c r="B352" s="313">
        <v>8806194003450</v>
      </c>
      <c r="C352" s="314" t="s">
        <v>24020</v>
      </c>
      <c r="D352" s="315" t="s">
        <v>24021</v>
      </c>
      <c r="E352" s="43">
        <v>8800</v>
      </c>
      <c r="F352" s="226">
        <v>0.48</v>
      </c>
      <c r="G352" s="316">
        <v>12</v>
      </c>
      <c r="H352" s="317">
        <f>Таблица64[[#This Row],[Розничная цена KRW]]*Таблица64[[#This Row],[Коэфициент стоимости]]</f>
        <v>4224</v>
      </c>
      <c r="I352" s="210" t="str">
        <f>IF($H$1="","Введите курс",Таблица64[[#This Row],[Оптовая цена KRW                       за 1шт]]/$H$1)</f>
        <v>Введите курс</v>
      </c>
      <c r="J352" s="318"/>
      <c r="K352" s="211">
        <f>Таблица64[[#This Row],[Заказ коробок ]]*Таблица64[[#This Row],[Кол-во шт в коробке]]</f>
        <v>0</v>
      </c>
      <c r="L352" s="212">
        <f>Таблица64[[#This Row],[Общее кол-во шт]]*Таблица64[[#This Row],[Оптовая цена KRW                       за 1шт]]</f>
        <v>0</v>
      </c>
      <c r="M352" s="227" t="str">
        <f>IFERROR(Таблица64[[#This Row],[Общее кол-во шт]]*Таблица64[[#This Row],[Оптовая цена USD                       за 1шт]],"")</f>
        <v/>
      </c>
      <c r="N352" s="319"/>
    </row>
    <row r="353" spans="1:14" ht="22.5" customHeight="1">
      <c r="A353" s="307" t="s">
        <v>24647</v>
      </c>
      <c r="B353" s="313">
        <v>8806194003467</v>
      </c>
      <c r="C353" s="314" t="s">
        <v>24023</v>
      </c>
      <c r="D353" s="315" t="s">
        <v>24024</v>
      </c>
      <c r="E353" s="43">
        <v>8800</v>
      </c>
      <c r="F353" s="226">
        <v>0.48</v>
      </c>
      <c r="G353" s="316">
        <v>12</v>
      </c>
      <c r="H353" s="317">
        <f>Таблица64[[#This Row],[Розничная цена KRW]]*Таблица64[[#This Row],[Коэфициент стоимости]]</f>
        <v>4224</v>
      </c>
      <c r="I353" s="210" t="str">
        <f>IF($H$1="","Введите курс",Таблица64[[#This Row],[Оптовая цена KRW                       за 1шт]]/$H$1)</f>
        <v>Введите курс</v>
      </c>
      <c r="J353" s="318"/>
      <c r="K353" s="211">
        <f>Таблица64[[#This Row],[Заказ коробок ]]*Таблица64[[#This Row],[Кол-во шт в коробке]]</f>
        <v>0</v>
      </c>
      <c r="L353" s="212">
        <f>Таблица64[[#This Row],[Общее кол-во шт]]*Таблица64[[#This Row],[Оптовая цена KRW                       за 1шт]]</f>
        <v>0</v>
      </c>
      <c r="M353" s="227" t="str">
        <f>IFERROR(Таблица64[[#This Row],[Общее кол-во шт]]*Таблица64[[#This Row],[Оптовая цена USD                       за 1шт]],"")</f>
        <v/>
      </c>
      <c r="N353" s="319"/>
    </row>
    <row r="354" spans="1:14" ht="22.5" customHeight="1">
      <c r="A354" s="307" t="s">
        <v>24649</v>
      </c>
      <c r="B354" s="313">
        <v>8806194024790</v>
      </c>
      <c r="C354" s="314" t="s">
        <v>24566</v>
      </c>
      <c r="D354" s="315" t="s">
        <v>24567</v>
      </c>
      <c r="E354" s="43">
        <v>18000</v>
      </c>
      <c r="F354" s="226">
        <v>0.48</v>
      </c>
      <c r="G354" s="316">
        <v>6</v>
      </c>
      <c r="H354" s="317">
        <f>Таблица64[[#This Row],[Розничная цена KRW]]*Таблица64[[#This Row],[Коэфициент стоимости]]</f>
        <v>8640</v>
      </c>
      <c r="I354" s="210" t="str">
        <f>IF($H$1="","Введите курс",Таблица64[[#This Row],[Оптовая цена KRW                       за 1шт]]/$H$1)</f>
        <v>Введите курс</v>
      </c>
      <c r="J354" s="318"/>
      <c r="K354" s="211">
        <f>Таблица64[[#This Row],[Заказ коробок ]]*Таблица64[[#This Row],[Кол-во шт в коробке]]</f>
        <v>0</v>
      </c>
      <c r="L354" s="212">
        <f>Таблица64[[#This Row],[Общее кол-во шт]]*Таблица64[[#This Row],[Оптовая цена KRW                       за 1шт]]</f>
        <v>0</v>
      </c>
      <c r="M354" s="227" t="str">
        <f>IFERROR(Таблица64[[#This Row],[Общее кол-во шт]]*Таблица64[[#This Row],[Оптовая цена USD                       за 1шт]],"")</f>
        <v/>
      </c>
      <c r="N354" s="319"/>
    </row>
    <row r="355" spans="1:14" ht="22.5" customHeight="1">
      <c r="A355" s="307" t="s">
        <v>24651</v>
      </c>
      <c r="B355" s="313">
        <v>8806194016634</v>
      </c>
      <c r="C355" s="314" t="s">
        <v>26475</v>
      </c>
      <c r="D355" s="315" t="s">
        <v>24530</v>
      </c>
      <c r="E355" s="43">
        <v>22800</v>
      </c>
      <c r="F355" s="226">
        <v>0.48</v>
      </c>
      <c r="G355" s="316">
        <v>6</v>
      </c>
      <c r="H355" s="317">
        <f>Таблица64[[#This Row],[Розничная цена KRW]]*Таблица64[[#This Row],[Коэфициент стоимости]]</f>
        <v>10944</v>
      </c>
      <c r="I355" s="210" t="str">
        <f>IF($H$1="","Введите курс",Таблица64[[#This Row],[Оптовая цена KRW                       за 1шт]]/$H$1)</f>
        <v>Введите курс</v>
      </c>
      <c r="J355" s="318"/>
      <c r="K355" s="211">
        <f>Таблица64[[#This Row],[Заказ коробок ]]*Таблица64[[#This Row],[Кол-во шт в коробке]]</f>
        <v>0</v>
      </c>
      <c r="L355" s="212">
        <f>Таблица64[[#This Row],[Общее кол-во шт]]*Таблица64[[#This Row],[Оптовая цена KRW                       за 1шт]]</f>
        <v>0</v>
      </c>
      <c r="M355" s="227" t="str">
        <f>IFERROR(Таблица64[[#This Row],[Общее кол-во шт]]*Таблица64[[#This Row],[Оптовая цена USD                       за 1шт]],"")</f>
        <v/>
      </c>
      <c r="N355" s="319"/>
    </row>
    <row r="356" spans="1:14" ht="22.5" customHeight="1">
      <c r="A356" s="307" t="s">
        <v>24653</v>
      </c>
      <c r="B356" s="313">
        <v>8806194009179</v>
      </c>
      <c r="C356" s="314" t="s">
        <v>24062</v>
      </c>
      <c r="D356" s="315" t="s">
        <v>24063</v>
      </c>
      <c r="E356" s="43">
        <v>8000</v>
      </c>
      <c r="F356" s="226">
        <v>0.48</v>
      </c>
      <c r="G356" s="316">
        <v>12</v>
      </c>
      <c r="H356" s="317">
        <f>Таблица64[[#This Row],[Розничная цена KRW]]*Таблица64[[#This Row],[Коэфициент стоимости]]</f>
        <v>3840</v>
      </c>
      <c r="I356" s="210" t="str">
        <f>IF($H$1="","Введите курс",Таблица64[[#This Row],[Оптовая цена KRW                       за 1шт]]/$H$1)</f>
        <v>Введите курс</v>
      </c>
      <c r="J356" s="318"/>
      <c r="K356" s="211">
        <f>Таблица64[[#This Row],[Заказ коробок ]]*Таблица64[[#This Row],[Кол-во шт в коробке]]</f>
        <v>0</v>
      </c>
      <c r="L356" s="212">
        <f>Таблица64[[#This Row],[Общее кол-во шт]]*Таблица64[[#This Row],[Оптовая цена KRW                       за 1шт]]</f>
        <v>0</v>
      </c>
      <c r="M356" s="227" t="str">
        <f>IFERROR(Таблица64[[#This Row],[Общее кол-во шт]]*Таблица64[[#This Row],[Оптовая цена USD                       за 1шт]],"")</f>
        <v/>
      </c>
      <c r="N356" s="319"/>
    </row>
    <row r="357" spans="1:14" ht="22.5" customHeight="1">
      <c r="A357" s="307" t="s">
        <v>24655</v>
      </c>
      <c r="B357" s="313">
        <v>8806194016658</v>
      </c>
      <c r="C357" s="314" t="s">
        <v>24620</v>
      </c>
      <c r="D357" s="315" t="s">
        <v>24621</v>
      </c>
      <c r="E357" s="43">
        <v>25000</v>
      </c>
      <c r="F357" s="226">
        <v>0.48</v>
      </c>
      <c r="G357" s="316">
        <v>6</v>
      </c>
      <c r="H357" s="317">
        <f>Таблица64[[#This Row],[Розничная цена KRW]]*Таблица64[[#This Row],[Коэфициент стоимости]]</f>
        <v>12000</v>
      </c>
      <c r="I357" s="210" t="str">
        <f>IF($H$1="","Введите курс",Таблица64[[#This Row],[Оптовая цена KRW                       за 1шт]]/$H$1)</f>
        <v>Введите курс</v>
      </c>
      <c r="J357" s="318"/>
      <c r="K357" s="211">
        <f>Таблица64[[#This Row],[Заказ коробок ]]*Таблица64[[#This Row],[Кол-во шт в коробке]]</f>
        <v>0</v>
      </c>
      <c r="L357" s="212">
        <f>Таблица64[[#This Row],[Общее кол-во шт]]*Таблица64[[#This Row],[Оптовая цена KRW                       за 1шт]]</f>
        <v>0</v>
      </c>
      <c r="M357" s="227" t="str">
        <f>IFERROR(Таблица64[[#This Row],[Общее кол-во шт]]*Таблица64[[#This Row],[Оптовая цена USD                       за 1шт]],"")</f>
        <v/>
      </c>
      <c r="N357" s="319"/>
    </row>
    <row r="358" spans="1:14" ht="22.5" customHeight="1">
      <c r="A358" s="307" t="s">
        <v>24658</v>
      </c>
      <c r="B358" s="313">
        <v>8806194016689</v>
      </c>
      <c r="C358" s="314" t="s">
        <v>24617</v>
      </c>
      <c r="D358" s="315" t="s">
        <v>24618</v>
      </c>
      <c r="E358" s="43">
        <v>25000</v>
      </c>
      <c r="F358" s="226">
        <v>0.48</v>
      </c>
      <c r="G358" s="316">
        <v>6</v>
      </c>
      <c r="H358" s="317">
        <f>Таблица64[[#This Row],[Розничная цена KRW]]*Таблица64[[#This Row],[Коэфициент стоимости]]</f>
        <v>12000</v>
      </c>
      <c r="I358" s="210" t="str">
        <f>IF($H$1="","Введите курс",Таблица64[[#This Row],[Оптовая цена KRW                       за 1шт]]/$H$1)</f>
        <v>Введите курс</v>
      </c>
      <c r="J358" s="318"/>
      <c r="K358" s="211">
        <f>Таблица64[[#This Row],[Заказ коробок ]]*Таблица64[[#This Row],[Кол-во шт в коробке]]</f>
        <v>0</v>
      </c>
      <c r="L358" s="212">
        <f>Таблица64[[#This Row],[Общее кол-во шт]]*Таблица64[[#This Row],[Оптовая цена KRW                       за 1шт]]</f>
        <v>0</v>
      </c>
      <c r="M358" s="227" t="str">
        <f>IFERROR(Таблица64[[#This Row],[Общее кол-во шт]]*Таблица64[[#This Row],[Оптовая цена USD                       за 1шт]],"")</f>
        <v/>
      </c>
      <c r="N358" s="319"/>
    </row>
    <row r="359" spans="1:14" ht="22.5" customHeight="1">
      <c r="A359" s="307" t="s">
        <v>24661</v>
      </c>
      <c r="B359" s="313">
        <v>8806194016696</v>
      </c>
      <c r="C359" s="314" t="s">
        <v>24626</v>
      </c>
      <c r="D359" s="315" t="s">
        <v>24627</v>
      </c>
      <c r="E359" s="43">
        <v>25000</v>
      </c>
      <c r="F359" s="226">
        <v>0.48</v>
      </c>
      <c r="G359" s="316">
        <v>6</v>
      </c>
      <c r="H359" s="317">
        <f>Таблица64[[#This Row],[Розничная цена KRW]]*Таблица64[[#This Row],[Коэфициент стоимости]]</f>
        <v>12000</v>
      </c>
      <c r="I359" s="210" t="str">
        <f>IF($H$1="","Введите курс",Таблица64[[#This Row],[Оптовая цена KRW                       за 1шт]]/$H$1)</f>
        <v>Введите курс</v>
      </c>
      <c r="J359" s="318"/>
      <c r="K359" s="211">
        <f>Таблица64[[#This Row],[Заказ коробок ]]*Таблица64[[#This Row],[Кол-во шт в коробке]]</f>
        <v>0</v>
      </c>
      <c r="L359" s="212">
        <f>Таблица64[[#This Row],[Общее кол-во шт]]*Таблица64[[#This Row],[Оптовая цена KRW                       за 1шт]]</f>
        <v>0</v>
      </c>
      <c r="M359" s="227" t="str">
        <f>IFERROR(Таблица64[[#This Row],[Общее кол-во шт]]*Таблица64[[#This Row],[Оптовая цена USD                       за 1шт]],"")</f>
        <v/>
      </c>
      <c r="N359" s="319"/>
    </row>
    <row r="360" spans="1:14" ht="22.5" customHeight="1">
      <c r="A360" s="307" t="s">
        <v>24662</v>
      </c>
      <c r="B360" s="313">
        <v>8806194016702</v>
      </c>
      <c r="C360" s="314" t="s">
        <v>24623</v>
      </c>
      <c r="D360" s="315" t="s">
        <v>24624</v>
      </c>
      <c r="E360" s="43">
        <v>50000</v>
      </c>
      <c r="F360" s="226">
        <v>0.48</v>
      </c>
      <c r="G360" s="316">
        <v>6</v>
      </c>
      <c r="H360" s="317">
        <f>Таблица64[[#This Row],[Розничная цена KRW]]*Таблица64[[#This Row],[Коэфициент стоимости]]</f>
        <v>24000</v>
      </c>
      <c r="I360" s="210" t="str">
        <f>IF($H$1="","Введите курс",Таблица64[[#This Row],[Оптовая цена KRW                       за 1шт]]/$H$1)</f>
        <v>Введите курс</v>
      </c>
      <c r="J360" s="318"/>
      <c r="K360" s="211">
        <f>Таблица64[[#This Row],[Заказ коробок ]]*Таблица64[[#This Row],[Кол-во шт в коробке]]</f>
        <v>0</v>
      </c>
      <c r="L360" s="212">
        <f>Таблица64[[#This Row],[Общее кол-во шт]]*Таблица64[[#This Row],[Оптовая цена KRW                       за 1шт]]</f>
        <v>0</v>
      </c>
      <c r="M360" s="227" t="str">
        <f>IFERROR(Таблица64[[#This Row],[Общее кол-во шт]]*Таблица64[[#This Row],[Оптовая цена USD                       за 1шт]],"")</f>
        <v/>
      </c>
      <c r="N360" s="319"/>
    </row>
    <row r="361" spans="1:14" ht="22.5" customHeight="1">
      <c r="A361" s="307" t="s">
        <v>24663</v>
      </c>
      <c r="B361" s="313">
        <v>8806194017228</v>
      </c>
      <c r="C361" s="314" t="s">
        <v>26476</v>
      </c>
      <c r="D361" s="315" t="s">
        <v>26477</v>
      </c>
      <c r="E361" s="43">
        <v>7000</v>
      </c>
      <c r="F361" s="226">
        <v>0.48</v>
      </c>
      <c r="G361" s="316">
        <v>6</v>
      </c>
      <c r="H361" s="317">
        <f>Таблица64[[#This Row],[Розничная цена KRW]]*Таблица64[[#This Row],[Коэфициент стоимости]]</f>
        <v>3360</v>
      </c>
      <c r="I361" s="210" t="str">
        <f>IF($H$1="","Введите курс",Таблица64[[#This Row],[Оптовая цена KRW                       за 1шт]]/$H$1)</f>
        <v>Введите курс</v>
      </c>
      <c r="J361" s="318"/>
      <c r="K361" s="211">
        <f>Таблица64[[#This Row],[Заказ коробок ]]*Таблица64[[#This Row],[Кол-во шт в коробке]]</f>
        <v>0</v>
      </c>
      <c r="L361" s="212">
        <f>Таблица64[[#This Row],[Общее кол-во шт]]*Таблица64[[#This Row],[Оптовая цена KRW                       за 1шт]]</f>
        <v>0</v>
      </c>
      <c r="M361" s="227" t="str">
        <f>IFERROR(Таблица64[[#This Row],[Общее кол-во шт]]*Таблица64[[#This Row],[Оптовая цена USD                       за 1шт]],"")</f>
        <v/>
      </c>
      <c r="N361" s="319"/>
    </row>
    <row r="362" spans="1:14" ht="22.5" customHeight="1">
      <c r="A362" s="307" t="s">
        <v>24664</v>
      </c>
      <c r="B362" s="313">
        <v>8806194010427</v>
      </c>
      <c r="C362" s="314" t="s">
        <v>25249</v>
      </c>
      <c r="D362" s="315" t="s">
        <v>26478</v>
      </c>
      <c r="E362" s="43">
        <v>8500</v>
      </c>
      <c r="F362" s="226">
        <v>0.48</v>
      </c>
      <c r="G362" s="316">
        <v>6</v>
      </c>
      <c r="H362" s="317">
        <f>Таблица64[[#This Row],[Розничная цена KRW]]*Таблица64[[#This Row],[Коэфициент стоимости]]</f>
        <v>4080</v>
      </c>
      <c r="I362" s="210" t="str">
        <f>IF($H$1="","Введите курс",Таблица64[[#This Row],[Оптовая цена KRW                       за 1шт]]/$H$1)</f>
        <v>Введите курс</v>
      </c>
      <c r="J362" s="318"/>
      <c r="K362" s="211">
        <f>Таблица64[[#This Row],[Заказ коробок ]]*Таблица64[[#This Row],[Кол-во шт в коробке]]</f>
        <v>0</v>
      </c>
      <c r="L362" s="212">
        <f>Таблица64[[#This Row],[Общее кол-во шт]]*Таблица64[[#This Row],[Оптовая цена KRW                       за 1шт]]</f>
        <v>0</v>
      </c>
      <c r="M362" s="227" t="str">
        <f>IFERROR(Таблица64[[#This Row],[Общее кол-во шт]]*Таблица64[[#This Row],[Оптовая цена USD                       за 1шт]],"")</f>
        <v/>
      </c>
      <c r="N362" s="319"/>
    </row>
    <row r="363" spans="1:14" ht="22.5" customHeight="1">
      <c r="A363" s="307" t="s">
        <v>24665</v>
      </c>
      <c r="B363" s="313">
        <v>8806358556785</v>
      </c>
      <c r="C363" s="314" t="s">
        <v>26479</v>
      </c>
      <c r="D363" s="315" t="s">
        <v>24536</v>
      </c>
      <c r="E363" s="43">
        <v>6900</v>
      </c>
      <c r="F363" s="226">
        <v>0.48</v>
      </c>
      <c r="G363" s="316">
        <v>20</v>
      </c>
      <c r="H363" s="317">
        <f>Таблица64[[#This Row],[Розничная цена KRW]]*Таблица64[[#This Row],[Коэфициент стоимости]]</f>
        <v>3312</v>
      </c>
      <c r="I363" s="210" t="str">
        <f>IF($H$1="","Введите курс",Таблица64[[#This Row],[Оптовая цена KRW                       за 1шт]]/$H$1)</f>
        <v>Введите курс</v>
      </c>
      <c r="J363" s="318"/>
      <c r="K363" s="211">
        <f>Таблица64[[#This Row],[Заказ коробок ]]*Таблица64[[#This Row],[Кол-во шт в коробке]]</f>
        <v>0</v>
      </c>
      <c r="L363" s="212">
        <f>Таблица64[[#This Row],[Общее кол-во шт]]*Таблица64[[#This Row],[Оптовая цена KRW                       за 1шт]]</f>
        <v>0</v>
      </c>
      <c r="M363" s="227" t="str">
        <f>IFERROR(Таблица64[[#This Row],[Общее кол-во шт]]*Таблица64[[#This Row],[Оптовая цена USD                       за 1шт]],"")</f>
        <v/>
      </c>
      <c r="N363" s="319"/>
    </row>
    <row r="364" spans="1:14" ht="22.5" customHeight="1">
      <c r="A364" s="307" t="s">
        <v>24666</v>
      </c>
      <c r="B364" s="313">
        <v>8806194018232</v>
      </c>
      <c r="C364" s="314" t="s">
        <v>25430</v>
      </c>
      <c r="D364" s="315" t="s">
        <v>25431</v>
      </c>
      <c r="E364" s="43">
        <v>35000</v>
      </c>
      <c r="F364" s="226">
        <v>0.48</v>
      </c>
      <c r="G364" s="316">
        <v>6</v>
      </c>
      <c r="H364" s="317">
        <f>Таблица64[[#This Row],[Розничная цена KRW]]*Таблица64[[#This Row],[Коэфициент стоимости]]</f>
        <v>16800</v>
      </c>
      <c r="I364" s="210" t="str">
        <f>IF($H$1="","Введите курс",Таблица64[[#This Row],[Оптовая цена KRW                       за 1шт]]/$H$1)</f>
        <v>Введите курс</v>
      </c>
      <c r="J364" s="318"/>
      <c r="K364" s="211">
        <f>Таблица64[[#This Row],[Заказ коробок ]]*Таблица64[[#This Row],[Кол-во шт в коробке]]</f>
        <v>0</v>
      </c>
      <c r="L364" s="212">
        <f>Таблица64[[#This Row],[Общее кол-во шт]]*Таблица64[[#This Row],[Оптовая цена KRW                       за 1шт]]</f>
        <v>0</v>
      </c>
      <c r="M364" s="227" t="str">
        <f>IFERROR(Таблица64[[#This Row],[Общее кол-во шт]]*Таблица64[[#This Row],[Оптовая цена USD                       за 1шт]],"")</f>
        <v/>
      </c>
      <c r="N364" s="319"/>
    </row>
    <row r="365" spans="1:14" ht="22.5" customHeight="1">
      <c r="A365" s="307" t="s">
        <v>24667</v>
      </c>
      <c r="B365" s="313">
        <v>8806194019215</v>
      </c>
      <c r="C365" s="314" t="s">
        <v>24445</v>
      </c>
      <c r="D365" s="315" t="s">
        <v>26480</v>
      </c>
      <c r="E365" s="43">
        <v>12800</v>
      </c>
      <c r="F365" s="226">
        <v>0.48</v>
      </c>
      <c r="G365" s="316">
        <v>6</v>
      </c>
      <c r="H365" s="317">
        <f>Таблица64[[#This Row],[Розничная цена KRW]]*Таблица64[[#This Row],[Коэфициент стоимости]]</f>
        <v>6144</v>
      </c>
      <c r="I365" s="210" t="str">
        <f>IF($H$1="","Введите курс",Таблица64[[#This Row],[Оптовая цена KRW                       за 1шт]]/$H$1)</f>
        <v>Введите курс</v>
      </c>
      <c r="J365" s="318"/>
      <c r="K365" s="211">
        <f>Таблица64[[#This Row],[Заказ коробок ]]*Таблица64[[#This Row],[Кол-во шт в коробке]]</f>
        <v>0</v>
      </c>
      <c r="L365" s="212">
        <f>Таблица64[[#This Row],[Общее кол-во шт]]*Таблица64[[#This Row],[Оптовая цена KRW                       за 1шт]]</f>
        <v>0</v>
      </c>
      <c r="M365" s="227" t="str">
        <f>IFERROR(Таблица64[[#This Row],[Общее кол-во шт]]*Таблица64[[#This Row],[Оптовая цена USD                       за 1шт]],"")</f>
        <v/>
      </c>
      <c r="N365" s="319"/>
    </row>
    <row r="366" spans="1:14" ht="22.5" customHeight="1">
      <c r="A366" s="307" t="s">
        <v>24669</v>
      </c>
      <c r="B366" s="313">
        <v>8806194026879</v>
      </c>
      <c r="C366" s="314" t="s">
        <v>26481</v>
      </c>
      <c r="D366" s="315" t="s">
        <v>26482</v>
      </c>
      <c r="E366" s="43">
        <v>4900</v>
      </c>
      <c r="F366" s="226">
        <v>0.48</v>
      </c>
      <c r="G366" s="316">
        <v>6</v>
      </c>
      <c r="H366" s="317">
        <f>Таблица64[[#This Row],[Розничная цена KRW]]*Таблица64[[#This Row],[Коэфициент стоимости]]</f>
        <v>2352</v>
      </c>
      <c r="I366" s="210" t="str">
        <f>IF($H$1="","Введите курс",Таблица64[[#This Row],[Оптовая цена KRW                       за 1шт]]/$H$1)</f>
        <v>Введите курс</v>
      </c>
      <c r="J366" s="318"/>
      <c r="K366" s="211">
        <f>Таблица64[[#This Row],[Заказ коробок ]]*Таблица64[[#This Row],[Кол-во шт в коробке]]</f>
        <v>0</v>
      </c>
      <c r="L366" s="212">
        <f>Таблица64[[#This Row],[Общее кол-во шт]]*Таблица64[[#This Row],[Оптовая цена KRW                       за 1шт]]</f>
        <v>0</v>
      </c>
      <c r="M366" s="227" t="str">
        <f>IFERROR(Таблица64[[#This Row],[Общее кол-во шт]]*Таблица64[[#This Row],[Оптовая цена USD                       за 1шт]],"")</f>
        <v/>
      </c>
      <c r="N366" s="319"/>
    </row>
    <row r="367" spans="1:14" ht="22.5" customHeight="1">
      <c r="A367" s="307" t="s">
        <v>24671</v>
      </c>
      <c r="B367" s="313">
        <v>8806194004808</v>
      </c>
      <c r="C367" s="314" t="s">
        <v>25319</v>
      </c>
      <c r="D367" s="315" t="s">
        <v>26483</v>
      </c>
      <c r="E367" s="43">
        <v>15000</v>
      </c>
      <c r="F367" s="226">
        <v>0.48</v>
      </c>
      <c r="G367" s="316">
        <v>6</v>
      </c>
      <c r="H367" s="317">
        <f>Таблица64[[#This Row],[Розничная цена KRW]]*Таблица64[[#This Row],[Коэфициент стоимости]]</f>
        <v>7200</v>
      </c>
      <c r="I367" s="210" t="str">
        <f>IF($H$1="","Введите курс",Таблица64[[#This Row],[Оптовая цена KRW                       за 1шт]]/$H$1)</f>
        <v>Введите курс</v>
      </c>
      <c r="J367" s="318"/>
      <c r="K367" s="211">
        <f>Таблица64[[#This Row],[Заказ коробок ]]*Таблица64[[#This Row],[Кол-во шт в коробке]]</f>
        <v>0</v>
      </c>
      <c r="L367" s="212">
        <f>Таблица64[[#This Row],[Общее кол-во шт]]*Таблица64[[#This Row],[Оптовая цена KRW                       за 1шт]]</f>
        <v>0</v>
      </c>
      <c r="M367" s="227" t="str">
        <f>IFERROR(Таблица64[[#This Row],[Общее кол-во шт]]*Таблица64[[#This Row],[Оптовая цена USD                       за 1шт]],"")</f>
        <v/>
      </c>
      <c r="N367" s="319"/>
    </row>
    <row r="368" spans="1:14" ht="22.5" customHeight="1">
      <c r="A368" s="307" t="s">
        <v>24672</v>
      </c>
      <c r="B368" s="313">
        <v>8806194004815</v>
      </c>
      <c r="C368" s="314" t="s">
        <v>25321</v>
      </c>
      <c r="D368" s="315" t="s">
        <v>25322</v>
      </c>
      <c r="E368" s="43">
        <v>15000</v>
      </c>
      <c r="F368" s="226">
        <v>0.48</v>
      </c>
      <c r="G368" s="316">
        <v>6</v>
      </c>
      <c r="H368" s="317">
        <f>Таблица64[[#This Row],[Розничная цена KRW]]*Таблица64[[#This Row],[Коэфициент стоимости]]</f>
        <v>7200</v>
      </c>
      <c r="I368" s="210" t="str">
        <f>IF($H$1="","Введите курс",Таблица64[[#This Row],[Оптовая цена KRW                       за 1шт]]/$H$1)</f>
        <v>Введите курс</v>
      </c>
      <c r="J368" s="318"/>
      <c r="K368" s="211">
        <f>Таблица64[[#This Row],[Заказ коробок ]]*Таблица64[[#This Row],[Кол-во шт в коробке]]</f>
        <v>0</v>
      </c>
      <c r="L368" s="212">
        <f>Таблица64[[#This Row],[Общее кол-во шт]]*Таблица64[[#This Row],[Оптовая цена KRW                       за 1шт]]</f>
        <v>0</v>
      </c>
      <c r="M368" s="227" t="str">
        <f>IFERROR(Таблица64[[#This Row],[Общее кол-во шт]]*Таблица64[[#This Row],[Оптовая цена USD                       за 1шт]],"")</f>
        <v/>
      </c>
      <c r="N368" s="319"/>
    </row>
    <row r="369" spans="1:14" ht="22.5" customHeight="1">
      <c r="A369" s="307" t="s">
        <v>24674</v>
      </c>
      <c r="B369" s="313">
        <v>8806358556778</v>
      </c>
      <c r="C369" s="314" t="s">
        <v>26484</v>
      </c>
      <c r="D369" s="315" t="s">
        <v>24541</v>
      </c>
      <c r="E369" s="43">
        <v>6900</v>
      </c>
      <c r="F369" s="226">
        <v>0.48</v>
      </c>
      <c r="G369" s="316">
        <v>120</v>
      </c>
      <c r="H369" s="317">
        <f>Таблица64[[#This Row],[Розничная цена KRW]]*Таблица64[[#This Row],[Коэфициент стоимости]]</f>
        <v>3312</v>
      </c>
      <c r="I369" s="210" t="str">
        <f>IF($H$1="","Введите курс",Таблица64[[#This Row],[Оптовая цена KRW                       за 1шт]]/$H$1)</f>
        <v>Введите курс</v>
      </c>
      <c r="J369" s="318"/>
      <c r="K369" s="211">
        <f>Таблица64[[#This Row],[Заказ коробок ]]*Таблица64[[#This Row],[Кол-во шт в коробке]]</f>
        <v>0</v>
      </c>
      <c r="L369" s="212">
        <f>Таблица64[[#This Row],[Общее кол-во шт]]*Таблица64[[#This Row],[Оптовая цена KRW                       за 1шт]]</f>
        <v>0</v>
      </c>
      <c r="M369" s="227" t="str">
        <f>IFERROR(Таблица64[[#This Row],[Общее кол-во шт]]*Таблица64[[#This Row],[Оптовая цена USD                       за 1шт]],"")</f>
        <v/>
      </c>
      <c r="N369" s="319"/>
    </row>
    <row r="370" spans="1:14" ht="22.5" customHeight="1">
      <c r="A370" s="307" t="s">
        <v>24675</v>
      </c>
      <c r="B370" s="313">
        <v>8806194026336</v>
      </c>
      <c r="C370" s="314" t="s">
        <v>24348</v>
      </c>
      <c r="D370" s="315" t="s">
        <v>26485</v>
      </c>
      <c r="E370" s="43">
        <v>6900</v>
      </c>
      <c r="F370" s="226">
        <v>0.48</v>
      </c>
      <c r="G370" s="316">
        <v>10</v>
      </c>
      <c r="H370" s="317">
        <f>Таблица64[[#This Row],[Розничная цена KRW]]*Таблица64[[#This Row],[Коэфициент стоимости]]</f>
        <v>3312</v>
      </c>
      <c r="I370" s="210" t="str">
        <f>IF($H$1="","Введите курс",Таблица64[[#This Row],[Оптовая цена KRW                       за 1шт]]/$H$1)</f>
        <v>Введите курс</v>
      </c>
      <c r="J370" s="318"/>
      <c r="K370" s="211">
        <f>Таблица64[[#This Row],[Заказ коробок ]]*Таблица64[[#This Row],[Кол-во шт в коробке]]</f>
        <v>0</v>
      </c>
      <c r="L370" s="212">
        <f>Таблица64[[#This Row],[Общее кол-во шт]]*Таблица64[[#This Row],[Оптовая цена KRW                       за 1шт]]</f>
        <v>0</v>
      </c>
      <c r="M370" s="227" t="str">
        <f>IFERROR(Таблица64[[#This Row],[Общее кол-во шт]]*Таблица64[[#This Row],[Оптовая цена USD                       за 1шт]],"")</f>
        <v/>
      </c>
      <c r="N370" s="319"/>
    </row>
    <row r="371" spans="1:14" ht="22.5" customHeight="1">
      <c r="A371" s="307" t="s">
        <v>24677</v>
      </c>
      <c r="B371" s="313">
        <v>8806194027609</v>
      </c>
      <c r="C371" s="314" t="s">
        <v>25253</v>
      </c>
      <c r="D371" s="315" t="s">
        <v>26486</v>
      </c>
      <c r="E371" s="43">
        <v>9500</v>
      </c>
      <c r="F371" s="226">
        <v>0.48</v>
      </c>
      <c r="G371" s="316">
        <v>6</v>
      </c>
      <c r="H371" s="317">
        <f>Таблица64[[#This Row],[Розничная цена KRW]]*Таблица64[[#This Row],[Коэфициент стоимости]]</f>
        <v>4560</v>
      </c>
      <c r="I371" s="210" t="str">
        <f>IF($H$1="","Введите курс",Таблица64[[#This Row],[Оптовая цена KRW                       за 1шт]]/$H$1)</f>
        <v>Введите курс</v>
      </c>
      <c r="J371" s="318"/>
      <c r="K371" s="211">
        <f>Таблица64[[#This Row],[Заказ коробок ]]*Таблица64[[#This Row],[Кол-во шт в коробке]]</f>
        <v>0</v>
      </c>
      <c r="L371" s="212">
        <f>Таблица64[[#This Row],[Общее кол-во шт]]*Таблица64[[#This Row],[Оптовая цена KRW                       за 1шт]]</f>
        <v>0</v>
      </c>
      <c r="M371" s="227" t="str">
        <f>IFERROR(Таблица64[[#This Row],[Общее кол-во шт]]*Таблица64[[#This Row],[Оптовая цена USD                       за 1шт]],"")</f>
        <v/>
      </c>
      <c r="N371" s="319"/>
    </row>
    <row r="372" spans="1:14" ht="22.5" customHeight="1">
      <c r="A372" s="307" t="s">
        <v>24680</v>
      </c>
      <c r="B372" s="313">
        <v>8806358557010</v>
      </c>
      <c r="C372" s="314" t="s">
        <v>26487</v>
      </c>
      <c r="D372" s="315" t="s">
        <v>24534</v>
      </c>
      <c r="E372" s="43">
        <v>6900</v>
      </c>
      <c r="F372" s="226">
        <v>0.48</v>
      </c>
      <c r="G372" s="316">
        <v>20</v>
      </c>
      <c r="H372" s="317">
        <f>Таблица64[[#This Row],[Розничная цена KRW]]*Таблица64[[#This Row],[Коэфициент стоимости]]</f>
        <v>3312</v>
      </c>
      <c r="I372" s="210" t="str">
        <f>IF($H$1="","Введите курс",Таблица64[[#This Row],[Оптовая цена KRW                       за 1шт]]/$H$1)</f>
        <v>Введите курс</v>
      </c>
      <c r="J372" s="318"/>
      <c r="K372" s="211">
        <f>Таблица64[[#This Row],[Заказ коробок ]]*Таблица64[[#This Row],[Кол-во шт в коробке]]</f>
        <v>0</v>
      </c>
      <c r="L372" s="212">
        <f>Таблица64[[#This Row],[Общее кол-во шт]]*Таблица64[[#This Row],[Оптовая цена KRW                       за 1шт]]</f>
        <v>0</v>
      </c>
      <c r="M372" s="227" t="str">
        <f>IFERROR(Таблица64[[#This Row],[Общее кол-во шт]]*Таблица64[[#This Row],[Оптовая цена USD                       за 1шт]],"")</f>
        <v/>
      </c>
      <c r="N372" s="319"/>
    </row>
    <row r="373" spans="1:14" ht="22.5" customHeight="1">
      <c r="A373" s="307" t="s">
        <v>24681</v>
      </c>
      <c r="B373" s="313">
        <v>8806194027654</v>
      </c>
      <c r="C373" s="314" t="s">
        <v>24489</v>
      </c>
      <c r="D373" s="315" t="s">
        <v>26488</v>
      </c>
      <c r="E373" s="43">
        <v>6000</v>
      </c>
      <c r="F373" s="226">
        <v>0.48</v>
      </c>
      <c r="G373" s="316">
        <v>6</v>
      </c>
      <c r="H373" s="317">
        <f>Таблица64[[#This Row],[Розничная цена KRW]]*Таблица64[[#This Row],[Коэфициент стоимости]]</f>
        <v>2880</v>
      </c>
      <c r="I373" s="210" t="str">
        <f>IF($H$1="","Введите курс",Таблица64[[#This Row],[Оптовая цена KRW                       за 1шт]]/$H$1)</f>
        <v>Введите курс</v>
      </c>
      <c r="J373" s="318"/>
      <c r="K373" s="211">
        <f>Таблица64[[#This Row],[Заказ коробок ]]*Таблица64[[#This Row],[Кол-во шт в коробке]]</f>
        <v>0</v>
      </c>
      <c r="L373" s="212">
        <f>Таблица64[[#This Row],[Общее кол-во шт]]*Таблица64[[#This Row],[Оптовая цена KRW                       за 1шт]]</f>
        <v>0</v>
      </c>
      <c r="M373" s="227" t="str">
        <f>IFERROR(Таблица64[[#This Row],[Общее кол-во шт]]*Таблица64[[#This Row],[Оптовая цена USD                       за 1шт]],"")</f>
        <v/>
      </c>
      <c r="N373" s="319"/>
    </row>
    <row r="374" spans="1:14" ht="22.5" customHeight="1">
      <c r="A374" s="307" t="s">
        <v>24683</v>
      </c>
      <c r="B374" s="313">
        <v>8806194027661</v>
      </c>
      <c r="C374" s="314" t="s">
        <v>24491</v>
      </c>
      <c r="D374" s="315" t="s">
        <v>26489</v>
      </c>
      <c r="E374" s="43">
        <v>6000</v>
      </c>
      <c r="F374" s="226">
        <v>0.48</v>
      </c>
      <c r="G374" s="316">
        <v>6</v>
      </c>
      <c r="H374" s="317">
        <f>Таблица64[[#This Row],[Розничная цена KRW]]*Таблица64[[#This Row],[Коэфициент стоимости]]</f>
        <v>2880</v>
      </c>
      <c r="I374" s="210" t="str">
        <f>IF($H$1="","Введите курс",Таблица64[[#This Row],[Оптовая цена KRW                       за 1шт]]/$H$1)</f>
        <v>Введите курс</v>
      </c>
      <c r="J374" s="318"/>
      <c r="K374" s="211">
        <f>Таблица64[[#This Row],[Заказ коробок ]]*Таблица64[[#This Row],[Кол-во шт в коробке]]</f>
        <v>0</v>
      </c>
      <c r="L374" s="212">
        <f>Таблица64[[#This Row],[Общее кол-во шт]]*Таблица64[[#This Row],[Оптовая цена KRW                       за 1шт]]</f>
        <v>0</v>
      </c>
      <c r="M374" s="227" t="str">
        <f>IFERROR(Таблица64[[#This Row],[Общее кол-во шт]]*Таблица64[[#This Row],[Оптовая цена USD                       за 1шт]],"")</f>
        <v/>
      </c>
      <c r="N374" s="319"/>
    </row>
    <row r="375" spans="1:14" ht="22.5" customHeight="1">
      <c r="A375" s="307" t="s">
        <v>24685</v>
      </c>
      <c r="B375" s="313">
        <v>8806194027685</v>
      </c>
      <c r="C375" s="314" t="s">
        <v>24493</v>
      </c>
      <c r="D375" s="315" t="s">
        <v>26490</v>
      </c>
      <c r="E375" s="43">
        <v>6000</v>
      </c>
      <c r="F375" s="226">
        <v>0.48</v>
      </c>
      <c r="G375" s="316">
        <v>6</v>
      </c>
      <c r="H375" s="317">
        <f>Таблица64[[#This Row],[Розничная цена KRW]]*Таблица64[[#This Row],[Коэфициент стоимости]]</f>
        <v>2880</v>
      </c>
      <c r="I375" s="210" t="str">
        <f>IF($H$1="","Введите курс",Таблица64[[#This Row],[Оптовая цена KRW                       за 1шт]]/$H$1)</f>
        <v>Введите курс</v>
      </c>
      <c r="J375" s="318"/>
      <c r="K375" s="211">
        <f>Таблица64[[#This Row],[Заказ коробок ]]*Таблица64[[#This Row],[Кол-во шт в коробке]]</f>
        <v>0</v>
      </c>
      <c r="L375" s="212">
        <f>Таблица64[[#This Row],[Общее кол-во шт]]*Таблица64[[#This Row],[Оптовая цена KRW                       за 1шт]]</f>
        <v>0</v>
      </c>
      <c r="M375" s="227" t="str">
        <f>IFERROR(Таблица64[[#This Row],[Общее кол-во шт]]*Таблица64[[#This Row],[Оптовая цена USD                       за 1шт]],"")</f>
        <v/>
      </c>
      <c r="N375" s="319"/>
    </row>
    <row r="376" spans="1:14" ht="22.5" customHeight="1">
      <c r="A376" s="307" t="s">
        <v>24687</v>
      </c>
      <c r="B376" s="313">
        <v>8806194027692</v>
      </c>
      <c r="C376" s="314" t="s">
        <v>24495</v>
      </c>
      <c r="D376" s="315" t="s">
        <v>26491</v>
      </c>
      <c r="E376" s="43">
        <v>6000</v>
      </c>
      <c r="F376" s="226">
        <v>0.48</v>
      </c>
      <c r="G376" s="316">
        <v>6</v>
      </c>
      <c r="H376" s="317">
        <f>Таблица64[[#This Row],[Розничная цена KRW]]*Таблица64[[#This Row],[Коэфициент стоимости]]</f>
        <v>2880</v>
      </c>
      <c r="I376" s="210" t="str">
        <f>IF($H$1="","Введите курс",Таблица64[[#This Row],[Оптовая цена KRW                       за 1шт]]/$H$1)</f>
        <v>Введите курс</v>
      </c>
      <c r="J376" s="318"/>
      <c r="K376" s="211">
        <f>Таблица64[[#This Row],[Заказ коробок ]]*Таблица64[[#This Row],[Кол-во шт в коробке]]</f>
        <v>0</v>
      </c>
      <c r="L376" s="212">
        <f>Таблица64[[#This Row],[Общее кол-во шт]]*Таблица64[[#This Row],[Оптовая цена KRW                       за 1шт]]</f>
        <v>0</v>
      </c>
      <c r="M376" s="227" t="str">
        <f>IFERROR(Таблица64[[#This Row],[Общее кол-во шт]]*Таблица64[[#This Row],[Оптовая цена USD                       за 1шт]],"")</f>
        <v/>
      </c>
      <c r="N376" s="319"/>
    </row>
    <row r="377" spans="1:14" ht="22.5" customHeight="1">
      <c r="A377" s="307" t="s">
        <v>24689</v>
      </c>
      <c r="B377" s="313">
        <v>8806194027708</v>
      </c>
      <c r="C377" s="314" t="s">
        <v>24497</v>
      </c>
      <c r="D377" s="315" t="s">
        <v>26492</v>
      </c>
      <c r="E377" s="43">
        <v>6000</v>
      </c>
      <c r="F377" s="226">
        <v>0.48</v>
      </c>
      <c r="G377" s="316">
        <v>6</v>
      </c>
      <c r="H377" s="317">
        <f>Таблица64[[#This Row],[Розничная цена KRW]]*Таблица64[[#This Row],[Коэфициент стоимости]]</f>
        <v>2880</v>
      </c>
      <c r="I377" s="210" t="str">
        <f>IF($H$1="","Введите курс",Таблица64[[#This Row],[Оптовая цена KRW                       за 1шт]]/$H$1)</f>
        <v>Введите курс</v>
      </c>
      <c r="J377" s="318"/>
      <c r="K377" s="211">
        <f>Таблица64[[#This Row],[Заказ коробок ]]*Таблица64[[#This Row],[Кол-во шт в коробке]]</f>
        <v>0</v>
      </c>
      <c r="L377" s="212">
        <f>Таблица64[[#This Row],[Общее кол-во шт]]*Таблица64[[#This Row],[Оптовая цена KRW                       за 1шт]]</f>
        <v>0</v>
      </c>
      <c r="M377" s="227" t="str">
        <f>IFERROR(Таблица64[[#This Row],[Общее кол-во шт]]*Таблица64[[#This Row],[Оптовая цена USD                       за 1шт]],"")</f>
        <v/>
      </c>
      <c r="N377" s="319"/>
    </row>
    <row r="378" spans="1:14" ht="22.5" customHeight="1">
      <c r="A378" s="307" t="s">
        <v>24691</v>
      </c>
      <c r="B378" s="313">
        <v>8806194018010</v>
      </c>
      <c r="C378" s="314" t="s">
        <v>26493</v>
      </c>
      <c r="D378" s="315" t="s">
        <v>26494</v>
      </c>
      <c r="E378" s="43">
        <v>18000</v>
      </c>
      <c r="F378" s="226">
        <v>0.48</v>
      </c>
      <c r="G378" s="316">
        <v>6</v>
      </c>
      <c r="H378" s="317">
        <f>Таблица64[[#This Row],[Розничная цена KRW]]*Таблица64[[#This Row],[Коэфициент стоимости]]</f>
        <v>8640</v>
      </c>
      <c r="I378" s="210" t="str">
        <f>IF($H$1="","Введите курс",Таблица64[[#This Row],[Оптовая цена KRW                       за 1шт]]/$H$1)</f>
        <v>Введите курс</v>
      </c>
      <c r="J378" s="318"/>
      <c r="K378" s="211">
        <f>Таблица64[[#This Row],[Заказ коробок ]]*Таблица64[[#This Row],[Кол-во шт в коробке]]</f>
        <v>0</v>
      </c>
      <c r="L378" s="212">
        <f>Таблица64[[#This Row],[Общее кол-во шт]]*Таблица64[[#This Row],[Оптовая цена KRW                       за 1шт]]</f>
        <v>0</v>
      </c>
      <c r="M378" s="227" t="str">
        <f>IFERROR(Таблица64[[#This Row],[Общее кол-во шт]]*Таблица64[[#This Row],[Оптовая цена USD                       за 1шт]],"")</f>
        <v/>
      </c>
      <c r="N378" s="319"/>
    </row>
    <row r="379" spans="1:14" ht="22.5" customHeight="1">
      <c r="A379" s="307" t="s">
        <v>24693</v>
      </c>
      <c r="B379" s="313">
        <v>8806194018027</v>
      </c>
      <c r="C379" s="314" t="s">
        <v>26495</v>
      </c>
      <c r="D379" s="315" t="s">
        <v>26496</v>
      </c>
      <c r="E379" s="43">
        <v>18000</v>
      </c>
      <c r="F379" s="226">
        <v>0.48</v>
      </c>
      <c r="G379" s="316">
        <v>6</v>
      </c>
      <c r="H379" s="317">
        <f>Таблица64[[#This Row],[Розничная цена KRW]]*Таблица64[[#This Row],[Коэфициент стоимости]]</f>
        <v>8640</v>
      </c>
      <c r="I379" s="210" t="str">
        <f>IF($H$1="","Введите курс",Таблица64[[#This Row],[Оптовая цена KRW                       за 1шт]]/$H$1)</f>
        <v>Введите курс</v>
      </c>
      <c r="J379" s="318"/>
      <c r="K379" s="211">
        <f>Таблица64[[#This Row],[Заказ коробок ]]*Таблица64[[#This Row],[Кол-во шт в коробке]]</f>
        <v>0</v>
      </c>
      <c r="L379" s="212">
        <f>Таблица64[[#This Row],[Общее кол-во шт]]*Таблица64[[#This Row],[Оптовая цена KRW                       за 1шт]]</f>
        <v>0</v>
      </c>
      <c r="M379" s="227" t="str">
        <f>IFERROR(Таблица64[[#This Row],[Общее кол-во шт]]*Таблица64[[#This Row],[Оптовая цена USD                       за 1шт]],"")</f>
        <v/>
      </c>
      <c r="N379" s="319"/>
    </row>
    <row r="380" spans="1:14" ht="22.5" customHeight="1">
      <c r="A380" s="307" t="s">
        <v>24696</v>
      </c>
      <c r="B380" s="313">
        <v>8806358583569</v>
      </c>
      <c r="C380" s="314" t="s">
        <v>26497</v>
      </c>
      <c r="D380" s="315" t="s">
        <v>26498</v>
      </c>
      <c r="E380" s="43">
        <v>5000</v>
      </c>
      <c r="F380" s="226">
        <v>0.48</v>
      </c>
      <c r="G380" s="316">
        <v>10</v>
      </c>
      <c r="H380" s="317">
        <f>Таблица64[[#This Row],[Розничная цена KRW]]*Таблица64[[#This Row],[Коэфициент стоимости]]</f>
        <v>2400</v>
      </c>
      <c r="I380" s="210" t="str">
        <f>IF($H$1="","Введите курс",Таблица64[[#This Row],[Оптовая цена KRW                       за 1шт]]/$H$1)</f>
        <v>Введите курс</v>
      </c>
      <c r="J380" s="318"/>
      <c r="K380" s="211">
        <f>Таблица64[[#This Row],[Заказ коробок ]]*Таблица64[[#This Row],[Кол-во шт в коробке]]</f>
        <v>0</v>
      </c>
      <c r="L380" s="212">
        <f>Таблица64[[#This Row],[Общее кол-во шт]]*Таблица64[[#This Row],[Оптовая цена KRW                       за 1шт]]</f>
        <v>0</v>
      </c>
      <c r="M380" s="227" t="str">
        <f>IFERROR(Таблица64[[#This Row],[Общее кол-во шт]]*Таблица64[[#This Row],[Оптовая цена USD                       за 1шт]],"")</f>
        <v/>
      </c>
      <c r="N380" s="319"/>
    </row>
    <row r="381" spans="1:14" ht="22.5" customHeight="1">
      <c r="A381" s="307" t="s">
        <v>24699</v>
      </c>
      <c r="B381" s="313">
        <v>8806194028040</v>
      </c>
      <c r="C381" s="314" t="s">
        <v>24854</v>
      </c>
      <c r="D381" s="315" t="s">
        <v>24855</v>
      </c>
      <c r="E381" s="43">
        <v>1000</v>
      </c>
      <c r="F381" s="226">
        <v>0.48</v>
      </c>
      <c r="G381" s="316">
        <v>80</v>
      </c>
      <c r="H381" s="317">
        <f>Таблица64[[#This Row],[Розничная цена KRW]]*Таблица64[[#This Row],[Коэфициент стоимости]]</f>
        <v>480</v>
      </c>
      <c r="I381" s="210" t="str">
        <f>IF($H$1="","Введите курс",Таблица64[[#This Row],[Оптовая цена KRW                       за 1шт]]/$H$1)</f>
        <v>Введите курс</v>
      </c>
      <c r="J381" s="318"/>
      <c r="K381" s="211">
        <f>Таблица64[[#This Row],[Заказ коробок ]]*Таблица64[[#This Row],[Кол-во шт в коробке]]</f>
        <v>0</v>
      </c>
      <c r="L381" s="212">
        <f>Таблица64[[#This Row],[Общее кол-во шт]]*Таблица64[[#This Row],[Оптовая цена KRW                       за 1шт]]</f>
        <v>0</v>
      </c>
      <c r="M381" s="227" t="str">
        <f>IFERROR(Таблица64[[#This Row],[Общее кол-во шт]]*Таблица64[[#This Row],[Оптовая цена USD                       за 1шт]],"")</f>
        <v/>
      </c>
      <c r="N381" s="319"/>
    </row>
    <row r="382" spans="1:14" ht="22.5" customHeight="1">
      <c r="A382" s="307" t="s">
        <v>24702</v>
      </c>
      <c r="B382" s="313">
        <v>8806194031866</v>
      </c>
      <c r="C382" s="314" t="s">
        <v>25471</v>
      </c>
      <c r="D382" s="315" t="s">
        <v>25472</v>
      </c>
      <c r="E382" s="43">
        <v>18000</v>
      </c>
      <c r="F382" s="226">
        <v>0.48</v>
      </c>
      <c r="G382" s="316">
        <v>6</v>
      </c>
      <c r="H382" s="317">
        <f>Таблица64[[#This Row],[Розничная цена KRW]]*Таблица64[[#This Row],[Коэфициент стоимости]]</f>
        <v>8640</v>
      </c>
      <c r="I382" s="210" t="str">
        <f>IF($H$1="","Введите курс",Таблица64[[#This Row],[Оптовая цена KRW                       за 1шт]]/$H$1)</f>
        <v>Введите курс</v>
      </c>
      <c r="J382" s="318"/>
      <c r="K382" s="211">
        <f>Таблица64[[#This Row],[Заказ коробок ]]*Таблица64[[#This Row],[Кол-во шт в коробке]]</f>
        <v>0</v>
      </c>
      <c r="L382" s="212">
        <f>Таблица64[[#This Row],[Общее кол-во шт]]*Таблица64[[#This Row],[Оптовая цена KRW                       за 1шт]]</f>
        <v>0</v>
      </c>
      <c r="M382" s="227" t="str">
        <f>IFERROR(Таблица64[[#This Row],[Общее кол-во шт]]*Таблица64[[#This Row],[Оптовая цена USD                       за 1шт]],"")</f>
        <v/>
      </c>
      <c r="N382" s="319"/>
    </row>
    <row r="383" spans="1:14" ht="22.5" customHeight="1">
      <c r="A383" s="307" t="s">
        <v>24705</v>
      </c>
      <c r="B383" s="313">
        <v>8806194031910</v>
      </c>
      <c r="C383" s="314" t="s">
        <v>25473</v>
      </c>
      <c r="D383" s="315" t="s">
        <v>25474</v>
      </c>
      <c r="E383" s="43">
        <v>20000</v>
      </c>
      <c r="F383" s="226">
        <v>0.48</v>
      </c>
      <c r="G383" s="316">
        <v>6</v>
      </c>
      <c r="H383" s="317">
        <f>Таблица64[[#This Row],[Розничная цена KRW]]*Таблица64[[#This Row],[Коэфициент стоимости]]</f>
        <v>9600</v>
      </c>
      <c r="I383" s="210" t="str">
        <f>IF($H$1="","Введите курс",Таблица64[[#This Row],[Оптовая цена KRW                       за 1шт]]/$H$1)</f>
        <v>Введите курс</v>
      </c>
      <c r="J383" s="318"/>
      <c r="K383" s="211">
        <f>Таблица64[[#This Row],[Заказ коробок ]]*Таблица64[[#This Row],[Кол-во шт в коробке]]</f>
        <v>0</v>
      </c>
      <c r="L383" s="212">
        <f>Таблица64[[#This Row],[Общее кол-во шт]]*Таблица64[[#This Row],[Оптовая цена KRW                       за 1шт]]</f>
        <v>0</v>
      </c>
      <c r="M383" s="227" t="str">
        <f>IFERROR(Таблица64[[#This Row],[Общее кол-во шт]]*Таблица64[[#This Row],[Оптовая цена USD                       за 1шт]],"")</f>
        <v/>
      </c>
      <c r="N383" s="319"/>
    </row>
    <row r="384" spans="1:14" ht="22.5" customHeight="1">
      <c r="A384" s="307" t="s">
        <v>24708</v>
      </c>
      <c r="B384" s="313">
        <v>8806194031859</v>
      </c>
      <c r="C384" s="314" t="s">
        <v>25475</v>
      </c>
      <c r="D384" s="315" t="s">
        <v>25476</v>
      </c>
      <c r="E384" s="43">
        <v>18000</v>
      </c>
      <c r="F384" s="226">
        <v>0.48</v>
      </c>
      <c r="G384" s="316">
        <v>6</v>
      </c>
      <c r="H384" s="317">
        <f>Таблица64[[#This Row],[Розничная цена KRW]]*Таблица64[[#This Row],[Коэфициент стоимости]]</f>
        <v>8640</v>
      </c>
      <c r="I384" s="210" t="str">
        <f>IF($H$1="","Введите курс",Таблица64[[#This Row],[Оптовая цена KRW                       за 1шт]]/$H$1)</f>
        <v>Введите курс</v>
      </c>
      <c r="J384" s="318"/>
      <c r="K384" s="211">
        <f>Таблица64[[#This Row],[Заказ коробок ]]*Таблица64[[#This Row],[Кол-во шт в коробке]]</f>
        <v>0</v>
      </c>
      <c r="L384" s="212">
        <f>Таблица64[[#This Row],[Общее кол-во шт]]*Таблица64[[#This Row],[Оптовая цена KRW                       за 1шт]]</f>
        <v>0</v>
      </c>
      <c r="M384" s="227" t="str">
        <f>IFERROR(Таблица64[[#This Row],[Общее кол-во шт]]*Таблица64[[#This Row],[Оптовая цена USD                       за 1шт]],"")</f>
        <v/>
      </c>
      <c r="N384" s="319"/>
    </row>
    <row r="385" spans="1:14" ht="22.5" customHeight="1">
      <c r="A385" s="307" t="s">
        <v>24711</v>
      </c>
      <c r="B385" s="313">
        <v>8806194031927</v>
      </c>
      <c r="C385" s="314" t="s">
        <v>25461</v>
      </c>
      <c r="D385" s="315" t="s">
        <v>25462</v>
      </c>
      <c r="E385" s="43">
        <v>22000</v>
      </c>
      <c r="F385" s="226">
        <v>0.48</v>
      </c>
      <c r="G385" s="316">
        <v>6</v>
      </c>
      <c r="H385" s="317">
        <f>Таблица64[[#This Row],[Розничная цена KRW]]*Таблица64[[#This Row],[Коэфициент стоимости]]</f>
        <v>10560</v>
      </c>
      <c r="I385" s="210" t="str">
        <f>IF($H$1="","Введите курс",Таблица64[[#This Row],[Оптовая цена KRW                       за 1шт]]/$H$1)</f>
        <v>Введите курс</v>
      </c>
      <c r="J385" s="318"/>
      <c r="K385" s="211">
        <f>Таблица64[[#This Row],[Заказ коробок ]]*Таблица64[[#This Row],[Кол-во шт в коробке]]</f>
        <v>0</v>
      </c>
      <c r="L385" s="212">
        <f>Таблица64[[#This Row],[Общее кол-во шт]]*Таблица64[[#This Row],[Оптовая цена KRW                       за 1шт]]</f>
        <v>0</v>
      </c>
      <c r="M385" s="227" t="str">
        <f>IFERROR(Таблица64[[#This Row],[Общее кол-во шт]]*Таблица64[[#This Row],[Оптовая цена USD                       за 1шт]],"")</f>
        <v/>
      </c>
      <c r="N385" s="319"/>
    </row>
    <row r="386" spans="1:14" ht="22.5" customHeight="1">
      <c r="A386" s="307" t="s">
        <v>24714</v>
      </c>
      <c r="B386" s="313">
        <v>8806194033457</v>
      </c>
      <c r="C386" s="314" t="s">
        <v>25465</v>
      </c>
      <c r="D386" s="315" t="s">
        <v>25466</v>
      </c>
      <c r="E386" s="43">
        <v>36000</v>
      </c>
      <c r="F386" s="226">
        <v>0.48</v>
      </c>
      <c r="G386" s="316">
        <v>6</v>
      </c>
      <c r="H386" s="317">
        <f>Таблица64[[#This Row],[Розничная цена KRW]]*Таблица64[[#This Row],[Коэфициент стоимости]]</f>
        <v>17280</v>
      </c>
      <c r="I386" s="210" t="str">
        <f>IF($H$1="","Введите курс",Таблица64[[#This Row],[Оптовая цена KRW                       за 1шт]]/$H$1)</f>
        <v>Введите курс</v>
      </c>
      <c r="J386" s="318"/>
      <c r="K386" s="211">
        <f>Таблица64[[#This Row],[Заказ коробок ]]*Таблица64[[#This Row],[Кол-во шт в коробке]]</f>
        <v>0</v>
      </c>
      <c r="L386" s="212">
        <f>Таблица64[[#This Row],[Общее кол-во шт]]*Таблица64[[#This Row],[Оптовая цена KRW                       за 1шт]]</f>
        <v>0</v>
      </c>
      <c r="M386" s="227" t="str">
        <f>IFERROR(Таблица64[[#This Row],[Общее кол-во шт]]*Таблица64[[#This Row],[Оптовая цена USD                       за 1шт]],"")</f>
        <v/>
      </c>
      <c r="N386" s="319"/>
    </row>
    <row r="387" spans="1:14" ht="22.5" customHeight="1">
      <c r="A387" s="307" t="s">
        <v>24717</v>
      </c>
      <c r="B387" s="313">
        <v>8806194034065</v>
      </c>
      <c r="C387" s="314" t="s">
        <v>25467</v>
      </c>
      <c r="D387" s="315" t="s">
        <v>25468</v>
      </c>
      <c r="E387" s="43">
        <v>58000</v>
      </c>
      <c r="F387" s="226">
        <v>0.48</v>
      </c>
      <c r="G387" s="316">
        <v>6</v>
      </c>
      <c r="H387" s="317">
        <f>Таблица64[[#This Row],[Розничная цена KRW]]*Таблица64[[#This Row],[Коэфициент стоимости]]</f>
        <v>27840</v>
      </c>
      <c r="I387" s="210" t="str">
        <f>IF($H$1="","Введите курс",Таблица64[[#This Row],[Оптовая цена KRW                       за 1шт]]/$H$1)</f>
        <v>Введите курс</v>
      </c>
      <c r="J387" s="318"/>
      <c r="K387" s="211">
        <f>Таблица64[[#This Row],[Заказ коробок ]]*Таблица64[[#This Row],[Кол-во шт в коробке]]</f>
        <v>0</v>
      </c>
      <c r="L387" s="212">
        <f>Таблица64[[#This Row],[Общее кол-во шт]]*Таблица64[[#This Row],[Оптовая цена KRW                       за 1шт]]</f>
        <v>0</v>
      </c>
      <c r="M387" s="227" t="str">
        <f>IFERROR(Таблица64[[#This Row],[Общее кол-во шт]]*Таблица64[[#This Row],[Оптовая цена USD                       за 1шт]],"")</f>
        <v/>
      </c>
      <c r="N387" s="319"/>
    </row>
    <row r="388" spans="1:14" ht="22.5" customHeight="1">
      <c r="A388" s="307" t="s">
        <v>24720</v>
      </c>
      <c r="B388" s="313">
        <v>8806194031491</v>
      </c>
      <c r="C388" s="314" t="s">
        <v>24727</v>
      </c>
      <c r="D388" s="315" t="s">
        <v>24728</v>
      </c>
      <c r="E388" s="43">
        <v>9500</v>
      </c>
      <c r="F388" s="226">
        <v>0.48</v>
      </c>
      <c r="G388" s="316">
        <v>6</v>
      </c>
      <c r="H388" s="317">
        <f>Таблица64[[#This Row],[Розничная цена KRW]]*Таблица64[[#This Row],[Коэфициент стоимости]]</f>
        <v>4560</v>
      </c>
      <c r="I388" s="210" t="str">
        <f>IF($H$1="","Введите курс",Таблица64[[#This Row],[Оптовая цена KRW                       за 1шт]]/$H$1)</f>
        <v>Введите курс</v>
      </c>
      <c r="J388" s="318"/>
      <c r="K388" s="211">
        <f>Таблица64[[#This Row],[Заказ коробок ]]*Таблица64[[#This Row],[Кол-во шт в коробке]]</f>
        <v>0</v>
      </c>
      <c r="L388" s="212">
        <f>Таблица64[[#This Row],[Общее кол-во шт]]*Таблица64[[#This Row],[Оптовая цена KRW                       за 1шт]]</f>
        <v>0</v>
      </c>
      <c r="M388" s="227" t="str">
        <f>IFERROR(Таблица64[[#This Row],[Общее кол-во шт]]*Таблица64[[#This Row],[Оптовая цена USD                       за 1шт]],"")</f>
        <v/>
      </c>
      <c r="N388" s="319"/>
    </row>
    <row r="389" spans="1:14" ht="22.5" customHeight="1">
      <c r="A389" s="307" t="s">
        <v>24723</v>
      </c>
      <c r="B389" s="313">
        <v>8806194034188</v>
      </c>
      <c r="C389" s="314" t="s">
        <v>24192</v>
      </c>
      <c r="D389" s="315" t="s">
        <v>24193</v>
      </c>
      <c r="E389" s="43">
        <v>29000</v>
      </c>
      <c r="F389" s="226">
        <v>0.48</v>
      </c>
      <c r="G389" s="316">
        <v>6</v>
      </c>
      <c r="H389" s="317">
        <f>Таблица64[[#This Row],[Розничная цена KRW]]*Таблица64[[#This Row],[Коэфициент стоимости]]</f>
        <v>13920</v>
      </c>
      <c r="I389" s="210" t="str">
        <f>IF($H$1="","Введите курс",Таблица64[[#This Row],[Оптовая цена KRW                       за 1шт]]/$H$1)</f>
        <v>Введите курс</v>
      </c>
      <c r="J389" s="318"/>
      <c r="K389" s="211">
        <f>Таблица64[[#This Row],[Заказ коробок ]]*Таблица64[[#This Row],[Кол-во шт в коробке]]</f>
        <v>0</v>
      </c>
      <c r="L389" s="212">
        <f>Таблица64[[#This Row],[Общее кол-во шт]]*Таблица64[[#This Row],[Оптовая цена KRW                       за 1шт]]</f>
        <v>0</v>
      </c>
      <c r="M389" s="227" t="str">
        <f>IFERROR(Таблица64[[#This Row],[Общее кол-во шт]]*Таблица64[[#This Row],[Оптовая цена USD                       за 1шт]],"")</f>
        <v/>
      </c>
      <c r="N389" s="319"/>
    </row>
    <row r="390" spans="1:14" ht="22.5" customHeight="1">
      <c r="A390" s="307" t="s">
        <v>24724</v>
      </c>
      <c r="B390" s="313">
        <v>8806194012230</v>
      </c>
      <c r="C390" s="314" t="s">
        <v>24356</v>
      </c>
      <c r="D390" s="315" t="s">
        <v>24357</v>
      </c>
      <c r="E390" s="43">
        <v>27000</v>
      </c>
      <c r="F390" s="226">
        <v>0.48</v>
      </c>
      <c r="G390" s="316">
        <v>6</v>
      </c>
      <c r="H390" s="317">
        <f>Таблица64[[#This Row],[Розничная цена KRW]]*Таблица64[[#This Row],[Коэфициент стоимости]]</f>
        <v>12960</v>
      </c>
      <c r="I390" s="210" t="str">
        <f>IF($H$1="","Введите курс",Таблица64[[#This Row],[Оптовая цена KRW                       за 1шт]]/$H$1)</f>
        <v>Введите курс</v>
      </c>
      <c r="J390" s="318"/>
      <c r="K390" s="211">
        <f>Таблица64[[#This Row],[Заказ коробок ]]*Таблица64[[#This Row],[Кол-во шт в коробке]]</f>
        <v>0</v>
      </c>
      <c r="L390" s="212">
        <f>Таблица64[[#This Row],[Общее кол-во шт]]*Таблица64[[#This Row],[Оптовая цена KRW                       за 1шт]]</f>
        <v>0</v>
      </c>
      <c r="M390" s="227" t="str">
        <f>IFERROR(Таблица64[[#This Row],[Общее кол-во шт]]*Таблица64[[#This Row],[Оптовая цена USD                       за 1шт]],"")</f>
        <v/>
      </c>
      <c r="N390" s="319"/>
    </row>
    <row r="391" spans="1:14" ht="22.5" customHeight="1">
      <c r="A391" s="307" t="s">
        <v>24726</v>
      </c>
      <c r="B391" s="313">
        <v>8806194033594</v>
      </c>
      <c r="C391" s="314" t="s">
        <v>25469</v>
      </c>
      <c r="D391" s="315" t="s">
        <v>25470</v>
      </c>
      <c r="E391" s="43">
        <v>24000</v>
      </c>
      <c r="F391" s="226">
        <v>0.48</v>
      </c>
      <c r="G391" s="316">
        <v>6</v>
      </c>
      <c r="H391" s="317">
        <f>Таблица64[[#This Row],[Розничная цена KRW]]*Таблица64[[#This Row],[Коэфициент стоимости]]</f>
        <v>11520</v>
      </c>
      <c r="I391" s="210" t="str">
        <f>IF($H$1="","Введите курс",Таблица64[[#This Row],[Оптовая цена KRW                       за 1шт]]/$H$1)</f>
        <v>Введите курс</v>
      </c>
      <c r="J391" s="318"/>
      <c r="K391" s="211">
        <f>Таблица64[[#This Row],[Заказ коробок ]]*Таблица64[[#This Row],[Кол-во шт в коробке]]</f>
        <v>0</v>
      </c>
      <c r="L391" s="212">
        <f>Таблица64[[#This Row],[Общее кол-во шт]]*Таблица64[[#This Row],[Оптовая цена KRW                       за 1шт]]</f>
        <v>0</v>
      </c>
      <c r="M391" s="227" t="str">
        <f>IFERROR(Таблица64[[#This Row],[Общее кол-во шт]]*Таблица64[[#This Row],[Оптовая цена USD                       за 1шт]],"")</f>
        <v/>
      </c>
      <c r="N391" s="319"/>
    </row>
    <row r="392" spans="1:14" ht="22.5" customHeight="1">
      <c r="A392" s="307" t="s">
        <v>24729</v>
      </c>
      <c r="B392" s="313">
        <v>8806194034232</v>
      </c>
      <c r="C392" s="314" t="s">
        <v>25313</v>
      </c>
      <c r="D392" s="315" t="s">
        <v>25314</v>
      </c>
      <c r="E392" s="43">
        <v>15000</v>
      </c>
      <c r="F392" s="226">
        <v>0.48</v>
      </c>
      <c r="G392" s="316">
        <v>6</v>
      </c>
      <c r="H392" s="317">
        <f>Таблица64[[#This Row],[Розничная цена KRW]]*Таблица64[[#This Row],[Коэфициент стоимости]]</f>
        <v>7200</v>
      </c>
      <c r="I392" s="210" t="str">
        <f>IF($H$1="","Введите курс",Таблица64[[#This Row],[Оптовая цена KRW                       за 1шт]]/$H$1)</f>
        <v>Введите курс</v>
      </c>
      <c r="J392" s="318"/>
      <c r="K392" s="211">
        <f>Таблица64[[#This Row],[Заказ коробок ]]*Таблица64[[#This Row],[Кол-во шт в коробке]]</f>
        <v>0</v>
      </c>
      <c r="L392" s="212">
        <f>Таблица64[[#This Row],[Общее кол-во шт]]*Таблица64[[#This Row],[Оптовая цена KRW                       за 1шт]]</f>
        <v>0</v>
      </c>
      <c r="M392" s="227" t="str">
        <f>IFERROR(Таблица64[[#This Row],[Общее кол-во шт]]*Таблица64[[#This Row],[Оптовая цена USD                       за 1шт]],"")</f>
        <v/>
      </c>
      <c r="N392" s="319"/>
    </row>
    <row r="393" spans="1:14" ht="22.5" customHeight="1">
      <c r="A393" s="307" t="s">
        <v>24731</v>
      </c>
      <c r="B393" s="313">
        <v>8806194034249</v>
      </c>
      <c r="C393" s="314" t="s">
        <v>25310</v>
      </c>
      <c r="D393" s="315" t="s">
        <v>25311</v>
      </c>
      <c r="E393" s="43">
        <v>9900</v>
      </c>
      <c r="F393" s="226">
        <v>0.48</v>
      </c>
      <c r="G393" s="316">
        <v>6</v>
      </c>
      <c r="H393" s="317">
        <f>Таблица64[[#This Row],[Розничная цена KRW]]*Таблица64[[#This Row],[Коэфициент стоимости]]</f>
        <v>4752</v>
      </c>
      <c r="I393" s="210" t="str">
        <f>IF($H$1="","Введите курс",Таблица64[[#This Row],[Оптовая цена KRW                       за 1шт]]/$H$1)</f>
        <v>Введите курс</v>
      </c>
      <c r="J393" s="318"/>
      <c r="K393" s="211">
        <f>Таблица64[[#This Row],[Заказ коробок ]]*Таблица64[[#This Row],[Кол-во шт в коробке]]</f>
        <v>0</v>
      </c>
      <c r="L393" s="212">
        <f>Таблица64[[#This Row],[Общее кол-во шт]]*Таблица64[[#This Row],[Оптовая цена KRW                       за 1шт]]</f>
        <v>0</v>
      </c>
      <c r="M393" s="227" t="str">
        <f>IFERROR(Таблица64[[#This Row],[Общее кол-во шт]]*Таблица64[[#This Row],[Оптовая цена USD                       за 1шт]],"")</f>
        <v/>
      </c>
      <c r="N393" s="319"/>
    </row>
    <row r="394" spans="1:14" ht="22.5" customHeight="1">
      <c r="A394" s="307" t="s">
        <v>24733</v>
      </c>
      <c r="B394" s="313">
        <v>8806194034461</v>
      </c>
      <c r="C394" s="314" t="s">
        <v>25463</v>
      </c>
      <c r="D394" s="315" t="s">
        <v>25464</v>
      </c>
      <c r="E394" s="43">
        <v>14000</v>
      </c>
      <c r="F394" s="226">
        <v>0.48</v>
      </c>
      <c r="G394" s="316">
        <v>6</v>
      </c>
      <c r="H394" s="317">
        <f>Таблица64[[#This Row],[Розничная цена KRW]]*Таблица64[[#This Row],[Коэфициент стоимости]]</f>
        <v>6720</v>
      </c>
      <c r="I394" s="210" t="str">
        <f>IF($H$1="","Введите курс",Таблица64[[#This Row],[Оптовая цена KRW                       за 1шт]]/$H$1)</f>
        <v>Введите курс</v>
      </c>
      <c r="J394" s="318"/>
      <c r="K394" s="211">
        <f>Таблица64[[#This Row],[Заказ коробок ]]*Таблица64[[#This Row],[Кол-во шт в коробке]]</f>
        <v>0</v>
      </c>
      <c r="L394" s="212">
        <f>Таблица64[[#This Row],[Общее кол-во шт]]*Таблица64[[#This Row],[Оптовая цена KRW                       за 1шт]]</f>
        <v>0</v>
      </c>
      <c r="M394" s="227" t="str">
        <f>IFERROR(Таблица64[[#This Row],[Общее кол-во шт]]*Таблица64[[#This Row],[Оптовая цена USD                       за 1шт]],"")</f>
        <v/>
      </c>
      <c r="N394" s="319"/>
    </row>
    <row r="395" spans="1:14" ht="22.5" customHeight="1">
      <c r="A395" s="307" t="s">
        <v>24735</v>
      </c>
      <c r="B395" s="313">
        <v>8806194031163</v>
      </c>
      <c r="C395" s="314" t="s">
        <v>24543</v>
      </c>
      <c r="D395" s="315" t="s">
        <v>26499</v>
      </c>
      <c r="E395" s="43">
        <v>9500</v>
      </c>
      <c r="F395" s="226">
        <v>0.48</v>
      </c>
      <c r="G395" s="316">
        <v>6</v>
      </c>
      <c r="H395" s="317">
        <f>Таблица64[[#This Row],[Розничная цена KRW]]*Таблица64[[#This Row],[Коэфициент стоимости]]</f>
        <v>4560</v>
      </c>
      <c r="I395" s="210" t="str">
        <f>IF($H$1="","Введите курс",Таблица64[[#This Row],[Оптовая цена KRW                       за 1шт]]/$H$1)</f>
        <v>Введите курс</v>
      </c>
      <c r="J395" s="318"/>
      <c r="K395" s="211">
        <f>Таблица64[[#This Row],[Заказ коробок ]]*Таблица64[[#This Row],[Кол-во шт в коробке]]</f>
        <v>0</v>
      </c>
      <c r="L395" s="212">
        <f>Таблица64[[#This Row],[Общее кол-во шт]]*Таблица64[[#This Row],[Оптовая цена KRW                       за 1шт]]</f>
        <v>0</v>
      </c>
      <c r="M395" s="227" t="str">
        <f>IFERROR(Таблица64[[#This Row],[Общее кол-во шт]]*Таблица64[[#This Row],[Оптовая цена USD                       за 1шт]],"")</f>
        <v/>
      </c>
      <c r="N395" s="319"/>
    </row>
    <row r="396" spans="1:14" ht="22.5" customHeight="1">
      <c r="A396" s="307" t="s">
        <v>24736</v>
      </c>
      <c r="B396" s="313">
        <v>8806194033464</v>
      </c>
      <c r="C396" s="314" t="s">
        <v>24230</v>
      </c>
      <c r="D396" s="315" t="s">
        <v>24231</v>
      </c>
      <c r="E396" s="43">
        <v>5000</v>
      </c>
      <c r="F396" s="226">
        <v>0.48</v>
      </c>
      <c r="G396" s="316">
        <v>12</v>
      </c>
      <c r="H396" s="317">
        <f>Таблица64[[#This Row],[Розничная цена KRW]]*Таблица64[[#This Row],[Коэфициент стоимости]]</f>
        <v>2400</v>
      </c>
      <c r="I396" s="210" t="str">
        <f>IF($H$1="","Введите курс",Таблица64[[#This Row],[Оптовая цена KRW                       за 1шт]]/$H$1)</f>
        <v>Введите курс</v>
      </c>
      <c r="J396" s="318"/>
      <c r="K396" s="211">
        <f>Таблица64[[#This Row],[Заказ коробок ]]*Таблица64[[#This Row],[Кол-во шт в коробке]]</f>
        <v>0</v>
      </c>
      <c r="L396" s="212">
        <f>Таблица64[[#This Row],[Общее кол-во шт]]*Таблица64[[#This Row],[Оптовая цена KRW                       за 1шт]]</f>
        <v>0</v>
      </c>
      <c r="M396" s="227" t="str">
        <f>IFERROR(Таблица64[[#This Row],[Общее кол-во шт]]*Таблица64[[#This Row],[Оптовая цена USD                       за 1шт]],"")</f>
        <v/>
      </c>
      <c r="N396" s="319"/>
    </row>
    <row r="397" spans="1:14" ht="22.5" customHeight="1">
      <c r="A397" s="307" t="s">
        <v>24737</v>
      </c>
      <c r="B397" s="313">
        <v>8806194033471</v>
      </c>
      <c r="C397" s="314" t="s">
        <v>24236</v>
      </c>
      <c r="D397" s="315" t="s">
        <v>24237</v>
      </c>
      <c r="E397" s="43">
        <v>5000</v>
      </c>
      <c r="F397" s="226">
        <v>0.48</v>
      </c>
      <c r="G397" s="316">
        <v>12</v>
      </c>
      <c r="H397" s="317">
        <f>Таблица64[[#This Row],[Розничная цена KRW]]*Таблица64[[#This Row],[Коэфициент стоимости]]</f>
        <v>2400</v>
      </c>
      <c r="I397" s="210" t="str">
        <f>IF($H$1="","Введите курс",Таблица64[[#This Row],[Оптовая цена KRW                       за 1шт]]/$H$1)</f>
        <v>Введите курс</v>
      </c>
      <c r="J397" s="318"/>
      <c r="K397" s="211">
        <f>Таблица64[[#This Row],[Заказ коробок ]]*Таблица64[[#This Row],[Кол-во шт в коробке]]</f>
        <v>0</v>
      </c>
      <c r="L397" s="212">
        <f>Таблица64[[#This Row],[Общее кол-во шт]]*Таблица64[[#This Row],[Оптовая цена KRW                       за 1шт]]</f>
        <v>0</v>
      </c>
      <c r="M397" s="227" t="str">
        <f>IFERROR(Таблица64[[#This Row],[Общее кол-во шт]]*Таблица64[[#This Row],[Оптовая цена USD                       за 1шт]],"")</f>
        <v/>
      </c>
      <c r="N397" s="319"/>
    </row>
    <row r="398" spans="1:14" ht="22.5" customHeight="1">
      <c r="A398" s="307" t="s">
        <v>24739</v>
      </c>
      <c r="B398" s="313">
        <v>8806194033495</v>
      </c>
      <c r="C398" s="314" t="s">
        <v>24233</v>
      </c>
      <c r="D398" s="315" t="s">
        <v>24234</v>
      </c>
      <c r="E398" s="43">
        <v>5000</v>
      </c>
      <c r="F398" s="226">
        <v>0.48</v>
      </c>
      <c r="G398" s="316">
        <v>12</v>
      </c>
      <c r="H398" s="317">
        <f>Таблица64[[#This Row],[Розничная цена KRW]]*Таблица64[[#This Row],[Коэфициент стоимости]]</f>
        <v>2400</v>
      </c>
      <c r="I398" s="210" t="str">
        <f>IF($H$1="","Введите курс",Таблица64[[#This Row],[Оптовая цена KRW                       за 1шт]]/$H$1)</f>
        <v>Введите курс</v>
      </c>
      <c r="J398" s="318"/>
      <c r="K398" s="211">
        <f>Таблица64[[#This Row],[Заказ коробок ]]*Таблица64[[#This Row],[Кол-во шт в коробке]]</f>
        <v>0</v>
      </c>
      <c r="L398" s="212">
        <f>Таблица64[[#This Row],[Общее кол-во шт]]*Таблица64[[#This Row],[Оптовая цена KRW                       за 1шт]]</f>
        <v>0</v>
      </c>
      <c r="M398" s="227" t="str">
        <f>IFERROR(Таблица64[[#This Row],[Общее кол-во шт]]*Таблица64[[#This Row],[Оптовая цена USD                       за 1шт]],"")</f>
        <v/>
      </c>
      <c r="N398" s="319"/>
    </row>
    <row r="399" spans="1:14" ht="22.5" customHeight="1">
      <c r="A399" s="307" t="s">
        <v>24740</v>
      </c>
      <c r="B399" s="313">
        <v>8806194033501</v>
      </c>
      <c r="C399" s="314" t="s">
        <v>24239</v>
      </c>
      <c r="D399" s="315" t="s">
        <v>24240</v>
      </c>
      <c r="E399" s="43">
        <v>5000</v>
      </c>
      <c r="F399" s="226">
        <v>0.48</v>
      </c>
      <c r="G399" s="316">
        <v>12</v>
      </c>
      <c r="H399" s="317">
        <f>Таблица64[[#This Row],[Розничная цена KRW]]*Таблица64[[#This Row],[Коэфициент стоимости]]</f>
        <v>2400</v>
      </c>
      <c r="I399" s="210" t="str">
        <f>IF($H$1="","Введите курс",Таблица64[[#This Row],[Оптовая цена KRW                       за 1шт]]/$H$1)</f>
        <v>Введите курс</v>
      </c>
      <c r="J399" s="318"/>
      <c r="K399" s="211">
        <f>Таблица64[[#This Row],[Заказ коробок ]]*Таблица64[[#This Row],[Кол-во шт в коробке]]</f>
        <v>0</v>
      </c>
      <c r="L399" s="212">
        <f>Таблица64[[#This Row],[Общее кол-во шт]]*Таблица64[[#This Row],[Оптовая цена KRW                       за 1шт]]</f>
        <v>0</v>
      </c>
      <c r="M399" s="227" t="str">
        <f>IFERROR(Таблица64[[#This Row],[Общее кол-во шт]]*Таблица64[[#This Row],[Оптовая цена USD                       за 1шт]],"")</f>
        <v/>
      </c>
      <c r="N399" s="319"/>
    </row>
    <row r="400" spans="1:14" ht="22.5" customHeight="1">
      <c r="A400" s="307" t="s">
        <v>24741</v>
      </c>
      <c r="B400" s="313">
        <v>8806194033808</v>
      </c>
      <c r="C400" s="314" t="s">
        <v>24208</v>
      </c>
      <c r="D400" s="315" t="s">
        <v>26500</v>
      </c>
      <c r="E400" s="43">
        <v>44000</v>
      </c>
      <c r="F400" s="226">
        <v>0.48</v>
      </c>
      <c r="G400" s="316">
        <v>6</v>
      </c>
      <c r="H400" s="317">
        <f>Таблица64[[#This Row],[Розничная цена KRW]]*Таблица64[[#This Row],[Коэфициент стоимости]]</f>
        <v>21120</v>
      </c>
      <c r="I400" s="210" t="str">
        <f>IF($H$1="","Введите курс",Таблица64[[#This Row],[Оптовая цена KRW                       за 1шт]]/$H$1)</f>
        <v>Введите курс</v>
      </c>
      <c r="J400" s="318"/>
      <c r="K400" s="211">
        <f>Таблица64[[#This Row],[Заказ коробок ]]*Таблица64[[#This Row],[Кол-во шт в коробке]]</f>
        <v>0</v>
      </c>
      <c r="L400" s="212">
        <f>Таблица64[[#This Row],[Общее кол-во шт]]*Таблица64[[#This Row],[Оптовая цена KRW                       за 1шт]]</f>
        <v>0</v>
      </c>
      <c r="M400" s="227" t="str">
        <f>IFERROR(Таблица64[[#This Row],[Общее кол-во шт]]*Таблица64[[#This Row],[Оптовая цена USD                       за 1шт]],"")</f>
        <v/>
      </c>
      <c r="N400" s="319"/>
    </row>
    <row r="401" spans="1:14" ht="22.5" customHeight="1">
      <c r="A401" s="307" t="s">
        <v>24742</v>
      </c>
      <c r="B401" s="313">
        <v>8806194031750</v>
      </c>
      <c r="C401" s="314" t="s">
        <v>24189</v>
      </c>
      <c r="D401" s="315" t="s">
        <v>24190</v>
      </c>
      <c r="E401" s="43">
        <v>26000</v>
      </c>
      <c r="F401" s="226">
        <v>0.48</v>
      </c>
      <c r="G401" s="316">
        <v>6</v>
      </c>
      <c r="H401" s="317">
        <f>Таблица64[[#This Row],[Розничная цена KRW]]*Таблица64[[#This Row],[Коэфициент стоимости]]</f>
        <v>12480</v>
      </c>
      <c r="I401" s="210" t="str">
        <f>IF($H$1="","Введите курс",Таблица64[[#This Row],[Оптовая цена KRW                       за 1шт]]/$H$1)</f>
        <v>Введите курс</v>
      </c>
      <c r="J401" s="318"/>
      <c r="K401" s="211">
        <f>Таблица64[[#This Row],[Заказ коробок ]]*Таблица64[[#This Row],[Кол-во шт в коробке]]</f>
        <v>0</v>
      </c>
      <c r="L401" s="212">
        <f>Таблица64[[#This Row],[Общее кол-во шт]]*Таблица64[[#This Row],[Оптовая цена KRW                       за 1шт]]</f>
        <v>0</v>
      </c>
      <c r="M401" s="227" t="str">
        <f>IFERROR(Таблица64[[#This Row],[Общее кол-во шт]]*Таблица64[[#This Row],[Оптовая цена USD                       за 1шт]],"")</f>
        <v/>
      </c>
      <c r="N401" s="319"/>
    </row>
    <row r="402" spans="1:14" ht="22.5" customHeight="1">
      <c r="A402" s="307" t="s">
        <v>24745</v>
      </c>
      <c r="B402" s="313">
        <v>8806194033938</v>
      </c>
      <c r="C402" s="314" t="s">
        <v>24210</v>
      </c>
      <c r="D402" s="315" t="s">
        <v>26501</v>
      </c>
      <c r="E402" s="43">
        <v>70000</v>
      </c>
      <c r="F402" s="226">
        <v>0.48</v>
      </c>
      <c r="G402" s="316">
        <v>6</v>
      </c>
      <c r="H402" s="317">
        <f>Таблица64[[#This Row],[Розничная цена KRW]]*Таблица64[[#This Row],[Коэфициент стоимости]]</f>
        <v>33600</v>
      </c>
      <c r="I402" s="210" t="str">
        <f>IF($H$1="","Введите курс",Таблица64[[#This Row],[Оптовая цена KRW                       за 1шт]]/$H$1)</f>
        <v>Введите курс</v>
      </c>
      <c r="J402" s="318"/>
      <c r="K402" s="211">
        <f>Таблица64[[#This Row],[Заказ коробок ]]*Таблица64[[#This Row],[Кол-во шт в коробке]]</f>
        <v>0</v>
      </c>
      <c r="L402" s="212">
        <f>Таблица64[[#This Row],[Общее кол-во шт]]*Таблица64[[#This Row],[Оптовая цена KRW                       за 1шт]]</f>
        <v>0</v>
      </c>
      <c r="M402" s="227" t="str">
        <f>IFERROR(Таблица64[[#This Row],[Общее кол-во шт]]*Таблица64[[#This Row],[Оптовая цена USD                       за 1шт]],"")</f>
        <v/>
      </c>
      <c r="N402" s="319"/>
    </row>
    <row r="403" spans="1:14" ht="22.5" customHeight="1">
      <c r="A403" s="307" t="s">
        <v>24747</v>
      </c>
      <c r="B403" s="313">
        <v>8806194031774</v>
      </c>
      <c r="C403" s="314" t="s">
        <v>24201</v>
      </c>
      <c r="D403" s="315" t="s">
        <v>24202</v>
      </c>
      <c r="E403" s="43">
        <v>28000</v>
      </c>
      <c r="F403" s="226">
        <v>0.48</v>
      </c>
      <c r="G403" s="316">
        <v>6</v>
      </c>
      <c r="H403" s="317">
        <f>Таблица64[[#This Row],[Розничная цена KRW]]*Таблица64[[#This Row],[Коэфициент стоимости]]</f>
        <v>13440</v>
      </c>
      <c r="I403" s="210" t="str">
        <f>IF($H$1="","Введите курс",Таблица64[[#This Row],[Оптовая цена KRW                       за 1шт]]/$H$1)</f>
        <v>Введите курс</v>
      </c>
      <c r="J403" s="318"/>
      <c r="K403" s="211">
        <f>Таблица64[[#This Row],[Заказ коробок ]]*Таблица64[[#This Row],[Кол-во шт в коробке]]</f>
        <v>0</v>
      </c>
      <c r="L403" s="212">
        <f>Таблица64[[#This Row],[Общее кол-во шт]]*Таблица64[[#This Row],[Оптовая цена KRW                       за 1шт]]</f>
        <v>0</v>
      </c>
      <c r="M403" s="227" t="str">
        <f>IFERROR(Таблица64[[#This Row],[Общее кол-во шт]]*Таблица64[[#This Row],[Оптовая цена USD                       за 1шт]],"")</f>
        <v/>
      </c>
      <c r="N403" s="319"/>
    </row>
    <row r="404" spans="1:14" ht="22.5" customHeight="1">
      <c r="A404" s="307" t="s">
        <v>24749</v>
      </c>
      <c r="B404" s="313">
        <v>8806194031743</v>
      </c>
      <c r="C404" s="314" t="s">
        <v>24195</v>
      </c>
      <c r="D404" s="315" t="s">
        <v>24196</v>
      </c>
      <c r="E404" s="43">
        <v>22000</v>
      </c>
      <c r="F404" s="226">
        <v>0.48</v>
      </c>
      <c r="G404" s="316">
        <v>6</v>
      </c>
      <c r="H404" s="317">
        <f>Таблица64[[#This Row],[Розничная цена KRW]]*Таблица64[[#This Row],[Коэфициент стоимости]]</f>
        <v>10560</v>
      </c>
      <c r="I404" s="210" t="str">
        <f>IF($H$1="","Введите курс",Таблица64[[#This Row],[Оптовая цена KRW                       за 1шт]]/$H$1)</f>
        <v>Введите курс</v>
      </c>
      <c r="J404" s="318"/>
      <c r="K404" s="211">
        <f>Таблица64[[#This Row],[Заказ коробок ]]*Таблица64[[#This Row],[Кол-во шт в коробке]]</f>
        <v>0</v>
      </c>
      <c r="L404" s="212">
        <f>Таблица64[[#This Row],[Общее кол-во шт]]*Таблица64[[#This Row],[Оптовая цена KRW                       за 1шт]]</f>
        <v>0</v>
      </c>
      <c r="M404" s="227" t="str">
        <f>IFERROR(Таблица64[[#This Row],[Общее кол-во шт]]*Таблица64[[#This Row],[Оптовая цена USD                       за 1шт]],"")</f>
        <v/>
      </c>
      <c r="N404" s="319"/>
    </row>
    <row r="405" spans="1:14" ht="22.5" customHeight="1">
      <c r="A405" s="307" t="s">
        <v>24751</v>
      </c>
      <c r="B405" s="313">
        <v>8806194031736</v>
      </c>
      <c r="C405" s="314" t="s">
        <v>24204</v>
      </c>
      <c r="D405" s="315" t="s">
        <v>24205</v>
      </c>
      <c r="E405" s="43">
        <v>22000</v>
      </c>
      <c r="F405" s="226">
        <v>0.48</v>
      </c>
      <c r="G405" s="316">
        <v>6</v>
      </c>
      <c r="H405" s="317">
        <f>Таблица64[[#This Row],[Розничная цена KRW]]*Таблица64[[#This Row],[Коэфициент стоимости]]</f>
        <v>10560</v>
      </c>
      <c r="I405" s="210" t="str">
        <f>IF($H$1="","Введите курс",Таблица64[[#This Row],[Оптовая цена KRW                       за 1шт]]/$H$1)</f>
        <v>Введите курс</v>
      </c>
      <c r="J405" s="318"/>
      <c r="K405" s="211">
        <f>Таблица64[[#This Row],[Заказ коробок ]]*Таблица64[[#This Row],[Кол-во шт в коробке]]</f>
        <v>0</v>
      </c>
      <c r="L405" s="212">
        <f>Таблица64[[#This Row],[Общее кол-во шт]]*Таблица64[[#This Row],[Оптовая цена KRW                       за 1шт]]</f>
        <v>0</v>
      </c>
      <c r="M405" s="227" t="str">
        <f>IFERROR(Таблица64[[#This Row],[Общее кол-во шт]]*Таблица64[[#This Row],[Оптовая цена USD                       за 1шт]],"")</f>
        <v/>
      </c>
      <c r="N405" s="319"/>
    </row>
    <row r="406" spans="1:14" ht="22.5" customHeight="1">
      <c r="A406" s="307" t="s">
        <v>24753</v>
      </c>
      <c r="B406" s="313">
        <v>8806194031118</v>
      </c>
      <c r="C406" s="314" t="s">
        <v>24377</v>
      </c>
      <c r="D406" s="315" t="s">
        <v>24378</v>
      </c>
      <c r="E406" s="43">
        <v>15500</v>
      </c>
      <c r="F406" s="226">
        <v>0.48</v>
      </c>
      <c r="G406" s="316">
        <v>6</v>
      </c>
      <c r="H406" s="317">
        <f>Таблица64[[#This Row],[Розничная цена KRW]]*Таблица64[[#This Row],[Коэфициент стоимости]]</f>
        <v>7440</v>
      </c>
      <c r="I406" s="210" t="str">
        <f>IF($H$1="","Введите курс",Таблица64[[#This Row],[Оптовая цена KRW                       за 1шт]]/$H$1)</f>
        <v>Введите курс</v>
      </c>
      <c r="J406" s="318"/>
      <c r="K406" s="211">
        <f>Таблица64[[#This Row],[Заказ коробок ]]*Таблица64[[#This Row],[Кол-во шт в коробке]]</f>
        <v>0</v>
      </c>
      <c r="L406" s="212">
        <f>Таблица64[[#This Row],[Общее кол-во шт]]*Таблица64[[#This Row],[Оптовая цена KRW                       за 1шт]]</f>
        <v>0</v>
      </c>
      <c r="M406" s="227" t="str">
        <f>IFERROR(Таблица64[[#This Row],[Общее кол-во шт]]*Таблица64[[#This Row],[Оптовая цена USD                       за 1шт]],"")</f>
        <v/>
      </c>
      <c r="N406" s="319"/>
    </row>
    <row r="407" spans="1:14" ht="22.5" customHeight="1">
      <c r="A407" s="307" t="s">
        <v>24755</v>
      </c>
      <c r="B407" s="313">
        <v>8806194028569</v>
      </c>
      <c r="C407" s="314" t="s">
        <v>25298</v>
      </c>
      <c r="D407" s="315" t="s">
        <v>26502</v>
      </c>
      <c r="E407" s="43">
        <v>9900</v>
      </c>
      <c r="F407" s="226">
        <v>0.48</v>
      </c>
      <c r="G407" s="316">
        <v>6</v>
      </c>
      <c r="H407" s="317">
        <f>Таблица64[[#This Row],[Розничная цена KRW]]*Таблица64[[#This Row],[Коэфициент стоимости]]</f>
        <v>4752</v>
      </c>
      <c r="I407" s="210" t="str">
        <f>IF($H$1="","Введите курс",Таблица64[[#This Row],[Оптовая цена KRW                       за 1шт]]/$H$1)</f>
        <v>Введите курс</v>
      </c>
      <c r="J407" s="318"/>
      <c r="K407" s="211">
        <f>Таблица64[[#This Row],[Заказ коробок ]]*Таблица64[[#This Row],[Кол-во шт в коробке]]</f>
        <v>0</v>
      </c>
      <c r="L407" s="212">
        <f>Таблица64[[#This Row],[Общее кол-во шт]]*Таблица64[[#This Row],[Оптовая цена KRW                       за 1шт]]</f>
        <v>0</v>
      </c>
      <c r="M407" s="227" t="str">
        <f>IFERROR(Таблица64[[#This Row],[Общее кол-во шт]]*Таблица64[[#This Row],[Оптовая цена USD                       за 1шт]],"")</f>
        <v/>
      </c>
      <c r="N407" s="319"/>
    </row>
    <row r="408" spans="1:14" ht="22.5" customHeight="1">
      <c r="A408" s="307" t="s">
        <v>24757</v>
      </c>
      <c r="B408" s="313">
        <v>8806358557492</v>
      </c>
      <c r="C408" s="314" t="s">
        <v>25432</v>
      </c>
      <c r="D408" s="315" t="s">
        <v>25433</v>
      </c>
      <c r="E408" s="43">
        <v>68000</v>
      </c>
      <c r="F408" s="226">
        <v>0.48</v>
      </c>
      <c r="G408" s="316">
        <v>6</v>
      </c>
      <c r="H408" s="317">
        <f>Таблица64[[#This Row],[Розничная цена KRW]]*Таблица64[[#This Row],[Коэфициент стоимости]]</f>
        <v>32640</v>
      </c>
      <c r="I408" s="210" t="str">
        <f>IF($H$1="","Введите курс",Таблица64[[#This Row],[Оптовая цена KRW                       за 1шт]]/$H$1)</f>
        <v>Введите курс</v>
      </c>
      <c r="J408" s="318"/>
      <c r="K408" s="211">
        <f>Таблица64[[#This Row],[Заказ коробок ]]*Таблица64[[#This Row],[Кол-во шт в коробке]]</f>
        <v>0</v>
      </c>
      <c r="L408" s="212">
        <f>Таблица64[[#This Row],[Общее кол-во шт]]*Таблица64[[#This Row],[Оптовая цена KRW                       за 1шт]]</f>
        <v>0</v>
      </c>
      <c r="M408" s="227" t="str">
        <f>IFERROR(Таблица64[[#This Row],[Общее кол-во шт]]*Таблица64[[#This Row],[Оптовая цена USD                       за 1шт]],"")</f>
        <v/>
      </c>
      <c r="N408" s="319"/>
    </row>
    <row r="409" spans="1:14" ht="22.5" customHeight="1">
      <c r="A409" s="307" t="s">
        <v>24759</v>
      </c>
      <c r="B409" s="313">
        <v>8806194032955</v>
      </c>
      <c r="C409" s="314" t="s">
        <v>24788</v>
      </c>
      <c r="D409" s="315" t="s">
        <v>24789</v>
      </c>
      <c r="E409" s="43">
        <v>3900</v>
      </c>
      <c r="F409" s="226">
        <v>0.48</v>
      </c>
      <c r="G409" s="316">
        <v>6</v>
      </c>
      <c r="H409" s="317">
        <f>Таблица64[[#This Row],[Розничная цена KRW]]*Таблица64[[#This Row],[Коэфициент стоимости]]</f>
        <v>1872</v>
      </c>
      <c r="I409" s="210" t="str">
        <f>IF($H$1="","Введите курс",Таблица64[[#This Row],[Оптовая цена KRW                       за 1шт]]/$H$1)</f>
        <v>Введите курс</v>
      </c>
      <c r="J409" s="318"/>
      <c r="K409" s="211">
        <f>Таблица64[[#This Row],[Заказ коробок ]]*Таблица64[[#This Row],[Кол-во шт в коробке]]</f>
        <v>0</v>
      </c>
      <c r="L409" s="212">
        <f>Таблица64[[#This Row],[Общее кол-во шт]]*Таблица64[[#This Row],[Оптовая цена KRW                       за 1шт]]</f>
        <v>0</v>
      </c>
      <c r="M409" s="227" t="str">
        <f>IFERROR(Таблица64[[#This Row],[Общее кол-во шт]]*Таблица64[[#This Row],[Оптовая цена USD                       за 1шт]],"")</f>
        <v/>
      </c>
      <c r="N409" s="319"/>
    </row>
    <row r="410" spans="1:14" ht="22.5" customHeight="1">
      <c r="A410" s="307" t="s">
        <v>24761</v>
      </c>
      <c r="B410" s="313">
        <v>8806194029658</v>
      </c>
      <c r="C410" s="314" t="s">
        <v>24371</v>
      </c>
      <c r="D410" s="315" t="s">
        <v>24372</v>
      </c>
      <c r="E410" s="43">
        <v>15500</v>
      </c>
      <c r="F410" s="226">
        <v>0.48</v>
      </c>
      <c r="G410" s="316">
        <v>6</v>
      </c>
      <c r="H410" s="317">
        <f>Таблица64[[#This Row],[Розничная цена KRW]]*Таблица64[[#This Row],[Коэфициент стоимости]]</f>
        <v>7440</v>
      </c>
      <c r="I410" s="210" t="str">
        <f>IF($H$1="","Введите курс",Таблица64[[#This Row],[Оптовая цена KRW                       за 1шт]]/$H$1)</f>
        <v>Введите курс</v>
      </c>
      <c r="J410" s="318"/>
      <c r="K410" s="211">
        <f>Таблица64[[#This Row],[Заказ коробок ]]*Таблица64[[#This Row],[Кол-во шт в коробке]]</f>
        <v>0</v>
      </c>
      <c r="L410" s="212">
        <f>Таблица64[[#This Row],[Общее кол-во шт]]*Таблица64[[#This Row],[Оптовая цена KRW                       за 1шт]]</f>
        <v>0</v>
      </c>
      <c r="M410" s="227" t="str">
        <f>IFERROR(Таблица64[[#This Row],[Общее кол-во шт]]*Таблица64[[#This Row],[Оптовая цена USD                       за 1шт]],"")</f>
        <v/>
      </c>
      <c r="N410" s="319"/>
    </row>
    <row r="411" spans="1:14" ht="22.5" customHeight="1">
      <c r="A411" s="307" t="s">
        <v>24763</v>
      </c>
      <c r="B411" s="313">
        <v>8806194028767</v>
      </c>
      <c r="C411" s="314" t="s">
        <v>24375</v>
      </c>
      <c r="D411" s="315" t="s">
        <v>26503</v>
      </c>
      <c r="E411" s="43">
        <v>12000</v>
      </c>
      <c r="F411" s="226">
        <v>0.48</v>
      </c>
      <c r="G411" s="316">
        <v>6</v>
      </c>
      <c r="H411" s="317">
        <f>Таблица64[[#This Row],[Розничная цена KRW]]*Таблица64[[#This Row],[Коэфициент стоимости]]</f>
        <v>5760</v>
      </c>
      <c r="I411" s="210" t="str">
        <f>IF($H$1="","Введите курс",Таблица64[[#This Row],[Оптовая цена KRW                       за 1шт]]/$H$1)</f>
        <v>Введите курс</v>
      </c>
      <c r="J411" s="318"/>
      <c r="K411" s="211">
        <f>Таблица64[[#This Row],[Заказ коробок ]]*Таблица64[[#This Row],[Кол-во шт в коробке]]</f>
        <v>0</v>
      </c>
      <c r="L411" s="212">
        <f>Таблица64[[#This Row],[Общее кол-во шт]]*Таблица64[[#This Row],[Оптовая цена KRW                       за 1шт]]</f>
        <v>0</v>
      </c>
      <c r="M411" s="227" t="str">
        <f>IFERROR(Таблица64[[#This Row],[Общее кол-во шт]]*Таблица64[[#This Row],[Оптовая цена USD                       за 1шт]],"")</f>
        <v/>
      </c>
      <c r="N411" s="319"/>
    </row>
    <row r="412" spans="1:14" ht="22.5" customHeight="1">
      <c r="A412" s="307" t="s">
        <v>24765</v>
      </c>
      <c r="B412" s="313">
        <v>8806194029436</v>
      </c>
      <c r="C412" s="314" t="s">
        <v>25436</v>
      </c>
      <c r="D412" s="315" t="s">
        <v>26504</v>
      </c>
      <c r="E412" s="43">
        <v>5800</v>
      </c>
      <c r="F412" s="226">
        <v>0.48</v>
      </c>
      <c r="G412" s="316">
        <v>6</v>
      </c>
      <c r="H412" s="317">
        <f>Таблица64[[#This Row],[Розничная цена KRW]]*Таблица64[[#This Row],[Коэфициент стоимости]]</f>
        <v>2784</v>
      </c>
      <c r="I412" s="210" t="str">
        <f>IF($H$1="","Введите курс",Таблица64[[#This Row],[Оптовая цена KRW                       за 1шт]]/$H$1)</f>
        <v>Введите курс</v>
      </c>
      <c r="J412" s="318"/>
      <c r="K412" s="211">
        <f>Таблица64[[#This Row],[Заказ коробок ]]*Таблица64[[#This Row],[Кол-во шт в коробке]]</f>
        <v>0</v>
      </c>
      <c r="L412" s="212">
        <f>Таблица64[[#This Row],[Общее кол-во шт]]*Таблица64[[#This Row],[Оптовая цена KRW                       за 1шт]]</f>
        <v>0</v>
      </c>
      <c r="M412" s="227" t="str">
        <f>IFERROR(Таблица64[[#This Row],[Общее кол-во шт]]*Таблица64[[#This Row],[Оптовая цена USD                       за 1шт]],"")</f>
        <v/>
      </c>
      <c r="N412" s="319"/>
    </row>
    <row r="413" spans="1:14" ht="22.5" customHeight="1">
      <c r="A413" s="307" t="s">
        <v>24767</v>
      </c>
      <c r="B413" s="313">
        <v>8806194029566</v>
      </c>
      <c r="C413" s="314" t="s">
        <v>24858</v>
      </c>
      <c r="D413" s="315" t="s">
        <v>26505</v>
      </c>
      <c r="E413" s="43">
        <v>1000</v>
      </c>
      <c r="F413" s="226">
        <v>0.48</v>
      </c>
      <c r="G413" s="316">
        <v>100</v>
      </c>
      <c r="H413" s="317">
        <f>Таблица64[[#This Row],[Розничная цена KRW]]*Таблица64[[#This Row],[Коэфициент стоимости]]</f>
        <v>480</v>
      </c>
      <c r="I413" s="210" t="str">
        <f>IF($H$1="","Введите курс",Таблица64[[#This Row],[Оптовая цена KRW                       за 1шт]]/$H$1)</f>
        <v>Введите курс</v>
      </c>
      <c r="J413" s="318"/>
      <c r="K413" s="211">
        <f>Таблица64[[#This Row],[Заказ коробок ]]*Таблица64[[#This Row],[Кол-во шт в коробке]]</f>
        <v>0</v>
      </c>
      <c r="L413" s="212">
        <f>Таблица64[[#This Row],[Общее кол-во шт]]*Таблица64[[#This Row],[Оптовая цена KRW                       за 1шт]]</f>
        <v>0</v>
      </c>
      <c r="M413" s="227" t="str">
        <f>IFERROR(Таблица64[[#This Row],[Общее кол-во шт]]*Таблица64[[#This Row],[Оптовая цена USD                       за 1шт]],"")</f>
        <v/>
      </c>
      <c r="N413" s="319"/>
    </row>
    <row r="414" spans="1:14" ht="22.5" customHeight="1">
      <c r="A414" s="307" t="s">
        <v>24769</v>
      </c>
      <c r="B414" s="313">
        <v>8806358512521</v>
      </c>
      <c r="C414" s="314" t="s">
        <v>26506</v>
      </c>
      <c r="D414" s="315" t="s">
        <v>26507</v>
      </c>
      <c r="E414" s="43">
        <v>22800</v>
      </c>
      <c r="F414" s="226">
        <v>0.48</v>
      </c>
      <c r="G414" s="316">
        <v>6</v>
      </c>
      <c r="H414" s="317">
        <f>Таблица64[[#This Row],[Розничная цена KRW]]*Таблица64[[#This Row],[Коэфициент стоимости]]</f>
        <v>10944</v>
      </c>
      <c r="I414" s="210" t="str">
        <f>IF($H$1="","Введите курс",Таблица64[[#This Row],[Оптовая цена KRW                       за 1шт]]/$H$1)</f>
        <v>Введите курс</v>
      </c>
      <c r="J414" s="318"/>
      <c r="K414" s="211">
        <f>Таблица64[[#This Row],[Заказ коробок ]]*Таблица64[[#This Row],[Кол-во шт в коробке]]</f>
        <v>0</v>
      </c>
      <c r="L414" s="212">
        <f>Таблица64[[#This Row],[Общее кол-во шт]]*Таблица64[[#This Row],[Оптовая цена KRW                       за 1шт]]</f>
        <v>0</v>
      </c>
      <c r="M414" s="227" t="str">
        <f>IFERROR(Таблица64[[#This Row],[Общее кол-во шт]]*Таблица64[[#This Row],[Оптовая цена USD                       за 1шт]],"")</f>
        <v/>
      </c>
      <c r="N414" s="319"/>
    </row>
    <row r="415" spans="1:14" ht="22.5" customHeight="1">
      <c r="A415" s="307" t="s">
        <v>24770</v>
      </c>
      <c r="B415" s="313">
        <v>8806358510916</v>
      </c>
      <c r="C415" s="314" t="s">
        <v>26508</v>
      </c>
      <c r="D415" s="315" t="s">
        <v>26509</v>
      </c>
      <c r="E415" s="43">
        <v>22800</v>
      </c>
      <c r="F415" s="226">
        <v>0.48</v>
      </c>
      <c r="G415" s="316">
        <v>6</v>
      </c>
      <c r="H415" s="317">
        <f>Таблица64[[#This Row],[Розничная цена KRW]]*Таблица64[[#This Row],[Коэфициент стоимости]]</f>
        <v>10944</v>
      </c>
      <c r="I415" s="210" t="str">
        <f>IF($H$1="","Введите курс",Таблица64[[#This Row],[Оптовая цена KRW                       за 1шт]]/$H$1)</f>
        <v>Введите курс</v>
      </c>
      <c r="J415" s="318"/>
      <c r="K415" s="211">
        <f>Таблица64[[#This Row],[Заказ коробок ]]*Таблица64[[#This Row],[Кол-во шт в коробке]]</f>
        <v>0</v>
      </c>
      <c r="L415" s="212">
        <f>Таблица64[[#This Row],[Общее кол-во шт]]*Таблица64[[#This Row],[Оптовая цена KRW                       за 1шт]]</f>
        <v>0</v>
      </c>
      <c r="M415" s="227" t="str">
        <f>IFERROR(Таблица64[[#This Row],[Общее кол-во шт]]*Таблица64[[#This Row],[Оптовая цена USD                       за 1шт]],"")</f>
        <v/>
      </c>
      <c r="N415" s="319"/>
    </row>
    <row r="416" spans="1:14" ht="22.5" customHeight="1">
      <c r="A416" s="307" t="s">
        <v>24771</v>
      </c>
      <c r="B416" s="313">
        <v>8806194028859</v>
      </c>
      <c r="C416" s="314" t="s">
        <v>23985</v>
      </c>
      <c r="D416" s="315" t="s">
        <v>26510</v>
      </c>
      <c r="E416" s="43">
        <v>7500</v>
      </c>
      <c r="F416" s="226">
        <v>0.48</v>
      </c>
      <c r="G416" s="316">
        <v>10</v>
      </c>
      <c r="H416" s="317">
        <f>Таблица64[[#This Row],[Розничная цена KRW]]*Таблица64[[#This Row],[Коэфициент стоимости]]</f>
        <v>3600</v>
      </c>
      <c r="I416" s="210" t="str">
        <f>IF($H$1="","Введите курс",Таблица64[[#This Row],[Оптовая цена KRW                       за 1шт]]/$H$1)</f>
        <v>Введите курс</v>
      </c>
      <c r="J416" s="318"/>
      <c r="K416" s="211">
        <f>Таблица64[[#This Row],[Заказ коробок ]]*Таблица64[[#This Row],[Кол-во шт в коробке]]</f>
        <v>0</v>
      </c>
      <c r="L416" s="212">
        <f>Таблица64[[#This Row],[Общее кол-во шт]]*Таблица64[[#This Row],[Оптовая цена KRW                       за 1шт]]</f>
        <v>0</v>
      </c>
      <c r="M416" s="227" t="str">
        <f>IFERROR(Таблица64[[#This Row],[Общее кол-во шт]]*Таблица64[[#This Row],[Оптовая цена USD                       за 1шт]],"")</f>
        <v/>
      </c>
      <c r="N416" s="319"/>
    </row>
    <row r="417" spans="1:14" ht="22.5" customHeight="1">
      <c r="A417" s="307" t="s">
        <v>24772</v>
      </c>
      <c r="B417" s="313">
        <v>8806194028866</v>
      </c>
      <c r="C417" s="314" t="s">
        <v>23987</v>
      </c>
      <c r="D417" s="315" t="s">
        <v>26511</v>
      </c>
      <c r="E417" s="43">
        <v>7500</v>
      </c>
      <c r="F417" s="226">
        <v>0.48</v>
      </c>
      <c r="G417" s="316">
        <v>10</v>
      </c>
      <c r="H417" s="317">
        <f>Таблица64[[#This Row],[Розничная цена KRW]]*Таблица64[[#This Row],[Коэфициент стоимости]]</f>
        <v>3600</v>
      </c>
      <c r="I417" s="210" t="str">
        <f>IF($H$1="","Введите курс",Таблица64[[#This Row],[Оптовая цена KRW                       за 1шт]]/$H$1)</f>
        <v>Введите курс</v>
      </c>
      <c r="J417" s="318"/>
      <c r="K417" s="211">
        <f>Таблица64[[#This Row],[Заказ коробок ]]*Таблица64[[#This Row],[Кол-во шт в коробке]]</f>
        <v>0</v>
      </c>
      <c r="L417" s="212">
        <f>Таблица64[[#This Row],[Общее кол-во шт]]*Таблица64[[#This Row],[Оптовая цена KRW                       за 1шт]]</f>
        <v>0</v>
      </c>
      <c r="M417" s="227" t="str">
        <f>IFERROR(Таблица64[[#This Row],[Общее кол-во шт]]*Таблица64[[#This Row],[Оптовая цена USD                       за 1шт]],"")</f>
        <v/>
      </c>
      <c r="N417" s="319"/>
    </row>
    <row r="418" spans="1:14" ht="22.5" customHeight="1">
      <c r="A418" s="307" t="s">
        <v>24773</v>
      </c>
      <c r="B418" s="313">
        <v>8806194028873</v>
      </c>
      <c r="C418" s="314" t="s">
        <v>23989</v>
      </c>
      <c r="D418" s="315" t="s">
        <v>26512</v>
      </c>
      <c r="E418" s="43">
        <v>7500</v>
      </c>
      <c r="F418" s="226">
        <v>0.48</v>
      </c>
      <c r="G418" s="316">
        <v>10</v>
      </c>
      <c r="H418" s="317">
        <f>Таблица64[[#This Row],[Розничная цена KRW]]*Таблица64[[#This Row],[Коэфициент стоимости]]</f>
        <v>3600</v>
      </c>
      <c r="I418" s="210" t="str">
        <f>IF($H$1="","Введите курс",Таблица64[[#This Row],[Оптовая цена KRW                       за 1шт]]/$H$1)</f>
        <v>Введите курс</v>
      </c>
      <c r="J418" s="318"/>
      <c r="K418" s="211">
        <f>Таблица64[[#This Row],[Заказ коробок ]]*Таблица64[[#This Row],[Кол-во шт в коробке]]</f>
        <v>0</v>
      </c>
      <c r="L418" s="212">
        <f>Таблица64[[#This Row],[Общее кол-во шт]]*Таблица64[[#This Row],[Оптовая цена KRW                       за 1шт]]</f>
        <v>0</v>
      </c>
      <c r="M418" s="227" t="str">
        <f>IFERROR(Таблица64[[#This Row],[Общее кол-во шт]]*Таблица64[[#This Row],[Оптовая цена USD                       за 1шт]],"")</f>
        <v/>
      </c>
      <c r="N418" s="319"/>
    </row>
    <row r="419" spans="1:14" ht="22.5" customHeight="1">
      <c r="A419" s="307" t="s">
        <v>24774</v>
      </c>
      <c r="B419" s="313">
        <v>8806194029511</v>
      </c>
      <c r="C419" s="314" t="s">
        <v>24659</v>
      </c>
      <c r="D419" s="315" t="s">
        <v>24660</v>
      </c>
      <c r="E419" s="43">
        <v>14000</v>
      </c>
      <c r="F419" s="226">
        <v>0.48</v>
      </c>
      <c r="G419" s="316">
        <v>6</v>
      </c>
      <c r="H419" s="317">
        <f>Таблица64[[#This Row],[Розничная цена KRW]]*Таблица64[[#This Row],[Коэфициент стоимости]]</f>
        <v>6720</v>
      </c>
      <c r="I419" s="210" t="str">
        <f>IF($H$1="","Введите курс",Таблица64[[#This Row],[Оптовая цена KRW                       за 1шт]]/$H$1)</f>
        <v>Введите курс</v>
      </c>
      <c r="J419" s="318"/>
      <c r="K419" s="211">
        <f>Таблица64[[#This Row],[Заказ коробок ]]*Таблица64[[#This Row],[Кол-во шт в коробке]]</f>
        <v>0</v>
      </c>
      <c r="L419" s="212">
        <f>Таблица64[[#This Row],[Общее кол-во шт]]*Таблица64[[#This Row],[Оптовая цена KRW                       за 1шт]]</f>
        <v>0</v>
      </c>
      <c r="M419" s="227" t="str">
        <f>IFERROR(Таблица64[[#This Row],[Общее кол-во шт]]*Таблица64[[#This Row],[Оптовая цена USD                       за 1шт]],"")</f>
        <v/>
      </c>
      <c r="N419" s="319"/>
    </row>
    <row r="420" spans="1:14" ht="22.5" customHeight="1">
      <c r="A420" s="307" t="s">
        <v>24775</v>
      </c>
      <c r="B420" s="313">
        <v>8806194029528</v>
      </c>
      <c r="C420" s="314" t="s">
        <v>24656</v>
      </c>
      <c r="D420" s="315" t="s">
        <v>24657</v>
      </c>
      <c r="E420" s="43">
        <v>14000</v>
      </c>
      <c r="F420" s="226">
        <v>0.48</v>
      </c>
      <c r="G420" s="316">
        <v>6</v>
      </c>
      <c r="H420" s="317">
        <f>Таблица64[[#This Row],[Розничная цена KRW]]*Таблица64[[#This Row],[Коэфициент стоимости]]</f>
        <v>6720</v>
      </c>
      <c r="I420" s="210" t="str">
        <f>IF($H$1="","Введите курс",Таблица64[[#This Row],[Оптовая цена KRW                       за 1шт]]/$H$1)</f>
        <v>Введите курс</v>
      </c>
      <c r="J420" s="318"/>
      <c r="K420" s="211">
        <f>Таблица64[[#This Row],[Заказ коробок ]]*Таблица64[[#This Row],[Кол-во шт в коробке]]</f>
        <v>0</v>
      </c>
      <c r="L420" s="212">
        <f>Таблица64[[#This Row],[Общее кол-во шт]]*Таблица64[[#This Row],[Оптовая цена KRW                       за 1шт]]</f>
        <v>0</v>
      </c>
      <c r="M420" s="227" t="str">
        <f>IFERROR(Таблица64[[#This Row],[Общее кол-во шт]]*Таблица64[[#This Row],[Оптовая цена USD                       за 1шт]],"")</f>
        <v/>
      </c>
      <c r="N420" s="319"/>
    </row>
    <row r="421" spans="1:14" ht="22.5" customHeight="1">
      <c r="A421" s="307" t="s">
        <v>24776</v>
      </c>
      <c r="B421" s="313">
        <v>8806194029719</v>
      </c>
      <c r="C421" s="314" t="s">
        <v>26513</v>
      </c>
      <c r="D421" s="315" t="s">
        <v>26514</v>
      </c>
      <c r="E421" s="43">
        <v>10800</v>
      </c>
      <c r="F421" s="226">
        <v>0.48</v>
      </c>
      <c r="G421" s="316">
        <v>6</v>
      </c>
      <c r="H421" s="317">
        <f>Таблица64[[#This Row],[Розничная цена KRW]]*Таблица64[[#This Row],[Коэфициент стоимости]]</f>
        <v>5184</v>
      </c>
      <c r="I421" s="210" t="str">
        <f>IF($H$1="","Введите курс",Таблица64[[#This Row],[Оптовая цена KRW                       за 1шт]]/$H$1)</f>
        <v>Введите курс</v>
      </c>
      <c r="J421" s="318"/>
      <c r="K421" s="211">
        <f>Таблица64[[#This Row],[Заказ коробок ]]*Таблица64[[#This Row],[Кол-во шт в коробке]]</f>
        <v>0</v>
      </c>
      <c r="L421" s="212">
        <f>Таблица64[[#This Row],[Общее кол-во шт]]*Таблица64[[#This Row],[Оптовая цена KRW                       за 1шт]]</f>
        <v>0</v>
      </c>
      <c r="M421" s="227" t="str">
        <f>IFERROR(Таблица64[[#This Row],[Общее кол-во шт]]*Таблица64[[#This Row],[Оптовая цена USD                       за 1шт]],"")</f>
        <v/>
      </c>
      <c r="N421" s="319"/>
    </row>
    <row r="422" spans="1:14" ht="22.5" customHeight="1">
      <c r="A422" s="307" t="s">
        <v>24777</v>
      </c>
      <c r="B422" s="313">
        <v>8806194029726</v>
      </c>
      <c r="C422" s="314" t="s">
        <v>26515</v>
      </c>
      <c r="D422" s="315" t="s">
        <v>26516</v>
      </c>
      <c r="E422" s="43">
        <v>10800</v>
      </c>
      <c r="F422" s="226">
        <v>0.48</v>
      </c>
      <c r="G422" s="316">
        <v>6</v>
      </c>
      <c r="H422" s="317">
        <f>Таблица64[[#This Row],[Розничная цена KRW]]*Таблица64[[#This Row],[Коэфициент стоимости]]</f>
        <v>5184</v>
      </c>
      <c r="I422" s="210" t="str">
        <f>IF($H$1="","Введите курс",Таблица64[[#This Row],[Оптовая цена KRW                       за 1шт]]/$H$1)</f>
        <v>Введите курс</v>
      </c>
      <c r="J422" s="318"/>
      <c r="K422" s="211">
        <f>Таблица64[[#This Row],[Заказ коробок ]]*Таблица64[[#This Row],[Кол-во шт в коробке]]</f>
        <v>0</v>
      </c>
      <c r="L422" s="212">
        <f>Таблица64[[#This Row],[Общее кол-во шт]]*Таблица64[[#This Row],[Оптовая цена KRW                       за 1шт]]</f>
        <v>0</v>
      </c>
      <c r="M422" s="227" t="str">
        <f>IFERROR(Таблица64[[#This Row],[Общее кол-во шт]]*Таблица64[[#This Row],[Оптовая цена USD                       за 1шт]],"")</f>
        <v/>
      </c>
      <c r="N422" s="319"/>
    </row>
    <row r="423" spans="1:14" ht="22.5" customHeight="1">
      <c r="A423" s="307" t="s">
        <v>24778</v>
      </c>
      <c r="B423" s="313">
        <v>8806194029733</v>
      </c>
      <c r="C423" s="314" t="s">
        <v>26517</v>
      </c>
      <c r="D423" s="315" t="s">
        <v>26518</v>
      </c>
      <c r="E423" s="43">
        <v>10800</v>
      </c>
      <c r="F423" s="226">
        <v>0.48</v>
      </c>
      <c r="G423" s="316">
        <v>6</v>
      </c>
      <c r="H423" s="317">
        <f>Таблица64[[#This Row],[Розничная цена KRW]]*Таблица64[[#This Row],[Коэфициент стоимости]]</f>
        <v>5184</v>
      </c>
      <c r="I423" s="210" t="str">
        <f>IF($H$1="","Введите курс",Таблица64[[#This Row],[Оптовая цена KRW                       за 1шт]]/$H$1)</f>
        <v>Введите курс</v>
      </c>
      <c r="J423" s="318"/>
      <c r="K423" s="211">
        <f>Таблица64[[#This Row],[Заказ коробок ]]*Таблица64[[#This Row],[Кол-во шт в коробке]]</f>
        <v>0</v>
      </c>
      <c r="L423" s="212">
        <f>Таблица64[[#This Row],[Общее кол-во шт]]*Таблица64[[#This Row],[Оптовая цена KRW                       за 1шт]]</f>
        <v>0</v>
      </c>
      <c r="M423" s="227" t="str">
        <f>IFERROR(Таблица64[[#This Row],[Общее кол-во шт]]*Таблица64[[#This Row],[Оптовая цена USD                       за 1шт]],"")</f>
        <v/>
      </c>
      <c r="N423" s="319"/>
    </row>
    <row r="424" spans="1:14" ht="22.5" customHeight="1">
      <c r="A424" s="307" t="s">
        <v>24779</v>
      </c>
      <c r="B424" s="313">
        <v>8806194029740</v>
      </c>
      <c r="C424" s="314" t="s">
        <v>26519</v>
      </c>
      <c r="D424" s="315" t="s">
        <v>26520</v>
      </c>
      <c r="E424" s="43">
        <v>10800</v>
      </c>
      <c r="F424" s="226">
        <v>0.48</v>
      </c>
      <c r="G424" s="316">
        <v>6</v>
      </c>
      <c r="H424" s="317">
        <f>Таблица64[[#This Row],[Розничная цена KRW]]*Таблица64[[#This Row],[Коэфициент стоимости]]</f>
        <v>5184</v>
      </c>
      <c r="I424" s="210" t="str">
        <f>IF($H$1="","Введите курс",Таблица64[[#This Row],[Оптовая цена KRW                       за 1шт]]/$H$1)</f>
        <v>Введите курс</v>
      </c>
      <c r="J424" s="318"/>
      <c r="K424" s="211">
        <f>Таблица64[[#This Row],[Заказ коробок ]]*Таблица64[[#This Row],[Кол-во шт в коробке]]</f>
        <v>0</v>
      </c>
      <c r="L424" s="212">
        <f>Таблица64[[#This Row],[Общее кол-во шт]]*Таблица64[[#This Row],[Оптовая цена KRW                       за 1шт]]</f>
        <v>0</v>
      </c>
      <c r="M424" s="227" t="str">
        <f>IFERROR(Таблица64[[#This Row],[Общее кол-во шт]]*Таблица64[[#This Row],[Оптовая цена USD                       за 1шт]],"")</f>
        <v/>
      </c>
      <c r="N424" s="319"/>
    </row>
    <row r="425" spans="1:14" ht="22.5" customHeight="1">
      <c r="A425" s="307" t="s">
        <v>24780</v>
      </c>
      <c r="B425" s="313">
        <v>8806194029757</v>
      </c>
      <c r="C425" s="314" t="s">
        <v>26521</v>
      </c>
      <c r="D425" s="315" t="s">
        <v>26522</v>
      </c>
      <c r="E425" s="43">
        <v>10800</v>
      </c>
      <c r="F425" s="226">
        <v>0.48</v>
      </c>
      <c r="G425" s="316">
        <v>6</v>
      </c>
      <c r="H425" s="317">
        <f>Таблица64[[#This Row],[Розничная цена KRW]]*Таблица64[[#This Row],[Коэфициент стоимости]]</f>
        <v>5184</v>
      </c>
      <c r="I425" s="210" t="str">
        <f>IF($H$1="","Введите курс",Таблица64[[#This Row],[Оптовая цена KRW                       за 1шт]]/$H$1)</f>
        <v>Введите курс</v>
      </c>
      <c r="J425" s="318"/>
      <c r="K425" s="211">
        <f>Таблица64[[#This Row],[Заказ коробок ]]*Таблица64[[#This Row],[Кол-во шт в коробке]]</f>
        <v>0</v>
      </c>
      <c r="L425" s="212">
        <f>Таблица64[[#This Row],[Общее кол-во шт]]*Таблица64[[#This Row],[Оптовая цена KRW                       за 1шт]]</f>
        <v>0</v>
      </c>
      <c r="M425" s="227" t="str">
        <f>IFERROR(Таблица64[[#This Row],[Общее кол-во шт]]*Таблица64[[#This Row],[Оптовая цена USD                       за 1шт]],"")</f>
        <v/>
      </c>
      <c r="N425" s="319"/>
    </row>
    <row r="426" spans="1:14" ht="22.5" customHeight="1">
      <c r="A426" s="307" t="s">
        <v>24781</v>
      </c>
      <c r="B426" s="313">
        <v>8806194029764</v>
      </c>
      <c r="C426" s="314" t="s">
        <v>26523</v>
      </c>
      <c r="D426" s="315" t="s">
        <v>26524</v>
      </c>
      <c r="E426" s="43">
        <v>10800</v>
      </c>
      <c r="F426" s="226">
        <v>0.48</v>
      </c>
      <c r="G426" s="316">
        <v>6</v>
      </c>
      <c r="H426" s="317">
        <f>Таблица64[[#This Row],[Розничная цена KRW]]*Таблица64[[#This Row],[Коэфициент стоимости]]</f>
        <v>5184</v>
      </c>
      <c r="I426" s="210" t="str">
        <f>IF($H$1="","Введите курс",Таблица64[[#This Row],[Оптовая цена KRW                       за 1шт]]/$H$1)</f>
        <v>Введите курс</v>
      </c>
      <c r="J426" s="318"/>
      <c r="K426" s="211">
        <f>Таблица64[[#This Row],[Заказ коробок ]]*Таблица64[[#This Row],[Кол-во шт в коробке]]</f>
        <v>0</v>
      </c>
      <c r="L426" s="212">
        <f>Таблица64[[#This Row],[Общее кол-во шт]]*Таблица64[[#This Row],[Оптовая цена KRW                       за 1шт]]</f>
        <v>0</v>
      </c>
      <c r="M426" s="227" t="str">
        <f>IFERROR(Таблица64[[#This Row],[Общее кол-во шт]]*Таблица64[[#This Row],[Оптовая цена USD                       за 1шт]],"")</f>
        <v/>
      </c>
      <c r="N426" s="319"/>
    </row>
    <row r="427" spans="1:14" ht="22.5" customHeight="1">
      <c r="A427" s="307" t="s">
        <v>24782</v>
      </c>
      <c r="B427" s="313">
        <v>8806194029771</v>
      </c>
      <c r="C427" s="314" t="s">
        <v>26525</v>
      </c>
      <c r="D427" s="315" t="s">
        <v>26526</v>
      </c>
      <c r="E427" s="43">
        <v>10800</v>
      </c>
      <c r="F427" s="226">
        <v>0.48</v>
      </c>
      <c r="G427" s="316">
        <v>6</v>
      </c>
      <c r="H427" s="317">
        <f>Таблица64[[#This Row],[Розничная цена KRW]]*Таблица64[[#This Row],[Коэфициент стоимости]]</f>
        <v>5184</v>
      </c>
      <c r="I427" s="210" t="str">
        <f>IF($H$1="","Введите курс",Таблица64[[#This Row],[Оптовая цена KRW                       за 1шт]]/$H$1)</f>
        <v>Введите курс</v>
      </c>
      <c r="J427" s="318"/>
      <c r="K427" s="211">
        <f>Таблица64[[#This Row],[Заказ коробок ]]*Таблица64[[#This Row],[Кол-во шт в коробке]]</f>
        <v>0</v>
      </c>
      <c r="L427" s="212">
        <f>Таблица64[[#This Row],[Общее кол-во шт]]*Таблица64[[#This Row],[Оптовая цена KRW                       за 1шт]]</f>
        <v>0</v>
      </c>
      <c r="M427" s="227" t="str">
        <f>IFERROR(Таблица64[[#This Row],[Общее кол-во шт]]*Таблица64[[#This Row],[Оптовая цена USD                       за 1шт]],"")</f>
        <v/>
      </c>
      <c r="N427" s="319"/>
    </row>
    <row r="428" spans="1:14" ht="22.5" customHeight="1">
      <c r="A428" s="307" t="s">
        <v>24785</v>
      </c>
      <c r="B428" s="313">
        <v>8806194029788</v>
      </c>
      <c r="C428" s="314" t="s">
        <v>26527</v>
      </c>
      <c r="D428" s="315" t="s">
        <v>26528</v>
      </c>
      <c r="E428" s="43">
        <v>10800</v>
      </c>
      <c r="F428" s="226">
        <v>0.48</v>
      </c>
      <c r="G428" s="316">
        <v>6</v>
      </c>
      <c r="H428" s="317">
        <f>Таблица64[[#This Row],[Розничная цена KRW]]*Таблица64[[#This Row],[Коэфициент стоимости]]</f>
        <v>5184</v>
      </c>
      <c r="I428" s="210" t="str">
        <f>IF($H$1="","Введите курс",Таблица64[[#This Row],[Оптовая цена KRW                       за 1шт]]/$H$1)</f>
        <v>Введите курс</v>
      </c>
      <c r="J428" s="318"/>
      <c r="K428" s="211">
        <f>Таблица64[[#This Row],[Заказ коробок ]]*Таблица64[[#This Row],[Кол-во шт в коробке]]</f>
        <v>0</v>
      </c>
      <c r="L428" s="212">
        <f>Таблица64[[#This Row],[Общее кол-во шт]]*Таблица64[[#This Row],[Оптовая цена KRW                       за 1шт]]</f>
        <v>0</v>
      </c>
      <c r="M428" s="227" t="str">
        <f>IFERROR(Таблица64[[#This Row],[Общее кол-во шт]]*Таблица64[[#This Row],[Оптовая цена USD                       за 1шт]],"")</f>
        <v/>
      </c>
      <c r="N428" s="319"/>
    </row>
    <row r="429" spans="1:14" ht="22.5" customHeight="1">
      <c r="A429" s="307" t="s">
        <v>24787</v>
      </c>
      <c r="B429" s="313">
        <v>8806194028736</v>
      </c>
      <c r="C429" s="314" t="s">
        <v>24380</v>
      </c>
      <c r="D429" s="315" t="s">
        <v>24381</v>
      </c>
      <c r="E429" s="43">
        <v>15500</v>
      </c>
      <c r="F429" s="226">
        <v>0.48</v>
      </c>
      <c r="G429" s="316">
        <v>6</v>
      </c>
      <c r="H429" s="317">
        <f>Таблица64[[#This Row],[Розничная цена KRW]]*Таблица64[[#This Row],[Коэфициент стоимости]]</f>
        <v>7440</v>
      </c>
      <c r="I429" s="210" t="str">
        <f>IF($H$1="","Введите курс",Таблица64[[#This Row],[Оптовая цена KRW                       за 1шт]]/$H$1)</f>
        <v>Введите курс</v>
      </c>
      <c r="J429" s="318"/>
      <c r="K429" s="211">
        <f>Таблица64[[#This Row],[Заказ коробок ]]*Таблица64[[#This Row],[Кол-во шт в коробке]]</f>
        <v>0</v>
      </c>
      <c r="L429" s="212">
        <f>Таблица64[[#This Row],[Общее кол-во шт]]*Таблица64[[#This Row],[Оптовая цена KRW                       за 1шт]]</f>
        <v>0</v>
      </c>
      <c r="M429" s="227" t="str">
        <f>IFERROR(Таблица64[[#This Row],[Общее кол-во шт]]*Таблица64[[#This Row],[Оптовая цена USD                       за 1шт]],"")</f>
        <v/>
      </c>
      <c r="N429" s="319"/>
    </row>
    <row r="430" spans="1:14" ht="22.5" customHeight="1">
      <c r="A430" s="307" t="s">
        <v>24790</v>
      </c>
      <c r="B430" s="313">
        <v>8806194034379</v>
      </c>
      <c r="C430" s="314" t="s">
        <v>26529</v>
      </c>
      <c r="D430" s="315" t="s">
        <v>24221</v>
      </c>
      <c r="E430" s="43">
        <v>18000</v>
      </c>
      <c r="F430" s="226">
        <v>0.48</v>
      </c>
      <c r="G430" s="316">
        <v>6</v>
      </c>
      <c r="H430" s="317">
        <f>Таблица64[[#This Row],[Розничная цена KRW]]*Таблица64[[#This Row],[Коэфициент стоимости]]</f>
        <v>8640</v>
      </c>
      <c r="I430" s="210" t="str">
        <f>IF($H$1="","Введите курс",Таблица64[[#This Row],[Оптовая цена KRW                       за 1шт]]/$H$1)</f>
        <v>Введите курс</v>
      </c>
      <c r="J430" s="318"/>
      <c r="K430" s="211">
        <f>Таблица64[[#This Row],[Заказ коробок ]]*Таблица64[[#This Row],[Кол-во шт в коробке]]</f>
        <v>0</v>
      </c>
      <c r="L430" s="212">
        <f>Таблица64[[#This Row],[Общее кол-во шт]]*Таблица64[[#This Row],[Оптовая цена KRW                       за 1шт]]</f>
        <v>0</v>
      </c>
      <c r="M430" s="227" t="str">
        <f>IFERROR(Таблица64[[#This Row],[Общее кол-во шт]]*Таблица64[[#This Row],[Оптовая цена USD                       за 1шт]],"")</f>
        <v/>
      </c>
      <c r="N430" s="319"/>
    </row>
    <row r="431" spans="1:14" ht="22.5" customHeight="1">
      <c r="A431" s="307" t="s">
        <v>24793</v>
      </c>
      <c r="B431" s="313">
        <v>8806194034362</v>
      </c>
      <c r="C431" s="314" t="s">
        <v>26530</v>
      </c>
      <c r="D431" s="315" t="s">
        <v>24223</v>
      </c>
      <c r="E431" s="43">
        <v>18000</v>
      </c>
      <c r="F431" s="226">
        <v>0.48</v>
      </c>
      <c r="G431" s="316">
        <v>6</v>
      </c>
      <c r="H431" s="317">
        <f>Таблица64[[#This Row],[Розничная цена KRW]]*Таблица64[[#This Row],[Коэфициент стоимости]]</f>
        <v>8640</v>
      </c>
      <c r="I431" s="210" t="str">
        <f>IF($H$1="","Введите курс",Таблица64[[#This Row],[Оптовая цена KRW                       за 1шт]]/$H$1)</f>
        <v>Введите курс</v>
      </c>
      <c r="J431" s="318"/>
      <c r="K431" s="211">
        <f>Таблица64[[#This Row],[Заказ коробок ]]*Таблица64[[#This Row],[Кол-во шт в коробке]]</f>
        <v>0</v>
      </c>
      <c r="L431" s="212">
        <f>Таблица64[[#This Row],[Общее кол-во шт]]*Таблица64[[#This Row],[Оптовая цена KRW                       за 1шт]]</f>
        <v>0</v>
      </c>
      <c r="M431" s="227" t="str">
        <f>IFERROR(Таблица64[[#This Row],[Общее кол-во шт]]*Таблица64[[#This Row],[Оптовая цена USD                       за 1шт]],"")</f>
        <v/>
      </c>
      <c r="N431" s="319"/>
    </row>
    <row r="432" spans="1:14" ht="22.5" customHeight="1">
      <c r="A432" s="307" t="s">
        <v>24796</v>
      </c>
      <c r="B432" s="313">
        <v>8806194034386</v>
      </c>
      <c r="C432" s="314" t="s">
        <v>26531</v>
      </c>
      <c r="D432" s="315" t="s">
        <v>24225</v>
      </c>
      <c r="E432" s="43">
        <v>18000</v>
      </c>
      <c r="F432" s="226">
        <v>0.48</v>
      </c>
      <c r="G432" s="316">
        <v>6</v>
      </c>
      <c r="H432" s="317">
        <f>Таблица64[[#This Row],[Розничная цена KRW]]*Таблица64[[#This Row],[Коэфициент стоимости]]</f>
        <v>8640</v>
      </c>
      <c r="I432" s="210" t="str">
        <f>IF($H$1="","Введите курс",Таблица64[[#This Row],[Оптовая цена KRW                       за 1шт]]/$H$1)</f>
        <v>Введите курс</v>
      </c>
      <c r="J432" s="318"/>
      <c r="K432" s="211">
        <f>Таблица64[[#This Row],[Заказ коробок ]]*Таблица64[[#This Row],[Кол-во шт в коробке]]</f>
        <v>0</v>
      </c>
      <c r="L432" s="212">
        <f>Таблица64[[#This Row],[Общее кол-во шт]]*Таблица64[[#This Row],[Оптовая цена KRW                       за 1шт]]</f>
        <v>0</v>
      </c>
      <c r="M432" s="227" t="str">
        <f>IFERROR(Таблица64[[#This Row],[Общее кол-во шт]]*Таблица64[[#This Row],[Оптовая цена USD                       за 1шт]],"")</f>
        <v/>
      </c>
      <c r="N432" s="319"/>
    </row>
    <row r="433" spans="1:14" ht="22.5" customHeight="1">
      <c r="A433" s="307" t="s">
        <v>24798</v>
      </c>
      <c r="B433" s="313">
        <v>8806194034355</v>
      </c>
      <c r="C433" s="314" t="s">
        <v>26532</v>
      </c>
      <c r="D433" s="315" t="s">
        <v>24219</v>
      </c>
      <c r="E433" s="43">
        <v>18000</v>
      </c>
      <c r="F433" s="226">
        <v>0.48</v>
      </c>
      <c r="G433" s="316">
        <v>6</v>
      </c>
      <c r="H433" s="317">
        <f>Таблица64[[#This Row],[Розничная цена KRW]]*Таблица64[[#This Row],[Коэфициент стоимости]]</f>
        <v>8640</v>
      </c>
      <c r="I433" s="210" t="str">
        <f>IF($H$1="","Введите курс",Таблица64[[#This Row],[Оптовая цена KRW                       за 1шт]]/$H$1)</f>
        <v>Введите курс</v>
      </c>
      <c r="J433" s="318"/>
      <c r="K433" s="211">
        <f>Таблица64[[#This Row],[Заказ коробок ]]*Таблица64[[#This Row],[Кол-во шт в коробке]]</f>
        <v>0</v>
      </c>
      <c r="L433" s="212">
        <f>Таблица64[[#This Row],[Общее кол-во шт]]*Таблица64[[#This Row],[Оптовая цена KRW                       за 1шт]]</f>
        <v>0</v>
      </c>
      <c r="M433" s="227" t="str">
        <f>IFERROR(Таблица64[[#This Row],[Общее кол-во шт]]*Таблица64[[#This Row],[Оптовая цена USD                       за 1шт]],"")</f>
        <v/>
      </c>
      <c r="N433" s="319"/>
    </row>
    <row r="434" spans="1:14" ht="22.5" customHeight="1">
      <c r="A434" s="307" t="s">
        <v>24800</v>
      </c>
      <c r="B434" s="313">
        <v>8806194034331</v>
      </c>
      <c r="C434" s="314" t="s">
        <v>26533</v>
      </c>
      <c r="D434" s="315" t="s">
        <v>26534</v>
      </c>
      <c r="E434" s="43">
        <v>19800</v>
      </c>
      <c r="F434" s="226">
        <v>0.48</v>
      </c>
      <c r="G434" s="316">
        <v>6</v>
      </c>
      <c r="H434" s="317">
        <f>Таблица64[[#This Row],[Розничная цена KRW]]*Таблица64[[#This Row],[Коэфициент стоимости]]</f>
        <v>9504</v>
      </c>
      <c r="I434" s="210" t="str">
        <f>IF($H$1="","Введите курс",Таблица64[[#This Row],[Оптовая цена KRW                       за 1шт]]/$H$1)</f>
        <v>Введите курс</v>
      </c>
      <c r="J434" s="318"/>
      <c r="K434" s="211">
        <f>Таблица64[[#This Row],[Заказ коробок ]]*Таблица64[[#This Row],[Кол-во шт в коробке]]</f>
        <v>0</v>
      </c>
      <c r="L434" s="212">
        <f>Таблица64[[#This Row],[Общее кол-во шт]]*Таблица64[[#This Row],[Оптовая цена KRW                       за 1шт]]</f>
        <v>0</v>
      </c>
      <c r="M434" s="227" t="str">
        <f>IFERROR(Таблица64[[#This Row],[Общее кол-во шт]]*Таблица64[[#This Row],[Оптовая цена USD                       за 1шт]],"")</f>
        <v/>
      </c>
      <c r="N434" s="319"/>
    </row>
    <row r="435" spans="1:14" ht="22.5" customHeight="1">
      <c r="A435" s="307" t="s">
        <v>24802</v>
      </c>
      <c r="B435" s="313">
        <v>8806194034317</v>
      </c>
      <c r="C435" s="314" t="s">
        <v>26535</v>
      </c>
      <c r="D435" s="315" t="s">
        <v>26536</v>
      </c>
      <c r="E435" s="43">
        <v>19800</v>
      </c>
      <c r="F435" s="226">
        <v>0.48</v>
      </c>
      <c r="G435" s="316">
        <v>6</v>
      </c>
      <c r="H435" s="317">
        <f>Таблица64[[#This Row],[Розничная цена KRW]]*Таблица64[[#This Row],[Коэфициент стоимости]]</f>
        <v>9504</v>
      </c>
      <c r="I435" s="210" t="str">
        <f>IF($H$1="","Введите курс",Таблица64[[#This Row],[Оптовая цена KRW                       за 1шт]]/$H$1)</f>
        <v>Введите курс</v>
      </c>
      <c r="J435" s="318"/>
      <c r="K435" s="211">
        <f>Таблица64[[#This Row],[Заказ коробок ]]*Таблица64[[#This Row],[Кол-во шт в коробке]]</f>
        <v>0</v>
      </c>
      <c r="L435" s="212">
        <f>Таблица64[[#This Row],[Общее кол-во шт]]*Таблица64[[#This Row],[Оптовая цена KRW                       за 1шт]]</f>
        <v>0</v>
      </c>
      <c r="M435" s="227" t="str">
        <f>IFERROR(Таблица64[[#This Row],[Общее кол-во шт]]*Таблица64[[#This Row],[Оптовая цена USD                       за 1шт]],"")</f>
        <v/>
      </c>
      <c r="N435" s="319"/>
    </row>
    <row r="436" spans="1:14" ht="22.5" customHeight="1">
      <c r="A436" s="307" t="s">
        <v>24804</v>
      </c>
      <c r="B436" s="313">
        <v>8806194034300</v>
      </c>
      <c r="C436" s="314" t="s">
        <v>26537</v>
      </c>
      <c r="D436" s="315" t="s">
        <v>26538</v>
      </c>
      <c r="E436" s="43">
        <v>19800</v>
      </c>
      <c r="F436" s="226">
        <v>0.48</v>
      </c>
      <c r="G436" s="316">
        <v>6</v>
      </c>
      <c r="H436" s="317">
        <f>Таблица64[[#This Row],[Розничная цена KRW]]*Таблица64[[#This Row],[Коэфициент стоимости]]</f>
        <v>9504</v>
      </c>
      <c r="I436" s="210" t="str">
        <f>IF($H$1="","Введите курс",Таблица64[[#This Row],[Оптовая цена KRW                       за 1шт]]/$H$1)</f>
        <v>Введите курс</v>
      </c>
      <c r="J436" s="318"/>
      <c r="K436" s="211">
        <f>Таблица64[[#This Row],[Заказ коробок ]]*Таблица64[[#This Row],[Кол-во шт в коробке]]</f>
        <v>0</v>
      </c>
      <c r="L436" s="212">
        <f>Таблица64[[#This Row],[Общее кол-во шт]]*Таблица64[[#This Row],[Оптовая цена KRW                       за 1шт]]</f>
        <v>0</v>
      </c>
      <c r="M436" s="227" t="str">
        <f>IFERROR(Таблица64[[#This Row],[Общее кол-во шт]]*Таблица64[[#This Row],[Оптовая цена USD                       за 1шт]],"")</f>
        <v/>
      </c>
      <c r="N436" s="319"/>
    </row>
    <row r="437" spans="1:14" ht="22.5" customHeight="1">
      <c r="A437" s="307" t="s">
        <v>24806</v>
      </c>
      <c r="B437" s="313">
        <v>8806194030623</v>
      </c>
      <c r="C437" s="314" t="s">
        <v>26539</v>
      </c>
      <c r="D437" s="315" t="s">
        <v>26540</v>
      </c>
      <c r="E437" s="43">
        <v>24500</v>
      </c>
      <c r="F437" s="226">
        <v>0.48</v>
      </c>
      <c r="G437" s="316">
        <v>6</v>
      </c>
      <c r="H437" s="317">
        <f>Таблица64[[#This Row],[Розничная цена KRW]]*Таблица64[[#This Row],[Коэфициент стоимости]]</f>
        <v>11760</v>
      </c>
      <c r="I437" s="210" t="str">
        <f>IF($H$1="","Введите курс",Таблица64[[#This Row],[Оптовая цена KRW                       за 1шт]]/$H$1)</f>
        <v>Введите курс</v>
      </c>
      <c r="J437" s="318"/>
      <c r="K437" s="211">
        <f>Таблица64[[#This Row],[Заказ коробок ]]*Таблица64[[#This Row],[Кол-во шт в коробке]]</f>
        <v>0</v>
      </c>
      <c r="L437" s="212">
        <f>Таблица64[[#This Row],[Общее кол-во шт]]*Таблица64[[#This Row],[Оптовая цена KRW                       за 1шт]]</f>
        <v>0</v>
      </c>
      <c r="M437" s="227" t="str">
        <f>IFERROR(Таблица64[[#This Row],[Общее кол-во шт]]*Таблица64[[#This Row],[Оптовая цена USD                       за 1шт]],"")</f>
        <v/>
      </c>
      <c r="N437" s="319"/>
    </row>
    <row r="438" spans="1:14" ht="22.5" customHeight="1">
      <c r="A438" s="307" t="s">
        <v>24809</v>
      </c>
      <c r="B438" s="313">
        <v>8806194029924</v>
      </c>
      <c r="C438" s="314" t="s">
        <v>26541</v>
      </c>
      <c r="D438" s="315" t="s">
        <v>23962</v>
      </c>
      <c r="E438" s="43">
        <v>12800</v>
      </c>
      <c r="F438" s="226">
        <v>0.48</v>
      </c>
      <c r="G438" s="316">
        <v>6</v>
      </c>
      <c r="H438" s="317">
        <f>Таблица64[[#This Row],[Розничная цена KRW]]*Таблица64[[#This Row],[Коэфициент стоимости]]</f>
        <v>6144</v>
      </c>
      <c r="I438" s="210" t="str">
        <f>IF($H$1="","Введите курс",Таблица64[[#This Row],[Оптовая цена KRW                       за 1шт]]/$H$1)</f>
        <v>Введите курс</v>
      </c>
      <c r="J438" s="318"/>
      <c r="K438" s="211">
        <f>Таблица64[[#This Row],[Заказ коробок ]]*Таблица64[[#This Row],[Кол-во шт в коробке]]</f>
        <v>0</v>
      </c>
      <c r="L438" s="212">
        <f>Таблица64[[#This Row],[Общее кол-во шт]]*Таблица64[[#This Row],[Оптовая цена KRW                       за 1шт]]</f>
        <v>0</v>
      </c>
      <c r="M438" s="227" t="str">
        <f>IFERROR(Таблица64[[#This Row],[Общее кол-во шт]]*Таблица64[[#This Row],[Оптовая цена USD                       за 1шт]],"")</f>
        <v/>
      </c>
      <c r="N438" s="319"/>
    </row>
    <row r="439" spans="1:14" ht="22.5" customHeight="1">
      <c r="A439" s="307" t="s">
        <v>24811</v>
      </c>
      <c r="B439" s="313">
        <v>8806194029931</v>
      </c>
      <c r="C439" s="314" t="s">
        <v>26542</v>
      </c>
      <c r="D439" s="315" t="s">
        <v>23964</v>
      </c>
      <c r="E439" s="43">
        <v>12800</v>
      </c>
      <c r="F439" s="226">
        <v>0.48</v>
      </c>
      <c r="G439" s="316">
        <v>6</v>
      </c>
      <c r="H439" s="317">
        <f>Таблица64[[#This Row],[Розничная цена KRW]]*Таблица64[[#This Row],[Коэфициент стоимости]]</f>
        <v>6144</v>
      </c>
      <c r="I439" s="210" t="str">
        <f>IF($H$1="","Введите курс",Таблица64[[#This Row],[Оптовая цена KRW                       за 1шт]]/$H$1)</f>
        <v>Введите курс</v>
      </c>
      <c r="J439" s="318"/>
      <c r="K439" s="211">
        <f>Таблица64[[#This Row],[Заказ коробок ]]*Таблица64[[#This Row],[Кол-во шт в коробке]]</f>
        <v>0</v>
      </c>
      <c r="L439" s="212">
        <f>Таблица64[[#This Row],[Общее кол-во шт]]*Таблица64[[#This Row],[Оптовая цена KRW                       за 1шт]]</f>
        <v>0</v>
      </c>
      <c r="M439" s="227" t="str">
        <f>IFERROR(Таблица64[[#This Row],[Общее кол-во шт]]*Таблица64[[#This Row],[Оптовая цена USD                       за 1шт]],"")</f>
        <v/>
      </c>
      <c r="N439" s="319"/>
    </row>
    <row r="440" spans="1:14" ht="22.5" customHeight="1">
      <c r="A440" s="307" t="s">
        <v>24813</v>
      </c>
      <c r="B440" s="313">
        <v>8806194029917</v>
      </c>
      <c r="C440" s="314" t="s">
        <v>26543</v>
      </c>
      <c r="D440" s="315" t="s">
        <v>23960</v>
      </c>
      <c r="E440" s="43">
        <v>12800</v>
      </c>
      <c r="F440" s="226">
        <v>0.48</v>
      </c>
      <c r="G440" s="316">
        <v>6</v>
      </c>
      <c r="H440" s="317">
        <f>Таблица64[[#This Row],[Розничная цена KRW]]*Таблица64[[#This Row],[Коэфициент стоимости]]</f>
        <v>6144</v>
      </c>
      <c r="I440" s="210" t="str">
        <f>IF($H$1="","Введите курс",Таблица64[[#This Row],[Оптовая цена KRW                       за 1шт]]/$H$1)</f>
        <v>Введите курс</v>
      </c>
      <c r="J440" s="318"/>
      <c r="K440" s="211">
        <f>Таблица64[[#This Row],[Заказ коробок ]]*Таблица64[[#This Row],[Кол-во шт в коробке]]</f>
        <v>0</v>
      </c>
      <c r="L440" s="212">
        <f>Таблица64[[#This Row],[Общее кол-во шт]]*Таблица64[[#This Row],[Оптовая цена KRW                       за 1шт]]</f>
        <v>0</v>
      </c>
      <c r="M440" s="227" t="str">
        <f>IFERROR(Таблица64[[#This Row],[Общее кол-во шт]]*Таблица64[[#This Row],[Оптовая цена USD                       за 1шт]],"")</f>
        <v/>
      </c>
      <c r="N440" s="319"/>
    </row>
    <row r="441" spans="1:14" ht="22.5" customHeight="1">
      <c r="A441" s="307" t="s">
        <v>24815</v>
      </c>
      <c r="B441" s="313">
        <v>8806194033679</v>
      </c>
      <c r="C441" s="314" t="s">
        <v>26544</v>
      </c>
      <c r="D441" s="315" t="s">
        <v>26545</v>
      </c>
      <c r="E441" s="43">
        <v>9000</v>
      </c>
      <c r="F441" s="226">
        <v>0.48</v>
      </c>
      <c r="G441" s="316">
        <v>6</v>
      </c>
      <c r="H441" s="317">
        <f>Таблица64[[#This Row],[Розничная цена KRW]]*Таблица64[[#This Row],[Коэфициент стоимости]]</f>
        <v>4320</v>
      </c>
      <c r="I441" s="210" t="str">
        <f>IF($H$1="","Введите курс",Таблица64[[#This Row],[Оптовая цена KRW                       за 1шт]]/$H$1)</f>
        <v>Введите курс</v>
      </c>
      <c r="J441" s="318"/>
      <c r="K441" s="211">
        <f>Таблица64[[#This Row],[Заказ коробок ]]*Таблица64[[#This Row],[Кол-во шт в коробке]]</f>
        <v>0</v>
      </c>
      <c r="L441" s="212">
        <f>Таблица64[[#This Row],[Общее кол-во шт]]*Таблица64[[#This Row],[Оптовая цена KRW                       за 1шт]]</f>
        <v>0</v>
      </c>
      <c r="M441" s="227" t="str">
        <f>IFERROR(Таблица64[[#This Row],[Общее кол-во шт]]*Таблица64[[#This Row],[Оптовая цена USD                       за 1шт]],"")</f>
        <v/>
      </c>
      <c r="N441" s="319"/>
    </row>
    <row r="442" spans="1:14" ht="22.5" customHeight="1">
      <c r="A442" s="307" t="s">
        <v>24818</v>
      </c>
      <c r="B442" s="313">
        <v>8806194012032</v>
      </c>
      <c r="C442" s="314" t="s">
        <v>26546</v>
      </c>
      <c r="D442" s="315" t="s">
        <v>26547</v>
      </c>
      <c r="E442" s="43">
        <v>15000</v>
      </c>
      <c r="F442" s="226">
        <v>0.48</v>
      </c>
      <c r="G442" s="316">
        <v>6</v>
      </c>
      <c r="H442" s="317">
        <f>Таблица64[[#This Row],[Розничная цена KRW]]*Таблица64[[#This Row],[Коэфициент стоимости]]</f>
        <v>7200</v>
      </c>
      <c r="I442" s="210" t="str">
        <f>IF($H$1="","Введите курс",Таблица64[[#This Row],[Оптовая цена KRW                       за 1шт]]/$H$1)</f>
        <v>Введите курс</v>
      </c>
      <c r="J442" s="318"/>
      <c r="K442" s="211">
        <f>Таблица64[[#This Row],[Заказ коробок ]]*Таблица64[[#This Row],[Кол-во шт в коробке]]</f>
        <v>0</v>
      </c>
      <c r="L442" s="212">
        <f>Таблица64[[#This Row],[Общее кол-во шт]]*Таблица64[[#This Row],[Оптовая цена KRW                       за 1шт]]</f>
        <v>0</v>
      </c>
      <c r="M442" s="227" t="str">
        <f>IFERROR(Таблица64[[#This Row],[Общее кол-во шт]]*Таблица64[[#This Row],[Оптовая цена USD                       за 1шт]],"")</f>
        <v/>
      </c>
      <c r="N442" s="319"/>
    </row>
    <row r="443" spans="1:14" ht="22.5" customHeight="1">
      <c r="A443" s="307" t="s">
        <v>24821</v>
      </c>
      <c r="B443" s="313">
        <v>8806194028927</v>
      </c>
      <c r="C443" s="314" t="s">
        <v>26548</v>
      </c>
      <c r="D443" s="315" t="s">
        <v>26549</v>
      </c>
      <c r="E443" s="43">
        <v>10800</v>
      </c>
      <c r="F443" s="226">
        <v>0.48</v>
      </c>
      <c r="G443" s="316">
        <v>6</v>
      </c>
      <c r="H443" s="317">
        <f>Таблица64[[#This Row],[Розничная цена KRW]]*Таблица64[[#This Row],[Коэфициент стоимости]]</f>
        <v>5184</v>
      </c>
      <c r="I443" s="210" t="str">
        <f>IF($H$1="","Введите курс",Таблица64[[#This Row],[Оптовая цена KRW                       за 1шт]]/$H$1)</f>
        <v>Введите курс</v>
      </c>
      <c r="J443" s="318"/>
      <c r="K443" s="211">
        <f>Таблица64[[#This Row],[Заказ коробок ]]*Таблица64[[#This Row],[Кол-во шт в коробке]]</f>
        <v>0</v>
      </c>
      <c r="L443" s="212">
        <f>Таблица64[[#This Row],[Общее кол-во шт]]*Таблица64[[#This Row],[Оптовая цена KRW                       за 1шт]]</f>
        <v>0</v>
      </c>
      <c r="M443" s="227" t="str">
        <f>IFERROR(Таблица64[[#This Row],[Общее кол-во шт]]*Таблица64[[#This Row],[Оптовая цена USD                       за 1шт]],"")</f>
        <v/>
      </c>
      <c r="N443" s="319"/>
    </row>
    <row r="444" spans="1:14" ht="22.5" customHeight="1">
      <c r="A444" s="307" t="s">
        <v>24824</v>
      </c>
      <c r="B444" s="313">
        <v>8806194028934</v>
      </c>
      <c r="C444" s="314" t="s">
        <v>26550</v>
      </c>
      <c r="D444" s="315" t="s">
        <v>26551</v>
      </c>
      <c r="E444" s="43">
        <v>10800</v>
      </c>
      <c r="F444" s="226">
        <v>0.48</v>
      </c>
      <c r="G444" s="316">
        <v>6</v>
      </c>
      <c r="H444" s="317">
        <f>Таблица64[[#This Row],[Розничная цена KRW]]*Таблица64[[#This Row],[Коэфициент стоимости]]</f>
        <v>5184</v>
      </c>
      <c r="I444" s="210" t="str">
        <f>IF($H$1="","Введите курс",Таблица64[[#This Row],[Оптовая цена KRW                       за 1шт]]/$H$1)</f>
        <v>Введите курс</v>
      </c>
      <c r="J444" s="318"/>
      <c r="K444" s="211">
        <f>Таблица64[[#This Row],[Заказ коробок ]]*Таблица64[[#This Row],[Кол-во шт в коробке]]</f>
        <v>0</v>
      </c>
      <c r="L444" s="212">
        <f>Таблица64[[#This Row],[Общее кол-во шт]]*Таблица64[[#This Row],[Оптовая цена KRW                       за 1шт]]</f>
        <v>0</v>
      </c>
      <c r="M444" s="227" t="str">
        <f>IFERROR(Таблица64[[#This Row],[Общее кол-во шт]]*Таблица64[[#This Row],[Оптовая цена USD                       за 1шт]],"")</f>
        <v/>
      </c>
      <c r="N444" s="319"/>
    </row>
    <row r="445" spans="1:14" ht="22.5" customHeight="1">
      <c r="A445" s="307" t="s">
        <v>24826</v>
      </c>
      <c r="B445" s="313">
        <v>8806194028958</v>
      </c>
      <c r="C445" s="314" t="s">
        <v>26552</v>
      </c>
      <c r="D445" s="315" t="s">
        <v>26553</v>
      </c>
      <c r="E445" s="43">
        <v>10800</v>
      </c>
      <c r="F445" s="226">
        <v>0.48</v>
      </c>
      <c r="G445" s="316">
        <v>6</v>
      </c>
      <c r="H445" s="317">
        <f>Таблица64[[#This Row],[Розничная цена KRW]]*Таблица64[[#This Row],[Коэфициент стоимости]]</f>
        <v>5184</v>
      </c>
      <c r="I445" s="210" t="str">
        <f>IF($H$1="","Введите курс",Таблица64[[#This Row],[Оптовая цена KRW                       за 1шт]]/$H$1)</f>
        <v>Введите курс</v>
      </c>
      <c r="J445" s="318"/>
      <c r="K445" s="211">
        <f>Таблица64[[#This Row],[Заказ коробок ]]*Таблица64[[#This Row],[Кол-во шт в коробке]]</f>
        <v>0</v>
      </c>
      <c r="L445" s="212">
        <f>Таблица64[[#This Row],[Общее кол-во шт]]*Таблица64[[#This Row],[Оптовая цена KRW                       за 1шт]]</f>
        <v>0</v>
      </c>
      <c r="M445" s="227" t="str">
        <f>IFERROR(Таблица64[[#This Row],[Общее кол-во шт]]*Таблица64[[#This Row],[Оптовая цена USD                       за 1шт]],"")</f>
        <v/>
      </c>
      <c r="N445" s="319"/>
    </row>
    <row r="446" spans="1:14" ht="22.5" customHeight="1">
      <c r="A446" s="307" t="s">
        <v>24829</v>
      </c>
      <c r="B446" s="313">
        <v>8806194028972</v>
      </c>
      <c r="C446" s="314" t="s">
        <v>26554</v>
      </c>
      <c r="D446" s="315" t="s">
        <v>26555</v>
      </c>
      <c r="E446" s="43">
        <v>10800</v>
      </c>
      <c r="F446" s="226">
        <v>0.48</v>
      </c>
      <c r="G446" s="316">
        <v>6</v>
      </c>
      <c r="H446" s="317">
        <f>Таблица64[[#This Row],[Розничная цена KRW]]*Таблица64[[#This Row],[Коэфициент стоимости]]</f>
        <v>5184</v>
      </c>
      <c r="I446" s="210" t="str">
        <f>IF($H$1="","Введите курс",Таблица64[[#This Row],[Оптовая цена KRW                       за 1шт]]/$H$1)</f>
        <v>Введите курс</v>
      </c>
      <c r="J446" s="318"/>
      <c r="K446" s="211">
        <f>Таблица64[[#This Row],[Заказ коробок ]]*Таблица64[[#This Row],[Кол-во шт в коробке]]</f>
        <v>0</v>
      </c>
      <c r="L446" s="212">
        <f>Таблица64[[#This Row],[Общее кол-во шт]]*Таблица64[[#This Row],[Оптовая цена KRW                       за 1шт]]</f>
        <v>0</v>
      </c>
      <c r="M446" s="227" t="str">
        <f>IFERROR(Таблица64[[#This Row],[Общее кол-во шт]]*Таблица64[[#This Row],[Оптовая цена USD                       за 1шт]],"")</f>
        <v/>
      </c>
      <c r="N446" s="319"/>
    </row>
    <row r="447" spans="1:14" ht="22.5" customHeight="1">
      <c r="A447" s="307" t="s">
        <v>24830</v>
      </c>
      <c r="B447" s="313">
        <v>8806194028989</v>
      </c>
      <c r="C447" s="314" t="s">
        <v>26556</v>
      </c>
      <c r="D447" s="315" t="s">
        <v>26557</v>
      </c>
      <c r="E447" s="43">
        <v>10800</v>
      </c>
      <c r="F447" s="226">
        <v>0.48</v>
      </c>
      <c r="G447" s="316">
        <v>6</v>
      </c>
      <c r="H447" s="317">
        <f>Таблица64[[#This Row],[Розничная цена KRW]]*Таблица64[[#This Row],[Коэфициент стоимости]]</f>
        <v>5184</v>
      </c>
      <c r="I447" s="210" t="str">
        <f>IF($H$1="","Введите курс",Таблица64[[#This Row],[Оптовая цена KRW                       за 1шт]]/$H$1)</f>
        <v>Введите курс</v>
      </c>
      <c r="J447" s="318"/>
      <c r="K447" s="211">
        <f>Таблица64[[#This Row],[Заказ коробок ]]*Таблица64[[#This Row],[Кол-во шт в коробке]]</f>
        <v>0</v>
      </c>
      <c r="L447" s="212">
        <f>Таблица64[[#This Row],[Общее кол-во шт]]*Таблица64[[#This Row],[Оптовая цена KRW                       за 1шт]]</f>
        <v>0</v>
      </c>
      <c r="M447" s="227" t="str">
        <f>IFERROR(Таблица64[[#This Row],[Общее кол-во шт]]*Таблица64[[#This Row],[Оптовая цена USD                       за 1шт]],"")</f>
        <v/>
      </c>
      <c r="N447" s="319"/>
    </row>
    <row r="448" spans="1:14" ht="22.5" customHeight="1">
      <c r="A448" s="307" t="s">
        <v>24833</v>
      </c>
      <c r="B448" s="313">
        <v>8806194029009</v>
      </c>
      <c r="C448" s="314" t="s">
        <v>26558</v>
      </c>
      <c r="D448" s="315" t="s">
        <v>26559</v>
      </c>
      <c r="E448" s="43">
        <v>10800</v>
      </c>
      <c r="F448" s="226">
        <v>0.48</v>
      </c>
      <c r="G448" s="316">
        <v>6</v>
      </c>
      <c r="H448" s="317">
        <f>Таблица64[[#This Row],[Розничная цена KRW]]*Таблица64[[#This Row],[Коэфициент стоимости]]</f>
        <v>5184</v>
      </c>
      <c r="I448" s="210" t="str">
        <f>IF($H$1="","Введите курс",Таблица64[[#This Row],[Оптовая цена KRW                       за 1шт]]/$H$1)</f>
        <v>Введите курс</v>
      </c>
      <c r="J448" s="318"/>
      <c r="K448" s="211">
        <f>Таблица64[[#This Row],[Заказ коробок ]]*Таблица64[[#This Row],[Кол-во шт в коробке]]</f>
        <v>0</v>
      </c>
      <c r="L448" s="212">
        <f>Таблица64[[#This Row],[Общее кол-во шт]]*Таблица64[[#This Row],[Оптовая цена KRW                       за 1шт]]</f>
        <v>0</v>
      </c>
      <c r="M448" s="227" t="str">
        <f>IFERROR(Таблица64[[#This Row],[Общее кол-во шт]]*Таблица64[[#This Row],[Оптовая цена USD                       за 1шт]],"")</f>
        <v/>
      </c>
      <c r="N448" s="319"/>
    </row>
    <row r="449" spans="1:14" ht="22.5" customHeight="1">
      <c r="A449" s="307" t="s">
        <v>24835</v>
      </c>
      <c r="B449" s="313">
        <v>8806194025056</v>
      </c>
      <c r="C449" s="314" t="s">
        <v>25477</v>
      </c>
      <c r="D449" s="315" t="s">
        <v>25478</v>
      </c>
      <c r="E449" s="43">
        <v>9800</v>
      </c>
      <c r="F449" s="226">
        <v>0.48</v>
      </c>
      <c r="G449" s="316">
        <v>6</v>
      </c>
      <c r="H449" s="317">
        <f>Таблица64[[#This Row],[Розничная цена KRW]]*Таблица64[[#This Row],[Коэфициент стоимости]]</f>
        <v>4704</v>
      </c>
      <c r="I449" s="210" t="str">
        <f>IF($H$1="","Введите курс",Таблица64[[#This Row],[Оптовая цена KRW                       за 1шт]]/$H$1)</f>
        <v>Введите курс</v>
      </c>
      <c r="J449" s="318"/>
      <c r="K449" s="211">
        <f>Таблица64[[#This Row],[Заказ коробок ]]*Таблица64[[#This Row],[Кол-во шт в коробке]]</f>
        <v>0</v>
      </c>
      <c r="L449" s="212">
        <f>Таблица64[[#This Row],[Общее кол-во шт]]*Таблица64[[#This Row],[Оптовая цена KRW                       за 1шт]]</f>
        <v>0</v>
      </c>
      <c r="M449" s="227" t="str">
        <f>IFERROR(Таблица64[[#This Row],[Общее кол-во шт]]*Таблица64[[#This Row],[Оптовая цена USD                       за 1шт]],"")</f>
        <v/>
      </c>
      <c r="N449" s="319"/>
    </row>
    <row r="450" spans="1:14" ht="22.5" customHeight="1">
      <c r="A450" s="307" t="s">
        <v>24836</v>
      </c>
      <c r="B450" s="313">
        <v>8806194026084</v>
      </c>
      <c r="C450" s="314" t="s">
        <v>24408</v>
      </c>
      <c r="D450" s="315" t="s">
        <v>24409</v>
      </c>
      <c r="E450" s="43">
        <v>2700</v>
      </c>
      <c r="F450" s="226">
        <v>0.48</v>
      </c>
      <c r="G450" s="316">
        <v>12</v>
      </c>
      <c r="H450" s="317">
        <f>Таблица64[[#This Row],[Розничная цена KRW]]*Таблица64[[#This Row],[Коэфициент стоимости]]</f>
        <v>1296</v>
      </c>
      <c r="I450" s="210" t="str">
        <f>IF($H$1="","Введите курс",Таблица64[[#This Row],[Оптовая цена KRW                       за 1шт]]/$H$1)</f>
        <v>Введите курс</v>
      </c>
      <c r="J450" s="318"/>
      <c r="K450" s="211">
        <f>Таблица64[[#This Row],[Заказ коробок ]]*Таблица64[[#This Row],[Кол-во шт в коробке]]</f>
        <v>0</v>
      </c>
      <c r="L450" s="212">
        <f>Таблица64[[#This Row],[Общее кол-во шт]]*Таблица64[[#This Row],[Оптовая цена KRW                       за 1шт]]</f>
        <v>0</v>
      </c>
      <c r="M450" s="227" t="str">
        <f>IFERROR(Таблица64[[#This Row],[Общее кол-во шт]]*Таблица64[[#This Row],[Оптовая цена USD                       за 1шт]],"")</f>
        <v/>
      </c>
      <c r="N450" s="319"/>
    </row>
    <row r="451" spans="1:14" ht="22.5" customHeight="1">
      <c r="A451" s="307" t="s">
        <v>24837</v>
      </c>
      <c r="B451" s="313">
        <v>8806194026091</v>
      </c>
      <c r="C451" s="314" t="s">
        <v>24411</v>
      </c>
      <c r="D451" s="315" t="s">
        <v>24412</v>
      </c>
      <c r="E451" s="43">
        <v>2700</v>
      </c>
      <c r="F451" s="226">
        <v>0.48</v>
      </c>
      <c r="G451" s="316">
        <v>12</v>
      </c>
      <c r="H451" s="317">
        <f>Таблица64[[#This Row],[Розничная цена KRW]]*Таблица64[[#This Row],[Коэфициент стоимости]]</f>
        <v>1296</v>
      </c>
      <c r="I451" s="210" t="str">
        <f>IF($H$1="","Введите курс",Таблица64[[#This Row],[Оптовая цена KRW                       за 1шт]]/$H$1)</f>
        <v>Введите курс</v>
      </c>
      <c r="J451" s="318"/>
      <c r="K451" s="211">
        <f>Таблица64[[#This Row],[Заказ коробок ]]*Таблица64[[#This Row],[Кол-во шт в коробке]]</f>
        <v>0</v>
      </c>
      <c r="L451" s="212">
        <f>Таблица64[[#This Row],[Общее кол-во шт]]*Таблица64[[#This Row],[Оптовая цена KRW                       за 1шт]]</f>
        <v>0</v>
      </c>
      <c r="M451" s="227" t="str">
        <f>IFERROR(Таблица64[[#This Row],[Общее кол-во шт]]*Таблица64[[#This Row],[Оптовая цена USD                       за 1шт]],"")</f>
        <v/>
      </c>
      <c r="N451" s="319"/>
    </row>
    <row r="452" spans="1:14" ht="22.5" customHeight="1">
      <c r="A452" s="307" t="s">
        <v>24839</v>
      </c>
      <c r="B452" s="313">
        <v>8806194026107</v>
      </c>
      <c r="C452" s="314" t="s">
        <v>24414</v>
      </c>
      <c r="D452" s="315" t="s">
        <v>24415</v>
      </c>
      <c r="E452" s="43">
        <v>2700</v>
      </c>
      <c r="F452" s="226">
        <v>0.48</v>
      </c>
      <c r="G452" s="316">
        <v>12</v>
      </c>
      <c r="H452" s="317">
        <f>Таблица64[[#This Row],[Розничная цена KRW]]*Таблица64[[#This Row],[Коэфициент стоимости]]</f>
        <v>1296</v>
      </c>
      <c r="I452" s="210" t="str">
        <f>IF($H$1="","Введите курс",Таблица64[[#This Row],[Оптовая цена KRW                       за 1шт]]/$H$1)</f>
        <v>Введите курс</v>
      </c>
      <c r="J452" s="318"/>
      <c r="K452" s="211">
        <f>Таблица64[[#This Row],[Заказ коробок ]]*Таблица64[[#This Row],[Кол-во шт в коробке]]</f>
        <v>0</v>
      </c>
      <c r="L452" s="212">
        <f>Таблица64[[#This Row],[Общее кол-во шт]]*Таблица64[[#This Row],[Оптовая цена KRW                       за 1шт]]</f>
        <v>0</v>
      </c>
      <c r="M452" s="227" t="str">
        <f>IFERROR(Таблица64[[#This Row],[Общее кол-во шт]]*Таблица64[[#This Row],[Оптовая цена USD                       за 1шт]],"")</f>
        <v/>
      </c>
      <c r="N452" s="319"/>
    </row>
    <row r="453" spans="1:14" ht="22.5" customHeight="1">
      <c r="A453" s="307" t="s">
        <v>24842</v>
      </c>
      <c r="B453" s="313">
        <v>8806194026114</v>
      </c>
      <c r="C453" s="314" t="s">
        <v>24417</v>
      </c>
      <c r="D453" s="315" t="s">
        <v>24418</v>
      </c>
      <c r="E453" s="43">
        <v>2700</v>
      </c>
      <c r="F453" s="226">
        <v>0.48</v>
      </c>
      <c r="G453" s="316">
        <v>12</v>
      </c>
      <c r="H453" s="317">
        <f>Таблица64[[#This Row],[Розничная цена KRW]]*Таблица64[[#This Row],[Коэфициент стоимости]]</f>
        <v>1296</v>
      </c>
      <c r="I453" s="210" t="str">
        <f>IF($H$1="","Введите курс",Таблица64[[#This Row],[Оптовая цена KRW                       за 1шт]]/$H$1)</f>
        <v>Введите курс</v>
      </c>
      <c r="J453" s="318"/>
      <c r="K453" s="211">
        <f>Таблица64[[#This Row],[Заказ коробок ]]*Таблица64[[#This Row],[Кол-во шт в коробке]]</f>
        <v>0</v>
      </c>
      <c r="L453" s="212">
        <f>Таблица64[[#This Row],[Общее кол-во шт]]*Таблица64[[#This Row],[Оптовая цена KRW                       за 1шт]]</f>
        <v>0</v>
      </c>
      <c r="M453" s="227" t="str">
        <f>IFERROR(Таблица64[[#This Row],[Общее кол-во шт]]*Таблица64[[#This Row],[Оптовая цена USD                       за 1шт]],"")</f>
        <v/>
      </c>
      <c r="N453" s="319"/>
    </row>
    <row r="454" spans="1:14" ht="22.5" customHeight="1">
      <c r="A454" s="307" t="s">
        <v>24843</v>
      </c>
      <c r="B454" s="313">
        <v>8806194026121</v>
      </c>
      <c r="C454" s="314" t="s">
        <v>24420</v>
      </c>
      <c r="D454" s="315" t="s">
        <v>24421</v>
      </c>
      <c r="E454" s="43">
        <v>2700</v>
      </c>
      <c r="F454" s="226">
        <v>0.48</v>
      </c>
      <c r="G454" s="316">
        <v>12</v>
      </c>
      <c r="H454" s="317">
        <f>Таблица64[[#This Row],[Розничная цена KRW]]*Таблица64[[#This Row],[Коэфициент стоимости]]</f>
        <v>1296</v>
      </c>
      <c r="I454" s="210" t="str">
        <f>IF($H$1="","Введите курс",Таблица64[[#This Row],[Оптовая цена KRW                       за 1шт]]/$H$1)</f>
        <v>Введите курс</v>
      </c>
      <c r="J454" s="318"/>
      <c r="K454" s="211">
        <f>Таблица64[[#This Row],[Заказ коробок ]]*Таблица64[[#This Row],[Кол-во шт в коробке]]</f>
        <v>0</v>
      </c>
      <c r="L454" s="212">
        <f>Таблица64[[#This Row],[Общее кол-во шт]]*Таблица64[[#This Row],[Оптовая цена KRW                       за 1шт]]</f>
        <v>0</v>
      </c>
      <c r="M454" s="227" t="str">
        <f>IFERROR(Таблица64[[#This Row],[Общее кол-во шт]]*Таблица64[[#This Row],[Оптовая цена USD                       за 1шт]],"")</f>
        <v/>
      </c>
      <c r="N454" s="319"/>
    </row>
    <row r="455" spans="1:14" ht="22.5" customHeight="1">
      <c r="A455" s="307" t="s">
        <v>24846</v>
      </c>
      <c r="B455" s="313">
        <v>8806194026138</v>
      </c>
      <c r="C455" s="314" t="s">
        <v>24423</v>
      </c>
      <c r="D455" s="315" t="s">
        <v>24424</v>
      </c>
      <c r="E455" s="43">
        <v>2700</v>
      </c>
      <c r="F455" s="226">
        <v>0.48</v>
      </c>
      <c r="G455" s="316">
        <v>12</v>
      </c>
      <c r="H455" s="317">
        <f>Таблица64[[#This Row],[Розничная цена KRW]]*Таблица64[[#This Row],[Коэфициент стоимости]]</f>
        <v>1296</v>
      </c>
      <c r="I455" s="210" t="str">
        <f>IF($H$1="","Введите курс",Таблица64[[#This Row],[Оптовая цена KRW                       за 1шт]]/$H$1)</f>
        <v>Введите курс</v>
      </c>
      <c r="J455" s="318"/>
      <c r="K455" s="211">
        <f>Таблица64[[#This Row],[Заказ коробок ]]*Таблица64[[#This Row],[Кол-во шт в коробке]]</f>
        <v>0</v>
      </c>
      <c r="L455" s="212">
        <f>Таблица64[[#This Row],[Общее кол-во шт]]*Таблица64[[#This Row],[Оптовая цена KRW                       за 1шт]]</f>
        <v>0</v>
      </c>
      <c r="M455" s="227" t="str">
        <f>IFERROR(Таблица64[[#This Row],[Общее кол-во шт]]*Таблица64[[#This Row],[Оптовая цена USD                       за 1шт]],"")</f>
        <v/>
      </c>
      <c r="N455" s="319"/>
    </row>
    <row r="456" spans="1:14" ht="22.5" customHeight="1">
      <c r="A456" s="307" t="s">
        <v>24848</v>
      </c>
      <c r="B456" s="313">
        <v>8806194030418</v>
      </c>
      <c r="C456" s="314" t="s">
        <v>24108</v>
      </c>
      <c r="D456" s="315" t="s">
        <v>26560</v>
      </c>
      <c r="E456" s="43">
        <v>19000</v>
      </c>
      <c r="F456" s="226">
        <v>0.48</v>
      </c>
      <c r="G456" s="316">
        <v>6</v>
      </c>
      <c r="H456" s="317">
        <f>Таблица64[[#This Row],[Розничная цена KRW]]*Таблица64[[#This Row],[Коэфициент стоимости]]</f>
        <v>9120</v>
      </c>
      <c r="I456" s="210" t="str">
        <f>IF($H$1="","Введите курс",Таблица64[[#This Row],[Оптовая цена KRW                       за 1шт]]/$H$1)</f>
        <v>Введите курс</v>
      </c>
      <c r="J456" s="318"/>
      <c r="K456" s="211">
        <f>Таблица64[[#This Row],[Заказ коробок ]]*Таблица64[[#This Row],[Кол-во шт в коробке]]</f>
        <v>0</v>
      </c>
      <c r="L456" s="212">
        <f>Таблица64[[#This Row],[Общее кол-во шт]]*Таблица64[[#This Row],[Оптовая цена KRW                       за 1шт]]</f>
        <v>0</v>
      </c>
      <c r="M456" s="227" t="str">
        <f>IFERROR(Таблица64[[#This Row],[Общее кол-во шт]]*Таблица64[[#This Row],[Оптовая цена USD                       за 1шт]],"")</f>
        <v/>
      </c>
      <c r="N456" s="319"/>
    </row>
    <row r="457" spans="1:14" ht="22.5" customHeight="1">
      <c r="A457" s="307" t="s">
        <v>24849</v>
      </c>
      <c r="B457" s="313">
        <v>8806194025704</v>
      </c>
      <c r="C457" s="314" t="s">
        <v>24172</v>
      </c>
      <c r="D457" s="315" t="s">
        <v>24173</v>
      </c>
      <c r="E457" s="43">
        <v>22000</v>
      </c>
      <c r="F457" s="226">
        <v>0.48</v>
      </c>
      <c r="G457" s="316">
        <v>6</v>
      </c>
      <c r="H457" s="317">
        <f>Таблица64[[#This Row],[Розничная цена KRW]]*Таблица64[[#This Row],[Коэфициент стоимости]]</f>
        <v>10560</v>
      </c>
      <c r="I457" s="210" t="str">
        <f>IF($H$1="","Введите курс",Таблица64[[#This Row],[Оптовая цена KRW                       за 1шт]]/$H$1)</f>
        <v>Введите курс</v>
      </c>
      <c r="J457" s="318"/>
      <c r="K457" s="211">
        <f>Таблица64[[#This Row],[Заказ коробок ]]*Таблица64[[#This Row],[Кол-во шт в коробке]]</f>
        <v>0</v>
      </c>
      <c r="L457" s="212">
        <f>Таблица64[[#This Row],[Общее кол-во шт]]*Таблица64[[#This Row],[Оптовая цена KRW                       за 1шт]]</f>
        <v>0</v>
      </c>
      <c r="M457" s="227" t="str">
        <f>IFERROR(Таблица64[[#This Row],[Общее кол-во шт]]*Таблица64[[#This Row],[Оптовая цена USD                       за 1шт]],"")</f>
        <v/>
      </c>
      <c r="N457" s="319"/>
    </row>
    <row r="458" spans="1:14" ht="22.5" customHeight="1">
      <c r="A458" s="307" t="s">
        <v>24851</v>
      </c>
      <c r="B458" s="313">
        <v>8806194025698</v>
      </c>
      <c r="C458" s="314" t="s">
        <v>24180</v>
      </c>
      <c r="D458" s="315" t="s">
        <v>24181</v>
      </c>
      <c r="E458" s="43">
        <v>22000</v>
      </c>
      <c r="F458" s="226">
        <v>0.48</v>
      </c>
      <c r="G458" s="316">
        <v>6</v>
      </c>
      <c r="H458" s="317">
        <f>Таблица64[[#This Row],[Розничная цена KRW]]*Таблица64[[#This Row],[Коэфициент стоимости]]</f>
        <v>10560</v>
      </c>
      <c r="I458" s="210" t="str">
        <f>IF($H$1="","Введите курс",Таблица64[[#This Row],[Оптовая цена KRW                       за 1шт]]/$H$1)</f>
        <v>Введите курс</v>
      </c>
      <c r="J458" s="318"/>
      <c r="K458" s="211">
        <f>Таблица64[[#This Row],[Заказ коробок ]]*Таблица64[[#This Row],[Кол-во шт в коробке]]</f>
        <v>0</v>
      </c>
      <c r="L458" s="212">
        <f>Таблица64[[#This Row],[Общее кол-во шт]]*Таблица64[[#This Row],[Оптовая цена KRW                       за 1шт]]</f>
        <v>0</v>
      </c>
      <c r="M458" s="227" t="str">
        <f>IFERROR(Таблица64[[#This Row],[Общее кол-во шт]]*Таблица64[[#This Row],[Оптовая цена USD                       за 1шт]],"")</f>
        <v/>
      </c>
      <c r="N458" s="319"/>
    </row>
    <row r="459" spans="1:14" ht="22.5" customHeight="1">
      <c r="A459" s="307" t="s">
        <v>24853</v>
      </c>
      <c r="B459" s="313">
        <v>8806194025728</v>
      </c>
      <c r="C459" s="314" t="s">
        <v>24175</v>
      </c>
      <c r="D459" s="315" t="s">
        <v>24176</v>
      </c>
      <c r="E459" s="43">
        <v>26000</v>
      </c>
      <c r="F459" s="226">
        <v>0.48</v>
      </c>
      <c r="G459" s="316">
        <v>6</v>
      </c>
      <c r="H459" s="317">
        <f>Таблица64[[#This Row],[Розничная цена KRW]]*Таблица64[[#This Row],[Коэфициент стоимости]]</f>
        <v>12480</v>
      </c>
      <c r="I459" s="210" t="str">
        <f>IF($H$1="","Введите курс",Таблица64[[#This Row],[Оптовая цена KRW                       за 1шт]]/$H$1)</f>
        <v>Введите курс</v>
      </c>
      <c r="J459" s="318"/>
      <c r="K459" s="211">
        <f>Таблица64[[#This Row],[Заказ коробок ]]*Таблица64[[#This Row],[Кол-во шт в коробке]]</f>
        <v>0</v>
      </c>
      <c r="L459" s="212">
        <f>Таблица64[[#This Row],[Общее кол-во шт]]*Таблица64[[#This Row],[Оптовая цена KRW                       за 1шт]]</f>
        <v>0</v>
      </c>
      <c r="M459" s="227" t="str">
        <f>IFERROR(Таблица64[[#This Row],[Общее кол-во шт]]*Таблица64[[#This Row],[Оптовая цена USD                       за 1шт]],"")</f>
        <v/>
      </c>
      <c r="N459" s="319"/>
    </row>
    <row r="460" spans="1:14" ht="22.5" customHeight="1">
      <c r="A460" s="307" t="s">
        <v>24856</v>
      </c>
      <c r="B460" s="313">
        <v>8806194034973</v>
      </c>
      <c r="C460" s="314" t="s">
        <v>24169</v>
      </c>
      <c r="D460" s="315" t="s">
        <v>24170</v>
      </c>
      <c r="E460" s="43">
        <v>26000</v>
      </c>
      <c r="F460" s="226">
        <v>0.48</v>
      </c>
      <c r="G460" s="316">
        <v>6</v>
      </c>
      <c r="H460" s="317">
        <f>Таблица64[[#This Row],[Розничная цена KRW]]*Таблица64[[#This Row],[Коэфициент стоимости]]</f>
        <v>12480</v>
      </c>
      <c r="I460" s="210" t="str">
        <f>IF($H$1="","Введите курс",Таблица64[[#This Row],[Оптовая цена KRW                       за 1шт]]/$H$1)</f>
        <v>Введите курс</v>
      </c>
      <c r="J460" s="318"/>
      <c r="K460" s="211">
        <f>Таблица64[[#This Row],[Заказ коробок ]]*Таблица64[[#This Row],[Кол-во шт в коробке]]</f>
        <v>0</v>
      </c>
      <c r="L460" s="212">
        <f>Таблица64[[#This Row],[Общее кол-во шт]]*Таблица64[[#This Row],[Оптовая цена KRW                       за 1шт]]</f>
        <v>0</v>
      </c>
      <c r="M460" s="227" t="str">
        <f>IFERROR(Таблица64[[#This Row],[Общее кол-во шт]]*Таблица64[[#This Row],[Оптовая цена USD                       за 1шт]],"")</f>
        <v/>
      </c>
      <c r="N460" s="319"/>
    </row>
    <row r="461" spans="1:14" ht="22.5" customHeight="1">
      <c r="A461" s="307" t="s">
        <v>24857</v>
      </c>
      <c r="B461" s="313">
        <v>8806194030395</v>
      </c>
      <c r="C461" s="314" t="s">
        <v>24113</v>
      </c>
      <c r="D461" s="315" t="s">
        <v>26561</v>
      </c>
      <c r="E461" s="43">
        <v>18000</v>
      </c>
      <c r="F461" s="226">
        <v>0.48</v>
      </c>
      <c r="G461" s="316">
        <v>6</v>
      </c>
      <c r="H461" s="317">
        <f>Таблица64[[#This Row],[Розничная цена KRW]]*Таблица64[[#This Row],[Коэфициент стоимости]]</f>
        <v>8640</v>
      </c>
      <c r="I461" s="210" t="str">
        <f>IF($H$1="","Введите курс",Таблица64[[#This Row],[Оптовая цена KRW                       за 1шт]]/$H$1)</f>
        <v>Введите курс</v>
      </c>
      <c r="J461" s="318"/>
      <c r="K461" s="211">
        <f>Таблица64[[#This Row],[Заказ коробок ]]*Таблица64[[#This Row],[Кол-во шт в коробке]]</f>
        <v>0</v>
      </c>
      <c r="L461" s="212">
        <f>Таблица64[[#This Row],[Общее кол-во шт]]*Таблица64[[#This Row],[Оптовая цена KRW                       за 1шт]]</f>
        <v>0</v>
      </c>
      <c r="M461" s="227" t="str">
        <f>IFERROR(Таблица64[[#This Row],[Общее кол-во шт]]*Таблица64[[#This Row],[Оптовая цена USD                       за 1шт]],"")</f>
        <v/>
      </c>
      <c r="N461" s="319"/>
    </row>
    <row r="462" spans="1:14" ht="22.5" customHeight="1">
      <c r="A462" s="307" t="s">
        <v>24859</v>
      </c>
      <c r="B462" s="313">
        <v>8806194030388</v>
      </c>
      <c r="C462" s="314" t="s">
        <v>24111</v>
      </c>
      <c r="D462" s="315" t="s">
        <v>26562</v>
      </c>
      <c r="E462" s="43">
        <v>16000</v>
      </c>
      <c r="F462" s="226">
        <v>0.48</v>
      </c>
      <c r="G462" s="316">
        <v>6</v>
      </c>
      <c r="H462" s="317">
        <f>Таблица64[[#This Row],[Розничная цена KRW]]*Таблица64[[#This Row],[Коэфициент стоимости]]</f>
        <v>7680</v>
      </c>
      <c r="I462" s="210" t="str">
        <f>IF($H$1="","Введите курс",Таблица64[[#This Row],[Оптовая цена KRW                       за 1шт]]/$H$1)</f>
        <v>Введите курс</v>
      </c>
      <c r="J462" s="318"/>
      <c r="K462" s="211">
        <f>Таблица64[[#This Row],[Заказ коробок ]]*Таблица64[[#This Row],[Кол-во шт в коробке]]</f>
        <v>0</v>
      </c>
      <c r="L462" s="212">
        <f>Таблица64[[#This Row],[Общее кол-во шт]]*Таблица64[[#This Row],[Оптовая цена KRW                       за 1шт]]</f>
        <v>0</v>
      </c>
      <c r="M462" s="227" t="str">
        <f>IFERROR(Таблица64[[#This Row],[Общее кол-во шт]]*Таблица64[[#This Row],[Оптовая цена USD                       за 1шт]],"")</f>
        <v/>
      </c>
      <c r="N462" s="319"/>
    </row>
    <row r="463" spans="1:14" ht="22.5" customHeight="1">
      <c r="A463" s="307" t="s">
        <v>24862</v>
      </c>
      <c r="B463" s="313">
        <v>8806194034546</v>
      </c>
      <c r="C463" s="314" t="s">
        <v>24794</v>
      </c>
      <c r="D463" s="315" t="s">
        <v>24795</v>
      </c>
      <c r="E463" s="43">
        <v>12000</v>
      </c>
      <c r="F463" s="226">
        <v>0.48</v>
      </c>
      <c r="G463" s="316">
        <v>6</v>
      </c>
      <c r="H463" s="317">
        <f>Таблица64[[#This Row],[Розничная цена KRW]]*Таблица64[[#This Row],[Коэфициент стоимости]]</f>
        <v>5760</v>
      </c>
      <c r="I463" s="210" t="str">
        <f>IF($H$1="","Введите курс",Таблица64[[#This Row],[Оптовая цена KRW                       за 1шт]]/$H$1)</f>
        <v>Введите курс</v>
      </c>
      <c r="J463" s="318"/>
      <c r="K463" s="211">
        <f>Таблица64[[#This Row],[Заказ коробок ]]*Таблица64[[#This Row],[Кол-во шт в коробке]]</f>
        <v>0</v>
      </c>
      <c r="L463" s="212">
        <f>Таблица64[[#This Row],[Общее кол-во шт]]*Таблица64[[#This Row],[Оптовая цена KRW                       за 1шт]]</f>
        <v>0</v>
      </c>
      <c r="M463" s="227" t="str">
        <f>IFERROR(Таблица64[[#This Row],[Общее кол-во шт]]*Таблица64[[#This Row],[Оптовая цена USD                       за 1шт]],"")</f>
        <v/>
      </c>
      <c r="N463" s="319"/>
    </row>
    <row r="464" spans="1:14" ht="22.5" customHeight="1">
      <c r="A464" s="307" t="s">
        <v>24864</v>
      </c>
      <c r="B464" s="313">
        <v>8806194034553</v>
      </c>
      <c r="C464" s="314" t="s">
        <v>24791</v>
      </c>
      <c r="D464" s="315" t="s">
        <v>24792</v>
      </c>
      <c r="E464" s="43">
        <v>12000</v>
      </c>
      <c r="F464" s="226">
        <v>0.48</v>
      </c>
      <c r="G464" s="316">
        <v>6</v>
      </c>
      <c r="H464" s="317">
        <f>Таблица64[[#This Row],[Розничная цена KRW]]*Таблица64[[#This Row],[Коэфициент стоимости]]</f>
        <v>5760</v>
      </c>
      <c r="I464" s="210" t="str">
        <f>IF($H$1="","Введите курс",Таблица64[[#This Row],[Оптовая цена KRW                       за 1шт]]/$H$1)</f>
        <v>Введите курс</v>
      </c>
      <c r="J464" s="318"/>
      <c r="K464" s="211">
        <f>Таблица64[[#This Row],[Заказ коробок ]]*Таблица64[[#This Row],[Кол-во шт в коробке]]</f>
        <v>0</v>
      </c>
      <c r="L464" s="212">
        <f>Таблица64[[#This Row],[Общее кол-во шт]]*Таблица64[[#This Row],[Оптовая цена KRW                       за 1шт]]</f>
        <v>0</v>
      </c>
      <c r="M464" s="227" t="str">
        <f>IFERROR(Таблица64[[#This Row],[Общее кол-во шт]]*Таблица64[[#This Row],[Оптовая цена USD                       за 1шт]],"")</f>
        <v/>
      </c>
      <c r="N464" s="319"/>
    </row>
    <row r="465" spans="1:14" ht="22.5" customHeight="1">
      <c r="A465" s="307" t="s">
        <v>24865</v>
      </c>
      <c r="B465" s="313">
        <v>8806194032900</v>
      </c>
      <c r="C465" s="314" t="s">
        <v>24198</v>
      </c>
      <c r="D465" s="315" t="s">
        <v>24199</v>
      </c>
      <c r="E465" s="43">
        <v>30000</v>
      </c>
      <c r="F465" s="226">
        <v>0.48</v>
      </c>
      <c r="G465" s="316">
        <v>6</v>
      </c>
      <c r="H465" s="317">
        <f>Таблица64[[#This Row],[Розничная цена KRW]]*Таблица64[[#This Row],[Коэфициент стоимости]]</f>
        <v>14400</v>
      </c>
      <c r="I465" s="210" t="str">
        <f>IF($H$1="","Введите курс",Таблица64[[#This Row],[Оптовая цена KRW                       за 1шт]]/$H$1)</f>
        <v>Введите курс</v>
      </c>
      <c r="J465" s="318"/>
      <c r="K465" s="211">
        <f>Таблица64[[#This Row],[Заказ коробок ]]*Таблица64[[#This Row],[Кол-во шт в коробке]]</f>
        <v>0</v>
      </c>
      <c r="L465" s="212">
        <f>Таблица64[[#This Row],[Общее кол-во шт]]*Таблица64[[#This Row],[Оптовая цена KRW                       за 1шт]]</f>
        <v>0</v>
      </c>
      <c r="M465" s="227" t="str">
        <f>IFERROR(Таблица64[[#This Row],[Общее кол-во шт]]*Таблица64[[#This Row],[Оптовая цена USD                       за 1шт]],"")</f>
        <v/>
      </c>
      <c r="N465" s="319"/>
    </row>
    <row r="466" spans="1:14" ht="22.5" customHeight="1">
      <c r="A466" s="307" t="s">
        <v>24867</v>
      </c>
      <c r="B466" s="313">
        <v>8806194030586</v>
      </c>
      <c r="C466" s="314" t="s">
        <v>26563</v>
      </c>
      <c r="D466" s="315" t="s">
        <v>26564</v>
      </c>
      <c r="E466" s="43">
        <v>35000</v>
      </c>
      <c r="F466" s="226">
        <v>0.48</v>
      </c>
      <c r="G466" s="316">
        <v>6</v>
      </c>
      <c r="H466" s="317">
        <f>Таблица64[[#This Row],[Розничная цена KRW]]*Таблица64[[#This Row],[Коэфициент стоимости]]</f>
        <v>16800</v>
      </c>
      <c r="I466" s="210" t="str">
        <f>IF($H$1="","Введите курс",Таблица64[[#This Row],[Оптовая цена KRW                       за 1шт]]/$H$1)</f>
        <v>Введите курс</v>
      </c>
      <c r="J466" s="318"/>
      <c r="K466" s="211">
        <f>Таблица64[[#This Row],[Заказ коробок ]]*Таблица64[[#This Row],[Кол-во шт в коробке]]</f>
        <v>0</v>
      </c>
      <c r="L466" s="212">
        <f>Таблица64[[#This Row],[Общее кол-во шт]]*Таблица64[[#This Row],[Оптовая цена KRW                       за 1шт]]</f>
        <v>0</v>
      </c>
      <c r="M466" s="227" t="str">
        <f>IFERROR(Таблица64[[#This Row],[Общее кол-во шт]]*Таблица64[[#This Row],[Оптовая цена USD                       за 1шт]],"")</f>
        <v/>
      </c>
      <c r="N466" s="319"/>
    </row>
    <row r="467" spans="1:14" ht="22.5" customHeight="1">
      <c r="A467" s="307" t="s">
        <v>24868</v>
      </c>
      <c r="B467" s="313">
        <v>8806194034829</v>
      </c>
      <c r="C467" s="314" t="s">
        <v>24361</v>
      </c>
      <c r="D467" s="315" t="s">
        <v>24362</v>
      </c>
      <c r="E467" s="43">
        <v>1000</v>
      </c>
      <c r="F467" s="226">
        <v>0.48</v>
      </c>
      <c r="G467" s="316">
        <v>10</v>
      </c>
      <c r="H467" s="317">
        <f>Таблица64[[#This Row],[Розничная цена KRW]]*Таблица64[[#This Row],[Коэфициент стоимости]]</f>
        <v>480</v>
      </c>
      <c r="I467" s="210" t="str">
        <f>IF($H$1="","Введите курс",Таблица64[[#This Row],[Оптовая цена KRW                       за 1шт]]/$H$1)</f>
        <v>Введите курс</v>
      </c>
      <c r="J467" s="318"/>
      <c r="K467" s="211">
        <f>Таблица64[[#This Row],[Заказ коробок ]]*Таблица64[[#This Row],[Кол-во шт в коробке]]</f>
        <v>0</v>
      </c>
      <c r="L467" s="212">
        <f>Таблица64[[#This Row],[Общее кол-во шт]]*Таблица64[[#This Row],[Оптовая цена KRW                       за 1шт]]</f>
        <v>0</v>
      </c>
      <c r="M467" s="227" t="str">
        <f>IFERROR(Таблица64[[#This Row],[Общее кол-во шт]]*Таблица64[[#This Row],[Оптовая цена USD                       за 1шт]],"")</f>
        <v/>
      </c>
      <c r="N467" s="319"/>
    </row>
    <row r="468" spans="1:14" ht="22.5" customHeight="1">
      <c r="A468" s="307" t="s">
        <v>24869</v>
      </c>
      <c r="B468" s="313">
        <v>8806194036410</v>
      </c>
      <c r="C468" s="314" t="s">
        <v>25460</v>
      </c>
      <c r="D468" s="315" t="s">
        <v>26565</v>
      </c>
      <c r="E468" s="43">
        <v>29400</v>
      </c>
      <c r="F468" s="226">
        <v>0.48</v>
      </c>
      <c r="G468" s="316">
        <v>6</v>
      </c>
      <c r="H468" s="317">
        <f>Таблица64[[#This Row],[Розничная цена KRW]]*Таблица64[[#This Row],[Коэфициент стоимости]]</f>
        <v>14112</v>
      </c>
      <c r="I468" s="210" t="str">
        <f>IF($H$1="","Введите курс",Таблица64[[#This Row],[Оптовая цена KRW                       за 1шт]]/$H$1)</f>
        <v>Введите курс</v>
      </c>
      <c r="J468" s="318"/>
      <c r="K468" s="211">
        <f>Таблица64[[#This Row],[Заказ коробок ]]*Таблица64[[#This Row],[Кол-во шт в коробке]]</f>
        <v>0</v>
      </c>
      <c r="L468" s="212">
        <f>Таблица64[[#This Row],[Общее кол-во шт]]*Таблица64[[#This Row],[Оптовая цена KRW                       за 1шт]]</f>
        <v>0</v>
      </c>
      <c r="M468" s="227" t="str">
        <f>IFERROR(Таблица64[[#This Row],[Общее кол-во шт]]*Таблица64[[#This Row],[Оптовая цена USD                       за 1шт]],"")</f>
        <v/>
      </c>
      <c r="N468" s="319"/>
    </row>
    <row r="469" spans="1:14" ht="22.5" customHeight="1">
      <c r="A469" s="307" t="s">
        <v>24870</v>
      </c>
      <c r="B469" s="313">
        <v>8806194025582</v>
      </c>
      <c r="C469" s="314" t="s">
        <v>26566</v>
      </c>
      <c r="D469" s="315" t="s">
        <v>26567</v>
      </c>
      <c r="E469" s="43">
        <v>16000</v>
      </c>
      <c r="F469" s="226">
        <v>0.48</v>
      </c>
      <c r="G469" s="316">
        <v>6</v>
      </c>
      <c r="H469" s="317">
        <f>Таблица64[[#This Row],[Розничная цена KRW]]*Таблица64[[#This Row],[Коэфициент стоимости]]</f>
        <v>7680</v>
      </c>
      <c r="I469" s="210" t="str">
        <f>IF($H$1="","Введите курс",Таблица64[[#This Row],[Оптовая цена KRW                       за 1шт]]/$H$1)</f>
        <v>Введите курс</v>
      </c>
      <c r="J469" s="318"/>
      <c r="K469" s="211">
        <f>Таблица64[[#This Row],[Заказ коробок ]]*Таблица64[[#This Row],[Кол-во шт в коробке]]</f>
        <v>0</v>
      </c>
      <c r="L469" s="212">
        <f>Таблица64[[#This Row],[Общее кол-во шт]]*Таблица64[[#This Row],[Оптовая цена KRW                       за 1шт]]</f>
        <v>0</v>
      </c>
      <c r="M469" s="227" t="str">
        <f>IFERROR(Таблица64[[#This Row],[Общее кол-во шт]]*Таблица64[[#This Row],[Оптовая цена USD                       за 1шт]],"")</f>
        <v/>
      </c>
      <c r="N469" s="319"/>
    </row>
    <row r="470" spans="1:14" ht="22.5" customHeight="1">
      <c r="A470" s="307" t="s">
        <v>24873</v>
      </c>
      <c r="B470" s="313">
        <v>8806194030401</v>
      </c>
      <c r="C470" s="314" t="s">
        <v>24115</v>
      </c>
      <c r="D470" s="315" t="s">
        <v>26568</v>
      </c>
      <c r="E470" s="43">
        <v>17000</v>
      </c>
      <c r="F470" s="226">
        <v>0.48</v>
      </c>
      <c r="G470" s="316">
        <v>6</v>
      </c>
      <c r="H470" s="317">
        <f>Таблица64[[#This Row],[Розничная цена KRW]]*Таблица64[[#This Row],[Коэфициент стоимости]]</f>
        <v>8160</v>
      </c>
      <c r="I470" s="210" t="str">
        <f>IF($H$1="","Введите курс",Таблица64[[#This Row],[Оптовая цена KRW                       за 1шт]]/$H$1)</f>
        <v>Введите курс</v>
      </c>
      <c r="J470" s="318"/>
      <c r="K470" s="211">
        <f>Таблица64[[#This Row],[Заказ коробок ]]*Таблица64[[#This Row],[Кол-во шт в коробке]]</f>
        <v>0</v>
      </c>
      <c r="L470" s="212">
        <f>Таблица64[[#This Row],[Общее кол-во шт]]*Таблица64[[#This Row],[Оптовая цена KRW                       за 1шт]]</f>
        <v>0</v>
      </c>
      <c r="M470" s="227" t="str">
        <f>IFERROR(Таблица64[[#This Row],[Общее кол-во шт]]*Таблица64[[#This Row],[Оптовая цена USD                       за 1шт]],"")</f>
        <v/>
      </c>
      <c r="N470" s="319"/>
    </row>
    <row r="471" spans="1:14" ht="22.5" customHeight="1">
      <c r="A471" s="307" t="s">
        <v>24876</v>
      </c>
      <c r="B471" s="313">
        <v>8806194025414</v>
      </c>
      <c r="C471" s="314" t="s">
        <v>24178</v>
      </c>
      <c r="D471" s="315" t="s">
        <v>26569</v>
      </c>
      <c r="E471" s="43">
        <v>15000</v>
      </c>
      <c r="F471" s="226">
        <v>0.48</v>
      </c>
      <c r="G471" s="316">
        <v>6</v>
      </c>
      <c r="H471" s="317">
        <f>Таблица64[[#This Row],[Розничная цена KRW]]*Таблица64[[#This Row],[Коэфициент стоимости]]</f>
        <v>7200</v>
      </c>
      <c r="I471" s="210" t="str">
        <f>IF($H$1="","Введите курс",Таблица64[[#This Row],[Оптовая цена KRW                       за 1шт]]/$H$1)</f>
        <v>Введите курс</v>
      </c>
      <c r="J471" s="318"/>
      <c r="K471" s="211">
        <f>Таблица64[[#This Row],[Заказ коробок ]]*Таблица64[[#This Row],[Кол-во шт в коробке]]</f>
        <v>0</v>
      </c>
      <c r="L471" s="212">
        <f>Таблица64[[#This Row],[Общее кол-во шт]]*Таблица64[[#This Row],[Оптовая цена KRW                       за 1шт]]</f>
        <v>0</v>
      </c>
      <c r="M471" s="227" t="str">
        <f>IFERROR(Таблица64[[#This Row],[Общее кол-во шт]]*Таблица64[[#This Row],[Оптовая цена USD                       за 1шт]],"")</f>
        <v/>
      </c>
      <c r="N471" s="319"/>
    </row>
    <row r="472" spans="1:14" ht="22.5" customHeight="1">
      <c r="A472" s="307" t="s">
        <v>24877</v>
      </c>
      <c r="B472" s="313">
        <v>8806194034935</v>
      </c>
      <c r="C472" s="314" t="s">
        <v>26570</v>
      </c>
      <c r="D472" s="315" t="s">
        <v>26571</v>
      </c>
      <c r="E472" s="43">
        <v>21000</v>
      </c>
      <c r="F472" s="226">
        <v>0.48</v>
      </c>
      <c r="G472" s="316">
        <v>6</v>
      </c>
      <c r="H472" s="317">
        <f>Таблица64[[#This Row],[Розничная цена KRW]]*Таблица64[[#This Row],[Коэфициент стоимости]]</f>
        <v>10080</v>
      </c>
      <c r="I472" s="210" t="str">
        <f>IF($H$1="","Введите курс",Таблица64[[#This Row],[Оптовая цена KRW                       за 1шт]]/$H$1)</f>
        <v>Введите курс</v>
      </c>
      <c r="J472" s="318"/>
      <c r="K472" s="211">
        <f>Таблица64[[#This Row],[Заказ коробок ]]*Таблица64[[#This Row],[Кол-во шт в коробке]]</f>
        <v>0</v>
      </c>
      <c r="L472" s="212">
        <f>Таблица64[[#This Row],[Общее кол-во шт]]*Таблица64[[#This Row],[Оптовая цена KRW                       за 1шт]]</f>
        <v>0</v>
      </c>
      <c r="M472" s="227" t="str">
        <f>IFERROR(Таблица64[[#This Row],[Общее кол-во шт]]*Таблица64[[#This Row],[Оптовая цена USD                       за 1шт]],"")</f>
        <v/>
      </c>
      <c r="N472" s="319"/>
    </row>
    <row r="473" spans="1:14" ht="22.5" customHeight="1">
      <c r="A473" s="307" t="s">
        <v>24880</v>
      </c>
      <c r="B473" s="313">
        <v>8806194036236</v>
      </c>
      <c r="C473" s="314" t="s">
        <v>26572</v>
      </c>
      <c r="D473" s="315" t="s">
        <v>26573</v>
      </c>
      <c r="E473" s="43">
        <v>11900</v>
      </c>
      <c r="F473" s="226">
        <v>0.48</v>
      </c>
      <c r="G473" s="316">
        <v>6</v>
      </c>
      <c r="H473" s="317">
        <f>Таблица64[[#This Row],[Розничная цена KRW]]*Таблица64[[#This Row],[Коэфициент стоимости]]</f>
        <v>5712</v>
      </c>
      <c r="I473" s="210" t="str">
        <f>IF($H$1="","Введите курс",Таблица64[[#This Row],[Оптовая цена KRW                       за 1шт]]/$H$1)</f>
        <v>Введите курс</v>
      </c>
      <c r="J473" s="318"/>
      <c r="K473" s="211">
        <f>Таблица64[[#This Row],[Заказ коробок ]]*Таблица64[[#This Row],[Кол-во шт в коробке]]</f>
        <v>0</v>
      </c>
      <c r="L473" s="212">
        <f>Таблица64[[#This Row],[Общее кол-во шт]]*Таблица64[[#This Row],[Оптовая цена KRW                       за 1шт]]</f>
        <v>0</v>
      </c>
      <c r="M473" s="227" t="str">
        <f>IFERROR(Таблица64[[#This Row],[Общее кол-во шт]]*Таблица64[[#This Row],[Оптовая цена USD                       за 1шт]],"")</f>
        <v/>
      </c>
      <c r="N473" s="319"/>
    </row>
    <row r="474" spans="1:14" ht="22.5" customHeight="1">
      <c r="A474" s="307" t="s">
        <v>24882</v>
      </c>
      <c r="B474" s="313">
        <v>8806194036427</v>
      </c>
      <c r="C474" s="314" t="s">
        <v>25451</v>
      </c>
      <c r="D474" s="315" t="s">
        <v>25452</v>
      </c>
      <c r="E474" s="43">
        <v>33600</v>
      </c>
      <c r="F474" s="226">
        <v>0.48</v>
      </c>
      <c r="G474" s="316">
        <v>6</v>
      </c>
      <c r="H474" s="317">
        <f>Таблица64[[#This Row],[Розничная цена KRW]]*Таблица64[[#This Row],[Коэфициент стоимости]]</f>
        <v>16128</v>
      </c>
      <c r="I474" s="210" t="str">
        <f>IF($H$1="","Введите курс",Таблица64[[#This Row],[Оптовая цена KRW                       за 1шт]]/$H$1)</f>
        <v>Введите курс</v>
      </c>
      <c r="J474" s="318"/>
      <c r="K474" s="211">
        <f>Таблица64[[#This Row],[Заказ коробок ]]*Таблица64[[#This Row],[Кол-во шт в коробке]]</f>
        <v>0</v>
      </c>
      <c r="L474" s="212">
        <f>Таблица64[[#This Row],[Общее кол-во шт]]*Таблица64[[#This Row],[Оптовая цена KRW                       за 1шт]]</f>
        <v>0</v>
      </c>
      <c r="M474" s="227" t="str">
        <f>IFERROR(Таблица64[[#This Row],[Общее кол-во шт]]*Таблица64[[#This Row],[Оптовая цена USD                       за 1шт]],"")</f>
        <v/>
      </c>
      <c r="N474" s="319"/>
    </row>
    <row r="475" spans="1:14" ht="22.5" customHeight="1">
      <c r="A475" s="307" t="s">
        <v>24884</v>
      </c>
      <c r="B475" s="313">
        <v>8806194029306</v>
      </c>
      <c r="C475" s="314" t="s">
        <v>24652</v>
      </c>
      <c r="D475" s="315" t="s">
        <v>26574</v>
      </c>
      <c r="E475" s="43">
        <v>12000</v>
      </c>
      <c r="F475" s="226">
        <v>0.48</v>
      </c>
      <c r="G475" s="316">
        <v>6</v>
      </c>
      <c r="H475" s="317">
        <f>Таблица64[[#This Row],[Розничная цена KRW]]*Таблица64[[#This Row],[Коэфициент стоимости]]</f>
        <v>5760</v>
      </c>
      <c r="I475" s="210" t="str">
        <f>IF($H$1="","Введите курс",Таблица64[[#This Row],[Оптовая цена KRW                       за 1шт]]/$H$1)</f>
        <v>Введите курс</v>
      </c>
      <c r="J475" s="318"/>
      <c r="K475" s="211">
        <f>Таблица64[[#This Row],[Заказ коробок ]]*Таблица64[[#This Row],[Кол-во шт в коробке]]</f>
        <v>0</v>
      </c>
      <c r="L475" s="212">
        <f>Таблица64[[#This Row],[Общее кол-во шт]]*Таблица64[[#This Row],[Оптовая цена KRW                       за 1шт]]</f>
        <v>0</v>
      </c>
      <c r="M475" s="227" t="str">
        <f>IFERROR(Таблица64[[#This Row],[Общее кол-во шт]]*Таблица64[[#This Row],[Оптовая цена USD                       за 1шт]],"")</f>
        <v/>
      </c>
      <c r="N475" s="319"/>
    </row>
    <row r="476" spans="1:14" ht="22.5" customHeight="1">
      <c r="A476" s="307" t="s">
        <v>24886</v>
      </c>
      <c r="B476" s="313">
        <v>8806194029313</v>
      </c>
      <c r="C476" s="314" t="s">
        <v>24654</v>
      </c>
      <c r="D476" s="315" t="s">
        <v>26575</v>
      </c>
      <c r="E476" s="43">
        <v>12000</v>
      </c>
      <c r="F476" s="226">
        <v>0.48</v>
      </c>
      <c r="G476" s="316">
        <v>6</v>
      </c>
      <c r="H476" s="317">
        <f>Таблица64[[#This Row],[Розничная цена KRW]]*Таблица64[[#This Row],[Коэфициент стоимости]]</f>
        <v>5760</v>
      </c>
      <c r="I476" s="210" t="str">
        <f>IF($H$1="","Введите курс",Таблица64[[#This Row],[Оптовая цена KRW                       за 1шт]]/$H$1)</f>
        <v>Введите курс</v>
      </c>
      <c r="J476" s="318"/>
      <c r="K476" s="211">
        <f>Таблица64[[#This Row],[Заказ коробок ]]*Таблица64[[#This Row],[Кол-во шт в коробке]]</f>
        <v>0</v>
      </c>
      <c r="L476" s="212">
        <f>Таблица64[[#This Row],[Общее кол-во шт]]*Таблица64[[#This Row],[Оптовая цена KRW                       за 1шт]]</f>
        <v>0</v>
      </c>
      <c r="M476" s="227" t="str">
        <f>IFERROR(Таблица64[[#This Row],[Общее кол-во шт]]*Таблица64[[#This Row],[Оптовая цена USD                       за 1шт]],"")</f>
        <v/>
      </c>
      <c r="N476" s="319"/>
    </row>
    <row r="477" spans="1:14" ht="22.5" customHeight="1">
      <c r="A477" s="307" t="s">
        <v>24889</v>
      </c>
      <c r="B477" s="313">
        <v>8806358553852</v>
      </c>
      <c r="C477" s="314" t="s">
        <v>24102</v>
      </c>
      <c r="D477" s="315" t="s">
        <v>24103</v>
      </c>
      <c r="E477" s="43">
        <v>28000</v>
      </c>
      <c r="F477" s="226">
        <v>0.48</v>
      </c>
      <c r="G477" s="316">
        <v>12</v>
      </c>
      <c r="H477" s="317">
        <f>Таблица64[[#This Row],[Розничная цена KRW]]*Таблица64[[#This Row],[Коэфициент стоимости]]</f>
        <v>13440</v>
      </c>
      <c r="I477" s="210" t="str">
        <f>IF($H$1="","Введите курс",Таблица64[[#This Row],[Оптовая цена KRW                       за 1шт]]/$H$1)</f>
        <v>Введите курс</v>
      </c>
      <c r="J477" s="318"/>
      <c r="K477" s="211">
        <f>Таблица64[[#This Row],[Заказ коробок ]]*Таблица64[[#This Row],[Кол-во шт в коробке]]</f>
        <v>0</v>
      </c>
      <c r="L477" s="212">
        <f>Таблица64[[#This Row],[Общее кол-во шт]]*Таблица64[[#This Row],[Оптовая цена KRW                       за 1шт]]</f>
        <v>0</v>
      </c>
      <c r="M477" s="227" t="str">
        <f>IFERROR(Таблица64[[#This Row],[Общее кол-во шт]]*Таблица64[[#This Row],[Оптовая цена USD                       за 1шт]],"")</f>
        <v/>
      </c>
      <c r="N477" s="319"/>
    </row>
    <row r="478" spans="1:14" ht="22.5" customHeight="1">
      <c r="A478" s="307" t="s">
        <v>24891</v>
      </c>
      <c r="B478" s="313">
        <v>8806194020907</v>
      </c>
      <c r="C478" s="314" t="s">
        <v>24563</v>
      </c>
      <c r="D478" s="315" t="s">
        <v>24564</v>
      </c>
      <c r="E478" s="43">
        <v>39000</v>
      </c>
      <c r="F478" s="226">
        <v>0.48</v>
      </c>
      <c r="G478" s="316">
        <v>6</v>
      </c>
      <c r="H478" s="317">
        <f>Таблица64[[#This Row],[Розничная цена KRW]]*Таблица64[[#This Row],[Коэфициент стоимости]]</f>
        <v>18720</v>
      </c>
      <c r="I478" s="210" t="str">
        <f>IF($H$1="","Введите курс",Таблица64[[#This Row],[Оптовая цена KRW                       за 1шт]]/$H$1)</f>
        <v>Введите курс</v>
      </c>
      <c r="J478" s="318"/>
      <c r="K478" s="211">
        <f>Таблица64[[#This Row],[Заказ коробок ]]*Таблица64[[#This Row],[Кол-во шт в коробке]]</f>
        <v>0</v>
      </c>
      <c r="L478" s="212">
        <f>Таблица64[[#This Row],[Общее кол-во шт]]*Таблица64[[#This Row],[Оптовая цена KRW                       за 1шт]]</f>
        <v>0</v>
      </c>
      <c r="M478" s="227" t="str">
        <f>IFERROR(Таблица64[[#This Row],[Общее кол-во шт]]*Таблица64[[#This Row],[Оптовая цена USD                       за 1шт]],"")</f>
        <v/>
      </c>
      <c r="N478" s="319"/>
    </row>
    <row r="479" spans="1:14" ht="22.5" customHeight="1">
      <c r="A479" s="307" t="s">
        <v>24892</v>
      </c>
      <c r="B479" s="313">
        <v>8806194020914</v>
      </c>
      <c r="C479" s="314" t="s">
        <v>24557</v>
      </c>
      <c r="D479" s="315" t="s">
        <v>24558</v>
      </c>
      <c r="E479" s="43">
        <v>39000</v>
      </c>
      <c r="F479" s="226">
        <v>0.48</v>
      </c>
      <c r="G479" s="316">
        <v>6</v>
      </c>
      <c r="H479" s="317">
        <f>Таблица64[[#This Row],[Розничная цена KRW]]*Таблица64[[#This Row],[Коэфициент стоимости]]</f>
        <v>18720</v>
      </c>
      <c r="I479" s="210" t="str">
        <f>IF($H$1="","Введите курс",Таблица64[[#This Row],[Оптовая цена KRW                       за 1шт]]/$H$1)</f>
        <v>Введите курс</v>
      </c>
      <c r="J479" s="318"/>
      <c r="K479" s="211">
        <f>Таблица64[[#This Row],[Заказ коробок ]]*Таблица64[[#This Row],[Кол-во шт в коробке]]</f>
        <v>0</v>
      </c>
      <c r="L479" s="212">
        <f>Таблица64[[#This Row],[Общее кол-во шт]]*Таблица64[[#This Row],[Оптовая цена KRW                       за 1шт]]</f>
        <v>0</v>
      </c>
      <c r="M479" s="227" t="str">
        <f>IFERROR(Таблица64[[#This Row],[Общее кол-во шт]]*Таблица64[[#This Row],[Оптовая цена USD                       за 1шт]],"")</f>
        <v/>
      </c>
      <c r="N479" s="319"/>
    </row>
    <row r="480" spans="1:14" ht="22.5" customHeight="1">
      <c r="A480" s="307" t="s">
        <v>24893</v>
      </c>
      <c r="B480" s="313">
        <v>8806194033976</v>
      </c>
      <c r="C480" s="314" t="s">
        <v>25429</v>
      </c>
      <c r="D480" s="315" t="s">
        <v>26576</v>
      </c>
      <c r="E480" s="43">
        <v>146000</v>
      </c>
      <c r="F480" s="226">
        <v>0.48</v>
      </c>
      <c r="G480" s="316">
        <v>6</v>
      </c>
      <c r="H480" s="317">
        <f>Таблица64[[#This Row],[Розничная цена KRW]]*Таблица64[[#This Row],[Коэфициент стоимости]]</f>
        <v>70080</v>
      </c>
      <c r="I480" s="210" t="str">
        <f>IF($H$1="","Введите курс",Таблица64[[#This Row],[Оптовая цена KRW                       за 1шт]]/$H$1)</f>
        <v>Введите курс</v>
      </c>
      <c r="J480" s="318"/>
      <c r="K480" s="211">
        <f>Таблица64[[#This Row],[Заказ коробок ]]*Таблица64[[#This Row],[Кол-во шт в коробке]]</f>
        <v>0</v>
      </c>
      <c r="L480" s="212">
        <f>Таблица64[[#This Row],[Общее кол-во шт]]*Таблица64[[#This Row],[Оптовая цена KRW                       за 1шт]]</f>
        <v>0</v>
      </c>
      <c r="M480" s="227" t="str">
        <f>IFERROR(Таблица64[[#This Row],[Общее кол-во шт]]*Таблица64[[#This Row],[Оптовая цена USD                       за 1шт]],"")</f>
        <v/>
      </c>
      <c r="N480" s="319"/>
    </row>
    <row r="481" spans="1:14" ht="22.5" customHeight="1">
      <c r="A481" s="307" t="s">
        <v>24894</v>
      </c>
      <c r="B481" s="313">
        <v>8806194036878</v>
      </c>
      <c r="C481" s="314" t="s">
        <v>25482</v>
      </c>
      <c r="D481" s="315" t="s">
        <v>26577</v>
      </c>
      <c r="E481" s="43">
        <v>6900</v>
      </c>
      <c r="F481" s="226">
        <v>0.48</v>
      </c>
      <c r="G481" s="316">
        <v>12</v>
      </c>
      <c r="H481" s="317">
        <f>Таблица64[[#This Row],[Розничная цена KRW]]*Таблица64[[#This Row],[Коэфициент стоимости]]</f>
        <v>3312</v>
      </c>
      <c r="I481" s="210" t="str">
        <f>IF($H$1="","Введите курс",Таблица64[[#This Row],[Оптовая цена KRW                       за 1шт]]/$H$1)</f>
        <v>Введите курс</v>
      </c>
      <c r="J481" s="318"/>
      <c r="K481" s="211">
        <f>Таблица64[[#This Row],[Заказ коробок ]]*Таблица64[[#This Row],[Кол-во шт в коробке]]</f>
        <v>0</v>
      </c>
      <c r="L481" s="212">
        <f>Таблица64[[#This Row],[Общее кол-во шт]]*Таблица64[[#This Row],[Оптовая цена KRW                       за 1шт]]</f>
        <v>0</v>
      </c>
      <c r="M481" s="227" t="str">
        <f>IFERROR(Таблица64[[#This Row],[Общее кол-во шт]]*Таблица64[[#This Row],[Оптовая цена USD                       за 1шт]],"")</f>
        <v/>
      </c>
      <c r="N481" s="319"/>
    </row>
    <row r="482" spans="1:14" ht="22.5" customHeight="1">
      <c r="A482" s="307" t="s">
        <v>24895</v>
      </c>
      <c r="B482" s="313">
        <v>8806358558673</v>
      </c>
      <c r="C482" s="314" t="s">
        <v>26578</v>
      </c>
      <c r="D482" s="315" t="s">
        <v>24532</v>
      </c>
      <c r="E482" s="43">
        <v>6900</v>
      </c>
      <c r="F482" s="226">
        <v>0.48</v>
      </c>
      <c r="G482" s="316">
        <v>20</v>
      </c>
      <c r="H482" s="317">
        <f>Таблица64[[#This Row],[Розничная цена KRW]]*Таблица64[[#This Row],[Коэфициент стоимости]]</f>
        <v>3312</v>
      </c>
      <c r="I482" s="210" t="str">
        <f>IF($H$1="","Введите курс",Таблица64[[#This Row],[Оптовая цена KRW                       за 1шт]]/$H$1)</f>
        <v>Введите курс</v>
      </c>
      <c r="J482" s="318"/>
      <c r="K482" s="211">
        <f>Таблица64[[#This Row],[Заказ коробок ]]*Таблица64[[#This Row],[Кол-во шт в коробке]]</f>
        <v>0</v>
      </c>
      <c r="L482" s="212">
        <f>Таблица64[[#This Row],[Общее кол-во шт]]*Таблица64[[#This Row],[Оптовая цена KRW                       за 1шт]]</f>
        <v>0</v>
      </c>
      <c r="M482" s="227" t="str">
        <f>IFERROR(Таблица64[[#This Row],[Общее кол-во шт]]*Таблица64[[#This Row],[Оптовая цена USD                       за 1шт]],"")</f>
        <v/>
      </c>
      <c r="N482" s="319"/>
    </row>
    <row r="483" spans="1:14" ht="22.5" customHeight="1">
      <c r="A483" s="307" t="s">
        <v>24898</v>
      </c>
      <c r="B483" s="313">
        <v>8806194040530</v>
      </c>
      <c r="C483" s="314" t="s">
        <v>25453</v>
      </c>
      <c r="D483" s="315" t="s">
        <v>25454</v>
      </c>
      <c r="E483" s="43">
        <v>18000</v>
      </c>
      <c r="F483" s="226">
        <v>0.48</v>
      </c>
      <c r="G483" s="316">
        <v>6</v>
      </c>
      <c r="H483" s="317">
        <f>Таблица64[[#This Row],[Розничная цена KRW]]*Таблица64[[#This Row],[Коэфициент стоимости]]</f>
        <v>8640</v>
      </c>
      <c r="I483" s="210" t="str">
        <f>IF($H$1="","Введите курс",Таблица64[[#This Row],[Оптовая цена KRW                       за 1шт]]/$H$1)</f>
        <v>Введите курс</v>
      </c>
      <c r="J483" s="318"/>
      <c r="K483" s="211">
        <f>Таблица64[[#This Row],[Заказ коробок ]]*Таблица64[[#This Row],[Кол-во шт в коробке]]</f>
        <v>0</v>
      </c>
      <c r="L483" s="212">
        <f>Таблица64[[#This Row],[Общее кол-во шт]]*Таблица64[[#This Row],[Оптовая цена KRW                       за 1шт]]</f>
        <v>0</v>
      </c>
      <c r="M483" s="227" t="str">
        <f>IFERROR(Таблица64[[#This Row],[Общее кол-во шт]]*Таблица64[[#This Row],[Оптовая цена USD                       за 1шт]],"")</f>
        <v/>
      </c>
      <c r="N483" s="319"/>
    </row>
    <row r="484" spans="1:14" ht="22.5" customHeight="1">
      <c r="A484" s="307" t="s">
        <v>24901</v>
      </c>
      <c r="B484" s="313">
        <v>8806194009797</v>
      </c>
      <c r="C484" s="314" t="s">
        <v>24350</v>
      </c>
      <c r="D484" s="315" t="s">
        <v>24351</v>
      </c>
      <c r="E484" s="43">
        <v>7900</v>
      </c>
      <c r="F484" s="226">
        <v>0.48</v>
      </c>
      <c r="G484" s="316">
        <v>6</v>
      </c>
      <c r="H484" s="317">
        <f>Таблица64[[#This Row],[Розничная цена KRW]]*Таблица64[[#This Row],[Коэфициент стоимости]]</f>
        <v>3792</v>
      </c>
      <c r="I484" s="210" t="str">
        <f>IF($H$1="","Введите курс",Таблица64[[#This Row],[Оптовая цена KRW                       за 1шт]]/$H$1)</f>
        <v>Введите курс</v>
      </c>
      <c r="J484" s="318"/>
      <c r="K484" s="211">
        <f>Таблица64[[#This Row],[Заказ коробок ]]*Таблица64[[#This Row],[Кол-во шт в коробке]]</f>
        <v>0</v>
      </c>
      <c r="L484" s="212">
        <f>Таблица64[[#This Row],[Общее кол-во шт]]*Таблица64[[#This Row],[Оптовая цена KRW                       за 1шт]]</f>
        <v>0</v>
      </c>
      <c r="M484" s="227" t="str">
        <f>IFERROR(Таблица64[[#This Row],[Общее кол-во шт]]*Таблица64[[#This Row],[Оптовая цена USD                       за 1шт]],"")</f>
        <v/>
      </c>
      <c r="N484" s="319"/>
    </row>
    <row r="485" spans="1:14" ht="22.5" customHeight="1">
      <c r="A485" s="307" t="s">
        <v>24903</v>
      </c>
      <c r="B485" s="313">
        <v>8806194035901</v>
      </c>
      <c r="C485" s="314" t="s">
        <v>25221</v>
      </c>
      <c r="D485" s="315" t="s">
        <v>26579</v>
      </c>
      <c r="E485" s="43">
        <v>9000</v>
      </c>
      <c r="F485" s="226">
        <v>0.48</v>
      </c>
      <c r="G485" s="316">
        <v>6</v>
      </c>
      <c r="H485" s="317">
        <f>Таблица64[[#This Row],[Розничная цена KRW]]*Таблица64[[#This Row],[Коэфициент стоимости]]</f>
        <v>4320</v>
      </c>
      <c r="I485" s="210" t="str">
        <f>IF($H$1="","Введите курс",Таблица64[[#This Row],[Оптовая цена KRW                       за 1шт]]/$H$1)</f>
        <v>Введите курс</v>
      </c>
      <c r="J485" s="318"/>
      <c r="K485" s="211">
        <f>Таблица64[[#This Row],[Заказ коробок ]]*Таблица64[[#This Row],[Кол-во шт в коробке]]</f>
        <v>0</v>
      </c>
      <c r="L485" s="212">
        <f>Таблица64[[#This Row],[Общее кол-во шт]]*Таблица64[[#This Row],[Оптовая цена KRW                       за 1шт]]</f>
        <v>0</v>
      </c>
      <c r="M485" s="227" t="str">
        <f>IFERROR(Таблица64[[#This Row],[Общее кол-во шт]]*Таблица64[[#This Row],[Оптовая цена USD                       за 1шт]],"")</f>
        <v/>
      </c>
      <c r="N485" s="319"/>
    </row>
    <row r="486" spans="1:14" ht="22.5" customHeight="1">
      <c r="A486" s="307" t="s">
        <v>24906</v>
      </c>
      <c r="B486" s="313">
        <v>8806194029283</v>
      </c>
      <c r="C486" s="314" t="s">
        <v>24385</v>
      </c>
      <c r="D486" s="315" t="s">
        <v>26580</v>
      </c>
      <c r="E486" s="43">
        <v>14000</v>
      </c>
      <c r="F486" s="226">
        <v>0.48</v>
      </c>
      <c r="G486" s="316">
        <v>6</v>
      </c>
      <c r="H486" s="317">
        <f>Таблица64[[#This Row],[Розничная цена KRW]]*Таблица64[[#This Row],[Коэфициент стоимости]]</f>
        <v>6720</v>
      </c>
      <c r="I486" s="210" t="str">
        <f>IF($H$1="","Введите курс",Таблица64[[#This Row],[Оптовая цена KRW                       за 1шт]]/$H$1)</f>
        <v>Введите курс</v>
      </c>
      <c r="J486" s="318"/>
      <c r="K486" s="211">
        <f>Таблица64[[#This Row],[Заказ коробок ]]*Таблица64[[#This Row],[Кол-во шт в коробке]]</f>
        <v>0</v>
      </c>
      <c r="L486" s="212">
        <f>Таблица64[[#This Row],[Общее кол-во шт]]*Таблица64[[#This Row],[Оптовая цена KRW                       за 1шт]]</f>
        <v>0</v>
      </c>
      <c r="M486" s="227" t="str">
        <f>IFERROR(Таблица64[[#This Row],[Общее кол-во шт]]*Таблица64[[#This Row],[Оптовая цена USD                       за 1шт]],"")</f>
        <v/>
      </c>
      <c r="N486" s="319"/>
    </row>
    <row r="487" spans="1:14" ht="22.5" customHeight="1">
      <c r="A487" s="307" t="s">
        <v>24908</v>
      </c>
      <c r="B487" s="313">
        <v>8806194021065</v>
      </c>
      <c r="C487" s="314" t="s">
        <v>24383</v>
      </c>
      <c r="D487" s="315" t="s">
        <v>26581</v>
      </c>
      <c r="E487" s="43">
        <v>9900</v>
      </c>
      <c r="F487" s="226">
        <v>0.48</v>
      </c>
      <c r="G487" s="316">
        <v>6</v>
      </c>
      <c r="H487" s="317">
        <f>Таблица64[[#This Row],[Розничная цена KRW]]*Таблица64[[#This Row],[Коэфициент стоимости]]</f>
        <v>4752</v>
      </c>
      <c r="I487" s="210" t="str">
        <f>IF($H$1="","Введите курс",Таблица64[[#This Row],[Оптовая цена KRW                       за 1шт]]/$H$1)</f>
        <v>Введите курс</v>
      </c>
      <c r="J487" s="318"/>
      <c r="K487" s="211">
        <f>Таблица64[[#This Row],[Заказ коробок ]]*Таблица64[[#This Row],[Кол-во шт в коробке]]</f>
        <v>0</v>
      </c>
      <c r="L487" s="212">
        <f>Таблица64[[#This Row],[Общее кол-во шт]]*Таблица64[[#This Row],[Оптовая цена KRW                       за 1шт]]</f>
        <v>0</v>
      </c>
      <c r="M487" s="227" t="str">
        <f>IFERROR(Таблица64[[#This Row],[Общее кол-во шт]]*Таблица64[[#This Row],[Оптовая цена USD                       за 1шт]],"")</f>
        <v/>
      </c>
      <c r="N487" s="319"/>
    </row>
    <row r="488" spans="1:14" ht="22.5" customHeight="1">
      <c r="A488" s="307" t="s">
        <v>24910</v>
      </c>
      <c r="B488" s="313">
        <v>8806194040028</v>
      </c>
      <c r="C488" s="314" t="s">
        <v>25316</v>
      </c>
      <c r="D488" s="315" t="s">
        <v>25317</v>
      </c>
      <c r="E488" s="43">
        <v>8000</v>
      </c>
      <c r="F488" s="226">
        <v>0.48</v>
      </c>
      <c r="G488" s="316">
        <v>6</v>
      </c>
      <c r="H488" s="317">
        <f>Таблица64[[#This Row],[Розничная цена KRW]]*Таблица64[[#This Row],[Коэфициент стоимости]]</f>
        <v>3840</v>
      </c>
      <c r="I488" s="210" t="str">
        <f>IF($H$1="","Введите курс",Таблица64[[#This Row],[Оптовая цена KRW                       за 1шт]]/$H$1)</f>
        <v>Введите курс</v>
      </c>
      <c r="J488" s="318"/>
      <c r="K488" s="211">
        <f>Таблица64[[#This Row],[Заказ коробок ]]*Таблица64[[#This Row],[Кол-во шт в коробке]]</f>
        <v>0</v>
      </c>
      <c r="L488" s="212">
        <f>Таблица64[[#This Row],[Общее кол-во шт]]*Таблица64[[#This Row],[Оптовая цена KRW                       за 1шт]]</f>
        <v>0</v>
      </c>
      <c r="M488" s="227" t="str">
        <f>IFERROR(Таблица64[[#This Row],[Общее кол-во шт]]*Таблица64[[#This Row],[Оптовая цена USD                       за 1шт]],"")</f>
        <v/>
      </c>
      <c r="N488" s="319"/>
    </row>
    <row r="489" spans="1:14" ht="22.5" customHeight="1">
      <c r="A489" s="307" t="s">
        <v>24912</v>
      </c>
      <c r="B489" s="313">
        <v>8806194035772</v>
      </c>
      <c r="C489" s="314" t="s">
        <v>26582</v>
      </c>
      <c r="D489" s="315" t="s">
        <v>26583</v>
      </c>
      <c r="E489" s="43">
        <v>4500</v>
      </c>
      <c r="F489" s="226">
        <v>0.48</v>
      </c>
      <c r="G489" s="316">
        <v>10</v>
      </c>
      <c r="H489" s="317">
        <f>Таблица64[[#This Row],[Розничная цена KRW]]*Таблица64[[#This Row],[Коэфициент стоимости]]</f>
        <v>2160</v>
      </c>
      <c r="I489" s="210" t="str">
        <f>IF($H$1="","Введите курс",Таблица64[[#This Row],[Оптовая цена KRW                       за 1шт]]/$H$1)</f>
        <v>Введите курс</v>
      </c>
      <c r="J489" s="318"/>
      <c r="K489" s="211">
        <f>Таблица64[[#This Row],[Заказ коробок ]]*Таблица64[[#This Row],[Кол-во шт в коробке]]</f>
        <v>0</v>
      </c>
      <c r="L489" s="212">
        <f>Таблица64[[#This Row],[Общее кол-во шт]]*Таблица64[[#This Row],[Оптовая цена KRW                       за 1шт]]</f>
        <v>0</v>
      </c>
      <c r="M489" s="227" t="str">
        <f>IFERROR(Таблица64[[#This Row],[Общее кол-во шт]]*Таблица64[[#This Row],[Оптовая цена USD                       за 1шт]],"")</f>
        <v/>
      </c>
      <c r="N489" s="319"/>
    </row>
    <row r="490" spans="1:14" ht="22.5" customHeight="1">
      <c r="A490" s="307" t="s">
        <v>24913</v>
      </c>
      <c r="B490" s="313">
        <v>8806194035789</v>
      </c>
      <c r="C490" s="314" t="s">
        <v>26584</v>
      </c>
      <c r="D490" s="315" t="s">
        <v>26585</v>
      </c>
      <c r="E490" s="43">
        <v>4500</v>
      </c>
      <c r="F490" s="226">
        <v>0.48</v>
      </c>
      <c r="G490" s="316">
        <v>10</v>
      </c>
      <c r="H490" s="317">
        <f>Таблица64[[#This Row],[Розничная цена KRW]]*Таблица64[[#This Row],[Коэфициент стоимости]]</f>
        <v>2160</v>
      </c>
      <c r="I490" s="210" t="str">
        <f>IF($H$1="","Введите курс",Таблица64[[#This Row],[Оптовая цена KRW                       за 1шт]]/$H$1)</f>
        <v>Введите курс</v>
      </c>
      <c r="J490" s="318"/>
      <c r="K490" s="211">
        <f>Таблица64[[#This Row],[Заказ коробок ]]*Таблица64[[#This Row],[Кол-во шт в коробке]]</f>
        <v>0</v>
      </c>
      <c r="L490" s="212">
        <f>Таблица64[[#This Row],[Общее кол-во шт]]*Таблица64[[#This Row],[Оптовая цена KRW                       за 1шт]]</f>
        <v>0</v>
      </c>
      <c r="M490" s="227" t="str">
        <f>IFERROR(Таблица64[[#This Row],[Общее кол-во шт]]*Таблица64[[#This Row],[Оптовая цена USD                       за 1шт]],"")</f>
        <v/>
      </c>
      <c r="N490" s="319"/>
    </row>
    <row r="491" spans="1:14" ht="22.5" customHeight="1">
      <c r="A491" s="307" t="s">
        <v>24914</v>
      </c>
      <c r="B491" s="313">
        <v>8806194037097</v>
      </c>
      <c r="C491" s="314" t="s">
        <v>26586</v>
      </c>
      <c r="D491" s="315" t="s">
        <v>26587</v>
      </c>
      <c r="E491" s="43">
        <v>18000</v>
      </c>
      <c r="F491" s="226">
        <v>0.48</v>
      </c>
      <c r="G491" s="316">
        <v>6</v>
      </c>
      <c r="H491" s="317">
        <f>Таблица64[[#This Row],[Розничная цена KRW]]*Таблица64[[#This Row],[Коэфициент стоимости]]</f>
        <v>8640</v>
      </c>
      <c r="I491" s="210" t="str">
        <f>IF($H$1="","Введите курс",Таблица64[[#This Row],[Оптовая цена KRW                       за 1шт]]/$H$1)</f>
        <v>Введите курс</v>
      </c>
      <c r="J491" s="318"/>
      <c r="K491" s="211">
        <f>Таблица64[[#This Row],[Заказ коробок ]]*Таблица64[[#This Row],[Кол-во шт в коробке]]</f>
        <v>0</v>
      </c>
      <c r="L491" s="212">
        <f>Таблица64[[#This Row],[Общее кол-во шт]]*Таблица64[[#This Row],[Оптовая цена KRW                       за 1шт]]</f>
        <v>0</v>
      </c>
      <c r="M491" s="227" t="str">
        <f>IFERROR(Таблица64[[#This Row],[Общее кол-во шт]]*Таблица64[[#This Row],[Оптовая цена USD                       за 1шт]],"")</f>
        <v/>
      </c>
      <c r="N491" s="319"/>
    </row>
    <row r="492" spans="1:14" ht="22.5" customHeight="1">
      <c r="A492" s="307" t="s">
        <v>24915</v>
      </c>
      <c r="B492" s="313">
        <v>8806194036151</v>
      </c>
      <c r="C492" s="314" t="s">
        <v>24866</v>
      </c>
      <c r="D492" s="315" t="s">
        <v>26588</v>
      </c>
      <c r="E492" s="43">
        <v>11900</v>
      </c>
      <c r="F492" s="226">
        <v>0.48</v>
      </c>
      <c r="G492" s="316">
        <v>6</v>
      </c>
      <c r="H492" s="317">
        <f>Таблица64[[#This Row],[Розничная цена KRW]]*Таблица64[[#This Row],[Коэфициент стоимости]]</f>
        <v>5712</v>
      </c>
      <c r="I492" s="210" t="str">
        <f>IF($H$1="","Введите курс",Таблица64[[#This Row],[Оптовая цена KRW                       за 1шт]]/$H$1)</f>
        <v>Введите курс</v>
      </c>
      <c r="J492" s="318"/>
      <c r="K492" s="211">
        <f>Таблица64[[#This Row],[Заказ коробок ]]*Таблица64[[#This Row],[Кол-во шт в коробке]]</f>
        <v>0</v>
      </c>
      <c r="L492" s="212">
        <f>Таблица64[[#This Row],[Общее кол-во шт]]*Таблица64[[#This Row],[Оптовая цена KRW                       за 1шт]]</f>
        <v>0</v>
      </c>
      <c r="M492" s="227" t="str">
        <f>IFERROR(Таблица64[[#This Row],[Общее кол-во шт]]*Таблица64[[#This Row],[Оптовая цена USD                       за 1шт]],"")</f>
        <v/>
      </c>
      <c r="N492" s="319"/>
    </row>
    <row r="493" spans="1:14" ht="22.5" customHeight="1">
      <c r="A493" s="307" t="s">
        <v>24916</v>
      </c>
      <c r="B493" s="313">
        <v>8806358521486</v>
      </c>
      <c r="C493" s="314" t="s">
        <v>25378</v>
      </c>
      <c r="D493" s="315" t="s">
        <v>26589</v>
      </c>
      <c r="E493" s="43">
        <v>18800</v>
      </c>
      <c r="F493" s="226">
        <v>0.48</v>
      </c>
      <c r="G493" s="316">
        <v>6</v>
      </c>
      <c r="H493" s="317">
        <f>Таблица64[[#This Row],[Розничная цена KRW]]*Таблица64[[#This Row],[Коэфициент стоимости]]</f>
        <v>9024</v>
      </c>
      <c r="I493" s="210" t="str">
        <f>IF($H$1="","Введите курс",Таблица64[[#This Row],[Оптовая цена KRW                       за 1шт]]/$H$1)</f>
        <v>Введите курс</v>
      </c>
      <c r="J493" s="318"/>
      <c r="K493" s="211">
        <f>Таблица64[[#This Row],[Заказ коробок ]]*Таблица64[[#This Row],[Кол-во шт в коробке]]</f>
        <v>0</v>
      </c>
      <c r="L493" s="212">
        <f>Таблица64[[#This Row],[Общее кол-во шт]]*Таблица64[[#This Row],[Оптовая цена KRW                       за 1шт]]</f>
        <v>0</v>
      </c>
      <c r="M493" s="227" t="str">
        <f>IFERROR(Таблица64[[#This Row],[Общее кол-во шт]]*Таблица64[[#This Row],[Оптовая цена USD                       за 1шт]],"")</f>
        <v/>
      </c>
      <c r="N493" s="319"/>
    </row>
    <row r="494" spans="1:14" ht="22.5" customHeight="1">
      <c r="A494" s="307" t="s">
        <v>24917</v>
      </c>
      <c r="B494" s="313">
        <v>8806358521479</v>
      </c>
      <c r="C494" s="314" t="s">
        <v>25377</v>
      </c>
      <c r="D494" s="315" t="s">
        <v>26590</v>
      </c>
      <c r="E494" s="43">
        <v>18800</v>
      </c>
      <c r="F494" s="226">
        <v>0.48</v>
      </c>
      <c r="G494" s="316">
        <v>6</v>
      </c>
      <c r="H494" s="317">
        <f>Таблица64[[#This Row],[Розничная цена KRW]]*Таблица64[[#This Row],[Коэфициент стоимости]]</f>
        <v>9024</v>
      </c>
      <c r="I494" s="210" t="str">
        <f>IF($H$1="","Введите курс",Таблица64[[#This Row],[Оптовая цена KRW                       за 1шт]]/$H$1)</f>
        <v>Введите курс</v>
      </c>
      <c r="J494" s="318"/>
      <c r="K494" s="211">
        <f>Таблица64[[#This Row],[Заказ коробок ]]*Таблица64[[#This Row],[Кол-во шт в коробке]]</f>
        <v>0</v>
      </c>
      <c r="L494" s="212">
        <f>Таблица64[[#This Row],[Общее кол-во шт]]*Таблица64[[#This Row],[Оптовая цена KRW                       за 1шт]]</f>
        <v>0</v>
      </c>
      <c r="M494" s="227" t="str">
        <f>IFERROR(Таблица64[[#This Row],[Общее кол-во шт]]*Таблица64[[#This Row],[Оптовая цена USD                       за 1шт]],"")</f>
        <v/>
      </c>
      <c r="N494" s="319"/>
    </row>
    <row r="495" spans="1:14" ht="22.5" customHeight="1">
      <c r="A495" s="307" t="s">
        <v>24919</v>
      </c>
      <c r="B495" s="313">
        <v>8806194025407</v>
      </c>
      <c r="C495" s="314" t="s">
        <v>24164</v>
      </c>
      <c r="D495" s="315" t="s">
        <v>26591</v>
      </c>
      <c r="E495" s="43">
        <v>12000</v>
      </c>
      <c r="F495" s="226">
        <v>0.48</v>
      </c>
      <c r="G495" s="316">
        <v>6</v>
      </c>
      <c r="H495" s="317">
        <f>Таблица64[[#This Row],[Розничная цена KRW]]*Таблица64[[#This Row],[Коэфициент стоимости]]</f>
        <v>5760</v>
      </c>
      <c r="I495" s="210" t="str">
        <f>IF($H$1="","Введите курс",Таблица64[[#This Row],[Оптовая цена KRW                       за 1шт]]/$H$1)</f>
        <v>Введите курс</v>
      </c>
      <c r="J495" s="318"/>
      <c r="K495" s="211">
        <f>Таблица64[[#This Row],[Заказ коробок ]]*Таблица64[[#This Row],[Кол-во шт в коробке]]</f>
        <v>0</v>
      </c>
      <c r="L495" s="212">
        <f>Таблица64[[#This Row],[Общее кол-во шт]]*Таблица64[[#This Row],[Оптовая цена KRW                       за 1шт]]</f>
        <v>0</v>
      </c>
      <c r="M495" s="227" t="str">
        <f>IFERROR(Таблица64[[#This Row],[Общее кол-во шт]]*Таблица64[[#This Row],[Оптовая цена USD                       за 1шт]],"")</f>
        <v/>
      </c>
      <c r="N495" s="319"/>
    </row>
    <row r="496" spans="1:14" ht="22.5" customHeight="1">
      <c r="A496" s="307" t="s">
        <v>24921</v>
      </c>
      <c r="B496" s="313">
        <v>8806194037387</v>
      </c>
      <c r="C496" s="314" t="s">
        <v>24863</v>
      </c>
      <c r="D496" s="315" t="s">
        <v>26592</v>
      </c>
      <c r="E496" s="43">
        <v>4900</v>
      </c>
      <c r="F496" s="226">
        <v>0.48</v>
      </c>
      <c r="G496" s="316">
        <v>10</v>
      </c>
      <c r="H496" s="317">
        <f>Таблица64[[#This Row],[Розничная цена KRW]]*Таблица64[[#This Row],[Коэфициент стоимости]]</f>
        <v>2352</v>
      </c>
      <c r="I496" s="210" t="str">
        <f>IF($H$1="","Введите курс",Таблица64[[#This Row],[Оптовая цена KRW                       за 1шт]]/$H$1)</f>
        <v>Введите курс</v>
      </c>
      <c r="J496" s="318"/>
      <c r="K496" s="211">
        <f>Таблица64[[#This Row],[Заказ коробок ]]*Таблица64[[#This Row],[Кол-во шт в коробке]]</f>
        <v>0</v>
      </c>
      <c r="L496" s="212">
        <f>Таблица64[[#This Row],[Общее кол-во шт]]*Таблица64[[#This Row],[Оптовая цена KRW                       за 1шт]]</f>
        <v>0</v>
      </c>
      <c r="M496" s="227" t="str">
        <f>IFERROR(Таблица64[[#This Row],[Общее кол-во шт]]*Таблица64[[#This Row],[Оптовая цена USD                       за 1шт]],"")</f>
        <v/>
      </c>
      <c r="N496" s="319"/>
    </row>
    <row r="497" spans="1:14" ht="22.5" customHeight="1">
      <c r="A497" s="307" t="s">
        <v>24923</v>
      </c>
      <c r="B497" s="313">
        <v>8806194040998</v>
      </c>
      <c r="C497" s="314" t="s">
        <v>25455</v>
      </c>
      <c r="D497" s="315" t="s">
        <v>26593</v>
      </c>
      <c r="E497" s="43">
        <v>37800</v>
      </c>
      <c r="F497" s="226">
        <v>0.48</v>
      </c>
      <c r="G497" s="316">
        <v>1</v>
      </c>
      <c r="H497" s="317">
        <f>Таблица64[[#This Row],[Розничная цена KRW]]*Таблица64[[#This Row],[Коэфициент стоимости]]</f>
        <v>18144</v>
      </c>
      <c r="I497" s="210" t="str">
        <f>IF($H$1="","Введите курс",Таблица64[[#This Row],[Оптовая цена KRW                       за 1шт]]/$H$1)</f>
        <v>Введите курс</v>
      </c>
      <c r="J497" s="318"/>
      <c r="K497" s="211">
        <f>Таблица64[[#This Row],[Заказ коробок ]]*Таблица64[[#This Row],[Кол-во шт в коробке]]</f>
        <v>0</v>
      </c>
      <c r="L497" s="212">
        <f>Таблица64[[#This Row],[Общее кол-во шт]]*Таблица64[[#This Row],[Оптовая цена KRW                       за 1шт]]</f>
        <v>0</v>
      </c>
      <c r="M497" s="227" t="str">
        <f>IFERROR(Таблица64[[#This Row],[Общее кол-во шт]]*Таблица64[[#This Row],[Оптовая цена USD                       за 1шт]],"")</f>
        <v/>
      </c>
      <c r="N497" s="319"/>
    </row>
    <row r="498" spans="1:14" ht="22.5" customHeight="1">
      <c r="A498" s="307" t="s">
        <v>24925</v>
      </c>
      <c r="B498" s="313">
        <v>8806194040127</v>
      </c>
      <c r="C498" s="314" t="s">
        <v>23947</v>
      </c>
      <c r="D498" s="315" t="s">
        <v>26594</v>
      </c>
      <c r="E498" s="43">
        <v>10800</v>
      </c>
      <c r="F498" s="226">
        <v>0.48</v>
      </c>
      <c r="G498" s="316">
        <v>6</v>
      </c>
      <c r="H498" s="317">
        <f>Таблица64[[#This Row],[Розничная цена KRW]]*Таблица64[[#This Row],[Коэфициент стоимости]]</f>
        <v>5184</v>
      </c>
      <c r="I498" s="210" t="str">
        <f>IF($H$1="","Введите курс",Таблица64[[#This Row],[Оптовая цена KRW                       за 1шт]]/$H$1)</f>
        <v>Введите курс</v>
      </c>
      <c r="J498" s="318"/>
      <c r="K498" s="211">
        <f>Таблица64[[#This Row],[Заказ коробок ]]*Таблица64[[#This Row],[Кол-во шт в коробке]]</f>
        <v>0</v>
      </c>
      <c r="L498" s="212">
        <f>Таблица64[[#This Row],[Общее кол-во шт]]*Таблица64[[#This Row],[Оптовая цена KRW                       за 1шт]]</f>
        <v>0</v>
      </c>
      <c r="M498" s="227" t="str">
        <f>IFERROR(Таблица64[[#This Row],[Общее кол-во шт]]*Таблица64[[#This Row],[Оптовая цена USD                       за 1шт]],"")</f>
        <v/>
      </c>
      <c r="N498" s="319"/>
    </row>
    <row r="499" spans="1:14" ht="22.5" customHeight="1">
      <c r="A499" s="307" t="s">
        <v>24927</v>
      </c>
      <c r="B499" s="313">
        <v>8806194040141</v>
      </c>
      <c r="C499" s="314" t="s">
        <v>23950</v>
      </c>
      <c r="D499" s="315" t="s">
        <v>26595</v>
      </c>
      <c r="E499" s="43">
        <v>10800</v>
      </c>
      <c r="F499" s="226">
        <v>0.48</v>
      </c>
      <c r="G499" s="316">
        <v>6</v>
      </c>
      <c r="H499" s="317">
        <f>Таблица64[[#This Row],[Розничная цена KRW]]*Таблица64[[#This Row],[Коэфициент стоимости]]</f>
        <v>5184</v>
      </c>
      <c r="I499" s="210" t="str">
        <f>IF($H$1="","Введите курс",Таблица64[[#This Row],[Оптовая цена KRW                       за 1шт]]/$H$1)</f>
        <v>Введите курс</v>
      </c>
      <c r="J499" s="318"/>
      <c r="K499" s="211">
        <f>Таблица64[[#This Row],[Заказ коробок ]]*Таблица64[[#This Row],[Кол-во шт в коробке]]</f>
        <v>0</v>
      </c>
      <c r="L499" s="212">
        <f>Таблица64[[#This Row],[Общее кол-во шт]]*Таблица64[[#This Row],[Оптовая цена KRW                       за 1шт]]</f>
        <v>0</v>
      </c>
      <c r="M499" s="227" t="str">
        <f>IFERROR(Таблица64[[#This Row],[Общее кол-во шт]]*Таблица64[[#This Row],[Оптовая цена USD                       за 1шт]],"")</f>
        <v/>
      </c>
      <c r="N499" s="319"/>
    </row>
    <row r="500" spans="1:14" ht="22.5" customHeight="1">
      <c r="A500" s="307" t="s">
        <v>24929</v>
      </c>
      <c r="B500" s="313">
        <v>8806194037103</v>
      </c>
      <c r="C500" s="314" t="s">
        <v>25456</v>
      </c>
      <c r="D500" s="315" t="s">
        <v>25457</v>
      </c>
      <c r="E500" s="43">
        <v>15000</v>
      </c>
      <c r="F500" s="226">
        <v>0.48</v>
      </c>
      <c r="G500" s="316">
        <v>6</v>
      </c>
      <c r="H500" s="317">
        <f>Таблица64[[#This Row],[Розничная цена KRW]]*Таблица64[[#This Row],[Коэфициент стоимости]]</f>
        <v>7200</v>
      </c>
      <c r="I500" s="210" t="str">
        <f>IF($H$1="","Введите курс",Таблица64[[#This Row],[Оптовая цена KRW                       за 1шт]]/$H$1)</f>
        <v>Введите курс</v>
      </c>
      <c r="J500" s="318"/>
      <c r="K500" s="211">
        <f>Таблица64[[#This Row],[Заказ коробок ]]*Таблица64[[#This Row],[Кол-во шт в коробке]]</f>
        <v>0</v>
      </c>
      <c r="L500" s="212">
        <f>Таблица64[[#This Row],[Общее кол-во шт]]*Таблица64[[#This Row],[Оптовая цена KRW                       за 1шт]]</f>
        <v>0</v>
      </c>
      <c r="M500" s="227" t="str">
        <f>IFERROR(Таблица64[[#This Row],[Общее кол-во шт]]*Таблица64[[#This Row],[Оптовая цена USD                       за 1шт]],"")</f>
        <v/>
      </c>
      <c r="N500" s="319"/>
    </row>
    <row r="501" spans="1:14" ht="22.5" customHeight="1">
      <c r="A501" s="307" t="s">
        <v>24931</v>
      </c>
      <c r="B501" s="313">
        <v>8806194044545</v>
      </c>
      <c r="C501" s="314" t="s">
        <v>25398</v>
      </c>
      <c r="D501" s="315" t="s">
        <v>25399</v>
      </c>
      <c r="E501" s="43">
        <v>35600</v>
      </c>
      <c r="F501" s="226">
        <v>0.48</v>
      </c>
      <c r="G501" s="316">
        <v>6</v>
      </c>
      <c r="H501" s="317">
        <f>Таблица64[[#This Row],[Розничная цена KRW]]*Таблица64[[#This Row],[Коэфициент стоимости]]</f>
        <v>17088</v>
      </c>
      <c r="I501" s="210" t="str">
        <f>IF($H$1="","Введите курс",Таблица64[[#This Row],[Оптовая цена KRW                       за 1шт]]/$H$1)</f>
        <v>Введите курс</v>
      </c>
      <c r="J501" s="318"/>
      <c r="K501" s="211">
        <f>Таблица64[[#This Row],[Заказ коробок ]]*Таблица64[[#This Row],[Кол-во шт в коробке]]</f>
        <v>0</v>
      </c>
      <c r="L501" s="212">
        <f>Таблица64[[#This Row],[Общее кол-во шт]]*Таблица64[[#This Row],[Оптовая цена KRW                       за 1шт]]</f>
        <v>0</v>
      </c>
      <c r="M501" s="227" t="str">
        <f>IFERROR(Таблица64[[#This Row],[Общее кол-во шт]]*Таблица64[[#This Row],[Оптовая цена USD                       за 1шт]],"")</f>
        <v/>
      </c>
      <c r="N501" s="319"/>
    </row>
    <row r="502" spans="1:14" ht="22.5" customHeight="1">
      <c r="A502" s="307" t="s">
        <v>24933</v>
      </c>
      <c r="B502" s="313">
        <v>8806194041759</v>
      </c>
      <c r="C502" s="314" t="s">
        <v>25400</v>
      </c>
      <c r="D502" s="315" t="s">
        <v>26596</v>
      </c>
      <c r="E502" s="43">
        <v>16800</v>
      </c>
      <c r="F502" s="226">
        <v>0.48</v>
      </c>
      <c r="G502" s="316">
        <v>6</v>
      </c>
      <c r="H502" s="317">
        <f>Таблица64[[#This Row],[Розничная цена KRW]]*Таблица64[[#This Row],[Коэфициент стоимости]]</f>
        <v>8064</v>
      </c>
      <c r="I502" s="210" t="str">
        <f>IF($H$1="","Введите курс",Таблица64[[#This Row],[Оптовая цена KRW                       за 1шт]]/$H$1)</f>
        <v>Введите курс</v>
      </c>
      <c r="J502" s="318"/>
      <c r="K502" s="211">
        <f>Таблица64[[#This Row],[Заказ коробок ]]*Таблица64[[#This Row],[Кол-во шт в коробке]]</f>
        <v>0</v>
      </c>
      <c r="L502" s="212">
        <f>Таблица64[[#This Row],[Общее кол-во шт]]*Таблица64[[#This Row],[Оптовая цена KRW                       за 1шт]]</f>
        <v>0</v>
      </c>
      <c r="M502" s="227" t="str">
        <f>IFERROR(Таблица64[[#This Row],[Общее кол-во шт]]*Таблица64[[#This Row],[Оптовая цена USD                       за 1шт]],"")</f>
        <v/>
      </c>
      <c r="N502" s="319"/>
    </row>
    <row r="503" spans="1:14" ht="22.5" customHeight="1">
      <c r="A503" s="307" t="s">
        <v>24935</v>
      </c>
      <c r="B503" s="313">
        <v>8806194046365</v>
      </c>
      <c r="C503" s="314" t="s">
        <v>25392</v>
      </c>
      <c r="D503" s="315" t="s">
        <v>25393</v>
      </c>
      <c r="E503" s="43">
        <v>14800</v>
      </c>
      <c r="F503" s="226">
        <v>0.48</v>
      </c>
      <c r="G503" s="316">
        <v>6</v>
      </c>
      <c r="H503" s="317">
        <f>Таблица64[[#This Row],[Розничная цена KRW]]*Таблица64[[#This Row],[Коэфициент стоимости]]</f>
        <v>7104</v>
      </c>
      <c r="I503" s="210" t="str">
        <f>IF($H$1="","Введите курс",Таблица64[[#This Row],[Оптовая цена KRW                       за 1шт]]/$H$1)</f>
        <v>Введите курс</v>
      </c>
      <c r="J503" s="318"/>
      <c r="K503" s="211">
        <f>Таблица64[[#This Row],[Заказ коробок ]]*Таблица64[[#This Row],[Кол-во шт в коробке]]</f>
        <v>0</v>
      </c>
      <c r="L503" s="212">
        <f>Таблица64[[#This Row],[Общее кол-во шт]]*Таблица64[[#This Row],[Оптовая цена KRW                       за 1шт]]</f>
        <v>0</v>
      </c>
      <c r="M503" s="227" t="str">
        <f>IFERROR(Таблица64[[#This Row],[Общее кол-во шт]]*Таблица64[[#This Row],[Оптовая цена USD                       за 1шт]],"")</f>
        <v/>
      </c>
      <c r="N503" s="319"/>
    </row>
    <row r="504" spans="1:14" ht="22.5" customHeight="1">
      <c r="A504" s="307" t="s">
        <v>24937</v>
      </c>
      <c r="B504" s="313">
        <v>8806194044552</v>
      </c>
      <c r="C504" s="314" t="s">
        <v>25390</v>
      </c>
      <c r="D504" s="315" t="s">
        <v>25391</v>
      </c>
      <c r="E504" s="43">
        <v>35600</v>
      </c>
      <c r="F504" s="226">
        <v>0.48</v>
      </c>
      <c r="G504" s="316">
        <v>6</v>
      </c>
      <c r="H504" s="317">
        <f>Таблица64[[#This Row],[Розничная цена KRW]]*Таблица64[[#This Row],[Коэфициент стоимости]]</f>
        <v>17088</v>
      </c>
      <c r="I504" s="210" t="str">
        <f>IF($H$1="","Введите курс",Таблица64[[#This Row],[Оптовая цена KRW                       за 1шт]]/$H$1)</f>
        <v>Введите курс</v>
      </c>
      <c r="J504" s="318"/>
      <c r="K504" s="211">
        <f>Таблица64[[#This Row],[Заказ коробок ]]*Таблица64[[#This Row],[Кол-во шт в коробке]]</f>
        <v>0</v>
      </c>
      <c r="L504" s="212">
        <f>Таблица64[[#This Row],[Общее кол-во шт]]*Таблица64[[#This Row],[Оптовая цена KRW                       за 1шт]]</f>
        <v>0</v>
      </c>
      <c r="M504" s="227" t="str">
        <f>IFERROR(Таблица64[[#This Row],[Общее кол-во шт]]*Таблица64[[#This Row],[Оптовая цена USD                       за 1шт]],"")</f>
        <v/>
      </c>
      <c r="N504" s="319"/>
    </row>
    <row r="505" spans="1:14" ht="22.5" customHeight="1">
      <c r="A505" s="307" t="s">
        <v>24939</v>
      </c>
      <c r="B505" s="313">
        <v>8806194041735</v>
      </c>
      <c r="C505" s="314" t="s">
        <v>25395</v>
      </c>
      <c r="D505" s="315" t="s">
        <v>26597</v>
      </c>
      <c r="E505" s="43">
        <v>16800</v>
      </c>
      <c r="F505" s="226">
        <v>0.48</v>
      </c>
      <c r="G505" s="316">
        <v>6</v>
      </c>
      <c r="H505" s="317">
        <f>Таблица64[[#This Row],[Розничная цена KRW]]*Таблица64[[#This Row],[Коэфициент стоимости]]</f>
        <v>8064</v>
      </c>
      <c r="I505" s="210" t="str">
        <f>IF($H$1="","Введите курс",Таблица64[[#This Row],[Оптовая цена KRW                       за 1шт]]/$H$1)</f>
        <v>Введите курс</v>
      </c>
      <c r="J505" s="318"/>
      <c r="K505" s="211">
        <f>Таблица64[[#This Row],[Заказ коробок ]]*Таблица64[[#This Row],[Кол-во шт в коробке]]</f>
        <v>0</v>
      </c>
      <c r="L505" s="212">
        <f>Таблица64[[#This Row],[Общее кол-во шт]]*Таблица64[[#This Row],[Оптовая цена KRW                       за 1шт]]</f>
        <v>0</v>
      </c>
      <c r="M505" s="227" t="str">
        <f>IFERROR(Таблица64[[#This Row],[Общее кол-во шт]]*Таблица64[[#This Row],[Оптовая цена USD                       за 1шт]],"")</f>
        <v/>
      </c>
      <c r="N505" s="319"/>
    </row>
    <row r="506" spans="1:14" ht="22.5" customHeight="1">
      <c r="A506" s="307" t="s">
        <v>24941</v>
      </c>
      <c r="B506" s="313">
        <v>8806194042312</v>
      </c>
      <c r="C506" s="314" t="s">
        <v>25288</v>
      </c>
      <c r="D506" s="315" t="s">
        <v>25289</v>
      </c>
      <c r="E506" s="43">
        <v>20000</v>
      </c>
      <c r="F506" s="226">
        <v>0.48</v>
      </c>
      <c r="G506" s="316">
        <v>6</v>
      </c>
      <c r="H506" s="317">
        <f>Таблица64[[#This Row],[Розничная цена KRW]]*Таблица64[[#This Row],[Коэфициент стоимости]]</f>
        <v>9600</v>
      </c>
      <c r="I506" s="210" t="str">
        <f>IF($H$1="","Введите курс",Таблица64[[#This Row],[Оптовая цена KRW                       за 1шт]]/$H$1)</f>
        <v>Введите курс</v>
      </c>
      <c r="J506" s="318"/>
      <c r="K506" s="211">
        <f>Таблица64[[#This Row],[Заказ коробок ]]*Таблица64[[#This Row],[Кол-во шт в коробке]]</f>
        <v>0</v>
      </c>
      <c r="L506" s="212">
        <f>Таблица64[[#This Row],[Общее кол-во шт]]*Таблица64[[#This Row],[Оптовая цена KRW                       за 1шт]]</f>
        <v>0</v>
      </c>
      <c r="M506" s="227" t="str">
        <f>IFERROR(Таблица64[[#This Row],[Общее кол-во шт]]*Таблица64[[#This Row],[Оптовая цена USD                       за 1шт]],"")</f>
        <v/>
      </c>
      <c r="N506" s="319"/>
    </row>
    <row r="507" spans="1:14" ht="22.5" customHeight="1">
      <c r="A507" s="307" t="s">
        <v>24943</v>
      </c>
      <c r="B507" s="313">
        <v>8806358539672</v>
      </c>
      <c r="C507" s="314" t="s">
        <v>24540</v>
      </c>
      <c r="D507" s="315" t="s">
        <v>24541</v>
      </c>
      <c r="E507" s="43">
        <v>6900</v>
      </c>
      <c r="F507" s="226">
        <v>0.48</v>
      </c>
      <c r="G507" s="316">
        <v>20</v>
      </c>
      <c r="H507" s="317">
        <f>Таблица64[[#This Row],[Розничная цена KRW]]*Таблица64[[#This Row],[Коэфициент стоимости]]</f>
        <v>3312</v>
      </c>
      <c r="I507" s="210" t="str">
        <f>IF($H$1="","Введите курс",Таблица64[[#This Row],[Оптовая цена KRW                       за 1шт]]/$H$1)</f>
        <v>Введите курс</v>
      </c>
      <c r="J507" s="318"/>
      <c r="K507" s="211">
        <f>Таблица64[[#This Row],[Заказ коробок ]]*Таблица64[[#This Row],[Кол-во шт в коробке]]</f>
        <v>0</v>
      </c>
      <c r="L507" s="212">
        <f>Таблица64[[#This Row],[Общее кол-во шт]]*Таблица64[[#This Row],[Оптовая цена KRW                       за 1шт]]</f>
        <v>0</v>
      </c>
      <c r="M507" s="227" t="str">
        <f>IFERROR(Таблица64[[#This Row],[Общее кол-во шт]]*Таблица64[[#This Row],[Оптовая цена USD                       за 1шт]],"")</f>
        <v/>
      </c>
      <c r="N507" s="319"/>
    </row>
    <row r="508" spans="1:14" ht="22.5" customHeight="1">
      <c r="A508" s="307" t="s">
        <v>24946</v>
      </c>
      <c r="B508" s="313">
        <v>8806194042329</v>
      </c>
      <c r="C508" s="314" t="s">
        <v>25291</v>
      </c>
      <c r="D508" s="315" t="s">
        <v>25292</v>
      </c>
      <c r="E508" s="43">
        <v>12800</v>
      </c>
      <c r="F508" s="226">
        <v>0.48</v>
      </c>
      <c r="G508" s="316">
        <v>6</v>
      </c>
      <c r="H508" s="317">
        <f>Таблица64[[#This Row],[Розничная цена KRW]]*Таблица64[[#This Row],[Коэфициент стоимости]]</f>
        <v>6144</v>
      </c>
      <c r="I508" s="210" t="str">
        <f>IF($H$1="","Введите курс",Таблица64[[#This Row],[Оптовая цена KRW                       за 1шт]]/$H$1)</f>
        <v>Введите курс</v>
      </c>
      <c r="J508" s="318"/>
      <c r="K508" s="211">
        <f>Таблица64[[#This Row],[Заказ коробок ]]*Таблица64[[#This Row],[Кол-во шт в коробке]]</f>
        <v>0</v>
      </c>
      <c r="L508" s="212">
        <f>Таблица64[[#This Row],[Общее кол-во шт]]*Таблица64[[#This Row],[Оптовая цена KRW                       за 1шт]]</f>
        <v>0</v>
      </c>
      <c r="M508" s="227" t="str">
        <f>IFERROR(Таблица64[[#This Row],[Общее кол-во шт]]*Таблица64[[#This Row],[Оптовая цена USD                       за 1шт]],"")</f>
        <v/>
      </c>
      <c r="N508" s="319"/>
    </row>
    <row r="509" spans="1:14" ht="22.5" customHeight="1">
      <c r="A509" s="307" t="s">
        <v>24949</v>
      </c>
      <c r="B509" s="313">
        <v>8806194042190</v>
      </c>
      <c r="C509" s="314" t="s">
        <v>24860</v>
      </c>
      <c r="D509" s="315" t="s">
        <v>24861</v>
      </c>
      <c r="E509" s="43">
        <v>19800</v>
      </c>
      <c r="F509" s="226">
        <v>0.48</v>
      </c>
      <c r="G509" s="316">
        <v>6</v>
      </c>
      <c r="H509" s="317">
        <f>Таблица64[[#This Row],[Розничная цена KRW]]*Таблица64[[#This Row],[Коэфициент стоимости]]</f>
        <v>9504</v>
      </c>
      <c r="I509" s="210" t="str">
        <f>IF($H$1="","Введите курс",Таблица64[[#This Row],[Оптовая цена KRW                       за 1шт]]/$H$1)</f>
        <v>Введите курс</v>
      </c>
      <c r="J509" s="318"/>
      <c r="K509" s="211">
        <f>Таблица64[[#This Row],[Заказ коробок ]]*Таблица64[[#This Row],[Кол-во шт в коробке]]</f>
        <v>0</v>
      </c>
      <c r="L509" s="212">
        <f>Таблица64[[#This Row],[Общее кол-во шт]]*Таблица64[[#This Row],[Оптовая цена KRW                       за 1шт]]</f>
        <v>0</v>
      </c>
      <c r="M509" s="227" t="str">
        <f>IFERROR(Таблица64[[#This Row],[Общее кол-во шт]]*Таблица64[[#This Row],[Оптовая цена USD                       за 1шт]],"")</f>
        <v/>
      </c>
      <c r="N509" s="319"/>
    </row>
    <row r="510" spans="1:14" ht="22.5" customHeight="1">
      <c r="A510" s="307" t="s">
        <v>24951</v>
      </c>
      <c r="B510" s="313">
        <v>8806194042169</v>
      </c>
      <c r="C510" s="314" t="s">
        <v>26598</v>
      </c>
      <c r="D510" s="315" t="s">
        <v>26599</v>
      </c>
      <c r="E510" s="43">
        <v>2000</v>
      </c>
      <c r="F510" s="226">
        <v>0.48</v>
      </c>
      <c r="G510" s="316">
        <v>10</v>
      </c>
      <c r="H510" s="317">
        <f>Таблица64[[#This Row],[Розничная цена KRW]]*Таблица64[[#This Row],[Коэфициент стоимости]]</f>
        <v>960</v>
      </c>
      <c r="I510" s="210" t="str">
        <f>IF($H$1="","Введите курс",Таблица64[[#This Row],[Оптовая цена KRW                       за 1шт]]/$H$1)</f>
        <v>Введите курс</v>
      </c>
      <c r="J510" s="318"/>
      <c r="K510" s="211">
        <f>Таблица64[[#This Row],[Заказ коробок ]]*Таблица64[[#This Row],[Кол-во шт в коробке]]</f>
        <v>0</v>
      </c>
      <c r="L510" s="212">
        <f>Таблица64[[#This Row],[Общее кол-во шт]]*Таблица64[[#This Row],[Оптовая цена KRW                       за 1шт]]</f>
        <v>0</v>
      </c>
      <c r="M510" s="227" t="str">
        <f>IFERROR(Таблица64[[#This Row],[Общее кол-во шт]]*Таблица64[[#This Row],[Оптовая цена USD                       за 1шт]],"")</f>
        <v/>
      </c>
      <c r="N510" s="319"/>
    </row>
    <row r="511" spans="1:14" ht="22.5" customHeight="1">
      <c r="A511" s="307" t="s">
        <v>24953</v>
      </c>
      <c r="B511" s="313">
        <v>8806194029542</v>
      </c>
      <c r="C511" s="314" t="s">
        <v>26600</v>
      </c>
      <c r="D511" s="315" t="s">
        <v>24732</v>
      </c>
      <c r="E511" s="43">
        <v>8800</v>
      </c>
      <c r="F511" s="226">
        <v>0.48</v>
      </c>
      <c r="G511" s="316">
        <v>6</v>
      </c>
      <c r="H511" s="317">
        <f>Таблица64[[#This Row],[Розничная цена KRW]]*Таблица64[[#This Row],[Коэфициент стоимости]]</f>
        <v>4224</v>
      </c>
      <c r="I511" s="210" t="str">
        <f>IF($H$1="","Введите курс",Таблица64[[#This Row],[Оптовая цена KRW                       за 1шт]]/$H$1)</f>
        <v>Введите курс</v>
      </c>
      <c r="J511" s="318"/>
      <c r="K511" s="211">
        <f>Таблица64[[#This Row],[Заказ коробок ]]*Таблица64[[#This Row],[Кол-во шт в коробке]]</f>
        <v>0</v>
      </c>
      <c r="L511" s="212">
        <f>Таблица64[[#This Row],[Общее кол-во шт]]*Таблица64[[#This Row],[Оптовая цена KRW                       за 1шт]]</f>
        <v>0</v>
      </c>
      <c r="M511" s="227" t="str">
        <f>IFERROR(Таблица64[[#This Row],[Общее кол-во шт]]*Таблица64[[#This Row],[Оптовая цена USD                       за 1шт]],"")</f>
        <v/>
      </c>
      <c r="N511" s="319"/>
    </row>
    <row r="512" spans="1:14" ht="22.5" customHeight="1">
      <c r="A512" s="307" t="s">
        <v>24956</v>
      </c>
      <c r="B512" s="313">
        <v>8806194029993</v>
      </c>
      <c r="C512" s="314" t="s">
        <v>26601</v>
      </c>
      <c r="D512" s="315" t="s">
        <v>24738</v>
      </c>
      <c r="E512" s="43">
        <v>10800</v>
      </c>
      <c r="F512" s="226">
        <v>0.48</v>
      </c>
      <c r="G512" s="316">
        <v>6</v>
      </c>
      <c r="H512" s="317">
        <f>Таблица64[[#This Row],[Розничная цена KRW]]*Таблица64[[#This Row],[Коэфициент стоимости]]</f>
        <v>5184</v>
      </c>
      <c r="I512" s="210" t="str">
        <f>IF($H$1="","Введите курс",Таблица64[[#This Row],[Оптовая цена KRW                       за 1шт]]/$H$1)</f>
        <v>Введите курс</v>
      </c>
      <c r="J512" s="318"/>
      <c r="K512" s="211">
        <f>Таблица64[[#This Row],[Заказ коробок ]]*Таблица64[[#This Row],[Кол-во шт в коробке]]</f>
        <v>0</v>
      </c>
      <c r="L512" s="212">
        <f>Таблица64[[#This Row],[Общее кол-во шт]]*Таблица64[[#This Row],[Оптовая цена KRW                       за 1шт]]</f>
        <v>0</v>
      </c>
      <c r="M512" s="227" t="str">
        <f>IFERROR(Таблица64[[#This Row],[Общее кол-во шт]]*Таблица64[[#This Row],[Оптовая цена USD                       за 1шт]],"")</f>
        <v/>
      </c>
      <c r="N512" s="319"/>
    </row>
    <row r="513" spans="1:14" ht="22.5" customHeight="1">
      <c r="A513" s="307" t="s">
        <v>24958</v>
      </c>
      <c r="B513" s="313">
        <v>8806194029979</v>
      </c>
      <c r="C513" s="314" t="s">
        <v>26602</v>
      </c>
      <c r="D513" s="315" t="s">
        <v>26603</v>
      </c>
      <c r="E513" s="43">
        <v>11800</v>
      </c>
      <c r="F513" s="226">
        <v>0.48</v>
      </c>
      <c r="G513" s="316">
        <v>6</v>
      </c>
      <c r="H513" s="317">
        <f>Таблица64[[#This Row],[Розничная цена KRW]]*Таблица64[[#This Row],[Коэфициент стоимости]]</f>
        <v>5664</v>
      </c>
      <c r="I513" s="210" t="str">
        <f>IF($H$1="","Введите курс",Таблица64[[#This Row],[Оптовая цена KRW                       за 1шт]]/$H$1)</f>
        <v>Введите курс</v>
      </c>
      <c r="J513" s="318"/>
      <c r="K513" s="211">
        <f>Таблица64[[#This Row],[Заказ коробок ]]*Таблица64[[#This Row],[Кол-во шт в коробке]]</f>
        <v>0</v>
      </c>
      <c r="L513" s="212">
        <f>Таблица64[[#This Row],[Общее кол-во шт]]*Таблица64[[#This Row],[Оптовая цена KRW                       за 1шт]]</f>
        <v>0</v>
      </c>
      <c r="M513" s="227" t="str">
        <f>IFERROR(Таблица64[[#This Row],[Общее кол-во шт]]*Таблица64[[#This Row],[Оптовая цена USD                       за 1шт]],"")</f>
        <v/>
      </c>
      <c r="N513" s="319"/>
    </row>
    <row r="514" spans="1:14" ht="22.5" customHeight="1">
      <c r="A514" s="307" t="s">
        <v>24959</v>
      </c>
      <c r="B514" s="313">
        <v>8806194030005</v>
      </c>
      <c r="C514" s="314" t="s">
        <v>26604</v>
      </c>
      <c r="D514" s="315" t="s">
        <v>24730</v>
      </c>
      <c r="E514" s="43">
        <v>10800</v>
      </c>
      <c r="F514" s="226">
        <v>0.48</v>
      </c>
      <c r="G514" s="316">
        <v>6</v>
      </c>
      <c r="H514" s="317">
        <f>Таблица64[[#This Row],[Розничная цена KRW]]*Таблица64[[#This Row],[Коэфициент стоимости]]</f>
        <v>5184</v>
      </c>
      <c r="I514" s="210" t="str">
        <f>IF($H$1="","Введите курс",Таблица64[[#This Row],[Оптовая цена KRW                       за 1шт]]/$H$1)</f>
        <v>Введите курс</v>
      </c>
      <c r="J514" s="318"/>
      <c r="K514" s="211">
        <f>Таблица64[[#This Row],[Заказ коробок ]]*Таблица64[[#This Row],[Кол-во шт в коробке]]</f>
        <v>0</v>
      </c>
      <c r="L514" s="212">
        <f>Таблица64[[#This Row],[Общее кол-во шт]]*Таблица64[[#This Row],[Оптовая цена KRW                       за 1шт]]</f>
        <v>0</v>
      </c>
      <c r="M514" s="227" t="str">
        <f>IFERROR(Таблица64[[#This Row],[Общее кол-во шт]]*Таблица64[[#This Row],[Оптовая цена USD                       за 1шт]],"")</f>
        <v/>
      </c>
      <c r="N514" s="319"/>
    </row>
    <row r="515" spans="1:14" ht="22.5" customHeight="1">
      <c r="A515" s="307" t="s">
        <v>24962</v>
      </c>
      <c r="B515" s="313">
        <v>8806194029986</v>
      </c>
      <c r="C515" s="314" t="s">
        <v>26605</v>
      </c>
      <c r="D515" s="315" t="s">
        <v>26606</v>
      </c>
      <c r="E515" s="43">
        <v>11800</v>
      </c>
      <c r="F515" s="226">
        <v>0.48</v>
      </c>
      <c r="G515" s="316">
        <v>6</v>
      </c>
      <c r="H515" s="317">
        <f>Таблица64[[#This Row],[Розничная цена KRW]]*Таблица64[[#This Row],[Коэфициент стоимости]]</f>
        <v>5664</v>
      </c>
      <c r="I515" s="210" t="str">
        <f>IF($H$1="","Введите курс",Таблица64[[#This Row],[Оптовая цена KRW                       за 1шт]]/$H$1)</f>
        <v>Введите курс</v>
      </c>
      <c r="J515" s="318"/>
      <c r="K515" s="211">
        <f>Таблица64[[#This Row],[Заказ коробок ]]*Таблица64[[#This Row],[Кол-во шт в коробке]]</f>
        <v>0</v>
      </c>
      <c r="L515" s="212">
        <f>Таблица64[[#This Row],[Общее кол-во шт]]*Таблица64[[#This Row],[Оптовая цена KRW                       за 1шт]]</f>
        <v>0</v>
      </c>
      <c r="M515" s="227" t="str">
        <f>IFERROR(Таблица64[[#This Row],[Общее кол-во шт]]*Таблица64[[#This Row],[Оптовая цена USD                       за 1шт]],"")</f>
        <v/>
      </c>
      <c r="N515" s="319"/>
    </row>
    <row r="516" spans="1:14" ht="22.5" customHeight="1">
      <c r="A516" s="307" t="s">
        <v>24964</v>
      </c>
      <c r="B516" s="313">
        <v>8806194042695</v>
      </c>
      <c r="C516" s="314" t="s">
        <v>26607</v>
      </c>
      <c r="D516" s="315" t="s">
        <v>26608</v>
      </c>
      <c r="E516" s="43">
        <v>4500</v>
      </c>
      <c r="F516" s="226">
        <v>0.48</v>
      </c>
      <c r="G516" s="316">
        <v>10</v>
      </c>
      <c r="H516" s="317">
        <f>Таблица64[[#This Row],[Розничная цена KRW]]*Таблица64[[#This Row],[Коэфициент стоимости]]</f>
        <v>2160</v>
      </c>
      <c r="I516" s="210" t="str">
        <f>IF($H$1="","Введите курс",Таблица64[[#This Row],[Оптовая цена KRW                       за 1шт]]/$H$1)</f>
        <v>Введите курс</v>
      </c>
      <c r="J516" s="318"/>
      <c r="K516" s="211">
        <f>Таблица64[[#This Row],[Заказ коробок ]]*Таблица64[[#This Row],[Кол-во шт в коробке]]</f>
        <v>0</v>
      </c>
      <c r="L516" s="212">
        <f>Таблица64[[#This Row],[Общее кол-во шт]]*Таблица64[[#This Row],[Оптовая цена KRW                       за 1шт]]</f>
        <v>0</v>
      </c>
      <c r="M516" s="227" t="str">
        <f>IFERROR(Таблица64[[#This Row],[Общее кол-во шт]]*Таблица64[[#This Row],[Оптовая цена USD                       за 1шт]],"")</f>
        <v/>
      </c>
      <c r="N516" s="319"/>
    </row>
    <row r="517" spans="1:14" ht="22.5" customHeight="1">
      <c r="A517" s="307" t="s">
        <v>24966</v>
      </c>
      <c r="B517" s="313">
        <v>8806194041322</v>
      </c>
      <c r="C517" s="314" t="s">
        <v>24786</v>
      </c>
      <c r="D517" s="315" t="s">
        <v>26609</v>
      </c>
      <c r="E517" s="43">
        <v>21000</v>
      </c>
      <c r="F517" s="226">
        <v>0.48</v>
      </c>
      <c r="G517" s="316">
        <v>6</v>
      </c>
      <c r="H517" s="317">
        <f>Таблица64[[#This Row],[Розничная цена KRW]]*Таблица64[[#This Row],[Коэфициент стоимости]]</f>
        <v>10080</v>
      </c>
      <c r="I517" s="210" t="str">
        <f>IF($H$1="","Введите курс",Таблица64[[#This Row],[Оптовая цена KRW                       за 1шт]]/$H$1)</f>
        <v>Введите курс</v>
      </c>
      <c r="J517" s="318"/>
      <c r="K517" s="211">
        <f>Таблица64[[#This Row],[Заказ коробок ]]*Таблица64[[#This Row],[Кол-во шт в коробке]]</f>
        <v>0</v>
      </c>
      <c r="L517" s="212">
        <f>Таблица64[[#This Row],[Общее кол-во шт]]*Таблица64[[#This Row],[Оптовая цена KRW                       за 1шт]]</f>
        <v>0</v>
      </c>
      <c r="M517" s="227" t="str">
        <f>IFERROR(Таблица64[[#This Row],[Общее кол-во шт]]*Таблица64[[#This Row],[Оптовая цена USD                       за 1шт]],"")</f>
        <v/>
      </c>
      <c r="N517" s="319"/>
    </row>
    <row r="518" spans="1:14" ht="22.5" customHeight="1">
      <c r="A518" s="307" t="s">
        <v>24967</v>
      </c>
      <c r="B518" s="313">
        <v>8806194041315</v>
      </c>
      <c r="C518" s="314" t="s">
        <v>24783</v>
      </c>
      <c r="D518" s="315" t="s">
        <v>24784</v>
      </c>
      <c r="E518" s="43">
        <v>23000</v>
      </c>
      <c r="F518" s="226">
        <v>0.48</v>
      </c>
      <c r="G518" s="316">
        <v>6</v>
      </c>
      <c r="H518" s="317">
        <f>Таблица64[[#This Row],[Розничная цена KRW]]*Таблица64[[#This Row],[Коэфициент стоимости]]</f>
        <v>11040</v>
      </c>
      <c r="I518" s="210" t="str">
        <f>IF($H$1="","Введите курс",Таблица64[[#This Row],[Оптовая цена KRW                       за 1шт]]/$H$1)</f>
        <v>Введите курс</v>
      </c>
      <c r="J518" s="318"/>
      <c r="K518" s="211">
        <f>Таблица64[[#This Row],[Заказ коробок ]]*Таблица64[[#This Row],[Кол-во шт в коробке]]</f>
        <v>0</v>
      </c>
      <c r="L518" s="212">
        <f>Таблица64[[#This Row],[Общее кол-во шт]]*Таблица64[[#This Row],[Оптовая цена KRW                       за 1шт]]</f>
        <v>0</v>
      </c>
      <c r="M518" s="227" t="str">
        <f>IFERROR(Таблица64[[#This Row],[Общее кол-во шт]]*Таблица64[[#This Row],[Оптовая цена USD                       за 1шт]],"")</f>
        <v/>
      </c>
      <c r="N518" s="319"/>
    </row>
    <row r="519" spans="1:14" ht="22.5" customHeight="1">
      <c r="A519" s="307" t="s">
        <v>24969</v>
      </c>
      <c r="B519" s="313">
        <v>8806194040578</v>
      </c>
      <c r="C519" s="314" t="s">
        <v>24353</v>
      </c>
      <c r="D519" s="315" t="s">
        <v>24354</v>
      </c>
      <c r="E519" s="43">
        <v>14800</v>
      </c>
      <c r="F519" s="226">
        <v>0.48</v>
      </c>
      <c r="G519" s="316">
        <v>6</v>
      </c>
      <c r="H519" s="317">
        <f>Таблица64[[#This Row],[Розничная цена KRW]]*Таблица64[[#This Row],[Коэфициент стоимости]]</f>
        <v>7104</v>
      </c>
      <c r="I519" s="210" t="str">
        <f>IF($H$1="","Введите курс",Таблица64[[#This Row],[Оптовая цена KRW                       за 1шт]]/$H$1)</f>
        <v>Введите курс</v>
      </c>
      <c r="J519" s="318"/>
      <c r="K519" s="211">
        <f>Таблица64[[#This Row],[Заказ коробок ]]*Таблица64[[#This Row],[Кол-во шт в коробке]]</f>
        <v>0</v>
      </c>
      <c r="L519" s="212">
        <f>Таблица64[[#This Row],[Общее кол-во шт]]*Таблица64[[#This Row],[Оптовая цена KRW                       за 1шт]]</f>
        <v>0</v>
      </c>
      <c r="M519" s="227" t="str">
        <f>IFERROR(Таблица64[[#This Row],[Общее кол-во шт]]*Таблица64[[#This Row],[Оптовая цена USD                       за 1шт]],"")</f>
        <v/>
      </c>
      <c r="N519" s="319"/>
    </row>
    <row r="520" spans="1:14" ht="22.5" customHeight="1">
      <c r="A520" s="307" t="s">
        <v>24971</v>
      </c>
      <c r="B520" s="313">
        <v>8806194029559</v>
      </c>
      <c r="C520" s="314" t="s">
        <v>26610</v>
      </c>
      <c r="D520" s="315" t="s">
        <v>24734</v>
      </c>
      <c r="E520" s="43">
        <v>11800</v>
      </c>
      <c r="F520" s="226">
        <v>0.48</v>
      </c>
      <c r="G520" s="316">
        <v>6</v>
      </c>
      <c r="H520" s="317">
        <f>Таблица64[[#This Row],[Розничная цена KRW]]*Таблица64[[#This Row],[Коэфициент стоимости]]</f>
        <v>5664</v>
      </c>
      <c r="I520" s="210" t="str">
        <f>IF($H$1="","Введите курс",Таблица64[[#This Row],[Оптовая цена KRW                       за 1шт]]/$H$1)</f>
        <v>Введите курс</v>
      </c>
      <c r="J520" s="318"/>
      <c r="K520" s="211">
        <f>Таблица64[[#This Row],[Заказ коробок ]]*Таблица64[[#This Row],[Кол-во шт в коробке]]</f>
        <v>0</v>
      </c>
      <c r="L520" s="212">
        <f>Таблица64[[#This Row],[Общее кол-во шт]]*Таблица64[[#This Row],[Оптовая цена KRW                       за 1шт]]</f>
        <v>0</v>
      </c>
      <c r="M520" s="227" t="str">
        <f>IFERROR(Таблица64[[#This Row],[Общее кол-во шт]]*Таблица64[[#This Row],[Оптовая цена USD                       за 1шт]],"")</f>
        <v/>
      </c>
      <c r="N520" s="319"/>
    </row>
    <row r="521" spans="1:14" ht="22.5" customHeight="1">
      <c r="A521" s="307" t="s">
        <v>24972</v>
      </c>
      <c r="B521" s="313">
        <v>8806358566302</v>
      </c>
      <c r="C521" s="314" t="s">
        <v>24451</v>
      </c>
      <c r="D521" s="315" t="s">
        <v>24452</v>
      </c>
      <c r="E521" s="43">
        <v>17800</v>
      </c>
      <c r="F521" s="226">
        <v>0.48</v>
      </c>
      <c r="G521" s="316">
        <v>6</v>
      </c>
      <c r="H521" s="317">
        <f>Таблица64[[#This Row],[Розничная цена KRW]]*Таблица64[[#This Row],[Коэфициент стоимости]]</f>
        <v>8544</v>
      </c>
      <c r="I521" s="210" t="str">
        <f>IF($H$1="","Введите курс",Таблица64[[#This Row],[Оптовая цена KRW                       за 1шт]]/$H$1)</f>
        <v>Введите курс</v>
      </c>
      <c r="J521" s="318"/>
      <c r="K521" s="211">
        <f>Таблица64[[#This Row],[Заказ коробок ]]*Таблица64[[#This Row],[Кол-во шт в коробке]]</f>
        <v>0</v>
      </c>
      <c r="L521" s="212">
        <f>Таблица64[[#This Row],[Общее кол-во шт]]*Таблица64[[#This Row],[Оптовая цена KRW                       за 1шт]]</f>
        <v>0</v>
      </c>
      <c r="M521" s="227" t="str">
        <f>IFERROR(Таблица64[[#This Row],[Общее кол-во шт]]*Таблица64[[#This Row],[Оптовая цена USD                       за 1шт]],"")</f>
        <v/>
      </c>
      <c r="N521" s="319"/>
    </row>
    <row r="522" spans="1:14" ht="22.5" customHeight="1">
      <c r="A522" s="307" t="s">
        <v>24973</v>
      </c>
      <c r="B522" s="313">
        <v>8806358566296</v>
      </c>
      <c r="C522" s="314" t="s">
        <v>24457</v>
      </c>
      <c r="D522" s="315" t="s">
        <v>26611</v>
      </c>
      <c r="E522" s="43">
        <v>17800</v>
      </c>
      <c r="F522" s="226">
        <v>0.48</v>
      </c>
      <c r="G522" s="316">
        <v>6</v>
      </c>
      <c r="H522" s="317">
        <f>Таблица64[[#This Row],[Розничная цена KRW]]*Таблица64[[#This Row],[Коэфициент стоимости]]</f>
        <v>8544</v>
      </c>
      <c r="I522" s="210" t="str">
        <f>IF($H$1="","Введите курс",Таблица64[[#This Row],[Оптовая цена KRW                       за 1шт]]/$H$1)</f>
        <v>Введите курс</v>
      </c>
      <c r="J522" s="318"/>
      <c r="K522" s="211">
        <f>Таблица64[[#This Row],[Заказ коробок ]]*Таблица64[[#This Row],[Кол-во шт в коробке]]</f>
        <v>0</v>
      </c>
      <c r="L522" s="212">
        <f>Таблица64[[#This Row],[Общее кол-во шт]]*Таблица64[[#This Row],[Оптовая цена KRW                       за 1шт]]</f>
        <v>0</v>
      </c>
      <c r="M522" s="227" t="str">
        <f>IFERROR(Таблица64[[#This Row],[Общее кол-во шт]]*Таблица64[[#This Row],[Оптовая цена USD                       за 1шт]],"")</f>
        <v/>
      </c>
      <c r="N522" s="319"/>
    </row>
    <row r="523" spans="1:14" ht="22.5" customHeight="1">
      <c r="A523" s="307" t="s">
        <v>24976</v>
      </c>
      <c r="B523" s="313">
        <v>8806194005072</v>
      </c>
      <c r="C523" s="314" t="s">
        <v>24449</v>
      </c>
      <c r="D523" s="315" t="s">
        <v>26612</v>
      </c>
      <c r="E523" s="43">
        <v>18800</v>
      </c>
      <c r="F523" s="226">
        <v>0.48</v>
      </c>
      <c r="G523" s="316">
        <v>6</v>
      </c>
      <c r="H523" s="317">
        <f>Таблица64[[#This Row],[Розничная цена KRW]]*Таблица64[[#This Row],[Коэфициент стоимости]]</f>
        <v>9024</v>
      </c>
      <c r="I523" s="210" t="str">
        <f>IF($H$1="","Введите курс",Таблица64[[#This Row],[Оптовая цена KRW                       за 1шт]]/$H$1)</f>
        <v>Введите курс</v>
      </c>
      <c r="J523" s="318"/>
      <c r="K523" s="211">
        <f>Таблица64[[#This Row],[Заказ коробок ]]*Таблица64[[#This Row],[Кол-во шт в коробке]]</f>
        <v>0</v>
      </c>
      <c r="L523" s="212">
        <f>Таблица64[[#This Row],[Общее кол-во шт]]*Таблица64[[#This Row],[Оптовая цена KRW                       за 1шт]]</f>
        <v>0</v>
      </c>
      <c r="M523" s="227" t="str">
        <f>IFERROR(Таблица64[[#This Row],[Общее кол-во шт]]*Таблица64[[#This Row],[Оптовая цена USD                       за 1шт]],"")</f>
        <v/>
      </c>
      <c r="N523" s="319"/>
    </row>
    <row r="524" spans="1:14" ht="22.5" customHeight="1">
      <c r="A524" s="307" t="s">
        <v>24979</v>
      </c>
      <c r="B524" s="313">
        <v>8806194042497</v>
      </c>
      <c r="C524" s="314" t="s">
        <v>24454</v>
      </c>
      <c r="D524" s="315" t="s">
        <v>24455</v>
      </c>
      <c r="E524" s="43">
        <v>16800</v>
      </c>
      <c r="F524" s="226">
        <v>0.48</v>
      </c>
      <c r="G524" s="316">
        <v>6</v>
      </c>
      <c r="H524" s="317">
        <f>Таблица64[[#This Row],[Розничная цена KRW]]*Таблица64[[#This Row],[Коэфициент стоимости]]</f>
        <v>8064</v>
      </c>
      <c r="I524" s="210" t="str">
        <f>IF($H$1="","Введите курс",Таблица64[[#This Row],[Оптовая цена KRW                       за 1шт]]/$H$1)</f>
        <v>Введите курс</v>
      </c>
      <c r="J524" s="318"/>
      <c r="K524" s="211">
        <f>Таблица64[[#This Row],[Заказ коробок ]]*Таблица64[[#This Row],[Кол-во шт в коробке]]</f>
        <v>0</v>
      </c>
      <c r="L524" s="212">
        <f>Таблица64[[#This Row],[Общее кол-во шт]]*Таблица64[[#This Row],[Оптовая цена KRW                       за 1шт]]</f>
        <v>0</v>
      </c>
      <c r="M524" s="227" t="str">
        <f>IFERROR(Таблица64[[#This Row],[Общее кол-во шт]]*Таблица64[[#This Row],[Оптовая цена USD                       за 1шт]],"")</f>
        <v/>
      </c>
      <c r="N524" s="319"/>
    </row>
    <row r="525" spans="1:14" ht="22.5" customHeight="1">
      <c r="A525" s="307" t="s">
        <v>24981</v>
      </c>
      <c r="B525" s="313">
        <v>8806358568177</v>
      </c>
      <c r="C525" s="314" t="s">
        <v>26613</v>
      </c>
      <c r="D525" s="315" t="s">
        <v>26614</v>
      </c>
      <c r="E525" s="43">
        <v>28000</v>
      </c>
      <c r="F525" s="226">
        <v>0.48</v>
      </c>
      <c r="G525" s="316">
        <v>6</v>
      </c>
      <c r="H525" s="317">
        <f>Таблица64[[#This Row],[Розничная цена KRW]]*Таблица64[[#This Row],[Коэфициент стоимости]]</f>
        <v>13440</v>
      </c>
      <c r="I525" s="210" t="str">
        <f>IF($H$1="","Введите курс",Таблица64[[#This Row],[Оптовая цена KRW                       за 1шт]]/$H$1)</f>
        <v>Введите курс</v>
      </c>
      <c r="J525" s="318"/>
      <c r="K525" s="211">
        <f>Таблица64[[#This Row],[Заказ коробок ]]*Таблица64[[#This Row],[Кол-во шт в коробке]]</f>
        <v>0</v>
      </c>
      <c r="L525" s="212">
        <f>Таблица64[[#This Row],[Общее кол-во шт]]*Таблица64[[#This Row],[Оптовая цена KRW                       за 1шт]]</f>
        <v>0</v>
      </c>
      <c r="M525" s="227" t="str">
        <f>IFERROR(Таблица64[[#This Row],[Общее кол-во шт]]*Таблица64[[#This Row],[Оптовая цена USD                       за 1шт]],"")</f>
        <v/>
      </c>
      <c r="N525" s="319"/>
    </row>
    <row r="526" spans="1:14" ht="22.5" customHeight="1">
      <c r="A526" s="307" t="s">
        <v>24984</v>
      </c>
      <c r="B526" s="313">
        <v>8806194044651</v>
      </c>
      <c r="C526" s="314" t="s">
        <v>24692</v>
      </c>
      <c r="D526" s="315" t="s">
        <v>26615</v>
      </c>
      <c r="E526" s="43">
        <v>2000</v>
      </c>
      <c r="F526" s="226">
        <v>0.48</v>
      </c>
      <c r="G526" s="316">
        <v>12</v>
      </c>
      <c r="H526" s="317">
        <f>Таблица64[[#This Row],[Розничная цена KRW]]*Таблица64[[#This Row],[Коэфициент стоимости]]</f>
        <v>960</v>
      </c>
      <c r="I526" s="210" t="str">
        <f>IF($H$1="","Введите курс",Таблица64[[#This Row],[Оптовая цена KRW                       за 1шт]]/$H$1)</f>
        <v>Введите курс</v>
      </c>
      <c r="J526" s="318"/>
      <c r="K526" s="211">
        <f>Таблица64[[#This Row],[Заказ коробок ]]*Таблица64[[#This Row],[Кол-во шт в коробке]]</f>
        <v>0</v>
      </c>
      <c r="L526" s="212">
        <f>Таблица64[[#This Row],[Общее кол-во шт]]*Таблица64[[#This Row],[Оптовая цена KRW                       за 1шт]]</f>
        <v>0</v>
      </c>
      <c r="M526" s="227" t="str">
        <f>IFERROR(Таблица64[[#This Row],[Общее кол-во шт]]*Таблица64[[#This Row],[Оптовая цена USD                       за 1шт]],"")</f>
        <v/>
      </c>
      <c r="N526" s="319"/>
    </row>
    <row r="527" spans="1:14" ht="22.5" customHeight="1">
      <c r="A527" s="307" t="s">
        <v>24987</v>
      </c>
      <c r="B527" s="313">
        <v>8806194044644</v>
      </c>
      <c r="C527" s="314" t="s">
        <v>24690</v>
      </c>
      <c r="D527" s="315" t="s">
        <v>26616</v>
      </c>
      <c r="E527" s="43">
        <v>2000</v>
      </c>
      <c r="F527" s="226">
        <v>0.48</v>
      </c>
      <c r="G527" s="316">
        <v>12</v>
      </c>
      <c r="H527" s="317">
        <f>Таблица64[[#This Row],[Розничная цена KRW]]*Таблица64[[#This Row],[Коэфициент стоимости]]</f>
        <v>960</v>
      </c>
      <c r="I527" s="210" t="str">
        <f>IF($H$1="","Введите курс",Таблица64[[#This Row],[Оптовая цена KRW                       за 1шт]]/$H$1)</f>
        <v>Введите курс</v>
      </c>
      <c r="J527" s="318"/>
      <c r="K527" s="211">
        <f>Таблица64[[#This Row],[Заказ коробок ]]*Таблица64[[#This Row],[Кол-во шт в коробке]]</f>
        <v>0</v>
      </c>
      <c r="L527" s="212">
        <f>Таблица64[[#This Row],[Общее кол-во шт]]*Таблица64[[#This Row],[Оптовая цена KRW                       за 1шт]]</f>
        <v>0</v>
      </c>
      <c r="M527" s="227" t="str">
        <f>IFERROR(Таблица64[[#This Row],[Общее кол-во шт]]*Таблица64[[#This Row],[Оптовая цена USD                       за 1шт]],"")</f>
        <v/>
      </c>
      <c r="N527" s="319"/>
    </row>
    <row r="528" spans="1:14" ht="22.5" customHeight="1">
      <c r="A528" s="307" t="s">
        <v>24990</v>
      </c>
      <c r="B528" s="313">
        <v>8806194044613</v>
      </c>
      <c r="C528" s="314" t="s">
        <v>24686</v>
      </c>
      <c r="D528" s="315" t="s">
        <v>26617</v>
      </c>
      <c r="E528" s="43">
        <v>2000</v>
      </c>
      <c r="F528" s="226">
        <v>0.48</v>
      </c>
      <c r="G528" s="316">
        <v>12</v>
      </c>
      <c r="H528" s="317">
        <f>Таблица64[[#This Row],[Розничная цена KRW]]*Таблица64[[#This Row],[Коэфициент стоимости]]</f>
        <v>960</v>
      </c>
      <c r="I528" s="210" t="str">
        <f>IF($H$1="","Введите курс",Таблица64[[#This Row],[Оптовая цена KRW                       за 1шт]]/$H$1)</f>
        <v>Введите курс</v>
      </c>
      <c r="J528" s="318"/>
      <c r="K528" s="211">
        <f>Таблица64[[#This Row],[Заказ коробок ]]*Таблица64[[#This Row],[Кол-во шт в коробке]]</f>
        <v>0</v>
      </c>
      <c r="L528" s="212">
        <f>Таблица64[[#This Row],[Общее кол-во шт]]*Таблица64[[#This Row],[Оптовая цена KRW                       за 1шт]]</f>
        <v>0</v>
      </c>
      <c r="M528" s="227" t="str">
        <f>IFERROR(Таблица64[[#This Row],[Общее кол-во шт]]*Таблица64[[#This Row],[Оптовая цена USD                       за 1шт]],"")</f>
        <v/>
      </c>
      <c r="N528" s="319"/>
    </row>
    <row r="529" spans="1:14" ht="22.5" customHeight="1">
      <c r="A529" s="307" t="s">
        <v>24993</v>
      </c>
      <c r="B529" s="313">
        <v>8806194044637</v>
      </c>
      <c r="C529" s="314" t="s">
        <v>24688</v>
      </c>
      <c r="D529" s="315" t="s">
        <v>26618</v>
      </c>
      <c r="E529" s="43">
        <v>2000</v>
      </c>
      <c r="F529" s="226">
        <v>0.48</v>
      </c>
      <c r="G529" s="316">
        <v>12</v>
      </c>
      <c r="H529" s="317">
        <f>Таблица64[[#This Row],[Розничная цена KRW]]*Таблица64[[#This Row],[Коэфициент стоимости]]</f>
        <v>960</v>
      </c>
      <c r="I529" s="210" t="str">
        <f>IF($H$1="","Введите курс",Таблица64[[#This Row],[Оптовая цена KRW                       за 1шт]]/$H$1)</f>
        <v>Введите курс</v>
      </c>
      <c r="J529" s="318"/>
      <c r="K529" s="211">
        <f>Таблица64[[#This Row],[Заказ коробок ]]*Таблица64[[#This Row],[Кол-во шт в коробке]]</f>
        <v>0</v>
      </c>
      <c r="L529" s="212">
        <f>Таблица64[[#This Row],[Общее кол-во шт]]*Таблица64[[#This Row],[Оптовая цена KRW                       за 1шт]]</f>
        <v>0</v>
      </c>
      <c r="M529" s="227" t="str">
        <f>IFERROR(Таблица64[[#This Row],[Общее кол-во шт]]*Таблица64[[#This Row],[Оптовая цена USD                       за 1шт]],"")</f>
        <v/>
      </c>
      <c r="N529" s="319"/>
    </row>
    <row r="530" spans="1:14" ht="22.5" customHeight="1">
      <c r="A530" s="307" t="s">
        <v>24995</v>
      </c>
      <c r="B530" s="313">
        <v>8806194044606</v>
      </c>
      <c r="C530" s="314" t="s">
        <v>24684</v>
      </c>
      <c r="D530" s="315" t="s">
        <v>26619</v>
      </c>
      <c r="E530" s="43">
        <v>2000</v>
      </c>
      <c r="F530" s="226">
        <v>0.48</v>
      </c>
      <c r="G530" s="316">
        <v>12</v>
      </c>
      <c r="H530" s="317">
        <f>Таблица64[[#This Row],[Розничная цена KRW]]*Таблица64[[#This Row],[Коэфициент стоимости]]</f>
        <v>960</v>
      </c>
      <c r="I530" s="210" t="str">
        <f>IF($H$1="","Введите курс",Таблица64[[#This Row],[Оптовая цена KRW                       за 1шт]]/$H$1)</f>
        <v>Введите курс</v>
      </c>
      <c r="J530" s="318"/>
      <c r="K530" s="211">
        <f>Таблица64[[#This Row],[Заказ коробок ]]*Таблица64[[#This Row],[Кол-во шт в коробке]]</f>
        <v>0</v>
      </c>
      <c r="L530" s="212">
        <f>Таблица64[[#This Row],[Общее кол-во шт]]*Таблица64[[#This Row],[Оптовая цена KRW                       за 1шт]]</f>
        <v>0</v>
      </c>
      <c r="M530" s="227" t="str">
        <f>IFERROR(Таблица64[[#This Row],[Общее кол-во шт]]*Таблица64[[#This Row],[Оптовая цена USD                       за 1шт]],"")</f>
        <v/>
      </c>
      <c r="N530" s="319"/>
    </row>
    <row r="531" spans="1:14" ht="22.5" customHeight="1">
      <c r="A531" s="307" t="s">
        <v>24997</v>
      </c>
      <c r="B531" s="313">
        <v>8806358513665</v>
      </c>
      <c r="C531" s="314" t="s">
        <v>25142</v>
      </c>
      <c r="D531" s="315" t="s">
        <v>26620</v>
      </c>
      <c r="E531" s="43">
        <v>8800</v>
      </c>
      <c r="F531" s="226">
        <v>0.48</v>
      </c>
      <c r="G531" s="316">
        <v>12</v>
      </c>
      <c r="H531" s="317">
        <f>Таблица64[[#This Row],[Розничная цена KRW]]*Таблица64[[#This Row],[Коэфициент стоимости]]</f>
        <v>4224</v>
      </c>
      <c r="I531" s="210" t="str">
        <f>IF($H$1="","Введите курс",Таблица64[[#This Row],[Оптовая цена KRW                       за 1шт]]/$H$1)</f>
        <v>Введите курс</v>
      </c>
      <c r="J531" s="318"/>
      <c r="K531" s="211">
        <f>Таблица64[[#This Row],[Заказ коробок ]]*Таблица64[[#This Row],[Кол-во шт в коробке]]</f>
        <v>0</v>
      </c>
      <c r="L531" s="212">
        <f>Таблица64[[#This Row],[Общее кол-во шт]]*Таблица64[[#This Row],[Оптовая цена KRW                       за 1шт]]</f>
        <v>0</v>
      </c>
      <c r="M531" s="227" t="str">
        <f>IFERROR(Таблица64[[#This Row],[Общее кол-во шт]]*Таблица64[[#This Row],[Оптовая цена USD                       за 1шт]],"")</f>
        <v/>
      </c>
      <c r="N531" s="319"/>
    </row>
    <row r="532" spans="1:14" ht="22.5" customHeight="1">
      <c r="A532" s="307" t="s">
        <v>24999</v>
      </c>
      <c r="B532" s="313">
        <v>8806358513696</v>
      </c>
      <c r="C532" s="314" t="s">
        <v>25153</v>
      </c>
      <c r="D532" s="315" t="s">
        <v>26621</v>
      </c>
      <c r="E532" s="43">
        <v>8800</v>
      </c>
      <c r="F532" s="226">
        <v>0.48</v>
      </c>
      <c r="G532" s="316">
        <v>12</v>
      </c>
      <c r="H532" s="317">
        <f>Таблица64[[#This Row],[Розничная цена KRW]]*Таблица64[[#This Row],[Коэфициент стоимости]]</f>
        <v>4224</v>
      </c>
      <c r="I532" s="210" t="str">
        <f>IF($H$1="","Введите курс",Таблица64[[#This Row],[Оптовая цена KRW                       за 1шт]]/$H$1)</f>
        <v>Введите курс</v>
      </c>
      <c r="J532" s="318"/>
      <c r="K532" s="211">
        <f>Таблица64[[#This Row],[Заказ коробок ]]*Таблица64[[#This Row],[Кол-во шт в коробке]]</f>
        <v>0</v>
      </c>
      <c r="L532" s="212">
        <f>Таблица64[[#This Row],[Общее кол-во шт]]*Таблица64[[#This Row],[Оптовая цена KRW                       за 1шт]]</f>
        <v>0</v>
      </c>
      <c r="M532" s="227" t="str">
        <f>IFERROR(Таблица64[[#This Row],[Общее кол-во шт]]*Таблица64[[#This Row],[Оптовая цена USD                       за 1шт]],"")</f>
        <v/>
      </c>
      <c r="N532" s="319"/>
    </row>
    <row r="533" spans="1:14" ht="22.5" customHeight="1">
      <c r="A533" s="307" t="s">
        <v>25001</v>
      </c>
      <c r="B533" s="313">
        <v>8806358551438</v>
      </c>
      <c r="C533" s="314" t="s">
        <v>25162</v>
      </c>
      <c r="D533" s="315" t="s">
        <v>26622</v>
      </c>
      <c r="E533" s="43">
        <v>8800</v>
      </c>
      <c r="F533" s="226">
        <v>0.48</v>
      </c>
      <c r="G533" s="316">
        <v>12</v>
      </c>
      <c r="H533" s="317">
        <f>Таблица64[[#This Row],[Розничная цена KRW]]*Таблица64[[#This Row],[Коэфициент стоимости]]</f>
        <v>4224</v>
      </c>
      <c r="I533" s="210" t="str">
        <f>IF($H$1="","Введите курс",Таблица64[[#This Row],[Оптовая цена KRW                       за 1шт]]/$H$1)</f>
        <v>Введите курс</v>
      </c>
      <c r="J533" s="318"/>
      <c r="K533" s="211">
        <f>Таблица64[[#This Row],[Заказ коробок ]]*Таблица64[[#This Row],[Кол-во шт в коробке]]</f>
        <v>0</v>
      </c>
      <c r="L533" s="212">
        <f>Таблица64[[#This Row],[Общее кол-во шт]]*Таблица64[[#This Row],[Оптовая цена KRW                       за 1шт]]</f>
        <v>0</v>
      </c>
      <c r="M533" s="227" t="str">
        <f>IFERROR(Таблица64[[#This Row],[Общее кол-во шт]]*Таблица64[[#This Row],[Оптовая цена USD                       за 1шт]],"")</f>
        <v/>
      </c>
      <c r="N533" s="319"/>
    </row>
    <row r="534" spans="1:14" ht="22.5" customHeight="1">
      <c r="A534" s="307" t="s">
        <v>25003</v>
      </c>
      <c r="B534" s="313">
        <v>8806194037301</v>
      </c>
      <c r="C534" s="314" t="s">
        <v>24838</v>
      </c>
      <c r="D534" s="315" t="s">
        <v>26623</v>
      </c>
      <c r="E534" s="43">
        <v>4800</v>
      </c>
      <c r="F534" s="226">
        <v>0.48</v>
      </c>
      <c r="G534" s="316">
        <v>12</v>
      </c>
      <c r="H534" s="317">
        <f>Таблица64[[#This Row],[Розничная цена KRW]]*Таблица64[[#This Row],[Коэфициент стоимости]]</f>
        <v>2304</v>
      </c>
      <c r="I534" s="210" t="str">
        <f>IF($H$1="","Введите курс",Таблица64[[#This Row],[Оптовая цена KRW                       за 1шт]]/$H$1)</f>
        <v>Введите курс</v>
      </c>
      <c r="J534" s="318"/>
      <c r="K534" s="211">
        <f>Таблица64[[#This Row],[Заказ коробок ]]*Таблица64[[#This Row],[Кол-во шт в коробке]]</f>
        <v>0</v>
      </c>
      <c r="L534" s="212">
        <f>Таблица64[[#This Row],[Общее кол-во шт]]*Таблица64[[#This Row],[Оптовая цена KRW                       за 1шт]]</f>
        <v>0</v>
      </c>
      <c r="M534" s="227" t="str">
        <f>IFERROR(Таблица64[[#This Row],[Общее кол-во шт]]*Таблица64[[#This Row],[Оптовая цена USD                       за 1шт]],"")</f>
        <v/>
      </c>
      <c r="N534" s="319"/>
    </row>
    <row r="535" spans="1:14" ht="22.5" customHeight="1">
      <c r="A535" s="307" t="s">
        <v>25005</v>
      </c>
      <c r="B535" s="313">
        <v>8806358513641</v>
      </c>
      <c r="C535" s="314" t="s">
        <v>25139</v>
      </c>
      <c r="D535" s="315" t="s">
        <v>25140</v>
      </c>
      <c r="E535" s="43">
        <v>8800</v>
      </c>
      <c r="F535" s="226">
        <v>0.48</v>
      </c>
      <c r="G535" s="316">
        <v>12</v>
      </c>
      <c r="H535" s="317">
        <f>Таблица64[[#This Row],[Розничная цена KRW]]*Таблица64[[#This Row],[Коэфициент стоимости]]</f>
        <v>4224</v>
      </c>
      <c r="I535" s="210" t="str">
        <f>IF($H$1="","Введите курс",Таблица64[[#This Row],[Оптовая цена KRW                       за 1шт]]/$H$1)</f>
        <v>Введите курс</v>
      </c>
      <c r="J535" s="318"/>
      <c r="K535" s="211">
        <f>Таблица64[[#This Row],[Заказ коробок ]]*Таблица64[[#This Row],[Кол-во шт в коробке]]</f>
        <v>0</v>
      </c>
      <c r="L535" s="212">
        <f>Таблица64[[#This Row],[Общее кол-во шт]]*Таблица64[[#This Row],[Оптовая цена KRW                       за 1шт]]</f>
        <v>0</v>
      </c>
      <c r="M535" s="227" t="str">
        <f>IFERROR(Таблица64[[#This Row],[Общее кол-во шт]]*Таблица64[[#This Row],[Оптовая цена USD                       за 1шт]],"")</f>
        <v/>
      </c>
      <c r="N535" s="319"/>
    </row>
    <row r="536" spans="1:14" ht="22.5" customHeight="1">
      <c r="A536" s="307" t="s">
        <v>25007</v>
      </c>
      <c r="B536" s="313">
        <v>8806358551407</v>
      </c>
      <c r="C536" s="314" t="s">
        <v>25155</v>
      </c>
      <c r="D536" s="315" t="s">
        <v>26624</v>
      </c>
      <c r="E536" s="43">
        <v>8800</v>
      </c>
      <c r="F536" s="226">
        <v>0.48</v>
      </c>
      <c r="G536" s="316">
        <v>12</v>
      </c>
      <c r="H536" s="317">
        <f>Таблица64[[#This Row],[Розничная цена KRW]]*Таблица64[[#This Row],[Коэфициент стоимости]]</f>
        <v>4224</v>
      </c>
      <c r="I536" s="210" t="str">
        <f>IF($H$1="","Введите курс",Таблица64[[#This Row],[Оптовая цена KRW                       за 1шт]]/$H$1)</f>
        <v>Введите курс</v>
      </c>
      <c r="J536" s="318"/>
      <c r="K536" s="211">
        <f>Таблица64[[#This Row],[Заказ коробок ]]*Таблица64[[#This Row],[Кол-во шт в коробке]]</f>
        <v>0</v>
      </c>
      <c r="L536" s="212">
        <f>Таблица64[[#This Row],[Общее кол-во шт]]*Таблица64[[#This Row],[Оптовая цена KRW                       за 1шт]]</f>
        <v>0</v>
      </c>
      <c r="M536" s="227" t="str">
        <f>IFERROR(Таблица64[[#This Row],[Общее кол-во шт]]*Таблица64[[#This Row],[Оптовая цена USD                       за 1шт]],"")</f>
        <v/>
      </c>
      <c r="N536" s="319"/>
    </row>
    <row r="537" spans="1:14" ht="22.5" customHeight="1">
      <c r="A537" s="307" t="s">
        <v>25008</v>
      </c>
      <c r="B537" s="313">
        <v>8806358513672</v>
      </c>
      <c r="C537" s="314" t="s">
        <v>25148</v>
      </c>
      <c r="D537" s="315" t="s">
        <v>26625</v>
      </c>
      <c r="E537" s="43">
        <v>8800</v>
      </c>
      <c r="F537" s="226">
        <v>0.48</v>
      </c>
      <c r="G537" s="316">
        <v>12</v>
      </c>
      <c r="H537" s="317">
        <f>Таблица64[[#This Row],[Розничная цена KRW]]*Таблица64[[#This Row],[Коэфициент стоимости]]</f>
        <v>4224</v>
      </c>
      <c r="I537" s="210" t="str">
        <f>IF($H$1="","Введите курс",Таблица64[[#This Row],[Оптовая цена KRW                       за 1шт]]/$H$1)</f>
        <v>Введите курс</v>
      </c>
      <c r="J537" s="318"/>
      <c r="K537" s="211">
        <f>Таблица64[[#This Row],[Заказ коробок ]]*Таблица64[[#This Row],[Кол-во шт в коробке]]</f>
        <v>0</v>
      </c>
      <c r="L537" s="212">
        <f>Таблица64[[#This Row],[Общее кол-во шт]]*Таблица64[[#This Row],[Оптовая цена KRW                       за 1шт]]</f>
        <v>0</v>
      </c>
      <c r="M537" s="227" t="str">
        <f>IFERROR(Таблица64[[#This Row],[Общее кол-во шт]]*Таблица64[[#This Row],[Оптовая цена USD                       за 1шт]],"")</f>
        <v/>
      </c>
      <c r="N537" s="319"/>
    </row>
    <row r="538" spans="1:14" ht="22.5" customHeight="1">
      <c r="A538" s="307" t="s">
        <v>25009</v>
      </c>
      <c r="B538" s="313">
        <v>8806358551421</v>
      </c>
      <c r="C538" s="314" t="s">
        <v>25159</v>
      </c>
      <c r="D538" s="315" t="s">
        <v>25160</v>
      </c>
      <c r="E538" s="43">
        <v>8800</v>
      </c>
      <c r="F538" s="226">
        <v>0.48</v>
      </c>
      <c r="G538" s="316">
        <v>12</v>
      </c>
      <c r="H538" s="317">
        <f>Таблица64[[#This Row],[Розничная цена KRW]]*Таблица64[[#This Row],[Коэфициент стоимости]]</f>
        <v>4224</v>
      </c>
      <c r="I538" s="210" t="str">
        <f>IF($H$1="","Введите курс",Таблица64[[#This Row],[Оптовая цена KRW                       за 1шт]]/$H$1)</f>
        <v>Введите курс</v>
      </c>
      <c r="J538" s="318"/>
      <c r="K538" s="211">
        <f>Таблица64[[#This Row],[Заказ коробок ]]*Таблица64[[#This Row],[Кол-во шт в коробке]]</f>
        <v>0</v>
      </c>
      <c r="L538" s="212">
        <f>Таблица64[[#This Row],[Общее кол-во шт]]*Таблица64[[#This Row],[Оптовая цена KRW                       за 1шт]]</f>
        <v>0</v>
      </c>
      <c r="M538" s="227" t="str">
        <f>IFERROR(Таблица64[[#This Row],[Общее кол-во шт]]*Таблица64[[#This Row],[Оптовая цена USD                       за 1шт]],"")</f>
        <v/>
      </c>
      <c r="N538" s="319"/>
    </row>
    <row r="539" spans="1:14" ht="22.5" customHeight="1">
      <c r="A539" s="307" t="s">
        <v>25010</v>
      </c>
      <c r="B539" s="313">
        <v>8806194036861</v>
      </c>
      <c r="C539" s="314" t="s">
        <v>24850</v>
      </c>
      <c r="D539" s="315" t="s">
        <v>26626</v>
      </c>
      <c r="E539" s="43">
        <v>11900</v>
      </c>
      <c r="F539" s="226">
        <v>0.48</v>
      </c>
      <c r="G539" s="316">
        <v>6</v>
      </c>
      <c r="H539" s="317">
        <f>Таблица64[[#This Row],[Розничная цена KRW]]*Таблица64[[#This Row],[Коэфициент стоимости]]</f>
        <v>5712</v>
      </c>
      <c r="I539" s="210" t="str">
        <f>IF($H$1="","Введите курс",Таблица64[[#This Row],[Оптовая цена KRW                       за 1шт]]/$H$1)</f>
        <v>Введите курс</v>
      </c>
      <c r="J539" s="318"/>
      <c r="K539" s="211">
        <f>Таблица64[[#This Row],[Заказ коробок ]]*Таблица64[[#This Row],[Кол-во шт в коробке]]</f>
        <v>0</v>
      </c>
      <c r="L539" s="212">
        <f>Таблица64[[#This Row],[Общее кол-во шт]]*Таблица64[[#This Row],[Оптовая цена KRW                       за 1шт]]</f>
        <v>0</v>
      </c>
      <c r="M539" s="227" t="str">
        <f>IFERROR(Таблица64[[#This Row],[Общее кол-во шт]]*Таблица64[[#This Row],[Оптовая цена USD                       за 1шт]],"")</f>
        <v/>
      </c>
      <c r="N539" s="319"/>
    </row>
    <row r="540" spans="1:14" ht="22.5" customHeight="1">
      <c r="A540" s="307" t="s">
        <v>25011</v>
      </c>
      <c r="B540" s="313">
        <v>8806194047270</v>
      </c>
      <c r="C540" s="314" t="s">
        <v>26627</v>
      </c>
      <c r="D540" s="315" t="s">
        <v>26628</v>
      </c>
      <c r="E540" s="43">
        <v>14900</v>
      </c>
      <c r="F540" s="226">
        <v>0.48</v>
      </c>
      <c r="G540" s="316">
        <v>6</v>
      </c>
      <c r="H540" s="317">
        <f>Таблица64[[#This Row],[Розничная цена KRW]]*Таблица64[[#This Row],[Коэфициент стоимости]]</f>
        <v>7152</v>
      </c>
      <c r="I540" s="210" t="str">
        <f>IF($H$1="","Введите курс",Таблица64[[#This Row],[Оптовая цена KRW                       за 1шт]]/$H$1)</f>
        <v>Введите курс</v>
      </c>
      <c r="J540" s="318"/>
      <c r="K540" s="211">
        <f>Таблица64[[#This Row],[Заказ коробок ]]*Таблица64[[#This Row],[Кол-во шт в коробке]]</f>
        <v>0</v>
      </c>
      <c r="L540" s="212">
        <f>Таблица64[[#This Row],[Общее кол-во шт]]*Таблица64[[#This Row],[Оптовая цена KRW                       за 1шт]]</f>
        <v>0</v>
      </c>
      <c r="M540" s="227" t="str">
        <f>IFERROR(Таблица64[[#This Row],[Общее кол-во шт]]*Таблица64[[#This Row],[Оптовая цена USD                       за 1шт]],"")</f>
        <v/>
      </c>
      <c r="N540" s="319"/>
    </row>
    <row r="541" spans="1:14" ht="22.5" customHeight="1">
      <c r="A541" s="307" t="s">
        <v>25012</v>
      </c>
      <c r="B541" s="313">
        <v>8806194047140</v>
      </c>
      <c r="C541" s="314" t="s">
        <v>26629</v>
      </c>
      <c r="D541" s="315" t="s">
        <v>26630</v>
      </c>
      <c r="E541" s="43">
        <v>3000</v>
      </c>
      <c r="F541" s="226">
        <v>0.48</v>
      </c>
      <c r="G541" s="316">
        <v>12</v>
      </c>
      <c r="H541" s="317">
        <f>Таблица64[[#This Row],[Розничная цена KRW]]*Таблица64[[#This Row],[Коэфициент стоимости]]</f>
        <v>1440</v>
      </c>
      <c r="I541" s="210" t="str">
        <f>IF($H$1="","Введите курс",Таблица64[[#This Row],[Оптовая цена KRW                       за 1шт]]/$H$1)</f>
        <v>Введите курс</v>
      </c>
      <c r="J541" s="318"/>
      <c r="K541" s="211">
        <f>Таблица64[[#This Row],[Заказ коробок ]]*Таблица64[[#This Row],[Кол-во шт в коробке]]</f>
        <v>0</v>
      </c>
      <c r="L541" s="212">
        <f>Таблица64[[#This Row],[Общее кол-во шт]]*Таблица64[[#This Row],[Оптовая цена KRW                       за 1шт]]</f>
        <v>0</v>
      </c>
      <c r="M541" s="227" t="str">
        <f>IFERROR(Таблица64[[#This Row],[Общее кол-во шт]]*Таблица64[[#This Row],[Оптовая цена USD                       за 1шт]],"")</f>
        <v/>
      </c>
      <c r="N541" s="319"/>
    </row>
    <row r="542" spans="1:14" ht="22.5" customHeight="1">
      <c r="A542" s="307" t="s">
        <v>25013</v>
      </c>
      <c r="B542" s="313">
        <v>8806194043616</v>
      </c>
      <c r="C542" s="314" t="s">
        <v>23952</v>
      </c>
      <c r="D542" s="315" t="s">
        <v>26631</v>
      </c>
      <c r="E542" s="43">
        <v>10800</v>
      </c>
      <c r="F542" s="226">
        <v>0.48</v>
      </c>
      <c r="G542" s="316">
        <v>6</v>
      </c>
      <c r="H542" s="317">
        <f>Таблица64[[#This Row],[Розничная цена KRW]]*Таблица64[[#This Row],[Коэфициент стоимости]]</f>
        <v>5184</v>
      </c>
      <c r="I542" s="210" t="str">
        <f>IF($H$1="","Введите курс",Таблица64[[#This Row],[Оптовая цена KRW                       за 1шт]]/$H$1)</f>
        <v>Введите курс</v>
      </c>
      <c r="J542" s="318"/>
      <c r="K542" s="211">
        <f>Таблица64[[#This Row],[Заказ коробок ]]*Таблица64[[#This Row],[Кол-во шт в коробке]]</f>
        <v>0</v>
      </c>
      <c r="L542" s="212">
        <f>Таблица64[[#This Row],[Общее кол-во шт]]*Таблица64[[#This Row],[Оптовая цена KRW                       за 1шт]]</f>
        <v>0</v>
      </c>
      <c r="M542" s="227" t="str">
        <f>IFERROR(Таблица64[[#This Row],[Общее кол-во шт]]*Таблица64[[#This Row],[Оптовая цена USD                       за 1шт]],"")</f>
        <v/>
      </c>
      <c r="N542" s="319"/>
    </row>
    <row r="543" spans="1:14" ht="22.5" customHeight="1">
      <c r="A543" s="307" t="s">
        <v>25014</v>
      </c>
      <c r="B543" s="313">
        <v>8806194043623</v>
      </c>
      <c r="C543" s="314" t="s">
        <v>23954</v>
      </c>
      <c r="D543" s="315" t="s">
        <v>26632</v>
      </c>
      <c r="E543" s="43">
        <v>10800</v>
      </c>
      <c r="F543" s="226">
        <v>0.48</v>
      </c>
      <c r="G543" s="316">
        <v>6</v>
      </c>
      <c r="H543" s="317">
        <f>Таблица64[[#This Row],[Розничная цена KRW]]*Таблица64[[#This Row],[Коэфициент стоимости]]</f>
        <v>5184</v>
      </c>
      <c r="I543" s="210" t="str">
        <f>IF($H$1="","Введите курс",Таблица64[[#This Row],[Оптовая цена KRW                       за 1шт]]/$H$1)</f>
        <v>Введите курс</v>
      </c>
      <c r="J543" s="318"/>
      <c r="K543" s="211">
        <f>Таблица64[[#This Row],[Заказ коробок ]]*Таблица64[[#This Row],[Кол-во шт в коробке]]</f>
        <v>0</v>
      </c>
      <c r="L543" s="212">
        <f>Таблица64[[#This Row],[Общее кол-во шт]]*Таблица64[[#This Row],[Оптовая цена KRW                       за 1шт]]</f>
        <v>0</v>
      </c>
      <c r="M543" s="227" t="str">
        <f>IFERROR(Таблица64[[#This Row],[Общее кол-во шт]]*Таблица64[[#This Row],[Оптовая цена USD                       за 1шт]],"")</f>
        <v/>
      </c>
      <c r="N543" s="319"/>
    </row>
    <row r="544" spans="1:14" ht="22.5" customHeight="1">
      <c r="A544" s="307" t="s">
        <v>25015</v>
      </c>
      <c r="B544" s="313">
        <v>8806194043630</v>
      </c>
      <c r="C544" s="314" t="s">
        <v>23956</v>
      </c>
      <c r="D544" s="315" t="s">
        <v>26633</v>
      </c>
      <c r="E544" s="43">
        <v>10800</v>
      </c>
      <c r="F544" s="226">
        <v>0.48</v>
      </c>
      <c r="G544" s="316">
        <v>6</v>
      </c>
      <c r="H544" s="317">
        <f>Таблица64[[#This Row],[Розничная цена KRW]]*Таблица64[[#This Row],[Коэфициент стоимости]]</f>
        <v>5184</v>
      </c>
      <c r="I544" s="210" t="str">
        <f>IF($H$1="","Введите курс",Таблица64[[#This Row],[Оптовая цена KRW                       за 1шт]]/$H$1)</f>
        <v>Введите курс</v>
      </c>
      <c r="J544" s="318"/>
      <c r="K544" s="211">
        <f>Таблица64[[#This Row],[Заказ коробок ]]*Таблица64[[#This Row],[Кол-во шт в коробке]]</f>
        <v>0</v>
      </c>
      <c r="L544" s="212">
        <f>Таблица64[[#This Row],[Общее кол-во шт]]*Таблица64[[#This Row],[Оптовая цена KRW                       за 1шт]]</f>
        <v>0</v>
      </c>
      <c r="M544" s="227" t="str">
        <f>IFERROR(Таблица64[[#This Row],[Общее кол-во шт]]*Таблица64[[#This Row],[Оптовая цена USD                       за 1шт]],"")</f>
        <v/>
      </c>
      <c r="N544" s="319"/>
    </row>
    <row r="545" spans="1:14" ht="22.5" customHeight="1">
      <c r="A545" s="307" t="s">
        <v>25016</v>
      </c>
      <c r="B545" s="313">
        <v>8806194045276</v>
      </c>
      <c r="C545" s="314" t="s">
        <v>24991</v>
      </c>
      <c r="D545" s="315" t="s">
        <v>24992</v>
      </c>
      <c r="E545" s="43">
        <v>12000</v>
      </c>
      <c r="F545" s="226">
        <v>0.48</v>
      </c>
      <c r="G545" s="316">
        <v>6</v>
      </c>
      <c r="H545" s="317">
        <f>Таблица64[[#This Row],[Розничная цена KRW]]*Таблица64[[#This Row],[Коэфициент стоимости]]</f>
        <v>5760</v>
      </c>
      <c r="I545" s="210" t="str">
        <f>IF($H$1="","Введите курс",Таблица64[[#This Row],[Оптовая цена KRW                       за 1шт]]/$H$1)</f>
        <v>Введите курс</v>
      </c>
      <c r="J545" s="318"/>
      <c r="K545" s="211">
        <f>Таблица64[[#This Row],[Заказ коробок ]]*Таблица64[[#This Row],[Кол-во шт в коробке]]</f>
        <v>0</v>
      </c>
      <c r="L545" s="212">
        <f>Таблица64[[#This Row],[Общее кол-во шт]]*Таблица64[[#This Row],[Оптовая цена KRW                       за 1шт]]</f>
        <v>0</v>
      </c>
      <c r="M545" s="227" t="str">
        <f>IFERROR(Таблица64[[#This Row],[Общее кол-во шт]]*Таблица64[[#This Row],[Оптовая цена USD                       за 1шт]],"")</f>
        <v/>
      </c>
      <c r="N545" s="319"/>
    </row>
    <row r="546" spans="1:14" ht="22.5" customHeight="1">
      <c r="A546" s="307" t="s">
        <v>25017</v>
      </c>
      <c r="B546" s="313">
        <v>8806194045245</v>
      </c>
      <c r="C546" s="314" t="s">
        <v>24982</v>
      </c>
      <c r="D546" s="315" t="s">
        <v>24983</v>
      </c>
      <c r="E546" s="43">
        <v>12000</v>
      </c>
      <c r="F546" s="226">
        <v>0.48</v>
      </c>
      <c r="G546" s="316">
        <v>6</v>
      </c>
      <c r="H546" s="317">
        <f>Таблица64[[#This Row],[Розничная цена KRW]]*Таблица64[[#This Row],[Коэфициент стоимости]]</f>
        <v>5760</v>
      </c>
      <c r="I546" s="210" t="str">
        <f>IF($H$1="","Введите курс",Таблица64[[#This Row],[Оптовая цена KRW                       за 1шт]]/$H$1)</f>
        <v>Введите курс</v>
      </c>
      <c r="J546" s="318"/>
      <c r="K546" s="211">
        <f>Таблица64[[#This Row],[Заказ коробок ]]*Таблица64[[#This Row],[Кол-во шт в коробке]]</f>
        <v>0</v>
      </c>
      <c r="L546" s="212">
        <f>Таблица64[[#This Row],[Общее кол-во шт]]*Таблица64[[#This Row],[Оптовая цена KRW                       за 1шт]]</f>
        <v>0</v>
      </c>
      <c r="M546" s="227" t="str">
        <f>IFERROR(Таблица64[[#This Row],[Общее кол-во шт]]*Таблица64[[#This Row],[Оптовая цена USD                       за 1шт]],"")</f>
        <v/>
      </c>
      <c r="N546" s="319"/>
    </row>
    <row r="547" spans="1:14" ht="22.5" customHeight="1">
      <c r="A547" s="307" t="s">
        <v>25018</v>
      </c>
      <c r="B547" s="313">
        <v>8806194045269</v>
      </c>
      <c r="C547" s="314" t="s">
        <v>24988</v>
      </c>
      <c r="D547" s="315" t="s">
        <v>24989</v>
      </c>
      <c r="E547" s="43">
        <v>12000</v>
      </c>
      <c r="F547" s="226">
        <v>0.48</v>
      </c>
      <c r="G547" s="316">
        <v>6</v>
      </c>
      <c r="H547" s="317">
        <f>Таблица64[[#This Row],[Розничная цена KRW]]*Таблица64[[#This Row],[Коэфициент стоимости]]</f>
        <v>5760</v>
      </c>
      <c r="I547" s="210" t="str">
        <f>IF($H$1="","Введите курс",Таблица64[[#This Row],[Оптовая цена KRW                       за 1шт]]/$H$1)</f>
        <v>Введите курс</v>
      </c>
      <c r="J547" s="318"/>
      <c r="K547" s="211">
        <f>Таблица64[[#This Row],[Заказ коробок ]]*Таблица64[[#This Row],[Кол-во шт в коробке]]</f>
        <v>0</v>
      </c>
      <c r="L547" s="212">
        <f>Таблица64[[#This Row],[Общее кол-во шт]]*Таблица64[[#This Row],[Оптовая цена KRW                       за 1шт]]</f>
        <v>0</v>
      </c>
      <c r="M547" s="227" t="str">
        <f>IFERROR(Таблица64[[#This Row],[Общее кол-во шт]]*Таблица64[[#This Row],[Оптовая цена USD                       за 1шт]],"")</f>
        <v/>
      </c>
      <c r="N547" s="319"/>
    </row>
    <row r="548" spans="1:14" ht="22.5" customHeight="1">
      <c r="A548" s="307" t="s">
        <v>25019</v>
      </c>
      <c r="B548" s="313">
        <v>8806194045252</v>
      </c>
      <c r="C548" s="314" t="s">
        <v>24985</v>
      </c>
      <c r="D548" s="315" t="s">
        <v>24986</v>
      </c>
      <c r="E548" s="43">
        <v>12000</v>
      </c>
      <c r="F548" s="226">
        <v>0.48</v>
      </c>
      <c r="G548" s="316">
        <v>6</v>
      </c>
      <c r="H548" s="317">
        <f>Таблица64[[#This Row],[Розничная цена KRW]]*Таблица64[[#This Row],[Коэфициент стоимости]]</f>
        <v>5760</v>
      </c>
      <c r="I548" s="210" t="str">
        <f>IF($H$1="","Введите курс",Таблица64[[#This Row],[Оптовая цена KRW                       за 1шт]]/$H$1)</f>
        <v>Введите курс</v>
      </c>
      <c r="J548" s="318"/>
      <c r="K548" s="211">
        <f>Таблица64[[#This Row],[Заказ коробок ]]*Таблица64[[#This Row],[Кол-во шт в коробке]]</f>
        <v>0</v>
      </c>
      <c r="L548" s="212">
        <f>Таблица64[[#This Row],[Общее кол-во шт]]*Таблица64[[#This Row],[Оптовая цена KRW                       за 1шт]]</f>
        <v>0</v>
      </c>
      <c r="M548" s="227" t="str">
        <f>IFERROR(Таблица64[[#This Row],[Общее кол-во шт]]*Таблица64[[#This Row],[Оптовая цена USD                       за 1шт]],"")</f>
        <v/>
      </c>
      <c r="N548" s="319"/>
    </row>
    <row r="549" spans="1:14" ht="22.5" customHeight="1">
      <c r="A549" s="307" t="s">
        <v>25020</v>
      </c>
      <c r="B549" s="313">
        <v>8806194009186</v>
      </c>
      <c r="C549" s="314" t="s">
        <v>24065</v>
      </c>
      <c r="D549" s="315" t="s">
        <v>26634</v>
      </c>
      <c r="E549" s="43">
        <v>8000</v>
      </c>
      <c r="F549" s="226">
        <v>0.48</v>
      </c>
      <c r="G549" s="316">
        <v>12</v>
      </c>
      <c r="H549" s="317">
        <f>Таблица64[[#This Row],[Розничная цена KRW]]*Таблица64[[#This Row],[Коэфициент стоимости]]</f>
        <v>3840</v>
      </c>
      <c r="I549" s="210" t="str">
        <f>IF($H$1="","Введите курс",Таблица64[[#This Row],[Оптовая цена KRW                       за 1шт]]/$H$1)</f>
        <v>Введите курс</v>
      </c>
      <c r="J549" s="318"/>
      <c r="K549" s="211">
        <f>Таблица64[[#This Row],[Заказ коробок ]]*Таблица64[[#This Row],[Кол-во шт в коробке]]</f>
        <v>0</v>
      </c>
      <c r="L549" s="212">
        <f>Таблица64[[#This Row],[Общее кол-во шт]]*Таблица64[[#This Row],[Оптовая цена KRW                       за 1шт]]</f>
        <v>0</v>
      </c>
      <c r="M549" s="227" t="str">
        <f>IFERROR(Таблица64[[#This Row],[Общее кол-во шт]]*Таблица64[[#This Row],[Оптовая цена USD                       за 1шт]],"")</f>
        <v/>
      </c>
      <c r="N549" s="319"/>
    </row>
    <row r="550" spans="1:14" ht="22.5" customHeight="1">
      <c r="A550" s="307" t="s">
        <v>25021</v>
      </c>
      <c r="B550" s="313">
        <v>8806194045733</v>
      </c>
      <c r="C550" s="314" t="s">
        <v>24242</v>
      </c>
      <c r="D550" s="315" t="s">
        <v>26635</v>
      </c>
      <c r="E550" s="43">
        <v>12000</v>
      </c>
      <c r="F550" s="226">
        <v>0.48</v>
      </c>
      <c r="G550" s="316">
        <v>6</v>
      </c>
      <c r="H550" s="317">
        <f>Таблица64[[#This Row],[Розничная цена KRW]]*Таблица64[[#This Row],[Коэфициент стоимости]]</f>
        <v>5760</v>
      </c>
      <c r="I550" s="210" t="str">
        <f>IF($H$1="","Введите курс",Таблица64[[#This Row],[Оптовая цена KRW                       за 1шт]]/$H$1)</f>
        <v>Введите курс</v>
      </c>
      <c r="J550" s="318"/>
      <c r="K550" s="211">
        <f>Таблица64[[#This Row],[Заказ коробок ]]*Таблица64[[#This Row],[Кол-во шт в коробке]]</f>
        <v>0</v>
      </c>
      <c r="L550" s="212">
        <f>Таблица64[[#This Row],[Общее кол-во шт]]*Таблица64[[#This Row],[Оптовая цена KRW                       за 1шт]]</f>
        <v>0</v>
      </c>
      <c r="M550" s="227" t="str">
        <f>IFERROR(Таблица64[[#This Row],[Общее кол-во шт]]*Таблица64[[#This Row],[Оптовая цена USD                       за 1шт]],"")</f>
        <v/>
      </c>
      <c r="N550" s="319"/>
    </row>
    <row r="551" spans="1:14" ht="22.5" customHeight="1">
      <c r="A551" s="307" t="s">
        <v>25024</v>
      </c>
      <c r="B551" s="313">
        <v>8806194045740</v>
      </c>
      <c r="C551" s="314" t="s">
        <v>24244</v>
      </c>
      <c r="D551" s="315" t="s">
        <v>26636</v>
      </c>
      <c r="E551" s="43">
        <v>12000</v>
      </c>
      <c r="F551" s="226">
        <v>0.48</v>
      </c>
      <c r="G551" s="316">
        <v>6</v>
      </c>
      <c r="H551" s="317">
        <f>Таблица64[[#This Row],[Розничная цена KRW]]*Таблица64[[#This Row],[Коэфициент стоимости]]</f>
        <v>5760</v>
      </c>
      <c r="I551" s="210" t="str">
        <f>IF($H$1="","Введите курс",Таблица64[[#This Row],[Оптовая цена KRW                       за 1шт]]/$H$1)</f>
        <v>Введите курс</v>
      </c>
      <c r="J551" s="318"/>
      <c r="K551" s="211">
        <f>Таблица64[[#This Row],[Заказ коробок ]]*Таблица64[[#This Row],[Кол-во шт в коробке]]</f>
        <v>0</v>
      </c>
      <c r="L551" s="212">
        <f>Таблица64[[#This Row],[Общее кол-во шт]]*Таблица64[[#This Row],[Оптовая цена KRW                       за 1шт]]</f>
        <v>0</v>
      </c>
      <c r="M551" s="227" t="str">
        <f>IFERROR(Таблица64[[#This Row],[Общее кол-во шт]]*Таблица64[[#This Row],[Оптовая цена USD                       за 1шт]],"")</f>
        <v/>
      </c>
      <c r="N551" s="319"/>
    </row>
    <row r="552" spans="1:14" ht="22.5" customHeight="1">
      <c r="A552" s="307" t="s">
        <v>25027</v>
      </c>
      <c r="B552" s="313">
        <v>8806194045757</v>
      </c>
      <c r="C552" s="314" t="s">
        <v>24246</v>
      </c>
      <c r="D552" s="315" t="s">
        <v>26637</v>
      </c>
      <c r="E552" s="43">
        <v>12000</v>
      </c>
      <c r="F552" s="226">
        <v>0.48</v>
      </c>
      <c r="G552" s="316">
        <v>6</v>
      </c>
      <c r="H552" s="317">
        <f>Таблица64[[#This Row],[Розничная цена KRW]]*Таблица64[[#This Row],[Коэфициент стоимости]]</f>
        <v>5760</v>
      </c>
      <c r="I552" s="210" t="str">
        <f>IF($H$1="","Введите курс",Таблица64[[#This Row],[Оптовая цена KRW                       за 1шт]]/$H$1)</f>
        <v>Введите курс</v>
      </c>
      <c r="J552" s="318"/>
      <c r="K552" s="211">
        <f>Таблица64[[#This Row],[Заказ коробок ]]*Таблица64[[#This Row],[Кол-во шт в коробке]]</f>
        <v>0</v>
      </c>
      <c r="L552" s="212">
        <f>Таблица64[[#This Row],[Общее кол-во шт]]*Таблица64[[#This Row],[Оптовая цена KRW                       за 1шт]]</f>
        <v>0</v>
      </c>
      <c r="M552" s="227" t="str">
        <f>IFERROR(Таблица64[[#This Row],[Общее кол-во шт]]*Таблица64[[#This Row],[Оптовая цена USD                       за 1шт]],"")</f>
        <v/>
      </c>
      <c r="N552" s="319"/>
    </row>
    <row r="553" spans="1:14" ht="22.5" customHeight="1">
      <c r="A553" s="307" t="s">
        <v>25030</v>
      </c>
      <c r="B553" s="313">
        <v>8806194045764</v>
      </c>
      <c r="C553" s="314" t="s">
        <v>24248</v>
      </c>
      <c r="D553" s="315" t="s">
        <v>26638</v>
      </c>
      <c r="E553" s="43">
        <v>12000</v>
      </c>
      <c r="F553" s="226">
        <v>0.48</v>
      </c>
      <c r="G553" s="316">
        <v>6</v>
      </c>
      <c r="H553" s="317">
        <f>Таблица64[[#This Row],[Розничная цена KRW]]*Таблица64[[#This Row],[Коэфициент стоимости]]</f>
        <v>5760</v>
      </c>
      <c r="I553" s="210" t="str">
        <f>IF($H$1="","Введите курс",Таблица64[[#This Row],[Оптовая цена KRW                       за 1шт]]/$H$1)</f>
        <v>Введите курс</v>
      </c>
      <c r="J553" s="318"/>
      <c r="K553" s="211">
        <f>Таблица64[[#This Row],[Заказ коробок ]]*Таблица64[[#This Row],[Кол-во шт в коробке]]</f>
        <v>0</v>
      </c>
      <c r="L553" s="212">
        <f>Таблица64[[#This Row],[Общее кол-во шт]]*Таблица64[[#This Row],[Оптовая цена KRW                       за 1шт]]</f>
        <v>0</v>
      </c>
      <c r="M553" s="227" t="str">
        <f>IFERROR(Таблица64[[#This Row],[Общее кол-во шт]]*Таблица64[[#This Row],[Оптовая цена USD                       за 1шт]],"")</f>
        <v/>
      </c>
      <c r="N553" s="319"/>
    </row>
    <row r="554" spans="1:14" ht="22.5" customHeight="1">
      <c r="A554" s="307" t="s">
        <v>25033</v>
      </c>
      <c r="B554" s="313">
        <v>8806194045771</v>
      </c>
      <c r="C554" s="314" t="s">
        <v>24250</v>
      </c>
      <c r="D554" s="315" t="s">
        <v>26639</v>
      </c>
      <c r="E554" s="43">
        <v>12000</v>
      </c>
      <c r="F554" s="226">
        <v>0.48</v>
      </c>
      <c r="G554" s="316">
        <v>6</v>
      </c>
      <c r="H554" s="317">
        <f>Таблица64[[#This Row],[Розничная цена KRW]]*Таблица64[[#This Row],[Коэфициент стоимости]]</f>
        <v>5760</v>
      </c>
      <c r="I554" s="210" t="str">
        <f>IF($H$1="","Введите курс",Таблица64[[#This Row],[Оптовая цена KRW                       за 1шт]]/$H$1)</f>
        <v>Введите курс</v>
      </c>
      <c r="J554" s="318"/>
      <c r="K554" s="211">
        <f>Таблица64[[#This Row],[Заказ коробок ]]*Таблица64[[#This Row],[Кол-во шт в коробке]]</f>
        <v>0</v>
      </c>
      <c r="L554" s="212">
        <f>Таблица64[[#This Row],[Общее кол-во шт]]*Таблица64[[#This Row],[Оптовая цена KRW                       за 1шт]]</f>
        <v>0</v>
      </c>
      <c r="M554" s="227" t="str">
        <f>IFERROR(Таблица64[[#This Row],[Общее кол-во шт]]*Таблица64[[#This Row],[Оптовая цена USD                       за 1шт]],"")</f>
        <v/>
      </c>
      <c r="N554" s="319"/>
    </row>
    <row r="555" spans="1:14" ht="22.5" customHeight="1">
      <c r="A555" s="307" t="s">
        <v>25034</v>
      </c>
      <c r="B555" s="313">
        <v>8806194045689</v>
      </c>
      <c r="C555" s="314" t="s">
        <v>24261</v>
      </c>
      <c r="D555" s="315" t="s">
        <v>26640</v>
      </c>
      <c r="E555" s="43">
        <v>15000</v>
      </c>
      <c r="F555" s="226">
        <v>0.48</v>
      </c>
      <c r="G555" s="316">
        <v>6</v>
      </c>
      <c r="H555" s="317">
        <f>Таблица64[[#This Row],[Розничная цена KRW]]*Таблица64[[#This Row],[Коэфициент стоимости]]</f>
        <v>7200</v>
      </c>
      <c r="I555" s="210" t="str">
        <f>IF($H$1="","Введите курс",Таблица64[[#This Row],[Оптовая цена KRW                       за 1шт]]/$H$1)</f>
        <v>Введите курс</v>
      </c>
      <c r="J555" s="318"/>
      <c r="K555" s="211">
        <f>Таблица64[[#This Row],[Заказ коробок ]]*Таблица64[[#This Row],[Кол-во шт в коробке]]</f>
        <v>0</v>
      </c>
      <c r="L555" s="212">
        <f>Таблица64[[#This Row],[Общее кол-во шт]]*Таблица64[[#This Row],[Оптовая цена KRW                       за 1шт]]</f>
        <v>0</v>
      </c>
      <c r="M555" s="227" t="str">
        <f>IFERROR(Таблица64[[#This Row],[Общее кол-во шт]]*Таблица64[[#This Row],[Оптовая цена USD                       за 1шт]],"")</f>
        <v/>
      </c>
      <c r="N555" s="319"/>
    </row>
    <row r="556" spans="1:14" ht="22.5" customHeight="1">
      <c r="A556" s="307" t="s">
        <v>25037</v>
      </c>
      <c r="B556" s="313">
        <v>8806194045696</v>
      </c>
      <c r="C556" s="314" t="s">
        <v>24263</v>
      </c>
      <c r="D556" s="315" t="s">
        <v>26641</v>
      </c>
      <c r="E556" s="43">
        <v>15000</v>
      </c>
      <c r="F556" s="226">
        <v>0.48</v>
      </c>
      <c r="G556" s="316">
        <v>6</v>
      </c>
      <c r="H556" s="317">
        <f>Таблица64[[#This Row],[Розничная цена KRW]]*Таблица64[[#This Row],[Коэфициент стоимости]]</f>
        <v>7200</v>
      </c>
      <c r="I556" s="210" t="str">
        <f>IF($H$1="","Введите курс",Таблица64[[#This Row],[Оптовая цена KRW                       за 1шт]]/$H$1)</f>
        <v>Введите курс</v>
      </c>
      <c r="J556" s="318"/>
      <c r="K556" s="211">
        <f>Таблица64[[#This Row],[Заказ коробок ]]*Таблица64[[#This Row],[Кол-во шт в коробке]]</f>
        <v>0</v>
      </c>
      <c r="L556" s="212">
        <f>Таблица64[[#This Row],[Общее кол-во шт]]*Таблица64[[#This Row],[Оптовая цена KRW                       за 1шт]]</f>
        <v>0</v>
      </c>
      <c r="M556" s="227" t="str">
        <f>IFERROR(Таблица64[[#This Row],[Общее кол-во шт]]*Таблица64[[#This Row],[Оптовая цена USD                       за 1шт]],"")</f>
        <v/>
      </c>
      <c r="N556" s="319"/>
    </row>
    <row r="557" spans="1:14" ht="22.5" customHeight="1">
      <c r="A557" s="307" t="s">
        <v>25039</v>
      </c>
      <c r="B557" s="313">
        <v>8806194045702</v>
      </c>
      <c r="C557" s="314" t="s">
        <v>24265</v>
      </c>
      <c r="D557" s="315" t="s">
        <v>26642</v>
      </c>
      <c r="E557" s="43">
        <v>15000</v>
      </c>
      <c r="F557" s="226">
        <v>0.48</v>
      </c>
      <c r="G557" s="316">
        <v>6</v>
      </c>
      <c r="H557" s="317">
        <f>Таблица64[[#This Row],[Розничная цена KRW]]*Таблица64[[#This Row],[Коэфициент стоимости]]</f>
        <v>7200</v>
      </c>
      <c r="I557" s="210" t="str">
        <f>IF($H$1="","Введите курс",Таблица64[[#This Row],[Оптовая цена KRW                       за 1шт]]/$H$1)</f>
        <v>Введите курс</v>
      </c>
      <c r="J557" s="318"/>
      <c r="K557" s="211">
        <f>Таблица64[[#This Row],[Заказ коробок ]]*Таблица64[[#This Row],[Кол-во шт в коробке]]</f>
        <v>0</v>
      </c>
      <c r="L557" s="212">
        <f>Таблица64[[#This Row],[Общее кол-во шт]]*Таблица64[[#This Row],[Оптовая цена KRW                       за 1шт]]</f>
        <v>0</v>
      </c>
      <c r="M557" s="227" t="str">
        <f>IFERROR(Таблица64[[#This Row],[Общее кол-во шт]]*Таблица64[[#This Row],[Оптовая цена USD                       за 1шт]],"")</f>
        <v/>
      </c>
      <c r="N557" s="319"/>
    </row>
    <row r="558" spans="1:14" ht="22.5" customHeight="1">
      <c r="A558" s="307" t="s">
        <v>25042</v>
      </c>
      <c r="B558" s="313">
        <v>8806194045719</v>
      </c>
      <c r="C558" s="314" t="s">
        <v>24267</v>
      </c>
      <c r="D558" s="315" t="s">
        <v>26643</v>
      </c>
      <c r="E558" s="43">
        <v>15000</v>
      </c>
      <c r="F558" s="226">
        <v>0.48</v>
      </c>
      <c r="G558" s="316">
        <v>6</v>
      </c>
      <c r="H558" s="317">
        <f>Таблица64[[#This Row],[Розничная цена KRW]]*Таблица64[[#This Row],[Коэфициент стоимости]]</f>
        <v>7200</v>
      </c>
      <c r="I558" s="210" t="str">
        <f>IF($H$1="","Введите курс",Таблица64[[#This Row],[Оптовая цена KRW                       за 1шт]]/$H$1)</f>
        <v>Введите курс</v>
      </c>
      <c r="J558" s="318"/>
      <c r="K558" s="211">
        <f>Таблица64[[#This Row],[Заказ коробок ]]*Таблица64[[#This Row],[Кол-во шт в коробке]]</f>
        <v>0</v>
      </c>
      <c r="L558" s="212">
        <f>Таблица64[[#This Row],[Общее кол-во шт]]*Таблица64[[#This Row],[Оптовая цена KRW                       за 1шт]]</f>
        <v>0</v>
      </c>
      <c r="M558" s="227" t="str">
        <f>IFERROR(Таблица64[[#This Row],[Общее кол-во шт]]*Таблица64[[#This Row],[Оптовая цена USD                       за 1шт]],"")</f>
        <v/>
      </c>
      <c r="N558" s="319"/>
    </row>
    <row r="559" spans="1:14" ht="22.5" customHeight="1">
      <c r="A559" s="307" t="s">
        <v>25045</v>
      </c>
      <c r="B559" s="313">
        <v>8806194045726</v>
      </c>
      <c r="C559" s="314" t="s">
        <v>24269</v>
      </c>
      <c r="D559" s="315" t="s">
        <v>26644</v>
      </c>
      <c r="E559" s="43">
        <v>15000</v>
      </c>
      <c r="F559" s="226">
        <v>0.48</v>
      </c>
      <c r="G559" s="316">
        <v>6</v>
      </c>
      <c r="H559" s="317">
        <f>Таблица64[[#This Row],[Розничная цена KRW]]*Таблица64[[#This Row],[Коэфициент стоимости]]</f>
        <v>7200</v>
      </c>
      <c r="I559" s="210" t="str">
        <f>IF($H$1="","Введите курс",Таблица64[[#This Row],[Оптовая цена KRW                       за 1шт]]/$H$1)</f>
        <v>Введите курс</v>
      </c>
      <c r="J559" s="318"/>
      <c r="K559" s="211">
        <f>Таблица64[[#This Row],[Заказ коробок ]]*Таблица64[[#This Row],[Кол-во шт в коробке]]</f>
        <v>0</v>
      </c>
      <c r="L559" s="212">
        <f>Таблица64[[#This Row],[Общее кол-во шт]]*Таблица64[[#This Row],[Оптовая цена KRW                       за 1шт]]</f>
        <v>0</v>
      </c>
      <c r="M559" s="227" t="str">
        <f>IFERROR(Таблица64[[#This Row],[Общее кол-во шт]]*Таблица64[[#This Row],[Оптовая цена USD                       за 1шт]],"")</f>
        <v/>
      </c>
      <c r="N559" s="319"/>
    </row>
    <row r="560" spans="1:14" ht="22.5" customHeight="1">
      <c r="A560" s="307" t="s">
        <v>25048</v>
      </c>
      <c r="B560" s="313">
        <v>8806194046976</v>
      </c>
      <c r="C560" s="314" t="s">
        <v>25486</v>
      </c>
      <c r="D560" s="315" t="s">
        <v>26645</v>
      </c>
      <c r="E560" s="43">
        <v>12800</v>
      </c>
      <c r="F560" s="226">
        <v>0.48</v>
      </c>
      <c r="G560" s="316">
        <v>6</v>
      </c>
      <c r="H560" s="317">
        <f>Таблица64[[#This Row],[Розничная цена KRW]]*Таблица64[[#This Row],[Коэфициент стоимости]]</f>
        <v>6144</v>
      </c>
      <c r="I560" s="210" t="str">
        <f>IF($H$1="","Введите курс",Таблица64[[#This Row],[Оптовая цена KRW                       за 1шт]]/$H$1)</f>
        <v>Введите курс</v>
      </c>
      <c r="J560" s="318"/>
      <c r="K560" s="211">
        <f>Таблица64[[#This Row],[Заказ коробок ]]*Таблица64[[#This Row],[Кол-во шт в коробке]]</f>
        <v>0</v>
      </c>
      <c r="L560" s="212">
        <f>Таблица64[[#This Row],[Общее кол-во шт]]*Таблица64[[#This Row],[Оптовая цена KRW                       за 1шт]]</f>
        <v>0</v>
      </c>
      <c r="M560" s="227" t="str">
        <f>IFERROR(Таблица64[[#This Row],[Общее кол-во шт]]*Таблица64[[#This Row],[Оптовая цена USD                       за 1шт]],"")</f>
        <v/>
      </c>
      <c r="N560" s="319"/>
    </row>
    <row r="561" spans="1:14" ht="22.5" customHeight="1">
      <c r="A561" s="307" t="s">
        <v>25051</v>
      </c>
      <c r="B561" s="313">
        <v>8806194046969</v>
      </c>
      <c r="C561" s="314" t="s">
        <v>25485</v>
      </c>
      <c r="D561" s="315" t="s">
        <v>26646</v>
      </c>
      <c r="E561" s="43">
        <v>12800</v>
      </c>
      <c r="F561" s="226">
        <v>0.48</v>
      </c>
      <c r="G561" s="316">
        <v>6</v>
      </c>
      <c r="H561" s="317">
        <f>Таблица64[[#This Row],[Розничная цена KRW]]*Таблица64[[#This Row],[Коэфициент стоимости]]</f>
        <v>6144</v>
      </c>
      <c r="I561" s="210" t="str">
        <f>IF($H$1="","Введите курс",Таблица64[[#This Row],[Оптовая цена KRW                       за 1шт]]/$H$1)</f>
        <v>Введите курс</v>
      </c>
      <c r="J561" s="318"/>
      <c r="K561" s="211">
        <f>Таблица64[[#This Row],[Заказ коробок ]]*Таблица64[[#This Row],[Кол-во шт в коробке]]</f>
        <v>0</v>
      </c>
      <c r="L561" s="212">
        <f>Таблица64[[#This Row],[Общее кол-во шт]]*Таблица64[[#This Row],[Оптовая цена KRW                       за 1шт]]</f>
        <v>0</v>
      </c>
      <c r="M561" s="227" t="str">
        <f>IFERROR(Таблица64[[#This Row],[Общее кол-во шт]]*Таблица64[[#This Row],[Оптовая цена USD                       за 1шт]],"")</f>
        <v/>
      </c>
      <c r="N561" s="319"/>
    </row>
    <row r="562" spans="1:14" ht="22.5" customHeight="1">
      <c r="A562" s="307" t="s">
        <v>25054</v>
      </c>
      <c r="B562" s="313">
        <v>8806194024783</v>
      </c>
      <c r="C562" s="314" t="s">
        <v>26647</v>
      </c>
      <c r="D562" s="315" t="s">
        <v>26648</v>
      </c>
      <c r="E562" s="43">
        <v>25000</v>
      </c>
      <c r="F562" s="226">
        <v>0.48</v>
      </c>
      <c r="G562" s="316">
        <v>6</v>
      </c>
      <c r="H562" s="317">
        <f>Таблица64[[#This Row],[Розничная цена KRW]]*Таблица64[[#This Row],[Коэфициент стоимости]]</f>
        <v>12000</v>
      </c>
      <c r="I562" s="210" t="str">
        <f>IF($H$1="","Введите курс",Таблица64[[#This Row],[Оптовая цена KRW                       за 1шт]]/$H$1)</f>
        <v>Введите курс</v>
      </c>
      <c r="J562" s="318"/>
      <c r="K562" s="211">
        <f>Таблица64[[#This Row],[Заказ коробок ]]*Таблица64[[#This Row],[Кол-во шт в коробке]]</f>
        <v>0</v>
      </c>
      <c r="L562" s="212">
        <f>Таблица64[[#This Row],[Общее кол-во шт]]*Таблица64[[#This Row],[Оптовая цена KRW                       за 1шт]]</f>
        <v>0</v>
      </c>
      <c r="M562" s="227" t="str">
        <f>IFERROR(Таблица64[[#This Row],[Общее кол-во шт]]*Таблица64[[#This Row],[Оптовая цена USD                       за 1шт]],"")</f>
        <v/>
      </c>
      <c r="N562" s="319"/>
    </row>
    <row r="563" spans="1:14" ht="22.5" customHeight="1">
      <c r="A563" s="307" t="s">
        <v>25057</v>
      </c>
      <c r="B563" s="313">
        <v>8806194046211</v>
      </c>
      <c r="C563" s="314" t="s">
        <v>26649</v>
      </c>
      <c r="D563" s="315" t="s">
        <v>26650</v>
      </c>
      <c r="E563" s="43">
        <v>8800</v>
      </c>
      <c r="F563" s="226">
        <v>0.48</v>
      </c>
      <c r="G563" s="316">
        <v>6</v>
      </c>
      <c r="H563" s="317">
        <f>Таблица64[[#This Row],[Розничная цена KRW]]*Таблица64[[#This Row],[Коэфициент стоимости]]</f>
        <v>4224</v>
      </c>
      <c r="I563" s="210" t="str">
        <f>IF($H$1="","Введите курс",Таблица64[[#This Row],[Оптовая цена KRW                       за 1шт]]/$H$1)</f>
        <v>Введите курс</v>
      </c>
      <c r="J563" s="318"/>
      <c r="K563" s="211">
        <f>Таблица64[[#This Row],[Заказ коробок ]]*Таблица64[[#This Row],[Кол-во шт в коробке]]</f>
        <v>0</v>
      </c>
      <c r="L563" s="212">
        <f>Таблица64[[#This Row],[Общее кол-во шт]]*Таблица64[[#This Row],[Оптовая цена KRW                       за 1шт]]</f>
        <v>0</v>
      </c>
      <c r="M563" s="227" t="str">
        <f>IFERROR(Таблица64[[#This Row],[Общее кол-во шт]]*Таблица64[[#This Row],[Оптовая цена USD                       за 1шт]],"")</f>
        <v/>
      </c>
      <c r="N563" s="319"/>
    </row>
    <row r="564" spans="1:14" ht="22.5" customHeight="1">
      <c r="A564" s="307" t="s">
        <v>25060</v>
      </c>
      <c r="B564" s="313">
        <v>8806194047294</v>
      </c>
      <c r="C564" s="314" t="s">
        <v>25458</v>
      </c>
      <c r="D564" s="315" t="s">
        <v>25459</v>
      </c>
      <c r="E564" s="43">
        <v>26600</v>
      </c>
      <c r="F564" s="226">
        <v>0.48</v>
      </c>
      <c r="G564" s="316">
        <v>6</v>
      </c>
      <c r="H564" s="317">
        <f>Таблица64[[#This Row],[Розничная цена KRW]]*Таблица64[[#This Row],[Коэфициент стоимости]]</f>
        <v>12768</v>
      </c>
      <c r="I564" s="210" t="str">
        <f>IF($H$1="","Введите курс",Таблица64[[#This Row],[Оптовая цена KRW                       за 1шт]]/$H$1)</f>
        <v>Введите курс</v>
      </c>
      <c r="J564" s="318"/>
      <c r="K564" s="211">
        <f>Таблица64[[#This Row],[Заказ коробок ]]*Таблица64[[#This Row],[Кол-во шт в коробке]]</f>
        <v>0</v>
      </c>
      <c r="L564" s="212">
        <f>Таблица64[[#This Row],[Общее кол-во шт]]*Таблица64[[#This Row],[Оптовая цена KRW                       за 1шт]]</f>
        <v>0</v>
      </c>
      <c r="M564" s="227" t="str">
        <f>IFERROR(Таблица64[[#This Row],[Общее кол-во шт]]*Таблица64[[#This Row],[Оптовая цена USD                       за 1шт]],"")</f>
        <v/>
      </c>
      <c r="N564" s="319"/>
    </row>
    <row r="565" spans="1:14" ht="22.5" customHeight="1">
      <c r="A565" s="307" t="s">
        <v>25063</v>
      </c>
      <c r="B565" s="313">
        <v>8806194032597</v>
      </c>
      <c r="C565" s="314" t="s">
        <v>26651</v>
      </c>
      <c r="D565" s="315" t="s">
        <v>26652</v>
      </c>
      <c r="E565" s="43">
        <v>25000</v>
      </c>
      <c r="F565" s="226">
        <v>0.48</v>
      </c>
      <c r="G565" s="316">
        <v>6</v>
      </c>
      <c r="H565" s="317">
        <f>Таблица64[[#This Row],[Розничная цена KRW]]*Таблица64[[#This Row],[Коэфициент стоимости]]</f>
        <v>12000</v>
      </c>
      <c r="I565" s="210" t="str">
        <f>IF($H$1="","Введите курс",Таблица64[[#This Row],[Оптовая цена KRW                       за 1шт]]/$H$1)</f>
        <v>Введите курс</v>
      </c>
      <c r="J565" s="318"/>
      <c r="K565" s="211">
        <f>Таблица64[[#This Row],[Заказ коробок ]]*Таблица64[[#This Row],[Кол-во шт в коробке]]</f>
        <v>0</v>
      </c>
      <c r="L565" s="212">
        <f>Таблица64[[#This Row],[Общее кол-во шт]]*Таблица64[[#This Row],[Оптовая цена KRW                       за 1шт]]</f>
        <v>0</v>
      </c>
      <c r="M565" s="227" t="str">
        <f>IFERROR(Таблица64[[#This Row],[Общее кол-во шт]]*Таблица64[[#This Row],[Оптовая цена USD                       за 1шт]],"")</f>
        <v/>
      </c>
      <c r="N565" s="319"/>
    </row>
    <row r="566" spans="1:14" ht="22.5" customHeight="1">
      <c r="A566" s="307" t="s">
        <v>25066</v>
      </c>
      <c r="B566" s="313">
        <v>8806194046891</v>
      </c>
      <c r="C566" s="314" t="s">
        <v>26653</v>
      </c>
      <c r="D566" s="315" t="s">
        <v>26562</v>
      </c>
      <c r="E566" s="43">
        <v>5900</v>
      </c>
      <c r="F566" s="226">
        <v>0.48</v>
      </c>
      <c r="G566" s="316">
        <v>12</v>
      </c>
      <c r="H566" s="317">
        <f>Таблица64[[#This Row],[Розничная цена KRW]]*Таблица64[[#This Row],[Коэфициент стоимости]]</f>
        <v>2832</v>
      </c>
      <c r="I566" s="210" t="str">
        <f>IF($H$1="","Введите курс",Таблица64[[#This Row],[Оптовая цена KRW                       за 1шт]]/$H$1)</f>
        <v>Введите курс</v>
      </c>
      <c r="J566" s="318"/>
      <c r="K566" s="211">
        <f>Таблица64[[#This Row],[Заказ коробок ]]*Таблица64[[#This Row],[Кол-во шт в коробке]]</f>
        <v>0</v>
      </c>
      <c r="L566" s="212">
        <f>Таблица64[[#This Row],[Общее кол-во шт]]*Таблица64[[#This Row],[Оптовая цена KRW                       за 1шт]]</f>
        <v>0</v>
      </c>
      <c r="M566" s="227" t="str">
        <f>IFERROR(Таблица64[[#This Row],[Общее кол-во шт]]*Таблица64[[#This Row],[Оптовая цена USD                       за 1шт]],"")</f>
        <v/>
      </c>
      <c r="N566" s="319"/>
    </row>
    <row r="567" spans="1:14" ht="22.5" customHeight="1">
      <c r="A567" s="307" t="s">
        <v>25069</v>
      </c>
      <c r="B567" s="313">
        <v>8806194046907</v>
      </c>
      <c r="C567" s="314" t="s">
        <v>26654</v>
      </c>
      <c r="D567" s="315" t="s">
        <v>26567</v>
      </c>
      <c r="E567" s="43">
        <v>5900</v>
      </c>
      <c r="F567" s="226">
        <v>0.48</v>
      </c>
      <c r="G567" s="316">
        <v>12</v>
      </c>
      <c r="H567" s="317">
        <f>Таблица64[[#This Row],[Розничная цена KRW]]*Таблица64[[#This Row],[Коэфициент стоимости]]</f>
        <v>2832</v>
      </c>
      <c r="I567" s="210" t="str">
        <f>IF($H$1="","Введите курс",Таблица64[[#This Row],[Оптовая цена KRW                       за 1шт]]/$H$1)</f>
        <v>Введите курс</v>
      </c>
      <c r="J567" s="318"/>
      <c r="K567" s="211">
        <f>Таблица64[[#This Row],[Заказ коробок ]]*Таблица64[[#This Row],[Кол-во шт в коробке]]</f>
        <v>0</v>
      </c>
      <c r="L567" s="212">
        <f>Таблица64[[#This Row],[Общее кол-во шт]]*Таблица64[[#This Row],[Оптовая цена KRW                       за 1шт]]</f>
        <v>0</v>
      </c>
      <c r="M567" s="227" t="str">
        <f>IFERROR(Таблица64[[#This Row],[Общее кол-во шт]]*Таблица64[[#This Row],[Оптовая цена USD                       за 1шт]],"")</f>
        <v/>
      </c>
      <c r="N567" s="319"/>
    </row>
    <row r="568" spans="1:14" ht="22.5" customHeight="1">
      <c r="A568" s="307" t="s">
        <v>25072</v>
      </c>
      <c r="B568" s="313">
        <v>8806194046914</v>
      </c>
      <c r="C568" s="314" t="s">
        <v>26655</v>
      </c>
      <c r="D568" s="315" t="s">
        <v>26561</v>
      </c>
      <c r="E568" s="43">
        <v>6500</v>
      </c>
      <c r="F568" s="226">
        <v>0.48</v>
      </c>
      <c r="G568" s="316">
        <v>12</v>
      </c>
      <c r="H568" s="317">
        <f>Таблица64[[#This Row],[Розничная цена KRW]]*Таблица64[[#This Row],[Коэфициент стоимости]]</f>
        <v>3120</v>
      </c>
      <c r="I568" s="210" t="str">
        <f>IF($H$1="","Введите курс",Таблица64[[#This Row],[Оптовая цена KRW                       за 1шт]]/$H$1)</f>
        <v>Введите курс</v>
      </c>
      <c r="J568" s="318"/>
      <c r="K568" s="211">
        <f>Таблица64[[#This Row],[Заказ коробок ]]*Таблица64[[#This Row],[Кол-во шт в коробке]]</f>
        <v>0</v>
      </c>
      <c r="L568" s="212">
        <f>Таблица64[[#This Row],[Общее кол-во шт]]*Таблица64[[#This Row],[Оптовая цена KRW                       за 1шт]]</f>
        <v>0</v>
      </c>
      <c r="M568" s="227" t="str">
        <f>IFERROR(Таблица64[[#This Row],[Общее кол-во шт]]*Таблица64[[#This Row],[Оптовая цена USD                       за 1шт]],"")</f>
        <v/>
      </c>
      <c r="N568" s="319"/>
    </row>
    <row r="569" spans="1:14" ht="22.5" customHeight="1">
      <c r="A569" s="307" t="s">
        <v>25075</v>
      </c>
      <c r="B569" s="313">
        <v>8806194046921</v>
      </c>
      <c r="C569" s="314" t="s">
        <v>26656</v>
      </c>
      <c r="D569" s="315" t="s">
        <v>26657</v>
      </c>
      <c r="E569" s="43">
        <v>6500</v>
      </c>
      <c r="F569" s="226">
        <v>0.48</v>
      </c>
      <c r="G569" s="316">
        <v>12</v>
      </c>
      <c r="H569" s="317">
        <f>Таблица64[[#This Row],[Розничная цена KRW]]*Таблица64[[#This Row],[Коэфициент стоимости]]</f>
        <v>3120</v>
      </c>
      <c r="I569" s="210" t="str">
        <f>IF($H$1="","Введите курс",Таблица64[[#This Row],[Оптовая цена KRW                       за 1шт]]/$H$1)</f>
        <v>Введите курс</v>
      </c>
      <c r="J569" s="318"/>
      <c r="K569" s="211">
        <f>Таблица64[[#This Row],[Заказ коробок ]]*Таблица64[[#This Row],[Кол-во шт в коробке]]</f>
        <v>0</v>
      </c>
      <c r="L569" s="212">
        <f>Таблица64[[#This Row],[Общее кол-во шт]]*Таблица64[[#This Row],[Оптовая цена KRW                       за 1шт]]</f>
        <v>0</v>
      </c>
      <c r="M569" s="227" t="str">
        <f>IFERROR(Таблица64[[#This Row],[Общее кол-во шт]]*Таблица64[[#This Row],[Оптовая цена USD                       за 1шт]],"")</f>
        <v/>
      </c>
      <c r="N569" s="319"/>
    </row>
    <row r="570" spans="1:14" ht="22.5" customHeight="1">
      <c r="A570" s="307" t="s">
        <v>25078</v>
      </c>
      <c r="B570" s="313">
        <v>8806358573263</v>
      </c>
      <c r="C570" s="314" t="s">
        <v>25144</v>
      </c>
      <c r="D570" s="315" t="s">
        <v>26658</v>
      </c>
      <c r="E570" s="43">
        <v>8800</v>
      </c>
      <c r="F570" s="226">
        <v>0.48</v>
      </c>
      <c r="G570" s="316">
        <v>12</v>
      </c>
      <c r="H570" s="317">
        <f>Таблица64[[#This Row],[Розничная цена KRW]]*Таблица64[[#This Row],[Коэфициент стоимости]]</f>
        <v>4224</v>
      </c>
      <c r="I570" s="210" t="str">
        <f>IF($H$1="","Введите курс",Таблица64[[#This Row],[Оптовая цена KRW                       за 1шт]]/$H$1)</f>
        <v>Введите курс</v>
      </c>
      <c r="J570" s="318"/>
      <c r="K570" s="211">
        <f>Таблица64[[#This Row],[Заказ коробок ]]*Таблица64[[#This Row],[Кол-во шт в коробке]]</f>
        <v>0</v>
      </c>
      <c r="L570" s="212">
        <f>Таблица64[[#This Row],[Общее кол-во шт]]*Таблица64[[#This Row],[Оптовая цена KRW                       за 1шт]]</f>
        <v>0</v>
      </c>
      <c r="M570" s="227" t="str">
        <f>IFERROR(Таблица64[[#This Row],[Общее кол-во шт]]*Таблица64[[#This Row],[Оптовая цена USD                       за 1шт]],"")</f>
        <v/>
      </c>
      <c r="N570" s="319"/>
    </row>
    <row r="571" spans="1:14" ht="22.5" customHeight="1">
      <c r="A571" s="307" t="s">
        <v>25081</v>
      </c>
      <c r="B571" s="313">
        <v>8806358582203</v>
      </c>
      <c r="C571" s="314" t="s">
        <v>25146</v>
      </c>
      <c r="D571" s="315" t="s">
        <v>26659</v>
      </c>
      <c r="E571" s="43">
        <v>8800</v>
      </c>
      <c r="F571" s="226">
        <v>0.48</v>
      </c>
      <c r="G571" s="316">
        <v>12</v>
      </c>
      <c r="H571" s="317">
        <f>Таблица64[[#This Row],[Розничная цена KRW]]*Таблица64[[#This Row],[Коэфициент стоимости]]</f>
        <v>4224</v>
      </c>
      <c r="I571" s="210" t="str">
        <f>IF($H$1="","Введите курс",Таблица64[[#This Row],[Оптовая цена KRW                       за 1шт]]/$H$1)</f>
        <v>Введите курс</v>
      </c>
      <c r="J571" s="318"/>
      <c r="K571" s="211">
        <f>Таблица64[[#This Row],[Заказ коробок ]]*Таблица64[[#This Row],[Кол-во шт в коробке]]</f>
        <v>0</v>
      </c>
      <c r="L571" s="212">
        <f>Таблица64[[#This Row],[Общее кол-во шт]]*Таблица64[[#This Row],[Оптовая цена KRW                       за 1шт]]</f>
        <v>0</v>
      </c>
      <c r="M571" s="227" t="str">
        <f>IFERROR(Таблица64[[#This Row],[Общее кол-во шт]]*Таблица64[[#This Row],[Оптовая цена USD                       за 1шт]],"")</f>
        <v/>
      </c>
      <c r="N571" s="319"/>
    </row>
    <row r="572" spans="1:14" ht="22.5" customHeight="1">
      <c r="A572" s="307" t="s">
        <v>25084</v>
      </c>
      <c r="B572" s="313">
        <v>8806358551483</v>
      </c>
      <c r="C572" s="314" t="s">
        <v>25150</v>
      </c>
      <c r="D572" s="315" t="s">
        <v>25151</v>
      </c>
      <c r="E572" s="43">
        <v>8800</v>
      </c>
      <c r="F572" s="226">
        <v>0.48</v>
      </c>
      <c r="G572" s="316">
        <v>12</v>
      </c>
      <c r="H572" s="317">
        <f>Таблица64[[#This Row],[Розничная цена KRW]]*Таблица64[[#This Row],[Коэфициент стоимости]]</f>
        <v>4224</v>
      </c>
      <c r="I572" s="210" t="str">
        <f>IF($H$1="","Введите курс",Таблица64[[#This Row],[Оптовая цена KRW                       за 1шт]]/$H$1)</f>
        <v>Введите курс</v>
      </c>
      <c r="J572" s="318"/>
      <c r="K572" s="211">
        <f>Таблица64[[#This Row],[Заказ коробок ]]*Таблица64[[#This Row],[Кол-во шт в коробке]]</f>
        <v>0</v>
      </c>
      <c r="L572" s="212">
        <f>Таблица64[[#This Row],[Общее кол-во шт]]*Таблица64[[#This Row],[Оптовая цена KRW                       за 1шт]]</f>
        <v>0</v>
      </c>
      <c r="M572" s="227" t="str">
        <f>IFERROR(Таблица64[[#This Row],[Общее кол-во шт]]*Таблица64[[#This Row],[Оптовая цена USD                       за 1шт]],"")</f>
        <v/>
      </c>
      <c r="N572" s="319"/>
    </row>
    <row r="573" spans="1:14" ht="22.5" customHeight="1">
      <c r="A573" s="307" t="s">
        <v>25087</v>
      </c>
      <c r="B573" s="313">
        <v>8806358513733</v>
      </c>
      <c r="C573" s="314" t="s">
        <v>25136</v>
      </c>
      <c r="D573" s="315" t="s">
        <v>25137</v>
      </c>
      <c r="E573" s="43">
        <v>8800</v>
      </c>
      <c r="F573" s="226">
        <v>0.48</v>
      </c>
      <c r="G573" s="316">
        <v>12</v>
      </c>
      <c r="H573" s="317">
        <f>Таблица64[[#This Row],[Розничная цена KRW]]*Таблица64[[#This Row],[Коэфициент стоимости]]</f>
        <v>4224</v>
      </c>
      <c r="I573" s="210" t="str">
        <f>IF($H$1="","Введите курс",Таблица64[[#This Row],[Оптовая цена KRW                       за 1шт]]/$H$1)</f>
        <v>Введите курс</v>
      </c>
      <c r="J573" s="318"/>
      <c r="K573" s="211">
        <f>Таблица64[[#This Row],[Заказ коробок ]]*Таблица64[[#This Row],[Кол-во шт в коробке]]</f>
        <v>0</v>
      </c>
      <c r="L573" s="212">
        <f>Таблица64[[#This Row],[Общее кол-во шт]]*Таблица64[[#This Row],[Оптовая цена KRW                       за 1шт]]</f>
        <v>0</v>
      </c>
      <c r="M573" s="227" t="str">
        <f>IFERROR(Таблица64[[#This Row],[Общее кол-во шт]]*Таблица64[[#This Row],[Оптовая цена USD                       за 1шт]],"")</f>
        <v/>
      </c>
      <c r="N573" s="319"/>
    </row>
    <row r="574" spans="1:14" ht="22.5" customHeight="1">
      <c r="A574" s="307" t="s">
        <v>25090</v>
      </c>
      <c r="B574" s="313">
        <v>8806194048093</v>
      </c>
      <c r="C574" s="314" t="s">
        <v>26660</v>
      </c>
      <c r="D574" s="315" t="s">
        <v>26661</v>
      </c>
      <c r="E574" s="43">
        <v>6800</v>
      </c>
      <c r="F574" s="226">
        <v>0.48</v>
      </c>
      <c r="G574" s="316">
        <v>6</v>
      </c>
      <c r="H574" s="317">
        <f>Таблица64[[#This Row],[Розничная цена KRW]]*Таблица64[[#This Row],[Коэфициент стоимости]]</f>
        <v>3264</v>
      </c>
      <c r="I574" s="210" t="str">
        <f>IF($H$1="","Введите курс",Таблица64[[#This Row],[Оптовая цена KRW                       за 1шт]]/$H$1)</f>
        <v>Введите курс</v>
      </c>
      <c r="J574" s="318"/>
      <c r="K574" s="211">
        <f>Таблица64[[#This Row],[Заказ коробок ]]*Таблица64[[#This Row],[Кол-во шт в коробке]]</f>
        <v>0</v>
      </c>
      <c r="L574" s="212">
        <f>Таблица64[[#This Row],[Общее кол-во шт]]*Таблица64[[#This Row],[Оптовая цена KRW                       за 1шт]]</f>
        <v>0</v>
      </c>
      <c r="M574" s="227" t="str">
        <f>IFERROR(Таблица64[[#This Row],[Общее кол-во шт]]*Таблица64[[#This Row],[Оптовая цена USD                       за 1шт]],"")</f>
        <v/>
      </c>
      <c r="N574" s="319"/>
    </row>
    <row r="575" spans="1:14" ht="22.5" customHeight="1">
      <c r="A575" s="307" t="s">
        <v>25093</v>
      </c>
      <c r="B575" s="313">
        <v>8806358551414</v>
      </c>
      <c r="C575" s="314" t="s">
        <v>25157</v>
      </c>
      <c r="D575" s="315" t="s">
        <v>26662</v>
      </c>
      <c r="E575" s="43">
        <v>8800</v>
      </c>
      <c r="F575" s="226">
        <v>0.48</v>
      </c>
      <c r="G575" s="316">
        <v>12</v>
      </c>
      <c r="H575" s="317">
        <f>Таблица64[[#This Row],[Розничная цена KRW]]*Таблица64[[#This Row],[Коэфициент стоимости]]</f>
        <v>4224</v>
      </c>
      <c r="I575" s="210" t="str">
        <f>IF($H$1="","Введите курс",Таблица64[[#This Row],[Оптовая цена KRW                       за 1шт]]/$H$1)</f>
        <v>Введите курс</v>
      </c>
      <c r="J575" s="318"/>
      <c r="K575" s="211">
        <f>Таблица64[[#This Row],[Заказ коробок ]]*Таблица64[[#This Row],[Кол-во шт в коробке]]</f>
        <v>0</v>
      </c>
      <c r="L575" s="212">
        <f>Таблица64[[#This Row],[Общее кол-во шт]]*Таблица64[[#This Row],[Оптовая цена KRW                       за 1шт]]</f>
        <v>0</v>
      </c>
      <c r="M575" s="227" t="str">
        <f>IFERROR(Таблица64[[#This Row],[Общее кол-во шт]]*Таблица64[[#This Row],[Оптовая цена USD                       за 1шт]],"")</f>
        <v/>
      </c>
      <c r="N575" s="319"/>
    </row>
    <row r="576" spans="1:14" ht="22.5" customHeight="1">
      <c r="A576" s="307" t="s">
        <v>25096</v>
      </c>
      <c r="B576" s="313">
        <v>8806194045665</v>
      </c>
      <c r="C576" s="314" t="s">
        <v>26663</v>
      </c>
      <c r="D576" s="315" t="s">
        <v>26664</v>
      </c>
      <c r="E576" s="43">
        <v>22800</v>
      </c>
      <c r="F576" s="226">
        <v>0.48</v>
      </c>
      <c r="G576" s="316">
        <v>6</v>
      </c>
      <c r="H576" s="317">
        <f>Таблица64[[#This Row],[Розничная цена KRW]]*Таблица64[[#This Row],[Коэфициент стоимости]]</f>
        <v>10944</v>
      </c>
      <c r="I576" s="210" t="str">
        <f>IF($H$1="","Введите курс",Таблица64[[#This Row],[Оптовая цена KRW                       за 1шт]]/$H$1)</f>
        <v>Введите курс</v>
      </c>
      <c r="J576" s="318"/>
      <c r="K576" s="211">
        <f>Таблица64[[#This Row],[Заказ коробок ]]*Таблица64[[#This Row],[Кол-во шт в коробке]]</f>
        <v>0</v>
      </c>
      <c r="L576" s="212">
        <f>Таблица64[[#This Row],[Общее кол-во шт]]*Таблица64[[#This Row],[Оптовая цена KRW                       за 1шт]]</f>
        <v>0</v>
      </c>
      <c r="M576" s="227" t="str">
        <f>IFERROR(Таблица64[[#This Row],[Общее кол-во шт]]*Таблица64[[#This Row],[Оптовая цена USD                       за 1шт]],"")</f>
        <v/>
      </c>
      <c r="N576" s="319"/>
    </row>
    <row r="577" spans="1:14" ht="22.5" customHeight="1">
      <c r="A577" s="307" t="s">
        <v>25099</v>
      </c>
      <c r="B577" s="313">
        <v>8806194035949</v>
      </c>
      <c r="C577" s="314" t="s">
        <v>26665</v>
      </c>
      <c r="D577" s="315" t="s">
        <v>26666</v>
      </c>
      <c r="E577" s="43">
        <v>39900</v>
      </c>
      <c r="F577" s="226">
        <v>0.48</v>
      </c>
      <c r="G577" s="316">
        <v>6</v>
      </c>
      <c r="H577" s="317">
        <f>Таблица64[[#This Row],[Розничная цена KRW]]*Таблица64[[#This Row],[Коэфициент стоимости]]</f>
        <v>19152</v>
      </c>
      <c r="I577" s="210" t="str">
        <f>IF($H$1="","Введите курс",Таблица64[[#This Row],[Оптовая цена KRW                       за 1шт]]/$H$1)</f>
        <v>Введите курс</v>
      </c>
      <c r="J577" s="318"/>
      <c r="K577" s="211">
        <f>Таблица64[[#This Row],[Заказ коробок ]]*Таблица64[[#This Row],[Кол-во шт в коробке]]</f>
        <v>0</v>
      </c>
      <c r="L577" s="212">
        <f>Таблица64[[#This Row],[Общее кол-во шт]]*Таблица64[[#This Row],[Оптовая цена KRW                       за 1шт]]</f>
        <v>0</v>
      </c>
      <c r="M577" s="227" t="str">
        <f>IFERROR(Таблица64[[#This Row],[Общее кол-во шт]]*Таблица64[[#This Row],[Оптовая цена USD                       за 1шт]],"")</f>
        <v/>
      </c>
      <c r="N577" s="319"/>
    </row>
    <row r="578" spans="1:14" ht="22.5" customHeight="1">
      <c r="A578" s="307" t="s">
        <v>25102</v>
      </c>
      <c r="B578" s="313">
        <v>8806194046648</v>
      </c>
      <c r="C578" s="314" t="s">
        <v>24587</v>
      </c>
      <c r="D578" s="315" t="s">
        <v>24588</v>
      </c>
      <c r="E578" s="43">
        <v>58000</v>
      </c>
      <c r="F578" s="226">
        <v>0.48</v>
      </c>
      <c r="G578" s="316">
        <v>6</v>
      </c>
      <c r="H578" s="317">
        <f>Таблица64[[#This Row],[Розничная цена KRW]]*Таблица64[[#This Row],[Коэфициент стоимости]]</f>
        <v>27840</v>
      </c>
      <c r="I578" s="210" t="str">
        <f>IF($H$1="","Введите курс",Таблица64[[#This Row],[Оптовая цена KRW                       за 1шт]]/$H$1)</f>
        <v>Введите курс</v>
      </c>
      <c r="J578" s="318"/>
      <c r="K578" s="211">
        <f>Таблица64[[#This Row],[Заказ коробок ]]*Таблица64[[#This Row],[Кол-во шт в коробке]]</f>
        <v>0</v>
      </c>
      <c r="L578" s="212">
        <f>Таблица64[[#This Row],[Общее кол-во шт]]*Таблица64[[#This Row],[Оптовая цена KRW                       за 1шт]]</f>
        <v>0</v>
      </c>
      <c r="M578" s="227" t="str">
        <f>IFERROR(Таблица64[[#This Row],[Общее кол-во шт]]*Таблица64[[#This Row],[Оптовая цена USD                       за 1шт]],"")</f>
        <v/>
      </c>
      <c r="N578" s="319"/>
    </row>
    <row r="579" spans="1:14" ht="22.5" customHeight="1">
      <c r="A579" s="307" t="s">
        <v>25105</v>
      </c>
      <c r="B579" s="313">
        <v>8806194047942</v>
      </c>
      <c r="C579" s="314" t="s">
        <v>24057</v>
      </c>
      <c r="D579" s="315" t="s">
        <v>24058</v>
      </c>
      <c r="E579" s="43">
        <v>67000</v>
      </c>
      <c r="F579" s="226">
        <v>0.48</v>
      </c>
      <c r="G579" s="316">
        <v>3</v>
      </c>
      <c r="H579" s="317">
        <f>Таблица64[[#This Row],[Розничная цена KRW]]*Таблица64[[#This Row],[Коэфициент стоимости]]</f>
        <v>32160</v>
      </c>
      <c r="I579" s="210" t="str">
        <f>IF($H$1="","Введите курс",Таблица64[[#This Row],[Оптовая цена KRW                       за 1шт]]/$H$1)</f>
        <v>Введите курс</v>
      </c>
      <c r="J579" s="318"/>
      <c r="K579" s="211">
        <f>Таблица64[[#This Row],[Заказ коробок ]]*Таблица64[[#This Row],[Кол-во шт в коробке]]</f>
        <v>0</v>
      </c>
      <c r="L579" s="212">
        <f>Таблица64[[#This Row],[Общее кол-во шт]]*Таблица64[[#This Row],[Оптовая цена KRW                       за 1шт]]</f>
        <v>0</v>
      </c>
      <c r="M579" s="227" t="str">
        <f>IFERROR(Таблица64[[#This Row],[Общее кол-во шт]]*Таблица64[[#This Row],[Оптовая цена USD                       за 1шт]],"")</f>
        <v/>
      </c>
      <c r="N579" s="319"/>
    </row>
    <row r="580" spans="1:14" ht="22.5" customHeight="1">
      <c r="A580" s="307" t="s">
        <v>25108</v>
      </c>
      <c r="B580" s="313">
        <v>8806194046495</v>
      </c>
      <c r="C580" s="314" t="s">
        <v>24300</v>
      </c>
      <c r="D580" s="315" t="s">
        <v>24301</v>
      </c>
      <c r="E580" s="43">
        <v>18800</v>
      </c>
      <c r="F580" s="226">
        <v>0.48</v>
      </c>
      <c r="G580" s="316">
        <v>3</v>
      </c>
      <c r="H580" s="317">
        <f>Таблица64[[#This Row],[Розничная цена KRW]]*Таблица64[[#This Row],[Коэфициент стоимости]]</f>
        <v>9024</v>
      </c>
      <c r="I580" s="210" t="str">
        <f>IF($H$1="","Введите курс",Таблица64[[#This Row],[Оптовая цена KRW                       за 1шт]]/$H$1)</f>
        <v>Введите курс</v>
      </c>
      <c r="J580" s="318"/>
      <c r="K580" s="211">
        <f>Таблица64[[#This Row],[Заказ коробок ]]*Таблица64[[#This Row],[Кол-во шт в коробке]]</f>
        <v>0</v>
      </c>
      <c r="L580" s="212">
        <f>Таблица64[[#This Row],[Общее кол-во шт]]*Таблица64[[#This Row],[Оптовая цена KRW                       за 1шт]]</f>
        <v>0</v>
      </c>
      <c r="M580" s="227" t="str">
        <f>IFERROR(Таблица64[[#This Row],[Общее кол-во шт]]*Таблица64[[#This Row],[Оптовая цена USD                       за 1шт]],"")</f>
        <v/>
      </c>
      <c r="N580" s="319"/>
    </row>
    <row r="581" spans="1:14" ht="22.5" customHeight="1">
      <c r="A581" s="307" t="s">
        <v>25109</v>
      </c>
      <c r="B581" s="313">
        <v>8806194046501</v>
      </c>
      <c r="C581" s="314" t="s">
        <v>24303</v>
      </c>
      <c r="D581" s="315" t="s">
        <v>24304</v>
      </c>
      <c r="E581" s="43">
        <v>18800</v>
      </c>
      <c r="F581" s="226">
        <v>0.48</v>
      </c>
      <c r="G581" s="316">
        <v>3</v>
      </c>
      <c r="H581" s="317">
        <f>Таблица64[[#This Row],[Розничная цена KRW]]*Таблица64[[#This Row],[Коэфициент стоимости]]</f>
        <v>9024</v>
      </c>
      <c r="I581" s="210" t="str">
        <f>IF($H$1="","Введите курс",Таблица64[[#This Row],[Оптовая цена KRW                       за 1шт]]/$H$1)</f>
        <v>Введите курс</v>
      </c>
      <c r="J581" s="318"/>
      <c r="K581" s="211">
        <f>Таблица64[[#This Row],[Заказ коробок ]]*Таблица64[[#This Row],[Кол-во шт в коробке]]</f>
        <v>0</v>
      </c>
      <c r="L581" s="212">
        <f>Таблица64[[#This Row],[Общее кол-во шт]]*Таблица64[[#This Row],[Оптовая цена KRW                       за 1шт]]</f>
        <v>0</v>
      </c>
      <c r="M581" s="227" t="str">
        <f>IFERROR(Таблица64[[#This Row],[Общее кол-во шт]]*Таблица64[[#This Row],[Оптовая цена USD                       за 1шт]],"")</f>
        <v/>
      </c>
      <c r="N581" s="319"/>
    </row>
    <row r="582" spans="1:14" ht="22.5" customHeight="1">
      <c r="A582" s="307" t="s">
        <v>25110</v>
      </c>
      <c r="B582" s="313">
        <v>8806194046518</v>
      </c>
      <c r="C582" s="314" t="s">
        <v>24324</v>
      </c>
      <c r="D582" s="315" t="s">
        <v>26667</v>
      </c>
      <c r="E582" s="43">
        <v>18800</v>
      </c>
      <c r="F582" s="226">
        <v>0.48</v>
      </c>
      <c r="G582" s="316">
        <v>3</v>
      </c>
      <c r="H582" s="317">
        <f>Таблица64[[#This Row],[Розничная цена KRW]]*Таблица64[[#This Row],[Коэфициент стоимости]]</f>
        <v>9024</v>
      </c>
      <c r="I582" s="210" t="str">
        <f>IF($H$1="","Введите курс",Таблица64[[#This Row],[Оптовая цена KRW                       за 1шт]]/$H$1)</f>
        <v>Введите курс</v>
      </c>
      <c r="J582" s="318"/>
      <c r="K582" s="211">
        <f>Таблица64[[#This Row],[Заказ коробок ]]*Таблица64[[#This Row],[Кол-во шт в коробке]]</f>
        <v>0</v>
      </c>
      <c r="L582" s="212">
        <f>Таблица64[[#This Row],[Общее кол-во шт]]*Таблица64[[#This Row],[Оптовая цена KRW                       за 1шт]]</f>
        <v>0</v>
      </c>
      <c r="M582" s="227" t="str">
        <f>IFERROR(Таблица64[[#This Row],[Общее кол-во шт]]*Таблица64[[#This Row],[Оптовая цена USD                       за 1шт]],"")</f>
        <v/>
      </c>
      <c r="N582" s="319"/>
    </row>
    <row r="583" spans="1:14" ht="22.5" customHeight="1">
      <c r="A583" s="307" t="s">
        <v>25111</v>
      </c>
      <c r="B583" s="313">
        <v>8806194032320</v>
      </c>
      <c r="C583" s="314" t="s">
        <v>24312</v>
      </c>
      <c r="D583" s="315" t="s">
        <v>24313</v>
      </c>
      <c r="E583" s="43">
        <v>18800</v>
      </c>
      <c r="F583" s="226">
        <v>0.48</v>
      </c>
      <c r="G583" s="316">
        <v>3</v>
      </c>
      <c r="H583" s="317">
        <f>Таблица64[[#This Row],[Розничная цена KRW]]*Таблица64[[#This Row],[Коэфициент стоимости]]</f>
        <v>9024</v>
      </c>
      <c r="I583" s="210" t="str">
        <f>IF($H$1="","Введите курс",Таблица64[[#This Row],[Оптовая цена KRW                       за 1шт]]/$H$1)</f>
        <v>Введите курс</v>
      </c>
      <c r="J583" s="318"/>
      <c r="K583" s="211">
        <f>Таблица64[[#This Row],[Заказ коробок ]]*Таблица64[[#This Row],[Кол-во шт в коробке]]</f>
        <v>0</v>
      </c>
      <c r="L583" s="212">
        <f>Таблица64[[#This Row],[Общее кол-во шт]]*Таблица64[[#This Row],[Оптовая цена KRW                       за 1шт]]</f>
        <v>0</v>
      </c>
      <c r="M583" s="227" t="str">
        <f>IFERROR(Таблица64[[#This Row],[Общее кол-во шт]]*Таблица64[[#This Row],[Оптовая цена USD                       за 1шт]],"")</f>
        <v/>
      </c>
      <c r="N583" s="319"/>
    </row>
    <row r="584" spans="1:14" ht="22.5" customHeight="1">
      <c r="A584" s="307" t="s">
        <v>25112</v>
      </c>
      <c r="B584" s="313">
        <v>8806194032337</v>
      </c>
      <c r="C584" s="314" t="s">
        <v>24315</v>
      </c>
      <c r="D584" s="315" t="s">
        <v>24316</v>
      </c>
      <c r="E584" s="43">
        <v>18800</v>
      </c>
      <c r="F584" s="226">
        <v>0.48</v>
      </c>
      <c r="G584" s="316">
        <v>3</v>
      </c>
      <c r="H584" s="317">
        <f>Таблица64[[#This Row],[Розничная цена KRW]]*Таблица64[[#This Row],[Коэфициент стоимости]]</f>
        <v>9024</v>
      </c>
      <c r="I584" s="210" t="str">
        <f>IF($H$1="","Введите курс",Таблица64[[#This Row],[Оптовая цена KRW                       за 1шт]]/$H$1)</f>
        <v>Введите курс</v>
      </c>
      <c r="J584" s="318"/>
      <c r="K584" s="211">
        <f>Таблица64[[#This Row],[Заказ коробок ]]*Таблица64[[#This Row],[Кол-во шт в коробке]]</f>
        <v>0</v>
      </c>
      <c r="L584" s="212">
        <f>Таблица64[[#This Row],[Общее кол-во шт]]*Таблица64[[#This Row],[Оптовая цена KRW                       за 1шт]]</f>
        <v>0</v>
      </c>
      <c r="M584" s="227" t="str">
        <f>IFERROR(Таблица64[[#This Row],[Общее кол-во шт]]*Таблица64[[#This Row],[Оптовая цена USD                       за 1шт]],"")</f>
        <v/>
      </c>
      <c r="N584" s="319"/>
    </row>
    <row r="585" spans="1:14" ht="22.5" customHeight="1">
      <c r="A585" s="307" t="s">
        <v>25115</v>
      </c>
      <c r="B585" s="313">
        <v>8806194046556</v>
      </c>
      <c r="C585" s="314" t="s">
        <v>24306</v>
      </c>
      <c r="D585" s="315" t="s">
        <v>24307</v>
      </c>
      <c r="E585" s="43">
        <v>18800</v>
      </c>
      <c r="F585" s="226">
        <v>0.48</v>
      </c>
      <c r="G585" s="316">
        <v>3</v>
      </c>
      <c r="H585" s="317">
        <f>Таблица64[[#This Row],[Розничная цена KRW]]*Таблица64[[#This Row],[Коэфициент стоимости]]</f>
        <v>9024</v>
      </c>
      <c r="I585" s="210" t="str">
        <f>IF($H$1="","Введите курс",Таблица64[[#This Row],[Оптовая цена KRW                       за 1шт]]/$H$1)</f>
        <v>Введите курс</v>
      </c>
      <c r="J585" s="318"/>
      <c r="K585" s="211">
        <f>Таблица64[[#This Row],[Заказ коробок ]]*Таблица64[[#This Row],[Кол-во шт в коробке]]</f>
        <v>0</v>
      </c>
      <c r="L585" s="212">
        <f>Таблица64[[#This Row],[Общее кол-во шт]]*Таблица64[[#This Row],[Оптовая цена KRW                       за 1шт]]</f>
        <v>0</v>
      </c>
      <c r="M585" s="227" t="str">
        <f>IFERROR(Таблица64[[#This Row],[Общее кол-во шт]]*Таблица64[[#This Row],[Оптовая цена USD                       за 1шт]],"")</f>
        <v/>
      </c>
      <c r="N585" s="319"/>
    </row>
    <row r="586" spans="1:14" ht="22.5" customHeight="1">
      <c r="A586" s="307" t="s">
        <v>25118</v>
      </c>
      <c r="B586" s="313">
        <v>8806194046563</v>
      </c>
      <c r="C586" s="314" t="s">
        <v>24309</v>
      </c>
      <c r="D586" s="315" t="s">
        <v>24310</v>
      </c>
      <c r="E586" s="43">
        <v>18800</v>
      </c>
      <c r="F586" s="226">
        <v>0.48</v>
      </c>
      <c r="G586" s="316">
        <v>3</v>
      </c>
      <c r="H586" s="317">
        <f>Таблица64[[#This Row],[Розничная цена KRW]]*Таблица64[[#This Row],[Коэфициент стоимости]]</f>
        <v>9024</v>
      </c>
      <c r="I586" s="210" t="str">
        <f>IF($H$1="","Введите курс",Таблица64[[#This Row],[Оптовая цена KRW                       за 1шт]]/$H$1)</f>
        <v>Введите курс</v>
      </c>
      <c r="J586" s="318"/>
      <c r="K586" s="211">
        <f>Таблица64[[#This Row],[Заказ коробок ]]*Таблица64[[#This Row],[Кол-во шт в коробке]]</f>
        <v>0</v>
      </c>
      <c r="L586" s="212">
        <f>Таблица64[[#This Row],[Общее кол-во шт]]*Таблица64[[#This Row],[Оптовая цена KRW                       за 1шт]]</f>
        <v>0</v>
      </c>
      <c r="M586" s="227" t="str">
        <f>IFERROR(Таблица64[[#This Row],[Общее кол-во шт]]*Таблица64[[#This Row],[Оптовая цена USD                       за 1шт]],"")</f>
        <v/>
      </c>
      <c r="N586" s="319"/>
    </row>
    <row r="587" spans="1:14" ht="22.5" customHeight="1">
      <c r="A587" s="307" t="s">
        <v>25121</v>
      </c>
      <c r="B587" s="313">
        <v>8806194046532</v>
      </c>
      <c r="C587" s="314" t="s">
        <v>24326</v>
      </c>
      <c r="D587" s="315" t="s">
        <v>24327</v>
      </c>
      <c r="E587" s="43">
        <v>18800</v>
      </c>
      <c r="F587" s="226">
        <v>0.48</v>
      </c>
      <c r="G587" s="316">
        <v>3</v>
      </c>
      <c r="H587" s="317">
        <f>Таблица64[[#This Row],[Розничная цена KRW]]*Таблица64[[#This Row],[Коэфициент стоимости]]</f>
        <v>9024</v>
      </c>
      <c r="I587" s="210" t="str">
        <f>IF($H$1="","Введите курс",Таблица64[[#This Row],[Оптовая цена KRW                       за 1шт]]/$H$1)</f>
        <v>Введите курс</v>
      </c>
      <c r="J587" s="318"/>
      <c r="K587" s="211">
        <f>Таблица64[[#This Row],[Заказ коробок ]]*Таблица64[[#This Row],[Кол-во шт в коробке]]</f>
        <v>0</v>
      </c>
      <c r="L587" s="212">
        <f>Таблица64[[#This Row],[Общее кол-во шт]]*Таблица64[[#This Row],[Оптовая цена KRW                       за 1шт]]</f>
        <v>0</v>
      </c>
      <c r="M587" s="227" t="str">
        <f>IFERROR(Таблица64[[#This Row],[Общее кол-во шт]]*Таблица64[[#This Row],[Оптовая цена USD                       за 1шт]],"")</f>
        <v/>
      </c>
      <c r="N587" s="319"/>
    </row>
    <row r="588" spans="1:14" ht="22.5" customHeight="1">
      <c r="A588" s="307" t="s">
        <v>25124</v>
      </c>
      <c r="B588" s="313">
        <v>8806194046549</v>
      </c>
      <c r="C588" s="314" t="s">
        <v>24329</v>
      </c>
      <c r="D588" s="315" t="s">
        <v>24330</v>
      </c>
      <c r="E588" s="43">
        <v>18800</v>
      </c>
      <c r="F588" s="226">
        <v>0.48</v>
      </c>
      <c r="G588" s="316">
        <v>3</v>
      </c>
      <c r="H588" s="317">
        <f>Таблица64[[#This Row],[Розничная цена KRW]]*Таблица64[[#This Row],[Коэфициент стоимости]]</f>
        <v>9024</v>
      </c>
      <c r="I588" s="210" t="str">
        <f>IF($H$1="","Введите курс",Таблица64[[#This Row],[Оптовая цена KRW                       за 1шт]]/$H$1)</f>
        <v>Введите курс</v>
      </c>
      <c r="J588" s="318"/>
      <c r="K588" s="211">
        <f>Таблица64[[#This Row],[Заказ коробок ]]*Таблица64[[#This Row],[Кол-во шт в коробке]]</f>
        <v>0</v>
      </c>
      <c r="L588" s="212">
        <f>Таблица64[[#This Row],[Общее кол-во шт]]*Таблица64[[#This Row],[Оптовая цена KRW                       за 1шт]]</f>
        <v>0</v>
      </c>
      <c r="M588" s="227" t="str">
        <f>IFERROR(Таблица64[[#This Row],[Общее кол-во шт]]*Таблица64[[#This Row],[Оптовая цена USD                       за 1шт]],"")</f>
        <v/>
      </c>
      <c r="N588" s="319"/>
    </row>
    <row r="589" spans="1:14" ht="22.5" customHeight="1">
      <c r="A589" s="307" t="s">
        <v>25127</v>
      </c>
      <c r="B589" s="313">
        <v>8806194032306</v>
      </c>
      <c r="C589" s="314" t="s">
        <v>24318</v>
      </c>
      <c r="D589" s="315" t="s">
        <v>24319</v>
      </c>
      <c r="E589" s="43">
        <v>18800</v>
      </c>
      <c r="F589" s="226">
        <v>0.48</v>
      </c>
      <c r="G589" s="316">
        <v>3</v>
      </c>
      <c r="H589" s="317">
        <f>Таблица64[[#This Row],[Розничная цена KRW]]*Таблица64[[#This Row],[Коэфициент стоимости]]</f>
        <v>9024</v>
      </c>
      <c r="I589" s="210" t="str">
        <f>IF($H$1="","Введите курс",Таблица64[[#This Row],[Оптовая цена KRW                       за 1шт]]/$H$1)</f>
        <v>Введите курс</v>
      </c>
      <c r="J589" s="318"/>
      <c r="K589" s="211">
        <f>Таблица64[[#This Row],[Заказ коробок ]]*Таблица64[[#This Row],[Кол-во шт в коробке]]</f>
        <v>0</v>
      </c>
      <c r="L589" s="212">
        <f>Таблица64[[#This Row],[Общее кол-во шт]]*Таблица64[[#This Row],[Оптовая цена KRW                       за 1шт]]</f>
        <v>0</v>
      </c>
      <c r="M589" s="227" t="str">
        <f>IFERROR(Таблица64[[#This Row],[Общее кол-во шт]]*Таблица64[[#This Row],[Оптовая цена USD                       за 1шт]],"")</f>
        <v/>
      </c>
      <c r="N589" s="319"/>
    </row>
    <row r="590" spans="1:14" ht="22.5" customHeight="1">
      <c r="A590" s="307" t="s">
        <v>25130</v>
      </c>
      <c r="B590" s="313">
        <v>8806194032313</v>
      </c>
      <c r="C590" s="314" t="s">
        <v>24321</v>
      </c>
      <c r="D590" s="315" t="s">
        <v>24322</v>
      </c>
      <c r="E590" s="43">
        <v>18800</v>
      </c>
      <c r="F590" s="226">
        <v>0.48</v>
      </c>
      <c r="G590" s="316">
        <v>3</v>
      </c>
      <c r="H590" s="317">
        <f>Таблица64[[#This Row],[Розничная цена KRW]]*Таблица64[[#This Row],[Коэфициент стоимости]]</f>
        <v>9024</v>
      </c>
      <c r="I590" s="210" t="str">
        <f>IF($H$1="","Введите курс",Таблица64[[#This Row],[Оптовая цена KRW                       за 1шт]]/$H$1)</f>
        <v>Введите курс</v>
      </c>
      <c r="J590" s="318"/>
      <c r="K590" s="211">
        <f>Таблица64[[#This Row],[Заказ коробок ]]*Таблица64[[#This Row],[Кол-во шт в коробке]]</f>
        <v>0</v>
      </c>
      <c r="L590" s="212">
        <f>Таблица64[[#This Row],[Общее кол-во шт]]*Таблица64[[#This Row],[Оптовая цена KRW                       за 1шт]]</f>
        <v>0</v>
      </c>
      <c r="M590" s="227" t="str">
        <f>IFERROR(Таблица64[[#This Row],[Общее кол-во шт]]*Таблица64[[#This Row],[Оптовая цена USD                       за 1шт]],"")</f>
        <v/>
      </c>
      <c r="N590" s="319"/>
    </row>
    <row r="591" spans="1:14" ht="22.5" customHeight="1">
      <c r="A591" s="307" t="s">
        <v>25133</v>
      </c>
      <c r="B591" s="313">
        <v>8806194045184</v>
      </c>
      <c r="C591" s="314" t="s">
        <v>25261</v>
      </c>
      <c r="D591" s="315" t="s">
        <v>26668</v>
      </c>
      <c r="E591" s="43">
        <v>9800</v>
      </c>
      <c r="F591" s="226">
        <v>0.48</v>
      </c>
      <c r="G591" s="316">
        <v>6</v>
      </c>
      <c r="H591" s="317">
        <f>Таблица64[[#This Row],[Розничная цена KRW]]*Таблица64[[#This Row],[Коэфициент стоимости]]</f>
        <v>4704</v>
      </c>
      <c r="I591" s="210" t="str">
        <f>IF($H$1="","Введите курс",Таблица64[[#This Row],[Оптовая цена KRW                       за 1шт]]/$H$1)</f>
        <v>Введите курс</v>
      </c>
      <c r="J591" s="318"/>
      <c r="K591" s="211">
        <f>Таблица64[[#This Row],[Заказ коробок ]]*Таблица64[[#This Row],[Кол-во шт в коробке]]</f>
        <v>0</v>
      </c>
      <c r="L591" s="212">
        <f>Таблица64[[#This Row],[Общее кол-во шт]]*Таблица64[[#This Row],[Оптовая цена KRW                       за 1шт]]</f>
        <v>0</v>
      </c>
      <c r="M591" s="227" t="str">
        <f>IFERROR(Таблица64[[#This Row],[Общее кол-во шт]]*Таблица64[[#This Row],[Оптовая цена USD                       за 1шт]],"")</f>
        <v/>
      </c>
      <c r="N591" s="319"/>
    </row>
    <row r="592" spans="1:14" ht="22.5" customHeight="1">
      <c r="A592" s="307" t="s">
        <v>25135</v>
      </c>
      <c r="B592" s="313">
        <v>8806194046754</v>
      </c>
      <c r="C592" s="314" t="s">
        <v>24471</v>
      </c>
      <c r="D592" s="315" t="s">
        <v>26669</v>
      </c>
      <c r="E592" s="43">
        <v>11800</v>
      </c>
      <c r="F592" s="226">
        <v>0.48</v>
      </c>
      <c r="G592" s="316">
        <v>3</v>
      </c>
      <c r="H592" s="317">
        <f>Таблица64[[#This Row],[Розничная цена KRW]]*Таблица64[[#This Row],[Коэфициент стоимости]]</f>
        <v>5664</v>
      </c>
      <c r="I592" s="210" t="str">
        <f>IF($H$1="","Введите курс",Таблица64[[#This Row],[Оптовая цена KRW                       за 1шт]]/$H$1)</f>
        <v>Введите курс</v>
      </c>
      <c r="J592" s="318"/>
      <c r="K592" s="211">
        <f>Таблица64[[#This Row],[Заказ коробок ]]*Таблица64[[#This Row],[Кол-во шт в коробке]]</f>
        <v>0</v>
      </c>
      <c r="L592" s="212">
        <f>Таблица64[[#This Row],[Общее кол-во шт]]*Таблица64[[#This Row],[Оптовая цена KRW                       за 1шт]]</f>
        <v>0</v>
      </c>
      <c r="M592" s="227" t="str">
        <f>IFERROR(Таблица64[[#This Row],[Общее кол-во шт]]*Таблица64[[#This Row],[Оптовая цена USD                       за 1шт]],"")</f>
        <v/>
      </c>
      <c r="N592" s="319"/>
    </row>
    <row r="593" spans="1:14" ht="22.5" customHeight="1">
      <c r="A593" s="307" t="s">
        <v>25138</v>
      </c>
      <c r="B593" s="313">
        <v>8806194046761</v>
      </c>
      <c r="C593" s="314" t="s">
        <v>24473</v>
      </c>
      <c r="D593" s="315" t="s">
        <v>26670</v>
      </c>
      <c r="E593" s="43">
        <v>11800</v>
      </c>
      <c r="F593" s="226">
        <v>0.48</v>
      </c>
      <c r="G593" s="316">
        <v>3</v>
      </c>
      <c r="H593" s="317">
        <f>Таблица64[[#This Row],[Розничная цена KRW]]*Таблица64[[#This Row],[Коэфициент стоимости]]</f>
        <v>5664</v>
      </c>
      <c r="I593" s="210" t="str">
        <f>IF($H$1="","Введите курс",Таблица64[[#This Row],[Оптовая цена KRW                       за 1шт]]/$H$1)</f>
        <v>Введите курс</v>
      </c>
      <c r="J593" s="318"/>
      <c r="K593" s="211">
        <f>Таблица64[[#This Row],[Заказ коробок ]]*Таблица64[[#This Row],[Кол-во шт в коробке]]</f>
        <v>0</v>
      </c>
      <c r="L593" s="212">
        <f>Таблица64[[#This Row],[Общее кол-во шт]]*Таблица64[[#This Row],[Оптовая цена KRW                       за 1шт]]</f>
        <v>0</v>
      </c>
      <c r="M593" s="227" t="str">
        <f>IFERROR(Таблица64[[#This Row],[Общее кол-во шт]]*Таблица64[[#This Row],[Оптовая цена USD                       за 1шт]],"")</f>
        <v/>
      </c>
      <c r="N593" s="319"/>
    </row>
    <row r="594" spans="1:14" ht="22.5" customHeight="1">
      <c r="A594" s="307" t="s">
        <v>25141</v>
      </c>
      <c r="B594" s="313">
        <v>8806194046778</v>
      </c>
      <c r="C594" s="314" t="s">
        <v>24467</v>
      </c>
      <c r="D594" s="315" t="s">
        <v>26671</v>
      </c>
      <c r="E594" s="43">
        <v>11800</v>
      </c>
      <c r="F594" s="226">
        <v>0.48</v>
      </c>
      <c r="G594" s="316">
        <v>3</v>
      </c>
      <c r="H594" s="317">
        <f>Таблица64[[#This Row],[Розничная цена KRW]]*Таблица64[[#This Row],[Коэфициент стоимости]]</f>
        <v>5664</v>
      </c>
      <c r="I594" s="210" t="str">
        <f>IF($H$1="","Введите курс",Таблица64[[#This Row],[Оптовая цена KRW                       за 1шт]]/$H$1)</f>
        <v>Введите курс</v>
      </c>
      <c r="J594" s="318"/>
      <c r="K594" s="211">
        <f>Таблица64[[#This Row],[Заказ коробок ]]*Таблица64[[#This Row],[Кол-во шт в коробке]]</f>
        <v>0</v>
      </c>
      <c r="L594" s="212">
        <f>Таблица64[[#This Row],[Общее кол-во шт]]*Таблица64[[#This Row],[Оптовая цена KRW                       за 1шт]]</f>
        <v>0</v>
      </c>
      <c r="M594" s="227" t="str">
        <f>IFERROR(Таблица64[[#This Row],[Общее кол-во шт]]*Таблица64[[#This Row],[Оптовая цена USD                       за 1шт]],"")</f>
        <v/>
      </c>
      <c r="N594" s="319"/>
    </row>
    <row r="595" spans="1:14" ht="22.5" customHeight="1">
      <c r="A595" s="307" t="s">
        <v>25143</v>
      </c>
      <c r="B595" s="313">
        <v>8806194046785</v>
      </c>
      <c r="C595" s="314" t="s">
        <v>24469</v>
      </c>
      <c r="D595" s="315" t="s">
        <v>26672</v>
      </c>
      <c r="E595" s="43">
        <v>11800</v>
      </c>
      <c r="F595" s="226">
        <v>0.48</v>
      </c>
      <c r="G595" s="316">
        <v>3</v>
      </c>
      <c r="H595" s="317">
        <f>Таблица64[[#This Row],[Розничная цена KRW]]*Таблица64[[#This Row],[Коэфициент стоимости]]</f>
        <v>5664</v>
      </c>
      <c r="I595" s="210" t="str">
        <f>IF($H$1="","Введите курс",Таблица64[[#This Row],[Оптовая цена KRW                       за 1шт]]/$H$1)</f>
        <v>Введите курс</v>
      </c>
      <c r="J595" s="318"/>
      <c r="K595" s="211">
        <f>Таблица64[[#This Row],[Заказ коробок ]]*Таблица64[[#This Row],[Кол-во шт в коробке]]</f>
        <v>0</v>
      </c>
      <c r="L595" s="212">
        <f>Таблица64[[#This Row],[Общее кол-во шт]]*Таблица64[[#This Row],[Оптовая цена KRW                       за 1шт]]</f>
        <v>0</v>
      </c>
      <c r="M595" s="227" t="str">
        <f>IFERROR(Таблица64[[#This Row],[Общее кол-во шт]]*Таблица64[[#This Row],[Оптовая цена USD                       за 1шт]],"")</f>
        <v/>
      </c>
      <c r="N595" s="319"/>
    </row>
    <row r="596" spans="1:14" ht="22.5" customHeight="1">
      <c r="A596" s="307" t="s">
        <v>25145</v>
      </c>
      <c r="B596" s="313">
        <v>8806194046792</v>
      </c>
      <c r="C596" s="314" t="s">
        <v>24459</v>
      </c>
      <c r="D596" s="315" t="s">
        <v>26673</v>
      </c>
      <c r="E596" s="43">
        <v>11800</v>
      </c>
      <c r="F596" s="226">
        <v>0.48</v>
      </c>
      <c r="G596" s="316">
        <v>3</v>
      </c>
      <c r="H596" s="317">
        <f>Таблица64[[#This Row],[Розничная цена KRW]]*Таблица64[[#This Row],[Коэфициент стоимости]]</f>
        <v>5664</v>
      </c>
      <c r="I596" s="210" t="str">
        <f>IF($H$1="","Введите курс",Таблица64[[#This Row],[Оптовая цена KRW                       за 1шт]]/$H$1)</f>
        <v>Введите курс</v>
      </c>
      <c r="J596" s="318"/>
      <c r="K596" s="211">
        <f>Таблица64[[#This Row],[Заказ коробок ]]*Таблица64[[#This Row],[Кол-во шт в коробке]]</f>
        <v>0</v>
      </c>
      <c r="L596" s="212">
        <f>Таблица64[[#This Row],[Общее кол-во шт]]*Таблица64[[#This Row],[Оптовая цена KRW                       за 1шт]]</f>
        <v>0</v>
      </c>
      <c r="M596" s="227" t="str">
        <f>IFERROR(Таблица64[[#This Row],[Общее кол-во шт]]*Таблица64[[#This Row],[Оптовая цена USD                       за 1шт]],"")</f>
        <v/>
      </c>
      <c r="N596" s="319"/>
    </row>
    <row r="597" spans="1:14" ht="22.5" customHeight="1">
      <c r="A597" s="307" t="s">
        <v>25147</v>
      </c>
      <c r="B597" s="313">
        <v>8806194046808</v>
      </c>
      <c r="C597" s="314" t="s">
        <v>24461</v>
      </c>
      <c r="D597" s="315" t="s">
        <v>26674</v>
      </c>
      <c r="E597" s="43">
        <v>11800</v>
      </c>
      <c r="F597" s="226">
        <v>0.48</v>
      </c>
      <c r="G597" s="316">
        <v>3</v>
      </c>
      <c r="H597" s="317">
        <f>Таблица64[[#This Row],[Розничная цена KRW]]*Таблица64[[#This Row],[Коэфициент стоимости]]</f>
        <v>5664</v>
      </c>
      <c r="I597" s="210" t="str">
        <f>IF($H$1="","Введите курс",Таблица64[[#This Row],[Оптовая цена KRW                       за 1шт]]/$H$1)</f>
        <v>Введите курс</v>
      </c>
      <c r="J597" s="318"/>
      <c r="K597" s="211">
        <f>Таблица64[[#This Row],[Заказ коробок ]]*Таблица64[[#This Row],[Кол-во шт в коробке]]</f>
        <v>0</v>
      </c>
      <c r="L597" s="212">
        <f>Таблица64[[#This Row],[Общее кол-во шт]]*Таблица64[[#This Row],[Оптовая цена KRW                       за 1шт]]</f>
        <v>0</v>
      </c>
      <c r="M597" s="227" t="str">
        <f>IFERROR(Таблица64[[#This Row],[Общее кол-во шт]]*Таблица64[[#This Row],[Оптовая цена USD                       за 1шт]],"")</f>
        <v/>
      </c>
      <c r="N597" s="319"/>
    </row>
    <row r="598" spans="1:14" ht="22.5" customHeight="1">
      <c r="A598" s="307" t="s">
        <v>25149</v>
      </c>
      <c r="B598" s="313">
        <v>8806194046815</v>
      </c>
      <c r="C598" s="314" t="s">
        <v>24475</v>
      </c>
      <c r="D598" s="315" t="s">
        <v>26675</v>
      </c>
      <c r="E598" s="43">
        <v>11800</v>
      </c>
      <c r="F598" s="226">
        <v>0.48</v>
      </c>
      <c r="G598" s="316">
        <v>3</v>
      </c>
      <c r="H598" s="317">
        <f>Таблица64[[#This Row],[Розничная цена KRW]]*Таблица64[[#This Row],[Коэфициент стоимости]]</f>
        <v>5664</v>
      </c>
      <c r="I598" s="210" t="str">
        <f>IF($H$1="","Введите курс",Таблица64[[#This Row],[Оптовая цена KRW                       за 1шт]]/$H$1)</f>
        <v>Введите курс</v>
      </c>
      <c r="J598" s="318"/>
      <c r="K598" s="211">
        <f>Таблица64[[#This Row],[Заказ коробок ]]*Таблица64[[#This Row],[Кол-во шт в коробке]]</f>
        <v>0</v>
      </c>
      <c r="L598" s="212">
        <f>Таблица64[[#This Row],[Общее кол-во шт]]*Таблица64[[#This Row],[Оптовая цена KRW                       за 1шт]]</f>
        <v>0</v>
      </c>
      <c r="M598" s="227" t="str">
        <f>IFERROR(Таблица64[[#This Row],[Общее кол-во шт]]*Таблица64[[#This Row],[Оптовая цена USD                       за 1шт]],"")</f>
        <v/>
      </c>
      <c r="N598" s="319"/>
    </row>
    <row r="599" spans="1:14" ht="22.5" customHeight="1">
      <c r="A599" s="307" t="s">
        <v>25152</v>
      </c>
      <c r="B599" s="313">
        <v>8806194046839</v>
      </c>
      <c r="C599" s="314" t="s">
        <v>24477</v>
      </c>
      <c r="D599" s="315" t="s">
        <v>26676</v>
      </c>
      <c r="E599" s="43">
        <v>11800</v>
      </c>
      <c r="F599" s="226">
        <v>0.48</v>
      </c>
      <c r="G599" s="316">
        <v>3</v>
      </c>
      <c r="H599" s="317">
        <f>Таблица64[[#This Row],[Розничная цена KRW]]*Таблица64[[#This Row],[Коэфициент стоимости]]</f>
        <v>5664</v>
      </c>
      <c r="I599" s="210" t="str">
        <f>IF($H$1="","Введите курс",Таблица64[[#This Row],[Оптовая цена KRW                       за 1шт]]/$H$1)</f>
        <v>Введите курс</v>
      </c>
      <c r="J599" s="318"/>
      <c r="K599" s="211">
        <f>Таблица64[[#This Row],[Заказ коробок ]]*Таблица64[[#This Row],[Кол-во шт в коробке]]</f>
        <v>0</v>
      </c>
      <c r="L599" s="212">
        <f>Таблица64[[#This Row],[Общее кол-во шт]]*Таблица64[[#This Row],[Оптовая цена KRW                       за 1шт]]</f>
        <v>0</v>
      </c>
      <c r="M599" s="227" t="str">
        <f>IFERROR(Таблица64[[#This Row],[Общее кол-во шт]]*Таблица64[[#This Row],[Оптовая цена USD                       за 1шт]],"")</f>
        <v/>
      </c>
      <c r="N599" s="319"/>
    </row>
    <row r="600" spans="1:14" ht="22.5" customHeight="1">
      <c r="A600" s="307" t="s">
        <v>25154</v>
      </c>
      <c r="B600" s="313">
        <v>8806194046846</v>
      </c>
      <c r="C600" s="314" t="s">
        <v>24479</v>
      </c>
      <c r="D600" s="315" t="s">
        <v>26677</v>
      </c>
      <c r="E600" s="43">
        <v>11800</v>
      </c>
      <c r="F600" s="226">
        <v>0.48</v>
      </c>
      <c r="G600" s="316">
        <v>3</v>
      </c>
      <c r="H600" s="317">
        <f>Таблица64[[#This Row],[Розничная цена KRW]]*Таблица64[[#This Row],[Коэфициент стоимости]]</f>
        <v>5664</v>
      </c>
      <c r="I600" s="210" t="str">
        <f>IF($H$1="","Введите курс",Таблица64[[#This Row],[Оптовая цена KRW                       за 1шт]]/$H$1)</f>
        <v>Введите курс</v>
      </c>
      <c r="J600" s="318"/>
      <c r="K600" s="211">
        <f>Таблица64[[#This Row],[Заказ коробок ]]*Таблица64[[#This Row],[Кол-во шт в коробке]]</f>
        <v>0</v>
      </c>
      <c r="L600" s="212">
        <f>Таблица64[[#This Row],[Общее кол-во шт]]*Таблица64[[#This Row],[Оптовая цена KRW                       за 1шт]]</f>
        <v>0</v>
      </c>
      <c r="M600" s="227" t="str">
        <f>IFERROR(Таблица64[[#This Row],[Общее кол-во шт]]*Таблица64[[#This Row],[Оптовая цена USD                       за 1шт]],"")</f>
        <v/>
      </c>
      <c r="N600" s="319"/>
    </row>
    <row r="601" spans="1:14" ht="22.5" customHeight="1">
      <c r="A601" s="307" t="s">
        <v>25156</v>
      </c>
      <c r="B601" s="313">
        <v>8806194046853</v>
      </c>
      <c r="C601" s="314" t="s">
        <v>24463</v>
      </c>
      <c r="D601" s="315" t="s">
        <v>26678</v>
      </c>
      <c r="E601" s="43">
        <v>11800</v>
      </c>
      <c r="F601" s="226">
        <v>0.48</v>
      </c>
      <c r="G601" s="316">
        <v>3</v>
      </c>
      <c r="H601" s="317">
        <f>Таблица64[[#This Row],[Розничная цена KRW]]*Таблица64[[#This Row],[Коэфициент стоимости]]</f>
        <v>5664</v>
      </c>
      <c r="I601" s="210" t="str">
        <f>IF($H$1="","Введите курс",Таблица64[[#This Row],[Оптовая цена KRW                       за 1шт]]/$H$1)</f>
        <v>Введите курс</v>
      </c>
      <c r="J601" s="318"/>
      <c r="K601" s="211">
        <f>Таблица64[[#This Row],[Заказ коробок ]]*Таблица64[[#This Row],[Кол-во шт в коробке]]</f>
        <v>0</v>
      </c>
      <c r="L601" s="212">
        <f>Таблица64[[#This Row],[Общее кол-во шт]]*Таблица64[[#This Row],[Оптовая цена KRW                       за 1шт]]</f>
        <v>0</v>
      </c>
      <c r="M601" s="227" t="str">
        <f>IFERROR(Таблица64[[#This Row],[Общее кол-во шт]]*Таблица64[[#This Row],[Оптовая цена USD                       за 1шт]],"")</f>
        <v/>
      </c>
      <c r="N601" s="319"/>
    </row>
    <row r="602" spans="1:14" ht="22.5" customHeight="1">
      <c r="A602" s="307" t="s">
        <v>25158</v>
      </c>
      <c r="B602" s="313">
        <v>8806194046860</v>
      </c>
      <c r="C602" s="314" t="s">
        <v>24465</v>
      </c>
      <c r="D602" s="315" t="s">
        <v>26679</v>
      </c>
      <c r="E602" s="43">
        <v>11800</v>
      </c>
      <c r="F602" s="226">
        <v>0.48</v>
      </c>
      <c r="G602" s="316">
        <v>3</v>
      </c>
      <c r="H602" s="317">
        <f>Таблица64[[#This Row],[Розничная цена KRW]]*Таблица64[[#This Row],[Коэфициент стоимости]]</f>
        <v>5664</v>
      </c>
      <c r="I602" s="210" t="str">
        <f>IF($H$1="","Введите курс",Таблица64[[#This Row],[Оптовая цена KRW                       за 1шт]]/$H$1)</f>
        <v>Введите курс</v>
      </c>
      <c r="J602" s="318"/>
      <c r="K602" s="211">
        <f>Таблица64[[#This Row],[Заказ коробок ]]*Таблица64[[#This Row],[Кол-во шт в коробке]]</f>
        <v>0</v>
      </c>
      <c r="L602" s="212">
        <f>Таблица64[[#This Row],[Общее кол-во шт]]*Таблица64[[#This Row],[Оптовая цена KRW                       за 1шт]]</f>
        <v>0</v>
      </c>
      <c r="M602" s="227" t="str">
        <f>IFERROR(Таблица64[[#This Row],[Общее кол-во шт]]*Таблица64[[#This Row],[Оптовая цена USD                       за 1шт]],"")</f>
        <v/>
      </c>
      <c r="N602" s="319"/>
    </row>
    <row r="603" spans="1:14" ht="22.5" customHeight="1">
      <c r="A603" s="307" t="s">
        <v>25161</v>
      </c>
      <c r="B603" s="313">
        <v>8806194047287</v>
      </c>
      <c r="C603" s="314" t="s">
        <v>24609</v>
      </c>
      <c r="D603" s="315" t="s">
        <v>26680</v>
      </c>
      <c r="E603" s="43">
        <v>30000</v>
      </c>
      <c r="F603" s="226">
        <v>0.48</v>
      </c>
      <c r="G603" s="316">
        <v>3</v>
      </c>
      <c r="H603" s="317">
        <f>Таблица64[[#This Row],[Розничная цена KRW]]*Таблица64[[#This Row],[Коэфициент стоимости]]</f>
        <v>14400</v>
      </c>
      <c r="I603" s="210" t="str">
        <f>IF($H$1="","Введите курс",Таблица64[[#This Row],[Оптовая цена KRW                       за 1шт]]/$H$1)</f>
        <v>Введите курс</v>
      </c>
      <c r="J603" s="318"/>
      <c r="K603" s="211">
        <f>Таблица64[[#This Row],[Заказ коробок ]]*Таблица64[[#This Row],[Кол-во шт в коробке]]</f>
        <v>0</v>
      </c>
      <c r="L603" s="212">
        <f>Таблица64[[#This Row],[Общее кол-во шт]]*Таблица64[[#This Row],[Оптовая цена KRW                       за 1шт]]</f>
        <v>0</v>
      </c>
      <c r="M603" s="227" t="str">
        <f>IFERROR(Таблица64[[#This Row],[Общее кол-во шт]]*Таблица64[[#This Row],[Оптовая цена USD                       за 1шт]],"")</f>
        <v/>
      </c>
      <c r="N603" s="319"/>
    </row>
    <row r="604" spans="1:14" ht="22.5" customHeight="1">
      <c r="A604" s="307" t="s">
        <v>25163</v>
      </c>
      <c r="B604" s="313">
        <v>8806194045672</v>
      </c>
      <c r="C604" s="314" t="s">
        <v>24545</v>
      </c>
      <c r="D604" s="315" t="s">
        <v>26681</v>
      </c>
      <c r="E604" s="43">
        <v>30000</v>
      </c>
      <c r="F604" s="226">
        <v>0.48</v>
      </c>
      <c r="G604" s="316">
        <v>3</v>
      </c>
      <c r="H604" s="317">
        <f>Таблица64[[#This Row],[Розничная цена KRW]]*Таблица64[[#This Row],[Коэфициент стоимости]]</f>
        <v>14400</v>
      </c>
      <c r="I604" s="210" t="str">
        <f>IF($H$1="","Введите курс",Таблица64[[#This Row],[Оптовая цена KRW                       за 1шт]]/$H$1)</f>
        <v>Введите курс</v>
      </c>
      <c r="J604" s="318"/>
      <c r="K604" s="211">
        <f>Таблица64[[#This Row],[Заказ коробок ]]*Таблица64[[#This Row],[Кол-во шт в коробке]]</f>
        <v>0</v>
      </c>
      <c r="L604" s="212">
        <f>Таблица64[[#This Row],[Общее кол-во шт]]*Таблица64[[#This Row],[Оптовая цена KRW                       за 1шт]]</f>
        <v>0</v>
      </c>
      <c r="M604" s="227" t="str">
        <f>IFERROR(Таблица64[[#This Row],[Общее кол-во шт]]*Таблица64[[#This Row],[Оптовая цена USD                       за 1шт]],"")</f>
        <v/>
      </c>
      <c r="N604" s="319"/>
    </row>
    <row r="605" spans="1:14" ht="22.5" customHeight="1">
      <c r="A605" s="307" t="s">
        <v>25166</v>
      </c>
      <c r="B605" s="313">
        <v>8806194046716</v>
      </c>
      <c r="C605" s="314" t="s">
        <v>25207</v>
      </c>
      <c r="D605" s="315" t="s">
        <v>25208</v>
      </c>
      <c r="E605" s="43">
        <v>3000</v>
      </c>
      <c r="F605" s="226">
        <v>0.48</v>
      </c>
      <c r="G605" s="316">
        <v>10</v>
      </c>
      <c r="H605" s="317">
        <f>Таблица64[[#This Row],[Розничная цена KRW]]*Таблица64[[#This Row],[Коэфициент стоимости]]</f>
        <v>1440</v>
      </c>
      <c r="I605" s="210" t="str">
        <f>IF($H$1="","Введите курс",Таблица64[[#This Row],[Оптовая цена KRW                       за 1шт]]/$H$1)</f>
        <v>Введите курс</v>
      </c>
      <c r="J605" s="318"/>
      <c r="K605" s="211">
        <f>Таблица64[[#This Row],[Заказ коробок ]]*Таблица64[[#This Row],[Кол-во шт в коробке]]</f>
        <v>0</v>
      </c>
      <c r="L605" s="212">
        <f>Таблица64[[#This Row],[Общее кол-во шт]]*Таблица64[[#This Row],[Оптовая цена KRW                       за 1шт]]</f>
        <v>0</v>
      </c>
      <c r="M605" s="227" t="str">
        <f>IFERROR(Таблица64[[#This Row],[Общее кол-во шт]]*Таблица64[[#This Row],[Оптовая цена USD                       за 1шт]],"")</f>
        <v/>
      </c>
      <c r="N605" s="319"/>
    </row>
    <row r="606" spans="1:14" ht="22.5" customHeight="1">
      <c r="A606" s="307" t="s">
        <v>25169</v>
      </c>
      <c r="B606" s="313">
        <v>8806194048437</v>
      </c>
      <c r="C606" s="314" t="s">
        <v>26682</v>
      </c>
      <c r="D606" s="315" t="s">
        <v>26683</v>
      </c>
      <c r="E606" s="43">
        <v>7500</v>
      </c>
      <c r="F606" s="226">
        <v>0.48</v>
      </c>
      <c r="G606" s="316">
        <v>12</v>
      </c>
      <c r="H606" s="317">
        <f>Таблица64[[#This Row],[Розничная цена KRW]]*Таблица64[[#This Row],[Коэфициент стоимости]]</f>
        <v>3600</v>
      </c>
      <c r="I606" s="210" t="str">
        <f>IF($H$1="","Введите курс",Таблица64[[#This Row],[Оптовая цена KRW                       за 1шт]]/$H$1)</f>
        <v>Введите курс</v>
      </c>
      <c r="J606" s="318"/>
      <c r="K606" s="211">
        <f>Таблица64[[#This Row],[Заказ коробок ]]*Таблица64[[#This Row],[Кол-во шт в коробке]]</f>
        <v>0</v>
      </c>
      <c r="L606" s="212">
        <f>Таблица64[[#This Row],[Общее кол-во шт]]*Таблица64[[#This Row],[Оптовая цена KRW                       за 1шт]]</f>
        <v>0</v>
      </c>
      <c r="M606" s="227" t="str">
        <f>IFERROR(Таблица64[[#This Row],[Общее кол-во шт]]*Таблица64[[#This Row],[Оптовая цена USD                       за 1шт]],"")</f>
        <v/>
      </c>
      <c r="N606" s="319"/>
    </row>
    <row r="607" spans="1:14" ht="22.5" customHeight="1">
      <c r="A607" s="307" t="s">
        <v>25172</v>
      </c>
      <c r="B607" s="313">
        <v>8806194024967</v>
      </c>
      <c r="C607" s="314" t="s">
        <v>26684</v>
      </c>
      <c r="D607" s="315" t="s">
        <v>26685</v>
      </c>
      <c r="E607" s="43">
        <v>25800</v>
      </c>
      <c r="F607" s="226">
        <v>0.48</v>
      </c>
      <c r="G607" s="316">
        <v>6</v>
      </c>
      <c r="H607" s="317">
        <f>Таблица64[[#This Row],[Розничная цена KRW]]*Таблица64[[#This Row],[Коэфициент стоимости]]</f>
        <v>12384</v>
      </c>
      <c r="I607" s="210" t="str">
        <f>IF($H$1="","Введите курс",Таблица64[[#This Row],[Оптовая цена KRW                       за 1шт]]/$H$1)</f>
        <v>Введите курс</v>
      </c>
      <c r="J607" s="318"/>
      <c r="K607" s="211">
        <f>Таблица64[[#This Row],[Заказ коробок ]]*Таблица64[[#This Row],[Кол-во шт в коробке]]</f>
        <v>0</v>
      </c>
      <c r="L607" s="212">
        <f>Таблица64[[#This Row],[Общее кол-во шт]]*Таблица64[[#This Row],[Оптовая цена KRW                       за 1шт]]</f>
        <v>0</v>
      </c>
      <c r="M607" s="227" t="str">
        <f>IFERROR(Таблица64[[#This Row],[Общее кол-во шт]]*Таблица64[[#This Row],[Оптовая цена USD                       за 1шт]],"")</f>
        <v/>
      </c>
      <c r="N607" s="319"/>
    </row>
    <row r="608" spans="1:14" ht="22.5" customHeight="1">
      <c r="A608" s="307" t="s">
        <v>25174</v>
      </c>
      <c r="B608" s="313">
        <v>8806194011226</v>
      </c>
      <c r="C608" s="314" t="s">
        <v>24614</v>
      </c>
      <c r="D608" s="315" t="s">
        <v>24615</v>
      </c>
      <c r="E608" s="43">
        <v>35000</v>
      </c>
      <c r="F608" s="226">
        <v>0.48</v>
      </c>
      <c r="G608" s="316">
        <v>6</v>
      </c>
      <c r="H608" s="317">
        <f>Таблица64[[#This Row],[Розничная цена KRW]]*Таблица64[[#This Row],[Коэфициент стоимости]]</f>
        <v>16800</v>
      </c>
      <c r="I608" s="210" t="str">
        <f>IF($H$1="","Введите курс",Таблица64[[#This Row],[Оптовая цена KRW                       за 1шт]]/$H$1)</f>
        <v>Введите курс</v>
      </c>
      <c r="J608" s="318"/>
      <c r="K608" s="211">
        <f>Таблица64[[#This Row],[Заказ коробок ]]*Таблица64[[#This Row],[Кол-во шт в коробке]]</f>
        <v>0</v>
      </c>
      <c r="L608" s="212">
        <f>Таблица64[[#This Row],[Общее кол-во шт]]*Таблица64[[#This Row],[Оптовая цена KRW                       за 1шт]]</f>
        <v>0</v>
      </c>
      <c r="M608" s="227" t="str">
        <f>IFERROR(Таблица64[[#This Row],[Общее кол-во шт]]*Таблица64[[#This Row],[Оптовая цена USD                       за 1шт]],"")</f>
        <v/>
      </c>
      <c r="N608" s="319"/>
    </row>
    <row r="609" spans="1:14" ht="22.5" customHeight="1">
      <c r="A609" s="307" t="s">
        <v>25176</v>
      </c>
      <c r="B609" s="313">
        <v>8806194012520</v>
      </c>
      <c r="C609" s="314" t="s">
        <v>24606</v>
      </c>
      <c r="D609" s="315" t="s">
        <v>24607</v>
      </c>
      <c r="E609" s="43">
        <v>35000</v>
      </c>
      <c r="F609" s="226">
        <v>0.48</v>
      </c>
      <c r="G609" s="316">
        <v>6</v>
      </c>
      <c r="H609" s="317">
        <f>Таблица64[[#This Row],[Розничная цена KRW]]*Таблица64[[#This Row],[Коэфициент стоимости]]</f>
        <v>16800</v>
      </c>
      <c r="I609" s="210" t="str">
        <f>IF($H$1="","Введите курс",Таблица64[[#This Row],[Оптовая цена KRW                       за 1шт]]/$H$1)</f>
        <v>Введите курс</v>
      </c>
      <c r="J609" s="318"/>
      <c r="K609" s="211">
        <f>Таблица64[[#This Row],[Заказ коробок ]]*Таблица64[[#This Row],[Кол-во шт в коробке]]</f>
        <v>0</v>
      </c>
      <c r="L609" s="212">
        <f>Таблица64[[#This Row],[Общее кол-во шт]]*Таблица64[[#This Row],[Оптовая цена KRW                       за 1шт]]</f>
        <v>0</v>
      </c>
      <c r="M609" s="227" t="str">
        <f>IFERROR(Таблица64[[#This Row],[Общее кол-во шт]]*Таблица64[[#This Row],[Оптовая цена USD                       за 1шт]],"")</f>
        <v/>
      </c>
      <c r="N609" s="319"/>
    </row>
    <row r="610" spans="1:14" ht="22.5" customHeight="1">
      <c r="A610" s="307" t="s">
        <v>25179</v>
      </c>
      <c r="B610" s="313">
        <v>8806194041179</v>
      </c>
      <c r="C610" s="314" t="s">
        <v>24597</v>
      </c>
      <c r="D610" s="315" t="s">
        <v>24598</v>
      </c>
      <c r="E610" s="43">
        <v>70000</v>
      </c>
      <c r="F610" s="226">
        <v>0.48</v>
      </c>
      <c r="G610" s="316">
        <v>6</v>
      </c>
      <c r="H610" s="317">
        <f>Таблица64[[#This Row],[Розничная цена KRW]]*Таблица64[[#This Row],[Коэфициент стоимости]]</f>
        <v>33600</v>
      </c>
      <c r="I610" s="210" t="str">
        <f>IF($H$1="","Введите курс",Таблица64[[#This Row],[Оптовая цена KRW                       за 1шт]]/$H$1)</f>
        <v>Введите курс</v>
      </c>
      <c r="J610" s="318"/>
      <c r="K610" s="211">
        <f>Таблица64[[#This Row],[Заказ коробок ]]*Таблица64[[#This Row],[Кол-во шт в коробке]]</f>
        <v>0</v>
      </c>
      <c r="L610" s="212">
        <f>Таблица64[[#This Row],[Общее кол-во шт]]*Таблица64[[#This Row],[Оптовая цена KRW                       за 1шт]]</f>
        <v>0</v>
      </c>
      <c r="M610" s="227" t="str">
        <f>IFERROR(Таблица64[[#This Row],[Общее кол-во шт]]*Таблица64[[#This Row],[Оптовая цена USD                       за 1шт]],"")</f>
        <v/>
      </c>
      <c r="N610" s="319"/>
    </row>
    <row r="611" spans="1:14" ht="22.5" customHeight="1">
      <c r="A611" s="307" t="s">
        <v>25182</v>
      </c>
      <c r="B611" s="313">
        <v>8806194049489</v>
      </c>
      <c r="C611" s="314" t="s">
        <v>26686</v>
      </c>
      <c r="D611" s="315" t="s">
        <v>26687</v>
      </c>
      <c r="E611" s="43">
        <v>11900</v>
      </c>
      <c r="F611" s="226">
        <v>0.48</v>
      </c>
      <c r="G611" s="316">
        <v>6</v>
      </c>
      <c r="H611" s="317">
        <f>Таблица64[[#This Row],[Розничная цена KRW]]*Таблица64[[#This Row],[Коэфициент стоимости]]</f>
        <v>5712</v>
      </c>
      <c r="I611" s="210" t="str">
        <f>IF($H$1="","Введите курс",Таблица64[[#This Row],[Оптовая цена KRW                       за 1шт]]/$H$1)</f>
        <v>Введите курс</v>
      </c>
      <c r="J611" s="318"/>
      <c r="K611" s="211">
        <f>Таблица64[[#This Row],[Заказ коробок ]]*Таблица64[[#This Row],[Кол-во шт в коробке]]</f>
        <v>0</v>
      </c>
      <c r="L611" s="212">
        <f>Таблица64[[#This Row],[Общее кол-во шт]]*Таблица64[[#This Row],[Оптовая цена KRW                       за 1шт]]</f>
        <v>0</v>
      </c>
      <c r="M611" s="227" t="str">
        <f>IFERROR(Таблица64[[#This Row],[Общее кол-во шт]]*Таблица64[[#This Row],[Оптовая цена USD                       за 1шт]],"")</f>
        <v/>
      </c>
      <c r="N611" s="319"/>
    </row>
    <row r="612" spans="1:14" ht="22.5" customHeight="1">
      <c r="A612" s="307" t="s">
        <v>25185</v>
      </c>
      <c r="B612" s="313">
        <v>8806194049557</v>
      </c>
      <c r="C612" s="314" t="s">
        <v>25273</v>
      </c>
      <c r="D612" s="315" t="s">
        <v>25274</v>
      </c>
      <c r="E612" s="43">
        <v>19800</v>
      </c>
      <c r="F612" s="226">
        <v>0.48</v>
      </c>
      <c r="G612" s="316">
        <v>6</v>
      </c>
      <c r="H612" s="317">
        <f>Таблица64[[#This Row],[Розничная цена KRW]]*Таблица64[[#This Row],[Коэфициент стоимости]]</f>
        <v>9504</v>
      </c>
      <c r="I612" s="210" t="str">
        <f>IF($H$1="","Введите курс",Таблица64[[#This Row],[Оптовая цена KRW                       за 1шт]]/$H$1)</f>
        <v>Введите курс</v>
      </c>
      <c r="J612" s="318"/>
      <c r="K612" s="211">
        <f>Таблица64[[#This Row],[Заказ коробок ]]*Таблица64[[#This Row],[Кол-во шт в коробке]]</f>
        <v>0</v>
      </c>
      <c r="L612" s="212">
        <f>Таблица64[[#This Row],[Общее кол-во шт]]*Таблица64[[#This Row],[Оптовая цена KRW                       за 1шт]]</f>
        <v>0</v>
      </c>
      <c r="M612" s="227" t="str">
        <f>IFERROR(Таблица64[[#This Row],[Общее кол-во шт]]*Таблица64[[#This Row],[Оптовая цена USD                       за 1шт]],"")</f>
        <v/>
      </c>
      <c r="N612" s="319"/>
    </row>
    <row r="613" spans="1:14" ht="22.5" customHeight="1">
      <c r="A613" s="307" t="s">
        <v>25188</v>
      </c>
      <c r="B613" s="313">
        <v>8806194049762</v>
      </c>
      <c r="C613" s="314" t="s">
        <v>24391</v>
      </c>
      <c r="D613" s="315" t="s">
        <v>24392</v>
      </c>
      <c r="E613" s="43">
        <v>6500</v>
      </c>
      <c r="F613" s="226">
        <v>0.48</v>
      </c>
      <c r="G613" s="316">
        <v>6</v>
      </c>
      <c r="H613" s="317">
        <f>Таблица64[[#This Row],[Розничная цена KRW]]*Таблица64[[#This Row],[Коэфициент стоимости]]</f>
        <v>3120</v>
      </c>
      <c r="I613" s="210" t="str">
        <f>IF($H$1="","Введите курс",Таблица64[[#This Row],[Оптовая цена KRW                       за 1шт]]/$H$1)</f>
        <v>Введите курс</v>
      </c>
      <c r="J613" s="318"/>
      <c r="K613" s="211">
        <f>Таблица64[[#This Row],[Заказ коробок ]]*Таблица64[[#This Row],[Кол-во шт в коробке]]</f>
        <v>0</v>
      </c>
      <c r="L613" s="212">
        <f>Таблица64[[#This Row],[Общее кол-во шт]]*Таблица64[[#This Row],[Оптовая цена KRW                       за 1шт]]</f>
        <v>0</v>
      </c>
      <c r="M613" s="227" t="str">
        <f>IFERROR(Таблица64[[#This Row],[Общее кол-во шт]]*Таблица64[[#This Row],[Оптовая цена USD                       за 1шт]],"")</f>
        <v/>
      </c>
      <c r="N613" s="319"/>
    </row>
    <row r="614" spans="1:14" ht="22.5" customHeight="1">
      <c r="A614" s="307" t="s">
        <v>25191</v>
      </c>
      <c r="B614" s="313">
        <v>8806194038490</v>
      </c>
      <c r="C614" s="314" t="s">
        <v>25270</v>
      </c>
      <c r="D614" s="315" t="s">
        <v>25271</v>
      </c>
      <c r="E614" s="43">
        <v>21800</v>
      </c>
      <c r="F614" s="226">
        <v>0.48</v>
      </c>
      <c r="G614" s="316">
        <v>6</v>
      </c>
      <c r="H614" s="317">
        <f>Таблица64[[#This Row],[Розничная цена KRW]]*Таблица64[[#This Row],[Коэфициент стоимости]]</f>
        <v>10464</v>
      </c>
      <c r="I614" s="210" t="str">
        <f>IF($H$1="","Введите курс",Таблица64[[#This Row],[Оптовая цена KRW                       за 1шт]]/$H$1)</f>
        <v>Введите курс</v>
      </c>
      <c r="J614" s="318"/>
      <c r="K614" s="211">
        <f>Таблица64[[#This Row],[Заказ коробок ]]*Таблица64[[#This Row],[Кол-во шт в коробке]]</f>
        <v>0</v>
      </c>
      <c r="L614" s="212">
        <f>Таблица64[[#This Row],[Общее кол-во шт]]*Таблица64[[#This Row],[Оптовая цена KRW                       за 1шт]]</f>
        <v>0</v>
      </c>
      <c r="M614" s="227" t="str">
        <f>IFERROR(Таблица64[[#This Row],[Общее кол-во шт]]*Таблица64[[#This Row],[Оптовая цена USD                       за 1шт]],"")</f>
        <v/>
      </c>
      <c r="N614" s="319"/>
    </row>
    <row r="615" spans="1:14" ht="22.5" customHeight="1">
      <c r="A615" s="307" t="s">
        <v>25194</v>
      </c>
      <c r="B615" s="313">
        <v>8806194029702</v>
      </c>
      <c r="C615" s="314" t="s">
        <v>24166</v>
      </c>
      <c r="D615" s="315" t="s">
        <v>24167</v>
      </c>
      <c r="E615" s="43">
        <v>11800</v>
      </c>
      <c r="F615" s="226">
        <v>0.48</v>
      </c>
      <c r="G615" s="316">
        <v>6</v>
      </c>
      <c r="H615" s="317">
        <f>Таблица64[[#This Row],[Розничная цена KRW]]*Таблица64[[#This Row],[Коэфициент стоимости]]</f>
        <v>5664</v>
      </c>
      <c r="I615" s="210" t="str">
        <f>IF($H$1="","Введите курс",Таблица64[[#This Row],[Оптовая цена KRW                       за 1шт]]/$H$1)</f>
        <v>Введите курс</v>
      </c>
      <c r="J615" s="318"/>
      <c r="K615" s="211">
        <f>Таблица64[[#This Row],[Заказ коробок ]]*Таблица64[[#This Row],[Кол-во шт в коробке]]</f>
        <v>0</v>
      </c>
      <c r="L615" s="212">
        <f>Таблица64[[#This Row],[Общее кол-во шт]]*Таблица64[[#This Row],[Оптовая цена KRW                       за 1шт]]</f>
        <v>0</v>
      </c>
      <c r="M615" s="227" t="str">
        <f>IFERROR(Таблица64[[#This Row],[Общее кол-во шт]]*Таблица64[[#This Row],[Оптовая цена USD                       за 1шт]],"")</f>
        <v/>
      </c>
      <c r="N615" s="319"/>
    </row>
    <row r="616" spans="1:14" ht="22.5" customHeight="1">
      <c r="A616" s="307" t="s">
        <v>25196</v>
      </c>
      <c r="B616" s="313">
        <v>8806194027494</v>
      </c>
      <c r="C616" s="314" t="s">
        <v>24814</v>
      </c>
      <c r="D616" s="315" t="s">
        <v>26688</v>
      </c>
      <c r="E616" s="43">
        <v>20000</v>
      </c>
      <c r="F616" s="226">
        <v>0.48</v>
      </c>
      <c r="G616" s="316">
        <v>6</v>
      </c>
      <c r="H616" s="317">
        <f>Таблица64[[#This Row],[Розничная цена KRW]]*Таблица64[[#This Row],[Коэфициент стоимости]]</f>
        <v>9600</v>
      </c>
      <c r="I616" s="210" t="str">
        <f>IF($H$1="","Введите курс",Таблица64[[#This Row],[Оптовая цена KRW                       за 1шт]]/$H$1)</f>
        <v>Введите курс</v>
      </c>
      <c r="J616" s="318"/>
      <c r="K616" s="211">
        <f>Таблица64[[#This Row],[Заказ коробок ]]*Таблица64[[#This Row],[Кол-во шт в коробке]]</f>
        <v>0</v>
      </c>
      <c r="L616" s="212">
        <f>Таблица64[[#This Row],[Общее кол-во шт]]*Таблица64[[#This Row],[Оптовая цена KRW                       за 1шт]]</f>
        <v>0</v>
      </c>
      <c r="M616" s="227" t="str">
        <f>IFERROR(Таблица64[[#This Row],[Общее кол-во шт]]*Таблица64[[#This Row],[Оптовая цена USD                       за 1шт]],"")</f>
        <v/>
      </c>
      <c r="N616" s="319"/>
    </row>
    <row r="617" spans="1:14" ht="22.5" customHeight="1">
      <c r="A617" s="307" t="s">
        <v>25197</v>
      </c>
      <c r="B617" s="313">
        <v>8806194029368</v>
      </c>
      <c r="C617" s="314" t="s">
        <v>24834</v>
      </c>
      <c r="D617" s="315" t="s">
        <v>26689</v>
      </c>
      <c r="E617" s="43">
        <v>18000</v>
      </c>
      <c r="F617" s="226">
        <v>0.48</v>
      </c>
      <c r="G617" s="316">
        <v>12</v>
      </c>
      <c r="H617" s="317">
        <f>Таблица64[[#This Row],[Розничная цена KRW]]*Таблица64[[#This Row],[Коэфициент стоимости]]</f>
        <v>8640</v>
      </c>
      <c r="I617" s="210" t="str">
        <f>IF($H$1="","Введите курс",Таблица64[[#This Row],[Оптовая цена KRW                       за 1шт]]/$H$1)</f>
        <v>Введите курс</v>
      </c>
      <c r="J617" s="318"/>
      <c r="K617" s="211">
        <f>Таблица64[[#This Row],[Заказ коробок ]]*Таблица64[[#This Row],[Кол-во шт в коробке]]</f>
        <v>0</v>
      </c>
      <c r="L617" s="212">
        <f>Таблица64[[#This Row],[Общее кол-во шт]]*Таблица64[[#This Row],[Оптовая цена KRW                       за 1шт]]</f>
        <v>0</v>
      </c>
      <c r="M617" s="227" t="str">
        <f>IFERROR(Таблица64[[#This Row],[Общее кол-во шт]]*Таблица64[[#This Row],[Оптовая цена USD                       за 1шт]],"")</f>
        <v/>
      </c>
      <c r="N617" s="319"/>
    </row>
    <row r="618" spans="1:14" ht="22.5" customHeight="1">
      <c r="A618" s="307" t="s">
        <v>25198</v>
      </c>
      <c r="B618" s="313">
        <v>8806194025278</v>
      </c>
      <c r="C618" s="314" t="s">
        <v>24825</v>
      </c>
      <c r="D618" s="315" t="s">
        <v>26690</v>
      </c>
      <c r="E618" s="43">
        <v>25000</v>
      </c>
      <c r="F618" s="226">
        <v>0.48</v>
      </c>
      <c r="G618" s="316">
        <v>10</v>
      </c>
      <c r="H618" s="317">
        <f>Таблица64[[#This Row],[Розничная цена KRW]]*Таблица64[[#This Row],[Коэфициент стоимости]]</f>
        <v>12000</v>
      </c>
      <c r="I618" s="210" t="str">
        <f>IF($H$1="","Введите курс",Таблица64[[#This Row],[Оптовая цена KRW                       за 1шт]]/$H$1)</f>
        <v>Введите курс</v>
      </c>
      <c r="J618" s="318"/>
      <c r="K618" s="211">
        <f>Таблица64[[#This Row],[Заказ коробок ]]*Таблица64[[#This Row],[Кол-во шт в коробке]]</f>
        <v>0</v>
      </c>
      <c r="L618" s="212">
        <f>Таблица64[[#This Row],[Общее кол-во шт]]*Таблица64[[#This Row],[Оптовая цена KRW                       за 1шт]]</f>
        <v>0</v>
      </c>
      <c r="M618" s="227" t="str">
        <f>IFERROR(Таблица64[[#This Row],[Общее кол-во шт]]*Таблица64[[#This Row],[Оптовая цена USD                       за 1шт]],"")</f>
        <v/>
      </c>
      <c r="N618" s="319"/>
    </row>
    <row r="619" spans="1:14" ht="22.5" customHeight="1">
      <c r="A619" s="307" t="s">
        <v>25199</v>
      </c>
      <c r="B619" s="313">
        <v>8806194034942</v>
      </c>
      <c r="C619" s="314" t="s">
        <v>24819</v>
      </c>
      <c r="D619" s="315" t="s">
        <v>24820</v>
      </c>
      <c r="E619" s="43">
        <v>30000</v>
      </c>
      <c r="F619" s="226">
        <v>0.48</v>
      </c>
      <c r="G619" s="316">
        <v>6</v>
      </c>
      <c r="H619" s="317">
        <f>Таблица64[[#This Row],[Розничная цена KRW]]*Таблица64[[#This Row],[Коэфициент стоимости]]</f>
        <v>14400</v>
      </c>
      <c r="I619" s="210" t="str">
        <f>IF($H$1="","Введите курс",Таблица64[[#This Row],[Оптовая цена KRW                       за 1шт]]/$H$1)</f>
        <v>Введите курс</v>
      </c>
      <c r="J619" s="318"/>
      <c r="K619" s="211">
        <f>Таблица64[[#This Row],[Заказ коробок ]]*Таблица64[[#This Row],[Кол-во шт в коробке]]</f>
        <v>0</v>
      </c>
      <c r="L619" s="212">
        <f>Таблица64[[#This Row],[Общее кол-во шт]]*Таблица64[[#This Row],[Оптовая цена KRW                       за 1шт]]</f>
        <v>0</v>
      </c>
      <c r="M619" s="227" t="str">
        <f>IFERROR(Таблица64[[#This Row],[Общее кол-во шт]]*Таблица64[[#This Row],[Оптовая цена USD                       за 1шт]],"")</f>
        <v/>
      </c>
      <c r="N619" s="319"/>
    </row>
    <row r="620" spans="1:14" ht="22.5" customHeight="1">
      <c r="A620" s="307" t="s">
        <v>25200</v>
      </c>
      <c r="B620" s="313">
        <v>8806194040462</v>
      </c>
      <c r="C620" s="314" t="s">
        <v>24807</v>
      </c>
      <c r="D620" s="315" t="s">
        <v>24808</v>
      </c>
      <c r="E620" s="43">
        <v>39900</v>
      </c>
      <c r="F620" s="226">
        <v>0.48</v>
      </c>
      <c r="G620" s="316">
        <v>6</v>
      </c>
      <c r="H620" s="317">
        <f>Таблица64[[#This Row],[Розничная цена KRW]]*Таблица64[[#This Row],[Коэфициент стоимости]]</f>
        <v>19152</v>
      </c>
      <c r="I620" s="210" t="str">
        <f>IF($H$1="","Введите курс",Таблица64[[#This Row],[Оптовая цена KRW                       за 1шт]]/$H$1)</f>
        <v>Введите курс</v>
      </c>
      <c r="J620" s="318"/>
      <c r="K620" s="211">
        <f>Таблица64[[#This Row],[Заказ коробок ]]*Таблица64[[#This Row],[Кол-во шт в коробке]]</f>
        <v>0</v>
      </c>
      <c r="L620" s="212">
        <f>Таблица64[[#This Row],[Общее кол-во шт]]*Таблица64[[#This Row],[Оптовая цена KRW                       за 1шт]]</f>
        <v>0</v>
      </c>
      <c r="M620" s="227" t="str">
        <f>IFERROR(Таблица64[[#This Row],[Общее кол-во шт]]*Таблица64[[#This Row],[Оптовая цена USD                       за 1шт]],"")</f>
        <v/>
      </c>
      <c r="N620" s="319"/>
    </row>
    <row r="621" spans="1:14" ht="22.5" customHeight="1">
      <c r="A621" s="307" t="s">
        <v>25201</v>
      </c>
      <c r="B621" s="313">
        <v>8806194042237</v>
      </c>
      <c r="C621" s="314" t="s">
        <v>24827</v>
      </c>
      <c r="D621" s="315" t="s">
        <v>24828</v>
      </c>
      <c r="E621" s="43">
        <v>30000</v>
      </c>
      <c r="F621" s="226">
        <v>0.48</v>
      </c>
      <c r="G621" s="316">
        <v>6</v>
      </c>
      <c r="H621" s="317">
        <f>Таблица64[[#This Row],[Розничная цена KRW]]*Таблица64[[#This Row],[Коэфициент стоимости]]</f>
        <v>14400</v>
      </c>
      <c r="I621" s="210" t="str">
        <f>IF($H$1="","Введите курс",Таблица64[[#This Row],[Оптовая цена KRW                       за 1шт]]/$H$1)</f>
        <v>Введите курс</v>
      </c>
      <c r="J621" s="318"/>
      <c r="K621" s="211">
        <f>Таблица64[[#This Row],[Заказ коробок ]]*Таблица64[[#This Row],[Кол-во шт в коробке]]</f>
        <v>0</v>
      </c>
      <c r="L621" s="212">
        <f>Таблица64[[#This Row],[Общее кол-во шт]]*Таблица64[[#This Row],[Оптовая цена KRW                       за 1шт]]</f>
        <v>0</v>
      </c>
      <c r="M621" s="227" t="str">
        <f>IFERROR(Таблица64[[#This Row],[Общее кол-во шт]]*Таблица64[[#This Row],[Оптовая цена USD                       за 1шт]],"")</f>
        <v/>
      </c>
      <c r="N621" s="319"/>
    </row>
    <row r="622" spans="1:14" ht="22.5" customHeight="1">
      <c r="A622" s="307" t="s">
        <v>25202</v>
      </c>
      <c r="B622" s="313">
        <v>8806194044781</v>
      </c>
      <c r="C622" s="314" t="s">
        <v>24831</v>
      </c>
      <c r="D622" s="315" t="s">
        <v>24832</v>
      </c>
      <c r="E622" s="43">
        <v>20000</v>
      </c>
      <c r="F622" s="226">
        <v>0.48</v>
      </c>
      <c r="G622" s="316">
        <v>6</v>
      </c>
      <c r="H622" s="317">
        <f>Таблица64[[#This Row],[Розничная цена KRW]]*Таблица64[[#This Row],[Коэфициент стоимости]]</f>
        <v>9600</v>
      </c>
      <c r="I622" s="210" t="str">
        <f>IF($H$1="","Введите курс",Таблица64[[#This Row],[Оптовая цена KRW                       за 1шт]]/$H$1)</f>
        <v>Введите курс</v>
      </c>
      <c r="J622" s="318"/>
      <c r="K622" s="211">
        <f>Таблица64[[#This Row],[Заказ коробок ]]*Таблица64[[#This Row],[Кол-во шт в коробке]]</f>
        <v>0</v>
      </c>
      <c r="L622" s="212">
        <f>Таблица64[[#This Row],[Общее кол-во шт]]*Таблица64[[#This Row],[Оптовая цена KRW                       за 1шт]]</f>
        <v>0</v>
      </c>
      <c r="M622" s="227" t="str">
        <f>IFERROR(Таблица64[[#This Row],[Общее кол-во шт]]*Таблица64[[#This Row],[Оптовая цена USD                       за 1шт]],"")</f>
        <v/>
      </c>
      <c r="N622" s="319"/>
    </row>
    <row r="623" spans="1:14" ht="22.5" customHeight="1">
      <c r="A623" s="307" t="s">
        <v>25203</v>
      </c>
      <c r="B623" s="313">
        <v>8806194045283</v>
      </c>
      <c r="C623" s="314" t="s">
        <v>24810</v>
      </c>
      <c r="D623" s="315" t="s">
        <v>26691</v>
      </c>
      <c r="E623" s="43">
        <v>20000</v>
      </c>
      <c r="F623" s="226">
        <v>0.48</v>
      </c>
      <c r="G623" s="316">
        <v>6</v>
      </c>
      <c r="H623" s="317">
        <f>Таблица64[[#This Row],[Розничная цена KRW]]*Таблица64[[#This Row],[Коэфициент стоимости]]</f>
        <v>9600</v>
      </c>
      <c r="I623" s="210" t="str">
        <f>IF($H$1="","Введите курс",Таблица64[[#This Row],[Оптовая цена KRW                       за 1шт]]/$H$1)</f>
        <v>Введите курс</v>
      </c>
      <c r="J623" s="318"/>
      <c r="K623" s="211">
        <f>Таблица64[[#This Row],[Заказ коробок ]]*Таблица64[[#This Row],[Кол-во шт в коробке]]</f>
        <v>0</v>
      </c>
      <c r="L623" s="212">
        <f>Таблица64[[#This Row],[Общее кол-во шт]]*Таблица64[[#This Row],[Оптовая цена KRW                       за 1шт]]</f>
        <v>0</v>
      </c>
      <c r="M623" s="227" t="str">
        <f>IFERROR(Таблица64[[#This Row],[Общее кол-во шт]]*Таблица64[[#This Row],[Оптовая цена USD                       за 1шт]],"")</f>
        <v/>
      </c>
      <c r="N623" s="319"/>
    </row>
    <row r="624" spans="1:14" ht="22.5" customHeight="1">
      <c r="A624" s="307" t="s">
        <v>25204</v>
      </c>
      <c r="B624" s="313">
        <v>8806194045399</v>
      </c>
      <c r="C624" s="314" t="s">
        <v>24812</v>
      </c>
      <c r="D624" s="315" t="s">
        <v>26691</v>
      </c>
      <c r="E624" s="43">
        <v>10000</v>
      </c>
      <c r="F624" s="226">
        <v>0.48</v>
      </c>
      <c r="G624" s="316">
        <v>6</v>
      </c>
      <c r="H624" s="317">
        <f>Таблица64[[#This Row],[Розничная цена KRW]]*Таблица64[[#This Row],[Коэфициент стоимости]]</f>
        <v>4800</v>
      </c>
      <c r="I624" s="210" t="str">
        <f>IF($H$1="","Введите курс",Таблица64[[#This Row],[Оптовая цена KRW                       за 1шт]]/$H$1)</f>
        <v>Введите курс</v>
      </c>
      <c r="J624" s="318"/>
      <c r="K624" s="211">
        <f>Таблица64[[#This Row],[Заказ коробок ]]*Таблица64[[#This Row],[Кол-во шт в коробке]]</f>
        <v>0</v>
      </c>
      <c r="L624" s="212">
        <f>Таблица64[[#This Row],[Общее кол-во шт]]*Таблица64[[#This Row],[Оптовая цена KRW                       за 1шт]]</f>
        <v>0</v>
      </c>
      <c r="M624" s="227" t="str">
        <f>IFERROR(Таблица64[[#This Row],[Общее кол-во шт]]*Таблица64[[#This Row],[Оптовая цена USD                       за 1шт]],"")</f>
        <v/>
      </c>
      <c r="N624" s="319"/>
    </row>
    <row r="625" spans="1:14" ht="22.5" customHeight="1">
      <c r="A625" s="307" t="s">
        <v>25205</v>
      </c>
      <c r="B625" s="313">
        <v>8806194045894</v>
      </c>
      <c r="C625" s="314" t="s">
        <v>24816</v>
      </c>
      <c r="D625" s="315" t="s">
        <v>24817</v>
      </c>
      <c r="E625" s="43">
        <v>10000</v>
      </c>
      <c r="F625" s="226">
        <v>0.48</v>
      </c>
      <c r="G625" s="316">
        <v>6</v>
      </c>
      <c r="H625" s="317">
        <f>Таблица64[[#This Row],[Розничная цена KRW]]*Таблица64[[#This Row],[Коэфициент стоимости]]</f>
        <v>4800</v>
      </c>
      <c r="I625" s="210" t="str">
        <f>IF($H$1="","Введите курс",Таблица64[[#This Row],[Оптовая цена KRW                       за 1шт]]/$H$1)</f>
        <v>Введите курс</v>
      </c>
      <c r="J625" s="318"/>
      <c r="K625" s="211">
        <f>Таблица64[[#This Row],[Заказ коробок ]]*Таблица64[[#This Row],[Кол-во шт в коробке]]</f>
        <v>0</v>
      </c>
      <c r="L625" s="212">
        <f>Таблица64[[#This Row],[Общее кол-во шт]]*Таблица64[[#This Row],[Оптовая цена KRW                       за 1шт]]</f>
        <v>0</v>
      </c>
      <c r="M625" s="227" t="str">
        <f>IFERROR(Таблица64[[#This Row],[Общее кол-во шт]]*Таблица64[[#This Row],[Оптовая цена USD                       за 1шт]],"")</f>
        <v/>
      </c>
      <c r="N625" s="319"/>
    </row>
    <row r="626" spans="1:14" ht="22.5" customHeight="1">
      <c r="A626" s="307" t="s">
        <v>25206</v>
      </c>
      <c r="B626" s="313">
        <v>8806194046655</v>
      </c>
      <c r="C626" s="314" t="s">
        <v>24822</v>
      </c>
      <c r="D626" s="315" t="s">
        <v>24823</v>
      </c>
      <c r="E626" s="43">
        <v>15000</v>
      </c>
      <c r="F626" s="226">
        <v>0.48</v>
      </c>
      <c r="G626" s="316">
        <v>6</v>
      </c>
      <c r="H626" s="317">
        <f>Таблица64[[#This Row],[Розничная цена KRW]]*Таблица64[[#This Row],[Коэфициент стоимости]]</f>
        <v>7200</v>
      </c>
      <c r="I626" s="210" t="str">
        <f>IF($H$1="","Введите курс",Таблица64[[#This Row],[Оптовая цена KRW                       за 1шт]]/$H$1)</f>
        <v>Введите курс</v>
      </c>
      <c r="J626" s="318"/>
      <c r="K626" s="211">
        <f>Таблица64[[#This Row],[Заказ коробок ]]*Таблица64[[#This Row],[Кол-во шт в коробке]]</f>
        <v>0</v>
      </c>
      <c r="L626" s="212">
        <f>Таблица64[[#This Row],[Общее кол-во шт]]*Таблица64[[#This Row],[Оптовая цена KRW                       за 1шт]]</f>
        <v>0</v>
      </c>
      <c r="M626" s="227" t="str">
        <f>IFERROR(Таблица64[[#This Row],[Общее кол-во шт]]*Таблица64[[#This Row],[Оптовая цена USD                       за 1шт]],"")</f>
        <v/>
      </c>
      <c r="N626" s="319"/>
    </row>
    <row r="627" spans="1:14" ht="22.5" customHeight="1">
      <c r="A627" s="307" t="s">
        <v>25209</v>
      </c>
      <c r="B627" s="313">
        <v>8806194041209</v>
      </c>
      <c r="C627" s="314" t="s">
        <v>24046</v>
      </c>
      <c r="D627" s="315" t="s">
        <v>24047</v>
      </c>
      <c r="E627" s="43">
        <v>28000</v>
      </c>
      <c r="F627" s="226">
        <v>0.48</v>
      </c>
      <c r="G627" s="316">
        <v>6</v>
      </c>
      <c r="H627" s="317">
        <f>Таблица64[[#This Row],[Розничная цена KRW]]*Таблица64[[#This Row],[Коэфициент стоимости]]</f>
        <v>13440</v>
      </c>
      <c r="I627" s="210" t="str">
        <f>IF($H$1="","Введите курс",Таблица64[[#This Row],[Оптовая цена KRW                       за 1шт]]/$H$1)</f>
        <v>Введите курс</v>
      </c>
      <c r="J627" s="318"/>
      <c r="K627" s="211">
        <f>Таблица64[[#This Row],[Заказ коробок ]]*Таблица64[[#This Row],[Кол-во шт в коробке]]</f>
        <v>0</v>
      </c>
      <c r="L627" s="212">
        <f>Таблица64[[#This Row],[Общее кол-во шт]]*Таблица64[[#This Row],[Оптовая цена KRW                       за 1шт]]</f>
        <v>0</v>
      </c>
      <c r="M627" s="227" t="str">
        <f>IFERROR(Таблица64[[#This Row],[Общее кол-во шт]]*Таблица64[[#This Row],[Оптовая цена USD                       за 1шт]],"")</f>
        <v/>
      </c>
      <c r="N627" s="319"/>
    </row>
    <row r="628" spans="1:14" ht="22.5" customHeight="1">
      <c r="A628" s="307" t="s">
        <v>25211</v>
      </c>
      <c r="B628" s="313">
        <v>8806194041216</v>
      </c>
      <c r="C628" s="314" t="s">
        <v>24049</v>
      </c>
      <c r="D628" s="315" t="s">
        <v>24050</v>
      </c>
      <c r="E628" s="43">
        <v>28000</v>
      </c>
      <c r="F628" s="226">
        <v>0.48</v>
      </c>
      <c r="G628" s="316">
        <v>6</v>
      </c>
      <c r="H628" s="317">
        <f>Таблица64[[#This Row],[Розничная цена KRW]]*Таблица64[[#This Row],[Коэфициент стоимости]]</f>
        <v>13440</v>
      </c>
      <c r="I628" s="210" t="str">
        <f>IF($H$1="","Введите курс",Таблица64[[#This Row],[Оптовая цена KRW                       за 1шт]]/$H$1)</f>
        <v>Введите курс</v>
      </c>
      <c r="J628" s="318"/>
      <c r="K628" s="211">
        <f>Таблица64[[#This Row],[Заказ коробок ]]*Таблица64[[#This Row],[Кол-во шт в коробке]]</f>
        <v>0</v>
      </c>
      <c r="L628" s="212">
        <f>Таблица64[[#This Row],[Общее кол-во шт]]*Таблица64[[#This Row],[Оптовая цена KRW                       за 1шт]]</f>
        <v>0</v>
      </c>
      <c r="M628" s="227" t="str">
        <f>IFERROR(Таблица64[[#This Row],[Общее кол-во шт]]*Таблица64[[#This Row],[Оптовая цена USD                       за 1шт]],"")</f>
        <v/>
      </c>
      <c r="N628" s="319"/>
    </row>
    <row r="629" spans="1:14" ht="22.5" customHeight="1">
      <c r="A629" s="307" t="s">
        <v>25214</v>
      </c>
      <c r="B629" s="313">
        <v>8806194041223</v>
      </c>
      <c r="C629" s="314" t="s">
        <v>24037</v>
      </c>
      <c r="D629" s="315" t="s">
        <v>24038</v>
      </c>
      <c r="E629" s="43">
        <v>32000</v>
      </c>
      <c r="F629" s="226">
        <v>0.48</v>
      </c>
      <c r="G629" s="316">
        <v>6</v>
      </c>
      <c r="H629" s="317">
        <f>Таблица64[[#This Row],[Розничная цена KRW]]*Таблица64[[#This Row],[Коэфициент стоимости]]</f>
        <v>15360</v>
      </c>
      <c r="I629" s="210" t="str">
        <f>IF($H$1="","Введите курс",Таблица64[[#This Row],[Оптовая цена KRW                       за 1шт]]/$H$1)</f>
        <v>Введите курс</v>
      </c>
      <c r="J629" s="318"/>
      <c r="K629" s="211">
        <f>Таблица64[[#This Row],[Заказ коробок ]]*Таблица64[[#This Row],[Кол-во шт в коробке]]</f>
        <v>0</v>
      </c>
      <c r="L629" s="212">
        <f>Таблица64[[#This Row],[Общее кол-во шт]]*Таблица64[[#This Row],[Оптовая цена KRW                       за 1шт]]</f>
        <v>0</v>
      </c>
      <c r="M629" s="227" t="str">
        <f>IFERROR(Таблица64[[#This Row],[Общее кол-во шт]]*Таблица64[[#This Row],[Оптовая цена USD                       за 1шт]],"")</f>
        <v/>
      </c>
      <c r="N629" s="319"/>
    </row>
    <row r="630" spans="1:14" ht="22.5" customHeight="1">
      <c r="A630" s="307" t="s">
        <v>25217</v>
      </c>
      <c r="B630" s="313">
        <v>8806194041230</v>
      </c>
      <c r="C630" s="314" t="s">
        <v>24040</v>
      </c>
      <c r="D630" s="315" t="s">
        <v>24041</v>
      </c>
      <c r="E630" s="43">
        <v>30000</v>
      </c>
      <c r="F630" s="226">
        <v>0.48</v>
      </c>
      <c r="G630" s="316">
        <v>6</v>
      </c>
      <c r="H630" s="317">
        <f>Таблица64[[#This Row],[Розничная цена KRW]]*Таблица64[[#This Row],[Коэфициент стоимости]]</f>
        <v>14400</v>
      </c>
      <c r="I630" s="210" t="str">
        <f>IF($H$1="","Введите курс",Таблица64[[#This Row],[Оптовая цена KRW                       за 1шт]]/$H$1)</f>
        <v>Введите курс</v>
      </c>
      <c r="J630" s="318"/>
      <c r="K630" s="211">
        <f>Таблица64[[#This Row],[Заказ коробок ]]*Таблица64[[#This Row],[Кол-во шт в коробке]]</f>
        <v>0</v>
      </c>
      <c r="L630" s="212">
        <f>Таблица64[[#This Row],[Общее кол-во шт]]*Таблица64[[#This Row],[Оптовая цена KRW                       за 1шт]]</f>
        <v>0</v>
      </c>
      <c r="M630" s="227" t="str">
        <f>IFERROR(Таблица64[[#This Row],[Общее кол-во шт]]*Таблица64[[#This Row],[Оптовая цена USD                       за 1шт]],"")</f>
        <v/>
      </c>
      <c r="N630" s="319"/>
    </row>
    <row r="631" spans="1:14" ht="22.5" customHeight="1">
      <c r="A631" s="307" t="s">
        <v>25220</v>
      </c>
      <c r="B631" s="313">
        <v>8806194041247</v>
      </c>
      <c r="C631" s="314" t="s">
        <v>24052</v>
      </c>
      <c r="D631" s="315" t="s">
        <v>24053</v>
      </c>
      <c r="E631" s="43">
        <v>30000</v>
      </c>
      <c r="F631" s="226">
        <v>0.48</v>
      </c>
      <c r="G631" s="316">
        <v>6</v>
      </c>
      <c r="H631" s="317">
        <f>Таблица64[[#This Row],[Розничная цена KRW]]*Таблица64[[#This Row],[Коэфициент стоимости]]</f>
        <v>14400</v>
      </c>
      <c r="I631" s="210" t="str">
        <f>IF($H$1="","Введите курс",Таблица64[[#This Row],[Оптовая цена KRW                       за 1шт]]/$H$1)</f>
        <v>Введите курс</v>
      </c>
      <c r="J631" s="318"/>
      <c r="K631" s="211">
        <f>Таблица64[[#This Row],[Заказ коробок ]]*Таблица64[[#This Row],[Кол-во шт в коробке]]</f>
        <v>0</v>
      </c>
      <c r="L631" s="212">
        <f>Таблица64[[#This Row],[Общее кол-во шт]]*Таблица64[[#This Row],[Оптовая цена KRW                       за 1шт]]</f>
        <v>0</v>
      </c>
      <c r="M631" s="227" t="str">
        <f>IFERROR(Таблица64[[#This Row],[Общее кол-во шт]]*Таблица64[[#This Row],[Оптовая цена USD                       за 1шт]],"")</f>
        <v/>
      </c>
      <c r="N631" s="319"/>
    </row>
    <row r="632" spans="1:14" ht="22.5" customHeight="1">
      <c r="A632" s="307" t="s">
        <v>25222</v>
      </c>
      <c r="B632" s="313">
        <v>8806194042206</v>
      </c>
      <c r="C632" s="314" t="s">
        <v>24043</v>
      </c>
      <c r="D632" s="315" t="s">
        <v>24044</v>
      </c>
      <c r="E632" s="43">
        <v>56000</v>
      </c>
      <c r="F632" s="226">
        <v>0.48</v>
      </c>
      <c r="G632" s="316">
        <v>100</v>
      </c>
      <c r="H632" s="317">
        <f>Таблица64[[#This Row],[Розничная цена KRW]]*Таблица64[[#This Row],[Коэфициент стоимости]]</f>
        <v>26880</v>
      </c>
      <c r="I632" s="210" t="str">
        <f>IF($H$1="","Введите курс",Таблица64[[#This Row],[Оптовая цена KRW                       за 1шт]]/$H$1)</f>
        <v>Введите курс</v>
      </c>
      <c r="J632" s="318"/>
      <c r="K632" s="211">
        <f>Таблица64[[#This Row],[Заказ коробок ]]*Таблица64[[#This Row],[Кол-во шт в коробке]]</f>
        <v>0</v>
      </c>
      <c r="L632" s="212">
        <f>Таблица64[[#This Row],[Общее кол-во шт]]*Таблица64[[#This Row],[Оптовая цена KRW                       за 1шт]]</f>
        <v>0</v>
      </c>
      <c r="M632" s="227" t="str">
        <f>IFERROR(Таблица64[[#This Row],[Общее кол-во шт]]*Таблица64[[#This Row],[Оптовая цена USD                       за 1шт]],"")</f>
        <v/>
      </c>
      <c r="N632" s="319"/>
    </row>
    <row r="633" spans="1:14" ht="22.5" customHeight="1">
      <c r="A633" s="307" t="s">
        <v>25223</v>
      </c>
      <c r="B633" s="313">
        <v>8806194032283</v>
      </c>
      <c r="C633" s="314" t="s">
        <v>24341</v>
      </c>
      <c r="D633" s="315" t="s">
        <v>26692</v>
      </c>
      <c r="E633" s="43">
        <v>16800</v>
      </c>
      <c r="F633" s="226">
        <v>0.48</v>
      </c>
      <c r="G633" s="316">
        <v>3</v>
      </c>
      <c r="H633" s="317">
        <f>Таблица64[[#This Row],[Розничная цена KRW]]*Таблица64[[#This Row],[Коэфициент стоимости]]</f>
        <v>8064</v>
      </c>
      <c r="I633" s="210" t="str">
        <f>IF($H$1="","Введите курс",Таблица64[[#This Row],[Оптовая цена KRW                       за 1шт]]/$H$1)</f>
        <v>Введите курс</v>
      </c>
      <c r="J633" s="318"/>
      <c r="K633" s="211">
        <f>Таблица64[[#This Row],[Заказ коробок ]]*Таблица64[[#This Row],[Кол-во шт в коробке]]</f>
        <v>0</v>
      </c>
      <c r="L633" s="212">
        <f>Таблица64[[#This Row],[Общее кол-во шт]]*Таблица64[[#This Row],[Оптовая цена KRW                       за 1шт]]</f>
        <v>0</v>
      </c>
      <c r="M633" s="227" t="str">
        <f>IFERROR(Таблица64[[#This Row],[Общее кол-во шт]]*Таблица64[[#This Row],[Оптовая цена USD                       за 1шт]],"")</f>
        <v/>
      </c>
      <c r="N633" s="319"/>
    </row>
    <row r="634" spans="1:14" ht="22.5" customHeight="1">
      <c r="A634" s="307" t="s">
        <v>25224</v>
      </c>
      <c r="B634" s="313">
        <v>8806194032290</v>
      </c>
      <c r="C634" s="314" t="s">
        <v>24343</v>
      </c>
      <c r="D634" s="315" t="s">
        <v>26693</v>
      </c>
      <c r="E634" s="43">
        <v>16800</v>
      </c>
      <c r="F634" s="226">
        <v>0.48</v>
      </c>
      <c r="G634" s="316">
        <v>3</v>
      </c>
      <c r="H634" s="317">
        <f>Таблица64[[#This Row],[Розничная цена KRW]]*Таблица64[[#This Row],[Коэфициент стоимости]]</f>
        <v>8064</v>
      </c>
      <c r="I634" s="210" t="str">
        <f>IF($H$1="","Введите курс",Таблица64[[#This Row],[Оптовая цена KRW                       за 1шт]]/$H$1)</f>
        <v>Введите курс</v>
      </c>
      <c r="J634" s="318"/>
      <c r="K634" s="211">
        <f>Таблица64[[#This Row],[Заказ коробок ]]*Таблица64[[#This Row],[Кол-во шт в коробке]]</f>
        <v>0</v>
      </c>
      <c r="L634" s="212">
        <f>Таблица64[[#This Row],[Общее кол-во шт]]*Таблица64[[#This Row],[Оптовая цена KRW                       за 1шт]]</f>
        <v>0</v>
      </c>
      <c r="M634" s="227" t="str">
        <f>IFERROR(Таблица64[[#This Row],[Общее кол-во шт]]*Таблица64[[#This Row],[Оптовая цена USD                       за 1шт]],"")</f>
        <v/>
      </c>
      <c r="N634" s="319"/>
    </row>
    <row r="635" spans="1:14" ht="22.5" customHeight="1">
      <c r="A635" s="307" t="s">
        <v>25225</v>
      </c>
      <c r="B635" s="313">
        <v>8806194038605</v>
      </c>
      <c r="C635" s="314" t="s">
        <v>26694</v>
      </c>
      <c r="D635" s="315" t="s">
        <v>26695</v>
      </c>
      <c r="E635" s="43">
        <v>7800</v>
      </c>
      <c r="F635" s="226">
        <v>0.48</v>
      </c>
      <c r="G635" s="316">
        <v>6</v>
      </c>
      <c r="H635" s="317">
        <f>Таблица64[[#This Row],[Розничная цена KRW]]*Таблица64[[#This Row],[Коэфициент стоимости]]</f>
        <v>3744</v>
      </c>
      <c r="I635" s="210" t="str">
        <f>IF($H$1="","Введите курс",Таблица64[[#This Row],[Оптовая цена KRW                       за 1шт]]/$H$1)</f>
        <v>Введите курс</v>
      </c>
      <c r="J635" s="318"/>
      <c r="K635" s="211">
        <f>Таблица64[[#This Row],[Заказ коробок ]]*Таблица64[[#This Row],[Кол-во шт в коробке]]</f>
        <v>0</v>
      </c>
      <c r="L635" s="212">
        <f>Таблица64[[#This Row],[Общее кол-во шт]]*Таблица64[[#This Row],[Оптовая цена KRW                       за 1шт]]</f>
        <v>0</v>
      </c>
      <c r="M635" s="227" t="str">
        <f>IFERROR(Таблица64[[#This Row],[Общее кол-во шт]]*Таблица64[[#This Row],[Оптовая цена USD                       за 1шт]],"")</f>
        <v/>
      </c>
      <c r="N635" s="319"/>
    </row>
    <row r="636" spans="1:14" ht="22.5" customHeight="1">
      <c r="A636" s="307" t="s">
        <v>25226</v>
      </c>
      <c r="B636" s="313">
        <v>8806194038612</v>
      </c>
      <c r="C636" s="314" t="s">
        <v>26696</v>
      </c>
      <c r="D636" s="315" t="s">
        <v>26697</v>
      </c>
      <c r="E636" s="43">
        <v>7800</v>
      </c>
      <c r="F636" s="226">
        <v>0.48</v>
      </c>
      <c r="G636" s="316">
        <v>6</v>
      </c>
      <c r="H636" s="317">
        <f>Таблица64[[#This Row],[Розничная цена KRW]]*Таблица64[[#This Row],[Коэфициент стоимости]]</f>
        <v>3744</v>
      </c>
      <c r="I636" s="210" t="str">
        <f>IF($H$1="","Введите курс",Таблица64[[#This Row],[Оптовая цена KRW                       за 1шт]]/$H$1)</f>
        <v>Введите курс</v>
      </c>
      <c r="J636" s="318"/>
      <c r="K636" s="211">
        <f>Таблица64[[#This Row],[Заказ коробок ]]*Таблица64[[#This Row],[Кол-во шт в коробке]]</f>
        <v>0</v>
      </c>
      <c r="L636" s="212">
        <f>Таблица64[[#This Row],[Общее кол-во шт]]*Таблица64[[#This Row],[Оптовая цена KRW                       за 1шт]]</f>
        <v>0</v>
      </c>
      <c r="M636" s="227" t="str">
        <f>IFERROR(Таблица64[[#This Row],[Общее кол-во шт]]*Таблица64[[#This Row],[Оптовая цена USD                       за 1шт]],"")</f>
        <v/>
      </c>
      <c r="N636" s="319"/>
    </row>
    <row r="637" spans="1:14" ht="22.5" customHeight="1">
      <c r="A637" s="307" t="s">
        <v>25227</v>
      </c>
      <c r="B637" s="313">
        <v>8806194038629</v>
      </c>
      <c r="C637" s="314" t="s">
        <v>26698</v>
      </c>
      <c r="D637" s="315" t="s">
        <v>26699</v>
      </c>
      <c r="E637" s="43">
        <v>7800</v>
      </c>
      <c r="F637" s="226">
        <v>0.48</v>
      </c>
      <c r="G637" s="316">
        <v>6</v>
      </c>
      <c r="H637" s="317">
        <f>Таблица64[[#This Row],[Розничная цена KRW]]*Таблица64[[#This Row],[Коэфициент стоимости]]</f>
        <v>3744</v>
      </c>
      <c r="I637" s="210" t="str">
        <f>IF($H$1="","Введите курс",Таблица64[[#This Row],[Оптовая цена KRW                       за 1шт]]/$H$1)</f>
        <v>Введите курс</v>
      </c>
      <c r="J637" s="318"/>
      <c r="K637" s="211">
        <f>Таблица64[[#This Row],[Заказ коробок ]]*Таблица64[[#This Row],[Кол-во шт в коробке]]</f>
        <v>0</v>
      </c>
      <c r="L637" s="212">
        <f>Таблица64[[#This Row],[Общее кол-во шт]]*Таблица64[[#This Row],[Оптовая цена KRW                       за 1шт]]</f>
        <v>0</v>
      </c>
      <c r="M637" s="227" t="str">
        <f>IFERROR(Таблица64[[#This Row],[Общее кол-во шт]]*Таблица64[[#This Row],[Оптовая цена USD                       за 1шт]],"")</f>
        <v/>
      </c>
      <c r="N637" s="319"/>
    </row>
    <row r="638" spans="1:14" ht="22.5" customHeight="1">
      <c r="A638" s="307" t="s">
        <v>25228</v>
      </c>
      <c r="B638" s="313">
        <v>8806194038636</v>
      </c>
      <c r="C638" s="314" t="s">
        <v>26700</v>
      </c>
      <c r="D638" s="315" t="s">
        <v>26701</v>
      </c>
      <c r="E638" s="43">
        <v>7800</v>
      </c>
      <c r="F638" s="226">
        <v>0.48</v>
      </c>
      <c r="G638" s="316">
        <v>6</v>
      </c>
      <c r="H638" s="317">
        <f>Таблица64[[#This Row],[Розничная цена KRW]]*Таблица64[[#This Row],[Коэфициент стоимости]]</f>
        <v>3744</v>
      </c>
      <c r="I638" s="210" t="str">
        <f>IF($H$1="","Введите курс",Таблица64[[#This Row],[Оптовая цена KRW                       за 1шт]]/$H$1)</f>
        <v>Введите курс</v>
      </c>
      <c r="J638" s="318"/>
      <c r="K638" s="211">
        <f>Таблица64[[#This Row],[Заказ коробок ]]*Таблица64[[#This Row],[Кол-во шт в коробке]]</f>
        <v>0</v>
      </c>
      <c r="L638" s="212">
        <f>Таблица64[[#This Row],[Общее кол-во шт]]*Таблица64[[#This Row],[Оптовая цена KRW                       за 1шт]]</f>
        <v>0</v>
      </c>
      <c r="M638" s="227" t="str">
        <f>IFERROR(Таблица64[[#This Row],[Общее кол-во шт]]*Таблица64[[#This Row],[Оптовая цена USD                       за 1шт]],"")</f>
        <v/>
      </c>
      <c r="N638" s="319"/>
    </row>
    <row r="639" spans="1:14" ht="22.5" customHeight="1">
      <c r="A639" s="307" t="s">
        <v>25229</v>
      </c>
      <c r="B639" s="313">
        <v>8806194038346</v>
      </c>
      <c r="C639" s="314" t="s">
        <v>24252</v>
      </c>
      <c r="D639" s="315" t="s">
        <v>24253</v>
      </c>
      <c r="E639" s="43">
        <v>12000</v>
      </c>
      <c r="F639" s="226">
        <v>0.48</v>
      </c>
      <c r="G639" s="316">
        <v>6</v>
      </c>
      <c r="H639" s="317">
        <f>Таблица64[[#This Row],[Розничная цена KRW]]*Таблица64[[#This Row],[Коэфициент стоимости]]</f>
        <v>5760</v>
      </c>
      <c r="I639" s="210" t="str">
        <f>IF($H$1="","Введите курс",Таблица64[[#This Row],[Оптовая цена KRW                       за 1шт]]/$H$1)</f>
        <v>Введите курс</v>
      </c>
      <c r="J639" s="318"/>
      <c r="K639" s="211">
        <f>Таблица64[[#This Row],[Заказ коробок ]]*Таблица64[[#This Row],[Кол-во шт в коробке]]</f>
        <v>0</v>
      </c>
      <c r="L639" s="212">
        <f>Таблица64[[#This Row],[Общее кол-во шт]]*Таблица64[[#This Row],[Оптовая цена KRW                       за 1шт]]</f>
        <v>0</v>
      </c>
      <c r="M639" s="227" t="str">
        <f>IFERROR(Таблица64[[#This Row],[Общее кол-во шт]]*Таблица64[[#This Row],[Оптовая цена USD                       за 1шт]],"")</f>
        <v/>
      </c>
      <c r="N639" s="319"/>
    </row>
    <row r="640" spans="1:14" ht="22.5" customHeight="1">
      <c r="A640" s="307" t="s">
        <v>25230</v>
      </c>
      <c r="B640" s="313">
        <v>8806194038353</v>
      </c>
      <c r="C640" s="314" t="s">
        <v>24255</v>
      </c>
      <c r="D640" s="315" t="s">
        <v>24256</v>
      </c>
      <c r="E640" s="43">
        <v>12000</v>
      </c>
      <c r="F640" s="226">
        <v>0.48</v>
      </c>
      <c r="G640" s="316">
        <v>6</v>
      </c>
      <c r="H640" s="317">
        <f>Таблица64[[#This Row],[Розничная цена KRW]]*Таблица64[[#This Row],[Коэфициент стоимости]]</f>
        <v>5760</v>
      </c>
      <c r="I640" s="210" t="str">
        <f>IF($H$1="","Введите курс",Таблица64[[#This Row],[Оптовая цена KRW                       за 1шт]]/$H$1)</f>
        <v>Введите курс</v>
      </c>
      <c r="J640" s="318"/>
      <c r="K640" s="211">
        <f>Таблица64[[#This Row],[Заказ коробок ]]*Таблица64[[#This Row],[Кол-во шт в коробке]]</f>
        <v>0</v>
      </c>
      <c r="L640" s="212">
        <f>Таблица64[[#This Row],[Общее кол-во шт]]*Таблица64[[#This Row],[Оптовая цена KRW                       за 1шт]]</f>
        <v>0</v>
      </c>
      <c r="M640" s="227" t="str">
        <f>IFERROR(Таблица64[[#This Row],[Общее кол-во шт]]*Таблица64[[#This Row],[Оптовая цена USD                       за 1шт]],"")</f>
        <v/>
      </c>
      <c r="N640" s="319"/>
    </row>
    <row r="641" spans="1:14" ht="22.5" customHeight="1">
      <c r="A641" s="307" t="s">
        <v>25231</v>
      </c>
      <c r="B641" s="313">
        <v>8806194038360</v>
      </c>
      <c r="C641" s="314" t="s">
        <v>24258</v>
      </c>
      <c r="D641" s="315" t="s">
        <v>24259</v>
      </c>
      <c r="E641" s="43">
        <v>12000</v>
      </c>
      <c r="F641" s="226">
        <v>0.48</v>
      </c>
      <c r="G641" s="316">
        <v>6</v>
      </c>
      <c r="H641" s="317">
        <f>Таблица64[[#This Row],[Розничная цена KRW]]*Таблица64[[#This Row],[Коэфициент стоимости]]</f>
        <v>5760</v>
      </c>
      <c r="I641" s="210" t="str">
        <f>IF($H$1="","Введите курс",Таблица64[[#This Row],[Оптовая цена KRW                       за 1шт]]/$H$1)</f>
        <v>Введите курс</v>
      </c>
      <c r="J641" s="318"/>
      <c r="K641" s="211">
        <f>Таблица64[[#This Row],[Заказ коробок ]]*Таблица64[[#This Row],[Кол-во шт в коробке]]</f>
        <v>0</v>
      </c>
      <c r="L641" s="212">
        <f>Таблица64[[#This Row],[Общее кол-во шт]]*Таблица64[[#This Row],[Оптовая цена KRW                       за 1шт]]</f>
        <v>0</v>
      </c>
      <c r="M641" s="227" t="str">
        <f>IFERROR(Таблица64[[#This Row],[Общее кол-во шт]]*Таблица64[[#This Row],[Оптовая цена USD                       за 1шт]],"")</f>
        <v/>
      </c>
      <c r="N641" s="319"/>
    </row>
    <row r="642" spans="1:14" ht="22.5" customHeight="1">
      <c r="A642" s="307" t="s">
        <v>25232</v>
      </c>
      <c r="B642" s="313">
        <v>8806194038445</v>
      </c>
      <c r="C642" s="314" t="s">
        <v>26702</v>
      </c>
      <c r="D642" s="315" t="s">
        <v>26703</v>
      </c>
      <c r="E642" s="43">
        <v>15000</v>
      </c>
      <c r="F642" s="226">
        <v>0.48</v>
      </c>
      <c r="G642" s="316">
        <v>6</v>
      </c>
      <c r="H642" s="317">
        <f>Таблица64[[#This Row],[Розничная цена KRW]]*Таблица64[[#This Row],[Коэфициент стоимости]]</f>
        <v>7200</v>
      </c>
      <c r="I642" s="210" t="str">
        <f>IF($H$1="","Введите курс",Таблица64[[#This Row],[Оптовая цена KRW                       за 1шт]]/$H$1)</f>
        <v>Введите курс</v>
      </c>
      <c r="J642" s="318"/>
      <c r="K642" s="211">
        <f>Таблица64[[#This Row],[Заказ коробок ]]*Таблица64[[#This Row],[Кол-во шт в коробке]]</f>
        <v>0</v>
      </c>
      <c r="L642" s="212">
        <f>Таблица64[[#This Row],[Общее кол-во шт]]*Таблица64[[#This Row],[Оптовая цена KRW                       за 1шт]]</f>
        <v>0</v>
      </c>
      <c r="M642" s="227" t="str">
        <f>IFERROR(Таблица64[[#This Row],[Общее кол-во шт]]*Таблица64[[#This Row],[Оптовая цена USD                       за 1шт]],"")</f>
        <v/>
      </c>
      <c r="N642" s="319"/>
    </row>
    <row r="643" spans="1:14" ht="22.5" customHeight="1">
      <c r="A643" s="307" t="s">
        <v>25233</v>
      </c>
      <c r="B643" s="313">
        <v>8806194038452</v>
      </c>
      <c r="C643" s="314" t="s">
        <v>26704</v>
      </c>
      <c r="D643" s="315" t="s">
        <v>26705</v>
      </c>
      <c r="E643" s="43">
        <v>15000</v>
      </c>
      <c r="F643" s="226">
        <v>0.48</v>
      </c>
      <c r="G643" s="316">
        <v>6</v>
      </c>
      <c r="H643" s="317">
        <f>Таблица64[[#This Row],[Розничная цена KRW]]*Таблица64[[#This Row],[Коэфициент стоимости]]</f>
        <v>7200</v>
      </c>
      <c r="I643" s="210" t="str">
        <f>IF($H$1="","Введите курс",Таблица64[[#This Row],[Оптовая цена KRW                       за 1шт]]/$H$1)</f>
        <v>Введите курс</v>
      </c>
      <c r="J643" s="318"/>
      <c r="K643" s="211">
        <f>Таблица64[[#This Row],[Заказ коробок ]]*Таблица64[[#This Row],[Кол-во шт в коробке]]</f>
        <v>0</v>
      </c>
      <c r="L643" s="212">
        <f>Таблица64[[#This Row],[Общее кол-во шт]]*Таблица64[[#This Row],[Оптовая цена KRW                       за 1шт]]</f>
        <v>0</v>
      </c>
      <c r="M643" s="227" t="str">
        <f>IFERROR(Таблица64[[#This Row],[Общее кол-во шт]]*Таблица64[[#This Row],[Оптовая цена USD                       за 1шт]],"")</f>
        <v/>
      </c>
      <c r="N643" s="319"/>
    </row>
    <row r="644" spans="1:14" ht="22.5" customHeight="1">
      <c r="A644" s="307" t="s">
        <v>25234</v>
      </c>
      <c r="B644" s="313">
        <v>8806194038469</v>
      </c>
      <c r="C644" s="314" t="s">
        <v>26706</v>
      </c>
      <c r="D644" s="315" t="s">
        <v>26707</v>
      </c>
      <c r="E644" s="43">
        <v>15000</v>
      </c>
      <c r="F644" s="226">
        <v>0.48</v>
      </c>
      <c r="G644" s="316">
        <v>6</v>
      </c>
      <c r="H644" s="317">
        <f>Таблица64[[#This Row],[Розничная цена KRW]]*Таблица64[[#This Row],[Коэфициент стоимости]]</f>
        <v>7200</v>
      </c>
      <c r="I644" s="210" t="str">
        <f>IF($H$1="","Введите курс",Таблица64[[#This Row],[Оптовая цена KRW                       за 1шт]]/$H$1)</f>
        <v>Введите курс</v>
      </c>
      <c r="J644" s="318"/>
      <c r="K644" s="211">
        <f>Таблица64[[#This Row],[Заказ коробок ]]*Таблица64[[#This Row],[Кол-во шт в коробке]]</f>
        <v>0</v>
      </c>
      <c r="L644" s="212">
        <f>Таблица64[[#This Row],[Общее кол-во шт]]*Таблица64[[#This Row],[Оптовая цена KRW                       за 1шт]]</f>
        <v>0</v>
      </c>
      <c r="M644" s="227" t="str">
        <f>IFERROR(Таблица64[[#This Row],[Общее кол-во шт]]*Таблица64[[#This Row],[Оптовая цена USD                       за 1шт]],"")</f>
        <v/>
      </c>
      <c r="N644" s="319"/>
    </row>
    <row r="645" spans="1:14" ht="22.5" customHeight="1">
      <c r="A645" s="307" t="s">
        <v>25235</v>
      </c>
      <c r="B645" s="313">
        <v>8806194038476</v>
      </c>
      <c r="C645" s="314" t="s">
        <v>26708</v>
      </c>
      <c r="D645" s="315" t="s">
        <v>26709</v>
      </c>
      <c r="E645" s="43">
        <v>15000</v>
      </c>
      <c r="F645" s="226">
        <v>0.48</v>
      </c>
      <c r="G645" s="316">
        <v>6</v>
      </c>
      <c r="H645" s="317">
        <f>Таблица64[[#This Row],[Розничная цена KRW]]*Таблица64[[#This Row],[Коэфициент стоимости]]</f>
        <v>7200</v>
      </c>
      <c r="I645" s="210" t="str">
        <f>IF($H$1="","Введите курс",Таблица64[[#This Row],[Оптовая цена KRW                       за 1шт]]/$H$1)</f>
        <v>Введите курс</v>
      </c>
      <c r="J645" s="318"/>
      <c r="K645" s="211">
        <f>Таблица64[[#This Row],[Заказ коробок ]]*Таблица64[[#This Row],[Кол-во шт в коробке]]</f>
        <v>0</v>
      </c>
      <c r="L645" s="212">
        <f>Таблица64[[#This Row],[Общее кол-во шт]]*Таблица64[[#This Row],[Оптовая цена KRW                       за 1шт]]</f>
        <v>0</v>
      </c>
      <c r="M645" s="227" t="str">
        <f>IFERROR(Таблица64[[#This Row],[Общее кол-во шт]]*Таблица64[[#This Row],[Оптовая цена USD                       за 1шт]],"")</f>
        <v/>
      </c>
      <c r="N645" s="319"/>
    </row>
    <row r="646" spans="1:14" ht="22.5" customHeight="1">
      <c r="A646" s="307" t="s">
        <v>25236</v>
      </c>
      <c r="B646" s="313">
        <v>8806194038483</v>
      </c>
      <c r="C646" s="314" t="s">
        <v>26710</v>
      </c>
      <c r="D646" s="315" t="s">
        <v>26711</v>
      </c>
      <c r="E646" s="43">
        <v>15000</v>
      </c>
      <c r="F646" s="226">
        <v>0.48</v>
      </c>
      <c r="G646" s="316">
        <v>6</v>
      </c>
      <c r="H646" s="317">
        <f>Таблица64[[#This Row],[Розничная цена KRW]]*Таблица64[[#This Row],[Коэфициент стоимости]]</f>
        <v>7200</v>
      </c>
      <c r="I646" s="210" t="str">
        <f>IF($H$1="","Введите курс",Таблица64[[#This Row],[Оптовая цена KRW                       за 1шт]]/$H$1)</f>
        <v>Введите курс</v>
      </c>
      <c r="J646" s="318"/>
      <c r="K646" s="211">
        <f>Таблица64[[#This Row],[Заказ коробок ]]*Таблица64[[#This Row],[Кол-во шт в коробке]]</f>
        <v>0</v>
      </c>
      <c r="L646" s="212">
        <f>Таблица64[[#This Row],[Общее кол-во шт]]*Таблица64[[#This Row],[Оптовая цена KRW                       за 1шт]]</f>
        <v>0</v>
      </c>
      <c r="M646" s="227" t="str">
        <f>IFERROR(Таблица64[[#This Row],[Общее кол-во шт]]*Таблица64[[#This Row],[Оптовая цена USD                       за 1шт]],"")</f>
        <v/>
      </c>
      <c r="N646" s="319"/>
    </row>
    <row r="647" spans="1:14" ht="22.5" customHeight="1">
      <c r="A647" s="307" t="s">
        <v>25237</v>
      </c>
      <c r="B647" s="313">
        <v>8806194039459</v>
      </c>
      <c r="C647" s="314" t="s">
        <v>24271</v>
      </c>
      <c r="D647" s="315" t="s">
        <v>24272</v>
      </c>
      <c r="E647" s="43">
        <v>15000</v>
      </c>
      <c r="F647" s="226">
        <v>0.48</v>
      </c>
      <c r="G647" s="316">
        <v>6</v>
      </c>
      <c r="H647" s="317">
        <f>Таблица64[[#This Row],[Розничная цена KRW]]*Таблица64[[#This Row],[Коэфициент стоимости]]</f>
        <v>7200</v>
      </c>
      <c r="I647" s="210" t="str">
        <f>IF($H$1="","Введите курс",Таблица64[[#This Row],[Оптовая цена KRW                       за 1шт]]/$H$1)</f>
        <v>Введите курс</v>
      </c>
      <c r="J647" s="318"/>
      <c r="K647" s="211">
        <f>Таблица64[[#This Row],[Заказ коробок ]]*Таблица64[[#This Row],[Кол-во шт в коробке]]</f>
        <v>0</v>
      </c>
      <c r="L647" s="212">
        <f>Таблица64[[#This Row],[Общее кол-во шт]]*Таблица64[[#This Row],[Оптовая цена KRW                       за 1шт]]</f>
        <v>0</v>
      </c>
      <c r="M647" s="227" t="str">
        <f>IFERROR(Таблица64[[#This Row],[Общее кол-во шт]]*Таблица64[[#This Row],[Оптовая цена USD                       за 1шт]],"")</f>
        <v/>
      </c>
      <c r="N647" s="319"/>
    </row>
    <row r="648" spans="1:14" ht="22.5" customHeight="1">
      <c r="A648" s="307" t="s">
        <v>25238</v>
      </c>
      <c r="B648" s="313">
        <v>8806194039466</v>
      </c>
      <c r="C648" s="314" t="s">
        <v>24274</v>
      </c>
      <c r="D648" s="315" t="s">
        <v>24275</v>
      </c>
      <c r="E648" s="43">
        <v>15000</v>
      </c>
      <c r="F648" s="226">
        <v>0.48</v>
      </c>
      <c r="G648" s="316">
        <v>6</v>
      </c>
      <c r="H648" s="317">
        <f>Таблица64[[#This Row],[Розничная цена KRW]]*Таблица64[[#This Row],[Коэфициент стоимости]]</f>
        <v>7200</v>
      </c>
      <c r="I648" s="210" t="str">
        <f>IF($H$1="","Введите курс",Таблица64[[#This Row],[Оптовая цена KRW                       за 1шт]]/$H$1)</f>
        <v>Введите курс</v>
      </c>
      <c r="J648" s="318"/>
      <c r="K648" s="211">
        <f>Таблица64[[#This Row],[Заказ коробок ]]*Таблица64[[#This Row],[Кол-во шт в коробке]]</f>
        <v>0</v>
      </c>
      <c r="L648" s="212">
        <f>Таблица64[[#This Row],[Общее кол-во шт]]*Таблица64[[#This Row],[Оптовая цена KRW                       за 1шт]]</f>
        <v>0</v>
      </c>
      <c r="M648" s="227" t="str">
        <f>IFERROR(Таблица64[[#This Row],[Общее кол-во шт]]*Таблица64[[#This Row],[Оптовая цена USD                       за 1шт]],"")</f>
        <v/>
      </c>
      <c r="N648" s="319"/>
    </row>
    <row r="649" spans="1:14" ht="22.5" customHeight="1">
      <c r="A649" s="307" t="s">
        <v>25239</v>
      </c>
      <c r="B649" s="313">
        <v>8806194039473</v>
      </c>
      <c r="C649" s="314" t="s">
        <v>24277</v>
      </c>
      <c r="D649" s="315" t="s">
        <v>24278</v>
      </c>
      <c r="E649" s="43">
        <v>15000</v>
      </c>
      <c r="F649" s="226">
        <v>0.48</v>
      </c>
      <c r="G649" s="316">
        <v>6</v>
      </c>
      <c r="H649" s="317">
        <f>Таблица64[[#This Row],[Розничная цена KRW]]*Таблица64[[#This Row],[Коэфициент стоимости]]</f>
        <v>7200</v>
      </c>
      <c r="I649" s="210" t="str">
        <f>IF($H$1="","Введите курс",Таблица64[[#This Row],[Оптовая цена KRW                       за 1шт]]/$H$1)</f>
        <v>Введите курс</v>
      </c>
      <c r="J649" s="318"/>
      <c r="K649" s="211">
        <f>Таблица64[[#This Row],[Заказ коробок ]]*Таблица64[[#This Row],[Кол-во шт в коробке]]</f>
        <v>0</v>
      </c>
      <c r="L649" s="212">
        <f>Таблица64[[#This Row],[Общее кол-во шт]]*Таблица64[[#This Row],[Оптовая цена KRW                       за 1шт]]</f>
        <v>0</v>
      </c>
      <c r="M649" s="227" t="str">
        <f>IFERROR(Таблица64[[#This Row],[Общее кол-во шт]]*Таблица64[[#This Row],[Оптовая цена USD                       за 1шт]],"")</f>
        <v/>
      </c>
      <c r="N649" s="319"/>
    </row>
    <row r="650" spans="1:14" ht="22.5" customHeight="1">
      <c r="A650" s="307" t="s">
        <v>25240</v>
      </c>
      <c r="B650" s="313">
        <v>8806194049915</v>
      </c>
      <c r="C650" s="314" t="s">
        <v>24332</v>
      </c>
      <c r="D650" s="315" t="s">
        <v>24333</v>
      </c>
      <c r="E650" s="43">
        <v>13800</v>
      </c>
      <c r="F650" s="226">
        <v>0.48</v>
      </c>
      <c r="G650" s="316">
        <v>6</v>
      </c>
      <c r="H650" s="317">
        <f>Таблица64[[#This Row],[Розничная цена KRW]]*Таблица64[[#This Row],[Коэфициент стоимости]]</f>
        <v>6624</v>
      </c>
      <c r="I650" s="210" t="str">
        <f>IF($H$1="","Введите курс",Таблица64[[#This Row],[Оптовая цена KRW                       за 1шт]]/$H$1)</f>
        <v>Введите курс</v>
      </c>
      <c r="J650" s="318"/>
      <c r="K650" s="211">
        <f>Таблица64[[#This Row],[Заказ коробок ]]*Таблица64[[#This Row],[Кол-во шт в коробке]]</f>
        <v>0</v>
      </c>
      <c r="L650" s="212">
        <f>Таблица64[[#This Row],[Общее кол-во шт]]*Таблица64[[#This Row],[Оптовая цена KRW                       за 1шт]]</f>
        <v>0</v>
      </c>
      <c r="M650" s="227" t="str">
        <f>IFERROR(Таблица64[[#This Row],[Общее кол-во шт]]*Таблица64[[#This Row],[Оптовая цена USD                       за 1шт]],"")</f>
        <v/>
      </c>
      <c r="N650" s="319"/>
    </row>
    <row r="651" spans="1:14" ht="22.5" customHeight="1">
      <c r="A651" s="307" t="s">
        <v>25241</v>
      </c>
      <c r="B651" s="313">
        <v>8806194049922</v>
      </c>
      <c r="C651" s="314" t="s">
        <v>24335</v>
      </c>
      <c r="D651" s="315" t="s">
        <v>24336</v>
      </c>
      <c r="E651" s="43">
        <v>13800</v>
      </c>
      <c r="F651" s="226">
        <v>0.48</v>
      </c>
      <c r="G651" s="316">
        <v>6</v>
      </c>
      <c r="H651" s="317">
        <f>Таблица64[[#This Row],[Розничная цена KRW]]*Таблица64[[#This Row],[Коэфициент стоимости]]</f>
        <v>6624</v>
      </c>
      <c r="I651" s="210" t="str">
        <f>IF($H$1="","Введите курс",Таблица64[[#This Row],[Оптовая цена KRW                       за 1шт]]/$H$1)</f>
        <v>Введите курс</v>
      </c>
      <c r="J651" s="318"/>
      <c r="K651" s="211">
        <f>Таблица64[[#This Row],[Заказ коробок ]]*Таблица64[[#This Row],[Кол-во шт в коробке]]</f>
        <v>0</v>
      </c>
      <c r="L651" s="212">
        <f>Таблица64[[#This Row],[Общее кол-во шт]]*Таблица64[[#This Row],[Оптовая цена KRW                       за 1шт]]</f>
        <v>0</v>
      </c>
      <c r="M651" s="227" t="str">
        <f>IFERROR(Таблица64[[#This Row],[Общее кол-во шт]]*Таблица64[[#This Row],[Оптовая цена USD                       за 1шт]],"")</f>
        <v/>
      </c>
      <c r="N651" s="319"/>
    </row>
    <row r="652" spans="1:14" ht="22.5" customHeight="1">
      <c r="A652" s="307" t="s">
        <v>25242</v>
      </c>
      <c r="B652" s="313">
        <v>8806194038650</v>
      </c>
      <c r="C652" s="314" t="s">
        <v>24338</v>
      </c>
      <c r="D652" s="315" t="s">
        <v>24339</v>
      </c>
      <c r="E652" s="43">
        <v>13800</v>
      </c>
      <c r="F652" s="226">
        <v>0.48</v>
      </c>
      <c r="G652" s="316">
        <v>6</v>
      </c>
      <c r="H652" s="317">
        <f>Таблица64[[#This Row],[Розничная цена KRW]]*Таблица64[[#This Row],[Коэфициент стоимости]]</f>
        <v>6624</v>
      </c>
      <c r="I652" s="210" t="str">
        <f>IF($H$1="","Введите курс",Таблица64[[#This Row],[Оптовая цена KRW                       за 1шт]]/$H$1)</f>
        <v>Введите курс</v>
      </c>
      <c r="J652" s="318"/>
      <c r="K652" s="211">
        <f>Таблица64[[#This Row],[Заказ коробок ]]*Таблица64[[#This Row],[Кол-во шт в коробке]]</f>
        <v>0</v>
      </c>
      <c r="L652" s="212">
        <f>Таблица64[[#This Row],[Общее кол-во шт]]*Таблица64[[#This Row],[Оптовая цена KRW                       за 1шт]]</f>
        <v>0</v>
      </c>
      <c r="M652" s="227" t="str">
        <f>IFERROR(Таблица64[[#This Row],[Общее кол-во шт]]*Таблица64[[#This Row],[Оптовая цена USD                       за 1шт]],"")</f>
        <v/>
      </c>
      <c r="N652" s="319"/>
    </row>
    <row r="653" spans="1:14" ht="22.5" customHeight="1">
      <c r="A653" s="307" t="s">
        <v>25243</v>
      </c>
      <c r="B653" s="313">
        <v>8806194039633</v>
      </c>
      <c r="C653" s="314" t="s">
        <v>26712</v>
      </c>
      <c r="D653" s="315" t="s">
        <v>26713</v>
      </c>
      <c r="E653" s="43">
        <v>15000</v>
      </c>
      <c r="F653" s="226">
        <v>0.48</v>
      </c>
      <c r="G653" s="316">
        <v>6</v>
      </c>
      <c r="H653" s="317">
        <f>Таблица64[[#This Row],[Розничная цена KRW]]*Таблица64[[#This Row],[Коэфициент стоимости]]</f>
        <v>7200</v>
      </c>
      <c r="I653" s="210" t="str">
        <f>IF($H$1="","Введите курс",Таблица64[[#This Row],[Оптовая цена KRW                       за 1шт]]/$H$1)</f>
        <v>Введите курс</v>
      </c>
      <c r="J653" s="318"/>
      <c r="K653" s="211">
        <f>Таблица64[[#This Row],[Заказ коробок ]]*Таблица64[[#This Row],[Кол-во шт в коробке]]</f>
        <v>0</v>
      </c>
      <c r="L653" s="212">
        <f>Таблица64[[#This Row],[Общее кол-во шт]]*Таблица64[[#This Row],[Оптовая цена KRW                       за 1шт]]</f>
        <v>0</v>
      </c>
      <c r="M653" s="227" t="str">
        <f>IFERROR(Таблица64[[#This Row],[Общее кол-во шт]]*Таблица64[[#This Row],[Оптовая цена USD                       за 1шт]],"")</f>
        <v/>
      </c>
      <c r="N653" s="319"/>
    </row>
    <row r="654" spans="1:14" ht="22.5" customHeight="1">
      <c r="A654" s="307" t="s">
        <v>25244</v>
      </c>
      <c r="B654" s="313">
        <v>8806194039640</v>
      </c>
      <c r="C654" s="314" t="s">
        <v>26714</v>
      </c>
      <c r="D654" s="315" t="s">
        <v>26715</v>
      </c>
      <c r="E654" s="43">
        <v>15000</v>
      </c>
      <c r="F654" s="226">
        <v>0.48</v>
      </c>
      <c r="G654" s="316">
        <v>6</v>
      </c>
      <c r="H654" s="317">
        <f>Таблица64[[#This Row],[Розничная цена KRW]]*Таблица64[[#This Row],[Коэфициент стоимости]]</f>
        <v>7200</v>
      </c>
      <c r="I654" s="210" t="str">
        <f>IF($H$1="","Введите курс",Таблица64[[#This Row],[Оптовая цена KRW                       за 1шт]]/$H$1)</f>
        <v>Введите курс</v>
      </c>
      <c r="J654" s="318"/>
      <c r="K654" s="211">
        <f>Таблица64[[#This Row],[Заказ коробок ]]*Таблица64[[#This Row],[Кол-во шт в коробке]]</f>
        <v>0</v>
      </c>
      <c r="L654" s="212">
        <f>Таблица64[[#This Row],[Общее кол-во шт]]*Таблица64[[#This Row],[Оптовая цена KRW                       за 1шт]]</f>
        <v>0</v>
      </c>
      <c r="M654" s="227" t="str">
        <f>IFERROR(Таблица64[[#This Row],[Общее кол-во шт]]*Таблица64[[#This Row],[Оптовая цена USD                       за 1шт]],"")</f>
        <v/>
      </c>
      <c r="N654" s="319"/>
    </row>
    <row r="655" spans="1:14" ht="22.5" customHeight="1">
      <c r="A655" s="307" t="s">
        <v>25245</v>
      </c>
      <c r="B655" s="313">
        <v>8806194039657</v>
      </c>
      <c r="C655" s="314" t="s">
        <v>26716</v>
      </c>
      <c r="D655" s="315" t="s">
        <v>26717</v>
      </c>
      <c r="E655" s="43">
        <v>1500</v>
      </c>
      <c r="F655" s="226">
        <v>0.48</v>
      </c>
      <c r="G655" s="316">
        <v>10</v>
      </c>
      <c r="H655" s="317">
        <f>Таблица64[[#This Row],[Розничная цена KRW]]*Таблица64[[#This Row],[Коэфициент стоимости]]</f>
        <v>720</v>
      </c>
      <c r="I655" s="210" t="str">
        <f>IF($H$1="","Введите курс",Таблица64[[#This Row],[Оптовая цена KRW                       за 1шт]]/$H$1)</f>
        <v>Введите курс</v>
      </c>
      <c r="J655" s="318"/>
      <c r="K655" s="211">
        <f>Таблица64[[#This Row],[Заказ коробок ]]*Таблица64[[#This Row],[Кол-во шт в коробке]]</f>
        <v>0</v>
      </c>
      <c r="L655" s="212">
        <f>Таблица64[[#This Row],[Общее кол-во шт]]*Таблица64[[#This Row],[Оптовая цена KRW                       за 1шт]]</f>
        <v>0</v>
      </c>
      <c r="M655" s="227" t="str">
        <f>IFERROR(Таблица64[[#This Row],[Общее кол-во шт]]*Таблица64[[#This Row],[Оптовая цена USD                       за 1шт]],"")</f>
        <v/>
      </c>
      <c r="N655" s="319"/>
    </row>
    <row r="656" spans="1:14" ht="22.5" customHeight="1">
      <c r="A656" s="307" t="s">
        <v>25246</v>
      </c>
      <c r="B656" s="313">
        <v>8806194039671</v>
      </c>
      <c r="C656" s="314" t="s">
        <v>26718</v>
      </c>
      <c r="D656" s="315" t="s">
        <v>26719</v>
      </c>
      <c r="E656" s="43">
        <v>18000</v>
      </c>
      <c r="F656" s="226">
        <v>0.48</v>
      </c>
      <c r="G656" s="316">
        <v>6</v>
      </c>
      <c r="H656" s="317">
        <f>Таблица64[[#This Row],[Розничная цена KRW]]*Таблица64[[#This Row],[Коэфициент стоимости]]</f>
        <v>8640</v>
      </c>
      <c r="I656" s="210" t="str">
        <f>IF($H$1="","Введите курс",Таблица64[[#This Row],[Оптовая цена KRW                       за 1шт]]/$H$1)</f>
        <v>Введите курс</v>
      </c>
      <c r="J656" s="318"/>
      <c r="K656" s="211">
        <f>Таблица64[[#This Row],[Заказ коробок ]]*Таблица64[[#This Row],[Кол-во шт в коробке]]</f>
        <v>0</v>
      </c>
      <c r="L656" s="212">
        <f>Таблица64[[#This Row],[Общее кол-во шт]]*Таблица64[[#This Row],[Оптовая цена KRW                       за 1шт]]</f>
        <v>0</v>
      </c>
      <c r="M656" s="227" t="str">
        <f>IFERROR(Таблица64[[#This Row],[Общее кол-во шт]]*Таблица64[[#This Row],[Оптовая цена USD                       за 1шт]],"")</f>
        <v/>
      </c>
      <c r="N656" s="319"/>
    </row>
    <row r="657" spans="1:14" ht="22.5" customHeight="1">
      <c r="A657" s="307" t="s">
        <v>25247</v>
      </c>
      <c r="B657" s="313">
        <v>8806194039695</v>
      </c>
      <c r="C657" s="314" t="s">
        <v>26720</v>
      </c>
      <c r="D657" s="315" t="s">
        <v>26721</v>
      </c>
      <c r="E657" s="43">
        <v>12000</v>
      </c>
      <c r="F657" s="226">
        <v>0.48</v>
      </c>
      <c r="G657" s="316">
        <v>6</v>
      </c>
      <c r="H657" s="317">
        <f>Таблица64[[#This Row],[Розничная цена KRW]]*Таблица64[[#This Row],[Коэфициент стоимости]]</f>
        <v>5760</v>
      </c>
      <c r="I657" s="210" t="str">
        <f>IF($H$1="","Введите курс",Таблица64[[#This Row],[Оптовая цена KRW                       за 1шт]]/$H$1)</f>
        <v>Введите курс</v>
      </c>
      <c r="J657" s="318"/>
      <c r="K657" s="211">
        <f>Таблица64[[#This Row],[Заказ коробок ]]*Таблица64[[#This Row],[Кол-во шт в коробке]]</f>
        <v>0</v>
      </c>
      <c r="L657" s="212">
        <f>Таблица64[[#This Row],[Общее кол-во шт]]*Таблица64[[#This Row],[Оптовая цена KRW                       за 1шт]]</f>
        <v>0</v>
      </c>
      <c r="M657" s="227" t="str">
        <f>IFERROR(Таблица64[[#This Row],[Общее кол-во шт]]*Таблица64[[#This Row],[Оптовая цена USD                       за 1шт]],"")</f>
        <v/>
      </c>
      <c r="N657" s="319"/>
    </row>
    <row r="658" spans="1:14" ht="22.5" customHeight="1">
      <c r="A658" s="307" t="s">
        <v>25248</v>
      </c>
      <c r="B658" s="313">
        <v>8806194010021</v>
      </c>
      <c r="C658" s="314" t="s">
        <v>25483</v>
      </c>
      <c r="D658" s="315" t="s">
        <v>25484</v>
      </c>
      <c r="E658" s="43">
        <v>9800</v>
      </c>
      <c r="F658" s="226">
        <v>0.48</v>
      </c>
      <c r="G658" s="316">
        <v>6</v>
      </c>
      <c r="H658" s="317">
        <f>Таблица64[[#This Row],[Розничная цена KRW]]*Таблица64[[#This Row],[Коэфициент стоимости]]</f>
        <v>4704</v>
      </c>
      <c r="I658" s="210" t="str">
        <f>IF($H$1="","Введите курс",Таблица64[[#This Row],[Оптовая цена KRW                       за 1шт]]/$H$1)</f>
        <v>Введите курс</v>
      </c>
      <c r="J658" s="318"/>
      <c r="K658" s="211">
        <f>Таблица64[[#This Row],[Заказ коробок ]]*Таблица64[[#This Row],[Кол-во шт в коробке]]</f>
        <v>0</v>
      </c>
      <c r="L658" s="212">
        <f>Таблица64[[#This Row],[Общее кол-во шт]]*Таблица64[[#This Row],[Оптовая цена KRW                       за 1шт]]</f>
        <v>0</v>
      </c>
      <c r="M658" s="227" t="str">
        <f>IFERROR(Таблица64[[#This Row],[Общее кол-во шт]]*Таблица64[[#This Row],[Оптовая цена USD                       за 1шт]],"")</f>
        <v/>
      </c>
      <c r="N658" s="319"/>
    </row>
    <row r="659" spans="1:14" ht="22.5" customHeight="1">
      <c r="A659" s="307" t="s">
        <v>25250</v>
      </c>
      <c r="B659" s="313">
        <v>8806358574765</v>
      </c>
      <c r="C659" s="314" t="s">
        <v>24430</v>
      </c>
      <c r="D659" s="315" t="s">
        <v>24431</v>
      </c>
      <c r="E659" s="43">
        <v>5900</v>
      </c>
      <c r="F659" s="226">
        <v>0.48</v>
      </c>
      <c r="G659" s="316">
        <v>12</v>
      </c>
      <c r="H659" s="317">
        <f>Таблица64[[#This Row],[Розничная цена KRW]]*Таблица64[[#This Row],[Коэфициент стоимости]]</f>
        <v>2832</v>
      </c>
      <c r="I659" s="210" t="str">
        <f>IF($H$1="","Введите курс",Таблица64[[#This Row],[Оптовая цена KRW                       за 1шт]]/$H$1)</f>
        <v>Введите курс</v>
      </c>
      <c r="J659" s="318"/>
      <c r="K659" s="211">
        <f>Таблица64[[#This Row],[Заказ коробок ]]*Таблица64[[#This Row],[Кол-во шт в коробке]]</f>
        <v>0</v>
      </c>
      <c r="L659" s="212">
        <f>Таблица64[[#This Row],[Общее кол-во шт]]*Таблица64[[#This Row],[Оптовая цена KRW                       за 1шт]]</f>
        <v>0</v>
      </c>
      <c r="M659" s="227" t="str">
        <f>IFERROR(Таблица64[[#This Row],[Общее кол-во шт]]*Таблица64[[#This Row],[Оптовая цена USD                       за 1шт]],"")</f>
        <v/>
      </c>
      <c r="N659" s="319"/>
    </row>
    <row r="660" spans="1:14" ht="22.5" customHeight="1">
      <c r="A660" s="307" t="s">
        <v>25252</v>
      </c>
      <c r="B660" s="313">
        <v>8806194004457</v>
      </c>
      <c r="C660" s="314" t="s">
        <v>24721</v>
      </c>
      <c r="D660" s="315" t="s">
        <v>24722</v>
      </c>
      <c r="E660" s="43">
        <v>1000</v>
      </c>
      <c r="F660" s="226">
        <v>0.48</v>
      </c>
      <c r="G660" s="316">
        <v>10</v>
      </c>
      <c r="H660" s="317">
        <f>Таблица64[[#This Row],[Розничная цена KRW]]*Таблица64[[#This Row],[Коэфициент стоимости]]</f>
        <v>480</v>
      </c>
      <c r="I660" s="210" t="str">
        <f>IF($H$1="","Введите курс",Таблица64[[#This Row],[Оптовая цена KRW                       за 1шт]]/$H$1)</f>
        <v>Введите курс</v>
      </c>
      <c r="J660" s="318"/>
      <c r="K660" s="211">
        <f>Таблица64[[#This Row],[Заказ коробок ]]*Таблица64[[#This Row],[Кол-во шт в коробке]]</f>
        <v>0</v>
      </c>
      <c r="L660" s="212">
        <f>Таблица64[[#This Row],[Общее кол-во шт]]*Таблица64[[#This Row],[Оптовая цена KRW                       за 1шт]]</f>
        <v>0</v>
      </c>
      <c r="M660" s="227" t="str">
        <f>IFERROR(Таблица64[[#This Row],[Общее кол-во шт]]*Таблица64[[#This Row],[Оптовая цена USD                       за 1шт]],"")</f>
        <v/>
      </c>
      <c r="N660" s="319"/>
    </row>
    <row r="661" spans="1:14" ht="22.5" customHeight="1">
      <c r="A661" s="307" t="s">
        <v>25254</v>
      </c>
      <c r="B661" s="313">
        <v>8806358571382</v>
      </c>
      <c r="C661" s="314" t="s">
        <v>24718</v>
      </c>
      <c r="D661" s="315" t="s">
        <v>24719</v>
      </c>
      <c r="E661" s="43">
        <v>1000</v>
      </c>
      <c r="F661" s="226">
        <v>0.48</v>
      </c>
      <c r="G661" s="316">
        <v>10</v>
      </c>
      <c r="H661" s="317">
        <f>Таблица64[[#This Row],[Розничная цена KRW]]*Таблица64[[#This Row],[Коэфициент стоимости]]</f>
        <v>480</v>
      </c>
      <c r="I661" s="210" t="str">
        <f>IF($H$1="","Введите курс",Таблица64[[#This Row],[Оптовая цена KRW                       за 1шт]]/$H$1)</f>
        <v>Введите курс</v>
      </c>
      <c r="J661" s="318"/>
      <c r="K661" s="211">
        <f>Таблица64[[#This Row],[Заказ коробок ]]*Таблица64[[#This Row],[Кол-во шт в коробке]]</f>
        <v>0</v>
      </c>
      <c r="L661" s="212">
        <f>Таблица64[[#This Row],[Общее кол-во шт]]*Таблица64[[#This Row],[Оптовая цена KRW                       за 1шт]]</f>
        <v>0</v>
      </c>
      <c r="M661" s="227" t="str">
        <f>IFERROR(Таблица64[[#This Row],[Общее кол-во шт]]*Таблица64[[#This Row],[Оптовая цена USD                       за 1шт]],"")</f>
        <v/>
      </c>
      <c r="N661" s="319"/>
    </row>
    <row r="662" spans="1:14" ht="22.5" customHeight="1">
      <c r="A662" s="307" t="s">
        <v>25256</v>
      </c>
      <c r="B662" s="313">
        <v>8806194038766</v>
      </c>
      <c r="C662" s="314" t="s">
        <v>25441</v>
      </c>
      <c r="D662" s="315" t="s">
        <v>25442</v>
      </c>
      <c r="E662" s="43">
        <v>24000</v>
      </c>
      <c r="F662" s="226">
        <v>0.48</v>
      </c>
      <c r="G662" s="316">
        <v>6</v>
      </c>
      <c r="H662" s="317">
        <f>Таблица64[[#This Row],[Розничная цена KRW]]*Таблица64[[#This Row],[Коэфициент стоимости]]</f>
        <v>11520</v>
      </c>
      <c r="I662" s="210" t="str">
        <f>IF($H$1="","Введите курс",Таблица64[[#This Row],[Оптовая цена KRW                       за 1шт]]/$H$1)</f>
        <v>Введите курс</v>
      </c>
      <c r="J662" s="318"/>
      <c r="K662" s="211">
        <f>Таблица64[[#This Row],[Заказ коробок ]]*Таблица64[[#This Row],[Кол-во шт в коробке]]</f>
        <v>0</v>
      </c>
      <c r="L662" s="212">
        <f>Таблица64[[#This Row],[Общее кол-во шт]]*Таблица64[[#This Row],[Оптовая цена KRW                       за 1шт]]</f>
        <v>0</v>
      </c>
      <c r="M662" s="227" t="str">
        <f>IFERROR(Таблица64[[#This Row],[Общее кол-во шт]]*Таблица64[[#This Row],[Оптовая цена USD                       за 1шт]],"")</f>
        <v/>
      </c>
      <c r="N662" s="319"/>
    </row>
    <row r="663" spans="1:14" ht="22.5" customHeight="1">
      <c r="A663" s="307" t="s">
        <v>25258</v>
      </c>
      <c r="B663" s="313">
        <v>8806194038773</v>
      </c>
      <c r="C663" s="314" t="s">
        <v>25439</v>
      </c>
      <c r="D663" s="315" t="s">
        <v>25440</v>
      </c>
      <c r="E663" s="43">
        <v>24000</v>
      </c>
      <c r="F663" s="226">
        <v>0.48</v>
      </c>
      <c r="G663" s="316">
        <v>6</v>
      </c>
      <c r="H663" s="317">
        <f>Таблица64[[#This Row],[Розничная цена KRW]]*Таблица64[[#This Row],[Коэфициент стоимости]]</f>
        <v>11520</v>
      </c>
      <c r="I663" s="210" t="str">
        <f>IF($H$1="","Введите курс",Таблица64[[#This Row],[Оптовая цена KRW                       за 1шт]]/$H$1)</f>
        <v>Введите курс</v>
      </c>
      <c r="J663" s="318"/>
      <c r="K663" s="211">
        <f>Таблица64[[#This Row],[Заказ коробок ]]*Таблица64[[#This Row],[Кол-во шт в коробке]]</f>
        <v>0</v>
      </c>
      <c r="L663" s="212">
        <f>Таблица64[[#This Row],[Общее кол-во шт]]*Таблица64[[#This Row],[Оптовая цена KRW                       за 1шт]]</f>
        <v>0</v>
      </c>
      <c r="M663" s="227" t="str">
        <f>IFERROR(Таблица64[[#This Row],[Общее кол-во шт]]*Таблица64[[#This Row],[Оптовая цена USD                       за 1шт]],"")</f>
        <v/>
      </c>
      <c r="N663" s="319"/>
    </row>
    <row r="664" spans="1:14" ht="22.5" customHeight="1">
      <c r="A664" s="307" t="s">
        <v>25260</v>
      </c>
      <c r="B664" s="313">
        <v>8806194038780</v>
      </c>
      <c r="C664" s="314" t="s">
        <v>25443</v>
      </c>
      <c r="D664" s="315" t="s">
        <v>25444</v>
      </c>
      <c r="E664" s="43">
        <v>30000</v>
      </c>
      <c r="F664" s="226">
        <v>0.48</v>
      </c>
      <c r="G664" s="316">
        <v>6</v>
      </c>
      <c r="H664" s="317">
        <f>Таблица64[[#This Row],[Розничная цена KRW]]*Таблица64[[#This Row],[Коэфициент стоимости]]</f>
        <v>14400</v>
      </c>
      <c r="I664" s="210" t="str">
        <f>IF($H$1="","Введите курс",Таблица64[[#This Row],[Оптовая цена KRW                       за 1шт]]/$H$1)</f>
        <v>Введите курс</v>
      </c>
      <c r="J664" s="318"/>
      <c r="K664" s="211">
        <f>Таблица64[[#This Row],[Заказ коробок ]]*Таблица64[[#This Row],[Кол-во шт в коробке]]</f>
        <v>0</v>
      </c>
      <c r="L664" s="212">
        <f>Таблица64[[#This Row],[Общее кол-во шт]]*Таблица64[[#This Row],[Оптовая цена KRW                       за 1шт]]</f>
        <v>0</v>
      </c>
      <c r="M664" s="227" t="str">
        <f>IFERROR(Таблица64[[#This Row],[Общее кол-во шт]]*Таблица64[[#This Row],[Оптовая цена USD                       за 1шт]],"")</f>
        <v/>
      </c>
      <c r="N664" s="319"/>
    </row>
    <row r="665" spans="1:14" ht="22.5" customHeight="1">
      <c r="A665" s="307" t="s">
        <v>25262</v>
      </c>
      <c r="B665" s="313">
        <v>8806194038797</v>
      </c>
      <c r="C665" s="314" t="s">
        <v>25445</v>
      </c>
      <c r="D665" s="315" t="s">
        <v>25446</v>
      </c>
      <c r="E665" s="43">
        <v>28000</v>
      </c>
      <c r="F665" s="226">
        <v>0.48</v>
      </c>
      <c r="G665" s="316">
        <v>6</v>
      </c>
      <c r="H665" s="317">
        <f>Таблица64[[#This Row],[Розничная цена KRW]]*Таблица64[[#This Row],[Коэфициент стоимости]]</f>
        <v>13440</v>
      </c>
      <c r="I665" s="210" t="str">
        <f>IF($H$1="","Введите курс",Таблица64[[#This Row],[Оптовая цена KRW                       за 1шт]]/$H$1)</f>
        <v>Введите курс</v>
      </c>
      <c r="J665" s="318"/>
      <c r="K665" s="211">
        <f>Таблица64[[#This Row],[Заказ коробок ]]*Таблица64[[#This Row],[Кол-во шт в коробке]]</f>
        <v>0</v>
      </c>
      <c r="L665" s="212">
        <f>Таблица64[[#This Row],[Общее кол-во шт]]*Таблица64[[#This Row],[Оптовая цена KRW                       за 1шт]]</f>
        <v>0</v>
      </c>
      <c r="M665" s="227" t="str">
        <f>IFERROR(Таблица64[[#This Row],[Общее кол-во шт]]*Таблица64[[#This Row],[Оптовая цена USD                       за 1шт]],"")</f>
        <v/>
      </c>
      <c r="N665" s="319"/>
    </row>
    <row r="666" spans="1:14" ht="22.5" customHeight="1">
      <c r="A666" s="307" t="s">
        <v>25265</v>
      </c>
      <c r="B666" s="313">
        <v>8806194050041</v>
      </c>
      <c r="C666" s="314" t="s">
        <v>25449</v>
      </c>
      <c r="D666" s="315" t="s">
        <v>25450</v>
      </c>
      <c r="E666" s="43">
        <v>12000</v>
      </c>
      <c r="F666" s="226">
        <v>0.48</v>
      </c>
      <c r="G666" s="316">
        <v>6</v>
      </c>
      <c r="H666" s="317">
        <f>Таблица64[[#This Row],[Розничная цена KRW]]*Таблица64[[#This Row],[Коэфициент стоимости]]</f>
        <v>5760</v>
      </c>
      <c r="I666" s="210" t="str">
        <f>IF($H$1="","Введите курс",Таблица64[[#This Row],[Оптовая цена KRW                       за 1шт]]/$H$1)</f>
        <v>Введите курс</v>
      </c>
      <c r="J666" s="318"/>
      <c r="K666" s="211">
        <f>Таблица64[[#This Row],[Заказ коробок ]]*Таблица64[[#This Row],[Кол-во шт в коробке]]</f>
        <v>0</v>
      </c>
      <c r="L666" s="212">
        <f>Таблица64[[#This Row],[Общее кол-во шт]]*Таблица64[[#This Row],[Оптовая цена KRW                       за 1шт]]</f>
        <v>0</v>
      </c>
      <c r="M666" s="227" t="str">
        <f>IFERROR(Таблица64[[#This Row],[Общее кол-во шт]]*Таблица64[[#This Row],[Оптовая цена USD                       за 1шт]],"")</f>
        <v/>
      </c>
      <c r="N666" s="319"/>
    </row>
    <row r="667" spans="1:14" ht="22.5" customHeight="1">
      <c r="A667" s="307" t="s">
        <v>25266</v>
      </c>
      <c r="B667" s="313">
        <v>8806194050034</v>
      </c>
      <c r="C667" s="314" t="s">
        <v>26722</v>
      </c>
      <c r="D667" s="315" t="s">
        <v>26723</v>
      </c>
      <c r="E667" s="43">
        <v>26000</v>
      </c>
      <c r="F667" s="226">
        <v>0.48</v>
      </c>
      <c r="G667" s="316">
        <v>6</v>
      </c>
      <c r="H667" s="317">
        <f>Таблица64[[#This Row],[Розничная цена KRW]]*Таблица64[[#This Row],[Коэфициент стоимости]]</f>
        <v>12480</v>
      </c>
      <c r="I667" s="210" t="str">
        <f>IF($H$1="","Введите курс",Таблица64[[#This Row],[Оптовая цена KRW                       за 1шт]]/$H$1)</f>
        <v>Введите курс</v>
      </c>
      <c r="J667" s="318"/>
      <c r="K667" s="211">
        <f>Таблица64[[#This Row],[Заказ коробок ]]*Таблица64[[#This Row],[Кол-во шт в коробке]]</f>
        <v>0</v>
      </c>
      <c r="L667" s="212">
        <f>Таблица64[[#This Row],[Общее кол-во шт]]*Таблица64[[#This Row],[Оптовая цена KRW                       за 1шт]]</f>
        <v>0</v>
      </c>
      <c r="M667" s="227" t="str">
        <f>IFERROR(Таблица64[[#This Row],[Общее кол-во шт]]*Таблица64[[#This Row],[Оптовая цена USD                       за 1шт]],"")</f>
        <v/>
      </c>
      <c r="N667" s="319"/>
    </row>
    <row r="668" spans="1:14" ht="22.5" customHeight="1">
      <c r="A668" s="307" t="s">
        <v>25269</v>
      </c>
      <c r="B668" s="313">
        <v>8806194050058</v>
      </c>
      <c r="C668" s="314" t="s">
        <v>25447</v>
      </c>
      <c r="D668" s="315" t="s">
        <v>25448</v>
      </c>
      <c r="E668" s="43">
        <v>15000</v>
      </c>
      <c r="F668" s="226">
        <v>0.48</v>
      </c>
      <c r="G668" s="316">
        <v>6</v>
      </c>
      <c r="H668" s="317">
        <f>Таблица64[[#This Row],[Розничная цена KRW]]*Таблица64[[#This Row],[Коэфициент стоимости]]</f>
        <v>7200</v>
      </c>
      <c r="I668" s="210" t="str">
        <f>IF($H$1="","Введите курс",Таблица64[[#This Row],[Оптовая цена KRW                       за 1шт]]/$H$1)</f>
        <v>Введите курс</v>
      </c>
      <c r="J668" s="318"/>
      <c r="K668" s="211">
        <f>Таблица64[[#This Row],[Заказ коробок ]]*Таблица64[[#This Row],[Кол-во шт в коробке]]</f>
        <v>0</v>
      </c>
      <c r="L668" s="212">
        <f>Таблица64[[#This Row],[Общее кол-во шт]]*Таблица64[[#This Row],[Оптовая цена KRW                       за 1шт]]</f>
        <v>0</v>
      </c>
      <c r="M668" s="227" t="str">
        <f>IFERROR(Таблица64[[#This Row],[Общее кол-во шт]]*Таблица64[[#This Row],[Оптовая цена USD                       за 1шт]],"")</f>
        <v/>
      </c>
      <c r="N668" s="319"/>
    </row>
    <row r="669" spans="1:14" ht="22.5" customHeight="1">
      <c r="A669" s="307" t="s">
        <v>25272</v>
      </c>
      <c r="B669" s="313">
        <v>8806194050065</v>
      </c>
      <c r="C669" s="314" t="s">
        <v>26724</v>
      </c>
      <c r="D669" s="315" t="s">
        <v>26725</v>
      </c>
      <c r="E669" s="43">
        <v>19000</v>
      </c>
      <c r="F669" s="226">
        <v>0.48</v>
      </c>
      <c r="G669" s="316">
        <v>6</v>
      </c>
      <c r="H669" s="317">
        <f>Таблица64[[#This Row],[Розничная цена KRW]]*Таблица64[[#This Row],[Коэфициент стоимости]]</f>
        <v>9120</v>
      </c>
      <c r="I669" s="210" t="str">
        <f>IF($H$1="","Введите курс",Таблица64[[#This Row],[Оптовая цена KRW                       за 1шт]]/$H$1)</f>
        <v>Введите курс</v>
      </c>
      <c r="J669" s="318"/>
      <c r="K669" s="211">
        <f>Таблица64[[#This Row],[Заказ коробок ]]*Таблица64[[#This Row],[Кол-во шт в коробке]]</f>
        <v>0</v>
      </c>
      <c r="L669" s="212">
        <f>Таблица64[[#This Row],[Общее кол-во шт]]*Таблица64[[#This Row],[Оптовая цена KRW                       за 1шт]]</f>
        <v>0</v>
      </c>
      <c r="M669" s="227" t="str">
        <f>IFERROR(Таблица64[[#This Row],[Общее кол-во шт]]*Таблица64[[#This Row],[Оптовая цена USD                       за 1шт]],"")</f>
        <v/>
      </c>
      <c r="N669" s="319"/>
    </row>
    <row r="670" spans="1:14" ht="22.5" customHeight="1">
      <c r="A670" s="307" t="s">
        <v>25275</v>
      </c>
      <c r="B670" s="313">
        <v>8806194050089</v>
      </c>
      <c r="C670" s="314" t="s">
        <v>25437</v>
      </c>
      <c r="D670" s="315" t="s">
        <v>25438</v>
      </c>
      <c r="E670" s="43">
        <v>48000</v>
      </c>
      <c r="F670" s="226">
        <v>0.48</v>
      </c>
      <c r="G670" s="316">
        <v>6</v>
      </c>
      <c r="H670" s="317">
        <f>Таблица64[[#This Row],[Розничная цена KRW]]*Таблица64[[#This Row],[Коэфициент стоимости]]</f>
        <v>23040</v>
      </c>
      <c r="I670" s="210" t="str">
        <f>IF($H$1="","Введите курс",Таблица64[[#This Row],[Оптовая цена KRW                       за 1шт]]/$H$1)</f>
        <v>Введите курс</v>
      </c>
      <c r="J670" s="318"/>
      <c r="K670" s="211">
        <f>Таблица64[[#This Row],[Заказ коробок ]]*Таблица64[[#This Row],[Кол-во шт в коробке]]</f>
        <v>0</v>
      </c>
      <c r="L670" s="212">
        <f>Таблица64[[#This Row],[Общее кол-во шт]]*Таблица64[[#This Row],[Оптовая цена KRW                       за 1шт]]</f>
        <v>0</v>
      </c>
      <c r="M670" s="227" t="str">
        <f>IFERROR(Таблица64[[#This Row],[Общее кол-во шт]]*Таблица64[[#This Row],[Оптовая цена USD                       за 1шт]],"")</f>
        <v/>
      </c>
      <c r="N670" s="319"/>
    </row>
    <row r="671" spans="1:14" ht="22.5" customHeight="1">
      <c r="A671" s="307" t="s">
        <v>25277</v>
      </c>
      <c r="B671" s="313">
        <v>8806194038933</v>
      </c>
      <c r="C671" s="314" t="s">
        <v>25480</v>
      </c>
      <c r="D671" s="315" t="s">
        <v>25481</v>
      </c>
      <c r="E671" s="43">
        <v>9500</v>
      </c>
      <c r="F671" s="226">
        <v>0.48</v>
      </c>
      <c r="G671" s="316">
        <v>6</v>
      </c>
      <c r="H671" s="317">
        <f>Таблица64[[#This Row],[Розничная цена KRW]]*Таблица64[[#This Row],[Коэфициент стоимости]]</f>
        <v>4560</v>
      </c>
      <c r="I671" s="210" t="str">
        <f>IF($H$1="","Введите курс",Таблица64[[#This Row],[Оптовая цена KRW                       за 1шт]]/$H$1)</f>
        <v>Введите курс</v>
      </c>
      <c r="J671" s="318"/>
      <c r="K671" s="211">
        <f>Таблица64[[#This Row],[Заказ коробок ]]*Таблица64[[#This Row],[Кол-во шт в коробке]]</f>
        <v>0</v>
      </c>
      <c r="L671" s="212">
        <f>Таблица64[[#This Row],[Общее кол-во шт]]*Таблица64[[#This Row],[Оптовая цена KRW                       за 1шт]]</f>
        <v>0</v>
      </c>
      <c r="M671" s="227" t="str">
        <f>IFERROR(Таблица64[[#This Row],[Общее кол-во шт]]*Таблица64[[#This Row],[Оптовая цена USD                       за 1шт]],"")</f>
        <v/>
      </c>
      <c r="N671" s="319"/>
    </row>
    <row r="672" spans="1:14" ht="22.5" customHeight="1">
      <c r="A672" s="307" t="s">
        <v>25280</v>
      </c>
      <c r="B672" s="313">
        <v>8806194038377</v>
      </c>
      <c r="C672" s="314" t="s">
        <v>25336</v>
      </c>
      <c r="D672" s="315" t="s">
        <v>26726</v>
      </c>
      <c r="E672" s="43">
        <v>12000</v>
      </c>
      <c r="F672" s="226">
        <v>0.48</v>
      </c>
      <c r="G672" s="316">
        <v>6</v>
      </c>
      <c r="H672" s="317">
        <f>Таблица64[[#This Row],[Розничная цена KRW]]*Таблица64[[#This Row],[Коэфициент стоимости]]</f>
        <v>5760</v>
      </c>
      <c r="I672" s="210" t="str">
        <f>IF($H$1="","Введите курс",Таблица64[[#This Row],[Оптовая цена KRW                       за 1шт]]/$H$1)</f>
        <v>Введите курс</v>
      </c>
      <c r="J672" s="318"/>
      <c r="K672" s="211">
        <f>Таблица64[[#This Row],[Заказ коробок ]]*Таблица64[[#This Row],[Кол-во шт в коробке]]</f>
        <v>0</v>
      </c>
      <c r="L672" s="212">
        <f>Таблица64[[#This Row],[Общее кол-во шт]]*Таблица64[[#This Row],[Оптовая цена KRW                       за 1шт]]</f>
        <v>0</v>
      </c>
      <c r="M672" s="227" t="str">
        <f>IFERROR(Таблица64[[#This Row],[Общее кол-во шт]]*Таблица64[[#This Row],[Оптовая цена USD                       за 1шт]],"")</f>
        <v/>
      </c>
      <c r="N672" s="319"/>
    </row>
    <row r="673" spans="1:14" ht="22.5" customHeight="1">
      <c r="A673" s="307" t="s">
        <v>25281</v>
      </c>
      <c r="B673" s="313">
        <v>8806194038742</v>
      </c>
      <c r="C673" s="314" t="s">
        <v>25344</v>
      </c>
      <c r="D673" s="315" t="s">
        <v>26727</v>
      </c>
      <c r="E673" s="43">
        <v>18000</v>
      </c>
      <c r="F673" s="226">
        <v>0.48</v>
      </c>
      <c r="G673" s="316">
        <v>6</v>
      </c>
      <c r="H673" s="317">
        <f>Таблица64[[#This Row],[Розничная цена KRW]]*Таблица64[[#This Row],[Коэфициент стоимости]]</f>
        <v>8640</v>
      </c>
      <c r="I673" s="210" t="str">
        <f>IF($H$1="","Введите курс",Таблица64[[#This Row],[Оптовая цена KRW                       за 1шт]]/$H$1)</f>
        <v>Введите курс</v>
      </c>
      <c r="J673" s="318"/>
      <c r="K673" s="211">
        <f>Таблица64[[#This Row],[Заказ коробок ]]*Таблица64[[#This Row],[Кол-во шт в коробке]]</f>
        <v>0</v>
      </c>
      <c r="L673" s="212">
        <f>Таблица64[[#This Row],[Общее кол-во шт]]*Таблица64[[#This Row],[Оптовая цена KRW                       за 1шт]]</f>
        <v>0</v>
      </c>
      <c r="M673" s="227" t="str">
        <f>IFERROR(Таблица64[[#This Row],[Общее кол-во шт]]*Таблица64[[#This Row],[Оптовая цена USD                       за 1шт]],"")</f>
        <v/>
      </c>
      <c r="N673" s="319"/>
    </row>
    <row r="674" spans="1:14" ht="22.5" customHeight="1">
      <c r="A674" s="307" t="s">
        <v>25283</v>
      </c>
      <c r="B674" s="313">
        <v>8806194038759</v>
      </c>
      <c r="C674" s="314" t="s">
        <v>25348</v>
      </c>
      <c r="D674" s="315" t="s">
        <v>26728</v>
      </c>
      <c r="E674" s="43">
        <v>18000</v>
      </c>
      <c r="F674" s="226">
        <v>0.48</v>
      </c>
      <c r="G674" s="316">
        <v>6</v>
      </c>
      <c r="H674" s="317">
        <f>Таблица64[[#This Row],[Розничная цена KRW]]*Таблица64[[#This Row],[Коэфициент стоимости]]</f>
        <v>8640</v>
      </c>
      <c r="I674" s="210" t="str">
        <f>IF($H$1="","Введите курс",Таблица64[[#This Row],[Оптовая цена KRW                       за 1шт]]/$H$1)</f>
        <v>Введите курс</v>
      </c>
      <c r="J674" s="318"/>
      <c r="K674" s="211">
        <f>Таблица64[[#This Row],[Заказ коробок ]]*Таблица64[[#This Row],[Кол-во шт в коробке]]</f>
        <v>0</v>
      </c>
      <c r="L674" s="212">
        <f>Таблица64[[#This Row],[Общее кол-во шт]]*Таблица64[[#This Row],[Оптовая цена KRW                       за 1шт]]</f>
        <v>0</v>
      </c>
      <c r="M674" s="227" t="str">
        <f>IFERROR(Таблица64[[#This Row],[Общее кол-во шт]]*Таблица64[[#This Row],[Оптовая цена USD                       за 1шт]],"")</f>
        <v/>
      </c>
      <c r="N674" s="319"/>
    </row>
    <row r="675" spans="1:14" ht="22.5" customHeight="1">
      <c r="A675" s="307" t="s">
        <v>25285</v>
      </c>
      <c r="B675" s="313">
        <v>8806194045849</v>
      </c>
      <c r="C675" s="314" t="s">
        <v>24388</v>
      </c>
      <c r="D675" s="315" t="s">
        <v>24389</v>
      </c>
      <c r="E675" s="43">
        <v>13200</v>
      </c>
      <c r="F675" s="226">
        <v>0.48</v>
      </c>
      <c r="G675" s="316">
        <v>6</v>
      </c>
      <c r="H675" s="317">
        <f>Таблица64[[#This Row],[Розничная цена KRW]]*Таблица64[[#This Row],[Коэфициент стоимости]]</f>
        <v>6336</v>
      </c>
      <c r="I675" s="210" t="str">
        <f>IF($H$1="","Введите курс",Таблица64[[#This Row],[Оптовая цена KRW                       за 1шт]]/$H$1)</f>
        <v>Введите курс</v>
      </c>
      <c r="J675" s="318"/>
      <c r="K675" s="211">
        <f>Таблица64[[#This Row],[Заказ коробок ]]*Таблица64[[#This Row],[Кол-во шт в коробке]]</f>
        <v>0</v>
      </c>
      <c r="L675" s="212">
        <f>Таблица64[[#This Row],[Общее кол-во шт]]*Таблица64[[#This Row],[Оптовая цена KRW                       за 1шт]]</f>
        <v>0</v>
      </c>
      <c r="M675" s="227" t="str">
        <f>IFERROR(Таблица64[[#This Row],[Общее кол-во шт]]*Таблица64[[#This Row],[Оптовая цена USD                       за 1шт]],"")</f>
        <v/>
      </c>
      <c r="N675" s="319"/>
    </row>
    <row r="676" spans="1:14" ht="22.5" customHeight="1">
      <c r="A676" s="307" t="s">
        <v>25287</v>
      </c>
      <c r="B676" s="313">
        <v>8806194039619</v>
      </c>
      <c r="C676" s="314" t="s">
        <v>24844</v>
      </c>
      <c r="D676" s="315" t="s">
        <v>24845</v>
      </c>
      <c r="E676" s="43">
        <v>11900</v>
      </c>
      <c r="F676" s="226">
        <v>0.48</v>
      </c>
      <c r="G676" s="316">
        <v>6</v>
      </c>
      <c r="H676" s="317">
        <f>Таблица64[[#This Row],[Розничная цена KRW]]*Таблица64[[#This Row],[Коэфициент стоимости]]</f>
        <v>5712</v>
      </c>
      <c r="I676" s="210" t="str">
        <f>IF($H$1="","Введите курс",Таблица64[[#This Row],[Оптовая цена KRW                       за 1шт]]/$H$1)</f>
        <v>Введите курс</v>
      </c>
      <c r="J676" s="318"/>
      <c r="K676" s="211">
        <f>Таблица64[[#This Row],[Заказ коробок ]]*Таблица64[[#This Row],[Кол-во шт в коробке]]</f>
        <v>0</v>
      </c>
      <c r="L676" s="212">
        <f>Таблица64[[#This Row],[Общее кол-во шт]]*Таблица64[[#This Row],[Оптовая цена KRW                       за 1шт]]</f>
        <v>0</v>
      </c>
      <c r="M676" s="227" t="str">
        <f>IFERROR(Таблица64[[#This Row],[Общее кол-во шт]]*Таблица64[[#This Row],[Оптовая цена USD                       за 1шт]],"")</f>
        <v/>
      </c>
      <c r="N676" s="319"/>
    </row>
    <row r="677" spans="1:14" ht="22.5" customHeight="1">
      <c r="A677" s="307" t="s">
        <v>25290</v>
      </c>
      <c r="B677" s="313">
        <v>8806358522896</v>
      </c>
      <c r="C677" s="314" t="s">
        <v>23981</v>
      </c>
      <c r="D677" s="315" t="s">
        <v>23982</v>
      </c>
      <c r="E677" s="43">
        <v>9900</v>
      </c>
      <c r="F677" s="226">
        <v>0.48</v>
      </c>
      <c r="G677" s="316">
        <v>36</v>
      </c>
      <c r="H677" s="317">
        <f>Таблица64[[#This Row],[Розничная цена KRW]]*Таблица64[[#This Row],[Коэфициент стоимости]]</f>
        <v>4752</v>
      </c>
      <c r="I677" s="210" t="str">
        <f>IF($H$1="","Введите курс",Таблица64[[#This Row],[Оптовая цена KRW                       за 1шт]]/$H$1)</f>
        <v>Введите курс</v>
      </c>
      <c r="J677" s="318"/>
      <c r="K677" s="211">
        <f>Таблица64[[#This Row],[Заказ коробок ]]*Таблица64[[#This Row],[Кол-во шт в коробке]]</f>
        <v>0</v>
      </c>
      <c r="L677" s="212">
        <f>Таблица64[[#This Row],[Общее кол-во шт]]*Таблица64[[#This Row],[Оптовая цена KRW                       за 1шт]]</f>
        <v>0</v>
      </c>
      <c r="M677" s="227" t="str">
        <f>IFERROR(Таблица64[[#This Row],[Общее кол-во шт]]*Таблица64[[#This Row],[Оптовая цена USD                       за 1шт]],"")</f>
        <v/>
      </c>
      <c r="N677" s="319"/>
    </row>
    <row r="678" spans="1:14" ht="22.5" customHeight="1">
      <c r="A678" s="307" t="s">
        <v>25293</v>
      </c>
      <c r="B678" s="313">
        <v>8806194050195</v>
      </c>
      <c r="C678" s="314" t="s">
        <v>25410</v>
      </c>
      <c r="D678" s="315" t="s">
        <v>25411</v>
      </c>
      <c r="E678" s="43">
        <v>4500</v>
      </c>
      <c r="F678" s="226">
        <v>0.48</v>
      </c>
      <c r="G678" s="316">
        <v>6</v>
      </c>
      <c r="H678" s="317">
        <f>Таблица64[[#This Row],[Розничная цена KRW]]*Таблица64[[#This Row],[Коэфициент стоимости]]</f>
        <v>2160</v>
      </c>
      <c r="I678" s="210" t="str">
        <f>IF($H$1="","Введите курс",Таблица64[[#This Row],[Оптовая цена KRW                       за 1шт]]/$H$1)</f>
        <v>Введите курс</v>
      </c>
      <c r="J678" s="318"/>
      <c r="K678" s="211">
        <f>Таблица64[[#This Row],[Заказ коробок ]]*Таблица64[[#This Row],[Кол-во шт в коробке]]</f>
        <v>0</v>
      </c>
      <c r="L678" s="212">
        <f>Таблица64[[#This Row],[Общее кол-во шт]]*Таблица64[[#This Row],[Оптовая цена KRW                       за 1шт]]</f>
        <v>0</v>
      </c>
      <c r="M678" s="227" t="str">
        <f>IFERROR(Таблица64[[#This Row],[Общее кол-во шт]]*Таблица64[[#This Row],[Оптовая цена USD                       за 1шт]],"")</f>
        <v/>
      </c>
      <c r="N678" s="319"/>
    </row>
    <row r="679" spans="1:14" ht="22.5" customHeight="1">
      <c r="A679" s="307" t="s">
        <v>25296</v>
      </c>
      <c r="B679" s="313">
        <v>8806194050218</v>
      </c>
      <c r="C679" s="314" t="s">
        <v>25404</v>
      </c>
      <c r="D679" s="315" t="s">
        <v>25405</v>
      </c>
      <c r="E679" s="43">
        <v>4500</v>
      </c>
      <c r="F679" s="226">
        <v>0.48</v>
      </c>
      <c r="G679" s="316">
        <v>6</v>
      </c>
      <c r="H679" s="317">
        <f>Таблица64[[#This Row],[Розничная цена KRW]]*Таблица64[[#This Row],[Коэфициент стоимости]]</f>
        <v>2160</v>
      </c>
      <c r="I679" s="210" t="str">
        <f>IF($H$1="","Введите курс",Таблица64[[#This Row],[Оптовая цена KRW                       за 1шт]]/$H$1)</f>
        <v>Введите курс</v>
      </c>
      <c r="J679" s="318"/>
      <c r="K679" s="211">
        <f>Таблица64[[#This Row],[Заказ коробок ]]*Таблица64[[#This Row],[Кол-во шт в коробке]]</f>
        <v>0</v>
      </c>
      <c r="L679" s="212">
        <f>Таблица64[[#This Row],[Общее кол-во шт]]*Таблица64[[#This Row],[Оптовая цена KRW                       за 1шт]]</f>
        <v>0</v>
      </c>
      <c r="M679" s="227" t="str">
        <f>IFERROR(Таблица64[[#This Row],[Общее кол-во шт]]*Таблица64[[#This Row],[Оптовая цена USD                       за 1шт]],"")</f>
        <v/>
      </c>
      <c r="N679" s="319"/>
    </row>
    <row r="680" spans="1:14" ht="22.5" customHeight="1">
      <c r="A680" s="307" t="s">
        <v>25297</v>
      </c>
      <c r="B680" s="313">
        <v>8806194050225</v>
      </c>
      <c r="C680" s="314" t="s">
        <v>25406</v>
      </c>
      <c r="D680" s="315" t="s">
        <v>25407</v>
      </c>
      <c r="E680" s="43">
        <v>4500</v>
      </c>
      <c r="F680" s="226">
        <v>0.48</v>
      </c>
      <c r="G680" s="316">
        <v>6</v>
      </c>
      <c r="H680" s="317">
        <f>Таблица64[[#This Row],[Розничная цена KRW]]*Таблица64[[#This Row],[Коэфициент стоимости]]</f>
        <v>2160</v>
      </c>
      <c r="I680" s="210" t="str">
        <f>IF($H$1="","Введите курс",Таблица64[[#This Row],[Оптовая цена KRW                       за 1шт]]/$H$1)</f>
        <v>Введите курс</v>
      </c>
      <c r="J680" s="318"/>
      <c r="K680" s="211">
        <f>Таблица64[[#This Row],[Заказ коробок ]]*Таблица64[[#This Row],[Кол-во шт в коробке]]</f>
        <v>0</v>
      </c>
      <c r="L680" s="212">
        <f>Таблица64[[#This Row],[Общее кол-во шт]]*Таблица64[[#This Row],[Оптовая цена KRW                       за 1шт]]</f>
        <v>0</v>
      </c>
      <c r="M680" s="227" t="str">
        <f>IFERROR(Таблица64[[#This Row],[Общее кол-во шт]]*Таблица64[[#This Row],[Оптовая цена USD                       за 1шт]],"")</f>
        <v/>
      </c>
      <c r="N680" s="319"/>
    </row>
    <row r="681" spans="1:14" ht="22.5" customHeight="1">
      <c r="A681" s="307" t="s">
        <v>25299</v>
      </c>
      <c r="B681" s="313">
        <v>8806194039770</v>
      </c>
      <c r="C681" s="314" t="s">
        <v>24725</v>
      </c>
      <c r="D681" s="315" t="s">
        <v>26729</v>
      </c>
      <c r="E681" s="43">
        <v>5900</v>
      </c>
      <c r="F681" s="226">
        <v>0.48</v>
      </c>
      <c r="G681" s="316">
        <v>6</v>
      </c>
      <c r="H681" s="317">
        <f>Таблица64[[#This Row],[Розничная цена KRW]]*Таблица64[[#This Row],[Коэфициент стоимости]]</f>
        <v>2832</v>
      </c>
      <c r="I681" s="210" t="str">
        <f>IF($H$1="","Введите курс",Таблица64[[#This Row],[Оптовая цена KRW                       за 1шт]]/$H$1)</f>
        <v>Введите курс</v>
      </c>
      <c r="J681" s="318"/>
      <c r="K681" s="211">
        <f>Таблица64[[#This Row],[Заказ коробок ]]*Таблица64[[#This Row],[Кол-во шт в коробке]]</f>
        <v>0</v>
      </c>
      <c r="L681" s="212">
        <f>Таблица64[[#This Row],[Общее кол-во шт]]*Таблица64[[#This Row],[Оптовая цена KRW                       за 1шт]]</f>
        <v>0</v>
      </c>
      <c r="M681" s="227" t="str">
        <f>IFERROR(Таблица64[[#This Row],[Общее кол-во шт]]*Таблица64[[#This Row],[Оптовая цена USD                       за 1шт]],"")</f>
        <v/>
      </c>
      <c r="N681" s="319"/>
    </row>
    <row r="682" spans="1:14" ht="22.5" customHeight="1">
      <c r="A682" s="307" t="s">
        <v>25300</v>
      </c>
      <c r="B682" s="313">
        <v>8806194039794</v>
      </c>
      <c r="C682" s="314" t="s">
        <v>24977</v>
      </c>
      <c r="D682" s="315" t="s">
        <v>24978</v>
      </c>
      <c r="E682" s="43">
        <v>5900</v>
      </c>
      <c r="F682" s="226">
        <v>0.48</v>
      </c>
      <c r="G682" s="316">
        <v>6</v>
      </c>
      <c r="H682" s="317">
        <f>Таблица64[[#This Row],[Розничная цена KRW]]*Таблица64[[#This Row],[Коэфициент стоимости]]</f>
        <v>2832</v>
      </c>
      <c r="I682" s="210" t="str">
        <f>IF($H$1="","Введите курс",Таблица64[[#This Row],[Оптовая цена KRW                       за 1шт]]/$H$1)</f>
        <v>Введите курс</v>
      </c>
      <c r="J682" s="318"/>
      <c r="K682" s="211">
        <f>Таблица64[[#This Row],[Заказ коробок ]]*Таблица64[[#This Row],[Кол-во шт в коробке]]</f>
        <v>0</v>
      </c>
      <c r="L682" s="212">
        <f>Таблица64[[#This Row],[Общее кол-во шт]]*Таблица64[[#This Row],[Оптовая цена KRW                       за 1шт]]</f>
        <v>0</v>
      </c>
      <c r="M682" s="227" t="str">
        <f>IFERROR(Таблица64[[#This Row],[Общее кол-во шт]]*Таблица64[[#This Row],[Оптовая цена USD                       за 1шт]],"")</f>
        <v/>
      </c>
      <c r="N682" s="319"/>
    </row>
    <row r="683" spans="1:14" ht="22.5" customHeight="1">
      <c r="A683" s="307" t="s">
        <v>25301</v>
      </c>
      <c r="B683" s="313">
        <v>8806194050775</v>
      </c>
      <c r="C683" s="314" t="s">
        <v>26730</v>
      </c>
      <c r="D683" s="315" t="s">
        <v>26731</v>
      </c>
      <c r="E683" s="43">
        <v>32000</v>
      </c>
      <c r="F683" s="226">
        <v>0.48</v>
      </c>
      <c r="G683" s="316">
        <v>6</v>
      </c>
      <c r="H683" s="317">
        <f>Таблица64[[#This Row],[Розничная цена KRW]]*Таблица64[[#This Row],[Коэфициент стоимости]]</f>
        <v>15360</v>
      </c>
      <c r="I683" s="210" t="str">
        <f>IF($H$1="","Введите курс",Таблица64[[#This Row],[Оптовая цена KRW                       за 1шт]]/$H$1)</f>
        <v>Введите курс</v>
      </c>
      <c r="J683" s="318"/>
      <c r="K683" s="211">
        <f>Таблица64[[#This Row],[Заказ коробок ]]*Таблица64[[#This Row],[Кол-во шт в коробке]]</f>
        <v>0</v>
      </c>
      <c r="L683" s="212">
        <f>Таблица64[[#This Row],[Общее кол-во шт]]*Таблица64[[#This Row],[Оптовая цена KRW                       за 1шт]]</f>
        <v>0</v>
      </c>
      <c r="M683" s="227" t="str">
        <f>IFERROR(Таблица64[[#This Row],[Общее кол-во шт]]*Таблица64[[#This Row],[Оптовая цена USD                       за 1шт]],"")</f>
        <v/>
      </c>
      <c r="N683" s="319"/>
    </row>
    <row r="684" spans="1:14" ht="22.5" customHeight="1">
      <c r="A684" s="307" t="s">
        <v>25302</v>
      </c>
      <c r="B684" s="313">
        <v>8806194050782</v>
      </c>
      <c r="C684" s="314" t="s">
        <v>26732</v>
      </c>
      <c r="D684" s="315" t="s">
        <v>26733</v>
      </c>
      <c r="E684" s="43">
        <v>32000</v>
      </c>
      <c r="F684" s="226">
        <v>0.48</v>
      </c>
      <c r="G684" s="316">
        <v>6</v>
      </c>
      <c r="H684" s="317">
        <f>Таблица64[[#This Row],[Розничная цена KRW]]*Таблица64[[#This Row],[Коэфициент стоимости]]</f>
        <v>15360</v>
      </c>
      <c r="I684" s="210" t="str">
        <f>IF($H$1="","Введите курс",Таблица64[[#This Row],[Оптовая цена KRW                       за 1шт]]/$H$1)</f>
        <v>Введите курс</v>
      </c>
      <c r="J684" s="318"/>
      <c r="K684" s="211">
        <f>Таблица64[[#This Row],[Заказ коробок ]]*Таблица64[[#This Row],[Кол-во шт в коробке]]</f>
        <v>0</v>
      </c>
      <c r="L684" s="212">
        <f>Таблица64[[#This Row],[Общее кол-во шт]]*Таблица64[[#This Row],[Оптовая цена KRW                       за 1шт]]</f>
        <v>0</v>
      </c>
      <c r="M684" s="227" t="str">
        <f>IFERROR(Таблица64[[#This Row],[Общее кол-во шт]]*Таблица64[[#This Row],[Оптовая цена USD                       за 1шт]],"")</f>
        <v/>
      </c>
      <c r="N684" s="319"/>
    </row>
    <row r="685" spans="1:14" ht="22.5" customHeight="1">
      <c r="A685" s="307" t="s">
        <v>25303</v>
      </c>
      <c r="B685" s="313">
        <v>8806194050799</v>
      </c>
      <c r="C685" s="314" t="s">
        <v>26734</v>
      </c>
      <c r="D685" s="315" t="s">
        <v>26735</v>
      </c>
      <c r="E685" s="43">
        <v>38000</v>
      </c>
      <c r="F685" s="226">
        <v>0.48</v>
      </c>
      <c r="G685" s="316">
        <v>6</v>
      </c>
      <c r="H685" s="317">
        <f>Таблица64[[#This Row],[Розничная цена KRW]]*Таблица64[[#This Row],[Коэфициент стоимости]]</f>
        <v>18240</v>
      </c>
      <c r="I685" s="210" t="str">
        <f>IF($H$1="","Введите курс",Таблица64[[#This Row],[Оптовая цена KRW                       за 1шт]]/$H$1)</f>
        <v>Введите курс</v>
      </c>
      <c r="J685" s="318"/>
      <c r="K685" s="211">
        <f>Таблица64[[#This Row],[Заказ коробок ]]*Таблица64[[#This Row],[Кол-во шт в коробке]]</f>
        <v>0</v>
      </c>
      <c r="L685" s="212">
        <f>Таблица64[[#This Row],[Общее кол-во шт]]*Таблица64[[#This Row],[Оптовая цена KRW                       за 1шт]]</f>
        <v>0</v>
      </c>
      <c r="M685" s="227" t="str">
        <f>IFERROR(Таблица64[[#This Row],[Общее кол-во шт]]*Таблица64[[#This Row],[Оптовая цена USD                       за 1шт]],"")</f>
        <v/>
      </c>
      <c r="N685" s="319"/>
    </row>
    <row r="686" spans="1:14" ht="22.5" customHeight="1">
      <c r="A686" s="307" t="s">
        <v>25304</v>
      </c>
      <c r="B686" s="313">
        <v>8806194034560</v>
      </c>
      <c r="C686" s="314" t="s">
        <v>26736</v>
      </c>
      <c r="D686" s="315" t="s">
        <v>26737</v>
      </c>
      <c r="E686" s="43">
        <v>9900</v>
      </c>
      <c r="F686" s="226">
        <v>0.48</v>
      </c>
      <c r="G686" s="316">
        <v>6</v>
      </c>
      <c r="H686" s="317">
        <f>Таблица64[[#This Row],[Розничная цена KRW]]*Таблица64[[#This Row],[Коэфициент стоимости]]</f>
        <v>4752</v>
      </c>
      <c r="I686" s="210" t="str">
        <f>IF($H$1="","Введите курс",Таблица64[[#This Row],[Оптовая цена KRW                       за 1шт]]/$H$1)</f>
        <v>Введите курс</v>
      </c>
      <c r="J686" s="318"/>
      <c r="K686" s="211">
        <f>Таблица64[[#This Row],[Заказ коробок ]]*Таблица64[[#This Row],[Кол-во шт в коробке]]</f>
        <v>0</v>
      </c>
      <c r="L686" s="212">
        <f>Таблица64[[#This Row],[Общее кол-во шт]]*Таблица64[[#This Row],[Оптовая цена KRW                       за 1шт]]</f>
        <v>0</v>
      </c>
      <c r="M686" s="227" t="str">
        <f>IFERROR(Таблица64[[#This Row],[Общее кол-во шт]]*Таблица64[[#This Row],[Оптовая цена USD                       за 1шт]],"")</f>
        <v/>
      </c>
      <c r="N686" s="319"/>
    </row>
    <row r="687" spans="1:14" ht="22.5" customHeight="1">
      <c r="A687" s="307" t="s">
        <v>25305</v>
      </c>
      <c r="B687" s="313">
        <v>8806194049458</v>
      </c>
      <c r="C687" s="314" t="s">
        <v>25128</v>
      </c>
      <c r="D687" s="315" t="s">
        <v>25129</v>
      </c>
      <c r="E687" s="43">
        <v>7800</v>
      </c>
      <c r="F687" s="226">
        <v>0.48</v>
      </c>
      <c r="G687" s="316">
        <v>6</v>
      </c>
      <c r="H687" s="317">
        <f>Таблица64[[#This Row],[Розничная цена KRW]]*Таблица64[[#This Row],[Коэфициент стоимости]]</f>
        <v>3744</v>
      </c>
      <c r="I687" s="210" t="str">
        <f>IF($H$1="","Введите курс",Таблица64[[#This Row],[Оптовая цена KRW                       за 1шт]]/$H$1)</f>
        <v>Введите курс</v>
      </c>
      <c r="J687" s="318"/>
      <c r="K687" s="211">
        <f>Таблица64[[#This Row],[Заказ коробок ]]*Таблица64[[#This Row],[Кол-во шт в коробке]]</f>
        <v>0</v>
      </c>
      <c r="L687" s="212">
        <f>Таблица64[[#This Row],[Общее кол-во шт]]*Таблица64[[#This Row],[Оптовая цена KRW                       за 1шт]]</f>
        <v>0</v>
      </c>
      <c r="M687" s="227" t="str">
        <f>IFERROR(Таблица64[[#This Row],[Общее кол-во шт]]*Таблица64[[#This Row],[Оптовая цена USD                       за 1шт]],"")</f>
        <v/>
      </c>
      <c r="N687" s="319"/>
    </row>
    <row r="688" spans="1:14" ht="22.5" customHeight="1">
      <c r="A688" s="307" t="s">
        <v>25306</v>
      </c>
      <c r="B688" s="313">
        <v>8806194037462</v>
      </c>
      <c r="C688" s="314" t="s">
        <v>25131</v>
      </c>
      <c r="D688" s="315" t="s">
        <v>25132</v>
      </c>
      <c r="E688" s="43">
        <v>4500</v>
      </c>
      <c r="F688" s="226">
        <v>0.48</v>
      </c>
      <c r="G688" s="316">
        <v>6</v>
      </c>
      <c r="H688" s="317">
        <f>Таблица64[[#This Row],[Розничная цена KRW]]*Таблица64[[#This Row],[Коэфициент стоимости]]</f>
        <v>2160</v>
      </c>
      <c r="I688" s="210" t="str">
        <f>IF($H$1="","Введите курс",Таблица64[[#This Row],[Оптовая цена KRW                       за 1шт]]/$H$1)</f>
        <v>Введите курс</v>
      </c>
      <c r="J688" s="318"/>
      <c r="K688" s="211">
        <f>Таблица64[[#This Row],[Заказ коробок ]]*Таблица64[[#This Row],[Кол-во шт в коробке]]</f>
        <v>0</v>
      </c>
      <c r="L688" s="212">
        <f>Таблица64[[#This Row],[Общее кол-во шт]]*Таблица64[[#This Row],[Оптовая цена KRW                       за 1шт]]</f>
        <v>0</v>
      </c>
      <c r="M688" s="227" t="str">
        <f>IFERROR(Таблица64[[#This Row],[Общее кол-во шт]]*Таблица64[[#This Row],[Оптовая цена USD                       за 1шт]],"")</f>
        <v/>
      </c>
      <c r="N688" s="319"/>
    </row>
    <row r="689" spans="1:14" ht="22.5" customHeight="1">
      <c r="A689" s="307" t="s">
        <v>25307</v>
      </c>
      <c r="B689" s="313">
        <v>8806194050355</v>
      </c>
      <c r="C689" s="314" t="s">
        <v>26738</v>
      </c>
      <c r="D689" s="315" t="s">
        <v>26739</v>
      </c>
      <c r="E689" s="43">
        <v>15000</v>
      </c>
      <c r="F689" s="226">
        <v>0.48</v>
      </c>
      <c r="G689" s="316">
        <v>6</v>
      </c>
      <c r="H689" s="317">
        <f>Таблица64[[#This Row],[Розничная цена KRW]]*Таблица64[[#This Row],[Коэфициент стоимости]]</f>
        <v>7200</v>
      </c>
      <c r="I689" s="210" t="str">
        <f>IF($H$1="","Введите курс",Таблица64[[#This Row],[Оптовая цена KRW                       за 1шт]]/$H$1)</f>
        <v>Введите курс</v>
      </c>
      <c r="J689" s="318"/>
      <c r="K689" s="211">
        <f>Таблица64[[#This Row],[Заказ коробок ]]*Таблица64[[#This Row],[Кол-во шт в коробке]]</f>
        <v>0</v>
      </c>
      <c r="L689" s="212">
        <f>Таблица64[[#This Row],[Общее кол-во шт]]*Таблица64[[#This Row],[Оптовая цена KRW                       за 1шт]]</f>
        <v>0</v>
      </c>
      <c r="M689" s="227" t="str">
        <f>IFERROR(Таблица64[[#This Row],[Общее кол-во шт]]*Таблица64[[#This Row],[Оптовая цена USD                       за 1шт]],"")</f>
        <v/>
      </c>
      <c r="N689" s="319"/>
    </row>
    <row r="690" spans="1:14" ht="22.5" customHeight="1">
      <c r="A690" s="307" t="s">
        <v>25308</v>
      </c>
      <c r="B690" s="313">
        <v>8806194062303</v>
      </c>
      <c r="C690" s="314" t="s">
        <v>26740</v>
      </c>
      <c r="D690" s="315" t="s">
        <v>26741</v>
      </c>
      <c r="E690" s="43">
        <v>1500</v>
      </c>
      <c r="F690" s="226">
        <v>0.48</v>
      </c>
      <c r="G690" s="316">
        <v>10</v>
      </c>
      <c r="H690" s="317">
        <f>Таблица64[[#This Row],[Розничная цена KRW]]*Таблица64[[#This Row],[Коэфициент стоимости]]</f>
        <v>720</v>
      </c>
      <c r="I690" s="210" t="str">
        <f>IF($H$1="","Введите курс",Таблица64[[#This Row],[Оптовая цена KRW                       за 1шт]]/$H$1)</f>
        <v>Введите курс</v>
      </c>
      <c r="J690" s="318"/>
      <c r="K690" s="211">
        <f>Таблица64[[#This Row],[Заказ коробок ]]*Таблица64[[#This Row],[Кол-во шт в коробке]]</f>
        <v>0</v>
      </c>
      <c r="L690" s="212">
        <f>Таблица64[[#This Row],[Общее кол-во шт]]*Таблица64[[#This Row],[Оптовая цена KRW                       за 1шт]]</f>
        <v>0</v>
      </c>
      <c r="M690" s="227" t="str">
        <f>IFERROR(Таблица64[[#This Row],[Общее кол-во шт]]*Таблица64[[#This Row],[Оптовая цена USD                       за 1шт]],"")</f>
        <v/>
      </c>
      <c r="N690" s="319"/>
    </row>
    <row r="691" spans="1:14" ht="22.5" customHeight="1">
      <c r="A691" s="307" t="s">
        <v>25309</v>
      </c>
      <c r="B691" s="313">
        <v>8806194062297</v>
      </c>
      <c r="C691" s="314" t="s">
        <v>26742</v>
      </c>
      <c r="D691" s="315" t="s">
        <v>26743</v>
      </c>
      <c r="E691" s="43">
        <v>11000</v>
      </c>
      <c r="F691" s="226">
        <v>0.48</v>
      </c>
      <c r="G691" s="316">
        <v>6</v>
      </c>
      <c r="H691" s="317">
        <f>Таблица64[[#This Row],[Розничная цена KRW]]*Таблица64[[#This Row],[Коэфициент стоимости]]</f>
        <v>5280</v>
      </c>
      <c r="I691" s="210" t="str">
        <f>IF($H$1="","Введите курс",Таблица64[[#This Row],[Оптовая цена KRW                       за 1шт]]/$H$1)</f>
        <v>Введите курс</v>
      </c>
      <c r="J691" s="318"/>
      <c r="K691" s="211">
        <f>Таблица64[[#This Row],[Заказ коробок ]]*Таблица64[[#This Row],[Кол-во шт в коробке]]</f>
        <v>0</v>
      </c>
      <c r="L691" s="212">
        <f>Таблица64[[#This Row],[Общее кол-во шт]]*Таблица64[[#This Row],[Оптовая цена KRW                       за 1шт]]</f>
        <v>0</v>
      </c>
      <c r="M691" s="227" t="str">
        <f>IFERROR(Таблица64[[#This Row],[Общее кол-во шт]]*Таблица64[[#This Row],[Оптовая цена USD                       за 1шт]],"")</f>
        <v/>
      </c>
      <c r="N691" s="319"/>
    </row>
    <row r="692" spans="1:14" ht="22.5" customHeight="1">
      <c r="A692" s="307" t="s">
        <v>25312</v>
      </c>
      <c r="B692" s="313">
        <v>8806194039527</v>
      </c>
      <c r="C692" s="314" t="s">
        <v>26744</v>
      </c>
      <c r="D692" s="315" t="s">
        <v>26745</v>
      </c>
      <c r="E692" s="43">
        <v>26000</v>
      </c>
      <c r="F692" s="226">
        <v>0.48</v>
      </c>
      <c r="G692" s="316">
        <v>6</v>
      </c>
      <c r="H692" s="317">
        <f>Таблица64[[#This Row],[Розничная цена KRW]]*Таблица64[[#This Row],[Коэфициент стоимости]]</f>
        <v>12480</v>
      </c>
      <c r="I692" s="210" t="str">
        <f>IF($H$1="","Введите курс",Таблица64[[#This Row],[Оптовая цена KRW                       за 1шт]]/$H$1)</f>
        <v>Введите курс</v>
      </c>
      <c r="J692" s="318"/>
      <c r="K692" s="211">
        <f>Таблица64[[#This Row],[Заказ коробок ]]*Таблица64[[#This Row],[Кол-во шт в коробке]]</f>
        <v>0</v>
      </c>
      <c r="L692" s="212">
        <f>Таблица64[[#This Row],[Общее кол-во шт]]*Таблица64[[#This Row],[Оптовая цена KRW                       за 1шт]]</f>
        <v>0</v>
      </c>
      <c r="M692" s="227" t="str">
        <f>IFERROR(Таблица64[[#This Row],[Общее кол-во шт]]*Таблица64[[#This Row],[Оптовая цена USD                       за 1шт]],"")</f>
        <v/>
      </c>
      <c r="N692" s="319"/>
    </row>
    <row r="693" spans="1:14" ht="22.5" customHeight="1">
      <c r="A693" s="307" t="s">
        <v>25315</v>
      </c>
      <c r="B693" s="313">
        <v>8806194039534</v>
      </c>
      <c r="C693" s="314" t="s">
        <v>26746</v>
      </c>
      <c r="D693" s="315" t="s">
        <v>26747</v>
      </c>
      <c r="E693" s="43">
        <v>26000</v>
      </c>
      <c r="F693" s="226">
        <v>0.48</v>
      </c>
      <c r="G693" s="316">
        <v>6</v>
      </c>
      <c r="H693" s="317">
        <f>Таблица64[[#This Row],[Розничная цена KRW]]*Таблица64[[#This Row],[Коэфициент стоимости]]</f>
        <v>12480</v>
      </c>
      <c r="I693" s="210" t="str">
        <f>IF($H$1="","Введите курс",Таблица64[[#This Row],[Оптовая цена KRW                       за 1шт]]/$H$1)</f>
        <v>Введите курс</v>
      </c>
      <c r="J693" s="318"/>
      <c r="K693" s="211">
        <f>Таблица64[[#This Row],[Заказ коробок ]]*Таблица64[[#This Row],[Кол-во шт в коробке]]</f>
        <v>0</v>
      </c>
      <c r="L693" s="212">
        <f>Таблица64[[#This Row],[Общее кол-во шт]]*Таблица64[[#This Row],[Оптовая цена KRW                       за 1шт]]</f>
        <v>0</v>
      </c>
      <c r="M693" s="227" t="str">
        <f>IFERROR(Таблица64[[#This Row],[Общее кол-во шт]]*Таблица64[[#This Row],[Оптовая цена USD                       за 1шт]],"")</f>
        <v/>
      </c>
      <c r="N693" s="319"/>
    </row>
    <row r="694" spans="1:14" ht="22.5" customHeight="1">
      <c r="A694" s="307" t="s">
        <v>25318</v>
      </c>
      <c r="B694" s="313">
        <v>8806194039558</v>
      </c>
      <c r="C694" s="314" t="s">
        <v>26748</v>
      </c>
      <c r="D694" s="315" t="s">
        <v>26749</v>
      </c>
      <c r="E694" s="43">
        <v>32000</v>
      </c>
      <c r="F694" s="226">
        <v>0.48</v>
      </c>
      <c r="G694" s="316">
        <v>6</v>
      </c>
      <c r="H694" s="317">
        <f>Таблица64[[#This Row],[Розничная цена KRW]]*Таблица64[[#This Row],[Коэфициент стоимости]]</f>
        <v>15360</v>
      </c>
      <c r="I694" s="210" t="str">
        <f>IF($H$1="","Введите курс",Таблица64[[#This Row],[Оптовая цена KRW                       за 1шт]]/$H$1)</f>
        <v>Введите курс</v>
      </c>
      <c r="J694" s="318"/>
      <c r="K694" s="211">
        <f>Таблица64[[#This Row],[Заказ коробок ]]*Таблица64[[#This Row],[Кол-во шт в коробке]]</f>
        <v>0</v>
      </c>
      <c r="L694" s="212">
        <f>Таблица64[[#This Row],[Общее кол-во шт]]*Таблица64[[#This Row],[Оптовая цена KRW                       за 1шт]]</f>
        <v>0</v>
      </c>
      <c r="M694" s="227" t="str">
        <f>IFERROR(Таблица64[[#This Row],[Общее кол-во шт]]*Таблица64[[#This Row],[Оптовая цена USD                       за 1шт]],"")</f>
        <v/>
      </c>
      <c r="N694" s="319"/>
    </row>
    <row r="695" spans="1:14" ht="22.5" customHeight="1">
      <c r="A695" s="307" t="s">
        <v>25320</v>
      </c>
      <c r="B695" s="313">
        <v>8806194039565</v>
      </c>
      <c r="C695" s="314" t="s">
        <v>26750</v>
      </c>
      <c r="D695" s="315" t="s">
        <v>26751</v>
      </c>
      <c r="E695" s="43">
        <v>32000</v>
      </c>
      <c r="F695" s="226">
        <v>0.48</v>
      </c>
      <c r="G695" s="316">
        <v>6</v>
      </c>
      <c r="H695" s="317">
        <f>Таблица64[[#This Row],[Розничная цена KRW]]*Таблица64[[#This Row],[Коэфициент стоимости]]</f>
        <v>15360</v>
      </c>
      <c r="I695" s="210" t="str">
        <f>IF($H$1="","Введите курс",Таблица64[[#This Row],[Оптовая цена KRW                       за 1шт]]/$H$1)</f>
        <v>Введите курс</v>
      </c>
      <c r="J695" s="318"/>
      <c r="K695" s="211">
        <f>Таблица64[[#This Row],[Заказ коробок ]]*Таблица64[[#This Row],[Кол-во шт в коробке]]</f>
        <v>0</v>
      </c>
      <c r="L695" s="212">
        <f>Таблица64[[#This Row],[Общее кол-во шт]]*Таблица64[[#This Row],[Оптовая цена KRW                       за 1шт]]</f>
        <v>0</v>
      </c>
      <c r="M695" s="227" t="str">
        <f>IFERROR(Таблица64[[#This Row],[Общее кол-во шт]]*Таблица64[[#This Row],[Оптовая цена USD                       за 1шт]],"")</f>
        <v/>
      </c>
      <c r="N695" s="319"/>
    </row>
    <row r="696" spans="1:14" ht="22.5" customHeight="1">
      <c r="A696" s="307" t="s">
        <v>25323</v>
      </c>
      <c r="B696" s="313">
        <v>8806194039732</v>
      </c>
      <c r="C696" s="314" t="s">
        <v>26752</v>
      </c>
      <c r="D696" s="315" t="s">
        <v>26753</v>
      </c>
      <c r="E696" s="43">
        <v>35000</v>
      </c>
      <c r="F696" s="226">
        <v>0.48</v>
      </c>
      <c r="G696" s="316">
        <v>6</v>
      </c>
      <c r="H696" s="317">
        <f>Таблица64[[#This Row],[Розничная цена KRW]]*Таблица64[[#This Row],[Коэфициент стоимости]]</f>
        <v>16800</v>
      </c>
      <c r="I696" s="210" t="str">
        <f>IF($H$1="","Введите курс",Таблица64[[#This Row],[Оптовая цена KRW                       за 1шт]]/$H$1)</f>
        <v>Введите курс</v>
      </c>
      <c r="J696" s="318"/>
      <c r="K696" s="211">
        <f>Таблица64[[#This Row],[Заказ коробок ]]*Таблица64[[#This Row],[Кол-во шт в коробке]]</f>
        <v>0</v>
      </c>
      <c r="L696" s="212">
        <f>Таблица64[[#This Row],[Общее кол-во шт]]*Таблица64[[#This Row],[Оптовая цена KRW                       за 1шт]]</f>
        <v>0</v>
      </c>
      <c r="M696" s="227" t="str">
        <f>IFERROR(Таблица64[[#This Row],[Общее кол-во шт]]*Таблица64[[#This Row],[Оптовая цена USD                       за 1шт]],"")</f>
        <v/>
      </c>
      <c r="N696" s="319"/>
    </row>
    <row r="697" spans="1:14" ht="22.5" customHeight="1">
      <c r="A697" s="307" t="s">
        <v>25326</v>
      </c>
      <c r="B697" s="313">
        <v>8806194062358</v>
      </c>
      <c r="C697" s="314" t="s">
        <v>26754</v>
      </c>
      <c r="D697" s="315" t="s">
        <v>26755</v>
      </c>
      <c r="E697" s="43">
        <v>18000</v>
      </c>
      <c r="F697" s="226">
        <v>0.48</v>
      </c>
      <c r="G697" s="316">
        <v>6</v>
      </c>
      <c r="H697" s="317">
        <f>Таблица64[[#This Row],[Розничная цена KRW]]*Таблица64[[#This Row],[Коэфициент стоимости]]</f>
        <v>8640</v>
      </c>
      <c r="I697" s="210" t="str">
        <f>IF($H$1="","Введите курс",Таблица64[[#This Row],[Оптовая цена KRW                       за 1шт]]/$H$1)</f>
        <v>Введите курс</v>
      </c>
      <c r="J697" s="318"/>
      <c r="K697" s="211">
        <f>Таблица64[[#This Row],[Заказ коробок ]]*Таблица64[[#This Row],[Кол-во шт в коробке]]</f>
        <v>0</v>
      </c>
      <c r="L697" s="212">
        <f>Таблица64[[#This Row],[Общее кол-во шт]]*Таблица64[[#This Row],[Оптовая цена KRW                       за 1шт]]</f>
        <v>0</v>
      </c>
      <c r="M697" s="227" t="str">
        <f>IFERROR(Таблица64[[#This Row],[Общее кол-во шт]]*Таблица64[[#This Row],[Оптовая цена USD                       за 1шт]],"")</f>
        <v/>
      </c>
      <c r="N697" s="319"/>
    </row>
    <row r="698" spans="1:14" ht="22.5" customHeight="1">
      <c r="A698" s="307" t="s">
        <v>25329</v>
      </c>
      <c r="B698" s="313">
        <v>8806194062365</v>
      </c>
      <c r="C698" s="314" t="s">
        <v>26756</v>
      </c>
      <c r="D698" s="315" t="s">
        <v>26757</v>
      </c>
      <c r="E698" s="43">
        <v>22000</v>
      </c>
      <c r="F698" s="226">
        <v>0.48</v>
      </c>
      <c r="G698" s="316">
        <v>6</v>
      </c>
      <c r="H698" s="317">
        <f>Таблица64[[#This Row],[Розничная цена KRW]]*Таблица64[[#This Row],[Коэфициент стоимости]]</f>
        <v>10560</v>
      </c>
      <c r="I698" s="210" t="str">
        <f>IF($H$1="","Введите курс",Таблица64[[#This Row],[Оптовая цена KRW                       за 1шт]]/$H$1)</f>
        <v>Введите курс</v>
      </c>
      <c r="J698" s="318"/>
      <c r="K698" s="211">
        <f>Таблица64[[#This Row],[Заказ коробок ]]*Таблица64[[#This Row],[Кол-во шт в коробке]]</f>
        <v>0</v>
      </c>
      <c r="L698" s="212">
        <f>Таблица64[[#This Row],[Общее кол-во шт]]*Таблица64[[#This Row],[Оптовая цена KRW                       за 1шт]]</f>
        <v>0</v>
      </c>
      <c r="M698" s="227" t="str">
        <f>IFERROR(Таблица64[[#This Row],[Общее кол-во шт]]*Таблица64[[#This Row],[Оптовая цена USD                       за 1шт]],"")</f>
        <v/>
      </c>
      <c r="N698" s="319"/>
    </row>
    <row r="699" spans="1:14" ht="22.5" customHeight="1">
      <c r="A699" s="307" t="s">
        <v>25332</v>
      </c>
      <c r="B699" s="313">
        <v>8806194062372</v>
      </c>
      <c r="C699" s="314" t="s">
        <v>26758</v>
      </c>
      <c r="D699" s="315" t="s">
        <v>26759</v>
      </c>
      <c r="E699" s="43">
        <v>25000</v>
      </c>
      <c r="F699" s="226">
        <v>0.48</v>
      </c>
      <c r="G699" s="316">
        <v>6</v>
      </c>
      <c r="H699" s="317">
        <f>Таблица64[[#This Row],[Розничная цена KRW]]*Таблица64[[#This Row],[Коэфициент стоимости]]</f>
        <v>12000</v>
      </c>
      <c r="I699" s="210" t="str">
        <f>IF($H$1="","Введите курс",Таблица64[[#This Row],[Оптовая цена KRW                       за 1шт]]/$H$1)</f>
        <v>Введите курс</v>
      </c>
      <c r="J699" s="318"/>
      <c r="K699" s="211">
        <f>Таблица64[[#This Row],[Заказ коробок ]]*Таблица64[[#This Row],[Кол-во шт в коробке]]</f>
        <v>0</v>
      </c>
      <c r="L699" s="212">
        <f>Таблица64[[#This Row],[Общее кол-во шт]]*Таблица64[[#This Row],[Оптовая цена KRW                       за 1шт]]</f>
        <v>0</v>
      </c>
      <c r="M699" s="227" t="str">
        <f>IFERROR(Таблица64[[#This Row],[Общее кол-во шт]]*Таблица64[[#This Row],[Оптовая цена USD                       за 1шт]],"")</f>
        <v/>
      </c>
      <c r="N699" s="319"/>
    </row>
    <row r="700" spans="1:14" ht="22.5" customHeight="1">
      <c r="A700" s="307" t="s">
        <v>25335</v>
      </c>
      <c r="B700" s="313">
        <v>8806194065786</v>
      </c>
      <c r="C700" s="314" t="s">
        <v>26760</v>
      </c>
      <c r="D700" s="315" t="s">
        <v>26761</v>
      </c>
      <c r="E700" s="43">
        <v>22000</v>
      </c>
      <c r="F700" s="226">
        <v>0.48</v>
      </c>
      <c r="G700" s="316">
        <v>6</v>
      </c>
      <c r="H700" s="317">
        <f>Таблица64[[#This Row],[Розничная цена KRW]]*Таблица64[[#This Row],[Коэфициент стоимости]]</f>
        <v>10560</v>
      </c>
      <c r="I700" s="210" t="str">
        <f>IF($H$1="","Введите курс",Таблица64[[#This Row],[Оптовая цена KRW                       за 1шт]]/$H$1)</f>
        <v>Введите курс</v>
      </c>
      <c r="J700" s="318"/>
      <c r="K700" s="211">
        <f>Таблица64[[#This Row],[Заказ коробок ]]*Таблица64[[#This Row],[Кол-во шт в коробке]]</f>
        <v>0</v>
      </c>
      <c r="L700" s="212">
        <f>Таблица64[[#This Row],[Общее кол-во шт]]*Таблица64[[#This Row],[Оптовая цена KRW                       за 1шт]]</f>
        <v>0</v>
      </c>
      <c r="M700" s="227" t="str">
        <f>IFERROR(Таблица64[[#This Row],[Общее кол-во шт]]*Таблица64[[#This Row],[Оптовая цена USD                       за 1шт]],"")</f>
        <v/>
      </c>
      <c r="N700" s="319"/>
    </row>
    <row r="701" spans="1:14" ht="22.5" customHeight="1">
      <c r="A701" s="307" t="s">
        <v>25337</v>
      </c>
      <c r="B701" s="313">
        <v>8806194050386</v>
      </c>
      <c r="C701" s="314" t="s">
        <v>26762</v>
      </c>
      <c r="D701" s="315" t="s">
        <v>26763</v>
      </c>
      <c r="E701" s="43">
        <v>21000</v>
      </c>
      <c r="F701" s="226">
        <v>0.48</v>
      </c>
      <c r="G701" s="316">
        <v>6</v>
      </c>
      <c r="H701" s="317">
        <f>Таблица64[[#This Row],[Розничная цена KRW]]*Таблица64[[#This Row],[Коэфициент стоимости]]</f>
        <v>10080</v>
      </c>
      <c r="I701" s="210" t="str">
        <f>IF($H$1="","Введите курс",Таблица64[[#This Row],[Оптовая цена KRW                       за 1шт]]/$H$1)</f>
        <v>Введите курс</v>
      </c>
      <c r="J701" s="318"/>
      <c r="K701" s="211">
        <f>Таблица64[[#This Row],[Заказ коробок ]]*Таблица64[[#This Row],[Кол-во шт в коробке]]</f>
        <v>0</v>
      </c>
      <c r="L701" s="212">
        <f>Таблица64[[#This Row],[Общее кол-во шт]]*Таблица64[[#This Row],[Оптовая цена KRW                       за 1шт]]</f>
        <v>0</v>
      </c>
      <c r="M701" s="227" t="str">
        <f>IFERROR(Таблица64[[#This Row],[Общее кол-во шт]]*Таблица64[[#This Row],[Оптовая цена USD                       за 1шт]],"")</f>
        <v/>
      </c>
      <c r="N701" s="319"/>
    </row>
    <row r="702" spans="1:14" ht="22.5" customHeight="1">
      <c r="A702" s="307" t="s">
        <v>25339</v>
      </c>
      <c r="B702" s="313">
        <v>8806194062600</v>
      </c>
      <c r="C702" s="314" t="s">
        <v>26764</v>
      </c>
      <c r="D702" s="315" t="s">
        <v>26765</v>
      </c>
      <c r="E702" s="43">
        <v>15800</v>
      </c>
      <c r="F702" s="226">
        <v>0.48</v>
      </c>
      <c r="G702" s="316">
        <v>6</v>
      </c>
      <c r="H702" s="317">
        <f>Таблица64[[#This Row],[Розничная цена KRW]]*Таблица64[[#This Row],[Коэфициент стоимости]]</f>
        <v>7584</v>
      </c>
      <c r="I702" s="210" t="str">
        <f>IF($H$1="","Введите курс",Таблица64[[#This Row],[Оптовая цена KRW                       за 1шт]]/$H$1)</f>
        <v>Введите курс</v>
      </c>
      <c r="J702" s="318"/>
      <c r="K702" s="211">
        <f>Таблица64[[#This Row],[Заказ коробок ]]*Таблица64[[#This Row],[Кол-во шт в коробке]]</f>
        <v>0</v>
      </c>
      <c r="L702" s="212">
        <f>Таблица64[[#This Row],[Общее кол-во шт]]*Таблица64[[#This Row],[Оптовая цена KRW                       за 1шт]]</f>
        <v>0</v>
      </c>
      <c r="M702" s="227" t="str">
        <f>IFERROR(Таблица64[[#This Row],[Общее кол-во шт]]*Таблица64[[#This Row],[Оптовая цена USD                       за 1шт]],"")</f>
        <v/>
      </c>
      <c r="N702" s="319"/>
    </row>
    <row r="703" spans="1:14" ht="22.5" customHeight="1">
      <c r="A703" s="307" t="s">
        <v>25341</v>
      </c>
      <c r="B703" s="313">
        <v>8806194062617</v>
      </c>
      <c r="C703" s="314" t="s">
        <v>26766</v>
      </c>
      <c r="D703" s="315" t="s">
        <v>26767</v>
      </c>
      <c r="E703" s="43">
        <v>15800</v>
      </c>
      <c r="F703" s="226">
        <v>0.48</v>
      </c>
      <c r="G703" s="316">
        <v>6</v>
      </c>
      <c r="H703" s="317">
        <f>Таблица64[[#This Row],[Розничная цена KRW]]*Таблица64[[#This Row],[Коэфициент стоимости]]</f>
        <v>7584</v>
      </c>
      <c r="I703" s="210" t="str">
        <f>IF($H$1="","Введите курс",Таблица64[[#This Row],[Оптовая цена KRW                       за 1шт]]/$H$1)</f>
        <v>Введите курс</v>
      </c>
      <c r="J703" s="318"/>
      <c r="K703" s="211">
        <f>Таблица64[[#This Row],[Заказ коробок ]]*Таблица64[[#This Row],[Кол-во шт в коробке]]</f>
        <v>0</v>
      </c>
      <c r="L703" s="212">
        <f>Таблица64[[#This Row],[Общее кол-во шт]]*Таблица64[[#This Row],[Оптовая цена KRW                       за 1шт]]</f>
        <v>0</v>
      </c>
      <c r="M703" s="227" t="str">
        <f>IFERROR(Таблица64[[#This Row],[Общее кол-во шт]]*Таблица64[[#This Row],[Оптовая цена USD                       за 1шт]],"")</f>
        <v/>
      </c>
      <c r="N703" s="319"/>
    </row>
    <row r="704" spans="1:14" ht="22.5" customHeight="1">
      <c r="A704" s="307" t="s">
        <v>25343</v>
      </c>
      <c r="B704" s="313">
        <v>8806194062624</v>
      </c>
      <c r="C704" s="314" t="s">
        <v>26768</v>
      </c>
      <c r="D704" s="315" t="s">
        <v>26769</v>
      </c>
      <c r="E704" s="43">
        <v>14800</v>
      </c>
      <c r="F704" s="226">
        <v>0.48</v>
      </c>
      <c r="G704" s="316">
        <v>6</v>
      </c>
      <c r="H704" s="317">
        <f>Таблица64[[#This Row],[Розничная цена KRW]]*Таблица64[[#This Row],[Коэфициент стоимости]]</f>
        <v>7104</v>
      </c>
      <c r="I704" s="210" t="str">
        <f>IF($H$1="","Введите курс",Таблица64[[#This Row],[Оптовая цена KRW                       за 1шт]]/$H$1)</f>
        <v>Введите курс</v>
      </c>
      <c r="J704" s="318"/>
      <c r="K704" s="211">
        <f>Таблица64[[#This Row],[Заказ коробок ]]*Таблица64[[#This Row],[Кол-во шт в коробке]]</f>
        <v>0</v>
      </c>
      <c r="L704" s="212">
        <f>Таблица64[[#This Row],[Общее кол-во шт]]*Таблица64[[#This Row],[Оптовая цена KRW                       за 1шт]]</f>
        <v>0</v>
      </c>
      <c r="M704" s="227" t="str">
        <f>IFERROR(Таблица64[[#This Row],[Общее кол-во шт]]*Таблица64[[#This Row],[Оптовая цена USD                       за 1шт]],"")</f>
        <v/>
      </c>
      <c r="N704" s="319"/>
    </row>
    <row r="705" spans="1:14" ht="22.5" customHeight="1">
      <c r="A705" s="307" t="s">
        <v>25345</v>
      </c>
      <c r="B705" s="313">
        <v>8806194062631</v>
      </c>
      <c r="C705" s="314" t="s">
        <v>26770</v>
      </c>
      <c r="D705" s="315" t="s">
        <v>26771</v>
      </c>
      <c r="E705" s="43">
        <v>13800</v>
      </c>
      <c r="F705" s="226">
        <v>0.48</v>
      </c>
      <c r="G705" s="316">
        <v>6</v>
      </c>
      <c r="H705" s="317">
        <f>Таблица64[[#This Row],[Розничная цена KRW]]*Таблица64[[#This Row],[Коэфициент стоимости]]</f>
        <v>6624</v>
      </c>
      <c r="I705" s="210" t="str">
        <f>IF($H$1="","Введите курс",Таблица64[[#This Row],[Оптовая цена KRW                       за 1шт]]/$H$1)</f>
        <v>Введите курс</v>
      </c>
      <c r="J705" s="318"/>
      <c r="K705" s="211">
        <f>Таблица64[[#This Row],[Заказ коробок ]]*Таблица64[[#This Row],[Кол-во шт в коробке]]</f>
        <v>0</v>
      </c>
      <c r="L705" s="212">
        <f>Таблица64[[#This Row],[Общее кол-во шт]]*Таблица64[[#This Row],[Оптовая цена KRW                       за 1шт]]</f>
        <v>0</v>
      </c>
      <c r="M705" s="227" t="str">
        <f>IFERROR(Таблица64[[#This Row],[Общее кол-во шт]]*Таблица64[[#This Row],[Оптовая цена USD                       за 1шт]],"")</f>
        <v/>
      </c>
      <c r="N705" s="319"/>
    </row>
    <row r="706" spans="1:14" ht="22.5" customHeight="1">
      <c r="A706" s="307" t="s">
        <v>25347</v>
      </c>
      <c r="B706" s="313">
        <v>8806194051758</v>
      </c>
      <c r="C706" s="314" t="s">
        <v>26772</v>
      </c>
      <c r="D706" s="315" t="s">
        <v>26773</v>
      </c>
      <c r="E706" s="43">
        <v>12800</v>
      </c>
      <c r="F706" s="226">
        <v>0.48</v>
      </c>
      <c r="G706" s="316">
        <v>6</v>
      </c>
      <c r="H706" s="317">
        <f>Таблица64[[#This Row],[Розничная цена KRW]]*Таблица64[[#This Row],[Коэфициент стоимости]]</f>
        <v>6144</v>
      </c>
      <c r="I706" s="210" t="str">
        <f>IF($H$1="","Введите курс",Таблица64[[#This Row],[Оптовая цена KRW                       за 1шт]]/$H$1)</f>
        <v>Введите курс</v>
      </c>
      <c r="J706" s="318"/>
      <c r="K706" s="211">
        <f>Таблица64[[#This Row],[Заказ коробок ]]*Таблица64[[#This Row],[Кол-во шт в коробке]]</f>
        <v>0</v>
      </c>
      <c r="L706" s="212">
        <f>Таблица64[[#This Row],[Общее кол-во шт]]*Таблица64[[#This Row],[Оптовая цена KRW                       за 1шт]]</f>
        <v>0</v>
      </c>
      <c r="M706" s="227" t="str">
        <f>IFERROR(Таблица64[[#This Row],[Общее кол-во шт]]*Таблица64[[#This Row],[Оптовая цена USD                       за 1шт]],"")</f>
        <v/>
      </c>
      <c r="N706" s="319"/>
    </row>
    <row r="707" spans="1:14" ht="22.5" customHeight="1">
      <c r="A707" s="307" t="s">
        <v>25349</v>
      </c>
      <c r="B707" s="313">
        <v>8806194051062</v>
      </c>
      <c r="C707" s="314" t="s">
        <v>26774</v>
      </c>
      <c r="D707" s="315" t="s">
        <v>26775</v>
      </c>
      <c r="E707" s="43">
        <v>15000</v>
      </c>
      <c r="F707" s="226">
        <v>0.48</v>
      </c>
      <c r="G707" s="316">
        <v>6</v>
      </c>
      <c r="H707" s="317">
        <f>Таблица64[[#This Row],[Розничная цена KRW]]*Таблица64[[#This Row],[Коэфициент стоимости]]</f>
        <v>7200</v>
      </c>
      <c r="I707" s="210" t="str">
        <f>IF($H$1="","Введите курс",Таблица64[[#This Row],[Оптовая цена KRW                       за 1шт]]/$H$1)</f>
        <v>Введите курс</v>
      </c>
      <c r="J707" s="318"/>
      <c r="K707" s="211">
        <f>Таблица64[[#This Row],[Заказ коробок ]]*Таблица64[[#This Row],[Кол-во шт в коробке]]</f>
        <v>0</v>
      </c>
      <c r="L707" s="212">
        <f>Таблица64[[#This Row],[Общее кол-во шт]]*Таблица64[[#This Row],[Оптовая цена KRW                       за 1шт]]</f>
        <v>0</v>
      </c>
      <c r="M707" s="227" t="str">
        <f>IFERROR(Таблица64[[#This Row],[Общее кол-во шт]]*Таблица64[[#This Row],[Оптовая цена USD                       за 1шт]],"")</f>
        <v/>
      </c>
      <c r="N707" s="319"/>
    </row>
    <row r="708" spans="1:14" ht="22.5" customHeight="1">
      <c r="A708" s="307" t="s">
        <v>25351</v>
      </c>
      <c r="B708" s="313">
        <v>8806194051079</v>
      </c>
      <c r="C708" s="314" t="s">
        <v>26776</v>
      </c>
      <c r="D708" s="315" t="s">
        <v>26777</v>
      </c>
      <c r="E708" s="43">
        <v>15000</v>
      </c>
      <c r="F708" s="226">
        <v>0.48</v>
      </c>
      <c r="G708" s="316">
        <v>6</v>
      </c>
      <c r="H708" s="317">
        <f>Таблица64[[#This Row],[Розничная цена KRW]]*Таблица64[[#This Row],[Коэфициент стоимости]]</f>
        <v>7200</v>
      </c>
      <c r="I708" s="210" t="str">
        <f>IF($H$1="","Введите курс",Таблица64[[#This Row],[Оптовая цена KRW                       за 1шт]]/$H$1)</f>
        <v>Введите курс</v>
      </c>
      <c r="J708" s="318"/>
      <c r="K708" s="211">
        <f>Таблица64[[#This Row],[Заказ коробок ]]*Таблица64[[#This Row],[Кол-во шт в коробке]]</f>
        <v>0</v>
      </c>
      <c r="L708" s="212">
        <f>Таблица64[[#This Row],[Общее кол-во шт]]*Таблица64[[#This Row],[Оптовая цена KRW                       за 1шт]]</f>
        <v>0</v>
      </c>
      <c r="M708" s="227" t="str">
        <f>IFERROR(Таблица64[[#This Row],[Общее кол-во шт]]*Таблица64[[#This Row],[Оптовая цена USD                       за 1шт]],"")</f>
        <v/>
      </c>
      <c r="N708" s="319"/>
    </row>
    <row r="709" spans="1:14" ht="22.5" customHeight="1">
      <c r="A709" s="307" t="s">
        <v>25353</v>
      </c>
      <c r="B709" s="313">
        <v>8806194051086</v>
      </c>
      <c r="C709" s="314" t="s">
        <v>26778</v>
      </c>
      <c r="D709" s="315" t="s">
        <v>26779</v>
      </c>
      <c r="E709" s="43">
        <v>15000</v>
      </c>
      <c r="F709" s="226">
        <v>0.48</v>
      </c>
      <c r="G709" s="316">
        <v>6</v>
      </c>
      <c r="H709" s="317">
        <f>Таблица64[[#This Row],[Розничная цена KRW]]*Таблица64[[#This Row],[Коэфициент стоимости]]</f>
        <v>7200</v>
      </c>
      <c r="I709" s="210" t="str">
        <f>IF($H$1="","Введите курс",Таблица64[[#This Row],[Оптовая цена KRW                       за 1шт]]/$H$1)</f>
        <v>Введите курс</v>
      </c>
      <c r="J709" s="318"/>
      <c r="K709" s="211">
        <f>Таблица64[[#This Row],[Заказ коробок ]]*Таблица64[[#This Row],[Кол-во шт в коробке]]</f>
        <v>0</v>
      </c>
      <c r="L709" s="212">
        <f>Таблица64[[#This Row],[Общее кол-во шт]]*Таблица64[[#This Row],[Оптовая цена KRW                       за 1шт]]</f>
        <v>0</v>
      </c>
      <c r="M709" s="227" t="str">
        <f>IFERROR(Таблица64[[#This Row],[Общее кол-во шт]]*Таблица64[[#This Row],[Оптовая цена USD                       за 1шт]],"")</f>
        <v/>
      </c>
      <c r="N709" s="319"/>
    </row>
    <row r="710" spans="1:14" ht="22.5" customHeight="1">
      <c r="A710" s="307" t="s">
        <v>25356</v>
      </c>
      <c r="B710" s="313">
        <v>8806194051116</v>
      </c>
      <c r="C710" s="314" t="s">
        <v>26780</v>
      </c>
      <c r="D710" s="315" t="s">
        <v>26781</v>
      </c>
      <c r="E710" s="43">
        <v>15000</v>
      </c>
      <c r="F710" s="226">
        <v>0.48</v>
      </c>
      <c r="G710" s="316">
        <v>6</v>
      </c>
      <c r="H710" s="317">
        <f>Таблица64[[#This Row],[Розничная цена KRW]]*Таблица64[[#This Row],[Коэфициент стоимости]]</f>
        <v>7200</v>
      </c>
      <c r="I710" s="210" t="str">
        <f>IF($H$1="","Введите курс",Таблица64[[#This Row],[Оптовая цена KRW                       за 1шт]]/$H$1)</f>
        <v>Введите курс</v>
      </c>
      <c r="J710" s="318"/>
      <c r="K710" s="211">
        <f>Таблица64[[#This Row],[Заказ коробок ]]*Таблица64[[#This Row],[Кол-во шт в коробке]]</f>
        <v>0</v>
      </c>
      <c r="L710" s="212">
        <f>Таблица64[[#This Row],[Общее кол-во шт]]*Таблица64[[#This Row],[Оптовая цена KRW                       за 1шт]]</f>
        <v>0</v>
      </c>
      <c r="M710" s="227" t="str">
        <f>IFERROR(Таблица64[[#This Row],[Общее кол-во шт]]*Таблица64[[#This Row],[Оптовая цена USD                       за 1шт]],"")</f>
        <v/>
      </c>
      <c r="N710" s="319"/>
    </row>
    <row r="711" spans="1:14" ht="22.5" customHeight="1">
      <c r="A711" s="307" t="s">
        <v>25359</v>
      </c>
      <c r="B711" s="313">
        <v>8806194051123</v>
      </c>
      <c r="C711" s="314" t="s">
        <v>26782</v>
      </c>
      <c r="D711" s="315" t="s">
        <v>26783</v>
      </c>
      <c r="E711" s="43">
        <v>15000</v>
      </c>
      <c r="F711" s="226">
        <v>0.48</v>
      </c>
      <c r="G711" s="316">
        <v>6</v>
      </c>
      <c r="H711" s="317">
        <f>Таблица64[[#This Row],[Розничная цена KRW]]*Таблица64[[#This Row],[Коэфициент стоимости]]</f>
        <v>7200</v>
      </c>
      <c r="I711" s="210" t="str">
        <f>IF($H$1="","Введите курс",Таблица64[[#This Row],[Оптовая цена KRW                       за 1шт]]/$H$1)</f>
        <v>Введите курс</v>
      </c>
      <c r="J711" s="318"/>
      <c r="K711" s="211">
        <f>Таблица64[[#This Row],[Заказ коробок ]]*Таблица64[[#This Row],[Кол-во шт в коробке]]</f>
        <v>0</v>
      </c>
      <c r="L711" s="212">
        <f>Таблица64[[#This Row],[Общее кол-во шт]]*Таблица64[[#This Row],[Оптовая цена KRW                       за 1шт]]</f>
        <v>0</v>
      </c>
      <c r="M711" s="227" t="str">
        <f>IFERROR(Таблица64[[#This Row],[Общее кол-во шт]]*Таблица64[[#This Row],[Оптовая цена USD                       за 1шт]],"")</f>
        <v/>
      </c>
      <c r="N711" s="319"/>
    </row>
    <row r="712" spans="1:14" ht="22.5" customHeight="1">
      <c r="A712" s="307" t="s">
        <v>25362</v>
      </c>
      <c r="B712" s="313">
        <v>8806194050997</v>
      </c>
      <c r="C712" s="314" t="s">
        <v>26784</v>
      </c>
      <c r="D712" s="315" t="s">
        <v>26785</v>
      </c>
      <c r="E712" s="43">
        <v>25800</v>
      </c>
      <c r="F712" s="226">
        <v>0.48</v>
      </c>
      <c r="G712" s="316">
        <v>6</v>
      </c>
      <c r="H712" s="317">
        <f>Таблица64[[#This Row],[Розничная цена KRW]]*Таблица64[[#This Row],[Коэфициент стоимости]]</f>
        <v>12384</v>
      </c>
      <c r="I712" s="210" t="str">
        <f>IF($H$1="","Введите курс",Таблица64[[#This Row],[Оптовая цена KRW                       за 1шт]]/$H$1)</f>
        <v>Введите курс</v>
      </c>
      <c r="J712" s="318"/>
      <c r="K712" s="211">
        <f>Таблица64[[#This Row],[Заказ коробок ]]*Таблица64[[#This Row],[Кол-во шт в коробке]]</f>
        <v>0</v>
      </c>
      <c r="L712" s="212">
        <f>Таблица64[[#This Row],[Общее кол-во шт]]*Таблица64[[#This Row],[Оптовая цена KRW                       за 1шт]]</f>
        <v>0</v>
      </c>
      <c r="M712" s="227" t="str">
        <f>IFERROR(Таблица64[[#This Row],[Общее кол-во шт]]*Таблица64[[#This Row],[Оптовая цена USD                       за 1шт]],"")</f>
        <v/>
      </c>
      <c r="N712" s="319"/>
    </row>
    <row r="713" spans="1:14" ht="22.5" customHeight="1">
      <c r="A713" s="307" t="s">
        <v>25365</v>
      </c>
      <c r="B713" s="313">
        <v>8806194051000</v>
      </c>
      <c r="C713" s="314" t="s">
        <v>26786</v>
      </c>
      <c r="D713" s="315" t="s">
        <v>26787</v>
      </c>
      <c r="E713" s="43">
        <v>21800</v>
      </c>
      <c r="F713" s="226">
        <v>0.48</v>
      </c>
      <c r="G713" s="316">
        <v>6</v>
      </c>
      <c r="H713" s="317">
        <f>Таблица64[[#This Row],[Розничная цена KRW]]*Таблица64[[#This Row],[Коэфициент стоимости]]</f>
        <v>10464</v>
      </c>
      <c r="I713" s="210" t="str">
        <f>IF($H$1="","Введите курс",Таблица64[[#This Row],[Оптовая цена KRW                       за 1шт]]/$H$1)</f>
        <v>Введите курс</v>
      </c>
      <c r="J713" s="318"/>
      <c r="K713" s="211">
        <f>Таблица64[[#This Row],[Заказ коробок ]]*Таблица64[[#This Row],[Кол-во шт в коробке]]</f>
        <v>0</v>
      </c>
      <c r="L713" s="212">
        <f>Таблица64[[#This Row],[Общее кол-во шт]]*Таблица64[[#This Row],[Оптовая цена KRW                       за 1шт]]</f>
        <v>0</v>
      </c>
      <c r="M713" s="227" t="str">
        <f>IFERROR(Таблица64[[#This Row],[Общее кол-во шт]]*Таблица64[[#This Row],[Оптовая цена USD                       за 1шт]],"")</f>
        <v/>
      </c>
      <c r="N713" s="319"/>
    </row>
    <row r="714" spans="1:14" ht="22.5" customHeight="1">
      <c r="A714" s="307" t="s">
        <v>25368</v>
      </c>
      <c r="B714" s="313">
        <v>8806194051017</v>
      </c>
      <c r="C714" s="314" t="s">
        <v>26788</v>
      </c>
      <c r="D714" s="315" t="s">
        <v>26789</v>
      </c>
      <c r="E714" s="43">
        <v>19800</v>
      </c>
      <c r="F714" s="226">
        <v>0.48</v>
      </c>
      <c r="G714" s="316">
        <v>6</v>
      </c>
      <c r="H714" s="317">
        <f>Таблица64[[#This Row],[Розничная цена KRW]]*Таблица64[[#This Row],[Коэфициент стоимости]]</f>
        <v>9504</v>
      </c>
      <c r="I714" s="210" t="str">
        <f>IF($H$1="","Введите курс",Таблица64[[#This Row],[Оптовая цена KRW                       за 1шт]]/$H$1)</f>
        <v>Введите курс</v>
      </c>
      <c r="J714" s="318"/>
      <c r="K714" s="211">
        <f>Таблица64[[#This Row],[Заказ коробок ]]*Таблица64[[#This Row],[Кол-во шт в коробке]]</f>
        <v>0</v>
      </c>
      <c r="L714" s="212">
        <f>Таблица64[[#This Row],[Общее кол-во шт]]*Таблица64[[#This Row],[Оптовая цена KRW                       за 1шт]]</f>
        <v>0</v>
      </c>
      <c r="M714" s="227" t="str">
        <f>IFERROR(Таблица64[[#This Row],[Общее кол-во шт]]*Таблица64[[#This Row],[Оптовая цена USD                       за 1шт]],"")</f>
        <v/>
      </c>
      <c r="N714" s="319"/>
    </row>
    <row r="715" spans="1:14" ht="22.5" customHeight="1">
      <c r="A715" s="307" t="s">
        <v>25370</v>
      </c>
      <c r="B715" s="313">
        <v>8806194051390</v>
      </c>
      <c r="C715" s="314" t="s">
        <v>26790</v>
      </c>
      <c r="D715" s="315" t="s">
        <v>26791</v>
      </c>
      <c r="E715" s="43">
        <v>11900</v>
      </c>
      <c r="F715" s="226">
        <v>0.48</v>
      </c>
      <c r="G715" s="316">
        <v>6</v>
      </c>
      <c r="H715" s="317">
        <f>Таблица64[[#This Row],[Розничная цена KRW]]*Таблица64[[#This Row],[Коэфициент стоимости]]</f>
        <v>5712</v>
      </c>
      <c r="I715" s="210" t="str">
        <f>IF($H$1="","Введите курс",Таблица64[[#This Row],[Оптовая цена KRW                       за 1шт]]/$H$1)</f>
        <v>Введите курс</v>
      </c>
      <c r="J715" s="318"/>
      <c r="K715" s="211">
        <f>Таблица64[[#This Row],[Заказ коробок ]]*Таблица64[[#This Row],[Кол-во шт в коробке]]</f>
        <v>0</v>
      </c>
      <c r="L715" s="212">
        <f>Таблица64[[#This Row],[Общее кол-во шт]]*Таблица64[[#This Row],[Оптовая цена KRW                       за 1шт]]</f>
        <v>0</v>
      </c>
      <c r="M715" s="227" t="str">
        <f>IFERROR(Таблица64[[#This Row],[Общее кол-во шт]]*Таблица64[[#This Row],[Оптовая цена USD                       за 1шт]],"")</f>
        <v/>
      </c>
      <c r="N715" s="319"/>
    </row>
    <row r="716" spans="1:14" ht="22.5" customHeight="1">
      <c r="A716" s="307" t="s">
        <v>25373</v>
      </c>
      <c r="B716" s="313">
        <v>8806194015613</v>
      </c>
      <c r="C716" s="314" t="s">
        <v>26792</v>
      </c>
      <c r="D716" s="315" t="s">
        <v>26357</v>
      </c>
      <c r="E716" s="43">
        <v>6000</v>
      </c>
      <c r="F716" s="226">
        <v>0.48</v>
      </c>
      <c r="G716" s="316">
        <v>6</v>
      </c>
      <c r="H716" s="317">
        <f>Таблица64[[#This Row],[Розничная цена KRW]]*Таблица64[[#This Row],[Коэфициент стоимости]]</f>
        <v>2880</v>
      </c>
      <c r="I716" s="210" t="str">
        <f>IF($H$1="","Введите курс",Таблица64[[#This Row],[Оптовая цена KRW                       за 1шт]]/$H$1)</f>
        <v>Введите курс</v>
      </c>
      <c r="J716" s="318"/>
      <c r="K716" s="211">
        <f>Таблица64[[#This Row],[Заказ коробок ]]*Таблица64[[#This Row],[Кол-во шт в коробке]]</f>
        <v>0</v>
      </c>
      <c r="L716" s="212">
        <f>Таблица64[[#This Row],[Общее кол-во шт]]*Таблица64[[#This Row],[Оптовая цена KRW                       за 1шт]]</f>
        <v>0</v>
      </c>
      <c r="M716" s="227" t="str">
        <f>IFERROR(Таблица64[[#This Row],[Общее кол-во шт]]*Таблица64[[#This Row],[Оптовая цена USD                       за 1шт]],"")</f>
        <v/>
      </c>
      <c r="N716" s="319"/>
    </row>
  </sheetData>
  <sheetProtection algorithmName="SHA-512" hashValue="Tkd2DQuRj8JmhCRApikAadBieFWS4SZXGcrwK8oH3n/KVgn7AvMYNmech3WvGRb+a3AjBOx4O4OYmDlcf1yyXw==" saltValue="5WCuMxT1tWhhA2myR1SHWg==" spinCount="100000" sheet="1" autoFilter="0" pivotTables="0"/>
  <mergeCells count="2">
    <mergeCell ref="A1:D1"/>
    <mergeCell ref="E1:F1"/>
  </mergeCells>
  <conditionalFormatting sqref="A717:A1048576">
    <cfRule type="duplicateValues" dxfId="30" priority="1"/>
  </conditionalFormatting>
  <conditionalFormatting sqref="A717:A1048576">
    <cfRule type="duplicateValues" dxfId="29" priority="2"/>
    <cfRule type="duplicateValues" dxfId="28" priority="3"/>
    <cfRule type="duplicateValues" dxfId="27" priority="4"/>
  </conditionalFormatting>
  <conditionalFormatting sqref="A3:A716">
    <cfRule type="duplicateValues" dxfId="26" priority="5"/>
  </conditionalFormatting>
  <conditionalFormatting sqref="A3:A716">
    <cfRule type="duplicateValues" dxfId="25" priority="6"/>
    <cfRule type="duplicateValues" dxfId="24" priority="7"/>
    <cfRule type="duplicateValues" dxfId="23" priority="8"/>
  </conditionalFormatting>
  <conditionalFormatting sqref="A3:A716">
    <cfRule type="duplicateValues" dxfId="22" priority="9"/>
  </conditionalFormatting>
  <conditionalFormatting sqref="A3:A716">
    <cfRule type="duplicateValues" dxfId="21" priority="10"/>
    <cfRule type="duplicateValues" dxfId="20" priority="11"/>
    <cfRule type="duplicateValues" dxfId="19" priority="12"/>
  </conditionalFormatting>
  <hyperlinks>
    <hyperlink ref="G1" r:id="rId1" display="Узнать курс $ к KRW" xr:uid="{012A6DB3-9262-4C23-8448-3574CB0CF305}"/>
    <hyperlink ref="N1" location="Главная!A1" display="Главная!A1" xr:uid="{6B646371-2C49-40B8-801B-F3EBEA952EAE}"/>
  </hyperlinks>
  <pageMargins left="0.7" right="0.7" top="0.75" bottom="0.75" header="0.3" footer="0.3"/>
  <pageSetup paperSize="9" scale="28" fitToHeight="0" orientation="portrait"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F830C-E195-4F9F-A942-D11E34D10619}">
  <sheetPr>
    <pageSetUpPr fitToPage="1"/>
  </sheetPr>
  <dimension ref="A1:Y497"/>
  <sheetViews>
    <sheetView zoomScale="79" zoomScaleNormal="79" zoomScaleSheetLayoutView="75" workbookViewId="0">
      <pane ySplit="2" topLeftCell="A3" activePane="bottomLeft" state="frozen"/>
      <selection pane="bottomLeft" activeCell="J3" sqref="J3"/>
    </sheetView>
  </sheetViews>
  <sheetFormatPr defaultColWidth="9" defaultRowHeight="22.5" customHeight="1"/>
  <cols>
    <col min="1" max="1" width="13.7109375" style="106" customWidth="1"/>
    <col min="2" max="2" width="15.7109375" style="104" customWidth="1"/>
    <col min="3" max="3" width="67.7109375" style="105" hidden="1" customWidth="1"/>
    <col min="4" max="4" width="70.7109375" style="106" customWidth="1"/>
    <col min="5" max="5" width="15.28515625" style="107" customWidth="1"/>
    <col min="6" max="6" width="13.42578125" style="108" customWidth="1"/>
    <col min="7" max="7" width="14.140625" style="104" customWidth="1"/>
    <col min="8" max="8" width="14.7109375" style="320" customWidth="1"/>
    <col min="9" max="9" width="14.7109375" style="321" customWidth="1"/>
    <col min="10" max="10" width="16.28515625" style="112" customWidth="1"/>
    <col min="11" max="11" width="16.42578125" style="113" customWidth="1"/>
    <col min="12" max="13" width="19.7109375" style="114" customWidth="1"/>
    <col min="14" max="14" width="30.7109375" style="106" customWidth="1"/>
    <col min="15" max="19" width="11.140625" style="95" hidden="1" customWidth="1"/>
    <col min="20" max="20" width="11.140625" style="96" hidden="1" customWidth="1"/>
    <col min="21" max="21" width="11.140625" style="252" customWidth="1"/>
    <col min="22" max="16384" width="9" style="252"/>
  </cols>
  <sheetData>
    <row r="1" spans="1:25" s="323" customFormat="1" ht="64.150000000000006" customHeight="1">
      <c r="A1" s="487" t="s">
        <v>88</v>
      </c>
      <c r="B1" s="488"/>
      <c r="C1" s="488"/>
      <c r="D1" s="488"/>
      <c r="E1" s="489" t="s">
        <v>26197</v>
      </c>
      <c r="F1" s="490"/>
      <c r="G1" s="295" t="s">
        <v>26198</v>
      </c>
      <c r="H1" s="299"/>
      <c r="I1" s="71" t="s">
        <v>5</v>
      </c>
      <c r="J1" s="72">
        <f>SUM(J3:J496)</f>
        <v>0</v>
      </c>
      <c r="K1" s="73">
        <f>SUM(K3:K496)</f>
        <v>0</v>
      </c>
      <c r="L1" s="74">
        <f>SUM(L3:L496)</f>
        <v>0</v>
      </c>
      <c r="M1" s="75">
        <f>SUM(M3:M496)</f>
        <v>0</v>
      </c>
      <c r="N1" s="274" t="s">
        <v>26186</v>
      </c>
      <c r="O1" s="322"/>
      <c r="P1" s="322"/>
      <c r="Q1" s="322"/>
      <c r="R1" s="322"/>
      <c r="S1" s="322"/>
      <c r="T1" s="322"/>
      <c r="U1" s="322"/>
      <c r="V1" s="322"/>
      <c r="W1" s="322"/>
      <c r="X1" s="322"/>
      <c r="Y1" s="322"/>
    </row>
    <row r="2" spans="1:25" ht="50.1" customHeight="1">
      <c r="A2" s="324" t="s">
        <v>8</v>
      </c>
      <c r="B2" s="78" t="s">
        <v>9</v>
      </c>
      <c r="C2" s="325" t="s">
        <v>10</v>
      </c>
      <c r="D2" s="79" t="s">
        <v>11</v>
      </c>
      <c r="E2" s="80" t="s">
        <v>18</v>
      </c>
      <c r="F2" s="81" t="s">
        <v>19</v>
      </c>
      <c r="G2" s="82" t="s">
        <v>6</v>
      </c>
      <c r="H2" s="24" t="s">
        <v>33138</v>
      </c>
      <c r="I2" s="25" t="s">
        <v>33137</v>
      </c>
      <c r="J2" s="26" t="s">
        <v>20</v>
      </c>
      <c r="K2" s="85" t="s">
        <v>12</v>
      </c>
      <c r="L2" s="86" t="s">
        <v>21</v>
      </c>
      <c r="M2" s="86" t="s">
        <v>22</v>
      </c>
      <c r="N2" s="29" t="s">
        <v>23</v>
      </c>
      <c r="O2" s="326"/>
      <c r="P2" s="327"/>
      <c r="Q2" s="327"/>
      <c r="R2" s="327"/>
      <c r="S2" s="327"/>
      <c r="T2" s="328">
        <f t="shared" ref="T2:T3" si="0">SUM(O2:S2)</f>
        <v>0</v>
      </c>
    </row>
    <row r="3" spans="1:25" ht="24" customHeight="1">
      <c r="A3" s="329" t="s">
        <v>89</v>
      </c>
      <c r="B3" s="88" t="s">
        <v>26793</v>
      </c>
      <c r="C3" s="330" t="s">
        <v>90</v>
      </c>
      <c r="D3" s="331" t="s">
        <v>26794</v>
      </c>
      <c r="E3" s="89">
        <v>9000</v>
      </c>
      <c r="F3" s="90">
        <v>0.54</v>
      </c>
      <c r="G3" s="310">
        <v>6</v>
      </c>
      <c r="H3" s="89">
        <f>Таблица620[[#This Row],[Розничная цена KRW]]*Таблица620[[#This Row],[Коэфициент стоимости]]</f>
        <v>4860</v>
      </c>
      <c r="I3" s="92" t="str">
        <f>IF($H$1="","Введите курс",Таблица620[[#This Row],[Оптовая цена KRW                   за 1шт]]/$H$1)</f>
        <v>Введите курс</v>
      </c>
      <c r="J3" s="311"/>
      <c r="K3" s="93">
        <f>Таблица620[[#This Row],[Заказ коробок ]]*Таблица620[[#This Row],[Кол-во шт в коробке]]</f>
        <v>0</v>
      </c>
      <c r="L3" s="89">
        <f>Таблица620[[#This Row],[Общее кол-во шт]]*Таблица620[[#This Row],[Оптовая цена KRW                   за 1шт]]</f>
        <v>0</v>
      </c>
      <c r="M3" s="94" t="str">
        <f>IFERROR(Таблица620[[#This Row],[Общее кол-во шт]]*Таблица620[[#This Row],[Оптовая цена USD            за 1шт]],"")</f>
        <v/>
      </c>
      <c r="N3" s="312"/>
      <c r="O3" s="326"/>
      <c r="P3" s="327"/>
      <c r="Q3" s="327"/>
      <c r="R3" s="327"/>
      <c r="S3" s="327"/>
      <c r="T3" s="328">
        <f t="shared" si="0"/>
        <v>0</v>
      </c>
    </row>
    <row r="4" spans="1:25" ht="22.5" customHeight="1">
      <c r="A4" s="329" t="s">
        <v>91</v>
      </c>
      <c r="B4" s="332" t="s">
        <v>92</v>
      </c>
      <c r="C4" s="333" t="s">
        <v>93</v>
      </c>
      <c r="D4" s="334" t="s">
        <v>26795</v>
      </c>
      <c r="E4" s="196">
        <v>9000</v>
      </c>
      <c r="F4" s="197">
        <v>0.54</v>
      </c>
      <c r="G4" s="316">
        <v>6</v>
      </c>
      <c r="H4" s="89">
        <f>Таблица620[[#This Row],[Розничная цена KRW]]*Таблица620[[#This Row],[Коэфициент стоимости]]</f>
        <v>4860</v>
      </c>
      <c r="I4" s="200" t="str">
        <f>IF($H$1="","Введите курс",Таблица620[[#This Row],[Оптовая цена KRW                   за 1шт]]/$H$1)</f>
        <v>Введите курс</v>
      </c>
      <c r="J4" s="318"/>
      <c r="K4" s="201">
        <f>Таблица620[[#This Row],[Заказ коробок ]]*Таблица620[[#This Row],[Кол-во шт в коробке]]</f>
        <v>0</v>
      </c>
      <c r="L4" s="202">
        <f>Таблица620[[#This Row],[Общее кол-во шт]]*Таблица620[[#This Row],[Оптовая цена KRW                   за 1шт]]</f>
        <v>0</v>
      </c>
      <c r="M4" s="203" t="str">
        <f>IFERROR(Таблица620[[#This Row],[Общее кол-во шт]]*Таблица620[[#This Row],[Оптовая цена USD            за 1шт]],"")</f>
        <v/>
      </c>
      <c r="N4" s="319"/>
    </row>
    <row r="5" spans="1:25" ht="22.5" customHeight="1">
      <c r="A5" s="329" t="s">
        <v>94</v>
      </c>
      <c r="B5" s="332" t="s">
        <v>95</v>
      </c>
      <c r="C5" s="333" t="s">
        <v>96</v>
      </c>
      <c r="D5" s="334" t="s">
        <v>26796</v>
      </c>
      <c r="E5" s="196">
        <v>9000</v>
      </c>
      <c r="F5" s="197">
        <v>0.54</v>
      </c>
      <c r="G5" s="316">
        <v>6</v>
      </c>
      <c r="H5" s="89">
        <f>Таблица620[[#This Row],[Розничная цена KRW]]*Таблица620[[#This Row],[Коэфициент стоимости]]</f>
        <v>4860</v>
      </c>
      <c r="I5" s="200" t="str">
        <f>IF($H$1="","Введите курс",Таблица620[[#This Row],[Оптовая цена KRW                   за 1шт]]/$H$1)</f>
        <v>Введите курс</v>
      </c>
      <c r="J5" s="318"/>
      <c r="K5" s="201">
        <f>Таблица620[[#This Row],[Заказ коробок ]]*Таблица620[[#This Row],[Кол-во шт в коробке]]</f>
        <v>0</v>
      </c>
      <c r="L5" s="202">
        <f>Таблица620[[#This Row],[Общее кол-во шт]]*Таблица620[[#This Row],[Оптовая цена KRW                   за 1шт]]</f>
        <v>0</v>
      </c>
      <c r="M5" s="203" t="str">
        <f>IFERROR(Таблица620[[#This Row],[Общее кол-во шт]]*Таблица620[[#This Row],[Оптовая цена USD            за 1шт]],"")</f>
        <v/>
      </c>
      <c r="N5" s="319"/>
    </row>
    <row r="6" spans="1:25" ht="22.5" customHeight="1">
      <c r="A6" s="329" t="s">
        <v>97</v>
      </c>
      <c r="B6" s="332" t="s">
        <v>98</v>
      </c>
      <c r="C6" s="333" t="s">
        <v>99</v>
      </c>
      <c r="D6" s="334" t="s">
        <v>26797</v>
      </c>
      <c r="E6" s="196">
        <v>9000</v>
      </c>
      <c r="F6" s="197">
        <v>0.54</v>
      </c>
      <c r="G6" s="316">
        <v>6</v>
      </c>
      <c r="H6" s="89">
        <f>Таблица620[[#This Row],[Розничная цена KRW]]*Таблица620[[#This Row],[Коэфициент стоимости]]</f>
        <v>4860</v>
      </c>
      <c r="I6" s="200" t="str">
        <f>IF($H$1="","Введите курс",Таблица620[[#This Row],[Оптовая цена KRW                   за 1шт]]/$H$1)</f>
        <v>Введите курс</v>
      </c>
      <c r="J6" s="318"/>
      <c r="K6" s="201">
        <f>Таблица620[[#This Row],[Заказ коробок ]]*Таблица620[[#This Row],[Кол-во шт в коробке]]</f>
        <v>0</v>
      </c>
      <c r="L6" s="202">
        <f>Таблица620[[#This Row],[Общее кол-во шт]]*Таблица620[[#This Row],[Оптовая цена KRW                   за 1шт]]</f>
        <v>0</v>
      </c>
      <c r="M6" s="203" t="str">
        <f>IFERROR(Таблица620[[#This Row],[Общее кол-во шт]]*Таблица620[[#This Row],[Оптовая цена USD            за 1шт]],"")</f>
        <v/>
      </c>
      <c r="N6" s="319"/>
    </row>
    <row r="7" spans="1:25" ht="22.5" customHeight="1">
      <c r="A7" s="329" t="s">
        <v>100</v>
      </c>
      <c r="B7" s="332" t="s">
        <v>101</v>
      </c>
      <c r="C7" s="333" t="s">
        <v>102</v>
      </c>
      <c r="D7" s="334" t="s">
        <v>26798</v>
      </c>
      <c r="E7" s="196">
        <v>9000</v>
      </c>
      <c r="F7" s="197">
        <v>0.54</v>
      </c>
      <c r="G7" s="316">
        <v>6</v>
      </c>
      <c r="H7" s="89">
        <f>Таблица620[[#This Row],[Розничная цена KRW]]*Таблица620[[#This Row],[Коэфициент стоимости]]</f>
        <v>4860</v>
      </c>
      <c r="I7" s="200" t="str">
        <f>IF($H$1="","Введите курс",Таблица620[[#This Row],[Оптовая цена KRW                   за 1шт]]/$H$1)</f>
        <v>Введите курс</v>
      </c>
      <c r="J7" s="318"/>
      <c r="K7" s="201">
        <f>Таблица620[[#This Row],[Заказ коробок ]]*Таблица620[[#This Row],[Кол-во шт в коробке]]</f>
        <v>0</v>
      </c>
      <c r="L7" s="202">
        <f>Таблица620[[#This Row],[Общее кол-во шт]]*Таблица620[[#This Row],[Оптовая цена KRW                   за 1шт]]</f>
        <v>0</v>
      </c>
      <c r="M7" s="203" t="str">
        <f>IFERROR(Таблица620[[#This Row],[Общее кол-во шт]]*Таблица620[[#This Row],[Оптовая цена USD            за 1шт]],"")</f>
        <v/>
      </c>
      <c r="N7" s="319"/>
    </row>
    <row r="8" spans="1:25" ht="22.5" customHeight="1">
      <c r="A8" s="329" t="s">
        <v>103</v>
      </c>
      <c r="B8" s="332" t="s">
        <v>104</v>
      </c>
      <c r="C8" s="333" t="s">
        <v>105</v>
      </c>
      <c r="D8" s="334" t="s">
        <v>26799</v>
      </c>
      <c r="E8" s="196">
        <v>9000</v>
      </c>
      <c r="F8" s="197">
        <v>0.54</v>
      </c>
      <c r="G8" s="316">
        <v>6</v>
      </c>
      <c r="H8" s="89">
        <f>Таблица620[[#This Row],[Розничная цена KRW]]*Таблица620[[#This Row],[Коэфициент стоимости]]</f>
        <v>4860</v>
      </c>
      <c r="I8" s="200" t="str">
        <f>IF($H$1="","Введите курс",Таблица620[[#This Row],[Оптовая цена KRW                   за 1шт]]/$H$1)</f>
        <v>Введите курс</v>
      </c>
      <c r="J8" s="318"/>
      <c r="K8" s="201">
        <f>Таблица620[[#This Row],[Заказ коробок ]]*Таблица620[[#This Row],[Кол-во шт в коробке]]</f>
        <v>0</v>
      </c>
      <c r="L8" s="202">
        <f>Таблица620[[#This Row],[Общее кол-во шт]]*Таблица620[[#This Row],[Оптовая цена KRW                   за 1шт]]</f>
        <v>0</v>
      </c>
      <c r="M8" s="203" t="str">
        <f>IFERROR(Таблица620[[#This Row],[Общее кол-во шт]]*Таблица620[[#This Row],[Оптовая цена USD            за 1шт]],"")</f>
        <v/>
      </c>
      <c r="N8" s="319"/>
    </row>
    <row r="9" spans="1:25" ht="22.5" customHeight="1">
      <c r="A9" s="329" t="s">
        <v>106</v>
      </c>
      <c r="B9" s="332" t="s">
        <v>107</v>
      </c>
      <c r="C9" s="333" t="s">
        <v>108</v>
      </c>
      <c r="D9" s="334" t="s">
        <v>26800</v>
      </c>
      <c r="E9" s="196">
        <v>14800</v>
      </c>
      <c r="F9" s="197">
        <v>0.54</v>
      </c>
      <c r="G9" s="316">
        <v>6</v>
      </c>
      <c r="H9" s="89">
        <f>Таблица620[[#This Row],[Розничная цена KRW]]*Таблица620[[#This Row],[Коэфициент стоимости]]</f>
        <v>7992.0000000000009</v>
      </c>
      <c r="I9" s="200" t="str">
        <f>IF($H$1="","Введите курс",Таблица620[[#This Row],[Оптовая цена KRW                   за 1шт]]/$H$1)</f>
        <v>Введите курс</v>
      </c>
      <c r="J9" s="318"/>
      <c r="K9" s="201">
        <f>Таблица620[[#This Row],[Заказ коробок ]]*Таблица620[[#This Row],[Кол-во шт в коробке]]</f>
        <v>0</v>
      </c>
      <c r="L9" s="202">
        <f>Таблица620[[#This Row],[Общее кол-во шт]]*Таблица620[[#This Row],[Оптовая цена KRW                   за 1шт]]</f>
        <v>0</v>
      </c>
      <c r="M9" s="203" t="str">
        <f>IFERROR(Таблица620[[#This Row],[Общее кол-во шт]]*Таблица620[[#This Row],[Оптовая цена USD            за 1шт]],"")</f>
        <v/>
      </c>
      <c r="N9" s="319"/>
    </row>
    <row r="10" spans="1:25" ht="22.5" customHeight="1">
      <c r="A10" s="329" t="s">
        <v>109</v>
      </c>
      <c r="B10" s="332" t="s">
        <v>110</v>
      </c>
      <c r="C10" s="333" t="s">
        <v>111</v>
      </c>
      <c r="D10" s="334" t="s">
        <v>26801</v>
      </c>
      <c r="E10" s="196">
        <v>14800</v>
      </c>
      <c r="F10" s="197">
        <v>0.54</v>
      </c>
      <c r="G10" s="316">
        <v>6</v>
      </c>
      <c r="H10" s="89">
        <f>Таблица620[[#This Row],[Розничная цена KRW]]*Таблица620[[#This Row],[Коэфициент стоимости]]</f>
        <v>7992.0000000000009</v>
      </c>
      <c r="I10" s="200" t="str">
        <f>IF($H$1="","Введите курс",Таблица620[[#This Row],[Оптовая цена KRW                   за 1шт]]/$H$1)</f>
        <v>Введите курс</v>
      </c>
      <c r="J10" s="318"/>
      <c r="K10" s="201">
        <f>Таблица620[[#This Row],[Заказ коробок ]]*Таблица620[[#This Row],[Кол-во шт в коробке]]</f>
        <v>0</v>
      </c>
      <c r="L10" s="202">
        <f>Таблица620[[#This Row],[Общее кол-во шт]]*Таблица620[[#This Row],[Оптовая цена KRW                   за 1шт]]</f>
        <v>0</v>
      </c>
      <c r="M10" s="203" t="str">
        <f>IFERROR(Таблица620[[#This Row],[Общее кол-во шт]]*Таблица620[[#This Row],[Оптовая цена USD            за 1шт]],"")</f>
        <v/>
      </c>
      <c r="N10" s="319"/>
    </row>
    <row r="11" spans="1:25" ht="22.5" customHeight="1">
      <c r="A11" s="329" t="s">
        <v>112</v>
      </c>
      <c r="B11" s="332" t="s">
        <v>113</v>
      </c>
      <c r="C11" s="333" t="s">
        <v>114</v>
      </c>
      <c r="D11" s="334" t="s">
        <v>26802</v>
      </c>
      <c r="E11" s="196">
        <v>14800</v>
      </c>
      <c r="F11" s="197">
        <v>0.54</v>
      </c>
      <c r="G11" s="316">
        <v>6</v>
      </c>
      <c r="H11" s="89">
        <f>Таблица620[[#This Row],[Розничная цена KRW]]*Таблица620[[#This Row],[Коэфициент стоимости]]</f>
        <v>7992.0000000000009</v>
      </c>
      <c r="I11" s="200" t="str">
        <f>IF($H$1="","Введите курс",Таблица620[[#This Row],[Оптовая цена KRW                   за 1шт]]/$H$1)</f>
        <v>Введите курс</v>
      </c>
      <c r="J11" s="318"/>
      <c r="K11" s="201">
        <f>Таблица620[[#This Row],[Заказ коробок ]]*Таблица620[[#This Row],[Кол-во шт в коробке]]</f>
        <v>0</v>
      </c>
      <c r="L11" s="202">
        <f>Таблица620[[#This Row],[Общее кол-во шт]]*Таблица620[[#This Row],[Оптовая цена KRW                   за 1шт]]</f>
        <v>0</v>
      </c>
      <c r="M11" s="203" t="str">
        <f>IFERROR(Таблица620[[#This Row],[Общее кол-во шт]]*Таблица620[[#This Row],[Оптовая цена USD            за 1шт]],"")</f>
        <v/>
      </c>
      <c r="N11" s="319"/>
    </row>
    <row r="12" spans="1:25" ht="22.5" customHeight="1">
      <c r="A12" s="329" t="s">
        <v>115</v>
      </c>
      <c r="B12" s="332" t="s">
        <v>116</v>
      </c>
      <c r="C12" s="333" t="s">
        <v>117</v>
      </c>
      <c r="D12" s="334" t="s">
        <v>26803</v>
      </c>
      <c r="E12" s="196">
        <v>14800</v>
      </c>
      <c r="F12" s="197">
        <v>0.54</v>
      </c>
      <c r="G12" s="316">
        <v>6</v>
      </c>
      <c r="H12" s="89">
        <f>Таблица620[[#This Row],[Розничная цена KRW]]*Таблица620[[#This Row],[Коэфициент стоимости]]</f>
        <v>7992.0000000000009</v>
      </c>
      <c r="I12" s="200" t="str">
        <f>IF($H$1="","Введите курс",Таблица620[[#This Row],[Оптовая цена KRW                   за 1шт]]/$H$1)</f>
        <v>Введите курс</v>
      </c>
      <c r="J12" s="318"/>
      <c r="K12" s="201">
        <f>Таблица620[[#This Row],[Заказ коробок ]]*Таблица620[[#This Row],[Кол-во шт в коробке]]</f>
        <v>0</v>
      </c>
      <c r="L12" s="202">
        <f>Таблица620[[#This Row],[Общее кол-во шт]]*Таблица620[[#This Row],[Оптовая цена KRW                   за 1шт]]</f>
        <v>0</v>
      </c>
      <c r="M12" s="203" t="str">
        <f>IFERROR(Таблица620[[#This Row],[Общее кол-во шт]]*Таблица620[[#This Row],[Оптовая цена USD            за 1шт]],"")</f>
        <v/>
      </c>
      <c r="N12" s="319"/>
    </row>
    <row r="13" spans="1:25" ht="22.5" customHeight="1">
      <c r="A13" s="329" t="s">
        <v>118</v>
      </c>
      <c r="B13" s="332" t="s">
        <v>119</v>
      </c>
      <c r="C13" s="333" t="s">
        <v>120</v>
      </c>
      <c r="D13" s="334" t="s">
        <v>26804</v>
      </c>
      <c r="E13" s="196">
        <v>14800</v>
      </c>
      <c r="F13" s="197">
        <v>0.54</v>
      </c>
      <c r="G13" s="316">
        <v>6</v>
      </c>
      <c r="H13" s="89">
        <f>Таблица620[[#This Row],[Розничная цена KRW]]*Таблица620[[#This Row],[Коэфициент стоимости]]</f>
        <v>7992.0000000000009</v>
      </c>
      <c r="I13" s="200" t="str">
        <f>IF($H$1="","Введите курс",Таблица620[[#This Row],[Оптовая цена KRW                   за 1шт]]/$H$1)</f>
        <v>Введите курс</v>
      </c>
      <c r="J13" s="318"/>
      <c r="K13" s="201">
        <f>Таблица620[[#This Row],[Заказ коробок ]]*Таблица620[[#This Row],[Кол-во шт в коробке]]</f>
        <v>0</v>
      </c>
      <c r="L13" s="202">
        <f>Таблица620[[#This Row],[Общее кол-во шт]]*Таблица620[[#This Row],[Оптовая цена KRW                   за 1шт]]</f>
        <v>0</v>
      </c>
      <c r="M13" s="203" t="str">
        <f>IFERROR(Таблица620[[#This Row],[Общее кол-во шт]]*Таблица620[[#This Row],[Оптовая цена USD            за 1шт]],"")</f>
        <v/>
      </c>
      <c r="N13" s="319"/>
    </row>
    <row r="14" spans="1:25" ht="22.5" customHeight="1">
      <c r="A14" s="329" t="s">
        <v>121</v>
      </c>
      <c r="B14" s="332" t="s">
        <v>122</v>
      </c>
      <c r="C14" s="333" t="s">
        <v>123</v>
      </c>
      <c r="D14" s="334" t="s">
        <v>26805</v>
      </c>
      <c r="E14" s="196">
        <v>14800</v>
      </c>
      <c r="F14" s="197">
        <v>0.54</v>
      </c>
      <c r="G14" s="316">
        <v>6</v>
      </c>
      <c r="H14" s="89">
        <f>Таблица620[[#This Row],[Розничная цена KRW]]*Таблица620[[#This Row],[Коэфициент стоимости]]</f>
        <v>7992.0000000000009</v>
      </c>
      <c r="I14" s="200" t="str">
        <f>IF($H$1="","Введите курс",Таблица620[[#This Row],[Оптовая цена KRW                   за 1шт]]/$H$1)</f>
        <v>Введите курс</v>
      </c>
      <c r="J14" s="318"/>
      <c r="K14" s="201">
        <f>Таблица620[[#This Row],[Заказ коробок ]]*Таблица620[[#This Row],[Кол-во шт в коробке]]</f>
        <v>0</v>
      </c>
      <c r="L14" s="202">
        <f>Таблица620[[#This Row],[Общее кол-во шт]]*Таблица620[[#This Row],[Оптовая цена KRW                   за 1шт]]</f>
        <v>0</v>
      </c>
      <c r="M14" s="203" t="str">
        <f>IFERROR(Таблица620[[#This Row],[Общее кол-во шт]]*Таблица620[[#This Row],[Оптовая цена USD            за 1шт]],"")</f>
        <v/>
      </c>
      <c r="N14" s="319"/>
    </row>
    <row r="15" spans="1:25" ht="22.5" customHeight="1">
      <c r="A15" s="329" t="s">
        <v>124</v>
      </c>
      <c r="B15" s="332" t="s">
        <v>125</v>
      </c>
      <c r="C15" s="333" t="s">
        <v>126</v>
      </c>
      <c r="D15" s="334" t="s">
        <v>26806</v>
      </c>
      <c r="E15" s="196">
        <v>10000</v>
      </c>
      <c r="F15" s="197">
        <v>0.54</v>
      </c>
      <c r="G15" s="316">
        <v>6</v>
      </c>
      <c r="H15" s="89">
        <f>Таблица620[[#This Row],[Розничная цена KRW]]*Таблица620[[#This Row],[Коэфициент стоимости]]</f>
        <v>5400</v>
      </c>
      <c r="I15" s="200" t="str">
        <f>IF($H$1="","Введите курс",Таблица620[[#This Row],[Оптовая цена KRW                   за 1шт]]/$H$1)</f>
        <v>Введите курс</v>
      </c>
      <c r="J15" s="318"/>
      <c r="K15" s="201">
        <f>Таблица620[[#This Row],[Заказ коробок ]]*Таблица620[[#This Row],[Кол-во шт в коробке]]</f>
        <v>0</v>
      </c>
      <c r="L15" s="202">
        <f>Таблица620[[#This Row],[Общее кол-во шт]]*Таблица620[[#This Row],[Оптовая цена KRW                   за 1шт]]</f>
        <v>0</v>
      </c>
      <c r="M15" s="203" t="str">
        <f>IFERROR(Таблица620[[#This Row],[Общее кол-во шт]]*Таблица620[[#This Row],[Оптовая цена USD            за 1шт]],"")</f>
        <v/>
      </c>
      <c r="N15" s="319"/>
    </row>
    <row r="16" spans="1:25" ht="22.5" customHeight="1">
      <c r="A16" s="329" t="s">
        <v>127</v>
      </c>
      <c r="B16" s="332" t="s">
        <v>128</v>
      </c>
      <c r="C16" s="333" t="s">
        <v>129</v>
      </c>
      <c r="D16" s="334" t="s">
        <v>26807</v>
      </c>
      <c r="E16" s="196">
        <v>10000</v>
      </c>
      <c r="F16" s="197">
        <v>0.54</v>
      </c>
      <c r="G16" s="316">
        <v>6</v>
      </c>
      <c r="H16" s="89">
        <f>Таблица620[[#This Row],[Розничная цена KRW]]*Таблица620[[#This Row],[Коэфициент стоимости]]</f>
        <v>5400</v>
      </c>
      <c r="I16" s="200" t="str">
        <f>IF($H$1="","Введите курс",Таблица620[[#This Row],[Оптовая цена KRW                   за 1шт]]/$H$1)</f>
        <v>Введите курс</v>
      </c>
      <c r="J16" s="318"/>
      <c r="K16" s="201">
        <f>Таблица620[[#This Row],[Заказ коробок ]]*Таблица620[[#This Row],[Кол-во шт в коробке]]</f>
        <v>0</v>
      </c>
      <c r="L16" s="202">
        <f>Таблица620[[#This Row],[Общее кол-во шт]]*Таблица620[[#This Row],[Оптовая цена KRW                   за 1шт]]</f>
        <v>0</v>
      </c>
      <c r="M16" s="203" t="str">
        <f>IFERROR(Таблица620[[#This Row],[Общее кол-во шт]]*Таблица620[[#This Row],[Оптовая цена USD            за 1шт]],"")</f>
        <v/>
      </c>
      <c r="N16" s="319"/>
    </row>
    <row r="17" spans="1:14" ht="22.5" customHeight="1">
      <c r="A17" s="329" t="s">
        <v>130</v>
      </c>
      <c r="B17" s="332" t="s">
        <v>131</v>
      </c>
      <c r="C17" s="333" t="s">
        <v>132</v>
      </c>
      <c r="D17" s="334" t="s">
        <v>26808</v>
      </c>
      <c r="E17" s="196">
        <v>12000</v>
      </c>
      <c r="F17" s="197">
        <v>0.54</v>
      </c>
      <c r="G17" s="316">
        <v>6</v>
      </c>
      <c r="H17" s="89">
        <f>Таблица620[[#This Row],[Розничная цена KRW]]*Таблица620[[#This Row],[Коэфициент стоимости]]</f>
        <v>6480</v>
      </c>
      <c r="I17" s="200" t="str">
        <f>IF($H$1="","Введите курс",Таблица620[[#This Row],[Оптовая цена KRW                   за 1шт]]/$H$1)</f>
        <v>Введите курс</v>
      </c>
      <c r="J17" s="318"/>
      <c r="K17" s="201">
        <f>Таблица620[[#This Row],[Заказ коробок ]]*Таблица620[[#This Row],[Кол-во шт в коробке]]</f>
        <v>0</v>
      </c>
      <c r="L17" s="202">
        <f>Таблица620[[#This Row],[Общее кол-во шт]]*Таблица620[[#This Row],[Оптовая цена KRW                   за 1шт]]</f>
        <v>0</v>
      </c>
      <c r="M17" s="203" t="str">
        <f>IFERROR(Таблица620[[#This Row],[Общее кол-во шт]]*Таблица620[[#This Row],[Оптовая цена USD            за 1шт]],"")</f>
        <v/>
      </c>
      <c r="N17" s="319"/>
    </row>
    <row r="18" spans="1:14" ht="22.5" customHeight="1">
      <c r="A18" s="329" t="s">
        <v>133</v>
      </c>
      <c r="B18" s="332" t="s">
        <v>134</v>
      </c>
      <c r="C18" s="333" t="s">
        <v>135</v>
      </c>
      <c r="D18" s="334" t="s">
        <v>26809</v>
      </c>
      <c r="E18" s="196">
        <v>10000</v>
      </c>
      <c r="F18" s="197">
        <v>0.54</v>
      </c>
      <c r="G18" s="316">
        <v>6</v>
      </c>
      <c r="H18" s="89">
        <f>Таблица620[[#This Row],[Розничная цена KRW]]*Таблица620[[#This Row],[Коэфициент стоимости]]</f>
        <v>5400</v>
      </c>
      <c r="I18" s="200" t="str">
        <f>IF($H$1="","Введите курс",Таблица620[[#This Row],[Оптовая цена KRW                   за 1шт]]/$H$1)</f>
        <v>Введите курс</v>
      </c>
      <c r="J18" s="318"/>
      <c r="K18" s="201">
        <f>Таблица620[[#This Row],[Заказ коробок ]]*Таблица620[[#This Row],[Кол-во шт в коробке]]</f>
        <v>0</v>
      </c>
      <c r="L18" s="202">
        <f>Таблица620[[#This Row],[Общее кол-во шт]]*Таблица620[[#This Row],[Оптовая цена KRW                   за 1шт]]</f>
        <v>0</v>
      </c>
      <c r="M18" s="203" t="str">
        <f>IFERROR(Таблица620[[#This Row],[Общее кол-во шт]]*Таблица620[[#This Row],[Оптовая цена USD            за 1шт]],"")</f>
        <v/>
      </c>
      <c r="N18" s="319"/>
    </row>
    <row r="19" spans="1:14" ht="22.5" customHeight="1">
      <c r="A19" s="329" t="s">
        <v>136</v>
      </c>
      <c r="B19" s="332" t="s">
        <v>137</v>
      </c>
      <c r="C19" s="333" t="s">
        <v>138</v>
      </c>
      <c r="D19" s="334" t="s">
        <v>139</v>
      </c>
      <c r="E19" s="196">
        <v>10000</v>
      </c>
      <c r="F19" s="197">
        <v>0.54</v>
      </c>
      <c r="G19" s="316">
        <v>6</v>
      </c>
      <c r="H19" s="89">
        <f>Таблица620[[#This Row],[Розничная цена KRW]]*Таблица620[[#This Row],[Коэфициент стоимости]]</f>
        <v>5400</v>
      </c>
      <c r="I19" s="200" t="str">
        <f>IF($H$1="","Введите курс",Таблица620[[#This Row],[Оптовая цена KRW                   за 1шт]]/$H$1)</f>
        <v>Введите курс</v>
      </c>
      <c r="J19" s="318"/>
      <c r="K19" s="201">
        <f>Таблица620[[#This Row],[Заказ коробок ]]*Таблица620[[#This Row],[Кол-во шт в коробке]]</f>
        <v>0</v>
      </c>
      <c r="L19" s="202">
        <f>Таблица620[[#This Row],[Общее кол-во шт]]*Таблица620[[#This Row],[Оптовая цена KRW                   за 1шт]]</f>
        <v>0</v>
      </c>
      <c r="M19" s="203" t="str">
        <f>IFERROR(Таблица620[[#This Row],[Общее кол-во шт]]*Таблица620[[#This Row],[Оптовая цена USD            за 1шт]],"")</f>
        <v/>
      </c>
      <c r="N19" s="319"/>
    </row>
    <row r="20" spans="1:14" ht="22.5" customHeight="1">
      <c r="A20" s="329" t="s">
        <v>140</v>
      </c>
      <c r="B20" s="332" t="s">
        <v>141</v>
      </c>
      <c r="C20" s="333" t="s">
        <v>142</v>
      </c>
      <c r="D20" s="334" t="s">
        <v>26810</v>
      </c>
      <c r="E20" s="196">
        <v>14800</v>
      </c>
      <c r="F20" s="197">
        <v>0.54</v>
      </c>
      <c r="G20" s="316">
        <v>6</v>
      </c>
      <c r="H20" s="89">
        <f>Таблица620[[#This Row],[Розничная цена KRW]]*Таблица620[[#This Row],[Коэфициент стоимости]]</f>
        <v>7992.0000000000009</v>
      </c>
      <c r="I20" s="200" t="str">
        <f>IF($H$1="","Введите курс",Таблица620[[#This Row],[Оптовая цена KRW                   за 1шт]]/$H$1)</f>
        <v>Введите курс</v>
      </c>
      <c r="J20" s="318"/>
      <c r="K20" s="201">
        <f>Таблица620[[#This Row],[Заказ коробок ]]*Таблица620[[#This Row],[Кол-во шт в коробке]]</f>
        <v>0</v>
      </c>
      <c r="L20" s="202">
        <f>Таблица620[[#This Row],[Общее кол-во шт]]*Таблица620[[#This Row],[Оптовая цена KRW                   за 1шт]]</f>
        <v>0</v>
      </c>
      <c r="M20" s="203" t="str">
        <f>IFERROR(Таблица620[[#This Row],[Общее кол-во шт]]*Таблица620[[#This Row],[Оптовая цена USD            за 1шт]],"")</f>
        <v/>
      </c>
      <c r="N20" s="319"/>
    </row>
    <row r="21" spans="1:14" ht="22.5" customHeight="1">
      <c r="A21" s="329" t="s">
        <v>143</v>
      </c>
      <c r="B21" s="332" t="s">
        <v>144</v>
      </c>
      <c r="C21" s="333" t="s">
        <v>145</v>
      </c>
      <c r="D21" s="334" t="s">
        <v>26811</v>
      </c>
      <c r="E21" s="196">
        <v>14800</v>
      </c>
      <c r="F21" s="197">
        <v>0.54</v>
      </c>
      <c r="G21" s="316">
        <v>6</v>
      </c>
      <c r="H21" s="89">
        <f>Таблица620[[#This Row],[Розничная цена KRW]]*Таблица620[[#This Row],[Коэфициент стоимости]]</f>
        <v>7992.0000000000009</v>
      </c>
      <c r="I21" s="200" t="str">
        <f>IF($H$1="","Введите курс",Таблица620[[#This Row],[Оптовая цена KRW                   за 1шт]]/$H$1)</f>
        <v>Введите курс</v>
      </c>
      <c r="J21" s="318"/>
      <c r="K21" s="201">
        <f>Таблица620[[#This Row],[Заказ коробок ]]*Таблица620[[#This Row],[Кол-во шт в коробке]]</f>
        <v>0</v>
      </c>
      <c r="L21" s="202">
        <f>Таблица620[[#This Row],[Общее кол-во шт]]*Таблица620[[#This Row],[Оптовая цена KRW                   за 1шт]]</f>
        <v>0</v>
      </c>
      <c r="M21" s="203" t="str">
        <f>IFERROR(Таблица620[[#This Row],[Общее кол-во шт]]*Таблица620[[#This Row],[Оптовая цена USD            за 1шт]],"")</f>
        <v/>
      </c>
      <c r="N21" s="319"/>
    </row>
    <row r="22" spans="1:14" ht="22.5" customHeight="1">
      <c r="A22" s="329" t="s">
        <v>146</v>
      </c>
      <c r="B22" s="332" t="s">
        <v>147</v>
      </c>
      <c r="C22" s="333" t="s">
        <v>148</v>
      </c>
      <c r="D22" s="334" t="s">
        <v>26812</v>
      </c>
      <c r="E22" s="196">
        <v>5000</v>
      </c>
      <c r="F22" s="197">
        <v>0.54</v>
      </c>
      <c r="G22" s="316">
        <v>6</v>
      </c>
      <c r="H22" s="89">
        <f>Таблица620[[#This Row],[Розничная цена KRW]]*Таблица620[[#This Row],[Коэфициент стоимости]]</f>
        <v>2700</v>
      </c>
      <c r="I22" s="200" t="str">
        <f>IF($H$1="","Введите курс",Таблица620[[#This Row],[Оптовая цена KRW                   за 1шт]]/$H$1)</f>
        <v>Введите курс</v>
      </c>
      <c r="J22" s="318"/>
      <c r="K22" s="201">
        <f>Таблица620[[#This Row],[Заказ коробок ]]*Таблица620[[#This Row],[Кол-во шт в коробке]]</f>
        <v>0</v>
      </c>
      <c r="L22" s="202">
        <f>Таблица620[[#This Row],[Общее кол-во шт]]*Таблица620[[#This Row],[Оптовая цена KRW                   за 1шт]]</f>
        <v>0</v>
      </c>
      <c r="M22" s="203" t="str">
        <f>IFERROR(Таблица620[[#This Row],[Общее кол-во шт]]*Таблица620[[#This Row],[Оптовая цена USD            за 1шт]],"")</f>
        <v/>
      </c>
      <c r="N22" s="319"/>
    </row>
    <row r="23" spans="1:14" ht="22.5" customHeight="1">
      <c r="A23" s="329" t="s">
        <v>149</v>
      </c>
      <c r="B23" s="332" t="s">
        <v>150</v>
      </c>
      <c r="C23" s="333" t="s">
        <v>151</v>
      </c>
      <c r="D23" s="334" t="s">
        <v>26813</v>
      </c>
      <c r="E23" s="196">
        <v>8000</v>
      </c>
      <c r="F23" s="197">
        <v>0.54</v>
      </c>
      <c r="G23" s="316">
        <v>6</v>
      </c>
      <c r="H23" s="89">
        <f>Таблица620[[#This Row],[Розничная цена KRW]]*Таблица620[[#This Row],[Коэфициент стоимости]]</f>
        <v>4320</v>
      </c>
      <c r="I23" s="200" t="str">
        <f>IF($H$1="","Введите курс",Таблица620[[#This Row],[Оптовая цена KRW                   за 1шт]]/$H$1)</f>
        <v>Введите курс</v>
      </c>
      <c r="J23" s="318"/>
      <c r="K23" s="201">
        <f>Таблица620[[#This Row],[Заказ коробок ]]*Таблица620[[#This Row],[Кол-во шт в коробке]]</f>
        <v>0</v>
      </c>
      <c r="L23" s="202">
        <f>Таблица620[[#This Row],[Общее кол-во шт]]*Таблица620[[#This Row],[Оптовая цена KRW                   за 1шт]]</f>
        <v>0</v>
      </c>
      <c r="M23" s="203" t="str">
        <f>IFERROR(Таблица620[[#This Row],[Общее кол-во шт]]*Таблица620[[#This Row],[Оптовая цена USD            за 1шт]],"")</f>
        <v/>
      </c>
      <c r="N23" s="319"/>
    </row>
    <row r="24" spans="1:14" ht="22.5" customHeight="1">
      <c r="A24" s="329" t="s">
        <v>152</v>
      </c>
      <c r="B24" s="332" t="s">
        <v>153</v>
      </c>
      <c r="C24" s="333" t="s">
        <v>154</v>
      </c>
      <c r="D24" s="334" t="s">
        <v>26814</v>
      </c>
      <c r="E24" s="196">
        <v>3500</v>
      </c>
      <c r="F24" s="197">
        <v>0.7</v>
      </c>
      <c r="G24" s="316">
        <v>6</v>
      </c>
      <c r="H24" s="89">
        <f>Таблица620[[#This Row],[Розничная цена KRW]]*Таблица620[[#This Row],[Коэфициент стоимости]]</f>
        <v>2450</v>
      </c>
      <c r="I24" s="200" t="str">
        <f>IF($H$1="","Введите курс",Таблица620[[#This Row],[Оптовая цена KRW                   за 1шт]]/$H$1)</f>
        <v>Введите курс</v>
      </c>
      <c r="J24" s="318"/>
      <c r="K24" s="201">
        <f>Таблица620[[#This Row],[Заказ коробок ]]*Таблица620[[#This Row],[Кол-во шт в коробке]]</f>
        <v>0</v>
      </c>
      <c r="L24" s="202">
        <f>Таблица620[[#This Row],[Общее кол-во шт]]*Таблица620[[#This Row],[Оптовая цена KRW                   за 1шт]]</f>
        <v>0</v>
      </c>
      <c r="M24" s="203" t="str">
        <f>IFERROR(Таблица620[[#This Row],[Общее кол-во шт]]*Таблица620[[#This Row],[Оптовая цена USD            за 1шт]],"")</f>
        <v/>
      </c>
      <c r="N24" s="319"/>
    </row>
    <row r="25" spans="1:14" ht="22.5" customHeight="1">
      <c r="A25" s="329" t="s">
        <v>155</v>
      </c>
      <c r="B25" s="332" t="s">
        <v>156</v>
      </c>
      <c r="C25" s="333" t="s">
        <v>157</v>
      </c>
      <c r="D25" s="334" t="s">
        <v>26815</v>
      </c>
      <c r="E25" s="196">
        <v>3500</v>
      </c>
      <c r="F25" s="197">
        <v>0.7</v>
      </c>
      <c r="G25" s="316">
        <v>6</v>
      </c>
      <c r="H25" s="89">
        <f>Таблица620[[#This Row],[Розничная цена KRW]]*Таблица620[[#This Row],[Коэфициент стоимости]]</f>
        <v>2450</v>
      </c>
      <c r="I25" s="200" t="str">
        <f>IF($H$1="","Введите курс",Таблица620[[#This Row],[Оптовая цена KRW                   за 1шт]]/$H$1)</f>
        <v>Введите курс</v>
      </c>
      <c r="J25" s="318"/>
      <c r="K25" s="201">
        <f>Таблица620[[#This Row],[Заказ коробок ]]*Таблица620[[#This Row],[Кол-во шт в коробке]]</f>
        <v>0</v>
      </c>
      <c r="L25" s="202">
        <f>Таблица620[[#This Row],[Общее кол-во шт]]*Таблица620[[#This Row],[Оптовая цена KRW                   за 1шт]]</f>
        <v>0</v>
      </c>
      <c r="M25" s="203" t="str">
        <f>IFERROR(Таблица620[[#This Row],[Общее кол-во шт]]*Таблица620[[#This Row],[Оптовая цена USD            за 1шт]],"")</f>
        <v/>
      </c>
      <c r="N25" s="319"/>
    </row>
    <row r="26" spans="1:14" ht="22.5" customHeight="1">
      <c r="A26" s="329" t="s">
        <v>158</v>
      </c>
      <c r="B26" s="332" t="s">
        <v>159</v>
      </c>
      <c r="C26" s="333" t="s">
        <v>160</v>
      </c>
      <c r="D26" s="334" t="s">
        <v>26816</v>
      </c>
      <c r="E26" s="196">
        <v>3500</v>
      </c>
      <c r="F26" s="197">
        <v>0.7</v>
      </c>
      <c r="G26" s="316">
        <v>6</v>
      </c>
      <c r="H26" s="89">
        <f>Таблица620[[#This Row],[Розничная цена KRW]]*Таблица620[[#This Row],[Коэфициент стоимости]]</f>
        <v>2450</v>
      </c>
      <c r="I26" s="200" t="str">
        <f>IF($H$1="","Введите курс",Таблица620[[#This Row],[Оптовая цена KRW                   за 1шт]]/$H$1)</f>
        <v>Введите курс</v>
      </c>
      <c r="J26" s="318"/>
      <c r="K26" s="201">
        <f>Таблица620[[#This Row],[Заказ коробок ]]*Таблица620[[#This Row],[Кол-во шт в коробке]]</f>
        <v>0</v>
      </c>
      <c r="L26" s="202">
        <f>Таблица620[[#This Row],[Общее кол-во шт]]*Таблица620[[#This Row],[Оптовая цена KRW                   за 1шт]]</f>
        <v>0</v>
      </c>
      <c r="M26" s="203" t="str">
        <f>IFERROR(Таблица620[[#This Row],[Общее кол-во шт]]*Таблица620[[#This Row],[Оптовая цена USD            за 1шт]],"")</f>
        <v/>
      </c>
      <c r="N26" s="319"/>
    </row>
    <row r="27" spans="1:14" ht="22.5" customHeight="1">
      <c r="A27" s="329" t="s">
        <v>161</v>
      </c>
      <c r="B27" s="332" t="s">
        <v>162</v>
      </c>
      <c r="C27" s="333" t="s">
        <v>163</v>
      </c>
      <c r="D27" s="334" t="s">
        <v>26817</v>
      </c>
      <c r="E27" s="196">
        <v>7000</v>
      </c>
      <c r="F27" s="197">
        <v>0.7</v>
      </c>
      <c r="G27" s="316">
        <v>6</v>
      </c>
      <c r="H27" s="89">
        <f>Таблица620[[#This Row],[Розничная цена KRW]]*Таблица620[[#This Row],[Коэфициент стоимости]]</f>
        <v>4900</v>
      </c>
      <c r="I27" s="200" t="str">
        <f>IF($H$1="","Введите курс",Таблица620[[#This Row],[Оптовая цена KRW                   за 1шт]]/$H$1)</f>
        <v>Введите курс</v>
      </c>
      <c r="J27" s="318"/>
      <c r="K27" s="201">
        <f>Таблица620[[#This Row],[Заказ коробок ]]*Таблица620[[#This Row],[Кол-во шт в коробке]]</f>
        <v>0</v>
      </c>
      <c r="L27" s="202">
        <f>Таблица620[[#This Row],[Общее кол-во шт]]*Таблица620[[#This Row],[Оптовая цена KRW                   за 1шт]]</f>
        <v>0</v>
      </c>
      <c r="M27" s="203" t="str">
        <f>IFERROR(Таблица620[[#This Row],[Общее кол-во шт]]*Таблица620[[#This Row],[Оптовая цена USD            за 1шт]],"")</f>
        <v/>
      </c>
      <c r="N27" s="319"/>
    </row>
    <row r="28" spans="1:14" ht="22.5" customHeight="1">
      <c r="A28" s="329" t="s">
        <v>164</v>
      </c>
      <c r="B28" s="332" t="s">
        <v>165</v>
      </c>
      <c r="C28" s="333" t="s">
        <v>166</v>
      </c>
      <c r="D28" s="334" t="s">
        <v>26818</v>
      </c>
      <c r="E28" s="196">
        <v>7000</v>
      </c>
      <c r="F28" s="197">
        <v>0.7</v>
      </c>
      <c r="G28" s="316">
        <v>6</v>
      </c>
      <c r="H28" s="89">
        <f>Таблица620[[#This Row],[Розничная цена KRW]]*Таблица620[[#This Row],[Коэфициент стоимости]]</f>
        <v>4900</v>
      </c>
      <c r="I28" s="200" t="str">
        <f>IF($H$1="","Введите курс",Таблица620[[#This Row],[Оптовая цена KRW                   за 1шт]]/$H$1)</f>
        <v>Введите курс</v>
      </c>
      <c r="J28" s="318"/>
      <c r="K28" s="201">
        <f>Таблица620[[#This Row],[Заказ коробок ]]*Таблица620[[#This Row],[Кол-во шт в коробке]]</f>
        <v>0</v>
      </c>
      <c r="L28" s="202">
        <f>Таблица620[[#This Row],[Общее кол-во шт]]*Таблица620[[#This Row],[Оптовая цена KRW                   за 1шт]]</f>
        <v>0</v>
      </c>
      <c r="M28" s="203" t="str">
        <f>IFERROR(Таблица620[[#This Row],[Общее кол-во шт]]*Таблица620[[#This Row],[Оптовая цена USD            за 1шт]],"")</f>
        <v/>
      </c>
      <c r="N28" s="319"/>
    </row>
    <row r="29" spans="1:14" ht="22.5" customHeight="1">
      <c r="A29" s="329" t="s">
        <v>167</v>
      </c>
      <c r="B29" s="332" t="s">
        <v>168</v>
      </c>
      <c r="C29" s="333" t="s">
        <v>169</v>
      </c>
      <c r="D29" s="334" t="s">
        <v>26819</v>
      </c>
      <c r="E29" s="196">
        <v>13000</v>
      </c>
      <c r="F29" s="197">
        <v>0.54</v>
      </c>
      <c r="G29" s="316">
        <v>6</v>
      </c>
      <c r="H29" s="89">
        <f>Таблица620[[#This Row],[Розничная цена KRW]]*Таблица620[[#This Row],[Коэфициент стоимости]]</f>
        <v>7020.0000000000009</v>
      </c>
      <c r="I29" s="200" t="str">
        <f>IF($H$1="","Введите курс",Таблица620[[#This Row],[Оптовая цена KRW                   за 1шт]]/$H$1)</f>
        <v>Введите курс</v>
      </c>
      <c r="J29" s="318"/>
      <c r="K29" s="201">
        <f>Таблица620[[#This Row],[Заказ коробок ]]*Таблица620[[#This Row],[Кол-во шт в коробке]]</f>
        <v>0</v>
      </c>
      <c r="L29" s="202">
        <f>Таблица620[[#This Row],[Общее кол-во шт]]*Таблица620[[#This Row],[Оптовая цена KRW                   за 1шт]]</f>
        <v>0</v>
      </c>
      <c r="M29" s="203" t="str">
        <f>IFERROR(Таблица620[[#This Row],[Общее кол-во шт]]*Таблица620[[#This Row],[Оптовая цена USD            за 1шт]],"")</f>
        <v/>
      </c>
      <c r="N29" s="319"/>
    </row>
    <row r="30" spans="1:14" ht="22.5" customHeight="1">
      <c r="A30" s="329" t="s">
        <v>170</v>
      </c>
      <c r="B30" s="332" t="s">
        <v>171</v>
      </c>
      <c r="C30" s="333" t="s">
        <v>172</v>
      </c>
      <c r="D30" s="334" t="s">
        <v>26820</v>
      </c>
      <c r="E30" s="196">
        <v>2000</v>
      </c>
      <c r="F30" s="197">
        <v>0.49</v>
      </c>
      <c r="G30" s="316">
        <v>20</v>
      </c>
      <c r="H30" s="89">
        <f>Таблица620[[#This Row],[Розничная цена KRW]]*Таблица620[[#This Row],[Коэфициент стоимости]]</f>
        <v>980</v>
      </c>
      <c r="I30" s="200" t="str">
        <f>IF($H$1="","Введите курс",Таблица620[[#This Row],[Оптовая цена KRW                   за 1шт]]/$H$1)</f>
        <v>Введите курс</v>
      </c>
      <c r="J30" s="318"/>
      <c r="K30" s="201">
        <f>Таблица620[[#This Row],[Заказ коробок ]]*Таблица620[[#This Row],[Кол-во шт в коробке]]</f>
        <v>0</v>
      </c>
      <c r="L30" s="202">
        <f>Таблица620[[#This Row],[Общее кол-во шт]]*Таблица620[[#This Row],[Оптовая цена KRW                   за 1шт]]</f>
        <v>0</v>
      </c>
      <c r="M30" s="203" t="str">
        <f>IFERROR(Таблица620[[#This Row],[Общее кол-во шт]]*Таблица620[[#This Row],[Оптовая цена USD            за 1шт]],"")</f>
        <v/>
      </c>
      <c r="N30" s="319"/>
    </row>
    <row r="31" spans="1:14" ht="22.5" customHeight="1">
      <c r="A31" s="329" t="s">
        <v>173</v>
      </c>
      <c r="B31" s="332" t="s">
        <v>174</v>
      </c>
      <c r="C31" s="333" t="s">
        <v>175</v>
      </c>
      <c r="D31" s="334" t="s">
        <v>26821</v>
      </c>
      <c r="E31" s="196">
        <v>16800</v>
      </c>
      <c r="F31" s="197">
        <v>0.54</v>
      </c>
      <c r="G31" s="316">
        <v>6</v>
      </c>
      <c r="H31" s="89">
        <f>Таблица620[[#This Row],[Розничная цена KRW]]*Таблица620[[#This Row],[Коэфициент стоимости]]</f>
        <v>9072</v>
      </c>
      <c r="I31" s="200" t="str">
        <f>IF($H$1="","Введите курс",Таблица620[[#This Row],[Оптовая цена KRW                   за 1шт]]/$H$1)</f>
        <v>Введите курс</v>
      </c>
      <c r="J31" s="318"/>
      <c r="K31" s="201">
        <f>Таблица620[[#This Row],[Заказ коробок ]]*Таблица620[[#This Row],[Кол-во шт в коробке]]</f>
        <v>0</v>
      </c>
      <c r="L31" s="202">
        <f>Таблица620[[#This Row],[Общее кол-во шт]]*Таблица620[[#This Row],[Оптовая цена KRW                   за 1шт]]</f>
        <v>0</v>
      </c>
      <c r="M31" s="203" t="str">
        <f>IFERROR(Таблица620[[#This Row],[Общее кол-во шт]]*Таблица620[[#This Row],[Оптовая цена USD            за 1шт]],"")</f>
        <v/>
      </c>
      <c r="N31" s="319"/>
    </row>
    <row r="32" spans="1:14" ht="22.5" customHeight="1">
      <c r="A32" s="329" t="s">
        <v>176</v>
      </c>
      <c r="B32" s="332" t="s">
        <v>177</v>
      </c>
      <c r="C32" s="333" t="s">
        <v>178</v>
      </c>
      <c r="D32" s="334" t="s">
        <v>26822</v>
      </c>
      <c r="E32" s="196">
        <v>16800</v>
      </c>
      <c r="F32" s="197">
        <v>0.54</v>
      </c>
      <c r="G32" s="316">
        <v>6</v>
      </c>
      <c r="H32" s="89">
        <f>Таблица620[[#This Row],[Розничная цена KRW]]*Таблица620[[#This Row],[Коэфициент стоимости]]</f>
        <v>9072</v>
      </c>
      <c r="I32" s="200" t="str">
        <f>IF($H$1="","Введите курс",Таблица620[[#This Row],[Оптовая цена KRW                   за 1шт]]/$H$1)</f>
        <v>Введите курс</v>
      </c>
      <c r="J32" s="318"/>
      <c r="K32" s="201">
        <f>Таблица620[[#This Row],[Заказ коробок ]]*Таблица620[[#This Row],[Кол-во шт в коробке]]</f>
        <v>0</v>
      </c>
      <c r="L32" s="202">
        <f>Таблица620[[#This Row],[Общее кол-во шт]]*Таблица620[[#This Row],[Оптовая цена KRW                   за 1шт]]</f>
        <v>0</v>
      </c>
      <c r="M32" s="203" t="str">
        <f>IFERROR(Таблица620[[#This Row],[Общее кол-во шт]]*Таблица620[[#This Row],[Оптовая цена USD            за 1шт]],"")</f>
        <v/>
      </c>
      <c r="N32" s="319"/>
    </row>
    <row r="33" spans="1:14" ht="22.5" customHeight="1">
      <c r="A33" s="329" t="s">
        <v>179</v>
      </c>
      <c r="B33" s="332" t="s">
        <v>180</v>
      </c>
      <c r="C33" s="333" t="s">
        <v>181</v>
      </c>
      <c r="D33" s="334" t="s">
        <v>26823</v>
      </c>
      <c r="E33" s="196">
        <v>16800</v>
      </c>
      <c r="F33" s="197">
        <v>0.54</v>
      </c>
      <c r="G33" s="316">
        <v>6</v>
      </c>
      <c r="H33" s="89">
        <f>Таблица620[[#This Row],[Розничная цена KRW]]*Таблица620[[#This Row],[Коэфициент стоимости]]</f>
        <v>9072</v>
      </c>
      <c r="I33" s="200" t="str">
        <f>IF($H$1="","Введите курс",Таблица620[[#This Row],[Оптовая цена KRW                   за 1шт]]/$H$1)</f>
        <v>Введите курс</v>
      </c>
      <c r="J33" s="318"/>
      <c r="K33" s="201">
        <f>Таблица620[[#This Row],[Заказ коробок ]]*Таблица620[[#This Row],[Кол-во шт в коробке]]</f>
        <v>0</v>
      </c>
      <c r="L33" s="202">
        <f>Таблица620[[#This Row],[Общее кол-во шт]]*Таблица620[[#This Row],[Оптовая цена KRW                   за 1шт]]</f>
        <v>0</v>
      </c>
      <c r="M33" s="203" t="str">
        <f>IFERROR(Таблица620[[#This Row],[Общее кол-во шт]]*Таблица620[[#This Row],[Оптовая цена USD            за 1шт]],"")</f>
        <v/>
      </c>
      <c r="N33" s="319"/>
    </row>
    <row r="34" spans="1:14" ht="22.5" customHeight="1">
      <c r="A34" s="329" t="s">
        <v>182</v>
      </c>
      <c r="B34" s="332" t="s">
        <v>183</v>
      </c>
      <c r="C34" s="333" t="s">
        <v>184</v>
      </c>
      <c r="D34" s="334" t="s">
        <v>26824</v>
      </c>
      <c r="E34" s="196">
        <v>16800</v>
      </c>
      <c r="F34" s="197">
        <v>0.54</v>
      </c>
      <c r="G34" s="316">
        <v>6</v>
      </c>
      <c r="H34" s="89">
        <f>Таблица620[[#This Row],[Розничная цена KRW]]*Таблица620[[#This Row],[Коэфициент стоимости]]</f>
        <v>9072</v>
      </c>
      <c r="I34" s="200" t="str">
        <f>IF($H$1="","Введите курс",Таблица620[[#This Row],[Оптовая цена KRW                   за 1шт]]/$H$1)</f>
        <v>Введите курс</v>
      </c>
      <c r="J34" s="318"/>
      <c r="K34" s="201">
        <f>Таблица620[[#This Row],[Заказ коробок ]]*Таблица620[[#This Row],[Кол-во шт в коробке]]</f>
        <v>0</v>
      </c>
      <c r="L34" s="202">
        <f>Таблица620[[#This Row],[Общее кол-во шт]]*Таблица620[[#This Row],[Оптовая цена KRW                   за 1шт]]</f>
        <v>0</v>
      </c>
      <c r="M34" s="203" t="str">
        <f>IFERROR(Таблица620[[#This Row],[Общее кол-во шт]]*Таблица620[[#This Row],[Оптовая цена USD            за 1шт]],"")</f>
        <v/>
      </c>
      <c r="N34" s="319"/>
    </row>
    <row r="35" spans="1:14" ht="22.5" customHeight="1">
      <c r="A35" s="329" t="s">
        <v>185</v>
      </c>
      <c r="B35" s="332" t="s">
        <v>186</v>
      </c>
      <c r="C35" s="333" t="s">
        <v>187</v>
      </c>
      <c r="D35" s="334" t="s">
        <v>26825</v>
      </c>
      <c r="E35" s="196">
        <v>14800</v>
      </c>
      <c r="F35" s="197">
        <v>0.54</v>
      </c>
      <c r="G35" s="316">
        <v>6</v>
      </c>
      <c r="H35" s="89">
        <f>Таблица620[[#This Row],[Розничная цена KRW]]*Таблица620[[#This Row],[Коэфициент стоимости]]</f>
        <v>7992.0000000000009</v>
      </c>
      <c r="I35" s="200" t="str">
        <f>IF($H$1="","Введите курс",Таблица620[[#This Row],[Оптовая цена KRW                   за 1шт]]/$H$1)</f>
        <v>Введите курс</v>
      </c>
      <c r="J35" s="318"/>
      <c r="K35" s="201">
        <f>Таблица620[[#This Row],[Заказ коробок ]]*Таблица620[[#This Row],[Кол-во шт в коробке]]</f>
        <v>0</v>
      </c>
      <c r="L35" s="202">
        <f>Таблица620[[#This Row],[Общее кол-во шт]]*Таблица620[[#This Row],[Оптовая цена KRW                   за 1шт]]</f>
        <v>0</v>
      </c>
      <c r="M35" s="203" t="str">
        <f>IFERROR(Таблица620[[#This Row],[Общее кол-во шт]]*Таблица620[[#This Row],[Оптовая цена USD            за 1шт]],"")</f>
        <v/>
      </c>
      <c r="N35" s="319"/>
    </row>
    <row r="36" spans="1:14" ht="22.5" customHeight="1">
      <c r="A36" s="329" t="s">
        <v>188</v>
      </c>
      <c r="B36" s="332" t="s">
        <v>189</v>
      </c>
      <c r="C36" s="333" t="s">
        <v>190</v>
      </c>
      <c r="D36" s="334" t="s">
        <v>26826</v>
      </c>
      <c r="E36" s="196">
        <v>14800</v>
      </c>
      <c r="F36" s="197">
        <v>0.54</v>
      </c>
      <c r="G36" s="316">
        <v>6</v>
      </c>
      <c r="H36" s="89">
        <f>Таблица620[[#This Row],[Розничная цена KRW]]*Таблица620[[#This Row],[Коэфициент стоимости]]</f>
        <v>7992.0000000000009</v>
      </c>
      <c r="I36" s="200" t="str">
        <f>IF($H$1="","Введите курс",Таблица620[[#This Row],[Оптовая цена KRW                   за 1шт]]/$H$1)</f>
        <v>Введите курс</v>
      </c>
      <c r="J36" s="318"/>
      <c r="K36" s="201">
        <f>Таблица620[[#This Row],[Заказ коробок ]]*Таблица620[[#This Row],[Кол-во шт в коробке]]</f>
        <v>0</v>
      </c>
      <c r="L36" s="202">
        <f>Таблица620[[#This Row],[Общее кол-во шт]]*Таблица620[[#This Row],[Оптовая цена KRW                   за 1шт]]</f>
        <v>0</v>
      </c>
      <c r="M36" s="203" t="str">
        <f>IFERROR(Таблица620[[#This Row],[Общее кол-во шт]]*Таблица620[[#This Row],[Оптовая цена USD            за 1шт]],"")</f>
        <v/>
      </c>
      <c r="N36" s="319"/>
    </row>
    <row r="37" spans="1:14" ht="22.5" customHeight="1">
      <c r="A37" s="329" t="s">
        <v>191</v>
      </c>
      <c r="B37" s="332" t="s">
        <v>192</v>
      </c>
      <c r="C37" s="333" t="s">
        <v>193</v>
      </c>
      <c r="D37" s="334" t="s">
        <v>26827</v>
      </c>
      <c r="E37" s="196">
        <v>15800</v>
      </c>
      <c r="F37" s="197">
        <v>0.54</v>
      </c>
      <c r="G37" s="316">
        <v>6</v>
      </c>
      <c r="H37" s="89">
        <f>Таблица620[[#This Row],[Розничная цена KRW]]*Таблица620[[#This Row],[Коэфициент стоимости]]</f>
        <v>8532</v>
      </c>
      <c r="I37" s="200" t="str">
        <f>IF($H$1="","Введите курс",Таблица620[[#This Row],[Оптовая цена KRW                   за 1шт]]/$H$1)</f>
        <v>Введите курс</v>
      </c>
      <c r="J37" s="318"/>
      <c r="K37" s="201">
        <f>Таблица620[[#This Row],[Заказ коробок ]]*Таблица620[[#This Row],[Кол-во шт в коробке]]</f>
        <v>0</v>
      </c>
      <c r="L37" s="202">
        <f>Таблица620[[#This Row],[Общее кол-во шт]]*Таблица620[[#This Row],[Оптовая цена KRW                   за 1шт]]</f>
        <v>0</v>
      </c>
      <c r="M37" s="203" t="str">
        <f>IFERROR(Таблица620[[#This Row],[Общее кол-во шт]]*Таблица620[[#This Row],[Оптовая цена USD            за 1шт]],"")</f>
        <v/>
      </c>
      <c r="N37" s="319"/>
    </row>
    <row r="38" spans="1:14" ht="22.5" customHeight="1">
      <c r="A38" s="329" t="s">
        <v>194</v>
      </c>
      <c r="B38" s="332" t="s">
        <v>195</v>
      </c>
      <c r="C38" s="333" t="s">
        <v>196</v>
      </c>
      <c r="D38" s="334" t="s">
        <v>26828</v>
      </c>
      <c r="E38" s="196">
        <v>15800</v>
      </c>
      <c r="F38" s="197">
        <v>0.54</v>
      </c>
      <c r="G38" s="316">
        <v>6</v>
      </c>
      <c r="H38" s="89">
        <f>Таблица620[[#This Row],[Розничная цена KRW]]*Таблица620[[#This Row],[Коэфициент стоимости]]</f>
        <v>8532</v>
      </c>
      <c r="I38" s="200" t="str">
        <f>IF($H$1="","Введите курс",Таблица620[[#This Row],[Оптовая цена KRW                   за 1шт]]/$H$1)</f>
        <v>Введите курс</v>
      </c>
      <c r="J38" s="318"/>
      <c r="K38" s="201">
        <f>Таблица620[[#This Row],[Заказ коробок ]]*Таблица620[[#This Row],[Кол-во шт в коробке]]</f>
        <v>0</v>
      </c>
      <c r="L38" s="202">
        <f>Таблица620[[#This Row],[Общее кол-во шт]]*Таблица620[[#This Row],[Оптовая цена KRW                   за 1шт]]</f>
        <v>0</v>
      </c>
      <c r="M38" s="203" t="str">
        <f>IFERROR(Таблица620[[#This Row],[Общее кол-во шт]]*Таблица620[[#This Row],[Оптовая цена USD            за 1шт]],"")</f>
        <v/>
      </c>
      <c r="N38" s="319"/>
    </row>
    <row r="39" spans="1:14" ht="22.5" customHeight="1">
      <c r="A39" s="329" t="s">
        <v>197</v>
      </c>
      <c r="B39" s="332" t="s">
        <v>198</v>
      </c>
      <c r="C39" s="333" t="s">
        <v>199</v>
      </c>
      <c r="D39" s="334" t="s">
        <v>26829</v>
      </c>
      <c r="E39" s="196">
        <v>15800</v>
      </c>
      <c r="F39" s="197">
        <v>0.54</v>
      </c>
      <c r="G39" s="316">
        <v>6</v>
      </c>
      <c r="H39" s="89">
        <f>Таблица620[[#This Row],[Розничная цена KRW]]*Таблица620[[#This Row],[Коэфициент стоимости]]</f>
        <v>8532</v>
      </c>
      <c r="I39" s="200" t="str">
        <f>IF($H$1="","Введите курс",Таблица620[[#This Row],[Оптовая цена KRW                   за 1шт]]/$H$1)</f>
        <v>Введите курс</v>
      </c>
      <c r="J39" s="318"/>
      <c r="K39" s="201">
        <f>Таблица620[[#This Row],[Заказ коробок ]]*Таблица620[[#This Row],[Кол-во шт в коробке]]</f>
        <v>0</v>
      </c>
      <c r="L39" s="202">
        <f>Таблица620[[#This Row],[Общее кол-во шт]]*Таблица620[[#This Row],[Оптовая цена KRW                   за 1шт]]</f>
        <v>0</v>
      </c>
      <c r="M39" s="203" t="str">
        <f>IFERROR(Таблица620[[#This Row],[Общее кол-во шт]]*Таблица620[[#This Row],[Оптовая цена USD            за 1шт]],"")</f>
        <v/>
      </c>
      <c r="N39" s="319"/>
    </row>
    <row r="40" spans="1:14" ht="22.5" customHeight="1">
      <c r="A40" s="329" t="s">
        <v>200</v>
      </c>
      <c r="B40" s="332" t="s">
        <v>201</v>
      </c>
      <c r="C40" s="333" t="s">
        <v>202</v>
      </c>
      <c r="D40" s="334" t="s">
        <v>26830</v>
      </c>
      <c r="E40" s="196">
        <v>15800</v>
      </c>
      <c r="F40" s="197">
        <v>0.54</v>
      </c>
      <c r="G40" s="316">
        <v>6</v>
      </c>
      <c r="H40" s="89">
        <f>Таблица620[[#This Row],[Розничная цена KRW]]*Таблица620[[#This Row],[Коэфициент стоимости]]</f>
        <v>8532</v>
      </c>
      <c r="I40" s="200" t="str">
        <f>IF($H$1="","Введите курс",Таблица620[[#This Row],[Оптовая цена KRW                   за 1шт]]/$H$1)</f>
        <v>Введите курс</v>
      </c>
      <c r="J40" s="318"/>
      <c r="K40" s="201">
        <f>Таблица620[[#This Row],[Заказ коробок ]]*Таблица620[[#This Row],[Кол-во шт в коробке]]</f>
        <v>0</v>
      </c>
      <c r="L40" s="202">
        <f>Таблица620[[#This Row],[Общее кол-во шт]]*Таблица620[[#This Row],[Оптовая цена KRW                   за 1шт]]</f>
        <v>0</v>
      </c>
      <c r="M40" s="203" t="str">
        <f>IFERROR(Таблица620[[#This Row],[Общее кол-во шт]]*Таблица620[[#This Row],[Оптовая цена USD            за 1шт]],"")</f>
        <v/>
      </c>
      <c r="N40" s="319"/>
    </row>
    <row r="41" spans="1:14" ht="22.5" customHeight="1">
      <c r="A41" s="329" t="s">
        <v>203</v>
      </c>
      <c r="B41" s="332" t="s">
        <v>204</v>
      </c>
      <c r="C41" s="333" t="s">
        <v>205</v>
      </c>
      <c r="D41" s="334" t="s">
        <v>26831</v>
      </c>
      <c r="E41" s="196">
        <v>15800</v>
      </c>
      <c r="F41" s="197">
        <v>0.54</v>
      </c>
      <c r="G41" s="316">
        <v>6</v>
      </c>
      <c r="H41" s="89">
        <f>Таблица620[[#This Row],[Розничная цена KRW]]*Таблица620[[#This Row],[Коэфициент стоимости]]</f>
        <v>8532</v>
      </c>
      <c r="I41" s="200" t="str">
        <f>IF($H$1="","Введите курс",Таблица620[[#This Row],[Оптовая цена KRW                   за 1шт]]/$H$1)</f>
        <v>Введите курс</v>
      </c>
      <c r="J41" s="318"/>
      <c r="K41" s="201">
        <f>Таблица620[[#This Row],[Заказ коробок ]]*Таблица620[[#This Row],[Кол-во шт в коробке]]</f>
        <v>0</v>
      </c>
      <c r="L41" s="202">
        <f>Таблица620[[#This Row],[Общее кол-во шт]]*Таблица620[[#This Row],[Оптовая цена KRW                   за 1шт]]</f>
        <v>0</v>
      </c>
      <c r="M41" s="203" t="str">
        <f>IFERROR(Таблица620[[#This Row],[Общее кол-во шт]]*Таблица620[[#This Row],[Оптовая цена USD            за 1шт]],"")</f>
        <v/>
      </c>
      <c r="N41" s="319"/>
    </row>
    <row r="42" spans="1:14" ht="22.5" customHeight="1">
      <c r="A42" s="329" t="s">
        <v>206</v>
      </c>
      <c r="B42" s="332" t="s">
        <v>207</v>
      </c>
      <c r="C42" s="333" t="s">
        <v>208</v>
      </c>
      <c r="D42" s="334" t="s">
        <v>26832</v>
      </c>
      <c r="E42" s="196">
        <v>15800</v>
      </c>
      <c r="F42" s="197">
        <v>0.54</v>
      </c>
      <c r="G42" s="316">
        <v>6</v>
      </c>
      <c r="H42" s="89">
        <f>Таблица620[[#This Row],[Розничная цена KRW]]*Таблица620[[#This Row],[Коэфициент стоимости]]</f>
        <v>8532</v>
      </c>
      <c r="I42" s="200" t="str">
        <f>IF($H$1="","Введите курс",Таблица620[[#This Row],[Оптовая цена KRW                   за 1шт]]/$H$1)</f>
        <v>Введите курс</v>
      </c>
      <c r="J42" s="318"/>
      <c r="K42" s="201">
        <f>Таблица620[[#This Row],[Заказ коробок ]]*Таблица620[[#This Row],[Кол-во шт в коробке]]</f>
        <v>0</v>
      </c>
      <c r="L42" s="202">
        <f>Таблица620[[#This Row],[Общее кол-во шт]]*Таблица620[[#This Row],[Оптовая цена KRW                   за 1шт]]</f>
        <v>0</v>
      </c>
      <c r="M42" s="203" t="str">
        <f>IFERROR(Таблица620[[#This Row],[Общее кол-во шт]]*Таблица620[[#This Row],[Оптовая цена USD            за 1шт]],"")</f>
        <v/>
      </c>
      <c r="N42" s="319"/>
    </row>
    <row r="43" spans="1:14" ht="22.5" customHeight="1">
      <c r="A43" s="329" t="s">
        <v>209</v>
      </c>
      <c r="B43" s="332" t="s">
        <v>210</v>
      </c>
      <c r="C43" s="333" t="s">
        <v>211</v>
      </c>
      <c r="D43" s="334" t="s">
        <v>26833</v>
      </c>
      <c r="E43" s="196">
        <v>10800</v>
      </c>
      <c r="F43" s="197">
        <v>0.54</v>
      </c>
      <c r="G43" s="316">
        <v>6</v>
      </c>
      <c r="H43" s="89">
        <f>Таблица620[[#This Row],[Розничная цена KRW]]*Таблица620[[#This Row],[Коэфициент стоимости]]</f>
        <v>5832</v>
      </c>
      <c r="I43" s="200" t="str">
        <f>IF($H$1="","Введите курс",Таблица620[[#This Row],[Оптовая цена KRW                   за 1шт]]/$H$1)</f>
        <v>Введите курс</v>
      </c>
      <c r="J43" s="318"/>
      <c r="K43" s="201">
        <f>Таблица620[[#This Row],[Заказ коробок ]]*Таблица620[[#This Row],[Кол-во шт в коробке]]</f>
        <v>0</v>
      </c>
      <c r="L43" s="202">
        <f>Таблица620[[#This Row],[Общее кол-во шт]]*Таблица620[[#This Row],[Оптовая цена KRW                   за 1шт]]</f>
        <v>0</v>
      </c>
      <c r="M43" s="203" t="str">
        <f>IFERROR(Таблица620[[#This Row],[Общее кол-во шт]]*Таблица620[[#This Row],[Оптовая цена USD            за 1шт]],"")</f>
        <v/>
      </c>
      <c r="N43" s="319"/>
    </row>
    <row r="44" spans="1:14" ht="22.5" customHeight="1">
      <c r="A44" s="329" t="s">
        <v>212</v>
      </c>
      <c r="B44" s="332" t="s">
        <v>213</v>
      </c>
      <c r="C44" s="333" t="s">
        <v>214</v>
      </c>
      <c r="D44" s="334" t="s">
        <v>26834</v>
      </c>
      <c r="E44" s="196">
        <v>10800</v>
      </c>
      <c r="F44" s="197">
        <v>0.54</v>
      </c>
      <c r="G44" s="316">
        <v>6</v>
      </c>
      <c r="H44" s="89">
        <f>Таблица620[[#This Row],[Розничная цена KRW]]*Таблица620[[#This Row],[Коэфициент стоимости]]</f>
        <v>5832</v>
      </c>
      <c r="I44" s="200" t="str">
        <f>IF($H$1="","Введите курс",Таблица620[[#This Row],[Оптовая цена KRW                   за 1шт]]/$H$1)</f>
        <v>Введите курс</v>
      </c>
      <c r="J44" s="318"/>
      <c r="K44" s="201">
        <f>Таблица620[[#This Row],[Заказ коробок ]]*Таблица620[[#This Row],[Кол-во шт в коробке]]</f>
        <v>0</v>
      </c>
      <c r="L44" s="202">
        <f>Таблица620[[#This Row],[Общее кол-во шт]]*Таблица620[[#This Row],[Оптовая цена KRW                   за 1шт]]</f>
        <v>0</v>
      </c>
      <c r="M44" s="203" t="str">
        <f>IFERROR(Таблица620[[#This Row],[Общее кол-во шт]]*Таблица620[[#This Row],[Оптовая цена USD            за 1шт]],"")</f>
        <v/>
      </c>
      <c r="N44" s="319"/>
    </row>
    <row r="45" spans="1:14" ht="22.5" customHeight="1">
      <c r="A45" s="329" t="s">
        <v>215</v>
      </c>
      <c r="B45" s="332" t="s">
        <v>216</v>
      </c>
      <c r="C45" s="333" t="s">
        <v>217</v>
      </c>
      <c r="D45" s="334" t="s">
        <v>26835</v>
      </c>
      <c r="E45" s="196">
        <v>10800</v>
      </c>
      <c r="F45" s="197">
        <v>0.54</v>
      </c>
      <c r="G45" s="316">
        <v>6</v>
      </c>
      <c r="H45" s="89">
        <f>Таблица620[[#This Row],[Розничная цена KRW]]*Таблица620[[#This Row],[Коэфициент стоимости]]</f>
        <v>5832</v>
      </c>
      <c r="I45" s="200" t="str">
        <f>IF($H$1="","Введите курс",Таблица620[[#This Row],[Оптовая цена KRW                   за 1шт]]/$H$1)</f>
        <v>Введите курс</v>
      </c>
      <c r="J45" s="318"/>
      <c r="K45" s="201">
        <f>Таблица620[[#This Row],[Заказ коробок ]]*Таблица620[[#This Row],[Кол-во шт в коробке]]</f>
        <v>0</v>
      </c>
      <c r="L45" s="202">
        <f>Таблица620[[#This Row],[Общее кол-во шт]]*Таблица620[[#This Row],[Оптовая цена KRW                   за 1шт]]</f>
        <v>0</v>
      </c>
      <c r="M45" s="203" t="str">
        <f>IFERROR(Таблица620[[#This Row],[Общее кол-во шт]]*Таблица620[[#This Row],[Оптовая цена USD            за 1шт]],"")</f>
        <v/>
      </c>
      <c r="N45" s="319"/>
    </row>
    <row r="46" spans="1:14" ht="22.5" customHeight="1">
      <c r="A46" s="329" t="s">
        <v>218</v>
      </c>
      <c r="B46" s="332" t="s">
        <v>219</v>
      </c>
      <c r="C46" s="333" t="s">
        <v>220</v>
      </c>
      <c r="D46" s="334" t="s">
        <v>26836</v>
      </c>
      <c r="E46" s="196">
        <v>10800</v>
      </c>
      <c r="F46" s="197">
        <v>0.54</v>
      </c>
      <c r="G46" s="316">
        <v>6</v>
      </c>
      <c r="H46" s="89">
        <f>Таблица620[[#This Row],[Розничная цена KRW]]*Таблица620[[#This Row],[Коэфициент стоимости]]</f>
        <v>5832</v>
      </c>
      <c r="I46" s="200" t="str">
        <f>IF($H$1="","Введите курс",Таблица620[[#This Row],[Оптовая цена KRW                   за 1шт]]/$H$1)</f>
        <v>Введите курс</v>
      </c>
      <c r="J46" s="318"/>
      <c r="K46" s="201">
        <f>Таблица620[[#This Row],[Заказ коробок ]]*Таблица620[[#This Row],[Кол-во шт в коробке]]</f>
        <v>0</v>
      </c>
      <c r="L46" s="202">
        <f>Таблица620[[#This Row],[Общее кол-во шт]]*Таблица620[[#This Row],[Оптовая цена KRW                   за 1шт]]</f>
        <v>0</v>
      </c>
      <c r="M46" s="203" t="str">
        <f>IFERROR(Таблица620[[#This Row],[Общее кол-во шт]]*Таблица620[[#This Row],[Оптовая цена USD            за 1шт]],"")</f>
        <v/>
      </c>
      <c r="N46" s="319"/>
    </row>
    <row r="47" spans="1:14" ht="22.5" customHeight="1">
      <c r="A47" s="329" t="s">
        <v>221</v>
      </c>
      <c r="B47" s="332" t="s">
        <v>222</v>
      </c>
      <c r="C47" s="333" t="s">
        <v>223</v>
      </c>
      <c r="D47" s="334" t="s">
        <v>26837</v>
      </c>
      <c r="E47" s="196">
        <v>10800</v>
      </c>
      <c r="F47" s="197">
        <v>0.54</v>
      </c>
      <c r="G47" s="316">
        <v>6</v>
      </c>
      <c r="H47" s="89">
        <f>Таблица620[[#This Row],[Розничная цена KRW]]*Таблица620[[#This Row],[Коэфициент стоимости]]</f>
        <v>5832</v>
      </c>
      <c r="I47" s="200" t="str">
        <f>IF($H$1="","Введите курс",Таблица620[[#This Row],[Оптовая цена KRW                   за 1шт]]/$H$1)</f>
        <v>Введите курс</v>
      </c>
      <c r="J47" s="318"/>
      <c r="K47" s="201">
        <f>Таблица620[[#This Row],[Заказ коробок ]]*Таблица620[[#This Row],[Кол-во шт в коробке]]</f>
        <v>0</v>
      </c>
      <c r="L47" s="202">
        <f>Таблица620[[#This Row],[Общее кол-во шт]]*Таблица620[[#This Row],[Оптовая цена KRW                   за 1шт]]</f>
        <v>0</v>
      </c>
      <c r="M47" s="203" t="str">
        <f>IFERROR(Таблица620[[#This Row],[Общее кол-во шт]]*Таблица620[[#This Row],[Оптовая цена USD            за 1шт]],"")</f>
        <v/>
      </c>
      <c r="N47" s="319"/>
    </row>
    <row r="48" spans="1:14" ht="22.5" customHeight="1">
      <c r="A48" s="329" t="s">
        <v>224</v>
      </c>
      <c r="B48" s="332" t="s">
        <v>225</v>
      </c>
      <c r="C48" s="333" t="s">
        <v>226</v>
      </c>
      <c r="D48" s="334" t="s">
        <v>26838</v>
      </c>
      <c r="E48" s="196">
        <v>10800</v>
      </c>
      <c r="F48" s="197">
        <v>0.54</v>
      </c>
      <c r="G48" s="316">
        <v>6</v>
      </c>
      <c r="H48" s="89">
        <f>Таблица620[[#This Row],[Розничная цена KRW]]*Таблица620[[#This Row],[Коэфициент стоимости]]</f>
        <v>5832</v>
      </c>
      <c r="I48" s="200" t="str">
        <f>IF($H$1="","Введите курс",Таблица620[[#This Row],[Оптовая цена KRW                   за 1шт]]/$H$1)</f>
        <v>Введите курс</v>
      </c>
      <c r="J48" s="318"/>
      <c r="K48" s="201">
        <f>Таблица620[[#This Row],[Заказ коробок ]]*Таблица620[[#This Row],[Кол-во шт в коробке]]</f>
        <v>0</v>
      </c>
      <c r="L48" s="202">
        <f>Таблица620[[#This Row],[Общее кол-во шт]]*Таблица620[[#This Row],[Оптовая цена KRW                   за 1шт]]</f>
        <v>0</v>
      </c>
      <c r="M48" s="203" t="str">
        <f>IFERROR(Таблица620[[#This Row],[Общее кол-во шт]]*Таблица620[[#This Row],[Оптовая цена USD            за 1шт]],"")</f>
        <v/>
      </c>
      <c r="N48" s="319"/>
    </row>
    <row r="49" spans="1:14" ht="22.5" customHeight="1">
      <c r="A49" s="329" t="s">
        <v>227</v>
      </c>
      <c r="B49" s="332" t="s">
        <v>228</v>
      </c>
      <c r="C49" s="333" t="s">
        <v>229</v>
      </c>
      <c r="D49" s="334" t="s">
        <v>26839</v>
      </c>
      <c r="E49" s="196">
        <v>15800</v>
      </c>
      <c r="F49" s="197">
        <v>0.54</v>
      </c>
      <c r="G49" s="316">
        <v>6</v>
      </c>
      <c r="H49" s="89">
        <f>Таблица620[[#This Row],[Розничная цена KRW]]*Таблица620[[#This Row],[Коэфициент стоимости]]</f>
        <v>8532</v>
      </c>
      <c r="I49" s="200" t="str">
        <f>IF($H$1="","Введите курс",Таблица620[[#This Row],[Оптовая цена KRW                   за 1шт]]/$H$1)</f>
        <v>Введите курс</v>
      </c>
      <c r="J49" s="318"/>
      <c r="K49" s="201">
        <f>Таблица620[[#This Row],[Заказ коробок ]]*Таблица620[[#This Row],[Кол-во шт в коробке]]</f>
        <v>0</v>
      </c>
      <c r="L49" s="202">
        <f>Таблица620[[#This Row],[Общее кол-во шт]]*Таблица620[[#This Row],[Оптовая цена KRW                   за 1шт]]</f>
        <v>0</v>
      </c>
      <c r="M49" s="203" t="str">
        <f>IFERROR(Таблица620[[#This Row],[Общее кол-во шт]]*Таблица620[[#This Row],[Оптовая цена USD            за 1шт]],"")</f>
        <v/>
      </c>
      <c r="N49" s="319"/>
    </row>
    <row r="50" spans="1:14" ht="22.5" customHeight="1">
      <c r="A50" s="329" t="s">
        <v>230</v>
      </c>
      <c r="B50" s="332" t="s">
        <v>231</v>
      </c>
      <c r="C50" s="333" t="s">
        <v>232</v>
      </c>
      <c r="D50" s="334" t="s">
        <v>26840</v>
      </c>
      <c r="E50" s="196">
        <v>15800</v>
      </c>
      <c r="F50" s="197">
        <v>0.54</v>
      </c>
      <c r="G50" s="316">
        <v>6</v>
      </c>
      <c r="H50" s="89">
        <f>Таблица620[[#This Row],[Розничная цена KRW]]*Таблица620[[#This Row],[Коэфициент стоимости]]</f>
        <v>8532</v>
      </c>
      <c r="I50" s="200" t="str">
        <f>IF($H$1="","Введите курс",Таблица620[[#This Row],[Оптовая цена KRW                   за 1шт]]/$H$1)</f>
        <v>Введите курс</v>
      </c>
      <c r="J50" s="318"/>
      <c r="K50" s="201">
        <f>Таблица620[[#This Row],[Заказ коробок ]]*Таблица620[[#This Row],[Кол-во шт в коробке]]</f>
        <v>0</v>
      </c>
      <c r="L50" s="202">
        <f>Таблица620[[#This Row],[Общее кол-во шт]]*Таблица620[[#This Row],[Оптовая цена KRW                   за 1шт]]</f>
        <v>0</v>
      </c>
      <c r="M50" s="203" t="str">
        <f>IFERROR(Таблица620[[#This Row],[Общее кол-во шт]]*Таблица620[[#This Row],[Оптовая цена USD            за 1шт]],"")</f>
        <v/>
      </c>
      <c r="N50" s="319"/>
    </row>
    <row r="51" spans="1:14" ht="22.5" customHeight="1">
      <c r="A51" s="329" t="s">
        <v>233</v>
      </c>
      <c r="B51" s="332" t="s">
        <v>234</v>
      </c>
      <c r="C51" s="333" t="s">
        <v>235</v>
      </c>
      <c r="D51" s="334" t="s">
        <v>26841</v>
      </c>
      <c r="E51" s="196">
        <v>26600</v>
      </c>
      <c r="F51" s="197">
        <v>0.54</v>
      </c>
      <c r="G51" s="316">
        <v>6</v>
      </c>
      <c r="H51" s="89">
        <f>Таблица620[[#This Row],[Розничная цена KRW]]*Таблица620[[#This Row],[Коэфициент стоимости]]</f>
        <v>14364.000000000002</v>
      </c>
      <c r="I51" s="200" t="str">
        <f>IF($H$1="","Введите курс",Таблица620[[#This Row],[Оптовая цена KRW                   за 1шт]]/$H$1)</f>
        <v>Введите курс</v>
      </c>
      <c r="J51" s="318"/>
      <c r="K51" s="201">
        <f>Таблица620[[#This Row],[Заказ коробок ]]*Таблица620[[#This Row],[Кол-во шт в коробке]]</f>
        <v>0</v>
      </c>
      <c r="L51" s="202">
        <f>Таблица620[[#This Row],[Общее кол-во шт]]*Таблица620[[#This Row],[Оптовая цена KRW                   за 1шт]]</f>
        <v>0</v>
      </c>
      <c r="M51" s="203" t="str">
        <f>IFERROR(Таблица620[[#This Row],[Общее кол-во шт]]*Таблица620[[#This Row],[Оптовая цена USD            за 1шт]],"")</f>
        <v/>
      </c>
      <c r="N51" s="319"/>
    </row>
    <row r="52" spans="1:14" ht="22.5" customHeight="1">
      <c r="A52" s="329" t="s">
        <v>236</v>
      </c>
      <c r="B52" s="332" t="s">
        <v>237</v>
      </c>
      <c r="C52" s="333" t="s">
        <v>238</v>
      </c>
      <c r="D52" s="334" t="s">
        <v>26842</v>
      </c>
      <c r="E52" s="196">
        <v>26600</v>
      </c>
      <c r="F52" s="197">
        <v>0.54</v>
      </c>
      <c r="G52" s="316">
        <v>6</v>
      </c>
      <c r="H52" s="89">
        <f>Таблица620[[#This Row],[Розничная цена KRW]]*Таблица620[[#This Row],[Коэфициент стоимости]]</f>
        <v>14364.000000000002</v>
      </c>
      <c r="I52" s="200" t="str">
        <f>IF($H$1="","Введите курс",Таблица620[[#This Row],[Оптовая цена KRW                   за 1шт]]/$H$1)</f>
        <v>Введите курс</v>
      </c>
      <c r="J52" s="318"/>
      <c r="K52" s="201">
        <f>Таблица620[[#This Row],[Заказ коробок ]]*Таблица620[[#This Row],[Кол-во шт в коробке]]</f>
        <v>0</v>
      </c>
      <c r="L52" s="202">
        <f>Таблица620[[#This Row],[Общее кол-во шт]]*Таблица620[[#This Row],[Оптовая цена KRW                   за 1шт]]</f>
        <v>0</v>
      </c>
      <c r="M52" s="203" t="str">
        <f>IFERROR(Таблица620[[#This Row],[Общее кол-во шт]]*Таблица620[[#This Row],[Оптовая цена USD            за 1шт]],"")</f>
        <v/>
      </c>
      <c r="N52" s="319"/>
    </row>
    <row r="53" spans="1:14" ht="22.5" customHeight="1">
      <c r="A53" s="329" t="s">
        <v>239</v>
      </c>
      <c r="B53" s="332" t="s">
        <v>240</v>
      </c>
      <c r="C53" s="333" t="s">
        <v>241</v>
      </c>
      <c r="D53" s="334" t="s">
        <v>26843</v>
      </c>
      <c r="E53" s="196">
        <v>26600</v>
      </c>
      <c r="F53" s="197">
        <v>0.54</v>
      </c>
      <c r="G53" s="316">
        <v>6</v>
      </c>
      <c r="H53" s="89">
        <f>Таблица620[[#This Row],[Розничная цена KRW]]*Таблица620[[#This Row],[Коэфициент стоимости]]</f>
        <v>14364.000000000002</v>
      </c>
      <c r="I53" s="200" t="str">
        <f>IF($H$1="","Введите курс",Таблица620[[#This Row],[Оптовая цена KRW                   за 1шт]]/$H$1)</f>
        <v>Введите курс</v>
      </c>
      <c r="J53" s="318"/>
      <c r="K53" s="201">
        <f>Таблица620[[#This Row],[Заказ коробок ]]*Таблица620[[#This Row],[Кол-во шт в коробке]]</f>
        <v>0</v>
      </c>
      <c r="L53" s="202">
        <f>Таблица620[[#This Row],[Общее кол-во шт]]*Таблица620[[#This Row],[Оптовая цена KRW                   за 1шт]]</f>
        <v>0</v>
      </c>
      <c r="M53" s="203" t="str">
        <f>IFERROR(Таблица620[[#This Row],[Общее кол-во шт]]*Таблица620[[#This Row],[Оптовая цена USD            за 1шт]],"")</f>
        <v/>
      </c>
      <c r="N53" s="319"/>
    </row>
    <row r="54" spans="1:14" ht="22.5" customHeight="1">
      <c r="A54" s="329" t="s">
        <v>242</v>
      </c>
      <c r="B54" s="332" t="s">
        <v>243</v>
      </c>
      <c r="C54" s="333" t="s">
        <v>244</v>
      </c>
      <c r="D54" s="334" t="s">
        <v>26844</v>
      </c>
      <c r="E54" s="196">
        <v>26600</v>
      </c>
      <c r="F54" s="197">
        <v>0.54</v>
      </c>
      <c r="G54" s="316">
        <v>6</v>
      </c>
      <c r="H54" s="89">
        <f>Таблица620[[#This Row],[Розничная цена KRW]]*Таблица620[[#This Row],[Коэфициент стоимости]]</f>
        <v>14364.000000000002</v>
      </c>
      <c r="I54" s="200" t="str">
        <f>IF($H$1="","Введите курс",Таблица620[[#This Row],[Оптовая цена KRW                   за 1шт]]/$H$1)</f>
        <v>Введите курс</v>
      </c>
      <c r="J54" s="318"/>
      <c r="K54" s="201">
        <f>Таблица620[[#This Row],[Заказ коробок ]]*Таблица620[[#This Row],[Кол-во шт в коробке]]</f>
        <v>0</v>
      </c>
      <c r="L54" s="202">
        <f>Таблица620[[#This Row],[Общее кол-во шт]]*Таблица620[[#This Row],[Оптовая цена KRW                   за 1шт]]</f>
        <v>0</v>
      </c>
      <c r="M54" s="203" t="str">
        <f>IFERROR(Таблица620[[#This Row],[Общее кол-во шт]]*Таблица620[[#This Row],[Оптовая цена USD            за 1шт]],"")</f>
        <v/>
      </c>
      <c r="N54" s="319"/>
    </row>
    <row r="55" spans="1:14" ht="22.5" customHeight="1">
      <c r="A55" s="329" t="s">
        <v>245</v>
      </c>
      <c r="B55" s="332" t="s">
        <v>246</v>
      </c>
      <c r="C55" s="333" t="s">
        <v>247</v>
      </c>
      <c r="D55" s="334" t="s">
        <v>26844</v>
      </c>
      <c r="E55" s="196">
        <v>26600</v>
      </c>
      <c r="F55" s="197">
        <v>0.54</v>
      </c>
      <c r="G55" s="316">
        <v>6</v>
      </c>
      <c r="H55" s="89">
        <f>Таблица620[[#This Row],[Розничная цена KRW]]*Таблица620[[#This Row],[Коэфициент стоимости]]</f>
        <v>14364.000000000002</v>
      </c>
      <c r="I55" s="200" t="str">
        <f>IF($H$1="","Введите курс",Таблица620[[#This Row],[Оптовая цена KRW                   за 1шт]]/$H$1)</f>
        <v>Введите курс</v>
      </c>
      <c r="J55" s="318"/>
      <c r="K55" s="201">
        <f>Таблица620[[#This Row],[Заказ коробок ]]*Таблица620[[#This Row],[Кол-во шт в коробке]]</f>
        <v>0</v>
      </c>
      <c r="L55" s="202">
        <f>Таблица620[[#This Row],[Общее кол-во шт]]*Таблица620[[#This Row],[Оптовая цена KRW                   за 1шт]]</f>
        <v>0</v>
      </c>
      <c r="M55" s="203" t="str">
        <f>IFERROR(Таблица620[[#This Row],[Общее кол-во шт]]*Таблица620[[#This Row],[Оптовая цена USD            за 1шт]],"")</f>
        <v/>
      </c>
      <c r="N55" s="319"/>
    </row>
    <row r="56" spans="1:14" ht="22.5" customHeight="1">
      <c r="A56" s="329" t="s">
        <v>248</v>
      </c>
      <c r="B56" s="332" t="s">
        <v>249</v>
      </c>
      <c r="C56" s="333" t="s">
        <v>250</v>
      </c>
      <c r="D56" s="334" t="s">
        <v>26845</v>
      </c>
      <c r="E56" s="196">
        <v>26600</v>
      </c>
      <c r="F56" s="197">
        <v>0.54</v>
      </c>
      <c r="G56" s="316">
        <v>6</v>
      </c>
      <c r="H56" s="89">
        <f>Таблица620[[#This Row],[Розничная цена KRW]]*Таблица620[[#This Row],[Коэфициент стоимости]]</f>
        <v>14364.000000000002</v>
      </c>
      <c r="I56" s="200" t="str">
        <f>IF($H$1="","Введите курс",Таблица620[[#This Row],[Оптовая цена KRW                   за 1шт]]/$H$1)</f>
        <v>Введите курс</v>
      </c>
      <c r="J56" s="318"/>
      <c r="K56" s="201">
        <f>Таблица620[[#This Row],[Заказ коробок ]]*Таблица620[[#This Row],[Кол-во шт в коробке]]</f>
        <v>0</v>
      </c>
      <c r="L56" s="202">
        <f>Таблица620[[#This Row],[Общее кол-во шт]]*Таблица620[[#This Row],[Оптовая цена KRW                   за 1шт]]</f>
        <v>0</v>
      </c>
      <c r="M56" s="203" t="str">
        <f>IFERROR(Таблица620[[#This Row],[Общее кол-во шт]]*Таблица620[[#This Row],[Оптовая цена USD            за 1шт]],"")</f>
        <v/>
      </c>
      <c r="N56" s="319"/>
    </row>
    <row r="57" spans="1:14" ht="22.5" customHeight="1">
      <c r="A57" s="329" t="s">
        <v>251</v>
      </c>
      <c r="B57" s="332" t="s">
        <v>252</v>
      </c>
      <c r="C57" s="333" t="s">
        <v>253</v>
      </c>
      <c r="D57" s="334" t="s">
        <v>26846</v>
      </c>
      <c r="E57" s="196">
        <v>19800</v>
      </c>
      <c r="F57" s="197">
        <v>0.54</v>
      </c>
      <c r="G57" s="316">
        <v>6</v>
      </c>
      <c r="H57" s="89">
        <f>Таблица620[[#This Row],[Розничная цена KRW]]*Таблица620[[#This Row],[Коэфициент стоимости]]</f>
        <v>10692</v>
      </c>
      <c r="I57" s="200" t="str">
        <f>IF($H$1="","Введите курс",Таблица620[[#This Row],[Оптовая цена KRW                   за 1шт]]/$H$1)</f>
        <v>Введите курс</v>
      </c>
      <c r="J57" s="318"/>
      <c r="K57" s="201">
        <f>Таблица620[[#This Row],[Заказ коробок ]]*Таблица620[[#This Row],[Кол-во шт в коробке]]</f>
        <v>0</v>
      </c>
      <c r="L57" s="202">
        <f>Таблица620[[#This Row],[Общее кол-во шт]]*Таблица620[[#This Row],[Оптовая цена KRW                   за 1шт]]</f>
        <v>0</v>
      </c>
      <c r="M57" s="203" t="str">
        <f>IFERROR(Таблица620[[#This Row],[Общее кол-во шт]]*Таблица620[[#This Row],[Оптовая цена USD            за 1шт]],"")</f>
        <v/>
      </c>
      <c r="N57" s="319"/>
    </row>
    <row r="58" spans="1:14" ht="22.5" customHeight="1">
      <c r="A58" s="329" t="s">
        <v>254</v>
      </c>
      <c r="B58" s="332" t="s">
        <v>255</v>
      </c>
      <c r="C58" s="333" t="s">
        <v>256</v>
      </c>
      <c r="D58" s="334" t="s">
        <v>26847</v>
      </c>
      <c r="E58" s="196">
        <v>19800</v>
      </c>
      <c r="F58" s="197">
        <v>0.54</v>
      </c>
      <c r="G58" s="316">
        <v>6</v>
      </c>
      <c r="H58" s="89">
        <f>Таблица620[[#This Row],[Розничная цена KRW]]*Таблица620[[#This Row],[Коэфициент стоимости]]</f>
        <v>10692</v>
      </c>
      <c r="I58" s="200" t="str">
        <f>IF($H$1="","Введите курс",Таблица620[[#This Row],[Оптовая цена KRW                   за 1шт]]/$H$1)</f>
        <v>Введите курс</v>
      </c>
      <c r="J58" s="318"/>
      <c r="K58" s="201">
        <f>Таблица620[[#This Row],[Заказ коробок ]]*Таблица620[[#This Row],[Кол-во шт в коробке]]</f>
        <v>0</v>
      </c>
      <c r="L58" s="202">
        <f>Таблица620[[#This Row],[Общее кол-во шт]]*Таблица620[[#This Row],[Оптовая цена KRW                   за 1шт]]</f>
        <v>0</v>
      </c>
      <c r="M58" s="203" t="str">
        <f>IFERROR(Таблица620[[#This Row],[Общее кол-во шт]]*Таблица620[[#This Row],[Оптовая цена USD            за 1шт]],"")</f>
        <v/>
      </c>
      <c r="N58" s="319"/>
    </row>
    <row r="59" spans="1:14" ht="22.5" customHeight="1">
      <c r="A59" s="329" t="s">
        <v>257</v>
      </c>
      <c r="B59" s="332" t="s">
        <v>258</v>
      </c>
      <c r="C59" s="333" t="s">
        <v>259</v>
      </c>
      <c r="D59" s="334" t="s">
        <v>26848</v>
      </c>
      <c r="E59" s="196">
        <v>19800</v>
      </c>
      <c r="F59" s="197">
        <v>0.54</v>
      </c>
      <c r="G59" s="316">
        <v>6</v>
      </c>
      <c r="H59" s="89">
        <f>Таблица620[[#This Row],[Розничная цена KRW]]*Таблица620[[#This Row],[Коэфициент стоимости]]</f>
        <v>10692</v>
      </c>
      <c r="I59" s="200" t="str">
        <f>IF($H$1="","Введите курс",Таблица620[[#This Row],[Оптовая цена KRW                   за 1шт]]/$H$1)</f>
        <v>Введите курс</v>
      </c>
      <c r="J59" s="318"/>
      <c r="K59" s="201">
        <f>Таблица620[[#This Row],[Заказ коробок ]]*Таблица620[[#This Row],[Кол-во шт в коробке]]</f>
        <v>0</v>
      </c>
      <c r="L59" s="202">
        <f>Таблица620[[#This Row],[Общее кол-во шт]]*Таблица620[[#This Row],[Оптовая цена KRW                   за 1шт]]</f>
        <v>0</v>
      </c>
      <c r="M59" s="203" t="str">
        <f>IFERROR(Таблица620[[#This Row],[Общее кол-во шт]]*Таблица620[[#This Row],[Оптовая цена USD            за 1шт]],"")</f>
        <v/>
      </c>
      <c r="N59" s="319"/>
    </row>
    <row r="60" spans="1:14" ht="22.5" customHeight="1">
      <c r="A60" s="329" t="s">
        <v>260</v>
      </c>
      <c r="B60" s="332" t="s">
        <v>261</v>
      </c>
      <c r="C60" s="333" t="s">
        <v>262</v>
      </c>
      <c r="D60" s="334" t="s">
        <v>26849</v>
      </c>
      <c r="E60" s="196">
        <v>19800</v>
      </c>
      <c r="F60" s="197">
        <v>0.54</v>
      </c>
      <c r="G60" s="316">
        <v>6</v>
      </c>
      <c r="H60" s="89">
        <f>Таблица620[[#This Row],[Розничная цена KRW]]*Таблица620[[#This Row],[Коэфициент стоимости]]</f>
        <v>10692</v>
      </c>
      <c r="I60" s="200" t="str">
        <f>IF($H$1="","Введите курс",Таблица620[[#This Row],[Оптовая цена KRW                   за 1шт]]/$H$1)</f>
        <v>Введите курс</v>
      </c>
      <c r="J60" s="318"/>
      <c r="K60" s="201">
        <f>Таблица620[[#This Row],[Заказ коробок ]]*Таблица620[[#This Row],[Кол-во шт в коробке]]</f>
        <v>0</v>
      </c>
      <c r="L60" s="202">
        <f>Таблица620[[#This Row],[Общее кол-во шт]]*Таблица620[[#This Row],[Оптовая цена KRW                   за 1шт]]</f>
        <v>0</v>
      </c>
      <c r="M60" s="203" t="str">
        <f>IFERROR(Таблица620[[#This Row],[Общее кол-во шт]]*Таблица620[[#This Row],[Оптовая цена USD            за 1шт]],"")</f>
        <v/>
      </c>
      <c r="N60" s="319"/>
    </row>
    <row r="61" spans="1:14" ht="22.5" customHeight="1">
      <c r="A61" s="329" t="s">
        <v>263</v>
      </c>
      <c r="B61" s="332" t="s">
        <v>264</v>
      </c>
      <c r="C61" s="333" t="s">
        <v>265</v>
      </c>
      <c r="D61" s="334" t="s">
        <v>26850</v>
      </c>
      <c r="E61" s="196">
        <v>19800</v>
      </c>
      <c r="F61" s="197">
        <v>0.54</v>
      </c>
      <c r="G61" s="316">
        <v>6</v>
      </c>
      <c r="H61" s="89">
        <f>Таблица620[[#This Row],[Розничная цена KRW]]*Таблица620[[#This Row],[Коэфициент стоимости]]</f>
        <v>10692</v>
      </c>
      <c r="I61" s="200" t="str">
        <f>IF($H$1="","Введите курс",Таблица620[[#This Row],[Оптовая цена KRW                   за 1шт]]/$H$1)</f>
        <v>Введите курс</v>
      </c>
      <c r="J61" s="318"/>
      <c r="K61" s="201">
        <f>Таблица620[[#This Row],[Заказ коробок ]]*Таблица620[[#This Row],[Кол-во шт в коробке]]</f>
        <v>0</v>
      </c>
      <c r="L61" s="202">
        <f>Таблица620[[#This Row],[Общее кол-во шт]]*Таблица620[[#This Row],[Оптовая цена KRW                   за 1шт]]</f>
        <v>0</v>
      </c>
      <c r="M61" s="203" t="str">
        <f>IFERROR(Таблица620[[#This Row],[Общее кол-во шт]]*Таблица620[[#This Row],[Оптовая цена USD            за 1шт]],"")</f>
        <v/>
      </c>
      <c r="N61" s="319"/>
    </row>
    <row r="62" spans="1:14" ht="22.5" customHeight="1">
      <c r="A62" s="329" t="s">
        <v>266</v>
      </c>
      <c r="B62" s="332" t="s">
        <v>267</v>
      </c>
      <c r="C62" s="333" t="s">
        <v>268</v>
      </c>
      <c r="D62" s="334" t="s">
        <v>26851</v>
      </c>
      <c r="E62" s="196">
        <v>19800</v>
      </c>
      <c r="F62" s="197">
        <v>0.54</v>
      </c>
      <c r="G62" s="316">
        <v>6</v>
      </c>
      <c r="H62" s="89">
        <f>Таблица620[[#This Row],[Розничная цена KRW]]*Таблица620[[#This Row],[Коэфициент стоимости]]</f>
        <v>10692</v>
      </c>
      <c r="I62" s="200" t="str">
        <f>IF($H$1="","Введите курс",Таблица620[[#This Row],[Оптовая цена KRW                   за 1шт]]/$H$1)</f>
        <v>Введите курс</v>
      </c>
      <c r="J62" s="318"/>
      <c r="K62" s="201">
        <f>Таблица620[[#This Row],[Заказ коробок ]]*Таблица620[[#This Row],[Кол-во шт в коробке]]</f>
        <v>0</v>
      </c>
      <c r="L62" s="202">
        <f>Таблица620[[#This Row],[Общее кол-во шт]]*Таблица620[[#This Row],[Оптовая цена KRW                   за 1шт]]</f>
        <v>0</v>
      </c>
      <c r="M62" s="203" t="str">
        <f>IFERROR(Таблица620[[#This Row],[Общее кол-во шт]]*Таблица620[[#This Row],[Оптовая цена USD            за 1шт]],"")</f>
        <v/>
      </c>
      <c r="N62" s="319"/>
    </row>
    <row r="63" spans="1:14" ht="22.5" customHeight="1">
      <c r="A63" s="329" t="s">
        <v>269</v>
      </c>
      <c r="B63" s="332" t="s">
        <v>270</v>
      </c>
      <c r="C63" s="333" t="s">
        <v>271</v>
      </c>
      <c r="D63" s="334" t="s">
        <v>26852</v>
      </c>
      <c r="E63" s="196">
        <v>16000</v>
      </c>
      <c r="F63" s="197">
        <v>0.49</v>
      </c>
      <c r="G63" s="316">
        <v>6</v>
      </c>
      <c r="H63" s="89">
        <f>Таблица620[[#This Row],[Розничная цена KRW]]*Таблица620[[#This Row],[Коэфициент стоимости]]</f>
        <v>7840</v>
      </c>
      <c r="I63" s="200" t="str">
        <f>IF($H$1="","Введите курс",Таблица620[[#This Row],[Оптовая цена KRW                   за 1шт]]/$H$1)</f>
        <v>Введите курс</v>
      </c>
      <c r="J63" s="318"/>
      <c r="K63" s="201">
        <f>Таблица620[[#This Row],[Заказ коробок ]]*Таблица620[[#This Row],[Кол-во шт в коробке]]</f>
        <v>0</v>
      </c>
      <c r="L63" s="202">
        <f>Таблица620[[#This Row],[Общее кол-во шт]]*Таблица620[[#This Row],[Оптовая цена KRW                   за 1шт]]</f>
        <v>0</v>
      </c>
      <c r="M63" s="203" t="str">
        <f>IFERROR(Таблица620[[#This Row],[Общее кол-во шт]]*Таблица620[[#This Row],[Оптовая цена USD            за 1шт]],"")</f>
        <v/>
      </c>
      <c r="N63" s="319"/>
    </row>
    <row r="64" spans="1:14" ht="22.5" customHeight="1">
      <c r="A64" s="329" t="s">
        <v>272</v>
      </c>
      <c r="B64" s="332" t="s">
        <v>273</v>
      </c>
      <c r="C64" s="333" t="s">
        <v>274</v>
      </c>
      <c r="D64" s="334" t="s">
        <v>26853</v>
      </c>
      <c r="E64" s="196">
        <v>20000</v>
      </c>
      <c r="F64" s="197">
        <v>0.49</v>
      </c>
      <c r="G64" s="316">
        <v>6</v>
      </c>
      <c r="H64" s="89">
        <f>Таблица620[[#This Row],[Розничная цена KRW]]*Таблица620[[#This Row],[Коэфициент стоимости]]</f>
        <v>9800</v>
      </c>
      <c r="I64" s="200" t="str">
        <f>IF($H$1="","Введите курс",Таблица620[[#This Row],[Оптовая цена KRW                   за 1шт]]/$H$1)</f>
        <v>Введите курс</v>
      </c>
      <c r="J64" s="318"/>
      <c r="K64" s="201">
        <f>Таблица620[[#This Row],[Заказ коробок ]]*Таблица620[[#This Row],[Кол-во шт в коробке]]</f>
        <v>0</v>
      </c>
      <c r="L64" s="202">
        <f>Таблица620[[#This Row],[Общее кол-во шт]]*Таблица620[[#This Row],[Оптовая цена KRW                   за 1шт]]</f>
        <v>0</v>
      </c>
      <c r="M64" s="203" t="str">
        <f>IFERROR(Таблица620[[#This Row],[Общее кол-во шт]]*Таблица620[[#This Row],[Оптовая цена USD            за 1шт]],"")</f>
        <v/>
      </c>
      <c r="N64" s="319"/>
    </row>
    <row r="65" spans="1:14" ht="22.5" customHeight="1">
      <c r="A65" s="329" t="s">
        <v>275</v>
      </c>
      <c r="B65" s="332" t="s">
        <v>276</v>
      </c>
      <c r="C65" s="333" t="s">
        <v>277</v>
      </c>
      <c r="D65" s="334" t="s">
        <v>26854</v>
      </c>
      <c r="E65" s="196">
        <v>16000</v>
      </c>
      <c r="F65" s="197">
        <v>0.49</v>
      </c>
      <c r="G65" s="316">
        <v>6</v>
      </c>
      <c r="H65" s="89">
        <f>Таблица620[[#This Row],[Розничная цена KRW]]*Таблица620[[#This Row],[Коэфициент стоимости]]</f>
        <v>7840</v>
      </c>
      <c r="I65" s="200" t="str">
        <f>IF($H$1="","Введите курс",Таблица620[[#This Row],[Оптовая цена KRW                   за 1шт]]/$H$1)</f>
        <v>Введите курс</v>
      </c>
      <c r="J65" s="318"/>
      <c r="K65" s="201">
        <f>Таблица620[[#This Row],[Заказ коробок ]]*Таблица620[[#This Row],[Кол-во шт в коробке]]</f>
        <v>0</v>
      </c>
      <c r="L65" s="202">
        <f>Таблица620[[#This Row],[Общее кол-во шт]]*Таблица620[[#This Row],[Оптовая цена KRW                   за 1шт]]</f>
        <v>0</v>
      </c>
      <c r="M65" s="203" t="str">
        <f>IFERROR(Таблица620[[#This Row],[Общее кол-во шт]]*Таблица620[[#This Row],[Оптовая цена USD            за 1шт]],"")</f>
        <v/>
      </c>
      <c r="N65" s="319"/>
    </row>
    <row r="66" spans="1:14" ht="22.5" customHeight="1">
      <c r="A66" s="329" t="s">
        <v>278</v>
      </c>
      <c r="B66" s="332" t="s">
        <v>279</v>
      </c>
      <c r="C66" s="333" t="s">
        <v>280</v>
      </c>
      <c r="D66" s="334" t="s">
        <v>26855</v>
      </c>
      <c r="E66" s="196">
        <v>16000</v>
      </c>
      <c r="F66" s="197">
        <v>0.49</v>
      </c>
      <c r="G66" s="316">
        <v>6</v>
      </c>
      <c r="H66" s="89">
        <f>Таблица620[[#This Row],[Розничная цена KRW]]*Таблица620[[#This Row],[Коэфициент стоимости]]</f>
        <v>7840</v>
      </c>
      <c r="I66" s="200" t="str">
        <f>IF($H$1="","Введите курс",Таблица620[[#This Row],[Оптовая цена KRW                   за 1шт]]/$H$1)</f>
        <v>Введите курс</v>
      </c>
      <c r="J66" s="318"/>
      <c r="K66" s="201">
        <f>Таблица620[[#This Row],[Заказ коробок ]]*Таблица620[[#This Row],[Кол-во шт в коробке]]</f>
        <v>0</v>
      </c>
      <c r="L66" s="202">
        <f>Таблица620[[#This Row],[Общее кол-во шт]]*Таблица620[[#This Row],[Оптовая цена KRW                   за 1шт]]</f>
        <v>0</v>
      </c>
      <c r="M66" s="203" t="str">
        <f>IFERROR(Таблица620[[#This Row],[Общее кол-во шт]]*Таблица620[[#This Row],[Оптовая цена USD            за 1шт]],"")</f>
        <v/>
      </c>
      <c r="N66" s="319"/>
    </row>
    <row r="67" spans="1:14" ht="22.5" customHeight="1">
      <c r="A67" s="329" t="s">
        <v>281</v>
      </c>
      <c r="B67" s="332" t="s">
        <v>282</v>
      </c>
      <c r="C67" s="333" t="s">
        <v>283</v>
      </c>
      <c r="D67" s="334" t="s">
        <v>26856</v>
      </c>
      <c r="E67" s="196">
        <v>9800</v>
      </c>
      <c r="F67" s="197">
        <v>0.54</v>
      </c>
      <c r="G67" s="316">
        <v>6</v>
      </c>
      <c r="H67" s="89">
        <f>Таблица620[[#This Row],[Розничная цена KRW]]*Таблица620[[#This Row],[Коэфициент стоимости]]</f>
        <v>5292</v>
      </c>
      <c r="I67" s="200" t="str">
        <f>IF($H$1="","Введите курс",Таблица620[[#This Row],[Оптовая цена KRW                   за 1шт]]/$H$1)</f>
        <v>Введите курс</v>
      </c>
      <c r="J67" s="318"/>
      <c r="K67" s="201">
        <f>Таблица620[[#This Row],[Заказ коробок ]]*Таблица620[[#This Row],[Кол-во шт в коробке]]</f>
        <v>0</v>
      </c>
      <c r="L67" s="202">
        <f>Таблица620[[#This Row],[Общее кол-во шт]]*Таблица620[[#This Row],[Оптовая цена KRW                   за 1шт]]</f>
        <v>0</v>
      </c>
      <c r="M67" s="203" t="str">
        <f>IFERROR(Таблица620[[#This Row],[Общее кол-во шт]]*Таблица620[[#This Row],[Оптовая цена USD            за 1шт]],"")</f>
        <v/>
      </c>
      <c r="N67" s="319"/>
    </row>
    <row r="68" spans="1:14" ht="22.5" customHeight="1">
      <c r="A68" s="329" t="s">
        <v>284</v>
      </c>
      <c r="B68" s="332" t="s">
        <v>285</v>
      </c>
      <c r="C68" s="333" t="s">
        <v>286</v>
      </c>
      <c r="D68" s="334" t="s">
        <v>26857</v>
      </c>
      <c r="E68" s="196">
        <v>9800</v>
      </c>
      <c r="F68" s="197">
        <v>0.54</v>
      </c>
      <c r="G68" s="316">
        <v>6</v>
      </c>
      <c r="H68" s="89">
        <f>Таблица620[[#This Row],[Розничная цена KRW]]*Таблица620[[#This Row],[Коэфициент стоимости]]</f>
        <v>5292</v>
      </c>
      <c r="I68" s="200" t="str">
        <f>IF($H$1="","Введите курс",Таблица620[[#This Row],[Оптовая цена KRW                   за 1шт]]/$H$1)</f>
        <v>Введите курс</v>
      </c>
      <c r="J68" s="318"/>
      <c r="K68" s="201">
        <f>Таблица620[[#This Row],[Заказ коробок ]]*Таблица620[[#This Row],[Кол-во шт в коробке]]</f>
        <v>0</v>
      </c>
      <c r="L68" s="202">
        <f>Таблица620[[#This Row],[Общее кол-во шт]]*Таблица620[[#This Row],[Оптовая цена KRW                   за 1шт]]</f>
        <v>0</v>
      </c>
      <c r="M68" s="203" t="str">
        <f>IFERROR(Таблица620[[#This Row],[Общее кол-во шт]]*Таблица620[[#This Row],[Оптовая цена USD            за 1шт]],"")</f>
        <v/>
      </c>
      <c r="N68" s="319"/>
    </row>
    <row r="69" spans="1:14" ht="22.5" customHeight="1">
      <c r="A69" s="329" t="s">
        <v>287</v>
      </c>
      <c r="B69" s="332" t="s">
        <v>288</v>
      </c>
      <c r="C69" s="333" t="s">
        <v>289</v>
      </c>
      <c r="D69" s="334" t="s">
        <v>26856</v>
      </c>
      <c r="E69" s="196">
        <v>9800</v>
      </c>
      <c r="F69" s="197">
        <v>0.54</v>
      </c>
      <c r="G69" s="316">
        <v>6</v>
      </c>
      <c r="H69" s="89">
        <f>Таблица620[[#This Row],[Розничная цена KRW]]*Таблица620[[#This Row],[Коэфициент стоимости]]</f>
        <v>5292</v>
      </c>
      <c r="I69" s="200" t="str">
        <f>IF($H$1="","Введите курс",Таблица620[[#This Row],[Оптовая цена KRW                   за 1шт]]/$H$1)</f>
        <v>Введите курс</v>
      </c>
      <c r="J69" s="318"/>
      <c r="K69" s="201">
        <f>Таблица620[[#This Row],[Заказ коробок ]]*Таблица620[[#This Row],[Кол-во шт в коробке]]</f>
        <v>0</v>
      </c>
      <c r="L69" s="202">
        <f>Таблица620[[#This Row],[Общее кол-во шт]]*Таблица620[[#This Row],[Оптовая цена KRW                   за 1шт]]</f>
        <v>0</v>
      </c>
      <c r="M69" s="203" t="str">
        <f>IFERROR(Таблица620[[#This Row],[Общее кол-во шт]]*Таблица620[[#This Row],[Оптовая цена USD            за 1шт]],"")</f>
        <v/>
      </c>
      <c r="N69" s="319"/>
    </row>
    <row r="70" spans="1:14" ht="22.5" customHeight="1">
      <c r="A70" s="329" t="s">
        <v>290</v>
      </c>
      <c r="B70" s="332" t="s">
        <v>291</v>
      </c>
      <c r="C70" s="333" t="s">
        <v>292</v>
      </c>
      <c r="D70" s="334" t="s">
        <v>26858</v>
      </c>
      <c r="E70" s="196">
        <v>14000</v>
      </c>
      <c r="F70" s="197">
        <v>0.54</v>
      </c>
      <c r="G70" s="316">
        <v>6</v>
      </c>
      <c r="H70" s="89">
        <f>Таблица620[[#This Row],[Розничная цена KRW]]*Таблица620[[#This Row],[Коэфициент стоимости]]</f>
        <v>7560.0000000000009</v>
      </c>
      <c r="I70" s="200" t="str">
        <f>IF($H$1="","Введите курс",Таблица620[[#This Row],[Оптовая цена KRW                   за 1шт]]/$H$1)</f>
        <v>Введите курс</v>
      </c>
      <c r="J70" s="318"/>
      <c r="K70" s="201">
        <f>Таблица620[[#This Row],[Заказ коробок ]]*Таблица620[[#This Row],[Кол-во шт в коробке]]</f>
        <v>0</v>
      </c>
      <c r="L70" s="202">
        <f>Таблица620[[#This Row],[Общее кол-во шт]]*Таблица620[[#This Row],[Оптовая цена KRW                   за 1шт]]</f>
        <v>0</v>
      </c>
      <c r="M70" s="203" t="str">
        <f>IFERROR(Таблица620[[#This Row],[Общее кол-во шт]]*Таблица620[[#This Row],[Оптовая цена USD            за 1шт]],"")</f>
        <v/>
      </c>
      <c r="N70" s="319"/>
    </row>
    <row r="71" spans="1:14" ht="22.5" customHeight="1">
      <c r="A71" s="329" t="s">
        <v>293</v>
      </c>
      <c r="B71" s="332" t="s">
        <v>294</v>
      </c>
      <c r="C71" s="333" t="s">
        <v>295</v>
      </c>
      <c r="D71" s="334" t="s">
        <v>26859</v>
      </c>
      <c r="E71" s="196">
        <v>17900</v>
      </c>
      <c r="F71" s="197">
        <v>0.54</v>
      </c>
      <c r="G71" s="316">
        <v>6</v>
      </c>
      <c r="H71" s="89">
        <f>Таблица620[[#This Row],[Розничная цена KRW]]*Таблица620[[#This Row],[Коэфициент стоимости]]</f>
        <v>9666</v>
      </c>
      <c r="I71" s="200" t="str">
        <f>IF($H$1="","Введите курс",Таблица620[[#This Row],[Оптовая цена KRW                   за 1шт]]/$H$1)</f>
        <v>Введите курс</v>
      </c>
      <c r="J71" s="318"/>
      <c r="K71" s="201">
        <f>Таблица620[[#This Row],[Заказ коробок ]]*Таблица620[[#This Row],[Кол-во шт в коробке]]</f>
        <v>0</v>
      </c>
      <c r="L71" s="202">
        <f>Таблица620[[#This Row],[Общее кол-во шт]]*Таблица620[[#This Row],[Оптовая цена KRW                   за 1шт]]</f>
        <v>0</v>
      </c>
      <c r="M71" s="203" t="str">
        <f>IFERROR(Таблица620[[#This Row],[Общее кол-во шт]]*Таблица620[[#This Row],[Оптовая цена USD            за 1шт]],"")</f>
        <v/>
      </c>
      <c r="N71" s="319"/>
    </row>
    <row r="72" spans="1:14" ht="22.5" customHeight="1">
      <c r="A72" s="329" t="s">
        <v>296</v>
      </c>
      <c r="B72" s="332" t="s">
        <v>297</v>
      </c>
      <c r="C72" s="333" t="s">
        <v>298</v>
      </c>
      <c r="D72" s="334" t="s">
        <v>26860</v>
      </c>
      <c r="E72" s="196">
        <v>18900</v>
      </c>
      <c r="F72" s="197">
        <v>0.54</v>
      </c>
      <c r="G72" s="316">
        <v>6</v>
      </c>
      <c r="H72" s="89">
        <f>Таблица620[[#This Row],[Розничная цена KRW]]*Таблица620[[#This Row],[Коэфициент стоимости]]</f>
        <v>10206</v>
      </c>
      <c r="I72" s="200" t="str">
        <f>IF($H$1="","Введите курс",Таблица620[[#This Row],[Оптовая цена KRW                   за 1шт]]/$H$1)</f>
        <v>Введите курс</v>
      </c>
      <c r="J72" s="318"/>
      <c r="K72" s="201">
        <f>Таблица620[[#This Row],[Заказ коробок ]]*Таблица620[[#This Row],[Кол-во шт в коробке]]</f>
        <v>0</v>
      </c>
      <c r="L72" s="202">
        <f>Таблица620[[#This Row],[Общее кол-во шт]]*Таблица620[[#This Row],[Оптовая цена KRW                   за 1шт]]</f>
        <v>0</v>
      </c>
      <c r="M72" s="203" t="str">
        <f>IFERROR(Таблица620[[#This Row],[Общее кол-во шт]]*Таблица620[[#This Row],[Оптовая цена USD            за 1шт]],"")</f>
        <v/>
      </c>
      <c r="N72" s="319"/>
    </row>
    <row r="73" spans="1:14" ht="22.5" customHeight="1">
      <c r="A73" s="329" t="s">
        <v>299</v>
      </c>
      <c r="B73" s="332" t="s">
        <v>300</v>
      </c>
      <c r="C73" s="333" t="s">
        <v>301</v>
      </c>
      <c r="D73" s="334" t="s">
        <v>26861</v>
      </c>
      <c r="E73" s="196">
        <v>20900</v>
      </c>
      <c r="F73" s="197">
        <v>0.54</v>
      </c>
      <c r="G73" s="316">
        <v>6</v>
      </c>
      <c r="H73" s="89">
        <f>Таблица620[[#This Row],[Розничная цена KRW]]*Таблица620[[#This Row],[Коэфициент стоимости]]</f>
        <v>11286</v>
      </c>
      <c r="I73" s="200" t="str">
        <f>IF($H$1="","Введите курс",Таблица620[[#This Row],[Оптовая цена KRW                   за 1шт]]/$H$1)</f>
        <v>Введите курс</v>
      </c>
      <c r="J73" s="318"/>
      <c r="K73" s="201">
        <f>Таблица620[[#This Row],[Заказ коробок ]]*Таблица620[[#This Row],[Кол-во шт в коробке]]</f>
        <v>0</v>
      </c>
      <c r="L73" s="202">
        <f>Таблица620[[#This Row],[Общее кол-во шт]]*Таблица620[[#This Row],[Оптовая цена KRW                   за 1шт]]</f>
        <v>0</v>
      </c>
      <c r="M73" s="203" t="str">
        <f>IFERROR(Таблица620[[#This Row],[Общее кол-во шт]]*Таблица620[[#This Row],[Оптовая цена USD            за 1шт]],"")</f>
        <v/>
      </c>
      <c r="N73" s="319"/>
    </row>
    <row r="74" spans="1:14" ht="22.5" customHeight="1">
      <c r="A74" s="329" t="s">
        <v>302</v>
      </c>
      <c r="B74" s="332" t="s">
        <v>303</v>
      </c>
      <c r="C74" s="333" t="s">
        <v>304</v>
      </c>
      <c r="D74" s="334" t="s">
        <v>26862</v>
      </c>
      <c r="E74" s="196">
        <v>7900</v>
      </c>
      <c r="F74" s="197">
        <v>0.49</v>
      </c>
      <c r="G74" s="316">
        <v>50</v>
      </c>
      <c r="H74" s="89">
        <f>Таблица620[[#This Row],[Розничная цена KRW]]*Таблица620[[#This Row],[Коэфициент стоимости]]</f>
        <v>3871</v>
      </c>
      <c r="I74" s="200" t="str">
        <f>IF($H$1="","Введите курс",Таблица620[[#This Row],[Оптовая цена KRW                   за 1шт]]/$H$1)</f>
        <v>Введите курс</v>
      </c>
      <c r="J74" s="318"/>
      <c r="K74" s="201">
        <f>Таблица620[[#This Row],[Заказ коробок ]]*Таблица620[[#This Row],[Кол-во шт в коробке]]</f>
        <v>0</v>
      </c>
      <c r="L74" s="202">
        <f>Таблица620[[#This Row],[Общее кол-во шт]]*Таблица620[[#This Row],[Оптовая цена KRW                   за 1шт]]</f>
        <v>0</v>
      </c>
      <c r="M74" s="203" t="str">
        <f>IFERROR(Таблица620[[#This Row],[Общее кол-во шт]]*Таблица620[[#This Row],[Оптовая цена USD            за 1шт]],"")</f>
        <v/>
      </c>
      <c r="N74" s="319"/>
    </row>
    <row r="75" spans="1:14" ht="22.5" customHeight="1">
      <c r="A75" s="329" t="s">
        <v>305</v>
      </c>
      <c r="B75" s="332" t="s">
        <v>306</v>
      </c>
      <c r="C75" s="333" t="s">
        <v>307</v>
      </c>
      <c r="D75" s="334" t="s">
        <v>26863</v>
      </c>
      <c r="E75" s="196">
        <v>6800</v>
      </c>
      <c r="F75" s="197">
        <v>0.54</v>
      </c>
      <c r="G75" s="316">
        <v>6</v>
      </c>
      <c r="H75" s="89">
        <f>Таблица620[[#This Row],[Розничная цена KRW]]*Таблица620[[#This Row],[Коэфициент стоимости]]</f>
        <v>3672.0000000000005</v>
      </c>
      <c r="I75" s="200" t="str">
        <f>IF($H$1="","Введите курс",Таблица620[[#This Row],[Оптовая цена KRW                   за 1шт]]/$H$1)</f>
        <v>Введите курс</v>
      </c>
      <c r="J75" s="318"/>
      <c r="K75" s="201">
        <f>Таблица620[[#This Row],[Заказ коробок ]]*Таблица620[[#This Row],[Кол-во шт в коробке]]</f>
        <v>0</v>
      </c>
      <c r="L75" s="202">
        <f>Таблица620[[#This Row],[Общее кол-во шт]]*Таблица620[[#This Row],[Оптовая цена KRW                   за 1шт]]</f>
        <v>0</v>
      </c>
      <c r="M75" s="203" t="str">
        <f>IFERROR(Таблица620[[#This Row],[Общее кол-во шт]]*Таблица620[[#This Row],[Оптовая цена USD            за 1шт]],"")</f>
        <v/>
      </c>
      <c r="N75" s="319"/>
    </row>
    <row r="76" spans="1:14" ht="22.5" customHeight="1">
      <c r="A76" s="329" t="s">
        <v>308</v>
      </c>
      <c r="B76" s="332" t="s">
        <v>309</v>
      </c>
      <c r="C76" s="333" t="s">
        <v>310</v>
      </c>
      <c r="D76" s="334" t="s">
        <v>26864</v>
      </c>
      <c r="E76" s="196">
        <v>6800</v>
      </c>
      <c r="F76" s="197">
        <v>0.54</v>
      </c>
      <c r="G76" s="316">
        <v>6</v>
      </c>
      <c r="H76" s="89">
        <f>Таблица620[[#This Row],[Розничная цена KRW]]*Таблица620[[#This Row],[Коэфициент стоимости]]</f>
        <v>3672.0000000000005</v>
      </c>
      <c r="I76" s="200" t="str">
        <f>IF($H$1="","Введите курс",Таблица620[[#This Row],[Оптовая цена KRW                   за 1шт]]/$H$1)</f>
        <v>Введите курс</v>
      </c>
      <c r="J76" s="318"/>
      <c r="K76" s="201">
        <f>Таблица620[[#This Row],[Заказ коробок ]]*Таблица620[[#This Row],[Кол-во шт в коробке]]</f>
        <v>0</v>
      </c>
      <c r="L76" s="202">
        <f>Таблица620[[#This Row],[Общее кол-во шт]]*Таблица620[[#This Row],[Оптовая цена KRW                   за 1шт]]</f>
        <v>0</v>
      </c>
      <c r="M76" s="203" t="str">
        <f>IFERROR(Таблица620[[#This Row],[Общее кол-во шт]]*Таблица620[[#This Row],[Оптовая цена USD            за 1шт]],"")</f>
        <v/>
      </c>
      <c r="N76" s="319"/>
    </row>
    <row r="77" spans="1:14" ht="22.5" customHeight="1">
      <c r="A77" s="329" t="s">
        <v>311</v>
      </c>
      <c r="B77" s="332" t="s">
        <v>312</v>
      </c>
      <c r="C77" s="333" t="s">
        <v>313</v>
      </c>
      <c r="D77" s="334" t="s">
        <v>26865</v>
      </c>
      <c r="E77" s="196">
        <v>6800</v>
      </c>
      <c r="F77" s="197">
        <v>0.54</v>
      </c>
      <c r="G77" s="316">
        <v>6</v>
      </c>
      <c r="H77" s="89">
        <f>Таблица620[[#This Row],[Розничная цена KRW]]*Таблица620[[#This Row],[Коэфициент стоимости]]</f>
        <v>3672.0000000000005</v>
      </c>
      <c r="I77" s="200" t="str">
        <f>IF($H$1="","Введите курс",Таблица620[[#This Row],[Оптовая цена KRW                   за 1шт]]/$H$1)</f>
        <v>Введите курс</v>
      </c>
      <c r="J77" s="318"/>
      <c r="K77" s="201">
        <f>Таблица620[[#This Row],[Заказ коробок ]]*Таблица620[[#This Row],[Кол-во шт в коробке]]</f>
        <v>0</v>
      </c>
      <c r="L77" s="202">
        <f>Таблица620[[#This Row],[Общее кол-во шт]]*Таблица620[[#This Row],[Оптовая цена KRW                   за 1шт]]</f>
        <v>0</v>
      </c>
      <c r="M77" s="203" t="str">
        <f>IFERROR(Таблица620[[#This Row],[Общее кол-во шт]]*Таблица620[[#This Row],[Оптовая цена USD            за 1шт]],"")</f>
        <v/>
      </c>
      <c r="N77" s="319"/>
    </row>
    <row r="78" spans="1:14" ht="22.5" customHeight="1">
      <c r="A78" s="329" t="s">
        <v>314</v>
      </c>
      <c r="B78" s="332" t="s">
        <v>315</v>
      </c>
      <c r="C78" s="333" t="s">
        <v>316</v>
      </c>
      <c r="D78" s="334" t="s">
        <v>26866</v>
      </c>
      <c r="E78" s="196">
        <v>24900</v>
      </c>
      <c r="F78" s="197">
        <v>0.54</v>
      </c>
      <c r="G78" s="316">
        <v>6</v>
      </c>
      <c r="H78" s="89">
        <f>Таблица620[[#This Row],[Розничная цена KRW]]*Таблица620[[#This Row],[Коэфициент стоимости]]</f>
        <v>13446</v>
      </c>
      <c r="I78" s="200" t="str">
        <f>IF($H$1="","Введите курс",Таблица620[[#This Row],[Оптовая цена KRW                   за 1шт]]/$H$1)</f>
        <v>Введите курс</v>
      </c>
      <c r="J78" s="318"/>
      <c r="K78" s="201">
        <f>Таблица620[[#This Row],[Заказ коробок ]]*Таблица620[[#This Row],[Кол-во шт в коробке]]</f>
        <v>0</v>
      </c>
      <c r="L78" s="202">
        <f>Таблица620[[#This Row],[Общее кол-во шт]]*Таблица620[[#This Row],[Оптовая цена KRW                   за 1шт]]</f>
        <v>0</v>
      </c>
      <c r="M78" s="203" t="str">
        <f>IFERROR(Таблица620[[#This Row],[Общее кол-во шт]]*Таблица620[[#This Row],[Оптовая цена USD            за 1шт]],"")</f>
        <v/>
      </c>
      <c r="N78" s="319"/>
    </row>
    <row r="79" spans="1:14" ht="22.5" customHeight="1">
      <c r="A79" s="329" t="s">
        <v>317</v>
      </c>
      <c r="B79" s="332" t="s">
        <v>318</v>
      </c>
      <c r="C79" s="333" t="s">
        <v>319</v>
      </c>
      <c r="D79" s="334" t="s">
        <v>26867</v>
      </c>
      <c r="E79" s="196">
        <v>24900</v>
      </c>
      <c r="F79" s="197">
        <v>0.54</v>
      </c>
      <c r="G79" s="316">
        <v>6</v>
      </c>
      <c r="H79" s="89">
        <f>Таблица620[[#This Row],[Розничная цена KRW]]*Таблица620[[#This Row],[Коэфициент стоимости]]</f>
        <v>13446</v>
      </c>
      <c r="I79" s="200" t="str">
        <f>IF($H$1="","Введите курс",Таблица620[[#This Row],[Оптовая цена KRW                   за 1шт]]/$H$1)</f>
        <v>Введите курс</v>
      </c>
      <c r="J79" s="318"/>
      <c r="K79" s="201">
        <f>Таблица620[[#This Row],[Заказ коробок ]]*Таблица620[[#This Row],[Кол-во шт в коробке]]</f>
        <v>0</v>
      </c>
      <c r="L79" s="202">
        <f>Таблица620[[#This Row],[Общее кол-во шт]]*Таблица620[[#This Row],[Оптовая цена KRW                   за 1шт]]</f>
        <v>0</v>
      </c>
      <c r="M79" s="203" t="str">
        <f>IFERROR(Таблица620[[#This Row],[Общее кол-во шт]]*Таблица620[[#This Row],[Оптовая цена USD            за 1шт]],"")</f>
        <v/>
      </c>
      <c r="N79" s="319"/>
    </row>
    <row r="80" spans="1:14" ht="22.5" customHeight="1">
      <c r="A80" s="329" t="s">
        <v>320</v>
      </c>
      <c r="B80" s="332" t="s">
        <v>321</v>
      </c>
      <c r="C80" s="333" t="s">
        <v>322</v>
      </c>
      <c r="D80" s="334" t="s">
        <v>26868</v>
      </c>
      <c r="E80" s="196">
        <v>16000</v>
      </c>
      <c r="F80" s="197">
        <v>0.54</v>
      </c>
      <c r="G80" s="316">
        <v>6</v>
      </c>
      <c r="H80" s="89">
        <f>Таблица620[[#This Row],[Розничная цена KRW]]*Таблица620[[#This Row],[Коэфициент стоимости]]</f>
        <v>8640</v>
      </c>
      <c r="I80" s="200" t="str">
        <f>IF($H$1="","Введите курс",Таблица620[[#This Row],[Оптовая цена KRW                   за 1шт]]/$H$1)</f>
        <v>Введите курс</v>
      </c>
      <c r="J80" s="318"/>
      <c r="K80" s="201">
        <f>Таблица620[[#This Row],[Заказ коробок ]]*Таблица620[[#This Row],[Кол-во шт в коробке]]</f>
        <v>0</v>
      </c>
      <c r="L80" s="202">
        <f>Таблица620[[#This Row],[Общее кол-во шт]]*Таблица620[[#This Row],[Оптовая цена KRW                   за 1шт]]</f>
        <v>0</v>
      </c>
      <c r="M80" s="203" t="str">
        <f>IFERROR(Таблица620[[#This Row],[Общее кол-во шт]]*Таблица620[[#This Row],[Оптовая цена USD            за 1шт]],"")</f>
        <v/>
      </c>
      <c r="N80" s="319"/>
    </row>
    <row r="81" spans="1:14" ht="22.5" customHeight="1">
      <c r="A81" s="329" t="s">
        <v>323</v>
      </c>
      <c r="B81" s="332" t="s">
        <v>324</v>
      </c>
      <c r="C81" s="333" t="s">
        <v>325</v>
      </c>
      <c r="D81" s="334" t="s">
        <v>26869</v>
      </c>
      <c r="E81" s="196">
        <v>16000</v>
      </c>
      <c r="F81" s="197">
        <v>0.54</v>
      </c>
      <c r="G81" s="316">
        <v>6</v>
      </c>
      <c r="H81" s="89">
        <f>Таблица620[[#This Row],[Розничная цена KRW]]*Таблица620[[#This Row],[Коэфициент стоимости]]</f>
        <v>8640</v>
      </c>
      <c r="I81" s="200" t="str">
        <f>IF($H$1="","Введите курс",Таблица620[[#This Row],[Оптовая цена KRW                   за 1шт]]/$H$1)</f>
        <v>Введите курс</v>
      </c>
      <c r="J81" s="318"/>
      <c r="K81" s="201">
        <f>Таблица620[[#This Row],[Заказ коробок ]]*Таблица620[[#This Row],[Кол-во шт в коробке]]</f>
        <v>0</v>
      </c>
      <c r="L81" s="202">
        <f>Таблица620[[#This Row],[Общее кол-во шт]]*Таблица620[[#This Row],[Оптовая цена KRW                   за 1шт]]</f>
        <v>0</v>
      </c>
      <c r="M81" s="203" t="str">
        <f>IFERROR(Таблица620[[#This Row],[Общее кол-во шт]]*Таблица620[[#This Row],[Оптовая цена USD            за 1шт]],"")</f>
        <v/>
      </c>
      <c r="N81" s="319"/>
    </row>
    <row r="82" spans="1:14" ht="22.5" customHeight="1">
      <c r="A82" s="329" t="s">
        <v>326</v>
      </c>
      <c r="B82" s="332" t="s">
        <v>327</v>
      </c>
      <c r="C82" s="333" t="s">
        <v>328</v>
      </c>
      <c r="D82" s="334" t="s">
        <v>26870</v>
      </c>
      <c r="E82" s="196">
        <v>16000</v>
      </c>
      <c r="F82" s="197">
        <v>0.54</v>
      </c>
      <c r="G82" s="316">
        <v>6</v>
      </c>
      <c r="H82" s="89">
        <f>Таблица620[[#This Row],[Розничная цена KRW]]*Таблица620[[#This Row],[Коэфициент стоимости]]</f>
        <v>8640</v>
      </c>
      <c r="I82" s="200" t="str">
        <f>IF($H$1="","Введите курс",Таблица620[[#This Row],[Оптовая цена KRW                   за 1шт]]/$H$1)</f>
        <v>Введите курс</v>
      </c>
      <c r="J82" s="318"/>
      <c r="K82" s="201">
        <f>Таблица620[[#This Row],[Заказ коробок ]]*Таблица620[[#This Row],[Кол-во шт в коробке]]</f>
        <v>0</v>
      </c>
      <c r="L82" s="202">
        <f>Таблица620[[#This Row],[Общее кол-во шт]]*Таблица620[[#This Row],[Оптовая цена KRW                   за 1шт]]</f>
        <v>0</v>
      </c>
      <c r="M82" s="203" t="str">
        <f>IFERROR(Таблица620[[#This Row],[Общее кол-во шт]]*Таблица620[[#This Row],[Оптовая цена USD            за 1шт]],"")</f>
        <v/>
      </c>
      <c r="N82" s="319"/>
    </row>
    <row r="83" spans="1:14" ht="22.5" customHeight="1">
      <c r="A83" s="329" t="s">
        <v>329</v>
      </c>
      <c r="B83" s="332" t="s">
        <v>330</v>
      </c>
      <c r="C83" s="333" t="s">
        <v>331</v>
      </c>
      <c r="D83" s="334" t="s">
        <v>26871</v>
      </c>
      <c r="E83" s="196">
        <v>9900</v>
      </c>
      <c r="F83" s="197">
        <v>0.6</v>
      </c>
      <c r="G83" s="316">
        <v>6</v>
      </c>
      <c r="H83" s="89">
        <f>Таблица620[[#This Row],[Розничная цена KRW]]*Таблица620[[#This Row],[Коэфициент стоимости]]</f>
        <v>5940</v>
      </c>
      <c r="I83" s="200" t="str">
        <f>IF($H$1="","Введите курс",Таблица620[[#This Row],[Оптовая цена KRW                   за 1шт]]/$H$1)</f>
        <v>Введите курс</v>
      </c>
      <c r="J83" s="318"/>
      <c r="K83" s="201">
        <f>Таблица620[[#This Row],[Заказ коробок ]]*Таблица620[[#This Row],[Кол-во шт в коробке]]</f>
        <v>0</v>
      </c>
      <c r="L83" s="202">
        <f>Таблица620[[#This Row],[Общее кол-во шт]]*Таблица620[[#This Row],[Оптовая цена KRW                   за 1шт]]</f>
        <v>0</v>
      </c>
      <c r="M83" s="203" t="str">
        <f>IFERROR(Таблица620[[#This Row],[Общее кол-во шт]]*Таблица620[[#This Row],[Оптовая цена USD            за 1шт]],"")</f>
        <v/>
      </c>
      <c r="N83" s="319"/>
    </row>
    <row r="84" spans="1:14" ht="22.5" customHeight="1">
      <c r="A84" s="329" t="s">
        <v>332</v>
      </c>
      <c r="B84" s="332" t="s">
        <v>333</v>
      </c>
      <c r="C84" s="333" t="s">
        <v>334</v>
      </c>
      <c r="D84" s="334" t="s">
        <v>26872</v>
      </c>
      <c r="E84" s="196">
        <v>9900</v>
      </c>
      <c r="F84" s="197">
        <v>0.6</v>
      </c>
      <c r="G84" s="316">
        <v>6</v>
      </c>
      <c r="H84" s="89">
        <f>Таблица620[[#This Row],[Розничная цена KRW]]*Таблица620[[#This Row],[Коэфициент стоимости]]</f>
        <v>5940</v>
      </c>
      <c r="I84" s="200" t="str">
        <f>IF($H$1="","Введите курс",Таблица620[[#This Row],[Оптовая цена KRW                   за 1шт]]/$H$1)</f>
        <v>Введите курс</v>
      </c>
      <c r="J84" s="318"/>
      <c r="K84" s="201">
        <f>Таблица620[[#This Row],[Заказ коробок ]]*Таблица620[[#This Row],[Кол-во шт в коробке]]</f>
        <v>0</v>
      </c>
      <c r="L84" s="202">
        <f>Таблица620[[#This Row],[Общее кол-во шт]]*Таблица620[[#This Row],[Оптовая цена KRW                   за 1шт]]</f>
        <v>0</v>
      </c>
      <c r="M84" s="203" t="str">
        <f>IFERROR(Таблица620[[#This Row],[Общее кол-во шт]]*Таблица620[[#This Row],[Оптовая цена USD            за 1шт]],"")</f>
        <v/>
      </c>
      <c r="N84" s="319"/>
    </row>
    <row r="85" spans="1:14" ht="22.5" customHeight="1">
      <c r="A85" s="329" t="s">
        <v>335</v>
      </c>
      <c r="B85" s="332" t="s">
        <v>336</v>
      </c>
      <c r="C85" s="333" t="s">
        <v>337</v>
      </c>
      <c r="D85" s="334" t="s">
        <v>26873</v>
      </c>
      <c r="E85" s="196">
        <v>15000</v>
      </c>
      <c r="F85" s="197">
        <v>0.6</v>
      </c>
      <c r="G85" s="316">
        <v>6</v>
      </c>
      <c r="H85" s="89">
        <f>Таблица620[[#This Row],[Розничная цена KRW]]*Таблица620[[#This Row],[Коэфициент стоимости]]</f>
        <v>9000</v>
      </c>
      <c r="I85" s="200" t="str">
        <f>IF($H$1="","Введите курс",Таблица620[[#This Row],[Оптовая цена KRW                   за 1шт]]/$H$1)</f>
        <v>Введите курс</v>
      </c>
      <c r="J85" s="318"/>
      <c r="K85" s="201">
        <f>Таблица620[[#This Row],[Заказ коробок ]]*Таблица620[[#This Row],[Кол-во шт в коробке]]</f>
        <v>0</v>
      </c>
      <c r="L85" s="202">
        <f>Таблица620[[#This Row],[Общее кол-во шт]]*Таблица620[[#This Row],[Оптовая цена KRW                   за 1шт]]</f>
        <v>0</v>
      </c>
      <c r="M85" s="203" t="str">
        <f>IFERROR(Таблица620[[#This Row],[Общее кол-во шт]]*Таблица620[[#This Row],[Оптовая цена USD            за 1шт]],"")</f>
        <v/>
      </c>
      <c r="N85" s="319"/>
    </row>
    <row r="86" spans="1:14" ht="22.5" customHeight="1">
      <c r="A86" s="329" t="s">
        <v>338</v>
      </c>
      <c r="B86" s="332" t="s">
        <v>339</v>
      </c>
      <c r="C86" s="333" t="s">
        <v>340</v>
      </c>
      <c r="D86" s="334" t="s">
        <v>26874</v>
      </c>
      <c r="E86" s="196">
        <v>15000</v>
      </c>
      <c r="F86" s="197">
        <v>0.6</v>
      </c>
      <c r="G86" s="316">
        <v>6</v>
      </c>
      <c r="H86" s="89">
        <f>Таблица620[[#This Row],[Розничная цена KRW]]*Таблица620[[#This Row],[Коэфициент стоимости]]</f>
        <v>9000</v>
      </c>
      <c r="I86" s="200" t="str">
        <f>IF($H$1="","Введите курс",Таблица620[[#This Row],[Оптовая цена KRW                   за 1шт]]/$H$1)</f>
        <v>Введите курс</v>
      </c>
      <c r="J86" s="318"/>
      <c r="K86" s="201">
        <f>Таблица620[[#This Row],[Заказ коробок ]]*Таблица620[[#This Row],[Кол-во шт в коробке]]</f>
        <v>0</v>
      </c>
      <c r="L86" s="202">
        <f>Таблица620[[#This Row],[Общее кол-во шт]]*Таблица620[[#This Row],[Оптовая цена KRW                   за 1шт]]</f>
        <v>0</v>
      </c>
      <c r="M86" s="203" t="str">
        <f>IFERROR(Таблица620[[#This Row],[Общее кол-во шт]]*Таблица620[[#This Row],[Оптовая цена USD            за 1шт]],"")</f>
        <v/>
      </c>
      <c r="N86" s="319"/>
    </row>
    <row r="87" spans="1:14" ht="22.5" customHeight="1">
      <c r="A87" s="329" t="s">
        <v>341</v>
      </c>
      <c r="B87" s="332" t="s">
        <v>342</v>
      </c>
      <c r="C87" s="333" t="s">
        <v>343</v>
      </c>
      <c r="D87" s="334" t="s">
        <v>26875</v>
      </c>
      <c r="E87" s="196">
        <v>15000</v>
      </c>
      <c r="F87" s="197">
        <v>0.6</v>
      </c>
      <c r="G87" s="316">
        <v>6</v>
      </c>
      <c r="H87" s="89">
        <f>Таблица620[[#This Row],[Розничная цена KRW]]*Таблица620[[#This Row],[Коэфициент стоимости]]</f>
        <v>9000</v>
      </c>
      <c r="I87" s="200" t="str">
        <f>IF($H$1="","Введите курс",Таблица620[[#This Row],[Оптовая цена KRW                   за 1шт]]/$H$1)</f>
        <v>Введите курс</v>
      </c>
      <c r="J87" s="318"/>
      <c r="K87" s="201">
        <f>Таблица620[[#This Row],[Заказ коробок ]]*Таблица620[[#This Row],[Кол-во шт в коробке]]</f>
        <v>0</v>
      </c>
      <c r="L87" s="202">
        <f>Таблица620[[#This Row],[Общее кол-во шт]]*Таблица620[[#This Row],[Оптовая цена KRW                   за 1шт]]</f>
        <v>0</v>
      </c>
      <c r="M87" s="203" t="str">
        <f>IFERROR(Таблица620[[#This Row],[Общее кол-во шт]]*Таблица620[[#This Row],[Оптовая цена USD            за 1шт]],"")</f>
        <v/>
      </c>
      <c r="N87" s="319"/>
    </row>
    <row r="88" spans="1:14" ht="22.5" customHeight="1">
      <c r="A88" s="329" t="s">
        <v>344</v>
      </c>
      <c r="B88" s="332" t="s">
        <v>345</v>
      </c>
      <c r="C88" s="333" t="s">
        <v>346</v>
      </c>
      <c r="D88" s="334" t="s">
        <v>26876</v>
      </c>
      <c r="E88" s="196">
        <v>15000</v>
      </c>
      <c r="F88" s="197">
        <v>0.6</v>
      </c>
      <c r="G88" s="316">
        <v>6</v>
      </c>
      <c r="H88" s="89">
        <f>Таблица620[[#This Row],[Розничная цена KRW]]*Таблица620[[#This Row],[Коэфициент стоимости]]</f>
        <v>9000</v>
      </c>
      <c r="I88" s="200" t="str">
        <f>IF($H$1="","Введите курс",Таблица620[[#This Row],[Оптовая цена KRW                   за 1шт]]/$H$1)</f>
        <v>Введите курс</v>
      </c>
      <c r="J88" s="318"/>
      <c r="K88" s="201">
        <f>Таблица620[[#This Row],[Заказ коробок ]]*Таблица620[[#This Row],[Кол-во шт в коробке]]</f>
        <v>0</v>
      </c>
      <c r="L88" s="202">
        <f>Таблица620[[#This Row],[Общее кол-во шт]]*Таблица620[[#This Row],[Оптовая цена KRW                   за 1шт]]</f>
        <v>0</v>
      </c>
      <c r="M88" s="203" t="str">
        <f>IFERROR(Таблица620[[#This Row],[Общее кол-во шт]]*Таблица620[[#This Row],[Оптовая цена USD            за 1шт]],"")</f>
        <v/>
      </c>
      <c r="N88" s="319"/>
    </row>
    <row r="89" spans="1:14" ht="22.5" customHeight="1">
      <c r="A89" s="329" t="s">
        <v>347</v>
      </c>
      <c r="B89" s="332" t="s">
        <v>348</v>
      </c>
      <c r="C89" s="333" t="s">
        <v>349</v>
      </c>
      <c r="D89" s="334" t="s">
        <v>26877</v>
      </c>
      <c r="E89" s="196">
        <v>15000</v>
      </c>
      <c r="F89" s="197">
        <v>0.6</v>
      </c>
      <c r="G89" s="316">
        <v>6</v>
      </c>
      <c r="H89" s="89">
        <f>Таблица620[[#This Row],[Розничная цена KRW]]*Таблица620[[#This Row],[Коэфициент стоимости]]</f>
        <v>9000</v>
      </c>
      <c r="I89" s="200" t="str">
        <f>IF($H$1="","Введите курс",Таблица620[[#This Row],[Оптовая цена KRW                   за 1шт]]/$H$1)</f>
        <v>Введите курс</v>
      </c>
      <c r="J89" s="318"/>
      <c r="K89" s="201">
        <f>Таблица620[[#This Row],[Заказ коробок ]]*Таблица620[[#This Row],[Кол-во шт в коробке]]</f>
        <v>0</v>
      </c>
      <c r="L89" s="202">
        <f>Таблица620[[#This Row],[Общее кол-во шт]]*Таблица620[[#This Row],[Оптовая цена KRW                   за 1шт]]</f>
        <v>0</v>
      </c>
      <c r="M89" s="203" t="str">
        <f>IFERROR(Таблица620[[#This Row],[Общее кол-во шт]]*Таблица620[[#This Row],[Оптовая цена USD            за 1шт]],"")</f>
        <v/>
      </c>
      <c r="N89" s="319"/>
    </row>
    <row r="90" spans="1:14" ht="22.5" customHeight="1">
      <c r="A90" s="329" t="s">
        <v>350</v>
      </c>
      <c r="B90" s="332" t="s">
        <v>351</v>
      </c>
      <c r="C90" s="333" t="s">
        <v>352</v>
      </c>
      <c r="D90" s="334" t="s">
        <v>26878</v>
      </c>
      <c r="E90" s="196">
        <v>15000</v>
      </c>
      <c r="F90" s="197">
        <v>0.6</v>
      </c>
      <c r="G90" s="316">
        <v>6</v>
      </c>
      <c r="H90" s="89">
        <f>Таблица620[[#This Row],[Розничная цена KRW]]*Таблица620[[#This Row],[Коэфициент стоимости]]</f>
        <v>9000</v>
      </c>
      <c r="I90" s="200" t="str">
        <f>IF($H$1="","Введите курс",Таблица620[[#This Row],[Оптовая цена KRW                   за 1шт]]/$H$1)</f>
        <v>Введите курс</v>
      </c>
      <c r="J90" s="318"/>
      <c r="K90" s="201">
        <f>Таблица620[[#This Row],[Заказ коробок ]]*Таблица620[[#This Row],[Кол-во шт в коробке]]</f>
        <v>0</v>
      </c>
      <c r="L90" s="202">
        <f>Таблица620[[#This Row],[Общее кол-во шт]]*Таблица620[[#This Row],[Оптовая цена KRW                   за 1шт]]</f>
        <v>0</v>
      </c>
      <c r="M90" s="203" t="str">
        <f>IFERROR(Таблица620[[#This Row],[Общее кол-во шт]]*Таблица620[[#This Row],[Оптовая цена USD            за 1шт]],"")</f>
        <v/>
      </c>
      <c r="N90" s="319"/>
    </row>
    <row r="91" spans="1:14" ht="22.5" customHeight="1">
      <c r="A91" s="329" t="s">
        <v>353</v>
      </c>
      <c r="B91" s="332" t="s">
        <v>354</v>
      </c>
      <c r="C91" s="333" t="s">
        <v>355</v>
      </c>
      <c r="D91" s="334" t="s">
        <v>26879</v>
      </c>
      <c r="E91" s="196">
        <v>15000</v>
      </c>
      <c r="F91" s="197">
        <v>0.6</v>
      </c>
      <c r="G91" s="316">
        <v>6</v>
      </c>
      <c r="H91" s="89">
        <f>Таблица620[[#This Row],[Розничная цена KRW]]*Таблица620[[#This Row],[Коэфициент стоимости]]</f>
        <v>9000</v>
      </c>
      <c r="I91" s="200" t="str">
        <f>IF($H$1="","Введите курс",Таблица620[[#This Row],[Оптовая цена KRW                   за 1шт]]/$H$1)</f>
        <v>Введите курс</v>
      </c>
      <c r="J91" s="318"/>
      <c r="K91" s="201">
        <f>Таблица620[[#This Row],[Заказ коробок ]]*Таблица620[[#This Row],[Кол-во шт в коробке]]</f>
        <v>0</v>
      </c>
      <c r="L91" s="202">
        <f>Таблица620[[#This Row],[Общее кол-во шт]]*Таблица620[[#This Row],[Оптовая цена KRW                   за 1шт]]</f>
        <v>0</v>
      </c>
      <c r="M91" s="203" t="str">
        <f>IFERROR(Таблица620[[#This Row],[Общее кол-во шт]]*Таблица620[[#This Row],[Оптовая цена USD            за 1шт]],"")</f>
        <v/>
      </c>
      <c r="N91" s="319"/>
    </row>
    <row r="92" spans="1:14" ht="22.5" customHeight="1">
      <c r="A92" s="329" t="s">
        <v>356</v>
      </c>
      <c r="B92" s="332" t="s">
        <v>357</v>
      </c>
      <c r="C92" s="333" t="s">
        <v>358</v>
      </c>
      <c r="D92" s="334" t="s">
        <v>26880</v>
      </c>
      <c r="E92" s="196">
        <v>15000</v>
      </c>
      <c r="F92" s="197">
        <v>0.6</v>
      </c>
      <c r="G92" s="316">
        <v>6</v>
      </c>
      <c r="H92" s="89">
        <f>Таблица620[[#This Row],[Розничная цена KRW]]*Таблица620[[#This Row],[Коэфициент стоимости]]</f>
        <v>9000</v>
      </c>
      <c r="I92" s="200" t="str">
        <f>IF($H$1="","Введите курс",Таблица620[[#This Row],[Оптовая цена KRW                   за 1шт]]/$H$1)</f>
        <v>Введите курс</v>
      </c>
      <c r="J92" s="318"/>
      <c r="K92" s="201">
        <f>Таблица620[[#This Row],[Заказ коробок ]]*Таблица620[[#This Row],[Кол-во шт в коробке]]</f>
        <v>0</v>
      </c>
      <c r="L92" s="202">
        <f>Таблица620[[#This Row],[Общее кол-во шт]]*Таблица620[[#This Row],[Оптовая цена KRW                   за 1шт]]</f>
        <v>0</v>
      </c>
      <c r="M92" s="203" t="str">
        <f>IFERROR(Таблица620[[#This Row],[Общее кол-во шт]]*Таблица620[[#This Row],[Оптовая цена USD            за 1шт]],"")</f>
        <v/>
      </c>
      <c r="N92" s="319"/>
    </row>
    <row r="93" spans="1:14" ht="22.5" customHeight="1">
      <c r="A93" s="329" t="s">
        <v>359</v>
      </c>
      <c r="B93" s="332" t="s">
        <v>360</v>
      </c>
      <c r="C93" s="333" t="s">
        <v>361</v>
      </c>
      <c r="D93" s="334" t="s">
        <v>26881</v>
      </c>
      <c r="E93" s="196">
        <v>10000</v>
      </c>
      <c r="F93" s="197">
        <v>0.6</v>
      </c>
      <c r="G93" s="316">
        <v>6</v>
      </c>
      <c r="H93" s="89">
        <f>Таблица620[[#This Row],[Розничная цена KRW]]*Таблица620[[#This Row],[Коэфициент стоимости]]</f>
        <v>6000</v>
      </c>
      <c r="I93" s="200" t="str">
        <f>IF($H$1="","Введите курс",Таблица620[[#This Row],[Оптовая цена KRW                   за 1шт]]/$H$1)</f>
        <v>Введите курс</v>
      </c>
      <c r="J93" s="318"/>
      <c r="K93" s="201">
        <f>Таблица620[[#This Row],[Заказ коробок ]]*Таблица620[[#This Row],[Кол-во шт в коробке]]</f>
        <v>0</v>
      </c>
      <c r="L93" s="202">
        <f>Таблица620[[#This Row],[Общее кол-во шт]]*Таблица620[[#This Row],[Оптовая цена KRW                   за 1шт]]</f>
        <v>0</v>
      </c>
      <c r="M93" s="203" t="str">
        <f>IFERROR(Таблица620[[#This Row],[Общее кол-во шт]]*Таблица620[[#This Row],[Оптовая цена USD            за 1шт]],"")</f>
        <v/>
      </c>
      <c r="N93" s="319"/>
    </row>
    <row r="94" spans="1:14" ht="22.5" customHeight="1">
      <c r="A94" s="329" t="s">
        <v>362</v>
      </c>
      <c r="B94" s="332" t="s">
        <v>363</v>
      </c>
      <c r="C94" s="333" t="s">
        <v>364</v>
      </c>
      <c r="D94" s="334" t="s">
        <v>26882</v>
      </c>
      <c r="E94" s="196">
        <v>10000</v>
      </c>
      <c r="F94" s="197">
        <v>0.6</v>
      </c>
      <c r="G94" s="316">
        <v>6</v>
      </c>
      <c r="H94" s="89">
        <f>Таблица620[[#This Row],[Розничная цена KRW]]*Таблица620[[#This Row],[Коэфициент стоимости]]</f>
        <v>6000</v>
      </c>
      <c r="I94" s="200" t="str">
        <f>IF($H$1="","Введите курс",Таблица620[[#This Row],[Оптовая цена KRW                   за 1шт]]/$H$1)</f>
        <v>Введите курс</v>
      </c>
      <c r="J94" s="318"/>
      <c r="K94" s="201">
        <f>Таблица620[[#This Row],[Заказ коробок ]]*Таблица620[[#This Row],[Кол-во шт в коробке]]</f>
        <v>0</v>
      </c>
      <c r="L94" s="202">
        <f>Таблица620[[#This Row],[Общее кол-во шт]]*Таблица620[[#This Row],[Оптовая цена KRW                   за 1шт]]</f>
        <v>0</v>
      </c>
      <c r="M94" s="203" t="str">
        <f>IFERROR(Таблица620[[#This Row],[Общее кол-во шт]]*Таблица620[[#This Row],[Оптовая цена USD            за 1шт]],"")</f>
        <v/>
      </c>
      <c r="N94" s="319"/>
    </row>
    <row r="95" spans="1:14" ht="22.5" customHeight="1">
      <c r="A95" s="329" t="s">
        <v>365</v>
      </c>
      <c r="B95" s="332" t="s">
        <v>366</v>
      </c>
      <c r="C95" s="333" t="s">
        <v>367</v>
      </c>
      <c r="D95" s="334" t="s">
        <v>26883</v>
      </c>
      <c r="E95" s="196">
        <v>10000</v>
      </c>
      <c r="F95" s="197">
        <v>0.6</v>
      </c>
      <c r="G95" s="316">
        <v>6</v>
      </c>
      <c r="H95" s="89">
        <f>Таблица620[[#This Row],[Розничная цена KRW]]*Таблица620[[#This Row],[Коэфициент стоимости]]</f>
        <v>6000</v>
      </c>
      <c r="I95" s="200" t="str">
        <f>IF($H$1="","Введите курс",Таблица620[[#This Row],[Оптовая цена KRW                   за 1шт]]/$H$1)</f>
        <v>Введите курс</v>
      </c>
      <c r="J95" s="318"/>
      <c r="K95" s="201">
        <f>Таблица620[[#This Row],[Заказ коробок ]]*Таблица620[[#This Row],[Кол-во шт в коробке]]</f>
        <v>0</v>
      </c>
      <c r="L95" s="202">
        <f>Таблица620[[#This Row],[Общее кол-во шт]]*Таблица620[[#This Row],[Оптовая цена KRW                   за 1шт]]</f>
        <v>0</v>
      </c>
      <c r="M95" s="203" t="str">
        <f>IFERROR(Таблица620[[#This Row],[Общее кол-во шт]]*Таблица620[[#This Row],[Оптовая цена USD            за 1шт]],"")</f>
        <v/>
      </c>
      <c r="N95" s="319"/>
    </row>
    <row r="96" spans="1:14" ht="22.5" customHeight="1">
      <c r="A96" s="329" t="s">
        <v>368</v>
      </c>
      <c r="B96" s="332" t="s">
        <v>369</v>
      </c>
      <c r="C96" s="333" t="s">
        <v>370</v>
      </c>
      <c r="D96" s="334" t="s">
        <v>26884</v>
      </c>
      <c r="E96" s="196">
        <v>10000</v>
      </c>
      <c r="F96" s="197">
        <v>0.6</v>
      </c>
      <c r="G96" s="316">
        <v>6</v>
      </c>
      <c r="H96" s="89">
        <f>Таблица620[[#This Row],[Розничная цена KRW]]*Таблица620[[#This Row],[Коэфициент стоимости]]</f>
        <v>6000</v>
      </c>
      <c r="I96" s="200" t="str">
        <f>IF($H$1="","Введите курс",Таблица620[[#This Row],[Оптовая цена KRW                   за 1шт]]/$H$1)</f>
        <v>Введите курс</v>
      </c>
      <c r="J96" s="318"/>
      <c r="K96" s="201">
        <f>Таблица620[[#This Row],[Заказ коробок ]]*Таблица620[[#This Row],[Кол-во шт в коробке]]</f>
        <v>0</v>
      </c>
      <c r="L96" s="202">
        <f>Таблица620[[#This Row],[Общее кол-во шт]]*Таблица620[[#This Row],[Оптовая цена KRW                   за 1шт]]</f>
        <v>0</v>
      </c>
      <c r="M96" s="203" t="str">
        <f>IFERROR(Таблица620[[#This Row],[Общее кол-во шт]]*Таблица620[[#This Row],[Оптовая цена USD            за 1шт]],"")</f>
        <v/>
      </c>
      <c r="N96" s="319"/>
    </row>
    <row r="97" spans="1:14" ht="22.5" customHeight="1">
      <c r="A97" s="329" t="s">
        <v>371</v>
      </c>
      <c r="B97" s="332" t="s">
        <v>372</v>
      </c>
      <c r="C97" s="333" t="s">
        <v>373</v>
      </c>
      <c r="D97" s="334" t="s">
        <v>26885</v>
      </c>
      <c r="E97" s="196">
        <v>4000</v>
      </c>
      <c r="F97" s="197">
        <v>0.54</v>
      </c>
      <c r="G97" s="316">
        <v>30</v>
      </c>
      <c r="H97" s="89">
        <f>Таблица620[[#This Row],[Розничная цена KRW]]*Таблица620[[#This Row],[Коэфициент стоимости]]</f>
        <v>2160</v>
      </c>
      <c r="I97" s="200" t="str">
        <f>IF($H$1="","Введите курс",Таблица620[[#This Row],[Оптовая цена KRW                   за 1шт]]/$H$1)</f>
        <v>Введите курс</v>
      </c>
      <c r="J97" s="318"/>
      <c r="K97" s="201">
        <f>Таблица620[[#This Row],[Заказ коробок ]]*Таблица620[[#This Row],[Кол-во шт в коробке]]</f>
        <v>0</v>
      </c>
      <c r="L97" s="202">
        <f>Таблица620[[#This Row],[Общее кол-во шт]]*Таблица620[[#This Row],[Оптовая цена KRW                   за 1шт]]</f>
        <v>0</v>
      </c>
      <c r="M97" s="203" t="str">
        <f>IFERROR(Таблица620[[#This Row],[Общее кол-во шт]]*Таблица620[[#This Row],[Оптовая цена USD            за 1шт]],"")</f>
        <v/>
      </c>
      <c r="N97" s="319"/>
    </row>
    <row r="98" spans="1:14" ht="22.5" customHeight="1">
      <c r="A98" s="329" t="s">
        <v>374</v>
      </c>
      <c r="B98" s="332" t="s">
        <v>375</v>
      </c>
      <c r="C98" s="333" t="s">
        <v>376</v>
      </c>
      <c r="D98" s="334" t="s">
        <v>26886</v>
      </c>
      <c r="E98" s="196">
        <v>10000</v>
      </c>
      <c r="F98" s="197">
        <v>0.6</v>
      </c>
      <c r="G98" s="316">
        <v>6</v>
      </c>
      <c r="H98" s="89">
        <f>Таблица620[[#This Row],[Розничная цена KRW]]*Таблица620[[#This Row],[Коэфициент стоимости]]</f>
        <v>6000</v>
      </c>
      <c r="I98" s="200" t="str">
        <f>IF($H$1="","Введите курс",Таблица620[[#This Row],[Оптовая цена KRW                   за 1шт]]/$H$1)</f>
        <v>Введите курс</v>
      </c>
      <c r="J98" s="318"/>
      <c r="K98" s="201">
        <f>Таблица620[[#This Row],[Заказ коробок ]]*Таблица620[[#This Row],[Кол-во шт в коробке]]</f>
        <v>0</v>
      </c>
      <c r="L98" s="202">
        <f>Таблица620[[#This Row],[Общее кол-во шт]]*Таблица620[[#This Row],[Оптовая цена KRW                   за 1шт]]</f>
        <v>0</v>
      </c>
      <c r="M98" s="203" t="str">
        <f>IFERROR(Таблица620[[#This Row],[Общее кол-во шт]]*Таблица620[[#This Row],[Оптовая цена USD            за 1шт]],"")</f>
        <v/>
      </c>
      <c r="N98" s="319"/>
    </row>
    <row r="99" spans="1:14" ht="22.5" customHeight="1">
      <c r="A99" s="329" t="s">
        <v>377</v>
      </c>
      <c r="B99" s="332" t="s">
        <v>378</v>
      </c>
      <c r="C99" s="333" t="s">
        <v>379</v>
      </c>
      <c r="D99" s="334" t="s">
        <v>26887</v>
      </c>
      <c r="E99" s="196">
        <v>10000</v>
      </c>
      <c r="F99" s="197">
        <v>0.6</v>
      </c>
      <c r="G99" s="316">
        <v>6</v>
      </c>
      <c r="H99" s="89">
        <f>Таблица620[[#This Row],[Розничная цена KRW]]*Таблица620[[#This Row],[Коэфициент стоимости]]</f>
        <v>6000</v>
      </c>
      <c r="I99" s="200" t="str">
        <f>IF($H$1="","Введите курс",Таблица620[[#This Row],[Оптовая цена KRW                   за 1шт]]/$H$1)</f>
        <v>Введите курс</v>
      </c>
      <c r="J99" s="318"/>
      <c r="K99" s="201">
        <f>Таблица620[[#This Row],[Заказ коробок ]]*Таблица620[[#This Row],[Кол-во шт в коробке]]</f>
        <v>0</v>
      </c>
      <c r="L99" s="202">
        <f>Таблица620[[#This Row],[Общее кол-во шт]]*Таблица620[[#This Row],[Оптовая цена KRW                   за 1шт]]</f>
        <v>0</v>
      </c>
      <c r="M99" s="203" t="str">
        <f>IFERROR(Таблица620[[#This Row],[Общее кол-во шт]]*Таблица620[[#This Row],[Оптовая цена USD            за 1шт]],"")</f>
        <v/>
      </c>
      <c r="N99" s="319"/>
    </row>
    <row r="100" spans="1:14" ht="22.5" customHeight="1">
      <c r="A100" s="329" t="s">
        <v>380</v>
      </c>
      <c r="B100" s="332" t="s">
        <v>381</v>
      </c>
      <c r="C100" s="333" t="s">
        <v>382</v>
      </c>
      <c r="D100" s="334" t="s">
        <v>26888</v>
      </c>
      <c r="E100" s="196">
        <v>10000</v>
      </c>
      <c r="F100" s="197">
        <v>0.6</v>
      </c>
      <c r="G100" s="316">
        <v>6</v>
      </c>
      <c r="H100" s="89">
        <f>Таблица620[[#This Row],[Розничная цена KRW]]*Таблица620[[#This Row],[Коэфициент стоимости]]</f>
        <v>6000</v>
      </c>
      <c r="I100" s="200" t="str">
        <f>IF($H$1="","Введите курс",Таблица620[[#This Row],[Оптовая цена KRW                   за 1шт]]/$H$1)</f>
        <v>Введите курс</v>
      </c>
      <c r="J100" s="318"/>
      <c r="K100" s="201">
        <f>Таблица620[[#This Row],[Заказ коробок ]]*Таблица620[[#This Row],[Кол-во шт в коробке]]</f>
        <v>0</v>
      </c>
      <c r="L100" s="202">
        <f>Таблица620[[#This Row],[Общее кол-во шт]]*Таблица620[[#This Row],[Оптовая цена KRW                   за 1шт]]</f>
        <v>0</v>
      </c>
      <c r="M100" s="203" t="str">
        <f>IFERROR(Таблица620[[#This Row],[Общее кол-во шт]]*Таблица620[[#This Row],[Оптовая цена USD            за 1шт]],"")</f>
        <v/>
      </c>
      <c r="N100" s="319"/>
    </row>
    <row r="101" spans="1:14" ht="22.5" customHeight="1">
      <c r="A101" s="329" t="s">
        <v>383</v>
      </c>
      <c r="B101" s="332" t="s">
        <v>384</v>
      </c>
      <c r="C101" s="333" t="s">
        <v>385</v>
      </c>
      <c r="D101" s="334" t="s">
        <v>26889</v>
      </c>
      <c r="E101" s="196">
        <v>10000</v>
      </c>
      <c r="F101" s="197">
        <v>0.6</v>
      </c>
      <c r="G101" s="316">
        <v>6</v>
      </c>
      <c r="H101" s="89">
        <f>Таблица620[[#This Row],[Розничная цена KRW]]*Таблица620[[#This Row],[Коэфициент стоимости]]</f>
        <v>6000</v>
      </c>
      <c r="I101" s="200" t="str">
        <f>IF($H$1="","Введите курс",Таблица620[[#This Row],[Оптовая цена KRW                   за 1шт]]/$H$1)</f>
        <v>Введите курс</v>
      </c>
      <c r="J101" s="318"/>
      <c r="K101" s="201">
        <f>Таблица620[[#This Row],[Заказ коробок ]]*Таблица620[[#This Row],[Кол-во шт в коробке]]</f>
        <v>0</v>
      </c>
      <c r="L101" s="202">
        <f>Таблица620[[#This Row],[Общее кол-во шт]]*Таблица620[[#This Row],[Оптовая цена KRW                   за 1шт]]</f>
        <v>0</v>
      </c>
      <c r="M101" s="203" t="str">
        <f>IFERROR(Таблица620[[#This Row],[Общее кол-во шт]]*Таблица620[[#This Row],[Оптовая цена USD            за 1шт]],"")</f>
        <v/>
      </c>
      <c r="N101" s="319"/>
    </row>
    <row r="102" spans="1:14" ht="22.5" customHeight="1">
      <c r="A102" s="329" t="s">
        <v>386</v>
      </c>
      <c r="B102" s="332" t="s">
        <v>387</v>
      </c>
      <c r="C102" s="333" t="s">
        <v>388</v>
      </c>
      <c r="D102" s="334" t="s">
        <v>26890</v>
      </c>
      <c r="E102" s="196">
        <v>13000</v>
      </c>
      <c r="F102" s="197">
        <v>0.6</v>
      </c>
      <c r="G102" s="316">
        <v>6</v>
      </c>
      <c r="H102" s="89">
        <f>Таблица620[[#This Row],[Розничная цена KRW]]*Таблица620[[#This Row],[Коэфициент стоимости]]</f>
        <v>7800</v>
      </c>
      <c r="I102" s="200" t="str">
        <f>IF($H$1="","Введите курс",Таблица620[[#This Row],[Оптовая цена KRW                   за 1шт]]/$H$1)</f>
        <v>Введите курс</v>
      </c>
      <c r="J102" s="318"/>
      <c r="K102" s="201">
        <f>Таблица620[[#This Row],[Заказ коробок ]]*Таблица620[[#This Row],[Кол-во шт в коробке]]</f>
        <v>0</v>
      </c>
      <c r="L102" s="202">
        <f>Таблица620[[#This Row],[Общее кол-во шт]]*Таблица620[[#This Row],[Оптовая цена KRW                   за 1шт]]</f>
        <v>0</v>
      </c>
      <c r="M102" s="203" t="str">
        <f>IFERROR(Таблица620[[#This Row],[Общее кол-во шт]]*Таблица620[[#This Row],[Оптовая цена USD            за 1шт]],"")</f>
        <v/>
      </c>
      <c r="N102" s="319"/>
    </row>
    <row r="103" spans="1:14" ht="22.5" customHeight="1">
      <c r="A103" s="329" t="s">
        <v>389</v>
      </c>
      <c r="B103" s="332" t="s">
        <v>390</v>
      </c>
      <c r="C103" s="333" t="s">
        <v>391</v>
      </c>
      <c r="D103" s="334" t="s">
        <v>26891</v>
      </c>
      <c r="E103" s="196">
        <v>13000</v>
      </c>
      <c r="F103" s="197">
        <v>0.6</v>
      </c>
      <c r="G103" s="316">
        <v>6</v>
      </c>
      <c r="H103" s="89">
        <f>Таблица620[[#This Row],[Розничная цена KRW]]*Таблица620[[#This Row],[Коэфициент стоимости]]</f>
        <v>7800</v>
      </c>
      <c r="I103" s="200" t="str">
        <f>IF($H$1="","Введите курс",Таблица620[[#This Row],[Оптовая цена KRW                   за 1шт]]/$H$1)</f>
        <v>Введите курс</v>
      </c>
      <c r="J103" s="318"/>
      <c r="K103" s="201">
        <f>Таблица620[[#This Row],[Заказ коробок ]]*Таблица620[[#This Row],[Кол-во шт в коробке]]</f>
        <v>0</v>
      </c>
      <c r="L103" s="202">
        <f>Таблица620[[#This Row],[Общее кол-во шт]]*Таблица620[[#This Row],[Оптовая цена KRW                   за 1шт]]</f>
        <v>0</v>
      </c>
      <c r="M103" s="203" t="str">
        <f>IFERROR(Таблица620[[#This Row],[Общее кол-во шт]]*Таблица620[[#This Row],[Оптовая цена USD            за 1шт]],"")</f>
        <v/>
      </c>
      <c r="N103" s="319"/>
    </row>
    <row r="104" spans="1:14" ht="22.5" customHeight="1">
      <c r="A104" s="329" t="s">
        <v>392</v>
      </c>
      <c r="B104" s="332" t="s">
        <v>393</v>
      </c>
      <c r="C104" s="333" t="s">
        <v>394</v>
      </c>
      <c r="D104" s="334" t="s">
        <v>26892</v>
      </c>
      <c r="E104" s="196">
        <v>13000</v>
      </c>
      <c r="F104" s="197">
        <v>0.6</v>
      </c>
      <c r="G104" s="316">
        <v>6</v>
      </c>
      <c r="H104" s="89">
        <f>Таблица620[[#This Row],[Розничная цена KRW]]*Таблица620[[#This Row],[Коэфициент стоимости]]</f>
        <v>7800</v>
      </c>
      <c r="I104" s="200" t="str">
        <f>IF($H$1="","Введите курс",Таблица620[[#This Row],[Оптовая цена KRW                   за 1шт]]/$H$1)</f>
        <v>Введите курс</v>
      </c>
      <c r="J104" s="318"/>
      <c r="K104" s="201">
        <f>Таблица620[[#This Row],[Заказ коробок ]]*Таблица620[[#This Row],[Кол-во шт в коробке]]</f>
        <v>0</v>
      </c>
      <c r="L104" s="202">
        <f>Таблица620[[#This Row],[Общее кол-во шт]]*Таблица620[[#This Row],[Оптовая цена KRW                   за 1шт]]</f>
        <v>0</v>
      </c>
      <c r="M104" s="203" t="str">
        <f>IFERROR(Таблица620[[#This Row],[Общее кол-во шт]]*Таблица620[[#This Row],[Оптовая цена USD            за 1шт]],"")</f>
        <v/>
      </c>
      <c r="N104" s="319"/>
    </row>
    <row r="105" spans="1:14" ht="22.5" customHeight="1">
      <c r="A105" s="329" t="s">
        <v>395</v>
      </c>
      <c r="B105" s="332" t="s">
        <v>396</v>
      </c>
      <c r="C105" s="333" t="s">
        <v>397</v>
      </c>
      <c r="D105" s="334" t="s">
        <v>26893</v>
      </c>
      <c r="E105" s="196">
        <v>13000</v>
      </c>
      <c r="F105" s="197">
        <v>0.6</v>
      </c>
      <c r="G105" s="316">
        <v>6</v>
      </c>
      <c r="H105" s="89">
        <f>Таблица620[[#This Row],[Розничная цена KRW]]*Таблица620[[#This Row],[Коэфициент стоимости]]</f>
        <v>7800</v>
      </c>
      <c r="I105" s="200" t="str">
        <f>IF($H$1="","Введите курс",Таблица620[[#This Row],[Оптовая цена KRW                   за 1шт]]/$H$1)</f>
        <v>Введите курс</v>
      </c>
      <c r="J105" s="318"/>
      <c r="K105" s="201">
        <f>Таблица620[[#This Row],[Заказ коробок ]]*Таблица620[[#This Row],[Кол-во шт в коробке]]</f>
        <v>0</v>
      </c>
      <c r="L105" s="202">
        <f>Таблица620[[#This Row],[Общее кол-во шт]]*Таблица620[[#This Row],[Оптовая цена KRW                   за 1шт]]</f>
        <v>0</v>
      </c>
      <c r="M105" s="203" t="str">
        <f>IFERROR(Таблица620[[#This Row],[Общее кол-во шт]]*Таблица620[[#This Row],[Оптовая цена USD            за 1шт]],"")</f>
        <v/>
      </c>
      <c r="N105" s="319"/>
    </row>
    <row r="106" spans="1:14" ht="22.5" customHeight="1">
      <c r="A106" s="329" t="s">
        <v>398</v>
      </c>
      <c r="B106" s="332" t="s">
        <v>399</v>
      </c>
      <c r="C106" s="333" t="s">
        <v>400</v>
      </c>
      <c r="D106" s="334" t="s">
        <v>26894</v>
      </c>
      <c r="E106" s="196">
        <v>5800</v>
      </c>
      <c r="F106" s="197">
        <v>0.54</v>
      </c>
      <c r="G106" s="316">
        <v>6</v>
      </c>
      <c r="H106" s="89">
        <f>Таблица620[[#This Row],[Розничная цена KRW]]*Таблица620[[#This Row],[Коэфициент стоимости]]</f>
        <v>3132</v>
      </c>
      <c r="I106" s="200" t="str">
        <f>IF($H$1="","Введите курс",Таблица620[[#This Row],[Оптовая цена KRW                   за 1шт]]/$H$1)</f>
        <v>Введите курс</v>
      </c>
      <c r="J106" s="318"/>
      <c r="K106" s="201">
        <f>Таблица620[[#This Row],[Заказ коробок ]]*Таблица620[[#This Row],[Кол-во шт в коробке]]</f>
        <v>0</v>
      </c>
      <c r="L106" s="202">
        <f>Таблица620[[#This Row],[Общее кол-во шт]]*Таблица620[[#This Row],[Оптовая цена KRW                   за 1шт]]</f>
        <v>0</v>
      </c>
      <c r="M106" s="203" t="str">
        <f>IFERROR(Таблица620[[#This Row],[Общее кол-во шт]]*Таблица620[[#This Row],[Оптовая цена USD            за 1шт]],"")</f>
        <v/>
      </c>
      <c r="N106" s="319"/>
    </row>
    <row r="107" spans="1:14" ht="22.5" customHeight="1">
      <c r="A107" s="329" t="s">
        <v>401</v>
      </c>
      <c r="B107" s="332" t="s">
        <v>402</v>
      </c>
      <c r="C107" s="333" t="s">
        <v>403</v>
      </c>
      <c r="D107" s="334" t="s">
        <v>26895</v>
      </c>
      <c r="E107" s="196">
        <v>5800</v>
      </c>
      <c r="F107" s="197">
        <v>0.54</v>
      </c>
      <c r="G107" s="316">
        <v>6</v>
      </c>
      <c r="H107" s="89">
        <f>Таблица620[[#This Row],[Розничная цена KRW]]*Таблица620[[#This Row],[Коэфициент стоимости]]</f>
        <v>3132</v>
      </c>
      <c r="I107" s="200" t="str">
        <f>IF($H$1="","Введите курс",Таблица620[[#This Row],[Оптовая цена KRW                   за 1шт]]/$H$1)</f>
        <v>Введите курс</v>
      </c>
      <c r="J107" s="318"/>
      <c r="K107" s="201">
        <f>Таблица620[[#This Row],[Заказ коробок ]]*Таблица620[[#This Row],[Кол-во шт в коробке]]</f>
        <v>0</v>
      </c>
      <c r="L107" s="202">
        <f>Таблица620[[#This Row],[Общее кол-во шт]]*Таблица620[[#This Row],[Оптовая цена KRW                   за 1шт]]</f>
        <v>0</v>
      </c>
      <c r="M107" s="203" t="str">
        <f>IFERROR(Таблица620[[#This Row],[Общее кол-во шт]]*Таблица620[[#This Row],[Оптовая цена USD            за 1шт]],"")</f>
        <v/>
      </c>
      <c r="N107" s="319"/>
    </row>
    <row r="108" spans="1:14" ht="22.5" customHeight="1">
      <c r="A108" s="329" t="s">
        <v>404</v>
      </c>
      <c r="B108" s="332" t="s">
        <v>405</v>
      </c>
      <c r="C108" s="333" t="s">
        <v>406</v>
      </c>
      <c r="D108" s="334" t="s">
        <v>26896</v>
      </c>
      <c r="E108" s="196">
        <v>5800</v>
      </c>
      <c r="F108" s="197">
        <v>0.54</v>
      </c>
      <c r="G108" s="316">
        <v>6</v>
      </c>
      <c r="H108" s="89">
        <f>Таблица620[[#This Row],[Розничная цена KRW]]*Таблица620[[#This Row],[Коэфициент стоимости]]</f>
        <v>3132</v>
      </c>
      <c r="I108" s="200" t="str">
        <f>IF($H$1="","Введите курс",Таблица620[[#This Row],[Оптовая цена KRW                   за 1шт]]/$H$1)</f>
        <v>Введите курс</v>
      </c>
      <c r="J108" s="318"/>
      <c r="K108" s="201">
        <f>Таблица620[[#This Row],[Заказ коробок ]]*Таблица620[[#This Row],[Кол-во шт в коробке]]</f>
        <v>0</v>
      </c>
      <c r="L108" s="202">
        <f>Таблица620[[#This Row],[Общее кол-во шт]]*Таблица620[[#This Row],[Оптовая цена KRW                   за 1шт]]</f>
        <v>0</v>
      </c>
      <c r="M108" s="203" t="str">
        <f>IFERROR(Таблица620[[#This Row],[Общее кол-во шт]]*Таблица620[[#This Row],[Оптовая цена USD            за 1шт]],"")</f>
        <v/>
      </c>
      <c r="N108" s="319"/>
    </row>
    <row r="109" spans="1:14" ht="22.5" customHeight="1">
      <c r="A109" s="329" t="s">
        <v>407</v>
      </c>
      <c r="B109" s="332" t="s">
        <v>408</v>
      </c>
      <c r="C109" s="333" t="s">
        <v>409</v>
      </c>
      <c r="D109" s="334" t="s">
        <v>26897</v>
      </c>
      <c r="E109" s="196">
        <v>5800</v>
      </c>
      <c r="F109" s="197">
        <v>0.54</v>
      </c>
      <c r="G109" s="316">
        <v>6</v>
      </c>
      <c r="H109" s="89">
        <f>Таблица620[[#This Row],[Розничная цена KRW]]*Таблица620[[#This Row],[Коэфициент стоимости]]</f>
        <v>3132</v>
      </c>
      <c r="I109" s="200" t="str">
        <f>IF($H$1="","Введите курс",Таблица620[[#This Row],[Оптовая цена KRW                   за 1шт]]/$H$1)</f>
        <v>Введите курс</v>
      </c>
      <c r="J109" s="318"/>
      <c r="K109" s="201">
        <f>Таблица620[[#This Row],[Заказ коробок ]]*Таблица620[[#This Row],[Кол-во шт в коробке]]</f>
        <v>0</v>
      </c>
      <c r="L109" s="202">
        <f>Таблица620[[#This Row],[Общее кол-во шт]]*Таблица620[[#This Row],[Оптовая цена KRW                   за 1шт]]</f>
        <v>0</v>
      </c>
      <c r="M109" s="203" t="str">
        <f>IFERROR(Таблица620[[#This Row],[Общее кол-во шт]]*Таблица620[[#This Row],[Оптовая цена USD            за 1шт]],"")</f>
        <v/>
      </c>
      <c r="N109" s="319"/>
    </row>
    <row r="110" spans="1:14" ht="22.5" customHeight="1">
      <c r="A110" s="329" t="s">
        <v>410</v>
      </c>
      <c r="B110" s="332" t="s">
        <v>411</v>
      </c>
      <c r="C110" s="333" t="s">
        <v>412</v>
      </c>
      <c r="D110" s="334" t="s">
        <v>26898</v>
      </c>
      <c r="E110" s="196">
        <v>5800</v>
      </c>
      <c r="F110" s="197">
        <v>0.54</v>
      </c>
      <c r="G110" s="316">
        <v>6</v>
      </c>
      <c r="H110" s="89">
        <f>Таблица620[[#This Row],[Розничная цена KRW]]*Таблица620[[#This Row],[Коэфициент стоимости]]</f>
        <v>3132</v>
      </c>
      <c r="I110" s="200" t="str">
        <f>IF($H$1="","Введите курс",Таблица620[[#This Row],[Оптовая цена KRW                   за 1шт]]/$H$1)</f>
        <v>Введите курс</v>
      </c>
      <c r="J110" s="318"/>
      <c r="K110" s="201">
        <f>Таблица620[[#This Row],[Заказ коробок ]]*Таблица620[[#This Row],[Кол-во шт в коробке]]</f>
        <v>0</v>
      </c>
      <c r="L110" s="202">
        <f>Таблица620[[#This Row],[Общее кол-во шт]]*Таблица620[[#This Row],[Оптовая цена KRW                   за 1шт]]</f>
        <v>0</v>
      </c>
      <c r="M110" s="203" t="str">
        <f>IFERROR(Таблица620[[#This Row],[Общее кол-во шт]]*Таблица620[[#This Row],[Оптовая цена USD            за 1шт]],"")</f>
        <v/>
      </c>
      <c r="N110" s="319"/>
    </row>
    <row r="111" spans="1:14" ht="22.5" customHeight="1">
      <c r="A111" s="329" t="s">
        <v>413</v>
      </c>
      <c r="B111" s="332" t="s">
        <v>414</v>
      </c>
      <c r="C111" s="333" t="s">
        <v>415</v>
      </c>
      <c r="D111" s="334" t="s">
        <v>26899</v>
      </c>
      <c r="E111" s="196">
        <v>5800</v>
      </c>
      <c r="F111" s="197">
        <v>0.54</v>
      </c>
      <c r="G111" s="316">
        <v>6</v>
      </c>
      <c r="H111" s="89">
        <f>Таблица620[[#This Row],[Розничная цена KRW]]*Таблица620[[#This Row],[Коэфициент стоимости]]</f>
        <v>3132</v>
      </c>
      <c r="I111" s="200" t="str">
        <f>IF($H$1="","Введите курс",Таблица620[[#This Row],[Оптовая цена KRW                   за 1шт]]/$H$1)</f>
        <v>Введите курс</v>
      </c>
      <c r="J111" s="318"/>
      <c r="K111" s="201">
        <f>Таблица620[[#This Row],[Заказ коробок ]]*Таблица620[[#This Row],[Кол-во шт в коробке]]</f>
        <v>0</v>
      </c>
      <c r="L111" s="202">
        <f>Таблица620[[#This Row],[Общее кол-во шт]]*Таблица620[[#This Row],[Оптовая цена KRW                   за 1шт]]</f>
        <v>0</v>
      </c>
      <c r="M111" s="203" t="str">
        <f>IFERROR(Таблица620[[#This Row],[Общее кол-во шт]]*Таблица620[[#This Row],[Оптовая цена USD            за 1шт]],"")</f>
        <v/>
      </c>
      <c r="N111" s="319"/>
    </row>
    <row r="112" spans="1:14" ht="22.5" customHeight="1">
      <c r="A112" s="329" t="s">
        <v>416</v>
      </c>
      <c r="B112" s="332" t="s">
        <v>417</v>
      </c>
      <c r="C112" s="333" t="s">
        <v>418</v>
      </c>
      <c r="D112" s="334" t="s">
        <v>26900</v>
      </c>
      <c r="E112" s="196">
        <v>6500</v>
      </c>
      <c r="F112" s="197">
        <v>0.54</v>
      </c>
      <c r="G112" s="316">
        <v>6</v>
      </c>
      <c r="H112" s="89">
        <f>Таблица620[[#This Row],[Розничная цена KRW]]*Таблица620[[#This Row],[Коэфициент стоимости]]</f>
        <v>3510.0000000000005</v>
      </c>
      <c r="I112" s="200" t="str">
        <f>IF($H$1="","Введите курс",Таблица620[[#This Row],[Оптовая цена KRW                   за 1шт]]/$H$1)</f>
        <v>Введите курс</v>
      </c>
      <c r="J112" s="318"/>
      <c r="K112" s="201">
        <f>Таблица620[[#This Row],[Заказ коробок ]]*Таблица620[[#This Row],[Кол-во шт в коробке]]</f>
        <v>0</v>
      </c>
      <c r="L112" s="202">
        <f>Таблица620[[#This Row],[Общее кол-во шт]]*Таблица620[[#This Row],[Оптовая цена KRW                   за 1шт]]</f>
        <v>0</v>
      </c>
      <c r="M112" s="203" t="str">
        <f>IFERROR(Таблица620[[#This Row],[Общее кол-во шт]]*Таблица620[[#This Row],[Оптовая цена USD            за 1шт]],"")</f>
        <v/>
      </c>
      <c r="N112" s="319"/>
    </row>
    <row r="113" spans="1:14" ht="22.5" customHeight="1">
      <c r="A113" s="329" t="s">
        <v>419</v>
      </c>
      <c r="B113" s="332" t="s">
        <v>420</v>
      </c>
      <c r="C113" s="333" t="s">
        <v>421</v>
      </c>
      <c r="D113" s="334" t="s">
        <v>26901</v>
      </c>
      <c r="E113" s="196">
        <v>6500</v>
      </c>
      <c r="F113" s="197">
        <v>0.54</v>
      </c>
      <c r="G113" s="316">
        <v>6</v>
      </c>
      <c r="H113" s="89">
        <f>Таблица620[[#This Row],[Розничная цена KRW]]*Таблица620[[#This Row],[Коэфициент стоимости]]</f>
        <v>3510.0000000000005</v>
      </c>
      <c r="I113" s="200" t="str">
        <f>IF($H$1="","Введите курс",Таблица620[[#This Row],[Оптовая цена KRW                   за 1шт]]/$H$1)</f>
        <v>Введите курс</v>
      </c>
      <c r="J113" s="318"/>
      <c r="K113" s="201">
        <f>Таблица620[[#This Row],[Заказ коробок ]]*Таблица620[[#This Row],[Кол-во шт в коробке]]</f>
        <v>0</v>
      </c>
      <c r="L113" s="202">
        <f>Таблица620[[#This Row],[Общее кол-во шт]]*Таблица620[[#This Row],[Оптовая цена KRW                   за 1шт]]</f>
        <v>0</v>
      </c>
      <c r="M113" s="203" t="str">
        <f>IFERROR(Таблица620[[#This Row],[Общее кол-во шт]]*Таблица620[[#This Row],[Оптовая цена USD            за 1шт]],"")</f>
        <v/>
      </c>
      <c r="N113" s="319"/>
    </row>
    <row r="114" spans="1:14" ht="22.5" customHeight="1">
      <c r="A114" s="329" t="s">
        <v>422</v>
      </c>
      <c r="B114" s="332" t="s">
        <v>423</v>
      </c>
      <c r="C114" s="333" t="s">
        <v>424</v>
      </c>
      <c r="D114" s="334" t="s">
        <v>26902</v>
      </c>
      <c r="E114" s="196">
        <v>6500</v>
      </c>
      <c r="F114" s="197">
        <v>0.54</v>
      </c>
      <c r="G114" s="316">
        <v>6</v>
      </c>
      <c r="H114" s="89">
        <f>Таблица620[[#This Row],[Розничная цена KRW]]*Таблица620[[#This Row],[Коэфициент стоимости]]</f>
        <v>3510.0000000000005</v>
      </c>
      <c r="I114" s="200" t="str">
        <f>IF($H$1="","Введите курс",Таблица620[[#This Row],[Оптовая цена KRW                   за 1шт]]/$H$1)</f>
        <v>Введите курс</v>
      </c>
      <c r="J114" s="318"/>
      <c r="K114" s="201">
        <f>Таблица620[[#This Row],[Заказ коробок ]]*Таблица620[[#This Row],[Кол-во шт в коробке]]</f>
        <v>0</v>
      </c>
      <c r="L114" s="202">
        <f>Таблица620[[#This Row],[Общее кол-во шт]]*Таблица620[[#This Row],[Оптовая цена KRW                   за 1шт]]</f>
        <v>0</v>
      </c>
      <c r="M114" s="203" t="str">
        <f>IFERROR(Таблица620[[#This Row],[Общее кол-во шт]]*Таблица620[[#This Row],[Оптовая цена USD            за 1шт]],"")</f>
        <v/>
      </c>
      <c r="N114" s="319"/>
    </row>
    <row r="115" spans="1:14" ht="22.5" customHeight="1">
      <c r="A115" s="329" t="s">
        <v>425</v>
      </c>
      <c r="B115" s="332" t="s">
        <v>426</v>
      </c>
      <c r="C115" s="333" t="s">
        <v>427</v>
      </c>
      <c r="D115" s="334" t="s">
        <v>26903</v>
      </c>
      <c r="E115" s="196">
        <v>5800</v>
      </c>
      <c r="F115" s="197">
        <v>0.54</v>
      </c>
      <c r="G115" s="316">
        <v>6</v>
      </c>
      <c r="H115" s="89">
        <f>Таблица620[[#This Row],[Розничная цена KRW]]*Таблица620[[#This Row],[Коэфициент стоимости]]</f>
        <v>3132</v>
      </c>
      <c r="I115" s="200" t="str">
        <f>IF($H$1="","Введите курс",Таблица620[[#This Row],[Оптовая цена KRW                   за 1шт]]/$H$1)</f>
        <v>Введите курс</v>
      </c>
      <c r="J115" s="318"/>
      <c r="K115" s="201">
        <f>Таблица620[[#This Row],[Заказ коробок ]]*Таблица620[[#This Row],[Кол-во шт в коробке]]</f>
        <v>0</v>
      </c>
      <c r="L115" s="202">
        <f>Таблица620[[#This Row],[Общее кол-во шт]]*Таблица620[[#This Row],[Оптовая цена KRW                   за 1шт]]</f>
        <v>0</v>
      </c>
      <c r="M115" s="203" t="str">
        <f>IFERROR(Таблица620[[#This Row],[Общее кол-во шт]]*Таблица620[[#This Row],[Оптовая цена USD            за 1шт]],"")</f>
        <v/>
      </c>
      <c r="N115" s="319"/>
    </row>
    <row r="116" spans="1:14" ht="22.5" customHeight="1">
      <c r="A116" s="329" t="s">
        <v>428</v>
      </c>
      <c r="B116" s="332" t="s">
        <v>429</v>
      </c>
      <c r="C116" s="333" t="s">
        <v>430</v>
      </c>
      <c r="D116" s="334" t="s">
        <v>26904</v>
      </c>
      <c r="E116" s="196">
        <v>5800</v>
      </c>
      <c r="F116" s="197">
        <v>0.54</v>
      </c>
      <c r="G116" s="316">
        <v>6</v>
      </c>
      <c r="H116" s="89">
        <f>Таблица620[[#This Row],[Розничная цена KRW]]*Таблица620[[#This Row],[Коэфициент стоимости]]</f>
        <v>3132</v>
      </c>
      <c r="I116" s="200" t="str">
        <f>IF($H$1="","Введите курс",Таблица620[[#This Row],[Оптовая цена KRW                   за 1шт]]/$H$1)</f>
        <v>Введите курс</v>
      </c>
      <c r="J116" s="318"/>
      <c r="K116" s="201">
        <f>Таблица620[[#This Row],[Заказ коробок ]]*Таблица620[[#This Row],[Кол-во шт в коробке]]</f>
        <v>0</v>
      </c>
      <c r="L116" s="202">
        <f>Таблица620[[#This Row],[Общее кол-во шт]]*Таблица620[[#This Row],[Оптовая цена KRW                   за 1шт]]</f>
        <v>0</v>
      </c>
      <c r="M116" s="203" t="str">
        <f>IFERROR(Таблица620[[#This Row],[Общее кол-во шт]]*Таблица620[[#This Row],[Оптовая цена USD            за 1шт]],"")</f>
        <v/>
      </c>
      <c r="N116" s="319"/>
    </row>
    <row r="117" spans="1:14" ht="22.5" customHeight="1">
      <c r="A117" s="329" t="s">
        <v>431</v>
      </c>
      <c r="B117" s="332" t="s">
        <v>432</v>
      </c>
      <c r="C117" s="333" t="s">
        <v>433</v>
      </c>
      <c r="D117" s="334" t="s">
        <v>26905</v>
      </c>
      <c r="E117" s="196">
        <v>5800</v>
      </c>
      <c r="F117" s="197">
        <v>0.54</v>
      </c>
      <c r="G117" s="316">
        <v>6</v>
      </c>
      <c r="H117" s="89">
        <f>Таблица620[[#This Row],[Розничная цена KRW]]*Таблица620[[#This Row],[Коэфициент стоимости]]</f>
        <v>3132</v>
      </c>
      <c r="I117" s="200" t="str">
        <f>IF($H$1="","Введите курс",Таблица620[[#This Row],[Оптовая цена KRW                   за 1шт]]/$H$1)</f>
        <v>Введите курс</v>
      </c>
      <c r="J117" s="318"/>
      <c r="K117" s="201">
        <f>Таблица620[[#This Row],[Заказ коробок ]]*Таблица620[[#This Row],[Кол-во шт в коробке]]</f>
        <v>0</v>
      </c>
      <c r="L117" s="202">
        <f>Таблица620[[#This Row],[Общее кол-во шт]]*Таблица620[[#This Row],[Оптовая цена KRW                   за 1шт]]</f>
        <v>0</v>
      </c>
      <c r="M117" s="203" t="str">
        <f>IFERROR(Таблица620[[#This Row],[Общее кол-во шт]]*Таблица620[[#This Row],[Оптовая цена USD            за 1шт]],"")</f>
        <v/>
      </c>
      <c r="N117" s="319"/>
    </row>
    <row r="118" spans="1:14" ht="22.5" customHeight="1">
      <c r="A118" s="329" t="s">
        <v>434</v>
      </c>
      <c r="B118" s="332" t="s">
        <v>435</v>
      </c>
      <c r="C118" s="333" t="s">
        <v>436</v>
      </c>
      <c r="D118" s="334" t="s">
        <v>26906</v>
      </c>
      <c r="E118" s="196">
        <v>5800</v>
      </c>
      <c r="F118" s="197">
        <v>0.54</v>
      </c>
      <c r="G118" s="316">
        <v>6</v>
      </c>
      <c r="H118" s="89">
        <f>Таблица620[[#This Row],[Розничная цена KRW]]*Таблица620[[#This Row],[Коэфициент стоимости]]</f>
        <v>3132</v>
      </c>
      <c r="I118" s="200" t="str">
        <f>IF($H$1="","Введите курс",Таблица620[[#This Row],[Оптовая цена KRW                   за 1шт]]/$H$1)</f>
        <v>Введите курс</v>
      </c>
      <c r="J118" s="318"/>
      <c r="K118" s="201">
        <f>Таблица620[[#This Row],[Заказ коробок ]]*Таблица620[[#This Row],[Кол-во шт в коробке]]</f>
        <v>0</v>
      </c>
      <c r="L118" s="202">
        <f>Таблица620[[#This Row],[Общее кол-во шт]]*Таблица620[[#This Row],[Оптовая цена KRW                   за 1шт]]</f>
        <v>0</v>
      </c>
      <c r="M118" s="203" t="str">
        <f>IFERROR(Таблица620[[#This Row],[Общее кол-во шт]]*Таблица620[[#This Row],[Оптовая цена USD            за 1шт]],"")</f>
        <v/>
      </c>
      <c r="N118" s="319"/>
    </row>
    <row r="119" spans="1:14" ht="22.5" customHeight="1">
      <c r="A119" s="329" t="s">
        <v>437</v>
      </c>
      <c r="B119" s="332" t="s">
        <v>438</v>
      </c>
      <c r="C119" s="333" t="s">
        <v>439</v>
      </c>
      <c r="D119" s="334" t="s">
        <v>26907</v>
      </c>
      <c r="E119" s="196">
        <v>6500</v>
      </c>
      <c r="F119" s="197">
        <v>0.54</v>
      </c>
      <c r="G119" s="316">
        <v>6</v>
      </c>
      <c r="H119" s="89">
        <f>Таблица620[[#This Row],[Розничная цена KRW]]*Таблица620[[#This Row],[Коэфициент стоимости]]</f>
        <v>3510.0000000000005</v>
      </c>
      <c r="I119" s="200" t="str">
        <f>IF($H$1="","Введите курс",Таблица620[[#This Row],[Оптовая цена KRW                   за 1шт]]/$H$1)</f>
        <v>Введите курс</v>
      </c>
      <c r="J119" s="318"/>
      <c r="K119" s="201">
        <f>Таблица620[[#This Row],[Заказ коробок ]]*Таблица620[[#This Row],[Кол-во шт в коробке]]</f>
        <v>0</v>
      </c>
      <c r="L119" s="202">
        <f>Таблица620[[#This Row],[Общее кол-во шт]]*Таблица620[[#This Row],[Оптовая цена KRW                   за 1шт]]</f>
        <v>0</v>
      </c>
      <c r="M119" s="203" t="str">
        <f>IFERROR(Таблица620[[#This Row],[Общее кол-во шт]]*Таблица620[[#This Row],[Оптовая цена USD            за 1шт]],"")</f>
        <v/>
      </c>
      <c r="N119" s="319"/>
    </row>
    <row r="120" spans="1:14" ht="22.5" customHeight="1">
      <c r="A120" s="329" t="s">
        <v>440</v>
      </c>
      <c r="B120" s="332" t="s">
        <v>441</v>
      </c>
      <c r="C120" s="333" t="s">
        <v>442</v>
      </c>
      <c r="D120" s="334" t="s">
        <v>26908</v>
      </c>
      <c r="E120" s="196">
        <v>6500</v>
      </c>
      <c r="F120" s="197">
        <v>0.54</v>
      </c>
      <c r="G120" s="316">
        <v>6</v>
      </c>
      <c r="H120" s="89">
        <f>Таблица620[[#This Row],[Розничная цена KRW]]*Таблица620[[#This Row],[Коэфициент стоимости]]</f>
        <v>3510.0000000000005</v>
      </c>
      <c r="I120" s="200" t="str">
        <f>IF($H$1="","Введите курс",Таблица620[[#This Row],[Оптовая цена KRW                   за 1шт]]/$H$1)</f>
        <v>Введите курс</v>
      </c>
      <c r="J120" s="318"/>
      <c r="K120" s="201">
        <f>Таблица620[[#This Row],[Заказ коробок ]]*Таблица620[[#This Row],[Кол-во шт в коробке]]</f>
        <v>0</v>
      </c>
      <c r="L120" s="202">
        <f>Таблица620[[#This Row],[Общее кол-во шт]]*Таблица620[[#This Row],[Оптовая цена KRW                   за 1шт]]</f>
        <v>0</v>
      </c>
      <c r="M120" s="203" t="str">
        <f>IFERROR(Таблица620[[#This Row],[Общее кол-во шт]]*Таблица620[[#This Row],[Оптовая цена USD            за 1шт]],"")</f>
        <v/>
      </c>
      <c r="N120" s="319"/>
    </row>
    <row r="121" spans="1:14" ht="22.5" customHeight="1">
      <c r="A121" s="329" t="s">
        <v>443</v>
      </c>
      <c r="B121" s="332" t="s">
        <v>444</v>
      </c>
      <c r="C121" s="333" t="s">
        <v>445</v>
      </c>
      <c r="D121" s="334" t="s">
        <v>26909</v>
      </c>
      <c r="E121" s="196">
        <v>16000</v>
      </c>
      <c r="F121" s="197">
        <v>0.54</v>
      </c>
      <c r="G121" s="316">
        <v>6</v>
      </c>
      <c r="H121" s="89">
        <f>Таблица620[[#This Row],[Розничная цена KRW]]*Таблица620[[#This Row],[Коэфициент стоимости]]</f>
        <v>8640</v>
      </c>
      <c r="I121" s="200" t="str">
        <f>IF($H$1="","Введите курс",Таблица620[[#This Row],[Оптовая цена KRW                   за 1шт]]/$H$1)</f>
        <v>Введите курс</v>
      </c>
      <c r="J121" s="318"/>
      <c r="K121" s="201">
        <f>Таблица620[[#This Row],[Заказ коробок ]]*Таблица620[[#This Row],[Кол-во шт в коробке]]</f>
        <v>0</v>
      </c>
      <c r="L121" s="202">
        <f>Таблица620[[#This Row],[Общее кол-во шт]]*Таблица620[[#This Row],[Оптовая цена KRW                   за 1шт]]</f>
        <v>0</v>
      </c>
      <c r="M121" s="203" t="str">
        <f>IFERROR(Таблица620[[#This Row],[Общее кол-во шт]]*Таблица620[[#This Row],[Оптовая цена USD            за 1шт]],"")</f>
        <v/>
      </c>
      <c r="N121" s="319"/>
    </row>
    <row r="122" spans="1:14" ht="22.5" customHeight="1">
      <c r="A122" s="329" t="s">
        <v>446</v>
      </c>
      <c r="B122" s="332" t="s">
        <v>447</v>
      </c>
      <c r="C122" s="333" t="s">
        <v>448</v>
      </c>
      <c r="D122" s="334" t="s">
        <v>26910</v>
      </c>
      <c r="E122" s="196">
        <v>16000</v>
      </c>
      <c r="F122" s="197">
        <v>0.54</v>
      </c>
      <c r="G122" s="316">
        <v>6</v>
      </c>
      <c r="H122" s="89">
        <f>Таблица620[[#This Row],[Розничная цена KRW]]*Таблица620[[#This Row],[Коэфициент стоимости]]</f>
        <v>8640</v>
      </c>
      <c r="I122" s="200" t="str">
        <f>IF($H$1="","Введите курс",Таблица620[[#This Row],[Оптовая цена KRW                   за 1шт]]/$H$1)</f>
        <v>Введите курс</v>
      </c>
      <c r="J122" s="318"/>
      <c r="K122" s="201">
        <f>Таблица620[[#This Row],[Заказ коробок ]]*Таблица620[[#This Row],[Кол-во шт в коробке]]</f>
        <v>0</v>
      </c>
      <c r="L122" s="202">
        <f>Таблица620[[#This Row],[Общее кол-во шт]]*Таблица620[[#This Row],[Оптовая цена KRW                   за 1шт]]</f>
        <v>0</v>
      </c>
      <c r="M122" s="203" t="str">
        <f>IFERROR(Таблица620[[#This Row],[Общее кол-во шт]]*Таблица620[[#This Row],[Оптовая цена USD            за 1шт]],"")</f>
        <v/>
      </c>
      <c r="N122" s="319"/>
    </row>
    <row r="123" spans="1:14" ht="22.5" customHeight="1">
      <c r="A123" s="329" t="s">
        <v>449</v>
      </c>
      <c r="B123" s="332" t="s">
        <v>450</v>
      </c>
      <c r="C123" s="333" t="s">
        <v>451</v>
      </c>
      <c r="D123" s="334" t="s">
        <v>26911</v>
      </c>
      <c r="E123" s="196">
        <v>16000</v>
      </c>
      <c r="F123" s="197">
        <v>0.54</v>
      </c>
      <c r="G123" s="316">
        <v>6</v>
      </c>
      <c r="H123" s="89">
        <f>Таблица620[[#This Row],[Розничная цена KRW]]*Таблица620[[#This Row],[Коэфициент стоимости]]</f>
        <v>8640</v>
      </c>
      <c r="I123" s="200" t="str">
        <f>IF($H$1="","Введите курс",Таблица620[[#This Row],[Оптовая цена KRW                   за 1шт]]/$H$1)</f>
        <v>Введите курс</v>
      </c>
      <c r="J123" s="318"/>
      <c r="K123" s="201">
        <f>Таблица620[[#This Row],[Заказ коробок ]]*Таблица620[[#This Row],[Кол-во шт в коробке]]</f>
        <v>0</v>
      </c>
      <c r="L123" s="202">
        <f>Таблица620[[#This Row],[Общее кол-во шт]]*Таблица620[[#This Row],[Оптовая цена KRW                   за 1шт]]</f>
        <v>0</v>
      </c>
      <c r="M123" s="203" t="str">
        <f>IFERROR(Таблица620[[#This Row],[Общее кол-во шт]]*Таблица620[[#This Row],[Оптовая цена USD            за 1шт]],"")</f>
        <v/>
      </c>
      <c r="N123" s="319"/>
    </row>
    <row r="124" spans="1:14" ht="22.5" customHeight="1">
      <c r="A124" s="329" t="s">
        <v>452</v>
      </c>
      <c r="B124" s="332" t="s">
        <v>453</v>
      </c>
      <c r="C124" s="333" t="s">
        <v>454</v>
      </c>
      <c r="D124" s="334" t="s">
        <v>26912</v>
      </c>
      <c r="E124" s="196">
        <v>14000</v>
      </c>
      <c r="F124" s="197">
        <v>0.54</v>
      </c>
      <c r="G124" s="316">
        <v>6</v>
      </c>
      <c r="H124" s="89">
        <f>Таблица620[[#This Row],[Розничная цена KRW]]*Таблица620[[#This Row],[Коэфициент стоимости]]</f>
        <v>7560.0000000000009</v>
      </c>
      <c r="I124" s="200" t="str">
        <f>IF($H$1="","Введите курс",Таблица620[[#This Row],[Оптовая цена KRW                   за 1шт]]/$H$1)</f>
        <v>Введите курс</v>
      </c>
      <c r="J124" s="318"/>
      <c r="K124" s="201">
        <f>Таблица620[[#This Row],[Заказ коробок ]]*Таблица620[[#This Row],[Кол-во шт в коробке]]</f>
        <v>0</v>
      </c>
      <c r="L124" s="202">
        <f>Таблица620[[#This Row],[Общее кол-во шт]]*Таблица620[[#This Row],[Оптовая цена KRW                   за 1шт]]</f>
        <v>0</v>
      </c>
      <c r="M124" s="203" t="str">
        <f>IFERROR(Таблица620[[#This Row],[Общее кол-во шт]]*Таблица620[[#This Row],[Оптовая цена USD            за 1шт]],"")</f>
        <v/>
      </c>
      <c r="N124" s="319"/>
    </row>
    <row r="125" spans="1:14" ht="22.5" customHeight="1">
      <c r="A125" s="329" t="s">
        <v>455</v>
      </c>
      <c r="B125" s="332" t="s">
        <v>456</v>
      </c>
      <c r="C125" s="333" t="s">
        <v>457</v>
      </c>
      <c r="D125" s="334" t="s">
        <v>26913</v>
      </c>
      <c r="E125" s="196">
        <v>14000</v>
      </c>
      <c r="F125" s="197">
        <v>0.54</v>
      </c>
      <c r="G125" s="316">
        <v>6</v>
      </c>
      <c r="H125" s="89">
        <f>Таблица620[[#This Row],[Розничная цена KRW]]*Таблица620[[#This Row],[Коэфициент стоимости]]</f>
        <v>7560.0000000000009</v>
      </c>
      <c r="I125" s="200" t="str">
        <f>IF($H$1="","Введите курс",Таблица620[[#This Row],[Оптовая цена KRW                   за 1шт]]/$H$1)</f>
        <v>Введите курс</v>
      </c>
      <c r="J125" s="318"/>
      <c r="K125" s="201">
        <f>Таблица620[[#This Row],[Заказ коробок ]]*Таблица620[[#This Row],[Кол-во шт в коробке]]</f>
        <v>0</v>
      </c>
      <c r="L125" s="202">
        <f>Таблица620[[#This Row],[Общее кол-во шт]]*Таблица620[[#This Row],[Оптовая цена KRW                   за 1шт]]</f>
        <v>0</v>
      </c>
      <c r="M125" s="203" t="str">
        <f>IFERROR(Таблица620[[#This Row],[Общее кол-во шт]]*Таблица620[[#This Row],[Оптовая цена USD            за 1шт]],"")</f>
        <v/>
      </c>
      <c r="N125" s="319"/>
    </row>
    <row r="126" spans="1:14" ht="22.5" customHeight="1">
      <c r="A126" s="329" t="s">
        <v>458</v>
      </c>
      <c r="B126" s="332" t="s">
        <v>459</v>
      </c>
      <c r="C126" s="333" t="s">
        <v>460</v>
      </c>
      <c r="D126" s="334" t="s">
        <v>26914</v>
      </c>
      <c r="E126" s="196">
        <v>9800</v>
      </c>
      <c r="F126" s="197">
        <v>0.54</v>
      </c>
      <c r="G126" s="316">
        <v>6</v>
      </c>
      <c r="H126" s="89">
        <f>Таблица620[[#This Row],[Розничная цена KRW]]*Таблица620[[#This Row],[Коэфициент стоимости]]</f>
        <v>5292</v>
      </c>
      <c r="I126" s="200" t="str">
        <f>IF($H$1="","Введите курс",Таблица620[[#This Row],[Оптовая цена KRW                   за 1шт]]/$H$1)</f>
        <v>Введите курс</v>
      </c>
      <c r="J126" s="318"/>
      <c r="K126" s="201">
        <f>Таблица620[[#This Row],[Заказ коробок ]]*Таблица620[[#This Row],[Кол-во шт в коробке]]</f>
        <v>0</v>
      </c>
      <c r="L126" s="202">
        <f>Таблица620[[#This Row],[Общее кол-во шт]]*Таблица620[[#This Row],[Оптовая цена KRW                   за 1шт]]</f>
        <v>0</v>
      </c>
      <c r="M126" s="203" t="str">
        <f>IFERROR(Таблица620[[#This Row],[Общее кол-во шт]]*Таблица620[[#This Row],[Оптовая цена USD            за 1шт]],"")</f>
        <v/>
      </c>
      <c r="N126" s="319"/>
    </row>
    <row r="127" spans="1:14" ht="22.5" customHeight="1">
      <c r="A127" s="329" t="s">
        <v>461</v>
      </c>
      <c r="B127" s="332" t="s">
        <v>462</v>
      </c>
      <c r="C127" s="333" t="s">
        <v>463</v>
      </c>
      <c r="D127" s="334" t="s">
        <v>26915</v>
      </c>
      <c r="E127" s="196">
        <v>9800</v>
      </c>
      <c r="F127" s="197">
        <v>0.54</v>
      </c>
      <c r="G127" s="316">
        <v>6</v>
      </c>
      <c r="H127" s="89">
        <f>Таблица620[[#This Row],[Розничная цена KRW]]*Таблица620[[#This Row],[Коэфициент стоимости]]</f>
        <v>5292</v>
      </c>
      <c r="I127" s="200" t="str">
        <f>IF($H$1="","Введите курс",Таблица620[[#This Row],[Оптовая цена KRW                   за 1шт]]/$H$1)</f>
        <v>Введите курс</v>
      </c>
      <c r="J127" s="318"/>
      <c r="K127" s="201">
        <f>Таблица620[[#This Row],[Заказ коробок ]]*Таблица620[[#This Row],[Кол-во шт в коробке]]</f>
        <v>0</v>
      </c>
      <c r="L127" s="202">
        <f>Таблица620[[#This Row],[Общее кол-во шт]]*Таблица620[[#This Row],[Оптовая цена KRW                   за 1шт]]</f>
        <v>0</v>
      </c>
      <c r="M127" s="203" t="str">
        <f>IFERROR(Таблица620[[#This Row],[Общее кол-во шт]]*Таблица620[[#This Row],[Оптовая цена USD            за 1шт]],"")</f>
        <v/>
      </c>
      <c r="N127" s="319"/>
    </row>
    <row r="128" spans="1:14" ht="22.5" customHeight="1">
      <c r="A128" s="329" t="s">
        <v>464</v>
      </c>
      <c r="B128" s="332" t="s">
        <v>465</v>
      </c>
      <c r="C128" s="333" t="s">
        <v>466</v>
      </c>
      <c r="D128" s="334" t="s">
        <v>26916</v>
      </c>
      <c r="E128" s="196">
        <v>9800</v>
      </c>
      <c r="F128" s="197">
        <v>0.54</v>
      </c>
      <c r="G128" s="316">
        <v>6</v>
      </c>
      <c r="H128" s="89">
        <f>Таблица620[[#This Row],[Розничная цена KRW]]*Таблица620[[#This Row],[Коэфициент стоимости]]</f>
        <v>5292</v>
      </c>
      <c r="I128" s="200" t="str">
        <f>IF($H$1="","Введите курс",Таблица620[[#This Row],[Оптовая цена KRW                   за 1шт]]/$H$1)</f>
        <v>Введите курс</v>
      </c>
      <c r="J128" s="318"/>
      <c r="K128" s="201">
        <f>Таблица620[[#This Row],[Заказ коробок ]]*Таблица620[[#This Row],[Кол-во шт в коробке]]</f>
        <v>0</v>
      </c>
      <c r="L128" s="202">
        <f>Таблица620[[#This Row],[Общее кол-во шт]]*Таблица620[[#This Row],[Оптовая цена KRW                   за 1шт]]</f>
        <v>0</v>
      </c>
      <c r="M128" s="203" t="str">
        <f>IFERROR(Таблица620[[#This Row],[Общее кол-во шт]]*Таблица620[[#This Row],[Оптовая цена USD            за 1шт]],"")</f>
        <v/>
      </c>
      <c r="N128" s="319"/>
    </row>
    <row r="129" spans="1:14" ht="22.5" customHeight="1">
      <c r="A129" s="329" t="s">
        <v>467</v>
      </c>
      <c r="B129" s="332" t="s">
        <v>468</v>
      </c>
      <c r="C129" s="333" t="s">
        <v>469</v>
      </c>
      <c r="D129" s="334" t="s">
        <v>26917</v>
      </c>
      <c r="E129" s="196">
        <v>9800</v>
      </c>
      <c r="F129" s="197">
        <v>0.54</v>
      </c>
      <c r="G129" s="316">
        <v>6</v>
      </c>
      <c r="H129" s="89">
        <f>Таблица620[[#This Row],[Розничная цена KRW]]*Таблица620[[#This Row],[Коэфициент стоимости]]</f>
        <v>5292</v>
      </c>
      <c r="I129" s="200" t="str">
        <f>IF($H$1="","Введите курс",Таблица620[[#This Row],[Оптовая цена KRW                   за 1шт]]/$H$1)</f>
        <v>Введите курс</v>
      </c>
      <c r="J129" s="318"/>
      <c r="K129" s="201">
        <f>Таблица620[[#This Row],[Заказ коробок ]]*Таблица620[[#This Row],[Кол-во шт в коробке]]</f>
        <v>0</v>
      </c>
      <c r="L129" s="202">
        <f>Таблица620[[#This Row],[Общее кол-во шт]]*Таблица620[[#This Row],[Оптовая цена KRW                   за 1шт]]</f>
        <v>0</v>
      </c>
      <c r="M129" s="203" t="str">
        <f>IFERROR(Таблица620[[#This Row],[Общее кол-во шт]]*Таблица620[[#This Row],[Оптовая цена USD            за 1шт]],"")</f>
        <v/>
      </c>
      <c r="N129" s="319"/>
    </row>
    <row r="130" spans="1:14" ht="22.5" customHeight="1">
      <c r="A130" s="329" t="s">
        <v>470</v>
      </c>
      <c r="B130" s="332" t="s">
        <v>471</v>
      </c>
      <c r="C130" s="333" t="s">
        <v>472</v>
      </c>
      <c r="D130" s="334" t="s">
        <v>26918</v>
      </c>
      <c r="E130" s="196">
        <v>9800</v>
      </c>
      <c r="F130" s="197">
        <v>0.54</v>
      </c>
      <c r="G130" s="316">
        <v>6</v>
      </c>
      <c r="H130" s="89">
        <f>Таблица620[[#This Row],[Розничная цена KRW]]*Таблица620[[#This Row],[Коэфициент стоимости]]</f>
        <v>5292</v>
      </c>
      <c r="I130" s="200" t="str">
        <f>IF($H$1="","Введите курс",Таблица620[[#This Row],[Оптовая цена KRW                   за 1шт]]/$H$1)</f>
        <v>Введите курс</v>
      </c>
      <c r="J130" s="318"/>
      <c r="K130" s="201">
        <f>Таблица620[[#This Row],[Заказ коробок ]]*Таблица620[[#This Row],[Кол-во шт в коробке]]</f>
        <v>0</v>
      </c>
      <c r="L130" s="202">
        <f>Таблица620[[#This Row],[Общее кол-во шт]]*Таблица620[[#This Row],[Оптовая цена KRW                   за 1шт]]</f>
        <v>0</v>
      </c>
      <c r="M130" s="203" t="str">
        <f>IFERROR(Таблица620[[#This Row],[Общее кол-во шт]]*Таблица620[[#This Row],[Оптовая цена USD            за 1шт]],"")</f>
        <v/>
      </c>
      <c r="N130" s="319"/>
    </row>
    <row r="131" spans="1:14" ht="22.5" customHeight="1">
      <c r="A131" s="329" t="s">
        <v>473</v>
      </c>
      <c r="B131" s="332" t="s">
        <v>474</v>
      </c>
      <c r="C131" s="333" t="s">
        <v>475</v>
      </c>
      <c r="D131" s="334" t="s">
        <v>26919</v>
      </c>
      <c r="E131" s="196">
        <v>9800</v>
      </c>
      <c r="F131" s="197">
        <v>0.54</v>
      </c>
      <c r="G131" s="316">
        <v>6</v>
      </c>
      <c r="H131" s="89">
        <f>Таблица620[[#This Row],[Розничная цена KRW]]*Таблица620[[#This Row],[Коэфициент стоимости]]</f>
        <v>5292</v>
      </c>
      <c r="I131" s="200" t="str">
        <f>IF($H$1="","Введите курс",Таблица620[[#This Row],[Оптовая цена KRW                   за 1шт]]/$H$1)</f>
        <v>Введите курс</v>
      </c>
      <c r="J131" s="318"/>
      <c r="K131" s="201">
        <f>Таблица620[[#This Row],[Заказ коробок ]]*Таблица620[[#This Row],[Кол-во шт в коробке]]</f>
        <v>0</v>
      </c>
      <c r="L131" s="202">
        <f>Таблица620[[#This Row],[Общее кол-во шт]]*Таблица620[[#This Row],[Оптовая цена KRW                   за 1шт]]</f>
        <v>0</v>
      </c>
      <c r="M131" s="203" t="str">
        <f>IFERROR(Таблица620[[#This Row],[Общее кол-во шт]]*Таблица620[[#This Row],[Оптовая цена USD            за 1шт]],"")</f>
        <v/>
      </c>
      <c r="N131" s="319"/>
    </row>
    <row r="132" spans="1:14" ht="22.5" customHeight="1">
      <c r="A132" s="329" t="s">
        <v>476</v>
      </c>
      <c r="B132" s="332" t="s">
        <v>477</v>
      </c>
      <c r="C132" s="333" t="s">
        <v>478</v>
      </c>
      <c r="D132" s="334" t="s">
        <v>26920</v>
      </c>
      <c r="E132" s="196">
        <v>9800</v>
      </c>
      <c r="F132" s="197">
        <v>0.54</v>
      </c>
      <c r="G132" s="316">
        <v>6</v>
      </c>
      <c r="H132" s="89">
        <f>Таблица620[[#This Row],[Розничная цена KRW]]*Таблица620[[#This Row],[Коэфициент стоимости]]</f>
        <v>5292</v>
      </c>
      <c r="I132" s="200" t="str">
        <f>IF($H$1="","Введите курс",Таблица620[[#This Row],[Оптовая цена KRW                   за 1шт]]/$H$1)</f>
        <v>Введите курс</v>
      </c>
      <c r="J132" s="318"/>
      <c r="K132" s="201">
        <f>Таблица620[[#This Row],[Заказ коробок ]]*Таблица620[[#This Row],[Кол-во шт в коробке]]</f>
        <v>0</v>
      </c>
      <c r="L132" s="202">
        <f>Таблица620[[#This Row],[Общее кол-во шт]]*Таблица620[[#This Row],[Оптовая цена KRW                   за 1шт]]</f>
        <v>0</v>
      </c>
      <c r="M132" s="203" t="str">
        <f>IFERROR(Таблица620[[#This Row],[Общее кол-во шт]]*Таблица620[[#This Row],[Оптовая цена USD            за 1шт]],"")</f>
        <v/>
      </c>
      <c r="N132" s="319"/>
    </row>
    <row r="133" spans="1:14" ht="22.5" customHeight="1">
      <c r="A133" s="329" t="s">
        <v>479</v>
      </c>
      <c r="B133" s="332" t="s">
        <v>480</v>
      </c>
      <c r="C133" s="333" t="s">
        <v>481</v>
      </c>
      <c r="D133" s="334" t="s">
        <v>26921</v>
      </c>
      <c r="E133" s="196">
        <v>9800</v>
      </c>
      <c r="F133" s="197">
        <v>0.54</v>
      </c>
      <c r="G133" s="316">
        <v>6</v>
      </c>
      <c r="H133" s="89">
        <f>Таблица620[[#This Row],[Розничная цена KRW]]*Таблица620[[#This Row],[Коэфициент стоимости]]</f>
        <v>5292</v>
      </c>
      <c r="I133" s="200" t="str">
        <f>IF($H$1="","Введите курс",Таблица620[[#This Row],[Оптовая цена KRW                   за 1шт]]/$H$1)</f>
        <v>Введите курс</v>
      </c>
      <c r="J133" s="318"/>
      <c r="K133" s="201">
        <f>Таблица620[[#This Row],[Заказ коробок ]]*Таблица620[[#This Row],[Кол-во шт в коробке]]</f>
        <v>0</v>
      </c>
      <c r="L133" s="202">
        <f>Таблица620[[#This Row],[Общее кол-во шт]]*Таблица620[[#This Row],[Оптовая цена KRW                   за 1шт]]</f>
        <v>0</v>
      </c>
      <c r="M133" s="203" t="str">
        <f>IFERROR(Таблица620[[#This Row],[Общее кол-во шт]]*Таблица620[[#This Row],[Оптовая цена USD            за 1шт]],"")</f>
        <v/>
      </c>
      <c r="N133" s="319"/>
    </row>
    <row r="134" spans="1:14" ht="22.5" customHeight="1">
      <c r="A134" s="329" t="s">
        <v>482</v>
      </c>
      <c r="B134" s="332" t="s">
        <v>483</v>
      </c>
      <c r="C134" s="333" t="s">
        <v>484</v>
      </c>
      <c r="D134" s="334" t="s">
        <v>26922</v>
      </c>
      <c r="E134" s="196">
        <v>9800</v>
      </c>
      <c r="F134" s="197">
        <v>0.54</v>
      </c>
      <c r="G134" s="316">
        <v>6</v>
      </c>
      <c r="H134" s="89">
        <f>Таблица620[[#This Row],[Розничная цена KRW]]*Таблица620[[#This Row],[Коэфициент стоимости]]</f>
        <v>5292</v>
      </c>
      <c r="I134" s="200" t="str">
        <f>IF($H$1="","Введите курс",Таблица620[[#This Row],[Оптовая цена KRW                   за 1шт]]/$H$1)</f>
        <v>Введите курс</v>
      </c>
      <c r="J134" s="318"/>
      <c r="K134" s="201">
        <f>Таблица620[[#This Row],[Заказ коробок ]]*Таблица620[[#This Row],[Кол-во шт в коробке]]</f>
        <v>0</v>
      </c>
      <c r="L134" s="202">
        <f>Таблица620[[#This Row],[Общее кол-во шт]]*Таблица620[[#This Row],[Оптовая цена KRW                   за 1шт]]</f>
        <v>0</v>
      </c>
      <c r="M134" s="203" t="str">
        <f>IFERROR(Таблица620[[#This Row],[Общее кол-во шт]]*Таблица620[[#This Row],[Оптовая цена USD            за 1шт]],"")</f>
        <v/>
      </c>
      <c r="N134" s="319"/>
    </row>
    <row r="135" spans="1:14" ht="22.5" customHeight="1">
      <c r="A135" s="329" t="s">
        <v>485</v>
      </c>
      <c r="B135" s="332" t="s">
        <v>486</v>
      </c>
      <c r="C135" s="333" t="s">
        <v>487</v>
      </c>
      <c r="D135" s="334" t="s">
        <v>26923</v>
      </c>
      <c r="E135" s="196">
        <v>8000</v>
      </c>
      <c r="F135" s="197">
        <v>0.6</v>
      </c>
      <c r="G135" s="316">
        <v>6</v>
      </c>
      <c r="H135" s="89">
        <f>Таблица620[[#This Row],[Розничная цена KRW]]*Таблица620[[#This Row],[Коэфициент стоимости]]</f>
        <v>4800</v>
      </c>
      <c r="I135" s="200" t="str">
        <f>IF($H$1="","Введите курс",Таблица620[[#This Row],[Оптовая цена KRW                   за 1шт]]/$H$1)</f>
        <v>Введите курс</v>
      </c>
      <c r="J135" s="318"/>
      <c r="K135" s="201">
        <f>Таблица620[[#This Row],[Заказ коробок ]]*Таблица620[[#This Row],[Кол-во шт в коробке]]</f>
        <v>0</v>
      </c>
      <c r="L135" s="202">
        <f>Таблица620[[#This Row],[Общее кол-во шт]]*Таблица620[[#This Row],[Оптовая цена KRW                   за 1шт]]</f>
        <v>0</v>
      </c>
      <c r="M135" s="203" t="str">
        <f>IFERROR(Таблица620[[#This Row],[Общее кол-во шт]]*Таблица620[[#This Row],[Оптовая цена USD            за 1шт]],"")</f>
        <v/>
      </c>
      <c r="N135" s="319"/>
    </row>
    <row r="136" spans="1:14" ht="22.5" customHeight="1">
      <c r="A136" s="329" t="s">
        <v>488</v>
      </c>
      <c r="B136" s="332" t="s">
        <v>489</v>
      </c>
      <c r="C136" s="333" t="s">
        <v>490</v>
      </c>
      <c r="D136" s="334" t="s">
        <v>26924</v>
      </c>
      <c r="E136" s="196">
        <v>8000</v>
      </c>
      <c r="F136" s="197">
        <v>0.6</v>
      </c>
      <c r="G136" s="316">
        <v>6</v>
      </c>
      <c r="H136" s="89">
        <f>Таблица620[[#This Row],[Розничная цена KRW]]*Таблица620[[#This Row],[Коэфициент стоимости]]</f>
        <v>4800</v>
      </c>
      <c r="I136" s="200" t="str">
        <f>IF($H$1="","Введите курс",Таблица620[[#This Row],[Оптовая цена KRW                   за 1шт]]/$H$1)</f>
        <v>Введите курс</v>
      </c>
      <c r="J136" s="318"/>
      <c r="K136" s="201">
        <f>Таблица620[[#This Row],[Заказ коробок ]]*Таблица620[[#This Row],[Кол-во шт в коробке]]</f>
        <v>0</v>
      </c>
      <c r="L136" s="202">
        <f>Таблица620[[#This Row],[Общее кол-во шт]]*Таблица620[[#This Row],[Оптовая цена KRW                   за 1шт]]</f>
        <v>0</v>
      </c>
      <c r="M136" s="203" t="str">
        <f>IFERROR(Таблица620[[#This Row],[Общее кол-во шт]]*Таблица620[[#This Row],[Оптовая цена USD            за 1шт]],"")</f>
        <v/>
      </c>
      <c r="N136" s="319"/>
    </row>
    <row r="137" spans="1:14" ht="22.5" customHeight="1">
      <c r="A137" s="329" t="s">
        <v>491</v>
      </c>
      <c r="B137" s="332" t="s">
        <v>492</v>
      </c>
      <c r="C137" s="333" t="s">
        <v>493</v>
      </c>
      <c r="D137" s="334" t="s">
        <v>26925</v>
      </c>
      <c r="E137" s="196">
        <v>8000</v>
      </c>
      <c r="F137" s="197">
        <v>0.6</v>
      </c>
      <c r="G137" s="316">
        <v>6</v>
      </c>
      <c r="H137" s="89">
        <f>Таблица620[[#This Row],[Розничная цена KRW]]*Таблица620[[#This Row],[Коэфициент стоимости]]</f>
        <v>4800</v>
      </c>
      <c r="I137" s="200" t="str">
        <f>IF($H$1="","Введите курс",Таблица620[[#This Row],[Оптовая цена KRW                   за 1шт]]/$H$1)</f>
        <v>Введите курс</v>
      </c>
      <c r="J137" s="318"/>
      <c r="K137" s="201">
        <f>Таблица620[[#This Row],[Заказ коробок ]]*Таблица620[[#This Row],[Кол-во шт в коробке]]</f>
        <v>0</v>
      </c>
      <c r="L137" s="202">
        <f>Таблица620[[#This Row],[Общее кол-во шт]]*Таблица620[[#This Row],[Оптовая цена KRW                   за 1шт]]</f>
        <v>0</v>
      </c>
      <c r="M137" s="203" t="str">
        <f>IFERROR(Таблица620[[#This Row],[Общее кол-во шт]]*Таблица620[[#This Row],[Оптовая цена USD            за 1шт]],"")</f>
        <v/>
      </c>
      <c r="N137" s="319"/>
    </row>
    <row r="138" spans="1:14" ht="22.5" customHeight="1">
      <c r="A138" s="329" t="s">
        <v>494</v>
      </c>
      <c r="B138" s="332" t="s">
        <v>495</v>
      </c>
      <c r="C138" s="333" t="s">
        <v>496</v>
      </c>
      <c r="D138" s="334" t="s">
        <v>26926</v>
      </c>
      <c r="E138" s="196">
        <v>8000</v>
      </c>
      <c r="F138" s="197">
        <v>0.6</v>
      </c>
      <c r="G138" s="316">
        <v>6</v>
      </c>
      <c r="H138" s="89">
        <f>Таблица620[[#This Row],[Розничная цена KRW]]*Таблица620[[#This Row],[Коэфициент стоимости]]</f>
        <v>4800</v>
      </c>
      <c r="I138" s="200" t="str">
        <f>IF($H$1="","Введите курс",Таблица620[[#This Row],[Оптовая цена KRW                   за 1шт]]/$H$1)</f>
        <v>Введите курс</v>
      </c>
      <c r="J138" s="318"/>
      <c r="K138" s="201">
        <f>Таблица620[[#This Row],[Заказ коробок ]]*Таблица620[[#This Row],[Кол-во шт в коробке]]</f>
        <v>0</v>
      </c>
      <c r="L138" s="202">
        <f>Таблица620[[#This Row],[Общее кол-во шт]]*Таблица620[[#This Row],[Оптовая цена KRW                   за 1шт]]</f>
        <v>0</v>
      </c>
      <c r="M138" s="203" t="str">
        <f>IFERROR(Таблица620[[#This Row],[Общее кол-во шт]]*Таблица620[[#This Row],[Оптовая цена USD            за 1шт]],"")</f>
        <v/>
      </c>
      <c r="N138" s="319"/>
    </row>
    <row r="139" spans="1:14" ht="22.5" customHeight="1">
      <c r="A139" s="329" t="s">
        <v>497</v>
      </c>
      <c r="B139" s="332" t="s">
        <v>498</v>
      </c>
      <c r="C139" s="333" t="s">
        <v>499</v>
      </c>
      <c r="D139" s="334" t="s">
        <v>26927</v>
      </c>
      <c r="E139" s="196">
        <v>8000</v>
      </c>
      <c r="F139" s="197">
        <v>0.6</v>
      </c>
      <c r="G139" s="316">
        <v>6</v>
      </c>
      <c r="H139" s="89">
        <f>Таблица620[[#This Row],[Розничная цена KRW]]*Таблица620[[#This Row],[Коэфициент стоимости]]</f>
        <v>4800</v>
      </c>
      <c r="I139" s="200" t="str">
        <f>IF($H$1="","Введите курс",Таблица620[[#This Row],[Оптовая цена KRW                   за 1шт]]/$H$1)</f>
        <v>Введите курс</v>
      </c>
      <c r="J139" s="318"/>
      <c r="K139" s="201">
        <f>Таблица620[[#This Row],[Заказ коробок ]]*Таблица620[[#This Row],[Кол-во шт в коробке]]</f>
        <v>0</v>
      </c>
      <c r="L139" s="202">
        <f>Таблица620[[#This Row],[Общее кол-во шт]]*Таблица620[[#This Row],[Оптовая цена KRW                   за 1шт]]</f>
        <v>0</v>
      </c>
      <c r="M139" s="203" t="str">
        <f>IFERROR(Таблица620[[#This Row],[Общее кол-во шт]]*Таблица620[[#This Row],[Оптовая цена USD            за 1шт]],"")</f>
        <v/>
      </c>
      <c r="N139" s="319"/>
    </row>
    <row r="140" spans="1:14" ht="22.5" customHeight="1">
      <c r="A140" s="329" t="s">
        <v>500</v>
      </c>
      <c r="B140" s="332" t="s">
        <v>501</v>
      </c>
      <c r="C140" s="333" t="s">
        <v>502</v>
      </c>
      <c r="D140" s="334" t="s">
        <v>26928</v>
      </c>
      <c r="E140" s="196">
        <v>8000</v>
      </c>
      <c r="F140" s="197">
        <v>0.6</v>
      </c>
      <c r="G140" s="316">
        <v>6</v>
      </c>
      <c r="H140" s="89">
        <f>Таблица620[[#This Row],[Розничная цена KRW]]*Таблица620[[#This Row],[Коэфициент стоимости]]</f>
        <v>4800</v>
      </c>
      <c r="I140" s="200" t="str">
        <f>IF($H$1="","Введите курс",Таблица620[[#This Row],[Оптовая цена KRW                   за 1шт]]/$H$1)</f>
        <v>Введите курс</v>
      </c>
      <c r="J140" s="318"/>
      <c r="K140" s="201">
        <f>Таблица620[[#This Row],[Заказ коробок ]]*Таблица620[[#This Row],[Кол-во шт в коробке]]</f>
        <v>0</v>
      </c>
      <c r="L140" s="202">
        <f>Таблица620[[#This Row],[Общее кол-во шт]]*Таблица620[[#This Row],[Оптовая цена KRW                   за 1шт]]</f>
        <v>0</v>
      </c>
      <c r="M140" s="203" t="str">
        <f>IFERROR(Таблица620[[#This Row],[Общее кол-во шт]]*Таблица620[[#This Row],[Оптовая цена USD            за 1шт]],"")</f>
        <v/>
      </c>
      <c r="N140" s="319"/>
    </row>
    <row r="141" spans="1:14" ht="22.5" customHeight="1">
      <c r="A141" s="329" t="s">
        <v>503</v>
      </c>
      <c r="B141" s="332" t="s">
        <v>504</v>
      </c>
      <c r="C141" s="333" t="s">
        <v>505</v>
      </c>
      <c r="D141" s="334" t="s">
        <v>26929</v>
      </c>
      <c r="E141" s="196">
        <v>8000</v>
      </c>
      <c r="F141" s="197">
        <v>0.6</v>
      </c>
      <c r="G141" s="316">
        <v>6</v>
      </c>
      <c r="H141" s="89">
        <f>Таблица620[[#This Row],[Розничная цена KRW]]*Таблица620[[#This Row],[Коэфициент стоимости]]</f>
        <v>4800</v>
      </c>
      <c r="I141" s="200" t="str">
        <f>IF($H$1="","Введите курс",Таблица620[[#This Row],[Оптовая цена KRW                   за 1шт]]/$H$1)</f>
        <v>Введите курс</v>
      </c>
      <c r="J141" s="318"/>
      <c r="K141" s="201">
        <f>Таблица620[[#This Row],[Заказ коробок ]]*Таблица620[[#This Row],[Кол-во шт в коробке]]</f>
        <v>0</v>
      </c>
      <c r="L141" s="202">
        <f>Таблица620[[#This Row],[Общее кол-во шт]]*Таблица620[[#This Row],[Оптовая цена KRW                   за 1шт]]</f>
        <v>0</v>
      </c>
      <c r="M141" s="203" t="str">
        <f>IFERROR(Таблица620[[#This Row],[Общее кол-во шт]]*Таблица620[[#This Row],[Оптовая цена USD            за 1шт]],"")</f>
        <v/>
      </c>
      <c r="N141" s="319"/>
    </row>
    <row r="142" spans="1:14" ht="22.5" customHeight="1">
      <c r="A142" s="329" t="s">
        <v>506</v>
      </c>
      <c r="B142" s="332" t="s">
        <v>507</v>
      </c>
      <c r="C142" s="333" t="s">
        <v>508</v>
      </c>
      <c r="D142" s="334" t="s">
        <v>26930</v>
      </c>
      <c r="E142" s="196">
        <v>8000</v>
      </c>
      <c r="F142" s="197">
        <v>0.6</v>
      </c>
      <c r="G142" s="316">
        <v>6</v>
      </c>
      <c r="H142" s="89">
        <f>Таблица620[[#This Row],[Розничная цена KRW]]*Таблица620[[#This Row],[Коэфициент стоимости]]</f>
        <v>4800</v>
      </c>
      <c r="I142" s="200" t="str">
        <f>IF($H$1="","Введите курс",Таблица620[[#This Row],[Оптовая цена KRW                   за 1шт]]/$H$1)</f>
        <v>Введите курс</v>
      </c>
      <c r="J142" s="318"/>
      <c r="K142" s="201">
        <f>Таблица620[[#This Row],[Заказ коробок ]]*Таблица620[[#This Row],[Кол-во шт в коробке]]</f>
        <v>0</v>
      </c>
      <c r="L142" s="202">
        <f>Таблица620[[#This Row],[Общее кол-во шт]]*Таблица620[[#This Row],[Оптовая цена KRW                   за 1шт]]</f>
        <v>0</v>
      </c>
      <c r="M142" s="203" t="str">
        <f>IFERROR(Таблица620[[#This Row],[Общее кол-во шт]]*Таблица620[[#This Row],[Оптовая цена USD            за 1шт]],"")</f>
        <v/>
      </c>
      <c r="N142" s="319"/>
    </row>
    <row r="143" spans="1:14" ht="22.5" customHeight="1">
      <c r="A143" s="329" t="s">
        <v>509</v>
      </c>
      <c r="B143" s="332" t="s">
        <v>510</v>
      </c>
      <c r="C143" s="333" t="s">
        <v>511</v>
      </c>
      <c r="D143" s="334" t="s">
        <v>26931</v>
      </c>
      <c r="E143" s="196">
        <v>2400</v>
      </c>
      <c r="F143" s="197">
        <v>0.7</v>
      </c>
      <c r="G143" s="316">
        <v>50</v>
      </c>
      <c r="H143" s="89">
        <f>Таблица620[[#This Row],[Розничная цена KRW]]*Таблица620[[#This Row],[Коэфициент стоимости]]</f>
        <v>1680</v>
      </c>
      <c r="I143" s="200" t="str">
        <f>IF($H$1="","Введите курс",Таблица620[[#This Row],[Оптовая цена KRW                   за 1шт]]/$H$1)</f>
        <v>Введите курс</v>
      </c>
      <c r="J143" s="318"/>
      <c r="K143" s="201">
        <f>Таблица620[[#This Row],[Заказ коробок ]]*Таблица620[[#This Row],[Кол-во шт в коробке]]</f>
        <v>0</v>
      </c>
      <c r="L143" s="202">
        <f>Таблица620[[#This Row],[Общее кол-во шт]]*Таблица620[[#This Row],[Оптовая цена KRW                   за 1шт]]</f>
        <v>0</v>
      </c>
      <c r="M143" s="203" t="str">
        <f>IFERROR(Таблица620[[#This Row],[Общее кол-во шт]]*Таблица620[[#This Row],[Оптовая цена USD            за 1шт]],"")</f>
        <v/>
      </c>
      <c r="N143" s="319"/>
    </row>
    <row r="144" spans="1:14" ht="22.5" customHeight="1">
      <c r="A144" s="329" t="s">
        <v>512</v>
      </c>
      <c r="B144" s="332" t="s">
        <v>513</v>
      </c>
      <c r="C144" s="333" t="s">
        <v>514</v>
      </c>
      <c r="D144" s="334" t="s">
        <v>26932</v>
      </c>
      <c r="E144" s="196">
        <v>4500</v>
      </c>
      <c r="F144" s="197">
        <v>0.7</v>
      </c>
      <c r="G144" s="316">
        <v>25</v>
      </c>
      <c r="H144" s="89">
        <f>Таблица620[[#This Row],[Розничная цена KRW]]*Таблица620[[#This Row],[Коэфициент стоимости]]</f>
        <v>3150</v>
      </c>
      <c r="I144" s="200" t="str">
        <f>IF($H$1="","Введите курс",Таблица620[[#This Row],[Оптовая цена KRW                   за 1шт]]/$H$1)</f>
        <v>Введите курс</v>
      </c>
      <c r="J144" s="318"/>
      <c r="K144" s="201">
        <f>Таблица620[[#This Row],[Заказ коробок ]]*Таблица620[[#This Row],[Кол-во шт в коробке]]</f>
        <v>0</v>
      </c>
      <c r="L144" s="202">
        <f>Таблица620[[#This Row],[Общее кол-во шт]]*Таблица620[[#This Row],[Оптовая цена KRW                   за 1шт]]</f>
        <v>0</v>
      </c>
      <c r="M144" s="203" t="str">
        <f>IFERROR(Таблица620[[#This Row],[Общее кол-во шт]]*Таблица620[[#This Row],[Оптовая цена USD            за 1шт]],"")</f>
        <v/>
      </c>
      <c r="N144" s="319"/>
    </row>
    <row r="145" spans="1:14" ht="22.5" customHeight="1">
      <c r="A145" s="329" t="s">
        <v>515</v>
      </c>
      <c r="B145" s="332" t="s">
        <v>516</v>
      </c>
      <c r="C145" s="333" t="s">
        <v>517</v>
      </c>
      <c r="D145" s="334" t="s">
        <v>26933</v>
      </c>
      <c r="E145" s="196">
        <v>5800</v>
      </c>
      <c r="F145" s="197">
        <v>0.7</v>
      </c>
      <c r="G145" s="316">
        <v>12</v>
      </c>
      <c r="H145" s="89">
        <f>Таблица620[[#This Row],[Розничная цена KRW]]*Таблица620[[#This Row],[Коэфициент стоимости]]</f>
        <v>4059.9999999999995</v>
      </c>
      <c r="I145" s="200" t="str">
        <f>IF($H$1="","Введите курс",Таблица620[[#This Row],[Оптовая цена KRW                   за 1шт]]/$H$1)</f>
        <v>Введите курс</v>
      </c>
      <c r="J145" s="318"/>
      <c r="K145" s="201">
        <f>Таблица620[[#This Row],[Заказ коробок ]]*Таблица620[[#This Row],[Кол-во шт в коробке]]</f>
        <v>0</v>
      </c>
      <c r="L145" s="202">
        <f>Таблица620[[#This Row],[Общее кол-во шт]]*Таблица620[[#This Row],[Оптовая цена KRW                   за 1шт]]</f>
        <v>0</v>
      </c>
      <c r="M145" s="203" t="str">
        <f>IFERROR(Таблица620[[#This Row],[Общее кол-во шт]]*Таблица620[[#This Row],[Оптовая цена USD            за 1шт]],"")</f>
        <v/>
      </c>
      <c r="N145" s="319"/>
    </row>
    <row r="146" spans="1:14" ht="22.5" customHeight="1">
      <c r="A146" s="329" t="s">
        <v>518</v>
      </c>
      <c r="B146" s="332" t="s">
        <v>519</v>
      </c>
      <c r="C146" s="333" t="s">
        <v>520</v>
      </c>
      <c r="D146" s="334" t="s">
        <v>26934</v>
      </c>
      <c r="E146" s="196">
        <v>4300</v>
      </c>
      <c r="F146" s="197">
        <v>0.7</v>
      </c>
      <c r="G146" s="316">
        <v>20</v>
      </c>
      <c r="H146" s="89">
        <f>Таблица620[[#This Row],[Розничная цена KRW]]*Таблица620[[#This Row],[Коэфициент стоимости]]</f>
        <v>3010</v>
      </c>
      <c r="I146" s="200" t="str">
        <f>IF($H$1="","Введите курс",Таблица620[[#This Row],[Оптовая цена KRW                   за 1шт]]/$H$1)</f>
        <v>Введите курс</v>
      </c>
      <c r="J146" s="318"/>
      <c r="K146" s="201">
        <f>Таблица620[[#This Row],[Заказ коробок ]]*Таблица620[[#This Row],[Кол-во шт в коробке]]</f>
        <v>0</v>
      </c>
      <c r="L146" s="202">
        <f>Таблица620[[#This Row],[Общее кол-во шт]]*Таблица620[[#This Row],[Оптовая цена KRW                   за 1шт]]</f>
        <v>0</v>
      </c>
      <c r="M146" s="203" t="str">
        <f>IFERROR(Таблица620[[#This Row],[Общее кол-во шт]]*Таблица620[[#This Row],[Оптовая цена USD            за 1шт]],"")</f>
        <v/>
      </c>
      <c r="N146" s="319"/>
    </row>
    <row r="147" spans="1:14" ht="22.5" customHeight="1">
      <c r="A147" s="329" t="s">
        <v>521</v>
      </c>
      <c r="B147" s="332" t="s">
        <v>522</v>
      </c>
      <c r="C147" s="333" t="s">
        <v>523</v>
      </c>
      <c r="D147" s="334" t="s">
        <v>26935</v>
      </c>
      <c r="E147" s="196">
        <v>7500</v>
      </c>
      <c r="F147" s="197">
        <v>0.7</v>
      </c>
      <c r="G147" s="316">
        <v>20</v>
      </c>
      <c r="H147" s="89">
        <f>Таблица620[[#This Row],[Розничная цена KRW]]*Таблица620[[#This Row],[Коэфициент стоимости]]</f>
        <v>5250</v>
      </c>
      <c r="I147" s="200" t="str">
        <f>IF($H$1="","Введите курс",Таблица620[[#This Row],[Оптовая цена KRW                   за 1шт]]/$H$1)</f>
        <v>Введите курс</v>
      </c>
      <c r="J147" s="318"/>
      <c r="K147" s="201">
        <f>Таблица620[[#This Row],[Заказ коробок ]]*Таблица620[[#This Row],[Кол-во шт в коробке]]</f>
        <v>0</v>
      </c>
      <c r="L147" s="202">
        <f>Таблица620[[#This Row],[Общее кол-во шт]]*Таблица620[[#This Row],[Оптовая цена KRW                   за 1шт]]</f>
        <v>0</v>
      </c>
      <c r="M147" s="203" t="str">
        <f>IFERROR(Таблица620[[#This Row],[Общее кол-во шт]]*Таблица620[[#This Row],[Оптовая цена USD            за 1шт]],"")</f>
        <v/>
      </c>
      <c r="N147" s="319"/>
    </row>
    <row r="148" spans="1:14" ht="22.5" customHeight="1">
      <c r="A148" s="329" t="s">
        <v>524</v>
      </c>
      <c r="B148" s="332" t="s">
        <v>525</v>
      </c>
      <c r="C148" s="333" t="s">
        <v>526</v>
      </c>
      <c r="D148" s="334" t="s">
        <v>26936</v>
      </c>
      <c r="E148" s="196">
        <v>1000</v>
      </c>
      <c r="F148" s="197">
        <v>0.54</v>
      </c>
      <c r="G148" s="316">
        <v>50</v>
      </c>
      <c r="H148" s="89">
        <f>Таблица620[[#This Row],[Розничная цена KRW]]*Таблица620[[#This Row],[Коэфициент стоимости]]</f>
        <v>540</v>
      </c>
      <c r="I148" s="200" t="str">
        <f>IF($H$1="","Введите курс",Таблица620[[#This Row],[Оптовая цена KRW                   за 1шт]]/$H$1)</f>
        <v>Введите курс</v>
      </c>
      <c r="J148" s="318"/>
      <c r="K148" s="201">
        <f>Таблица620[[#This Row],[Заказ коробок ]]*Таблица620[[#This Row],[Кол-во шт в коробке]]</f>
        <v>0</v>
      </c>
      <c r="L148" s="202">
        <f>Таблица620[[#This Row],[Общее кол-во шт]]*Таблица620[[#This Row],[Оптовая цена KRW                   за 1шт]]</f>
        <v>0</v>
      </c>
      <c r="M148" s="203" t="str">
        <f>IFERROR(Таблица620[[#This Row],[Общее кол-во шт]]*Таблица620[[#This Row],[Оптовая цена USD            за 1шт]],"")</f>
        <v/>
      </c>
      <c r="N148" s="319"/>
    </row>
    <row r="149" spans="1:14" ht="22.5" customHeight="1">
      <c r="A149" s="329" t="s">
        <v>527</v>
      </c>
      <c r="B149" s="332" t="s">
        <v>528</v>
      </c>
      <c r="C149" s="333" t="s">
        <v>529</v>
      </c>
      <c r="D149" s="334" t="s">
        <v>26937</v>
      </c>
      <c r="E149" s="196">
        <v>2000</v>
      </c>
      <c r="F149" s="197">
        <v>0.7</v>
      </c>
      <c r="G149" s="316">
        <v>50</v>
      </c>
      <c r="H149" s="89">
        <f>Таблица620[[#This Row],[Розничная цена KRW]]*Таблица620[[#This Row],[Коэфициент стоимости]]</f>
        <v>1400</v>
      </c>
      <c r="I149" s="200" t="str">
        <f>IF($H$1="","Введите курс",Таблица620[[#This Row],[Оптовая цена KRW                   за 1шт]]/$H$1)</f>
        <v>Введите курс</v>
      </c>
      <c r="J149" s="318"/>
      <c r="K149" s="201">
        <f>Таблица620[[#This Row],[Заказ коробок ]]*Таблица620[[#This Row],[Кол-во шт в коробке]]</f>
        <v>0</v>
      </c>
      <c r="L149" s="202">
        <f>Таблица620[[#This Row],[Общее кол-во шт]]*Таблица620[[#This Row],[Оптовая цена KRW                   за 1шт]]</f>
        <v>0</v>
      </c>
      <c r="M149" s="203" t="str">
        <f>IFERROR(Таблица620[[#This Row],[Общее кол-во шт]]*Таблица620[[#This Row],[Оптовая цена USD            за 1шт]],"")</f>
        <v/>
      </c>
      <c r="N149" s="319"/>
    </row>
    <row r="150" spans="1:14" ht="22.5" customHeight="1">
      <c r="A150" s="329" t="s">
        <v>530</v>
      </c>
      <c r="B150" s="332" t="s">
        <v>531</v>
      </c>
      <c r="C150" s="333" t="s">
        <v>532</v>
      </c>
      <c r="D150" s="334" t="s">
        <v>26938</v>
      </c>
      <c r="E150" s="196">
        <v>7500</v>
      </c>
      <c r="F150" s="197">
        <v>0.54</v>
      </c>
      <c r="G150" s="316">
        <v>6</v>
      </c>
      <c r="H150" s="89">
        <f>Таблица620[[#This Row],[Розничная цена KRW]]*Таблица620[[#This Row],[Коэфициент стоимости]]</f>
        <v>4050.0000000000005</v>
      </c>
      <c r="I150" s="200" t="str">
        <f>IF($H$1="","Введите курс",Таблица620[[#This Row],[Оптовая цена KRW                   за 1шт]]/$H$1)</f>
        <v>Введите курс</v>
      </c>
      <c r="J150" s="318"/>
      <c r="K150" s="201">
        <f>Таблица620[[#This Row],[Заказ коробок ]]*Таблица620[[#This Row],[Кол-во шт в коробке]]</f>
        <v>0</v>
      </c>
      <c r="L150" s="202">
        <f>Таблица620[[#This Row],[Общее кол-во шт]]*Таблица620[[#This Row],[Оптовая цена KRW                   за 1шт]]</f>
        <v>0</v>
      </c>
      <c r="M150" s="203" t="str">
        <f>IFERROR(Таблица620[[#This Row],[Общее кол-во шт]]*Таблица620[[#This Row],[Оптовая цена USD            за 1шт]],"")</f>
        <v/>
      </c>
      <c r="N150" s="319"/>
    </row>
    <row r="151" spans="1:14" ht="22.5" customHeight="1">
      <c r="A151" s="329" t="s">
        <v>533</v>
      </c>
      <c r="B151" s="332" t="s">
        <v>534</v>
      </c>
      <c r="C151" s="333" t="s">
        <v>535</v>
      </c>
      <c r="D151" s="334" t="s">
        <v>26939</v>
      </c>
      <c r="E151" s="196">
        <v>7500</v>
      </c>
      <c r="F151" s="197">
        <v>0.54</v>
      </c>
      <c r="G151" s="316">
        <v>6</v>
      </c>
      <c r="H151" s="89">
        <f>Таблица620[[#This Row],[Розничная цена KRW]]*Таблица620[[#This Row],[Коэфициент стоимости]]</f>
        <v>4050.0000000000005</v>
      </c>
      <c r="I151" s="200" t="str">
        <f>IF($H$1="","Введите курс",Таблица620[[#This Row],[Оптовая цена KRW                   за 1шт]]/$H$1)</f>
        <v>Введите курс</v>
      </c>
      <c r="J151" s="318"/>
      <c r="K151" s="201">
        <f>Таблица620[[#This Row],[Заказ коробок ]]*Таблица620[[#This Row],[Кол-во шт в коробке]]</f>
        <v>0</v>
      </c>
      <c r="L151" s="202">
        <f>Таблица620[[#This Row],[Общее кол-во шт]]*Таблица620[[#This Row],[Оптовая цена KRW                   за 1шт]]</f>
        <v>0</v>
      </c>
      <c r="M151" s="203" t="str">
        <f>IFERROR(Таблица620[[#This Row],[Общее кол-во шт]]*Таблица620[[#This Row],[Оптовая цена USD            за 1шт]],"")</f>
        <v/>
      </c>
      <c r="N151" s="319"/>
    </row>
    <row r="152" spans="1:14" ht="22.5" customHeight="1">
      <c r="A152" s="329" t="s">
        <v>536</v>
      </c>
      <c r="B152" s="332" t="s">
        <v>537</v>
      </c>
      <c r="C152" s="333" t="s">
        <v>538</v>
      </c>
      <c r="D152" s="334" t="s">
        <v>26940</v>
      </c>
      <c r="E152" s="196">
        <v>7500</v>
      </c>
      <c r="F152" s="197">
        <v>0.54</v>
      </c>
      <c r="G152" s="316">
        <v>6</v>
      </c>
      <c r="H152" s="89">
        <f>Таблица620[[#This Row],[Розничная цена KRW]]*Таблица620[[#This Row],[Коэфициент стоимости]]</f>
        <v>4050.0000000000005</v>
      </c>
      <c r="I152" s="200" t="str">
        <f>IF($H$1="","Введите курс",Таблица620[[#This Row],[Оптовая цена KRW                   за 1шт]]/$H$1)</f>
        <v>Введите курс</v>
      </c>
      <c r="J152" s="318"/>
      <c r="K152" s="201">
        <f>Таблица620[[#This Row],[Заказ коробок ]]*Таблица620[[#This Row],[Кол-во шт в коробке]]</f>
        <v>0</v>
      </c>
      <c r="L152" s="202">
        <f>Таблица620[[#This Row],[Общее кол-во шт]]*Таблица620[[#This Row],[Оптовая цена KRW                   за 1шт]]</f>
        <v>0</v>
      </c>
      <c r="M152" s="203" t="str">
        <f>IFERROR(Таблица620[[#This Row],[Общее кол-во шт]]*Таблица620[[#This Row],[Оптовая цена USD            за 1шт]],"")</f>
        <v/>
      </c>
      <c r="N152" s="319"/>
    </row>
    <row r="153" spans="1:14" ht="22.5" customHeight="1">
      <c r="A153" s="329" t="s">
        <v>539</v>
      </c>
      <c r="B153" s="332" t="s">
        <v>540</v>
      </c>
      <c r="C153" s="333" t="s">
        <v>541</v>
      </c>
      <c r="D153" s="334" t="s">
        <v>26941</v>
      </c>
      <c r="E153" s="196">
        <v>7500</v>
      </c>
      <c r="F153" s="197">
        <v>0.54</v>
      </c>
      <c r="G153" s="316">
        <v>6</v>
      </c>
      <c r="H153" s="89">
        <f>Таблица620[[#This Row],[Розничная цена KRW]]*Таблица620[[#This Row],[Коэфициент стоимости]]</f>
        <v>4050.0000000000005</v>
      </c>
      <c r="I153" s="200" t="str">
        <f>IF($H$1="","Введите курс",Таблица620[[#This Row],[Оптовая цена KRW                   за 1шт]]/$H$1)</f>
        <v>Введите курс</v>
      </c>
      <c r="J153" s="318"/>
      <c r="K153" s="201">
        <f>Таблица620[[#This Row],[Заказ коробок ]]*Таблица620[[#This Row],[Кол-во шт в коробке]]</f>
        <v>0</v>
      </c>
      <c r="L153" s="202">
        <f>Таблица620[[#This Row],[Общее кол-во шт]]*Таблица620[[#This Row],[Оптовая цена KRW                   за 1шт]]</f>
        <v>0</v>
      </c>
      <c r="M153" s="203" t="str">
        <f>IFERROR(Таблица620[[#This Row],[Общее кол-во шт]]*Таблица620[[#This Row],[Оптовая цена USD            за 1шт]],"")</f>
        <v/>
      </c>
      <c r="N153" s="319"/>
    </row>
    <row r="154" spans="1:14" ht="22.5" customHeight="1">
      <c r="A154" s="329" t="s">
        <v>542</v>
      </c>
      <c r="B154" s="332" t="s">
        <v>543</v>
      </c>
      <c r="C154" s="333" t="s">
        <v>544</v>
      </c>
      <c r="D154" s="334" t="s">
        <v>26942</v>
      </c>
      <c r="E154" s="196">
        <v>7500</v>
      </c>
      <c r="F154" s="197">
        <v>0.54</v>
      </c>
      <c r="G154" s="316">
        <v>6</v>
      </c>
      <c r="H154" s="89">
        <f>Таблица620[[#This Row],[Розничная цена KRW]]*Таблица620[[#This Row],[Коэфициент стоимости]]</f>
        <v>4050.0000000000005</v>
      </c>
      <c r="I154" s="200" t="str">
        <f>IF($H$1="","Введите курс",Таблица620[[#This Row],[Оптовая цена KRW                   за 1шт]]/$H$1)</f>
        <v>Введите курс</v>
      </c>
      <c r="J154" s="318"/>
      <c r="K154" s="201">
        <f>Таблица620[[#This Row],[Заказ коробок ]]*Таблица620[[#This Row],[Кол-во шт в коробке]]</f>
        <v>0</v>
      </c>
      <c r="L154" s="202">
        <f>Таблица620[[#This Row],[Общее кол-во шт]]*Таблица620[[#This Row],[Оптовая цена KRW                   за 1шт]]</f>
        <v>0</v>
      </c>
      <c r="M154" s="203" t="str">
        <f>IFERROR(Таблица620[[#This Row],[Общее кол-во шт]]*Таблица620[[#This Row],[Оптовая цена USD            за 1шт]],"")</f>
        <v/>
      </c>
      <c r="N154" s="319"/>
    </row>
    <row r="155" spans="1:14" ht="22.5" customHeight="1">
      <c r="A155" s="329" t="s">
        <v>545</v>
      </c>
      <c r="B155" s="332" t="s">
        <v>546</v>
      </c>
      <c r="C155" s="333" t="s">
        <v>547</v>
      </c>
      <c r="D155" s="334" t="s">
        <v>26943</v>
      </c>
      <c r="E155" s="196">
        <v>7500</v>
      </c>
      <c r="F155" s="197">
        <v>0.54</v>
      </c>
      <c r="G155" s="316">
        <v>6</v>
      </c>
      <c r="H155" s="89">
        <f>Таблица620[[#This Row],[Розничная цена KRW]]*Таблица620[[#This Row],[Коэфициент стоимости]]</f>
        <v>4050.0000000000005</v>
      </c>
      <c r="I155" s="200" t="str">
        <f>IF($H$1="","Введите курс",Таблица620[[#This Row],[Оптовая цена KRW                   за 1шт]]/$H$1)</f>
        <v>Введите курс</v>
      </c>
      <c r="J155" s="318"/>
      <c r="K155" s="201">
        <f>Таблица620[[#This Row],[Заказ коробок ]]*Таблица620[[#This Row],[Кол-во шт в коробке]]</f>
        <v>0</v>
      </c>
      <c r="L155" s="202">
        <f>Таблица620[[#This Row],[Общее кол-во шт]]*Таблица620[[#This Row],[Оптовая цена KRW                   за 1шт]]</f>
        <v>0</v>
      </c>
      <c r="M155" s="203" t="str">
        <f>IFERROR(Таблица620[[#This Row],[Общее кол-во шт]]*Таблица620[[#This Row],[Оптовая цена USD            за 1шт]],"")</f>
        <v/>
      </c>
      <c r="N155" s="319"/>
    </row>
    <row r="156" spans="1:14" ht="22.5" customHeight="1">
      <c r="A156" s="329" t="s">
        <v>548</v>
      </c>
      <c r="B156" s="332" t="s">
        <v>549</v>
      </c>
      <c r="C156" s="333" t="s">
        <v>550</v>
      </c>
      <c r="D156" s="334" t="s">
        <v>26944</v>
      </c>
      <c r="E156" s="196">
        <v>1000</v>
      </c>
      <c r="F156" s="197">
        <v>0.54</v>
      </c>
      <c r="G156" s="316">
        <v>50</v>
      </c>
      <c r="H156" s="89">
        <f>Таблица620[[#This Row],[Розничная цена KRW]]*Таблица620[[#This Row],[Коэфициент стоимости]]</f>
        <v>540</v>
      </c>
      <c r="I156" s="200" t="str">
        <f>IF($H$1="","Введите курс",Таблица620[[#This Row],[Оптовая цена KRW                   за 1шт]]/$H$1)</f>
        <v>Введите курс</v>
      </c>
      <c r="J156" s="318"/>
      <c r="K156" s="201">
        <f>Таблица620[[#This Row],[Заказ коробок ]]*Таблица620[[#This Row],[Кол-во шт в коробке]]</f>
        <v>0</v>
      </c>
      <c r="L156" s="202">
        <f>Таблица620[[#This Row],[Общее кол-во шт]]*Таблица620[[#This Row],[Оптовая цена KRW                   за 1шт]]</f>
        <v>0</v>
      </c>
      <c r="M156" s="203" t="str">
        <f>IFERROR(Таблица620[[#This Row],[Общее кол-во шт]]*Таблица620[[#This Row],[Оптовая цена USD            за 1шт]],"")</f>
        <v/>
      </c>
      <c r="N156" s="319"/>
    </row>
    <row r="157" spans="1:14" ht="22.5" customHeight="1">
      <c r="A157" s="329" t="s">
        <v>551</v>
      </c>
      <c r="B157" s="332" t="s">
        <v>552</v>
      </c>
      <c r="C157" s="333" t="s">
        <v>553</v>
      </c>
      <c r="D157" s="334" t="s">
        <v>26945</v>
      </c>
      <c r="E157" s="196">
        <v>2000</v>
      </c>
      <c r="F157" s="197">
        <v>0.7</v>
      </c>
      <c r="G157" s="316">
        <v>50</v>
      </c>
      <c r="H157" s="89">
        <f>Таблица620[[#This Row],[Розничная цена KRW]]*Таблица620[[#This Row],[Коэфициент стоимости]]</f>
        <v>1400</v>
      </c>
      <c r="I157" s="200" t="str">
        <f>IF($H$1="","Введите курс",Таблица620[[#This Row],[Оптовая цена KRW                   за 1шт]]/$H$1)</f>
        <v>Введите курс</v>
      </c>
      <c r="J157" s="318"/>
      <c r="K157" s="201">
        <f>Таблица620[[#This Row],[Заказ коробок ]]*Таблица620[[#This Row],[Кол-во шт в коробке]]</f>
        <v>0</v>
      </c>
      <c r="L157" s="202">
        <f>Таблица620[[#This Row],[Общее кол-во шт]]*Таблица620[[#This Row],[Оптовая цена KRW                   за 1шт]]</f>
        <v>0</v>
      </c>
      <c r="M157" s="203" t="str">
        <f>IFERROR(Таблица620[[#This Row],[Общее кол-во шт]]*Таблица620[[#This Row],[Оптовая цена USD            за 1шт]],"")</f>
        <v/>
      </c>
      <c r="N157" s="319"/>
    </row>
    <row r="158" spans="1:14" ht="22.5" customHeight="1">
      <c r="A158" s="329" t="s">
        <v>554</v>
      </c>
      <c r="B158" s="332" t="s">
        <v>555</v>
      </c>
      <c r="C158" s="333" t="s">
        <v>556</v>
      </c>
      <c r="D158" s="334" t="s">
        <v>26946</v>
      </c>
      <c r="E158" s="196">
        <v>1200</v>
      </c>
      <c r="F158" s="197">
        <v>0.49</v>
      </c>
      <c r="G158" s="316">
        <v>50</v>
      </c>
      <c r="H158" s="89">
        <f>Таблица620[[#This Row],[Розничная цена KRW]]*Таблица620[[#This Row],[Коэфициент стоимости]]</f>
        <v>588</v>
      </c>
      <c r="I158" s="200" t="str">
        <f>IF($H$1="","Введите курс",Таблица620[[#This Row],[Оптовая цена KRW                   за 1шт]]/$H$1)</f>
        <v>Введите курс</v>
      </c>
      <c r="J158" s="318"/>
      <c r="K158" s="201">
        <f>Таблица620[[#This Row],[Заказ коробок ]]*Таблица620[[#This Row],[Кол-во шт в коробке]]</f>
        <v>0</v>
      </c>
      <c r="L158" s="202">
        <f>Таблица620[[#This Row],[Общее кол-во шт]]*Таблица620[[#This Row],[Оптовая цена KRW                   за 1шт]]</f>
        <v>0</v>
      </c>
      <c r="M158" s="203" t="str">
        <f>IFERROR(Таблица620[[#This Row],[Общее кол-во шт]]*Таблица620[[#This Row],[Оптовая цена USD            за 1шт]],"")</f>
        <v/>
      </c>
      <c r="N158" s="319"/>
    </row>
    <row r="159" spans="1:14" ht="22.5" customHeight="1">
      <c r="A159" s="329" t="s">
        <v>557</v>
      </c>
      <c r="B159" s="332" t="s">
        <v>558</v>
      </c>
      <c r="C159" s="333" t="s">
        <v>559</v>
      </c>
      <c r="D159" s="334" t="s">
        <v>26947</v>
      </c>
      <c r="E159" s="196">
        <v>1000</v>
      </c>
      <c r="F159" s="197">
        <v>0.7</v>
      </c>
      <c r="G159" s="316">
        <v>50</v>
      </c>
      <c r="H159" s="89">
        <f>Таблица620[[#This Row],[Розничная цена KRW]]*Таблица620[[#This Row],[Коэфициент стоимости]]</f>
        <v>700</v>
      </c>
      <c r="I159" s="200" t="str">
        <f>IF($H$1="","Введите курс",Таблица620[[#This Row],[Оптовая цена KRW                   за 1шт]]/$H$1)</f>
        <v>Введите курс</v>
      </c>
      <c r="J159" s="318"/>
      <c r="K159" s="201">
        <f>Таблица620[[#This Row],[Заказ коробок ]]*Таблица620[[#This Row],[Кол-во шт в коробке]]</f>
        <v>0</v>
      </c>
      <c r="L159" s="202">
        <f>Таблица620[[#This Row],[Общее кол-во шт]]*Таблица620[[#This Row],[Оптовая цена KRW                   за 1шт]]</f>
        <v>0</v>
      </c>
      <c r="M159" s="203" t="str">
        <f>IFERROR(Таблица620[[#This Row],[Общее кол-во шт]]*Таблица620[[#This Row],[Оптовая цена USD            за 1шт]],"")</f>
        <v/>
      </c>
      <c r="N159" s="319"/>
    </row>
    <row r="160" spans="1:14" ht="22.5" customHeight="1">
      <c r="A160" s="329" t="s">
        <v>560</v>
      </c>
      <c r="B160" s="332" t="s">
        <v>561</v>
      </c>
      <c r="C160" s="333" t="s">
        <v>562</v>
      </c>
      <c r="D160" s="334" t="s">
        <v>26948</v>
      </c>
      <c r="E160" s="196">
        <v>1000</v>
      </c>
      <c r="F160" s="197">
        <v>0.7</v>
      </c>
      <c r="G160" s="316">
        <v>50</v>
      </c>
      <c r="H160" s="89">
        <f>Таблица620[[#This Row],[Розничная цена KRW]]*Таблица620[[#This Row],[Коэфициент стоимости]]</f>
        <v>700</v>
      </c>
      <c r="I160" s="200" t="str">
        <f>IF($H$1="","Введите курс",Таблица620[[#This Row],[Оптовая цена KRW                   за 1шт]]/$H$1)</f>
        <v>Введите курс</v>
      </c>
      <c r="J160" s="318"/>
      <c r="K160" s="201">
        <f>Таблица620[[#This Row],[Заказ коробок ]]*Таблица620[[#This Row],[Кол-во шт в коробке]]</f>
        <v>0</v>
      </c>
      <c r="L160" s="202">
        <f>Таблица620[[#This Row],[Общее кол-во шт]]*Таблица620[[#This Row],[Оптовая цена KRW                   за 1шт]]</f>
        <v>0</v>
      </c>
      <c r="M160" s="203" t="str">
        <f>IFERROR(Таблица620[[#This Row],[Общее кол-во шт]]*Таблица620[[#This Row],[Оптовая цена USD            за 1шт]],"")</f>
        <v/>
      </c>
      <c r="N160" s="319"/>
    </row>
    <row r="161" spans="1:14" ht="22.5" customHeight="1">
      <c r="A161" s="329" t="s">
        <v>563</v>
      </c>
      <c r="B161" s="332" t="s">
        <v>564</v>
      </c>
      <c r="C161" s="333" t="s">
        <v>565</v>
      </c>
      <c r="D161" s="334" t="s">
        <v>26949</v>
      </c>
      <c r="E161" s="196">
        <v>1000</v>
      </c>
      <c r="F161" s="197">
        <v>0.49</v>
      </c>
      <c r="G161" s="316">
        <v>50</v>
      </c>
      <c r="H161" s="89">
        <f>Таблица620[[#This Row],[Розничная цена KRW]]*Таблица620[[#This Row],[Коэфициент стоимости]]</f>
        <v>490</v>
      </c>
      <c r="I161" s="200" t="str">
        <f>IF($H$1="","Введите курс",Таблица620[[#This Row],[Оптовая цена KRW                   за 1шт]]/$H$1)</f>
        <v>Введите курс</v>
      </c>
      <c r="J161" s="318"/>
      <c r="K161" s="201">
        <f>Таблица620[[#This Row],[Заказ коробок ]]*Таблица620[[#This Row],[Кол-во шт в коробке]]</f>
        <v>0</v>
      </c>
      <c r="L161" s="202">
        <f>Таблица620[[#This Row],[Общее кол-во шт]]*Таблица620[[#This Row],[Оптовая цена KRW                   за 1шт]]</f>
        <v>0</v>
      </c>
      <c r="M161" s="203" t="str">
        <f>IFERROR(Таблица620[[#This Row],[Общее кол-во шт]]*Таблица620[[#This Row],[Оптовая цена USD            за 1шт]],"")</f>
        <v/>
      </c>
      <c r="N161" s="319"/>
    </row>
    <row r="162" spans="1:14" ht="22.5" customHeight="1">
      <c r="A162" s="329" t="s">
        <v>566</v>
      </c>
      <c r="B162" s="332" t="s">
        <v>567</v>
      </c>
      <c r="C162" s="333" t="s">
        <v>568</v>
      </c>
      <c r="D162" s="334" t="s">
        <v>26950</v>
      </c>
      <c r="E162" s="196">
        <v>1000</v>
      </c>
      <c r="F162" s="197">
        <v>0.49</v>
      </c>
      <c r="G162" s="316">
        <v>50</v>
      </c>
      <c r="H162" s="89">
        <f>Таблица620[[#This Row],[Розничная цена KRW]]*Таблица620[[#This Row],[Коэфициент стоимости]]</f>
        <v>490</v>
      </c>
      <c r="I162" s="200" t="str">
        <f>IF($H$1="","Введите курс",Таблица620[[#This Row],[Оптовая цена KRW                   за 1шт]]/$H$1)</f>
        <v>Введите курс</v>
      </c>
      <c r="J162" s="318"/>
      <c r="K162" s="201">
        <f>Таблица620[[#This Row],[Заказ коробок ]]*Таблица620[[#This Row],[Кол-во шт в коробке]]</f>
        <v>0</v>
      </c>
      <c r="L162" s="202">
        <f>Таблица620[[#This Row],[Общее кол-во шт]]*Таблица620[[#This Row],[Оптовая цена KRW                   за 1шт]]</f>
        <v>0</v>
      </c>
      <c r="M162" s="203" t="str">
        <f>IFERROR(Таблица620[[#This Row],[Общее кол-во шт]]*Таблица620[[#This Row],[Оптовая цена USD            за 1шт]],"")</f>
        <v/>
      </c>
      <c r="N162" s="319"/>
    </row>
    <row r="163" spans="1:14" ht="22.5" customHeight="1">
      <c r="A163" s="329" t="s">
        <v>569</v>
      </c>
      <c r="B163" s="332" t="s">
        <v>570</v>
      </c>
      <c r="C163" s="333" t="s">
        <v>571</v>
      </c>
      <c r="D163" s="334" t="s">
        <v>26951</v>
      </c>
      <c r="E163" s="196">
        <v>1000</v>
      </c>
      <c r="F163" s="197">
        <v>0.49</v>
      </c>
      <c r="G163" s="316">
        <v>50</v>
      </c>
      <c r="H163" s="89">
        <f>Таблица620[[#This Row],[Розничная цена KRW]]*Таблица620[[#This Row],[Коэфициент стоимости]]</f>
        <v>490</v>
      </c>
      <c r="I163" s="200" t="str">
        <f>IF($H$1="","Введите курс",Таблица620[[#This Row],[Оптовая цена KRW                   за 1шт]]/$H$1)</f>
        <v>Введите курс</v>
      </c>
      <c r="J163" s="318"/>
      <c r="K163" s="201">
        <f>Таблица620[[#This Row],[Заказ коробок ]]*Таблица620[[#This Row],[Кол-во шт в коробке]]</f>
        <v>0</v>
      </c>
      <c r="L163" s="202">
        <f>Таблица620[[#This Row],[Общее кол-во шт]]*Таблица620[[#This Row],[Оптовая цена KRW                   за 1шт]]</f>
        <v>0</v>
      </c>
      <c r="M163" s="203" t="str">
        <f>IFERROR(Таблица620[[#This Row],[Общее кол-во шт]]*Таблица620[[#This Row],[Оптовая цена USD            за 1шт]],"")</f>
        <v/>
      </c>
      <c r="N163" s="319"/>
    </row>
    <row r="164" spans="1:14" ht="22.5" customHeight="1">
      <c r="A164" s="329" t="s">
        <v>572</v>
      </c>
      <c r="B164" s="332" t="s">
        <v>573</v>
      </c>
      <c r="C164" s="333" t="s">
        <v>574</v>
      </c>
      <c r="D164" s="334" t="s">
        <v>26952</v>
      </c>
      <c r="E164" s="196">
        <v>1000</v>
      </c>
      <c r="F164" s="197">
        <v>0.49</v>
      </c>
      <c r="G164" s="316">
        <v>50</v>
      </c>
      <c r="H164" s="89">
        <f>Таблица620[[#This Row],[Розничная цена KRW]]*Таблица620[[#This Row],[Коэфициент стоимости]]</f>
        <v>490</v>
      </c>
      <c r="I164" s="200" t="str">
        <f>IF($H$1="","Введите курс",Таблица620[[#This Row],[Оптовая цена KRW                   за 1шт]]/$H$1)</f>
        <v>Введите курс</v>
      </c>
      <c r="J164" s="318"/>
      <c r="K164" s="201">
        <f>Таблица620[[#This Row],[Заказ коробок ]]*Таблица620[[#This Row],[Кол-во шт в коробке]]</f>
        <v>0</v>
      </c>
      <c r="L164" s="202">
        <f>Таблица620[[#This Row],[Общее кол-во шт]]*Таблица620[[#This Row],[Оптовая цена KRW                   за 1шт]]</f>
        <v>0</v>
      </c>
      <c r="M164" s="203" t="str">
        <f>IFERROR(Таблица620[[#This Row],[Общее кол-во шт]]*Таблица620[[#This Row],[Оптовая цена USD            за 1шт]],"")</f>
        <v/>
      </c>
      <c r="N164" s="319"/>
    </row>
    <row r="165" spans="1:14" ht="22.5" customHeight="1">
      <c r="A165" s="329" t="s">
        <v>575</v>
      </c>
      <c r="B165" s="332" t="s">
        <v>576</v>
      </c>
      <c r="C165" s="333" t="s">
        <v>577</v>
      </c>
      <c r="D165" s="334" t="s">
        <v>26953</v>
      </c>
      <c r="E165" s="196">
        <v>1000</v>
      </c>
      <c r="F165" s="197">
        <v>0.49</v>
      </c>
      <c r="G165" s="316">
        <v>50</v>
      </c>
      <c r="H165" s="89">
        <f>Таблица620[[#This Row],[Розничная цена KRW]]*Таблица620[[#This Row],[Коэфициент стоимости]]</f>
        <v>490</v>
      </c>
      <c r="I165" s="200" t="str">
        <f>IF($H$1="","Введите курс",Таблица620[[#This Row],[Оптовая цена KRW                   за 1шт]]/$H$1)</f>
        <v>Введите курс</v>
      </c>
      <c r="J165" s="318"/>
      <c r="K165" s="201">
        <f>Таблица620[[#This Row],[Заказ коробок ]]*Таблица620[[#This Row],[Кол-во шт в коробке]]</f>
        <v>0</v>
      </c>
      <c r="L165" s="202">
        <f>Таблица620[[#This Row],[Общее кол-во шт]]*Таблица620[[#This Row],[Оптовая цена KRW                   за 1шт]]</f>
        <v>0</v>
      </c>
      <c r="M165" s="203" t="str">
        <f>IFERROR(Таблица620[[#This Row],[Общее кол-во шт]]*Таблица620[[#This Row],[Оптовая цена USD            за 1шт]],"")</f>
        <v/>
      </c>
      <c r="N165" s="319"/>
    </row>
    <row r="166" spans="1:14" ht="22.5" customHeight="1">
      <c r="A166" s="329" t="s">
        <v>578</v>
      </c>
      <c r="B166" s="332" t="s">
        <v>579</v>
      </c>
      <c r="C166" s="333" t="s">
        <v>580</v>
      </c>
      <c r="D166" s="334" t="s">
        <v>26954</v>
      </c>
      <c r="E166" s="196">
        <v>1000</v>
      </c>
      <c r="F166" s="197">
        <v>0.49</v>
      </c>
      <c r="G166" s="316">
        <v>50</v>
      </c>
      <c r="H166" s="89">
        <f>Таблица620[[#This Row],[Розничная цена KRW]]*Таблица620[[#This Row],[Коэфициент стоимости]]</f>
        <v>490</v>
      </c>
      <c r="I166" s="200" t="str">
        <f>IF($H$1="","Введите курс",Таблица620[[#This Row],[Оптовая цена KRW                   за 1шт]]/$H$1)</f>
        <v>Введите курс</v>
      </c>
      <c r="J166" s="318"/>
      <c r="K166" s="201">
        <f>Таблица620[[#This Row],[Заказ коробок ]]*Таблица620[[#This Row],[Кол-во шт в коробке]]</f>
        <v>0</v>
      </c>
      <c r="L166" s="202">
        <f>Таблица620[[#This Row],[Общее кол-во шт]]*Таблица620[[#This Row],[Оптовая цена KRW                   за 1шт]]</f>
        <v>0</v>
      </c>
      <c r="M166" s="203" t="str">
        <f>IFERROR(Таблица620[[#This Row],[Общее кол-во шт]]*Таблица620[[#This Row],[Оптовая цена USD            за 1шт]],"")</f>
        <v/>
      </c>
      <c r="N166" s="319"/>
    </row>
    <row r="167" spans="1:14" ht="22.5" customHeight="1">
      <c r="A167" s="329" t="s">
        <v>581</v>
      </c>
      <c r="B167" s="332" t="s">
        <v>582</v>
      </c>
      <c r="C167" s="333" t="s">
        <v>583</v>
      </c>
      <c r="D167" s="334" t="s">
        <v>26955</v>
      </c>
      <c r="E167" s="196">
        <v>3300</v>
      </c>
      <c r="F167" s="197">
        <v>0.7</v>
      </c>
      <c r="G167" s="316">
        <v>50</v>
      </c>
      <c r="H167" s="89">
        <f>Таблица620[[#This Row],[Розничная цена KRW]]*Таблица620[[#This Row],[Коэфициент стоимости]]</f>
        <v>2310</v>
      </c>
      <c r="I167" s="200" t="str">
        <f>IF($H$1="","Введите курс",Таблица620[[#This Row],[Оптовая цена KRW                   за 1шт]]/$H$1)</f>
        <v>Введите курс</v>
      </c>
      <c r="J167" s="318"/>
      <c r="K167" s="201">
        <f>Таблица620[[#This Row],[Заказ коробок ]]*Таблица620[[#This Row],[Кол-во шт в коробке]]</f>
        <v>0</v>
      </c>
      <c r="L167" s="202">
        <f>Таблица620[[#This Row],[Общее кол-во шт]]*Таблица620[[#This Row],[Оптовая цена KRW                   за 1шт]]</f>
        <v>0</v>
      </c>
      <c r="M167" s="203" t="str">
        <f>IFERROR(Таблица620[[#This Row],[Общее кол-во шт]]*Таблица620[[#This Row],[Оптовая цена USD            за 1шт]],"")</f>
        <v/>
      </c>
      <c r="N167" s="319"/>
    </row>
    <row r="168" spans="1:14" ht="22.5" customHeight="1">
      <c r="A168" s="329" t="s">
        <v>584</v>
      </c>
      <c r="B168" s="332" t="s">
        <v>585</v>
      </c>
      <c r="C168" s="333" t="s">
        <v>586</v>
      </c>
      <c r="D168" s="334" t="s">
        <v>587</v>
      </c>
      <c r="E168" s="196">
        <v>5500</v>
      </c>
      <c r="F168" s="197">
        <v>0.49</v>
      </c>
      <c r="G168" s="316">
        <v>20</v>
      </c>
      <c r="H168" s="89">
        <f>Таблица620[[#This Row],[Розничная цена KRW]]*Таблица620[[#This Row],[Коэфициент стоимости]]</f>
        <v>2695</v>
      </c>
      <c r="I168" s="200" t="str">
        <f>IF($H$1="","Введите курс",Таблица620[[#This Row],[Оптовая цена KRW                   за 1шт]]/$H$1)</f>
        <v>Введите курс</v>
      </c>
      <c r="J168" s="318"/>
      <c r="K168" s="201">
        <f>Таблица620[[#This Row],[Заказ коробок ]]*Таблица620[[#This Row],[Кол-во шт в коробке]]</f>
        <v>0</v>
      </c>
      <c r="L168" s="202">
        <f>Таблица620[[#This Row],[Общее кол-во шт]]*Таблица620[[#This Row],[Оптовая цена KRW                   за 1шт]]</f>
        <v>0</v>
      </c>
      <c r="M168" s="203" t="str">
        <f>IFERROR(Таблица620[[#This Row],[Общее кол-во шт]]*Таблица620[[#This Row],[Оптовая цена USD            за 1шт]],"")</f>
        <v/>
      </c>
      <c r="N168" s="319"/>
    </row>
    <row r="169" spans="1:14" ht="22.5" customHeight="1">
      <c r="A169" s="329" t="s">
        <v>588</v>
      </c>
      <c r="B169" s="332" t="s">
        <v>589</v>
      </c>
      <c r="C169" s="333" t="s">
        <v>590</v>
      </c>
      <c r="D169" s="334" t="s">
        <v>26956</v>
      </c>
      <c r="E169" s="196">
        <v>12000</v>
      </c>
      <c r="F169" s="197">
        <v>0.54</v>
      </c>
      <c r="G169" s="316">
        <v>6</v>
      </c>
      <c r="H169" s="89">
        <f>Таблица620[[#This Row],[Розничная цена KRW]]*Таблица620[[#This Row],[Коэфициент стоимости]]</f>
        <v>6480</v>
      </c>
      <c r="I169" s="200" t="str">
        <f>IF($H$1="","Введите курс",Таблица620[[#This Row],[Оптовая цена KRW                   за 1шт]]/$H$1)</f>
        <v>Введите курс</v>
      </c>
      <c r="J169" s="318"/>
      <c r="K169" s="201">
        <f>Таблица620[[#This Row],[Заказ коробок ]]*Таблица620[[#This Row],[Кол-во шт в коробке]]</f>
        <v>0</v>
      </c>
      <c r="L169" s="202">
        <f>Таблица620[[#This Row],[Общее кол-во шт]]*Таблица620[[#This Row],[Оптовая цена KRW                   за 1шт]]</f>
        <v>0</v>
      </c>
      <c r="M169" s="203" t="str">
        <f>IFERROR(Таблица620[[#This Row],[Общее кол-во шт]]*Таблица620[[#This Row],[Оптовая цена USD            за 1шт]],"")</f>
        <v/>
      </c>
      <c r="N169" s="319"/>
    </row>
    <row r="170" spans="1:14" ht="22.5" customHeight="1">
      <c r="A170" s="329" t="s">
        <v>591</v>
      </c>
      <c r="B170" s="332" t="s">
        <v>592</v>
      </c>
      <c r="C170" s="333" t="s">
        <v>593</v>
      </c>
      <c r="D170" s="334" t="s">
        <v>26957</v>
      </c>
      <c r="E170" s="196">
        <v>7500</v>
      </c>
      <c r="F170" s="197">
        <v>0.54</v>
      </c>
      <c r="G170" s="316">
        <v>6</v>
      </c>
      <c r="H170" s="89">
        <f>Таблица620[[#This Row],[Розничная цена KRW]]*Таблица620[[#This Row],[Коэфициент стоимости]]</f>
        <v>4050.0000000000005</v>
      </c>
      <c r="I170" s="200" t="str">
        <f>IF($H$1="","Введите курс",Таблица620[[#This Row],[Оптовая цена KRW                   за 1шт]]/$H$1)</f>
        <v>Введите курс</v>
      </c>
      <c r="J170" s="318"/>
      <c r="K170" s="201">
        <f>Таблица620[[#This Row],[Заказ коробок ]]*Таблица620[[#This Row],[Кол-во шт в коробке]]</f>
        <v>0</v>
      </c>
      <c r="L170" s="202">
        <f>Таблица620[[#This Row],[Общее кол-во шт]]*Таблица620[[#This Row],[Оптовая цена KRW                   за 1шт]]</f>
        <v>0</v>
      </c>
      <c r="M170" s="203" t="str">
        <f>IFERROR(Таблица620[[#This Row],[Общее кол-во шт]]*Таблица620[[#This Row],[Оптовая цена USD            за 1шт]],"")</f>
        <v/>
      </c>
      <c r="N170" s="319"/>
    </row>
    <row r="171" spans="1:14" ht="22.5" customHeight="1">
      <c r="A171" s="329" t="s">
        <v>594</v>
      </c>
      <c r="B171" s="332" t="s">
        <v>595</v>
      </c>
      <c r="C171" s="333" t="s">
        <v>596</v>
      </c>
      <c r="D171" s="334" t="s">
        <v>26958</v>
      </c>
      <c r="E171" s="196">
        <v>7500</v>
      </c>
      <c r="F171" s="197">
        <v>0.54</v>
      </c>
      <c r="G171" s="316">
        <v>6</v>
      </c>
      <c r="H171" s="89">
        <f>Таблица620[[#This Row],[Розничная цена KRW]]*Таблица620[[#This Row],[Коэфициент стоимости]]</f>
        <v>4050.0000000000005</v>
      </c>
      <c r="I171" s="200" t="str">
        <f>IF($H$1="","Введите курс",Таблица620[[#This Row],[Оптовая цена KRW                   за 1шт]]/$H$1)</f>
        <v>Введите курс</v>
      </c>
      <c r="J171" s="318"/>
      <c r="K171" s="201">
        <f>Таблица620[[#This Row],[Заказ коробок ]]*Таблица620[[#This Row],[Кол-во шт в коробке]]</f>
        <v>0</v>
      </c>
      <c r="L171" s="202">
        <f>Таблица620[[#This Row],[Общее кол-во шт]]*Таблица620[[#This Row],[Оптовая цена KRW                   за 1шт]]</f>
        <v>0</v>
      </c>
      <c r="M171" s="203" t="str">
        <f>IFERROR(Таблица620[[#This Row],[Общее кол-во шт]]*Таблица620[[#This Row],[Оптовая цена USD            за 1шт]],"")</f>
        <v/>
      </c>
      <c r="N171" s="319"/>
    </row>
    <row r="172" spans="1:14" ht="22.5" customHeight="1">
      <c r="A172" s="329" t="s">
        <v>597</v>
      </c>
      <c r="B172" s="332" t="s">
        <v>598</v>
      </c>
      <c r="C172" s="333" t="s">
        <v>599</v>
      </c>
      <c r="D172" s="334" t="s">
        <v>26959</v>
      </c>
      <c r="E172" s="196">
        <v>2000</v>
      </c>
      <c r="F172" s="197">
        <v>0.54</v>
      </c>
      <c r="G172" s="316">
        <v>6</v>
      </c>
      <c r="H172" s="89">
        <f>Таблица620[[#This Row],[Розничная цена KRW]]*Таблица620[[#This Row],[Коэфициент стоимости]]</f>
        <v>1080</v>
      </c>
      <c r="I172" s="200" t="str">
        <f>IF($H$1="","Введите курс",Таблица620[[#This Row],[Оптовая цена KRW                   за 1шт]]/$H$1)</f>
        <v>Введите курс</v>
      </c>
      <c r="J172" s="318"/>
      <c r="K172" s="201">
        <f>Таблица620[[#This Row],[Заказ коробок ]]*Таблица620[[#This Row],[Кол-во шт в коробке]]</f>
        <v>0</v>
      </c>
      <c r="L172" s="202">
        <f>Таблица620[[#This Row],[Общее кол-во шт]]*Таблица620[[#This Row],[Оптовая цена KRW                   за 1шт]]</f>
        <v>0</v>
      </c>
      <c r="M172" s="203" t="str">
        <f>IFERROR(Таблица620[[#This Row],[Общее кол-во шт]]*Таблица620[[#This Row],[Оптовая цена USD            за 1шт]],"")</f>
        <v/>
      </c>
      <c r="N172" s="319"/>
    </row>
    <row r="173" spans="1:14" ht="22.5" customHeight="1">
      <c r="A173" s="329" t="s">
        <v>600</v>
      </c>
      <c r="B173" s="332" t="s">
        <v>601</v>
      </c>
      <c r="C173" s="333" t="s">
        <v>602</v>
      </c>
      <c r="D173" s="334" t="s">
        <v>26960</v>
      </c>
      <c r="E173" s="196">
        <v>7000</v>
      </c>
      <c r="F173" s="197">
        <v>0.49</v>
      </c>
      <c r="G173" s="316">
        <v>8</v>
      </c>
      <c r="H173" s="89">
        <f>Таблица620[[#This Row],[Розничная цена KRW]]*Таблица620[[#This Row],[Коэфициент стоимости]]</f>
        <v>3430</v>
      </c>
      <c r="I173" s="200" t="str">
        <f>IF($H$1="","Введите курс",Таблица620[[#This Row],[Оптовая цена KRW                   за 1шт]]/$H$1)</f>
        <v>Введите курс</v>
      </c>
      <c r="J173" s="318"/>
      <c r="K173" s="201">
        <f>Таблица620[[#This Row],[Заказ коробок ]]*Таблица620[[#This Row],[Кол-во шт в коробке]]</f>
        <v>0</v>
      </c>
      <c r="L173" s="202">
        <f>Таблица620[[#This Row],[Общее кол-во шт]]*Таблица620[[#This Row],[Оптовая цена KRW                   за 1шт]]</f>
        <v>0</v>
      </c>
      <c r="M173" s="203" t="str">
        <f>IFERROR(Таблица620[[#This Row],[Общее кол-во шт]]*Таблица620[[#This Row],[Оптовая цена USD            за 1шт]],"")</f>
        <v/>
      </c>
      <c r="N173" s="319"/>
    </row>
    <row r="174" spans="1:14" ht="22.5" customHeight="1">
      <c r="A174" s="329" t="s">
        <v>603</v>
      </c>
      <c r="B174" s="332" t="s">
        <v>604</v>
      </c>
      <c r="C174" s="333" t="s">
        <v>605</v>
      </c>
      <c r="D174" s="334" t="s">
        <v>26961</v>
      </c>
      <c r="E174" s="196">
        <v>1000</v>
      </c>
      <c r="F174" s="197">
        <v>0.49</v>
      </c>
      <c r="G174" s="316">
        <v>50</v>
      </c>
      <c r="H174" s="89">
        <f>Таблица620[[#This Row],[Розничная цена KRW]]*Таблица620[[#This Row],[Коэфициент стоимости]]</f>
        <v>490</v>
      </c>
      <c r="I174" s="200" t="str">
        <f>IF($H$1="","Введите курс",Таблица620[[#This Row],[Оптовая цена KRW                   за 1шт]]/$H$1)</f>
        <v>Введите курс</v>
      </c>
      <c r="J174" s="318"/>
      <c r="K174" s="201">
        <f>Таблица620[[#This Row],[Заказ коробок ]]*Таблица620[[#This Row],[Кол-во шт в коробке]]</f>
        <v>0</v>
      </c>
      <c r="L174" s="202">
        <f>Таблица620[[#This Row],[Общее кол-во шт]]*Таблица620[[#This Row],[Оптовая цена KRW                   за 1шт]]</f>
        <v>0</v>
      </c>
      <c r="M174" s="203" t="str">
        <f>IFERROR(Таблица620[[#This Row],[Общее кол-во шт]]*Таблица620[[#This Row],[Оптовая цена USD            за 1шт]],"")</f>
        <v/>
      </c>
      <c r="N174" s="319"/>
    </row>
    <row r="175" spans="1:14" ht="22.5" customHeight="1">
      <c r="A175" s="329" t="s">
        <v>606</v>
      </c>
      <c r="B175" s="332" t="s">
        <v>607</v>
      </c>
      <c r="C175" s="333" t="s">
        <v>608</v>
      </c>
      <c r="D175" s="334" t="s">
        <v>26962</v>
      </c>
      <c r="E175" s="196">
        <v>1200</v>
      </c>
      <c r="F175" s="197">
        <v>0.49</v>
      </c>
      <c r="G175" s="316">
        <v>20</v>
      </c>
      <c r="H175" s="89">
        <f>Таблица620[[#This Row],[Розничная цена KRW]]*Таблица620[[#This Row],[Коэфициент стоимости]]</f>
        <v>588</v>
      </c>
      <c r="I175" s="200" t="str">
        <f>IF($H$1="","Введите курс",Таблица620[[#This Row],[Оптовая цена KRW                   за 1шт]]/$H$1)</f>
        <v>Введите курс</v>
      </c>
      <c r="J175" s="318"/>
      <c r="K175" s="201">
        <f>Таблица620[[#This Row],[Заказ коробок ]]*Таблица620[[#This Row],[Кол-во шт в коробке]]</f>
        <v>0</v>
      </c>
      <c r="L175" s="202">
        <f>Таблица620[[#This Row],[Общее кол-во шт]]*Таблица620[[#This Row],[Оптовая цена KRW                   за 1шт]]</f>
        <v>0</v>
      </c>
      <c r="M175" s="203" t="str">
        <f>IFERROR(Таблица620[[#This Row],[Общее кол-во шт]]*Таблица620[[#This Row],[Оптовая цена USD            за 1шт]],"")</f>
        <v/>
      </c>
      <c r="N175" s="319"/>
    </row>
    <row r="176" spans="1:14" ht="22.5" customHeight="1">
      <c r="A176" s="329" t="s">
        <v>609</v>
      </c>
      <c r="B176" s="332" t="s">
        <v>610</v>
      </c>
      <c r="C176" s="333" t="s">
        <v>611</v>
      </c>
      <c r="D176" s="334" t="s">
        <v>26963</v>
      </c>
      <c r="E176" s="196">
        <v>2200</v>
      </c>
      <c r="F176" s="197">
        <v>0.54</v>
      </c>
      <c r="G176" s="316">
        <v>50</v>
      </c>
      <c r="H176" s="89">
        <f>Таблица620[[#This Row],[Розничная цена KRW]]*Таблица620[[#This Row],[Коэфициент стоимости]]</f>
        <v>1188</v>
      </c>
      <c r="I176" s="200" t="str">
        <f>IF($H$1="","Введите курс",Таблица620[[#This Row],[Оптовая цена KRW                   за 1шт]]/$H$1)</f>
        <v>Введите курс</v>
      </c>
      <c r="J176" s="318"/>
      <c r="K176" s="201">
        <f>Таблица620[[#This Row],[Заказ коробок ]]*Таблица620[[#This Row],[Кол-во шт в коробке]]</f>
        <v>0</v>
      </c>
      <c r="L176" s="202">
        <f>Таблица620[[#This Row],[Общее кол-во шт]]*Таблица620[[#This Row],[Оптовая цена KRW                   за 1шт]]</f>
        <v>0</v>
      </c>
      <c r="M176" s="203" t="str">
        <f>IFERROR(Таблица620[[#This Row],[Общее кол-во шт]]*Таблица620[[#This Row],[Оптовая цена USD            за 1шт]],"")</f>
        <v/>
      </c>
      <c r="N176" s="319"/>
    </row>
    <row r="177" spans="1:14" ht="22.5" customHeight="1">
      <c r="A177" s="329" t="s">
        <v>612</v>
      </c>
      <c r="B177" s="332" t="s">
        <v>613</v>
      </c>
      <c r="C177" s="333" t="s">
        <v>614</v>
      </c>
      <c r="D177" s="334" t="s">
        <v>26964</v>
      </c>
      <c r="E177" s="196">
        <v>7800</v>
      </c>
      <c r="F177" s="197">
        <v>0.49</v>
      </c>
      <c r="G177" s="316">
        <v>8</v>
      </c>
      <c r="H177" s="89">
        <f>Таблица620[[#This Row],[Розничная цена KRW]]*Таблица620[[#This Row],[Коэфициент стоимости]]</f>
        <v>3822</v>
      </c>
      <c r="I177" s="200" t="str">
        <f>IF($H$1="","Введите курс",Таблица620[[#This Row],[Оптовая цена KRW                   за 1шт]]/$H$1)</f>
        <v>Введите курс</v>
      </c>
      <c r="J177" s="318"/>
      <c r="K177" s="201">
        <f>Таблица620[[#This Row],[Заказ коробок ]]*Таблица620[[#This Row],[Кол-во шт в коробке]]</f>
        <v>0</v>
      </c>
      <c r="L177" s="202">
        <f>Таблица620[[#This Row],[Общее кол-во шт]]*Таблица620[[#This Row],[Оптовая цена KRW                   за 1шт]]</f>
        <v>0</v>
      </c>
      <c r="M177" s="203" t="str">
        <f>IFERROR(Таблица620[[#This Row],[Общее кол-во шт]]*Таблица620[[#This Row],[Оптовая цена USD            за 1шт]],"")</f>
        <v/>
      </c>
      <c r="N177" s="319"/>
    </row>
    <row r="178" spans="1:14" ht="22.5" customHeight="1">
      <c r="A178" s="329" t="s">
        <v>615</v>
      </c>
      <c r="B178" s="332" t="s">
        <v>616</v>
      </c>
      <c r="C178" s="333" t="s">
        <v>617</v>
      </c>
      <c r="D178" s="334" t="s">
        <v>26965</v>
      </c>
      <c r="E178" s="196">
        <v>8800</v>
      </c>
      <c r="F178" s="197">
        <v>0.49</v>
      </c>
      <c r="G178" s="316">
        <v>8</v>
      </c>
      <c r="H178" s="89">
        <f>Таблица620[[#This Row],[Розничная цена KRW]]*Таблица620[[#This Row],[Коэфициент стоимости]]</f>
        <v>4312</v>
      </c>
      <c r="I178" s="200" t="str">
        <f>IF($H$1="","Введите курс",Таблица620[[#This Row],[Оптовая цена KRW                   за 1шт]]/$H$1)</f>
        <v>Введите курс</v>
      </c>
      <c r="J178" s="318"/>
      <c r="K178" s="201">
        <f>Таблица620[[#This Row],[Заказ коробок ]]*Таблица620[[#This Row],[Кол-во шт в коробке]]</f>
        <v>0</v>
      </c>
      <c r="L178" s="202">
        <f>Таблица620[[#This Row],[Общее кол-во шт]]*Таблица620[[#This Row],[Оптовая цена KRW                   за 1шт]]</f>
        <v>0</v>
      </c>
      <c r="M178" s="203" t="str">
        <f>IFERROR(Таблица620[[#This Row],[Общее кол-во шт]]*Таблица620[[#This Row],[Оптовая цена USD            за 1шт]],"")</f>
        <v/>
      </c>
      <c r="N178" s="319"/>
    </row>
    <row r="179" spans="1:14" ht="22.5" customHeight="1">
      <c r="A179" s="329" t="s">
        <v>618</v>
      </c>
      <c r="B179" s="332" t="s">
        <v>619</v>
      </c>
      <c r="C179" s="333" t="s">
        <v>620</v>
      </c>
      <c r="D179" s="334" t="s">
        <v>26966</v>
      </c>
      <c r="E179" s="196">
        <v>7500</v>
      </c>
      <c r="F179" s="197">
        <v>0.54</v>
      </c>
      <c r="G179" s="316">
        <v>6</v>
      </c>
      <c r="H179" s="89">
        <f>Таблица620[[#This Row],[Розничная цена KRW]]*Таблица620[[#This Row],[Коэфициент стоимости]]</f>
        <v>4050.0000000000005</v>
      </c>
      <c r="I179" s="200" t="str">
        <f>IF($H$1="","Введите курс",Таблица620[[#This Row],[Оптовая цена KRW                   за 1шт]]/$H$1)</f>
        <v>Введите курс</v>
      </c>
      <c r="J179" s="318"/>
      <c r="K179" s="201">
        <f>Таблица620[[#This Row],[Заказ коробок ]]*Таблица620[[#This Row],[Кол-во шт в коробке]]</f>
        <v>0</v>
      </c>
      <c r="L179" s="202">
        <f>Таблица620[[#This Row],[Общее кол-во шт]]*Таблица620[[#This Row],[Оптовая цена KRW                   за 1шт]]</f>
        <v>0</v>
      </c>
      <c r="M179" s="203" t="str">
        <f>IFERROR(Таблица620[[#This Row],[Общее кол-во шт]]*Таблица620[[#This Row],[Оптовая цена USD            за 1шт]],"")</f>
        <v/>
      </c>
      <c r="N179" s="319"/>
    </row>
    <row r="180" spans="1:14" ht="22.5" customHeight="1">
      <c r="A180" s="329" t="s">
        <v>621</v>
      </c>
      <c r="B180" s="332" t="s">
        <v>622</v>
      </c>
      <c r="C180" s="333" t="s">
        <v>623</v>
      </c>
      <c r="D180" s="334" t="s">
        <v>26967</v>
      </c>
      <c r="E180" s="196">
        <v>7500</v>
      </c>
      <c r="F180" s="197">
        <v>0.54</v>
      </c>
      <c r="G180" s="316">
        <v>6</v>
      </c>
      <c r="H180" s="89">
        <f>Таблица620[[#This Row],[Розничная цена KRW]]*Таблица620[[#This Row],[Коэфициент стоимости]]</f>
        <v>4050.0000000000005</v>
      </c>
      <c r="I180" s="200" t="str">
        <f>IF($H$1="","Введите курс",Таблица620[[#This Row],[Оптовая цена KRW                   за 1шт]]/$H$1)</f>
        <v>Введите курс</v>
      </c>
      <c r="J180" s="318"/>
      <c r="K180" s="201">
        <f>Таблица620[[#This Row],[Заказ коробок ]]*Таблица620[[#This Row],[Кол-во шт в коробке]]</f>
        <v>0</v>
      </c>
      <c r="L180" s="202">
        <f>Таблица620[[#This Row],[Общее кол-во шт]]*Таблица620[[#This Row],[Оптовая цена KRW                   за 1шт]]</f>
        <v>0</v>
      </c>
      <c r="M180" s="203" t="str">
        <f>IFERROR(Таблица620[[#This Row],[Общее кол-во шт]]*Таблица620[[#This Row],[Оптовая цена USD            за 1шт]],"")</f>
        <v/>
      </c>
      <c r="N180" s="319"/>
    </row>
    <row r="181" spans="1:14" ht="22.5" customHeight="1">
      <c r="A181" s="329" t="s">
        <v>624</v>
      </c>
      <c r="B181" s="332" t="s">
        <v>625</v>
      </c>
      <c r="C181" s="333" t="s">
        <v>626</v>
      </c>
      <c r="D181" s="334" t="s">
        <v>26968</v>
      </c>
      <c r="E181" s="196">
        <v>9000</v>
      </c>
      <c r="F181" s="197">
        <v>0.54</v>
      </c>
      <c r="G181" s="316">
        <v>6</v>
      </c>
      <c r="H181" s="89">
        <f>Таблица620[[#This Row],[Розничная цена KRW]]*Таблица620[[#This Row],[Коэфициент стоимости]]</f>
        <v>4860</v>
      </c>
      <c r="I181" s="200" t="str">
        <f>IF($H$1="","Введите курс",Таблица620[[#This Row],[Оптовая цена KRW                   за 1шт]]/$H$1)</f>
        <v>Введите курс</v>
      </c>
      <c r="J181" s="318"/>
      <c r="K181" s="201">
        <f>Таблица620[[#This Row],[Заказ коробок ]]*Таблица620[[#This Row],[Кол-во шт в коробке]]</f>
        <v>0</v>
      </c>
      <c r="L181" s="202">
        <f>Таблица620[[#This Row],[Общее кол-во шт]]*Таблица620[[#This Row],[Оптовая цена KRW                   за 1шт]]</f>
        <v>0</v>
      </c>
      <c r="M181" s="203" t="str">
        <f>IFERROR(Таблица620[[#This Row],[Общее кол-во шт]]*Таблица620[[#This Row],[Оптовая цена USD            за 1шт]],"")</f>
        <v/>
      </c>
      <c r="N181" s="319"/>
    </row>
    <row r="182" spans="1:14" ht="22.5" customHeight="1">
      <c r="A182" s="329" t="s">
        <v>627</v>
      </c>
      <c r="B182" s="332" t="s">
        <v>628</v>
      </c>
      <c r="C182" s="333" t="s">
        <v>629</v>
      </c>
      <c r="D182" s="334" t="s">
        <v>26969</v>
      </c>
      <c r="E182" s="196">
        <v>6500</v>
      </c>
      <c r="F182" s="197">
        <v>0.54</v>
      </c>
      <c r="G182" s="316">
        <v>6</v>
      </c>
      <c r="H182" s="89">
        <f>Таблица620[[#This Row],[Розничная цена KRW]]*Таблица620[[#This Row],[Коэфициент стоимости]]</f>
        <v>3510.0000000000005</v>
      </c>
      <c r="I182" s="200" t="str">
        <f>IF($H$1="","Введите курс",Таблица620[[#This Row],[Оптовая цена KRW                   за 1шт]]/$H$1)</f>
        <v>Введите курс</v>
      </c>
      <c r="J182" s="318"/>
      <c r="K182" s="201">
        <f>Таблица620[[#This Row],[Заказ коробок ]]*Таблица620[[#This Row],[Кол-во шт в коробке]]</f>
        <v>0</v>
      </c>
      <c r="L182" s="202">
        <f>Таблица620[[#This Row],[Общее кол-во шт]]*Таблица620[[#This Row],[Оптовая цена KRW                   за 1шт]]</f>
        <v>0</v>
      </c>
      <c r="M182" s="203" t="str">
        <f>IFERROR(Таблица620[[#This Row],[Общее кол-во шт]]*Таблица620[[#This Row],[Оптовая цена USD            за 1шт]],"")</f>
        <v/>
      </c>
      <c r="N182" s="319"/>
    </row>
    <row r="183" spans="1:14" ht="22.5" customHeight="1">
      <c r="A183" s="329" t="s">
        <v>630</v>
      </c>
      <c r="B183" s="332" t="s">
        <v>631</v>
      </c>
      <c r="C183" s="333" t="s">
        <v>632</v>
      </c>
      <c r="D183" s="334" t="s">
        <v>26970</v>
      </c>
      <c r="E183" s="196">
        <v>1000</v>
      </c>
      <c r="F183" s="197">
        <v>0.49</v>
      </c>
      <c r="G183" s="316">
        <v>20</v>
      </c>
      <c r="H183" s="89">
        <f>Таблица620[[#This Row],[Розничная цена KRW]]*Таблица620[[#This Row],[Коэфициент стоимости]]</f>
        <v>490</v>
      </c>
      <c r="I183" s="200" t="str">
        <f>IF($H$1="","Введите курс",Таблица620[[#This Row],[Оптовая цена KRW                   за 1шт]]/$H$1)</f>
        <v>Введите курс</v>
      </c>
      <c r="J183" s="318"/>
      <c r="K183" s="201">
        <f>Таблица620[[#This Row],[Заказ коробок ]]*Таблица620[[#This Row],[Кол-во шт в коробке]]</f>
        <v>0</v>
      </c>
      <c r="L183" s="202">
        <f>Таблица620[[#This Row],[Общее кол-во шт]]*Таблица620[[#This Row],[Оптовая цена KRW                   за 1шт]]</f>
        <v>0</v>
      </c>
      <c r="M183" s="203" t="str">
        <f>IFERROR(Таблица620[[#This Row],[Общее кол-во шт]]*Таблица620[[#This Row],[Оптовая цена USD            за 1шт]],"")</f>
        <v/>
      </c>
      <c r="N183" s="319"/>
    </row>
    <row r="184" spans="1:14" ht="22.5" customHeight="1">
      <c r="A184" s="329" t="s">
        <v>633</v>
      </c>
      <c r="B184" s="332" t="s">
        <v>634</v>
      </c>
      <c r="C184" s="333" t="s">
        <v>635</v>
      </c>
      <c r="D184" s="334" t="s">
        <v>26971</v>
      </c>
      <c r="E184" s="196">
        <v>1000</v>
      </c>
      <c r="F184" s="197">
        <v>0.49</v>
      </c>
      <c r="G184" s="316">
        <v>20</v>
      </c>
      <c r="H184" s="89">
        <f>Таблица620[[#This Row],[Розничная цена KRW]]*Таблица620[[#This Row],[Коэфициент стоимости]]</f>
        <v>490</v>
      </c>
      <c r="I184" s="200" t="str">
        <f>IF($H$1="","Введите курс",Таблица620[[#This Row],[Оптовая цена KRW                   за 1шт]]/$H$1)</f>
        <v>Введите курс</v>
      </c>
      <c r="J184" s="318"/>
      <c r="K184" s="201">
        <f>Таблица620[[#This Row],[Заказ коробок ]]*Таблица620[[#This Row],[Кол-во шт в коробке]]</f>
        <v>0</v>
      </c>
      <c r="L184" s="202">
        <f>Таблица620[[#This Row],[Общее кол-во шт]]*Таблица620[[#This Row],[Оптовая цена KRW                   за 1шт]]</f>
        <v>0</v>
      </c>
      <c r="M184" s="203" t="str">
        <f>IFERROR(Таблица620[[#This Row],[Общее кол-во шт]]*Таблица620[[#This Row],[Оптовая цена USD            за 1шт]],"")</f>
        <v/>
      </c>
      <c r="N184" s="319"/>
    </row>
    <row r="185" spans="1:14" ht="22.5" customHeight="1">
      <c r="A185" s="329" t="s">
        <v>636</v>
      </c>
      <c r="B185" s="332" t="s">
        <v>637</v>
      </c>
      <c r="C185" s="333" t="s">
        <v>638</v>
      </c>
      <c r="D185" s="334" t="s">
        <v>26972</v>
      </c>
      <c r="E185" s="196">
        <v>1000</v>
      </c>
      <c r="F185" s="197">
        <v>0.49</v>
      </c>
      <c r="G185" s="316">
        <v>20</v>
      </c>
      <c r="H185" s="89">
        <f>Таблица620[[#This Row],[Розничная цена KRW]]*Таблица620[[#This Row],[Коэфициент стоимости]]</f>
        <v>490</v>
      </c>
      <c r="I185" s="200" t="str">
        <f>IF($H$1="","Введите курс",Таблица620[[#This Row],[Оптовая цена KRW                   за 1шт]]/$H$1)</f>
        <v>Введите курс</v>
      </c>
      <c r="J185" s="318"/>
      <c r="K185" s="201">
        <f>Таблица620[[#This Row],[Заказ коробок ]]*Таблица620[[#This Row],[Кол-во шт в коробке]]</f>
        <v>0</v>
      </c>
      <c r="L185" s="202">
        <f>Таблица620[[#This Row],[Общее кол-во шт]]*Таблица620[[#This Row],[Оптовая цена KRW                   за 1шт]]</f>
        <v>0</v>
      </c>
      <c r="M185" s="203" t="str">
        <f>IFERROR(Таблица620[[#This Row],[Общее кол-во шт]]*Таблица620[[#This Row],[Оптовая цена USD            за 1шт]],"")</f>
        <v/>
      </c>
      <c r="N185" s="319"/>
    </row>
    <row r="186" spans="1:14" ht="22.5" customHeight="1">
      <c r="A186" s="329" t="s">
        <v>639</v>
      </c>
      <c r="B186" s="332" t="s">
        <v>640</v>
      </c>
      <c r="C186" s="333" t="s">
        <v>641</v>
      </c>
      <c r="D186" s="334" t="s">
        <v>26973</v>
      </c>
      <c r="E186" s="196">
        <v>1000</v>
      </c>
      <c r="F186" s="197">
        <v>0.49</v>
      </c>
      <c r="G186" s="316">
        <v>20</v>
      </c>
      <c r="H186" s="89">
        <f>Таблица620[[#This Row],[Розничная цена KRW]]*Таблица620[[#This Row],[Коэфициент стоимости]]</f>
        <v>490</v>
      </c>
      <c r="I186" s="200" t="str">
        <f>IF($H$1="","Введите курс",Таблица620[[#This Row],[Оптовая цена KRW                   за 1шт]]/$H$1)</f>
        <v>Введите курс</v>
      </c>
      <c r="J186" s="318"/>
      <c r="K186" s="201">
        <f>Таблица620[[#This Row],[Заказ коробок ]]*Таблица620[[#This Row],[Кол-во шт в коробке]]</f>
        <v>0</v>
      </c>
      <c r="L186" s="202">
        <f>Таблица620[[#This Row],[Общее кол-во шт]]*Таблица620[[#This Row],[Оптовая цена KRW                   за 1шт]]</f>
        <v>0</v>
      </c>
      <c r="M186" s="203" t="str">
        <f>IFERROR(Таблица620[[#This Row],[Общее кол-во шт]]*Таблица620[[#This Row],[Оптовая цена USD            за 1шт]],"")</f>
        <v/>
      </c>
      <c r="N186" s="319"/>
    </row>
    <row r="187" spans="1:14" ht="22.5" customHeight="1">
      <c r="A187" s="329" t="s">
        <v>642</v>
      </c>
      <c r="B187" s="332" t="s">
        <v>643</v>
      </c>
      <c r="C187" s="333" t="s">
        <v>644</v>
      </c>
      <c r="D187" s="334" t="s">
        <v>26974</v>
      </c>
      <c r="E187" s="196">
        <v>8000</v>
      </c>
      <c r="F187" s="197">
        <v>0.54</v>
      </c>
      <c r="G187" s="316">
        <v>6</v>
      </c>
      <c r="H187" s="89">
        <f>Таблица620[[#This Row],[Розничная цена KRW]]*Таблица620[[#This Row],[Коэфициент стоимости]]</f>
        <v>4320</v>
      </c>
      <c r="I187" s="200" t="str">
        <f>IF($H$1="","Введите курс",Таблица620[[#This Row],[Оптовая цена KRW                   за 1шт]]/$H$1)</f>
        <v>Введите курс</v>
      </c>
      <c r="J187" s="318"/>
      <c r="K187" s="201">
        <f>Таблица620[[#This Row],[Заказ коробок ]]*Таблица620[[#This Row],[Кол-во шт в коробке]]</f>
        <v>0</v>
      </c>
      <c r="L187" s="202">
        <f>Таблица620[[#This Row],[Общее кол-во шт]]*Таблица620[[#This Row],[Оптовая цена KRW                   за 1шт]]</f>
        <v>0</v>
      </c>
      <c r="M187" s="203" t="str">
        <f>IFERROR(Таблица620[[#This Row],[Общее кол-во шт]]*Таблица620[[#This Row],[Оптовая цена USD            за 1шт]],"")</f>
        <v/>
      </c>
      <c r="N187" s="319"/>
    </row>
    <row r="188" spans="1:14" ht="22.5" customHeight="1">
      <c r="A188" s="329" t="s">
        <v>645</v>
      </c>
      <c r="B188" s="332" t="s">
        <v>646</v>
      </c>
      <c r="C188" s="333" t="s">
        <v>647</v>
      </c>
      <c r="D188" s="334" t="s">
        <v>26975</v>
      </c>
      <c r="E188" s="196">
        <v>1500</v>
      </c>
      <c r="F188" s="197">
        <v>0.54</v>
      </c>
      <c r="G188" s="316">
        <v>50</v>
      </c>
      <c r="H188" s="89">
        <f>Таблица620[[#This Row],[Розничная цена KRW]]*Таблица620[[#This Row],[Коэфициент стоимости]]</f>
        <v>810</v>
      </c>
      <c r="I188" s="200" t="str">
        <f>IF($H$1="","Введите курс",Таблица620[[#This Row],[Оптовая цена KRW                   за 1шт]]/$H$1)</f>
        <v>Введите курс</v>
      </c>
      <c r="J188" s="318"/>
      <c r="K188" s="201">
        <f>Таблица620[[#This Row],[Заказ коробок ]]*Таблица620[[#This Row],[Кол-во шт в коробке]]</f>
        <v>0</v>
      </c>
      <c r="L188" s="202">
        <f>Таблица620[[#This Row],[Общее кол-во шт]]*Таблица620[[#This Row],[Оптовая цена KRW                   за 1шт]]</f>
        <v>0</v>
      </c>
      <c r="M188" s="203" t="str">
        <f>IFERROR(Таблица620[[#This Row],[Общее кол-во шт]]*Таблица620[[#This Row],[Оптовая цена USD            за 1шт]],"")</f>
        <v/>
      </c>
      <c r="N188" s="319"/>
    </row>
    <row r="189" spans="1:14" ht="22.5" customHeight="1">
      <c r="A189" s="329" t="s">
        <v>648</v>
      </c>
      <c r="B189" s="332" t="s">
        <v>649</v>
      </c>
      <c r="C189" s="333" t="s">
        <v>650</v>
      </c>
      <c r="D189" s="334" t="s">
        <v>26976</v>
      </c>
      <c r="E189" s="196">
        <v>7500</v>
      </c>
      <c r="F189" s="197">
        <v>0.54</v>
      </c>
      <c r="G189" s="316">
        <v>6</v>
      </c>
      <c r="H189" s="89">
        <f>Таблица620[[#This Row],[Розничная цена KRW]]*Таблица620[[#This Row],[Коэфициент стоимости]]</f>
        <v>4050.0000000000005</v>
      </c>
      <c r="I189" s="200" t="str">
        <f>IF($H$1="","Введите курс",Таблица620[[#This Row],[Оптовая цена KRW                   за 1шт]]/$H$1)</f>
        <v>Введите курс</v>
      </c>
      <c r="J189" s="318"/>
      <c r="K189" s="201">
        <f>Таблица620[[#This Row],[Заказ коробок ]]*Таблица620[[#This Row],[Кол-во шт в коробке]]</f>
        <v>0</v>
      </c>
      <c r="L189" s="202">
        <f>Таблица620[[#This Row],[Общее кол-во шт]]*Таблица620[[#This Row],[Оптовая цена KRW                   за 1шт]]</f>
        <v>0</v>
      </c>
      <c r="M189" s="203" t="str">
        <f>IFERROR(Таблица620[[#This Row],[Общее кол-во шт]]*Таблица620[[#This Row],[Оптовая цена USD            за 1шт]],"")</f>
        <v/>
      </c>
      <c r="N189" s="319"/>
    </row>
    <row r="190" spans="1:14" ht="22.5" customHeight="1">
      <c r="A190" s="329" t="s">
        <v>651</v>
      </c>
      <c r="B190" s="332" t="s">
        <v>652</v>
      </c>
      <c r="C190" s="333" t="s">
        <v>653</v>
      </c>
      <c r="D190" s="334" t="s">
        <v>26977</v>
      </c>
      <c r="E190" s="196">
        <v>1200</v>
      </c>
      <c r="F190" s="197">
        <v>0.49</v>
      </c>
      <c r="G190" s="316">
        <v>20</v>
      </c>
      <c r="H190" s="89">
        <f>Таблица620[[#This Row],[Розничная цена KRW]]*Таблица620[[#This Row],[Коэфициент стоимости]]</f>
        <v>588</v>
      </c>
      <c r="I190" s="200" t="str">
        <f>IF($H$1="","Введите курс",Таблица620[[#This Row],[Оптовая цена KRW                   за 1шт]]/$H$1)</f>
        <v>Введите курс</v>
      </c>
      <c r="J190" s="318"/>
      <c r="K190" s="201">
        <f>Таблица620[[#This Row],[Заказ коробок ]]*Таблица620[[#This Row],[Кол-во шт в коробке]]</f>
        <v>0</v>
      </c>
      <c r="L190" s="202">
        <f>Таблица620[[#This Row],[Общее кол-во шт]]*Таблица620[[#This Row],[Оптовая цена KRW                   за 1шт]]</f>
        <v>0</v>
      </c>
      <c r="M190" s="203" t="str">
        <f>IFERROR(Таблица620[[#This Row],[Общее кол-во шт]]*Таблица620[[#This Row],[Оптовая цена USD            за 1шт]],"")</f>
        <v/>
      </c>
      <c r="N190" s="319"/>
    </row>
    <row r="191" spans="1:14" ht="22.5" customHeight="1">
      <c r="A191" s="329" t="s">
        <v>654</v>
      </c>
      <c r="B191" s="332" t="s">
        <v>655</v>
      </c>
      <c r="C191" s="333" t="s">
        <v>656</v>
      </c>
      <c r="D191" s="334" t="s">
        <v>26978</v>
      </c>
      <c r="E191" s="196">
        <v>5800</v>
      </c>
      <c r="F191" s="197">
        <v>0.6</v>
      </c>
      <c r="G191" s="316">
        <v>6</v>
      </c>
      <c r="H191" s="89">
        <f>Таблица620[[#This Row],[Розничная цена KRW]]*Таблица620[[#This Row],[Коэфициент стоимости]]</f>
        <v>3480</v>
      </c>
      <c r="I191" s="200" t="str">
        <f>IF($H$1="","Введите курс",Таблица620[[#This Row],[Оптовая цена KRW                   за 1шт]]/$H$1)</f>
        <v>Введите курс</v>
      </c>
      <c r="J191" s="318"/>
      <c r="K191" s="201">
        <f>Таблица620[[#This Row],[Заказ коробок ]]*Таблица620[[#This Row],[Кол-во шт в коробке]]</f>
        <v>0</v>
      </c>
      <c r="L191" s="202">
        <f>Таблица620[[#This Row],[Общее кол-во шт]]*Таблица620[[#This Row],[Оптовая цена KRW                   за 1шт]]</f>
        <v>0</v>
      </c>
      <c r="M191" s="203" t="str">
        <f>IFERROR(Таблица620[[#This Row],[Общее кол-во шт]]*Таблица620[[#This Row],[Оптовая цена USD            за 1шт]],"")</f>
        <v/>
      </c>
      <c r="N191" s="319"/>
    </row>
    <row r="192" spans="1:14" ht="22.5" customHeight="1">
      <c r="A192" s="329" t="s">
        <v>657</v>
      </c>
      <c r="B192" s="332" t="s">
        <v>658</v>
      </c>
      <c r="C192" s="333" t="s">
        <v>659</v>
      </c>
      <c r="D192" s="334" t="s">
        <v>26979</v>
      </c>
      <c r="E192" s="196">
        <v>10000</v>
      </c>
      <c r="F192" s="197">
        <v>0.54</v>
      </c>
      <c r="G192" s="316">
        <v>6</v>
      </c>
      <c r="H192" s="89">
        <f>Таблица620[[#This Row],[Розничная цена KRW]]*Таблица620[[#This Row],[Коэфициент стоимости]]</f>
        <v>5400</v>
      </c>
      <c r="I192" s="200" t="str">
        <f>IF($H$1="","Введите курс",Таблица620[[#This Row],[Оптовая цена KRW                   за 1шт]]/$H$1)</f>
        <v>Введите курс</v>
      </c>
      <c r="J192" s="318"/>
      <c r="K192" s="201">
        <f>Таблица620[[#This Row],[Заказ коробок ]]*Таблица620[[#This Row],[Кол-во шт в коробке]]</f>
        <v>0</v>
      </c>
      <c r="L192" s="202">
        <f>Таблица620[[#This Row],[Общее кол-во шт]]*Таблица620[[#This Row],[Оптовая цена KRW                   за 1шт]]</f>
        <v>0</v>
      </c>
      <c r="M192" s="203" t="str">
        <f>IFERROR(Таблица620[[#This Row],[Общее кол-во шт]]*Таблица620[[#This Row],[Оптовая цена USD            за 1шт]],"")</f>
        <v/>
      </c>
      <c r="N192" s="319"/>
    </row>
    <row r="193" spans="1:14" ht="22.5" customHeight="1">
      <c r="A193" s="329" t="s">
        <v>660</v>
      </c>
      <c r="B193" s="332" t="s">
        <v>661</v>
      </c>
      <c r="C193" s="333" t="s">
        <v>662</v>
      </c>
      <c r="D193" s="334" t="s">
        <v>26980</v>
      </c>
      <c r="E193" s="196">
        <v>9000</v>
      </c>
      <c r="F193" s="197">
        <v>0.54</v>
      </c>
      <c r="G193" s="316">
        <v>6</v>
      </c>
      <c r="H193" s="89">
        <f>Таблица620[[#This Row],[Розничная цена KRW]]*Таблица620[[#This Row],[Коэфициент стоимости]]</f>
        <v>4860</v>
      </c>
      <c r="I193" s="200" t="str">
        <f>IF($H$1="","Введите курс",Таблица620[[#This Row],[Оптовая цена KRW                   за 1шт]]/$H$1)</f>
        <v>Введите курс</v>
      </c>
      <c r="J193" s="318"/>
      <c r="K193" s="201">
        <f>Таблица620[[#This Row],[Заказ коробок ]]*Таблица620[[#This Row],[Кол-во шт в коробке]]</f>
        <v>0</v>
      </c>
      <c r="L193" s="202">
        <f>Таблица620[[#This Row],[Общее кол-во шт]]*Таблица620[[#This Row],[Оптовая цена KRW                   за 1шт]]</f>
        <v>0</v>
      </c>
      <c r="M193" s="203" t="str">
        <f>IFERROR(Таблица620[[#This Row],[Общее кол-во шт]]*Таблица620[[#This Row],[Оптовая цена USD            за 1шт]],"")</f>
        <v/>
      </c>
      <c r="N193" s="319"/>
    </row>
    <row r="194" spans="1:14" ht="22.5" customHeight="1">
      <c r="A194" s="329" t="s">
        <v>663</v>
      </c>
      <c r="B194" s="332" t="s">
        <v>664</v>
      </c>
      <c r="C194" s="333" t="s">
        <v>665</v>
      </c>
      <c r="D194" s="334" t="s">
        <v>666</v>
      </c>
      <c r="E194" s="196">
        <v>9000</v>
      </c>
      <c r="F194" s="197">
        <v>0.54</v>
      </c>
      <c r="G194" s="316">
        <v>6</v>
      </c>
      <c r="H194" s="89">
        <f>Таблица620[[#This Row],[Розничная цена KRW]]*Таблица620[[#This Row],[Коэфициент стоимости]]</f>
        <v>4860</v>
      </c>
      <c r="I194" s="200" t="str">
        <f>IF($H$1="","Введите курс",Таблица620[[#This Row],[Оптовая цена KRW                   за 1шт]]/$H$1)</f>
        <v>Введите курс</v>
      </c>
      <c r="J194" s="318"/>
      <c r="K194" s="201">
        <f>Таблица620[[#This Row],[Заказ коробок ]]*Таблица620[[#This Row],[Кол-во шт в коробке]]</f>
        <v>0</v>
      </c>
      <c r="L194" s="202">
        <f>Таблица620[[#This Row],[Общее кол-во шт]]*Таблица620[[#This Row],[Оптовая цена KRW                   за 1шт]]</f>
        <v>0</v>
      </c>
      <c r="M194" s="203" t="str">
        <f>IFERROR(Таблица620[[#This Row],[Общее кол-во шт]]*Таблица620[[#This Row],[Оптовая цена USD            за 1шт]],"")</f>
        <v/>
      </c>
      <c r="N194" s="319"/>
    </row>
    <row r="195" spans="1:14" ht="22.5" customHeight="1">
      <c r="A195" s="329" t="s">
        <v>667</v>
      </c>
      <c r="B195" s="332" t="s">
        <v>668</v>
      </c>
      <c r="C195" s="333" t="s">
        <v>669</v>
      </c>
      <c r="D195" s="334" t="s">
        <v>26981</v>
      </c>
      <c r="E195" s="196">
        <v>4800</v>
      </c>
      <c r="F195" s="197">
        <v>0.49</v>
      </c>
      <c r="G195" s="316">
        <v>6</v>
      </c>
      <c r="H195" s="89">
        <f>Таблица620[[#This Row],[Розничная цена KRW]]*Таблица620[[#This Row],[Коэфициент стоимости]]</f>
        <v>2352</v>
      </c>
      <c r="I195" s="200" t="str">
        <f>IF($H$1="","Введите курс",Таблица620[[#This Row],[Оптовая цена KRW                   за 1шт]]/$H$1)</f>
        <v>Введите курс</v>
      </c>
      <c r="J195" s="318"/>
      <c r="K195" s="201">
        <f>Таблица620[[#This Row],[Заказ коробок ]]*Таблица620[[#This Row],[Кол-во шт в коробке]]</f>
        <v>0</v>
      </c>
      <c r="L195" s="202">
        <f>Таблица620[[#This Row],[Общее кол-во шт]]*Таблица620[[#This Row],[Оптовая цена KRW                   за 1шт]]</f>
        <v>0</v>
      </c>
      <c r="M195" s="203" t="str">
        <f>IFERROR(Таблица620[[#This Row],[Общее кол-во шт]]*Таблица620[[#This Row],[Оптовая цена USD            за 1шт]],"")</f>
        <v/>
      </c>
      <c r="N195" s="319"/>
    </row>
    <row r="196" spans="1:14" ht="22.5" customHeight="1">
      <c r="A196" s="329" t="s">
        <v>670</v>
      </c>
      <c r="B196" s="332" t="s">
        <v>671</v>
      </c>
      <c r="C196" s="333" t="s">
        <v>672</v>
      </c>
      <c r="D196" s="334" t="s">
        <v>26982</v>
      </c>
      <c r="E196" s="196">
        <v>2100</v>
      </c>
      <c r="F196" s="197">
        <v>0.7</v>
      </c>
      <c r="G196" s="316">
        <v>6</v>
      </c>
      <c r="H196" s="89">
        <f>Таблица620[[#This Row],[Розничная цена KRW]]*Таблица620[[#This Row],[Коэфициент стоимости]]</f>
        <v>1470</v>
      </c>
      <c r="I196" s="200" t="str">
        <f>IF($H$1="","Введите курс",Таблица620[[#This Row],[Оптовая цена KRW                   за 1шт]]/$H$1)</f>
        <v>Введите курс</v>
      </c>
      <c r="J196" s="318"/>
      <c r="K196" s="201">
        <f>Таблица620[[#This Row],[Заказ коробок ]]*Таблица620[[#This Row],[Кол-во шт в коробке]]</f>
        <v>0</v>
      </c>
      <c r="L196" s="202">
        <f>Таблица620[[#This Row],[Общее кол-во шт]]*Таблица620[[#This Row],[Оптовая цена KRW                   за 1шт]]</f>
        <v>0</v>
      </c>
      <c r="M196" s="203" t="str">
        <f>IFERROR(Таблица620[[#This Row],[Общее кол-во шт]]*Таблица620[[#This Row],[Оптовая цена USD            за 1шт]],"")</f>
        <v/>
      </c>
      <c r="N196" s="319"/>
    </row>
    <row r="197" spans="1:14" ht="22.5" customHeight="1">
      <c r="A197" s="329" t="s">
        <v>673</v>
      </c>
      <c r="B197" s="332" t="s">
        <v>674</v>
      </c>
      <c r="C197" s="333" t="s">
        <v>675</v>
      </c>
      <c r="D197" s="334" t="s">
        <v>26983</v>
      </c>
      <c r="E197" s="196">
        <v>1000</v>
      </c>
      <c r="F197" s="197">
        <v>0.49</v>
      </c>
      <c r="G197" s="316">
        <v>20</v>
      </c>
      <c r="H197" s="89">
        <f>Таблица620[[#This Row],[Розничная цена KRW]]*Таблица620[[#This Row],[Коэфициент стоимости]]</f>
        <v>490</v>
      </c>
      <c r="I197" s="200" t="str">
        <f>IF($H$1="","Введите курс",Таблица620[[#This Row],[Оптовая цена KRW                   за 1шт]]/$H$1)</f>
        <v>Введите курс</v>
      </c>
      <c r="J197" s="318"/>
      <c r="K197" s="201">
        <f>Таблица620[[#This Row],[Заказ коробок ]]*Таблица620[[#This Row],[Кол-во шт в коробке]]</f>
        <v>0</v>
      </c>
      <c r="L197" s="202">
        <f>Таблица620[[#This Row],[Общее кол-во шт]]*Таблица620[[#This Row],[Оптовая цена KRW                   за 1шт]]</f>
        <v>0</v>
      </c>
      <c r="M197" s="203" t="str">
        <f>IFERROR(Таблица620[[#This Row],[Общее кол-во шт]]*Таблица620[[#This Row],[Оптовая цена USD            за 1шт]],"")</f>
        <v/>
      </c>
      <c r="N197" s="319"/>
    </row>
    <row r="198" spans="1:14" ht="22.5" customHeight="1">
      <c r="A198" s="329" t="s">
        <v>676</v>
      </c>
      <c r="B198" s="332" t="s">
        <v>677</v>
      </c>
      <c r="C198" s="333" t="s">
        <v>678</v>
      </c>
      <c r="D198" s="334" t="s">
        <v>26984</v>
      </c>
      <c r="E198" s="196">
        <v>1000</v>
      </c>
      <c r="F198" s="197">
        <v>0.6</v>
      </c>
      <c r="G198" s="316">
        <v>50</v>
      </c>
      <c r="H198" s="89">
        <f>Таблица620[[#This Row],[Розничная цена KRW]]*Таблица620[[#This Row],[Коэфициент стоимости]]</f>
        <v>600</v>
      </c>
      <c r="I198" s="200" t="str">
        <f>IF($H$1="","Введите курс",Таблица620[[#This Row],[Оптовая цена KRW                   за 1шт]]/$H$1)</f>
        <v>Введите курс</v>
      </c>
      <c r="J198" s="318"/>
      <c r="K198" s="201">
        <f>Таблица620[[#This Row],[Заказ коробок ]]*Таблица620[[#This Row],[Кол-во шт в коробке]]</f>
        <v>0</v>
      </c>
      <c r="L198" s="202">
        <f>Таблица620[[#This Row],[Общее кол-во шт]]*Таблица620[[#This Row],[Оптовая цена KRW                   за 1шт]]</f>
        <v>0</v>
      </c>
      <c r="M198" s="203" t="str">
        <f>IFERROR(Таблица620[[#This Row],[Общее кол-во шт]]*Таблица620[[#This Row],[Оптовая цена USD            за 1шт]],"")</f>
        <v/>
      </c>
      <c r="N198" s="319"/>
    </row>
    <row r="199" spans="1:14" ht="22.5" customHeight="1">
      <c r="A199" s="329" t="s">
        <v>679</v>
      </c>
      <c r="B199" s="332" t="s">
        <v>680</v>
      </c>
      <c r="C199" s="333" t="s">
        <v>681</v>
      </c>
      <c r="D199" s="334" t="s">
        <v>26985</v>
      </c>
      <c r="E199" s="196">
        <v>8000</v>
      </c>
      <c r="F199" s="197">
        <v>0.54</v>
      </c>
      <c r="G199" s="316">
        <v>6</v>
      </c>
      <c r="H199" s="89">
        <f>Таблица620[[#This Row],[Розничная цена KRW]]*Таблица620[[#This Row],[Коэфициент стоимости]]</f>
        <v>4320</v>
      </c>
      <c r="I199" s="200" t="str">
        <f>IF($H$1="","Введите курс",Таблица620[[#This Row],[Оптовая цена KRW                   за 1шт]]/$H$1)</f>
        <v>Введите курс</v>
      </c>
      <c r="J199" s="318"/>
      <c r="K199" s="201">
        <f>Таблица620[[#This Row],[Заказ коробок ]]*Таблица620[[#This Row],[Кол-во шт в коробке]]</f>
        <v>0</v>
      </c>
      <c r="L199" s="202">
        <f>Таблица620[[#This Row],[Общее кол-во шт]]*Таблица620[[#This Row],[Оптовая цена KRW                   за 1шт]]</f>
        <v>0</v>
      </c>
      <c r="M199" s="203" t="str">
        <f>IFERROR(Таблица620[[#This Row],[Общее кол-во шт]]*Таблица620[[#This Row],[Оптовая цена USD            за 1шт]],"")</f>
        <v/>
      </c>
      <c r="N199" s="319"/>
    </row>
    <row r="200" spans="1:14" ht="22.5" customHeight="1">
      <c r="A200" s="329" t="s">
        <v>682</v>
      </c>
      <c r="B200" s="332" t="s">
        <v>683</v>
      </c>
      <c r="C200" s="333" t="s">
        <v>684</v>
      </c>
      <c r="D200" s="334" t="s">
        <v>26986</v>
      </c>
      <c r="E200" s="196">
        <v>6800</v>
      </c>
      <c r="F200" s="197">
        <v>0.54</v>
      </c>
      <c r="G200" s="316">
        <v>6</v>
      </c>
      <c r="H200" s="89">
        <f>Таблица620[[#This Row],[Розничная цена KRW]]*Таблица620[[#This Row],[Коэфициент стоимости]]</f>
        <v>3672.0000000000005</v>
      </c>
      <c r="I200" s="200" t="str">
        <f>IF($H$1="","Введите курс",Таблица620[[#This Row],[Оптовая цена KRW                   за 1шт]]/$H$1)</f>
        <v>Введите курс</v>
      </c>
      <c r="J200" s="318"/>
      <c r="K200" s="201">
        <f>Таблица620[[#This Row],[Заказ коробок ]]*Таблица620[[#This Row],[Кол-во шт в коробке]]</f>
        <v>0</v>
      </c>
      <c r="L200" s="202">
        <f>Таблица620[[#This Row],[Общее кол-во шт]]*Таблица620[[#This Row],[Оптовая цена KRW                   за 1шт]]</f>
        <v>0</v>
      </c>
      <c r="M200" s="203" t="str">
        <f>IFERROR(Таблица620[[#This Row],[Общее кол-во шт]]*Таблица620[[#This Row],[Оптовая цена USD            за 1шт]],"")</f>
        <v/>
      </c>
      <c r="N200" s="319"/>
    </row>
    <row r="201" spans="1:14" ht="22.5" customHeight="1">
      <c r="A201" s="329" t="s">
        <v>685</v>
      </c>
      <c r="B201" s="332" t="s">
        <v>686</v>
      </c>
      <c r="C201" s="333" t="s">
        <v>687</v>
      </c>
      <c r="D201" s="334" t="s">
        <v>26987</v>
      </c>
      <c r="E201" s="196">
        <v>6800</v>
      </c>
      <c r="F201" s="197">
        <v>0.54</v>
      </c>
      <c r="G201" s="316">
        <v>6</v>
      </c>
      <c r="H201" s="89">
        <f>Таблица620[[#This Row],[Розничная цена KRW]]*Таблица620[[#This Row],[Коэфициент стоимости]]</f>
        <v>3672.0000000000005</v>
      </c>
      <c r="I201" s="200" t="str">
        <f>IF($H$1="","Введите курс",Таблица620[[#This Row],[Оптовая цена KRW                   за 1шт]]/$H$1)</f>
        <v>Введите курс</v>
      </c>
      <c r="J201" s="318"/>
      <c r="K201" s="201">
        <f>Таблица620[[#This Row],[Заказ коробок ]]*Таблица620[[#This Row],[Кол-во шт в коробке]]</f>
        <v>0</v>
      </c>
      <c r="L201" s="202">
        <f>Таблица620[[#This Row],[Общее кол-во шт]]*Таблица620[[#This Row],[Оптовая цена KRW                   за 1шт]]</f>
        <v>0</v>
      </c>
      <c r="M201" s="203" t="str">
        <f>IFERROR(Таблица620[[#This Row],[Общее кол-во шт]]*Таблица620[[#This Row],[Оптовая цена USD            за 1шт]],"")</f>
        <v/>
      </c>
      <c r="N201" s="319"/>
    </row>
    <row r="202" spans="1:14" ht="22.5" customHeight="1">
      <c r="A202" s="329" t="s">
        <v>688</v>
      </c>
      <c r="B202" s="332" t="s">
        <v>689</v>
      </c>
      <c r="C202" s="333" t="s">
        <v>690</v>
      </c>
      <c r="D202" s="334" t="s">
        <v>26988</v>
      </c>
      <c r="E202" s="196">
        <v>6000</v>
      </c>
      <c r="F202" s="197">
        <v>0.54</v>
      </c>
      <c r="G202" s="316">
        <v>6</v>
      </c>
      <c r="H202" s="89">
        <f>Таблица620[[#This Row],[Розничная цена KRW]]*Таблица620[[#This Row],[Коэфициент стоимости]]</f>
        <v>3240</v>
      </c>
      <c r="I202" s="200" t="str">
        <f>IF($H$1="","Введите курс",Таблица620[[#This Row],[Оптовая цена KRW                   за 1шт]]/$H$1)</f>
        <v>Введите курс</v>
      </c>
      <c r="J202" s="318"/>
      <c r="K202" s="201">
        <f>Таблица620[[#This Row],[Заказ коробок ]]*Таблица620[[#This Row],[Кол-во шт в коробке]]</f>
        <v>0</v>
      </c>
      <c r="L202" s="202">
        <f>Таблица620[[#This Row],[Общее кол-во шт]]*Таблица620[[#This Row],[Оптовая цена KRW                   за 1шт]]</f>
        <v>0</v>
      </c>
      <c r="M202" s="203" t="str">
        <f>IFERROR(Таблица620[[#This Row],[Общее кол-во шт]]*Таблица620[[#This Row],[Оптовая цена USD            за 1шт]],"")</f>
        <v/>
      </c>
      <c r="N202" s="319"/>
    </row>
    <row r="203" spans="1:14" ht="22.5" customHeight="1">
      <c r="A203" s="329" t="s">
        <v>691</v>
      </c>
      <c r="B203" s="332" t="s">
        <v>692</v>
      </c>
      <c r="C203" s="333" t="s">
        <v>693</v>
      </c>
      <c r="D203" s="334" t="s">
        <v>26989</v>
      </c>
      <c r="E203" s="196">
        <v>6000</v>
      </c>
      <c r="F203" s="197">
        <v>0.54</v>
      </c>
      <c r="G203" s="316">
        <v>6</v>
      </c>
      <c r="H203" s="89">
        <f>Таблица620[[#This Row],[Розничная цена KRW]]*Таблица620[[#This Row],[Коэфициент стоимости]]</f>
        <v>3240</v>
      </c>
      <c r="I203" s="200" t="str">
        <f>IF($H$1="","Введите курс",Таблица620[[#This Row],[Оптовая цена KRW                   за 1шт]]/$H$1)</f>
        <v>Введите курс</v>
      </c>
      <c r="J203" s="318"/>
      <c r="K203" s="201">
        <f>Таблица620[[#This Row],[Заказ коробок ]]*Таблица620[[#This Row],[Кол-во шт в коробке]]</f>
        <v>0</v>
      </c>
      <c r="L203" s="202">
        <f>Таблица620[[#This Row],[Общее кол-во шт]]*Таблица620[[#This Row],[Оптовая цена KRW                   за 1шт]]</f>
        <v>0</v>
      </c>
      <c r="M203" s="203" t="str">
        <f>IFERROR(Таблица620[[#This Row],[Общее кол-во шт]]*Таблица620[[#This Row],[Оптовая цена USD            за 1шт]],"")</f>
        <v/>
      </c>
      <c r="N203" s="319"/>
    </row>
    <row r="204" spans="1:14" ht="22.5" customHeight="1">
      <c r="A204" s="329" t="s">
        <v>694</v>
      </c>
      <c r="B204" s="332" t="s">
        <v>695</v>
      </c>
      <c r="C204" s="333" t="s">
        <v>696</v>
      </c>
      <c r="D204" s="334" t="s">
        <v>26990</v>
      </c>
      <c r="E204" s="196">
        <v>11000</v>
      </c>
      <c r="F204" s="197">
        <v>0.54</v>
      </c>
      <c r="G204" s="316">
        <v>6</v>
      </c>
      <c r="H204" s="89">
        <f>Таблица620[[#This Row],[Розничная цена KRW]]*Таблица620[[#This Row],[Коэфициент стоимости]]</f>
        <v>5940</v>
      </c>
      <c r="I204" s="200" t="str">
        <f>IF($H$1="","Введите курс",Таблица620[[#This Row],[Оптовая цена KRW                   за 1шт]]/$H$1)</f>
        <v>Введите курс</v>
      </c>
      <c r="J204" s="318"/>
      <c r="K204" s="201">
        <f>Таблица620[[#This Row],[Заказ коробок ]]*Таблица620[[#This Row],[Кол-во шт в коробке]]</f>
        <v>0</v>
      </c>
      <c r="L204" s="202">
        <f>Таблица620[[#This Row],[Общее кол-во шт]]*Таблица620[[#This Row],[Оптовая цена KRW                   за 1шт]]</f>
        <v>0</v>
      </c>
      <c r="M204" s="203" t="str">
        <f>IFERROR(Таблица620[[#This Row],[Общее кол-во шт]]*Таблица620[[#This Row],[Оптовая цена USD            за 1шт]],"")</f>
        <v/>
      </c>
      <c r="N204" s="319"/>
    </row>
    <row r="205" spans="1:14" ht="22.5" customHeight="1">
      <c r="A205" s="329" t="s">
        <v>697</v>
      </c>
      <c r="B205" s="332" t="s">
        <v>698</v>
      </c>
      <c r="C205" s="333" t="s">
        <v>699</v>
      </c>
      <c r="D205" s="334" t="s">
        <v>26991</v>
      </c>
      <c r="E205" s="196">
        <v>5500</v>
      </c>
      <c r="F205" s="197">
        <v>0.7</v>
      </c>
      <c r="G205" s="316">
        <v>6</v>
      </c>
      <c r="H205" s="89">
        <f>Таблица620[[#This Row],[Розничная цена KRW]]*Таблица620[[#This Row],[Коэфициент стоимости]]</f>
        <v>3849.9999999999995</v>
      </c>
      <c r="I205" s="200" t="str">
        <f>IF($H$1="","Введите курс",Таблица620[[#This Row],[Оптовая цена KRW                   за 1шт]]/$H$1)</f>
        <v>Введите курс</v>
      </c>
      <c r="J205" s="318"/>
      <c r="K205" s="201">
        <f>Таблица620[[#This Row],[Заказ коробок ]]*Таблица620[[#This Row],[Кол-во шт в коробке]]</f>
        <v>0</v>
      </c>
      <c r="L205" s="202">
        <f>Таблица620[[#This Row],[Общее кол-во шт]]*Таблица620[[#This Row],[Оптовая цена KRW                   за 1шт]]</f>
        <v>0</v>
      </c>
      <c r="M205" s="203" t="str">
        <f>IFERROR(Таблица620[[#This Row],[Общее кол-во шт]]*Таблица620[[#This Row],[Оптовая цена USD            за 1шт]],"")</f>
        <v/>
      </c>
      <c r="N205" s="319"/>
    </row>
    <row r="206" spans="1:14" ht="22.5" customHeight="1">
      <c r="A206" s="329" t="s">
        <v>700</v>
      </c>
      <c r="B206" s="332" t="s">
        <v>701</v>
      </c>
      <c r="C206" s="333" t="s">
        <v>702</v>
      </c>
      <c r="D206" s="334" t="s">
        <v>26992</v>
      </c>
      <c r="E206" s="196">
        <v>5500</v>
      </c>
      <c r="F206" s="197">
        <v>0.7</v>
      </c>
      <c r="G206" s="316">
        <v>6</v>
      </c>
      <c r="H206" s="89">
        <f>Таблица620[[#This Row],[Розничная цена KRW]]*Таблица620[[#This Row],[Коэфициент стоимости]]</f>
        <v>3849.9999999999995</v>
      </c>
      <c r="I206" s="200" t="str">
        <f>IF($H$1="","Введите курс",Таблица620[[#This Row],[Оптовая цена KRW                   за 1шт]]/$H$1)</f>
        <v>Введите курс</v>
      </c>
      <c r="J206" s="318"/>
      <c r="K206" s="201">
        <f>Таблица620[[#This Row],[Заказ коробок ]]*Таблица620[[#This Row],[Кол-во шт в коробке]]</f>
        <v>0</v>
      </c>
      <c r="L206" s="202">
        <f>Таблица620[[#This Row],[Общее кол-во шт]]*Таблица620[[#This Row],[Оптовая цена KRW                   за 1шт]]</f>
        <v>0</v>
      </c>
      <c r="M206" s="203" t="str">
        <f>IFERROR(Таблица620[[#This Row],[Общее кол-во шт]]*Таблица620[[#This Row],[Оптовая цена USD            за 1шт]],"")</f>
        <v/>
      </c>
      <c r="N206" s="319"/>
    </row>
    <row r="207" spans="1:14" ht="22.5" customHeight="1">
      <c r="A207" s="329" t="s">
        <v>703</v>
      </c>
      <c r="B207" s="332" t="s">
        <v>704</v>
      </c>
      <c r="C207" s="333" t="s">
        <v>705</v>
      </c>
      <c r="D207" s="334" t="s">
        <v>26993</v>
      </c>
      <c r="E207" s="196">
        <v>5500</v>
      </c>
      <c r="F207" s="197">
        <v>0.7</v>
      </c>
      <c r="G207" s="316">
        <v>6</v>
      </c>
      <c r="H207" s="89">
        <f>Таблица620[[#This Row],[Розничная цена KRW]]*Таблица620[[#This Row],[Коэфициент стоимости]]</f>
        <v>3849.9999999999995</v>
      </c>
      <c r="I207" s="200" t="str">
        <f>IF($H$1="","Введите курс",Таблица620[[#This Row],[Оптовая цена KRW                   за 1шт]]/$H$1)</f>
        <v>Введите курс</v>
      </c>
      <c r="J207" s="318"/>
      <c r="K207" s="201">
        <f>Таблица620[[#This Row],[Заказ коробок ]]*Таблица620[[#This Row],[Кол-во шт в коробке]]</f>
        <v>0</v>
      </c>
      <c r="L207" s="202">
        <f>Таблица620[[#This Row],[Общее кол-во шт]]*Таблица620[[#This Row],[Оптовая цена KRW                   за 1шт]]</f>
        <v>0</v>
      </c>
      <c r="M207" s="203" t="str">
        <f>IFERROR(Таблица620[[#This Row],[Общее кол-во шт]]*Таблица620[[#This Row],[Оптовая цена USD            за 1шт]],"")</f>
        <v/>
      </c>
      <c r="N207" s="319"/>
    </row>
    <row r="208" spans="1:14" ht="22.5" customHeight="1">
      <c r="A208" s="329" t="s">
        <v>706</v>
      </c>
      <c r="B208" s="332" t="s">
        <v>707</v>
      </c>
      <c r="C208" s="333" t="s">
        <v>708</v>
      </c>
      <c r="D208" s="334" t="s">
        <v>26994</v>
      </c>
      <c r="E208" s="196">
        <v>5500</v>
      </c>
      <c r="F208" s="197">
        <v>0.7</v>
      </c>
      <c r="G208" s="316">
        <v>6</v>
      </c>
      <c r="H208" s="89">
        <f>Таблица620[[#This Row],[Розничная цена KRW]]*Таблица620[[#This Row],[Коэфициент стоимости]]</f>
        <v>3849.9999999999995</v>
      </c>
      <c r="I208" s="200" t="str">
        <f>IF($H$1="","Введите курс",Таблица620[[#This Row],[Оптовая цена KRW                   за 1шт]]/$H$1)</f>
        <v>Введите курс</v>
      </c>
      <c r="J208" s="318"/>
      <c r="K208" s="201">
        <f>Таблица620[[#This Row],[Заказ коробок ]]*Таблица620[[#This Row],[Кол-во шт в коробке]]</f>
        <v>0</v>
      </c>
      <c r="L208" s="202">
        <f>Таблица620[[#This Row],[Общее кол-во шт]]*Таблица620[[#This Row],[Оптовая цена KRW                   за 1шт]]</f>
        <v>0</v>
      </c>
      <c r="M208" s="203" t="str">
        <f>IFERROR(Таблица620[[#This Row],[Общее кол-во шт]]*Таблица620[[#This Row],[Оптовая цена USD            за 1шт]],"")</f>
        <v/>
      </c>
      <c r="N208" s="319"/>
    </row>
    <row r="209" spans="1:14" ht="22.5" customHeight="1">
      <c r="A209" s="329" t="s">
        <v>709</v>
      </c>
      <c r="B209" s="332" t="s">
        <v>710</v>
      </c>
      <c r="C209" s="333" t="s">
        <v>711</v>
      </c>
      <c r="D209" s="334" t="s">
        <v>26995</v>
      </c>
      <c r="E209" s="196">
        <v>5500</v>
      </c>
      <c r="F209" s="197">
        <v>0.7</v>
      </c>
      <c r="G209" s="316">
        <v>6</v>
      </c>
      <c r="H209" s="89">
        <f>Таблица620[[#This Row],[Розничная цена KRW]]*Таблица620[[#This Row],[Коэфициент стоимости]]</f>
        <v>3849.9999999999995</v>
      </c>
      <c r="I209" s="200" t="str">
        <f>IF($H$1="","Введите курс",Таблица620[[#This Row],[Оптовая цена KRW                   за 1шт]]/$H$1)</f>
        <v>Введите курс</v>
      </c>
      <c r="J209" s="318"/>
      <c r="K209" s="201">
        <f>Таблица620[[#This Row],[Заказ коробок ]]*Таблица620[[#This Row],[Кол-во шт в коробке]]</f>
        <v>0</v>
      </c>
      <c r="L209" s="202">
        <f>Таблица620[[#This Row],[Общее кол-во шт]]*Таблица620[[#This Row],[Оптовая цена KRW                   за 1шт]]</f>
        <v>0</v>
      </c>
      <c r="M209" s="203" t="str">
        <f>IFERROR(Таблица620[[#This Row],[Общее кол-во шт]]*Таблица620[[#This Row],[Оптовая цена USD            за 1шт]],"")</f>
        <v/>
      </c>
      <c r="N209" s="319"/>
    </row>
    <row r="210" spans="1:14" ht="22.5" customHeight="1">
      <c r="A210" s="329" t="s">
        <v>712</v>
      </c>
      <c r="B210" s="332" t="s">
        <v>713</v>
      </c>
      <c r="C210" s="333" t="s">
        <v>714</v>
      </c>
      <c r="D210" s="334" t="s">
        <v>26996</v>
      </c>
      <c r="E210" s="196">
        <v>14800</v>
      </c>
      <c r="F210" s="197">
        <v>0.54</v>
      </c>
      <c r="G210" s="316">
        <v>6</v>
      </c>
      <c r="H210" s="89">
        <f>Таблица620[[#This Row],[Розничная цена KRW]]*Таблица620[[#This Row],[Коэфициент стоимости]]</f>
        <v>7992.0000000000009</v>
      </c>
      <c r="I210" s="200" t="str">
        <f>IF($H$1="","Введите курс",Таблица620[[#This Row],[Оптовая цена KRW                   за 1шт]]/$H$1)</f>
        <v>Введите курс</v>
      </c>
      <c r="J210" s="318"/>
      <c r="K210" s="201">
        <f>Таблица620[[#This Row],[Заказ коробок ]]*Таблица620[[#This Row],[Кол-во шт в коробке]]</f>
        <v>0</v>
      </c>
      <c r="L210" s="202">
        <f>Таблица620[[#This Row],[Общее кол-во шт]]*Таблица620[[#This Row],[Оптовая цена KRW                   за 1шт]]</f>
        <v>0</v>
      </c>
      <c r="M210" s="203" t="str">
        <f>IFERROR(Таблица620[[#This Row],[Общее кол-во шт]]*Таблица620[[#This Row],[Оптовая цена USD            за 1шт]],"")</f>
        <v/>
      </c>
      <c r="N210" s="319"/>
    </row>
    <row r="211" spans="1:14" ht="22.5" customHeight="1">
      <c r="A211" s="329" t="s">
        <v>715</v>
      </c>
      <c r="B211" s="332" t="s">
        <v>716</v>
      </c>
      <c r="C211" s="333" t="s">
        <v>717</v>
      </c>
      <c r="D211" s="334" t="s">
        <v>26997</v>
      </c>
      <c r="E211" s="196">
        <v>14800</v>
      </c>
      <c r="F211" s="197">
        <v>0.54</v>
      </c>
      <c r="G211" s="316">
        <v>6</v>
      </c>
      <c r="H211" s="89">
        <f>Таблица620[[#This Row],[Розничная цена KRW]]*Таблица620[[#This Row],[Коэфициент стоимости]]</f>
        <v>7992.0000000000009</v>
      </c>
      <c r="I211" s="200" t="str">
        <f>IF($H$1="","Введите курс",Таблица620[[#This Row],[Оптовая цена KRW                   за 1шт]]/$H$1)</f>
        <v>Введите курс</v>
      </c>
      <c r="J211" s="318"/>
      <c r="K211" s="201">
        <f>Таблица620[[#This Row],[Заказ коробок ]]*Таблица620[[#This Row],[Кол-во шт в коробке]]</f>
        <v>0</v>
      </c>
      <c r="L211" s="202">
        <f>Таблица620[[#This Row],[Общее кол-во шт]]*Таблица620[[#This Row],[Оптовая цена KRW                   за 1шт]]</f>
        <v>0</v>
      </c>
      <c r="M211" s="203" t="str">
        <f>IFERROR(Таблица620[[#This Row],[Общее кол-во шт]]*Таблица620[[#This Row],[Оптовая цена USD            за 1шт]],"")</f>
        <v/>
      </c>
      <c r="N211" s="319"/>
    </row>
    <row r="212" spans="1:14" ht="22.5" customHeight="1">
      <c r="A212" s="329" t="s">
        <v>718</v>
      </c>
      <c r="B212" s="332" t="s">
        <v>719</v>
      </c>
      <c r="C212" s="333" t="s">
        <v>720</v>
      </c>
      <c r="D212" s="334" t="s">
        <v>26998</v>
      </c>
      <c r="E212" s="196">
        <v>5500</v>
      </c>
      <c r="F212" s="197">
        <v>0.7</v>
      </c>
      <c r="G212" s="316">
        <v>6</v>
      </c>
      <c r="H212" s="89">
        <f>Таблица620[[#This Row],[Розничная цена KRW]]*Таблица620[[#This Row],[Коэфициент стоимости]]</f>
        <v>3849.9999999999995</v>
      </c>
      <c r="I212" s="200" t="str">
        <f>IF($H$1="","Введите курс",Таблица620[[#This Row],[Оптовая цена KRW                   за 1шт]]/$H$1)</f>
        <v>Введите курс</v>
      </c>
      <c r="J212" s="318"/>
      <c r="K212" s="201">
        <f>Таблица620[[#This Row],[Заказ коробок ]]*Таблица620[[#This Row],[Кол-во шт в коробке]]</f>
        <v>0</v>
      </c>
      <c r="L212" s="202">
        <f>Таблица620[[#This Row],[Общее кол-во шт]]*Таблица620[[#This Row],[Оптовая цена KRW                   за 1шт]]</f>
        <v>0</v>
      </c>
      <c r="M212" s="203" t="str">
        <f>IFERROR(Таблица620[[#This Row],[Общее кол-во шт]]*Таблица620[[#This Row],[Оптовая цена USD            за 1шт]],"")</f>
        <v/>
      </c>
      <c r="N212" s="319"/>
    </row>
    <row r="213" spans="1:14" ht="22.5" customHeight="1">
      <c r="A213" s="329" t="s">
        <v>721</v>
      </c>
      <c r="B213" s="332" t="s">
        <v>722</v>
      </c>
      <c r="C213" s="333" t="s">
        <v>723</v>
      </c>
      <c r="D213" s="334" t="s">
        <v>26999</v>
      </c>
      <c r="E213" s="196">
        <v>5500</v>
      </c>
      <c r="F213" s="197">
        <v>0.7</v>
      </c>
      <c r="G213" s="316">
        <v>6</v>
      </c>
      <c r="H213" s="89">
        <f>Таблица620[[#This Row],[Розничная цена KRW]]*Таблица620[[#This Row],[Коэфициент стоимости]]</f>
        <v>3849.9999999999995</v>
      </c>
      <c r="I213" s="200" t="str">
        <f>IF($H$1="","Введите курс",Таблица620[[#This Row],[Оптовая цена KRW                   за 1шт]]/$H$1)</f>
        <v>Введите курс</v>
      </c>
      <c r="J213" s="318"/>
      <c r="K213" s="201">
        <f>Таблица620[[#This Row],[Заказ коробок ]]*Таблица620[[#This Row],[Кол-во шт в коробке]]</f>
        <v>0</v>
      </c>
      <c r="L213" s="202">
        <f>Таблица620[[#This Row],[Общее кол-во шт]]*Таблица620[[#This Row],[Оптовая цена KRW                   за 1шт]]</f>
        <v>0</v>
      </c>
      <c r="M213" s="203" t="str">
        <f>IFERROR(Таблица620[[#This Row],[Общее кол-во шт]]*Таблица620[[#This Row],[Оптовая цена USD            за 1шт]],"")</f>
        <v/>
      </c>
      <c r="N213" s="319"/>
    </row>
    <row r="214" spans="1:14" ht="22.5" customHeight="1">
      <c r="A214" s="329" t="s">
        <v>724</v>
      </c>
      <c r="B214" s="332" t="s">
        <v>725</v>
      </c>
      <c r="C214" s="333" t="s">
        <v>726</v>
      </c>
      <c r="D214" s="334" t="s">
        <v>27000</v>
      </c>
      <c r="E214" s="196">
        <v>5500</v>
      </c>
      <c r="F214" s="197">
        <v>0.7</v>
      </c>
      <c r="G214" s="316">
        <v>6</v>
      </c>
      <c r="H214" s="89">
        <f>Таблица620[[#This Row],[Розничная цена KRW]]*Таблица620[[#This Row],[Коэфициент стоимости]]</f>
        <v>3849.9999999999995</v>
      </c>
      <c r="I214" s="200" t="str">
        <f>IF($H$1="","Введите курс",Таблица620[[#This Row],[Оптовая цена KRW                   за 1шт]]/$H$1)</f>
        <v>Введите курс</v>
      </c>
      <c r="J214" s="318"/>
      <c r="K214" s="201">
        <f>Таблица620[[#This Row],[Заказ коробок ]]*Таблица620[[#This Row],[Кол-во шт в коробке]]</f>
        <v>0</v>
      </c>
      <c r="L214" s="202">
        <f>Таблица620[[#This Row],[Общее кол-во шт]]*Таблица620[[#This Row],[Оптовая цена KRW                   за 1шт]]</f>
        <v>0</v>
      </c>
      <c r="M214" s="203" t="str">
        <f>IFERROR(Таблица620[[#This Row],[Общее кол-во шт]]*Таблица620[[#This Row],[Оптовая цена USD            за 1шт]],"")</f>
        <v/>
      </c>
      <c r="N214" s="319"/>
    </row>
    <row r="215" spans="1:14" ht="22.5" customHeight="1">
      <c r="A215" s="329" t="s">
        <v>727</v>
      </c>
      <c r="B215" s="332" t="s">
        <v>728</v>
      </c>
      <c r="C215" s="333" t="s">
        <v>729</v>
      </c>
      <c r="D215" s="334" t="s">
        <v>27001</v>
      </c>
      <c r="E215" s="196">
        <v>5500</v>
      </c>
      <c r="F215" s="197">
        <v>0.7</v>
      </c>
      <c r="G215" s="316">
        <v>6</v>
      </c>
      <c r="H215" s="89">
        <f>Таблица620[[#This Row],[Розничная цена KRW]]*Таблица620[[#This Row],[Коэфициент стоимости]]</f>
        <v>3849.9999999999995</v>
      </c>
      <c r="I215" s="200" t="str">
        <f>IF($H$1="","Введите курс",Таблица620[[#This Row],[Оптовая цена KRW                   за 1шт]]/$H$1)</f>
        <v>Введите курс</v>
      </c>
      <c r="J215" s="318"/>
      <c r="K215" s="201">
        <f>Таблица620[[#This Row],[Заказ коробок ]]*Таблица620[[#This Row],[Кол-во шт в коробке]]</f>
        <v>0</v>
      </c>
      <c r="L215" s="202">
        <f>Таблица620[[#This Row],[Общее кол-во шт]]*Таблица620[[#This Row],[Оптовая цена KRW                   за 1шт]]</f>
        <v>0</v>
      </c>
      <c r="M215" s="203" t="str">
        <f>IFERROR(Таблица620[[#This Row],[Общее кол-во шт]]*Таблица620[[#This Row],[Оптовая цена USD            за 1шт]],"")</f>
        <v/>
      </c>
      <c r="N215" s="319"/>
    </row>
    <row r="216" spans="1:14" ht="22.5" customHeight="1">
      <c r="A216" s="329" t="s">
        <v>730</v>
      </c>
      <c r="B216" s="332" t="s">
        <v>731</v>
      </c>
      <c r="C216" s="333" t="s">
        <v>732</v>
      </c>
      <c r="D216" s="334" t="s">
        <v>27002</v>
      </c>
      <c r="E216" s="196">
        <v>5500</v>
      </c>
      <c r="F216" s="197">
        <v>0.7</v>
      </c>
      <c r="G216" s="316">
        <v>6</v>
      </c>
      <c r="H216" s="89">
        <f>Таблица620[[#This Row],[Розничная цена KRW]]*Таблица620[[#This Row],[Коэфициент стоимости]]</f>
        <v>3849.9999999999995</v>
      </c>
      <c r="I216" s="200" t="str">
        <f>IF($H$1="","Введите курс",Таблица620[[#This Row],[Оптовая цена KRW                   за 1шт]]/$H$1)</f>
        <v>Введите курс</v>
      </c>
      <c r="J216" s="318"/>
      <c r="K216" s="201">
        <f>Таблица620[[#This Row],[Заказ коробок ]]*Таблица620[[#This Row],[Кол-во шт в коробке]]</f>
        <v>0</v>
      </c>
      <c r="L216" s="202">
        <f>Таблица620[[#This Row],[Общее кол-во шт]]*Таблица620[[#This Row],[Оптовая цена KRW                   за 1шт]]</f>
        <v>0</v>
      </c>
      <c r="M216" s="203" t="str">
        <f>IFERROR(Таблица620[[#This Row],[Общее кол-во шт]]*Таблица620[[#This Row],[Оптовая цена USD            за 1шт]],"")</f>
        <v/>
      </c>
      <c r="N216" s="319"/>
    </row>
    <row r="217" spans="1:14" ht="22.5" customHeight="1">
      <c r="A217" s="329" t="s">
        <v>733</v>
      </c>
      <c r="B217" s="332" t="s">
        <v>734</v>
      </c>
      <c r="C217" s="333" t="s">
        <v>735</v>
      </c>
      <c r="D217" s="334" t="s">
        <v>27003</v>
      </c>
      <c r="E217" s="196">
        <v>13000</v>
      </c>
      <c r="F217" s="197">
        <v>0.54</v>
      </c>
      <c r="G217" s="316">
        <v>6</v>
      </c>
      <c r="H217" s="89">
        <f>Таблица620[[#This Row],[Розничная цена KRW]]*Таблица620[[#This Row],[Коэфициент стоимости]]</f>
        <v>7020.0000000000009</v>
      </c>
      <c r="I217" s="200" t="str">
        <f>IF($H$1="","Введите курс",Таблица620[[#This Row],[Оптовая цена KRW                   за 1шт]]/$H$1)</f>
        <v>Введите курс</v>
      </c>
      <c r="J217" s="318"/>
      <c r="K217" s="201">
        <f>Таблица620[[#This Row],[Заказ коробок ]]*Таблица620[[#This Row],[Кол-во шт в коробке]]</f>
        <v>0</v>
      </c>
      <c r="L217" s="202">
        <f>Таблица620[[#This Row],[Общее кол-во шт]]*Таблица620[[#This Row],[Оптовая цена KRW                   за 1шт]]</f>
        <v>0</v>
      </c>
      <c r="M217" s="203" t="str">
        <f>IFERROR(Таблица620[[#This Row],[Общее кол-во шт]]*Таблица620[[#This Row],[Оптовая цена USD            за 1шт]],"")</f>
        <v/>
      </c>
      <c r="N217" s="319"/>
    </row>
    <row r="218" spans="1:14" ht="22.5" customHeight="1">
      <c r="A218" s="329" t="s">
        <v>736</v>
      </c>
      <c r="B218" s="332" t="s">
        <v>737</v>
      </c>
      <c r="C218" s="333" t="s">
        <v>738</v>
      </c>
      <c r="D218" s="334" t="s">
        <v>27004</v>
      </c>
      <c r="E218" s="196">
        <v>4000</v>
      </c>
      <c r="F218" s="197">
        <v>0.54</v>
      </c>
      <c r="G218" s="316">
        <v>6</v>
      </c>
      <c r="H218" s="89">
        <f>Таблица620[[#This Row],[Розничная цена KRW]]*Таблица620[[#This Row],[Коэфициент стоимости]]</f>
        <v>2160</v>
      </c>
      <c r="I218" s="200" t="str">
        <f>IF($H$1="","Введите курс",Таблица620[[#This Row],[Оптовая цена KRW                   за 1шт]]/$H$1)</f>
        <v>Введите курс</v>
      </c>
      <c r="J218" s="318"/>
      <c r="K218" s="201">
        <f>Таблица620[[#This Row],[Заказ коробок ]]*Таблица620[[#This Row],[Кол-во шт в коробке]]</f>
        <v>0</v>
      </c>
      <c r="L218" s="202">
        <f>Таблица620[[#This Row],[Общее кол-во шт]]*Таблица620[[#This Row],[Оптовая цена KRW                   за 1шт]]</f>
        <v>0</v>
      </c>
      <c r="M218" s="203" t="str">
        <f>IFERROR(Таблица620[[#This Row],[Общее кол-во шт]]*Таблица620[[#This Row],[Оптовая цена USD            за 1шт]],"")</f>
        <v/>
      </c>
      <c r="N218" s="319"/>
    </row>
    <row r="219" spans="1:14" ht="22.5" customHeight="1">
      <c r="A219" s="329" t="s">
        <v>739</v>
      </c>
      <c r="B219" s="332" t="s">
        <v>740</v>
      </c>
      <c r="C219" s="333" t="s">
        <v>741</v>
      </c>
      <c r="D219" s="334" t="s">
        <v>27005</v>
      </c>
      <c r="E219" s="196">
        <v>2000</v>
      </c>
      <c r="F219" s="197">
        <v>0.49</v>
      </c>
      <c r="G219" s="316">
        <v>20</v>
      </c>
      <c r="H219" s="89">
        <f>Таблица620[[#This Row],[Розничная цена KRW]]*Таблица620[[#This Row],[Коэфициент стоимости]]</f>
        <v>980</v>
      </c>
      <c r="I219" s="200" t="str">
        <f>IF($H$1="","Введите курс",Таблица620[[#This Row],[Оптовая цена KRW                   за 1шт]]/$H$1)</f>
        <v>Введите курс</v>
      </c>
      <c r="J219" s="318"/>
      <c r="K219" s="201">
        <f>Таблица620[[#This Row],[Заказ коробок ]]*Таблица620[[#This Row],[Кол-во шт в коробке]]</f>
        <v>0</v>
      </c>
      <c r="L219" s="202">
        <f>Таблица620[[#This Row],[Общее кол-во шт]]*Таблица620[[#This Row],[Оптовая цена KRW                   за 1шт]]</f>
        <v>0</v>
      </c>
      <c r="M219" s="203" t="str">
        <f>IFERROR(Таблица620[[#This Row],[Общее кол-во шт]]*Таблица620[[#This Row],[Оптовая цена USD            за 1шт]],"")</f>
        <v/>
      </c>
      <c r="N219" s="319"/>
    </row>
    <row r="220" spans="1:14" ht="22.5" customHeight="1">
      <c r="A220" s="329" t="s">
        <v>742</v>
      </c>
      <c r="B220" s="332" t="s">
        <v>743</v>
      </c>
      <c r="C220" s="333" t="s">
        <v>744</v>
      </c>
      <c r="D220" s="334" t="s">
        <v>27006</v>
      </c>
      <c r="E220" s="196">
        <v>6500</v>
      </c>
      <c r="F220" s="197">
        <v>0.54</v>
      </c>
      <c r="G220" s="316">
        <v>6</v>
      </c>
      <c r="H220" s="89">
        <f>Таблица620[[#This Row],[Розничная цена KRW]]*Таблица620[[#This Row],[Коэфициент стоимости]]</f>
        <v>3510.0000000000005</v>
      </c>
      <c r="I220" s="200" t="str">
        <f>IF($H$1="","Введите курс",Таблица620[[#This Row],[Оптовая цена KRW                   за 1шт]]/$H$1)</f>
        <v>Введите курс</v>
      </c>
      <c r="J220" s="318"/>
      <c r="K220" s="201">
        <f>Таблица620[[#This Row],[Заказ коробок ]]*Таблица620[[#This Row],[Кол-во шт в коробке]]</f>
        <v>0</v>
      </c>
      <c r="L220" s="202">
        <f>Таблица620[[#This Row],[Общее кол-во шт]]*Таблица620[[#This Row],[Оптовая цена KRW                   за 1шт]]</f>
        <v>0</v>
      </c>
      <c r="M220" s="203" t="str">
        <f>IFERROR(Таблица620[[#This Row],[Общее кол-во шт]]*Таблица620[[#This Row],[Оптовая цена USD            за 1шт]],"")</f>
        <v/>
      </c>
      <c r="N220" s="319"/>
    </row>
    <row r="221" spans="1:14" ht="22.5" customHeight="1">
      <c r="A221" s="329" t="s">
        <v>745</v>
      </c>
      <c r="B221" s="332" t="s">
        <v>746</v>
      </c>
      <c r="C221" s="333" t="s">
        <v>747</v>
      </c>
      <c r="D221" s="334" t="s">
        <v>27007</v>
      </c>
      <c r="E221" s="196">
        <v>6500</v>
      </c>
      <c r="F221" s="197">
        <v>0.54</v>
      </c>
      <c r="G221" s="316">
        <v>6</v>
      </c>
      <c r="H221" s="89">
        <f>Таблица620[[#This Row],[Розничная цена KRW]]*Таблица620[[#This Row],[Коэфициент стоимости]]</f>
        <v>3510.0000000000005</v>
      </c>
      <c r="I221" s="200" t="str">
        <f>IF($H$1="","Введите курс",Таблица620[[#This Row],[Оптовая цена KRW                   за 1шт]]/$H$1)</f>
        <v>Введите курс</v>
      </c>
      <c r="J221" s="318"/>
      <c r="K221" s="201">
        <f>Таблица620[[#This Row],[Заказ коробок ]]*Таблица620[[#This Row],[Кол-во шт в коробке]]</f>
        <v>0</v>
      </c>
      <c r="L221" s="202">
        <f>Таблица620[[#This Row],[Общее кол-во шт]]*Таблица620[[#This Row],[Оптовая цена KRW                   за 1шт]]</f>
        <v>0</v>
      </c>
      <c r="M221" s="203" t="str">
        <f>IFERROR(Таблица620[[#This Row],[Общее кол-во шт]]*Таблица620[[#This Row],[Оптовая цена USD            за 1шт]],"")</f>
        <v/>
      </c>
      <c r="N221" s="319"/>
    </row>
    <row r="222" spans="1:14" ht="22.5" customHeight="1">
      <c r="A222" s="329" t="s">
        <v>748</v>
      </c>
      <c r="B222" s="332" t="s">
        <v>749</v>
      </c>
      <c r="C222" s="333" t="s">
        <v>750</v>
      </c>
      <c r="D222" s="334" t="s">
        <v>27008</v>
      </c>
      <c r="E222" s="196">
        <v>6500</v>
      </c>
      <c r="F222" s="197">
        <v>0.54</v>
      </c>
      <c r="G222" s="316">
        <v>6</v>
      </c>
      <c r="H222" s="89">
        <f>Таблица620[[#This Row],[Розничная цена KRW]]*Таблица620[[#This Row],[Коэфициент стоимости]]</f>
        <v>3510.0000000000005</v>
      </c>
      <c r="I222" s="200" t="str">
        <f>IF($H$1="","Введите курс",Таблица620[[#This Row],[Оптовая цена KRW                   за 1шт]]/$H$1)</f>
        <v>Введите курс</v>
      </c>
      <c r="J222" s="318"/>
      <c r="K222" s="201">
        <f>Таблица620[[#This Row],[Заказ коробок ]]*Таблица620[[#This Row],[Кол-во шт в коробке]]</f>
        <v>0</v>
      </c>
      <c r="L222" s="202">
        <f>Таблица620[[#This Row],[Общее кол-во шт]]*Таблица620[[#This Row],[Оптовая цена KRW                   за 1шт]]</f>
        <v>0</v>
      </c>
      <c r="M222" s="203" t="str">
        <f>IFERROR(Таблица620[[#This Row],[Общее кол-во шт]]*Таблица620[[#This Row],[Оптовая цена USD            за 1шт]],"")</f>
        <v/>
      </c>
      <c r="N222" s="319"/>
    </row>
    <row r="223" spans="1:14" ht="22.5" customHeight="1">
      <c r="A223" s="329" t="s">
        <v>751</v>
      </c>
      <c r="B223" s="332" t="s">
        <v>752</v>
      </c>
      <c r="C223" s="333" t="s">
        <v>753</v>
      </c>
      <c r="D223" s="334" t="s">
        <v>27009</v>
      </c>
      <c r="E223" s="196">
        <v>6500</v>
      </c>
      <c r="F223" s="197">
        <v>0.54</v>
      </c>
      <c r="G223" s="316">
        <v>6</v>
      </c>
      <c r="H223" s="89">
        <f>Таблица620[[#This Row],[Розничная цена KRW]]*Таблица620[[#This Row],[Коэфициент стоимости]]</f>
        <v>3510.0000000000005</v>
      </c>
      <c r="I223" s="200" t="str">
        <f>IF($H$1="","Введите курс",Таблица620[[#This Row],[Оптовая цена KRW                   за 1шт]]/$H$1)</f>
        <v>Введите курс</v>
      </c>
      <c r="J223" s="318"/>
      <c r="K223" s="201">
        <f>Таблица620[[#This Row],[Заказ коробок ]]*Таблица620[[#This Row],[Кол-во шт в коробке]]</f>
        <v>0</v>
      </c>
      <c r="L223" s="202">
        <f>Таблица620[[#This Row],[Общее кол-во шт]]*Таблица620[[#This Row],[Оптовая цена KRW                   за 1шт]]</f>
        <v>0</v>
      </c>
      <c r="M223" s="203" t="str">
        <f>IFERROR(Таблица620[[#This Row],[Общее кол-во шт]]*Таблица620[[#This Row],[Оптовая цена USD            за 1шт]],"")</f>
        <v/>
      </c>
      <c r="N223" s="319"/>
    </row>
    <row r="224" spans="1:14" ht="22.5" customHeight="1">
      <c r="A224" s="329" t="s">
        <v>754</v>
      </c>
      <c r="B224" s="332" t="s">
        <v>755</v>
      </c>
      <c r="C224" s="333" t="s">
        <v>756</v>
      </c>
      <c r="D224" s="334" t="s">
        <v>27010</v>
      </c>
      <c r="E224" s="196">
        <v>6500</v>
      </c>
      <c r="F224" s="197">
        <v>0.54</v>
      </c>
      <c r="G224" s="316">
        <v>6</v>
      </c>
      <c r="H224" s="89">
        <f>Таблица620[[#This Row],[Розничная цена KRW]]*Таблица620[[#This Row],[Коэфициент стоимости]]</f>
        <v>3510.0000000000005</v>
      </c>
      <c r="I224" s="200" t="str">
        <f>IF($H$1="","Введите курс",Таблица620[[#This Row],[Оптовая цена KRW                   за 1шт]]/$H$1)</f>
        <v>Введите курс</v>
      </c>
      <c r="J224" s="318"/>
      <c r="K224" s="201">
        <f>Таблица620[[#This Row],[Заказ коробок ]]*Таблица620[[#This Row],[Кол-во шт в коробке]]</f>
        <v>0</v>
      </c>
      <c r="L224" s="202">
        <f>Таблица620[[#This Row],[Общее кол-во шт]]*Таблица620[[#This Row],[Оптовая цена KRW                   за 1шт]]</f>
        <v>0</v>
      </c>
      <c r="M224" s="203" t="str">
        <f>IFERROR(Таблица620[[#This Row],[Общее кол-во шт]]*Таблица620[[#This Row],[Оптовая цена USD            за 1шт]],"")</f>
        <v/>
      </c>
      <c r="N224" s="319"/>
    </row>
    <row r="225" spans="1:14" ht="22.5" customHeight="1">
      <c r="A225" s="329" t="s">
        <v>757</v>
      </c>
      <c r="B225" s="332" t="s">
        <v>758</v>
      </c>
      <c r="C225" s="333" t="s">
        <v>759</v>
      </c>
      <c r="D225" s="334" t="s">
        <v>27011</v>
      </c>
      <c r="E225" s="196">
        <v>2000</v>
      </c>
      <c r="F225" s="197">
        <v>0.7</v>
      </c>
      <c r="G225" s="316">
        <v>50</v>
      </c>
      <c r="H225" s="89">
        <f>Таблица620[[#This Row],[Розничная цена KRW]]*Таблица620[[#This Row],[Коэфициент стоимости]]</f>
        <v>1400</v>
      </c>
      <c r="I225" s="200" t="str">
        <f>IF($H$1="","Введите курс",Таблица620[[#This Row],[Оптовая цена KRW                   за 1шт]]/$H$1)</f>
        <v>Введите курс</v>
      </c>
      <c r="J225" s="318"/>
      <c r="K225" s="201">
        <f>Таблица620[[#This Row],[Заказ коробок ]]*Таблица620[[#This Row],[Кол-во шт в коробке]]</f>
        <v>0</v>
      </c>
      <c r="L225" s="202">
        <f>Таблица620[[#This Row],[Общее кол-во шт]]*Таблица620[[#This Row],[Оптовая цена KRW                   за 1шт]]</f>
        <v>0</v>
      </c>
      <c r="M225" s="203" t="str">
        <f>IFERROR(Таблица620[[#This Row],[Общее кол-во шт]]*Таблица620[[#This Row],[Оптовая цена USD            за 1шт]],"")</f>
        <v/>
      </c>
      <c r="N225" s="319"/>
    </row>
    <row r="226" spans="1:14" ht="22.5" customHeight="1">
      <c r="A226" s="329" t="s">
        <v>760</v>
      </c>
      <c r="B226" s="332" t="s">
        <v>761</v>
      </c>
      <c r="C226" s="333" t="s">
        <v>762</v>
      </c>
      <c r="D226" s="334" t="s">
        <v>27012</v>
      </c>
      <c r="E226" s="196">
        <v>1500</v>
      </c>
      <c r="F226" s="197">
        <v>0.49</v>
      </c>
      <c r="G226" s="316">
        <v>20</v>
      </c>
      <c r="H226" s="89">
        <f>Таблица620[[#This Row],[Розничная цена KRW]]*Таблица620[[#This Row],[Коэфициент стоимости]]</f>
        <v>735</v>
      </c>
      <c r="I226" s="200" t="str">
        <f>IF($H$1="","Введите курс",Таблица620[[#This Row],[Оптовая цена KRW                   за 1шт]]/$H$1)</f>
        <v>Введите курс</v>
      </c>
      <c r="J226" s="318"/>
      <c r="K226" s="201">
        <f>Таблица620[[#This Row],[Заказ коробок ]]*Таблица620[[#This Row],[Кол-во шт в коробке]]</f>
        <v>0</v>
      </c>
      <c r="L226" s="202">
        <f>Таблица620[[#This Row],[Общее кол-во шт]]*Таблица620[[#This Row],[Оптовая цена KRW                   за 1шт]]</f>
        <v>0</v>
      </c>
      <c r="M226" s="203" t="str">
        <f>IFERROR(Таблица620[[#This Row],[Общее кол-во шт]]*Таблица620[[#This Row],[Оптовая цена USD            за 1шт]],"")</f>
        <v/>
      </c>
      <c r="N226" s="319"/>
    </row>
    <row r="227" spans="1:14" ht="22.5" customHeight="1">
      <c r="A227" s="329" t="s">
        <v>763</v>
      </c>
      <c r="B227" s="332" t="s">
        <v>764</v>
      </c>
      <c r="C227" s="333" t="s">
        <v>765</v>
      </c>
      <c r="D227" s="334" t="s">
        <v>27013</v>
      </c>
      <c r="E227" s="196">
        <v>1500</v>
      </c>
      <c r="F227" s="197">
        <v>0.49</v>
      </c>
      <c r="G227" s="316">
        <v>20</v>
      </c>
      <c r="H227" s="89">
        <f>Таблица620[[#This Row],[Розничная цена KRW]]*Таблица620[[#This Row],[Коэфициент стоимости]]</f>
        <v>735</v>
      </c>
      <c r="I227" s="200" t="str">
        <f>IF($H$1="","Введите курс",Таблица620[[#This Row],[Оптовая цена KRW                   за 1шт]]/$H$1)</f>
        <v>Введите курс</v>
      </c>
      <c r="J227" s="318"/>
      <c r="K227" s="201">
        <f>Таблица620[[#This Row],[Заказ коробок ]]*Таблица620[[#This Row],[Кол-во шт в коробке]]</f>
        <v>0</v>
      </c>
      <c r="L227" s="202">
        <f>Таблица620[[#This Row],[Общее кол-во шт]]*Таблица620[[#This Row],[Оптовая цена KRW                   за 1шт]]</f>
        <v>0</v>
      </c>
      <c r="M227" s="203" t="str">
        <f>IFERROR(Таблица620[[#This Row],[Общее кол-во шт]]*Таблица620[[#This Row],[Оптовая цена USD            за 1шт]],"")</f>
        <v/>
      </c>
      <c r="N227" s="319"/>
    </row>
    <row r="228" spans="1:14" ht="22.5" customHeight="1">
      <c r="A228" s="329" t="s">
        <v>766</v>
      </c>
      <c r="B228" s="332" t="s">
        <v>767</v>
      </c>
      <c r="C228" s="333" t="s">
        <v>768</v>
      </c>
      <c r="D228" s="334" t="s">
        <v>27014</v>
      </c>
      <c r="E228" s="196">
        <v>3100</v>
      </c>
      <c r="F228" s="197">
        <v>0.7</v>
      </c>
      <c r="G228" s="316">
        <v>6</v>
      </c>
      <c r="H228" s="89">
        <f>Таблица620[[#This Row],[Розничная цена KRW]]*Таблица620[[#This Row],[Коэфициент стоимости]]</f>
        <v>2170</v>
      </c>
      <c r="I228" s="200" t="str">
        <f>IF($H$1="","Введите курс",Таблица620[[#This Row],[Оптовая цена KRW                   за 1шт]]/$H$1)</f>
        <v>Введите курс</v>
      </c>
      <c r="J228" s="318"/>
      <c r="K228" s="201">
        <f>Таблица620[[#This Row],[Заказ коробок ]]*Таблица620[[#This Row],[Кол-во шт в коробке]]</f>
        <v>0</v>
      </c>
      <c r="L228" s="202">
        <f>Таблица620[[#This Row],[Общее кол-во шт]]*Таблица620[[#This Row],[Оптовая цена KRW                   за 1шт]]</f>
        <v>0</v>
      </c>
      <c r="M228" s="203" t="str">
        <f>IFERROR(Таблица620[[#This Row],[Общее кол-во шт]]*Таблица620[[#This Row],[Оптовая цена USD            за 1шт]],"")</f>
        <v/>
      </c>
      <c r="N228" s="319"/>
    </row>
    <row r="229" spans="1:14" ht="22.5" customHeight="1">
      <c r="A229" s="329" t="s">
        <v>769</v>
      </c>
      <c r="B229" s="332" t="s">
        <v>770</v>
      </c>
      <c r="C229" s="333" t="s">
        <v>771</v>
      </c>
      <c r="D229" s="334" t="s">
        <v>27015</v>
      </c>
      <c r="E229" s="196">
        <v>2100</v>
      </c>
      <c r="F229" s="197">
        <v>0.7</v>
      </c>
      <c r="G229" s="316">
        <v>10</v>
      </c>
      <c r="H229" s="89">
        <f>Таблица620[[#This Row],[Розничная цена KRW]]*Таблица620[[#This Row],[Коэфициент стоимости]]</f>
        <v>1470</v>
      </c>
      <c r="I229" s="200" t="str">
        <f>IF($H$1="","Введите курс",Таблица620[[#This Row],[Оптовая цена KRW                   за 1шт]]/$H$1)</f>
        <v>Введите курс</v>
      </c>
      <c r="J229" s="318"/>
      <c r="K229" s="201">
        <f>Таблица620[[#This Row],[Заказ коробок ]]*Таблица620[[#This Row],[Кол-во шт в коробке]]</f>
        <v>0</v>
      </c>
      <c r="L229" s="202">
        <f>Таблица620[[#This Row],[Общее кол-во шт]]*Таблица620[[#This Row],[Оптовая цена KRW                   за 1шт]]</f>
        <v>0</v>
      </c>
      <c r="M229" s="203" t="str">
        <f>IFERROR(Таблица620[[#This Row],[Общее кол-во шт]]*Таблица620[[#This Row],[Оптовая цена USD            за 1шт]],"")</f>
        <v/>
      </c>
      <c r="N229" s="319"/>
    </row>
    <row r="230" spans="1:14" ht="22.5" customHeight="1">
      <c r="A230" s="329" t="s">
        <v>772</v>
      </c>
      <c r="B230" s="332" t="s">
        <v>773</v>
      </c>
      <c r="C230" s="333" t="s">
        <v>774</v>
      </c>
      <c r="D230" s="334" t="s">
        <v>27016</v>
      </c>
      <c r="E230" s="196">
        <v>12000</v>
      </c>
      <c r="F230" s="197">
        <v>0.54</v>
      </c>
      <c r="G230" s="316">
        <v>6</v>
      </c>
      <c r="H230" s="89">
        <f>Таблица620[[#This Row],[Розничная цена KRW]]*Таблица620[[#This Row],[Коэфициент стоимости]]</f>
        <v>6480</v>
      </c>
      <c r="I230" s="200" t="str">
        <f>IF($H$1="","Введите курс",Таблица620[[#This Row],[Оптовая цена KRW                   за 1шт]]/$H$1)</f>
        <v>Введите курс</v>
      </c>
      <c r="J230" s="318"/>
      <c r="K230" s="201">
        <f>Таблица620[[#This Row],[Заказ коробок ]]*Таблица620[[#This Row],[Кол-во шт в коробке]]</f>
        <v>0</v>
      </c>
      <c r="L230" s="202">
        <f>Таблица620[[#This Row],[Общее кол-во шт]]*Таблица620[[#This Row],[Оптовая цена KRW                   за 1шт]]</f>
        <v>0</v>
      </c>
      <c r="M230" s="203" t="str">
        <f>IFERROR(Таблица620[[#This Row],[Общее кол-во шт]]*Таблица620[[#This Row],[Оптовая цена USD            за 1шт]],"")</f>
        <v/>
      </c>
      <c r="N230" s="319"/>
    </row>
    <row r="231" spans="1:14" ht="22.5" customHeight="1">
      <c r="A231" s="329" t="s">
        <v>775</v>
      </c>
      <c r="B231" s="332" t="s">
        <v>776</v>
      </c>
      <c r="C231" s="333" t="s">
        <v>777</v>
      </c>
      <c r="D231" s="334" t="s">
        <v>27017</v>
      </c>
      <c r="E231" s="196">
        <v>7000</v>
      </c>
      <c r="F231" s="197">
        <v>0.54</v>
      </c>
      <c r="G231" s="316">
        <v>6</v>
      </c>
      <c r="H231" s="89">
        <f>Таблица620[[#This Row],[Розничная цена KRW]]*Таблица620[[#This Row],[Коэфициент стоимости]]</f>
        <v>3780.0000000000005</v>
      </c>
      <c r="I231" s="200" t="str">
        <f>IF($H$1="","Введите курс",Таблица620[[#This Row],[Оптовая цена KRW                   за 1шт]]/$H$1)</f>
        <v>Введите курс</v>
      </c>
      <c r="J231" s="318"/>
      <c r="K231" s="201">
        <f>Таблица620[[#This Row],[Заказ коробок ]]*Таблица620[[#This Row],[Кол-во шт в коробке]]</f>
        <v>0</v>
      </c>
      <c r="L231" s="202">
        <f>Таблица620[[#This Row],[Общее кол-во шт]]*Таблица620[[#This Row],[Оптовая цена KRW                   за 1шт]]</f>
        <v>0</v>
      </c>
      <c r="M231" s="203" t="str">
        <f>IFERROR(Таблица620[[#This Row],[Общее кол-во шт]]*Таблица620[[#This Row],[Оптовая цена USD            за 1шт]],"")</f>
        <v/>
      </c>
      <c r="N231" s="319"/>
    </row>
    <row r="232" spans="1:14" ht="22.5" customHeight="1">
      <c r="A232" s="329" t="s">
        <v>778</v>
      </c>
      <c r="B232" s="332" t="s">
        <v>779</v>
      </c>
      <c r="C232" s="333" t="s">
        <v>780</v>
      </c>
      <c r="D232" s="334" t="s">
        <v>27018</v>
      </c>
      <c r="E232" s="196">
        <v>13000</v>
      </c>
      <c r="F232" s="197">
        <v>0.54</v>
      </c>
      <c r="G232" s="316">
        <v>6</v>
      </c>
      <c r="H232" s="89">
        <f>Таблица620[[#This Row],[Розничная цена KRW]]*Таблица620[[#This Row],[Коэфициент стоимости]]</f>
        <v>7020.0000000000009</v>
      </c>
      <c r="I232" s="200" t="str">
        <f>IF($H$1="","Введите курс",Таблица620[[#This Row],[Оптовая цена KRW                   за 1шт]]/$H$1)</f>
        <v>Введите курс</v>
      </c>
      <c r="J232" s="318"/>
      <c r="K232" s="201">
        <f>Таблица620[[#This Row],[Заказ коробок ]]*Таблица620[[#This Row],[Кол-во шт в коробке]]</f>
        <v>0</v>
      </c>
      <c r="L232" s="202">
        <f>Таблица620[[#This Row],[Общее кол-во шт]]*Таблица620[[#This Row],[Оптовая цена KRW                   за 1шт]]</f>
        <v>0</v>
      </c>
      <c r="M232" s="203" t="str">
        <f>IFERROR(Таблица620[[#This Row],[Общее кол-во шт]]*Таблица620[[#This Row],[Оптовая цена USD            за 1шт]],"")</f>
        <v/>
      </c>
      <c r="N232" s="319"/>
    </row>
    <row r="233" spans="1:14" ht="22.5" customHeight="1">
      <c r="A233" s="329" t="s">
        <v>781</v>
      </c>
      <c r="B233" s="332" t="s">
        <v>782</v>
      </c>
      <c r="C233" s="333" t="s">
        <v>783</v>
      </c>
      <c r="D233" s="334" t="s">
        <v>27019</v>
      </c>
      <c r="E233" s="196">
        <v>8000</v>
      </c>
      <c r="F233" s="197">
        <v>0.49</v>
      </c>
      <c r="G233" s="316">
        <v>6</v>
      </c>
      <c r="H233" s="89">
        <f>Таблица620[[#This Row],[Розничная цена KRW]]*Таблица620[[#This Row],[Коэфициент стоимости]]</f>
        <v>3920</v>
      </c>
      <c r="I233" s="200" t="str">
        <f>IF($H$1="","Введите курс",Таблица620[[#This Row],[Оптовая цена KRW                   за 1шт]]/$H$1)</f>
        <v>Введите курс</v>
      </c>
      <c r="J233" s="318"/>
      <c r="K233" s="201">
        <f>Таблица620[[#This Row],[Заказ коробок ]]*Таблица620[[#This Row],[Кол-во шт в коробке]]</f>
        <v>0</v>
      </c>
      <c r="L233" s="202">
        <f>Таблица620[[#This Row],[Общее кол-во шт]]*Таблица620[[#This Row],[Оптовая цена KRW                   за 1шт]]</f>
        <v>0</v>
      </c>
      <c r="M233" s="203" t="str">
        <f>IFERROR(Таблица620[[#This Row],[Общее кол-во шт]]*Таблица620[[#This Row],[Оптовая цена USD            за 1шт]],"")</f>
        <v/>
      </c>
      <c r="N233" s="319"/>
    </row>
    <row r="234" spans="1:14" ht="22.5" customHeight="1">
      <c r="A234" s="329" t="s">
        <v>784</v>
      </c>
      <c r="B234" s="332" t="s">
        <v>785</v>
      </c>
      <c r="C234" s="333" t="s">
        <v>786</v>
      </c>
      <c r="D234" s="334" t="s">
        <v>27020</v>
      </c>
      <c r="E234" s="196">
        <v>7000</v>
      </c>
      <c r="F234" s="197">
        <v>0.54</v>
      </c>
      <c r="G234" s="316">
        <v>6</v>
      </c>
      <c r="H234" s="89">
        <f>Таблица620[[#This Row],[Розничная цена KRW]]*Таблица620[[#This Row],[Коэфициент стоимости]]</f>
        <v>3780.0000000000005</v>
      </c>
      <c r="I234" s="200" t="str">
        <f>IF($H$1="","Введите курс",Таблица620[[#This Row],[Оптовая цена KRW                   за 1шт]]/$H$1)</f>
        <v>Введите курс</v>
      </c>
      <c r="J234" s="318"/>
      <c r="K234" s="201">
        <f>Таблица620[[#This Row],[Заказ коробок ]]*Таблица620[[#This Row],[Кол-во шт в коробке]]</f>
        <v>0</v>
      </c>
      <c r="L234" s="202">
        <f>Таблица620[[#This Row],[Общее кол-во шт]]*Таблица620[[#This Row],[Оптовая цена KRW                   за 1шт]]</f>
        <v>0</v>
      </c>
      <c r="M234" s="203" t="str">
        <f>IFERROR(Таблица620[[#This Row],[Общее кол-во шт]]*Таблица620[[#This Row],[Оптовая цена USD            за 1шт]],"")</f>
        <v/>
      </c>
      <c r="N234" s="319"/>
    </row>
    <row r="235" spans="1:14" ht="22.5" customHeight="1">
      <c r="A235" s="329" t="s">
        <v>787</v>
      </c>
      <c r="B235" s="332" t="s">
        <v>788</v>
      </c>
      <c r="C235" s="333" t="s">
        <v>789</v>
      </c>
      <c r="D235" s="334" t="s">
        <v>27021</v>
      </c>
      <c r="E235" s="196">
        <v>7000</v>
      </c>
      <c r="F235" s="197">
        <v>0.54</v>
      </c>
      <c r="G235" s="316">
        <v>6</v>
      </c>
      <c r="H235" s="89">
        <f>Таблица620[[#This Row],[Розничная цена KRW]]*Таблица620[[#This Row],[Коэфициент стоимости]]</f>
        <v>3780.0000000000005</v>
      </c>
      <c r="I235" s="200" t="str">
        <f>IF($H$1="","Введите курс",Таблица620[[#This Row],[Оптовая цена KRW                   за 1шт]]/$H$1)</f>
        <v>Введите курс</v>
      </c>
      <c r="J235" s="318"/>
      <c r="K235" s="201">
        <f>Таблица620[[#This Row],[Заказ коробок ]]*Таблица620[[#This Row],[Кол-во шт в коробке]]</f>
        <v>0</v>
      </c>
      <c r="L235" s="202">
        <f>Таблица620[[#This Row],[Общее кол-во шт]]*Таблица620[[#This Row],[Оптовая цена KRW                   за 1шт]]</f>
        <v>0</v>
      </c>
      <c r="M235" s="203" t="str">
        <f>IFERROR(Таблица620[[#This Row],[Общее кол-во шт]]*Таблица620[[#This Row],[Оптовая цена USD            за 1шт]],"")</f>
        <v/>
      </c>
      <c r="N235" s="319"/>
    </row>
    <row r="236" spans="1:14" ht="22.5" customHeight="1">
      <c r="A236" s="329" t="s">
        <v>790</v>
      </c>
      <c r="B236" s="332" t="s">
        <v>791</v>
      </c>
      <c r="C236" s="333" t="s">
        <v>792</v>
      </c>
      <c r="D236" s="334" t="s">
        <v>27022</v>
      </c>
      <c r="E236" s="196">
        <v>6500</v>
      </c>
      <c r="F236" s="197">
        <v>0.54</v>
      </c>
      <c r="G236" s="316">
        <v>6</v>
      </c>
      <c r="H236" s="89">
        <f>Таблица620[[#This Row],[Розничная цена KRW]]*Таблица620[[#This Row],[Коэфициент стоимости]]</f>
        <v>3510.0000000000005</v>
      </c>
      <c r="I236" s="200" t="str">
        <f>IF($H$1="","Введите курс",Таблица620[[#This Row],[Оптовая цена KRW                   за 1шт]]/$H$1)</f>
        <v>Введите курс</v>
      </c>
      <c r="J236" s="318"/>
      <c r="K236" s="201">
        <f>Таблица620[[#This Row],[Заказ коробок ]]*Таблица620[[#This Row],[Кол-во шт в коробке]]</f>
        <v>0</v>
      </c>
      <c r="L236" s="202">
        <f>Таблица620[[#This Row],[Общее кол-во шт]]*Таблица620[[#This Row],[Оптовая цена KRW                   за 1шт]]</f>
        <v>0</v>
      </c>
      <c r="M236" s="203" t="str">
        <f>IFERROR(Таблица620[[#This Row],[Общее кол-во шт]]*Таблица620[[#This Row],[Оптовая цена USD            за 1шт]],"")</f>
        <v/>
      </c>
      <c r="N236" s="319"/>
    </row>
    <row r="237" spans="1:14" ht="22.5" customHeight="1">
      <c r="A237" s="329" t="s">
        <v>793</v>
      </c>
      <c r="B237" s="332" t="s">
        <v>794</v>
      </c>
      <c r="C237" s="333" t="s">
        <v>795</v>
      </c>
      <c r="D237" s="334" t="s">
        <v>27023</v>
      </c>
      <c r="E237" s="196">
        <v>6500</v>
      </c>
      <c r="F237" s="197">
        <v>0.54</v>
      </c>
      <c r="G237" s="316">
        <v>6</v>
      </c>
      <c r="H237" s="89">
        <f>Таблица620[[#This Row],[Розничная цена KRW]]*Таблица620[[#This Row],[Коэфициент стоимости]]</f>
        <v>3510.0000000000005</v>
      </c>
      <c r="I237" s="200" t="str">
        <f>IF($H$1="","Введите курс",Таблица620[[#This Row],[Оптовая цена KRW                   за 1шт]]/$H$1)</f>
        <v>Введите курс</v>
      </c>
      <c r="J237" s="318"/>
      <c r="K237" s="201">
        <f>Таблица620[[#This Row],[Заказ коробок ]]*Таблица620[[#This Row],[Кол-во шт в коробке]]</f>
        <v>0</v>
      </c>
      <c r="L237" s="202">
        <f>Таблица620[[#This Row],[Общее кол-во шт]]*Таблица620[[#This Row],[Оптовая цена KRW                   за 1шт]]</f>
        <v>0</v>
      </c>
      <c r="M237" s="203" t="str">
        <f>IFERROR(Таблица620[[#This Row],[Общее кол-во шт]]*Таблица620[[#This Row],[Оптовая цена USD            за 1шт]],"")</f>
        <v/>
      </c>
      <c r="N237" s="319"/>
    </row>
    <row r="238" spans="1:14" ht="22.5" customHeight="1">
      <c r="A238" s="329" t="s">
        <v>796</v>
      </c>
      <c r="B238" s="332" t="s">
        <v>797</v>
      </c>
      <c r="C238" s="333" t="s">
        <v>798</v>
      </c>
      <c r="D238" s="334" t="s">
        <v>27024</v>
      </c>
      <c r="E238" s="196">
        <v>6500</v>
      </c>
      <c r="F238" s="197">
        <v>0.54</v>
      </c>
      <c r="G238" s="316">
        <v>6</v>
      </c>
      <c r="H238" s="89">
        <f>Таблица620[[#This Row],[Розничная цена KRW]]*Таблица620[[#This Row],[Коэфициент стоимости]]</f>
        <v>3510.0000000000005</v>
      </c>
      <c r="I238" s="200" t="str">
        <f>IF($H$1="","Введите курс",Таблица620[[#This Row],[Оптовая цена KRW                   за 1шт]]/$H$1)</f>
        <v>Введите курс</v>
      </c>
      <c r="J238" s="318"/>
      <c r="K238" s="201">
        <f>Таблица620[[#This Row],[Заказ коробок ]]*Таблица620[[#This Row],[Кол-во шт в коробке]]</f>
        <v>0</v>
      </c>
      <c r="L238" s="202">
        <f>Таблица620[[#This Row],[Общее кол-во шт]]*Таблица620[[#This Row],[Оптовая цена KRW                   за 1шт]]</f>
        <v>0</v>
      </c>
      <c r="M238" s="203" t="str">
        <f>IFERROR(Таблица620[[#This Row],[Общее кол-во шт]]*Таблица620[[#This Row],[Оптовая цена USD            за 1шт]],"")</f>
        <v/>
      </c>
      <c r="N238" s="319"/>
    </row>
    <row r="239" spans="1:14" ht="22.5" customHeight="1">
      <c r="A239" s="329" t="s">
        <v>799</v>
      </c>
      <c r="B239" s="332" t="s">
        <v>800</v>
      </c>
      <c r="C239" s="333" t="s">
        <v>801</v>
      </c>
      <c r="D239" s="334" t="s">
        <v>27025</v>
      </c>
      <c r="E239" s="196">
        <v>2200</v>
      </c>
      <c r="F239" s="197">
        <v>0.54</v>
      </c>
      <c r="G239" s="316">
        <v>50</v>
      </c>
      <c r="H239" s="89">
        <f>Таблица620[[#This Row],[Розничная цена KRW]]*Таблица620[[#This Row],[Коэфициент стоимости]]</f>
        <v>1188</v>
      </c>
      <c r="I239" s="200" t="str">
        <f>IF($H$1="","Введите курс",Таблица620[[#This Row],[Оптовая цена KRW                   за 1шт]]/$H$1)</f>
        <v>Введите курс</v>
      </c>
      <c r="J239" s="318"/>
      <c r="K239" s="201">
        <f>Таблица620[[#This Row],[Заказ коробок ]]*Таблица620[[#This Row],[Кол-во шт в коробке]]</f>
        <v>0</v>
      </c>
      <c r="L239" s="202">
        <f>Таблица620[[#This Row],[Общее кол-во шт]]*Таблица620[[#This Row],[Оптовая цена KRW                   за 1шт]]</f>
        <v>0</v>
      </c>
      <c r="M239" s="203" t="str">
        <f>IFERROR(Таблица620[[#This Row],[Общее кол-во шт]]*Таблица620[[#This Row],[Оптовая цена USD            за 1шт]],"")</f>
        <v/>
      </c>
      <c r="N239" s="319"/>
    </row>
    <row r="240" spans="1:14" ht="22.5" customHeight="1">
      <c r="A240" s="329" t="s">
        <v>802</v>
      </c>
      <c r="B240" s="332" t="s">
        <v>803</v>
      </c>
      <c r="C240" s="333" t="s">
        <v>804</v>
      </c>
      <c r="D240" s="334" t="s">
        <v>27026</v>
      </c>
      <c r="E240" s="196">
        <v>9000</v>
      </c>
      <c r="F240" s="197">
        <v>0.54</v>
      </c>
      <c r="G240" s="316">
        <v>6</v>
      </c>
      <c r="H240" s="89">
        <f>Таблица620[[#This Row],[Розничная цена KRW]]*Таблица620[[#This Row],[Коэфициент стоимости]]</f>
        <v>4860</v>
      </c>
      <c r="I240" s="200" t="str">
        <f>IF($H$1="","Введите курс",Таблица620[[#This Row],[Оптовая цена KRW                   за 1шт]]/$H$1)</f>
        <v>Введите курс</v>
      </c>
      <c r="J240" s="318"/>
      <c r="K240" s="201">
        <f>Таблица620[[#This Row],[Заказ коробок ]]*Таблица620[[#This Row],[Кол-во шт в коробке]]</f>
        <v>0</v>
      </c>
      <c r="L240" s="202">
        <f>Таблица620[[#This Row],[Общее кол-во шт]]*Таблица620[[#This Row],[Оптовая цена KRW                   за 1шт]]</f>
        <v>0</v>
      </c>
      <c r="M240" s="203" t="str">
        <f>IFERROR(Таблица620[[#This Row],[Общее кол-во шт]]*Таблица620[[#This Row],[Оптовая цена USD            за 1шт]],"")</f>
        <v/>
      </c>
      <c r="N240" s="319"/>
    </row>
    <row r="241" spans="1:14" ht="22.5" customHeight="1">
      <c r="A241" s="329" t="s">
        <v>805</v>
      </c>
      <c r="B241" s="332" t="s">
        <v>806</v>
      </c>
      <c r="C241" s="333" t="s">
        <v>807</v>
      </c>
      <c r="D241" s="334" t="s">
        <v>27027</v>
      </c>
      <c r="E241" s="196">
        <v>9000</v>
      </c>
      <c r="F241" s="197">
        <v>0.54</v>
      </c>
      <c r="G241" s="316">
        <v>6</v>
      </c>
      <c r="H241" s="89">
        <f>Таблица620[[#This Row],[Розничная цена KRW]]*Таблица620[[#This Row],[Коэфициент стоимости]]</f>
        <v>4860</v>
      </c>
      <c r="I241" s="200" t="str">
        <f>IF($H$1="","Введите курс",Таблица620[[#This Row],[Оптовая цена KRW                   за 1шт]]/$H$1)</f>
        <v>Введите курс</v>
      </c>
      <c r="J241" s="318"/>
      <c r="K241" s="201">
        <f>Таблица620[[#This Row],[Заказ коробок ]]*Таблица620[[#This Row],[Кол-во шт в коробке]]</f>
        <v>0</v>
      </c>
      <c r="L241" s="202">
        <f>Таблица620[[#This Row],[Общее кол-во шт]]*Таблица620[[#This Row],[Оптовая цена KRW                   за 1шт]]</f>
        <v>0</v>
      </c>
      <c r="M241" s="203" t="str">
        <f>IFERROR(Таблица620[[#This Row],[Общее кол-во шт]]*Таблица620[[#This Row],[Оптовая цена USD            за 1шт]],"")</f>
        <v/>
      </c>
      <c r="N241" s="319"/>
    </row>
    <row r="242" spans="1:14" ht="22.5" customHeight="1">
      <c r="A242" s="329" t="s">
        <v>808</v>
      </c>
      <c r="B242" s="332" t="s">
        <v>809</v>
      </c>
      <c r="C242" s="333" t="s">
        <v>810</v>
      </c>
      <c r="D242" s="334" t="s">
        <v>27028</v>
      </c>
      <c r="E242" s="196">
        <v>12000</v>
      </c>
      <c r="F242" s="197">
        <v>0.7</v>
      </c>
      <c r="G242" s="316">
        <v>6</v>
      </c>
      <c r="H242" s="89">
        <f>Таблица620[[#This Row],[Розничная цена KRW]]*Таблица620[[#This Row],[Коэфициент стоимости]]</f>
        <v>8400</v>
      </c>
      <c r="I242" s="200" t="str">
        <f>IF($H$1="","Введите курс",Таблица620[[#This Row],[Оптовая цена KRW                   за 1шт]]/$H$1)</f>
        <v>Введите курс</v>
      </c>
      <c r="J242" s="318"/>
      <c r="K242" s="201">
        <f>Таблица620[[#This Row],[Заказ коробок ]]*Таблица620[[#This Row],[Кол-во шт в коробке]]</f>
        <v>0</v>
      </c>
      <c r="L242" s="202">
        <f>Таблица620[[#This Row],[Общее кол-во шт]]*Таблица620[[#This Row],[Оптовая цена KRW                   за 1шт]]</f>
        <v>0</v>
      </c>
      <c r="M242" s="203" t="str">
        <f>IFERROR(Таблица620[[#This Row],[Общее кол-во шт]]*Таблица620[[#This Row],[Оптовая цена USD            за 1шт]],"")</f>
        <v/>
      </c>
      <c r="N242" s="319"/>
    </row>
    <row r="243" spans="1:14" ht="22.5" customHeight="1">
      <c r="A243" s="329" t="s">
        <v>811</v>
      </c>
      <c r="B243" s="332" t="s">
        <v>812</v>
      </c>
      <c r="C243" s="333" t="s">
        <v>813</v>
      </c>
      <c r="D243" s="334" t="s">
        <v>27029</v>
      </c>
      <c r="E243" s="196">
        <v>7500</v>
      </c>
      <c r="F243" s="197">
        <v>0.54</v>
      </c>
      <c r="G243" s="316">
        <v>6</v>
      </c>
      <c r="H243" s="89">
        <f>Таблица620[[#This Row],[Розничная цена KRW]]*Таблица620[[#This Row],[Коэфициент стоимости]]</f>
        <v>4050.0000000000005</v>
      </c>
      <c r="I243" s="200" t="str">
        <f>IF($H$1="","Введите курс",Таблица620[[#This Row],[Оптовая цена KRW                   за 1шт]]/$H$1)</f>
        <v>Введите курс</v>
      </c>
      <c r="J243" s="318"/>
      <c r="K243" s="201">
        <f>Таблица620[[#This Row],[Заказ коробок ]]*Таблица620[[#This Row],[Кол-во шт в коробке]]</f>
        <v>0</v>
      </c>
      <c r="L243" s="202">
        <f>Таблица620[[#This Row],[Общее кол-во шт]]*Таблица620[[#This Row],[Оптовая цена KRW                   за 1шт]]</f>
        <v>0</v>
      </c>
      <c r="M243" s="203" t="str">
        <f>IFERROR(Таблица620[[#This Row],[Общее кол-во шт]]*Таблица620[[#This Row],[Оптовая цена USD            за 1шт]],"")</f>
        <v/>
      </c>
      <c r="N243" s="319"/>
    </row>
    <row r="244" spans="1:14" ht="22.5" customHeight="1">
      <c r="A244" s="329" t="s">
        <v>814</v>
      </c>
      <c r="B244" s="332" t="s">
        <v>815</v>
      </c>
      <c r="C244" s="333" t="s">
        <v>816</v>
      </c>
      <c r="D244" s="334" t="s">
        <v>27030</v>
      </c>
      <c r="E244" s="196">
        <v>14000</v>
      </c>
      <c r="F244" s="197">
        <v>0.54</v>
      </c>
      <c r="G244" s="316">
        <v>6</v>
      </c>
      <c r="H244" s="89">
        <f>Таблица620[[#This Row],[Розничная цена KRW]]*Таблица620[[#This Row],[Коэфициент стоимости]]</f>
        <v>7560.0000000000009</v>
      </c>
      <c r="I244" s="200" t="str">
        <f>IF($H$1="","Введите курс",Таблица620[[#This Row],[Оптовая цена KRW                   за 1шт]]/$H$1)</f>
        <v>Введите курс</v>
      </c>
      <c r="J244" s="318"/>
      <c r="K244" s="201">
        <f>Таблица620[[#This Row],[Заказ коробок ]]*Таблица620[[#This Row],[Кол-во шт в коробке]]</f>
        <v>0</v>
      </c>
      <c r="L244" s="202">
        <f>Таблица620[[#This Row],[Общее кол-во шт]]*Таблица620[[#This Row],[Оптовая цена KRW                   за 1шт]]</f>
        <v>0</v>
      </c>
      <c r="M244" s="203" t="str">
        <f>IFERROR(Таблица620[[#This Row],[Общее кол-во шт]]*Таблица620[[#This Row],[Оптовая цена USD            за 1шт]],"")</f>
        <v/>
      </c>
      <c r="N244" s="319"/>
    </row>
    <row r="245" spans="1:14" ht="22.5" customHeight="1">
      <c r="A245" s="329" t="s">
        <v>817</v>
      </c>
      <c r="B245" s="332" t="s">
        <v>818</v>
      </c>
      <c r="C245" s="333" t="s">
        <v>819</v>
      </c>
      <c r="D245" s="334" t="s">
        <v>27031</v>
      </c>
      <c r="E245" s="196">
        <v>10000</v>
      </c>
      <c r="F245" s="197">
        <v>0.54</v>
      </c>
      <c r="G245" s="316">
        <v>6</v>
      </c>
      <c r="H245" s="89">
        <f>Таблица620[[#This Row],[Розничная цена KRW]]*Таблица620[[#This Row],[Коэфициент стоимости]]</f>
        <v>5400</v>
      </c>
      <c r="I245" s="200" t="str">
        <f>IF($H$1="","Введите курс",Таблица620[[#This Row],[Оптовая цена KRW                   за 1шт]]/$H$1)</f>
        <v>Введите курс</v>
      </c>
      <c r="J245" s="318"/>
      <c r="K245" s="201">
        <f>Таблица620[[#This Row],[Заказ коробок ]]*Таблица620[[#This Row],[Кол-во шт в коробке]]</f>
        <v>0</v>
      </c>
      <c r="L245" s="202">
        <f>Таблица620[[#This Row],[Общее кол-во шт]]*Таблица620[[#This Row],[Оптовая цена KRW                   за 1шт]]</f>
        <v>0</v>
      </c>
      <c r="M245" s="203" t="str">
        <f>IFERROR(Таблица620[[#This Row],[Общее кол-во шт]]*Таблица620[[#This Row],[Оптовая цена USD            за 1шт]],"")</f>
        <v/>
      </c>
      <c r="N245" s="319"/>
    </row>
    <row r="246" spans="1:14" ht="22.5" customHeight="1">
      <c r="A246" s="329" t="s">
        <v>820</v>
      </c>
      <c r="B246" s="332" t="s">
        <v>821</v>
      </c>
      <c r="C246" s="333" t="s">
        <v>822</v>
      </c>
      <c r="D246" s="334" t="s">
        <v>27032</v>
      </c>
      <c r="E246" s="196">
        <v>10000</v>
      </c>
      <c r="F246" s="197">
        <v>0.54</v>
      </c>
      <c r="G246" s="316">
        <v>6</v>
      </c>
      <c r="H246" s="89">
        <f>Таблица620[[#This Row],[Розничная цена KRW]]*Таблица620[[#This Row],[Коэфициент стоимости]]</f>
        <v>5400</v>
      </c>
      <c r="I246" s="200" t="str">
        <f>IF($H$1="","Введите курс",Таблица620[[#This Row],[Оптовая цена KRW                   за 1шт]]/$H$1)</f>
        <v>Введите курс</v>
      </c>
      <c r="J246" s="318"/>
      <c r="K246" s="201">
        <f>Таблица620[[#This Row],[Заказ коробок ]]*Таблица620[[#This Row],[Кол-во шт в коробке]]</f>
        <v>0</v>
      </c>
      <c r="L246" s="202">
        <f>Таблица620[[#This Row],[Общее кол-во шт]]*Таблица620[[#This Row],[Оптовая цена KRW                   за 1шт]]</f>
        <v>0</v>
      </c>
      <c r="M246" s="203" t="str">
        <f>IFERROR(Таблица620[[#This Row],[Общее кол-во шт]]*Таблица620[[#This Row],[Оптовая цена USD            за 1шт]],"")</f>
        <v/>
      </c>
      <c r="N246" s="319"/>
    </row>
    <row r="247" spans="1:14" ht="22.5" customHeight="1">
      <c r="A247" s="329" t="s">
        <v>823</v>
      </c>
      <c r="B247" s="332" t="s">
        <v>824</v>
      </c>
      <c r="C247" s="333" t="s">
        <v>825</v>
      </c>
      <c r="D247" s="334" t="s">
        <v>27033</v>
      </c>
      <c r="E247" s="196">
        <v>10000</v>
      </c>
      <c r="F247" s="197">
        <v>0.54</v>
      </c>
      <c r="G247" s="316">
        <v>6</v>
      </c>
      <c r="H247" s="89">
        <f>Таблица620[[#This Row],[Розничная цена KRW]]*Таблица620[[#This Row],[Коэфициент стоимости]]</f>
        <v>5400</v>
      </c>
      <c r="I247" s="200" t="str">
        <f>IF($H$1="","Введите курс",Таблица620[[#This Row],[Оптовая цена KRW                   за 1шт]]/$H$1)</f>
        <v>Введите курс</v>
      </c>
      <c r="J247" s="318"/>
      <c r="K247" s="201">
        <f>Таблица620[[#This Row],[Заказ коробок ]]*Таблица620[[#This Row],[Кол-во шт в коробке]]</f>
        <v>0</v>
      </c>
      <c r="L247" s="202">
        <f>Таблица620[[#This Row],[Общее кол-во шт]]*Таблица620[[#This Row],[Оптовая цена KRW                   за 1шт]]</f>
        <v>0</v>
      </c>
      <c r="M247" s="203" t="str">
        <f>IFERROR(Таблица620[[#This Row],[Общее кол-во шт]]*Таблица620[[#This Row],[Оптовая цена USD            за 1шт]],"")</f>
        <v/>
      </c>
      <c r="N247" s="319"/>
    </row>
    <row r="248" spans="1:14" ht="22.5" customHeight="1">
      <c r="A248" s="329" t="s">
        <v>826</v>
      </c>
      <c r="B248" s="332" t="s">
        <v>827</v>
      </c>
      <c r="C248" s="333" t="s">
        <v>828</v>
      </c>
      <c r="D248" s="334" t="s">
        <v>27034</v>
      </c>
      <c r="E248" s="196">
        <v>12000</v>
      </c>
      <c r="F248" s="197">
        <v>0.54</v>
      </c>
      <c r="G248" s="316">
        <v>6</v>
      </c>
      <c r="H248" s="89">
        <f>Таблица620[[#This Row],[Розничная цена KRW]]*Таблица620[[#This Row],[Коэфициент стоимости]]</f>
        <v>6480</v>
      </c>
      <c r="I248" s="200" t="str">
        <f>IF($H$1="","Введите курс",Таблица620[[#This Row],[Оптовая цена KRW                   за 1шт]]/$H$1)</f>
        <v>Введите курс</v>
      </c>
      <c r="J248" s="318"/>
      <c r="K248" s="201">
        <f>Таблица620[[#This Row],[Заказ коробок ]]*Таблица620[[#This Row],[Кол-во шт в коробке]]</f>
        <v>0</v>
      </c>
      <c r="L248" s="202">
        <f>Таблица620[[#This Row],[Общее кол-во шт]]*Таблица620[[#This Row],[Оптовая цена KRW                   за 1шт]]</f>
        <v>0</v>
      </c>
      <c r="M248" s="203" t="str">
        <f>IFERROR(Таблица620[[#This Row],[Общее кол-во шт]]*Таблица620[[#This Row],[Оптовая цена USD            за 1шт]],"")</f>
        <v/>
      </c>
      <c r="N248" s="319"/>
    </row>
    <row r="249" spans="1:14" ht="22.5" customHeight="1">
      <c r="A249" s="329" t="s">
        <v>829</v>
      </c>
      <c r="B249" s="332" t="s">
        <v>830</v>
      </c>
      <c r="C249" s="333" t="s">
        <v>831</v>
      </c>
      <c r="D249" s="334" t="s">
        <v>27035</v>
      </c>
      <c r="E249" s="196">
        <v>7800</v>
      </c>
      <c r="F249" s="197">
        <v>0.54</v>
      </c>
      <c r="G249" s="316">
        <v>6</v>
      </c>
      <c r="H249" s="89">
        <f>Таблица620[[#This Row],[Розничная цена KRW]]*Таблица620[[#This Row],[Коэфициент стоимости]]</f>
        <v>4212</v>
      </c>
      <c r="I249" s="200" t="str">
        <f>IF($H$1="","Введите курс",Таблица620[[#This Row],[Оптовая цена KRW                   за 1шт]]/$H$1)</f>
        <v>Введите курс</v>
      </c>
      <c r="J249" s="318"/>
      <c r="K249" s="201">
        <f>Таблица620[[#This Row],[Заказ коробок ]]*Таблица620[[#This Row],[Кол-во шт в коробке]]</f>
        <v>0</v>
      </c>
      <c r="L249" s="202">
        <f>Таблица620[[#This Row],[Общее кол-во шт]]*Таблица620[[#This Row],[Оптовая цена KRW                   за 1шт]]</f>
        <v>0</v>
      </c>
      <c r="M249" s="203" t="str">
        <f>IFERROR(Таблица620[[#This Row],[Общее кол-во шт]]*Таблица620[[#This Row],[Оптовая цена USD            за 1шт]],"")</f>
        <v/>
      </c>
      <c r="N249" s="319"/>
    </row>
    <row r="250" spans="1:14" ht="22.5" customHeight="1">
      <c r="A250" s="329" t="s">
        <v>832</v>
      </c>
      <c r="B250" s="332" t="s">
        <v>833</v>
      </c>
      <c r="C250" s="333" t="s">
        <v>834</v>
      </c>
      <c r="D250" s="334" t="s">
        <v>27036</v>
      </c>
      <c r="E250" s="196">
        <v>7000</v>
      </c>
      <c r="F250" s="197">
        <v>0.54</v>
      </c>
      <c r="G250" s="316">
        <v>6</v>
      </c>
      <c r="H250" s="89">
        <f>Таблица620[[#This Row],[Розничная цена KRW]]*Таблица620[[#This Row],[Коэфициент стоимости]]</f>
        <v>3780.0000000000005</v>
      </c>
      <c r="I250" s="200" t="str">
        <f>IF($H$1="","Введите курс",Таблица620[[#This Row],[Оптовая цена KRW                   за 1шт]]/$H$1)</f>
        <v>Введите курс</v>
      </c>
      <c r="J250" s="318"/>
      <c r="K250" s="201">
        <f>Таблица620[[#This Row],[Заказ коробок ]]*Таблица620[[#This Row],[Кол-во шт в коробке]]</f>
        <v>0</v>
      </c>
      <c r="L250" s="202">
        <f>Таблица620[[#This Row],[Общее кол-во шт]]*Таблица620[[#This Row],[Оптовая цена KRW                   за 1шт]]</f>
        <v>0</v>
      </c>
      <c r="M250" s="203" t="str">
        <f>IFERROR(Таблица620[[#This Row],[Общее кол-во шт]]*Таблица620[[#This Row],[Оптовая цена USD            за 1шт]],"")</f>
        <v/>
      </c>
      <c r="N250" s="319"/>
    </row>
    <row r="251" spans="1:14" ht="22.5" customHeight="1">
      <c r="A251" s="329" t="s">
        <v>835</v>
      </c>
      <c r="B251" s="332" t="s">
        <v>836</v>
      </c>
      <c r="C251" s="333" t="s">
        <v>837</v>
      </c>
      <c r="D251" s="334" t="s">
        <v>27037</v>
      </c>
      <c r="E251" s="196">
        <v>7000</v>
      </c>
      <c r="F251" s="197">
        <v>0.54</v>
      </c>
      <c r="G251" s="316">
        <v>6</v>
      </c>
      <c r="H251" s="89">
        <f>Таблица620[[#This Row],[Розничная цена KRW]]*Таблица620[[#This Row],[Коэфициент стоимости]]</f>
        <v>3780.0000000000005</v>
      </c>
      <c r="I251" s="200" t="str">
        <f>IF($H$1="","Введите курс",Таблица620[[#This Row],[Оптовая цена KRW                   за 1шт]]/$H$1)</f>
        <v>Введите курс</v>
      </c>
      <c r="J251" s="318"/>
      <c r="K251" s="201">
        <f>Таблица620[[#This Row],[Заказ коробок ]]*Таблица620[[#This Row],[Кол-во шт в коробке]]</f>
        <v>0</v>
      </c>
      <c r="L251" s="202">
        <f>Таблица620[[#This Row],[Общее кол-во шт]]*Таблица620[[#This Row],[Оптовая цена KRW                   за 1шт]]</f>
        <v>0</v>
      </c>
      <c r="M251" s="203" t="str">
        <f>IFERROR(Таблица620[[#This Row],[Общее кол-во шт]]*Таблица620[[#This Row],[Оптовая цена USD            за 1шт]],"")</f>
        <v/>
      </c>
      <c r="N251" s="319"/>
    </row>
    <row r="252" spans="1:14" ht="22.5" customHeight="1">
      <c r="A252" s="329" t="s">
        <v>838</v>
      </c>
      <c r="B252" s="332" t="s">
        <v>839</v>
      </c>
      <c r="C252" s="333" t="s">
        <v>840</v>
      </c>
      <c r="D252" s="334" t="s">
        <v>27038</v>
      </c>
      <c r="E252" s="196">
        <v>6800</v>
      </c>
      <c r="F252" s="197">
        <v>0.54</v>
      </c>
      <c r="G252" s="316">
        <v>6</v>
      </c>
      <c r="H252" s="89">
        <f>Таблица620[[#This Row],[Розничная цена KRW]]*Таблица620[[#This Row],[Коэфициент стоимости]]</f>
        <v>3672.0000000000005</v>
      </c>
      <c r="I252" s="200" t="str">
        <f>IF($H$1="","Введите курс",Таблица620[[#This Row],[Оптовая цена KRW                   за 1шт]]/$H$1)</f>
        <v>Введите курс</v>
      </c>
      <c r="J252" s="318"/>
      <c r="K252" s="201">
        <f>Таблица620[[#This Row],[Заказ коробок ]]*Таблица620[[#This Row],[Кол-во шт в коробке]]</f>
        <v>0</v>
      </c>
      <c r="L252" s="202">
        <f>Таблица620[[#This Row],[Общее кол-во шт]]*Таблица620[[#This Row],[Оптовая цена KRW                   за 1шт]]</f>
        <v>0</v>
      </c>
      <c r="M252" s="203" t="str">
        <f>IFERROR(Таблица620[[#This Row],[Общее кол-во шт]]*Таблица620[[#This Row],[Оптовая цена USD            за 1шт]],"")</f>
        <v/>
      </c>
      <c r="N252" s="319"/>
    </row>
    <row r="253" spans="1:14" ht="22.5" customHeight="1">
      <c r="A253" s="329" t="s">
        <v>841</v>
      </c>
      <c r="B253" s="332" t="s">
        <v>842</v>
      </c>
      <c r="C253" s="333" t="s">
        <v>843</v>
      </c>
      <c r="D253" s="334" t="s">
        <v>27039</v>
      </c>
      <c r="E253" s="196">
        <v>4800</v>
      </c>
      <c r="F253" s="197">
        <v>0.54</v>
      </c>
      <c r="G253" s="316">
        <v>6</v>
      </c>
      <c r="H253" s="89">
        <f>Таблица620[[#This Row],[Розничная цена KRW]]*Таблица620[[#This Row],[Коэфициент стоимости]]</f>
        <v>2592</v>
      </c>
      <c r="I253" s="200" t="str">
        <f>IF($H$1="","Введите курс",Таблица620[[#This Row],[Оптовая цена KRW                   за 1шт]]/$H$1)</f>
        <v>Введите курс</v>
      </c>
      <c r="J253" s="318"/>
      <c r="K253" s="201">
        <f>Таблица620[[#This Row],[Заказ коробок ]]*Таблица620[[#This Row],[Кол-во шт в коробке]]</f>
        <v>0</v>
      </c>
      <c r="L253" s="202">
        <f>Таблица620[[#This Row],[Общее кол-во шт]]*Таблица620[[#This Row],[Оптовая цена KRW                   за 1шт]]</f>
        <v>0</v>
      </c>
      <c r="M253" s="203" t="str">
        <f>IFERROR(Таблица620[[#This Row],[Общее кол-во шт]]*Таблица620[[#This Row],[Оптовая цена USD            за 1шт]],"")</f>
        <v/>
      </c>
      <c r="N253" s="319"/>
    </row>
    <row r="254" spans="1:14" ht="22.5" customHeight="1">
      <c r="A254" s="329" t="s">
        <v>844</v>
      </c>
      <c r="B254" s="332" t="s">
        <v>845</v>
      </c>
      <c r="C254" s="333" t="s">
        <v>846</v>
      </c>
      <c r="D254" s="334" t="s">
        <v>27040</v>
      </c>
      <c r="E254" s="196">
        <v>3500</v>
      </c>
      <c r="F254" s="197">
        <v>0.7</v>
      </c>
      <c r="G254" s="316">
        <v>50</v>
      </c>
      <c r="H254" s="89">
        <f>Таблица620[[#This Row],[Розничная цена KRW]]*Таблица620[[#This Row],[Коэфициент стоимости]]</f>
        <v>2450</v>
      </c>
      <c r="I254" s="200" t="str">
        <f>IF($H$1="","Введите курс",Таблица620[[#This Row],[Оптовая цена KRW                   за 1шт]]/$H$1)</f>
        <v>Введите курс</v>
      </c>
      <c r="J254" s="318"/>
      <c r="K254" s="201">
        <f>Таблица620[[#This Row],[Заказ коробок ]]*Таблица620[[#This Row],[Кол-во шт в коробке]]</f>
        <v>0</v>
      </c>
      <c r="L254" s="202">
        <f>Таблица620[[#This Row],[Общее кол-во шт]]*Таблица620[[#This Row],[Оптовая цена KRW                   за 1шт]]</f>
        <v>0</v>
      </c>
      <c r="M254" s="203" t="str">
        <f>IFERROR(Таблица620[[#This Row],[Общее кол-во шт]]*Таблица620[[#This Row],[Оптовая цена USD            за 1шт]],"")</f>
        <v/>
      </c>
      <c r="N254" s="319"/>
    </row>
    <row r="255" spans="1:14" ht="22.5" customHeight="1">
      <c r="A255" s="329" t="s">
        <v>847</v>
      </c>
      <c r="B255" s="332" t="s">
        <v>848</v>
      </c>
      <c r="C255" s="333" t="s">
        <v>849</v>
      </c>
      <c r="D255" s="334" t="s">
        <v>27041</v>
      </c>
      <c r="E255" s="196">
        <v>3500</v>
      </c>
      <c r="F255" s="197">
        <v>0.7</v>
      </c>
      <c r="G255" s="316">
        <v>50</v>
      </c>
      <c r="H255" s="89">
        <f>Таблица620[[#This Row],[Розничная цена KRW]]*Таблица620[[#This Row],[Коэфициент стоимости]]</f>
        <v>2450</v>
      </c>
      <c r="I255" s="200" t="str">
        <f>IF($H$1="","Введите курс",Таблица620[[#This Row],[Оптовая цена KRW                   за 1шт]]/$H$1)</f>
        <v>Введите курс</v>
      </c>
      <c r="J255" s="318"/>
      <c r="K255" s="201">
        <f>Таблица620[[#This Row],[Заказ коробок ]]*Таблица620[[#This Row],[Кол-во шт в коробке]]</f>
        <v>0</v>
      </c>
      <c r="L255" s="202">
        <f>Таблица620[[#This Row],[Общее кол-во шт]]*Таблица620[[#This Row],[Оптовая цена KRW                   за 1шт]]</f>
        <v>0</v>
      </c>
      <c r="M255" s="203" t="str">
        <f>IFERROR(Таблица620[[#This Row],[Общее кол-во шт]]*Таблица620[[#This Row],[Оптовая цена USD            за 1шт]],"")</f>
        <v/>
      </c>
      <c r="N255" s="319"/>
    </row>
    <row r="256" spans="1:14" ht="22.5" customHeight="1">
      <c r="A256" s="329" t="s">
        <v>850</v>
      </c>
      <c r="B256" s="332" t="s">
        <v>851</v>
      </c>
      <c r="C256" s="333" t="s">
        <v>852</v>
      </c>
      <c r="D256" s="334" t="s">
        <v>27042</v>
      </c>
      <c r="E256" s="196">
        <v>2200</v>
      </c>
      <c r="F256" s="197">
        <v>0.6</v>
      </c>
      <c r="G256" s="316">
        <v>50</v>
      </c>
      <c r="H256" s="89">
        <f>Таблица620[[#This Row],[Розничная цена KRW]]*Таблица620[[#This Row],[Коэфициент стоимости]]</f>
        <v>1320</v>
      </c>
      <c r="I256" s="200" t="str">
        <f>IF($H$1="","Введите курс",Таблица620[[#This Row],[Оптовая цена KRW                   за 1шт]]/$H$1)</f>
        <v>Введите курс</v>
      </c>
      <c r="J256" s="318"/>
      <c r="K256" s="201">
        <f>Таблица620[[#This Row],[Заказ коробок ]]*Таблица620[[#This Row],[Кол-во шт в коробке]]</f>
        <v>0</v>
      </c>
      <c r="L256" s="202">
        <f>Таблица620[[#This Row],[Общее кол-во шт]]*Таблица620[[#This Row],[Оптовая цена KRW                   за 1шт]]</f>
        <v>0</v>
      </c>
      <c r="M256" s="203" t="str">
        <f>IFERROR(Таблица620[[#This Row],[Общее кол-во шт]]*Таблица620[[#This Row],[Оптовая цена USD            за 1шт]],"")</f>
        <v/>
      </c>
      <c r="N256" s="319"/>
    </row>
    <row r="257" spans="1:14" ht="22.5" customHeight="1">
      <c r="A257" s="329" t="s">
        <v>853</v>
      </c>
      <c r="B257" s="332" t="s">
        <v>854</v>
      </c>
      <c r="C257" s="333" t="s">
        <v>855</v>
      </c>
      <c r="D257" s="334" t="s">
        <v>27043</v>
      </c>
      <c r="E257" s="196">
        <v>7800</v>
      </c>
      <c r="F257" s="197">
        <v>0.49</v>
      </c>
      <c r="G257" s="316">
        <v>8</v>
      </c>
      <c r="H257" s="89">
        <f>Таблица620[[#This Row],[Розничная цена KRW]]*Таблица620[[#This Row],[Коэфициент стоимости]]</f>
        <v>3822</v>
      </c>
      <c r="I257" s="200" t="str">
        <f>IF($H$1="","Введите курс",Таблица620[[#This Row],[Оптовая цена KRW                   за 1шт]]/$H$1)</f>
        <v>Введите курс</v>
      </c>
      <c r="J257" s="318"/>
      <c r="K257" s="201">
        <f>Таблица620[[#This Row],[Заказ коробок ]]*Таблица620[[#This Row],[Кол-во шт в коробке]]</f>
        <v>0</v>
      </c>
      <c r="L257" s="202">
        <f>Таблица620[[#This Row],[Общее кол-во шт]]*Таблица620[[#This Row],[Оптовая цена KRW                   за 1шт]]</f>
        <v>0</v>
      </c>
      <c r="M257" s="203" t="str">
        <f>IFERROR(Таблица620[[#This Row],[Общее кол-во шт]]*Таблица620[[#This Row],[Оптовая цена USD            за 1шт]],"")</f>
        <v/>
      </c>
      <c r="N257" s="319"/>
    </row>
    <row r="258" spans="1:14" ht="22.5" customHeight="1">
      <c r="A258" s="329" t="s">
        <v>856</v>
      </c>
      <c r="B258" s="332" t="s">
        <v>857</v>
      </c>
      <c r="C258" s="333" t="s">
        <v>858</v>
      </c>
      <c r="D258" s="334" t="s">
        <v>27044</v>
      </c>
      <c r="E258" s="196">
        <v>7800</v>
      </c>
      <c r="F258" s="197">
        <v>0.49</v>
      </c>
      <c r="G258" s="316">
        <v>8</v>
      </c>
      <c r="H258" s="89">
        <f>Таблица620[[#This Row],[Розничная цена KRW]]*Таблица620[[#This Row],[Коэфициент стоимости]]</f>
        <v>3822</v>
      </c>
      <c r="I258" s="200" t="str">
        <f>IF($H$1="","Введите курс",Таблица620[[#This Row],[Оптовая цена KRW                   за 1шт]]/$H$1)</f>
        <v>Введите курс</v>
      </c>
      <c r="J258" s="318"/>
      <c r="K258" s="201">
        <f>Таблица620[[#This Row],[Заказ коробок ]]*Таблица620[[#This Row],[Кол-во шт в коробке]]</f>
        <v>0</v>
      </c>
      <c r="L258" s="202">
        <f>Таблица620[[#This Row],[Общее кол-во шт]]*Таблица620[[#This Row],[Оптовая цена KRW                   за 1шт]]</f>
        <v>0</v>
      </c>
      <c r="M258" s="203" t="str">
        <f>IFERROR(Таблица620[[#This Row],[Общее кол-во шт]]*Таблица620[[#This Row],[Оптовая цена USD            за 1шт]],"")</f>
        <v/>
      </c>
      <c r="N258" s="319"/>
    </row>
    <row r="259" spans="1:14" ht="22.5" customHeight="1">
      <c r="A259" s="329" t="s">
        <v>859</v>
      </c>
      <c r="B259" s="332" t="s">
        <v>860</v>
      </c>
      <c r="C259" s="333" t="s">
        <v>861</v>
      </c>
      <c r="D259" s="334" t="s">
        <v>27045</v>
      </c>
      <c r="E259" s="196">
        <v>7800</v>
      </c>
      <c r="F259" s="197">
        <v>0.49</v>
      </c>
      <c r="G259" s="316">
        <v>8</v>
      </c>
      <c r="H259" s="89">
        <f>Таблица620[[#This Row],[Розничная цена KRW]]*Таблица620[[#This Row],[Коэфициент стоимости]]</f>
        <v>3822</v>
      </c>
      <c r="I259" s="200" t="str">
        <f>IF($H$1="","Введите курс",Таблица620[[#This Row],[Оптовая цена KRW                   за 1шт]]/$H$1)</f>
        <v>Введите курс</v>
      </c>
      <c r="J259" s="318"/>
      <c r="K259" s="201">
        <f>Таблица620[[#This Row],[Заказ коробок ]]*Таблица620[[#This Row],[Кол-во шт в коробке]]</f>
        <v>0</v>
      </c>
      <c r="L259" s="202">
        <f>Таблица620[[#This Row],[Общее кол-во шт]]*Таблица620[[#This Row],[Оптовая цена KRW                   за 1шт]]</f>
        <v>0</v>
      </c>
      <c r="M259" s="203" t="str">
        <f>IFERROR(Таблица620[[#This Row],[Общее кол-во шт]]*Таблица620[[#This Row],[Оптовая цена USD            за 1шт]],"")</f>
        <v/>
      </c>
      <c r="N259" s="319"/>
    </row>
    <row r="260" spans="1:14" ht="22.5" customHeight="1">
      <c r="A260" s="329" t="s">
        <v>862</v>
      </c>
      <c r="B260" s="332" t="s">
        <v>863</v>
      </c>
      <c r="C260" s="333" t="s">
        <v>864</v>
      </c>
      <c r="D260" s="334" t="s">
        <v>27046</v>
      </c>
      <c r="E260" s="196">
        <v>8000</v>
      </c>
      <c r="F260" s="197">
        <v>0.49</v>
      </c>
      <c r="G260" s="316">
        <v>8</v>
      </c>
      <c r="H260" s="89">
        <f>Таблица620[[#This Row],[Розничная цена KRW]]*Таблица620[[#This Row],[Коэфициент стоимости]]</f>
        <v>3920</v>
      </c>
      <c r="I260" s="200" t="str">
        <f>IF($H$1="","Введите курс",Таблица620[[#This Row],[Оптовая цена KRW                   за 1шт]]/$H$1)</f>
        <v>Введите курс</v>
      </c>
      <c r="J260" s="318"/>
      <c r="K260" s="201">
        <f>Таблица620[[#This Row],[Заказ коробок ]]*Таблица620[[#This Row],[Кол-во шт в коробке]]</f>
        <v>0</v>
      </c>
      <c r="L260" s="202">
        <f>Таблица620[[#This Row],[Общее кол-во шт]]*Таблица620[[#This Row],[Оптовая цена KRW                   за 1шт]]</f>
        <v>0</v>
      </c>
      <c r="M260" s="203" t="str">
        <f>IFERROR(Таблица620[[#This Row],[Общее кол-во шт]]*Таблица620[[#This Row],[Оптовая цена USD            за 1шт]],"")</f>
        <v/>
      </c>
      <c r="N260" s="319"/>
    </row>
    <row r="261" spans="1:14" ht="22.5" customHeight="1">
      <c r="A261" s="329" t="s">
        <v>865</v>
      </c>
      <c r="B261" s="332" t="s">
        <v>866</v>
      </c>
      <c r="C261" s="333" t="s">
        <v>867</v>
      </c>
      <c r="D261" s="334" t="s">
        <v>27047</v>
      </c>
      <c r="E261" s="196">
        <v>13000</v>
      </c>
      <c r="F261" s="197">
        <v>0.49</v>
      </c>
      <c r="G261" s="316">
        <v>6</v>
      </c>
      <c r="H261" s="89">
        <f>Таблица620[[#This Row],[Розничная цена KRW]]*Таблица620[[#This Row],[Коэфициент стоимости]]</f>
        <v>6370</v>
      </c>
      <c r="I261" s="200" t="str">
        <f>IF($H$1="","Введите курс",Таблица620[[#This Row],[Оптовая цена KRW                   за 1шт]]/$H$1)</f>
        <v>Введите курс</v>
      </c>
      <c r="J261" s="318"/>
      <c r="K261" s="201">
        <f>Таблица620[[#This Row],[Заказ коробок ]]*Таблица620[[#This Row],[Кол-во шт в коробке]]</f>
        <v>0</v>
      </c>
      <c r="L261" s="202">
        <f>Таблица620[[#This Row],[Общее кол-во шт]]*Таблица620[[#This Row],[Оптовая цена KRW                   за 1шт]]</f>
        <v>0</v>
      </c>
      <c r="M261" s="203" t="str">
        <f>IFERROR(Таблица620[[#This Row],[Общее кол-во шт]]*Таблица620[[#This Row],[Оптовая цена USD            за 1шт]],"")</f>
        <v/>
      </c>
      <c r="N261" s="319"/>
    </row>
    <row r="262" spans="1:14" ht="22.5" customHeight="1">
      <c r="A262" s="329" t="s">
        <v>868</v>
      </c>
      <c r="B262" s="332" t="s">
        <v>869</v>
      </c>
      <c r="C262" s="333" t="s">
        <v>870</v>
      </c>
      <c r="D262" s="334" t="s">
        <v>27048</v>
      </c>
      <c r="E262" s="196">
        <v>2000</v>
      </c>
      <c r="F262" s="197">
        <v>0.49</v>
      </c>
      <c r="G262" s="316">
        <v>20</v>
      </c>
      <c r="H262" s="89">
        <f>Таблица620[[#This Row],[Розничная цена KRW]]*Таблица620[[#This Row],[Коэфициент стоимости]]</f>
        <v>980</v>
      </c>
      <c r="I262" s="200" t="str">
        <f>IF($H$1="","Введите курс",Таблица620[[#This Row],[Оптовая цена KRW                   за 1шт]]/$H$1)</f>
        <v>Введите курс</v>
      </c>
      <c r="J262" s="318"/>
      <c r="K262" s="201">
        <f>Таблица620[[#This Row],[Заказ коробок ]]*Таблица620[[#This Row],[Кол-во шт в коробке]]</f>
        <v>0</v>
      </c>
      <c r="L262" s="202">
        <f>Таблица620[[#This Row],[Общее кол-во шт]]*Таблица620[[#This Row],[Оптовая цена KRW                   за 1шт]]</f>
        <v>0</v>
      </c>
      <c r="M262" s="203" t="str">
        <f>IFERROR(Таблица620[[#This Row],[Общее кол-во шт]]*Таблица620[[#This Row],[Оптовая цена USD            за 1шт]],"")</f>
        <v/>
      </c>
      <c r="N262" s="319"/>
    </row>
    <row r="263" spans="1:14" ht="22.5" customHeight="1">
      <c r="A263" s="329" t="s">
        <v>871</v>
      </c>
      <c r="B263" s="332" t="s">
        <v>872</v>
      </c>
      <c r="C263" s="333" t="s">
        <v>873</v>
      </c>
      <c r="D263" s="334" t="s">
        <v>27049</v>
      </c>
      <c r="E263" s="196">
        <v>10000</v>
      </c>
      <c r="F263" s="197">
        <v>0.54</v>
      </c>
      <c r="G263" s="316">
        <v>6</v>
      </c>
      <c r="H263" s="89">
        <f>Таблица620[[#This Row],[Розничная цена KRW]]*Таблица620[[#This Row],[Коэфициент стоимости]]</f>
        <v>5400</v>
      </c>
      <c r="I263" s="200" t="str">
        <f>IF($H$1="","Введите курс",Таблица620[[#This Row],[Оптовая цена KRW                   за 1шт]]/$H$1)</f>
        <v>Введите курс</v>
      </c>
      <c r="J263" s="318"/>
      <c r="K263" s="201">
        <f>Таблица620[[#This Row],[Заказ коробок ]]*Таблица620[[#This Row],[Кол-во шт в коробке]]</f>
        <v>0</v>
      </c>
      <c r="L263" s="202">
        <f>Таблица620[[#This Row],[Общее кол-во шт]]*Таблица620[[#This Row],[Оптовая цена KRW                   за 1шт]]</f>
        <v>0</v>
      </c>
      <c r="M263" s="203" t="str">
        <f>IFERROR(Таблица620[[#This Row],[Общее кол-во шт]]*Таблица620[[#This Row],[Оптовая цена USD            за 1шт]],"")</f>
        <v/>
      </c>
      <c r="N263" s="319"/>
    </row>
    <row r="264" spans="1:14" ht="22.5" customHeight="1">
      <c r="A264" s="329" t="s">
        <v>874</v>
      </c>
      <c r="B264" s="332" t="s">
        <v>875</v>
      </c>
      <c r="C264" s="333" t="s">
        <v>876</v>
      </c>
      <c r="D264" s="334" t="s">
        <v>27050</v>
      </c>
      <c r="E264" s="196">
        <v>1000</v>
      </c>
      <c r="F264" s="197">
        <v>0.49</v>
      </c>
      <c r="G264" s="316">
        <v>20</v>
      </c>
      <c r="H264" s="89">
        <f>Таблица620[[#This Row],[Розничная цена KRW]]*Таблица620[[#This Row],[Коэфициент стоимости]]</f>
        <v>490</v>
      </c>
      <c r="I264" s="200" t="str">
        <f>IF($H$1="","Введите курс",Таблица620[[#This Row],[Оптовая цена KRW                   за 1шт]]/$H$1)</f>
        <v>Введите курс</v>
      </c>
      <c r="J264" s="318"/>
      <c r="K264" s="201">
        <f>Таблица620[[#This Row],[Заказ коробок ]]*Таблица620[[#This Row],[Кол-во шт в коробке]]</f>
        <v>0</v>
      </c>
      <c r="L264" s="202">
        <f>Таблица620[[#This Row],[Общее кол-во шт]]*Таблица620[[#This Row],[Оптовая цена KRW                   за 1шт]]</f>
        <v>0</v>
      </c>
      <c r="M264" s="203" t="str">
        <f>IFERROR(Таблица620[[#This Row],[Общее кол-во шт]]*Таблица620[[#This Row],[Оптовая цена USD            за 1шт]],"")</f>
        <v/>
      </c>
      <c r="N264" s="319"/>
    </row>
    <row r="265" spans="1:14" ht="22.5" customHeight="1">
      <c r="A265" s="329" t="s">
        <v>877</v>
      </c>
      <c r="B265" s="332" t="s">
        <v>878</v>
      </c>
      <c r="C265" s="333" t="s">
        <v>879</v>
      </c>
      <c r="D265" s="334" t="s">
        <v>27051</v>
      </c>
      <c r="E265" s="196">
        <v>7000</v>
      </c>
      <c r="F265" s="197">
        <v>0.54</v>
      </c>
      <c r="G265" s="316">
        <v>6</v>
      </c>
      <c r="H265" s="89">
        <f>Таблица620[[#This Row],[Розничная цена KRW]]*Таблица620[[#This Row],[Коэфициент стоимости]]</f>
        <v>3780.0000000000005</v>
      </c>
      <c r="I265" s="200" t="str">
        <f>IF($H$1="","Введите курс",Таблица620[[#This Row],[Оптовая цена KRW                   за 1шт]]/$H$1)</f>
        <v>Введите курс</v>
      </c>
      <c r="J265" s="318"/>
      <c r="K265" s="201">
        <f>Таблица620[[#This Row],[Заказ коробок ]]*Таблица620[[#This Row],[Кол-во шт в коробке]]</f>
        <v>0</v>
      </c>
      <c r="L265" s="202">
        <f>Таблица620[[#This Row],[Общее кол-во шт]]*Таблица620[[#This Row],[Оптовая цена KRW                   за 1шт]]</f>
        <v>0</v>
      </c>
      <c r="M265" s="203" t="str">
        <f>IFERROR(Таблица620[[#This Row],[Общее кол-во шт]]*Таблица620[[#This Row],[Оптовая цена USD            за 1шт]],"")</f>
        <v/>
      </c>
      <c r="N265" s="319"/>
    </row>
    <row r="266" spans="1:14" ht="22.5" customHeight="1">
      <c r="A266" s="329" t="s">
        <v>880</v>
      </c>
      <c r="B266" s="332" t="s">
        <v>881</v>
      </c>
      <c r="C266" s="333" t="s">
        <v>882</v>
      </c>
      <c r="D266" s="334" t="s">
        <v>27052</v>
      </c>
      <c r="E266" s="196">
        <v>4500</v>
      </c>
      <c r="F266" s="197">
        <v>0.49</v>
      </c>
      <c r="G266" s="316">
        <v>6</v>
      </c>
      <c r="H266" s="89">
        <f>Таблица620[[#This Row],[Розничная цена KRW]]*Таблица620[[#This Row],[Коэфициент стоимости]]</f>
        <v>2205</v>
      </c>
      <c r="I266" s="200" t="str">
        <f>IF($H$1="","Введите курс",Таблица620[[#This Row],[Оптовая цена KRW                   за 1шт]]/$H$1)</f>
        <v>Введите курс</v>
      </c>
      <c r="J266" s="318"/>
      <c r="K266" s="201">
        <f>Таблица620[[#This Row],[Заказ коробок ]]*Таблица620[[#This Row],[Кол-во шт в коробке]]</f>
        <v>0</v>
      </c>
      <c r="L266" s="202">
        <f>Таблица620[[#This Row],[Общее кол-во шт]]*Таблица620[[#This Row],[Оптовая цена KRW                   за 1шт]]</f>
        <v>0</v>
      </c>
      <c r="M266" s="203" t="str">
        <f>IFERROR(Таблица620[[#This Row],[Общее кол-во шт]]*Таблица620[[#This Row],[Оптовая цена USD            за 1шт]],"")</f>
        <v/>
      </c>
      <c r="N266" s="319"/>
    </row>
    <row r="267" spans="1:14" ht="22.5" customHeight="1">
      <c r="A267" s="329" t="s">
        <v>883</v>
      </c>
      <c r="B267" s="332" t="s">
        <v>884</v>
      </c>
      <c r="C267" s="333" t="s">
        <v>885</v>
      </c>
      <c r="D267" s="334" t="s">
        <v>27053</v>
      </c>
      <c r="E267" s="196">
        <v>2000</v>
      </c>
      <c r="F267" s="197">
        <v>0.49</v>
      </c>
      <c r="G267" s="316">
        <v>20</v>
      </c>
      <c r="H267" s="89">
        <f>Таблица620[[#This Row],[Розничная цена KRW]]*Таблица620[[#This Row],[Коэфициент стоимости]]</f>
        <v>980</v>
      </c>
      <c r="I267" s="200" t="str">
        <f>IF($H$1="","Введите курс",Таблица620[[#This Row],[Оптовая цена KRW                   за 1шт]]/$H$1)</f>
        <v>Введите курс</v>
      </c>
      <c r="J267" s="318"/>
      <c r="K267" s="201">
        <f>Таблица620[[#This Row],[Заказ коробок ]]*Таблица620[[#This Row],[Кол-во шт в коробке]]</f>
        <v>0</v>
      </c>
      <c r="L267" s="202">
        <f>Таблица620[[#This Row],[Общее кол-во шт]]*Таблица620[[#This Row],[Оптовая цена KRW                   за 1шт]]</f>
        <v>0</v>
      </c>
      <c r="M267" s="203" t="str">
        <f>IFERROR(Таблица620[[#This Row],[Общее кол-во шт]]*Таблица620[[#This Row],[Оптовая цена USD            за 1шт]],"")</f>
        <v/>
      </c>
      <c r="N267" s="319"/>
    </row>
    <row r="268" spans="1:14" ht="22.5" customHeight="1">
      <c r="A268" s="329" t="s">
        <v>886</v>
      </c>
      <c r="B268" s="332" t="s">
        <v>887</v>
      </c>
      <c r="C268" s="333" t="s">
        <v>888</v>
      </c>
      <c r="D268" s="334" t="s">
        <v>27054</v>
      </c>
      <c r="E268" s="196">
        <v>6500</v>
      </c>
      <c r="F268" s="197">
        <v>0.54</v>
      </c>
      <c r="G268" s="316">
        <v>6</v>
      </c>
      <c r="H268" s="89">
        <f>Таблица620[[#This Row],[Розничная цена KRW]]*Таблица620[[#This Row],[Коэфициент стоимости]]</f>
        <v>3510.0000000000005</v>
      </c>
      <c r="I268" s="200" t="str">
        <f>IF($H$1="","Введите курс",Таблица620[[#This Row],[Оптовая цена KRW                   за 1шт]]/$H$1)</f>
        <v>Введите курс</v>
      </c>
      <c r="J268" s="318"/>
      <c r="K268" s="201">
        <f>Таблица620[[#This Row],[Заказ коробок ]]*Таблица620[[#This Row],[Кол-во шт в коробке]]</f>
        <v>0</v>
      </c>
      <c r="L268" s="202">
        <f>Таблица620[[#This Row],[Общее кол-во шт]]*Таблица620[[#This Row],[Оптовая цена KRW                   за 1шт]]</f>
        <v>0</v>
      </c>
      <c r="M268" s="203" t="str">
        <f>IFERROR(Таблица620[[#This Row],[Общее кол-во шт]]*Таблица620[[#This Row],[Оптовая цена USD            за 1шт]],"")</f>
        <v/>
      </c>
      <c r="N268" s="319"/>
    </row>
    <row r="269" spans="1:14" ht="22.5" customHeight="1">
      <c r="A269" s="329" t="s">
        <v>889</v>
      </c>
      <c r="B269" s="332" t="s">
        <v>890</v>
      </c>
      <c r="C269" s="333" t="s">
        <v>891</v>
      </c>
      <c r="D269" s="334" t="s">
        <v>27055</v>
      </c>
      <c r="E269" s="196">
        <v>6500</v>
      </c>
      <c r="F269" s="197">
        <v>0.54</v>
      </c>
      <c r="G269" s="316">
        <v>6</v>
      </c>
      <c r="H269" s="89">
        <f>Таблица620[[#This Row],[Розничная цена KRW]]*Таблица620[[#This Row],[Коэфициент стоимости]]</f>
        <v>3510.0000000000005</v>
      </c>
      <c r="I269" s="200" t="str">
        <f>IF($H$1="","Введите курс",Таблица620[[#This Row],[Оптовая цена KRW                   за 1шт]]/$H$1)</f>
        <v>Введите курс</v>
      </c>
      <c r="J269" s="318"/>
      <c r="K269" s="201">
        <f>Таблица620[[#This Row],[Заказ коробок ]]*Таблица620[[#This Row],[Кол-во шт в коробке]]</f>
        <v>0</v>
      </c>
      <c r="L269" s="202">
        <f>Таблица620[[#This Row],[Общее кол-во шт]]*Таблица620[[#This Row],[Оптовая цена KRW                   за 1шт]]</f>
        <v>0</v>
      </c>
      <c r="M269" s="203" t="str">
        <f>IFERROR(Таблица620[[#This Row],[Общее кол-во шт]]*Таблица620[[#This Row],[Оптовая цена USD            за 1шт]],"")</f>
        <v/>
      </c>
      <c r="N269" s="319"/>
    </row>
    <row r="270" spans="1:14" ht="22.5" customHeight="1">
      <c r="A270" s="329" t="s">
        <v>892</v>
      </c>
      <c r="B270" s="332" t="s">
        <v>893</v>
      </c>
      <c r="C270" s="333" t="s">
        <v>894</v>
      </c>
      <c r="D270" s="334" t="s">
        <v>27056</v>
      </c>
      <c r="E270" s="196">
        <v>6500</v>
      </c>
      <c r="F270" s="197">
        <v>0.54</v>
      </c>
      <c r="G270" s="316">
        <v>6</v>
      </c>
      <c r="H270" s="89">
        <f>Таблица620[[#This Row],[Розничная цена KRW]]*Таблица620[[#This Row],[Коэфициент стоимости]]</f>
        <v>3510.0000000000005</v>
      </c>
      <c r="I270" s="200" t="str">
        <f>IF($H$1="","Введите курс",Таблица620[[#This Row],[Оптовая цена KRW                   за 1шт]]/$H$1)</f>
        <v>Введите курс</v>
      </c>
      <c r="J270" s="318"/>
      <c r="K270" s="201">
        <f>Таблица620[[#This Row],[Заказ коробок ]]*Таблица620[[#This Row],[Кол-во шт в коробке]]</f>
        <v>0</v>
      </c>
      <c r="L270" s="202">
        <f>Таблица620[[#This Row],[Общее кол-во шт]]*Таблица620[[#This Row],[Оптовая цена KRW                   за 1шт]]</f>
        <v>0</v>
      </c>
      <c r="M270" s="203" t="str">
        <f>IFERROR(Таблица620[[#This Row],[Общее кол-во шт]]*Таблица620[[#This Row],[Оптовая цена USD            за 1шт]],"")</f>
        <v/>
      </c>
      <c r="N270" s="319"/>
    </row>
    <row r="271" spans="1:14" ht="22.5" customHeight="1">
      <c r="A271" s="329" t="s">
        <v>895</v>
      </c>
      <c r="B271" s="332" t="s">
        <v>896</v>
      </c>
      <c r="C271" s="333" t="s">
        <v>897</v>
      </c>
      <c r="D271" s="334" t="s">
        <v>27057</v>
      </c>
      <c r="E271" s="196">
        <v>12000</v>
      </c>
      <c r="F271" s="197">
        <v>0.54</v>
      </c>
      <c r="G271" s="316">
        <v>6</v>
      </c>
      <c r="H271" s="89">
        <f>Таблица620[[#This Row],[Розничная цена KRW]]*Таблица620[[#This Row],[Коэфициент стоимости]]</f>
        <v>6480</v>
      </c>
      <c r="I271" s="200" t="str">
        <f>IF($H$1="","Введите курс",Таблица620[[#This Row],[Оптовая цена KRW                   за 1шт]]/$H$1)</f>
        <v>Введите курс</v>
      </c>
      <c r="J271" s="318"/>
      <c r="K271" s="201">
        <f>Таблица620[[#This Row],[Заказ коробок ]]*Таблица620[[#This Row],[Кол-во шт в коробке]]</f>
        <v>0</v>
      </c>
      <c r="L271" s="202">
        <f>Таблица620[[#This Row],[Общее кол-во шт]]*Таблица620[[#This Row],[Оптовая цена KRW                   за 1шт]]</f>
        <v>0</v>
      </c>
      <c r="M271" s="203" t="str">
        <f>IFERROR(Таблица620[[#This Row],[Общее кол-во шт]]*Таблица620[[#This Row],[Оптовая цена USD            за 1шт]],"")</f>
        <v/>
      </c>
      <c r="N271" s="319"/>
    </row>
    <row r="272" spans="1:14" ht="22.5" customHeight="1">
      <c r="A272" s="329" t="s">
        <v>898</v>
      </c>
      <c r="B272" s="332" t="s">
        <v>899</v>
      </c>
      <c r="C272" s="333" t="s">
        <v>900</v>
      </c>
      <c r="D272" s="334" t="s">
        <v>27058</v>
      </c>
      <c r="E272" s="196">
        <v>9000</v>
      </c>
      <c r="F272" s="197">
        <v>0.54</v>
      </c>
      <c r="G272" s="316">
        <v>6</v>
      </c>
      <c r="H272" s="89">
        <f>Таблица620[[#This Row],[Розничная цена KRW]]*Таблица620[[#This Row],[Коэфициент стоимости]]</f>
        <v>4860</v>
      </c>
      <c r="I272" s="200" t="str">
        <f>IF($H$1="","Введите курс",Таблица620[[#This Row],[Оптовая цена KRW                   за 1шт]]/$H$1)</f>
        <v>Введите курс</v>
      </c>
      <c r="J272" s="318"/>
      <c r="K272" s="201">
        <f>Таблица620[[#This Row],[Заказ коробок ]]*Таблица620[[#This Row],[Кол-во шт в коробке]]</f>
        <v>0</v>
      </c>
      <c r="L272" s="202">
        <f>Таблица620[[#This Row],[Общее кол-во шт]]*Таблица620[[#This Row],[Оптовая цена KRW                   за 1шт]]</f>
        <v>0</v>
      </c>
      <c r="M272" s="203" t="str">
        <f>IFERROR(Таблица620[[#This Row],[Общее кол-во шт]]*Таблица620[[#This Row],[Оптовая цена USD            за 1шт]],"")</f>
        <v/>
      </c>
      <c r="N272" s="319"/>
    </row>
    <row r="273" spans="1:14" ht="22.5" customHeight="1">
      <c r="A273" s="329" t="s">
        <v>901</v>
      </c>
      <c r="B273" s="332" t="s">
        <v>902</v>
      </c>
      <c r="C273" s="333" t="s">
        <v>903</v>
      </c>
      <c r="D273" s="334" t="s">
        <v>27059</v>
      </c>
      <c r="E273" s="196">
        <v>7500</v>
      </c>
      <c r="F273" s="197">
        <v>0.54</v>
      </c>
      <c r="G273" s="316">
        <v>6</v>
      </c>
      <c r="H273" s="89">
        <f>Таблица620[[#This Row],[Розничная цена KRW]]*Таблица620[[#This Row],[Коэфициент стоимости]]</f>
        <v>4050.0000000000005</v>
      </c>
      <c r="I273" s="200" t="str">
        <f>IF($H$1="","Введите курс",Таблица620[[#This Row],[Оптовая цена KRW                   за 1шт]]/$H$1)</f>
        <v>Введите курс</v>
      </c>
      <c r="J273" s="318"/>
      <c r="K273" s="201">
        <f>Таблица620[[#This Row],[Заказ коробок ]]*Таблица620[[#This Row],[Кол-во шт в коробке]]</f>
        <v>0</v>
      </c>
      <c r="L273" s="202">
        <f>Таблица620[[#This Row],[Общее кол-во шт]]*Таблица620[[#This Row],[Оптовая цена KRW                   за 1шт]]</f>
        <v>0</v>
      </c>
      <c r="M273" s="203" t="str">
        <f>IFERROR(Таблица620[[#This Row],[Общее кол-во шт]]*Таблица620[[#This Row],[Оптовая цена USD            за 1шт]],"")</f>
        <v/>
      </c>
      <c r="N273" s="319"/>
    </row>
    <row r="274" spans="1:14" ht="22.5" customHeight="1">
      <c r="A274" s="329" t="s">
        <v>904</v>
      </c>
      <c r="B274" s="332" t="s">
        <v>905</v>
      </c>
      <c r="C274" s="333" t="s">
        <v>906</v>
      </c>
      <c r="D274" s="334" t="s">
        <v>27060</v>
      </c>
      <c r="E274" s="196">
        <v>6000</v>
      </c>
      <c r="F274" s="197">
        <v>0.54</v>
      </c>
      <c r="G274" s="316">
        <v>6</v>
      </c>
      <c r="H274" s="89">
        <f>Таблица620[[#This Row],[Розничная цена KRW]]*Таблица620[[#This Row],[Коэфициент стоимости]]</f>
        <v>3240</v>
      </c>
      <c r="I274" s="200" t="str">
        <f>IF($H$1="","Введите курс",Таблица620[[#This Row],[Оптовая цена KRW                   за 1шт]]/$H$1)</f>
        <v>Введите курс</v>
      </c>
      <c r="J274" s="318"/>
      <c r="K274" s="201">
        <f>Таблица620[[#This Row],[Заказ коробок ]]*Таблица620[[#This Row],[Кол-во шт в коробке]]</f>
        <v>0</v>
      </c>
      <c r="L274" s="202">
        <f>Таблица620[[#This Row],[Общее кол-во шт]]*Таблица620[[#This Row],[Оптовая цена KRW                   за 1шт]]</f>
        <v>0</v>
      </c>
      <c r="M274" s="203" t="str">
        <f>IFERROR(Таблица620[[#This Row],[Общее кол-во шт]]*Таблица620[[#This Row],[Оптовая цена USD            за 1шт]],"")</f>
        <v/>
      </c>
      <c r="N274" s="319"/>
    </row>
    <row r="275" spans="1:14" ht="22.5" customHeight="1">
      <c r="A275" s="329" t="s">
        <v>907</v>
      </c>
      <c r="B275" s="332" t="s">
        <v>908</v>
      </c>
      <c r="C275" s="333" t="s">
        <v>909</v>
      </c>
      <c r="D275" s="334" t="s">
        <v>27061</v>
      </c>
      <c r="E275" s="196">
        <v>8000</v>
      </c>
      <c r="F275" s="197">
        <v>0.54</v>
      </c>
      <c r="G275" s="316">
        <v>6</v>
      </c>
      <c r="H275" s="89">
        <f>Таблица620[[#This Row],[Розничная цена KRW]]*Таблица620[[#This Row],[Коэфициент стоимости]]</f>
        <v>4320</v>
      </c>
      <c r="I275" s="200" t="str">
        <f>IF($H$1="","Введите курс",Таблица620[[#This Row],[Оптовая цена KRW                   за 1шт]]/$H$1)</f>
        <v>Введите курс</v>
      </c>
      <c r="J275" s="318"/>
      <c r="K275" s="201">
        <f>Таблица620[[#This Row],[Заказ коробок ]]*Таблица620[[#This Row],[Кол-во шт в коробке]]</f>
        <v>0</v>
      </c>
      <c r="L275" s="202">
        <f>Таблица620[[#This Row],[Общее кол-во шт]]*Таблица620[[#This Row],[Оптовая цена KRW                   за 1шт]]</f>
        <v>0</v>
      </c>
      <c r="M275" s="203" t="str">
        <f>IFERROR(Таблица620[[#This Row],[Общее кол-во шт]]*Таблица620[[#This Row],[Оптовая цена USD            за 1шт]],"")</f>
        <v/>
      </c>
      <c r="N275" s="319"/>
    </row>
    <row r="276" spans="1:14" ht="22.5" customHeight="1">
      <c r="A276" s="329" t="s">
        <v>910</v>
      </c>
      <c r="B276" s="332" t="s">
        <v>911</v>
      </c>
      <c r="C276" s="333" t="s">
        <v>912</v>
      </c>
      <c r="D276" s="334" t="s">
        <v>27062</v>
      </c>
      <c r="E276" s="196">
        <v>5500</v>
      </c>
      <c r="F276" s="197">
        <v>0.54</v>
      </c>
      <c r="G276" s="316">
        <v>8</v>
      </c>
      <c r="H276" s="89">
        <f>Таблица620[[#This Row],[Розничная цена KRW]]*Таблица620[[#This Row],[Коэфициент стоимости]]</f>
        <v>2970</v>
      </c>
      <c r="I276" s="200" t="str">
        <f>IF($H$1="","Введите курс",Таблица620[[#This Row],[Оптовая цена KRW                   за 1шт]]/$H$1)</f>
        <v>Введите курс</v>
      </c>
      <c r="J276" s="318"/>
      <c r="K276" s="201">
        <f>Таблица620[[#This Row],[Заказ коробок ]]*Таблица620[[#This Row],[Кол-во шт в коробке]]</f>
        <v>0</v>
      </c>
      <c r="L276" s="202">
        <f>Таблица620[[#This Row],[Общее кол-во шт]]*Таблица620[[#This Row],[Оптовая цена KRW                   за 1шт]]</f>
        <v>0</v>
      </c>
      <c r="M276" s="203" t="str">
        <f>IFERROR(Таблица620[[#This Row],[Общее кол-во шт]]*Таблица620[[#This Row],[Оптовая цена USD            за 1шт]],"")</f>
        <v/>
      </c>
      <c r="N276" s="319"/>
    </row>
    <row r="277" spans="1:14" ht="22.5" customHeight="1">
      <c r="A277" s="329" t="s">
        <v>913</v>
      </c>
      <c r="B277" s="332" t="s">
        <v>914</v>
      </c>
      <c r="C277" s="333" t="s">
        <v>915</v>
      </c>
      <c r="D277" s="334" t="s">
        <v>27063</v>
      </c>
      <c r="E277" s="196">
        <v>3000</v>
      </c>
      <c r="F277" s="197">
        <v>0.54</v>
      </c>
      <c r="G277" s="316">
        <v>20</v>
      </c>
      <c r="H277" s="89">
        <f>Таблица620[[#This Row],[Розничная цена KRW]]*Таблица620[[#This Row],[Коэфициент стоимости]]</f>
        <v>1620</v>
      </c>
      <c r="I277" s="200" t="str">
        <f>IF($H$1="","Введите курс",Таблица620[[#This Row],[Оптовая цена KRW                   за 1шт]]/$H$1)</f>
        <v>Введите курс</v>
      </c>
      <c r="J277" s="318"/>
      <c r="K277" s="201">
        <f>Таблица620[[#This Row],[Заказ коробок ]]*Таблица620[[#This Row],[Кол-во шт в коробке]]</f>
        <v>0</v>
      </c>
      <c r="L277" s="202">
        <f>Таблица620[[#This Row],[Общее кол-во шт]]*Таблица620[[#This Row],[Оптовая цена KRW                   за 1шт]]</f>
        <v>0</v>
      </c>
      <c r="M277" s="203" t="str">
        <f>IFERROR(Таблица620[[#This Row],[Общее кол-во шт]]*Таблица620[[#This Row],[Оптовая цена USD            за 1шт]],"")</f>
        <v/>
      </c>
      <c r="N277" s="319"/>
    </row>
    <row r="278" spans="1:14" ht="22.5" customHeight="1">
      <c r="A278" s="329" t="s">
        <v>916</v>
      </c>
      <c r="B278" s="332" t="s">
        <v>917</v>
      </c>
      <c r="C278" s="333" t="s">
        <v>918</v>
      </c>
      <c r="D278" s="334" t="s">
        <v>27064</v>
      </c>
      <c r="E278" s="196">
        <v>18000</v>
      </c>
      <c r="F278" s="197">
        <v>0.54</v>
      </c>
      <c r="G278" s="316">
        <v>6</v>
      </c>
      <c r="H278" s="89">
        <f>Таблица620[[#This Row],[Розничная цена KRW]]*Таблица620[[#This Row],[Коэфициент стоимости]]</f>
        <v>9720</v>
      </c>
      <c r="I278" s="200" t="str">
        <f>IF($H$1="","Введите курс",Таблица620[[#This Row],[Оптовая цена KRW                   за 1шт]]/$H$1)</f>
        <v>Введите курс</v>
      </c>
      <c r="J278" s="318"/>
      <c r="K278" s="201">
        <f>Таблица620[[#This Row],[Заказ коробок ]]*Таблица620[[#This Row],[Кол-во шт в коробке]]</f>
        <v>0</v>
      </c>
      <c r="L278" s="202">
        <f>Таблица620[[#This Row],[Общее кол-во шт]]*Таблица620[[#This Row],[Оптовая цена KRW                   за 1шт]]</f>
        <v>0</v>
      </c>
      <c r="M278" s="203" t="str">
        <f>IFERROR(Таблица620[[#This Row],[Общее кол-во шт]]*Таблица620[[#This Row],[Оптовая цена USD            за 1шт]],"")</f>
        <v/>
      </c>
      <c r="N278" s="319"/>
    </row>
    <row r="279" spans="1:14" ht="22.5" customHeight="1">
      <c r="A279" s="329" t="s">
        <v>919</v>
      </c>
      <c r="B279" s="332" t="s">
        <v>920</v>
      </c>
      <c r="C279" s="333" t="s">
        <v>921</v>
      </c>
      <c r="D279" s="334" t="s">
        <v>27065</v>
      </c>
      <c r="E279" s="196">
        <v>6000</v>
      </c>
      <c r="F279" s="197">
        <v>0.7</v>
      </c>
      <c r="G279" s="316">
        <v>6</v>
      </c>
      <c r="H279" s="89">
        <f>Таблица620[[#This Row],[Розничная цена KRW]]*Таблица620[[#This Row],[Коэфициент стоимости]]</f>
        <v>4200</v>
      </c>
      <c r="I279" s="200" t="str">
        <f>IF($H$1="","Введите курс",Таблица620[[#This Row],[Оптовая цена KRW                   за 1шт]]/$H$1)</f>
        <v>Введите курс</v>
      </c>
      <c r="J279" s="318"/>
      <c r="K279" s="201">
        <f>Таблица620[[#This Row],[Заказ коробок ]]*Таблица620[[#This Row],[Кол-во шт в коробке]]</f>
        <v>0</v>
      </c>
      <c r="L279" s="202">
        <f>Таблица620[[#This Row],[Общее кол-во шт]]*Таблица620[[#This Row],[Оптовая цена KRW                   за 1шт]]</f>
        <v>0</v>
      </c>
      <c r="M279" s="203" t="str">
        <f>IFERROR(Таблица620[[#This Row],[Общее кол-во шт]]*Таблица620[[#This Row],[Оптовая цена USD            за 1шт]],"")</f>
        <v/>
      </c>
      <c r="N279" s="319"/>
    </row>
    <row r="280" spans="1:14" ht="22.5" customHeight="1">
      <c r="A280" s="329" t="s">
        <v>922</v>
      </c>
      <c r="B280" s="332" t="s">
        <v>923</v>
      </c>
      <c r="C280" s="333" t="s">
        <v>924</v>
      </c>
      <c r="D280" s="334" t="s">
        <v>27066</v>
      </c>
      <c r="E280" s="196">
        <v>7000</v>
      </c>
      <c r="F280" s="197">
        <v>0.54</v>
      </c>
      <c r="G280" s="316">
        <v>6</v>
      </c>
      <c r="H280" s="89">
        <f>Таблица620[[#This Row],[Розничная цена KRW]]*Таблица620[[#This Row],[Коэфициент стоимости]]</f>
        <v>3780.0000000000005</v>
      </c>
      <c r="I280" s="200" t="str">
        <f>IF($H$1="","Введите курс",Таблица620[[#This Row],[Оптовая цена KRW                   за 1шт]]/$H$1)</f>
        <v>Введите курс</v>
      </c>
      <c r="J280" s="318"/>
      <c r="K280" s="201">
        <f>Таблица620[[#This Row],[Заказ коробок ]]*Таблица620[[#This Row],[Кол-во шт в коробке]]</f>
        <v>0</v>
      </c>
      <c r="L280" s="202">
        <f>Таблица620[[#This Row],[Общее кол-во шт]]*Таблица620[[#This Row],[Оптовая цена KRW                   за 1шт]]</f>
        <v>0</v>
      </c>
      <c r="M280" s="203" t="str">
        <f>IFERROR(Таблица620[[#This Row],[Общее кол-во шт]]*Таблица620[[#This Row],[Оптовая цена USD            за 1шт]],"")</f>
        <v/>
      </c>
      <c r="N280" s="319"/>
    </row>
    <row r="281" spans="1:14" ht="22.5" customHeight="1">
      <c r="A281" s="329" t="s">
        <v>925</v>
      </c>
      <c r="B281" s="332" t="s">
        <v>926</v>
      </c>
      <c r="C281" s="333" t="s">
        <v>927</v>
      </c>
      <c r="D281" s="334" t="s">
        <v>27067</v>
      </c>
      <c r="E281" s="196">
        <v>6000</v>
      </c>
      <c r="F281" s="197">
        <v>0.7</v>
      </c>
      <c r="G281" s="316">
        <v>6</v>
      </c>
      <c r="H281" s="89">
        <f>Таблица620[[#This Row],[Розничная цена KRW]]*Таблица620[[#This Row],[Коэфициент стоимости]]</f>
        <v>4200</v>
      </c>
      <c r="I281" s="200" t="str">
        <f>IF($H$1="","Введите курс",Таблица620[[#This Row],[Оптовая цена KRW                   за 1шт]]/$H$1)</f>
        <v>Введите курс</v>
      </c>
      <c r="J281" s="318"/>
      <c r="K281" s="201">
        <f>Таблица620[[#This Row],[Заказ коробок ]]*Таблица620[[#This Row],[Кол-во шт в коробке]]</f>
        <v>0</v>
      </c>
      <c r="L281" s="202">
        <f>Таблица620[[#This Row],[Общее кол-во шт]]*Таблица620[[#This Row],[Оптовая цена KRW                   за 1шт]]</f>
        <v>0</v>
      </c>
      <c r="M281" s="203" t="str">
        <f>IFERROR(Таблица620[[#This Row],[Общее кол-во шт]]*Таблица620[[#This Row],[Оптовая цена USD            за 1шт]],"")</f>
        <v/>
      </c>
      <c r="N281" s="319"/>
    </row>
    <row r="282" spans="1:14" ht="22.5" customHeight="1">
      <c r="A282" s="329" t="s">
        <v>928</v>
      </c>
      <c r="B282" s="332" t="s">
        <v>929</v>
      </c>
      <c r="C282" s="333" t="s">
        <v>930</v>
      </c>
      <c r="D282" s="334" t="s">
        <v>27068</v>
      </c>
      <c r="E282" s="196">
        <v>7000</v>
      </c>
      <c r="F282" s="197">
        <v>0.54</v>
      </c>
      <c r="G282" s="316">
        <v>6</v>
      </c>
      <c r="H282" s="89">
        <f>Таблица620[[#This Row],[Розничная цена KRW]]*Таблица620[[#This Row],[Коэфициент стоимости]]</f>
        <v>3780.0000000000005</v>
      </c>
      <c r="I282" s="200" t="str">
        <f>IF($H$1="","Введите курс",Таблица620[[#This Row],[Оптовая цена KRW                   за 1шт]]/$H$1)</f>
        <v>Введите курс</v>
      </c>
      <c r="J282" s="318"/>
      <c r="K282" s="201">
        <f>Таблица620[[#This Row],[Заказ коробок ]]*Таблица620[[#This Row],[Кол-во шт в коробке]]</f>
        <v>0</v>
      </c>
      <c r="L282" s="202">
        <f>Таблица620[[#This Row],[Общее кол-во шт]]*Таблица620[[#This Row],[Оптовая цена KRW                   за 1шт]]</f>
        <v>0</v>
      </c>
      <c r="M282" s="203" t="str">
        <f>IFERROR(Таблица620[[#This Row],[Общее кол-во шт]]*Таблица620[[#This Row],[Оптовая цена USD            за 1шт]],"")</f>
        <v/>
      </c>
      <c r="N282" s="319"/>
    </row>
    <row r="283" spans="1:14" ht="22.5" customHeight="1">
      <c r="A283" s="329" t="s">
        <v>931</v>
      </c>
      <c r="B283" s="332" t="s">
        <v>932</v>
      </c>
      <c r="C283" s="333" t="s">
        <v>933</v>
      </c>
      <c r="D283" s="334" t="s">
        <v>27069</v>
      </c>
      <c r="E283" s="196">
        <v>8000</v>
      </c>
      <c r="F283" s="197">
        <v>0.54</v>
      </c>
      <c r="G283" s="316">
        <v>6</v>
      </c>
      <c r="H283" s="89">
        <f>Таблица620[[#This Row],[Розничная цена KRW]]*Таблица620[[#This Row],[Коэфициент стоимости]]</f>
        <v>4320</v>
      </c>
      <c r="I283" s="200" t="str">
        <f>IF($H$1="","Введите курс",Таблица620[[#This Row],[Оптовая цена KRW                   за 1шт]]/$H$1)</f>
        <v>Введите курс</v>
      </c>
      <c r="J283" s="318"/>
      <c r="K283" s="201">
        <f>Таблица620[[#This Row],[Заказ коробок ]]*Таблица620[[#This Row],[Кол-во шт в коробке]]</f>
        <v>0</v>
      </c>
      <c r="L283" s="202">
        <f>Таблица620[[#This Row],[Общее кол-во шт]]*Таблица620[[#This Row],[Оптовая цена KRW                   за 1шт]]</f>
        <v>0</v>
      </c>
      <c r="M283" s="203" t="str">
        <f>IFERROR(Таблица620[[#This Row],[Общее кол-во шт]]*Таблица620[[#This Row],[Оптовая цена USD            за 1шт]],"")</f>
        <v/>
      </c>
      <c r="N283" s="319"/>
    </row>
    <row r="284" spans="1:14" ht="22.5" customHeight="1">
      <c r="A284" s="329" t="s">
        <v>934</v>
      </c>
      <c r="B284" s="332" t="s">
        <v>935</v>
      </c>
      <c r="C284" s="333" t="s">
        <v>936</v>
      </c>
      <c r="D284" s="334" t="s">
        <v>27070</v>
      </c>
      <c r="E284" s="196">
        <v>8000</v>
      </c>
      <c r="F284" s="197">
        <v>0.54</v>
      </c>
      <c r="G284" s="316">
        <v>6</v>
      </c>
      <c r="H284" s="89">
        <f>Таблица620[[#This Row],[Розничная цена KRW]]*Таблица620[[#This Row],[Коэфициент стоимости]]</f>
        <v>4320</v>
      </c>
      <c r="I284" s="200" t="str">
        <f>IF($H$1="","Введите курс",Таблица620[[#This Row],[Оптовая цена KRW                   за 1шт]]/$H$1)</f>
        <v>Введите курс</v>
      </c>
      <c r="J284" s="318"/>
      <c r="K284" s="201">
        <f>Таблица620[[#This Row],[Заказ коробок ]]*Таблица620[[#This Row],[Кол-во шт в коробке]]</f>
        <v>0</v>
      </c>
      <c r="L284" s="202">
        <f>Таблица620[[#This Row],[Общее кол-во шт]]*Таблица620[[#This Row],[Оптовая цена KRW                   за 1шт]]</f>
        <v>0</v>
      </c>
      <c r="M284" s="203" t="str">
        <f>IFERROR(Таблица620[[#This Row],[Общее кол-во шт]]*Таблица620[[#This Row],[Оптовая цена USD            за 1шт]],"")</f>
        <v/>
      </c>
      <c r="N284" s="319"/>
    </row>
    <row r="285" spans="1:14" ht="22.5" customHeight="1">
      <c r="A285" s="329" t="s">
        <v>937</v>
      </c>
      <c r="B285" s="332" t="s">
        <v>938</v>
      </c>
      <c r="C285" s="333" t="s">
        <v>939</v>
      </c>
      <c r="D285" s="334" t="s">
        <v>27071</v>
      </c>
      <c r="E285" s="196">
        <v>8000</v>
      </c>
      <c r="F285" s="197">
        <v>0.54</v>
      </c>
      <c r="G285" s="316">
        <v>6</v>
      </c>
      <c r="H285" s="89">
        <f>Таблица620[[#This Row],[Розничная цена KRW]]*Таблица620[[#This Row],[Коэфициент стоимости]]</f>
        <v>4320</v>
      </c>
      <c r="I285" s="200" t="str">
        <f>IF($H$1="","Введите курс",Таблица620[[#This Row],[Оптовая цена KRW                   за 1шт]]/$H$1)</f>
        <v>Введите курс</v>
      </c>
      <c r="J285" s="318"/>
      <c r="K285" s="201">
        <f>Таблица620[[#This Row],[Заказ коробок ]]*Таблица620[[#This Row],[Кол-во шт в коробке]]</f>
        <v>0</v>
      </c>
      <c r="L285" s="202">
        <f>Таблица620[[#This Row],[Общее кол-во шт]]*Таблица620[[#This Row],[Оптовая цена KRW                   за 1шт]]</f>
        <v>0</v>
      </c>
      <c r="M285" s="203" t="str">
        <f>IFERROR(Таблица620[[#This Row],[Общее кол-во шт]]*Таблица620[[#This Row],[Оптовая цена USD            за 1шт]],"")</f>
        <v/>
      </c>
      <c r="N285" s="319"/>
    </row>
    <row r="286" spans="1:14" ht="22.5" customHeight="1">
      <c r="A286" s="329" t="s">
        <v>940</v>
      </c>
      <c r="B286" s="332" t="s">
        <v>941</v>
      </c>
      <c r="C286" s="333" t="s">
        <v>942</v>
      </c>
      <c r="D286" s="334" t="s">
        <v>27072</v>
      </c>
      <c r="E286" s="196">
        <v>8000</v>
      </c>
      <c r="F286" s="197">
        <v>0.54</v>
      </c>
      <c r="G286" s="316">
        <v>6</v>
      </c>
      <c r="H286" s="89">
        <f>Таблица620[[#This Row],[Розничная цена KRW]]*Таблица620[[#This Row],[Коэфициент стоимости]]</f>
        <v>4320</v>
      </c>
      <c r="I286" s="200" t="str">
        <f>IF($H$1="","Введите курс",Таблица620[[#This Row],[Оптовая цена KRW                   за 1шт]]/$H$1)</f>
        <v>Введите курс</v>
      </c>
      <c r="J286" s="318"/>
      <c r="K286" s="201">
        <f>Таблица620[[#This Row],[Заказ коробок ]]*Таблица620[[#This Row],[Кол-во шт в коробке]]</f>
        <v>0</v>
      </c>
      <c r="L286" s="202">
        <f>Таблица620[[#This Row],[Общее кол-во шт]]*Таблица620[[#This Row],[Оптовая цена KRW                   за 1шт]]</f>
        <v>0</v>
      </c>
      <c r="M286" s="203" t="str">
        <f>IFERROR(Таблица620[[#This Row],[Общее кол-во шт]]*Таблица620[[#This Row],[Оптовая цена USD            за 1шт]],"")</f>
        <v/>
      </c>
      <c r="N286" s="319"/>
    </row>
    <row r="287" spans="1:14" ht="22.5" customHeight="1">
      <c r="A287" s="329" t="s">
        <v>943</v>
      </c>
      <c r="B287" s="332" t="s">
        <v>944</v>
      </c>
      <c r="C287" s="333" t="s">
        <v>945</v>
      </c>
      <c r="D287" s="334" t="s">
        <v>27073</v>
      </c>
      <c r="E287" s="196">
        <v>24000</v>
      </c>
      <c r="F287" s="197">
        <v>0.54</v>
      </c>
      <c r="G287" s="316">
        <v>6</v>
      </c>
      <c r="H287" s="89">
        <f>Таблица620[[#This Row],[Розничная цена KRW]]*Таблица620[[#This Row],[Коэфициент стоимости]]</f>
        <v>12960</v>
      </c>
      <c r="I287" s="200" t="str">
        <f>IF($H$1="","Введите курс",Таблица620[[#This Row],[Оптовая цена KRW                   за 1шт]]/$H$1)</f>
        <v>Введите курс</v>
      </c>
      <c r="J287" s="318"/>
      <c r="K287" s="201">
        <f>Таблица620[[#This Row],[Заказ коробок ]]*Таблица620[[#This Row],[Кол-во шт в коробке]]</f>
        <v>0</v>
      </c>
      <c r="L287" s="202">
        <f>Таблица620[[#This Row],[Общее кол-во шт]]*Таблица620[[#This Row],[Оптовая цена KRW                   за 1шт]]</f>
        <v>0</v>
      </c>
      <c r="M287" s="203" t="str">
        <f>IFERROR(Таблица620[[#This Row],[Общее кол-во шт]]*Таблица620[[#This Row],[Оптовая цена USD            за 1шт]],"")</f>
        <v/>
      </c>
      <c r="N287" s="319"/>
    </row>
    <row r="288" spans="1:14" ht="22.5" customHeight="1">
      <c r="A288" s="329" t="s">
        <v>946</v>
      </c>
      <c r="B288" s="332" t="s">
        <v>947</v>
      </c>
      <c r="C288" s="333" t="s">
        <v>948</v>
      </c>
      <c r="D288" s="334" t="s">
        <v>27074</v>
      </c>
      <c r="E288" s="196">
        <v>20000</v>
      </c>
      <c r="F288" s="197">
        <v>0.54</v>
      </c>
      <c r="G288" s="316">
        <v>6</v>
      </c>
      <c r="H288" s="89">
        <f>Таблица620[[#This Row],[Розничная цена KRW]]*Таблица620[[#This Row],[Коэфициент стоимости]]</f>
        <v>10800</v>
      </c>
      <c r="I288" s="200" t="str">
        <f>IF($H$1="","Введите курс",Таблица620[[#This Row],[Оптовая цена KRW                   за 1шт]]/$H$1)</f>
        <v>Введите курс</v>
      </c>
      <c r="J288" s="318"/>
      <c r="K288" s="201">
        <f>Таблица620[[#This Row],[Заказ коробок ]]*Таблица620[[#This Row],[Кол-во шт в коробке]]</f>
        <v>0</v>
      </c>
      <c r="L288" s="202">
        <f>Таблица620[[#This Row],[Общее кол-во шт]]*Таблица620[[#This Row],[Оптовая цена KRW                   за 1шт]]</f>
        <v>0</v>
      </c>
      <c r="M288" s="203" t="str">
        <f>IFERROR(Таблица620[[#This Row],[Общее кол-во шт]]*Таблица620[[#This Row],[Оптовая цена USD            за 1шт]],"")</f>
        <v/>
      </c>
      <c r="N288" s="319"/>
    </row>
    <row r="289" spans="1:14" ht="22.5" customHeight="1">
      <c r="A289" s="329" t="s">
        <v>949</v>
      </c>
      <c r="B289" s="332" t="s">
        <v>950</v>
      </c>
      <c r="C289" s="333" t="s">
        <v>951</v>
      </c>
      <c r="D289" s="334" t="s">
        <v>27075</v>
      </c>
      <c r="E289" s="196">
        <v>20000</v>
      </c>
      <c r="F289" s="197">
        <v>0.54</v>
      </c>
      <c r="G289" s="316">
        <v>6</v>
      </c>
      <c r="H289" s="89">
        <f>Таблица620[[#This Row],[Розничная цена KRW]]*Таблица620[[#This Row],[Коэфициент стоимости]]</f>
        <v>10800</v>
      </c>
      <c r="I289" s="200" t="str">
        <f>IF($H$1="","Введите курс",Таблица620[[#This Row],[Оптовая цена KRW                   за 1шт]]/$H$1)</f>
        <v>Введите курс</v>
      </c>
      <c r="J289" s="318"/>
      <c r="K289" s="201">
        <f>Таблица620[[#This Row],[Заказ коробок ]]*Таблица620[[#This Row],[Кол-во шт в коробке]]</f>
        <v>0</v>
      </c>
      <c r="L289" s="202">
        <f>Таблица620[[#This Row],[Общее кол-во шт]]*Таблица620[[#This Row],[Оптовая цена KRW                   за 1шт]]</f>
        <v>0</v>
      </c>
      <c r="M289" s="203" t="str">
        <f>IFERROR(Таблица620[[#This Row],[Общее кол-во шт]]*Таблица620[[#This Row],[Оптовая цена USD            за 1шт]],"")</f>
        <v/>
      </c>
      <c r="N289" s="319"/>
    </row>
    <row r="290" spans="1:14" ht="22.5" customHeight="1">
      <c r="A290" s="329" t="s">
        <v>952</v>
      </c>
      <c r="B290" s="332" t="s">
        <v>953</v>
      </c>
      <c r="C290" s="333" t="s">
        <v>954</v>
      </c>
      <c r="D290" s="334" t="s">
        <v>27076</v>
      </c>
      <c r="E290" s="196">
        <v>10800</v>
      </c>
      <c r="F290" s="197">
        <v>0.54</v>
      </c>
      <c r="G290" s="316">
        <v>6</v>
      </c>
      <c r="H290" s="89">
        <f>Таблица620[[#This Row],[Розничная цена KRW]]*Таблица620[[#This Row],[Коэфициент стоимости]]</f>
        <v>5832</v>
      </c>
      <c r="I290" s="200" t="str">
        <f>IF($H$1="","Введите курс",Таблица620[[#This Row],[Оптовая цена KRW                   за 1шт]]/$H$1)</f>
        <v>Введите курс</v>
      </c>
      <c r="J290" s="318"/>
      <c r="K290" s="201">
        <f>Таблица620[[#This Row],[Заказ коробок ]]*Таблица620[[#This Row],[Кол-во шт в коробке]]</f>
        <v>0</v>
      </c>
      <c r="L290" s="202">
        <f>Таблица620[[#This Row],[Общее кол-во шт]]*Таблица620[[#This Row],[Оптовая цена KRW                   за 1шт]]</f>
        <v>0</v>
      </c>
      <c r="M290" s="203" t="str">
        <f>IFERROR(Таблица620[[#This Row],[Общее кол-во шт]]*Таблица620[[#This Row],[Оптовая цена USD            за 1шт]],"")</f>
        <v/>
      </c>
      <c r="N290" s="319"/>
    </row>
    <row r="291" spans="1:14" ht="22.5" customHeight="1">
      <c r="A291" s="329" t="s">
        <v>955</v>
      </c>
      <c r="B291" s="332" t="s">
        <v>956</v>
      </c>
      <c r="C291" s="333" t="s">
        <v>957</v>
      </c>
      <c r="D291" s="334" t="s">
        <v>27077</v>
      </c>
      <c r="E291" s="196">
        <v>9000</v>
      </c>
      <c r="F291" s="197">
        <v>0.54</v>
      </c>
      <c r="G291" s="316">
        <v>6</v>
      </c>
      <c r="H291" s="89">
        <f>Таблица620[[#This Row],[Розничная цена KRW]]*Таблица620[[#This Row],[Коэфициент стоимости]]</f>
        <v>4860</v>
      </c>
      <c r="I291" s="200" t="str">
        <f>IF($H$1="","Введите курс",Таблица620[[#This Row],[Оптовая цена KRW                   за 1шт]]/$H$1)</f>
        <v>Введите курс</v>
      </c>
      <c r="J291" s="318"/>
      <c r="K291" s="201">
        <f>Таблица620[[#This Row],[Заказ коробок ]]*Таблица620[[#This Row],[Кол-во шт в коробке]]</f>
        <v>0</v>
      </c>
      <c r="L291" s="202">
        <f>Таблица620[[#This Row],[Общее кол-во шт]]*Таблица620[[#This Row],[Оптовая цена KRW                   за 1шт]]</f>
        <v>0</v>
      </c>
      <c r="M291" s="203" t="str">
        <f>IFERROR(Таблица620[[#This Row],[Общее кол-во шт]]*Таблица620[[#This Row],[Оптовая цена USD            за 1шт]],"")</f>
        <v/>
      </c>
      <c r="N291" s="319"/>
    </row>
    <row r="292" spans="1:14" ht="22.5" customHeight="1">
      <c r="A292" s="329" t="s">
        <v>958</v>
      </c>
      <c r="B292" s="332" t="s">
        <v>959</v>
      </c>
      <c r="C292" s="333" t="s">
        <v>960</v>
      </c>
      <c r="D292" s="334" t="s">
        <v>27078</v>
      </c>
      <c r="E292" s="196">
        <v>9000</v>
      </c>
      <c r="F292" s="197">
        <v>0.54</v>
      </c>
      <c r="G292" s="316">
        <v>6</v>
      </c>
      <c r="H292" s="89">
        <f>Таблица620[[#This Row],[Розничная цена KRW]]*Таблица620[[#This Row],[Коэфициент стоимости]]</f>
        <v>4860</v>
      </c>
      <c r="I292" s="200" t="str">
        <f>IF($H$1="","Введите курс",Таблица620[[#This Row],[Оптовая цена KRW                   за 1шт]]/$H$1)</f>
        <v>Введите курс</v>
      </c>
      <c r="J292" s="318"/>
      <c r="K292" s="201">
        <f>Таблица620[[#This Row],[Заказ коробок ]]*Таблица620[[#This Row],[Кол-во шт в коробке]]</f>
        <v>0</v>
      </c>
      <c r="L292" s="202">
        <f>Таблица620[[#This Row],[Общее кол-во шт]]*Таблица620[[#This Row],[Оптовая цена KRW                   за 1шт]]</f>
        <v>0</v>
      </c>
      <c r="M292" s="203" t="str">
        <f>IFERROR(Таблица620[[#This Row],[Общее кол-во шт]]*Таблица620[[#This Row],[Оптовая цена USD            за 1шт]],"")</f>
        <v/>
      </c>
      <c r="N292" s="319"/>
    </row>
    <row r="293" spans="1:14" ht="22.5" customHeight="1">
      <c r="A293" s="329" t="s">
        <v>961</v>
      </c>
      <c r="B293" s="332" t="s">
        <v>962</v>
      </c>
      <c r="C293" s="333" t="s">
        <v>963</v>
      </c>
      <c r="D293" s="334" t="s">
        <v>27079</v>
      </c>
      <c r="E293" s="196">
        <v>9000</v>
      </c>
      <c r="F293" s="197">
        <v>0.54</v>
      </c>
      <c r="G293" s="316">
        <v>6</v>
      </c>
      <c r="H293" s="89">
        <f>Таблица620[[#This Row],[Розничная цена KRW]]*Таблица620[[#This Row],[Коэфициент стоимости]]</f>
        <v>4860</v>
      </c>
      <c r="I293" s="200" t="str">
        <f>IF($H$1="","Введите курс",Таблица620[[#This Row],[Оптовая цена KRW                   за 1шт]]/$H$1)</f>
        <v>Введите курс</v>
      </c>
      <c r="J293" s="318"/>
      <c r="K293" s="201">
        <f>Таблица620[[#This Row],[Заказ коробок ]]*Таблица620[[#This Row],[Кол-во шт в коробке]]</f>
        <v>0</v>
      </c>
      <c r="L293" s="202">
        <f>Таблица620[[#This Row],[Общее кол-во шт]]*Таблица620[[#This Row],[Оптовая цена KRW                   за 1шт]]</f>
        <v>0</v>
      </c>
      <c r="M293" s="203" t="str">
        <f>IFERROR(Таблица620[[#This Row],[Общее кол-во шт]]*Таблица620[[#This Row],[Оптовая цена USD            за 1шт]],"")</f>
        <v/>
      </c>
      <c r="N293" s="319"/>
    </row>
    <row r="294" spans="1:14" ht="22.5" customHeight="1">
      <c r="A294" s="329" t="s">
        <v>964</v>
      </c>
      <c r="B294" s="332" t="s">
        <v>965</v>
      </c>
      <c r="C294" s="333" t="s">
        <v>966</v>
      </c>
      <c r="D294" s="334" t="s">
        <v>27080</v>
      </c>
      <c r="E294" s="196">
        <v>9000</v>
      </c>
      <c r="F294" s="197">
        <v>0.54</v>
      </c>
      <c r="G294" s="316">
        <v>6</v>
      </c>
      <c r="H294" s="89">
        <f>Таблица620[[#This Row],[Розничная цена KRW]]*Таблица620[[#This Row],[Коэфициент стоимости]]</f>
        <v>4860</v>
      </c>
      <c r="I294" s="200" t="str">
        <f>IF($H$1="","Введите курс",Таблица620[[#This Row],[Оптовая цена KRW                   за 1шт]]/$H$1)</f>
        <v>Введите курс</v>
      </c>
      <c r="J294" s="318"/>
      <c r="K294" s="201">
        <f>Таблица620[[#This Row],[Заказ коробок ]]*Таблица620[[#This Row],[Кол-во шт в коробке]]</f>
        <v>0</v>
      </c>
      <c r="L294" s="202">
        <f>Таблица620[[#This Row],[Общее кол-во шт]]*Таблица620[[#This Row],[Оптовая цена KRW                   за 1шт]]</f>
        <v>0</v>
      </c>
      <c r="M294" s="203" t="str">
        <f>IFERROR(Таблица620[[#This Row],[Общее кол-во шт]]*Таблица620[[#This Row],[Оптовая цена USD            за 1шт]],"")</f>
        <v/>
      </c>
      <c r="N294" s="319"/>
    </row>
    <row r="295" spans="1:14" ht="22.5" customHeight="1">
      <c r="A295" s="329" t="s">
        <v>967</v>
      </c>
      <c r="B295" s="332" t="s">
        <v>968</v>
      </c>
      <c r="C295" s="333" t="s">
        <v>969</v>
      </c>
      <c r="D295" s="334" t="s">
        <v>27079</v>
      </c>
      <c r="E295" s="196">
        <v>9000</v>
      </c>
      <c r="F295" s="197">
        <v>0.54</v>
      </c>
      <c r="G295" s="316">
        <v>6</v>
      </c>
      <c r="H295" s="89">
        <f>Таблица620[[#This Row],[Розничная цена KRW]]*Таблица620[[#This Row],[Коэфициент стоимости]]</f>
        <v>4860</v>
      </c>
      <c r="I295" s="200" t="str">
        <f>IF($H$1="","Введите курс",Таблица620[[#This Row],[Оптовая цена KRW                   за 1шт]]/$H$1)</f>
        <v>Введите курс</v>
      </c>
      <c r="J295" s="318"/>
      <c r="K295" s="201">
        <f>Таблица620[[#This Row],[Заказ коробок ]]*Таблица620[[#This Row],[Кол-во шт в коробке]]</f>
        <v>0</v>
      </c>
      <c r="L295" s="202">
        <f>Таблица620[[#This Row],[Общее кол-во шт]]*Таблица620[[#This Row],[Оптовая цена KRW                   за 1шт]]</f>
        <v>0</v>
      </c>
      <c r="M295" s="203" t="str">
        <f>IFERROR(Таблица620[[#This Row],[Общее кол-во шт]]*Таблица620[[#This Row],[Оптовая цена USD            за 1шт]],"")</f>
        <v/>
      </c>
      <c r="N295" s="319"/>
    </row>
    <row r="296" spans="1:14" ht="22.5" customHeight="1">
      <c r="A296" s="329" t="s">
        <v>970</v>
      </c>
      <c r="B296" s="332" t="s">
        <v>971</v>
      </c>
      <c r="C296" s="333" t="s">
        <v>972</v>
      </c>
      <c r="D296" s="334" t="s">
        <v>27081</v>
      </c>
      <c r="E296" s="196">
        <v>9000</v>
      </c>
      <c r="F296" s="197">
        <v>0.54</v>
      </c>
      <c r="G296" s="316">
        <v>6</v>
      </c>
      <c r="H296" s="89">
        <f>Таблица620[[#This Row],[Розничная цена KRW]]*Таблица620[[#This Row],[Коэфициент стоимости]]</f>
        <v>4860</v>
      </c>
      <c r="I296" s="200" t="str">
        <f>IF($H$1="","Введите курс",Таблица620[[#This Row],[Оптовая цена KRW                   за 1шт]]/$H$1)</f>
        <v>Введите курс</v>
      </c>
      <c r="J296" s="318"/>
      <c r="K296" s="201">
        <f>Таблица620[[#This Row],[Заказ коробок ]]*Таблица620[[#This Row],[Кол-во шт в коробке]]</f>
        <v>0</v>
      </c>
      <c r="L296" s="202">
        <f>Таблица620[[#This Row],[Общее кол-во шт]]*Таблица620[[#This Row],[Оптовая цена KRW                   за 1шт]]</f>
        <v>0</v>
      </c>
      <c r="M296" s="203" t="str">
        <f>IFERROR(Таблица620[[#This Row],[Общее кол-во шт]]*Таблица620[[#This Row],[Оптовая цена USD            за 1шт]],"")</f>
        <v/>
      </c>
      <c r="N296" s="319"/>
    </row>
    <row r="297" spans="1:14" ht="22.5" customHeight="1">
      <c r="A297" s="329" t="s">
        <v>973</v>
      </c>
      <c r="B297" s="332" t="s">
        <v>974</v>
      </c>
      <c r="C297" s="333" t="s">
        <v>975</v>
      </c>
      <c r="D297" s="334" t="s">
        <v>27082</v>
      </c>
      <c r="E297" s="196">
        <v>12000</v>
      </c>
      <c r="F297" s="197">
        <v>0.49</v>
      </c>
      <c r="G297" s="316">
        <v>6</v>
      </c>
      <c r="H297" s="89">
        <f>Таблица620[[#This Row],[Розничная цена KRW]]*Таблица620[[#This Row],[Коэфициент стоимости]]</f>
        <v>5880</v>
      </c>
      <c r="I297" s="200" t="str">
        <f>IF($H$1="","Введите курс",Таблица620[[#This Row],[Оптовая цена KRW                   за 1шт]]/$H$1)</f>
        <v>Введите курс</v>
      </c>
      <c r="J297" s="318"/>
      <c r="K297" s="201">
        <f>Таблица620[[#This Row],[Заказ коробок ]]*Таблица620[[#This Row],[Кол-во шт в коробке]]</f>
        <v>0</v>
      </c>
      <c r="L297" s="202">
        <f>Таблица620[[#This Row],[Общее кол-во шт]]*Таблица620[[#This Row],[Оптовая цена KRW                   за 1шт]]</f>
        <v>0</v>
      </c>
      <c r="M297" s="203" t="str">
        <f>IFERROR(Таблица620[[#This Row],[Общее кол-во шт]]*Таблица620[[#This Row],[Оптовая цена USD            за 1шт]],"")</f>
        <v/>
      </c>
      <c r="N297" s="319"/>
    </row>
    <row r="298" spans="1:14" ht="22.5" customHeight="1">
      <c r="A298" s="329" t="s">
        <v>976</v>
      </c>
      <c r="B298" s="332" t="s">
        <v>977</v>
      </c>
      <c r="C298" s="333" t="s">
        <v>978</v>
      </c>
      <c r="D298" s="334" t="s">
        <v>27083</v>
      </c>
      <c r="E298" s="196">
        <v>18000</v>
      </c>
      <c r="F298" s="197">
        <v>0.54</v>
      </c>
      <c r="G298" s="316">
        <v>6</v>
      </c>
      <c r="H298" s="89">
        <f>Таблица620[[#This Row],[Розничная цена KRW]]*Таблица620[[#This Row],[Коэфициент стоимости]]</f>
        <v>9720</v>
      </c>
      <c r="I298" s="200" t="str">
        <f>IF($H$1="","Введите курс",Таблица620[[#This Row],[Оптовая цена KRW                   за 1шт]]/$H$1)</f>
        <v>Введите курс</v>
      </c>
      <c r="J298" s="318"/>
      <c r="K298" s="201">
        <f>Таблица620[[#This Row],[Заказ коробок ]]*Таблица620[[#This Row],[Кол-во шт в коробке]]</f>
        <v>0</v>
      </c>
      <c r="L298" s="202">
        <f>Таблица620[[#This Row],[Общее кол-во шт]]*Таблица620[[#This Row],[Оптовая цена KRW                   за 1шт]]</f>
        <v>0</v>
      </c>
      <c r="M298" s="203" t="str">
        <f>IFERROR(Таблица620[[#This Row],[Общее кол-во шт]]*Таблица620[[#This Row],[Оптовая цена USD            за 1шт]],"")</f>
        <v/>
      </c>
      <c r="N298" s="319"/>
    </row>
    <row r="299" spans="1:14" ht="22.5" customHeight="1">
      <c r="A299" s="329" t="s">
        <v>979</v>
      </c>
      <c r="B299" s="332" t="s">
        <v>980</v>
      </c>
      <c r="C299" s="333" t="s">
        <v>981</v>
      </c>
      <c r="D299" s="334" t="s">
        <v>27084</v>
      </c>
      <c r="E299" s="196">
        <v>18000</v>
      </c>
      <c r="F299" s="197">
        <v>0.54</v>
      </c>
      <c r="G299" s="316">
        <v>6</v>
      </c>
      <c r="H299" s="89">
        <f>Таблица620[[#This Row],[Розничная цена KRW]]*Таблица620[[#This Row],[Коэфициент стоимости]]</f>
        <v>9720</v>
      </c>
      <c r="I299" s="200" t="str">
        <f>IF($H$1="","Введите курс",Таблица620[[#This Row],[Оптовая цена KRW                   за 1шт]]/$H$1)</f>
        <v>Введите курс</v>
      </c>
      <c r="J299" s="318"/>
      <c r="K299" s="201">
        <f>Таблица620[[#This Row],[Заказ коробок ]]*Таблица620[[#This Row],[Кол-во шт в коробке]]</f>
        <v>0</v>
      </c>
      <c r="L299" s="202">
        <f>Таблица620[[#This Row],[Общее кол-во шт]]*Таблица620[[#This Row],[Оптовая цена KRW                   за 1шт]]</f>
        <v>0</v>
      </c>
      <c r="M299" s="203" t="str">
        <f>IFERROR(Таблица620[[#This Row],[Общее кол-во шт]]*Таблица620[[#This Row],[Оптовая цена USD            за 1шт]],"")</f>
        <v/>
      </c>
      <c r="N299" s="319"/>
    </row>
    <row r="300" spans="1:14" ht="22.5" customHeight="1">
      <c r="A300" s="329" t="s">
        <v>982</v>
      </c>
      <c r="B300" s="332" t="s">
        <v>983</v>
      </c>
      <c r="C300" s="333" t="s">
        <v>984</v>
      </c>
      <c r="D300" s="334" t="s">
        <v>27085</v>
      </c>
      <c r="E300" s="196">
        <v>8000</v>
      </c>
      <c r="F300" s="197">
        <v>0.54</v>
      </c>
      <c r="G300" s="316">
        <v>6</v>
      </c>
      <c r="H300" s="89">
        <f>Таблица620[[#This Row],[Розничная цена KRW]]*Таблица620[[#This Row],[Коэфициент стоимости]]</f>
        <v>4320</v>
      </c>
      <c r="I300" s="200" t="str">
        <f>IF($H$1="","Введите курс",Таблица620[[#This Row],[Оптовая цена KRW                   за 1шт]]/$H$1)</f>
        <v>Введите курс</v>
      </c>
      <c r="J300" s="318"/>
      <c r="K300" s="201">
        <f>Таблица620[[#This Row],[Заказ коробок ]]*Таблица620[[#This Row],[Кол-во шт в коробке]]</f>
        <v>0</v>
      </c>
      <c r="L300" s="202">
        <f>Таблица620[[#This Row],[Общее кол-во шт]]*Таблица620[[#This Row],[Оптовая цена KRW                   за 1шт]]</f>
        <v>0</v>
      </c>
      <c r="M300" s="203" t="str">
        <f>IFERROR(Таблица620[[#This Row],[Общее кол-во шт]]*Таблица620[[#This Row],[Оптовая цена USD            за 1шт]],"")</f>
        <v/>
      </c>
      <c r="N300" s="319"/>
    </row>
    <row r="301" spans="1:14" ht="22.5" customHeight="1">
      <c r="A301" s="329" t="s">
        <v>985</v>
      </c>
      <c r="B301" s="332" t="s">
        <v>986</v>
      </c>
      <c r="C301" s="333" t="s">
        <v>987</v>
      </c>
      <c r="D301" s="334" t="s">
        <v>27086</v>
      </c>
      <c r="E301" s="196">
        <v>8000</v>
      </c>
      <c r="F301" s="197">
        <v>0.54</v>
      </c>
      <c r="G301" s="316">
        <v>6</v>
      </c>
      <c r="H301" s="89">
        <f>Таблица620[[#This Row],[Розничная цена KRW]]*Таблица620[[#This Row],[Коэфициент стоимости]]</f>
        <v>4320</v>
      </c>
      <c r="I301" s="200" t="str">
        <f>IF($H$1="","Введите курс",Таблица620[[#This Row],[Оптовая цена KRW                   за 1шт]]/$H$1)</f>
        <v>Введите курс</v>
      </c>
      <c r="J301" s="318"/>
      <c r="K301" s="201">
        <f>Таблица620[[#This Row],[Заказ коробок ]]*Таблица620[[#This Row],[Кол-во шт в коробке]]</f>
        <v>0</v>
      </c>
      <c r="L301" s="202">
        <f>Таблица620[[#This Row],[Общее кол-во шт]]*Таблица620[[#This Row],[Оптовая цена KRW                   за 1шт]]</f>
        <v>0</v>
      </c>
      <c r="M301" s="203" t="str">
        <f>IFERROR(Таблица620[[#This Row],[Общее кол-во шт]]*Таблица620[[#This Row],[Оптовая цена USD            за 1шт]],"")</f>
        <v/>
      </c>
      <c r="N301" s="319"/>
    </row>
    <row r="302" spans="1:14" ht="22.5" customHeight="1">
      <c r="A302" s="329" t="s">
        <v>988</v>
      </c>
      <c r="B302" s="332" t="s">
        <v>989</v>
      </c>
      <c r="C302" s="333" t="s">
        <v>990</v>
      </c>
      <c r="D302" s="334" t="s">
        <v>27087</v>
      </c>
      <c r="E302" s="196">
        <v>10000</v>
      </c>
      <c r="F302" s="197">
        <v>0.54</v>
      </c>
      <c r="G302" s="316">
        <v>6</v>
      </c>
      <c r="H302" s="89">
        <f>Таблица620[[#This Row],[Розничная цена KRW]]*Таблица620[[#This Row],[Коэфициент стоимости]]</f>
        <v>5400</v>
      </c>
      <c r="I302" s="200" t="str">
        <f>IF($H$1="","Введите курс",Таблица620[[#This Row],[Оптовая цена KRW                   за 1шт]]/$H$1)</f>
        <v>Введите курс</v>
      </c>
      <c r="J302" s="318"/>
      <c r="K302" s="201">
        <f>Таблица620[[#This Row],[Заказ коробок ]]*Таблица620[[#This Row],[Кол-во шт в коробке]]</f>
        <v>0</v>
      </c>
      <c r="L302" s="202">
        <f>Таблица620[[#This Row],[Общее кол-во шт]]*Таблица620[[#This Row],[Оптовая цена KRW                   за 1шт]]</f>
        <v>0</v>
      </c>
      <c r="M302" s="203" t="str">
        <f>IFERROR(Таблица620[[#This Row],[Общее кол-во шт]]*Таблица620[[#This Row],[Оптовая цена USD            за 1шт]],"")</f>
        <v/>
      </c>
      <c r="N302" s="319"/>
    </row>
    <row r="303" spans="1:14" ht="22.5" customHeight="1">
      <c r="A303" s="329" t="s">
        <v>991</v>
      </c>
      <c r="B303" s="332" t="s">
        <v>992</v>
      </c>
      <c r="C303" s="333" t="s">
        <v>993</v>
      </c>
      <c r="D303" s="334" t="s">
        <v>27088</v>
      </c>
      <c r="E303" s="196">
        <v>9500</v>
      </c>
      <c r="F303" s="197">
        <v>0.54</v>
      </c>
      <c r="G303" s="316">
        <v>6</v>
      </c>
      <c r="H303" s="89">
        <f>Таблица620[[#This Row],[Розничная цена KRW]]*Таблица620[[#This Row],[Коэфициент стоимости]]</f>
        <v>5130</v>
      </c>
      <c r="I303" s="200" t="str">
        <f>IF($H$1="","Введите курс",Таблица620[[#This Row],[Оптовая цена KRW                   за 1шт]]/$H$1)</f>
        <v>Введите курс</v>
      </c>
      <c r="J303" s="318"/>
      <c r="K303" s="201">
        <f>Таблица620[[#This Row],[Заказ коробок ]]*Таблица620[[#This Row],[Кол-во шт в коробке]]</f>
        <v>0</v>
      </c>
      <c r="L303" s="202">
        <f>Таблица620[[#This Row],[Общее кол-во шт]]*Таблица620[[#This Row],[Оптовая цена KRW                   за 1шт]]</f>
        <v>0</v>
      </c>
      <c r="M303" s="203" t="str">
        <f>IFERROR(Таблица620[[#This Row],[Общее кол-во шт]]*Таблица620[[#This Row],[Оптовая цена USD            за 1шт]],"")</f>
        <v/>
      </c>
      <c r="N303" s="319"/>
    </row>
    <row r="304" spans="1:14" ht="22.5" customHeight="1">
      <c r="A304" s="329" t="s">
        <v>994</v>
      </c>
      <c r="B304" s="332" t="s">
        <v>995</v>
      </c>
      <c r="C304" s="333" t="s">
        <v>996</v>
      </c>
      <c r="D304" s="334" t="s">
        <v>27089</v>
      </c>
      <c r="E304" s="196">
        <v>16000</v>
      </c>
      <c r="F304" s="197">
        <v>0.54</v>
      </c>
      <c r="G304" s="316">
        <v>6</v>
      </c>
      <c r="H304" s="89">
        <f>Таблица620[[#This Row],[Розничная цена KRW]]*Таблица620[[#This Row],[Коэфициент стоимости]]</f>
        <v>8640</v>
      </c>
      <c r="I304" s="200" t="str">
        <f>IF($H$1="","Введите курс",Таблица620[[#This Row],[Оптовая цена KRW                   за 1шт]]/$H$1)</f>
        <v>Введите курс</v>
      </c>
      <c r="J304" s="318"/>
      <c r="K304" s="201">
        <f>Таблица620[[#This Row],[Заказ коробок ]]*Таблица620[[#This Row],[Кол-во шт в коробке]]</f>
        <v>0</v>
      </c>
      <c r="L304" s="202">
        <f>Таблица620[[#This Row],[Общее кол-во шт]]*Таблица620[[#This Row],[Оптовая цена KRW                   за 1шт]]</f>
        <v>0</v>
      </c>
      <c r="M304" s="203" t="str">
        <f>IFERROR(Таблица620[[#This Row],[Общее кол-во шт]]*Таблица620[[#This Row],[Оптовая цена USD            за 1шт]],"")</f>
        <v/>
      </c>
      <c r="N304" s="319"/>
    </row>
    <row r="305" spans="1:14" ht="22.5" customHeight="1">
      <c r="A305" s="329" t="s">
        <v>997</v>
      </c>
      <c r="B305" s="332" t="s">
        <v>998</v>
      </c>
      <c r="C305" s="333" t="s">
        <v>999</v>
      </c>
      <c r="D305" s="334" t="s">
        <v>27090</v>
      </c>
      <c r="E305" s="196">
        <v>4500</v>
      </c>
      <c r="F305" s="197">
        <v>0.54</v>
      </c>
      <c r="G305" s="316">
        <v>50</v>
      </c>
      <c r="H305" s="89">
        <f>Таблица620[[#This Row],[Розничная цена KRW]]*Таблица620[[#This Row],[Коэфициент стоимости]]</f>
        <v>2430</v>
      </c>
      <c r="I305" s="200" t="str">
        <f>IF($H$1="","Введите курс",Таблица620[[#This Row],[Оптовая цена KRW                   за 1шт]]/$H$1)</f>
        <v>Введите курс</v>
      </c>
      <c r="J305" s="318"/>
      <c r="K305" s="201">
        <f>Таблица620[[#This Row],[Заказ коробок ]]*Таблица620[[#This Row],[Кол-во шт в коробке]]</f>
        <v>0</v>
      </c>
      <c r="L305" s="202">
        <f>Таблица620[[#This Row],[Общее кол-во шт]]*Таблица620[[#This Row],[Оптовая цена KRW                   за 1шт]]</f>
        <v>0</v>
      </c>
      <c r="M305" s="203" t="str">
        <f>IFERROR(Таблица620[[#This Row],[Общее кол-во шт]]*Таблица620[[#This Row],[Оптовая цена USD            за 1шт]],"")</f>
        <v/>
      </c>
      <c r="N305" s="319"/>
    </row>
    <row r="306" spans="1:14" ht="22.5" customHeight="1">
      <c r="A306" s="329" t="s">
        <v>1000</v>
      </c>
      <c r="B306" s="332" t="s">
        <v>1001</v>
      </c>
      <c r="C306" s="333" t="s">
        <v>1002</v>
      </c>
      <c r="D306" s="334" t="s">
        <v>27091</v>
      </c>
      <c r="E306" s="196">
        <v>25000</v>
      </c>
      <c r="F306" s="197">
        <v>0.54</v>
      </c>
      <c r="G306" s="316">
        <v>6</v>
      </c>
      <c r="H306" s="89">
        <f>Таблица620[[#This Row],[Розничная цена KRW]]*Таблица620[[#This Row],[Коэфициент стоимости]]</f>
        <v>13500</v>
      </c>
      <c r="I306" s="200" t="str">
        <f>IF($H$1="","Введите курс",Таблица620[[#This Row],[Оптовая цена KRW                   за 1шт]]/$H$1)</f>
        <v>Введите курс</v>
      </c>
      <c r="J306" s="318"/>
      <c r="K306" s="201">
        <f>Таблица620[[#This Row],[Заказ коробок ]]*Таблица620[[#This Row],[Кол-во шт в коробке]]</f>
        <v>0</v>
      </c>
      <c r="L306" s="202">
        <f>Таблица620[[#This Row],[Общее кол-во шт]]*Таблица620[[#This Row],[Оптовая цена KRW                   за 1шт]]</f>
        <v>0</v>
      </c>
      <c r="M306" s="203" t="str">
        <f>IFERROR(Таблица620[[#This Row],[Общее кол-во шт]]*Таблица620[[#This Row],[Оптовая цена USD            за 1шт]],"")</f>
        <v/>
      </c>
      <c r="N306" s="319"/>
    </row>
    <row r="307" spans="1:14" ht="22.5" customHeight="1">
      <c r="A307" s="329" t="s">
        <v>1003</v>
      </c>
      <c r="B307" s="332" t="s">
        <v>1004</v>
      </c>
      <c r="C307" s="333" t="s">
        <v>1005</v>
      </c>
      <c r="D307" s="334" t="s">
        <v>27092</v>
      </c>
      <c r="E307" s="196">
        <v>16000</v>
      </c>
      <c r="F307" s="197">
        <v>0.54</v>
      </c>
      <c r="G307" s="316">
        <v>6</v>
      </c>
      <c r="H307" s="89">
        <f>Таблица620[[#This Row],[Розничная цена KRW]]*Таблица620[[#This Row],[Коэфициент стоимости]]</f>
        <v>8640</v>
      </c>
      <c r="I307" s="200" t="str">
        <f>IF($H$1="","Введите курс",Таблица620[[#This Row],[Оптовая цена KRW                   за 1шт]]/$H$1)</f>
        <v>Введите курс</v>
      </c>
      <c r="J307" s="318"/>
      <c r="K307" s="201">
        <f>Таблица620[[#This Row],[Заказ коробок ]]*Таблица620[[#This Row],[Кол-во шт в коробке]]</f>
        <v>0</v>
      </c>
      <c r="L307" s="202">
        <f>Таблица620[[#This Row],[Общее кол-во шт]]*Таблица620[[#This Row],[Оптовая цена KRW                   за 1шт]]</f>
        <v>0</v>
      </c>
      <c r="M307" s="203" t="str">
        <f>IFERROR(Таблица620[[#This Row],[Общее кол-во шт]]*Таблица620[[#This Row],[Оптовая цена USD            за 1шт]],"")</f>
        <v/>
      </c>
      <c r="N307" s="319"/>
    </row>
    <row r="308" spans="1:14" ht="22.5" customHeight="1">
      <c r="A308" s="329" t="s">
        <v>1006</v>
      </c>
      <c r="B308" s="332" t="s">
        <v>1007</v>
      </c>
      <c r="C308" s="333" t="s">
        <v>1008</v>
      </c>
      <c r="D308" s="334" t="s">
        <v>27093</v>
      </c>
      <c r="E308" s="196">
        <v>12000</v>
      </c>
      <c r="F308" s="197">
        <v>0.54</v>
      </c>
      <c r="G308" s="316">
        <v>6</v>
      </c>
      <c r="H308" s="89">
        <f>Таблица620[[#This Row],[Розничная цена KRW]]*Таблица620[[#This Row],[Коэфициент стоимости]]</f>
        <v>6480</v>
      </c>
      <c r="I308" s="200" t="str">
        <f>IF($H$1="","Введите курс",Таблица620[[#This Row],[Оптовая цена KRW                   за 1шт]]/$H$1)</f>
        <v>Введите курс</v>
      </c>
      <c r="J308" s="318"/>
      <c r="K308" s="201">
        <f>Таблица620[[#This Row],[Заказ коробок ]]*Таблица620[[#This Row],[Кол-во шт в коробке]]</f>
        <v>0</v>
      </c>
      <c r="L308" s="202">
        <f>Таблица620[[#This Row],[Общее кол-во шт]]*Таблица620[[#This Row],[Оптовая цена KRW                   за 1шт]]</f>
        <v>0</v>
      </c>
      <c r="M308" s="203" t="str">
        <f>IFERROR(Таблица620[[#This Row],[Общее кол-во шт]]*Таблица620[[#This Row],[Оптовая цена USD            за 1шт]],"")</f>
        <v/>
      </c>
      <c r="N308" s="319"/>
    </row>
    <row r="309" spans="1:14" ht="22.5" customHeight="1">
      <c r="A309" s="329" t="s">
        <v>1009</v>
      </c>
      <c r="B309" s="332" t="s">
        <v>1010</v>
      </c>
      <c r="C309" s="333" t="s">
        <v>1011</v>
      </c>
      <c r="D309" s="334" t="s">
        <v>27094</v>
      </c>
      <c r="E309" s="196">
        <v>15000</v>
      </c>
      <c r="F309" s="197">
        <v>0.54</v>
      </c>
      <c r="G309" s="316">
        <v>6</v>
      </c>
      <c r="H309" s="89">
        <f>Таблица620[[#This Row],[Розничная цена KRW]]*Таблица620[[#This Row],[Коэфициент стоимости]]</f>
        <v>8100.0000000000009</v>
      </c>
      <c r="I309" s="200" t="str">
        <f>IF($H$1="","Введите курс",Таблица620[[#This Row],[Оптовая цена KRW                   за 1шт]]/$H$1)</f>
        <v>Введите курс</v>
      </c>
      <c r="J309" s="318"/>
      <c r="K309" s="201">
        <f>Таблица620[[#This Row],[Заказ коробок ]]*Таблица620[[#This Row],[Кол-во шт в коробке]]</f>
        <v>0</v>
      </c>
      <c r="L309" s="202">
        <f>Таблица620[[#This Row],[Общее кол-во шт]]*Таблица620[[#This Row],[Оптовая цена KRW                   за 1шт]]</f>
        <v>0</v>
      </c>
      <c r="M309" s="203" t="str">
        <f>IFERROR(Таблица620[[#This Row],[Общее кол-во шт]]*Таблица620[[#This Row],[Оптовая цена USD            за 1шт]],"")</f>
        <v/>
      </c>
      <c r="N309" s="319"/>
    </row>
    <row r="310" spans="1:14" ht="22.5" customHeight="1">
      <c r="A310" s="329" t="s">
        <v>1012</v>
      </c>
      <c r="B310" s="332" t="s">
        <v>1013</v>
      </c>
      <c r="C310" s="333" t="s">
        <v>1014</v>
      </c>
      <c r="D310" s="334" t="s">
        <v>27095</v>
      </c>
      <c r="E310" s="196">
        <v>15000</v>
      </c>
      <c r="F310" s="197">
        <v>0.54</v>
      </c>
      <c r="G310" s="316">
        <v>6</v>
      </c>
      <c r="H310" s="89">
        <f>Таблица620[[#This Row],[Розничная цена KRW]]*Таблица620[[#This Row],[Коэфициент стоимости]]</f>
        <v>8100.0000000000009</v>
      </c>
      <c r="I310" s="200" t="str">
        <f>IF($H$1="","Введите курс",Таблица620[[#This Row],[Оптовая цена KRW                   за 1шт]]/$H$1)</f>
        <v>Введите курс</v>
      </c>
      <c r="J310" s="318"/>
      <c r="K310" s="201">
        <f>Таблица620[[#This Row],[Заказ коробок ]]*Таблица620[[#This Row],[Кол-во шт в коробке]]</f>
        <v>0</v>
      </c>
      <c r="L310" s="202">
        <f>Таблица620[[#This Row],[Общее кол-во шт]]*Таблица620[[#This Row],[Оптовая цена KRW                   за 1шт]]</f>
        <v>0</v>
      </c>
      <c r="M310" s="203" t="str">
        <f>IFERROR(Таблица620[[#This Row],[Общее кол-во шт]]*Таблица620[[#This Row],[Оптовая цена USD            за 1шт]],"")</f>
        <v/>
      </c>
      <c r="N310" s="319"/>
    </row>
    <row r="311" spans="1:14" ht="22.5" customHeight="1">
      <c r="A311" s="329" t="s">
        <v>1015</v>
      </c>
      <c r="B311" s="332" t="s">
        <v>1016</v>
      </c>
      <c r="C311" s="333" t="s">
        <v>1017</v>
      </c>
      <c r="D311" s="334" t="s">
        <v>27096</v>
      </c>
      <c r="E311" s="196">
        <v>18000</v>
      </c>
      <c r="F311" s="197">
        <v>0.54</v>
      </c>
      <c r="G311" s="316">
        <v>6</v>
      </c>
      <c r="H311" s="89">
        <f>Таблица620[[#This Row],[Розничная цена KRW]]*Таблица620[[#This Row],[Коэфициент стоимости]]</f>
        <v>9720</v>
      </c>
      <c r="I311" s="200" t="str">
        <f>IF($H$1="","Введите курс",Таблица620[[#This Row],[Оптовая цена KRW                   за 1шт]]/$H$1)</f>
        <v>Введите курс</v>
      </c>
      <c r="J311" s="318"/>
      <c r="K311" s="201">
        <f>Таблица620[[#This Row],[Заказ коробок ]]*Таблица620[[#This Row],[Кол-во шт в коробке]]</f>
        <v>0</v>
      </c>
      <c r="L311" s="202">
        <f>Таблица620[[#This Row],[Общее кол-во шт]]*Таблица620[[#This Row],[Оптовая цена KRW                   за 1шт]]</f>
        <v>0</v>
      </c>
      <c r="M311" s="203" t="str">
        <f>IFERROR(Таблица620[[#This Row],[Общее кол-во шт]]*Таблица620[[#This Row],[Оптовая цена USD            за 1шт]],"")</f>
        <v/>
      </c>
      <c r="N311" s="319"/>
    </row>
    <row r="312" spans="1:14" ht="22.5" customHeight="1">
      <c r="A312" s="329" t="s">
        <v>1018</v>
      </c>
      <c r="B312" s="332" t="s">
        <v>1019</v>
      </c>
      <c r="C312" s="333" t="s">
        <v>1020</v>
      </c>
      <c r="D312" s="334" t="s">
        <v>27097</v>
      </c>
      <c r="E312" s="196">
        <v>18000</v>
      </c>
      <c r="F312" s="197">
        <v>0.54</v>
      </c>
      <c r="G312" s="316">
        <v>6</v>
      </c>
      <c r="H312" s="89">
        <f>Таблица620[[#This Row],[Розничная цена KRW]]*Таблица620[[#This Row],[Коэфициент стоимости]]</f>
        <v>9720</v>
      </c>
      <c r="I312" s="200" t="str">
        <f>IF($H$1="","Введите курс",Таблица620[[#This Row],[Оптовая цена KRW                   за 1шт]]/$H$1)</f>
        <v>Введите курс</v>
      </c>
      <c r="J312" s="318"/>
      <c r="K312" s="201">
        <f>Таблица620[[#This Row],[Заказ коробок ]]*Таблица620[[#This Row],[Кол-во шт в коробке]]</f>
        <v>0</v>
      </c>
      <c r="L312" s="202">
        <f>Таблица620[[#This Row],[Общее кол-во шт]]*Таблица620[[#This Row],[Оптовая цена KRW                   за 1шт]]</f>
        <v>0</v>
      </c>
      <c r="M312" s="203" t="str">
        <f>IFERROR(Таблица620[[#This Row],[Общее кол-во шт]]*Таблица620[[#This Row],[Оптовая цена USD            за 1шт]],"")</f>
        <v/>
      </c>
      <c r="N312" s="319"/>
    </row>
    <row r="313" spans="1:14" ht="22.5" customHeight="1">
      <c r="A313" s="329" t="s">
        <v>1021</v>
      </c>
      <c r="B313" s="332" t="s">
        <v>1022</v>
      </c>
      <c r="C313" s="333" t="s">
        <v>1023</v>
      </c>
      <c r="D313" s="334" t="s">
        <v>27098</v>
      </c>
      <c r="E313" s="196">
        <v>2000</v>
      </c>
      <c r="F313" s="197">
        <v>0.49</v>
      </c>
      <c r="G313" s="316">
        <v>20</v>
      </c>
      <c r="H313" s="89">
        <f>Таблица620[[#This Row],[Розничная цена KRW]]*Таблица620[[#This Row],[Коэфициент стоимости]]</f>
        <v>980</v>
      </c>
      <c r="I313" s="200" t="str">
        <f>IF($H$1="","Введите курс",Таблица620[[#This Row],[Оптовая цена KRW                   за 1шт]]/$H$1)</f>
        <v>Введите курс</v>
      </c>
      <c r="J313" s="318"/>
      <c r="K313" s="201">
        <f>Таблица620[[#This Row],[Заказ коробок ]]*Таблица620[[#This Row],[Кол-во шт в коробке]]</f>
        <v>0</v>
      </c>
      <c r="L313" s="202">
        <f>Таблица620[[#This Row],[Общее кол-во шт]]*Таблица620[[#This Row],[Оптовая цена KRW                   за 1шт]]</f>
        <v>0</v>
      </c>
      <c r="M313" s="203" t="str">
        <f>IFERROR(Таблица620[[#This Row],[Общее кол-во шт]]*Таблица620[[#This Row],[Оптовая цена USD            за 1шт]],"")</f>
        <v/>
      </c>
      <c r="N313" s="319"/>
    </row>
    <row r="314" spans="1:14" ht="22.5" customHeight="1">
      <c r="A314" s="329" t="s">
        <v>1024</v>
      </c>
      <c r="B314" s="332" t="s">
        <v>1025</v>
      </c>
      <c r="C314" s="333" t="s">
        <v>1026</v>
      </c>
      <c r="D314" s="334" t="s">
        <v>27099</v>
      </c>
      <c r="E314" s="196">
        <v>12000</v>
      </c>
      <c r="F314" s="197">
        <v>0.54</v>
      </c>
      <c r="G314" s="316">
        <v>6</v>
      </c>
      <c r="H314" s="89">
        <f>Таблица620[[#This Row],[Розничная цена KRW]]*Таблица620[[#This Row],[Коэфициент стоимости]]</f>
        <v>6480</v>
      </c>
      <c r="I314" s="200" t="str">
        <f>IF($H$1="","Введите курс",Таблица620[[#This Row],[Оптовая цена KRW                   за 1шт]]/$H$1)</f>
        <v>Введите курс</v>
      </c>
      <c r="J314" s="318"/>
      <c r="K314" s="201">
        <f>Таблица620[[#This Row],[Заказ коробок ]]*Таблица620[[#This Row],[Кол-во шт в коробке]]</f>
        <v>0</v>
      </c>
      <c r="L314" s="202">
        <f>Таблица620[[#This Row],[Общее кол-во шт]]*Таблица620[[#This Row],[Оптовая цена KRW                   за 1шт]]</f>
        <v>0</v>
      </c>
      <c r="M314" s="203" t="str">
        <f>IFERROR(Таблица620[[#This Row],[Общее кол-во шт]]*Таблица620[[#This Row],[Оптовая цена USD            за 1шт]],"")</f>
        <v/>
      </c>
      <c r="N314" s="319"/>
    </row>
    <row r="315" spans="1:14" ht="22.5" customHeight="1">
      <c r="A315" s="329" t="s">
        <v>1027</v>
      </c>
      <c r="B315" s="332" t="s">
        <v>1028</v>
      </c>
      <c r="C315" s="333" t="s">
        <v>1029</v>
      </c>
      <c r="D315" s="334" t="s">
        <v>27100</v>
      </c>
      <c r="E315" s="196">
        <v>12000</v>
      </c>
      <c r="F315" s="197">
        <v>0.54</v>
      </c>
      <c r="G315" s="316">
        <v>6</v>
      </c>
      <c r="H315" s="89">
        <f>Таблица620[[#This Row],[Розничная цена KRW]]*Таблица620[[#This Row],[Коэфициент стоимости]]</f>
        <v>6480</v>
      </c>
      <c r="I315" s="200" t="str">
        <f>IF($H$1="","Введите курс",Таблица620[[#This Row],[Оптовая цена KRW                   за 1шт]]/$H$1)</f>
        <v>Введите курс</v>
      </c>
      <c r="J315" s="318"/>
      <c r="K315" s="201">
        <f>Таблица620[[#This Row],[Заказ коробок ]]*Таблица620[[#This Row],[Кол-во шт в коробке]]</f>
        <v>0</v>
      </c>
      <c r="L315" s="202">
        <f>Таблица620[[#This Row],[Общее кол-во шт]]*Таблица620[[#This Row],[Оптовая цена KRW                   за 1шт]]</f>
        <v>0</v>
      </c>
      <c r="M315" s="203" t="str">
        <f>IFERROR(Таблица620[[#This Row],[Общее кол-во шт]]*Таблица620[[#This Row],[Оптовая цена USD            за 1шт]],"")</f>
        <v/>
      </c>
      <c r="N315" s="319"/>
    </row>
    <row r="316" spans="1:14" ht="22.5" customHeight="1">
      <c r="A316" s="329" t="s">
        <v>1030</v>
      </c>
      <c r="B316" s="332" t="s">
        <v>1031</v>
      </c>
      <c r="C316" s="333" t="s">
        <v>1032</v>
      </c>
      <c r="D316" s="334" t="s">
        <v>27101</v>
      </c>
      <c r="E316" s="196">
        <v>27000</v>
      </c>
      <c r="F316" s="197">
        <v>0.54</v>
      </c>
      <c r="G316" s="316">
        <v>10</v>
      </c>
      <c r="H316" s="89">
        <f>Таблица620[[#This Row],[Розничная цена KRW]]*Таблица620[[#This Row],[Коэфициент стоимости]]</f>
        <v>14580.000000000002</v>
      </c>
      <c r="I316" s="200" t="str">
        <f>IF($H$1="","Введите курс",Таблица620[[#This Row],[Оптовая цена KRW                   за 1шт]]/$H$1)</f>
        <v>Введите курс</v>
      </c>
      <c r="J316" s="318"/>
      <c r="K316" s="201">
        <f>Таблица620[[#This Row],[Заказ коробок ]]*Таблица620[[#This Row],[Кол-во шт в коробке]]</f>
        <v>0</v>
      </c>
      <c r="L316" s="202">
        <f>Таблица620[[#This Row],[Общее кол-во шт]]*Таблица620[[#This Row],[Оптовая цена KRW                   за 1шт]]</f>
        <v>0</v>
      </c>
      <c r="M316" s="203" t="str">
        <f>IFERROR(Таблица620[[#This Row],[Общее кол-во шт]]*Таблица620[[#This Row],[Оптовая цена USD            за 1шт]],"")</f>
        <v/>
      </c>
      <c r="N316" s="319"/>
    </row>
    <row r="317" spans="1:14" ht="22.5" customHeight="1">
      <c r="A317" s="329" t="s">
        <v>1033</v>
      </c>
      <c r="B317" s="332" t="s">
        <v>1034</v>
      </c>
      <c r="C317" s="333" t="s">
        <v>1035</v>
      </c>
      <c r="D317" s="334" t="s">
        <v>27096</v>
      </c>
      <c r="E317" s="196">
        <v>27000</v>
      </c>
      <c r="F317" s="197">
        <v>0.54</v>
      </c>
      <c r="G317" s="316">
        <v>6</v>
      </c>
      <c r="H317" s="89">
        <f>Таблица620[[#This Row],[Розничная цена KRW]]*Таблица620[[#This Row],[Коэфициент стоимости]]</f>
        <v>14580.000000000002</v>
      </c>
      <c r="I317" s="200" t="str">
        <f>IF($H$1="","Введите курс",Таблица620[[#This Row],[Оптовая цена KRW                   за 1шт]]/$H$1)</f>
        <v>Введите курс</v>
      </c>
      <c r="J317" s="318"/>
      <c r="K317" s="201">
        <f>Таблица620[[#This Row],[Заказ коробок ]]*Таблица620[[#This Row],[Кол-во шт в коробке]]</f>
        <v>0</v>
      </c>
      <c r="L317" s="202">
        <f>Таблица620[[#This Row],[Общее кол-во шт]]*Таблица620[[#This Row],[Оптовая цена KRW                   за 1шт]]</f>
        <v>0</v>
      </c>
      <c r="M317" s="203" t="str">
        <f>IFERROR(Таблица620[[#This Row],[Общее кол-во шт]]*Таблица620[[#This Row],[Оптовая цена USD            за 1шт]],"")</f>
        <v/>
      </c>
      <c r="N317" s="319"/>
    </row>
    <row r="318" spans="1:14" ht="22.5" customHeight="1">
      <c r="A318" s="329" t="s">
        <v>1036</v>
      </c>
      <c r="B318" s="332" t="s">
        <v>1037</v>
      </c>
      <c r="C318" s="333" t="s">
        <v>1038</v>
      </c>
      <c r="D318" s="334" t="s">
        <v>27102</v>
      </c>
      <c r="E318" s="196">
        <v>12000</v>
      </c>
      <c r="F318" s="197">
        <v>0.54</v>
      </c>
      <c r="G318" s="316">
        <v>6</v>
      </c>
      <c r="H318" s="89">
        <f>Таблица620[[#This Row],[Розничная цена KRW]]*Таблица620[[#This Row],[Коэфициент стоимости]]</f>
        <v>6480</v>
      </c>
      <c r="I318" s="200" t="str">
        <f>IF($H$1="","Введите курс",Таблица620[[#This Row],[Оптовая цена KRW                   за 1шт]]/$H$1)</f>
        <v>Введите курс</v>
      </c>
      <c r="J318" s="318"/>
      <c r="K318" s="201">
        <f>Таблица620[[#This Row],[Заказ коробок ]]*Таблица620[[#This Row],[Кол-во шт в коробке]]</f>
        <v>0</v>
      </c>
      <c r="L318" s="202">
        <f>Таблица620[[#This Row],[Общее кол-во шт]]*Таблица620[[#This Row],[Оптовая цена KRW                   за 1шт]]</f>
        <v>0</v>
      </c>
      <c r="M318" s="203" t="str">
        <f>IFERROR(Таблица620[[#This Row],[Общее кол-во шт]]*Таблица620[[#This Row],[Оптовая цена USD            за 1шт]],"")</f>
        <v/>
      </c>
      <c r="N318" s="319"/>
    </row>
    <row r="319" spans="1:14" ht="22.5" customHeight="1">
      <c r="A319" s="329" t="s">
        <v>1039</v>
      </c>
      <c r="B319" s="332" t="s">
        <v>1040</v>
      </c>
      <c r="C319" s="333" t="s">
        <v>1041</v>
      </c>
      <c r="D319" s="334" t="s">
        <v>27103</v>
      </c>
      <c r="E319" s="196">
        <v>10000</v>
      </c>
      <c r="F319" s="197">
        <v>0.6</v>
      </c>
      <c r="G319" s="316">
        <v>6</v>
      </c>
      <c r="H319" s="89">
        <f>Таблица620[[#This Row],[Розничная цена KRW]]*Таблица620[[#This Row],[Коэфициент стоимости]]</f>
        <v>6000</v>
      </c>
      <c r="I319" s="200" t="str">
        <f>IF($H$1="","Введите курс",Таблица620[[#This Row],[Оптовая цена KRW                   за 1шт]]/$H$1)</f>
        <v>Введите курс</v>
      </c>
      <c r="J319" s="318"/>
      <c r="K319" s="201">
        <f>Таблица620[[#This Row],[Заказ коробок ]]*Таблица620[[#This Row],[Кол-во шт в коробке]]</f>
        <v>0</v>
      </c>
      <c r="L319" s="202">
        <f>Таблица620[[#This Row],[Общее кол-во шт]]*Таблица620[[#This Row],[Оптовая цена KRW                   за 1шт]]</f>
        <v>0</v>
      </c>
      <c r="M319" s="203" t="str">
        <f>IFERROR(Таблица620[[#This Row],[Общее кол-во шт]]*Таблица620[[#This Row],[Оптовая цена USD            за 1шт]],"")</f>
        <v/>
      </c>
      <c r="N319" s="319"/>
    </row>
    <row r="320" spans="1:14" ht="22.5" customHeight="1">
      <c r="A320" s="329" t="s">
        <v>1042</v>
      </c>
      <c r="B320" s="332" t="s">
        <v>1043</v>
      </c>
      <c r="C320" s="333" t="s">
        <v>1044</v>
      </c>
      <c r="D320" s="334" t="s">
        <v>27104</v>
      </c>
      <c r="E320" s="196">
        <v>18000</v>
      </c>
      <c r="F320" s="197">
        <v>0.54</v>
      </c>
      <c r="G320" s="316">
        <v>6</v>
      </c>
      <c r="H320" s="89">
        <f>Таблица620[[#This Row],[Розничная цена KRW]]*Таблица620[[#This Row],[Коэфициент стоимости]]</f>
        <v>9720</v>
      </c>
      <c r="I320" s="200" t="str">
        <f>IF($H$1="","Введите курс",Таблица620[[#This Row],[Оптовая цена KRW                   за 1шт]]/$H$1)</f>
        <v>Введите курс</v>
      </c>
      <c r="J320" s="318"/>
      <c r="K320" s="201">
        <f>Таблица620[[#This Row],[Заказ коробок ]]*Таблица620[[#This Row],[Кол-во шт в коробке]]</f>
        <v>0</v>
      </c>
      <c r="L320" s="202">
        <f>Таблица620[[#This Row],[Общее кол-во шт]]*Таблица620[[#This Row],[Оптовая цена KRW                   за 1шт]]</f>
        <v>0</v>
      </c>
      <c r="M320" s="203" t="str">
        <f>IFERROR(Таблица620[[#This Row],[Общее кол-во шт]]*Таблица620[[#This Row],[Оптовая цена USD            за 1шт]],"")</f>
        <v/>
      </c>
      <c r="N320" s="319"/>
    </row>
    <row r="321" spans="1:14" ht="22.5" customHeight="1">
      <c r="A321" s="329" t="s">
        <v>1045</v>
      </c>
      <c r="B321" s="332" t="s">
        <v>1046</v>
      </c>
      <c r="C321" s="333" t="s">
        <v>1047</v>
      </c>
      <c r="D321" s="334" t="s">
        <v>27105</v>
      </c>
      <c r="E321" s="196">
        <v>1200</v>
      </c>
      <c r="F321" s="197">
        <v>0.49</v>
      </c>
      <c r="G321" s="316">
        <v>50</v>
      </c>
      <c r="H321" s="89">
        <f>Таблица620[[#This Row],[Розничная цена KRW]]*Таблица620[[#This Row],[Коэфициент стоимости]]</f>
        <v>588</v>
      </c>
      <c r="I321" s="200" t="str">
        <f>IF($H$1="","Введите курс",Таблица620[[#This Row],[Оптовая цена KRW                   за 1шт]]/$H$1)</f>
        <v>Введите курс</v>
      </c>
      <c r="J321" s="318"/>
      <c r="K321" s="201">
        <f>Таблица620[[#This Row],[Заказ коробок ]]*Таблица620[[#This Row],[Кол-во шт в коробке]]</f>
        <v>0</v>
      </c>
      <c r="L321" s="202">
        <f>Таблица620[[#This Row],[Общее кол-во шт]]*Таблица620[[#This Row],[Оптовая цена KRW                   за 1шт]]</f>
        <v>0</v>
      </c>
      <c r="M321" s="203" t="str">
        <f>IFERROR(Таблица620[[#This Row],[Общее кол-во шт]]*Таблица620[[#This Row],[Оптовая цена USD            за 1шт]],"")</f>
        <v/>
      </c>
      <c r="N321" s="319"/>
    </row>
    <row r="322" spans="1:14" ht="22.5" customHeight="1">
      <c r="A322" s="329" t="s">
        <v>1048</v>
      </c>
      <c r="B322" s="332" t="s">
        <v>1049</v>
      </c>
      <c r="C322" s="333" t="s">
        <v>1050</v>
      </c>
      <c r="D322" s="334" t="s">
        <v>27106</v>
      </c>
      <c r="E322" s="196">
        <v>1200</v>
      </c>
      <c r="F322" s="197">
        <v>0.49</v>
      </c>
      <c r="G322" s="316">
        <v>50</v>
      </c>
      <c r="H322" s="89">
        <f>Таблица620[[#This Row],[Розничная цена KRW]]*Таблица620[[#This Row],[Коэфициент стоимости]]</f>
        <v>588</v>
      </c>
      <c r="I322" s="200" t="str">
        <f>IF($H$1="","Введите курс",Таблица620[[#This Row],[Оптовая цена KRW                   за 1шт]]/$H$1)</f>
        <v>Введите курс</v>
      </c>
      <c r="J322" s="318"/>
      <c r="K322" s="201">
        <f>Таблица620[[#This Row],[Заказ коробок ]]*Таблица620[[#This Row],[Кол-во шт в коробке]]</f>
        <v>0</v>
      </c>
      <c r="L322" s="202">
        <f>Таблица620[[#This Row],[Общее кол-во шт]]*Таблица620[[#This Row],[Оптовая цена KRW                   за 1шт]]</f>
        <v>0</v>
      </c>
      <c r="M322" s="203" t="str">
        <f>IFERROR(Таблица620[[#This Row],[Общее кол-во шт]]*Таблица620[[#This Row],[Оптовая цена USD            за 1шт]],"")</f>
        <v/>
      </c>
      <c r="N322" s="319"/>
    </row>
    <row r="323" spans="1:14" ht="22.5" customHeight="1">
      <c r="A323" s="329" t="s">
        <v>1051</v>
      </c>
      <c r="B323" s="332" t="s">
        <v>1052</v>
      </c>
      <c r="C323" s="333" t="s">
        <v>1053</v>
      </c>
      <c r="D323" s="334" t="s">
        <v>26962</v>
      </c>
      <c r="E323" s="196">
        <v>1200</v>
      </c>
      <c r="F323" s="197">
        <v>0.49</v>
      </c>
      <c r="G323" s="316">
        <v>50</v>
      </c>
      <c r="H323" s="89">
        <f>Таблица620[[#This Row],[Розничная цена KRW]]*Таблица620[[#This Row],[Коэфициент стоимости]]</f>
        <v>588</v>
      </c>
      <c r="I323" s="200" t="str">
        <f>IF($H$1="","Введите курс",Таблица620[[#This Row],[Оптовая цена KRW                   за 1шт]]/$H$1)</f>
        <v>Введите курс</v>
      </c>
      <c r="J323" s="318"/>
      <c r="K323" s="201">
        <f>Таблица620[[#This Row],[Заказ коробок ]]*Таблица620[[#This Row],[Кол-во шт в коробке]]</f>
        <v>0</v>
      </c>
      <c r="L323" s="202">
        <f>Таблица620[[#This Row],[Общее кол-во шт]]*Таблица620[[#This Row],[Оптовая цена KRW                   за 1шт]]</f>
        <v>0</v>
      </c>
      <c r="M323" s="203" t="str">
        <f>IFERROR(Таблица620[[#This Row],[Общее кол-во шт]]*Таблица620[[#This Row],[Оптовая цена USD            за 1шт]],"")</f>
        <v/>
      </c>
      <c r="N323" s="319"/>
    </row>
    <row r="324" spans="1:14" ht="22.5" customHeight="1">
      <c r="A324" s="329" t="s">
        <v>1054</v>
      </c>
      <c r="B324" s="332" t="s">
        <v>1055</v>
      </c>
      <c r="C324" s="333" t="s">
        <v>1056</v>
      </c>
      <c r="D324" s="334" t="s">
        <v>27107</v>
      </c>
      <c r="E324" s="196">
        <v>1200</v>
      </c>
      <c r="F324" s="197">
        <v>0.49</v>
      </c>
      <c r="G324" s="316">
        <v>50</v>
      </c>
      <c r="H324" s="89">
        <f>Таблица620[[#This Row],[Розничная цена KRW]]*Таблица620[[#This Row],[Коэфициент стоимости]]</f>
        <v>588</v>
      </c>
      <c r="I324" s="200" t="str">
        <f>IF($H$1="","Введите курс",Таблица620[[#This Row],[Оптовая цена KRW                   за 1шт]]/$H$1)</f>
        <v>Введите курс</v>
      </c>
      <c r="J324" s="318"/>
      <c r="K324" s="201">
        <f>Таблица620[[#This Row],[Заказ коробок ]]*Таблица620[[#This Row],[Кол-во шт в коробке]]</f>
        <v>0</v>
      </c>
      <c r="L324" s="202">
        <f>Таблица620[[#This Row],[Общее кол-во шт]]*Таблица620[[#This Row],[Оптовая цена KRW                   за 1шт]]</f>
        <v>0</v>
      </c>
      <c r="M324" s="203" t="str">
        <f>IFERROR(Таблица620[[#This Row],[Общее кол-во шт]]*Таблица620[[#This Row],[Оптовая цена USD            за 1шт]],"")</f>
        <v/>
      </c>
      <c r="N324" s="319"/>
    </row>
    <row r="325" spans="1:14" ht="22.5" customHeight="1">
      <c r="A325" s="329" t="s">
        <v>1057</v>
      </c>
      <c r="B325" s="332" t="s">
        <v>1058</v>
      </c>
      <c r="C325" s="333" t="s">
        <v>1059</v>
      </c>
      <c r="D325" s="334" t="s">
        <v>27108</v>
      </c>
      <c r="E325" s="196">
        <v>13000</v>
      </c>
      <c r="F325" s="197">
        <v>0.54</v>
      </c>
      <c r="G325" s="316">
        <v>6</v>
      </c>
      <c r="H325" s="89">
        <f>Таблица620[[#This Row],[Розничная цена KRW]]*Таблица620[[#This Row],[Коэфициент стоимости]]</f>
        <v>7020.0000000000009</v>
      </c>
      <c r="I325" s="200" t="str">
        <f>IF($H$1="","Введите курс",Таблица620[[#This Row],[Оптовая цена KRW                   за 1шт]]/$H$1)</f>
        <v>Введите курс</v>
      </c>
      <c r="J325" s="318"/>
      <c r="K325" s="201">
        <f>Таблица620[[#This Row],[Заказ коробок ]]*Таблица620[[#This Row],[Кол-во шт в коробке]]</f>
        <v>0</v>
      </c>
      <c r="L325" s="202">
        <f>Таблица620[[#This Row],[Общее кол-во шт]]*Таблица620[[#This Row],[Оптовая цена KRW                   за 1шт]]</f>
        <v>0</v>
      </c>
      <c r="M325" s="203" t="str">
        <f>IFERROR(Таблица620[[#This Row],[Общее кол-во шт]]*Таблица620[[#This Row],[Оптовая цена USD            за 1шт]],"")</f>
        <v/>
      </c>
      <c r="N325" s="319"/>
    </row>
    <row r="326" spans="1:14" ht="22.5" customHeight="1">
      <c r="A326" s="329" t="s">
        <v>1060</v>
      </c>
      <c r="B326" s="332" t="s">
        <v>1061</v>
      </c>
      <c r="C326" s="333" t="s">
        <v>1062</v>
      </c>
      <c r="D326" s="334" t="s">
        <v>27109</v>
      </c>
      <c r="E326" s="196">
        <v>38000</v>
      </c>
      <c r="F326" s="197">
        <v>0.54</v>
      </c>
      <c r="G326" s="316">
        <v>6</v>
      </c>
      <c r="H326" s="89">
        <f>Таблица620[[#This Row],[Розничная цена KRW]]*Таблица620[[#This Row],[Коэфициент стоимости]]</f>
        <v>20520</v>
      </c>
      <c r="I326" s="200" t="str">
        <f>IF($H$1="","Введите курс",Таблица620[[#This Row],[Оптовая цена KRW                   за 1шт]]/$H$1)</f>
        <v>Введите курс</v>
      </c>
      <c r="J326" s="318"/>
      <c r="K326" s="201">
        <f>Таблица620[[#This Row],[Заказ коробок ]]*Таблица620[[#This Row],[Кол-во шт в коробке]]</f>
        <v>0</v>
      </c>
      <c r="L326" s="202">
        <f>Таблица620[[#This Row],[Общее кол-во шт]]*Таблица620[[#This Row],[Оптовая цена KRW                   за 1шт]]</f>
        <v>0</v>
      </c>
      <c r="M326" s="203" t="str">
        <f>IFERROR(Таблица620[[#This Row],[Общее кол-во шт]]*Таблица620[[#This Row],[Оптовая цена USD            за 1шт]],"")</f>
        <v/>
      </c>
      <c r="N326" s="319"/>
    </row>
    <row r="327" spans="1:14" ht="22.5" customHeight="1">
      <c r="A327" s="329" t="s">
        <v>1063</v>
      </c>
      <c r="B327" s="332" t="s">
        <v>1064</v>
      </c>
      <c r="C327" s="333" t="s">
        <v>1065</v>
      </c>
      <c r="D327" s="334" t="s">
        <v>27110</v>
      </c>
      <c r="E327" s="196">
        <v>26000</v>
      </c>
      <c r="F327" s="197">
        <v>0.54</v>
      </c>
      <c r="G327" s="316">
        <v>4</v>
      </c>
      <c r="H327" s="89">
        <f>Таблица620[[#This Row],[Розничная цена KRW]]*Таблица620[[#This Row],[Коэфициент стоимости]]</f>
        <v>14040.000000000002</v>
      </c>
      <c r="I327" s="200" t="str">
        <f>IF($H$1="","Введите курс",Таблица620[[#This Row],[Оптовая цена KRW                   за 1шт]]/$H$1)</f>
        <v>Введите курс</v>
      </c>
      <c r="J327" s="318"/>
      <c r="K327" s="201">
        <f>Таблица620[[#This Row],[Заказ коробок ]]*Таблица620[[#This Row],[Кол-во шт в коробке]]</f>
        <v>0</v>
      </c>
      <c r="L327" s="202">
        <f>Таблица620[[#This Row],[Общее кол-во шт]]*Таблица620[[#This Row],[Оптовая цена KRW                   за 1шт]]</f>
        <v>0</v>
      </c>
      <c r="M327" s="203" t="str">
        <f>IFERROR(Таблица620[[#This Row],[Общее кол-во шт]]*Таблица620[[#This Row],[Оптовая цена USD            за 1шт]],"")</f>
        <v/>
      </c>
      <c r="N327" s="319"/>
    </row>
    <row r="328" spans="1:14" ht="22.5" customHeight="1">
      <c r="A328" s="329" t="s">
        <v>1066</v>
      </c>
      <c r="B328" s="332" t="s">
        <v>1067</v>
      </c>
      <c r="C328" s="333" t="s">
        <v>1068</v>
      </c>
      <c r="D328" s="334" t="s">
        <v>27111</v>
      </c>
      <c r="E328" s="196">
        <v>18000</v>
      </c>
      <c r="F328" s="197">
        <v>0.54</v>
      </c>
      <c r="G328" s="316">
        <v>6</v>
      </c>
      <c r="H328" s="89">
        <f>Таблица620[[#This Row],[Розничная цена KRW]]*Таблица620[[#This Row],[Коэфициент стоимости]]</f>
        <v>9720</v>
      </c>
      <c r="I328" s="200" t="str">
        <f>IF($H$1="","Введите курс",Таблица620[[#This Row],[Оптовая цена KRW                   за 1шт]]/$H$1)</f>
        <v>Введите курс</v>
      </c>
      <c r="J328" s="318"/>
      <c r="K328" s="201">
        <f>Таблица620[[#This Row],[Заказ коробок ]]*Таблица620[[#This Row],[Кол-во шт в коробке]]</f>
        <v>0</v>
      </c>
      <c r="L328" s="202">
        <f>Таблица620[[#This Row],[Общее кол-во шт]]*Таблица620[[#This Row],[Оптовая цена KRW                   за 1шт]]</f>
        <v>0</v>
      </c>
      <c r="M328" s="203" t="str">
        <f>IFERROR(Таблица620[[#This Row],[Общее кол-во шт]]*Таблица620[[#This Row],[Оптовая цена USD            за 1шт]],"")</f>
        <v/>
      </c>
      <c r="N328" s="319"/>
    </row>
    <row r="329" spans="1:14" ht="22.5" customHeight="1">
      <c r="A329" s="329" t="s">
        <v>1069</v>
      </c>
      <c r="B329" s="332" t="s">
        <v>1070</v>
      </c>
      <c r="C329" s="333" t="s">
        <v>1071</v>
      </c>
      <c r="D329" s="334" t="s">
        <v>27112</v>
      </c>
      <c r="E329" s="196">
        <v>20000</v>
      </c>
      <c r="F329" s="197">
        <v>0.54</v>
      </c>
      <c r="G329" s="316">
        <v>6</v>
      </c>
      <c r="H329" s="89">
        <f>Таблица620[[#This Row],[Розничная цена KRW]]*Таблица620[[#This Row],[Коэфициент стоимости]]</f>
        <v>10800</v>
      </c>
      <c r="I329" s="200" t="str">
        <f>IF($H$1="","Введите курс",Таблица620[[#This Row],[Оптовая цена KRW                   за 1шт]]/$H$1)</f>
        <v>Введите курс</v>
      </c>
      <c r="J329" s="318"/>
      <c r="K329" s="201">
        <f>Таблица620[[#This Row],[Заказ коробок ]]*Таблица620[[#This Row],[Кол-во шт в коробке]]</f>
        <v>0</v>
      </c>
      <c r="L329" s="202">
        <f>Таблица620[[#This Row],[Общее кол-во шт]]*Таблица620[[#This Row],[Оптовая цена KRW                   за 1шт]]</f>
        <v>0</v>
      </c>
      <c r="M329" s="203" t="str">
        <f>IFERROR(Таблица620[[#This Row],[Общее кол-во шт]]*Таблица620[[#This Row],[Оптовая цена USD            за 1шт]],"")</f>
        <v/>
      </c>
      <c r="N329" s="319"/>
    </row>
    <row r="330" spans="1:14" ht="22.5" customHeight="1">
      <c r="A330" s="329" t="s">
        <v>1072</v>
      </c>
      <c r="B330" s="332" t="s">
        <v>1073</v>
      </c>
      <c r="C330" s="333" t="s">
        <v>1074</v>
      </c>
      <c r="D330" s="334" t="s">
        <v>27113</v>
      </c>
      <c r="E330" s="196">
        <v>20000</v>
      </c>
      <c r="F330" s="197">
        <v>0.54</v>
      </c>
      <c r="G330" s="316">
        <v>6</v>
      </c>
      <c r="H330" s="89">
        <f>Таблица620[[#This Row],[Розничная цена KRW]]*Таблица620[[#This Row],[Коэфициент стоимости]]</f>
        <v>10800</v>
      </c>
      <c r="I330" s="200" t="str">
        <f>IF($H$1="","Введите курс",Таблица620[[#This Row],[Оптовая цена KRW                   за 1шт]]/$H$1)</f>
        <v>Введите курс</v>
      </c>
      <c r="J330" s="318"/>
      <c r="K330" s="201">
        <f>Таблица620[[#This Row],[Заказ коробок ]]*Таблица620[[#This Row],[Кол-во шт в коробке]]</f>
        <v>0</v>
      </c>
      <c r="L330" s="202">
        <f>Таблица620[[#This Row],[Общее кол-во шт]]*Таблица620[[#This Row],[Оптовая цена KRW                   за 1шт]]</f>
        <v>0</v>
      </c>
      <c r="M330" s="203" t="str">
        <f>IFERROR(Таблица620[[#This Row],[Общее кол-во шт]]*Таблица620[[#This Row],[Оптовая цена USD            за 1шт]],"")</f>
        <v/>
      </c>
      <c r="N330" s="319"/>
    </row>
    <row r="331" spans="1:14" ht="22.5" customHeight="1">
      <c r="A331" s="329" t="s">
        <v>1075</v>
      </c>
      <c r="B331" s="332" t="s">
        <v>1076</v>
      </c>
      <c r="C331" s="333" t="s">
        <v>1077</v>
      </c>
      <c r="D331" s="334" t="s">
        <v>27114</v>
      </c>
      <c r="E331" s="196">
        <v>16000</v>
      </c>
      <c r="F331" s="197">
        <v>0.54</v>
      </c>
      <c r="G331" s="316">
        <v>6</v>
      </c>
      <c r="H331" s="89">
        <f>Таблица620[[#This Row],[Розничная цена KRW]]*Таблица620[[#This Row],[Коэфициент стоимости]]</f>
        <v>8640</v>
      </c>
      <c r="I331" s="200" t="str">
        <f>IF($H$1="","Введите курс",Таблица620[[#This Row],[Оптовая цена KRW                   за 1шт]]/$H$1)</f>
        <v>Введите курс</v>
      </c>
      <c r="J331" s="318"/>
      <c r="K331" s="201">
        <f>Таблица620[[#This Row],[Заказ коробок ]]*Таблица620[[#This Row],[Кол-во шт в коробке]]</f>
        <v>0</v>
      </c>
      <c r="L331" s="202">
        <f>Таблица620[[#This Row],[Общее кол-во шт]]*Таблица620[[#This Row],[Оптовая цена KRW                   за 1шт]]</f>
        <v>0</v>
      </c>
      <c r="M331" s="203" t="str">
        <f>IFERROR(Таблица620[[#This Row],[Общее кол-во шт]]*Таблица620[[#This Row],[Оптовая цена USD            за 1шт]],"")</f>
        <v/>
      </c>
      <c r="N331" s="319"/>
    </row>
    <row r="332" spans="1:14" ht="22.5" customHeight="1">
      <c r="A332" s="329" t="s">
        <v>1078</v>
      </c>
      <c r="B332" s="332" t="s">
        <v>1079</v>
      </c>
      <c r="C332" s="333" t="s">
        <v>1080</v>
      </c>
      <c r="D332" s="334" t="s">
        <v>27115</v>
      </c>
      <c r="E332" s="196">
        <v>28000</v>
      </c>
      <c r="F332" s="197">
        <v>0.54</v>
      </c>
      <c r="G332" s="316">
        <v>6</v>
      </c>
      <c r="H332" s="89">
        <f>Таблица620[[#This Row],[Розничная цена KRW]]*Таблица620[[#This Row],[Коэфициент стоимости]]</f>
        <v>15120.000000000002</v>
      </c>
      <c r="I332" s="200" t="str">
        <f>IF($H$1="","Введите курс",Таблица620[[#This Row],[Оптовая цена KRW                   за 1шт]]/$H$1)</f>
        <v>Введите курс</v>
      </c>
      <c r="J332" s="318"/>
      <c r="K332" s="201">
        <f>Таблица620[[#This Row],[Заказ коробок ]]*Таблица620[[#This Row],[Кол-во шт в коробке]]</f>
        <v>0</v>
      </c>
      <c r="L332" s="202">
        <f>Таблица620[[#This Row],[Общее кол-во шт]]*Таблица620[[#This Row],[Оптовая цена KRW                   за 1шт]]</f>
        <v>0</v>
      </c>
      <c r="M332" s="203" t="str">
        <f>IFERROR(Таблица620[[#This Row],[Общее кол-во шт]]*Таблица620[[#This Row],[Оптовая цена USD            за 1шт]],"")</f>
        <v/>
      </c>
      <c r="N332" s="319"/>
    </row>
    <row r="333" spans="1:14" ht="22.5" customHeight="1">
      <c r="A333" s="329" t="s">
        <v>1081</v>
      </c>
      <c r="B333" s="332" t="s">
        <v>1082</v>
      </c>
      <c r="C333" s="333" t="s">
        <v>1083</v>
      </c>
      <c r="D333" s="334" t="s">
        <v>27116</v>
      </c>
      <c r="E333" s="196">
        <v>18000</v>
      </c>
      <c r="F333" s="197">
        <v>0.54</v>
      </c>
      <c r="G333" s="316">
        <v>6</v>
      </c>
      <c r="H333" s="89">
        <f>Таблица620[[#This Row],[Розничная цена KRW]]*Таблица620[[#This Row],[Коэфициент стоимости]]</f>
        <v>9720</v>
      </c>
      <c r="I333" s="200" t="str">
        <f>IF($H$1="","Введите курс",Таблица620[[#This Row],[Оптовая цена KRW                   за 1шт]]/$H$1)</f>
        <v>Введите курс</v>
      </c>
      <c r="J333" s="318"/>
      <c r="K333" s="201">
        <f>Таблица620[[#This Row],[Заказ коробок ]]*Таблица620[[#This Row],[Кол-во шт в коробке]]</f>
        <v>0</v>
      </c>
      <c r="L333" s="202">
        <f>Таблица620[[#This Row],[Общее кол-во шт]]*Таблица620[[#This Row],[Оптовая цена KRW                   за 1шт]]</f>
        <v>0</v>
      </c>
      <c r="M333" s="203" t="str">
        <f>IFERROR(Таблица620[[#This Row],[Общее кол-во шт]]*Таблица620[[#This Row],[Оптовая цена USD            за 1шт]],"")</f>
        <v/>
      </c>
      <c r="N333" s="319"/>
    </row>
    <row r="334" spans="1:14" ht="22.5" customHeight="1">
      <c r="A334" s="329" t="s">
        <v>1084</v>
      </c>
      <c r="B334" s="332" t="s">
        <v>1085</v>
      </c>
      <c r="C334" s="333" t="s">
        <v>1086</v>
      </c>
      <c r="D334" s="334" t="s">
        <v>1087</v>
      </c>
      <c r="E334" s="196">
        <v>2000</v>
      </c>
      <c r="F334" s="197">
        <v>0.49</v>
      </c>
      <c r="G334" s="316">
        <v>20</v>
      </c>
      <c r="H334" s="89">
        <f>Таблица620[[#This Row],[Розничная цена KRW]]*Таблица620[[#This Row],[Коэфициент стоимости]]</f>
        <v>980</v>
      </c>
      <c r="I334" s="200" t="str">
        <f>IF($H$1="","Введите курс",Таблица620[[#This Row],[Оптовая цена KRW                   за 1шт]]/$H$1)</f>
        <v>Введите курс</v>
      </c>
      <c r="J334" s="318"/>
      <c r="K334" s="201">
        <f>Таблица620[[#This Row],[Заказ коробок ]]*Таблица620[[#This Row],[Кол-во шт в коробке]]</f>
        <v>0</v>
      </c>
      <c r="L334" s="202">
        <f>Таблица620[[#This Row],[Общее кол-во шт]]*Таблица620[[#This Row],[Оптовая цена KRW                   за 1шт]]</f>
        <v>0</v>
      </c>
      <c r="M334" s="203" t="str">
        <f>IFERROR(Таблица620[[#This Row],[Общее кол-во шт]]*Таблица620[[#This Row],[Оптовая цена USD            за 1шт]],"")</f>
        <v/>
      </c>
      <c r="N334" s="319"/>
    </row>
    <row r="335" spans="1:14" ht="22.5" customHeight="1">
      <c r="A335" s="329" t="s">
        <v>1088</v>
      </c>
      <c r="B335" s="332" t="s">
        <v>1089</v>
      </c>
      <c r="C335" s="333" t="s">
        <v>1090</v>
      </c>
      <c r="D335" s="334" t="s">
        <v>27117</v>
      </c>
      <c r="E335" s="196">
        <v>13000</v>
      </c>
      <c r="F335" s="197">
        <v>0.54</v>
      </c>
      <c r="G335" s="316">
        <v>6</v>
      </c>
      <c r="H335" s="89">
        <f>Таблица620[[#This Row],[Розничная цена KRW]]*Таблица620[[#This Row],[Коэфициент стоимости]]</f>
        <v>7020.0000000000009</v>
      </c>
      <c r="I335" s="200" t="str">
        <f>IF($H$1="","Введите курс",Таблица620[[#This Row],[Оптовая цена KRW                   за 1шт]]/$H$1)</f>
        <v>Введите курс</v>
      </c>
      <c r="J335" s="318"/>
      <c r="K335" s="201">
        <f>Таблица620[[#This Row],[Заказ коробок ]]*Таблица620[[#This Row],[Кол-во шт в коробке]]</f>
        <v>0</v>
      </c>
      <c r="L335" s="202">
        <f>Таблица620[[#This Row],[Общее кол-во шт]]*Таблица620[[#This Row],[Оптовая цена KRW                   за 1шт]]</f>
        <v>0</v>
      </c>
      <c r="M335" s="203" t="str">
        <f>IFERROR(Таблица620[[#This Row],[Общее кол-во шт]]*Таблица620[[#This Row],[Оптовая цена USD            за 1шт]],"")</f>
        <v/>
      </c>
      <c r="N335" s="319"/>
    </row>
    <row r="336" spans="1:14" ht="22.5" customHeight="1">
      <c r="A336" s="329" t="s">
        <v>1091</v>
      </c>
      <c r="B336" s="332" t="s">
        <v>1092</v>
      </c>
      <c r="C336" s="333" t="s">
        <v>1093</v>
      </c>
      <c r="D336" s="334" t="s">
        <v>27118</v>
      </c>
      <c r="E336" s="196">
        <v>21000</v>
      </c>
      <c r="F336" s="197">
        <v>0.54</v>
      </c>
      <c r="G336" s="316">
        <v>6</v>
      </c>
      <c r="H336" s="89">
        <f>Таблица620[[#This Row],[Розничная цена KRW]]*Таблица620[[#This Row],[Коэфициент стоимости]]</f>
        <v>11340</v>
      </c>
      <c r="I336" s="200" t="str">
        <f>IF($H$1="","Введите курс",Таблица620[[#This Row],[Оптовая цена KRW                   за 1шт]]/$H$1)</f>
        <v>Введите курс</v>
      </c>
      <c r="J336" s="318"/>
      <c r="K336" s="201">
        <f>Таблица620[[#This Row],[Заказ коробок ]]*Таблица620[[#This Row],[Кол-во шт в коробке]]</f>
        <v>0</v>
      </c>
      <c r="L336" s="202">
        <f>Таблица620[[#This Row],[Общее кол-во шт]]*Таблица620[[#This Row],[Оптовая цена KRW                   за 1шт]]</f>
        <v>0</v>
      </c>
      <c r="M336" s="203" t="str">
        <f>IFERROR(Таблица620[[#This Row],[Общее кол-во шт]]*Таблица620[[#This Row],[Оптовая цена USD            за 1шт]],"")</f>
        <v/>
      </c>
      <c r="N336" s="319"/>
    </row>
    <row r="337" spans="1:14" ht="22.5" customHeight="1">
      <c r="A337" s="329" t="s">
        <v>1094</v>
      </c>
      <c r="B337" s="332" t="s">
        <v>1095</v>
      </c>
      <c r="C337" s="333" t="s">
        <v>1096</v>
      </c>
      <c r="D337" s="334" t="s">
        <v>27119</v>
      </c>
      <c r="E337" s="196">
        <v>10000</v>
      </c>
      <c r="F337" s="197">
        <v>0.54</v>
      </c>
      <c r="G337" s="316">
        <v>6</v>
      </c>
      <c r="H337" s="89">
        <f>Таблица620[[#This Row],[Розничная цена KRW]]*Таблица620[[#This Row],[Коэфициент стоимости]]</f>
        <v>5400</v>
      </c>
      <c r="I337" s="200" t="str">
        <f>IF($H$1="","Введите курс",Таблица620[[#This Row],[Оптовая цена KRW                   за 1шт]]/$H$1)</f>
        <v>Введите курс</v>
      </c>
      <c r="J337" s="318"/>
      <c r="K337" s="201">
        <f>Таблица620[[#This Row],[Заказ коробок ]]*Таблица620[[#This Row],[Кол-во шт в коробке]]</f>
        <v>0</v>
      </c>
      <c r="L337" s="202">
        <f>Таблица620[[#This Row],[Общее кол-во шт]]*Таблица620[[#This Row],[Оптовая цена KRW                   за 1шт]]</f>
        <v>0</v>
      </c>
      <c r="M337" s="203" t="str">
        <f>IFERROR(Таблица620[[#This Row],[Общее кол-во шт]]*Таблица620[[#This Row],[Оптовая цена USD            за 1шт]],"")</f>
        <v/>
      </c>
      <c r="N337" s="319"/>
    </row>
    <row r="338" spans="1:14" ht="22.5" customHeight="1">
      <c r="A338" s="329" t="s">
        <v>1097</v>
      </c>
      <c r="B338" s="332" t="s">
        <v>1098</v>
      </c>
      <c r="C338" s="333" t="s">
        <v>1099</v>
      </c>
      <c r="D338" s="334" t="s">
        <v>27120</v>
      </c>
      <c r="E338" s="196">
        <v>9800</v>
      </c>
      <c r="F338" s="197">
        <v>0.49</v>
      </c>
      <c r="G338" s="316">
        <v>8</v>
      </c>
      <c r="H338" s="89">
        <f>Таблица620[[#This Row],[Розничная цена KRW]]*Таблица620[[#This Row],[Коэфициент стоимости]]</f>
        <v>4802</v>
      </c>
      <c r="I338" s="200" t="str">
        <f>IF($H$1="","Введите курс",Таблица620[[#This Row],[Оптовая цена KRW                   за 1шт]]/$H$1)</f>
        <v>Введите курс</v>
      </c>
      <c r="J338" s="318"/>
      <c r="K338" s="201">
        <f>Таблица620[[#This Row],[Заказ коробок ]]*Таблица620[[#This Row],[Кол-во шт в коробке]]</f>
        <v>0</v>
      </c>
      <c r="L338" s="202">
        <f>Таблица620[[#This Row],[Общее кол-во шт]]*Таблица620[[#This Row],[Оптовая цена KRW                   за 1шт]]</f>
        <v>0</v>
      </c>
      <c r="M338" s="203" t="str">
        <f>IFERROR(Таблица620[[#This Row],[Общее кол-во шт]]*Таблица620[[#This Row],[Оптовая цена USD            за 1шт]],"")</f>
        <v/>
      </c>
      <c r="N338" s="319"/>
    </row>
    <row r="339" spans="1:14" ht="22.5" customHeight="1">
      <c r="A339" s="329" t="s">
        <v>1100</v>
      </c>
      <c r="B339" s="332" t="s">
        <v>1101</v>
      </c>
      <c r="C339" s="333" t="s">
        <v>1102</v>
      </c>
      <c r="D339" s="334" t="s">
        <v>27121</v>
      </c>
      <c r="E339" s="196">
        <v>9000</v>
      </c>
      <c r="F339" s="197">
        <v>0.54</v>
      </c>
      <c r="G339" s="316">
        <v>6</v>
      </c>
      <c r="H339" s="89">
        <f>Таблица620[[#This Row],[Розничная цена KRW]]*Таблица620[[#This Row],[Коэфициент стоимости]]</f>
        <v>4860</v>
      </c>
      <c r="I339" s="200" t="str">
        <f>IF($H$1="","Введите курс",Таблица620[[#This Row],[Оптовая цена KRW                   за 1шт]]/$H$1)</f>
        <v>Введите курс</v>
      </c>
      <c r="J339" s="318"/>
      <c r="K339" s="201">
        <f>Таблица620[[#This Row],[Заказ коробок ]]*Таблица620[[#This Row],[Кол-во шт в коробке]]</f>
        <v>0</v>
      </c>
      <c r="L339" s="202">
        <f>Таблица620[[#This Row],[Общее кол-во шт]]*Таблица620[[#This Row],[Оптовая цена KRW                   за 1шт]]</f>
        <v>0</v>
      </c>
      <c r="M339" s="203" t="str">
        <f>IFERROR(Таблица620[[#This Row],[Общее кол-во шт]]*Таблица620[[#This Row],[Оптовая цена USD            за 1шт]],"")</f>
        <v/>
      </c>
      <c r="N339" s="319"/>
    </row>
    <row r="340" spans="1:14" ht="22.5" customHeight="1">
      <c r="A340" s="329" t="s">
        <v>1103</v>
      </c>
      <c r="B340" s="332" t="s">
        <v>1104</v>
      </c>
      <c r="C340" s="333" t="s">
        <v>1105</v>
      </c>
      <c r="D340" s="334" t="s">
        <v>27122</v>
      </c>
      <c r="E340" s="196">
        <v>9000</v>
      </c>
      <c r="F340" s="197">
        <v>0.54</v>
      </c>
      <c r="G340" s="316">
        <v>6</v>
      </c>
      <c r="H340" s="89">
        <f>Таблица620[[#This Row],[Розничная цена KRW]]*Таблица620[[#This Row],[Коэфициент стоимости]]</f>
        <v>4860</v>
      </c>
      <c r="I340" s="200" t="str">
        <f>IF($H$1="","Введите курс",Таблица620[[#This Row],[Оптовая цена KRW                   за 1шт]]/$H$1)</f>
        <v>Введите курс</v>
      </c>
      <c r="J340" s="318"/>
      <c r="K340" s="201">
        <f>Таблица620[[#This Row],[Заказ коробок ]]*Таблица620[[#This Row],[Кол-во шт в коробке]]</f>
        <v>0</v>
      </c>
      <c r="L340" s="202">
        <f>Таблица620[[#This Row],[Общее кол-во шт]]*Таблица620[[#This Row],[Оптовая цена KRW                   за 1шт]]</f>
        <v>0</v>
      </c>
      <c r="M340" s="203" t="str">
        <f>IFERROR(Таблица620[[#This Row],[Общее кол-во шт]]*Таблица620[[#This Row],[Оптовая цена USD            за 1шт]],"")</f>
        <v/>
      </c>
      <c r="N340" s="319"/>
    </row>
    <row r="341" spans="1:14" ht="22.5" customHeight="1">
      <c r="A341" s="329" t="s">
        <v>1106</v>
      </c>
      <c r="B341" s="332" t="s">
        <v>1107</v>
      </c>
      <c r="C341" s="333" t="s">
        <v>1108</v>
      </c>
      <c r="D341" s="334" t="s">
        <v>27123</v>
      </c>
      <c r="E341" s="196">
        <v>9000</v>
      </c>
      <c r="F341" s="197">
        <v>0.54</v>
      </c>
      <c r="G341" s="316">
        <v>6</v>
      </c>
      <c r="H341" s="89">
        <f>Таблица620[[#This Row],[Розничная цена KRW]]*Таблица620[[#This Row],[Коэфициент стоимости]]</f>
        <v>4860</v>
      </c>
      <c r="I341" s="200" t="str">
        <f>IF($H$1="","Введите курс",Таблица620[[#This Row],[Оптовая цена KRW                   за 1шт]]/$H$1)</f>
        <v>Введите курс</v>
      </c>
      <c r="J341" s="318"/>
      <c r="K341" s="201">
        <f>Таблица620[[#This Row],[Заказ коробок ]]*Таблица620[[#This Row],[Кол-во шт в коробке]]</f>
        <v>0</v>
      </c>
      <c r="L341" s="202">
        <f>Таблица620[[#This Row],[Общее кол-во шт]]*Таблица620[[#This Row],[Оптовая цена KRW                   за 1шт]]</f>
        <v>0</v>
      </c>
      <c r="M341" s="203" t="str">
        <f>IFERROR(Таблица620[[#This Row],[Общее кол-во шт]]*Таблица620[[#This Row],[Оптовая цена USD            за 1шт]],"")</f>
        <v/>
      </c>
      <c r="N341" s="319"/>
    </row>
    <row r="342" spans="1:14" ht="22.5" customHeight="1">
      <c r="A342" s="329" t="s">
        <v>1109</v>
      </c>
      <c r="B342" s="332" t="s">
        <v>1110</v>
      </c>
      <c r="C342" s="333" t="s">
        <v>1111</v>
      </c>
      <c r="D342" s="334" t="s">
        <v>27124</v>
      </c>
      <c r="E342" s="196">
        <v>9000</v>
      </c>
      <c r="F342" s="197">
        <v>0.54</v>
      </c>
      <c r="G342" s="316">
        <v>6</v>
      </c>
      <c r="H342" s="89">
        <f>Таблица620[[#This Row],[Розничная цена KRW]]*Таблица620[[#This Row],[Коэфициент стоимости]]</f>
        <v>4860</v>
      </c>
      <c r="I342" s="200" t="str">
        <f>IF($H$1="","Введите курс",Таблица620[[#This Row],[Оптовая цена KRW                   за 1шт]]/$H$1)</f>
        <v>Введите курс</v>
      </c>
      <c r="J342" s="318"/>
      <c r="K342" s="201">
        <f>Таблица620[[#This Row],[Заказ коробок ]]*Таблица620[[#This Row],[Кол-во шт в коробке]]</f>
        <v>0</v>
      </c>
      <c r="L342" s="202">
        <f>Таблица620[[#This Row],[Общее кол-во шт]]*Таблица620[[#This Row],[Оптовая цена KRW                   за 1шт]]</f>
        <v>0</v>
      </c>
      <c r="M342" s="203" t="str">
        <f>IFERROR(Таблица620[[#This Row],[Общее кол-во шт]]*Таблица620[[#This Row],[Оптовая цена USD            за 1шт]],"")</f>
        <v/>
      </c>
      <c r="N342" s="319"/>
    </row>
    <row r="343" spans="1:14" ht="22.5" customHeight="1">
      <c r="A343" s="329" t="s">
        <v>1112</v>
      </c>
      <c r="B343" s="332" t="s">
        <v>1113</v>
      </c>
      <c r="C343" s="333" t="s">
        <v>1114</v>
      </c>
      <c r="D343" s="334" t="s">
        <v>27125</v>
      </c>
      <c r="E343" s="196">
        <v>9000</v>
      </c>
      <c r="F343" s="197">
        <v>0.54</v>
      </c>
      <c r="G343" s="316">
        <v>6</v>
      </c>
      <c r="H343" s="89">
        <f>Таблица620[[#This Row],[Розничная цена KRW]]*Таблица620[[#This Row],[Коэфициент стоимости]]</f>
        <v>4860</v>
      </c>
      <c r="I343" s="200" t="str">
        <f>IF($H$1="","Введите курс",Таблица620[[#This Row],[Оптовая цена KRW                   за 1шт]]/$H$1)</f>
        <v>Введите курс</v>
      </c>
      <c r="J343" s="318"/>
      <c r="K343" s="201">
        <f>Таблица620[[#This Row],[Заказ коробок ]]*Таблица620[[#This Row],[Кол-во шт в коробке]]</f>
        <v>0</v>
      </c>
      <c r="L343" s="202">
        <f>Таблица620[[#This Row],[Общее кол-во шт]]*Таблица620[[#This Row],[Оптовая цена KRW                   за 1шт]]</f>
        <v>0</v>
      </c>
      <c r="M343" s="203" t="str">
        <f>IFERROR(Таблица620[[#This Row],[Общее кол-во шт]]*Таблица620[[#This Row],[Оптовая цена USD            за 1шт]],"")</f>
        <v/>
      </c>
      <c r="N343" s="319"/>
    </row>
    <row r="344" spans="1:14" ht="22.5" customHeight="1">
      <c r="A344" s="329" t="s">
        <v>1115</v>
      </c>
      <c r="B344" s="332" t="s">
        <v>1116</v>
      </c>
      <c r="C344" s="333" t="s">
        <v>1117</v>
      </c>
      <c r="D344" s="334" t="s">
        <v>27126</v>
      </c>
      <c r="E344" s="196">
        <v>9000</v>
      </c>
      <c r="F344" s="197">
        <v>0.54</v>
      </c>
      <c r="G344" s="316">
        <v>6</v>
      </c>
      <c r="H344" s="89">
        <f>Таблица620[[#This Row],[Розничная цена KRW]]*Таблица620[[#This Row],[Коэфициент стоимости]]</f>
        <v>4860</v>
      </c>
      <c r="I344" s="200" t="str">
        <f>IF($H$1="","Введите курс",Таблица620[[#This Row],[Оптовая цена KRW                   за 1шт]]/$H$1)</f>
        <v>Введите курс</v>
      </c>
      <c r="J344" s="318"/>
      <c r="K344" s="201">
        <f>Таблица620[[#This Row],[Заказ коробок ]]*Таблица620[[#This Row],[Кол-во шт в коробке]]</f>
        <v>0</v>
      </c>
      <c r="L344" s="202">
        <f>Таблица620[[#This Row],[Общее кол-во шт]]*Таблица620[[#This Row],[Оптовая цена KRW                   за 1шт]]</f>
        <v>0</v>
      </c>
      <c r="M344" s="203" t="str">
        <f>IFERROR(Таблица620[[#This Row],[Общее кол-во шт]]*Таблица620[[#This Row],[Оптовая цена USD            за 1шт]],"")</f>
        <v/>
      </c>
      <c r="N344" s="319"/>
    </row>
    <row r="345" spans="1:14" ht="22.5" customHeight="1">
      <c r="A345" s="329" t="s">
        <v>1118</v>
      </c>
      <c r="B345" s="332" t="s">
        <v>1119</v>
      </c>
      <c r="C345" s="333" t="s">
        <v>1120</v>
      </c>
      <c r="D345" s="334" t="s">
        <v>27127</v>
      </c>
      <c r="E345" s="196">
        <v>8000</v>
      </c>
      <c r="F345" s="197">
        <v>0.54</v>
      </c>
      <c r="G345" s="316">
        <v>6</v>
      </c>
      <c r="H345" s="89">
        <f>Таблица620[[#This Row],[Розничная цена KRW]]*Таблица620[[#This Row],[Коэфициент стоимости]]</f>
        <v>4320</v>
      </c>
      <c r="I345" s="200" t="str">
        <f>IF($H$1="","Введите курс",Таблица620[[#This Row],[Оптовая цена KRW                   за 1шт]]/$H$1)</f>
        <v>Введите курс</v>
      </c>
      <c r="J345" s="318"/>
      <c r="K345" s="201">
        <f>Таблица620[[#This Row],[Заказ коробок ]]*Таблица620[[#This Row],[Кол-во шт в коробке]]</f>
        <v>0</v>
      </c>
      <c r="L345" s="202">
        <f>Таблица620[[#This Row],[Общее кол-во шт]]*Таблица620[[#This Row],[Оптовая цена KRW                   за 1шт]]</f>
        <v>0</v>
      </c>
      <c r="M345" s="203" t="str">
        <f>IFERROR(Таблица620[[#This Row],[Общее кол-во шт]]*Таблица620[[#This Row],[Оптовая цена USD            за 1шт]],"")</f>
        <v/>
      </c>
      <c r="N345" s="319"/>
    </row>
    <row r="346" spans="1:14" ht="22.5" customHeight="1">
      <c r="A346" s="329" t="s">
        <v>1121</v>
      </c>
      <c r="B346" s="332" t="s">
        <v>1122</v>
      </c>
      <c r="C346" s="333" t="s">
        <v>1123</v>
      </c>
      <c r="D346" s="334" t="s">
        <v>27128</v>
      </c>
      <c r="E346" s="196">
        <v>8000</v>
      </c>
      <c r="F346" s="197">
        <v>0.54</v>
      </c>
      <c r="G346" s="316">
        <v>6</v>
      </c>
      <c r="H346" s="89">
        <f>Таблица620[[#This Row],[Розничная цена KRW]]*Таблица620[[#This Row],[Коэфициент стоимости]]</f>
        <v>4320</v>
      </c>
      <c r="I346" s="200" t="str">
        <f>IF($H$1="","Введите курс",Таблица620[[#This Row],[Оптовая цена KRW                   за 1шт]]/$H$1)</f>
        <v>Введите курс</v>
      </c>
      <c r="J346" s="318"/>
      <c r="K346" s="201">
        <f>Таблица620[[#This Row],[Заказ коробок ]]*Таблица620[[#This Row],[Кол-во шт в коробке]]</f>
        <v>0</v>
      </c>
      <c r="L346" s="202">
        <f>Таблица620[[#This Row],[Общее кол-во шт]]*Таблица620[[#This Row],[Оптовая цена KRW                   за 1шт]]</f>
        <v>0</v>
      </c>
      <c r="M346" s="203" t="str">
        <f>IFERROR(Таблица620[[#This Row],[Общее кол-во шт]]*Таблица620[[#This Row],[Оптовая цена USD            за 1шт]],"")</f>
        <v/>
      </c>
      <c r="N346" s="319"/>
    </row>
    <row r="347" spans="1:14" ht="22.5" customHeight="1">
      <c r="A347" s="329" t="s">
        <v>1124</v>
      </c>
      <c r="B347" s="332" t="s">
        <v>1125</v>
      </c>
      <c r="C347" s="333" t="s">
        <v>1126</v>
      </c>
      <c r="D347" s="334" t="s">
        <v>27129</v>
      </c>
      <c r="E347" s="196">
        <v>8000</v>
      </c>
      <c r="F347" s="197">
        <v>0.54</v>
      </c>
      <c r="G347" s="316">
        <v>6</v>
      </c>
      <c r="H347" s="89">
        <f>Таблица620[[#This Row],[Розничная цена KRW]]*Таблица620[[#This Row],[Коэфициент стоимости]]</f>
        <v>4320</v>
      </c>
      <c r="I347" s="200" t="str">
        <f>IF($H$1="","Введите курс",Таблица620[[#This Row],[Оптовая цена KRW                   за 1шт]]/$H$1)</f>
        <v>Введите курс</v>
      </c>
      <c r="J347" s="318"/>
      <c r="K347" s="201">
        <f>Таблица620[[#This Row],[Заказ коробок ]]*Таблица620[[#This Row],[Кол-во шт в коробке]]</f>
        <v>0</v>
      </c>
      <c r="L347" s="202">
        <f>Таблица620[[#This Row],[Общее кол-во шт]]*Таблица620[[#This Row],[Оптовая цена KRW                   за 1шт]]</f>
        <v>0</v>
      </c>
      <c r="M347" s="203" t="str">
        <f>IFERROR(Таблица620[[#This Row],[Общее кол-во шт]]*Таблица620[[#This Row],[Оптовая цена USD            за 1шт]],"")</f>
        <v/>
      </c>
      <c r="N347" s="319"/>
    </row>
    <row r="348" spans="1:14" ht="22.5" customHeight="1">
      <c r="A348" s="329" t="s">
        <v>1127</v>
      </c>
      <c r="B348" s="332" t="s">
        <v>1128</v>
      </c>
      <c r="C348" s="333" t="s">
        <v>1129</v>
      </c>
      <c r="D348" s="334" t="s">
        <v>27130</v>
      </c>
      <c r="E348" s="196">
        <v>8000</v>
      </c>
      <c r="F348" s="197">
        <v>0.54</v>
      </c>
      <c r="G348" s="316">
        <v>6</v>
      </c>
      <c r="H348" s="89">
        <f>Таблица620[[#This Row],[Розничная цена KRW]]*Таблица620[[#This Row],[Коэфициент стоимости]]</f>
        <v>4320</v>
      </c>
      <c r="I348" s="200" t="str">
        <f>IF($H$1="","Введите курс",Таблица620[[#This Row],[Оптовая цена KRW                   за 1шт]]/$H$1)</f>
        <v>Введите курс</v>
      </c>
      <c r="J348" s="318"/>
      <c r="K348" s="201">
        <f>Таблица620[[#This Row],[Заказ коробок ]]*Таблица620[[#This Row],[Кол-во шт в коробке]]</f>
        <v>0</v>
      </c>
      <c r="L348" s="202">
        <f>Таблица620[[#This Row],[Общее кол-во шт]]*Таблица620[[#This Row],[Оптовая цена KRW                   за 1шт]]</f>
        <v>0</v>
      </c>
      <c r="M348" s="203" t="str">
        <f>IFERROR(Таблица620[[#This Row],[Общее кол-во шт]]*Таблица620[[#This Row],[Оптовая цена USD            за 1шт]],"")</f>
        <v/>
      </c>
      <c r="N348" s="319"/>
    </row>
    <row r="349" spans="1:14" ht="22.5" customHeight="1">
      <c r="A349" s="329" t="s">
        <v>1130</v>
      </c>
      <c r="B349" s="332" t="s">
        <v>1131</v>
      </c>
      <c r="C349" s="333" t="s">
        <v>1132</v>
      </c>
      <c r="D349" s="334" t="s">
        <v>27131</v>
      </c>
      <c r="E349" s="196">
        <v>12000</v>
      </c>
      <c r="F349" s="197">
        <v>0.54</v>
      </c>
      <c r="G349" s="316">
        <v>6</v>
      </c>
      <c r="H349" s="89">
        <f>Таблица620[[#This Row],[Розничная цена KRW]]*Таблица620[[#This Row],[Коэфициент стоимости]]</f>
        <v>6480</v>
      </c>
      <c r="I349" s="200" t="str">
        <f>IF($H$1="","Введите курс",Таблица620[[#This Row],[Оптовая цена KRW                   за 1шт]]/$H$1)</f>
        <v>Введите курс</v>
      </c>
      <c r="J349" s="318"/>
      <c r="K349" s="201">
        <f>Таблица620[[#This Row],[Заказ коробок ]]*Таблица620[[#This Row],[Кол-во шт в коробке]]</f>
        <v>0</v>
      </c>
      <c r="L349" s="202">
        <f>Таблица620[[#This Row],[Общее кол-во шт]]*Таблица620[[#This Row],[Оптовая цена KRW                   за 1шт]]</f>
        <v>0</v>
      </c>
      <c r="M349" s="203" t="str">
        <f>IFERROR(Таблица620[[#This Row],[Общее кол-во шт]]*Таблица620[[#This Row],[Оптовая цена USD            за 1шт]],"")</f>
        <v/>
      </c>
      <c r="N349" s="319"/>
    </row>
    <row r="350" spans="1:14" ht="22.5" customHeight="1">
      <c r="A350" s="329" t="s">
        <v>1133</v>
      </c>
      <c r="B350" s="332" t="s">
        <v>1134</v>
      </c>
      <c r="C350" s="333" t="s">
        <v>1135</v>
      </c>
      <c r="D350" s="334" t="s">
        <v>27132</v>
      </c>
      <c r="E350" s="196">
        <v>21900</v>
      </c>
      <c r="F350" s="197">
        <v>0.54</v>
      </c>
      <c r="G350" s="316">
        <v>6</v>
      </c>
      <c r="H350" s="89">
        <f>Таблица620[[#This Row],[Розничная цена KRW]]*Таблица620[[#This Row],[Коэфициент стоимости]]</f>
        <v>11826</v>
      </c>
      <c r="I350" s="200" t="str">
        <f>IF($H$1="","Введите курс",Таблица620[[#This Row],[Оптовая цена KRW                   за 1шт]]/$H$1)</f>
        <v>Введите курс</v>
      </c>
      <c r="J350" s="318"/>
      <c r="K350" s="201">
        <f>Таблица620[[#This Row],[Заказ коробок ]]*Таблица620[[#This Row],[Кол-во шт в коробке]]</f>
        <v>0</v>
      </c>
      <c r="L350" s="202">
        <f>Таблица620[[#This Row],[Общее кол-во шт]]*Таблица620[[#This Row],[Оптовая цена KRW                   за 1шт]]</f>
        <v>0</v>
      </c>
      <c r="M350" s="203" t="str">
        <f>IFERROR(Таблица620[[#This Row],[Общее кол-во шт]]*Таблица620[[#This Row],[Оптовая цена USD            за 1шт]],"")</f>
        <v/>
      </c>
      <c r="N350" s="319"/>
    </row>
    <row r="351" spans="1:14" ht="22.5" customHeight="1">
      <c r="A351" s="329" t="s">
        <v>1136</v>
      </c>
      <c r="B351" s="332" t="s">
        <v>1137</v>
      </c>
      <c r="C351" s="333" t="s">
        <v>1138</v>
      </c>
      <c r="D351" s="334" t="s">
        <v>27133</v>
      </c>
      <c r="E351" s="196">
        <v>21900</v>
      </c>
      <c r="F351" s="197">
        <v>0.54</v>
      </c>
      <c r="G351" s="316">
        <v>6</v>
      </c>
      <c r="H351" s="89">
        <f>Таблица620[[#This Row],[Розничная цена KRW]]*Таблица620[[#This Row],[Коэфициент стоимости]]</f>
        <v>11826</v>
      </c>
      <c r="I351" s="200" t="str">
        <f>IF($H$1="","Введите курс",Таблица620[[#This Row],[Оптовая цена KRW                   за 1шт]]/$H$1)</f>
        <v>Введите курс</v>
      </c>
      <c r="J351" s="318"/>
      <c r="K351" s="201">
        <f>Таблица620[[#This Row],[Заказ коробок ]]*Таблица620[[#This Row],[Кол-во шт в коробке]]</f>
        <v>0</v>
      </c>
      <c r="L351" s="202">
        <f>Таблица620[[#This Row],[Общее кол-во шт]]*Таблица620[[#This Row],[Оптовая цена KRW                   за 1шт]]</f>
        <v>0</v>
      </c>
      <c r="M351" s="203" t="str">
        <f>IFERROR(Таблица620[[#This Row],[Общее кол-во шт]]*Таблица620[[#This Row],[Оптовая цена USD            за 1шт]],"")</f>
        <v/>
      </c>
      <c r="N351" s="319"/>
    </row>
    <row r="352" spans="1:14" ht="22.5" customHeight="1">
      <c r="A352" s="329" t="s">
        <v>1139</v>
      </c>
      <c r="B352" s="332" t="s">
        <v>1144</v>
      </c>
      <c r="C352" s="333" t="s">
        <v>1145</v>
      </c>
      <c r="D352" s="334" t="s">
        <v>27134</v>
      </c>
      <c r="E352" s="196">
        <v>7800</v>
      </c>
      <c r="F352" s="197">
        <v>0.54</v>
      </c>
      <c r="G352" s="316">
        <v>6</v>
      </c>
      <c r="H352" s="89">
        <f>Таблица620[[#This Row],[Розничная цена KRW]]*Таблица620[[#This Row],[Коэфициент стоимости]]</f>
        <v>4212</v>
      </c>
      <c r="I352" s="200" t="str">
        <f>IF($H$1="","Введите курс",Таблица620[[#This Row],[Оптовая цена KRW                   за 1шт]]/$H$1)</f>
        <v>Введите курс</v>
      </c>
      <c r="J352" s="318"/>
      <c r="K352" s="201">
        <f>Таблица620[[#This Row],[Заказ коробок ]]*Таблица620[[#This Row],[Кол-во шт в коробке]]</f>
        <v>0</v>
      </c>
      <c r="L352" s="202">
        <f>Таблица620[[#This Row],[Общее кол-во шт]]*Таблица620[[#This Row],[Оптовая цена KRW                   за 1шт]]</f>
        <v>0</v>
      </c>
      <c r="M352" s="203" t="str">
        <f>IFERROR(Таблица620[[#This Row],[Общее кол-во шт]]*Таблица620[[#This Row],[Оптовая цена USD            за 1шт]],"")</f>
        <v/>
      </c>
      <c r="N352" s="319"/>
    </row>
    <row r="353" spans="1:14" ht="22.5" customHeight="1">
      <c r="A353" s="329" t="s">
        <v>1141</v>
      </c>
      <c r="B353" s="332" t="s">
        <v>1147</v>
      </c>
      <c r="C353" s="333" t="s">
        <v>1148</v>
      </c>
      <c r="D353" s="334" t="s">
        <v>1149</v>
      </c>
      <c r="E353" s="196">
        <v>9000</v>
      </c>
      <c r="F353" s="197">
        <v>0.54</v>
      </c>
      <c r="G353" s="316">
        <v>6</v>
      </c>
      <c r="H353" s="89">
        <f>Таблица620[[#This Row],[Розничная цена KRW]]*Таблица620[[#This Row],[Коэфициент стоимости]]</f>
        <v>4860</v>
      </c>
      <c r="I353" s="200" t="str">
        <f>IF($H$1="","Введите курс",Таблица620[[#This Row],[Оптовая цена KRW                   за 1шт]]/$H$1)</f>
        <v>Введите курс</v>
      </c>
      <c r="J353" s="318"/>
      <c r="K353" s="201">
        <f>Таблица620[[#This Row],[Заказ коробок ]]*Таблица620[[#This Row],[Кол-во шт в коробке]]</f>
        <v>0</v>
      </c>
      <c r="L353" s="202">
        <f>Таблица620[[#This Row],[Общее кол-во шт]]*Таблица620[[#This Row],[Оптовая цена KRW                   за 1шт]]</f>
        <v>0</v>
      </c>
      <c r="M353" s="203" t="str">
        <f>IFERROR(Таблица620[[#This Row],[Общее кол-во шт]]*Таблица620[[#This Row],[Оптовая цена USD            за 1шт]],"")</f>
        <v/>
      </c>
      <c r="N353" s="319"/>
    </row>
    <row r="354" spans="1:14" ht="22.5" customHeight="1">
      <c r="A354" s="329" t="s">
        <v>1143</v>
      </c>
      <c r="B354" s="332" t="s">
        <v>1151</v>
      </c>
      <c r="C354" s="333" t="s">
        <v>1152</v>
      </c>
      <c r="D354" s="334" t="s">
        <v>1153</v>
      </c>
      <c r="E354" s="196">
        <v>9000</v>
      </c>
      <c r="F354" s="197">
        <v>0.54</v>
      </c>
      <c r="G354" s="316">
        <v>6</v>
      </c>
      <c r="H354" s="89">
        <f>Таблица620[[#This Row],[Розничная цена KRW]]*Таблица620[[#This Row],[Коэфициент стоимости]]</f>
        <v>4860</v>
      </c>
      <c r="I354" s="200" t="str">
        <f>IF($H$1="","Введите курс",Таблица620[[#This Row],[Оптовая цена KRW                   за 1шт]]/$H$1)</f>
        <v>Введите курс</v>
      </c>
      <c r="J354" s="318"/>
      <c r="K354" s="201">
        <f>Таблица620[[#This Row],[Заказ коробок ]]*Таблица620[[#This Row],[Кол-во шт в коробке]]</f>
        <v>0</v>
      </c>
      <c r="L354" s="202">
        <f>Таблица620[[#This Row],[Общее кол-во шт]]*Таблица620[[#This Row],[Оптовая цена KRW                   за 1шт]]</f>
        <v>0</v>
      </c>
      <c r="M354" s="203" t="str">
        <f>IFERROR(Таблица620[[#This Row],[Общее кол-во шт]]*Таблица620[[#This Row],[Оптовая цена USD            за 1шт]],"")</f>
        <v/>
      </c>
      <c r="N354" s="319"/>
    </row>
    <row r="355" spans="1:14" ht="22.5" customHeight="1">
      <c r="A355" s="329" t="s">
        <v>1146</v>
      </c>
      <c r="B355" s="332" t="s">
        <v>1155</v>
      </c>
      <c r="C355" s="333" t="s">
        <v>1156</v>
      </c>
      <c r="D355" s="334" t="s">
        <v>27135</v>
      </c>
      <c r="E355" s="196">
        <v>9000</v>
      </c>
      <c r="F355" s="197">
        <v>0.54</v>
      </c>
      <c r="G355" s="316">
        <v>6</v>
      </c>
      <c r="H355" s="89">
        <f>Таблица620[[#This Row],[Розничная цена KRW]]*Таблица620[[#This Row],[Коэфициент стоимости]]</f>
        <v>4860</v>
      </c>
      <c r="I355" s="200" t="str">
        <f>IF($H$1="","Введите курс",Таблица620[[#This Row],[Оптовая цена KRW                   за 1шт]]/$H$1)</f>
        <v>Введите курс</v>
      </c>
      <c r="J355" s="318"/>
      <c r="K355" s="201">
        <f>Таблица620[[#This Row],[Заказ коробок ]]*Таблица620[[#This Row],[Кол-во шт в коробке]]</f>
        <v>0</v>
      </c>
      <c r="L355" s="202">
        <f>Таблица620[[#This Row],[Общее кол-во шт]]*Таблица620[[#This Row],[Оптовая цена KRW                   за 1шт]]</f>
        <v>0</v>
      </c>
      <c r="M355" s="203" t="str">
        <f>IFERROR(Таблица620[[#This Row],[Общее кол-во шт]]*Таблица620[[#This Row],[Оптовая цена USD            за 1шт]],"")</f>
        <v/>
      </c>
      <c r="N355" s="319"/>
    </row>
    <row r="356" spans="1:14" ht="22.5" customHeight="1">
      <c r="A356" s="329" t="s">
        <v>1150</v>
      </c>
      <c r="B356" s="332" t="s">
        <v>1158</v>
      </c>
      <c r="C356" s="333" t="s">
        <v>1159</v>
      </c>
      <c r="D356" s="334" t="s">
        <v>27136</v>
      </c>
      <c r="E356" s="196">
        <v>9000</v>
      </c>
      <c r="F356" s="197">
        <v>0.54</v>
      </c>
      <c r="G356" s="316">
        <v>6</v>
      </c>
      <c r="H356" s="89">
        <f>Таблица620[[#This Row],[Розничная цена KRW]]*Таблица620[[#This Row],[Коэфициент стоимости]]</f>
        <v>4860</v>
      </c>
      <c r="I356" s="200" t="str">
        <f>IF($H$1="","Введите курс",Таблица620[[#This Row],[Оптовая цена KRW                   за 1шт]]/$H$1)</f>
        <v>Введите курс</v>
      </c>
      <c r="J356" s="318"/>
      <c r="K356" s="201">
        <f>Таблица620[[#This Row],[Заказ коробок ]]*Таблица620[[#This Row],[Кол-во шт в коробке]]</f>
        <v>0</v>
      </c>
      <c r="L356" s="202">
        <f>Таблица620[[#This Row],[Общее кол-во шт]]*Таблица620[[#This Row],[Оптовая цена KRW                   за 1шт]]</f>
        <v>0</v>
      </c>
      <c r="M356" s="203" t="str">
        <f>IFERROR(Таблица620[[#This Row],[Общее кол-во шт]]*Таблица620[[#This Row],[Оптовая цена USD            за 1шт]],"")</f>
        <v/>
      </c>
      <c r="N356" s="319"/>
    </row>
    <row r="357" spans="1:14" ht="22.5" customHeight="1">
      <c r="A357" s="329" t="s">
        <v>1154</v>
      </c>
      <c r="B357" s="332" t="s">
        <v>1161</v>
      </c>
      <c r="C357" s="333" t="s">
        <v>1162</v>
      </c>
      <c r="D357" s="334" t="s">
        <v>27137</v>
      </c>
      <c r="E357" s="196">
        <v>9000</v>
      </c>
      <c r="F357" s="197">
        <v>0.54</v>
      </c>
      <c r="G357" s="316">
        <v>6</v>
      </c>
      <c r="H357" s="89">
        <f>Таблица620[[#This Row],[Розничная цена KRW]]*Таблица620[[#This Row],[Коэфициент стоимости]]</f>
        <v>4860</v>
      </c>
      <c r="I357" s="200" t="str">
        <f>IF($H$1="","Введите курс",Таблица620[[#This Row],[Оптовая цена KRW                   за 1шт]]/$H$1)</f>
        <v>Введите курс</v>
      </c>
      <c r="J357" s="318"/>
      <c r="K357" s="201">
        <f>Таблица620[[#This Row],[Заказ коробок ]]*Таблица620[[#This Row],[Кол-во шт в коробке]]</f>
        <v>0</v>
      </c>
      <c r="L357" s="202">
        <f>Таблица620[[#This Row],[Общее кол-во шт]]*Таблица620[[#This Row],[Оптовая цена KRW                   за 1шт]]</f>
        <v>0</v>
      </c>
      <c r="M357" s="203" t="str">
        <f>IFERROR(Таблица620[[#This Row],[Общее кол-во шт]]*Таблица620[[#This Row],[Оптовая цена USD            за 1шт]],"")</f>
        <v/>
      </c>
      <c r="N357" s="319"/>
    </row>
    <row r="358" spans="1:14" ht="22.5" customHeight="1">
      <c r="A358" s="329" t="s">
        <v>1157</v>
      </c>
      <c r="B358" s="332" t="s">
        <v>1164</v>
      </c>
      <c r="C358" s="333" t="s">
        <v>1165</v>
      </c>
      <c r="D358" s="334" t="s">
        <v>27138</v>
      </c>
      <c r="E358" s="196">
        <v>9000</v>
      </c>
      <c r="F358" s="197">
        <v>0.54</v>
      </c>
      <c r="G358" s="316">
        <v>6</v>
      </c>
      <c r="H358" s="89">
        <f>Таблица620[[#This Row],[Розничная цена KRW]]*Таблица620[[#This Row],[Коэфициент стоимости]]</f>
        <v>4860</v>
      </c>
      <c r="I358" s="200" t="str">
        <f>IF($H$1="","Введите курс",Таблица620[[#This Row],[Оптовая цена KRW                   за 1шт]]/$H$1)</f>
        <v>Введите курс</v>
      </c>
      <c r="J358" s="318"/>
      <c r="K358" s="201">
        <f>Таблица620[[#This Row],[Заказ коробок ]]*Таблица620[[#This Row],[Кол-во шт в коробке]]</f>
        <v>0</v>
      </c>
      <c r="L358" s="202">
        <f>Таблица620[[#This Row],[Общее кол-во шт]]*Таблица620[[#This Row],[Оптовая цена KRW                   за 1шт]]</f>
        <v>0</v>
      </c>
      <c r="M358" s="203" t="str">
        <f>IFERROR(Таблица620[[#This Row],[Общее кол-во шт]]*Таблица620[[#This Row],[Оптовая цена USD            за 1шт]],"")</f>
        <v/>
      </c>
      <c r="N358" s="319"/>
    </row>
    <row r="359" spans="1:14" ht="22.5" customHeight="1">
      <c r="A359" s="329" t="s">
        <v>1160</v>
      </c>
      <c r="B359" s="332" t="s">
        <v>1167</v>
      </c>
      <c r="C359" s="333" t="s">
        <v>1168</v>
      </c>
      <c r="D359" s="334" t="s">
        <v>27139</v>
      </c>
      <c r="E359" s="196">
        <v>9000</v>
      </c>
      <c r="F359" s="197">
        <v>0.54</v>
      </c>
      <c r="G359" s="316">
        <v>6</v>
      </c>
      <c r="H359" s="89">
        <f>Таблица620[[#This Row],[Розничная цена KRW]]*Таблица620[[#This Row],[Коэфициент стоимости]]</f>
        <v>4860</v>
      </c>
      <c r="I359" s="200" t="str">
        <f>IF($H$1="","Введите курс",Таблица620[[#This Row],[Оптовая цена KRW                   за 1шт]]/$H$1)</f>
        <v>Введите курс</v>
      </c>
      <c r="J359" s="318"/>
      <c r="K359" s="201">
        <f>Таблица620[[#This Row],[Заказ коробок ]]*Таблица620[[#This Row],[Кол-во шт в коробке]]</f>
        <v>0</v>
      </c>
      <c r="L359" s="202">
        <f>Таблица620[[#This Row],[Общее кол-во шт]]*Таблица620[[#This Row],[Оптовая цена KRW                   за 1шт]]</f>
        <v>0</v>
      </c>
      <c r="M359" s="203" t="str">
        <f>IFERROR(Таблица620[[#This Row],[Общее кол-во шт]]*Таблица620[[#This Row],[Оптовая цена USD            за 1шт]],"")</f>
        <v/>
      </c>
      <c r="N359" s="319"/>
    </row>
    <row r="360" spans="1:14" ht="22.5" customHeight="1">
      <c r="A360" s="329" t="s">
        <v>1163</v>
      </c>
      <c r="B360" s="332" t="s">
        <v>1170</v>
      </c>
      <c r="C360" s="333" t="s">
        <v>1171</v>
      </c>
      <c r="D360" s="334" t="s">
        <v>27140</v>
      </c>
      <c r="E360" s="196">
        <v>9000</v>
      </c>
      <c r="F360" s="197">
        <v>0.54</v>
      </c>
      <c r="G360" s="316">
        <v>6</v>
      </c>
      <c r="H360" s="89">
        <f>Таблица620[[#This Row],[Розничная цена KRW]]*Таблица620[[#This Row],[Коэфициент стоимости]]</f>
        <v>4860</v>
      </c>
      <c r="I360" s="200" t="str">
        <f>IF($H$1="","Введите курс",Таблица620[[#This Row],[Оптовая цена KRW                   за 1шт]]/$H$1)</f>
        <v>Введите курс</v>
      </c>
      <c r="J360" s="318"/>
      <c r="K360" s="201">
        <f>Таблица620[[#This Row],[Заказ коробок ]]*Таблица620[[#This Row],[Кол-во шт в коробке]]</f>
        <v>0</v>
      </c>
      <c r="L360" s="202">
        <f>Таблица620[[#This Row],[Общее кол-во шт]]*Таблица620[[#This Row],[Оптовая цена KRW                   за 1шт]]</f>
        <v>0</v>
      </c>
      <c r="M360" s="203" t="str">
        <f>IFERROR(Таблица620[[#This Row],[Общее кол-во шт]]*Таблица620[[#This Row],[Оптовая цена USD            за 1шт]],"")</f>
        <v/>
      </c>
      <c r="N360" s="319"/>
    </row>
    <row r="361" spans="1:14" ht="22.5" customHeight="1">
      <c r="A361" s="329" t="s">
        <v>1166</v>
      </c>
      <c r="B361" s="332" t="s">
        <v>1173</v>
      </c>
      <c r="C361" s="333" t="s">
        <v>1174</v>
      </c>
      <c r="D361" s="334" t="s">
        <v>27141</v>
      </c>
      <c r="E361" s="196">
        <v>9000</v>
      </c>
      <c r="F361" s="197">
        <v>0.54</v>
      </c>
      <c r="G361" s="316">
        <v>6</v>
      </c>
      <c r="H361" s="89">
        <f>Таблица620[[#This Row],[Розничная цена KRW]]*Таблица620[[#This Row],[Коэфициент стоимости]]</f>
        <v>4860</v>
      </c>
      <c r="I361" s="200" t="str">
        <f>IF($H$1="","Введите курс",Таблица620[[#This Row],[Оптовая цена KRW                   за 1шт]]/$H$1)</f>
        <v>Введите курс</v>
      </c>
      <c r="J361" s="318"/>
      <c r="K361" s="201">
        <f>Таблица620[[#This Row],[Заказ коробок ]]*Таблица620[[#This Row],[Кол-во шт в коробке]]</f>
        <v>0</v>
      </c>
      <c r="L361" s="202">
        <f>Таблица620[[#This Row],[Общее кол-во шт]]*Таблица620[[#This Row],[Оптовая цена KRW                   за 1шт]]</f>
        <v>0</v>
      </c>
      <c r="M361" s="203" t="str">
        <f>IFERROR(Таблица620[[#This Row],[Общее кол-во шт]]*Таблица620[[#This Row],[Оптовая цена USD            за 1шт]],"")</f>
        <v/>
      </c>
      <c r="N361" s="319"/>
    </row>
    <row r="362" spans="1:14" ht="22.5" customHeight="1">
      <c r="A362" s="329" t="s">
        <v>1169</v>
      </c>
      <c r="B362" s="332" t="s">
        <v>1176</v>
      </c>
      <c r="C362" s="333" t="s">
        <v>1177</v>
      </c>
      <c r="D362" s="334" t="s">
        <v>27142</v>
      </c>
      <c r="E362" s="196">
        <v>9000</v>
      </c>
      <c r="F362" s="197">
        <v>0.54</v>
      </c>
      <c r="G362" s="316">
        <v>6</v>
      </c>
      <c r="H362" s="89">
        <f>Таблица620[[#This Row],[Розничная цена KRW]]*Таблица620[[#This Row],[Коэфициент стоимости]]</f>
        <v>4860</v>
      </c>
      <c r="I362" s="200" t="str">
        <f>IF($H$1="","Введите курс",Таблица620[[#This Row],[Оптовая цена KRW                   за 1шт]]/$H$1)</f>
        <v>Введите курс</v>
      </c>
      <c r="J362" s="318"/>
      <c r="K362" s="201">
        <f>Таблица620[[#This Row],[Заказ коробок ]]*Таблица620[[#This Row],[Кол-во шт в коробке]]</f>
        <v>0</v>
      </c>
      <c r="L362" s="202">
        <f>Таблица620[[#This Row],[Общее кол-во шт]]*Таблица620[[#This Row],[Оптовая цена KRW                   за 1шт]]</f>
        <v>0</v>
      </c>
      <c r="M362" s="203" t="str">
        <f>IFERROR(Таблица620[[#This Row],[Общее кол-во шт]]*Таблица620[[#This Row],[Оптовая цена USD            за 1шт]],"")</f>
        <v/>
      </c>
      <c r="N362" s="319"/>
    </row>
    <row r="363" spans="1:14" ht="22.5" customHeight="1">
      <c r="A363" s="329" t="s">
        <v>1172</v>
      </c>
      <c r="B363" s="332" t="s">
        <v>1179</v>
      </c>
      <c r="C363" s="333" t="s">
        <v>1180</v>
      </c>
      <c r="D363" s="334" t="s">
        <v>27143</v>
      </c>
      <c r="E363" s="196">
        <v>9000</v>
      </c>
      <c r="F363" s="197">
        <v>0.54</v>
      </c>
      <c r="G363" s="316">
        <v>6</v>
      </c>
      <c r="H363" s="89">
        <f>Таблица620[[#This Row],[Розничная цена KRW]]*Таблица620[[#This Row],[Коэфициент стоимости]]</f>
        <v>4860</v>
      </c>
      <c r="I363" s="200" t="str">
        <f>IF($H$1="","Введите курс",Таблица620[[#This Row],[Оптовая цена KRW                   за 1шт]]/$H$1)</f>
        <v>Введите курс</v>
      </c>
      <c r="J363" s="318"/>
      <c r="K363" s="201">
        <f>Таблица620[[#This Row],[Заказ коробок ]]*Таблица620[[#This Row],[Кол-во шт в коробке]]</f>
        <v>0</v>
      </c>
      <c r="L363" s="202">
        <f>Таблица620[[#This Row],[Общее кол-во шт]]*Таблица620[[#This Row],[Оптовая цена KRW                   за 1шт]]</f>
        <v>0</v>
      </c>
      <c r="M363" s="203" t="str">
        <f>IFERROR(Таблица620[[#This Row],[Общее кол-во шт]]*Таблица620[[#This Row],[Оптовая цена USD            за 1шт]],"")</f>
        <v/>
      </c>
      <c r="N363" s="319"/>
    </row>
    <row r="364" spans="1:14" ht="22.5" customHeight="1">
      <c r="A364" s="329" t="s">
        <v>1175</v>
      </c>
      <c r="B364" s="332" t="s">
        <v>1182</v>
      </c>
      <c r="C364" s="333" t="s">
        <v>1183</v>
      </c>
      <c r="D364" s="334" t="s">
        <v>27144</v>
      </c>
      <c r="E364" s="196">
        <v>9000</v>
      </c>
      <c r="F364" s="197">
        <v>0.54</v>
      </c>
      <c r="G364" s="316">
        <v>6</v>
      </c>
      <c r="H364" s="89">
        <f>Таблица620[[#This Row],[Розничная цена KRW]]*Таблица620[[#This Row],[Коэфициент стоимости]]</f>
        <v>4860</v>
      </c>
      <c r="I364" s="200" t="str">
        <f>IF($H$1="","Введите курс",Таблица620[[#This Row],[Оптовая цена KRW                   за 1шт]]/$H$1)</f>
        <v>Введите курс</v>
      </c>
      <c r="J364" s="318"/>
      <c r="K364" s="201">
        <f>Таблица620[[#This Row],[Заказ коробок ]]*Таблица620[[#This Row],[Кол-во шт в коробке]]</f>
        <v>0</v>
      </c>
      <c r="L364" s="202">
        <f>Таблица620[[#This Row],[Общее кол-во шт]]*Таблица620[[#This Row],[Оптовая цена KRW                   за 1шт]]</f>
        <v>0</v>
      </c>
      <c r="M364" s="203" t="str">
        <f>IFERROR(Таблица620[[#This Row],[Общее кол-во шт]]*Таблица620[[#This Row],[Оптовая цена USD            за 1шт]],"")</f>
        <v/>
      </c>
      <c r="N364" s="319"/>
    </row>
    <row r="365" spans="1:14" ht="22.5" customHeight="1">
      <c r="A365" s="329" t="s">
        <v>1178</v>
      </c>
      <c r="B365" s="332" t="s">
        <v>1185</v>
      </c>
      <c r="C365" s="333" t="s">
        <v>1186</v>
      </c>
      <c r="D365" s="334" t="s">
        <v>27145</v>
      </c>
      <c r="E365" s="196">
        <v>9000</v>
      </c>
      <c r="F365" s="197">
        <v>0.54</v>
      </c>
      <c r="G365" s="316">
        <v>6</v>
      </c>
      <c r="H365" s="89">
        <f>Таблица620[[#This Row],[Розничная цена KRW]]*Таблица620[[#This Row],[Коэфициент стоимости]]</f>
        <v>4860</v>
      </c>
      <c r="I365" s="200" t="str">
        <f>IF($H$1="","Введите курс",Таблица620[[#This Row],[Оптовая цена KRW                   за 1шт]]/$H$1)</f>
        <v>Введите курс</v>
      </c>
      <c r="J365" s="318"/>
      <c r="K365" s="201">
        <f>Таблица620[[#This Row],[Заказ коробок ]]*Таблица620[[#This Row],[Кол-во шт в коробке]]</f>
        <v>0</v>
      </c>
      <c r="L365" s="202">
        <f>Таблица620[[#This Row],[Общее кол-во шт]]*Таблица620[[#This Row],[Оптовая цена KRW                   за 1шт]]</f>
        <v>0</v>
      </c>
      <c r="M365" s="203" t="str">
        <f>IFERROR(Таблица620[[#This Row],[Общее кол-во шт]]*Таблица620[[#This Row],[Оптовая цена USD            за 1шт]],"")</f>
        <v/>
      </c>
      <c r="N365" s="319"/>
    </row>
    <row r="366" spans="1:14" ht="22.5" customHeight="1">
      <c r="A366" s="329" t="s">
        <v>1181</v>
      </c>
      <c r="B366" s="332" t="s">
        <v>1188</v>
      </c>
      <c r="C366" s="333" t="s">
        <v>1189</v>
      </c>
      <c r="D366" s="334" t="s">
        <v>27146</v>
      </c>
      <c r="E366" s="196">
        <v>9000</v>
      </c>
      <c r="F366" s="197">
        <v>0.54</v>
      </c>
      <c r="G366" s="316">
        <v>6</v>
      </c>
      <c r="H366" s="89">
        <f>Таблица620[[#This Row],[Розничная цена KRW]]*Таблица620[[#This Row],[Коэфициент стоимости]]</f>
        <v>4860</v>
      </c>
      <c r="I366" s="200" t="str">
        <f>IF($H$1="","Введите курс",Таблица620[[#This Row],[Оптовая цена KRW                   за 1шт]]/$H$1)</f>
        <v>Введите курс</v>
      </c>
      <c r="J366" s="318"/>
      <c r="K366" s="201">
        <f>Таблица620[[#This Row],[Заказ коробок ]]*Таблица620[[#This Row],[Кол-во шт в коробке]]</f>
        <v>0</v>
      </c>
      <c r="L366" s="202">
        <f>Таблица620[[#This Row],[Общее кол-во шт]]*Таблица620[[#This Row],[Оптовая цена KRW                   за 1шт]]</f>
        <v>0</v>
      </c>
      <c r="M366" s="203" t="str">
        <f>IFERROR(Таблица620[[#This Row],[Общее кол-во шт]]*Таблица620[[#This Row],[Оптовая цена USD            за 1шт]],"")</f>
        <v/>
      </c>
      <c r="N366" s="319"/>
    </row>
    <row r="367" spans="1:14" ht="22.5" customHeight="1">
      <c r="A367" s="329" t="s">
        <v>1184</v>
      </c>
      <c r="B367" s="332" t="s">
        <v>1191</v>
      </c>
      <c r="C367" s="333" t="s">
        <v>1192</v>
      </c>
      <c r="D367" s="334" t="s">
        <v>27147</v>
      </c>
      <c r="E367" s="196">
        <v>9000</v>
      </c>
      <c r="F367" s="197">
        <v>0.54</v>
      </c>
      <c r="G367" s="316">
        <v>6</v>
      </c>
      <c r="H367" s="89">
        <f>Таблица620[[#This Row],[Розничная цена KRW]]*Таблица620[[#This Row],[Коэфициент стоимости]]</f>
        <v>4860</v>
      </c>
      <c r="I367" s="200" t="str">
        <f>IF($H$1="","Введите курс",Таблица620[[#This Row],[Оптовая цена KRW                   за 1шт]]/$H$1)</f>
        <v>Введите курс</v>
      </c>
      <c r="J367" s="318"/>
      <c r="K367" s="201">
        <f>Таблица620[[#This Row],[Заказ коробок ]]*Таблица620[[#This Row],[Кол-во шт в коробке]]</f>
        <v>0</v>
      </c>
      <c r="L367" s="202">
        <f>Таблица620[[#This Row],[Общее кол-во шт]]*Таблица620[[#This Row],[Оптовая цена KRW                   за 1шт]]</f>
        <v>0</v>
      </c>
      <c r="M367" s="203" t="str">
        <f>IFERROR(Таблица620[[#This Row],[Общее кол-во шт]]*Таблица620[[#This Row],[Оптовая цена USD            за 1шт]],"")</f>
        <v/>
      </c>
      <c r="N367" s="319"/>
    </row>
    <row r="368" spans="1:14" ht="22.5" customHeight="1">
      <c r="A368" s="329" t="s">
        <v>1187</v>
      </c>
      <c r="B368" s="332" t="s">
        <v>1194</v>
      </c>
      <c r="C368" s="333" t="s">
        <v>1195</v>
      </c>
      <c r="D368" s="334" t="s">
        <v>27148</v>
      </c>
      <c r="E368" s="196">
        <v>9000</v>
      </c>
      <c r="F368" s="197">
        <v>0.54</v>
      </c>
      <c r="G368" s="316">
        <v>6</v>
      </c>
      <c r="H368" s="89">
        <f>Таблица620[[#This Row],[Розничная цена KRW]]*Таблица620[[#This Row],[Коэфициент стоимости]]</f>
        <v>4860</v>
      </c>
      <c r="I368" s="200" t="str">
        <f>IF($H$1="","Введите курс",Таблица620[[#This Row],[Оптовая цена KRW                   за 1шт]]/$H$1)</f>
        <v>Введите курс</v>
      </c>
      <c r="J368" s="318"/>
      <c r="K368" s="201">
        <f>Таблица620[[#This Row],[Заказ коробок ]]*Таблица620[[#This Row],[Кол-во шт в коробке]]</f>
        <v>0</v>
      </c>
      <c r="L368" s="202">
        <f>Таблица620[[#This Row],[Общее кол-во шт]]*Таблица620[[#This Row],[Оптовая цена KRW                   за 1шт]]</f>
        <v>0</v>
      </c>
      <c r="M368" s="203" t="str">
        <f>IFERROR(Таблица620[[#This Row],[Общее кол-во шт]]*Таблица620[[#This Row],[Оптовая цена USD            за 1шт]],"")</f>
        <v/>
      </c>
      <c r="N368" s="319"/>
    </row>
    <row r="369" spans="1:14" ht="22.5" customHeight="1">
      <c r="A369" s="329" t="s">
        <v>1190</v>
      </c>
      <c r="B369" s="332" t="s">
        <v>1197</v>
      </c>
      <c r="C369" s="333" t="s">
        <v>1198</v>
      </c>
      <c r="D369" s="334" t="s">
        <v>27149</v>
      </c>
      <c r="E369" s="196">
        <v>9000</v>
      </c>
      <c r="F369" s="197">
        <v>0.54</v>
      </c>
      <c r="G369" s="316">
        <v>6</v>
      </c>
      <c r="H369" s="89">
        <f>Таблица620[[#This Row],[Розничная цена KRW]]*Таблица620[[#This Row],[Коэфициент стоимости]]</f>
        <v>4860</v>
      </c>
      <c r="I369" s="200" t="str">
        <f>IF($H$1="","Введите курс",Таблица620[[#This Row],[Оптовая цена KRW                   за 1шт]]/$H$1)</f>
        <v>Введите курс</v>
      </c>
      <c r="J369" s="318"/>
      <c r="K369" s="201">
        <f>Таблица620[[#This Row],[Заказ коробок ]]*Таблица620[[#This Row],[Кол-во шт в коробке]]</f>
        <v>0</v>
      </c>
      <c r="L369" s="202">
        <f>Таблица620[[#This Row],[Общее кол-во шт]]*Таблица620[[#This Row],[Оптовая цена KRW                   за 1шт]]</f>
        <v>0</v>
      </c>
      <c r="M369" s="203" t="str">
        <f>IFERROR(Таблица620[[#This Row],[Общее кол-во шт]]*Таблица620[[#This Row],[Оптовая цена USD            за 1шт]],"")</f>
        <v/>
      </c>
      <c r="N369" s="319"/>
    </row>
    <row r="370" spans="1:14" ht="22.5" customHeight="1">
      <c r="A370" s="329" t="s">
        <v>1193</v>
      </c>
      <c r="B370" s="332" t="s">
        <v>1200</v>
      </c>
      <c r="C370" s="333" t="s">
        <v>1201</v>
      </c>
      <c r="D370" s="334" t="s">
        <v>27150</v>
      </c>
      <c r="E370" s="196">
        <v>9000</v>
      </c>
      <c r="F370" s="197">
        <v>0.54</v>
      </c>
      <c r="G370" s="316">
        <v>6</v>
      </c>
      <c r="H370" s="89">
        <f>Таблица620[[#This Row],[Розничная цена KRW]]*Таблица620[[#This Row],[Коэфициент стоимости]]</f>
        <v>4860</v>
      </c>
      <c r="I370" s="200" t="str">
        <f>IF($H$1="","Введите курс",Таблица620[[#This Row],[Оптовая цена KRW                   за 1шт]]/$H$1)</f>
        <v>Введите курс</v>
      </c>
      <c r="J370" s="318"/>
      <c r="K370" s="201">
        <f>Таблица620[[#This Row],[Заказ коробок ]]*Таблица620[[#This Row],[Кол-во шт в коробке]]</f>
        <v>0</v>
      </c>
      <c r="L370" s="202">
        <f>Таблица620[[#This Row],[Общее кол-во шт]]*Таблица620[[#This Row],[Оптовая цена KRW                   за 1шт]]</f>
        <v>0</v>
      </c>
      <c r="M370" s="203" t="str">
        <f>IFERROR(Таблица620[[#This Row],[Общее кол-во шт]]*Таблица620[[#This Row],[Оптовая цена USD            за 1шт]],"")</f>
        <v/>
      </c>
      <c r="N370" s="319"/>
    </row>
    <row r="371" spans="1:14" ht="22.5" customHeight="1">
      <c r="A371" s="329" t="s">
        <v>1196</v>
      </c>
      <c r="B371" s="332" t="s">
        <v>1203</v>
      </c>
      <c r="C371" s="333" t="s">
        <v>1204</v>
      </c>
      <c r="D371" s="334" t="s">
        <v>27151</v>
      </c>
      <c r="E371" s="196">
        <v>9000</v>
      </c>
      <c r="F371" s="197">
        <v>0.54</v>
      </c>
      <c r="G371" s="316">
        <v>6</v>
      </c>
      <c r="H371" s="89">
        <f>Таблица620[[#This Row],[Розничная цена KRW]]*Таблица620[[#This Row],[Коэфициент стоимости]]</f>
        <v>4860</v>
      </c>
      <c r="I371" s="200" t="str">
        <f>IF($H$1="","Введите курс",Таблица620[[#This Row],[Оптовая цена KRW                   за 1шт]]/$H$1)</f>
        <v>Введите курс</v>
      </c>
      <c r="J371" s="318"/>
      <c r="K371" s="201">
        <f>Таблица620[[#This Row],[Заказ коробок ]]*Таблица620[[#This Row],[Кол-во шт в коробке]]</f>
        <v>0</v>
      </c>
      <c r="L371" s="202">
        <f>Таблица620[[#This Row],[Общее кол-во шт]]*Таблица620[[#This Row],[Оптовая цена KRW                   за 1шт]]</f>
        <v>0</v>
      </c>
      <c r="M371" s="203" t="str">
        <f>IFERROR(Таблица620[[#This Row],[Общее кол-во шт]]*Таблица620[[#This Row],[Оптовая цена USD            за 1шт]],"")</f>
        <v/>
      </c>
      <c r="N371" s="319"/>
    </row>
    <row r="372" spans="1:14" ht="22.5" customHeight="1">
      <c r="A372" s="329" t="s">
        <v>1199</v>
      </c>
      <c r="B372" s="332" t="s">
        <v>1206</v>
      </c>
      <c r="C372" s="333" t="s">
        <v>1207</v>
      </c>
      <c r="D372" s="334" t="s">
        <v>27152</v>
      </c>
      <c r="E372" s="196">
        <v>9000</v>
      </c>
      <c r="F372" s="197">
        <v>0.54</v>
      </c>
      <c r="G372" s="316">
        <v>6</v>
      </c>
      <c r="H372" s="89">
        <f>Таблица620[[#This Row],[Розничная цена KRW]]*Таблица620[[#This Row],[Коэфициент стоимости]]</f>
        <v>4860</v>
      </c>
      <c r="I372" s="200" t="str">
        <f>IF($H$1="","Введите курс",Таблица620[[#This Row],[Оптовая цена KRW                   за 1шт]]/$H$1)</f>
        <v>Введите курс</v>
      </c>
      <c r="J372" s="318"/>
      <c r="K372" s="201">
        <f>Таблица620[[#This Row],[Заказ коробок ]]*Таблица620[[#This Row],[Кол-во шт в коробке]]</f>
        <v>0</v>
      </c>
      <c r="L372" s="202">
        <f>Таблица620[[#This Row],[Общее кол-во шт]]*Таблица620[[#This Row],[Оптовая цена KRW                   за 1шт]]</f>
        <v>0</v>
      </c>
      <c r="M372" s="203" t="str">
        <f>IFERROR(Таблица620[[#This Row],[Общее кол-во шт]]*Таблица620[[#This Row],[Оптовая цена USD            за 1шт]],"")</f>
        <v/>
      </c>
      <c r="N372" s="319"/>
    </row>
    <row r="373" spans="1:14" ht="22.5" customHeight="1">
      <c r="A373" s="329" t="s">
        <v>1202</v>
      </c>
      <c r="B373" s="332" t="s">
        <v>1209</v>
      </c>
      <c r="C373" s="333" t="s">
        <v>1210</v>
      </c>
      <c r="D373" s="334" t="s">
        <v>27153</v>
      </c>
      <c r="E373" s="196">
        <v>9000</v>
      </c>
      <c r="F373" s="197">
        <v>0.54</v>
      </c>
      <c r="G373" s="316">
        <v>6</v>
      </c>
      <c r="H373" s="89">
        <f>Таблица620[[#This Row],[Розничная цена KRW]]*Таблица620[[#This Row],[Коэфициент стоимости]]</f>
        <v>4860</v>
      </c>
      <c r="I373" s="200" t="str">
        <f>IF($H$1="","Введите курс",Таблица620[[#This Row],[Оптовая цена KRW                   за 1шт]]/$H$1)</f>
        <v>Введите курс</v>
      </c>
      <c r="J373" s="318"/>
      <c r="K373" s="201">
        <f>Таблица620[[#This Row],[Заказ коробок ]]*Таблица620[[#This Row],[Кол-во шт в коробке]]</f>
        <v>0</v>
      </c>
      <c r="L373" s="202">
        <f>Таблица620[[#This Row],[Общее кол-во шт]]*Таблица620[[#This Row],[Оптовая цена KRW                   за 1шт]]</f>
        <v>0</v>
      </c>
      <c r="M373" s="203" t="str">
        <f>IFERROR(Таблица620[[#This Row],[Общее кол-во шт]]*Таблица620[[#This Row],[Оптовая цена USD            за 1шт]],"")</f>
        <v/>
      </c>
      <c r="N373" s="319"/>
    </row>
    <row r="374" spans="1:14" ht="22.5" customHeight="1">
      <c r="A374" s="329" t="s">
        <v>1205</v>
      </c>
      <c r="B374" s="332" t="s">
        <v>1212</v>
      </c>
      <c r="C374" s="333" t="s">
        <v>1213</v>
      </c>
      <c r="D374" s="334" t="s">
        <v>27154</v>
      </c>
      <c r="E374" s="196">
        <v>9000</v>
      </c>
      <c r="F374" s="197">
        <v>0.54</v>
      </c>
      <c r="G374" s="316">
        <v>6</v>
      </c>
      <c r="H374" s="89">
        <f>Таблица620[[#This Row],[Розничная цена KRW]]*Таблица620[[#This Row],[Коэфициент стоимости]]</f>
        <v>4860</v>
      </c>
      <c r="I374" s="200" t="str">
        <f>IF($H$1="","Введите курс",Таблица620[[#This Row],[Оптовая цена KRW                   за 1шт]]/$H$1)</f>
        <v>Введите курс</v>
      </c>
      <c r="J374" s="318"/>
      <c r="K374" s="201">
        <f>Таблица620[[#This Row],[Заказ коробок ]]*Таблица620[[#This Row],[Кол-во шт в коробке]]</f>
        <v>0</v>
      </c>
      <c r="L374" s="202">
        <f>Таблица620[[#This Row],[Общее кол-во шт]]*Таблица620[[#This Row],[Оптовая цена KRW                   за 1шт]]</f>
        <v>0</v>
      </c>
      <c r="M374" s="203" t="str">
        <f>IFERROR(Таблица620[[#This Row],[Общее кол-во шт]]*Таблица620[[#This Row],[Оптовая цена USD            за 1шт]],"")</f>
        <v/>
      </c>
      <c r="N374" s="319"/>
    </row>
    <row r="375" spans="1:14" ht="22.5" customHeight="1">
      <c r="A375" s="329" t="s">
        <v>1208</v>
      </c>
      <c r="B375" s="332" t="s">
        <v>1215</v>
      </c>
      <c r="C375" s="333" t="s">
        <v>1216</v>
      </c>
      <c r="D375" s="334" t="s">
        <v>27155</v>
      </c>
      <c r="E375" s="196">
        <v>9000</v>
      </c>
      <c r="F375" s="197">
        <v>0.54</v>
      </c>
      <c r="G375" s="316">
        <v>6</v>
      </c>
      <c r="H375" s="89">
        <f>Таблица620[[#This Row],[Розничная цена KRW]]*Таблица620[[#This Row],[Коэфициент стоимости]]</f>
        <v>4860</v>
      </c>
      <c r="I375" s="200" t="str">
        <f>IF($H$1="","Введите курс",Таблица620[[#This Row],[Оптовая цена KRW                   за 1шт]]/$H$1)</f>
        <v>Введите курс</v>
      </c>
      <c r="J375" s="318"/>
      <c r="K375" s="201">
        <f>Таблица620[[#This Row],[Заказ коробок ]]*Таблица620[[#This Row],[Кол-во шт в коробке]]</f>
        <v>0</v>
      </c>
      <c r="L375" s="202">
        <f>Таблица620[[#This Row],[Общее кол-во шт]]*Таблица620[[#This Row],[Оптовая цена KRW                   за 1шт]]</f>
        <v>0</v>
      </c>
      <c r="M375" s="203" t="str">
        <f>IFERROR(Таблица620[[#This Row],[Общее кол-во шт]]*Таблица620[[#This Row],[Оптовая цена USD            за 1шт]],"")</f>
        <v/>
      </c>
      <c r="N375" s="319"/>
    </row>
    <row r="376" spans="1:14" ht="22.5" customHeight="1">
      <c r="A376" s="329" t="s">
        <v>1211</v>
      </c>
      <c r="B376" s="332" t="s">
        <v>1218</v>
      </c>
      <c r="C376" s="333" t="s">
        <v>1219</v>
      </c>
      <c r="D376" s="334" t="s">
        <v>27156</v>
      </c>
      <c r="E376" s="196">
        <v>2500</v>
      </c>
      <c r="F376" s="197">
        <v>0.49</v>
      </c>
      <c r="G376" s="316">
        <v>50</v>
      </c>
      <c r="H376" s="89">
        <f>Таблица620[[#This Row],[Розничная цена KRW]]*Таблица620[[#This Row],[Коэфициент стоимости]]</f>
        <v>1225</v>
      </c>
      <c r="I376" s="200" t="str">
        <f>IF($H$1="","Введите курс",Таблица620[[#This Row],[Оптовая цена KRW                   за 1шт]]/$H$1)</f>
        <v>Введите курс</v>
      </c>
      <c r="J376" s="318"/>
      <c r="K376" s="201">
        <f>Таблица620[[#This Row],[Заказ коробок ]]*Таблица620[[#This Row],[Кол-во шт в коробке]]</f>
        <v>0</v>
      </c>
      <c r="L376" s="202">
        <f>Таблица620[[#This Row],[Общее кол-во шт]]*Таблица620[[#This Row],[Оптовая цена KRW                   за 1шт]]</f>
        <v>0</v>
      </c>
      <c r="M376" s="203" t="str">
        <f>IFERROR(Таблица620[[#This Row],[Общее кол-во шт]]*Таблица620[[#This Row],[Оптовая цена USD            за 1шт]],"")</f>
        <v/>
      </c>
      <c r="N376" s="319"/>
    </row>
    <row r="377" spans="1:14" ht="22.5" customHeight="1">
      <c r="A377" s="329" t="s">
        <v>1214</v>
      </c>
      <c r="B377" s="332" t="s">
        <v>1221</v>
      </c>
      <c r="C377" s="333" t="s">
        <v>1222</v>
      </c>
      <c r="D377" s="334" t="s">
        <v>27157</v>
      </c>
      <c r="E377" s="196">
        <v>5000</v>
      </c>
      <c r="F377" s="197">
        <v>0.54</v>
      </c>
      <c r="G377" s="316">
        <v>6</v>
      </c>
      <c r="H377" s="89">
        <f>Таблица620[[#This Row],[Розничная цена KRW]]*Таблица620[[#This Row],[Коэфициент стоимости]]</f>
        <v>2700</v>
      </c>
      <c r="I377" s="200" t="str">
        <f>IF($H$1="","Введите курс",Таблица620[[#This Row],[Оптовая цена KRW                   за 1шт]]/$H$1)</f>
        <v>Введите курс</v>
      </c>
      <c r="J377" s="318"/>
      <c r="K377" s="201">
        <f>Таблица620[[#This Row],[Заказ коробок ]]*Таблица620[[#This Row],[Кол-во шт в коробке]]</f>
        <v>0</v>
      </c>
      <c r="L377" s="202">
        <f>Таблица620[[#This Row],[Общее кол-во шт]]*Таблица620[[#This Row],[Оптовая цена KRW                   за 1шт]]</f>
        <v>0</v>
      </c>
      <c r="M377" s="203" t="str">
        <f>IFERROR(Таблица620[[#This Row],[Общее кол-во шт]]*Таблица620[[#This Row],[Оптовая цена USD            за 1шт]],"")</f>
        <v/>
      </c>
      <c r="N377" s="319"/>
    </row>
    <row r="378" spans="1:14" ht="22.5" customHeight="1">
      <c r="A378" s="329" t="s">
        <v>1217</v>
      </c>
      <c r="B378" s="332" t="s">
        <v>1224</v>
      </c>
      <c r="C378" s="333" t="s">
        <v>1225</v>
      </c>
      <c r="D378" s="334" t="s">
        <v>27158</v>
      </c>
      <c r="E378" s="196">
        <v>5000</v>
      </c>
      <c r="F378" s="197">
        <v>0.54</v>
      </c>
      <c r="G378" s="316">
        <v>6</v>
      </c>
      <c r="H378" s="89">
        <f>Таблица620[[#This Row],[Розничная цена KRW]]*Таблица620[[#This Row],[Коэфициент стоимости]]</f>
        <v>2700</v>
      </c>
      <c r="I378" s="200" t="str">
        <f>IF($H$1="","Введите курс",Таблица620[[#This Row],[Оптовая цена KRW                   за 1шт]]/$H$1)</f>
        <v>Введите курс</v>
      </c>
      <c r="J378" s="318"/>
      <c r="K378" s="201">
        <f>Таблица620[[#This Row],[Заказ коробок ]]*Таблица620[[#This Row],[Кол-во шт в коробке]]</f>
        <v>0</v>
      </c>
      <c r="L378" s="202">
        <f>Таблица620[[#This Row],[Общее кол-во шт]]*Таблица620[[#This Row],[Оптовая цена KRW                   за 1шт]]</f>
        <v>0</v>
      </c>
      <c r="M378" s="203" t="str">
        <f>IFERROR(Таблица620[[#This Row],[Общее кол-во шт]]*Таблица620[[#This Row],[Оптовая цена USD            за 1шт]],"")</f>
        <v/>
      </c>
      <c r="N378" s="319"/>
    </row>
    <row r="379" spans="1:14" ht="22.5" customHeight="1">
      <c r="A379" s="329" t="s">
        <v>1220</v>
      </c>
      <c r="B379" s="332" t="s">
        <v>1227</v>
      </c>
      <c r="C379" s="333" t="s">
        <v>1228</v>
      </c>
      <c r="D379" s="334" t="s">
        <v>27159</v>
      </c>
      <c r="E379" s="196">
        <v>5000</v>
      </c>
      <c r="F379" s="197">
        <v>0.54</v>
      </c>
      <c r="G379" s="316">
        <v>6</v>
      </c>
      <c r="H379" s="89">
        <f>Таблица620[[#This Row],[Розничная цена KRW]]*Таблица620[[#This Row],[Коэфициент стоимости]]</f>
        <v>2700</v>
      </c>
      <c r="I379" s="200" t="str">
        <f>IF($H$1="","Введите курс",Таблица620[[#This Row],[Оптовая цена KRW                   за 1шт]]/$H$1)</f>
        <v>Введите курс</v>
      </c>
      <c r="J379" s="318"/>
      <c r="K379" s="201">
        <f>Таблица620[[#This Row],[Заказ коробок ]]*Таблица620[[#This Row],[Кол-во шт в коробке]]</f>
        <v>0</v>
      </c>
      <c r="L379" s="202">
        <f>Таблица620[[#This Row],[Общее кол-во шт]]*Таблица620[[#This Row],[Оптовая цена KRW                   за 1шт]]</f>
        <v>0</v>
      </c>
      <c r="M379" s="203" t="str">
        <f>IFERROR(Таблица620[[#This Row],[Общее кол-во шт]]*Таблица620[[#This Row],[Оптовая цена USD            за 1шт]],"")</f>
        <v/>
      </c>
      <c r="N379" s="319"/>
    </row>
    <row r="380" spans="1:14" ht="22.5" customHeight="1">
      <c r="A380" s="329" t="s">
        <v>1223</v>
      </c>
      <c r="B380" s="332" t="s">
        <v>1230</v>
      </c>
      <c r="C380" s="333" t="s">
        <v>1231</v>
      </c>
      <c r="D380" s="334" t="s">
        <v>27160</v>
      </c>
      <c r="E380" s="196">
        <v>5000</v>
      </c>
      <c r="F380" s="197">
        <v>0.54</v>
      </c>
      <c r="G380" s="316">
        <v>6</v>
      </c>
      <c r="H380" s="89">
        <f>Таблица620[[#This Row],[Розничная цена KRW]]*Таблица620[[#This Row],[Коэфициент стоимости]]</f>
        <v>2700</v>
      </c>
      <c r="I380" s="200" t="str">
        <f>IF($H$1="","Введите курс",Таблица620[[#This Row],[Оптовая цена KRW                   за 1шт]]/$H$1)</f>
        <v>Введите курс</v>
      </c>
      <c r="J380" s="318"/>
      <c r="K380" s="201">
        <f>Таблица620[[#This Row],[Заказ коробок ]]*Таблица620[[#This Row],[Кол-во шт в коробке]]</f>
        <v>0</v>
      </c>
      <c r="L380" s="202">
        <f>Таблица620[[#This Row],[Общее кол-во шт]]*Таблица620[[#This Row],[Оптовая цена KRW                   за 1шт]]</f>
        <v>0</v>
      </c>
      <c r="M380" s="203" t="str">
        <f>IFERROR(Таблица620[[#This Row],[Общее кол-во шт]]*Таблица620[[#This Row],[Оптовая цена USD            за 1шт]],"")</f>
        <v/>
      </c>
      <c r="N380" s="319"/>
    </row>
    <row r="381" spans="1:14" ht="22.5" customHeight="1">
      <c r="A381" s="329" t="s">
        <v>1226</v>
      </c>
      <c r="B381" s="332" t="s">
        <v>1233</v>
      </c>
      <c r="C381" s="333" t="s">
        <v>1234</v>
      </c>
      <c r="D381" s="334" t="s">
        <v>27161</v>
      </c>
      <c r="E381" s="196">
        <v>9000</v>
      </c>
      <c r="F381" s="197">
        <v>0.54</v>
      </c>
      <c r="G381" s="316">
        <v>6</v>
      </c>
      <c r="H381" s="89">
        <f>Таблица620[[#This Row],[Розничная цена KRW]]*Таблица620[[#This Row],[Коэфициент стоимости]]</f>
        <v>4860</v>
      </c>
      <c r="I381" s="200" t="str">
        <f>IF($H$1="","Введите курс",Таблица620[[#This Row],[Оптовая цена KRW                   за 1шт]]/$H$1)</f>
        <v>Введите курс</v>
      </c>
      <c r="J381" s="318"/>
      <c r="K381" s="201">
        <f>Таблица620[[#This Row],[Заказ коробок ]]*Таблица620[[#This Row],[Кол-во шт в коробке]]</f>
        <v>0</v>
      </c>
      <c r="L381" s="202">
        <f>Таблица620[[#This Row],[Общее кол-во шт]]*Таблица620[[#This Row],[Оптовая цена KRW                   за 1шт]]</f>
        <v>0</v>
      </c>
      <c r="M381" s="203" t="str">
        <f>IFERROR(Таблица620[[#This Row],[Общее кол-во шт]]*Таблица620[[#This Row],[Оптовая цена USD            за 1шт]],"")</f>
        <v/>
      </c>
      <c r="N381" s="319"/>
    </row>
    <row r="382" spans="1:14" ht="22.5" customHeight="1">
      <c r="A382" s="329" t="s">
        <v>1229</v>
      </c>
      <c r="B382" s="332" t="s">
        <v>1236</v>
      </c>
      <c r="C382" s="333" t="s">
        <v>1237</v>
      </c>
      <c r="D382" s="334" t="s">
        <v>27162</v>
      </c>
      <c r="E382" s="196">
        <v>9000</v>
      </c>
      <c r="F382" s="197">
        <v>0.54</v>
      </c>
      <c r="G382" s="316">
        <v>6</v>
      </c>
      <c r="H382" s="89">
        <f>Таблица620[[#This Row],[Розничная цена KRW]]*Таблица620[[#This Row],[Коэфициент стоимости]]</f>
        <v>4860</v>
      </c>
      <c r="I382" s="200" t="str">
        <f>IF($H$1="","Введите курс",Таблица620[[#This Row],[Оптовая цена KRW                   за 1шт]]/$H$1)</f>
        <v>Введите курс</v>
      </c>
      <c r="J382" s="318"/>
      <c r="K382" s="201">
        <f>Таблица620[[#This Row],[Заказ коробок ]]*Таблица620[[#This Row],[Кол-во шт в коробке]]</f>
        <v>0</v>
      </c>
      <c r="L382" s="202">
        <f>Таблица620[[#This Row],[Общее кол-во шт]]*Таблица620[[#This Row],[Оптовая цена KRW                   за 1шт]]</f>
        <v>0</v>
      </c>
      <c r="M382" s="203" t="str">
        <f>IFERROR(Таблица620[[#This Row],[Общее кол-во шт]]*Таблица620[[#This Row],[Оптовая цена USD            за 1шт]],"")</f>
        <v/>
      </c>
      <c r="N382" s="319"/>
    </row>
    <row r="383" spans="1:14" ht="22.5" customHeight="1">
      <c r="A383" s="329" t="s">
        <v>1232</v>
      </c>
      <c r="B383" s="332" t="s">
        <v>1239</v>
      </c>
      <c r="C383" s="333" t="s">
        <v>1240</v>
      </c>
      <c r="D383" s="334" t="s">
        <v>27163</v>
      </c>
      <c r="E383" s="196">
        <v>5800</v>
      </c>
      <c r="F383" s="197">
        <v>0.54</v>
      </c>
      <c r="G383" s="316">
        <v>6</v>
      </c>
      <c r="H383" s="89">
        <f>Таблица620[[#This Row],[Розничная цена KRW]]*Таблица620[[#This Row],[Коэфициент стоимости]]</f>
        <v>3132</v>
      </c>
      <c r="I383" s="200" t="str">
        <f>IF($H$1="","Введите курс",Таблица620[[#This Row],[Оптовая цена KRW                   за 1шт]]/$H$1)</f>
        <v>Введите курс</v>
      </c>
      <c r="J383" s="318"/>
      <c r="K383" s="201">
        <f>Таблица620[[#This Row],[Заказ коробок ]]*Таблица620[[#This Row],[Кол-во шт в коробке]]</f>
        <v>0</v>
      </c>
      <c r="L383" s="202">
        <f>Таблица620[[#This Row],[Общее кол-во шт]]*Таблица620[[#This Row],[Оптовая цена KRW                   за 1шт]]</f>
        <v>0</v>
      </c>
      <c r="M383" s="203" t="str">
        <f>IFERROR(Таблица620[[#This Row],[Общее кол-во шт]]*Таблица620[[#This Row],[Оптовая цена USD            за 1шт]],"")</f>
        <v/>
      </c>
      <c r="N383" s="319"/>
    </row>
    <row r="384" spans="1:14" ht="22.5" customHeight="1">
      <c r="A384" s="329" t="s">
        <v>1235</v>
      </c>
      <c r="B384" s="332" t="s">
        <v>1242</v>
      </c>
      <c r="C384" s="333" t="s">
        <v>1243</v>
      </c>
      <c r="D384" s="334" t="s">
        <v>27164</v>
      </c>
      <c r="E384" s="196">
        <v>5800</v>
      </c>
      <c r="F384" s="197">
        <v>0.54</v>
      </c>
      <c r="G384" s="316">
        <v>6</v>
      </c>
      <c r="H384" s="89">
        <f>Таблица620[[#This Row],[Розничная цена KRW]]*Таблица620[[#This Row],[Коэфициент стоимости]]</f>
        <v>3132</v>
      </c>
      <c r="I384" s="200" t="str">
        <f>IF($H$1="","Введите курс",Таблица620[[#This Row],[Оптовая цена KRW                   за 1шт]]/$H$1)</f>
        <v>Введите курс</v>
      </c>
      <c r="J384" s="318"/>
      <c r="K384" s="201">
        <f>Таблица620[[#This Row],[Заказ коробок ]]*Таблица620[[#This Row],[Кол-во шт в коробке]]</f>
        <v>0</v>
      </c>
      <c r="L384" s="202">
        <f>Таблица620[[#This Row],[Общее кол-во шт]]*Таблица620[[#This Row],[Оптовая цена KRW                   за 1шт]]</f>
        <v>0</v>
      </c>
      <c r="M384" s="203" t="str">
        <f>IFERROR(Таблица620[[#This Row],[Общее кол-во шт]]*Таблица620[[#This Row],[Оптовая цена USD            за 1шт]],"")</f>
        <v/>
      </c>
      <c r="N384" s="319"/>
    </row>
    <row r="385" spans="1:14" ht="22.5" customHeight="1">
      <c r="A385" s="329" t="s">
        <v>1238</v>
      </c>
      <c r="B385" s="332" t="s">
        <v>1245</v>
      </c>
      <c r="C385" s="333" t="s">
        <v>1246</v>
      </c>
      <c r="D385" s="334" t="s">
        <v>27165</v>
      </c>
      <c r="E385" s="196">
        <v>7500</v>
      </c>
      <c r="F385" s="197">
        <v>0.54</v>
      </c>
      <c r="G385" s="316">
        <v>6</v>
      </c>
      <c r="H385" s="89">
        <f>Таблица620[[#This Row],[Розничная цена KRW]]*Таблица620[[#This Row],[Коэфициент стоимости]]</f>
        <v>4050.0000000000005</v>
      </c>
      <c r="I385" s="200" t="str">
        <f>IF($H$1="","Введите курс",Таблица620[[#This Row],[Оптовая цена KRW                   за 1шт]]/$H$1)</f>
        <v>Введите курс</v>
      </c>
      <c r="J385" s="318"/>
      <c r="K385" s="201">
        <f>Таблица620[[#This Row],[Заказ коробок ]]*Таблица620[[#This Row],[Кол-во шт в коробке]]</f>
        <v>0</v>
      </c>
      <c r="L385" s="202">
        <f>Таблица620[[#This Row],[Общее кол-во шт]]*Таблица620[[#This Row],[Оптовая цена KRW                   за 1шт]]</f>
        <v>0</v>
      </c>
      <c r="M385" s="203" t="str">
        <f>IFERROR(Таблица620[[#This Row],[Общее кол-во шт]]*Таблица620[[#This Row],[Оптовая цена USD            за 1шт]],"")</f>
        <v/>
      </c>
      <c r="N385" s="319"/>
    </row>
    <row r="386" spans="1:14" ht="22.5" customHeight="1">
      <c r="A386" s="329" t="s">
        <v>1241</v>
      </c>
      <c r="B386" s="332" t="s">
        <v>1254</v>
      </c>
      <c r="C386" s="333" t="s">
        <v>1255</v>
      </c>
      <c r="D386" s="334" t="s">
        <v>27166</v>
      </c>
      <c r="E386" s="196">
        <v>7800</v>
      </c>
      <c r="F386" s="197">
        <v>0.6</v>
      </c>
      <c r="G386" s="316">
        <v>6</v>
      </c>
      <c r="H386" s="89">
        <f>Таблица620[[#This Row],[Розничная цена KRW]]*Таблица620[[#This Row],[Коэфициент стоимости]]</f>
        <v>4680</v>
      </c>
      <c r="I386" s="200" t="str">
        <f>IF($H$1="","Введите курс",Таблица620[[#This Row],[Оптовая цена KRW                   за 1шт]]/$H$1)</f>
        <v>Введите курс</v>
      </c>
      <c r="J386" s="318"/>
      <c r="K386" s="201">
        <f>Таблица620[[#This Row],[Заказ коробок ]]*Таблица620[[#This Row],[Кол-во шт в коробке]]</f>
        <v>0</v>
      </c>
      <c r="L386" s="202">
        <f>Таблица620[[#This Row],[Общее кол-во шт]]*Таблица620[[#This Row],[Оптовая цена KRW                   за 1шт]]</f>
        <v>0</v>
      </c>
      <c r="M386" s="203" t="str">
        <f>IFERROR(Таблица620[[#This Row],[Общее кол-во шт]]*Таблица620[[#This Row],[Оптовая цена USD            за 1шт]],"")</f>
        <v/>
      </c>
      <c r="N386" s="319"/>
    </row>
    <row r="387" spans="1:14" ht="22.5" customHeight="1">
      <c r="A387" s="329" t="s">
        <v>1244</v>
      </c>
      <c r="B387" s="332" t="s">
        <v>1257</v>
      </c>
      <c r="C387" s="333" t="s">
        <v>1258</v>
      </c>
      <c r="D387" s="334" t="s">
        <v>27167</v>
      </c>
      <c r="E387" s="196">
        <v>7800</v>
      </c>
      <c r="F387" s="197">
        <v>0.6</v>
      </c>
      <c r="G387" s="316">
        <v>6</v>
      </c>
      <c r="H387" s="89">
        <f>Таблица620[[#This Row],[Розничная цена KRW]]*Таблица620[[#This Row],[Коэфициент стоимости]]</f>
        <v>4680</v>
      </c>
      <c r="I387" s="200" t="str">
        <f>IF($H$1="","Введите курс",Таблица620[[#This Row],[Оптовая цена KRW                   за 1шт]]/$H$1)</f>
        <v>Введите курс</v>
      </c>
      <c r="J387" s="318"/>
      <c r="K387" s="201">
        <f>Таблица620[[#This Row],[Заказ коробок ]]*Таблица620[[#This Row],[Кол-во шт в коробке]]</f>
        <v>0</v>
      </c>
      <c r="L387" s="202">
        <f>Таблица620[[#This Row],[Общее кол-во шт]]*Таблица620[[#This Row],[Оптовая цена KRW                   за 1шт]]</f>
        <v>0</v>
      </c>
      <c r="M387" s="203" t="str">
        <f>IFERROR(Таблица620[[#This Row],[Общее кол-во шт]]*Таблица620[[#This Row],[Оптовая цена USD            за 1шт]],"")</f>
        <v/>
      </c>
      <c r="N387" s="319"/>
    </row>
    <row r="388" spans="1:14" ht="22.5" customHeight="1">
      <c r="A388" s="329" t="s">
        <v>1247</v>
      </c>
      <c r="B388" s="332" t="s">
        <v>1260</v>
      </c>
      <c r="C388" s="333" t="s">
        <v>1261</v>
      </c>
      <c r="D388" s="334" t="s">
        <v>27168</v>
      </c>
      <c r="E388" s="196">
        <v>7800</v>
      </c>
      <c r="F388" s="197">
        <v>0.6</v>
      </c>
      <c r="G388" s="316">
        <v>6</v>
      </c>
      <c r="H388" s="89">
        <f>Таблица620[[#This Row],[Розничная цена KRW]]*Таблица620[[#This Row],[Коэфициент стоимости]]</f>
        <v>4680</v>
      </c>
      <c r="I388" s="200" t="str">
        <f>IF($H$1="","Введите курс",Таблица620[[#This Row],[Оптовая цена KRW                   за 1шт]]/$H$1)</f>
        <v>Введите курс</v>
      </c>
      <c r="J388" s="318"/>
      <c r="K388" s="201">
        <f>Таблица620[[#This Row],[Заказ коробок ]]*Таблица620[[#This Row],[Кол-во шт в коробке]]</f>
        <v>0</v>
      </c>
      <c r="L388" s="202">
        <f>Таблица620[[#This Row],[Общее кол-во шт]]*Таблица620[[#This Row],[Оптовая цена KRW                   за 1шт]]</f>
        <v>0</v>
      </c>
      <c r="M388" s="203" t="str">
        <f>IFERROR(Таблица620[[#This Row],[Общее кол-во шт]]*Таблица620[[#This Row],[Оптовая цена USD            за 1шт]],"")</f>
        <v/>
      </c>
      <c r="N388" s="319"/>
    </row>
    <row r="389" spans="1:14" ht="22.5" customHeight="1">
      <c r="A389" s="329" t="s">
        <v>1249</v>
      </c>
      <c r="B389" s="332" t="s">
        <v>1263</v>
      </c>
      <c r="C389" s="333" t="s">
        <v>1264</v>
      </c>
      <c r="D389" s="334" t="s">
        <v>1265</v>
      </c>
      <c r="E389" s="196">
        <v>7000</v>
      </c>
      <c r="F389" s="197">
        <v>0.54</v>
      </c>
      <c r="G389" s="316">
        <v>6</v>
      </c>
      <c r="H389" s="89">
        <f>Таблица620[[#This Row],[Розничная цена KRW]]*Таблица620[[#This Row],[Коэфициент стоимости]]</f>
        <v>3780.0000000000005</v>
      </c>
      <c r="I389" s="200" t="str">
        <f>IF($H$1="","Введите курс",Таблица620[[#This Row],[Оптовая цена KRW                   за 1шт]]/$H$1)</f>
        <v>Введите курс</v>
      </c>
      <c r="J389" s="318"/>
      <c r="K389" s="201">
        <f>Таблица620[[#This Row],[Заказ коробок ]]*Таблица620[[#This Row],[Кол-во шт в коробке]]</f>
        <v>0</v>
      </c>
      <c r="L389" s="202">
        <f>Таблица620[[#This Row],[Общее кол-во шт]]*Таблица620[[#This Row],[Оптовая цена KRW                   за 1шт]]</f>
        <v>0</v>
      </c>
      <c r="M389" s="203" t="str">
        <f>IFERROR(Таблица620[[#This Row],[Общее кол-во шт]]*Таблица620[[#This Row],[Оптовая цена USD            за 1шт]],"")</f>
        <v/>
      </c>
      <c r="N389" s="319"/>
    </row>
    <row r="390" spans="1:14" ht="22.5" customHeight="1">
      <c r="A390" s="329" t="s">
        <v>1251</v>
      </c>
      <c r="B390" s="332" t="s">
        <v>1267</v>
      </c>
      <c r="C390" s="333" t="s">
        <v>1248</v>
      </c>
      <c r="D390" s="334" t="s">
        <v>27169</v>
      </c>
      <c r="E390" s="196">
        <v>7000</v>
      </c>
      <c r="F390" s="197">
        <v>0.54</v>
      </c>
      <c r="G390" s="316">
        <v>6</v>
      </c>
      <c r="H390" s="89">
        <f>Таблица620[[#This Row],[Розничная цена KRW]]*Таблица620[[#This Row],[Коэфициент стоимости]]</f>
        <v>3780.0000000000005</v>
      </c>
      <c r="I390" s="200" t="str">
        <f>IF($H$1="","Введите курс",Таблица620[[#This Row],[Оптовая цена KRW                   за 1шт]]/$H$1)</f>
        <v>Введите курс</v>
      </c>
      <c r="J390" s="318"/>
      <c r="K390" s="201">
        <f>Таблица620[[#This Row],[Заказ коробок ]]*Таблица620[[#This Row],[Кол-во шт в коробке]]</f>
        <v>0</v>
      </c>
      <c r="L390" s="202">
        <f>Таблица620[[#This Row],[Общее кол-во шт]]*Таблица620[[#This Row],[Оптовая цена KRW                   за 1шт]]</f>
        <v>0</v>
      </c>
      <c r="M390" s="203" t="str">
        <f>IFERROR(Таблица620[[#This Row],[Общее кол-во шт]]*Таблица620[[#This Row],[Оптовая цена USD            за 1шт]],"")</f>
        <v/>
      </c>
      <c r="N390" s="319"/>
    </row>
    <row r="391" spans="1:14" ht="22.5" customHeight="1">
      <c r="A391" s="329" t="s">
        <v>1253</v>
      </c>
      <c r="B391" s="332" t="s">
        <v>1269</v>
      </c>
      <c r="C391" s="333" t="s">
        <v>1250</v>
      </c>
      <c r="D391" s="334" t="s">
        <v>27170</v>
      </c>
      <c r="E391" s="196">
        <v>7000</v>
      </c>
      <c r="F391" s="197">
        <v>0.54</v>
      </c>
      <c r="G391" s="316">
        <v>6</v>
      </c>
      <c r="H391" s="89">
        <f>Таблица620[[#This Row],[Розничная цена KRW]]*Таблица620[[#This Row],[Коэфициент стоимости]]</f>
        <v>3780.0000000000005</v>
      </c>
      <c r="I391" s="200" t="str">
        <f>IF($H$1="","Введите курс",Таблица620[[#This Row],[Оптовая цена KRW                   за 1шт]]/$H$1)</f>
        <v>Введите курс</v>
      </c>
      <c r="J391" s="318"/>
      <c r="K391" s="201">
        <f>Таблица620[[#This Row],[Заказ коробок ]]*Таблица620[[#This Row],[Кол-во шт в коробке]]</f>
        <v>0</v>
      </c>
      <c r="L391" s="202">
        <f>Таблица620[[#This Row],[Общее кол-во шт]]*Таблица620[[#This Row],[Оптовая цена KRW                   за 1шт]]</f>
        <v>0</v>
      </c>
      <c r="M391" s="203" t="str">
        <f>IFERROR(Таблица620[[#This Row],[Общее кол-во шт]]*Таблица620[[#This Row],[Оптовая цена USD            за 1шт]],"")</f>
        <v/>
      </c>
      <c r="N391" s="319"/>
    </row>
    <row r="392" spans="1:14" ht="22.5" customHeight="1">
      <c r="A392" s="329" t="s">
        <v>1256</v>
      </c>
      <c r="B392" s="332" t="s">
        <v>1271</v>
      </c>
      <c r="C392" s="333" t="s">
        <v>1272</v>
      </c>
      <c r="D392" s="334" t="s">
        <v>27171</v>
      </c>
      <c r="E392" s="196">
        <v>7000</v>
      </c>
      <c r="F392" s="197">
        <v>0.54</v>
      </c>
      <c r="G392" s="316">
        <v>6</v>
      </c>
      <c r="H392" s="89">
        <f>Таблица620[[#This Row],[Розничная цена KRW]]*Таблица620[[#This Row],[Коэфициент стоимости]]</f>
        <v>3780.0000000000005</v>
      </c>
      <c r="I392" s="200" t="str">
        <f>IF($H$1="","Введите курс",Таблица620[[#This Row],[Оптовая цена KRW                   за 1шт]]/$H$1)</f>
        <v>Введите курс</v>
      </c>
      <c r="J392" s="318"/>
      <c r="K392" s="201">
        <f>Таблица620[[#This Row],[Заказ коробок ]]*Таблица620[[#This Row],[Кол-во шт в коробке]]</f>
        <v>0</v>
      </c>
      <c r="L392" s="202">
        <f>Таблица620[[#This Row],[Общее кол-во шт]]*Таблица620[[#This Row],[Оптовая цена KRW                   за 1шт]]</f>
        <v>0</v>
      </c>
      <c r="M392" s="203" t="str">
        <f>IFERROR(Таблица620[[#This Row],[Общее кол-во шт]]*Таблица620[[#This Row],[Оптовая цена USD            за 1шт]],"")</f>
        <v/>
      </c>
      <c r="N392" s="319"/>
    </row>
    <row r="393" spans="1:14" ht="22.5" customHeight="1">
      <c r="A393" s="329" t="s">
        <v>1259</v>
      </c>
      <c r="B393" s="332" t="s">
        <v>1274</v>
      </c>
      <c r="C393" s="333" t="s">
        <v>1252</v>
      </c>
      <c r="D393" s="334" t="s">
        <v>27172</v>
      </c>
      <c r="E393" s="196">
        <v>7000</v>
      </c>
      <c r="F393" s="197">
        <v>0.54</v>
      </c>
      <c r="G393" s="316">
        <v>6</v>
      </c>
      <c r="H393" s="89">
        <f>Таблица620[[#This Row],[Розничная цена KRW]]*Таблица620[[#This Row],[Коэфициент стоимости]]</f>
        <v>3780.0000000000005</v>
      </c>
      <c r="I393" s="200" t="str">
        <f>IF($H$1="","Введите курс",Таблица620[[#This Row],[Оптовая цена KRW                   за 1шт]]/$H$1)</f>
        <v>Введите курс</v>
      </c>
      <c r="J393" s="318"/>
      <c r="K393" s="201">
        <f>Таблица620[[#This Row],[Заказ коробок ]]*Таблица620[[#This Row],[Кол-во шт в коробке]]</f>
        <v>0</v>
      </c>
      <c r="L393" s="202">
        <f>Таблица620[[#This Row],[Общее кол-во шт]]*Таблица620[[#This Row],[Оптовая цена KRW                   за 1шт]]</f>
        <v>0</v>
      </c>
      <c r="M393" s="203" t="str">
        <f>IFERROR(Таблица620[[#This Row],[Общее кол-во шт]]*Таблица620[[#This Row],[Оптовая цена USD            за 1шт]],"")</f>
        <v/>
      </c>
      <c r="N393" s="319"/>
    </row>
    <row r="394" spans="1:14" ht="22.5" customHeight="1">
      <c r="A394" s="329" t="s">
        <v>1262</v>
      </c>
      <c r="B394" s="332" t="s">
        <v>1276</v>
      </c>
      <c r="C394" s="333" t="s">
        <v>1140</v>
      </c>
      <c r="D394" s="334" t="s">
        <v>27173</v>
      </c>
      <c r="E394" s="196">
        <v>7000</v>
      </c>
      <c r="F394" s="197">
        <v>0.54</v>
      </c>
      <c r="G394" s="316">
        <v>6</v>
      </c>
      <c r="H394" s="89">
        <f>Таблица620[[#This Row],[Розничная цена KRW]]*Таблица620[[#This Row],[Коэфициент стоимости]]</f>
        <v>3780.0000000000005</v>
      </c>
      <c r="I394" s="200" t="str">
        <f>IF($H$1="","Введите курс",Таблица620[[#This Row],[Оптовая цена KRW                   за 1шт]]/$H$1)</f>
        <v>Введите курс</v>
      </c>
      <c r="J394" s="318"/>
      <c r="K394" s="201">
        <f>Таблица620[[#This Row],[Заказ коробок ]]*Таблица620[[#This Row],[Кол-во шт в коробке]]</f>
        <v>0</v>
      </c>
      <c r="L394" s="202">
        <f>Таблица620[[#This Row],[Общее кол-во шт]]*Таблица620[[#This Row],[Оптовая цена KRW                   за 1шт]]</f>
        <v>0</v>
      </c>
      <c r="M394" s="203" t="str">
        <f>IFERROR(Таблица620[[#This Row],[Общее кол-во шт]]*Таблица620[[#This Row],[Оптовая цена USD            за 1шт]],"")</f>
        <v/>
      </c>
      <c r="N394" s="319"/>
    </row>
    <row r="395" spans="1:14" ht="22.5" customHeight="1">
      <c r="A395" s="329" t="s">
        <v>1266</v>
      </c>
      <c r="B395" s="332" t="s">
        <v>1278</v>
      </c>
      <c r="C395" s="333" t="s">
        <v>1279</v>
      </c>
      <c r="D395" s="334" t="s">
        <v>27174</v>
      </c>
      <c r="E395" s="196">
        <v>7000</v>
      </c>
      <c r="F395" s="197">
        <v>0.54</v>
      </c>
      <c r="G395" s="316">
        <v>6</v>
      </c>
      <c r="H395" s="89">
        <f>Таблица620[[#This Row],[Розничная цена KRW]]*Таблица620[[#This Row],[Коэфициент стоимости]]</f>
        <v>3780.0000000000005</v>
      </c>
      <c r="I395" s="200" t="str">
        <f>IF($H$1="","Введите курс",Таблица620[[#This Row],[Оптовая цена KRW                   за 1шт]]/$H$1)</f>
        <v>Введите курс</v>
      </c>
      <c r="J395" s="318"/>
      <c r="K395" s="201">
        <f>Таблица620[[#This Row],[Заказ коробок ]]*Таблица620[[#This Row],[Кол-во шт в коробке]]</f>
        <v>0</v>
      </c>
      <c r="L395" s="202">
        <f>Таблица620[[#This Row],[Общее кол-во шт]]*Таблица620[[#This Row],[Оптовая цена KRW                   за 1шт]]</f>
        <v>0</v>
      </c>
      <c r="M395" s="203" t="str">
        <f>IFERROR(Таблица620[[#This Row],[Общее кол-во шт]]*Таблица620[[#This Row],[Оптовая цена USD            за 1шт]],"")</f>
        <v/>
      </c>
      <c r="N395" s="319"/>
    </row>
    <row r="396" spans="1:14" ht="22.5" customHeight="1">
      <c r="A396" s="329" t="s">
        <v>1268</v>
      </c>
      <c r="B396" s="332" t="s">
        <v>1281</v>
      </c>
      <c r="C396" s="333" t="s">
        <v>1282</v>
      </c>
      <c r="D396" s="334" t="s">
        <v>27175</v>
      </c>
      <c r="E396" s="196">
        <v>7000</v>
      </c>
      <c r="F396" s="197">
        <v>0.54</v>
      </c>
      <c r="G396" s="316">
        <v>6</v>
      </c>
      <c r="H396" s="89">
        <f>Таблица620[[#This Row],[Розничная цена KRW]]*Таблица620[[#This Row],[Коэфициент стоимости]]</f>
        <v>3780.0000000000005</v>
      </c>
      <c r="I396" s="200" t="str">
        <f>IF($H$1="","Введите курс",Таблица620[[#This Row],[Оптовая цена KRW                   за 1шт]]/$H$1)</f>
        <v>Введите курс</v>
      </c>
      <c r="J396" s="318"/>
      <c r="K396" s="201">
        <f>Таблица620[[#This Row],[Заказ коробок ]]*Таблица620[[#This Row],[Кол-во шт в коробке]]</f>
        <v>0</v>
      </c>
      <c r="L396" s="202">
        <f>Таблица620[[#This Row],[Общее кол-во шт]]*Таблица620[[#This Row],[Оптовая цена KRW                   за 1шт]]</f>
        <v>0</v>
      </c>
      <c r="M396" s="203" t="str">
        <f>IFERROR(Таблица620[[#This Row],[Общее кол-во шт]]*Таблица620[[#This Row],[Оптовая цена USD            за 1шт]],"")</f>
        <v/>
      </c>
      <c r="N396" s="319"/>
    </row>
    <row r="397" spans="1:14" ht="22.5" customHeight="1">
      <c r="A397" s="329" t="s">
        <v>1270</v>
      </c>
      <c r="B397" s="332" t="s">
        <v>1284</v>
      </c>
      <c r="C397" s="333" t="s">
        <v>1285</v>
      </c>
      <c r="D397" s="334" t="s">
        <v>27176</v>
      </c>
      <c r="E397" s="196">
        <v>7000</v>
      </c>
      <c r="F397" s="197">
        <v>0.54</v>
      </c>
      <c r="G397" s="316">
        <v>6</v>
      </c>
      <c r="H397" s="89">
        <f>Таблица620[[#This Row],[Розничная цена KRW]]*Таблица620[[#This Row],[Коэфициент стоимости]]</f>
        <v>3780.0000000000005</v>
      </c>
      <c r="I397" s="200" t="str">
        <f>IF($H$1="","Введите курс",Таблица620[[#This Row],[Оптовая цена KRW                   за 1шт]]/$H$1)</f>
        <v>Введите курс</v>
      </c>
      <c r="J397" s="318"/>
      <c r="K397" s="201">
        <f>Таблица620[[#This Row],[Заказ коробок ]]*Таблица620[[#This Row],[Кол-во шт в коробке]]</f>
        <v>0</v>
      </c>
      <c r="L397" s="202">
        <f>Таблица620[[#This Row],[Общее кол-во шт]]*Таблица620[[#This Row],[Оптовая цена KRW                   за 1шт]]</f>
        <v>0</v>
      </c>
      <c r="M397" s="203" t="str">
        <f>IFERROR(Таблица620[[#This Row],[Общее кол-во шт]]*Таблица620[[#This Row],[Оптовая цена USD            за 1шт]],"")</f>
        <v/>
      </c>
      <c r="N397" s="319"/>
    </row>
    <row r="398" spans="1:14" ht="22.5" customHeight="1">
      <c r="A398" s="329" t="s">
        <v>1273</v>
      </c>
      <c r="B398" s="332" t="s">
        <v>1287</v>
      </c>
      <c r="C398" s="333" t="s">
        <v>1142</v>
      </c>
      <c r="D398" s="334" t="s">
        <v>27177</v>
      </c>
      <c r="E398" s="196">
        <v>7000</v>
      </c>
      <c r="F398" s="197">
        <v>0.54</v>
      </c>
      <c r="G398" s="316">
        <v>6</v>
      </c>
      <c r="H398" s="89">
        <f>Таблица620[[#This Row],[Розничная цена KRW]]*Таблица620[[#This Row],[Коэфициент стоимости]]</f>
        <v>3780.0000000000005</v>
      </c>
      <c r="I398" s="200" t="str">
        <f>IF($H$1="","Введите курс",Таблица620[[#This Row],[Оптовая цена KRW                   за 1шт]]/$H$1)</f>
        <v>Введите курс</v>
      </c>
      <c r="J398" s="318"/>
      <c r="K398" s="201">
        <f>Таблица620[[#This Row],[Заказ коробок ]]*Таблица620[[#This Row],[Кол-во шт в коробке]]</f>
        <v>0</v>
      </c>
      <c r="L398" s="202">
        <f>Таблица620[[#This Row],[Общее кол-во шт]]*Таблица620[[#This Row],[Оптовая цена KRW                   за 1шт]]</f>
        <v>0</v>
      </c>
      <c r="M398" s="203" t="str">
        <f>IFERROR(Таблица620[[#This Row],[Общее кол-во шт]]*Таблица620[[#This Row],[Оптовая цена USD            за 1шт]],"")</f>
        <v/>
      </c>
      <c r="N398" s="319"/>
    </row>
    <row r="399" spans="1:14" ht="22.5" customHeight="1">
      <c r="A399" s="329" t="s">
        <v>1275</v>
      </c>
      <c r="B399" s="332" t="s">
        <v>1289</v>
      </c>
      <c r="C399" s="333" t="s">
        <v>1290</v>
      </c>
      <c r="D399" s="334" t="s">
        <v>27178</v>
      </c>
      <c r="E399" s="196">
        <v>7000</v>
      </c>
      <c r="F399" s="197">
        <v>0.54</v>
      </c>
      <c r="G399" s="316">
        <v>6</v>
      </c>
      <c r="H399" s="89">
        <f>Таблица620[[#This Row],[Розничная цена KRW]]*Таблица620[[#This Row],[Коэфициент стоимости]]</f>
        <v>3780.0000000000005</v>
      </c>
      <c r="I399" s="200" t="str">
        <f>IF($H$1="","Введите курс",Таблица620[[#This Row],[Оптовая цена KRW                   за 1шт]]/$H$1)</f>
        <v>Введите курс</v>
      </c>
      <c r="J399" s="318"/>
      <c r="K399" s="201">
        <f>Таблица620[[#This Row],[Заказ коробок ]]*Таблица620[[#This Row],[Кол-во шт в коробке]]</f>
        <v>0</v>
      </c>
      <c r="L399" s="202">
        <f>Таблица620[[#This Row],[Общее кол-во шт]]*Таблица620[[#This Row],[Оптовая цена KRW                   за 1шт]]</f>
        <v>0</v>
      </c>
      <c r="M399" s="203" t="str">
        <f>IFERROR(Таблица620[[#This Row],[Общее кол-во шт]]*Таблица620[[#This Row],[Оптовая цена USD            за 1шт]],"")</f>
        <v/>
      </c>
      <c r="N399" s="319"/>
    </row>
    <row r="400" spans="1:14" ht="22.5" customHeight="1">
      <c r="A400" s="329" t="s">
        <v>1277</v>
      </c>
      <c r="B400" s="332" t="s">
        <v>1292</v>
      </c>
      <c r="C400" s="333" t="s">
        <v>1293</v>
      </c>
      <c r="D400" s="334" t="s">
        <v>27179</v>
      </c>
      <c r="E400" s="196">
        <v>7000</v>
      </c>
      <c r="F400" s="197">
        <v>0.54</v>
      </c>
      <c r="G400" s="316">
        <v>6</v>
      </c>
      <c r="H400" s="89">
        <f>Таблица620[[#This Row],[Розничная цена KRW]]*Таблица620[[#This Row],[Коэфициент стоимости]]</f>
        <v>3780.0000000000005</v>
      </c>
      <c r="I400" s="200" t="str">
        <f>IF($H$1="","Введите курс",Таблица620[[#This Row],[Оптовая цена KRW                   за 1шт]]/$H$1)</f>
        <v>Введите курс</v>
      </c>
      <c r="J400" s="318"/>
      <c r="K400" s="201">
        <f>Таблица620[[#This Row],[Заказ коробок ]]*Таблица620[[#This Row],[Кол-во шт в коробке]]</f>
        <v>0</v>
      </c>
      <c r="L400" s="202">
        <f>Таблица620[[#This Row],[Общее кол-во шт]]*Таблица620[[#This Row],[Оптовая цена KRW                   за 1шт]]</f>
        <v>0</v>
      </c>
      <c r="M400" s="203" t="str">
        <f>IFERROR(Таблица620[[#This Row],[Общее кол-во шт]]*Таблица620[[#This Row],[Оптовая цена USD            за 1шт]],"")</f>
        <v/>
      </c>
      <c r="N400" s="319"/>
    </row>
    <row r="401" spans="1:14" ht="22.5" customHeight="1">
      <c r="A401" s="329" t="s">
        <v>1280</v>
      </c>
      <c r="B401" s="332" t="s">
        <v>1295</v>
      </c>
      <c r="C401" s="333" t="s">
        <v>1296</v>
      </c>
      <c r="D401" s="334" t="s">
        <v>27180</v>
      </c>
      <c r="E401" s="196">
        <v>7000</v>
      </c>
      <c r="F401" s="197">
        <v>0.54</v>
      </c>
      <c r="G401" s="316">
        <v>6</v>
      </c>
      <c r="H401" s="89">
        <f>Таблица620[[#This Row],[Розничная цена KRW]]*Таблица620[[#This Row],[Коэфициент стоимости]]</f>
        <v>3780.0000000000005</v>
      </c>
      <c r="I401" s="200" t="str">
        <f>IF($H$1="","Введите курс",Таблица620[[#This Row],[Оптовая цена KRW                   за 1шт]]/$H$1)</f>
        <v>Введите курс</v>
      </c>
      <c r="J401" s="318"/>
      <c r="K401" s="201">
        <f>Таблица620[[#This Row],[Заказ коробок ]]*Таблица620[[#This Row],[Кол-во шт в коробке]]</f>
        <v>0</v>
      </c>
      <c r="L401" s="202">
        <f>Таблица620[[#This Row],[Общее кол-во шт]]*Таблица620[[#This Row],[Оптовая цена KRW                   за 1шт]]</f>
        <v>0</v>
      </c>
      <c r="M401" s="203" t="str">
        <f>IFERROR(Таблица620[[#This Row],[Общее кол-во шт]]*Таблица620[[#This Row],[Оптовая цена USD            за 1шт]],"")</f>
        <v/>
      </c>
      <c r="N401" s="319"/>
    </row>
    <row r="402" spans="1:14" ht="22.5" customHeight="1">
      <c r="A402" s="329" t="s">
        <v>1283</v>
      </c>
      <c r="B402" s="332" t="s">
        <v>1298</v>
      </c>
      <c r="C402" s="333" t="s">
        <v>1299</v>
      </c>
      <c r="D402" s="334" t="s">
        <v>27181</v>
      </c>
      <c r="E402" s="196">
        <v>7000</v>
      </c>
      <c r="F402" s="197">
        <v>0.54</v>
      </c>
      <c r="G402" s="316">
        <v>6</v>
      </c>
      <c r="H402" s="89">
        <f>Таблица620[[#This Row],[Розничная цена KRW]]*Таблица620[[#This Row],[Коэфициент стоимости]]</f>
        <v>3780.0000000000005</v>
      </c>
      <c r="I402" s="200" t="str">
        <f>IF($H$1="","Введите курс",Таблица620[[#This Row],[Оптовая цена KRW                   за 1шт]]/$H$1)</f>
        <v>Введите курс</v>
      </c>
      <c r="J402" s="318"/>
      <c r="K402" s="201">
        <f>Таблица620[[#This Row],[Заказ коробок ]]*Таблица620[[#This Row],[Кол-во шт в коробке]]</f>
        <v>0</v>
      </c>
      <c r="L402" s="202">
        <f>Таблица620[[#This Row],[Общее кол-во шт]]*Таблица620[[#This Row],[Оптовая цена KRW                   за 1шт]]</f>
        <v>0</v>
      </c>
      <c r="M402" s="203" t="str">
        <f>IFERROR(Таблица620[[#This Row],[Общее кол-во шт]]*Таблица620[[#This Row],[Оптовая цена USD            за 1шт]],"")</f>
        <v/>
      </c>
      <c r="N402" s="319"/>
    </row>
    <row r="403" spans="1:14" ht="22.5" customHeight="1">
      <c r="A403" s="329" t="s">
        <v>1286</v>
      </c>
      <c r="B403" s="332" t="s">
        <v>1301</v>
      </c>
      <c r="C403" s="333" t="s">
        <v>1302</v>
      </c>
      <c r="D403" s="334" t="s">
        <v>27182</v>
      </c>
      <c r="E403" s="196">
        <v>7000</v>
      </c>
      <c r="F403" s="197">
        <v>0.54</v>
      </c>
      <c r="G403" s="316">
        <v>6</v>
      </c>
      <c r="H403" s="89">
        <f>Таблица620[[#This Row],[Розничная цена KRW]]*Таблица620[[#This Row],[Коэфициент стоимости]]</f>
        <v>3780.0000000000005</v>
      </c>
      <c r="I403" s="200" t="str">
        <f>IF($H$1="","Введите курс",Таблица620[[#This Row],[Оптовая цена KRW                   за 1шт]]/$H$1)</f>
        <v>Введите курс</v>
      </c>
      <c r="J403" s="318"/>
      <c r="K403" s="201">
        <f>Таблица620[[#This Row],[Заказ коробок ]]*Таблица620[[#This Row],[Кол-во шт в коробке]]</f>
        <v>0</v>
      </c>
      <c r="L403" s="202">
        <f>Таблица620[[#This Row],[Общее кол-во шт]]*Таблица620[[#This Row],[Оптовая цена KRW                   за 1шт]]</f>
        <v>0</v>
      </c>
      <c r="M403" s="203" t="str">
        <f>IFERROR(Таблица620[[#This Row],[Общее кол-во шт]]*Таблица620[[#This Row],[Оптовая цена USD            за 1шт]],"")</f>
        <v/>
      </c>
      <c r="N403" s="319"/>
    </row>
    <row r="404" spans="1:14" ht="22.5" customHeight="1">
      <c r="A404" s="329" t="s">
        <v>1288</v>
      </c>
      <c r="B404" s="332" t="s">
        <v>1304</v>
      </c>
      <c r="C404" s="333" t="s">
        <v>1305</v>
      </c>
      <c r="D404" s="334" t="s">
        <v>27183</v>
      </c>
      <c r="E404" s="196">
        <v>9000</v>
      </c>
      <c r="F404" s="197">
        <v>0.54</v>
      </c>
      <c r="G404" s="316">
        <v>6</v>
      </c>
      <c r="H404" s="89">
        <f>Таблица620[[#This Row],[Розничная цена KRW]]*Таблица620[[#This Row],[Коэфициент стоимости]]</f>
        <v>4860</v>
      </c>
      <c r="I404" s="200" t="str">
        <f>IF($H$1="","Введите курс",Таблица620[[#This Row],[Оптовая цена KRW                   за 1шт]]/$H$1)</f>
        <v>Введите курс</v>
      </c>
      <c r="J404" s="318"/>
      <c r="K404" s="201">
        <f>Таблица620[[#This Row],[Заказ коробок ]]*Таблица620[[#This Row],[Кол-во шт в коробке]]</f>
        <v>0</v>
      </c>
      <c r="L404" s="202">
        <f>Таблица620[[#This Row],[Общее кол-во шт]]*Таблица620[[#This Row],[Оптовая цена KRW                   за 1шт]]</f>
        <v>0</v>
      </c>
      <c r="M404" s="203" t="str">
        <f>IFERROR(Таблица620[[#This Row],[Общее кол-во шт]]*Таблица620[[#This Row],[Оптовая цена USD            за 1шт]],"")</f>
        <v/>
      </c>
      <c r="N404" s="319"/>
    </row>
    <row r="405" spans="1:14" ht="22.5" customHeight="1">
      <c r="A405" s="329" t="s">
        <v>1291</v>
      </c>
      <c r="B405" s="332" t="s">
        <v>1307</v>
      </c>
      <c r="C405" s="333" t="s">
        <v>1308</v>
      </c>
      <c r="D405" s="334" t="s">
        <v>27184</v>
      </c>
      <c r="E405" s="196">
        <v>9000</v>
      </c>
      <c r="F405" s="197">
        <v>0.54</v>
      </c>
      <c r="G405" s="316">
        <v>6</v>
      </c>
      <c r="H405" s="89">
        <f>Таблица620[[#This Row],[Розничная цена KRW]]*Таблица620[[#This Row],[Коэфициент стоимости]]</f>
        <v>4860</v>
      </c>
      <c r="I405" s="200" t="str">
        <f>IF($H$1="","Введите курс",Таблица620[[#This Row],[Оптовая цена KRW                   за 1шт]]/$H$1)</f>
        <v>Введите курс</v>
      </c>
      <c r="J405" s="318"/>
      <c r="K405" s="201">
        <f>Таблица620[[#This Row],[Заказ коробок ]]*Таблица620[[#This Row],[Кол-во шт в коробке]]</f>
        <v>0</v>
      </c>
      <c r="L405" s="202">
        <f>Таблица620[[#This Row],[Общее кол-во шт]]*Таблица620[[#This Row],[Оптовая цена KRW                   за 1шт]]</f>
        <v>0</v>
      </c>
      <c r="M405" s="203" t="str">
        <f>IFERROR(Таблица620[[#This Row],[Общее кол-во шт]]*Таблица620[[#This Row],[Оптовая цена USD            за 1шт]],"")</f>
        <v/>
      </c>
      <c r="N405" s="319"/>
    </row>
    <row r="406" spans="1:14" ht="22.5" customHeight="1">
      <c r="A406" s="329" t="s">
        <v>1294</v>
      </c>
      <c r="B406" s="332" t="s">
        <v>1310</v>
      </c>
      <c r="C406" s="333" t="s">
        <v>1311</v>
      </c>
      <c r="D406" s="334" t="s">
        <v>27185</v>
      </c>
      <c r="E406" s="196">
        <v>9000</v>
      </c>
      <c r="F406" s="197">
        <v>0.54</v>
      </c>
      <c r="G406" s="316">
        <v>6</v>
      </c>
      <c r="H406" s="89">
        <f>Таблица620[[#This Row],[Розничная цена KRW]]*Таблица620[[#This Row],[Коэфициент стоимости]]</f>
        <v>4860</v>
      </c>
      <c r="I406" s="200" t="str">
        <f>IF($H$1="","Введите курс",Таблица620[[#This Row],[Оптовая цена KRW                   за 1шт]]/$H$1)</f>
        <v>Введите курс</v>
      </c>
      <c r="J406" s="318"/>
      <c r="K406" s="201">
        <f>Таблица620[[#This Row],[Заказ коробок ]]*Таблица620[[#This Row],[Кол-во шт в коробке]]</f>
        <v>0</v>
      </c>
      <c r="L406" s="202">
        <f>Таблица620[[#This Row],[Общее кол-во шт]]*Таблица620[[#This Row],[Оптовая цена KRW                   за 1шт]]</f>
        <v>0</v>
      </c>
      <c r="M406" s="203" t="str">
        <f>IFERROR(Таблица620[[#This Row],[Общее кол-во шт]]*Таблица620[[#This Row],[Оптовая цена USD            за 1шт]],"")</f>
        <v/>
      </c>
      <c r="N406" s="319"/>
    </row>
    <row r="407" spans="1:14" ht="22.5" customHeight="1">
      <c r="A407" s="329" t="s">
        <v>1297</v>
      </c>
      <c r="B407" s="332" t="s">
        <v>1313</v>
      </c>
      <c r="C407" s="333" t="s">
        <v>1314</v>
      </c>
      <c r="D407" s="334" t="s">
        <v>27186</v>
      </c>
      <c r="E407" s="196">
        <v>9000</v>
      </c>
      <c r="F407" s="197">
        <v>0.54</v>
      </c>
      <c r="G407" s="316">
        <v>6</v>
      </c>
      <c r="H407" s="89">
        <f>Таблица620[[#This Row],[Розничная цена KRW]]*Таблица620[[#This Row],[Коэфициент стоимости]]</f>
        <v>4860</v>
      </c>
      <c r="I407" s="200" t="str">
        <f>IF($H$1="","Введите курс",Таблица620[[#This Row],[Оптовая цена KRW                   за 1шт]]/$H$1)</f>
        <v>Введите курс</v>
      </c>
      <c r="J407" s="318"/>
      <c r="K407" s="201">
        <f>Таблица620[[#This Row],[Заказ коробок ]]*Таблица620[[#This Row],[Кол-во шт в коробке]]</f>
        <v>0</v>
      </c>
      <c r="L407" s="202">
        <f>Таблица620[[#This Row],[Общее кол-во шт]]*Таблица620[[#This Row],[Оптовая цена KRW                   за 1шт]]</f>
        <v>0</v>
      </c>
      <c r="M407" s="203" t="str">
        <f>IFERROR(Таблица620[[#This Row],[Общее кол-во шт]]*Таблица620[[#This Row],[Оптовая цена USD            за 1шт]],"")</f>
        <v/>
      </c>
      <c r="N407" s="319"/>
    </row>
    <row r="408" spans="1:14" ht="22.5" customHeight="1">
      <c r="A408" s="329" t="s">
        <v>1300</v>
      </c>
      <c r="B408" s="332" t="s">
        <v>1316</v>
      </c>
      <c r="C408" s="333" t="s">
        <v>1317</v>
      </c>
      <c r="D408" s="334" t="s">
        <v>27187</v>
      </c>
      <c r="E408" s="196">
        <v>9000</v>
      </c>
      <c r="F408" s="197">
        <v>0.54</v>
      </c>
      <c r="G408" s="316">
        <v>6</v>
      </c>
      <c r="H408" s="89">
        <f>Таблица620[[#This Row],[Розничная цена KRW]]*Таблица620[[#This Row],[Коэфициент стоимости]]</f>
        <v>4860</v>
      </c>
      <c r="I408" s="200" t="str">
        <f>IF($H$1="","Введите курс",Таблица620[[#This Row],[Оптовая цена KRW                   за 1шт]]/$H$1)</f>
        <v>Введите курс</v>
      </c>
      <c r="J408" s="318"/>
      <c r="K408" s="201">
        <f>Таблица620[[#This Row],[Заказ коробок ]]*Таблица620[[#This Row],[Кол-во шт в коробке]]</f>
        <v>0</v>
      </c>
      <c r="L408" s="202">
        <f>Таблица620[[#This Row],[Общее кол-во шт]]*Таблица620[[#This Row],[Оптовая цена KRW                   за 1шт]]</f>
        <v>0</v>
      </c>
      <c r="M408" s="203" t="str">
        <f>IFERROR(Таблица620[[#This Row],[Общее кол-во шт]]*Таблица620[[#This Row],[Оптовая цена USD            за 1шт]],"")</f>
        <v/>
      </c>
      <c r="N408" s="319"/>
    </row>
    <row r="409" spans="1:14" ht="22.5" customHeight="1">
      <c r="A409" s="329" t="s">
        <v>1303</v>
      </c>
      <c r="B409" s="332" t="s">
        <v>1319</v>
      </c>
      <c r="C409" s="333" t="s">
        <v>1320</v>
      </c>
      <c r="D409" s="334" t="s">
        <v>27188</v>
      </c>
      <c r="E409" s="196">
        <v>9000</v>
      </c>
      <c r="F409" s="197">
        <v>0.54</v>
      </c>
      <c r="G409" s="316">
        <v>6</v>
      </c>
      <c r="H409" s="89">
        <f>Таблица620[[#This Row],[Розничная цена KRW]]*Таблица620[[#This Row],[Коэфициент стоимости]]</f>
        <v>4860</v>
      </c>
      <c r="I409" s="200" t="str">
        <f>IF($H$1="","Введите курс",Таблица620[[#This Row],[Оптовая цена KRW                   за 1шт]]/$H$1)</f>
        <v>Введите курс</v>
      </c>
      <c r="J409" s="318"/>
      <c r="K409" s="201">
        <f>Таблица620[[#This Row],[Заказ коробок ]]*Таблица620[[#This Row],[Кол-во шт в коробке]]</f>
        <v>0</v>
      </c>
      <c r="L409" s="202">
        <f>Таблица620[[#This Row],[Общее кол-во шт]]*Таблица620[[#This Row],[Оптовая цена KRW                   за 1шт]]</f>
        <v>0</v>
      </c>
      <c r="M409" s="203" t="str">
        <f>IFERROR(Таблица620[[#This Row],[Общее кол-во шт]]*Таблица620[[#This Row],[Оптовая цена USD            за 1шт]],"")</f>
        <v/>
      </c>
      <c r="N409" s="319"/>
    </row>
    <row r="410" spans="1:14" ht="22.5" customHeight="1">
      <c r="A410" s="329" t="s">
        <v>1306</v>
      </c>
      <c r="B410" s="332" t="s">
        <v>1322</v>
      </c>
      <c r="C410" s="333" t="s">
        <v>1323</v>
      </c>
      <c r="D410" s="334" t="s">
        <v>27189</v>
      </c>
      <c r="E410" s="196">
        <v>8000</v>
      </c>
      <c r="F410" s="197">
        <v>0.54</v>
      </c>
      <c r="G410" s="316">
        <v>6</v>
      </c>
      <c r="H410" s="89">
        <f>Таблица620[[#This Row],[Розничная цена KRW]]*Таблица620[[#This Row],[Коэфициент стоимости]]</f>
        <v>4320</v>
      </c>
      <c r="I410" s="200" t="str">
        <f>IF($H$1="","Введите курс",Таблица620[[#This Row],[Оптовая цена KRW                   за 1шт]]/$H$1)</f>
        <v>Введите курс</v>
      </c>
      <c r="J410" s="318"/>
      <c r="K410" s="201">
        <f>Таблица620[[#This Row],[Заказ коробок ]]*Таблица620[[#This Row],[Кол-во шт в коробке]]</f>
        <v>0</v>
      </c>
      <c r="L410" s="202">
        <f>Таблица620[[#This Row],[Общее кол-во шт]]*Таблица620[[#This Row],[Оптовая цена KRW                   за 1шт]]</f>
        <v>0</v>
      </c>
      <c r="M410" s="203" t="str">
        <f>IFERROR(Таблица620[[#This Row],[Общее кол-во шт]]*Таблица620[[#This Row],[Оптовая цена USD            за 1шт]],"")</f>
        <v/>
      </c>
      <c r="N410" s="319"/>
    </row>
    <row r="411" spans="1:14" ht="22.5" customHeight="1">
      <c r="A411" s="329" t="s">
        <v>1309</v>
      </c>
      <c r="B411" s="332" t="s">
        <v>1325</v>
      </c>
      <c r="C411" s="333" t="s">
        <v>1326</v>
      </c>
      <c r="D411" s="334" t="s">
        <v>27190</v>
      </c>
      <c r="E411" s="196">
        <v>8000</v>
      </c>
      <c r="F411" s="197">
        <v>0.54</v>
      </c>
      <c r="G411" s="316">
        <v>6</v>
      </c>
      <c r="H411" s="89">
        <f>Таблица620[[#This Row],[Розничная цена KRW]]*Таблица620[[#This Row],[Коэфициент стоимости]]</f>
        <v>4320</v>
      </c>
      <c r="I411" s="200" t="str">
        <f>IF($H$1="","Введите курс",Таблица620[[#This Row],[Оптовая цена KRW                   за 1шт]]/$H$1)</f>
        <v>Введите курс</v>
      </c>
      <c r="J411" s="318"/>
      <c r="K411" s="201">
        <f>Таблица620[[#This Row],[Заказ коробок ]]*Таблица620[[#This Row],[Кол-во шт в коробке]]</f>
        <v>0</v>
      </c>
      <c r="L411" s="202">
        <f>Таблица620[[#This Row],[Общее кол-во шт]]*Таблица620[[#This Row],[Оптовая цена KRW                   за 1шт]]</f>
        <v>0</v>
      </c>
      <c r="M411" s="203" t="str">
        <f>IFERROR(Таблица620[[#This Row],[Общее кол-во шт]]*Таблица620[[#This Row],[Оптовая цена USD            за 1шт]],"")</f>
        <v/>
      </c>
      <c r="N411" s="319"/>
    </row>
    <row r="412" spans="1:14" ht="22.5" customHeight="1">
      <c r="A412" s="329" t="s">
        <v>1312</v>
      </c>
      <c r="B412" s="332" t="s">
        <v>1328</v>
      </c>
      <c r="C412" s="333" t="s">
        <v>1329</v>
      </c>
      <c r="D412" s="334" t="s">
        <v>27191</v>
      </c>
      <c r="E412" s="196">
        <v>8000</v>
      </c>
      <c r="F412" s="197">
        <v>0.54</v>
      </c>
      <c r="G412" s="316">
        <v>6</v>
      </c>
      <c r="H412" s="89">
        <f>Таблица620[[#This Row],[Розничная цена KRW]]*Таблица620[[#This Row],[Коэфициент стоимости]]</f>
        <v>4320</v>
      </c>
      <c r="I412" s="200" t="str">
        <f>IF($H$1="","Введите курс",Таблица620[[#This Row],[Оптовая цена KRW                   за 1шт]]/$H$1)</f>
        <v>Введите курс</v>
      </c>
      <c r="J412" s="318"/>
      <c r="K412" s="201">
        <f>Таблица620[[#This Row],[Заказ коробок ]]*Таблица620[[#This Row],[Кол-во шт в коробке]]</f>
        <v>0</v>
      </c>
      <c r="L412" s="202">
        <f>Таблица620[[#This Row],[Общее кол-во шт]]*Таблица620[[#This Row],[Оптовая цена KRW                   за 1шт]]</f>
        <v>0</v>
      </c>
      <c r="M412" s="203" t="str">
        <f>IFERROR(Таблица620[[#This Row],[Общее кол-во шт]]*Таблица620[[#This Row],[Оптовая цена USD            за 1шт]],"")</f>
        <v/>
      </c>
      <c r="N412" s="319"/>
    </row>
    <row r="413" spans="1:14" ht="22.5" customHeight="1">
      <c r="A413" s="329" t="s">
        <v>1315</v>
      </c>
      <c r="B413" s="332" t="s">
        <v>1331</v>
      </c>
      <c r="C413" s="333" t="s">
        <v>1332</v>
      </c>
      <c r="D413" s="334" t="s">
        <v>27192</v>
      </c>
      <c r="E413" s="196">
        <v>8000</v>
      </c>
      <c r="F413" s="197">
        <v>0.54</v>
      </c>
      <c r="G413" s="316">
        <v>6</v>
      </c>
      <c r="H413" s="89">
        <f>Таблица620[[#This Row],[Розничная цена KRW]]*Таблица620[[#This Row],[Коэфициент стоимости]]</f>
        <v>4320</v>
      </c>
      <c r="I413" s="200" t="str">
        <f>IF($H$1="","Введите курс",Таблица620[[#This Row],[Оптовая цена KRW                   за 1шт]]/$H$1)</f>
        <v>Введите курс</v>
      </c>
      <c r="J413" s="318"/>
      <c r="K413" s="201">
        <f>Таблица620[[#This Row],[Заказ коробок ]]*Таблица620[[#This Row],[Кол-во шт в коробке]]</f>
        <v>0</v>
      </c>
      <c r="L413" s="202">
        <f>Таблица620[[#This Row],[Общее кол-во шт]]*Таблица620[[#This Row],[Оптовая цена KRW                   за 1шт]]</f>
        <v>0</v>
      </c>
      <c r="M413" s="203" t="str">
        <f>IFERROR(Таблица620[[#This Row],[Общее кол-во шт]]*Таблица620[[#This Row],[Оптовая цена USD            за 1шт]],"")</f>
        <v/>
      </c>
      <c r="N413" s="319"/>
    </row>
    <row r="414" spans="1:14" ht="22.5" customHeight="1">
      <c r="A414" s="329" t="s">
        <v>1318</v>
      </c>
      <c r="B414" s="332" t="s">
        <v>1334</v>
      </c>
      <c r="C414" s="333" t="s">
        <v>1335</v>
      </c>
      <c r="D414" s="334" t="s">
        <v>27193</v>
      </c>
      <c r="E414" s="196">
        <v>8000</v>
      </c>
      <c r="F414" s="197">
        <v>0.54</v>
      </c>
      <c r="G414" s="316">
        <v>6</v>
      </c>
      <c r="H414" s="89">
        <f>Таблица620[[#This Row],[Розничная цена KRW]]*Таблица620[[#This Row],[Коэфициент стоимости]]</f>
        <v>4320</v>
      </c>
      <c r="I414" s="200" t="str">
        <f>IF($H$1="","Введите курс",Таблица620[[#This Row],[Оптовая цена KRW                   за 1шт]]/$H$1)</f>
        <v>Введите курс</v>
      </c>
      <c r="J414" s="318"/>
      <c r="K414" s="201">
        <f>Таблица620[[#This Row],[Заказ коробок ]]*Таблица620[[#This Row],[Кол-во шт в коробке]]</f>
        <v>0</v>
      </c>
      <c r="L414" s="202">
        <f>Таблица620[[#This Row],[Общее кол-во шт]]*Таблица620[[#This Row],[Оптовая цена KRW                   за 1шт]]</f>
        <v>0</v>
      </c>
      <c r="M414" s="203" t="str">
        <f>IFERROR(Таблица620[[#This Row],[Общее кол-во шт]]*Таблица620[[#This Row],[Оптовая цена USD            за 1шт]],"")</f>
        <v/>
      </c>
      <c r="N414" s="319"/>
    </row>
    <row r="415" spans="1:14" ht="22.5" customHeight="1">
      <c r="A415" s="329" t="s">
        <v>1321</v>
      </c>
      <c r="B415" s="332" t="s">
        <v>1337</v>
      </c>
      <c r="C415" s="333" t="s">
        <v>1338</v>
      </c>
      <c r="D415" s="334" t="s">
        <v>27194</v>
      </c>
      <c r="E415" s="196">
        <v>8000</v>
      </c>
      <c r="F415" s="197">
        <v>0.54</v>
      </c>
      <c r="G415" s="316">
        <v>6</v>
      </c>
      <c r="H415" s="89">
        <f>Таблица620[[#This Row],[Розничная цена KRW]]*Таблица620[[#This Row],[Коэфициент стоимости]]</f>
        <v>4320</v>
      </c>
      <c r="I415" s="200" t="str">
        <f>IF($H$1="","Введите курс",Таблица620[[#This Row],[Оптовая цена KRW                   за 1шт]]/$H$1)</f>
        <v>Введите курс</v>
      </c>
      <c r="J415" s="318"/>
      <c r="K415" s="201">
        <f>Таблица620[[#This Row],[Заказ коробок ]]*Таблица620[[#This Row],[Кол-во шт в коробке]]</f>
        <v>0</v>
      </c>
      <c r="L415" s="202">
        <f>Таблица620[[#This Row],[Общее кол-во шт]]*Таблица620[[#This Row],[Оптовая цена KRW                   за 1шт]]</f>
        <v>0</v>
      </c>
      <c r="M415" s="203" t="str">
        <f>IFERROR(Таблица620[[#This Row],[Общее кол-во шт]]*Таблица620[[#This Row],[Оптовая цена USD            за 1шт]],"")</f>
        <v/>
      </c>
      <c r="N415" s="319"/>
    </row>
    <row r="416" spans="1:14" ht="22.5" customHeight="1">
      <c r="A416" s="329" t="s">
        <v>1324</v>
      </c>
      <c r="B416" s="332" t="s">
        <v>1340</v>
      </c>
      <c r="C416" s="333" t="s">
        <v>1341</v>
      </c>
      <c r="D416" s="334" t="s">
        <v>27195</v>
      </c>
      <c r="E416" s="196">
        <v>8000</v>
      </c>
      <c r="F416" s="197">
        <v>0.54</v>
      </c>
      <c r="G416" s="316">
        <v>6</v>
      </c>
      <c r="H416" s="89">
        <f>Таблица620[[#This Row],[Розничная цена KRW]]*Таблица620[[#This Row],[Коэфициент стоимости]]</f>
        <v>4320</v>
      </c>
      <c r="I416" s="200" t="str">
        <f>IF($H$1="","Введите курс",Таблица620[[#This Row],[Оптовая цена KRW                   за 1шт]]/$H$1)</f>
        <v>Введите курс</v>
      </c>
      <c r="J416" s="318"/>
      <c r="K416" s="201">
        <f>Таблица620[[#This Row],[Заказ коробок ]]*Таблица620[[#This Row],[Кол-во шт в коробке]]</f>
        <v>0</v>
      </c>
      <c r="L416" s="202">
        <f>Таблица620[[#This Row],[Общее кол-во шт]]*Таблица620[[#This Row],[Оптовая цена KRW                   за 1шт]]</f>
        <v>0</v>
      </c>
      <c r="M416" s="203" t="str">
        <f>IFERROR(Таблица620[[#This Row],[Общее кол-во шт]]*Таблица620[[#This Row],[Оптовая цена USD            за 1шт]],"")</f>
        <v/>
      </c>
      <c r="N416" s="319"/>
    </row>
    <row r="417" spans="1:14" ht="22.5" customHeight="1">
      <c r="A417" s="329" t="s">
        <v>1327</v>
      </c>
      <c r="B417" s="332" t="s">
        <v>1343</v>
      </c>
      <c r="C417" s="333" t="s">
        <v>1344</v>
      </c>
      <c r="D417" s="334" t="s">
        <v>27196</v>
      </c>
      <c r="E417" s="196">
        <v>8000</v>
      </c>
      <c r="F417" s="197">
        <v>0.54</v>
      </c>
      <c r="G417" s="316">
        <v>6</v>
      </c>
      <c r="H417" s="89">
        <f>Таблица620[[#This Row],[Розничная цена KRW]]*Таблица620[[#This Row],[Коэфициент стоимости]]</f>
        <v>4320</v>
      </c>
      <c r="I417" s="200" t="str">
        <f>IF($H$1="","Введите курс",Таблица620[[#This Row],[Оптовая цена KRW                   за 1шт]]/$H$1)</f>
        <v>Введите курс</v>
      </c>
      <c r="J417" s="318"/>
      <c r="K417" s="201">
        <f>Таблица620[[#This Row],[Заказ коробок ]]*Таблица620[[#This Row],[Кол-во шт в коробке]]</f>
        <v>0</v>
      </c>
      <c r="L417" s="202">
        <f>Таблица620[[#This Row],[Общее кол-во шт]]*Таблица620[[#This Row],[Оптовая цена KRW                   за 1шт]]</f>
        <v>0</v>
      </c>
      <c r="M417" s="203" t="str">
        <f>IFERROR(Таблица620[[#This Row],[Общее кол-во шт]]*Таблица620[[#This Row],[Оптовая цена USD            за 1шт]],"")</f>
        <v/>
      </c>
      <c r="N417" s="319"/>
    </row>
    <row r="418" spans="1:14" ht="22.5" customHeight="1">
      <c r="A418" s="329" t="s">
        <v>1330</v>
      </c>
      <c r="B418" s="332" t="s">
        <v>1346</v>
      </c>
      <c r="C418" s="333" t="s">
        <v>1347</v>
      </c>
      <c r="D418" s="334" t="s">
        <v>27197</v>
      </c>
      <c r="E418" s="196">
        <v>4800</v>
      </c>
      <c r="F418" s="197">
        <v>0.54</v>
      </c>
      <c r="G418" s="316">
        <v>6</v>
      </c>
      <c r="H418" s="89">
        <f>Таблица620[[#This Row],[Розничная цена KRW]]*Таблица620[[#This Row],[Коэфициент стоимости]]</f>
        <v>2592</v>
      </c>
      <c r="I418" s="200" t="str">
        <f>IF($H$1="","Введите курс",Таблица620[[#This Row],[Оптовая цена KRW                   за 1шт]]/$H$1)</f>
        <v>Введите курс</v>
      </c>
      <c r="J418" s="318"/>
      <c r="K418" s="201">
        <f>Таблица620[[#This Row],[Заказ коробок ]]*Таблица620[[#This Row],[Кол-во шт в коробке]]</f>
        <v>0</v>
      </c>
      <c r="L418" s="202">
        <f>Таблица620[[#This Row],[Общее кол-во шт]]*Таблица620[[#This Row],[Оптовая цена KRW                   за 1шт]]</f>
        <v>0</v>
      </c>
      <c r="M418" s="203" t="str">
        <f>IFERROR(Таблица620[[#This Row],[Общее кол-во шт]]*Таблица620[[#This Row],[Оптовая цена USD            за 1шт]],"")</f>
        <v/>
      </c>
      <c r="N418" s="319"/>
    </row>
    <row r="419" spans="1:14" ht="22.5" customHeight="1">
      <c r="A419" s="329" t="s">
        <v>1333</v>
      </c>
      <c r="B419" s="332" t="s">
        <v>1349</v>
      </c>
      <c r="C419" s="333" t="s">
        <v>1350</v>
      </c>
      <c r="D419" s="334" t="s">
        <v>27198</v>
      </c>
      <c r="E419" s="196">
        <v>9000</v>
      </c>
      <c r="F419" s="197">
        <v>0.54</v>
      </c>
      <c r="G419" s="316">
        <v>6</v>
      </c>
      <c r="H419" s="89">
        <f>Таблица620[[#This Row],[Розничная цена KRW]]*Таблица620[[#This Row],[Коэфициент стоимости]]</f>
        <v>4860</v>
      </c>
      <c r="I419" s="200" t="str">
        <f>IF($H$1="","Введите курс",Таблица620[[#This Row],[Оптовая цена KRW                   за 1шт]]/$H$1)</f>
        <v>Введите курс</v>
      </c>
      <c r="J419" s="318"/>
      <c r="K419" s="201">
        <f>Таблица620[[#This Row],[Заказ коробок ]]*Таблица620[[#This Row],[Кол-во шт в коробке]]</f>
        <v>0</v>
      </c>
      <c r="L419" s="202">
        <f>Таблица620[[#This Row],[Общее кол-во шт]]*Таблица620[[#This Row],[Оптовая цена KRW                   за 1шт]]</f>
        <v>0</v>
      </c>
      <c r="M419" s="203" t="str">
        <f>IFERROR(Таблица620[[#This Row],[Общее кол-во шт]]*Таблица620[[#This Row],[Оптовая цена USD            за 1шт]],"")</f>
        <v/>
      </c>
      <c r="N419" s="319"/>
    </row>
    <row r="420" spans="1:14" ht="22.5" customHeight="1">
      <c r="A420" s="329" t="s">
        <v>1336</v>
      </c>
      <c r="B420" s="332" t="s">
        <v>1352</v>
      </c>
      <c r="C420" s="333" t="s">
        <v>1353</v>
      </c>
      <c r="D420" s="334" t="s">
        <v>27199</v>
      </c>
      <c r="E420" s="196">
        <v>9000</v>
      </c>
      <c r="F420" s="197">
        <v>0.54</v>
      </c>
      <c r="G420" s="316">
        <v>6</v>
      </c>
      <c r="H420" s="89">
        <f>Таблица620[[#This Row],[Розничная цена KRW]]*Таблица620[[#This Row],[Коэфициент стоимости]]</f>
        <v>4860</v>
      </c>
      <c r="I420" s="200" t="str">
        <f>IF($H$1="","Введите курс",Таблица620[[#This Row],[Оптовая цена KRW                   за 1шт]]/$H$1)</f>
        <v>Введите курс</v>
      </c>
      <c r="J420" s="318"/>
      <c r="K420" s="201">
        <f>Таблица620[[#This Row],[Заказ коробок ]]*Таблица620[[#This Row],[Кол-во шт в коробке]]</f>
        <v>0</v>
      </c>
      <c r="L420" s="202">
        <f>Таблица620[[#This Row],[Общее кол-во шт]]*Таблица620[[#This Row],[Оптовая цена KRW                   за 1шт]]</f>
        <v>0</v>
      </c>
      <c r="M420" s="203" t="str">
        <f>IFERROR(Таблица620[[#This Row],[Общее кол-во шт]]*Таблица620[[#This Row],[Оптовая цена USD            за 1шт]],"")</f>
        <v/>
      </c>
      <c r="N420" s="319"/>
    </row>
    <row r="421" spans="1:14" ht="22.5" customHeight="1">
      <c r="A421" s="329" t="s">
        <v>1339</v>
      </c>
      <c r="B421" s="332" t="s">
        <v>1355</v>
      </c>
      <c r="C421" s="333" t="s">
        <v>1356</v>
      </c>
      <c r="D421" s="334" t="s">
        <v>27200</v>
      </c>
      <c r="E421" s="196">
        <v>10000</v>
      </c>
      <c r="F421" s="197">
        <v>0.54</v>
      </c>
      <c r="G421" s="316">
        <v>6</v>
      </c>
      <c r="H421" s="89">
        <f>Таблица620[[#This Row],[Розничная цена KRW]]*Таблица620[[#This Row],[Коэфициент стоимости]]</f>
        <v>5400</v>
      </c>
      <c r="I421" s="200" t="str">
        <f>IF($H$1="","Введите курс",Таблица620[[#This Row],[Оптовая цена KRW                   за 1шт]]/$H$1)</f>
        <v>Введите курс</v>
      </c>
      <c r="J421" s="318"/>
      <c r="K421" s="201">
        <f>Таблица620[[#This Row],[Заказ коробок ]]*Таблица620[[#This Row],[Кол-во шт в коробке]]</f>
        <v>0</v>
      </c>
      <c r="L421" s="202">
        <f>Таблица620[[#This Row],[Общее кол-во шт]]*Таблица620[[#This Row],[Оптовая цена KRW                   за 1шт]]</f>
        <v>0</v>
      </c>
      <c r="M421" s="203" t="str">
        <f>IFERROR(Таблица620[[#This Row],[Общее кол-во шт]]*Таблица620[[#This Row],[Оптовая цена USD            за 1шт]],"")</f>
        <v/>
      </c>
      <c r="N421" s="319"/>
    </row>
    <row r="422" spans="1:14" ht="22.5" customHeight="1">
      <c r="A422" s="329" t="s">
        <v>1342</v>
      </c>
      <c r="B422" s="332" t="s">
        <v>1358</v>
      </c>
      <c r="C422" s="333" t="s">
        <v>1359</v>
      </c>
      <c r="D422" s="334" t="s">
        <v>27201</v>
      </c>
      <c r="E422" s="196">
        <v>9000</v>
      </c>
      <c r="F422" s="197">
        <v>0.54</v>
      </c>
      <c r="G422" s="316">
        <v>6</v>
      </c>
      <c r="H422" s="89">
        <f>Таблица620[[#This Row],[Розничная цена KRW]]*Таблица620[[#This Row],[Коэфициент стоимости]]</f>
        <v>4860</v>
      </c>
      <c r="I422" s="200" t="str">
        <f>IF($H$1="","Введите курс",Таблица620[[#This Row],[Оптовая цена KRW                   за 1шт]]/$H$1)</f>
        <v>Введите курс</v>
      </c>
      <c r="J422" s="318"/>
      <c r="K422" s="201">
        <f>Таблица620[[#This Row],[Заказ коробок ]]*Таблица620[[#This Row],[Кол-во шт в коробке]]</f>
        <v>0</v>
      </c>
      <c r="L422" s="202">
        <f>Таблица620[[#This Row],[Общее кол-во шт]]*Таблица620[[#This Row],[Оптовая цена KRW                   за 1шт]]</f>
        <v>0</v>
      </c>
      <c r="M422" s="203" t="str">
        <f>IFERROR(Таблица620[[#This Row],[Общее кол-во шт]]*Таблица620[[#This Row],[Оптовая цена USD            за 1шт]],"")</f>
        <v/>
      </c>
      <c r="N422" s="319"/>
    </row>
    <row r="423" spans="1:14" ht="22.5" customHeight="1">
      <c r="A423" s="329" t="s">
        <v>1345</v>
      </c>
      <c r="B423" s="332" t="s">
        <v>1361</v>
      </c>
      <c r="C423" s="333" t="s">
        <v>1362</v>
      </c>
      <c r="D423" s="334" t="s">
        <v>27202</v>
      </c>
      <c r="E423" s="196">
        <v>9000</v>
      </c>
      <c r="F423" s="197">
        <v>0.54</v>
      </c>
      <c r="G423" s="316">
        <v>6</v>
      </c>
      <c r="H423" s="89">
        <f>Таблица620[[#This Row],[Розничная цена KRW]]*Таблица620[[#This Row],[Коэфициент стоимости]]</f>
        <v>4860</v>
      </c>
      <c r="I423" s="200" t="str">
        <f>IF($H$1="","Введите курс",Таблица620[[#This Row],[Оптовая цена KRW                   за 1шт]]/$H$1)</f>
        <v>Введите курс</v>
      </c>
      <c r="J423" s="318"/>
      <c r="K423" s="201">
        <f>Таблица620[[#This Row],[Заказ коробок ]]*Таблица620[[#This Row],[Кол-во шт в коробке]]</f>
        <v>0</v>
      </c>
      <c r="L423" s="202">
        <f>Таблица620[[#This Row],[Общее кол-во шт]]*Таблица620[[#This Row],[Оптовая цена KRW                   за 1шт]]</f>
        <v>0</v>
      </c>
      <c r="M423" s="203" t="str">
        <f>IFERROR(Таблица620[[#This Row],[Общее кол-во шт]]*Таблица620[[#This Row],[Оптовая цена USD            за 1шт]],"")</f>
        <v/>
      </c>
      <c r="N423" s="319"/>
    </row>
    <row r="424" spans="1:14" ht="22.5" customHeight="1">
      <c r="A424" s="329" t="s">
        <v>1348</v>
      </c>
      <c r="B424" s="332" t="s">
        <v>1364</v>
      </c>
      <c r="C424" s="333" t="s">
        <v>1365</v>
      </c>
      <c r="D424" s="334" t="s">
        <v>27203</v>
      </c>
      <c r="E424" s="196">
        <v>9000</v>
      </c>
      <c r="F424" s="197">
        <v>0.54</v>
      </c>
      <c r="G424" s="316">
        <v>6</v>
      </c>
      <c r="H424" s="89">
        <f>Таблица620[[#This Row],[Розничная цена KRW]]*Таблица620[[#This Row],[Коэфициент стоимости]]</f>
        <v>4860</v>
      </c>
      <c r="I424" s="200" t="str">
        <f>IF($H$1="","Введите курс",Таблица620[[#This Row],[Оптовая цена KRW                   за 1шт]]/$H$1)</f>
        <v>Введите курс</v>
      </c>
      <c r="J424" s="318"/>
      <c r="K424" s="201">
        <f>Таблица620[[#This Row],[Заказ коробок ]]*Таблица620[[#This Row],[Кол-во шт в коробке]]</f>
        <v>0</v>
      </c>
      <c r="L424" s="202">
        <f>Таблица620[[#This Row],[Общее кол-во шт]]*Таблица620[[#This Row],[Оптовая цена KRW                   за 1шт]]</f>
        <v>0</v>
      </c>
      <c r="M424" s="203" t="str">
        <f>IFERROR(Таблица620[[#This Row],[Общее кол-во шт]]*Таблица620[[#This Row],[Оптовая цена USD            за 1шт]],"")</f>
        <v/>
      </c>
      <c r="N424" s="319"/>
    </row>
    <row r="425" spans="1:14" ht="22.5" customHeight="1">
      <c r="A425" s="329" t="s">
        <v>1351</v>
      </c>
      <c r="B425" s="332" t="s">
        <v>1367</v>
      </c>
      <c r="C425" s="333" t="s">
        <v>1368</v>
      </c>
      <c r="D425" s="334" t="s">
        <v>27204</v>
      </c>
      <c r="E425" s="196">
        <v>9000</v>
      </c>
      <c r="F425" s="197">
        <v>0.54</v>
      </c>
      <c r="G425" s="316">
        <v>6</v>
      </c>
      <c r="H425" s="89">
        <f>Таблица620[[#This Row],[Розничная цена KRW]]*Таблица620[[#This Row],[Коэфициент стоимости]]</f>
        <v>4860</v>
      </c>
      <c r="I425" s="200" t="str">
        <f>IF($H$1="","Введите курс",Таблица620[[#This Row],[Оптовая цена KRW                   за 1шт]]/$H$1)</f>
        <v>Введите курс</v>
      </c>
      <c r="J425" s="318"/>
      <c r="K425" s="201">
        <f>Таблица620[[#This Row],[Заказ коробок ]]*Таблица620[[#This Row],[Кол-во шт в коробке]]</f>
        <v>0</v>
      </c>
      <c r="L425" s="202">
        <f>Таблица620[[#This Row],[Общее кол-во шт]]*Таблица620[[#This Row],[Оптовая цена KRW                   за 1шт]]</f>
        <v>0</v>
      </c>
      <c r="M425" s="203" t="str">
        <f>IFERROR(Таблица620[[#This Row],[Общее кол-во шт]]*Таблица620[[#This Row],[Оптовая цена USD            за 1шт]],"")</f>
        <v/>
      </c>
      <c r="N425" s="319"/>
    </row>
    <row r="426" spans="1:14" ht="22.5" customHeight="1">
      <c r="A426" s="329" t="s">
        <v>1354</v>
      </c>
      <c r="B426" s="332" t="s">
        <v>1370</v>
      </c>
      <c r="C426" s="333" t="s">
        <v>1371</v>
      </c>
      <c r="D426" s="334" t="s">
        <v>27205</v>
      </c>
      <c r="E426" s="196">
        <v>9000</v>
      </c>
      <c r="F426" s="197">
        <v>0.54</v>
      </c>
      <c r="G426" s="316">
        <v>6</v>
      </c>
      <c r="H426" s="89">
        <f>Таблица620[[#This Row],[Розничная цена KRW]]*Таблица620[[#This Row],[Коэфициент стоимости]]</f>
        <v>4860</v>
      </c>
      <c r="I426" s="200" t="str">
        <f>IF($H$1="","Введите курс",Таблица620[[#This Row],[Оптовая цена KRW                   за 1шт]]/$H$1)</f>
        <v>Введите курс</v>
      </c>
      <c r="J426" s="318"/>
      <c r="K426" s="201">
        <f>Таблица620[[#This Row],[Заказ коробок ]]*Таблица620[[#This Row],[Кол-во шт в коробке]]</f>
        <v>0</v>
      </c>
      <c r="L426" s="202">
        <f>Таблица620[[#This Row],[Общее кол-во шт]]*Таблица620[[#This Row],[Оптовая цена KRW                   за 1шт]]</f>
        <v>0</v>
      </c>
      <c r="M426" s="203" t="str">
        <f>IFERROR(Таблица620[[#This Row],[Общее кол-во шт]]*Таблица620[[#This Row],[Оптовая цена USD            за 1шт]],"")</f>
        <v/>
      </c>
      <c r="N426" s="319"/>
    </row>
    <row r="427" spans="1:14" ht="22.5" customHeight="1">
      <c r="A427" s="329" t="s">
        <v>1357</v>
      </c>
      <c r="B427" s="332" t="s">
        <v>1373</v>
      </c>
      <c r="C427" s="333" t="s">
        <v>1374</v>
      </c>
      <c r="D427" s="334" t="s">
        <v>27206</v>
      </c>
      <c r="E427" s="196">
        <v>9000</v>
      </c>
      <c r="F427" s="197">
        <v>0.54</v>
      </c>
      <c r="G427" s="316">
        <v>6</v>
      </c>
      <c r="H427" s="89">
        <f>Таблица620[[#This Row],[Розничная цена KRW]]*Таблица620[[#This Row],[Коэфициент стоимости]]</f>
        <v>4860</v>
      </c>
      <c r="I427" s="200" t="str">
        <f>IF($H$1="","Введите курс",Таблица620[[#This Row],[Оптовая цена KRW                   за 1шт]]/$H$1)</f>
        <v>Введите курс</v>
      </c>
      <c r="J427" s="318"/>
      <c r="K427" s="201">
        <f>Таблица620[[#This Row],[Заказ коробок ]]*Таблица620[[#This Row],[Кол-во шт в коробке]]</f>
        <v>0</v>
      </c>
      <c r="L427" s="202">
        <f>Таблица620[[#This Row],[Общее кол-во шт]]*Таблица620[[#This Row],[Оптовая цена KRW                   за 1шт]]</f>
        <v>0</v>
      </c>
      <c r="M427" s="203" t="str">
        <f>IFERROR(Таблица620[[#This Row],[Общее кол-во шт]]*Таблица620[[#This Row],[Оптовая цена USD            за 1шт]],"")</f>
        <v/>
      </c>
      <c r="N427" s="319"/>
    </row>
    <row r="428" spans="1:14" ht="22.5" customHeight="1">
      <c r="A428" s="329" t="s">
        <v>1360</v>
      </c>
      <c r="B428" s="332" t="s">
        <v>1376</v>
      </c>
      <c r="C428" s="333" t="s">
        <v>1377</v>
      </c>
      <c r="D428" s="334" t="s">
        <v>27207</v>
      </c>
      <c r="E428" s="196">
        <v>9000</v>
      </c>
      <c r="F428" s="197">
        <v>0.54</v>
      </c>
      <c r="G428" s="316">
        <v>6</v>
      </c>
      <c r="H428" s="89">
        <f>Таблица620[[#This Row],[Розничная цена KRW]]*Таблица620[[#This Row],[Коэфициент стоимости]]</f>
        <v>4860</v>
      </c>
      <c r="I428" s="200" t="str">
        <f>IF($H$1="","Введите курс",Таблица620[[#This Row],[Оптовая цена KRW                   за 1шт]]/$H$1)</f>
        <v>Введите курс</v>
      </c>
      <c r="J428" s="318"/>
      <c r="K428" s="201">
        <f>Таблица620[[#This Row],[Заказ коробок ]]*Таблица620[[#This Row],[Кол-во шт в коробке]]</f>
        <v>0</v>
      </c>
      <c r="L428" s="202">
        <f>Таблица620[[#This Row],[Общее кол-во шт]]*Таблица620[[#This Row],[Оптовая цена KRW                   за 1шт]]</f>
        <v>0</v>
      </c>
      <c r="M428" s="203" t="str">
        <f>IFERROR(Таблица620[[#This Row],[Общее кол-во шт]]*Таблица620[[#This Row],[Оптовая цена USD            за 1шт]],"")</f>
        <v/>
      </c>
      <c r="N428" s="319"/>
    </row>
    <row r="429" spans="1:14" ht="22.5" customHeight="1">
      <c r="A429" s="329" t="s">
        <v>1363</v>
      </c>
      <c r="B429" s="332" t="s">
        <v>1379</v>
      </c>
      <c r="C429" s="333" t="s">
        <v>1380</v>
      </c>
      <c r="D429" s="334" t="s">
        <v>27208</v>
      </c>
      <c r="E429" s="196">
        <v>9000</v>
      </c>
      <c r="F429" s="197">
        <v>0.54</v>
      </c>
      <c r="G429" s="316">
        <v>6</v>
      </c>
      <c r="H429" s="89">
        <f>Таблица620[[#This Row],[Розничная цена KRW]]*Таблица620[[#This Row],[Коэфициент стоимости]]</f>
        <v>4860</v>
      </c>
      <c r="I429" s="200" t="str">
        <f>IF($H$1="","Введите курс",Таблица620[[#This Row],[Оптовая цена KRW                   за 1шт]]/$H$1)</f>
        <v>Введите курс</v>
      </c>
      <c r="J429" s="318"/>
      <c r="K429" s="201">
        <f>Таблица620[[#This Row],[Заказ коробок ]]*Таблица620[[#This Row],[Кол-во шт в коробке]]</f>
        <v>0</v>
      </c>
      <c r="L429" s="202">
        <f>Таблица620[[#This Row],[Общее кол-во шт]]*Таблица620[[#This Row],[Оптовая цена KRW                   за 1шт]]</f>
        <v>0</v>
      </c>
      <c r="M429" s="203" t="str">
        <f>IFERROR(Таблица620[[#This Row],[Общее кол-во шт]]*Таблица620[[#This Row],[Оптовая цена USD            за 1шт]],"")</f>
        <v/>
      </c>
      <c r="N429" s="319"/>
    </row>
    <row r="430" spans="1:14" ht="22.5" customHeight="1">
      <c r="A430" s="329" t="s">
        <v>1366</v>
      </c>
      <c r="B430" s="332" t="s">
        <v>1382</v>
      </c>
      <c r="C430" s="333" t="s">
        <v>1383</v>
      </c>
      <c r="D430" s="334" t="s">
        <v>27209</v>
      </c>
      <c r="E430" s="196">
        <v>9000</v>
      </c>
      <c r="F430" s="197">
        <v>0.54</v>
      </c>
      <c r="G430" s="316">
        <v>6</v>
      </c>
      <c r="H430" s="89">
        <f>Таблица620[[#This Row],[Розничная цена KRW]]*Таблица620[[#This Row],[Коэфициент стоимости]]</f>
        <v>4860</v>
      </c>
      <c r="I430" s="200" t="str">
        <f>IF($H$1="","Введите курс",Таблица620[[#This Row],[Оптовая цена KRW                   за 1шт]]/$H$1)</f>
        <v>Введите курс</v>
      </c>
      <c r="J430" s="318"/>
      <c r="K430" s="201">
        <f>Таблица620[[#This Row],[Заказ коробок ]]*Таблица620[[#This Row],[Кол-во шт в коробке]]</f>
        <v>0</v>
      </c>
      <c r="L430" s="202">
        <f>Таблица620[[#This Row],[Общее кол-во шт]]*Таблица620[[#This Row],[Оптовая цена KRW                   за 1шт]]</f>
        <v>0</v>
      </c>
      <c r="M430" s="203" t="str">
        <f>IFERROR(Таблица620[[#This Row],[Общее кол-во шт]]*Таблица620[[#This Row],[Оптовая цена USD            за 1шт]],"")</f>
        <v/>
      </c>
      <c r="N430" s="319"/>
    </row>
    <row r="431" spans="1:14" ht="22.5" customHeight="1">
      <c r="A431" s="329" t="s">
        <v>1369</v>
      </c>
      <c r="B431" s="332" t="s">
        <v>1385</v>
      </c>
      <c r="C431" s="333" t="s">
        <v>1386</v>
      </c>
      <c r="D431" s="334" t="s">
        <v>27210</v>
      </c>
      <c r="E431" s="196">
        <v>9000</v>
      </c>
      <c r="F431" s="197">
        <v>0.54</v>
      </c>
      <c r="G431" s="316">
        <v>6</v>
      </c>
      <c r="H431" s="89">
        <f>Таблица620[[#This Row],[Розничная цена KRW]]*Таблица620[[#This Row],[Коэфициент стоимости]]</f>
        <v>4860</v>
      </c>
      <c r="I431" s="200" t="str">
        <f>IF($H$1="","Введите курс",Таблица620[[#This Row],[Оптовая цена KRW                   за 1шт]]/$H$1)</f>
        <v>Введите курс</v>
      </c>
      <c r="J431" s="318"/>
      <c r="K431" s="201">
        <f>Таблица620[[#This Row],[Заказ коробок ]]*Таблица620[[#This Row],[Кол-во шт в коробке]]</f>
        <v>0</v>
      </c>
      <c r="L431" s="202">
        <f>Таблица620[[#This Row],[Общее кол-во шт]]*Таблица620[[#This Row],[Оптовая цена KRW                   за 1шт]]</f>
        <v>0</v>
      </c>
      <c r="M431" s="203" t="str">
        <f>IFERROR(Таблица620[[#This Row],[Общее кол-во шт]]*Таблица620[[#This Row],[Оптовая цена USD            за 1шт]],"")</f>
        <v/>
      </c>
      <c r="N431" s="319"/>
    </row>
    <row r="432" spans="1:14" ht="22.5" customHeight="1">
      <c r="A432" s="329" t="s">
        <v>1372</v>
      </c>
      <c r="B432" s="332" t="s">
        <v>1388</v>
      </c>
      <c r="C432" s="333" t="s">
        <v>1389</v>
      </c>
      <c r="D432" s="334" t="s">
        <v>27211</v>
      </c>
      <c r="E432" s="196">
        <v>9000</v>
      </c>
      <c r="F432" s="197">
        <v>0.54</v>
      </c>
      <c r="G432" s="316">
        <v>6</v>
      </c>
      <c r="H432" s="89">
        <f>Таблица620[[#This Row],[Розничная цена KRW]]*Таблица620[[#This Row],[Коэфициент стоимости]]</f>
        <v>4860</v>
      </c>
      <c r="I432" s="200" t="str">
        <f>IF($H$1="","Введите курс",Таблица620[[#This Row],[Оптовая цена KRW                   за 1шт]]/$H$1)</f>
        <v>Введите курс</v>
      </c>
      <c r="J432" s="318"/>
      <c r="K432" s="201">
        <f>Таблица620[[#This Row],[Заказ коробок ]]*Таблица620[[#This Row],[Кол-во шт в коробке]]</f>
        <v>0</v>
      </c>
      <c r="L432" s="202">
        <f>Таблица620[[#This Row],[Общее кол-во шт]]*Таблица620[[#This Row],[Оптовая цена KRW                   за 1шт]]</f>
        <v>0</v>
      </c>
      <c r="M432" s="203" t="str">
        <f>IFERROR(Таблица620[[#This Row],[Общее кол-во шт]]*Таблица620[[#This Row],[Оптовая цена USD            за 1шт]],"")</f>
        <v/>
      </c>
      <c r="N432" s="319"/>
    </row>
    <row r="433" spans="1:14" ht="22.5" customHeight="1">
      <c r="A433" s="329" t="s">
        <v>1375</v>
      </c>
      <c r="B433" s="332" t="s">
        <v>1391</v>
      </c>
      <c r="C433" s="333" t="s">
        <v>1392</v>
      </c>
      <c r="D433" s="334" t="s">
        <v>27212</v>
      </c>
      <c r="E433" s="196">
        <v>9000</v>
      </c>
      <c r="F433" s="197">
        <v>0.54</v>
      </c>
      <c r="G433" s="316">
        <v>6</v>
      </c>
      <c r="H433" s="89">
        <f>Таблица620[[#This Row],[Розничная цена KRW]]*Таблица620[[#This Row],[Коэфициент стоимости]]</f>
        <v>4860</v>
      </c>
      <c r="I433" s="200" t="str">
        <f>IF($H$1="","Введите курс",Таблица620[[#This Row],[Оптовая цена KRW                   за 1шт]]/$H$1)</f>
        <v>Введите курс</v>
      </c>
      <c r="J433" s="318"/>
      <c r="K433" s="201">
        <f>Таблица620[[#This Row],[Заказ коробок ]]*Таблица620[[#This Row],[Кол-во шт в коробке]]</f>
        <v>0</v>
      </c>
      <c r="L433" s="202">
        <f>Таблица620[[#This Row],[Общее кол-во шт]]*Таблица620[[#This Row],[Оптовая цена KRW                   за 1шт]]</f>
        <v>0</v>
      </c>
      <c r="M433" s="203" t="str">
        <f>IFERROR(Таблица620[[#This Row],[Общее кол-во шт]]*Таблица620[[#This Row],[Оптовая цена USD            за 1шт]],"")</f>
        <v/>
      </c>
      <c r="N433" s="319"/>
    </row>
    <row r="434" spans="1:14" ht="22.5" customHeight="1">
      <c r="A434" s="329" t="s">
        <v>1378</v>
      </c>
      <c r="B434" s="332" t="s">
        <v>1394</v>
      </c>
      <c r="C434" s="333" t="s">
        <v>1395</v>
      </c>
      <c r="D434" s="334" t="s">
        <v>27213</v>
      </c>
      <c r="E434" s="196">
        <v>9000</v>
      </c>
      <c r="F434" s="197">
        <v>0.54</v>
      </c>
      <c r="G434" s="316">
        <v>6</v>
      </c>
      <c r="H434" s="89">
        <f>Таблица620[[#This Row],[Розничная цена KRW]]*Таблица620[[#This Row],[Коэфициент стоимости]]</f>
        <v>4860</v>
      </c>
      <c r="I434" s="200" t="str">
        <f>IF($H$1="","Введите курс",Таблица620[[#This Row],[Оптовая цена KRW                   за 1шт]]/$H$1)</f>
        <v>Введите курс</v>
      </c>
      <c r="J434" s="318"/>
      <c r="K434" s="201">
        <f>Таблица620[[#This Row],[Заказ коробок ]]*Таблица620[[#This Row],[Кол-во шт в коробке]]</f>
        <v>0</v>
      </c>
      <c r="L434" s="202">
        <f>Таблица620[[#This Row],[Общее кол-во шт]]*Таблица620[[#This Row],[Оптовая цена KRW                   за 1шт]]</f>
        <v>0</v>
      </c>
      <c r="M434" s="203" t="str">
        <f>IFERROR(Таблица620[[#This Row],[Общее кол-во шт]]*Таблица620[[#This Row],[Оптовая цена USD            за 1шт]],"")</f>
        <v/>
      </c>
      <c r="N434" s="319"/>
    </row>
    <row r="435" spans="1:14" ht="22.5" customHeight="1">
      <c r="A435" s="329" t="s">
        <v>1381</v>
      </c>
      <c r="B435" s="332" t="s">
        <v>1397</v>
      </c>
      <c r="C435" s="333" t="s">
        <v>1398</v>
      </c>
      <c r="D435" s="334" t="s">
        <v>27214</v>
      </c>
      <c r="E435" s="196">
        <v>9000</v>
      </c>
      <c r="F435" s="197">
        <v>0.54</v>
      </c>
      <c r="G435" s="316">
        <v>6</v>
      </c>
      <c r="H435" s="89">
        <f>Таблица620[[#This Row],[Розничная цена KRW]]*Таблица620[[#This Row],[Коэфициент стоимости]]</f>
        <v>4860</v>
      </c>
      <c r="I435" s="200" t="str">
        <f>IF($H$1="","Введите курс",Таблица620[[#This Row],[Оптовая цена KRW                   за 1шт]]/$H$1)</f>
        <v>Введите курс</v>
      </c>
      <c r="J435" s="318"/>
      <c r="K435" s="201">
        <f>Таблица620[[#This Row],[Заказ коробок ]]*Таблица620[[#This Row],[Кол-во шт в коробке]]</f>
        <v>0</v>
      </c>
      <c r="L435" s="202">
        <f>Таблица620[[#This Row],[Общее кол-во шт]]*Таблица620[[#This Row],[Оптовая цена KRW                   за 1шт]]</f>
        <v>0</v>
      </c>
      <c r="M435" s="203" t="str">
        <f>IFERROR(Таблица620[[#This Row],[Общее кол-во шт]]*Таблица620[[#This Row],[Оптовая цена USD            за 1шт]],"")</f>
        <v/>
      </c>
      <c r="N435" s="319"/>
    </row>
    <row r="436" spans="1:14" ht="22.5" customHeight="1">
      <c r="A436" s="329" t="s">
        <v>1384</v>
      </c>
      <c r="B436" s="332" t="s">
        <v>1400</v>
      </c>
      <c r="C436" s="333" t="s">
        <v>1401</v>
      </c>
      <c r="D436" s="334" t="s">
        <v>27215</v>
      </c>
      <c r="E436" s="196">
        <v>9000</v>
      </c>
      <c r="F436" s="197">
        <v>0.54</v>
      </c>
      <c r="G436" s="316">
        <v>6</v>
      </c>
      <c r="H436" s="89">
        <f>Таблица620[[#This Row],[Розничная цена KRW]]*Таблица620[[#This Row],[Коэфициент стоимости]]</f>
        <v>4860</v>
      </c>
      <c r="I436" s="200" t="str">
        <f>IF($H$1="","Введите курс",Таблица620[[#This Row],[Оптовая цена KRW                   за 1шт]]/$H$1)</f>
        <v>Введите курс</v>
      </c>
      <c r="J436" s="318"/>
      <c r="K436" s="201">
        <f>Таблица620[[#This Row],[Заказ коробок ]]*Таблица620[[#This Row],[Кол-во шт в коробке]]</f>
        <v>0</v>
      </c>
      <c r="L436" s="202">
        <f>Таблица620[[#This Row],[Общее кол-во шт]]*Таблица620[[#This Row],[Оптовая цена KRW                   за 1шт]]</f>
        <v>0</v>
      </c>
      <c r="M436" s="203" t="str">
        <f>IFERROR(Таблица620[[#This Row],[Общее кол-во шт]]*Таблица620[[#This Row],[Оптовая цена USD            за 1шт]],"")</f>
        <v/>
      </c>
      <c r="N436" s="319"/>
    </row>
    <row r="437" spans="1:14" ht="22.5" customHeight="1">
      <c r="A437" s="329" t="s">
        <v>1387</v>
      </c>
      <c r="B437" s="332" t="s">
        <v>1403</v>
      </c>
      <c r="C437" s="333" t="s">
        <v>1404</v>
      </c>
      <c r="D437" s="334" t="s">
        <v>27216</v>
      </c>
      <c r="E437" s="196">
        <v>9000</v>
      </c>
      <c r="F437" s="197">
        <v>0.54</v>
      </c>
      <c r="G437" s="316">
        <v>6</v>
      </c>
      <c r="H437" s="89">
        <f>Таблица620[[#This Row],[Розничная цена KRW]]*Таблица620[[#This Row],[Коэфициент стоимости]]</f>
        <v>4860</v>
      </c>
      <c r="I437" s="200" t="str">
        <f>IF($H$1="","Введите курс",Таблица620[[#This Row],[Оптовая цена KRW                   за 1шт]]/$H$1)</f>
        <v>Введите курс</v>
      </c>
      <c r="J437" s="318"/>
      <c r="K437" s="201">
        <f>Таблица620[[#This Row],[Заказ коробок ]]*Таблица620[[#This Row],[Кол-во шт в коробке]]</f>
        <v>0</v>
      </c>
      <c r="L437" s="202">
        <f>Таблица620[[#This Row],[Общее кол-во шт]]*Таблица620[[#This Row],[Оптовая цена KRW                   за 1шт]]</f>
        <v>0</v>
      </c>
      <c r="M437" s="203" t="str">
        <f>IFERROR(Таблица620[[#This Row],[Общее кол-во шт]]*Таблица620[[#This Row],[Оптовая цена USD            за 1шт]],"")</f>
        <v/>
      </c>
      <c r="N437" s="319"/>
    </row>
    <row r="438" spans="1:14" ht="22.5" customHeight="1">
      <c r="A438" s="329" t="s">
        <v>1390</v>
      </c>
      <c r="B438" s="332" t="s">
        <v>1406</v>
      </c>
      <c r="C438" s="333" t="s">
        <v>1407</v>
      </c>
      <c r="D438" s="334" t="s">
        <v>27217</v>
      </c>
      <c r="E438" s="196">
        <v>9000</v>
      </c>
      <c r="F438" s="197">
        <v>0.54</v>
      </c>
      <c r="G438" s="316">
        <v>6</v>
      </c>
      <c r="H438" s="89">
        <f>Таблица620[[#This Row],[Розничная цена KRW]]*Таблица620[[#This Row],[Коэфициент стоимости]]</f>
        <v>4860</v>
      </c>
      <c r="I438" s="200" t="str">
        <f>IF($H$1="","Введите курс",Таблица620[[#This Row],[Оптовая цена KRW                   за 1шт]]/$H$1)</f>
        <v>Введите курс</v>
      </c>
      <c r="J438" s="318"/>
      <c r="K438" s="201">
        <f>Таблица620[[#This Row],[Заказ коробок ]]*Таблица620[[#This Row],[Кол-во шт в коробке]]</f>
        <v>0</v>
      </c>
      <c r="L438" s="202">
        <f>Таблица620[[#This Row],[Общее кол-во шт]]*Таблица620[[#This Row],[Оптовая цена KRW                   за 1шт]]</f>
        <v>0</v>
      </c>
      <c r="M438" s="203" t="str">
        <f>IFERROR(Таблица620[[#This Row],[Общее кол-во шт]]*Таблица620[[#This Row],[Оптовая цена USD            за 1шт]],"")</f>
        <v/>
      </c>
      <c r="N438" s="319"/>
    </row>
    <row r="439" spans="1:14" ht="22.5" customHeight="1">
      <c r="A439" s="329" t="s">
        <v>1393</v>
      </c>
      <c r="B439" s="332" t="s">
        <v>1409</v>
      </c>
      <c r="C439" s="333" t="s">
        <v>1410</v>
      </c>
      <c r="D439" s="334" t="s">
        <v>27218</v>
      </c>
      <c r="E439" s="196">
        <v>9000</v>
      </c>
      <c r="F439" s="197">
        <v>0.54</v>
      </c>
      <c r="G439" s="316">
        <v>6</v>
      </c>
      <c r="H439" s="89">
        <f>Таблица620[[#This Row],[Розничная цена KRW]]*Таблица620[[#This Row],[Коэфициент стоимости]]</f>
        <v>4860</v>
      </c>
      <c r="I439" s="200" t="str">
        <f>IF($H$1="","Введите курс",Таблица620[[#This Row],[Оптовая цена KRW                   за 1шт]]/$H$1)</f>
        <v>Введите курс</v>
      </c>
      <c r="J439" s="318"/>
      <c r="K439" s="201">
        <f>Таблица620[[#This Row],[Заказ коробок ]]*Таблица620[[#This Row],[Кол-во шт в коробке]]</f>
        <v>0</v>
      </c>
      <c r="L439" s="202">
        <f>Таблица620[[#This Row],[Общее кол-во шт]]*Таблица620[[#This Row],[Оптовая цена KRW                   за 1шт]]</f>
        <v>0</v>
      </c>
      <c r="M439" s="203" t="str">
        <f>IFERROR(Таблица620[[#This Row],[Общее кол-во шт]]*Таблица620[[#This Row],[Оптовая цена USD            за 1шт]],"")</f>
        <v/>
      </c>
      <c r="N439" s="319"/>
    </row>
    <row r="440" spans="1:14" ht="22.5" customHeight="1">
      <c r="A440" s="329" t="s">
        <v>1396</v>
      </c>
      <c r="B440" s="332" t="s">
        <v>1412</v>
      </c>
      <c r="C440" s="333" t="s">
        <v>1413</v>
      </c>
      <c r="D440" s="334" t="s">
        <v>27219</v>
      </c>
      <c r="E440" s="196">
        <v>9000</v>
      </c>
      <c r="F440" s="197">
        <v>0.54</v>
      </c>
      <c r="G440" s="316">
        <v>6</v>
      </c>
      <c r="H440" s="89">
        <f>Таблица620[[#This Row],[Розничная цена KRW]]*Таблица620[[#This Row],[Коэфициент стоимости]]</f>
        <v>4860</v>
      </c>
      <c r="I440" s="200" t="str">
        <f>IF($H$1="","Введите курс",Таблица620[[#This Row],[Оптовая цена KRW                   за 1шт]]/$H$1)</f>
        <v>Введите курс</v>
      </c>
      <c r="J440" s="318"/>
      <c r="K440" s="201">
        <f>Таблица620[[#This Row],[Заказ коробок ]]*Таблица620[[#This Row],[Кол-во шт в коробке]]</f>
        <v>0</v>
      </c>
      <c r="L440" s="202">
        <f>Таблица620[[#This Row],[Общее кол-во шт]]*Таблица620[[#This Row],[Оптовая цена KRW                   за 1шт]]</f>
        <v>0</v>
      </c>
      <c r="M440" s="203" t="str">
        <f>IFERROR(Таблица620[[#This Row],[Общее кол-во шт]]*Таблица620[[#This Row],[Оптовая цена USD            за 1шт]],"")</f>
        <v/>
      </c>
      <c r="N440" s="319"/>
    </row>
    <row r="441" spans="1:14" ht="22.5" customHeight="1">
      <c r="A441" s="329" t="s">
        <v>1399</v>
      </c>
      <c r="B441" s="332" t="s">
        <v>1415</v>
      </c>
      <c r="C441" s="333" t="s">
        <v>1416</v>
      </c>
      <c r="D441" s="334" t="s">
        <v>27220</v>
      </c>
      <c r="E441" s="196">
        <v>9000</v>
      </c>
      <c r="F441" s="197">
        <v>0.54</v>
      </c>
      <c r="G441" s="316">
        <v>6</v>
      </c>
      <c r="H441" s="89">
        <f>Таблица620[[#This Row],[Розничная цена KRW]]*Таблица620[[#This Row],[Коэфициент стоимости]]</f>
        <v>4860</v>
      </c>
      <c r="I441" s="200" t="str">
        <f>IF($H$1="","Введите курс",Таблица620[[#This Row],[Оптовая цена KRW                   за 1шт]]/$H$1)</f>
        <v>Введите курс</v>
      </c>
      <c r="J441" s="318"/>
      <c r="K441" s="201">
        <f>Таблица620[[#This Row],[Заказ коробок ]]*Таблица620[[#This Row],[Кол-во шт в коробке]]</f>
        <v>0</v>
      </c>
      <c r="L441" s="202">
        <f>Таблица620[[#This Row],[Общее кол-во шт]]*Таблица620[[#This Row],[Оптовая цена KRW                   за 1шт]]</f>
        <v>0</v>
      </c>
      <c r="M441" s="203" t="str">
        <f>IFERROR(Таблица620[[#This Row],[Общее кол-во шт]]*Таблица620[[#This Row],[Оптовая цена USD            за 1шт]],"")</f>
        <v/>
      </c>
      <c r="N441" s="319"/>
    </row>
    <row r="442" spans="1:14" ht="22.5" customHeight="1">
      <c r="A442" s="329" t="s">
        <v>1402</v>
      </c>
      <c r="B442" s="332" t="s">
        <v>1418</v>
      </c>
      <c r="C442" s="333" t="s">
        <v>1419</v>
      </c>
      <c r="D442" s="334" t="s">
        <v>27221</v>
      </c>
      <c r="E442" s="196">
        <v>17800</v>
      </c>
      <c r="F442" s="197">
        <v>0.54</v>
      </c>
      <c r="G442" s="316">
        <v>6</v>
      </c>
      <c r="H442" s="89">
        <f>Таблица620[[#This Row],[Розничная цена KRW]]*Таблица620[[#This Row],[Коэфициент стоимости]]</f>
        <v>9612</v>
      </c>
      <c r="I442" s="200" t="str">
        <f>IF($H$1="","Введите курс",Таблица620[[#This Row],[Оптовая цена KRW                   за 1шт]]/$H$1)</f>
        <v>Введите курс</v>
      </c>
      <c r="J442" s="318"/>
      <c r="K442" s="201">
        <f>Таблица620[[#This Row],[Заказ коробок ]]*Таблица620[[#This Row],[Кол-во шт в коробке]]</f>
        <v>0</v>
      </c>
      <c r="L442" s="202">
        <f>Таблица620[[#This Row],[Общее кол-во шт]]*Таблица620[[#This Row],[Оптовая цена KRW                   за 1шт]]</f>
        <v>0</v>
      </c>
      <c r="M442" s="203" t="str">
        <f>IFERROR(Таблица620[[#This Row],[Общее кол-во шт]]*Таблица620[[#This Row],[Оптовая цена USD            за 1шт]],"")</f>
        <v/>
      </c>
      <c r="N442" s="319"/>
    </row>
    <row r="443" spans="1:14" ht="22.5" customHeight="1">
      <c r="A443" s="329" t="s">
        <v>1405</v>
      </c>
      <c r="B443" s="332" t="s">
        <v>1421</v>
      </c>
      <c r="C443" s="333" t="s">
        <v>1422</v>
      </c>
      <c r="D443" s="334" t="s">
        <v>27222</v>
      </c>
      <c r="E443" s="196">
        <v>9000</v>
      </c>
      <c r="F443" s="197">
        <v>0.54</v>
      </c>
      <c r="G443" s="316">
        <v>6</v>
      </c>
      <c r="H443" s="89">
        <f>Таблица620[[#This Row],[Розничная цена KRW]]*Таблица620[[#This Row],[Коэфициент стоимости]]</f>
        <v>4860</v>
      </c>
      <c r="I443" s="200" t="str">
        <f>IF($H$1="","Введите курс",Таблица620[[#This Row],[Оптовая цена KRW                   за 1шт]]/$H$1)</f>
        <v>Введите курс</v>
      </c>
      <c r="J443" s="318"/>
      <c r="K443" s="201">
        <f>Таблица620[[#This Row],[Заказ коробок ]]*Таблица620[[#This Row],[Кол-во шт в коробке]]</f>
        <v>0</v>
      </c>
      <c r="L443" s="202">
        <f>Таблица620[[#This Row],[Общее кол-во шт]]*Таблица620[[#This Row],[Оптовая цена KRW                   за 1шт]]</f>
        <v>0</v>
      </c>
      <c r="M443" s="203" t="str">
        <f>IFERROR(Таблица620[[#This Row],[Общее кол-во шт]]*Таблица620[[#This Row],[Оптовая цена USD            за 1шт]],"")</f>
        <v/>
      </c>
      <c r="N443" s="319"/>
    </row>
    <row r="444" spans="1:14" ht="22.5" customHeight="1">
      <c r="A444" s="329" t="s">
        <v>1408</v>
      </c>
      <c r="B444" s="332" t="s">
        <v>1424</v>
      </c>
      <c r="C444" s="333" t="s">
        <v>1425</v>
      </c>
      <c r="D444" s="334" t="s">
        <v>27223</v>
      </c>
      <c r="E444" s="196">
        <v>9000</v>
      </c>
      <c r="F444" s="197">
        <v>0.54</v>
      </c>
      <c r="G444" s="316">
        <v>6</v>
      </c>
      <c r="H444" s="89">
        <f>Таблица620[[#This Row],[Розничная цена KRW]]*Таблица620[[#This Row],[Коэфициент стоимости]]</f>
        <v>4860</v>
      </c>
      <c r="I444" s="200" t="str">
        <f>IF($H$1="","Введите курс",Таблица620[[#This Row],[Оптовая цена KRW                   за 1шт]]/$H$1)</f>
        <v>Введите курс</v>
      </c>
      <c r="J444" s="318"/>
      <c r="K444" s="201">
        <f>Таблица620[[#This Row],[Заказ коробок ]]*Таблица620[[#This Row],[Кол-во шт в коробке]]</f>
        <v>0</v>
      </c>
      <c r="L444" s="202">
        <f>Таблица620[[#This Row],[Общее кол-во шт]]*Таблица620[[#This Row],[Оптовая цена KRW                   за 1шт]]</f>
        <v>0</v>
      </c>
      <c r="M444" s="203" t="str">
        <f>IFERROR(Таблица620[[#This Row],[Общее кол-во шт]]*Таблица620[[#This Row],[Оптовая цена USD            за 1шт]],"")</f>
        <v/>
      </c>
      <c r="N444" s="319"/>
    </row>
    <row r="445" spans="1:14" ht="22.5" customHeight="1">
      <c r="A445" s="329" t="s">
        <v>1411</v>
      </c>
      <c r="B445" s="332" t="s">
        <v>1427</v>
      </c>
      <c r="C445" s="333" t="s">
        <v>1428</v>
      </c>
      <c r="D445" s="334" t="s">
        <v>27224</v>
      </c>
      <c r="E445" s="196">
        <v>9000</v>
      </c>
      <c r="F445" s="197">
        <v>0.54</v>
      </c>
      <c r="G445" s="316">
        <v>6</v>
      </c>
      <c r="H445" s="89">
        <f>Таблица620[[#This Row],[Розничная цена KRW]]*Таблица620[[#This Row],[Коэфициент стоимости]]</f>
        <v>4860</v>
      </c>
      <c r="I445" s="200" t="str">
        <f>IF($H$1="","Введите курс",Таблица620[[#This Row],[Оптовая цена KRW                   за 1шт]]/$H$1)</f>
        <v>Введите курс</v>
      </c>
      <c r="J445" s="318"/>
      <c r="K445" s="201">
        <f>Таблица620[[#This Row],[Заказ коробок ]]*Таблица620[[#This Row],[Кол-во шт в коробке]]</f>
        <v>0</v>
      </c>
      <c r="L445" s="202">
        <f>Таблица620[[#This Row],[Общее кол-во шт]]*Таблица620[[#This Row],[Оптовая цена KRW                   за 1шт]]</f>
        <v>0</v>
      </c>
      <c r="M445" s="203" t="str">
        <f>IFERROR(Таблица620[[#This Row],[Общее кол-во шт]]*Таблица620[[#This Row],[Оптовая цена USD            за 1шт]],"")</f>
        <v/>
      </c>
      <c r="N445" s="319"/>
    </row>
    <row r="446" spans="1:14" ht="22.5" customHeight="1">
      <c r="A446" s="329" t="s">
        <v>1414</v>
      </c>
      <c r="B446" s="332" t="s">
        <v>1430</v>
      </c>
      <c r="C446" s="333" t="s">
        <v>1431</v>
      </c>
      <c r="D446" s="334" t="s">
        <v>27225</v>
      </c>
      <c r="E446" s="196">
        <v>9000</v>
      </c>
      <c r="F446" s="197">
        <v>0.54</v>
      </c>
      <c r="G446" s="316">
        <v>6</v>
      </c>
      <c r="H446" s="89">
        <f>Таблица620[[#This Row],[Розничная цена KRW]]*Таблица620[[#This Row],[Коэфициент стоимости]]</f>
        <v>4860</v>
      </c>
      <c r="I446" s="200" t="str">
        <f>IF($H$1="","Введите курс",Таблица620[[#This Row],[Оптовая цена KRW                   за 1шт]]/$H$1)</f>
        <v>Введите курс</v>
      </c>
      <c r="J446" s="318"/>
      <c r="K446" s="201">
        <f>Таблица620[[#This Row],[Заказ коробок ]]*Таблица620[[#This Row],[Кол-во шт в коробке]]</f>
        <v>0</v>
      </c>
      <c r="L446" s="202">
        <f>Таблица620[[#This Row],[Общее кол-во шт]]*Таблица620[[#This Row],[Оптовая цена KRW                   за 1шт]]</f>
        <v>0</v>
      </c>
      <c r="M446" s="203" t="str">
        <f>IFERROR(Таблица620[[#This Row],[Общее кол-во шт]]*Таблица620[[#This Row],[Оптовая цена USD            за 1шт]],"")</f>
        <v/>
      </c>
      <c r="N446" s="319"/>
    </row>
    <row r="447" spans="1:14" ht="22.5" customHeight="1">
      <c r="A447" s="329" t="s">
        <v>1417</v>
      </c>
      <c r="B447" s="332" t="s">
        <v>1433</v>
      </c>
      <c r="C447" s="333" t="s">
        <v>1434</v>
      </c>
      <c r="D447" s="334" t="s">
        <v>27226</v>
      </c>
      <c r="E447" s="196">
        <v>9000</v>
      </c>
      <c r="F447" s="197">
        <v>0.54</v>
      </c>
      <c r="G447" s="316">
        <v>6</v>
      </c>
      <c r="H447" s="89">
        <f>Таблица620[[#This Row],[Розничная цена KRW]]*Таблица620[[#This Row],[Коэфициент стоимости]]</f>
        <v>4860</v>
      </c>
      <c r="I447" s="200" t="str">
        <f>IF($H$1="","Введите курс",Таблица620[[#This Row],[Оптовая цена KRW                   за 1шт]]/$H$1)</f>
        <v>Введите курс</v>
      </c>
      <c r="J447" s="318"/>
      <c r="K447" s="201">
        <f>Таблица620[[#This Row],[Заказ коробок ]]*Таблица620[[#This Row],[Кол-во шт в коробке]]</f>
        <v>0</v>
      </c>
      <c r="L447" s="202">
        <f>Таблица620[[#This Row],[Общее кол-во шт]]*Таблица620[[#This Row],[Оптовая цена KRW                   за 1шт]]</f>
        <v>0</v>
      </c>
      <c r="M447" s="203" t="str">
        <f>IFERROR(Таблица620[[#This Row],[Общее кол-во шт]]*Таблица620[[#This Row],[Оптовая цена USD            за 1шт]],"")</f>
        <v/>
      </c>
      <c r="N447" s="319"/>
    </row>
    <row r="448" spans="1:14" ht="22.5" customHeight="1">
      <c r="A448" s="329" t="s">
        <v>1420</v>
      </c>
      <c r="B448" s="332" t="s">
        <v>1436</v>
      </c>
      <c r="C448" s="333" t="s">
        <v>1437</v>
      </c>
      <c r="D448" s="334" t="s">
        <v>27227</v>
      </c>
      <c r="E448" s="196">
        <v>9000</v>
      </c>
      <c r="F448" s="197">
        <v>0.54</v>
      </c>
      <c r="G448" s="316">
        <v>6</v>
      </c>
      <c r="H448" s="89">
        <f>Таблица620[[#This Row],[Розничная цена KRW]]*Таблица620[[#This Row],[Коэфициент стоимости]]</f>
        <v>4860</v>
      </c>
      <c r="I448" s="200" t="str">
        <f>IF($H$1="","Введите курс",Таблица620[[#This Row],[Оптовая цена KRW                   за 1шт]]/$H$1)</f>
        <v>Введите курс</v>
      </c>
      <c r="J448" s="318"/>
      <c r="K448" s="201">
        <f>Таблица620[[#This Row],[Заказ коробок ]]*Таблица620[[#This Row],[Кол-во шт в коробке]]</f>
        <v>0</v>
      </c>
      <c r="L448" s="202">
        <f>Таблица620[[#This Row],[Общее кол-во шт]]*Таблица620[[#This Row],[Оптовая цена KRW                   за 1шт]]</f>
        <v>0</v>
      </c>
      <c r="M448" s="203" t="str">
        <f>IFERROR(Таблица620[[#This Row],[Общее кол-во шт]]*Таблица620[[#This Row],[Оптовая цена USD            за 1шт]],"")</f>
        <v/>
      </c>
      <c r="N448" s="319"/>
    </row>
    <row r="449" spans="1:14" ht="22.5" customHeight="1">
      <c r="A449" s="329" t="s">
        <v>1423</v>
      </c>
      <c r="B449" s="332" t="s">
        <v>1439</v>
      </c>
      <c r="C449" s="333" t="s">
        <v>1440</v>
      </c>
      <c r="D449" s="334" t="s">
        <v>27228</v>
      </c>
      <c r="E449" s="196">
        <v>9000</v>
      </c>
      <c r="F449" s="197">
        <v>0.54</v>
      </c>
      <c r="G449" s="316">
        <v>6</v>
      </c>
      <c r="H449" s="89">
        <f>Таблица620[[#This Row],[Розничная цена KRW]]*Таблица620[[#This Row],[Коэфициент стоимости]]</f>
        <v>4860</v>
      </c>
      <c r="I449" s="200" t="str">
        <f>IF($H$1="","Введите курс",Таблица620[[#This Row],[Оптовая цена KRW                   за 1шт]]/$H$1)</f>
        <v>Введите курс</v>
      </c>
      <c r="J449" s="318"/>
      <c r="K449" s="201">
        <f>Таблица620[[#This Row],[Заказ коробок ]]*Таблица620[[#This Row],[Кол-во шт в коробке]]</f>
        <v>0</v>
      </c>
      <c r="L449" s="202">
        <f>Таблица620[[#This Row],[Общее кол-во шт]]*Таблица620[[#This Row],[Оптовая цена KRW                   за 1шт]]</f>
        <v>0</v>
      </c>
      <c r="M449" s="203" t="str">
        <f>IFERROR(Таблица620[[#This Row],[Общее кол-во шт]]*Таблица620[[#This Row],[Оптовая цена USD            за 1шт]],"")</f>
        <v/>
      </c>
      <c r="N449" s="319"/>
    </row>
    <row r="450" spans="1:14" ht="22.5" customHeight="1">
      <c r="A450" s="329" t="s">
        <v>1426</v>
      </c>
      <c r="B450" s="332" t="s">
        <v>1442</v>
      </c>
      <c r="C450" s="333" t="s">
        <v>1443</v>
      </c>
      <c r="D450" s="334" t="s">
        <v>27229</v>
      </c>
      <c r="E450" s="196">
        <v>9000</v>
      </c>
      <c r="F450" s="197">
        <v>0.54</v>
      </c>
      <c r="G450" s="316">
        <v>6</v>
      </c>
      <c r="H450" s="89">
        <f>Таблица620[[#This Row],[Розничная цена KRW]]*Таблица620[[#This Row],[Коэфициент стоимости]]</f>
        <v>4860</v>
      </c>
      <c r="I450" s="200" t="str">
        <f>IF($H$1="","Введите курс",Таблица620[[#This Row],[Оптовая цена KRW                   за 1шт]]/$H$1)</f>
        <v>Введите курс</v>
      </c>
      <c r="J450" s="318"/>
      <c r="K450" s="201">
        <f>Таблица620[[#This Row],[Заказ коробок ]]*Таблица620[[#This Row],[Кол-во шт в коробке]]</f>
        <v>0</v>
      </c>
      <c r="L450" s="202">
        <f>Таблица620[[#This Row],[Общее кол-во шт]]*Таблица620[[#This Row],[Оптовая цена KRW                   за 1шт]]</f>
        <v>0</v>
      </c>
      <c r="M450" s="203" t="str">
        <f>IFERROR(Таблица620[[#This Row],[Общее кол-во шт]]*Таблица620[[#This Row],[Оптовая цена USD            за 1шт]],"")</f>
        <v/>
      </c>
      <c r="N450" s="319"/>
    </row>
    <row r="451" spans="1:14" ht="22.5" customHeight="1">
      <c r="A451" s="329" t="s">
        <v>1429</v>
      </c>
      <c r="B451" s="332" t="s">
        <v>1445</v>
      </c>
      <c r="C451" s="333" t="s">
        <v>1446</v>
      </c>
      <c r="D451" s="334" t="s">
        <v>27230</v>
      </c>
      <c r="E451" s="196">
        <v>9000</v>
      </c>
      <c r="F451" s="197">
        <v>0.54</v>
      </c>
      <c r="G451" s="316">
        <v>6</v>
      </c>
      <c r="H451" s="89">
        <f>Таблица620[[#This Row],[Розничная цена KRW]]*Таблица620[[#This Row],[Коэфициент стоимости]]</f>
        <v>4860</v>
      </c>
      <c r="I451" s="200" t="str">
        <f>IF($H$1="","Введите курс",Таблица620[[#This Row],[Оптовая цена KRW                   за 1шт]]/$H$1)</f>
        <v>Введите курс</v>
      </c>
      <c r="J451" s="318"/>
      <c r="K451" s="201">
        <f>Таблица620[[#This Row],[Заказ коробок ]]*Таблица620[[#This Row],[Кол-во шт в коробке]]</f>
        <v>0</v>
      </c>
      <c r="L451" s="202">
        <f>Таблица620[[#This Row],[Общее кол-во шт]]*Таблица620[[#This Row],[Оптовая цена KRW                   за 1шт]]</f>
        <v>0</v>
      </c>
      <c r="M451" s="203" t="str">
        <f>IFERROR(Таблица620[[#This Row],[Общее кол-во шт]]*Таблица620[[#This Row],[Оптовая цена USD            за 1шт]],"")</f>
        <v/>
      </c>
      <c r="N451" s="319"/>
    </row>
    <row r="452" spans="1:14" ht="22.5" customHeight="1">
      <c r="A452" s="329" t="s">
        <v>1432</v>
      </c>
      <c r="B452" s="332" t="s">
        <v>1448</v>
      </c>
      <c r="C452" s="333" t="s">
        <v>1449</v>
      </c>
      <c r="D452" s="334" t="s">
        <v>27231</v>
      </c>
      <c r="E452" s="196">
        <v>9000</v>
      </c>
      <c r="F452" s="197">
        <v>0.54</v>
      </c>
      <c r="G452" s="316">
        <v>6</v>
      </c>
      <c r="H452" s="89">
        <f>Таблица620[[#This Row],[Розничная цена KRW]]*Таблица620[[#This Row],[Коэфициент стоимости]]</f>
        <v>4860</v>
      </c>
      <c r="I452" s="200" t="str">
        <f>IF($H$1="","Введите курс",Таблица620[[#This Row],[Оптовая цена KRW                   за 1шт]]/$H$1)</f>
        <v>Введите курс</v>
      </c>
      <c r="J452" s="318"/>
      <c r="K452" s="201">
        <f>Таблица620[[#This Row],[Заказ коробок ]]*Таблица620[[#This Row],[Кол-во шт в коробке]]</f>
        <v>0</v>
      </c>
      <c r="L452" s="202">
        <f>Таблица620[[#This Row],[Общее кол-во шт]]*Таблица620[[#This Row],[Оптовая цена KRW                   за 1шт]]</f>
        <v>0</v>
      </c>
      <c r="M452" s="203" t="str">
        <f>IFERROR(Таблица620[[#This Row],[Общее кол-во шт]]*Таблица620[[#This Row],[Оптовая цена USD            за 1шт]],"")</f>
        <v/>
      </c>
      <c r="N452" s="319"/>
    </row>
    <row r="453" spans="1:14" ht="22.5" customHeight="1">
      <c r="A453" s="329" t="s">
        <v>1435</v>
      </c>
      <c r="B453" s="332" t="s">
        <v>1451</v>
      </c>
      <c r="C453" s="333" t="s">
        <v>1452</v>
      </c>
      <c r="D453" s="334" t="s">
        <v>27232</v>
      </c>
      <c r="E453" s="196">
        <v>9000</v>
      </c>
      <c r="F453" s="197">
        <v>0.54</v>
      </c>
      <c r="G453" s="316">
        <v>6</v>
      </c>
      <c r="H453" s="89">
        <f>Таблица620[[#This Row],[Розничная цена KRW]]*Таблица620[[#This Row],[Коэфициент стоимости]]</f>
        <v>4860</v>
      </c>
      <c r="I453" s="200" t="str">
        <f>IF($H$1="","Введите курс",Таблица620[[#This Row],[Оптовая цена KRW                   за 1шт]]/$H$1)</f>
        <v>Введите курс</v>
      </c>
      <c r="J453" s="318"/>
      <c r="K453" s="201">
        <f>Таблица620[[#This Row],[Заказ коробок ]]*Таблица620[[#This Row],[Кол-во шт в коробке]]</f>
        <v>0</v>
      </c>
      <c r="L453" s="202">
        <f>Таблица620[[#This Row],[Общее кол-во шт]]*Таблица620[[#This Row],[Оптовая цена KRW                   за 1шт]]</f>
        <v>0</v>
      </c>
      <c r="M453" s="203" t="str">
        <f>IFERROR(Таблица620[[#This Row],[Общее кол-во шт]]*Таблица620[[#This Row],[Оптовая цена USD            за 1шт]],"")</f>
        <v/>
      </c>
      <c r="N453" s="319"/>
    </row>
    <row r="454" spans="1:14" ht="22.5" customHeight="1">
      <c r="A454" s="329" t="s">
        <v>1438</v>
      </c>
      <c r="B454" s="332" t="s">
        <v>1454</v>
      </c>
      <c r="C454" s="333" t="s">
        <v>1455</v>
      </c>
      <c r="D454" s="334" t="s">
        <v>27233</v>
      </c>
      <c r="E454" s="196">
        <v>9000</v>
      </c>
      <c r="F454" s="197">
        <v>0.54</v>
      </c>
      <c r="G454" s="316">
        <v>6</v>
      </c>
      <c r="H454" s="89">
        <f>Таблица620[[#This Row],[Розничная цена KRW]]*Таблица620[[#This Row],[Коэфициент стоимости]]</f>
        <v>4860</v>
      </c>
      <c r="I454" s="200" t="str">
        <f>IF($H$1="","Введите курс",Таблица620[[#This Row],[Оптовая цена KRW                   за 1шт]]/$H$1)</f>
        <v>Введите курс</v>
      </c>
      <c r="J454" s="318"/>
      <c r="K454" s="201">
        <f>Таблица620[[#This Row],[Заказ коробок ]]*Таблица620[[#This Row],[Кол-во шт в коробке]]</f>
        <v>0</v>
      </c>
      <c r="L454" s="202">
        <f>Таблица620[[#This Row],[Общее кол-во шт]]*Таблица620[[#This Row],[Оптовая цена KRW                   за 1шт]]</f>
        <v>0</v>
      </c>
      <c r="M454" s="203" t="str">
        <f>IFERROR(Таблица620[[#This Row],[Общее кол-во шт]]*Таблица620[[#This Row],[Оптовая цена USD            за 1шт]],"")</f>
        <v/>
      </c>
      <c r="N454" s="319"/>
    </row>
    <row r="455" spans="1:14" ht="22.5" customHeight="1">
      <c r="A455" s="329" t="s">
        <v>1441</v>
      </c>
      <c r="B455" s="332" t="s">
        <v>1457</v>
      </c>
      <c r="C455" s="333" t="s">
        <v>1458</v>
      </c>
      <c r="D455" s="334" t="s">
        <v>27234</v>
      </c>
      <c r="E455" s="196">
        <v>9000</v>
      </c>
      <c r="F455" s="197">
        <v>0.54</v>
      </c>
      <c r="G455" s="316">
        <v>6</v>
      </c>
      <c r="H455" s="89">
        <f>Таблица620[[#This Row],[Розничная цена KRW]]*Таблица620[[#This Row],[Коэфициент стоимости]]</f>
        <v>4860</v>
      </c>
      <c r="I455" s="200" t="str">
        <f>IF($H$1="","Введите курс",Таблица620[[#This Row],[Оптовая цена KRW                   за 1шт]]/$H$1)</f>
        <v>Введите курс</v>
      </c>
      <c r="J455" s="318"/>
      <c r="K455" s="201">
        <f>Таблица620[[#This Row],[Заказ коробок ]]*Таблица620[[#This Row],[Кол-во шт в коробке]]</f>
        <v>0</v>
      </c>
      <c r="L455" s="202">
        <f>Таблица620[[#This Row],[Общее кол-во шт]]*Таблица620[[#This Row],[Оптовая цена KRW                   за 1шт]]</f>
        <v>0</v>
      </c>
      <c r="M455" s="203" t="str">
        <f>IFERROR(Таблица620[[#This Row],[Общее кол-во шт]]*Таблица620[[#This Row],[Оптовая цена USD            за 1шт]],"")</f>
        <v/>
      </c>
      <c r="N455" s="319"/>
    </row>
    <row r="456" spans="1:14" ht="22.5" customHeight="1">
      <c r="A456" s="329" t="s">
        <v>1444</v>
      </c>
      <c r="B456" s="332" t="s">
        <v>1460</v>
      </c>
      <c r="C456" s="333" t="s">
        <v>1461</v>
      </c>
      <c r="D456" s="334" t="s">
        <v>27235</v>
      </c>
      <c r="E456" s="196">
        <v>9000</v>
      </c>
      <c r="F456" s="197">
        <v>0.54</v>
      </c>
      <c r="G456" s="316">
        <v>6</v>
      </c>
      <c r="H456" s="89">
        <f>Таблица620[[#This Row],[Розничная цена KRW]]*Таблица620[[#This Row],[Коэфициент стоимости]]</f>
        <v>4860</v>
      </c>
      <c r="I456" s="200" t="str">
        <f>IF($H$1="","Введите курс",Таблица620[[#This Row],[Оптовая цена KRW                   за 1шт]]/$H$1)</f>
        <v>Введите курс</v>
      </c>
      <c r="J456" s="318"/>
      <c r="K456" s="201">
        <f>Таблица620[[#This Row],[Заказ коробок ]]*Таблица620[[#This Row],[Кол-во шт в коробке]]</f>
        <v>0</v>
      </c>
      <c r="L456" s="202">
        <f>Таблица620[[#This Row],[Общее кол-во шт]]*Таблица620[[#This Row],[Оптовая цена KRW                   за 1шт]]</f>
        <v>0</v>
      </c>
      <c r="M456" s="203" t="str">
        <f>IFERROR(Таблица620[[#This Row],[Общее кол-во шт]]*Таблица620[[#This Row],[Оптовая цена USD            за 1шт]],"")</f>
        <v/>
      </c>
      <c r="N456" s="319"/>
    </row>
    <row r="457" spans="1:14" ht="22.5" customHeight="1">
      <c r="A457" s="329" t="s">
        <v>1447</v>
      </c>
      <c r="B457" s="332" t="s">
        <v>1463</v>
      </c>
      <c r="C457" s="333" t="s">
        <v>1464</v>
      </c>
      <c r="D457" s="334" t="s">
        <v>27236</v>
      </c>
      <c r="E457" s="196">
        <v>9000</v>
      </c>
      <c r="F457" s="197">
        <v>0.54</v>
      </c>
      <c r="G457" s="316">
        <v>6</v>
      </c>
      <c r="H457" s="89">
        <f>Таблица620[[#This Row],[Розничная цена KRW]]*Таблица620[[#This Row],[Коэфициент стоимости]]</f>
        <v>4860</v>
      </c>
      <c r="I457" s="200" t="str">
        <f>IF($H$1="","Введите курс",Таблица620[[#This Row],[Оптовая цена KRW                   за 1шт]]/$H$1)</f>
        <v>Введите курс</v>
      </c>
      <c r="J457" s="318"/>
      <c r="K457" s="201">
        <f>Таблица620[[#This Row],[Заказ коробок ]]*Таблица620[[#This Row],[Кол-во шт в коробке]]</f>
        <v>0</v>
      </c>
      <c r="L457" s="202">
        <f>Таблица620[[#This Row],[Общее кол-во шт]]*Таблица620[[#This Row],[Оптовая цена KRW                   за 1шт]]</f>
        <v>0</v>
      </c>
      <c r="M457" s="203" t="str">
        <f>IFERROR(Таблица620[[#This Row],[Общее кол-во шт]]*Таблица620[[#This Row],[Оптовая цена USD            за 1шт]],"")</f>
        <v/>
      </c>
      <c r="N457" s="319"/>
    </row>
    <row r="458" spans="1:14" ht="22.5" customHeight="1">
      <c r="A458" s="329" t="s">
        <v>1450</v>
      </c>
      <c r="B458" s="332" t="s">
        <v>1466</v>
      </c>
      <c r="C458" s="333" t="s">
        <v>1467</v>
      </c>
      <c r="D458" s="334" t="s">
        <v>27237</v>
      </c>
      <c r="E458" s="196">
        <v>9000</v>
      </c>
      <c r="F458" s="197">
        <v>0.54</v>
      </c>
      <c r="G458" s="316">
        <v>6</v>
      </c>
      <c r="H458" s="89">
        <f>Таблица620[[#This Row],[Розничная цена KRW]]*Таблица620[[#This Row],[Коэфициент стоимости]]</f>
        <v>4860</v>
      </c>
      <c r="I458" s="200" t="str">
        <f>IF($H$1="","Введите курс",Таблица620[[#This Row],[Оптовая цена KRW                   за 1шт]]/$H$1)</f>
        <v>Введите курс</v>
      </c>
      <c r="J458" s="318"/>
      <c r="K458" s="201">
        <f>Таблица620[[#This Row],[Заказ коробок ]]*Таблица620[[#This Row],[Кол-во шт в коробке]]</f>
        <v>0</v>
      </c>
      <c r="L458" s="202">
        <f>Таблица620[[#This Row],[Общее кол-во шт]]*Таблица620[[#This Row],[Оптовая цена KRW                   за 1шт]]</f>
        <v>0</v>
      </c>
      <c r="M458" s="203" t="str">
        <f>IFERROR(Таблица620[[#This Row],[Общее кол-во шт]]*Таблица620[[#This Row],[Оптовая цена USD            за 1шт]],"")</f>
        <v/>
      </c>
      <c r="N458" s="319"/>
    </row>
    <row r="459" spans="1:14" ht="22.5" customHeight="1">
      <c r="A459" s="329" t="s">
        <v>1453</v>
      </c>
      <c r="B459" s="332" t="s">
        <v>1469</v>
      </c>
      <c r="C459" s="333" t="s">
        <v>1470</v>
      </c>
      <c r="D459" s="334" t="s">
        <v>27238</v>
      </c>
      <c r="E459" s="196">
        <v>5000</v>
      </c>
      <c r="F459" s="197">
        <v>0.6</v>
      </c>
      <c r="G459" s="316">
        <v>6</v>
      </c>
      <c r="H459" s="89">
        <f>Таблица620[[#This Row],[Розничная цена KRW]]*Таблица620[[#This Row],[Коэфициент стоимости]]</f>
        <v>3000</v>
      </c>
      <c r="I459" s="200" t="str">
        <f>IF($H$1="","Введите курс",Таблица620[[#This Row],[Оптовая цена KRW                   за 1шт]]/$H$1)</f>
        <v>Введите курс</v>
      </c>
      <c r="J459" s="318"/>
      <c r="K459" s="201">
        <f>Таблица620[[#This Row],[Заказ коробок ]]*Таблица620[[#This Row],[Кол-во шт в коробке]]</f>
        <v>0</v>
      </c>
      <c r="L459" s="202">
        <f>Таблица620[[#This Row],[Общее кол-во шт]]*Таблица620[[#This Row],[Оптовая цена KRW                   за 1шт]]</f>
        <v>0</v>
      </c>
      <c r="M459" s="203" t="str">
        <f>IFERROR(Таблица620[[#This Row],[Общее кол-во шт]]*Таблица620[[#This Row],[Оптовая цена USD            за 1шт]],"")</f>
        <v/>
      </c>
      <c r="N459" s="319"/>
    </row>
    <row r="460" spans="1:14" ht="22.5" customHeight="1">
      <c r="A460" s="329" t="s">
        <v>1456</v>
      </c>
      <c r="B460" s="332" t="s">
        <v>1472</v>
      </c>
      <c r="C460" s="333" t="s">
        <v>1473</v>
      </c>
      <c r="D460" s="334" t="s">
        <v>27239</v>
      </c>
      <c r="E460" s="196">
        <v>4000</v>
      </c>
      <c r="F460" s="197">
        <v>0.6</v>
      </c>
      <c r="G460" s="316">
        <v>6</v>
      </c>
      <c r="H460" s="89">
        <f>Таблица620[[#This Row],[Розничная цена KRW]]*Таблица620[[#This Row],[Коэфициент стоимости]]</f>
        <v>2400</v>
      </c>
      <c r="I460" s="200" t="str">
        <f>IF($H$1="","Введите курс",Таблица620[[#This Row],[Оптовая цена KRW                   за 1шт]]/$H$1)</f>
        <v>Введите курс</v>
      </c>
      <c r="J460" s="318"/>
      <c r="K460" s="201">
        <f>Таблица620[[#This Row],[Заказ коробок ]]*Таблица620[[#This Row],[Кол-во шт в коробке]]</f>
        <v>0</v>
      </c>
      <c r="L460" s="202">
        <f>Таблица620[[#This Row],[Общее кол-во шт]]*Таблица620[[#This Row],[Оптовая цена KRW                   за 1шт]]</f>
        <v>0</v>
      </c>
      <c r="M460" s="203" t="str">
        <f>IFERROR(Таблица620[[#This Row],[Общее кол-во шт]]*Таблица620[[#This Row],[Оптовая цена USD            за 1шт]],"")</f>
        <v/>
      </c>
      <c r="N460" s="319"/>
    </row>
    <row r="461" spans="1:14" ht="22.5" customHeight="1">
      <c r="A461" s="329" t="s">
        <v>1459</v>
      </c>
      <c r="B461" s="332" t="s">
        <v>1475</v>
      </c>
      <c r="C461" s="333" t="s">
        <v>1476</v>
      </c>
      <c r="D461" s="334" t="s">
        <v>27240</v>
      </c>
      <c r="E461" s="196">
        <v>5000</v>
      </c>
      <c r="F461" s="197">
        <v>0.6</v>
      </c>
      <c r="G461" s="316">
        <v>6</v>
      </c>
      <c r="H461" s="89">
        <f>Таблица620[[#This Row],[Розничная цена KRW]]*Таблица620[[#This Row],[Коэфициент стоимости]]</f>
        <v>3000</v>
      </c>
      <c r="I461" s="200" t="str">
        <f>IF($H$1="","Введите курс",Таблица620[[#This Row],[Оптовая цена KRW                   за 1шт]]/$H$1)</f>
        <v>Введите курс</v>
      </c>
      <c r="J461" s="318"/>
      <c r="K461" s="201">
        <f>Таблица620[[#This Row],[Заказ коробок ]]*Таблица620[[#This Row],[Кол-во шт в коробке]]</f>
        <v>0</v>
      </c>
      <c r="L461" s="202">
        <f>Таблица620[[#This Row],[Общее кол-во шт]]*Таблица620[[#This Row],[Оптовая цена KRW                   за 1шт]]</f>
        <v>0</v>
      </c>
      <c r="M461" s="203" t="str">
        <f>IFERROR(Таблица620[[#This Row],[Общее кол-во шт]]*Таблица620[[#This Row],[Оптовая цена USD            за 1шт]],"")</f>
        <v/>
      </c>
      <c r="N461" s="319"/>
    </row>
    <row r="462" spans="1:14" ht="22.5" customHeight="1">
      <c r="A462" s="329" t="s">
        <v>1462</v>
      </c>
      <c r="B462" s="332" t="s">
        <v>1478</v>
      </c>
      <c r="C462" s="333" t="s">
        <v>1479</v>
      </c>
      <c r="D462" s="334" t="s">
        <v>27241</v>
      </c>
      <c r="E462" s="196">
        <v>7500</v>
      </c>
      <c r="F462" s="197">
        <v>0.54</v>
      </c>
      <c r="G462" s="316">
        <v>6</v>
      </c>
      <c r="H462" s="89">
        <f>Таблица620[[#This Row],[Розничная цена KRW]]*Таблица620[[#This Row],[Коэфициент стоимости]]</f>
        <v>4050.0000000000005</v>
      </c>
      <c r="I462" s="200" t="str">
        <f>IF($H$1="","Введите курс",Таблица620[[#This Row],[Оптовая цена KRW                   за 1шт]]/$H$1)</f>
        <v>Введите курс</v>
      </c>
      <c r="J462" s="318"/>
      <c r="K462" s="201">
        <f>Таблица620[[#This Row],[Заказ коробок ]]*Таблица620[[#This Row],[Кол-во шт в коробке]]</f>
        <v>0</v>
      </c>
      <c r="L462" s="202">
        <f>Таблица620[[#This Row],[Общее кол-во шт]]*Таблица620[[#This Row],[Оптовая цена KRW                   за 1шт]]</f>
        <v>0</v>
      </c>
      <c r="M462" s="203" t="str">
        <f>IFERROR(Таблица620[[#This Row],[Общее кол-во шт]]*Таблица620[[#This Row],[Оптовая цена USD            за 1шт]],"")</f>
        <v/>
      </c>
      <c r="N462" s="319"/>
    </row>
    <row r="463" spans="1:14" ht="22.5" customHeight="1">
      <c r="A463" s="329" t="s">
        <v>1465</v>
      </c>
      <c r="B463" s="332" t="s">
        <v>1481</v>
      </c>
      <c r="C463" s="333" t="s">
        <v>1482</v>
      </c>
      <c r="D463" s="334" t="s">
        <v>27242</v>
      </c>
      <c r="E463" s="196">
        <v>7500</v>
      </c>
      <c r="F463" s="197">
        <v>0.54</v>
      </c>
      <c r="G463" s="316">
        <v>6</v>
      </c>
      <c r="H463" s="89">
        <f>Таблица620[[#This Row],[Розничная цена KRW]]*Таблица620[[#This Row],[Коэфициент стоимости]]</f>
        <v>4050.0000000000005</v>
      </c>
      <c r="I463" s="200" t="str">
        <f>IF($H$1="","Введите курс",Таблица620[[#This Row],[Оптовая цена KRW                   за 1шт]]/$H$1)</f>
        <v>Введите курс</v>
      </c>
      <c r="J463" s="318"/>
      <c r="K463" s="201">
        <f>Таблица620[[#This Row],[Заказ коробок ]]*Таблица620[[#This Row],[Кол-во шт в коробке]]</f>
        <v>0</v>
      </c>
      <c r="L463" s="202">
        <f>Таблица620[[#This Row],[Общее кол-во шт]]*Таблица620[[#This Row],[Оптовая цена KRW                   за 1шт]]</f>
        <v>0</v>
      </c>
      <c r="M463" s="203" t="str">
        <f>IFERROR(Таблица620[[#This Row],[Общее кол-во шт]]*Таблица620[[#This Row],[Оптовая цена USD            за 1шт]],"")</f>
        <v/>
      </c>
      <c r="N463" s="319"/>
    </row>
    <row r="464" spans="1:14" ht="22.5" customHeight="1">
      <c r="A464" s="329" t="s">
        <v>1468</v>
      </c>
      <c r="B464" s="332" t="s">
        <v>1484</v>
      </c>
      <c r="C464" s="333" t="s">
        <v>1485</v>
      </c>
      <c r="D464" s="334" t="s">
        <v>27243</v>
      </c>
      <c r="E464" s="196">
        <v>7500</v>
      </c>
      <c r="F464" s="197">
        <v>0.54</v>
      </c>
      <c r="G464" s="316">
        <v>6</v>
      </c>
      <c r="H464" s="89">
        <f>Таблица620[[#This Row],[Розничная цена KRW]]*Таблица620[[#This Row],[Коэфициент стоимости]]</f>
        <v>4050.0000000000005</v>
      </c>
      <c r="I464" s="200" t="str">
        <f>IF($H$1="","Введите курс",Таблица620[[#This Row],[Оптовая цена KRW                   за 1шт]]/$H$1)</f>
        <v>Введите курс</v>
      </c>
      <c r="J464" s="318"/>
      <c r="K464" s="201">
        <f>Таблица620[[#This Row],[Заказ коробок ]]*Таблица620[[#This Row],[Кол-во шт в коробке]]</f>
        <v>0</v>
      </c>
      <c r="L464" s="202">
        <f>Таблица620[[#This Row],[Общее кол-во шт]]*Таблица620[[#This Row],[Оптовая цена KRW                   за 1шт]]</f>
        <v>0</v>
      </c>
      <c r="M464" s="203" t="str">
        <f>IFERROR(Таблица620[[#This Row],[Общее кол-во шт]]*Таблица620[[#This Row],[Оптовая цена USD            за 1шт]],"")</f>
        <v/>
      </c>
      <c r="N464" s="319"/>
    </row>
    <row r="465" spans="1:14" ht="22.5" customHeight="1">
      <c r="A465" s="329" t="s">
        <v>1471</v>
      </c>
      <c r="B465" s="332" t="s">
        <v>1487</v>
      </c>
      <c r="C465" s="333" t="s">
        <v>1488</v>
      </c>
      <c r="D465" s="334" t="s">
        <v>27244</v>
      </c>
      <c r="E465" s="196">
        <v>6300</v>
      </c>
      <c r="F465" s="197">
        <v>0.54</v>
      </c>
      <c r="G465" s="316">
        <v>6</v>
      </c>
      <c r="H465" s="89">
        <f>Таблица620[[#This Row],[Розничная цена KRW]]*Таблица620[[#This Row],[Коэфициент стоимости]]</f>
        <v>3402</v>
      </c>
      <c r="I465" s="200" t="str">
        <f>IF($H$1="","Введите курс",Таблица620[[#This Row],[Оптовая цена KRW                   за 1шт]]/$H$1)</f>
        <v>Введите курс</v>
      </c>
      <c r="J465" s="318"/>
      <c r="K465" s="201">
        <f>Таблица620[[#This Row],[Заказ коробок ]]*Таблица620[[#This Row],[Кол-во шт в коробке]]</f>
        <v>0</v>
      </c>
      <c r="L465" s="202">
        <f>Таблица620[[#This Row],[Общее кол-во шт]]*Таблица620[[#This Row],[Оптовая цена KRW                   за 1шт]]</f>
        <v>0</v>
      </c>
      <c r="M465" s="203" t="str">
        <f>IFERROR(Таблица620[[#This Row],[Общее кол-во шт]]*Таблица620[[#This Row],[Оптовая цена USD            за 1шт]],"")</f>
        <v/>
      </c>
      <c r="N465" s="319"/>
    </row>
    <row r="466" spans="1:14" ht="22.5" customHeight="1">
      <c r="A466" s="329" t="s">
        <v>1474</v>
      </c>
      <c r="B466" s="332" t="s">
        <v>1490</v>
      </c>
      <c r="C466" s="333" t="s">
        <v>1491</v>
      </c>
      <c r="D466" s="334" t="s">
        <v>27245</v>
      </c>
      <c r="E466" s="196">
        <v>7500</v>
      </c>
      <c r="F466" s="197">
        <v>0.54</v>
      </c>
      <c r="G466" s="316">
        <v>6</v>
      </c>
      <c r="H466" s="89">
        <f>Таблица620[[#This Row],[Розничная цена KRW]]*Таблица620[[#This Row],[Коэфициент стоимости]]</f>
        <v>4050.0000000000005</v>
      </c>
      <c r="I466" s="200" t="str">
        <f>IF($H$1="","Введите курс",Таблица620[[#This Row],[Оптовая цена KRW                   за 1шт]]/$H$1)</f>
        <v>Введите курс</v>
      </c>
      <c r="J466" s="318"/>
      <c r="K466" s="201">
        <f>Таблица620[[#This Row],[Заказ коробок ]]*Таблица620[[#This Row],[Кол-во шт в коробке]]</f>
        <v>0</v>
      </c>
      <c r="L466" s="202">
        <f>Таблица620[[#This Row],[Общее кол-во шт]]*Таблица620[[#This Row],[Оптовая цена KRW                   за 1шт]]</f>
        <v>0</v>
      </c>
      <c r="M466" s="203" t="str">
        <f>IFERROR(Таблица620[[#This Row],[Общее кол-во шт]]*Таблица620[[#This Row],[Оптовая цена USD            за 1шт]],"")</f>
        <v/>
      </c>
      <c r="N466" s="319"/>
    </row>
    <row r="467" spans="1:14" ht="22.5" customHeight="1">
      <c r="A467" s="329" t="s">
        <v>1477</v>
      </c>
      <c r="B467" s="332" t="s">
        <v>1493</v>
      </c>
      <c r="C467" s="333" t="s">
        <v>1494</v>
      </c>
      <c r="D467" s="334" t="s">
        <v>27246</v>
      </c>
      <c r="E467" s="196">
        <v>7500</v>
      </c>
      <c r="F467" s="197">
        <v>0.54</v>
      </c>
      <c r="G467" s="316">
        <v>6</v>
      </c>
      <c r="H467" s="89">
        <f>Таблица620[[#This Row],[Розничная цена KRW]]*Таблица620[[#This Row],[Коэфициент стоимости]]</f>
        <v>4050.0000000000005</v>
      </c>
      <c r="I467" s="200" t="str">
        <f>IF($H$1="","Введите курс",Таблица620[[#This Row],[Оптовая цена KRW                   за 1шт]]/$H$1)</f>
        <v>Введите курс</v>
      </c>
      <c r="J467" s="318"/>
      <c r="K467" s="201">
        <f>Таблица620[[#This Row],[Заказ коробок ]]*Таблица620[[#This Row],[Кол-во шт в коробке]]</f>
        <v>0</v>
      </c>
      <c r="L467" s="202">
        <f>Таблица620[[#This Row],[Общее кол-во шт]]*Таблица620[[#This Row],[Оптовая цена KRW                   за 1шт]]</f>
        <v>0</v>
      </c>
      <c r="M467" s="203" t="str">
        <f>IFERROR(Таблица620[[#This Row],[Общее кол-во шт]]*Таблица620[[#This Row],[Оптовая цена USD            за 1шт]],"")</f>
        <v/>
      </c>
      <c r="N467" s="319"/>
    </row>
    <row r="468" spans="1:14" ht="22.5" customHeight="1">
      <c r="A468" s="329" t="s">
        <v>1480</v>
      </c>
      <c r="B468" s="332" t="s">
        <v>1496</v>
      </c>
      <c r="C468" s="333" t="s">
        <v>1497</v>
      </c>
      <c r="D468" s="334" t="s">
        <v>27247</v>
      </c>
      <c r="E468" s="196">
        <v>5000</v>
      </c>
      <c r="F468" s="197">
        <v>0.6</v>
      </c>
      <c r="G468" s="316">
        <v>6</v>
      </c>
      <c r="H468" s="89">
        <f>Таблица620[[#This Row],[Розничная цена KRW]]*Таблица620[[#This Row],[Коэфициент стоимости]]</f>
        <v>3000</v>
      </c>
      <c r="I468" s="200" t="str">
        <f>IF($H$1="","Введите курс",Таблица620[[#This Row],[Оптовая цена KRW                   за 1шт]]/$H$1)</f>
        <v>Введите курс</v>
      </c>
      <c r="J468" s="318"/>
      <c r="K468" s="201">
        <f>Таблица620[[#This Row],[Заказ коробок ]]*Таблица620[[#This Row],[Кол-во шт в коробке]]</f>
        <v>0</v>
      </c>
      <c r="L468" s="202">
        <f>Таблица620[[#This Row],[Общее кол-во шт]]*Таблица620[[#This Row],[Оптовая цена KRW                   за 1шт]]</f>
        <v>0</v>
      </c>
      <c r="M468" s="203" t="str">
        <f>IFERROR(Таблица620[[#This Row],[Общее кол-во шт]]*Таблица620[[#This Row],[Оптовая цена USD            за 1шт]],"")</f>
        <v/>
      </c>
      <c r="N468" s="319"/>
    </row>
    <row r="469" spans="1:14" ht="22.5" customHeight="1">
      <c r="A469" s="329" t="s">
        <v>1483</v>
      </c>
      <c r="B469" s="332" t="s">
        <v>1499</v>
      </c>
      <c r="C469" s="333" t="s">
        <v>1500</v>
      </c>
      <c r="D469" s="334" t="s">
        <v>27248</v>
      </c>
      <c r="E469" s="196">
        <v>7500</v>
      </c>
      <c r="F469" s="197">
        <v>0.54</v>
      </c>
      <c r="G469" s="316">
        <v>6</v>
      </c>
      <c r="H469" s="89">
        <f>Таблица620[[#This Row],[Розничная цена KRW]]*Таблица620[[#This Row],[Коэфициент стоимости]]</f>
        <v>4050.0000000000005</v>
      </c>
      <c r="I469" s="200" t="str">
        <f>IF($H$1="","Введите курс",Таблица620[[#This Row],[Оптовая цена KRW                   за 1шт]]/$H$1)</f>
        <v>Введите курс</v>
      </c>
      <c r="J469" s="318"/>
      <c r="K469" s="201">
        <f>Таблица620[[#This Row],[Заказ коробок ]]*Таблица620[[#This Row],[Кол-во шт в коробке]]</f>
        <v>0</v>
      </c>
      <c r="L469" s="202">
        <f>Таблица620[[#This Row],[Общее кол-во шт]]*Таблица620[[#This Row],[Оптовая цена KRW                   за 1шт]]</f>
        <v>0</v>
      </c>
      <c r="M469" s="203" t="str">
        <f>IFERROR(Таблица620[[#This Row],[Общее кол-во шт]]*Таблица620[[#This Row],[Оптовая цена USD            за 1шт]],"")</f>
        <v/>
      </c>
      <c r="N469" s="319"/>
    </row>
    <row r="470" spans="1:14" ht="22.5" customHeight="1">
      <c r="A470" s="329" t="s">
        <v>1486</v>
      </c>
      <c r="B470" s="332" t="s">
        <v>1502</v>
      </c>
      <c r="C470" s="333" t="s">
        <v>1503</v>
      </c>
      <c r="D470" s="334" t="s">
        <v>27249</v>
      </c>
      <c r="E470" s="196">
        <v>4800</v>
      </c>
      <c r="F470" s="197">
        <v>0.54</v>
      </c>
      <c r="G470" s="316">
        <v>6</v>
      </c>
      <c r="H470" s="89">
        <f>Таблица620[[#This Row],[Розничная цена KRW]]*Таблица620[[#This Row],[Коэфициент стоимости]]</f>
        <v>2592</v>
      </c>
      <c r="I470" s="200" t="str">
        <f>IF($H$1="","Введите курс",Таблица620[[#This Row],[Оптовая цена KRW                   за 1шт]]/$H$1)</f>
        <v>Введите курс</v>
      </c>
      <c r="J470" s="318"/>
      <c r="K470" s="201">
        <f>Таблица620[[#This Row],[Заказ коробок ]]*Таблица620[[#This Row],[Кол-во шт в коробке]]</f>
        <v>0</v>
      </c>
      <c r="L470" s="202">
        <f>Таблица620[[#This Row],[Общее кол-во шт]]*Таблица620[[#This Row],[Оптовая цена KRW                   за 1шт]]</f>
        <v>0</v>
      </c>
      <c r="M470" s="203" t="str">
        <f>IFERROR(Таблица620[[#This Row],[Общее кол-во шт]]*Таблица620[[#This Row],[Оптовая цена USD            за 1шт]],"")</f>
        <v/>
      </c>
      <c r="N470" s="319"/>
    </row>
    <row r="471" spans="1:14" ht="22.5" customHeight="1">
      <c r="A471" s="329" t="s">
        <v>1489</v>
      </c>
      <c r="B471" s="332" t="s">
        <v>1505</v>
      </c>
      <c r="C471" s="333" t="s">
        <v>1506</v>
      </c>
      <c r="D471" s="334" t="s">
        <v>27250</v>
      </c>
      <c r="E471" s="196">
        <v>4800</v>
      </c>
      <c r="F471" s="197">
        <v>0.54</v>
      </c>
      <c r="G471" s="316">
        <v>6</v>
      </c>
      <c r="H471" s="89">
        <f>Таблица620[[#This Row],[Розничная цена KRW]]*Таблица620[[#This Row],[Коэфициент стоимости]]</f>
        <v>2592</v>
      </c>
      <c r="I471" s="200" t="str">
        <f>IF($H$1="","Введите курс",Таблица620[[#This Row],[Оптовая цена KRW                   за 1шт]]/$H$1)</f>
        <v>Введите курс</v>
      </c>
      <c r="J471" s="318"/>
      <c r="K471" s="201">
        <f>Таблица620[[#This Row],[Заказ коробок ]]*Таблица620[[#This Row],[Кол-во шт в коробке]]</f>
        <v>0</v>
      </c>
      <c r="L471" s="202">
        <f>Таблица620[[#This Row],[Общее кол-во шт]]*Таблица620[[#This Row],[Оптовая цена KRW                   за 1шт]]</f>
        <v>0</v>
      </c>
      <c r="M471" s="203" t="str">
        <f>IFERROR(Таблица620[[#This Row],[Общее кол-во шт]]*Таблица620[[#This Row],[Оптовая цена USD            за 1шт]],"")</f>
        <v/>
      </c>
      <c r="N471" s="319"/>
    </row>
    <row r="472" spans="1:14" ht="22.5" customHeight="1">
      <c r="A472" s="329" t="s">
        <v>1492</v>
      </c>
      <c r="B472" s="332" t="s">
        <v>1508</v>
      </c>
      <c r="C472" s="333" t="s">
        <v>1509</v>
      </c>
      <c r="D472" s="334" t="s">
        <v>27251</v>
      </c>
      <c r="E472" s="196">
        <v>4800</v>
      </c>
      <c r="F472" s="197">
        <v>0.54</v>
      </c>
      <c r="G472" s="316">
        <v>6</v>
      </c>
      <c r="H472" s="89">
        <f>Таблица620[[#This Row],[Розничная цена KRW]]*Таблица620[[#This Row],[Коэфициент стоимости]]</f>
        <v>2592</v>
      </c>
      <c r="I472" s="200" t="str">
        <f>IF($H$1="","Введите курс",Таблица620[[#This Row],[Оптовая цена KRW                   за 1шт]]/$H$1)</f>
        <v>Введите курс</v>
      </c>
      <c r="J472" s="318"/>
      <c r="K472" s="201">
        <f>Таблица620[[#This Row],[Заказ коробок ]]*Таблица620[[#This Row],[Кол-во шт в коробке]]</f>
        <v>0</v>
      </c>
      <c r="L472" s="202">
        <f>Таблица620[[#This Row],[Общее кол-во шт]]*Таблица620[[#This Row],[Оптовая цена KRW                   за 1шт]]</f>
        <v>0</v>
      </c>
      <c r="M472" s="203" t="str">
        <f>IFERROR(Таблица620[[#This Row],[Общее кол-во шт]]*Таблица620[[#This Row],[Оптовая цена USD            за 1шт]],"")</f>
        <v/>
      </c>
      <c r="N472" s="319"/>
    </row>
    <row r="473" spans="1:14" ht="22.5" customHeight="1">
      <c r="A473" s="329" t="s">
        <v>1495</v>
      </c>
      <c r="B473" s="332" t="s">
        <v>1511</v>
      </c>
      <c r="C473" s="333" t="s">
        <v>1512</v>
      </c>
      <c r="D473" s="334" t="s">
        <v>27252</v>
      </c>
      <c r="E473" s="196">
        <v>4800</v>
      </c>
      <c r="F473" s="197">
        <v>0.54</v>
      </c>
      <c r="G473" s="316">
        <v>6</v>
      </c>
      <c r="H473" s="89">
        <f>Таблица620[[#This Row],[Розничная цена KRW]]*Таблица620[[#This Row],[Коэфициент стоимости]]</f>
        <v>2592</v>
      </c>
      <c r="I473" s="200" t="str">
        <f>IF($H$1="","Введите курс",Таблица620[[#This Row],[Оптовая цена KRW                   за 1шт]]/$H$1)</f>
        <v>Введите курс</v>
      </c>
      <c r="J473" s="318"/>
      <c r="K473" s="201">
        <f>Таблица620[[#This Row],[Заказ коробок ]]*Таблица620[[#This Row],[Кол-во шт в коробке]]</f>
        <v>0</v>
      </c>
      <c r="L473" s="202">
        <f>Таблица620[[#This Row],[Общее кол-во шт]]*Таблица620[[#This Row],[Оптовая цена KRW                   за 1шт]]</f>
        <v>0</v>
      </c>
      <c r="M473" s="203" t="str">
        <f>IFERROR(Таблица620[[#This Row],[Общее кол-во шт]]*Таблица620[[#This Row],[Оптовая цена USD            за 1шт]],"")</f>
        <v/>
      </c>
      <c r="N473" s="319"/>
    </row>
    <row r="474" spans="1:14" ht="22.5" customHeight="1">
      <c r="A474" s="329" t="s">
        <v>1498</v>
      </c>
      <c r="B474" s="332" t="s">
        <v>1514</v>
      </c>
      <c r="C474" s="333" t="s">
        <v>1515</v>
      </c>
      <c r="D474" s="334" t="s">
        <v>27253</v>
      </c>
      <c r="E474" s="196">
        <v>7500</v>
      </c>
      <c r="F474" s="197">
        <v>0.54</v>
      </c>
      <c r="G474" s="316">
        <v>6</v>
      </c>
      <c r="H474" s="89">
        <f>Таблица620[[#This Row],[Розничная цена KRW]]*Таблица620[[#This Row],[Коэфициент стоимости]]</f>
        <v>4050.0000000000005</v>
      </c>
      <c r="I474" s="200" t="str">
        <f>IF($H$1="","Введите курс",Таблица620[[#This Row],[Оптовая цена KRW                   за 1шт]]/$H$1)</f>
        <v>Введите курс</v>
      </c>
      <c r="J474" s="318"/>
      <c r="K474" s="201">
        <f>Таблица620[[#This Row],[Заказ коробок ]]*Таблица620[[#This Row],[Кол-во шт в коробке]]</f>
        <v>0</v>
      </c>
      <c r="L474" s="202">
        <f>Таблица620[[#This Row],[Общее кол-во шт]]*Таблица620[[#This Row],[Оптовая цена KRW                   за 1шт]]</f>
        <v>0</v>
      </c>
      <c r="M474" s="203" t="str">
        <f>IFERROR(Таблица620[[#This Row],[Общее кол-во шт]]*Таблица620[[#This Row],[Оптовая цена USD            за 1шт]],"")</f>
        <v/>
      </c>
      <c r="N474" s="319"/>
    </row>
    <row r="475" spans="1:14" ht="22.5" customHeight="1">
      <c r="A475" s="329" t="s">
        <v>1501</v>
      </c>
      <c r="B475" s="332" t="s">
        <v>1517</v>
      </c>
      <c r="C475" s="333" t="s">
        <v>1518</v>
      </c>
      <c r="D475" s="334" t="s">
        <v>27254</v>
      </c>
      <c r="E475" s="196">
        <v>7000</v>
      </c>
      <c r="F475" s="197">
        <v>0.54</v>
      </c>
      <c r="G475" s="316">
        <v>6</v>
      </c>
      <c r="H475" s="89">
        <f>Таблица620[[#This Row],[Розничная цена KRW]]*Таблица620[[#This Row],[Коэфициент стоимости]]</f>
        <v>3780.0000000000005</v>
      </c>
      <c r="I475" s="200" t="str">
        <f>IF($H$1="","Введите курс",Таблица620[[#This Row],[Оптовая цена KRW                   за 1шт]]/$H$1)</f>
        <v>Введите курс</v>
      </c>
      <c r="J475" s="318"/>
      <c r="K475" s="201">
        <f>Таблица620[[#This Row],[Заказ коробок ]]*Таблица620[[#This Row],[Кол-во шт в коробке]]</f>
        <v>0</v>
      </c>
      <c r="L475" s="202">
        <f>Таблица620[[#This Row],[Общее кол-во шт]]*Таблица620[[#This Row],[Оптовая цена KRW                   за 1шт]]</f>
        <v>0</v>
      </c>
      <c r="M475" s="203" t="str">
        <f>IFERROR(Таблица620[[#This Row],[Общее кол-во шт]]*Таблица620[[#This Row],[Оптовая цена USD            за 1шт]],"")</f>
        <v/>
      </c>
      <c r="N475" s="319"/>
    </row>
    <row r="476" spans="1:14" ht="22.5" customHeight="1">
      <c r="A476" s="329" t="s">
        <v>1504</v>
      </c>
      <c r="B476" s="332" t="s">
        <v>1520</v>
      </c>
      <c r="C476" s="333" t="s">
        <v>1521</v>
      </c>
      <c r="D476" s="334" t="s">
        <v>27255</v>
      </c>
      <c r="E476" s="196">
        <v>4800</v>
      </c>
      <c r="F476" s="197">
        <v>0.54</v>
      </c>
      <c r="G476" s="316">
        <v>6</v>
      </c>
      <c r="H476" s="89">
        <f>Таблица620[[#This Row],[Розничная цена KRW]]*Таблица620[[#This Row],[Коэфициент стоимости]]</f>
        <v>2592</v>
      </c>
      <c r="I476" s="200" t="str">
        <f>IF($H$1="","Введите курс",Таблица620[[#This Row],[Оптовая цена KRW                   за 1шт]]/$H$1)</f>
        <v>Введите курс</v>
      </c>
      <c r="J476" s="318"/>
      <c r="K476" s="201">
        <f>Таблица620[[#This Row],[Заказ коробок ]]*Таблица620[[#This Row],[Кол-во шт в коробке]]</f>
        <v>0</v>
      </c>
      <c r="L476" s="202">
        <f>Таблица620[[#This Row],[Общее кол-во шт]]*Таблица620[[#This Row],[Оптовая цена KRW                   за 1шт]]</f>
        <v>0</v>
      </c>
      <c r="M476" s="203" t="str">
        <f>IFERROR(Таблица620[[#This Row],[Общее кол-во шт]]*Таблица620[[#This Row],[Оптовая цена USD            за 1шт]],"")</f>
        <v/>
      </c>
      <c r="N476" s="319"/>
    </row>
    <row r="477" spans="1:14" ht="22.5" customHeight="1">
      <c r="A477" s="329" t="s">
        <v>1507</v>
      </c>
      <c r="B477" s="332" t="s">
        <v>1523</v>
      </c>
      <c r="C477" s="333" t="s">
        <v>1524</v>
      </c>
      <c r="D477" s="334" t="s">
        <v>27256</v>
      </c>
      <c r="E477" s="196">
        <v>4800</v>
      </c>
      <c r="F477" s="197">
        <v>0.54</v>
      </c>
      <c r="G477" s="316">
        <v>6</v>
      </c>
      <c r="H477" s="89">
        <f>Таблица620[[#This Row],[Розничная цена KRW]]*Таблица620[[#This Row],[Коэфициент стоимости]]</f>
        <v>2592</v>
      </c>
      <c r="I477" s="200" t="str">
        <f>IF($H$1="","Введите курс",Таблица620[[#This Row],[Оптовая цена KRW                   за 1шт]]/$H$1)</f>
        <v>Введите курс</v>
      </c>
      <c r="J477" s="318"/>
      <c r="K477" s="201">
        <f>Таблица620[[#This Row],[Заказ коробок ]]*Таблица620[[#This Row],[Кол-во шт в коробке]]</f>
        <v>0</v>
      </c>
      <c r="L477" s="202">
        <f>Таблица620[[#This Row],[Общее кол-во шт]]*Таблица620[[#This Row],[Оптовая цена KRW                   за 1шт]]</f>
        <v>0</v>
      </c>
      <c r="M477" s="203" t="str">
        <f>IFERROR(Таблица620[[#This Row],[Общее кол-во шт]]*Таблица620[[#This Row],[Оптовая цена USD            за 1шт]],"")</f>
        <v/>
      </c>
      <c r="N477" s="319"/>
    </row>
    <row r="478" spans="1:14" ht="22.5" customHeight="1">
      <c r="A478" s="329" t="s">
        <v>1510</v>
      </c>
      <c r="B478" s="332" t="s">
        <v>1526</v>
      </c>
      <c r="C478" s="333" t="s">
        <v>1527</v>
      </c>
      <c r="D478" s="334" t="s">
        <v>27257</v>
      </c>
      <c r="E478" s="196">
        <v>4800</v>
      </c>
      <c r="F478" s="197">
        <v>0.54</v>
      </c>
      <c r="G478" s="316">
        <v>6</v>
      </c>
      <c r="H478" s="89">
        <f>Таблица620[[#This Row],[Розничная цена KRW]]*Таблица620[[#This Row],[Коэфициент стоимости]]</f>
        <v>2592</v>
      </c>
      <c r="I478" s="200" t="str">
        <f>IF($H$1="","Введите курс",Таблица620[[#This Row],[Оптовая цена KRW                   за 1шт]]/$H$1)</f>
        <v>Введите курс</v>
      </c>
      <c r="J478" s="318"/>
      <c r="K478" s="201">
        <f>Таблица620[[#This Row],[Заказ коробок ]]*Таблица620[[#This Row],[Кол-во шт в коробке]]</f>
        <v>0</v>
      </c>
      <c r="L478" s="202">
        <f>Таблица620[[#This Row],[Общее кол-во шт]]*Таблица620[[#This Row],[Оптовая цена KRW                   за 1шт]]</f>
        <v>0</v>
      </c>
      <c r="M478" s="203" t="str">
        <f>IFERROR(Таблица620[[#This Row],[Общее кол-во шт]]*Таблица620[[#This Row],[Оптовая цена USD            за 1шт]],"")</f>
        <v/>
      </c>
      <c r="N478" s="319"/>
    </row>
    <row r="479" spans="1:14" ht="22.5" customHeight="1">
      <c r="A479" s="329" t="s">
        <v>1513</v>
      </c>
      <c r="B479" s="332" t="s">
        <v>1529</v>
      </c>
      <c r="C479" s="333" t="s">
        <v>1530</v>
      </c>
      <c r="D479" s="334" t="s">
        <v>27258</v>
      </c>
      <c r="E479" s="196">
        <v>5300</v>
      </c>
      <c r="F479" s="197">
        <v>0.54</v>
      </c>
      <c r="G479" s="316">
        <v>6</v>
      </c>
      <c r="H479" s="89">
        <f>Таблица620[[#This Row],[Розничная цена KRW]]*Таблица620[[#This Row],[Коэфициент стоимости]]</f>
        <v>2862</v>
      </c>
      <c r="I479" s="200" t="str">
        <f>IF($H$1="","Введите курс",Таблица620[[#This Row],[Оптовая цена KRW                   за 1шт]]/$H$1)</f>
        <v>Введите курс</v>
      </c>
      <c r="J479" s="318"/>
      <c r="K479" s="201">
        <f>Таблица620[[#This Row],[Заказ коробок ]]*Таблица620[[#This Row],[Кол-во шт в коробке]]</f>
        <v>0</v>
      </c>
      <c r="L479" s="202">
        <f>Таблица620[[#This Row],[Общее кол-во шт]]*Таблица620[[#This Row],[Оптовая цена KRW                   за 1шт]]</f>
        <v>0</v>
      </c>
      <c r="M479" s="203" t="str">
        <f>IFERROR(Таблица620[[#This Row],[Общее кол-во шт]]*Таблица620[[#This Row],[Оптовая цена USD            за 1шт]],"")</f>
        <v/>
      </c>
      <c r="N479" s="319"/>
    </row>
    <row r="480" spans="1:14" ht="22.5" customHeight="1">
      <c r="A480" s="329" t="s">
        <v>1516</v>
      </c>
      <c r="B480" s="332" t="s">
        <v>1532</v>
      </c>
      <c r="C480" s="333" t="s">
        <v>1533</v>
      </c>
      <c r="D480" s="334" t="s">
        <v>27259</v>
      </c>
      <c r="E480" s="196">
        <v>5300</v>
      </c>
      <c r="F480" s="197">
        <v>0.54</v>
      </c>
      <c r="G480" s="316">
        <v>6</v>
      </c>
      <c r="H480" s="89">
        <f>Таблица620[[#This Row],[Розничная цена KRW]]*Таблица620[[#This Row],[Коэфициент стоимости]]</f>
        <v>2862</v>
      </c>
      <c r="I480" s="200" t="str">
        <f>IF($H$1="","Введите курс",Таблица620[[#This Row],[Оптовая цена KRW                   за 1шт]]/$H$1)</f>
        <v>Введите курс</v>
      </c>
      <c r="J480" s="318"/>
      <c r="K480" s="201">
        <f>Таблица620[[#This Row],[Заказ коробок ]]*Таблица620[[#This Row],[Кол-во шт в коробке]]</f>
        <v>0</v>
      </c>
      <c r="L480" s="202">
        <f>Таблица620[[#This Row],[Общее кол-во шт]]*Таблица620[[#This Row],[Оптовая цена KRW                   за 1шт]]</f>
        <v>0</v>
      </c>
      <c r="M480" s="203" t="str">
        <f>IFERROR(Таблица620[[#This Row],[Общее кол-во шт]]*Таблица620[[#This Row],[Оптовая цена USD            за 1шт]],"")</f>
        <v/>
      </c>
      <c r="N480" s="319"/>
    </row>
    <row r="481" spans="1:14" ht="22.5" customHeight="1">
      <c r="A481" s="329" t="s">
        <v>1519</v>
      </c>
      <c r="B481" s="332" t="s">
        <v>1535</v>
      </c>
      <c r="C481" s="333" t="s">
        <v>1536</v>
      </c>
      <c r="D481" s="334" t="s">
        <v>27260</v>
      </c>
      <c r="E481" s="196">
        <v>5300</v>
      </c>
      <c r="F481" s="197">
        <v>0.54</v>
      </c>
      <c r="G481" s="316">
        <v>6</v>
      </c>
      <c r="H481" s="89">
        <f>Таблица620[[#This Row],[Розничная цена KRW]]*Таблица620[[#This Row],[Коэфициент стоимости]]</f>
        <v>2862</v>
      </c>
      <c r="I481" s="200" t="str">
        <f>IF($H$1="","Введите курс",Таблица620[[#This Row],[Оптовая цена KRW                   за 1шт]]/$H$1)</f>
        <v>Введите курс</v>
      </c>
      <c r="J481" s="318"/>
      <c r="K481" s="201">
        <f>Таблица620[[#This Row],[Заказ коробок ]]*Таблица620[[#This Row],[Кол-во шт в коробке]]</f>
        <v>0</v>
      </c>
      <c r="L481" s="202">
        <f>Таблица620[[#This Row],[Общее кол-во шт]]*Таблица620[[#This Row],[Оптовая цена KRW                   за 1шт]]</f>
        <v>0</v>
      </c>
      <c r="M481" s="203" t="str">
        <f>IFERROR(Таблица620[[#This Row],[Общее кол-во шт]]*Таблица620[[#This Row],[Оптовая цена USD            за 1шт]],"")</f>
        <v/>
      </c>
      <c r="N481" s="319"/>
    </row>
    <row r="482" spans="1:14" ht="22.5" customHeight="1">
      <c r="A482" s="329" t="s">
        <v>1522</v>
      </c>
      <c r="B482" s="332" t="s">
        <v>1538</v>
      </c>
      <c r="C482" s="333" t="s">
        <v>1539</v>
      </c>
      <c r="D482" s="334" t="s">
        <v>27261</v>
      </c>
      <c r="E482" s="196">
        <v>5300</v>
      </c>
      <c r="F482" s="197">
        <v>0.54</v>
      </c>
      <c r="G482" s="316">
        <v>6</v>
      </c>
      <c r="H482" s="89">
        <f>Таблица620[[#This Row],[Розничная цена KRW]]*Таблица620[[#This Row],[Коэфициент стоимости]]</f>
        <v>2862</v>
      </c>
      <c r="I482" s="200" t="str">
        <f>IF($H$1="","Введите курс",Таблица620[[#This Row],[Оптовая цена KRW                   за 1шт]]/$H$1)</f>
        <v>Введите курс</v>
      </c>
      <c r="J482" s="318"/>
      <c r="K482" s="201">
        <f>Таблица620[[#This Row],[Заказ коробок ]]*Таблица620[[#This Row],[Кол-во шт в коробке]]</f>
        <v>0</v>
      </c>
      <c r="L482" s="202">
        <f>Таблица620[[#This Row],[Общее кол-во шт]]*Таблица620[[#This Row],[Оптовая цена KRW                   за 1шт]]</f>
        <v>0</v>
      </c>
      <c r="M482" s="203" t="str">
        <f>IFERROR(Таблица620[[#This Row],[Общее кол-во шт]]*Таблица620[[#This Row],[Оптовая цена USD            за 1шт]],"")</f>
        <v/>
      </c>
      <c r="N482" s="319"/>
    </row>
    <row r="483" spans="1:14" ht="22.5" customHeight="1">
      <c r="A483" s="329" t="s">
        <v>1525</v>
      </c>
      <c r="B483" s="332" t="s">
        <v>1541</v>
      </c>
      <c r="C483" s="333" t="s">
        <v>1542</v>
      </c>
      <c r="D483" s="334" t="s">
        <v>27262</v>
      </c>
      <c r="E483" s="196">
        <v>4800</v>
      </c>
      <c r="F483" s="197">
        <v>0.54</v>
      </c>
      <c r="G483" s="316">
        <v>6</v>
      </c>
      <c r="H483" s="89">
        <f>Таблица620[[#This Row],[Розничная цена KRW]]*Таблица620[[#This Row],[Коэфициент стоимости]]</f>
        <v>2592</v>
      </c>
      <c r="I483" s="200" t="str">
        <f>IF($H$1="","Введите курс",Таблица620[[#This Row],[Оптовая цена KRW                   за 1шт]]/$H$1)</f>
        <v>Введите курс</v>
      </c>
      <c r="J483" s="318"/>
      <c r="K483" s="201">
        <f>Таблица620[[#This Row],[Заказ коробок ]]*Таблица620[[#This Row],[Кол-во шт в коробке]]</f>
        <v>0</v>
      </c>
      <c r="L483" s="202">
        <f>Таблица620[[#This Row],[Общее кол-во шт]]*Таблица620[[#This Row],[Оптовая цена KRW                   за 1шт]]</f>
        <v>0</v>
      </c>
      <c r="M483" s="203" t="str">
        <f>IFERROR(Таблица620[[#This Row],[Общее кол-во шт]]*Таблица620[[#This Row],[Оптовая цена USD            за 1шт]],"")</f>
        <v/>
      </c>
      <c r="N483" s="319"/>
    </row>
    <row r="484" spans="1:14" ht="22.5" customHeight="1">
      <c r="A484" s="329" t="s">
        <v>1528</v>
      </c>
      <c r="B484" s="332" t="s">
        <v>1544</v>
      </c>
      <c r="C484" s="333" t="s">
        <v>1545</v>
      </c>
      <c r="D484" s="334" t="s">
        <v>27263</v>
      </c>
      <c r="E484" s="196">
        <v>4800</v>
      </c>
      <c r="F484" s="197">
        <v>0.54</v>
      </c>
      <c r="G484" s="316">
        <v>6</v>
      </c>
      <c r="H484" s="89">
        <f>Таблица620[[#This Row],[Розничная цена KRW]]*Таблица620[[#This Row],[Коэфициент стоимости]]</f>
        <v>2592</v>
      </c>
      <c r="I484" s="200" t="str">
        <f>IF($H$1="","Введите курс",Таблица620[[#This Row],[Оптовая цена KRW                   за 1шт]]/$H$1)</f>
        <v>Введите курс</v>
      </c>
      <c r="J484" s="318"/>
      <c r="K484" s="201">
        <f>Таблица620[[#This Row],[Заказ коробок ]]*Таблица620[[#This Row],[Кол-во шт в коробке]]</f>
        <v>0</v>
      </c>
      <c r="L484" s="202">
        <f>Таблица620[[#This Row],[Общее кол-во шт]]*Таблица620[[#This Row],[Оптовая цена KRW                   за 1шт]]</f>
        <v>0</v>
      </c>
      <c r="M484" s="203" t="str">
        <f>IFERROR(Таблица620[[#This Row],[Общее кол-во шт]]*Таблица620[[#This Row],[Оптовая цена USD            за 1шт]],"")</f>
        <v/>
      </c>
      <c r="N484" s="319"/>
    </row>
    <row r="485" spans="1:14" ht="22.5" customHeight="1">
      <c r="A485" s="329" t="s">
        <v>1531</v>
      </c>
      <c r="B485" s="332" t="s">
        <v>1547</v>
      </c>
      <c r="C485" s="333" t="s">
        <v>1548</v>
      </c>
      <c r="D485" s="334" t="s">
        <v>27264</v>
      </c>
      <c r="E485" s="196">
        <v>7000</v>
      </c>
      <c r="F485" s="197">
        <v>0.54</v>
      </c>
      <c r="G485" s="316">
        <v>6</v>
      </c>
      <c r="H485" s="89">
        <f>Таблица620[[#This Row],[Розничная цена KRW]]*Таблица620[[#This Row],[Коэфициент стоимости]]</f>
        <v>3780.0000000000005</v>
      </c>
      <c r="I485" s="200" t="str">
        <f>IF($H$1="","Введите курс",Таблица620[[#This Row],[Оптовая цена KRW                   за 1шт]]/$H$1)</f>
        <v>Введите курс</v>
      </c>
      <c r="J485" s="318"/>
      <c r="K485" s="201">
        <f>Таблица620[[#This Row],[Заказ коробок ]]*Таблица620[[#This Row],[Кол-во шт в коробке]]</f>
        <v>0</v>
      </c>
      <c r="L485" s="202">
        <f>Таблица620[[#This Row],[Общее кол-во шт]]*Таблица620[[#This Row],[Оптовая цена KRW                   за 1шт]]</f>
        <v>0</v>
      </c>
      <c r="M485" s="203" t="str">
        <f>IFERROR(Таблица620[[#This Row],[Общее кол-во шт]]*Таблица620[[#This Row],[Оптовая цена USD            за 1шт]],"")</f>
        <v/>
      </c>
      <c r="N485" s="319"/>
    </row>
    <row r="486" spans="1:14" ht="22.5" customHeight="1">
      <c r="A486" s="329" t="s">
        <v>1534</v>
      </c>
      <c r="B486" s="332" t="s">
        <v>1550</v>
      </c>
      <c r="C486" s="333" t="s">
        <v>1551</v>
      </c>
      <c r="D486" s="334" t="s">
        <v>27265</v>
      </c>
      <c r="E486" s="196">
        <v>7000</v>
      </c>
      <c r="F486" s="197">
        <v>0.54</v>
      </c>
      <c r="G486" s="316">
        <v>6</v>
      </c>
      <c r="H486" s="89">
        <f>Таблица620[[#This Row],[Розничная цена KRW]]*Таблица620[[#This Row],[Коэфициент стоимости]]</f>
        <v>3780.0000000000005</v>
      </c>
      <c r="I486" s="200" t="str">
        <f>IF($H$1="","Введите курс",Таблица620[[#This Row],[Оптовая цена KRW                   за 1шт]]/$H$1)</f>
        <v>Введите курс</v>
      </c>
      <c r="J486" s="318"/>
      <c r="K486" s="201">
        <f>Таблица620[[#This Row],[Заказ коробок ]]*Таблица620[[#This Row],[Кол-во шт в коробке]]</f>
        <v>0</v>
      </c>
      <c r="L486" s="202">
        <f>Таблица620[[#This Row],[Общее кол-во шт]]*Таблица620[[#This Row],[Оптовая цена KRW                   за 1шт]]</f>
        <v>0</v>
      </c>
      <c r="M486" s="203" t="str">
        <f>IFERROR(Таблица620[[#This Row],[Общее кол-во шт]]*Таблица620[[#This Row],[Оптовая цена USD            за 1шт]],"")</f>
        <v/>
      </c>
      <c r="N486" s="319"/>
    </row>
    <row r="487" spans="1:14" ht="22.5" customHeight="1">
      <c r="A487" s="329" t="s">
        <v>1537</v>
      </c>
      <c r="B487" s="332" t="s">
        <v>1553</v>
      </c>
      <c r="C487" s="333" t="s">
        <v>1554</v>
      </c>
      <c r="D487" s="334" t="s">
        <v>27266</v>
      </c>
      <c r="E487" s="196">
        <v>7000</v>
      </c>
      <c r="F487" s="197">
        <v>0.54</v>
      </c>
      <c r="G487" s="316">
        <v>6</v>
      </c>
      <c r="H487" s="89">
        <f>Таблица620[[#This Row],[Розничная цена KRW]]*Таблица620[[#This Row],[Коэфициент стоимости]]</f>
        <v>3780.0000000000005</v>
      </c>
      <c r="I487" s="200" t="str">
        <f>IF($H$1="","Введите курс",Таблица620[[#This Row],[Оптовая цена KRW                   за 1шт]]/$H$1)</f>
        <v>Введите курс</v>
      </c>
      <c r="J487" s="318"/>
      <c r="K487" s="201">
        <f>Таблица620[[#This Row],[Заказ коробок ]]*Таблица620[[#This Row],[Кол-во шт в коробке]]</f>
        <v>0</v>
      </c>
      <c r="L487" s="202">
        <f>Таблица620[[#This Row],[Общее кол-во шт]]*Таблица620[[#This Row],[Оптовая цена KRW                   за 1шт]]</f>
        <v>0</v>
      </c>
      <c r="M487" s="203" t="str">
        <f>IFERROR(Таблица620[[#This Row],[Общее кол-во шт]]*Таблица620[[#This Row],[Оптовая цена USD            за 1шт]],"")</f>
        <v/>
      </c>
      <c r="N487" s="319"/>
    </row>
    <row r="488" spans="1:14" ht="22.5" customHeight="1">
      <c r="A488" s="329" t="s">
        <v>1540</v>
      </c>
      <c r="B488" s="332" t="s">
        <v>1556</v>
      </c>
      <c r="C488" s="333" t="s">
        <v>1557</v>
      </c>
      <c r="D488" s="334" t="s">
        <v>27267</v>
      </c>
      <c r="E488" s="196">
        <v>27000</v>
      </c>
      <c r="F488" s="197">
        <v>0.54</v>
      </c>
      <c r="G488" s="316">
        <v>6</v>
      </c>
      <c r="H488" s="89">
        <f>Таблица620[[#This Row],[Розничная цена KRW]]*Таблица620[[#This Row],[Коэфициент стоимости]]</f>
        <v>14580.000000000002</v>
      </c>
      <c r="I488" s="200" t="str">
        <f>IF($H$1="","Введите курс",Таблица620[[#This Row],[Оптовая цена KRW                   за 1шт]]/$H$1)</f>
        <v>Введите курс</v>
      </c>
      <c r="J488" s="318"/>
      <c r="K488" s="201">
        <f>Таблица620[[#This Row],[Заказ коробок ]]*Таблица620[[#This Row],[Кол-во шт в коробке]]</f>
        <v>0</v>
      </c>
      <c r="L488" s="202">
        <f>Таблица620[[#This Row],[Общее кол-во шт]]*Таблица620[[#This Row],[Оптовая цена KRW                   за 1шт]]</f>
        <v>0</v>
      </c>
      <c r="M488" s="203" t="str">
        <f>IFERROR(Таблица620[[#This Row],[Общее кол-во шт]]*Таблица620[[#This Row],[Оптовая цена USD            за 1шт]],"")</f>
        <v/>
      </c>
      <c r="N488" s="319"/>
    </row>
    <row r="489" spans="1:14" ht="22.5" customHeight="1">
      <c r="A489" s="329" t="s">
        <v>1543</v>
      </c>
      <c r="B489" s="332" t="s">
        <v>1559</v>
      </c>
      <c r="C489" s="333" t="s">
        <v>1560</v>
      </c>
      <c r="D489" s="334" t="s">
        <v>27268</v>
      </c>
      <c r="E489" s="196">
        <v>27000</v>
      </c>
      <c r="F489" s="197">
        <v>0.54</v>
      </c>
      <c r="G489" s="316">
        <v>6</v>
      </c>
      <c r="H489" s="89">
        <f>Таблица620[[#This Row],[Розничная цена KRW]]*Таблица620[[#This Row],[Коэфициент стоимости]]</f>
        <v>14580.000000000002</v>
      </c>
      <c r="I489" s="200" t="str">
        <f>IF($H$1="","Введите курс",Таблица620[[#This Row],[Оптовая цена KRW                   за 1шт]]/$H$1)</f>
        <v>Введите курс</v>
      </c>
      <c r="J489" s="318"/>
      <c r="K489" s="201">
        <f>Таблица620[[#This Row],[Заказ коробок ]]*Таблица620[[#This Row],[Кол-во шт в коробке]]</f>
        <v>0</v>
      </c>
      <c r="L489" s="202">
        <f>Таблица620[[#This Row],[Общее кол-во шт]]*Таблица620[[#This Row],[Оптовая цена KRW                   за 1шт]]</f>
        <v>0</v>
      </c>
      <c r="M489" s="203" t="str">
        <f>IFERROR(Таблица620[[#This Row],[Общее кол-во шт]]*Таблица620[[#This Row],[Оптовая цена USD            за 1шт]],"")</f>
        <v/>
      </c>
      <c r="N489" s="319"/>
    </row>
    <row r="490" spans="1:14" ht="22.5" customHeight="1">
      <c r="A490" s="329" t="s">
        <v>1546</v>
      </c>
      <c r="B490" s="332" t="s">
        <v>1562</v>
      </c>
      <c r="C490" s="333" t="s">
        <v>1563</v>
      </c>
      <c r="D490" s="334" t="s">
        <v>27269</v>
      </c>
      <c r="E490" s="196">
        <v>27000</v>
      </c>
      <c r="F490" s="197">
        <v>0.54</v>
      </c>
      <c r="G490" s="316">
        <v>6</v>
      </c>
      <c r="H490" s="89">
        <f>Таблица620[[#This Row],[Розничная цена KRW]]*Таблица620[[#This Row],[Коэфициент стоимости]]</f>
        <v>14580.000000000002</v>
      </c>
      <c r="I490" s="200" t="str">
        <f>IF($H$1="","Введите курс",Таблица620[[#This Row],[Оптовая цена KRW                   за 1шт]]/$H$1)</f>
        <v>Введите курс</v>
      </c>
      <c r="J490" s="318"/>
      <c r="K490" s="201">
        <f>Таблица620[[#This Row],[Заказ коробок ]]*Таблица620[[#This Row],[Кол-во шт в коробке]]</f>
        <v>0</v>
      </c>
      <c r="L490" s="202">
        <f>Таблица620[[#This Row],[Общее кол-во шт]]*Таблица620[[#This Row],[Оптовая цена KRW                   за 1шт]]</f>
        <v>0</v>
      </c>
      <c r="M490" s="203" t="str">
        <f>IFERROR(Таблица620[[#This Row],[Общее кол-во шт]]*Таблица620[[#This Row],[Оптовая цена USD            за 1шт]],"")</f>
        <v/>
      </c>
      <c r="N490" s="319"/>
    </row>
    <row r="491" spans="1:14" ht="22.5" customHeight="1">
      <c r="A491" s="329" t="s">
        <v>1549</v>
      </c>
      <c r="B491" s="332" t="s">
        <v>1565</v>
      </c>
      <c r="C491" s="333" t="s">
        <v>1566</v>
      </c>
      <c r="D491" s="334" t="s">
        <v>27270</v>
      </c>
      <c r="E491" s="196">
        <v>16000</v>
      </c>
      <c r="F491" s="197">
        <v>0.6</v>
      </c>
      <c r="G491" s="316">
        <v>6</v>
      </c>
      <c r="H491" s="89">
        <f>Таблица620[[#This Row],[Розничная цена KRW]]*Таблица620[[#This Row],[Коэфициент стоимости]]</f>
        <v>9600</v>
      </c>
      <c r="I491" s="200" t="str">
        <f>IF($H$1="","Введите курс",Таблица620[[#This Row],[Оптовая цена KRW                   за 1шт]]/$H$1)</f>
        <v>Введите курс</v>
      </c>
      <c r="J491" s="318"/>
      <c r="K491" s="201">
        <f>Таблица620[[#This Row],[Заказ коробок ]]*Таблица620[[#This Row],[Кол-во шт в коробке]]</f>
        <v>0</v>
      </c>
      <c r="L491" s="202">
        <f>Таблица620[[#This Row],[Общее кол-во шт]]*Таблица620[[#This Row],[Оптовая цена KRW                   за 1шт]]</f>
        <v>0</v>
      </c>
      <c r="M491" s="203" t="str">
        <f>IFERROR(Таблица620[[#This Row],[Общее кол-во шт]]*Таблица620[[#This Row],[Оптовая цена USD            за 1шт]],"")</f>
        <v/>
      </c>
      <c r="N491" s="319"/>
    </row>
    <row r="492" spans="1:14" ht="22.5" customHeight="1">
      <c r="A492" s="329" t="s">
        <v>1552</v>
      </c>
      <c r="B492" s="332" t="s">
        <v>27271</v>
      </c>
      <c r="C492" s="333" t="s">
        <v>27272</v>
      </c>
      <c r="D492" s="334" t="s">
        <v>27273</v>
      </c>
      <c r="E492" s="196">
        <v>12000</v>
      </c>
      <c r="F492" s="197">
        <v>0.54</v>
      </c>
      <c r="G492" s="316">
        <v>8</v>
      </c>
      <c r="H492" s="89">
        <f>Таблица620[[#This Row],[Розничная цена KRW]]*Таблица620[[#This Row],[Коэфициент стоимости]]</f>
        <v>6480</v>
      </c>
      <c r="I492" s="200" t="str">
        <f>IF($H$1="","Введите курс",Таблица620[[#This Row],[Оптовая цена KRW                   за 1шт]]/$H$1)</f>
        <v>Введите курс</v>
      </c>
      <c r="J492" s="318"/>
      <c r="K492" s="201">
        <f>Таблица620[[#This Row],[Заказ коробок ]]*Таблица620[[#This Row],[Кол-во шт в коробке]]</f>
        <v>0</v>
      </c>
      <c r="L492" s="202">
        <f>Таблица620[[#This Row],[Общее кол-во шт]]*Таблица620[[#This Row],[Оптовая цена KRW                   за 1шт]]</f>
        <v>0</v>
      </c>
      <c r="M492" s="203" t="str">
        <f>IFERROR(Таблица620[[#This Row],[Общее кол-во шт]]*Таблица620[[#This Row],[Оптовая цена USD            за 1шт]],"")</f>
        <v/>
      </c>
      <c r="N492" s="319"/>
    </row>
    <row r="493" spans="1:14" ht="22.5" customHeight="1">
      <c r="A493" s="329" t="s">
        <v>1555</v>
      </c>
      <c r="B493" s="332" t="s">
        <v>27274</v>
      </c>
      <c r="C493" s="333" t="s">
        <v>27275</v>
      </c>
      <c r="D493" s="334" t="s">
        <v>27276</v>
      </c>
      <c r="E493" s="196">
        <v>17000</v>
      </c>
      <c r="F493" s="197">
        <v>0.54</v>
      </c>
      <c r="G493" s="316">
        <v>6</v>
      </c>
      <c r="H493" s="89">
        <f>Таблица620[[#This Row],[Розничная цена KRW]]*Таблица620[[#This Row],[Коэфициент стоимости]]</f>
        <v>9180</v>
      </c>
      <c r="I493" s="200" t="str">
        <f>IF($H$1="","Введите курс",Таблица620[[#This Row],[Оптовая цена KRW                   за 1шт]]/$H$1)</f>
        <v>Введите курс</v>
      </c>
      <c r="J493" s="318"/>
      <c r="K493" s="201">
        <f>Таблица620[[#This Row],[Заказ коробок ]]*Таблица620[[#This Row],[Кол-во шт в коробке]]</f>
        <v>0</v>
      </c>
      <c r="L493" s="202">
        <f>Таблица620[[#This Row],[Общее кол-во шт]]*Таблица620[[#This Row],[Оптовая цена KRW                   за 1шт]]</f>
        <v>0</v>
      </c>
      <c r="M493" s="203" t="str">
        <f>IFERROR(Таблица620[[#This Row],[Общее кол-во шт]]*Таблица620[[#This Row],[Оптовая цена USD            за 1шт]],"")</f>
        <v/>
      </c>
      <c r="N493" s="319"/>
    </row>
    <row r="494" spans="1:14" ht="22.5" customHeight="1">
      <c r="A494" s="329" t="s">
        <v>1558</v>
      </c>
      <c r="B494" s="332" t="s">
        <v>27277</v>
      </c>
      <c r="C494" s="333" t="s">
        <v>27278</v>
      </c>
      <c r="D494" s="334" t="s">
        <v>27279</v>
      </c>
      <c r="E494" s="196">
        <v>17000</v>
      </c>
      <c r="F494" s="197">
        <v>0.54</v>
      </c>
      <c r="G494" s="316">
        <v>6</v>
      </c>
      <c r="H494" s="89">
        <f>Таблица620[[#This Row],[Розничная цена KRW]]*Таблица620[[#This Row],[Коэфициент стоимости]]</f>
        <v>9180</v>
      </c>
      <c r="I494" s="200" t="str">
        <f>IF($H$1="","Введите курс",Таблица620[[#This Row],[Оптовая цена KRW                   за 1шт]]/$H$1)</f>
        <v>Введите курс</v>
      </c>
      <c r="J494" s="318"/>
      <c r="K494" s="201">
        <f>Таблица620[[#This Row],[Заказ коробок ]]*Таблица620[[#This Row],[Кол-во шт в коробке]]</f>
        <v>0</v>
      </c>
      <c r="L494" s="202">
        <f>Таблица620[[#This Row],[Общее кол-во шт]]*Таблица620[[#This Row],[Оптовая цена KRW                   за 1шт]]</f>
        <v>0</v>
      </c>
      <c r="M494" s="203" t="str">
        <f>IFERROR(Таблица620[[#This Row],[Общее кол-во шт]]*Таблица620[[#This Row],[Оптовая цена USD            за 1шт]],"")</f>
        <v/>
      </c>
      <c r="N494" s="319"/>
    </row>
    <row r="495" spans="1:14" ht="22.5" customHeight="1">
      <c r="A495" s="329" t="s">
        <v>1561</v>
      </c>
      <c r="B495" s="332" t="s">
        <v>27280</v>
      </c>
      <c r="C495" s="333" t="s">
        <v>27281</v>
      </c>
      <c r="D495" s="334" t="s">
        <v>27282</v>
      </c>
      <c r="E495" s="196">
        <v>16000</v>
      </c>
      <c r="F495" s="197">
        <v>0.54</v>
      </c>
      <c r="G495" s="316">
        <v>6</v>
      </c>
      <c r="H495" s="89">
        <f>Таблица620[[#This Row],[Розничная цена KRW]]*Таблица620[[#This Row],[Коэфициент стоимости]]</f>
        <v>8640</v>
      </c>
      <c r="I495" s="200" t="str">
        <f>IF($H$1="","Введите курс",Таблица620[[#This Row],[Оптовая цена KRW                   за 1шт]]/$H$1)</f>
        <v>Введите курс</v>
      </c>
      <c r="J495" s="318"/>
      <c r="K495" s="201">
        <f>Таблица620[[#This Row],[Заказ коробок ]]*Таблица620[[#This Row],[Кол-во шт в коробке]]</f>
        <v>0</v>
      </c>
      <c r="L495" s="202">
        <f>Таблица620[[#This Row],[Общее кол-во шт]]*Таблица620[[#This Row],[Оптовая цена KRW                   за 1шт]]</f>
        <v>0</v>
      </c>
      <c r="M495" s="203" t="str">
        <f>IFERROR(Таблица620[[#This Row],[Общее кол-во шт]]*Таблица620[[#This Row],[Оптовая цена USD            за 1шт]],"")</f>
        <v/>
      </c>
      <c r="N495" s="319"/>
    </row>
    <row r="496" spans="1:14" ht="22.5" customHeight="1">
      <c r="A496" s="329" t="s">
        <v>1564</v>
      </c>
      <c r="B496" s="332" t="s">
        <v>27283</v>
      </c>
      <c r="C496" s="333" t="s">
        <v>27284</v>
      </c>
      <c r="D496" s="334" t="s">
        <v>27285</v>
      </c>
      <c r="E496" s="196">
        <v>2000</v>
      </c>
      <c r="F496" s="197">
        <v>0.49</v>
      </c>
      <c r="G496" s="316">
        <v>20</v>
      </c>
      <c r="H496" s="89">
        <f>Таблица620[[#This Row],[Розничная цена KRW]]*Таблица620[[#This Row],[Коэфициент стоимости]]</f>
        <v>980</v>
      </c>
      <c r="I496" s="200" t="str">
        <f>IF($H$1="","Введите курс",Таблица620[[#This Row],[Оптовая цена KRW                   за 1шт]]/$H$1)</f>
        <v>Введите курс</v>
      </c>
      <c r="J496" s="318"/>
      <c r="K496" s="201">
        <f>Таблица620[[#This Row],[Заказ коробок ]]*Таблица620[[#This Row],[Кол-во шт в коробке]]</f>
        <v>0</v>
      </c>
      <c r="L496" s="202">
        <f>Таблица620[[#This Row],[Общее кол-во шт]]*Таблица620[[#This Row],[Оптовая цена KRW                   за 1шт]]</f>
        <v>0</v>
      </c>
      <c r="M496" s="203" t="str">
        <f>IFERROR(Таблица620[[#This Row],[Общее кол-во шт]]*Таблица620[[#This Row],[Оптовая цена USD            за 1шт]],"")</f>
        <v/>
      </c>
      <c r="N496" s="319"/>
    </row>
    <row r="497" spans="1:1" ht="22.5" customHeight="1">
      <c r="A497" s="103"/>
    </row>
  </sheetData>
  <sheetProtection algorithmName="SHA-512" hashValue="+f28PBugSa/3vq7uVatFrJwJ1MCIG1+nyF+Sm+2uWClwql+44/1hZrHQY8Znrhf0NSbSCNOdXLch/egHXjMtQg==" saltValue="qkN9LK1ElqaQqqph+gZ5Mg==" spinCount="100000" sheet="1" autoFilter="0" pivotTables="0"/>
  <mergeCells count="2">
    <mergeCell ref="A1:D1"/>
    <mergeCell ref="E1:F1"/>
  </mergeCells>
  <conditionalFormatting sqref="A498:A1048576">
    <cfRule type="duplicateValues" dxfId="704" priority="1"/>
  </conditionalFormatting>
  <conditionalFormatting sqref="A498:A1048576">
    <cfRule type="duplicateValues" dxfId="703" priority="2"/>
  </conditionalFormatting>
  <conditionalFormatting sqref="A498:A1048576">
    <cfRule type="duplicateValues" dxfId="702" priority="3"/>
    <cfRule type="duplicateValues" dxfId="701" priority="4"/>
    <cfRule type="duplicateValues" dxfId="700" priority="5"/>
  </conditionalFormatting>
  <conditionalFormatting sqref="A3:A496">
    <cfRule type="duplicateValues" dxfId="699" priority="6"/>
  </conditionalFormatting>
  <conditionalFormatting sqref="A3:A496">
    <cfRule type="duplicateValues" dxfId="698" priority="7"/>
    <cfRule type="duplicateValues" dxfId="697" priority="8"/>
    <cfRule type="duplicateValues" dxfId="696" priority="9"/>
  </conditionalFormatting>
  <conditionalFormatting sqref="A3:A496">
    <cfRule type="duplicateValues" dxfId="695" priority="10"/>
  </conditionalFormatting>
  <conditionalFormatting sqref="A3:A496">
    <cfRule type="duplicateValues" dxfId="694" priority="11"/>
    <cfRule type="duplicateValues" dxfId="693" priority="12"/>
    <cfRule type="duplicateValues" dxfId="692" priority="13"/>
  </conditionalFormatting>
  <conditionalFormatting sqref="A497:A1048576">
    <cfRule type="duplicateValues" dxfId="691" priority="14"/>
  </conditionalFormatting>
  <hyperlinks>
    <hyperlink ref="G1" r:id="rId1" display="Узнать курс $ к KRW" xr:uid="{EC72009E-5EED-4D95-AAC2-B953FD2955BD}"/>
    <hyperlink ref="N1" location="Главная!A1" display="Вернуться на Главную" xr:uid="{9170E001-6CCF-49CD-9B65-59A41723A56C}"/>
  </hyperlinks>
  <pageMargins left="0.7" right="0.7" top="0.75" bottom="0.75" header="0.3" footer="0.3"/>
  <pageSetup paperSize="9" scale="28" fitToHeight="0" orientation="portrait"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84DE9-736F-453E-A4BA-95B2CEE3047A}">
  <sheetPr>
    <pageSetUpPr fitToPage="1"/>
  </sheetPr>
  <dimension ref="A1:X36"/>
  <sheetViews>
    <sheetView zoomScale="85" zoomScaleNormal="85" zoomScaleSheetLayoutView="75" workbookViewId="0">
      <pane ySplit="2" topLeftCell="A3" activePane="bottomLeft" state="frozen"/>
      <selection pane="bottomLeft" activeCell="I3" sqref="I3"/>
    </sheetView>
  </sheetViews>
  <sheetFormatPr defaultColWidth="9" defaultRowHeight="22.5" customHeight="1"/>
  <cols>
    <col min="1" max="1" width="17.5703125" style="106" customWidth="1"/>
    <col min="2" max="2" width="67.7109375" style="105" hidden="1" customWidth="1"/>
    <col min="3" max="3" width="70.7109375" style="106" customWidth="1"/>
    <col min="4" max="4" width="15.28515625" style="107" customWidth="1"/>
    <col min="5" max="5" width="13.42578125" style="108" hidden="1" customWidth="1"/>
    <col min="6" max="6" width="14.140625" style="104" customWidth="1"/>
    <col min="7" max="7" width="14.7109375" style="320" customWidth="1"/>
    <col min="8" max="8" width="14.7109375" style="321" customWidth="1"/>
    <col min="9" max="9" width="16.28515625" style="112" customWidth="1"/>
    <col min="10" max="10" width="16.42578125" style="113" customWidth="1"/>
    <col min="11" max="12" width="19.7109375" style="114" customWidth="1"/>
    <col min="13" max="13" width="30.7109375" style="106" customWidth="1"/>
    <col min="14" max="18" width="11.140625" style="95" hidden="1" customWidth="1"/>
    <col min="19" max="19" width="11.140625" style="96" hidden="1" customWidth="1"/>
    <col min="20" max="20" width="11.140625" style="252" customWidth="1"/>
    <col min="21" max="16384" width="9" style="252"/>
  </cols>
  <sheetData>
    <row r="1" spans="1:24" s="323" customFormat="1" ht="64.150000000000006" customHeight="1">
      <c r="A1" s="487" t="s">
        <v>1567</v>
      </c>
      <c r="B1" s="488"/>
      <c r="C1" s="489" t="s">
        <v>27908</v>
      </c>
      <c r="D1" s="489"/>
      <c r="E1" s="490"/>
      <c r="F1" s="295" t="s">
        <v>26198</v>
      </c>
      <c r="G1" s="299"/>
      <c r="H1" s="71" t="s">
        <v>5</v>
      </c>
      <c r="I1" s="348">
        <f>SUM(I3:I36)</f>
        <v>0</v>
      </c>
      <c r="J1" s="349">
        <f>SUM(J3:J36)</f>
        <v>0</v>
      </c>
      <c r="K1" s="350">
        <f>SUM(K3:K36)</f>
        <v>0</v>
      </c>
      <c r="L1" s="351">
        <f>SUM(L3:L36)</f>
        <v>0</v>
      </c>
      <c r="M1" s="274" t="s">
        <v>26186</v>
      </c>
      <c r="N1" s="322"/>
      <c r="O1" s="322"/>
      <c r="P1" s="322"/>
      <c r="Q1" s="322"/>
      <c r="R1" s="322"/>
      <c r="S1" s="322"/>
      <c r="T1" s="322"/>
      <c r="U1" s="322"/>
      <c r="V1" s="322"/>
      <c r="W1" s="322"/>
      <c r="X1" s="322"/>
    </row>
    <row r="2" spans="1:24" ht="50.1" customHeight="1">
      <c r="A2" s="352" t="s">
        <v>8</v>
      </c>
      <c r="B2" s="353" t="s">
        <v>10</v>
      </c>
      <c r="C2" s="354" t="s">
        <v>11</v>
      </c>
      <c r="D2" s="355" t="s">
        <v>18</v>
      </c>
      <c r="E2" s="356" t="s">
        <v>19</v>
      </c>
      <c r="F2" s="357" t="s">
        <v>6</v>
      </c>
      <c r="G2" s="24" t="s">
        <v>33138</v>
      </c>
      <c r="H2" s="25" t="s">
        <v>33137</v>
      </c>
      <c r="I2" s="358" t="s">
        <v>20</v>
      </c>
      <c r="J2" s="359" t="s">
        <v>12</v>
      </c>
      <c r="K2" s="360" t="s">
        <v>21</v>
      </c>
      <c r="L2" s="360" t="s">
        <v>22</v>
      </c>
      <c r="M2" s="361" t="s">
        <v>23</v>
      </c>
      <c r="N2" s="326"/>
      <c r="O2" s="327"/>
      <c r="P2" s="327"/>
      <c r="Q2" s="327"/>
      <c r="R2" s="327"/>
      <c r="S2" s="328">
        <f t="shared" ref="S2:S3" si="0">SUM(N2:R2)</f>
        <v>0</v>
      </c>
    </row>
    <row r="3" spans="1:24" ht="24" customHeight="1">
      <c r="A3" s="362" t="s">
        <v>1568</v>
      </c>
      <c r="B3" s="363" t="s">
        <v>27909</v>
      </c>
      <c r="C3" s="363" t="s">
        <v>1570</v>
      </c>
      <c r="D3" s="364">
        <v>39000</v>
      </c>
      <c r="E3" s="365"/>
      <c r="F3" s="366">
        <v>48</v>
      </c>
      <c r="G3" s="364">
        <v>11532.12</v>
      </c>
      <c r="H3" s="367" t="str">
        <f>IF($G$1="","Введите курс",Таблица65[[#This Row],[Оптовая цена KRW                   за 1шт]]/$G$1)</f>
        <v>Введите курс</v>
      </c>
      <c r="I3" s="368"/>
      <c r="J3" s="369">
        <f>Таблица65[[#This Row],[Заказ коробок ]]*Таблица65[[#This Row],[Кол-во шт в коробке]]</f>
        <v>0</v>
      </c>
      <c r="K3" s="364">
        <f>Таблица65[[#This Row],[Общее кол-во шт]]*Таблица65[[#This Row],[Оптовая цена KRW                   за 1шт]]</f>
        <v>0</v>
      </c>
      <c r="L3" s="370" t="str">
        <f>IFERROR(Таблица65[[#This Row],[Общее кол-во шт]]*Таблица65[[#This Row],[Оптовая цена USD            за 1шт]],"")</f>
        <v/>
      </c>
      <c r="M3" s="371"/>
      <c r="N3" s="326"/>
      <c r="O3" s="327"/>
      <c r="P3" s="327"/>
      <c r="Q3" s="327"/>
      <c r="R3" s="327"/>
      <c r="S3" s="328">
        <f t="shared" si="0"/>
        <v>0</v>
      </c>
    </row>
    <row r="4" spans="1:24" ht="22.5" customHeight="1">
      <c r="A4" s="362" t="s">
        <v>1569</v>
      </c>
      <c r="B4" s="363" t="s">
        <v>27910</v>
      </c>
      <c r="C4" s="363" t="s">
        <v>1572</v>
      </c>
      <c r="D4" s="364">
        <v>45000</v>
      </c>
      <c r="E4" s="365"/>
      <c r="F4" s="366">
        <v>48</v>
      </c>
      <c r="G4" s="372">
        <v>13838.34</v>
      </c>
      <c r="H4" s="367" t="str">
        <f>IF($G$1="","Введите курс",Таблица65[[#This Row],[Оптовая цена KRW                   за 1шт]]/$G$1)</f>
        <v>Введите курс</v>
      </c>
      <c r="I4" s="368"/>
      <c r="J4" s="369">
        <f>Таблица65[[#This Row],[Заказ коробок ]]*Таблица65[[#This Row],[Кол-во шт в коробке]]</f>
        <v>0</v>
      </c>
      <c r="K4" s="373">
        <f>Таблица65[[#This Row],[Общее кол-во шт]]*Таблица65[[#This Row],[Оптовая цена KRW                   за 1шт]]</f>
        <v>0</v>
      </c>
      <c r="L4" s="370" t="str">
        <f>IFERROR(Таблица65[[#This Row],[Общее кол-во шт]]*Таблица65[[#This Row],[Оптовая цена USD            за 1шт]],"")</f>
        <v/>
      </c>
      <c r="M4" s="371"/>
    </row>
    <row r="5" spans="1:24" ht="22.5" customHeight="1">
      <c r="A5" s="362" t="s">
        <v>1571</v>
      </c>
      <c r="B5" s="363" t="s">
        <v>27911</v>
      </c>
      <c r="C5" s="363" t="s">
        <v>1574</v>
      </c>
      <c r="D5" s="364">
        <v>78000</v>
      </c>
      <c r="E5" s="365"/>
      <c r="F5" s="366">
        <v>144</v>
      </c>
      <c r="G5" s="372">
        <v>27907.200000000001</v>
      </c>
      <c r="H5" s="367" t="str">
        <f>IF($G$1="","Введите курс",Таблица65[[#This Row],[Оптовая цена KRW                   за 1шт]]/$G$1)</f>
        <v>Введите курс</v>
      </c>
      <c r="I5" s="368"/>
      <c r="J5" s="369">
        <f>Таблица65[[#This Row],[Заказ коробок ]]*Таблица65[[#This Row],[Кол-во шт в коробке]]</f>
        <v>0</v>
      </c>
      <c r="K5" s="373">
        <f>Таблица65[[#This Row],[Общее кол-во шт]]*Таблица65[[#This Row],[Оптовая цена KRW                   за 1шт]]</f>
        <v>0</v>
      </c>
      <c r="L5" s="370" t="str">
        <f>IFERROR(Таблица65[[#This Row],[Общее кол-во шт]]*Таблица65[[#This Row],[Оптовая цена USD            за 1шт]],"")</f>
        <v/>
      </c>
      <c r="M5" s="371"/>
    </row>
    <row r="6" spans="1:24" ht="22.5" customHeight="1">
      <c r="A6" s="362" t="s">
        <v>1573</v>
      </c>
      <c r="B6" s="363" t="s">
        <v>27912</v>
      </c>
      <c r="C6" s="363" t="s">
        <v>1576</v>
      </c>
      <c r="D6" s="364">
        <v>78000</v>
      </c>
      <c r="E6" s="365"/>
      <c r="F6" s="366">
        <v>280</v>
      </c>
      <c r="G6" s="372">
        <v>27907.200000000001</v>
      </c>
      <c r="H6" s="367" t="str">
        <f>IF($G$1="","Введите курс",Таблица65[[#This Row],[Оптовая цена KRW                   за 1шт]]/$G$1)</f>
        <v>Введите курс</v>
      </c>
      <c r="I6" s="368"/>
      <c r="J6" s="369">
        <f>Таблица65[[#This Row],[Заказ коробок ]]*Таблица65[[#This Row],[Кол-во шт в коробке]]</f>
        <v>0</v>
      </c>
      <c r="K6" s="373">
        <f>Таблица65[[#This Row],[Общее кол-во шт]]*Таблица65[[#This Row],[Оптовая цена KRW                   за 1шт]]</f>
        <v>0</v>
      </c>
      <c r="L6" s="370" t="str">
        <f>IFERROR(Таблица65[[#This Row],[Общее кол-во шт]]*Таблица65[[#This Row],[Оптовая цена USD            за 1шт]],"")</f>
        <v/>
      </c>
      <c r="M6" s="371"/>
    </row>
    <row r="7" spans="1:24" ht="22.5" customHeight="1">
      <c r="A7" s="362" t="s">
        <v>1575</v>
      </c>
      <c r="B7" s="363" t="s">
        <v>27913</v>
      </c>
      <c r="C7" s="363" t="s">
        <v>1578</v>
      </c>
      <c r="D7" s="364">
        <v>42000</v>
      </c>
      <c r="E7" s="365"/>
      <c r="F7" s="366">
        <v>260</v>
      </c>
      <c r="G7" s="372">
        <v>11982.960000000001</v>
      </c>
      <c r="H7" s="367" t="str">
        <f>IF($G$1="","Введите курс",Таблица65[[#This Row],[Оптовая цена KRW                   за 1шт]]/$G$1)</f>
        <v>Введите курс</v>
      </c>
      <c r="I7" s="368"/>
      <c r="J7" s="369">
        <f>Таблица65[[#This Row],[Заказ коробок ]]*Таблица65[[#This Row],[Кол-во шт в коробке]]</f>
        <v>0</v>
      </c>
      <c r="K7" s="373">
        <f>Таблица65[[#This Row],[Общее кол-во шт]]*Таблица65[[#This Row],[Оптовая цена KRW                   за 1шт]]</f>
        <v>0</v>
      </c>
      <c r="L7" s="370" t="str">
        <f>IFERROR(Таблица65[[#This Row],[Общее кол-во шт]]*Таблица65[[#This Row],[Оптовая цена USD            за 1шт]],"")</f>
        <v/>
      </c>
      <c r="M7" s="371"/>
    </row>
    <row r="8" spans="1:24" ht="22.5" customHeight="1">
      <c r="A8" s="362" t="s">
        <v>1577</v>
      </c>
      <c r="B8" s="363" t="s">
        <v>1580</v>
      </c>
      <c r="C8" s="363" t="s">
        <v>1581</v>
      </c>
      <c r="D8" s="364">
        <v>30000</v>
      </c>
      <c r="E8" s="365"/>
      <c r="F8" s="366">
        <v>196</v>
      </c>
      <c r="G8" s="372">
        <v>9547.2000000000007</v>
      </c>
      <c r="H8" s="367" t="str">
        <f>IF($G$1="","Введите курс",Таблица65[[#This Row],[Оптовая цена KRW                   за 1шт]]/$G$1)</f>
        <v>Введите курс</v>
      </c>
      <c r="I8" s="368"/>
      <c r="J8" s="369">
        <f>Таблица65[[#This Row],[Заказ коробок ]]*Таблица65[[#This Row],[Кол-во шт в коробке]]</f>
        <v>0</v>
      </c>
      <c r="K8" s="373">
        <f>Таблица65[[#This Row],[Общее кол-во шт]]*Таблица65[[#This Row],[Оптовая цена KRW                   за 1шт]]</f>
        <v>0</v>
      </c>
      <c r="L8" s="370" t="str">
        <f>IFERROR(Таблица65[[#This Row],[Общее кол-во шт]]*Таблица65[[#This Row],[Оптовая цена USD            за 1шт]],"")</f>
        <v/>
      </c>
      <c r="M8" s="371"/>
    </row>
    <row r="9" spans="1:24" ht="22.5" customHeight="1">
      <c r="A9" s="362" t="s">
        <v>1579</v>
      </c>
      <c r="B9" s="363" t="s">
        <v>27914</v>
      </c>
      <c r="C9" s="363" t="s">
        <v>1583</v>
      </c>
      <c r="D9" s="364">
        <v>45000</v>
      </c>
      <c r="E9" s="365"/>
      <c r="F9" s="366">
        <v>60</v>
      </c>
      <c r="G9" s="372">
        <v>12240</v>
      </c>
      <c r="H9" s="367" t="str">
        <f>IF($G$1="","Введите курс",Таблица65[[#This Row],[Оптовая цена KRW                   за 1шт]]/$G$1)</f>
        <v>Введите курс</v>
      </c>
      <c r="I9" s="368"/>
      <c r="J9" s="369">
        <f>Таблица65[[#This Row],[Заказ коробок ]]*Таблица65[[#This Row],[Кол-во шт в коробке]]</f>
        <v>0</v>
      </c>
      <c r="K9" s="373">
        <f>Таблица65[[#This Row],[Общее кол-во шт]]*Таблица65[[#This Row],[Оптовая цена KRW                   за 1шт]]</f>
        <v>0</v>
      </c>
      <c r="L9" s="370" t="str">
        <f>IFERROR(Таблица65[[#This Row],[Общее кол-во шт]]*Таблица65[[#This Row],[Оптовая цена USD            за 1шт]],"")</f>
        <v/>
      </c>
      <c r="M9" s="371"/>
    </row>
    <row r="10" spans="1:24" ht="22.5" customHeight="1">
      <c r="A10" s="362" t="s">
        <v>1582</v>
      </c>
      <c r="B10" s="363" t="s">
        <v>27915</v>
      </c>
      <c r="C10" s="363" t="s">
        <v>1585</v>
      </c>
      <c r="D10" s="364">
        <v>38000</v>
      </c>
      <c r="E10" s="365"/>
      <c r="F10" s="366">
        <v>50</v>
      </c>
      <c r="G10" s="372">
        <v>11220</v>
      </c>
      <c r="H10" s="367" t="str">
        <f>IF($G$1="","Введите курс",Таблица65[[#This Row],[Оптовая цена KRW                   за 1шт]]/$G$1)</f>
        <v>Введите курс</v>
      </c>
      <c r="I10" s="368"/>
      <c r="J10" s="369">
        <f>Таблица65[[#This Row],[Заказ коробок ]]*Таблица65[[#This Row],[Кол-во шт в коробке]]</f>
        <v>0</v>
      </c>
      <c r="K10" s="373">
        <f>Таблица65[[#This Row],[Общее кол-во шт]]*Таблица65[[#This Row],[Оптовая цена KRW                   за 1шт]]</f>
        <v>0</v>
      </c>
      <c r="L10" s="370" t="str">
        <f>IFERROR(Таблица65[[#This Row],[Общее кол-во шт]]*Таблица65[[#This Row],[Оптовая цена USD            за 1шт]],"")</f>
        <v/>
      </c>
      <c r="M10" s="371"/>
    </row>
    <row r="11" spans="1:24" ht="22.5" customHeight="1">
      <c r="A11" s="362" t="s">
        <v>1584</v>
      </c>
      <c r="B11" s="363" t="s">
        <v>27916</v>
      </c>
      <c r="C11" s="363" t="s">
        <v>1587</v>
      </c>
      <c r="D11" s="364">
        <v>28000</v>
      </c>
      <c r="E11" s="365"/>
      <c r="F11" s="374">
        <v>409</v>
      </c>
      <c r="G11" s="372">
        <v>5100</v>
      </c>
      <c r="H11" s="367" t="str">
        <f>IF($G$1="","Введите курс",Таблица65[[#This Row],[Оптовая цена KRW                   за 1шт]]/$G$1)</f>
        <v>Введите курс</v>
      </c>
      <c r="I11" s="368"/>
      <c r="J11" s="369">
        <f>Таблица65[[#This Row],[Заказ коробок ]]*Таблица65[[#This Row],[Кол-во шт в коробке]]</f>
        <v>0</v>
      </c>
      <c r="K11" s="373">
        <f>Таблица65[[#This Row],[Общее кол-во шт]]*Таблица65[[#This Row],[Оптовая цена KRW                   за 1шт]]</f>
        <v>0</v>
      </c>
      <c r="L11" s="370" t="str">
        <f>IFERROR(Таблица65[[#This Row],[Общее кол-во шт]]*Таблица65[[#This Row],[Оптовая цена USD            за 1шт]],"")</f>
        <v/>
      </c>
      <c r="M11" s="371"/>
    </row>
    <row r="12" spans="1:24" ht="22.5" customHeight="1">
      <c r="A12" s="362" t="s">
        <v>1586</v>
      </c>
      <c r="B12" s="363" t="s">
        <v>1590</v>
      </c>
      <c r="C12" s="363" t="s">
        <v>1591</v>
      </c>
      <c r="D12" s="364">
        <v>39000</v>
      </c>
      <c r="E12" s="365"/>
      <c r="F12" s="366">
        <v>54</v>
      </c>
      <c r="G12" s="372">
        <v>11138.4</v>
      </c>
      <c r="H12" s="367" t="str">
        <f>IF($G$1="","Введите курс",Таблица65[[#This Row],[Оптовая цена KRW                   за 1шт]]/$G$1)</f>
        <v>Введите курс</v>
      </c>
      <c r="I12" s="368"/>
      <c r="J12" s="369">
        <f>Таблица65[[#This Row],[Заказ коробок ]]*Таблица65[[#This Row],[Кол-во шт в коробке]]</f>
        <v>0</v>
      </c>
      <c r="K12" s="373">
        <f>Таблица65[[#This Row],[Общее кол-во шт]]*Таблица65[[#This Row],[Оптовая цена KRW                   за 1шт]]</f>
        <v>0</v>
      </c>
      <c r="L12" s="370" t="str">
        <f>IFERROR(Таблица65[[#This Row],[Общее кол-во шт]]*Таблица65[[#This Row],[Оптовая цена USD            за 1шт]],"")</f>
        <v/>
      </c>
      <c r="M12" s="371"/>
    </row>
    <row r="13" spans="1:24" ht="22.5" customHeight="1">
      <c r="A13" s="362" t="s">
        <v>1588</v>
      </c>
      <c r="B13" s="363" t="s">
        <v>1593</v>
      </c>
      <c r="C13" s="363" t="s">
        <v>1594</v>
      </c>
      <c r="D13" s="364">
        <v>39000</v>
      </c>
      <c r="E13" s="365"/>
      <c r="F13" s="366">
        <v>54</v>
      </c>
      <c r="G13" s="372">
        <v>11138.4</v>
      </c>
      <c r="H13" s="367" t="str">
        <f>IF($G$1="","Введите курс",Таблица65[[#This Row],[Оптовая цена KRW                   за 1шт]]/$G$1)</f>
        <v>Введите курс</v>
      </c>
      <c r="I13" s="368"/>
      <c r="J13" s="369">
        <f>Таблица65[[#This Row],[Заказ коробок ]]*Таблица65[[#This Row],[Кол-во шт в коробке]]</f>
        <v>0</v>
      </c>
      <c r="K13" s="373">
        <f>Таблица65[[#This Row],[Общее кол-во шт]]*Таблица65[[#This Row],[Оптовая цена KRW                   за 1шт]]</f>
        <v>0</v>
      </c>
      <c r="L13" s="370" t="str">
        <f>IFERROR(Таблица65[[#This Row],[Общее кол-во шт]]*Таблица65[[#This Row],[Оптовая цена USD            за 1шт]],"")</f>
        <v/>
      </c>
      <c r="M13" s="371"/>
    </row>
    <row r="14" spans="1:24" ht="22.5" customHeight="1">
      <c r="A14" s="362" t="s">
        <v>1589</v>
      </c>
      <c r="B14" s="363" t="s">
        <v>1596</v>
      </c>
      <c r="C14" s="363" t="s">
        <v>1597</v>
      </c>
      <c r="D14" s="364">
        <v>39000</v>
      </c>
      <c r="E14" s="365"/>
      <c r="F14" s="366">
        <v>85</v>
      </c>
      <c r="G14" s="372">
        <v>11138.4</v>
      </c>
      <c r="H14" s="367" t="str">
        <f>IF($G$1="","Введите курс",Таблица65[[#This Row],[Оптовая цена KRW                   за 1шт]]/$G$1)</f>
        <v>Введите курс</v>
      </c>
      <c r="I14" s="368"/>
      <c r="J14" s="369">
        <f>Таблица65[[#This Row],[Заказ коробок ]]*Таблица65[[#This Row],[Кол-во шт в коробке]]</f>
        <v>0</v>
      </c>
      <c r="K14" s="373">
        <f>Таблица65[[#This Row],[Общее кол-во шт]]*Таблица65[[#This Row],[Оптовая цена KRW                   за 1шт]]</f>
        <v>0</v>
      </c>
      <c r="L14" s="370" t="str">
        <f>IFERROR(Таблица65[[#This Row],[Общее кол-во шт]]*Таблица65[[#This Row],[Оптовая цена USD            за 1шт]],"")</f>
        <v/>
      </c>
      <c r="M14" s="371"/>
    </row>
    <row r="15" spans="1:24" ht="22.5" customHeight="1">
      <c r="A15" s="362" t="s">
        <v>1592</v>
      </c>
      <c r="B15" s="363" t="s">
        <v>27917</v>
      </c>
      <c r="C15" s="363" t="s">
        <v>1599</v>
      </c>
      <c r="D15" s="364">
        <v>25000</v>
      </c>
      <c r="E15" s="365"/>
      <c r="F15" s="366">
        <v>80</v>
      </c>
      <c r="G15" s="372">
        <v>6120</v>
      </c>
      <c r="H15" s="367" t="str">
        <f>IF($G$1="","Введите курс",Таблица65[[#This Row],[Оптовая цена KRW                   за 1шт]]/$G$1)</f>
        <v>Введите курс</v>
      </c>
      <c r="I15" s="368"/>
      <c r="J15" s="369">
        <f>Таблица65[[#This Row],[Заказ коробок ]]*Таблица65[[#This Row],[Кол-во шт в коробке]]</f>
        <v>0</v>
      </c>
      <c r="K15" s="373">
        <f>Таблица65[[#This Row],[Общее кол-во шт]]*Таблица65[[#This Row],[Оптовая цена KRW                   за 1шт]]</f>
        <v>0</v>
      </c>
      <c r="L15" s="370" t="str">
        <f>IFERROR(Таблица65[[#This Row],[Общее кол-во шт]]*Таблица65[[#This Row],[Оптовая цена USD            за 1шт]],"")</f>
        <v/>
      </c>
      <c r="M15" s="371"/>
    </row>
    <row r="16" spans="1:24" ht="22.5" customHeight="1">
      <c r="A16" s="362" t="s">
        <v>1595</v>
      </c>
      <c r="B16" s="363" t="s">
        <v>1601</v>
      </c>
      <c r="C16" s="363" t="s">
        <v>1602</v>
      </c>
      <c r="D16" s="364">
        <v>14800</v>
      </c>
      <c r="E16" s="365"/>
      <c r="F16" s="374">
        <v>70</v>
      </c>
      <c r="G16" s="372">
        <v>6120</v>
      </c>
      <c r="H16" s="367" t="str">
        <f>IF($G$1="","Введите курс",Таблица65[[#This Row],[Оптовая цена KRW                   за 1шт]]/$G$1)</f>
        <v>Введите курс</v>
      </c>
      <c r="I16" s="368"/>
      <c r="J16" s="369">
        <f>Таблица65[[#This Row],[Заказ коробок ]]*Таблица65[[#This Row],[Кол-во шт в коробке]]</f>
        <v>0</v>
      </c>
      <c r="K16" s="373">
        <f>Таблица65[[#This Row],[Общее кол-во шт]]*Таблица65[[#This Row],[Оптовая цена KRW                   за 1шт]]</f>
        <v>0</v>
      </c>
      <c r="L16" s="370" t="str">
        <f>IFERROR(Таблица65[[#This Row],[Общее кол-во шт]]*Таблица65[[#This Row],[Оптовая цена USD            за 1шт]],"")</f>
        <v/>
      </c>
      <c r="M16" s="371"/>
    </row>
    <row r="17" spans="1:13" ht="22.5" customHeight="1">
      <c r="A17" s="362" t="s">
        <v>1598</v>
      </c>
      <c r="B17" s="363" t="s">
        <v>1604</v>
      </c>
      <c r="C17" s="363" t="s">
        <v>1605</v>
      </c>
      <c r="D17" s="364">
        <v>9900</v>
      </c>
      <c r="E17" s="365"/>
      <c r="F17" s="366">
        <v>88</v>
      </c>
      <c r="G17" s="372">
        <v>4406.3999999999996</v>
      </c>
      <c r="H17" s="367" t="str">
        <f>IF($G$1="","Введите курс",Таблица65[[#This Row],[Оптовая цена KRW                   за 1шт]]/$G$1)</f>
        <v>Введите курс</v>
      </c>
      <c r="I17" s="368"/>
      <c r="J17" s="369">
        <f>Таблица65[[#This Row],[Заказ коробок ]]*Таблица65[[#This Row],[Кол-во шт в коробке]]</f>
        <v>0</v>
      </c>
      <c r="K17" s="373">
        <f>Таблица65[[#This Row],[Общее кол-во шт]]*Таблица65[[#This Row],[Оптовая цена KRW                   за 1шт]]</f>
        <v>0</v>
      </c>
      <c r="L17" s="370" t="str">
        <f>IFERROR(Таблица65[[#This Row],[Общее кол-во шт]]*Таблица65[[#This Row],[Оптовая цена USD            за 1шт]],"")</f>
        <v/>
      </c>
      <c r="M17" s="371"/>
    </row>
    <row r="18" spans="1:13" ht="22.5" customHeight="1">
      <c r="A18" s="362" t="s">
        <v>1600</v>
      </c>
      <c r="B18" s="363" t="s">
        <v>27918</v>
      </c>
      <c r="C18" s="363" t="s">
        <v>27919</v>
      </c>
      <c r="D18" s="364">
        <v>20000</v>
      </c>
      <c r="E18" s="365"/>
      <c r="F18" s="366">
        <v>306</v>
      </c>
      <c r="G18" s="372">
        <v>6120</v>
      </c>
      <c r="H18" s="367" t="str">
        <f>IF($G$1="","Введите курс",Таблица65[[#This Row],[Оптовая цена KRW                   за 1шт]]/$G$1)</f>
        <v>Введите курс</v>
      </c>
      <c r="I18" s="368"/>
      <c r="J18" s="369">
        <f>Таблица65[[#This Row],[Заказ коробок ]]*Таблица65[[#This Row],[Кол-во шт в коробке]]</f>
        <v>0</v>
      </c>
      <c r="K18" s="373">
        <f>Таблица65[[#This Row],[Общее кол-во шт]]*Таблица65[[#This Row],[Оптовая цена KRW                   за 1шт]]</f>
        <v>0</v>
      </c>
      <c r="L18" s="370" t="str">
        <f>IFERROR(Таблица65[[#This Row],[Общее кол-во шт]]*Таблица65[[#This Row],[Оптовая цена USD            за 1шт]],"")</f>
        <v/>
      </c>
      <c r="M18" s="371"/>
    </row>
    <row r="19" spans="1:13" ht="22.5" customHeight="1">
      <c r="A19" s="362" t="s">
        <v>1603</v>
      </c>
      <c r="B19" s="363" t="s">
        <v>1614</v>
      </c>
      <c r="C19" s="363" t="s">
        <v>1615</v>
      </c>
      <c r="D19" s="364">
        <v>55000</v>
      </c>
      <c r="E19" s="365"/>
      <c r="F19" s="366">
        <v>80</v>
      </c>
      <c r="G19" s="372">
        <v>14688</v>
      </c>
      <c r="H19" s="367" t="str">
        <f>IF($G$1="","Введите курс",Таблица65[[#This Row],[Оптовая цена KRW                   за 1шт]]/$G$1)</f>
        <v>Введите курс</v>
      </c>
      <c r="I19" s="368"/>
      <c r="J19" s="369">
        <f>Таблица65[[#This Row],[Заказ коробок ]]*Таблица65[[#This Row],[Кол-во шт в коробке]]</f>
        <v>0</v>
      </c>
      <c r="K19" s="373">
        <f>Таблица65[[#This Row],[Общее кол-во шт]]*Таблица65[[#This Row],[Оптовая цена KRW                   за 1шт]]</f>
        <v>0</v>
      </c>
      <c r="L19" s="370" t="str">
        <f>IFERROR(Таблица65[[#This Row],[Общее кол-во шт]]*Таблица65[[#This Row],[Оптовая цена USD            за 1шт]],"")</f>
        <v/>
      </c>
      <c r="M19" s="371"/>
    </row>
    <row r="20" spans="1:13" ht="22.5" customHeight="1">
      <c r="A20" s="362" t="s">
        <v>1606</v>
      </c>
      <c r="B20" s="363" t="s">
        <v>27920</v>
      </c>
      <c r="C20" s="363" t="s">
        <v>27921</v>
      </c>
      <c r="D20" s="364">
        <v>49000</v>
      </c>
      <c r="E20" s="365"/>
      <c r="F20" s="366">
        <v>120</v>
      </c>
      <c r="G20" s="372">
        <v>14443.2</v>
      </c>
      <c r="H20" s="367" t="str">
        <f>IF($G$1="","Введите курс",Таблица65[[#This Row],[Оптовая цена KRW                   за 1шт]]/$G$1)</f>
        <v>Введите курс</v>
      </c>
      <c r="I20" s="368"/>
      <c r="J20" s="369">
        <f>Таблица65[[#This Row],[Заказ коробок ]]*Таблица65[[#This Row],[Кол-во шт в коробке]]</f>
        <v>0</v>
      </c>
      <c r="K20" s="373">
        <f>Таблица65[[#This Row],[Общее кол-во шт]]*Таблица65[[#This Row],[Оптовая цена KRW                   за 1шт]]</f>
        <v>0</v>
      </c>
      <c r="L20" s="370" t="str">
        <f>IFERROR(Таблица65[[#This Row],[Общее кол-во шт]]*Таблица65[[#This Row],[Оптовая цена USD            за 1шт]],"")</f>
        <v/>
      </c>
      <c r="M20" s="371"/>
    </row>
    <row r="21" spans="1:13" ht="22.5" customHeight="1">
      <c r="A21" s="362" t="s">
        <v>1607</v>
      </c>
      <c r="B21" s="363" t="s">
        <v>27922</v>
      </c>
      <c r="C21" s="363" t="s">
        <v>27923</v>
      </c>
      <c r="D21" s="364">
        <v>28000</v>
      </c>
      <c r="E21" s="365"/>
      <c r="F21" s="366">
        <v>168</v>
      </c>
      <c r="G21" s="372">
        <v>10200</v>
      </c>
      <c r="H21" s="367" t="str">
        <f>IF($G$1="","Введите курс",Таблица65[[#This Row],[Оптовая цена KRW                   за 1шт]]/$G$1)</f>
        <v>Введите курс</v>
      </c>
      <c r="I21" s="368"/>
      <c r="J21" s="369">
        <f>Таблица65[[#This Row],[Заказ коробок ]]*Таблица65[[#This Row],[Кол-во шт в коробке]]</f>
        <v>0</v>
      </c>
      <c r="K21" s="373">
        <f>Таблица65[[#This Row],[Общее кол-во шт]]*Таблица65[[#This Row],[Оптовая цена KRW                   за 1шт]]</f>
        <v>0</v>
      </c>
      <c r="L21" s="370" t="str">
        <f>IFERROR(Таблица65[[#This Row],[Общее кол-во шт]]*Таблица65[[#This Row],[Оптовая цена USD            за 1шт]],"")</f>
        <v/>
      </c>
      <c r="M21" s="371"/>
    </row>
    <row r="22" spans="1:13" ht="22.5" customHeight="1">
      <c r="A22" s="362" t="s">
        <v>1608</v>
      </c>
      <c r="B22" s="363" t="s">
        <v>1620</v>
      </c>
      <c r="C22" s="363" t="s">
        <v>27924</v>
      </c>
      <c r="D22" s="364">
        <v>28000</v>
      </c>
      <c r="E22" s="365"/>
      <c r="F22" s="366">
        <v>168</v>
      </c>
      <c r="G22" s="372">
        <v>10200</v>
      </c>
      <c r="H22" s="367" t="str">
        <f>IF($G$1="","Введите курс",Таблица65[[#This Row],[Оптовая цена KRW                   за 1шт]]/$G$1)</f>
        <v>Введите курс</v>
      </c>
      <c r="I22" s="368"/>
      <c r="J22" s="369">
        <f>Таблица65[[#This Row],[Заказ коробок ]]*Таблица65[[#This Row],[Кол-во шт в коробке]]</f>
        <v>0</v>
      </c>
      <c r="K22" s="373">
        <f>Таблица65[[#This Row],[Общее кол-во шт]]*Таблица65[[#This Row],[Оптовая цена KRW                   за 1шт]]</f>
        <v>0</v>
      </c>
      <c r="L22" s="370" t="str">
        <f>IFERROR(Таблица65[[#This Row],[Общее кол-во шт]]*Таблица65[[#This Row],[Оптовая цена USD            за 1шт]],"")</f>
        <v/>
      </c>
      <c r="M22" s="371"/>
    </row>
    <row r="23" spans="1:13" ht="22.5" customHeight="1">
      <c r="A23" s="362" t="s">
        <v>1609</v>
      </c>
      <c r="B23" s="363" t="s">
        <v>27925</v>
      </c>
      <c r="C23" s="363" t="s">
        <v>27926</v>
      </c>
      <c r="D23" s="364">
        <v>28000</v>
      </c>
      <c r="E23" s="365"/>
      <c r="F23" s="366">
        <v>168</v>
      </c>
      <c r="G23" s="372">
        <v>10200</v>
      </c>
      <c r="H23" s="367" t="str">
        <f>IF($G$1="","Введите курс",Таблица65[[#This Row],[Оптовая цена KRW                   за 1шт]]/$G$1)</f>
        <v>Введите курс</v>
      </c>
      <c r="I23" s="368"/>
      <c r="J23" s="369">
        <f>Таблица65[[#This Row],[Заказ коробок ]]*Таблица65[[#This Row],[Кол-во шт в коробке]]</f>
        <v>0</v>
      </c>
      <c r="K23" s="373">
        <f>Таблица65[[#This Row],[Общее кол-во шт]]*Таблица65[[#This Row],[Оптовая цена KRW                   за 1шт]]</f>
        <v>0</v>
      </c>
      <c r="L23" s="370" t="str">
        <f>IFERROR(Таблица65[[#This Row],[Общее кол-во шт]]*Таблица65[[#This Row],[Оптовая цена USD            за 1шт]],"")</f>
        <v/>
      </c>
      <c r="M23" s="371"/>
    </row>
    <row r="24" spans="1:13" ht="22.5" customHeight="1">
      <c r="A24" s="362" t="s">
        <v>1610</v>
      </c>
      <c r="B24" s="363" t="s">
        <v>27927</v>
      </c>
      <c r="C24" s="363" t="s">
        <v>27928</v>
      </c>
      <c r="D24" s="364">
        <v>35000</v>
      </c>
      <c r="E24" s="365"/>
      <c r="F24" s="366">
        <v>50</v>
      </c>
      <c r="G24" s="372">
        <v>12240</v>
      </c>
      <c r="H24" s="367" t="str">
        <f>IF($G$1="","Введите курс",Таблица65[[#This Row],[Оптовая цена KRW                   за 1шт]]/$G$1)</f>
        <v>Введите курс</v>
      </c>
      <c r="I24" s="368"/>
      <c r="J24" s="369">
        <f>Таблица65[[#This Row],[Заказ коробок ]]*Таблица65[[#This Row],[Кол-во шт в коробке]]</f>
        <v>0</v>
      </c>
      <c r="K24" s="373">
        <f>Таблица65[[#This Row],[Общее кол-во шт]]*Таблица65[[#This Row],[Оптовая цена KRW                   за 1шт]]</f>
        <v>0</v>
      </c>
      <c r="L24" s="370" t="str">
        <f>IFERROR(Таблица65[[#This Row],[Общее кол-во шт]]*Таблица65[[#This Row],[Оптовая цена USD            за 1шт]],"")</f>
        <v/>
      </c>
      <c r="M24" s="371"/>
    </row>
    <row r="25" spans="1:13" ht="22.5" customHeight="1">
      <c r="A25" s="362" t="s">
        <v>1611</v>
      </c>
      <c r="B25" s="363" t="s">
        <v>27929</v>
      </c>
      <c r="C25" s="363" t="s">
        <v>1628</v>
      </c>
      <c r="D25" s="364">
        <v>24000</v>
      </c>
      <c r="E25" s="365"/>
      <c r="F25" s="366">
        <v>464</v>
      </c>
      <c r="G25" s="372">
        <v>6120</v>
      </c>
      <c r="H25" s="367" t="str">
        <f>IF($G$1="","Введите курс",Таблица65[[#This Row],[Оптовая цена KRW                   за 1шт]]/$G$1)</f>
        <v>Введите курс</v>
      </c>
      <c r="I25" s="368"/>
      <c r="J25" s="369">
        <f>Таблица65[[#This Row],[Заказ коробок ]]*Таблица65[[#This Row],[Кол-во шт в коробке]]</f>
        <v>0</v>
      </c>
      <c r="K25" s="373">
        <f>Таблица65[[#This Row],[Общее кол-во шт]]*Таблица65[[#This Row],[Оптовая цена KRW                   за 1шт]]</f>
        <v>0</v>
      </c>
      <c r="L25" s="370" t="str">
        <f>IFERROR(Таблица65[[#This Row],[Общее кол-во шт]]*Таблица65[[#This Row],[Оптовая цена USD            за 1шт]],"")</f>
        <v/>
      </c>
      <c r="M25" s="371"/>
    </row>
    <row r="26" spans="1:13" ht="22.5" customHeight="1">
      <c r="A26" s="362" t="s">
        <v>1612</v>
      </c>
      <c r="B26" s="363" t="s">
        <v>27930</v>
      </c>
      <c r="C26" s="363" t="s">
        <v>1623</v>
      </c>
      <c r="D26" s="364">
        <v>7000</v>
      </c>
      <c r="E26" s="365"/>
      <c r="F26" s="366">
        <v>85</v>
      </c>
      <c r="G26" s="372">
        <v>5018.3999999999996</v>
      </c>
      <c r="H26" s="367" t="str">
        <f>IF($G$1="","Введите курс",Таблица65[[#This Row],[Оптовая цена KRW                   за 1шт]]/$G$1)</f>
        <v>Введите курс</v>
      </c>
      <c r="I26" s="368"/>
      <c r="J26" s="369">
        <f>Таблица65[[#This Row],[Заказ коробок ]]*Таблица65[[#This Row],[Кол-во шт в коробке]]</f>
        <v>0</v>
      </c>
      <c r="K26" s="373">
        <f>Таблица65[[#This Row],[Общее кол-во шт]]*Таблица65[[#This Row],[Оптовая цена KRW                   за 1шт]]</f>
        <v>0</v>
      </c>
      <c r="L26" s="370" t="str">
        <f>IFERROR(Таблица65[[#This Row],[Общее кол-во шт]]*Таблица65[[#This Row],[Оптовая цена USD            за 1шт]],"")</f>
        <v/>
      </c>
      <c r="M26" s="371"/>
    </row>
    <row r="27" spans="1:13" ht="22.5" customHeight="1">
      <c r="A27" s="362" t="s">
        <v>1613</v>
      </c>
      <c r="B27" s="363" t="s">
        <v>27931</v>
      </c>
      <c r="C27" s="363" t="s">
        <v>1626</v>
      </c>
      <c r="D27" s="364">
        <v>53000</v>
      </c>
      <c r="E27" s="365"/>
      <c r="F27" s="366">
        <v>24</v>
      </c>
      <c r="G27" s="372">
        <v>15300</v>
      </c>
      <c r="H27" s="367" t="str">
        <f>IF($G$1="","Введите курс",Таблица65[[#This Row],[Оптовая цена KRW                   за 1шт]]/$G$1)</f>
        <v>Введите курс</v>
      </c>
      <c r="I27" s="368"/>
      <c r="J27" s="369">
        <f>Таблица65[[#This Row],[Заказ коробок ]]*Таблица65[[#This Row],[Кол-во шт в коробке]]</f>
        <v>0</v>
      </c>
      <c r="K27" s="373">
        <f>Таблица65[[#This Row],[Общее кол-во шт]]*Таблица65[[#This Row],[Оптовая цена KRW                   за 1шт]]</f>
        <v>0</v>
      </c>
      <c r="L27" s="370" t="str">
        <f>IFERROR(Таблица65[[#This Row],[Общее кол-во шт]]*Таблица65[[#This Row],[Оптовая цена USD            за 1шт]],"")</f>
        <v/>
      </c>
      <c r="M27" s="371"/>
    </row>
    <row r="28" spans="1:13" ht="22.5" customHeight="1">
      <c r="A28" s="362" t="s">
        <v>1616</v>
      </c>
      <c r="B28" s="363" t="s">
        <v>27932</v>
      </c>
      <c r="C28" s="363" t="s">
        <v>27933</v>
      </c>
      <c r="D28" s="364"/>
      <c r="E28" s="365"/>
      <c r="F28" s="366">
        <v>1500</v>
      </c>
      <c r="G28" s="372">
        <v>1315.8</v>
      </c>
      <c r="H28" s="367" t="str">
        <f>IF($G$1="","Введите курс",Таблица65[[#This Row],[Оптовая цена KRW                   за 1шт]]/$G$1)</f>
        <v>Введите курс</v>
      </c>
      <c r="I28" s="368"/>
      <c r="J28" s="369">
        <f>Таблица65[[#This Row],[Заказ коробок ]]*Таблица65[[#This Row],[Кол-во шт в коробке]]</f>
        <v>0</v>
      </c>
      <c r="K28" s="373">
        <f>Таблица65[[#This Row],[Общее кол-во шт]]*Таблица65[[#This Row],[Оптовая цена KRW                   за 1шт]]</f>
        <v>0</v>
      </c>
      <c r="L28" s="370" t="str">
        <f>IFERROR(Таблица65[[#This Row],[Общее кол-во шт]]*Таблица65[[#This Row],[Оптовая цена USD            за 1шт]],"")</f>
        <v/>
      </c>
      <c r="M28" s="371"/>
    </row>
    <row r="29" spans="1:13" ht="22.5" customHeight="1">
      <c r="A29" s="362" t="s">
        <v>1617</v>
      </c>
      <c r="B29" s="363" t="s">
        <v>27934</v>
      </c>
      <c r="C29" s="363" t="s">
        <v>27935</v>
      </c>
      <c r="D29" s="364"/>
      <c r="E29" s="365"/>
      <c r="F29" s="366">
        <v>1638</v>
      </c>
      <c r="G29" s="372">
        <v>948.6</v>
      </c>
      <c r="H29" s="367" t="str">
        <f>IF($G$1="","Введите курс",Таблица65[[#This Row],[Оптовая цена KRW                   за 1шт]]/$G$1)</f>
        <v>Введите курс</v>
      </c>
      <c r="I29" s="368"/>
      <c r="J29" s="369">
        <f>Таблица65[[#This Row],[Заказ коробок ]]*Таблица65[[#This Row],[Кол-во шт в коробке]]</f>
        <v>0</v>
      </c>
      <c r="K29" s="373">
        <f>Таблица65[[#This Row],[Общее кол-во шт]]*Таблица65[[#This Row],[Оптовая цена KRW                   за 1шт]]</f>
        <v>0</v>
      </c>
      <c r="L29" s="370" t="str">
        <f>IFERROR(Таблица65[[#This Row],[Общее кол-во шт]]*Таблица65[[#This Row],[Оптовая цена USD            за 1шт]],"")</f>
        <v/>
      </c>
      <c r="M29" s="371"/>
    </row>
    <row r="30" spans="1:13" ht="22.5" customHeight="1">
      <c r="A30" s="362" t="s">
        <v>1618</v>
      </c>
      <c r="B30" s="363" t="s">
        <v>27936</v>
      </c>
      <c r="C30" s="363" t="s">
        <v>27937</v>
      </c>
      <c r="D30" s="364"/>
      <c r="E30" s="365"/>
      <c r="F30" s="366">
        <v>2400</v>
      </c>
      <c r="G30" s="372">
        <v>1020</v>
      </c>
      <c r="H30" s="367" t="str">
        <f>IF($G$1="","Введите курс",Таблица65[[#This Row],[Оптовая цена KRW                   за 1шт]]/$G$1)</f>
        <v>Введите курс</v>
      </c>
      <c r="I30" s="368"/>
      <c r="J30" s="369">
        <f>Таблица65[[#This Row],[Заказ коробок ]]*Таблица65[[#This Row],[Кол-во шт в коробке]]</f>
        <v>0</v>
      </c>
      <c r="K30" s="373">
        <f>Таблица65[[#This Row],[Общее кол-во шт]]*Таблица65[[#This Row],[Оптовая цена KRW                   за 1шт]]</f>
        <v>0</v>
      </c>
      <c r="L30" s="370" t="str">
        <f>IFERROR(Таблица65[[#This Row],[Общее кол-во шт]]*Таблица65[[#This Row],[Оптовая цена USD            за 1шт]],"")</f>
        <v/>
      </c>
      <c r="M30" s="371"/>
    </row>
    <row r="31" spans="1:13" ht="22.5" customHeight="1">
      <c r="A31" s="362" t="s">
        <v>1619</v>
      </c>
      <c r="B31" s="363" t="s">
        <v>27938</v>
      </c>
      <c r="C31" s="363" t="s">
        <v>27939</v>
      </c>
      <c r="D31" s="364"/>
      <c r="E31" s="365"/>
      <c r="F31" s="366">
        <v>2400</v>
      </c>
      <c r="G31" s="372">
        <v>1050.5999999999999</v>
      </c>
      <c r="H31" s="367" t="str">
        <f>IF($G$1="","Введите курс",Таблица65[[#This Row],[Оптовая цена KRW                   за 1шт]]/$G$1)</f>
        <v>Введите курс</v>
      </c>
      <c r="I31" s="368"/>
      <c r="J31" s="369">
        <f>Таблица65[[#This Row],[Заказ коробок ]]*Таблица65[[#This Row],[Кол-во шт в коробке]]</f>
        <v>0</v>
      </c>
      <c r="K31" s="373">
        <f>Таблица65[[#This Row],[Общее кол-во шт]]*Таблица65[[#This Row],[Оптовая цена KRW                   за 1шт]]</f>
        <v>0</v>
      </c>
      <c r="L31" s="370" t="str">
        <f>IFERROR(Таблица65[[#This Row],[Общее кол-во шт]]*Таблица65[[#This Row],[Оптовая цена USD            за 1шт]],"")</f>
        <v/>
      </c>
      <c r="M31" s="371"/>
    </row>
    <row r="32" spans="1:13" ht="22.5" customHeight="1">
      <c r="A32" s="362" t="s">
        <v>1621</v>
      </c>
      <c r="B32" s="363" t="s">
        <v>27940</v>
      </c>
      <c r="C32" s="363" t="s">
        <v>27941</v>
      </c>
      <c r="D32" s="364"/>
      <c r="E32" s="365"/>
      <c r="F32" s="366">
        <v>1200</v>
      </c>
      <c r="G32" s="372">
        <v>2019.6000000000001</v>
      </c>
      <c r="H32" s="367" t="str">
        <f>IF($G$1="","Введите курс",Таблица65[[#This Row],[Оптовая цена KRW                   за 1шт]]/$G$1)</f>
        <v>Введите курс</v>
      </c>
      <c r="I32" s="368"/>
      <c r="J32" s="369">
        <f>Таблица65[[#This Row],[Заказ коробок ]]*Таблица65[[#This Row],[Кол-во шт в коробке]]</f>
        <v>0</v>
      </c>
      <c r="K32" s="373">
        <f>Таблица65[[#This Row],[Общее кол-во шт]]*Таблица65[[#This Row],[Оптовая цена KRW                   за 1шт]]</f>
        <v>0</v>
      </c>
      <c r="L32" s="370" t="str">
        <f>IFERROR(Таблица65[[#This Row],[Общее кол-во шт]]*Таблица65[[#This Row],[Оптовая цена USD            за 1шт]],"")</f>
        <v/>
      </c>
      <c r="M32" s="371"/>
    </row>
    <row r="33" spans="1:13" ht="22.5" customHeight="1">
      <c r="A33" s="362" t="s">
        <v>1622</v>
      </c>
      <c r="B33" s="363" t="s">
        <v>1629</v>
      </c>
      <c r="C33" s="363" t="s">
        <v>1630</v>
      </c>
      <c r="D33" s="364"/>
      <c r="E33" s="365"/>
      <c r="F33" s="366">
        <v>1200</v>
      </c>
      <c r="G33" s="372">
        <v>693.6</v>
      </c>
      <c r="H33" s="367" t="str">
        <f>IF($G$1="","Введите курс",Таблица65[[#This Row],[Оптовая цена KRW                   за 1шт]]/$G$1)</f>
        <v>Введите курс</v>
      </c>
      <c r="I33" s="368"/>
      <c r="J33" s="369">
        <f>Таблица65[[#This Row],[Заказ коробок ]]*Таблица65[[#This Row],[Кол-во шт в коробке]]</f>
        <v>0</v>
      </c>
      <c r="K33" s="373">
        <f>Таблица65[[#This Row],[Общее кол-во шт]]*Таблица65[[#This Row],[Оптовая цена KRW                   за 1шт]]</f>
        <v>0</v>
      </c>
      <c r="L33" s="370" t="str">
        <f>IFERROR(Таблица65[[#This Row],[Общее кол-во шт]]*Таблица65[[#This Row],[Оптовая цена USD            за 1шт]],"")</f>
        <v/>
      </c>
      <c r="M33" s="371"/>
    </row>
    <row r="34" spans="1:13" ht="22.5" customHeight="1">
      <c r="A34" s="362" t="s">
        <v>1624</v>
      </c>
      <c r="B34" s="363" t="s">
        <v>27942</v>
      </c>
      <c r="C34" s="363" t="s">
        <v>1631</v>
      </c>
      <c r="D34" s="364"/>
      <c r="E34" s="365"/>
      <c r="F34" s="366">
        <v>1000</v>
      </c>
      <c r="G34" s="372">
        <v>1050.5999999999999</v>
      </c>
      <c r="H34" s="367" t="str">
        <f>IF($G$1="","Введите курс",Таблица65[[#This Row],[Оптовая цена KRW                   за 1шт]]/$G$1)</f>
        <v>Введите курс</v>
      </c>
      <c r="I34" s="368"/>
      <c r="J34" s="369">
        <f>Таблица65[[#This Row],[Заказ коробок ]]*Таблица65[[#This Row],[Кол-во шт в коробке]]</f>
        <v>0</v>
      </c>
      <c r="K34" s="373">
        <f>Таблица65[[#This Row],[Общее кол-во шт]]*Таблица65[[#This Row],[Оптовая цена KRW                   за 1шт]]</f>
        <v>0</v>
      </c>
      <c r="L34" s="370" t="str">
        <f>IFERROR(Таблица65[[#This Row],[Общее кол-во шт]]*Таблица65[[#This Row],[Оптовая цена USD            за 1шт]],"")</f>
        <v/>
      </c>
      <c r="M34" s="371"/>
    </row>
    <row r="35" spans="1:13" ht="22.5" customHeight="1">
      <c r="A35" s="362" t="s">
        <v>1625</v>
      </c>
      <c r="B35" s="363" t="s">
        <v>27943</v>
      </c>
      <c r="C35" s="363" t="s">
        <v>1632</v>
      </c>
      <c r="D35" s="364"/>
      <c r="E35" s="365"/>
      <c r="F35" s="366">
        <v>1000</v>
      </c>
      <c r="G35" s="372">
        <v>1305.5999999999999</v>
      </c>
      <c r="H35" s="367" t="str">
        <f>IF($G$1="","Введите курс",Таблица65[[#This Row],[Оптовая цена KRW                   за 1шт]]/$G$1)</f>
        <v>Введите курс</v>
      </c>
      <c r="I35" s="368"/>
      <c r="J35" s="369">
        <f>Таблица65[[#This Row],[Заказ коробок ]]*Таблица65[[#This Row],[Кол-во шт в коробке]]</f>
        <v>0</v>
      </c>
      <c r="K35" s="373">
        <f>Таблица65[[#This Row],[Общее кол-во шт]]*Таблица65[[#This Row],[Оптовая цена KRW                   за 1шт]]</f>
        <v>0</v>
      </c>
      <c r="L35" s="370" t="str">
        <f>IFERROR(Таблица65[[#This Row],[Общее кол-во шт]]*Таблица65[[#This Row],[Оптовая цена USD            за 1шт]],"")</f>
        <v/>
      </c>
      <c r="M35" s="371"/>
    </row>
    <row r="36" spans="1:13" ht="22.5" customHeight="1">
      <c r="A36" s="362" t="s">
        <v>1627</v>
      </c>
      <c r="B36" s="363" t="s">
        <v>27944</v>
      </c>
      <c r="C36" s="363" t="s">
        <v>27945</v>
      </c>
      <c r="D36" s="364"/>
      <c r="E36" s="365"/>
      <c r="F36" s="366">
        <v>1000</v>
      </c>
      <c r="G36" s="372">
        <v>1305.5999999999999</v>
      </c>
      <c r="H36" s="367" t="str">
        <f>IF($G$1="","Введите курс",Таблица65[[#This Row],[Оптовая цена KRW                   за 1шт]]/$G$1)</f>
        <v>Введите курс</v>
      </c>
      <c r="I36" s="368"/>
      <c r="J36" s="369">
        <f>Таблица65[[#This Row],[Заказ коробок ]]*Таблица65[[#This Row],[Кол-во шт в коробке]]</f>
        <v>0</v>
      </c>
      <c r="K36" s="373">
        <f>Таблица65[[#This Row],[Общее кол-во шт]]*Таблица65[[#This Row],[Оптовая цена KRW                   за 1шт]]</f>
        <v>0</v>
      </c>
      <c r="L36" s="370" t="str">
        <f>IFERROR(Таблица65[[#This Row],[Общее кол-во шт]]*Таблица65[[#This Row],[Оптовая цена USD            за 1шт]],"")</f>
        <v/>
      </c>
      <c r="M36" s="371"/>
    </row>
  </sheetData>
  <sheetProtection algorithmName="SHA-512" hashValue="sU9GFkqoVyD3kbagaioGLW1KyxuNxwu7HhvggYVDjABFHCX/lxmXSeHEFApLVGmHbq188obJVIXjqGV88Lc/mQ==" saltValue="Jiuv137Vl4nk4dEkJC7esw==" spinCount="100000" sheet="1" autoFilter="0" pivotTables="0"/>
  <mergeCells count="2">
    <mergeCell ref="A1:B1"/>
    <mergeCell ref="C1:E1"/>
  </mergeCells>
  <conditionalFormatting sqref="A37:A1048576">
    <cfRule type="duplicateValues" dxfId="673" priority="1"/>
  </conditionalFormatting>
  <conditionalFormatting sqref="A37:A1048576">
    <cfRule type="duplicateValues" dxfId="672" priority="2"/>
    <cfRule type="duplicateValues" dxfId="671" priority="3"/>
    <cfRule type="duplicateValues" dxfId="670" priority="4"/>
  </conditionalFormatting>
  <conditionalFormatting sqref="A3:A36">
    <cfRule type="duplicateValues" dxfId="669" priority="5"/>
  </conditionalFormatting>
  <conditionalFormatting sqref="A3:A36">
    <cfRule type="duplicateValues" dxfId="668" priority="6"/>
    <cfRule type="duplicateValues" dxfId="667" priority="7"/>
    <cfRule type="duplicateValues" dxfId="666" priority="8"/>
  </conditionalFormatting>
  <hyperlinks>
    <hyperlink ref="F1" r:id="rId1" display="Узнать курс $ к KRW" xr:uid="{1784B98D-52B3-46E8-B2F3-CED06E73331C}"/>
    <hyperlink ref="M1" location="Главная!A1" display="Вернуться на Главную" xr:uid="{46EE431F-2A86-43A4-80CB-7AF7C7470A97}"/>
  </hyperlinks>
  <pageMargins left="0.7" right="0.7" top="0.75" bottom="0.75" header="0.3" footer="0.3"/>
  <pageSetup paperSize="9" scale="28" fitToHeight="0" orientation="portrait"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109"/>
  <sheetViews>
    <sheetView zoomScale="85" zoomScaleNormal="85" zoomScaleSheetLayoutView="75" workbookViewId="0">
      <pane ySplit="2" topLeftCell="A3" activePane="bottomLeft" state="frozen"/>
      <selection pane="bottomLeft" activeCell="K3" sqref="K3"/>
    </sheetView>
  </sheetViews>
  <sheetFormatPr defaultColWidth="9" defaultRowHeight="22.5" customHeight="1"/>
  <cols>
    <col min="1" max="1" width="13.7109375" style="58" customWidth="1"/>
    <col min="2" max="2" width="15.7109375" style="59" customWidth="1"/>
    <col min="3" max="3" width="67.7109375" style="60" hidden="1" customWidth="1"/>
    <col min="4" max="4" width="70.7109375" style="61" customWidth="1"/>
    <col min="5" max="5" width="15.28515625" style="139" customWidth="1"/>
    <col min="6" max="6" width="13.42578125" style="140" customWidth="1"/>
    <col min="7" max="7" width="14.140625" style="141" customWidth="1"/>
    <col min="8" max="8" width="14.7109375" style="142" customWidth="1"/>
    <col min="9" max="9" width="14.7109375" style="143" customWidth="1"/>
    <col min="10" max="10" width="16.28515625" style="67" customWidth="1"/>
    <col min="11" max="11" width="16.42578125" style="144" customWidth="1"/>
    <col min="12" max="13" width="15.7109375" style="69" customWidth="1"/>
    <col min="14" max="14" width="15.7109375" style="145" customWidth="1"/>
    <col min="15" max="15" width="30.7109375" style="146" customWidth="1"/>
    <col min="16" max="16384" width="9" style="70"/>
  </cols>
  <sheetData>
    <row r="1" spans="1:18" s="16" customFormat="1" ht="64.150000000000006" customHeight="1">
      <c r="A1" s="491" t="s">
        <v>1633</v>
      </c>
      <c r="B1" s="484"/>
      <c r="C1" s="484"/>
      <c r="D1" s="484"/>
      <c r="E1" s="492" t="s">
        <v>26189</v>
      </c>
      <c r="F1" s="492"/>
      <c r="G1" s="492"/>
      <c r="H1" s="121" t="s">
        <v>26190</v>
      </c>
      <c r="I1" s="9"/>
      <c r="J1" s="122" t="s">
        <v>5</v>
      </c>
      <c r="K1" s="123">
        <f>SUM(Таблица67[[Заказ коробок ]])</f>
        <v>0</v>
      </c>
      <c r="L1" s="12">
        <f>SUM(L3:L109)</f>
        <v>0</v>
      </c>
      <c r="M1" s="13">
        <f>SUM(M3:M109)</f>
        <v>0</v>
      </c>
      <c r="N1" s="275">
        <f>SUM(N3:N109)</f>
        <v>0</v>
      </c>
      <c r="O1" s="277" t="s">
        <v>26186</v>
      </c>
      <c r="P1" s="15"/>
      <c r="Q1" s="15"/>
      <c r="R1" s="15"/>
    </row>
    <row r="2" spans="1:18" s="30" customFormat="1" ht="50.1" customHeight="1">
      <c r="A2" s="17" t="s">
        <v>8</v>
      </c>
      <c r="B2" s="124" t="s">
        <v>1634</v>
      </c>
      <c r="C2" s="125" t="s">
        <v>10</v>
      </c>
      <c r="D2" s="126" t="s">
        <v>11</v>
      </c>
      <c r="E2" s="126" t="s">
        <v>1635</v>
      </c>
      <c r="F2" s="127" t="s">
        <v>18</v>
      </c>
      <c r="G2" s="128" t="s">
        <v>19</v>
      </c>
      <c r="H2" s="129" t="s">
        <v>6</v>
      </c>
      <c r="I2" s="24" t="s">
        <v>33138</v>
      </c>
      <c r="J2" s="25" t="s">
        <v>33139</v>
      </c>
      <c r="K2" s="132" t="s">
        <v>20</v>
      </c>
      <c r="L2" s="133" t="s">
        <v>12</v>
      </c>
      <c r="M2" s="134" t="s">
        <v>21</v>
      </c>
      <c r="N2" s="134" t="s">
        <v>22</v>
      </c>
      <c r="O2" s="276" t="s">
        <v>23</v>
      </c>
    </row>
    <row r="3" spans="1:18" s="30" customFormat="1" ht="24" customHeight="1">
      <c r="A3" s="31" t="s">
        <v>1636</v>
      </c>
      <c r="B3" s="32">
        <v>9807273000423</v>
      </c>
      <c r="C3" s="33" t="s">
        <v>1637</v>
      </c>
      <c r="D3" s="34" t="s">
        <v>1638</v>
      </c>
      <c r="E3" s="135" t="s">
        <v>1639</v>
      </c>
      <c r="F3" s="38">
        <v>18500</v>
      </c>
      <c r="G3" s="36">
        <v>0.56999999999999995</v>
      </c>
      <c r="H3" s="37">
        <v>60</v>
      </c>
      <c r="I3" s="38">
        <f>Таблица67[[#This Row],[Розничная цена KRW]]*Таблица67[[#This Row],[Коэфициент стоимости]]</f>
        <v>10545</v>
      </c>
      <c r="J3" s="136" t="str">
        <f>IF($I$1="","Введите курс",Таблица67[[#This Row],[Оптовая цена KRW                   за 1шт]]/$I$1)</f>
        <v>Введите курс</v>
      </c>
      <c r="K3" s="286"/>
      <c r="L3" s="40">
        <f>Таблица67[[#This Row],[Заказ коробок ]]*Таблица67[[#This Row],[Кол-во шт в коробке]]</f>
        <v>0</v>
      </c>
      <c r="M3" s="38">
        <f>Таблица67[[#This Row],[Общее кол-во шт]]*Таблица67[[#This Row],[Оптовая цена KRW                   за 1шт]]</f>
        <v>0</v>
      </c>
      <c r="N3" s="41" t="str">
        <f>IFERROR(Таблица67[[#This Row],[Общее кол-во шт]]*Таблица67[[#This Row],[Оптовая цена USD                    за 1шт]],"")</f>
        <v/>
      </c>
      <c r="O3" s="42"/>
    </row>
    <row r="4" spans="1:18" s="30" customFormat="1" ht="24" customHeight="1">
      <c r="A4" s="44" t="s">
        <v>1640</v>
      </c>
      <c r="B4" s="45">
        <v>9807273000376</v>
      </c>
      <c r="C4" s="46" t="s">
        <v>1641</v>
      </c>
      <c r="D4" s="47" t="s">
        <v>1642</v>
      </c>
      <c r="E4" s="120" t="s">
        <v>1643</v>
      </c>
      <c r="F4" s="51">
        <v>16000</v>
      </c>
      <c r="G4" s="49">
        <v>0.56999999999999995</v>
      </c>
      <c r="H4" s="50">
        <v>88</v>
      </c>
      <c r="I4" s="51">
        <f>Таблица67[[#This Row],[Розничная цена KRW]]*Таблица67[[#This Row],[Коэфициент стоимости]]</f>
        <v>9120</v>
      </c>
      <c r="J4" s="137" t="str">
        <f>IF($I$1="","Введите курс",Таблица67[[#This Row],[Оптовая цена KRW                   за 1шт]]/$I$1)</f>
        <v>Введите курс</v>
      </c>
      <c r="K4" s="138"/>
      <c r="L4" s="54">
        <f>Таблица67[[#This Row],[Заказ коробок ]]*Таблица67[[#This Row],[Кол-во шт в коробке]]</f>
        <v>0</v>
      </c>
      <c r="M4" s="51">
        <f>Таблица67[[#This Row],[Общее кол-во шт]]*Таблица67[[#This Row],[Оптовая цена KRW                   за 1шт]]</f>
        <v>0</v>
      </c>
      <c r="N4" s="55" t="str">
        <f>IFERROR(Таблица67[[#This Row],[Общее кол-во шт]]*Таблица67[[#This Row],[Оптовая цена USD                    за 1шт]],"")</f>
        <v/>
      </c>
      <c r="O4" s="56" t="s">
        <v>1644</v>
      </c>
    </row>
    <row r="5" spans="1:18" s="30" customFormat="1" ht="24" customHeight="1">
      <c r="A5" s="31" t="s">
        <v>1645</v>
      </c>
      <c r="B5" s="32">
        <v>9807273000221</v>
      </c>
      <c r="C5" s="33" t="s">
        <v>1646</v>
      </c>
      <c r="D5" s="34" t="s">
        <v>1647</v>
      </c>
      <c r="E5" s="135" t="s">
        <v>1639</v>
      </c>
      <c r="F5" s="38">
        <v>18500</v>
      </c>
      <c r="G5" s="36">
        <v>0.56999999999999995</v>
      </c>
      <c r="H5" s="37">
        <v>60</v>
      </c>
      <c r="I5" s="38">
        <f>Таблица67[[#This Row],[Розничная цена KRW]]*Таблица67[[#This Row],[Коэфициент стоимости]]</f>
        <v>10545</v>
      </c>
      <c r="J5" s="136" t="str">
        <f>IF($I$1="","Введите курс",Таблица67[[#This Row],[Оптовая цена KRW                   за 1шт]]/$I$1)</f>
        <v>Введите курс</v>
      </c>
      <c r="K5" s="286"/>
      <c r="L5" s="40">
        <f>Таблица67[[#This Row],[Заказ коробок ]]*Таблица67[[#This Row],[Кол-во шт в коробке]]</f>
        <v>0</v>
      </c>
      <c r="M5" s="38">
        <f>Таблица67[[#This Row],[Общее кол-во шт]]*Таблица67[[#This Row],[Оптовая цена KRW                   за 1шт]]</f>
        <v>0</v>
      </c>
      <c r="N5" s="41" t="str">
        <f>IFERROR(Таблица67[[#This Row],[Общее кол-во шт]]*Таблица67[[#This Row],[Оптовая цена USD                    за 1шт]],"")</f>
        <v/>
      </c>
      <c r="O5" s="42"/>
    </row>
    <row r="6" spans="1:18" s="30" customFormat="1" ht="24" customHeight="1">
      <c r="A6" s="31" t="s">
        <v>1648</v>
      </c>
      <c r="B6" s="32">
        <v>9807273000399</v>
      </c>
      <c r="C6" s="33" t="s">
        <v>1649</v>
      </c>
      <c r="D6" s="34" t="s">
        <v>1650</v>
      </c>
      <c r="E6" s="135" t="s">
        <v>1651</v>
      </c>
      <c r="F6" s="38">
        <v>9900</v>
      </c>
      <c r="G6" s="36">
        <v>0.56999999999999995</v>
      </c>
      <c r="H6" s="37">
        <v>60</v>
      </c>
      <c r="I6" s="38">
        <f>Таблица67[[#This Row],[Розничная цена KRW]]*Таблица67[[#This Row],[Коэфициент стоимости]]</f>
        <v>5642.9999999999991</v>
      </c>
      <c r="J6" s="136" t="str">
        <f>IF($I$1="","Введите курс",Таблица67[[#This Row],[Оптовая цена KRW                   за 1шт]]/$I$1)</f>
        <v>Введите курс</v>
      </c>
      <c r="K6" s="286"/>
      <c r="L6" s="40">
        <f>Таблица67[[#This Row],[Заказ коробок ]]*Таблица67[[#This Row],[Кол-во шт в коробке]]</f>
        <v>0</v>
      </c>
      <c r="M6" s="38">
        <f>Таблица67[[#This Row],[Общее кол-во шт]]*Таблица67[[#This Row],[Оптовая цена KRW                   за 1шт]]</f>
        <v>0</v>
      </c>
      <c r="N6" s="41" t="str">
        <f>IFERROR(Таблица67[[#This Row],[Общее кол-во шт]]*Таблица67[[#This Row],[Оптовая цена USD                    за 1шт]],"")</f>
        <v/>
      </c>
      <c r="O6" s="42"/>
    </row>
    <row r="7" spans="1:18" s="30" customFormat="1" ht="24" customHeight="1">
      <c r="A7" s="31" t="s">
        <v>1652</v>
      </c>
      <c r="B7" s="32">
        <v>9807273000240</v>
      </c>
      <c r="C7" s="33" t="s">
        <v>1653</v>
      </c>
      <c r="D7" s="34" t="s">
        <v>1654</v>
      </c>
      <c r="E7" s="135" t="s">
        <v>1655</v>
      </c>
      <c r="F7" s="38">
        <v>18000</v>
      </c>
      <c r="G7" s="36">
        <v>0.56999999999999995</v>
      </c>
      <c r="H7" s="37">
        <v>72</v>
      </c>
      <c r="I7" s="38">
        <f>Таблица67[[#This Row],[Розничная цена KRW]]*Таблица67[[#This Row],[Коэфициент стоимости]]</f>
        <v>10260</v>
      </c>
      <c r="J7" s="136" t="str">
        <f>IF($I$1="","Введите курс",Таблица67[[#This Row],[Оптовая цена KRW                   за 1шт]]/$I$1)</f>
        <v>Введите курс</v>
      </c>
      <c r="K7" s="286"/>
      <c r="L7" s="40">
        <f>Таблица67[[#This Row],[Заказ коробок ]]*Таблица67[[#This Row],[Кол-во шт в коробке]]</f>
        <v>0</v>
      </c>
      <c r="M7" s="38">
        <f>Таблица67[[#This Row],[Общее кол-во шт]]*Таблица67[[#This Row],[Оптовая цена KRW                   за 1шт]]</f>
        <v>0</v>
      </c>
      <c r="N7" s="41" t="str">
        <f>IFERROR(Таблица67[[#This Row],[Общее кол-во шт]]*Таблица67[[#This Row],[Оптовая цена USD                    за 1шт]],"")</f>
        <v/>
      </c>
      <c r="O7" s="42"/>
    </row>
    <row r="8" spans="1:18" s="30" customFormat="1" ht="24" customHeight="1">
      <c r="A8" s="31" t="s">
        <v>1656</v>
      </c>
      <c r="B8" s="32">
        <v>9807273000213</v>
      </c>
      <c r="C8" s="33" t="s">
        <v>1657</v>
      </c>
      <c r="D8" s="34" t="s">
        <v>1658</v>
      </c>
      <c r="E8" s="135" t="s">
        <v>1651</v>
      </c>
      <c r="F8" s="38">
        <v>12600</v>
      </c>
      <c r="G8" s="36">
        <v>0.56999999999999995</v>
      </c>
      <c r="H8" s="37">
        <v>60</v>
      </c>
      <c r="I8" s="38">
        <f>Таблица67[[#This Row],[Розничная цена KRW]]*Таблица67[[#This Row],[Коэфициент стоимости]]</f>
        <v>7181.9999999999991</v>
      </c>
      <c r="J8" s="136" t="str">
        <f>IF($I$1="","Введите курс",Таблица67[[#This Row],[Оптовая цена KRW                   за 1шт]]/$I$1)</f>
        <v>Введите курс</v>
      </c>
      <c r="K8" s="286"/>
      <c r="L8" s="40">
        <f>Таблица67[[#This Row],[Заказ коробок ]]*Таблица67[[#This Row],[Кол-во шт в коробке]]</f>
        <v>0</v>
      </c>
      <c r="M8" s="38">
        <f>Таблица67[[#This Row],[Общее кол-во шт]]*Таблица67[[#This Row],[Оптовая цена KRW                   за 1шт]]</f>
        <v>0</v>
      </c>
      <c r="N8" s="41" t="str">
        <f>IFERROR(Таблица67[[#This Row],[Общее кол-во шт]]*Таблица67[[#This Row],[Оптовая цена USD                    за 1шт]],"")</f>
        <v/>
      </c>
      <c r="O8" s="42"/>
    </row>
    <row r="9" spans="1:18" s="30" customFormat="1" ht="24" customHeight="1">
      <c r="A9" s="31" t="s">
        <v>1659</v>
      </c>
      <c r="B9" s="32">
        <v>9807273000219</v>
      </c>
      <c r="C9" s="33" t="s">
        <v>1660</v>
      </c>
      <c r="D9" s="34" t="s">
        <v>1661</v>
      </c>
      <c r="E9" s="135" t="s">
        <v>1639</v>
      </c>
      <c r="F9" s="38">
        <v>15600</v>
      </c>
      <c r="G9" s="36">
        <v>0.56999999999999995</v>
      </c>
      <c r="H9" s="37">
        <v>60</v>
      </c>
      <c r="I9" s="38">
        <f>Таблица67[[#This Row],[Розничная цена KRW]]*Таблица67[[#This Row],[Коэфициент стоимости]]</f>
        <v>8892</v>
      </c>
      <c r="J9" s="136" t="str">
        <f>IF($I$1="","Введите курс",Таблица67[[#This Row],[Оптовая цена KRW                   за 1шт]]/$I$1)</f>
        <v>Введите курс</v>
      </c>
      <c r="K9" s="286"/>
      <c r="L9" s="40">
        <f>Таблица67[[#This Row],[Заказ коробок ]]*Таблица67[[#This Row],[Кол-во шт в коробке]]</f>
        <v>0</v>
      </c>
      <c r="M9" s="38">
        <f>Таблица67[[#This Row],[Общее кол-во шт]]*Таблица67[[#This Row],[Оптовая цена KRW                   за 1шт]]</f>
        <v>0</v>
      </c>
      <c r="N9" s="41" t="str">
        <f>IFERROR(Таблица67[[#This Row],[Общее кол-во шт]]*Таблица67[[#This Row],[Оптовая цена USD                    за 1шт]],"")</f>
        <v/>
      </c>
      <c r="O9" s="42"/>
    </row>
    <row r="10" spans="1:18" s="30" customFormat="1" ht="24" customHeight="1">
      <c r="A10" s="31" t="s">
        <v>1662</v>
      </c>
      <c r="B10" s="32">
        <v>9807273000212</v>
      </c>
      <c r="C10" s="33" t="s">
        <v>1663</v>
      </c>
      <c r="D10" s="34" t="s">
        <v>1664</v>
      </c>
      <c r="E10" s="135" t="s">
        <v>1651</v>
      </c>
      <c r="F10" s="38">
        <v>12600</v>
      </c>
      <c r="G10" s="36">
        <v>0.56999999999999995</v>
      </c>
      <c r="H10" s="37">
        <v>60</v>
      </c>
      <c r="I10" s="38">
        <f>Таблица67[[#This Row],[Розничная цена KRW]]*Таблица67[[#This Row],[Коэфициент стоимости]]</f>
        <v>7181.9999999999991</v>
      </c>
      <c r="J10" s="136" t="str">
        <f>IF($I$1="","Введите курс",Таблица67[[#This Row],[Оптовая цена KRW                   за 1шт]]/$I$1)</f>
        <v>Введите курс</v>
      </c>
      <c r="K10" s="286"/>
      <c r="L10" s="40">
        <f>Таблица67[[#This Row],[Заказ коробок ]]*Таблица67[[#This Row],[Кол-во шт в коробке]]</f>
        <v>0</v>
      </c>
      <c r="M10" s="38">
        <f>Таблица67[[#This Row],[Общее кол-во шт]]*Таблица67[[#This Row],[Оптовая цена KRW                   за 1шт]]</f>
        <v>0</v>
      </c>
      <c r="N10" s="41" t="str">
        <f>IFERROR(Таблица67[[#This Row],[Общее кол-во шт]]*Таблица67[[#This Row],[Оптовая цена USD                    за 1шт]],"")</f>
        <v/>
      </c>
      <c r="O10" s="42"/>
    </row>
    <row r="11" spans="1:18" s="30" customFormat="1" ht="24" customHeight="1">
      <c r="A11" s="31" t="s">
        <v>1665</v>
      </c>
      <c r="B11" s="32">
        <v>9807273000225</v>
      </c>
      <c r="C11" s="33" t="s">
        <v>1666</v>
      </c>
      <c r="D11" s="34" t="s">
        <v>1667</v>
      </c>
      <c r="E11" s="135" t="s">
        <v>1668</v>
      </c>
      <c r="F11" s="38">
        <v>12800</v>
      </c>
      <c r="G11" s="36">
        <v>0.56999999999999995</v>
      </c>
      <c r="H11" s="37">
        <v>96</v>
      </c>
      <c r="I11" s="38">
        <f>Таблица67[[#This Row],[Розничная цена KRW]]*Таблица67[[#This Row],[Коэфициент стоимости]]</f>
        <v>7295.9999999999991</v>
      </c>
      <c r="J11" s="136" t="str">
        <f>IF($I$1="","Введите курс",Таблица67[[#This Row],[Оптовая цена KRW                   за 1шт]]/$I$1)</f>
        <v>Введите курс</v>
      </c>
      <c r="K11" s="286"/>
      <c r="L11" s="40">
        <f>Таблица67[[#This Row],[Заказ коробок ]]*Таблица67[[#This Row],[Кол-во шт в коробке]]</f>
        <v>0</v>
      </c>
      <c r="M11" s="38">
        <f>Таблица67[[#This Row],[Общее кол-во шт]]*Таблица67[[#This Row],[Оптовая цена KRW                   за 1шт]]</f>
        <v>0</v>
      </c>
      <c r="N11" s="41" t="str">
        <f>IFERROR(Таблица67[[#This Row],[Общее кол-во шт]]*Таблица67[[#This Row],[Оптовая цена USD                    за 1шт]],"")</f>
        <v/>
      </c>
      <c r="O11" s="42"/>
    </row>
    <row r="12" spans="1:18" s="30" customFormat="1" ht="24" customHeight="1">
      <c r="A12" s="31" t="s">
        <v>1669</v>
      </c>
      <c r="B12" s="32">
        <v>9807273000343</v>
      </c>
      <c r="C12" s="33" t="s">
        <v>1670</v>
      </c>
      <c r="D12" s="34" t="s">
        <v>1671</v>
      </c>
      <c r="E12" s="135" t="s">
        <v>1651</v>
      </c>
      <c r="F12" s="38">
        <v>9900</v>
      </c>
      <c r="G12" s="36">
        <v>0.56999999999999995</v>
      </c>
      <c r="H12" s="37">
        <v>42</v>
      </c>
      <c r="I12" s="38">
        <f>Таблица67[[#This Row],[Розничная цена KRW]]*Таблица67[[#This Row],[Коэфициент стоимости]]</f>
        <v>5642.9999999999991</v>
      </c>
      <c r="J12" s="136" t="str">
        <f>IF($I$1="","Введите курс",Таблица67[[#This Row],[Оптовая цена KRW                   за 1шт]]/$I$1)</f>
        <v>Введите курс</v>
      </c>
      <c r="K12" s="286"/>
      <c r="L12" s="40">
        <f>Таблица67[[#This Row],[Заказ коробок ]]*Таблица67[[#This Row],[Кол-во шт в коробке]]</f>
        <v>0</v>
      </c>
      <c r="M12" s="38">
        <f>Таблица67[[#This Row],[Общее кол-во шт]]*Таблица67[[#This Row],[Оптовая цена KRW                   за 1шт]]</f>
        <v>0</v>
      </c>
      <c r="N12" s="41" t="str">
        <f>IFERROR(Таблица67[[#This Row],[Общее кол-во шт]]*Таблица67[[#This Row],[Оптовая цена USD                    за 1шт]],"")</f>
        <v/>
      </c>
      <c r="O12" s="42"/>
    </row>
    <row r="13" spans="1:18" s="30" customFormat="1" ht="24" customHeight="1">
      <c r="A13" s="31" t="s">
        <v>1672</v>
      </c>
      <c r="B13" s="32">
        <v>9807273000223</v>
      </c>
      <c r="C13" s="33" t="s">
        <v>1673</v>
      </c>
      <c r="D13" s="34" t="s">
        <v>1674</v>
      </c>
      <c r="E13" s="135" t="s">
        <v>1639</v>
      </c>
      <c r="F13" s="38">
        <v>19000</v>
      </c>
      <c r="G13" s="36">
        <v>0.56999999999999995</v>
      </c>
      <c r="H13" s="37">
        <v>60</v>
      </c>
      <c r="I13" s="38">
        <f>Таблица67[[#This Row],[Розничная цена KRW]]*Таблица67[[#This Row],[Коэфициент стоимости]]</f>
        <v>10829.999999999998</v>
      </c>
      <c r="J13" s="136" t="str">
        <f>IF($I$1="","Введите курс",Таблица67[[#This Row],[Оптовая цена KRW                   за 1шт]]/$I$1)</f>
        <v>Введите курс</v>
      </c>
      <c r="K13" s="286"/>
      <c r="L13" s="40">
        <f>Таблица67[[#This Row],[Заказ коробок ]]*Таблица67[[#This Row],[Кол-во шт в коробке]]</f>
        <v>0</v>
      </c>
      <c r="M13" s="38">
        <f>Таблица67[[#This Row],[Общее кол-во шт]]*Таблица67[[#This Row],[Оптовая цена KRW                   за 1шт]]</f>
        <v>0</v>
      </c>
      <c r="N13" s="41" t="str">
        <f>IFERROR(Таблица67[[#This Row],[Общее кол-во шт]]*Таблица67[[#This Row],[Оптовая цена USD                    за 1шт]],"")</f>
        <v/>
      </c>
      <c r="O13" s="42"/>
    </row>
    <row r="14" spans="1:18" s="30" customFormat="1" ht="24" customHeight="1">
      <c r="A14" s="31" t="s">
        <v>1675</v>
      </c>
      <c r="B14" s="32">
        <v>9807273000217</v>
      </c>
      <c r="C14" s="33" t="s">
        <v>1676</v>
      </c>
      <c r="D14" s="34" t="s">
        <v>1677</v>
      </c>
      <c r="E14" s="135" t="s">
        <v>1639</v>
      </c>
      <c r="F14" s="38">
        <v>16800</v>
      </c>
      <c r="G14" s="36">
        <v>0.56999999999999995</v>
      </c>
      <c r="H14" s="37">
        <v>60</v>
      </c>
      <c r="I14" s="38">
        <f>Таблица67[[#This Row],[Розничная цена KRW]]*Таблица67[[#This Row],[Коэфициент стоимости]]</f>
        <v>9576</v>
      </c>
      <c r="J14" s="136" t="str">
        <f>IF($I$1="","Введите курс",Таблица67[[#This Row],[Оптовая цена KRW                   за 1шт]]/$I$1)</f>
        <v>Введите курс</v>
      </c>
      <c r="K14" s="286"/>
      <c r="L14" s="40">
        <f>Таблица67[[#This Row],[Заказ коробок ]]*Таблица67[[#This Row],[Кол-во шт в коробке]]</f>
        <v>0</v>
      </c>
      <c r="M14" s="38">
        <f>Таблица67[[#This Row],[Общее кол-во шт]]*Таблица67[[#This Row],[Оптовая цена KRW                   за 1шт]]</f>
        <v>0</v>
      </c>
      <c r="N14" s="41" t="str">
        <f>IFERROR(Таблица67[[#This Row],[Общее кол-во шт]]*Таблица67[[#This Row],[Оптовая цена USD                    за 1шт]],"")</f>
        <v/>
      </c>
      <c r="O14" s="42"/>
    </row>
    <row r="15" spans="1:18" s="30" customFormat="1" ht="24" customHeight="1">
      <c r="A15" s="31" t="s">
        <v>1678</v>
      </c>
      <c r="B15" s="32">
        <v>9807273000354</v>
      </c>
      <c r="C15" s="33" t="s">
        <v>1679</v>
      </c>
      <c r="D15" s="34" t="s">
        <v>1680</v>
      </c>
      <c r="E15" s="135" t="s">
        <v>1639</v>
      </c>
      <c r="F15" s="38">
        <v>19000</v>
      </c>
      <c r="G15" s="36">
        <v>0.56999999999999995</v>
      </c>
      <c r="H15" s="37">
        <v>60</v>
      </c>
      <c r="I15" s="38">
        <f>Таблица67[[#This Row],[Розничная цена KRW]]*Таблица67[[#This Row],[Коэфициент стоимости]]</f>
        <v>10829.999999999998</v>
      </c>
      <c r="J15" s="136" t="str">
        <f>IF($I$1="","Введите курс",Таблица67[[#This Row],[Оптовая цена KRW                   за 1шт]]/$I$1)</f>
        <v>Введите курс</v>
      </c>
      <c r="K15" s="286"/>
      <c r="L15" s="40">
        <f>Таблица67[[#This Row],[Заказ коробок ]]*Таблица67[[#This Row],[Кол-во шт в коробке]]</f>
        <v>0</v>
      </c>
      <c r="M15" s="38">
        <f>Таблица67[[#This Row],[Общее кол-во шт]]*Таблица67[[#This Row],[Оптовая цена KRW                   за 1шт]]</f>
        <v>0</v>
      </c>
      <c r="N15" s="41" t="str">
        <f>IFERROR(Таблица67[[#This Row],[Общее кол-во шт]]*Таблица67[[#This Row],[Оптовая цена USD                    за 1шт]],"")</f>
        <v/>
      </c>
      <c r="O15" s="42"/>
    </row>
    <row r="16" spans="1:18" s="30" customFormat="1" ht="24" customHeight="1">
      <c r="A16" s="31" t="s">
        <v>1681</v>
      </c>
      <c r="B16" s="32">
        <v>9807273000541</v>
      </c>
      <c r="C16" s="33" t="s">
        <v>1682</v>
      </c>
      <c r="D16" s="34" t="s">
        <v>1683</v>
      </c>
      <c r="E16" s="135" t="s">
        <v>1684</v>
      </c>
      <c r="F16" s="38">
        <v>17500</v>
      </c>
      <c r="G16" s="36">
        <v>0.56999999999999995</v>
      </c>
      <c r="H16" s="37">
        <v>45</v>
      </c>
      <c r="I16" s="38">
        <f>Таблица67[[#This Row],[Розничная цена KRW]]*Таблица67[[#This Row],[Коэфициент стоимости]]</f>
        <v>9975</v>
      </c>
      <c r="J16" s="136" t="str">
        <f>IF($I$1="","Введите курс",Таблица67[[#This Row],[Оптовая цена KRW                   за 1шт]]/$I$1)</f>
        <v>Введите курс</v>
      </c>
      <c r="K16" s="286"/>
      <c r="L16" s="40">
        <f>Таблица67[[#This Row],[Заказ коробок ]]*Таблица67[[#This Row],[Кол-во шт в коробке]]</f>
        <v>0</v>
      </c>
      <c r="M16" s="38">
        <f>Таблица67[[#This Row],[Общее кол-во шт]]*Таблица67[[#This Row],[Оптовая цена KRW                   за 1шт]]</f>
        <v>0</v>
      </c>
      <c r="N16" s="41" t="str">
        <f>IFERROR(Таблица67[[#This Row],[Общее кол-во шт]]*Таблица67[[#This Row],[Оптовая цена USD                    за 1шт]],"")</f>
        <v/>
      </c>
      <c r="O16" s="42"/>
    </row>
    <row r="17" spans="1:15" s="30" customFormat="1" ht="24" customHeight="1">
      <c r="A17" s="31" t="s">
        <v>1685</v>
      </c>
      <c r="B17" s="32">
        <v>9807273000540</v>
      </c>
      <c r="C17" s="33" t="s">
        <v>1686</v>
      </c>
      <c r="D17" s="34" t="s">
        <v>1687</v>
      </c>
      <c r="E17" s="135" t="s">
        <v>1684</v>
      </c>
      <c r="F17" s="38">
        <v>17500</v>
      </c>
      <c r="G17" s="36">
        <v>0.56999999999999995</v>
      </c>
      <c r="H17" s="37">
        <v>45</v>
      </c>
      <c r="I17" s="38">
        <f>Таблица67[[#This Row],[Розничная цена KRW]]*Таблица67[[#This Row],[Коэфициент стоимости]]</f>
        <v>9975</v>
      </c>
      <c r="J17" s="136" t="str">
        <f>IF($I$1="","Введите курс",Таблица67[[#This Row],[Оптовая цена KRW                   за 1шт]]/$I$1)</f>
        <v>Введите курс</v>
      </c>
      <c r="K17" s="286"/>
      <c r="L17" s="40">
        <f>Таблица67[[#This Row],[Заказ коробок ]]*Таблица67[[#This Row],[Кол-во шт в коробке]]</f>
        <v>0</v>
      </c>
      <c r="M17" s="38">
        <f>Таблица67[[#This Row],[Общее кол-во шт]]*Таблица67[[#This Row],[Оптовая цена KRW                   за 1шт]]</f>
        <v>0</v>
      </c>
      <c r="N17" s="41" t="str">
        <f>IFERROR(Таблица67[[#This Row],[Общее кол-во шт]]*Таблица67[[#This Row],[Оптовая цена USD                    за 1шт]],"")</f>
        <v/>
      </c>
      <c r="O17" s="42"/>
    </row>
    <row r="18" spans="1:15" s="30" customFormat="1" ht="24" customHeight="1">
      <c r="A18" s="31" t="s">
        <v>1688</v>
      </c>
      <c r="B18" s="32">
        <v>9807273000529</v>
      </c>
      <c r="C18" s="33" t="s">
        <v>1689</v>
      </c>
      <c r="D18" s="34" t="s">
        <v>1690</v>
      </c>
      <c r="E18" s="135" t="s">
        <v>1684</v>
      </c>
      <c r="F18" s="38">
        <v>17500</v>
      </c>
      <c r="G18" s="36">
        <v>0.56999999999999995</v>
      </c>
      <c r="H18" s="37">
        <v>45</v>
      </c>
      <c r="I18" s="38">
        <f>Таблица67[[#This Row],[Розничная цена KRW]]*Таблица67[[#This Row],[Коэфициент стоимости]]</f>
        <v>9975</v>
      </c>
      <c r="J18" s="136" t="str">
        <f>IF($I$1="","Введите курс",Таблица67[[#This Row],[Оптовая цена KRW                   за 1шт]]/$I$1)</f>
        <v>Введите курс</v>
      </c>
      <c r="K18" s="286"/>
      <c r="L18" s="40">
        <f>Таблица67[[#This Row],[Заказ коробок ]]*Таблица67[[#This Row],[Кол-во шт в коробке]]</f>
        <v>0</v>
      </c>
      <c r="M18" s="38">
        <f>Таблица67[[#This Row],[Общее кол-во шт]]*Таблица67[[#This Row],[Оптовая цена KRW                   за 1шт]]</f>
        <v>0</v>
      </c>
      <c r="N18" s="41" t="str">
        <f>IFERROR(Таблица67[[#This Row],[Общее кол-во шт]]*Таблица67[[#This Row],[Оптовая цена USD                    за 1шт]],"")</f>
        <v/>
      </c>
      <c r="O18" s="42"/>
    </row>
    <row r="19" spans="1:15" s="30" customFormat="1" ht="24" customHeight="1">
      <c r="A19" s="31" t="s">
        <v>1691</v>
      </c>
      <c r="B19" s="32">
        <v>9807273000377</v>
      </c>
      <c r="C19" s="33" t="s">
        <v>1692</v>
      </c>
      <c r="D19" s="34" t="s">
        <v>1693</v>
      </c>
      <c r="E19" s="135" t="s">
        <v>1643</v>
      </c>
      <c r="F19" s="38">
        <v>16000</v>
      </c>
      <c r="G19" s="36">
        <v>0.56999999999999995</v>
      </c>
      <c r="H19" s="37">
        <v>88</v>
      </c>
      <c r="I19" s="38">
        <f>Таблица67[[#This Row],[Розничная цена KRW]]*Таблица67[[#This Row],[Коэфициент стоимости]]</f>
        <v>9120</v>
      </c>
      <c r="J19" s="136" t="str">
        <f>IF($I$1="","Введите курс",Таблица67[[#This Row],[Оптовая цена KRW                   за 1шт]]/$I$1)</f>
        <v>Введите курс</v>
      </c>
      <c r="K19" s="286"/>
      <c r="L19" s="40">
        <f>Таблица67[[#This Row],[Заказ коробок ]]*Таблица67[[#This Row],[Кол-во шт в коробке]]</f>
        <v>0</v>
      </c>
      <c r="M19" s="38">
        <f>Таблица67[[#This Row],[Общее кол-во шт]]*Таблица67[[#This Row],[Оптовая цена KRW                   за 1шт]]</f>
        <v>0</v>
      </c>
      <c r="N19" s="41" t="str">
        <f>IFERROR(Таблица67[[#This Row],[Общее кол-во шт]]*Таблица67[[#This Row],[Оптовая цена USD                    за 1шт]],"")</f>
        <v/>
      </c>
      <c r="O19" s="42"/>
    </row>
    <row r="20" spans="1:15" s="30" customFormat="1" ht="24" customHeight="1">
      <c r="A20" s="31" t="s">
        <v>1694</v>
      </c>
      <c r="B20" s="32">
        <v>9807273000224</v>
      </c>
      <c r="C20" s="33" t="s">
        <v>1695</v>
      </c>
      <c r="D20" s="34" t="s">
        <v>1696</v>
      </c>
      <c r="E20" s="135" t="s">
        <v>1639</v>
      </c>
      <c r="F20" s="38">
        <v>19500</v>
      </c>
      <c r="G20" s="36">
        <v>0.56999999999999995</v>
      </c>
      <c r="H20" s="37">
        <v>60</v>
      </c>
      <c r="I20" s="38">
        <f>Таблица67[[#This Row],[Розничная цена KRW]]*Таблица67[[#This Row],[Коэфициент стоимости]]</f>
        <v>11114.999999999998</v>
      </c>
      <c r="J20" s="136" t="str">
        <f>IF($I$1="","Введите курс",Таблица67[[#This Row],[Оптовая цена KRW                   за 1шт]]/$I$1)</f>
        <v>Введите курс</v>
      </c>
      <c r="K20" s="286"/>
      <c r="L20" s="40">
        <f>Таблица67[[#This Row],[Заказ коробок ]]*Таблица67[[#This Row],[Кол-во шт в коробке]]</f>
        <v>0</v>
      </c>
      <c r="M20" s="38">
        <f>Таблица67[[#This Row],[Общее кол-во шт]]*Таблица67[[#This Row],[Оптовая цена KRW                   за 1шт]]</f>
        <v>0</v>
      </c>
      <c r="N20" s="41" t="str">
        <f>IFERROR(Таблица67[[#This Row],[Общее кол-во шт]]*Таблица67[[#This Row],[Оптовая цена USD                    за 1шт]],"")</f>
        <v/>
      </c>
      <c r="O20" s="42"/>
    </row>
    <row r="21" spans="1:15" s="30" customFormat="1" ht="24" customHeight="1">
      <c r="A21" s="31" t="s">
        <v>1697</v>
      </c>
      <c r="B21" s="32">
        <v>9807273000216</v>
      </c>
      <c r="C21" s="33" t="s">
        <v>1698</v>
      </c>
      <c r="D21" s="34" t="s">
        <v>1699</v>
      </c>
      <c r="E21" s="135" t="s">
        <v>1639</v>
      </c>
      <c r="F21" s="38">
        <v>18500</v>
      </c>
      <c r="G21" s="36">
        <v>0.56999999999999995</v>
      </c>
      <c r="H21" s="37">
        <v>60</v>
      </c>
      <c r="I21" s="38">
        <f>Таблица67[[#This Row],[Розничная цена KRW]]*Таблица67[[#This Row],[Коэфициент стоимости]]</f>
        <v>10545</v>
      </c>
      <c r="J21" s="136" t="str">
        <f>IF($I$1="","Введите курс",Таблица67[[#This Row],[Оптовая цена KRW                   за 1шт]]/$I$1)</f>
        <v>Введите курс</v>
      </c>
      <c r="K21" s="286"/>
      <c r="L21" s="40">
        <f>Таблица67[[#This Row],[Заказ коробок ]]*Таблица67[[#This Row],[Кол-во шт в коробке]]</f>
        <v>0</v>
      </c>
      <c r="M21" s="38">
        <f>Таблица67[[#This Row],[Общее кол-во шт]]*Таблица67[[#This Row],[Оптовая цена KRW                   за 1шт]]</f>
        <v>0</v>
      </c>
      <c r="N21" s="41" t="str">
        <f>IFERROR(Таблица67[[#This Row],[Общее кол-во шт]]*Таблица67[[#This Row],[Оптовая цена USD                    за 1шт]],"")</f>
        <v/>
      </c>
      <c r="O21" s="42"/>
    </row>
    <row r="22" spans="1:15" s="30" customFormat="1" ht="24" customHeight="1">
      <c r="A22" s="31" t="s">
        <v>1700</v>
      </c>
      <c r="B22" s="32">
        <v>9807273000451</v>
      </c>
      <c r="C22" s="33" t="s">
        <v>1701</v>
      </c>
      <c r="D22" s="34" t="s">
        <v>1702</v>
      </c>
      <c r="E22" s="135" t="s">
        <v>1703</v>
      </c>
      <c r="F22" s="38">
        <v>23000</v>
      </c>
      <c r="G22" s="36">
        <v>0.56999999999999995</v>
      </c>
      <c r="H22" s="37">
        <v>36</v>
      </c>
      <c r="I22" s="38">
        <f>Таблица67[[#This Row],[Розничная цена KRW]]*Таблица67[[#This Row],[Коэфициент стоимости]]</f>
        <v>13109.999999999998</v>
      </c>
      <c r="J22" s="136" t="str">
        <f>IF($I$1="","Введите курс",Таблица67[[#This Row],[Оптовая цена KRW                   за 1шт]]/$I$1)</f>
        <v>Введите курс</v>
      </c>
      <c r="K22" s="286"/>
      <c r="L22" s="40">
        <f>Таблица67[[#This Row],[Заказ коробок ]]*Таблица67[[#This Row],[Кол-во шт в коробке]]</f>
        <v>0</v>
      </c>
      <c r="M22" s="38">
        <f>Таблица67[[#This Row],[Общее кол-во шт]]*Таблица67[[#This Row],[Оптовая цена KRW                   за 1шт]]</f>
        <v>0</v>
      </c>
      <c r="N22" s="41" t="str">
        <f>IFERROR(Таблица67[[#This Row],[Общее кол-во шт]]*Таблица67[[#This Row],[Оптовая цена USD                    за 1шт]],"")</f>
        <v/>
      </c>
      <c r="O22" s="42"/>
    </row>
    <row r="23" spans="1:15" s="30" customFormat="1" ht="24" customHeight="1">
      <c r="A23" s="31" t="s">
        <v>1704</v>
      </c>
      <c r="B23" s="32">
        <v>9807273000535</v>
      </c>
      <c r="C23" s="33" t="s">
        <v>1705</v>
      </c>
      <c r="D23" s="34" t="s">
        <v>1706</v>
      </c>
      <c r="E23" s="135" t="s">
        <v>1668</v>
      </c>
      <c r="F23" s="38">
        <v>25000</v>
      </c>
      <c r="G23" s="36">
        <v>0.56999999999999995</v>
      </c>
      <c r="H23" s="37">
        <v>48</v>
      </c>
      <c r="I23" s="38">
        <f>Таблица67[[#This Row],[Розничная цена KRW]]*Таблица67[[#This Row],[Коэфициент стоимости]]</f>
        <v>14249.999999999998</v>
      </c>
      <c r="J23" s="136" t="str">
        <f>IF($I$1="","Введите курс",Таблица67[[#This Row],[Оптовая цена KRW                   за 1шт]]/$I$1)</f>
        <v>Введите курс</v>
      </c>
      <c r="K23" s="286"/>
      <c r="L23" s="40">
        <f>Таблица67[[#This Row],[Заказ коробок ]]*Таблица67[[#This Row],[Кол-во шт в коробке]]</f>
        <v>0</v>
      </c>
      <c r="M23" s="38">
        <f>Таблица67[[#This Row],[Общее кол-во шт]]*Таблица67[[#This Row],[Оптовая цена KRW                   за 1шт]]</f>
        <v>0</v>
      </c>
      <c r="N23" s="41" t="str">
        <f>IFERROR(Таблица67[[#This Row],[Общее кол-во шт]]*Таблица67[[#This Row],[Оптовая цена USD                    за 1шт]],"")</f>
        <v/>
      </c>
      <c r="O23" s="42"/>
    </row>
    <row r="24" spans="1:15" s="30" customFormat="1" ht="24" customHeight="1">
      <c r="A24" s="31" t="s">
        <v>1707</v>
      </c>
      <c r="B24" s="32">
        <v>9807273000545</v>
      </c>
      <c r="C24" s="33" t="s">
        <v>1708</v>
      </c>
      <c r="D24" s="34" t="s">
        <v>1709</v>
      </c>
      <c r="E24" s="135" t="s">
        <v>1710</v>
      </c>
      <c r="F24" s="38">
        <v>32000</v>
      </c>
      <c r="G24" s="36">
        <v>0.56999999999999995</v>
      </c>
      <c r="H24" s="37">
        <v>30</v>
      </c>
      <c r="I24" s="38">
        <f>Таблица67[[#This Row],[Розничная цена KRW]]*Таблица67[[#This Row],[Коэфициент стоимости]]</f>
        <v>18240</v>
      </c>
      <c r="J24" s="136" t="str">
        <f>IF($I$1="","Введите курс",Таблица67[[#This Row],[Оптовая цена KRW                   за 1шт]]/$I$1)</f>
        <v>Введите курс</v>
      </c>
      <c r="K24" s="286"/>
      <c r="L24" s="40">
        <f>Таблица67[[#This Row],[Заказ коробок ]]*Таблица67[[#This Row],[Кол-во шт в коробке]]</f>
        <v>0</v>
      </c>
      <c r="M24" s="38">
        <f>Таблица67[[#This Row],[Общее кол-во шт]]*Таблица67[[#This Row],[Оптовая цена KRW                   за 1шт]]</f>
        <v>0</v>
      </c>
      <c r="N24" s="41" t="str">
        <f>IFERROR(Таблица67[[#This Row],[Общее кол-во шт]]*Таблица67[[#This Row],[Оптовая цена USD                    за 1шт]],"")</f>
        <v/>
      </c>
      <c r="O24" s="42"/>
    </row>
    <row r="25" spans="1:15" s="30" customFormat="1" ht="24" customHeight="1">
      <c r="A25" s="31" t="s">
        <v>1711</v>
      </c>
      <c r="B25" s="32">
        <v>9807273000448</v>
      </c>
      <c r="C25" s="33" t="s">
        <v>1712</v>
      </c>
      <c r="D25" s="34" t="s">
        <v>1713</v>
      </c>
      <c r="E25" s="135" t="s">
        <v>1714</v>
      </c>
      <c r="F25" s="38">
        <v>24000</v>
      </c>
      <c r="G25" s="36">
        <v>0.56999999999999995</v>
      </c>
      <c r="H25" s="37">
        <v>90</v>
      </c>
      <c r="I25" s="38">
        <f>Таблица67[[#This Row],[Розничная цена KRW]]*Таблица67[[#This Row],[Коэфициент стоимости]]</f>
        <v>13679.999999999998</v>
      </c>
      <c r="J25" s="136" t="str">
        <f>IF($I$1="","Введите курс",Таблица67[[#This Row],[Оптовая цена KRW                   за 1шт]]/$I$1)</f>
        <v>Введите курс</v>
      </c>
      <c r="K25" s="286"/>
      <c r="L25" s="40">
        <f>Таблица67[[#This Row],[Заказ коробок ]]*Таблица67[[#This Row],[Кол-во шт в коробке]]</f>
        <v>0</v>
      </c>
      <c r="M25" s="38">
        <f>Таблица67[[#This Row],[Общее кол-во шт]]*Таблица67[[#This Row],[Оптовая цена KRW                   за 1шт]]</f>
        <v>0</v>
      </c>
      <c r="N25" s="41" t="str">
        <f>IFERROR(Таблица67[[#This Row],[Общее кол-во шт]]*Таблица67[[#This Row],[Оптовая цена USD                    за 1шт]],"")</f>
        <v/>
      </c>
      <c r="O25" s="42"/>
    </row>
    <row r="26" spans="1:15" s="30" customFormat="1" ht="24" customHeight="1">
      <c r="A26" s="31" t="s">
        <v>1715</v>
      </c>
      <c r="B26" s="32">
        <v>9807273000450</v>
      </c>
      <c r="C26" s="33" t="s">
        <v>1716</v>
      </c>
      <c r="D26" s="34" t="s">
        <v>1717</v>
      </c>
      <c r="E26" s="135" t="s">
        <v>1714</v>
      </c>
      <c r="F26" s="38">
        <v>24000</v>
      </c>
      <c r="G26" s="36">
        <v>0.56999999999999995</v>
      </c>
      <c r="H26" s="37">
        <v>90</v>
      </c>
      <c r="I26" s="38">
        <f>Таблица67[[#This Row],[Розничная цена KRW]]*Таблица67[[#This Row],[Коэфициент стоимости]]</f>
        <v>13679.999999999998</v>
      </c>
      <c r="J26" s="136" t="str">
        <f>IF($I$1="","Введите курс",Таблица67[[#This Row],[Оптовая цена KRW                   за 1шт]]/$I$1)</f>
        <v>Введите курс</v>
      </c>
      <c r="K26" s="286"/>
      <c r="L26" s="40">
        <f>Таблица67[[#This Row],[Заказ коробок ]]*Таблица67[[#This Row],[Кол-во шт в коробке]]</f>
        <v>0</v>
      </c>
      <c r="M26" s="38">
        <f>Таблица67[[#This Row],[Общее кол-во шт]]*Таблица67[[#This Row],[Оптовая цена KRW                   за 1шт]]</f>
        <v>0</v>
      </c>
      <c r="N26" s="41" t="str">
        <f>IFERROR(Таблица67[[#This Row],[Общее кол-во шт]]*Таблица67[[#This Row],[Оптовая цена USD                    за 1шт]],"")</f>
        <v/>
      </c>
      <c r="O26" s="42"/>
    </row>
    <row r="27" spans="1:15" s="30" customFormat="1" ht="24" customHeight="1">
      <c r="A27" s="31" t="s">
        <v>1718</v>
      </c>
      <c r="B27" s="32">
        <v>9807273000228</v>
      </c>
      <c r="C27" s="33" t="s">
        <v>1719</v>
      </c>
      <c r="D27" s="34" t="s">
        <v>1720</v>
      </c>
      <c r="E27" s="135" t="s">
        <v>1721</v>
      </c>
      <c r="F27" s="38">
        <v>3500</v>
      </c>
      <c r="G27" s="36">
        <v>0.56999999999999995</v>
      </c>
      <c r="H27" s="37">
        <v>1500</v>
      </c>
      <c r="I27" s="38">
        <f>Таблица67[[#This Row],[Розничная цена KRW]]*Таблица67[[#This Row],[Коэфициент стоимости]]</f>
        <v>1994.9999999999998</v>
      </c>
      <c r="J27" s="136" t="str">
        <f>IF($I$1="","Введите курс",Таблица67[[#This Row],[Оптовая цена KRW                   за 1шт]]/$I$1)</f>
        <v>Введите курс</v>
      </c>
      <c r="K27" s="286"/>
      <c r="L27" s="40">
        <f>Таблица67[[#This Row],[Заказ коробок ]]*Таблица67[[#This Row],[Кол-во шт в коробке]]</f>
        <v>0</v>
      </c>
      <c r="M27" s="38">
        <f>Таблица67[[#This Row],[Общее кол-во шт]]*Таблица67[[#This Row],[Оптовая цена KRW                   за 1шт]]</f>
        <v>0</v>
      </c>
      <c r="N27" s="41" t="str">
        <f>IFERROR(Таблица67[[#This Row],[Общее кол-во шт]]*Таблица67[[#This Row],[Оптовая цена USD                    за 1шт]],"")</f>
        <v/>
      </c>
      <c r="O27" s="42"/>
    </row>
    <row r="28" spans="1:15" s="30" customFormat="1" ht="24" customHeight="1">
      <c r="A28" s="31" t="s">
        <v>1722</v>
      </c>
      <c r="B28" s="32">
        <v>9807273000519</v>
      </c>
      <c r="C28" s="33" t="s">
        <v>1723</v>
      </c>
      <c r="D28" s="34" t="s">
        <v>1724</v>
      </c>
      <c r="E28" s="135" t="s">
        <v>1725</v>
      </c>
      <c r="F28" s="38">
        <v>16000</v>
      </c>
      <c r="G28" s="36">
        <v>0.56999999999999995</v>
      </c>
      <c r="H28" s="37">
        <v>124</v>
      </c>
      <c r="I28" s="38">
        <f>Таблица67[[#This Row],[Розничная цена KRW]]*Таблица67[[#This Row],[Коэфициент стоимости]]</f>
        <v>9120</v>
      </c>
      <c r="J28" s="136" t="str">
        <f>IF($I$1="","Введите курс",Таблица67[[#This Row],[Оптовая цена KRW                   за 1шт]]/$I$1)</f>
        <v>Введите курс</v>
      </c>
      <c r="K28" s="286"/>
      <c r="L28" s="40">
        <f>Таблица67[[#This Row],[Заказ коробок ]]*Таблица67[[#This Row],[Кол-во шт в коробке]]</f>
        <v>0</v>
      </c>
      <c r="M28" s="38">
        <f>Таблица67[[#This Row],[Общее кол-во шт]]*Таблица67[[#This Row],[Оптовая цена KRW                   за 1шт]]</f>
        <v>0</v>
      </c>
      <c r="N28" s="41" t="str">
        <f>IFERROR(Таблица67[[#This Row],[Общее кол-во шт]]*Таблица67[[#This Row],[Оптовая цена USD                    за 1шт]],"")</f>
        <v/>
      </c>
      <c r="O28" s="42"/>
    </row>
    <row r="29" spans="1:15" s="30" customFormat="1" ht="24" customHeight="1">
      <c r="A29" s="31" t="s">
        <v>1726</v>
      </c>
      <c r="B29" s="32">
        <v>9807273000561</v>
      </c>
      <c r="C29" s="33" t="s">
        <v>1727</v>
      </c>
      <c r="D29" s="34" t="s">
        <v>1728</v>
      </c>
      <c r="E29" s="135" t="s">
        <v>1729</v>
      </c>
      <c r="F29" s="38">
        <v>25000</v>
      </c>
      <c r="G29" s="36">
        <v>0.56999999999999995</v>
      </c>
      <c r="H29" s="37">
        <v>80</v>
      </c>
      <c r="I29" s="38">
        <f>Таблица67[[#This Row],[Розничная цена KRW]]*Таблица67[[#This Row],[Коэфициент стоимости]]</f>
        <v>14249.999999999998</v>
      </c>
      <c r="J29" s="136" t="str">
        <f>IF($I$1="","Введите курс",Таблица67[[#This Row],[Оптовая цена KRW                   за 1шт]]/$I$1)</f>
        <v>Введите курс</v>
      </c>
      <c r="K29" s="286"/>
      <c r="L29" s="40">
        <f>Таблица67[[#This Row],[Заказ коробок ]]*Таблица67[[#This Row],[Кол-во шт в коробке]]</f>
        <v>0</v>
      </c>
      <c r="M29" s="38">
        <f>Таблица67[[#This Row],[Общее кол-во шт]]*Таблица67[[#This Row],[Оптовая цена KRW                   за 1шт]]</f>
        <v>0</v>
      </c>
      <c r="N29" s="41" t="str">
        <f>IFERROR(Таблица67[[#This Row],[Общее кол-во шт]]*Таблица67[[#This Row],[Оптовая цена USD                    за 1шт]],"")</f>
        <v/>
      </c>
      <c r="O29" s="42"/>
    </row>
    <row r="30" spans="1:15" s="30" customFormat="1" ht="24" customHeight="1">
      <c r="A30" s="44" t="s">
        <v>1730</v>
      </c>
      <c r="B30" s="45">
        <v>9807273000546</v>
      </c>
      <c r="C30" s="46" t="s">
        <v>1731</v>
      </c>
      <c r="D30" s="47" t="s">
        <v>1732</v>
      </c>
      <c r="E30" s="120" t="s">
        <v>1733</v>
      </c>
      <c r="F30" s="51">
        <v>18000</v>
      </c>
      <c r="G30" s="49">
        <v>0.56999999999999995</v>
      </c>
      <c r="H30" s="50">
        <v>81</v>
      </c>
      <c r="I30" s="51">
        <f>Таблица67[[#This Row],[Розничная цена KRW]]*Таблица67[[#This Row],[Коэфициент стоимости]]</f>
        <v>10260</v>
      </c>
      <c r="J30" s="137" t="str">
        <f>IF($I$1="","Введите курс",Таблица67[[#This Row],[Оптовая цена KRW                   за 1шт]]/$I$1)</f>
        <v>Введите курс</v>
      </c>
      <c r="K30" s="138"/>
      <c r="L30" s="54">
        <f>Таблица67[[#This Row],[Заказ коробок ]]*Таблица67[[#This Row],[Кол-во шт в коробке]]</f>
        <v>0</v>
      </c>
      <c r="M30" s="51">
        <f>Таблица67[[#This Row],[Общее кол-во шт]]*Таблица67[[#This Row],[Оптовая цена KRW                   за 1шт]]</f>
        <v>0</v>
      </c>
      <c r="N30" s="55" t="str">
        <f>IFERROR(Таблица67[[#This Row],[Общее кол-во шт]]*Таблица67[[#This Row],[Оптовая цена USD                    за 1шт]],"")</f>
        <v/>
      </c>
      <c r="O30" s="56" t="s">
        <v>1644</v>
      </c>
    </row>
    <row r="31" spans="1:15" s="30" customFormat="1" ht="24" customHeight="1">
      <c r="A31" s="44" t="s">
        <v>1734</v>
      </c>
      <c r="B31" s="45">
        <v>9807273000514</v>
      </c>
      <c r="C31" s="46" t="s">
        <v>1735</v>
      </c>
      <c r="D31" s="47" t="s">
        <v>1736</v>
      </c>
      <c r="E31" s="120" t="s">
        <v>1737</v>
      </c>
      <c r="F31" s="51">
        <v>25000</v>
      </c>
      <c r="G31" s="49">
        <v>0.56999999999999995</v>
      </c>
      <c r="H31" s="50">
        <v>42</v>
      </c>
      <c r="I31" s="51">
        <f>Таблица67[[#This Row],[Розничная цена KRW]]*Таблица67[[#This Row],[Коэфициент стоимости]]</f>
        <v>14249.999999999998</v>
      </c>
      <c r="J31" s="137" t="str">
        <f>IF($I$1="","Введите курс",Таблица67[[#This Row],[Оптовая цена KRW                   за 1шт]]/$I$1)</f>
        <v>Введите курс</v>
      </c>
      <c r="K31" s="138"/>
      <c r="L31" s="54">
        <f>Таблица67[[#This Row],[Заказ коробок ]]*Таблица67[[#This Row],[Кол-во шт в коробке]]</f>
        <v>0</v>
      </c>
      <c r="M31" s="51">
        <f>Таблица67[[#This Row],[Общее кол-во шт]]*Таблица67[[#This Row],[Оптовая цена KRW                   за 1шт]]</f>
        <v>0</v>
      </c>
      <c r="N31" s="55" t="str">
        <f>IFERROR(Таблица67[[#This Row],[Общее кол-во шт]]*Таблица67[[#This Row],[Оптовая цена USD                    за 1шт]],"")</f>
        <v/>
      </c>
      <c r="O31" s="56" t="s">
        <v>1644</v>
      </c>
    </row>
    <row r="32" spans="1:15" s="30" customFormat="1" ht="24" customHeight="1">
      <c r="A32" s="44" t="s">
        <v>1738</v>
      </c>
      <c r="B32" s="45">
        <v>9807273000502</v>
      </c>
      <c r="C32" s="46" t="s">
        <v>1739</v>
      </c>
      <c r="D32" s="47" t="s">
        <v>1740</v>
      </c>
      <c r="E32" s="120" t="s">
        <v>1741</v>
      </c>
      <c r="F32" s="51">
        <v>20000</v>
      </c>
      <c r="G32" s="49">
        <v>0.56999999999999995</v>
      </c>
      <c r="H32" s="50">
        <v>70</v>
      </c>
      <c r="I32" s="51">
        <f>Таблица67[[#This Row],[Розничная цена KRW]]*Таблица67[[#This Row],[Коэфициент стоимости]]</f>
        <v>11399.999999999998</v>
      </c>
      <c r="J32" s="137" t="str">
        <f>IF($I$1="","Введите курс",Таблица67[[#This Row],[Оптовая цена KRW                   за 1шт]]/$I$1)</f>
        <v>Введите курс</v>
      </c>
      <c r="K32" s="138"/>
      <c r="L32" s="54">
        <f>Таблица67[[#This Row],[Заказ коробок ]]*Таблица67[[#This Row],[Кол-во шт в коробке]]</f>
        <v>0</v>
      </c>
      <c r="M32" s="51">
        <f>Таблица67[[#This Row],[Общее кол-во шт]]*Таблица67[[#This Row],[Оптовая цена KRW                   за 1шт]]</f>
        <v>0</v>
      </c>
      <c r="N32" s="55" t="str">
        <f>IFERROR(Таблица67[[#This Row],[Общее кол-во шт]]*Таблица67[[#This Row],[Оптовая цена USD                    за 1шт]],"")</f>
        <v/>
      </c>
      <c r="O32" s="56" t="s">
        <v>1644</v>
      </c>
    </row>
    <row r="33" spans="1:15" s="30" customFormat="1" ht="24" customHeight="1">
      <c r="A33" s="31" t="s">
        <v>1742</v>
      </c>
      <c r="B33" s="32"/>
      <c r="C33" s="33" t="s">
        <v>1743</v>
      </c>
      <c r="D33" s="34" t="s">
        <v>1744</v>
      </c>
      <c r="E33" s="135" t="s">
        <v>1745</v>
      </c>
      <c r="F33" s="38">
        <v>22000</v>
      </c>
      <c r="G33" s="36">
        <v>0.56999999999999995</v>
      </c>
      <c r="H33" s="37">
        <v>48</v>
      </c>
      <c r="I33" s="38">
        <f>Таблица67[[#This Row],[Розничная цена KRW]]*Таблица67[[#This Row],[Коэфициент стоимости]]</f>
        <v>12539.999999999998</v>
      </c>
      <c r="J33" s="136" t="str">
        <f>IF($I$1="","Введите курс",Таблица67[[#This Row],[Оптовая цена KRW                   за 1шт]]/$I$1)</f>
        <v>Введите курс</v>
      </c>
      <c r="K33" s="286"/>
      <c r="L33" s="40">
        <f>Таблица67[[#This Row],[Заказ коробок ]]*Таблица67[[#This Row],[Кол-во шт в коробке]]</f>
        <v>0</v>
      </c>
      <c r="M33" s="38">
        <f>Таблица67[[#This Row],[Общее кол-во шт]]*Таблица67[[#This Row],[Оптовая цена KRW                   за 1шт]]</f>
        <v>0</v>
      </c>
      <c r="N33" s="41" t="str">
        <f>IFERROR(Таблица67[[#This Row],[Общее кол-во шт]]*Таблица67[[#This Row],[Оптовая цена USD                    за 1шт]],"")</f>
        <v/>
      </c>
      <c r="O33" s="42" t="s">
        <v>1746</v>
      </c>
    </row>
    <row r="34" spans="1:15" s="30" customFormat="1" ht="24" customHeight="1">
      <c r="A34" s="31" t="s">
        <v>1747</v>
      </c>
      <c r="B34" s="32">
        <v>9807273000503</v>
      </c>
      <c r="C34" s="33" t="s">
        <v>1748</v>
      </c>
      <c r="D34" s="34" t="s">
        <v>1749</v>
      </c>
      <c r="E34" s="135" t="s">
        <v>1651</v>
      </c>
      <c r="F34" s="38">
        <v>13000</v>
      </c>
      <c r="G34" s="36">
        <v>0.56999999999999995</v>
      </c>
      <c r="H34" s="37">
        <v>45</v>
      </c>
      <c r="I34" s="38">
        <f>Таблица67[[#This Row],[Розничная цена KRW]]*Таблица67[[#This Row],[Коэфициент стоимости]]</f>
        <v>7409.9999999999991</v>
      </c>
      <c r="J34" s="136" t="str">
        <f>IF($I$1="","Введите курс",Таблица67[[#This Row],[Оптовая цена KRW                   за 1шт]]/$I$1)</f>
        <v>Введите курс</v>
      </c>
      <c r="K34" s="286"/>
      <c r="L34" s="40">
        <f>Таблица67[[#This Row],[Заказ коробок ]]*Таблица67[[#This Row],[Кол-во шт в коробке]]</f>
        <v>0</v>
      </c>
      <c r="M34" s="38">
        <f>Таблица67[[#This Row],[Общее кол-во шт]]*Таблица67[[#This Row],[Оптовая цена KRW                   за 1шт]]</f>
        <v>0</v>
      </c>
      <c r="N34" s="41" t="str">
        <f>IFERROR(Таблица67[[#This Row],[Общее кол-во шт]]*Таблица67[[#This Row],[Оптовая цена USD                    за 1шт]],"")</f>
        <v/>
      </c>
      <c r="O34" s="42" t="s">
        <v>1746</v>
      </c>
    </row>
    <row r="35" spans="1:15" s="30" customFormat="1" ht="24" customHeight="1">
      <c r="A35" s="31" t="s">
        <v>1750</v>
      </c>
      <c r="B35" s="32">
        <v>9807273000418</v>
      </c>
      <c r="C35" s="33" t="s">
        <v>1751</v>
      </c>
      <c r="D35" s="34" t="s">
        <v>1752</v>
      </c>
      <c r="E35" s="135" t="s">
        <v>1753</v>
      </c>
      <c r="F35" s="38">
        <v>3500</v>
      </c>
      <c r="G35" s="36">
        <v>0.56999999999999995</v>
      </c>
      <c r="H35" s="37">
        <v>1500</v>
      </c>
      <c r="I35" s="38">
        <f>Таблица67[[#This Row],[Розничная цена KRW]]*Таблица67[[#This Row],[Коэфициент стоимости]]</f>
        <v>1994.9999999999998</v>
      </c>
      <c r="J35" s="136" t="str">
        <f>IF($I$1="","Введите курс",Таблица67[[#This Row],[Оптовая цена KRW                   за 1шт]]/$I$1)</f>
        <v>Введите курс</v>
      </c>
      <c r="K35" s="286"/>
      <c r="L35" s="40">
        <f>Таблица67[[#This Row],[Заказ коробок ]]*Таблица67[[#This Row],[Кол-во шт в коробке]]</f>
        <v>0</v>
      </c>
      <c r="M35" s="38">
        <f>Таблица67[[#This Row],[Общее кол-во шт]]*Таблица67[[#This Row],[Оптовая цена KRW                   за 1шт]]</f>
        <v>0</v>
      </c>
      <c r="N35" s="41" t="str">
        <f>IFERROR(Таблица67[[#This Row],[Общее кол-во шт]]*Таблица67[[#This Row],[Оптовая цена USD                    за 1шт]],"")</f>
        <v/>
      </c>
      <c r="O35" s="42"/>
    </row>
    <row r="36" spans="1:15" s="30" customFormat="1" ht="24" customHeight="1">
      <c r="A36" s="31" t="s">
        <v>1754</v>
      </c>
      <c r="B36" s="32">
        <v>9807273000438</v>
      </c>
      <c r="C36" s="33" t="s">
        <v>1755</v>
      </c>
      <c r="D36" s="34" t="s">
        <v>1756</v>
      </c>
      <c r="E36" s="135" t="s">
        <v>1639</v>
      </c>
      <c r="F36" s="38">
        <v>19000</v>
      </c>
      <c r="G36" s="36">
        <v>0.56999999999999995</v>
      </c>
      <c r="H36" s="37">
        <v>60</v>
      </c>
      <c r="I36" s="38">
        <f>Таблица67[[#This Row],[Розничная цена KRW]]*Таблица67[[#This Row],[Коэфициент стоимости]]</f>
        <v>10829.999999999998</v>
      </c>
      <c r="J36" s="136" t="str">
        <f>IF($I$1="","Введите курс",Таблица67[[#This Row],[Оптовая цена KRW                   за 1шт]]/$I$1)</f>
        <v>Введите курс</v>
      </c>
      <c r="K36" s="286"/>
      <c r="L36" s="40">
        <f>Таблица67[[#This Row],[Заказ коробок ]]*Таблица67[[#This Row],[Кол-во шт в коробке]]</f>
        <v>0</v>
      </c>
      <c r="M36" s="38">
        <f>Таблица67[[#This Row],[Общее кол-во шт]]*Таблица67[[#This Row],[Оптовая цена KRW                   за 1шт]]</f>
        <v>0</v>
      </c>
      <c r="N36" s="41" t="str">
        <f>IFERROR(Таблица67[[#This Row],[Общее кол-во шт]]*Таблица67[[#This Row],[Оптовая цена USD                    за 1шт]],"")</f>
        <v/>
      </c>
      <c r="O36" s="42"/>
    </row>
    <row r="37" spans="1:15" s="30" customFormat="1" ht="24" customHeight="1">
      <c r="A37" s="31" t="s">
        <v>1757</v>
      </c>
      <c r="B37" s="32">
        <v>9807273000441</v>
      </c>
      <c r="C37" s="33" t="s">
        <v>1758</v>
      </c>
      <c r="D37" s="34" t="s">
        <v>1759</v>
      </c>
      <c r="E37" s="135" t="s">
        <v>1760</v>
      </c>
      <c r="F37" s="38">
        <v>22000</v>
      </c>
      <c r="G37" s="36">
        <v>0.56999999999999995</v>
      </c>
      <c r="H37" s="37">
        <v>45</v>
      </c>
      <c r="I37" s="38">
        <f>Таблица67[[#This Row],[Розничная цена KRW]]*Таблица67[[#This Row],[Коэфициент стоимости]]</f>
        <v>12539.999999999998</v>
      </c>
      <c r="J37" s="136" t="str">
        <f>IF($I$1="","Введите курс",Таблица67[[#This Row],[Оптовая цена KRW                   за 1шт]]/$I$1)</f>
        <v>Введите курс</v>
      </c>
      <c r="K37" s="286"/>
      <c r="L37" s="40">
        <f>Таблица67[[#This Row],[Заказ коробок ]]*Таблица67[[#This Row],[Кол-во шт в коробке]]</f>
        <v>0</v>
      </c>
      <c r="M37" s="38">
        <f>Таблица67[[#This Row],[Общее кол-во шт]]*Таблица67[[#This Row],[Оптовая цена KRW                   за 1шт]]</f>
        <v>0</v>
      </c>
      <c r="N37" s="41" t="str">
        <f>IFERROR(Таблица67[[#This Row],[Общее кол-во шт]]*Таблица67[[#This Row],[Оптовая цена USD                    за 1шт]],"")</f>
        <v/>
      </c>
      <c r="O37" s="42"/>
    </row>
    <row r="38" spans="1:15" s="30" customFormat="1" ht="24" customHeight="1">
      <c r="A38" s="31" t="s">
        <v>1761</v>
      </c>
      <c r="B38" s="32"/>
      <c r="C38" s="33" t="s">
        <v>1762</v>
      </c>
      <c r="D38" s="34" t="s">
        <v>1763</v>
      </c>
      <c r="E38" s="135" t="s">
        <v>1668</v>
      </c>
      <c r="F38" s="38">
        <v>23000</v>
      </c>
      <c r="G38" s="36">
        <v>0.56999999999999995</v>
      </c>
      <c r="H38" s="37">
        <v>60</v>
      </c>
      <c r="I38" s="38">
        <f>Таблица67[[#This Row],[Розничная цена KRW]]*Таблица67[[#This Row],[Коэфициент стоимости]]</f>
        <v>13109.999999999998</v>
      </c>
      <c r="J38" s="136" t="str">
        <f>IF($I$1="","Введите курс",Таблица67[[#This Row],[Оптовая цена KRW                   за 1шт]]/$I$1)</f>
        <v>Введите курс</v>
      </c>
      <c r="K38" s="286"/>
      <c r="L38" s="40">
        <f>Таблица67[[#This Row],[Заказ коробок ]]*Таблица67[[#This Row],[Кол-во шт в коробке]]</f>
        <v>0</v>
      </c>
      <c r="M38" s="38">
        <f>Таблица67[[#This Row],[Общее кол-во шт]]*Таблица67[[#This Row],[Оптовая цена KRW                   за 1шт]]</f>
        <v>0</v>
      </c>
      <c r="N38" s="41" t="str">
        <f>IFERROR(Таблица67[[#This Row],[Общее кол-во шт]]*Таблица67[[#This Row],[Оптовая цена USD                    за 1шт]],"")</f>
        <v/>
      </c>
      <c r="O38" s="42"/>
    </row>
    <row r="39" spans="1:15" s="30" customFormat="1" ht="24" customHeight="1">
      <c r="A39" s="31" t="s">
        <v>1764</v>
      </c>
      <c r="B39" s="32"/>
      <c r="C39" s="33" t="s">
        <v>1765</v>
      </c>
      <c r="D39" s="34" t="s">
        <v>1766</v>
      </c>
      <c r="E39" s="135" t="s">
        <v>1668</v>
      </c>
      <c r="F39" s="38">
        <v>23000</v>
      </c>
      <c r="G39" s="36">
        <v>0.56999999999999995</v>
      </c>
      <c r="H39" s="37">
        <v>60</v>
      </c>
      <c r="I39" s="38">
        <f>Таблица67[[#This Row],[Розничная цена KRW]]*Таблица67[[#This Row],[Коэфициент стоимости]]</f>
        <v>13109.999999999998</v>
      </c>
      <c r="J39" s="136" t="str">
        <f>IF($I$1="","Введите курс",Таблица67[[#This Row],[Оптовая цена KRW                   за 1шт]]/$I$1)</f>
        <v>Введите курс</v>
      </c>
      <c r="K39" s="286"/>
      <c r="L39" s="40">
        <f>Таблица67[[#This Row],[Заказ коробок ]]*Таблица67[[#This Row],[Кол-во шт в коробке]]</f>
        <v>0</v>
      </c>
      <c r="M39" s="38">
        <f>Таблица67[[#This Row],[Общее кол-во шт]]*Таблица67[[#This Row],[Оптовая цена KRW                   за 1шт]]</f>
        <v>0</v>
      </c>
      <c r="N39" s="41" t="str">
        <f>IFERROR(Таблица67[[#This Row],[Общее кол-во шт]]*Таблица67[[#This Row],[Оптовая цена USD                    за 1шт]],"")</f>
        <v/>
      </c>
      <c r="O39" s="42"/>
    </row>
    <row r="40" spans="1:15" s="30" customFormat="1" ht="24" customHeight="1">
      <c r="A40" s="31" t="s">
        <v>1767</v>
      </c>
      <c r="B40" s="32"/>
      <c r="C40" s="33" t="s">
        <v>1768</v>
      </c>
      <c r="D40" s="34" t="s">
        <v>1769</v>
      </c>
      <c r="E40" s="135" t="s">
        <v>1737</v>
      </c>
      <c r="F40" s="38">
        <v>24000</v>
      </c>
      <c r="G40" s="36">
        <v>0.56999999999999995</v>
      </c>
      <c r="H40" s="37">
        <v>42</v>
      </c>
      <c r="I40" s="38">
        <f>Таблица67[[#This Row],[Розничная цена KRW]]*Таблица67[[#This Row],[Коэфициент стоимости]]</f>
        <v>13679.999999999998</v>
      </c>
      <c r="J40" s="136" t="str">
        <f>IF($I$1="","Введите курс",Таблица67[[#This Row],[Оптовая цена KRW                   за 1шт]]/$I$1)</f>
        <v>Введите курс</v>
      </c>
      <c r="K40" s="286"/>
      <c r="L40" s="40">
        <f>Таблица67[[#This Row],[Заказ коробок ]]*Таблица67[[#This Row],[Кол-во шт в коробке]]</f>
        <v>0</v>
      </c>
      <c r="M40" s="38">
        <f>Таблица67[[#This Row],[Общее кол-во шт]]*Таблица67[[#This Row],[Оптовая цена KRW                   за 1шт]]</f>
        <v>0</v>
      </c>
      <c r="N40" s="41" t="str">
        <f>IFERROR(Таблица67[[#This Row],[Общее кол-во шт]]*Таблица67[[#This Row],[Оптовая цена USD                    за 1шт]],"")</f>
        <v/>
      </c>
      <c r="O40" s="42"/>
    </row>
    <row r="41" spans="1:15" s="30" customFormat="1" ht="24" customHeight="1">
      <c r="A41" s="31" t="s">
        <v>1770</v>
      </c>
      <c r="B41" s="32">
        <v>9807273000525</v>
      </c>
      <c r="C41" s="33" t="s">
        <v>1771</v>
      </c>
      <c r="D41" s="34" t="s">
        <v>1772</v>
      </c>
      <c r="E41" s="135" t="s">
        <v>1773</v>
      </c>
      <c r="F41" s="38">
        <v>8500</v>
      </c>
      <c r="G41" s="36">
        <v>0.56999999999999995</v>
      </c>
      <c r="H41" s="37">
        <v>40</v>
      </c>
      <c r="I41" s="38">
        <f>Таблица67[[#This Row],[Розничная цена KRW]]*Таблица67[[#This Row],[Коэфициент стоимости]]</f>
        <v>4845</v>
      </c>
      <c r="J41" s="136" t="str">
        <f>IF($I$1="","Введите курс",Таблица67[[#This Row],[Оптовая цена KRW                   за 1шт]]/$I$1)</f>
        <v>Введите курс</v>
      </c>
      <c r="K41" s="286"/>
      <c r="L41" s="40">
        <f>Таблица67[[#This Row],[Заказ коробок ]]*Таблица67[[#This Row],[Кол-во шт в коробке]]</f>
        <v>0</v>
      </c>
      <c r="M41" s="38">
        <f>Таблица67[[#This Row],[Общее кол-во шт]]*Таблица67[[#This Row],[Оптовая цена KRW                   за 1шт]]</f>
        <v>0</v>
      </c>
      <c r="N41" s="41" t="str">
        <f>IFERROR(Таблица67[[#This Row],[Общее кол-во шт]]*Таблица67[[#This Row],[Оптовая цена USD                    за 1шт]],"")</f>
        <v/>
      </c>
      <c r="O41" s="42"/>
    </row>
    <row r="42" spans="1:15" s="30" customFormat="1" ht="24" customHeight="1">
      <c r="A42" s="31" t="s">
        <v>1774</v>
      </c>
      <c r="B42" s="32">
        <v>9807273000526</v>
      </c>
      <c r="C42" s="33" t="s">
        <v>1775</v>
      </c>
      <c r="D42" s="34" t="s">
        <v>1776</v>
      </c>
      <c r="E42" s="135" t="s">
        <v>1773</v>
      </c>
      <c r="F42" s="38">
        <v>8500</v>
      </c>
      <c r="G42" s="36">
        <v>0.56999999999999995</v>
      </c>
      <c r="H42" s="37">
        <v>40</v>
      </c>
      <c r="I42" s="38">
        <f>Таблица67[[#This Row],[Розничная цена KRW]]*Таблица67[[#This Row],[Коэфициент стоимости]]</f>
        <v>4845</v>
      </c>
      <c r="J42" s="136" t="str">
        <f>IF($I$1="","Введите курс",Таблица67[[#This Row],[Оптовая цена KRW                   за 1шт]]/$I$1)</f>
        <v>Введите курс</v>
      </c>
      <c r="K42" s="286"/>
      <c r="L42" s="40">
        <f>Таблица67[[#This Row],[Заказ коробок ]]*Таблица67[[#This Row],[Кол-во шт в коробке]]</f>
        <v>0</v>
      </c>
      <c r="M42" s="38">
        <f>Таблица67[[#This Row],[Общее кол-во шт]]*Таблица67[[#This Row],[Оптовая цена KRW                   за 1шт]]</f>
        <v>0</v>
      </c>
      <c r="N42" s="41" t="str">
        <f>IFERROR(Таблица67[[#This Row],[Общее кол-во шт]]*Таблица67[[#This Row],[Оптовая цена USD                    за 1шт]],"")</f>
        <v/>
      </c>
      <c r="O42" s="42"/>
    </row>
    <row r="43" spans="1:15" s="30" customFormat="1" ht="24" customHeight="1">
      <c r="A43" s="31" t="s">
        <v>1777</v>
      </c>
      <c r="B43" s="32">
        <v>9807273000547</v>
      </c>
      <c r="C43" s="33" t="s">
        <v>1778</v>
      </c>
      <c r="D43" s="34" t="s">
        <v>1779</v>
      </c>
      <c r="E43" s="135" t="s">
        <v>1655</v>
      </c>
      <c r="F43" s="38">
        <v>23500</v>
      </c>
      <c r="G43" s="36">
        <v>0.56999999999999995</v>
      </c>
      <c r="H43" s="37">
        <v>42</v>
      </c>
      <c r="I43" s="38">
        <f>Таблица67[[#This Row],[Розничная цена KRW]]*Таблица67[[#This Row],[Коэфициент стоимости]]</f>
        <v>13394.999999999998</v>
      </c>
      <c r="J43" s="136" t="str">
        <f>IF($I$1="","Введите курс",Таблица67[[#This Row],[Оптовая цена KRW                   за 1шт]]/$I$1)</f>
        <v>Введите курс</v>
      </c>
      <c r="K43" s="286"/>
      <c r="L43" s="40">
        <f>Таблица67[[#This Row],[Заказ коробок ]]*Таблица67[[#This Row],[Кол-во шт в коробке]]</f>
        <v>0</v>
      </c>
      <c r="M43" s="38">
        <f>Таблица67[[#This Row],[Общее кол-во шт]]*Таблица67[[#This Row],[Оптовая цена KRW                   за 1шт]]</f>
        <v>0</v>
      </c>
      <c r="N43" s="41" t="str">
        <f>IFERROR(Таблица67[[#This Row],[Общее кол-во шт]]*Таблица67[[#This Row],[Оптовая цена USD                    за 1шт]],"")</f>
        <v/>
      </c>
      <c r="O43" s="42"/>
    </row>
    <row r="44" spans="1:15" s="30" customFormat="1" ht="24" customHeight="1">
      <c r="A44" s="31" t="s">
        <v>1780</v>
      </c>
      <c r="B44" s="32">
        <v>9807273000640</v>
      </c>
      <c r="C44" s="33" t="s">
        <v>1781</v>
      </c>
      <c r="D44" s="34" t="s">
        <v>1782</v>
      </c>
      <c r="E44" s="135" t="s">
        <v>1651</v>
      </c>
      <c r="F44" s="38">
        <v>15000</v>
      </c>
      <c r="G44" s="36">
        <v>0.56999999999999995</v>
      </c>
      <c r="H44" s="37">
        <v>60</v>
      </c>
      <c r="I44" s="38">
        <f>Таблица67[[#This Row],[Розничная цена KRW]]*Таблица67[[#This Row],[Коэфициент стоимости]]</f>
        <v>8550</v>
      </c>
      <c r="J44" s="136" t="str">
        <f>IF($I$1="","Введите курс",Таблица67[[#This Row],[Оптовая цена KRW                   за 1шт]]/$I$1)</f>
        <v>Введите курс</v>
      </c>
      <c r="K44" s="286"/>
      <c r="L44" s="40">
        <f>Таблица67[[#This Row],[Заказ коробок ]]*Таблица67[[#This Row],[Кол-во шт в коробке]]</f>
        <v>0</v>
      </c>
      <c r="M44" s="38">
        <f>Таблица67[[#This Row],[Общее кол-во шт]]*Таблица67[[#This Row],[Оптовая цена KRW                   за 1шт]]</f>
        <v>0</v>
      </c>
      <c r="N44" s="41" t="str">
        <f>IFERROR(Таблица67[[#This Row],[Общее кол-во шт]]*Таблица67[[#This Row],[Оптовая цена USD                    за 1шт]],"")</f>
        <v/>
      </c>
      <c r="O44" s="42"/>
    </row>
    <row r="45" spans="1:15" s="30" customFormat="1" ht="24" customHeight="1">
      <c r="A45" s="31" t="s">
        <v>1783</v>
      </c>
      <c r="B45" s="32">
        <v>9807273000550</v>
      </c>
      <c r="C45" s="33" t="s">
        <v>1784</v>
      </c>
      <c r="D45" s="34" t="s">
        <v>1785</v>
      </c>
      <c r="E45" s="135" t="s">
        <v>1786</v>
      </c>
      <c r="F45" s="38">
        <v>28000</v>
      </c>
      <c r="G45" s="36">
        <v>0.56999999999999995</v>
      </c>
      <c r="H45" s="37">
        <v>72</v>
      </c>
      <c r="I45" s="38">
        <f>Таблица67[[#This Row],[Розничная цена KRW]]*Таблица67[[#This Row],[Коэфициент стоимости]]</f>
        <v>15959.999999999998</v>
      </c>
      <c r="J45" s="136" t="str">
        <f>IF($I$1="","Введите курс",Таблица67[[#This Row],[Оптовая цена KRW                   за 1шт]]/$I$1)</f>
        <v>Введите курс</v>
      </c>
      <c r="K45" s="286"/>
      <c r="L45" s="40">
        <f>Таблица67[[#This Row],[Заказ коробок ]]*Таблица67[[#This Row],[Кол-во шт в коробке]]</f>
        <v>0</v>
      </c>
      <c r="M45" s="38">
        <f>Таблица67[[#This Row],[Общее кол-во шт]]*Таблица67[[#This Row],[Оптовая цена KRW                   за 1шт]]</f>
        <v>0</v>
      </c>
      <c r="N45" s="41" t="str">
        <f>IFERROR(Таблица67[[#This Row],[Общее кол-во шт]]*Таблица67[[#This Row],[Оптовая цена USD                    за 1шт]],"")</f>
        <v/>
      </c>
      <c r="O45" s="42"/>
    </row>
    <row r="46" spans="1:15" s="30" customFormat="1" ht="24" customHeight="1">
      <c r="A46" s="31" t="s">
        <v>1787</v>
      </c>
      <c r="B46" s="32">
        <v>9807273000621</v>
      </c>
      <c r="C46" s="33" t="s">
        <v>1788</v>
      </c>
      <c r="D46" s="34" t="s">
        <v>1789</v>
      </c>
      <c r="E46" s="135" t="s">
        <v>1655</v>
      </c>
      <c r="F46" s="38">
        <v>23000</v>
      </c>
      <c r="G46" s="36">
        <v>0.56999999999999995</v>
      </c>
      <c r="H46" s="37">
        <v>48</v>
      </c>
      <c r="I46" s="38">
        <f>Таблица67[[#This Row],[Розничная цена KRW]]*Таблица67[[#This Row],[Коэфициент стоимости]]</f>
        <v>13109.999999999998</v>
      </c>
      <c r="J46" s="136" t="str">
        <f>IF($I$1="","Введите курс",Таблица67[[#This Row],[Оптовая цена KRW                   за 1шт]]/$I$1)</f>
        <v>Введите курс</v>
      </c>
      <c r="K46" s="286"/>
      <c r="L46" s="40">
        <f>Таблица67[[#This Row],[Заказ коробок ]]*Таблица67[[#This Row],[Кол-во шт в коробке]]</f>
        <v>0</v>
      </c>
      <c r="M46" s="38">
        <f>Таблица67[[#This Row],[Общее кол-во шт]]*Таблица67[[#This Row],[Оптовая цена KRW                   за 1шт]]</f>
        <v>0</v>
      </c>
      <c r="N46" s="41" t="str">
        <f>IFERROR(Таблица67[[#This Row],[Общее кол-во шт]]*Таблица67[[#This Row],[Оптовая цена USD                    за 1шт]],"")</f>
        <v/>
      </c>
      <c r="O46" s="42"/>
    </row>
    <row r="47" spans="1:15" s="30" customFormat="1" ht="24" customHeight="1">
      <c r="A47" s="44" t="s">
        <v>1790</v>
      </c>
      <c r="B47" s="45">
        <v>9807273000600</v>
      </c>
      <c r="C47" s="46" t="s">
        <v>1791</v>
      </c>
      <c r="D47" s="47" t="s">
        <v>1792</v>
      </c>
      <c r="E47" s="120" t="s">
        <v>1668</v>
      </c>
      <c r="F47" s="51">
        <v>25000</v>
      </c>
      <c r="G47" s="49">
        <v>0.56999999999999995</v>
      </c>
      <c r="H47" s="50">
        <v>72</v>
      </c>
      <c r="I47" s="51">
        <f>Таблица67[[#This Row],[Розничная цена KRW]]*Таблица67[[#This Row],[Коэфициент стоимости]]</f>
        <v>14249.999999999998</v>
      </c>
      <c r="J47" s="137" t="str">
        <f>IF($I$1="","Введите курс",Таблица67[[#This Row],[Оптовая цена KRW                   за 1шт]]/$I$1)</f>
        <v>Введите курс</v>
      </c>
      <c r="K47" s="138"/>
      <c r="L47" s="54">
        <f>Таблица67[[#This Row],[Заказ коробок ]]*Таблица67[[#This Row],[Кол-во шт в коробке]]</f>
        <v>0</v>
      </c>
      <c r="M47" s="51">
        <f>Таблица67[[#This Row],[Общее кол-во шт]]*Таблица67[[#This Row],[Оптовая цена KRW                   за 1шт]]</f>
        <v>0</v>
      </c>
      <c r="N47" s="55" t="str">
        <f>IFERROR(Таблица67[[#This Row],[Общее кол-во шт]]*Таблица67[[#This Row],[Оптовая цена USD                    за 1шт]],"")</f>
        <v/>
      </c>
      <c r="O47" s="56" t="s">
        <v>1644</v>
      </c>
    </row>
    <row r="48" spans="1:15" s="30" customFormat="1" ht="24" customHeight="1">
      <c r="A48" s="31" t="s">
        <v>1793</v>
      </c>
      <c r="B48" s="32">
        <v>9807273000622</v>
      </c>
      <c r="C48" s="33" t="s">
        <v>1794</v>
      </c>
      <c r="D48" s="34" t="s">
        <v>1795</v>
      </c>
      <c r="E48" s="135" t="s">
        <v>1651</v>
      </c>
      <c r="F48" s="38">
        <v>20000</v>
      </c>
      <c r="G48" s="36">
        <v>0.56999999999999995</v>
      </c>
      <c r="H48" s="37">
        <v>70</v>
      </c>
      <c r="I48" s="38">
        <f>Таблица67[[#This Row],[Розничная цена KRW]]*Таблица67[[#This Row],[Коэфициент стоимости]]</f>
        <v>11399.999999999998</v>
      </c>
      <c r="J48" s="136" t="str">
        <f>IF($I$1="","Введите курс",Таблица67[[#This Row],[Оптовая цена KRW                   за 1шт]]/$I$1)</f>
        <v>Введите курс</v>
      </c>
      <c r="K48" s="286"/>
      <c r="L48" s="40">
        <f>Таблица67[[#This Row],[Заказ коробок ]]*Таблица67[[#This Row],[Кол-во шт в коробке]]</f>
        <v>0</v>
      </c>
      <c r="M48" s="38">
        <f>Таблица67[[#This Row],[Общее кол-во шт]]*Таблица67[[#This Row],[Оптовая цена KRW                   за 1шт]]</f>
        <v>0</v>
      </c>
      <c r="N48" s="41" t="str">
        <f>IFERROR(Таблица67[[#This Row],[Общее кол-во шт]]*Таблица67[[#This Row],[Оптовая цена USD                    за 1шт]],"")</f>
        <v/>
      </c>
      <c r="O48" s="42"/>
    </row>
    <row r="49" spans="1:15" s="30" customFormat="1" ht="24" customHeight="1">
      <c r="A49" s="44" t="s">
        <v>1796</v>
      </c>
      <c r="B49" s="45">
        <v>9807273000648</v>
      </c>
      <c r="C49" s="46" t="s">
        <v>1797</v>
      </c>
      <c r="D49" s="47" t="s">
        <v>1798</v>
      </c>
      <c r="E49" s="120" t="s">
        <v>1799</v>
      </c>
      <c r="F49" s="51">
        <v>12000</v>
      </c>
      <c r="G49" s="49">
        <v>0.56999999999999995</v>
      </c>
      <c r="H49" s="50">
        <v>160</v>
      </c>
      <c r="I49" s="51">
        <f>Таблица67[[#This Row],[Розничная цена KRW]]*Таблица67[[#This Row],[Коэфициент стоимости]]</f>
        <v>6839.9999999999991</v>
      </c>
      <c r="J49" s="137" t="str">
        <f>IF($I$1="","Введите курс",Таблица67[[#This Row],[Оптовая цена KRW                   за 1шт]]/$I$1)</f>
        <v>Введите курс</v>
      </c>
      <c r="K49" s="138"/>
      <c r="L49" s="54">
        <f>Таблица67[[#This Row],[Заказ коробок ]]*Таблица67[[#This Row],[Кол-во шт в коробке]]</f>
        <v>0</v>
      </c>
      <c r="M49" s="51">
        <f>Таблица67[[#This Row],[Общее кол-во шт]]*Таблица67[[#This Row],[Оптовая цена KRW                   за 1шт]]</f>
        <v>0</v>
      </c>
      <c r="N49" s="55" t="str">
        <f>IFERROR(Таблица67[[#This Row],[Общее кол-во шт]]*Таблица67[[#This Row],[Оптовая цена USD                    за 1шт]],"")</f>
        <v/>
      </c>
      <c r="O49" s="56" t="s">
        <v>1644</v>
      </c>
    </row>
    <row r="50" spans="1:15" s="30" customFormat="1" ht="24" customHeight="1">
      <c r="A50" s="31" t="s">
        <v>1800</v>
      </c>
      <c r="B50" s="32">
        <v>9807273000642</v>
      </c>
      <c r="C50" s="33" t="s">
        <v>1801</v>
      </c>
      <c r="D50" s="34" t="s">
        <v>1802</v>
      </c>
      <c r="E50" s="135" t="s">
        <v>1651</v>
      </c>
      <c r="F50" s="38">
        <v>15000</v>
      </c>
      <c r="G50" s="36">
        <v>0.56999999999999995</v>
      </c>
      <c r="H50" s="37">
        <v>60</v>
      </c>
      <c r="I50" s="38">
        <f>Таблица67[[#This Row],[Розничная цена KRW]]*Таблица67[[#This Row],[Коэфициент стоимости]]</f>
        <v>8550</v>
      </c>
      <c r="J50" s="136" t="str">
        <f>IF($I$1="","Введите курс",Таблица67[[#This Row],[Оптовая цена KRW                   за 1шт]]/$I$1)</f>
        <v>Введите курс</v>
      </c>
      <c r="K50" s="286"/>
      <c r="L50" s="40">
        <f>Таблица67[[#This Row],[Заказ коробок ]]*Таблица67[[#This Row],[Кол-во шт в коробке]]</f>
        <v>0</v>
      </c>
      <c r="M50" s="38">
        <f>Таблица67[[#This Row],[Общее кол-во шт]]*Таблица67[[#This Row],[Оптовая цена KRW                   за 1шт]]</f>
        <v>0</v>
      </c>
      <c r="N50" s="41" t="str">
        <f>IFERROR(Таблица67[[#This Row],[Общее кол-во шт]]*Таблица67[[#This Row],[Оптовая цена USD                    за 1шт]],"")</f>
        <v/>
      </c>
      <c r="O50" s="42"/>
    </row>
    <row r="51" spans="1:15" s="30" customFormat="1" ht="24" customHeight="1">
      <c r="A51" s="31" t="s">
        <v>1803</v>
      </c>
      <c r="B51" s="32">
        <v>9807273000641</v>
      </c>
      <c r="C51" s="33" t="s">
        <v>1804</v>
      </c>
      <c r="D51" s="34" t="s">
        <v>1805</v>
      </c>
      <c r="E51" s="135" t="s">
        <v>1668</v>
      </c>
      <c r="F51" s="38">
        <v>6000</v>
      </c>
      <c r="G51" s="36">
        <v>0.56999999999999995</v>
      </c>
      <c r="H51" s="37">
        <v>48</v>
      </c>
      <c r="I51" s="38">
        <f>Таблица67[[#This Row],[Розничная цена KRW]]*Таблица67[[#This Row],[Коэфициент стоимости]]</f>
        <v>3419.9999999999995</v>
      </c>
      <c r="J51" s="136" t="str">
        <f>IF($I$1="","Введите курс",Таблица67[[#This Row],[Оптовая цена KRW                   за 1шт]]/$I$1)</f>
        <v>Введите курс</v>
      </c>
      <c r="K51" s="286"/>
      <c r="L51" s="40">
        <f>Таблица67[[#This Row],[Заказ коробок ]]*Таблица67[[#This Row],[Кол-во шт в коробке]]</f>
        <v>0</v>
      </c>
      <c r="M51" s="38">
        <f>Таблица67[[#This Row],[Общее кол-во шт]]*Таблица67[[#This Row],[Оптовая цена KRW                   за 1шт]]</f>
        <v>0</v>
      </c>
      <c r="N51" s="41" t="str">
        <f>IFERROR(Таблица67[[#This Row],[Общее кол-во шт]]*Таблица67[[#This Row],[Оптовая цена USD                    за 1шт]],"")</f>
        <v/>
      </c>
      <c r="O51" s="42"/>
    </row>
    <row r="52" spans="1:15" s="30" customFormat="1" ht="24" customHeight="1">
      <c r="A52" s="31" t="s">
        <v>1806</v>
      </c>
      <c r="B52" s="32">
        <v>9807273000639</v>
      </c>
      <c r="C52" s="33" t="s">
        <v>1807</v>
      </c>
      <c r="D52" s="34" t="s">
        <v>1808</v>
      </c>
      <c r="E52" s="135" t="s">
        <v>1668</v>
      </c>
      <c r="F52" s="38">
        <v>6000</v>
      </c>
      <c r="G52" s="36">
        <v>0.56999999999999995</v>
      </c>
      <c r="H52" s="37">
        <v>48</v>
      </c>
      <c r="I52" s="38">
        <f>Таблица67[[#This Row],[Розничная цена KRW]]*Таблица67[[#This Row],[Коэфициент стоимости]]</f>
        <v>3419.9999999999995</v>
      </c>
      <c r="J52" s="136" t="str">
        <f>IF($I$1="","Введите курс",Таблица67[[#This Row],[Оптовая цена KRW                   за 1шт]]/$I$1)</f>
        <v>Введите курс</v>
      </c>
      <c r="K52" s="286"/>
      <c r="L52" s="40">
        <f>Таблица67[[#This Row],[Заказ коробок ]]*Таблица67[[#This Row],[Кол-во шт в коробке]]</f>
        <v>0</v>
      </c>
      <c r="M52" s="38">
        <f>Таблица67[[#This Row],[Общее кол-во шт]]*Таблица67[[#This Row],[Оптовая цена KRW                   за 1шт]]</f>
        <v>0</v>
      </c>
      <c r="N52" s="41" t="str">
        <f>IFERROR(Таблица67[[#This Row],[Общее кол-во шт]]*Таблица67[[#This Row],[Оптовая цена USD                    за 1шт]],"")</f>
        <v/>
      </c>
      <c r="O52" s="42"/>
    </row>
    <row r="53" spans="1:15" s="30" customFormat="1" ht="24" customHeight="1">
      <c r="A53" s="31" t="s">
        <v>1809</v>
      </c>
      <c r="B53" s="32">
        <v>9807273000638</v>
      </c>
      <c r="C53" s="33" t="s">
        <v>1810</v>
      </c>
      <c r="D53" s="34" t="s">
        <v>1811</v>
      </c>
      <c r="E53" s="135" t="s">
        <v>1651</v>
      </c>
      <c r="F53" s="38">
        <v>15000</v>
      </c>
      <c r="G53" s="36">
        <v>0.56999999999999995</v>
      </c>
      <c r="H53" s="37">
        <v>60</v>
      </c>
      <c r="I53" s="38">
        <f>Таблица67[[#This Row],[Розничная цена KRW]]*Таблица67[[#This Row],[Коэфициент стоимости]]</f>
        <v>8550</v>
      </c>
      <c r="J53" s="136" t="str">
        <f>IF($I$1="","Введите курс",Таблица67[[#This Row],[Оптовая цена KRW                   за 1шт]]/$I$1)</f>
        <v>Введите курс</v>
      </c>
      <c r="K53" s="286"/>
      <c r="L53" s="40">
        <f>Таблица67[[#This Row],[Заказ коробок ]]*Таблица67[[#This Row],[Кол-во шт в коробке]]</f>
        <v>0</v>
      </c>
      <c r="M53" s="38">
        <f>Таблица67[[#This Row],[Общее кол-во шт]]*Таблица67[[#This Row],[Оптовая цена KRW                   за 1шт]]</f>
        <v>0</v>
      </c>
      <c r="N53" s="41" t="str">
        <f>IFERROR(Таблица67[[#This Row],[Общее кол-во шт]]*Таблица67[[#This Row],[Оптовая цена USD                    за 1шт]],"")</f>
        <v/>
      </c>
      <c r="O53" s="42"/>
    </row>
    <row r="54" spans="1:15" s="30" customFormat="1" ht="24" customHeight="1">
      <c r="A54" s="31" t="s">
        <v>1812</v>
      </c>
      <c r="B54" s="32">
        <v>9807273000637</v>
      </c>
      <c r="C54" s="33" t="s">
        <v>1813</v>
      </c>
      <c r="D54" s="34" t="s">
        <v>1814</v>
      </c>
      <c r="E54" s="135" t="s">
        <v>1668</v>
      </c>
      <c r="F54" s="38">
        <v>6000</v>
      </c>
      <c r="G54" s="36">
        <v>0.56999999999999995</v>
      </c>
      <c r="H54" s="37">
        <v>48</v>
      </c>
      <c r="I54" s="38">
        <f>Таблица67[[#This Row],[Розничная цена KRW]]*Таблица67[[#This Row],[Коэфициент стоимости]]</f>
        <v>3419.9999999999995</v>
      </c>
      <c r="J54" s="136" t="str">
        <f>IF($I$1="","Введите курс",Таблица67[[#This Row],[Оптовая цена KRW                   за 1шт]]/$I$1)</f>
        <v>Введите курс</v>
      </c>
      <c r="K54" s="286"/>
      <c r="L54" s="40">
        <f>Таблица67[[#This Row],[Заказ коробок ]]*Таблица67[[#This Row],[Кол-во шт в коробке]]</f>
        <v>0</v>
      </c>
      <c r="M54" s="38">
        <f>Таблица67[[#This Row],[Общее кол-во шт]]*Таблица67[[#This Row],[Оптовая цена KRW                   за 1шт]]</f>
        <v>0</v>
      </c>
      <c r="N54" s="41" t="str">
        <f>IFERROR(Таблица67[[#This Row],[Общее кол-во шт]]*Таблица67[[#This Row],[Оптовая цена USD                    за 1шт]],"")</f>
        <v/>
      </c>
      <c r="O54" s="42"/>
    </row>
    <row r="55" spans="1:15" s="30" customFormat="1" ht="24" customHeight="1">
      <c r="A55" s="31" t="s">
        <v>1815</v>
      </c>
      <c r="B55" s="32">
        <v>9807273000654</v>
      </c>
      <c r="C55" s="33" t="s">
        <v>1816</v>
      </c>
      <c r="D55" s="34" t="s">
        <v>1817</v>
      </c>
      <c r="E55" s="135" t="s">
        <v>1818</v>
      </c>
      <c r="F55" s="38">
        <v>4000</v>
      </c>
      <c r="G55" s="36">
        <v>0.56999999999999995</v>
      </c>
      <c r="H55" s="37">
        <v>120</v>
      </c>
      <c r="I55" s="38">
        <f>Таблица67[[#This Row],[Розничная цена KRW]]*Таблица67[[#This Row],[Коэфициент стоимости]]</f>
        <v>2280</v>
      </c>
      <c r="J55" s="136" t="str">
        <f>IF($I$1="","Введите курс",Таблица67[[#This Row],[Оптовая цена KRW                   за 1шт]]/$I$1)</f>
        <v>Введите курс</v>
      </c>
      <c r="K55" s="286"/>
      <c r="L55" s="40">
        <f>Таблица67[[#This Row],[Заказ коробок ]]*Таблица67[[#This Row],[Кол-во шт в коробке]]</f>
        <v>0</v>
      </c>
      <c r="M55" s="38">
        <f>Таблица67[[#This Row],[Общее кол-во шт]]*Таблица67[[#This Row],[Оптовая цена KRW                   за 1шт]]</f>
        <v>0</v>
      </c>
      <c r="N55" s="41" t="str">
        <f>IFERROR(Таблица67[[#This Row],[Общее кол-во шт]]*Таблица67[[#This Row],[Оптовая цена USD                    за 1шт]],"")</f>
        <v/>
      </c>
      <c r="O55" s="42"/>
    </row>
    <row r="56" spans="1:15" s="30" customFormat="1" ht="24" customHeight="1">
      <c r="A56" s="31" t="s">
        <v>1819</v>
      </c>
      <c r="B56" s="32">
        <v>9807273000656</v>
      </c>
      <c r="C56" s="33" t="s">
        <v>1820</v>
      </c>
      <c r="D56" s="34" t="s">
        <v>1821</v>
      </c>
      <c r="E56" s="135" t="s">
        <v>1818</v>
      </c>
      <c r="F56" s="38">
        <v>4000</v>
      </c>
      <c r="G56" s="36">
        <v>0.56999999999999995</v>
      </c>
      <c r="H56" s="37">
        <v>120</v>
      </c>
      <c r="I56" s="38">
        <f>Таблица67[[#This Row],[Розничная цена KRW]]*Таблица67[[#This Row],[Коэфициент стоимости]]</f>
        <v>2280</v>
      </c>
      <c r="J56" s="136" t="str">
        <f>IF($I$1="","Введите курс",Таблица67[[#This Row],[Оптовая цена KRW                   за 1шт]]/$I$1)</f>
        <v>Введите курс</v>
      </c>
      <c r="K56" s="286"/>
      <c r="L56" s="40">
        <f>Таблица67[[#This Row],[Заказ коробок ]]*Таблица67[[#This Row],[Кол-во шт в коробке]]</f>
        <v>0</v>
      </c>
      <c r="M56" s="38">
        <f>Таблица67[[#This Row],[Общее кол-во шт]]*Таблица67[[#This Row],[Оптовая цена KRW                   за 1шт]]</f>
        <v>0</v>
      </c>
      <c r="N56" s="41" t="str">
        <f>IFERROR(Таблица67[[#This Row],[Общее кол-во шт]]*Таблица67[[#This Row],[Оптовая цена USD                    за 1шт]],"")</f>
        <v/>
      </c>
      <c r="O56" s="42"/>
    </row>
    <row r="57" spans="1:15" s="30" customFormat="1" ht="24" customHeight="1">
      <c r="A57" s="31" t="s">
        <v>1822</v>
      </c>
      <c r="B57" s="32">
        <v>9807273000655</v>
      </c>
      <c r="C57" s="33" t="s">
        <v>1823</v>
      </c>
      <c r="D57" s="34" t="s">
        <v>1824</v>
      </c>
      <c r="E57" s="135" t="s">
        <v>1818</v>
      </c>
      <c r="F57" s="38">
        <v>4000</v>
      </c>
      <c r="G57" s="36">
        <v>0.56999999999999995</v>
      </c>
      <c r="H57" s="37">
        <v>120</v>
      </c>
      <c r="I57" s="38">
        <f>Таблица67[[#This Row],[Розничная цена KRW]]*Таблица67[[#This Row],[Коэфициент стоимости]]</f>
        <v>2280</v>
      </c>
      <c r="J57" s="136" t="str">
        <f>IF($I$1="","Введите курс",Таблица67[[#This Row],[Оптовая цена KRW                   за 1шт]]/$I$1)</f>
        <v>Введите курс</v>
      </c>
      <c r="K57" s="286"/>
      <c r="L57" s="40">
        <f>Таблица67[[#This Row],[Заказ коробок ]]*Таблица67[[#This Row],[Кол-во шт в коробке]]</f>
        <v>0</v>
      </c>
      <c r="M57" s="38">
        <f>Таблица67[[#This Row],[Общее кол-во шт]]*Таблица67[[#This Row],[Оптовая цена KRW                   за 1шт]]</f>
        <v>0</v>
      </c>
      <c r="N57" s="41" t="str">
        <f>IFERROR(Таблица67[[#This Row],[Общее кол-во шт]]*Таблица67[[#This Row],[Оптовая цена USD                    за 1шт]],"")</f>
        <v/>
      </c>
      <c r="O57" s="42"/>
    </row>
    <row r="58" spans="1:15" s="30" customFormat="1" ht="24" customHeight="1">
      <c r="A58" s="31" t="s">
        <v>1825</v>
      </c>
      <c r="B58" s="32">
        <v>9807273000646</v>
      </c>
      <c r="C58" s="33" t="s">
        <v>1826</v>
      </c>
      <c r="D58" s="34" t="s">
        <v>1827</v>
      </c>
      <c r="E58" s="135" t="s">
        <v>1668</v>
      </c>
      <c r="F58" s="38">
        <v>24000</v>
      </c>
      <c r="G58" s="36">
        <v>0.56999999999999995</v>
      </c>
      <c r="H58" s="37">
        <v>80</v>
      </c>
      <c r="I58" s="38">
        <f>Таблица67[[#This Row],[Розничная цена KRW]]*Таблица67[[#This Row],[Коэфициент стоимости]]</f>
        <v>13679.999999999998</v>
      </c>
      <c r="J58" s="136" t="str">
        <f>IF($I$1="","Введите курс",Таблица67[[#This Row],[Оптовая цена KRW                   за 1шт]]/$I$1)</f>
        <v>Введите курс</v>
      </c>
      <c r="K58" s="286"/>
      <c r="L58" s="40">
        <f>Таблица67[[#This Row],[Заказ коробок ]]*Таблица67[[#This Row],[Кол-во шт в коробке]]</f>
        <v>0</v>
      </c>
      <c r="M58" s="38">
        <f>Таблица67[[#This Row],[Общее кол-во шт]]*Таблица67[[#This Row],[Оптовая цена KRW                   за 1шт]]</f>
        <v>0</v>
      </c>
      <c r="N58" s="41" t="str">
        <f>IFERROR(Таблица67[[#This Row],[Общее кол-во шт]]*Таблица67[[#This Row],[Оптовая цена USD                    за 1шт]],"")</f>
        <v/>
      </c>
      <c r="O58" s="42"/>
    </row>
    <row r="59" spans="1:15" s="30" customFormat="1" ht="24" customHeight="1">
      <c r="A59" s="31" t="s">
        <v>1828</v>
      </c>
      <c r="B59" s="32">
        <v>9807273000647</v>
      </c>
      <c r="C59" s="33" t="s">
        <v>1829</v>
      </c>
      <c r="D59" s="34" t="s">
        <v>1830</v>
      </c>
      <c r="E59" s="135" t="s">
        <v>1668</v>
      </c>
      <c r="F59" s="38">
        <v>24000</v>
      </c>
      <c r="G59" s="36">
        <v>0.56999999999999995</v>
      </c>
      <c r="H59" s="37">
        <v>80</v>
      </c>
      <c r="I59" s="38">
        <f>Таблица67[[#This Row],[Розничная цена KRW]]*Таблица67[[#This Row],[Коэфициент стоимости]]</f>
        <v>13679.999999999998</v>
      </c>
      <c r="J59" s="136" t="str">
        <f>IF($I$1="","Введите курс",Таблица67[[#This Row],[Оптовая цена KRW                   за 1шт]]/$I$1)</f>
        <v>Введите курс</v>
      </c>
      <c r="K59" s="286"/>
      <c r="L59" s="40">
        <f>Таблица67[[#This Row],[Заказ коробок ]]*Таблица67[[#This Row],[Кол-во шт в коробке]]</f>
        <v>0</v>
      </c>
      <c r="M59" s="38">
        <f>Таблица67[[#This Row],[Общее кол-во шт]]*Таблица67[[#This Row],[Оптовая цена KRW                   за 1шт]]</f>
        <v>0</v>
      </c>
      <c r="N59" s="41" t="str">
        <f>IFERROR(Таблица67[[#This Row],[Общее кол-во шт]]*Таблица67[[#This Row],[Оптовая цена USD                    за 1шт]],"")</f>
        <v/>
      </c>
      <c r="O59" s="42"/>
    </row>
    <row r="60" spans="1:15" s="30" customFormat="1" ht="24" customHeight="1">
      <c r="A60" s="31" t="s">
        <v>1831</v>
      </c>
      <c r="B60" s="32">
        <v>9807273000633</v>
      </c>
      <c r="C60" s="33" t="s">
        <v>1832</v>
      </c>
      <c r="D60" s="34" t="s">
        <v>1833</v>
      </c>
      <c r="E60" s="135" t="s">
        <v>1651</v>
      </c>
      <c r="F60" s="38">
        <v>13000</v>
      </c>
      <c r="G60" s="36">
        <v>0.56999999999999995</v>
      </c>
      <c r="H60" s="37">
        <v>35</v>
      </c>
      <c r="I60" s="38">
        <f>Таблица67[[#This Row],[Розничная цена KRW]]*Таблица67[[#This Row],[Коэфициент стоимости]]</f>
        <v>7409.9999999999991</v>
      </c>
      <c r="J60" s="136" t="str">
        <f>IF($I$1="","Введите курс",Таблица67[[#This Row],[Оптовая цена KRW                   за 1шт]]/$I$1)</f>
        <v>Введите курс</v>
      </c>
      <c r="K60" s="286"/>
      <c r="L60" s="40">
        <f>Таблица67[[#This Row],[Заказ коробок ]]*Таблица67[[#This Row],[Кол-во шт в коробке]]</f>
        <v>0</v>
      </c>
      <c r="M60" s="38">
        <f>Таблица67[[#This Row],[Общее кол-во шт]]*Таблица67[[#This Row],[Оптовая цена KRW                   за 1шт]]</f>
        <v>0</v>
      </c>
      <c r="N60" s="41" t="str">
        <f>IFERROR(Таблица67[[#This Row],[Общее кол-во шт]]*Таблица67[[#This Row],[Оптовая цена USD                    за 1шт]],"")</f>
        <v/>
      </c>
      <c r="O60" s="42"/>
    </row>
    <row r="61" spans="1:15" s="30" customFormat="1" ht="24" customHeight="1">
      <c r="A61" s="44" t="s">
        <v>1834</v>
      </c>
      <c r="B61" s="45"/>
      <c r="C61" s="46" t="s">
        <v>1835</v>
      </c>
      <c r="D61" s="47" t="s">
        <v>1836</v>
      </c>
      <c r="E61" s="120" t="s">
        <v>1745</v>
      </c>
      <c r="F61" s="51">
        <v>22000</v>
      </c>
      <c r="G61" s="49">
        <v>0.56999999999999995</v>
      </c>
      <c r="H61" s="50">
        <v>60</v>
      </c>
      <c r="I61" s="51">
        <f>Таблица67[[#This Row],[Розничная цена KRW]]*Таблица67[[#This Row],[Коэфициент стоимости]]</f>
        <v>12539.999999999998</v>
      </c>
      <c r="J61" s="137" t="str">
        <f>IF($I$1="","Введите курс",Таблица67[[#This Row],[Оптовая цена KRW                   за 1шт]]/$I$1)</f>
        <v>Введите курс</v>
      </c>
      <c r="K61" s="138"/>
      <c r="L61" s="54">
        <f>Таблица67[[#This Row],[Заказ коробок ]]*Таблица67[[#This Row],[Кол-во шт в коробке]]</f>
        <v>0</v>
      </c>
      <c r="M61" s="51">
        <f>Таблица67[[#This Row],[Общее кол-во шт]]*Таблица67[[#This Row],[Оптовая цена KRW                   за 1шт]]</f>
        <v>0</v>
      </c>
      <c r="N61" s="55" t="str">
        <f>IFERROR(Таблица67[[#This Row],[Общее кол-во шт]]*Таблица67[[#This Row],[Оптовая цена USD                    за 1шт]],"")</f>
        <v/>
      </c>
      <c r="O61" s="56" t="s">
        <v>1644</v>
      </c>
    </row>
    <row r="62" spans="1:15" s="30" customFormat="1" ht="24" customHeight="1">
      <c r="A62" s="31" t="s">
        <v>1837</v>
      </c>
      <c r="B62" s="32"/>
      <c r="C62" s="33" t="s">
        <v>1838</v>
      </c>
      <c r="D62" s="34" t="s">
        <v>1839</v>
      </c>
      <c r="E62" s="135" t="s">
        <v>1840</v>
      </c>
      <c r="F62" s="38">
        <v>5500</v>
      </c>
      <c r="G62" s="36">
        <v>0.56999999999999995</v>
      </c>
      <c r="H62" s="37">
        <v>1500</v>
      </c>
      <c r="I62" s="38">
        <f>Таблица67[[#This Row],[Розничная цена KRW]]*Таблица67[[#This Row],[Коэфициент стоимости]]</f>
        <v>3134.9999999999995</v>
      </c>
      <c r="J62" s="136" t="str">
        <f>IF($I$1="","Введите курс",Таблица67[[#This Row],[Оптовая цена KRW                   за 1шт]]/$I$1)</f>
        <v>Введите курс</v>
      </c>
      <c r="K62" s="286"/>
      <c r="L62" s="40">
        <f>Таблица67[[#This Row],[Заказ коробок ]]*Таблица67[[#This Row],[Кол-во шт в коробке]]</f>
        <v>0</v>
      </c>
      <c r="M62" s="38">
        <f>Таблица67[[#This Row],[Общее кол-во шт]]*Таблица67[[#This Row],[Оптовая цена KRW                   за 1шт]]</f>
        <v>0</v>
      </c>
      <c r="N62" s="41" t="str">
        <f>IFERROR(Таблица67[[#This Row],[Общее кол-во шт]]*Таблица67[[#This Row],[Оптовая цена USD                    за 1шт]],"")</f>
        <v/>
      </c>
      <c r="O62" s="42"/>
    </row>
    <row r="63" spans="1:15" s="30" customFormat="1" ht="24" customHeight="1">
      <c r="A63" s="31" t="s">
        <v>1841</v>
      </c>
      <c r="B63" s="32">
        <v>9807273000659</v>
      </c>
      <c r="C63" s="33" t="s">
        <v>1842</v>
      </c>
      <c r="D63" s="34" t="s">
        <v>1843</v>
      </c>
      <c r="E63" s="135" t="s">
        <v>1651</v>
      </c>
      <c r="F63" s="38">
        <v>13000</v>
      </c>
      <c r="G63" s="36">
        <v>0.56999999999999995</v>
      </c>
      <c r="H63" s="37">
        <v>50</v>
      </c>
      <c r="I63" s="38">
        <f>Таблица67[[#This Row],[Розничная цена KRW]]*Таблица67[[#This Row],[Коэфициент стоимости]]</f>
        <v>7409.9999999999991</v>
      </c>
      <c r="J63" s="136" t="str">
        <f>IF($I$1="","Введите курс",Таблица67[[#This Row],[Оптовая цена KRW                   за 1шт]]/$I$1)</f>
        <v>Введите курс</v>
      </c>
      <c r="K63" s="286"/>
      <c r="L63" s="40">
        <f>Таблица67[[#This Row],[Заказ коробок ]]*Таблица67[[#This Row],[Кол-во шт в коробке]]</f>
        <v>0</v>
      </c>
      <c r="M63" s="38">
        <f>Таблица67[[#This Row],[Общее кол-во шт]]*Таблица67[[#This Row],[Оптовая цена KRW                   за 1шт]]</f>
        <v>0</v>
      </c>
      <c r="N63" s="41" t="str">
        <f>IFERROR(Таблица67[[#This Row],[Общее кол-во шт]]*Таблица67[[#This Row],[Оптовая цена USD                    за 1шт]],"")</f>
        <v/>
      </c>
      <c r="O63" s="42"/>
    </row>
    <row r="64" spans="1:15" s="30" customFormat="1" ht="24" customHeight="1">
      <c r="A64" s="31" t="s">
        <v>1844</v>
      </c>
      <c r="B64" s="32"/>
      <c r="C64" s="33" t="s">
        <v>1845</v>
      </c>
      <c r="D64" s="34" t="s">
        <v>1846</v>
      </c>
      <c r="E64" s="135" t="s">
        <v>1737</v>
      </c>
      <c r="F64" s="38">
        <v>24000</v>
      </c>
      <c r="G64" s="36">
        <v>0.56999999999999995</v>
      </c>
      <c r="H64" s="37">
        <v>42</v>
      </c>
      <c r="I64" s="38">
        <f>Таблица67[[#This Row],[Розничная цена KRW]]*Таблица67[[#This Row],[Коэфициент стоимости]]</f>
        <v>13679.999999999998</v>
      </c>
      <c r="J64" s="136" t="str">
        <f>IF($I$1="","Введите курс",Таблица67[[#This Row],[Оптовая цена KRW                   за 1шт]]/$I$1)</f>
        <v>Введите курс</v>
      </c>
      <c r="K64" s="286"/>
      <c r="L64" s="40">
        <f>Таблица67[[#This Row],[Заказ коробок ]]*Таблица67[[#This Row],[Кол-во шт в коробке]]</f>
        <v>0</v>
      </c>
      <c r="M64" s="38">
        <f>Таблица67[[#This Row],[Общее кол-во шт]]*Таблица67[[#This Row],[Оптовая цена KRW                   за 1шт]]</f>
        <v>0</v>
      </c>
      <c r="N64" s="41" t="str">
        <f>IFERROR(Таблица67[[#This Row],[Общее кол-во шт]]*Таблица67[[#This Row],[Оптовая цена USD                    за 1шт]],"")</f>
        <v/>
      </c>
      <c r="O64" s="42"/>
    </row>
    <row r="65" spans="1:15" s="30" customFormat="1" ht="24" customHeight="1">
      <c r="A65" s="31" t="s">
        <v>1847</v>
      </c>
      <c r="B65" s="32">
        <v>9807273000568</v>
      </c>
      <c r="C65" s="33" t="s">
        <v>1848</v>
      </c>
      <c r="D65" s="34" t="s">
        <v>1849</v>
      </c>
      <c r="E65" s="135" t="s">
        <v>1850</v>
      </c>
      <c r="F65" s="38">
        <v>5000</v>
      </c>
      <c r="G65" s="36">
        <v>0.56999999999999995</v>
      </c>
      <c r="H65" s="37">
        <v>108</v>
      </c>
      <c r="I65" s="38">
        <f>Таблица67[[#This Row],[Розничная цена KRW]]*Таблица67[[#This Row],[Коэфициент стоимости]]</f>
        <v>2849.9999999999995</v>
      </c>
      <c r="J65" s="136" t="str">
        <f>IF($I$1="","Введите курс",Таблица67[[#This Row],[Оптовая цена KRW                   за 1шт]]/$I$1)</f>
        <v>Введите курс</v>
      </c>
      <c r="K65" s="286"/>
      <c r="L65" s="40">
        <f>Таблица67[[#This Row],[Заказ коробок ]]*Таблица67[[#This Row],[Кол-во шт в коробке]]</f>
        <v>0</v>
      </c>
      <c r="M65" s="38">
        <f>Таблица67[[#This Row],[Общее кол-во шт]]*Таблица67[[#This Row],[Оптовая цена KRW                   за 1шт]]</f>
        <v>0</v>
      </c>
      <c r="N65" s="41" t="str">
        <f>IFERROR(Таблица67[[#This Row],[Общее кол-во шт]]*Таблица67[[#This Row],[Оптовая цена USD                    за 1шт]],"")</f>
        <v/>
      </c>
      <c r="O65" s="42"/>
    </row>
    <row r="66" spans="1:15" s="30" customFormat="1" ht="24" customHeight="1">
      <c r="A66" s="31" t="s">
        <v>1851</v>
      </c>
      <c r="B66" s="32">
        <v>9807273000518</v>
      </c>
      <c r="C66" s="33" t="s">
        <v>1852</v>
      </c>
      <c r="D66" s="34" t="s">
        <v>1853</v>
      </c>
      <c r="E66" s="135" t="s">
        <v>1854</v>
      </c>
      <c r="F66" s="38">
        <v>12000</v>
      </c>
      <c r="G66" s="36">
        <v>0.56999999999999995</v>
      </c>
      <c r="H66" s="37">
        <v>48</v>
      </c>
      <c r="I66" s="38">
        <f>Таблица67[[#This Row],[Розничная цена KRW]]*Таблица67[[#This Row],[Коэфициент стоимости]]</f>
        <v>6839.9999999999991</v>
      </c>
      <c r="J66" s="136" t="str">
        <f>IF($I$1="","Введите курс",Таблица67[[#This Row],[Оптовая цена KRW                   за 1шт]]/$I$1)</f>
        <v>Введите курс</v>
      </c>
      <c r="K66" s="286"/>
      <c r="L66" s="40">
        <f>Таблица67[[#This Row],[Заказ коробок ]]*Таблица67[[#This Row],[Кол-во шт в коробке]]</f>
        <v>0</v>
      </c>
      <c r="M66" s="38">
        <f>Таблица67[[#This Row],[Общее кол-во шт]]*Таблица67[[#This Row],[Оптовая цена KRW                   за 1шт]]</f>
        <v>0</v>
      </c>
      <c r="N66" s="41" t="str">
        <f>IFERROR(Таблица67[[#This Row],[Общее кол-во шт]]*Таблица67[[#This Row],[Оптовая цена USD                    за 1шт]],"")</f>
        <v/>
      </c>
      <c r="O66" s="42"/>
    </row>
    <row r="67" spans="1:15" s="30" customFormat="1" ht="24" customHeight="1">
      <c r="A67" s="31" t="s">
        <v>1855</v>
      </c>
      <c r="B67" s="32">
        <v>9807273000519</v>
      </c>
      <c r="C67" s="33" t="s">
        <v>1856</v>
      </c>
      <c r="D67" s="34" t="s">
        <v>1779</v>
      </c>
      <c r="E67" s="135" t="s">
        <v>1655</v>
      </c>
      <c r="F67" s="38">
        <v>23500</v>
      </c>
      <c r="G67" s="36">
        <v>0.56999999999999995</v>
      </c>
      <c r="H67" s="37">
        <v>42</v>
      </c>
      <c r="I67" s="38">
        <f>Таблица67[[#This Row],[Розничная цена KRW]]*Таблица67[[#This Row],[Коэфициент стоимости]]</f>
        <v>13394.999999999998</v>
      </c>
      <c r="J67" s="136" t="str">
        <f>IF($I$1="","Введите курс",Таблица67[[#This Row],[Оптовая цена KRW                   за 1шт]]/$I$1)</f>
        <v>Введите курс</v>
      </c>
      <c r="K67" s="286"/>
      <c r="L67" s="40">
        <f>Таблица67[[#This Row],[Заказ коробок ]]*Таблица67[[#This Row],[Кол-во шт в коробке]]</f>
        <v>0</v>
      </c>
      <c r="M67" s="38">
        <f>Таблица67[[#This Row],[Общее кол-во шт]]*Таблица67[[#This Row],[Оптовая цена KRW                   за 1шт]]</f>
        <v>0</v>
      </c>
      <c r="N67" s="41" t="str">
        <f>IFERROR(Таблица67[[#This Row],[Общее кол-во шт]]*Таблица67[[#This Row],[Оптовая цена USD                    за 1шт]],"")</f>
        <v/>
      </c>
      <c r="O67" s="42"/>
    </row>
    <row r="68" spans="1:15" s="30" customFormat="1" ht="24" customHeight="1">
      <c r="A68" s="31" t="s">
        <v>1857</v>
      </c>
      <c r="B68" s="32">
        <v>8809598452053</v>
      </c>
      <c r="C68" s="33" t="s">
        <v>1858</v>
      </c>
      <c r="D68" s="34" t="s">
        <v>1859</v>
      </c>
      <c r="E68" s="135" t="s">
        <v>1733</v>
      </c>
      <c r="F68" s="38">
        <v>31000</v>
      </c>
      <c r="G68" s="36">
        <v>0.56999999999999995</v>
      </c>
      <c r="H68" s="37">
        <v>63</v>
      </c>
      <c r="I68" s="38">
        <f>Таблица67[[#This Row],[Розничная цена KRW]]*Таблица67[[#This Row],[Коэфициент стоимости]]</f>
        <v>17670</v>
      </c>
      <c r="J68" s="136" t="str">
        <f>IF($I$1="","Введите курс",Таблица67[[#This Row],[Оптовая цена KRW                   за 1шт]]/$I$1)</f>
        <v>Введите курс</v>
      </c>
      <c r="K68" s="286"/>
      <c r="L68" s="40">
        <f>Таблица67[[#This Row],[Заказ коробок ]]*Таблица67[[#This Row],[Кол-во шт в коробке]]</f>
        <v>0</v>
      </c>
      <c r="M68" s="38">
        <f>Таблица67[[#This Row],[Общее кол-во шт]]*Таблица67[[#This Row],[Оптовая цена KRW                   за 1шт]]</f>
        <v>0</v>
      </c>
      <c r="N68" s="41" t="str">
        <f>IFERROR(Таблица67[[#This Row],[Общее кол-во шт]]*Таблица67[[#This Row],[Оптовая цена USD                    за 1шт]],"")</f>
        <v/>
      </c>
      <c r="O68" s="42"/>
    </row>
    <row r="69" spans="1:15" s="30" customFormat="1" ht="24" customHeight="1">
      <c r="A69" s="44" t="s">
        <v>1860</v>
      </c>
      <c r="B69" s="45"/>
      <c r="C69" s="46" t="s">
        <v>1861</v>
      </c>
      <c r="D69" s="47" t="s">
        <v>1862</v>
      </c>
      <c r="E69" s="120"/>
      <c r="F69" s="51">
        <v>22000</v>
      </c>
      <c r="G69" s="49">
        <v>0.56999999999999995</v>
      </c>
      <c r="H69" s="50">
        <v>18</v>
      </c>
      <c r="I69" s="51">
        <f>Таблица67[[#This Row],[Розничная цена KRW]]*Таблица67[[#This Row],[Коэфициент стоимости]]</f>
        <v>12539.999999999998</v>
      </c>
      <c r="J69" s="137" t="str">
        <f>IF($I$1="","Введите курс",Таблица67[[#This Row],[Оптовая цена KRW                   за 1шт]]/$I$1)</f>
        <v>Введите курс</v>
      </c>
      <c r="K69" s="138"/>
      <c r="L69" s="54">
        <f>Таблица67[[#This Row],[Заказ коробок ]]*Таблица67[[#This Row],[Кол-во шт в коробке]]</f>
        <v>0</v>
      </c>
      <c r="M69" s="51">
        <f>Таблица67[[#This Row],[Общее кол-во шт]]*Таблица67[[#This Row],[Оптовая цена KRW                   за 1шт]]</f>
        <v>0</v>
      </c>
      <c r="N69" s="55" t="str">
        <f>IFERROR(Таблица67[[#This Row],[Общее кол-во шт]]*Таблица67[[#This Row],[Оптовая цена USD                    за 1шт]],"")</f>
        <v/>
      </c>
      <c r="O69" s="56" t="s">
        <v>1644</v>
      </c>
    </row>
    <row r="70" spans="1:15" s="30" customFormat="1" ht="24" customHeight="1">
      <c r="A70" s="31" t="s">
        <v>1863</v>
      </c>
      <c r="B70" s="32">
        <v>8809598452336</v>
      </c>
      <c r="C70" s="33" t="s">
        <v>1864</v>
      </c>
      <c r="D70" s="34" t="s">
        <v>1865</v>
      </c>
      <c r="E70" s="135" t="s">
        <v>1866</v>
      </c>
      <c r="F70" s="38">
        <v>19000</v>
      </c>
      <c r="G70" s="36">
        <v>0.56999999999999995</v>
      </c>
      <c r="H70" s="37">
        <v>65</v>
      </c>
      <c r="I70" s="38">
        <f>Таблица67[[#This Row],[Розничная цена KRW]]*Таблица67[[#This Row],[Коэфициент стоимости]]</f>
        <v>10829.999999999998</v>
      </c>
      <c r="J70" s="136" t="str">
        <f>IF($I$1="","Введите курс",Таблица67[[#This Row],[Оптовая цена KRW                   за 1шт]]/$I$1)</f>
        <v>Введите курс</v>
      </c>
      <c r="K70" s="286"/>
      <c r="L70" s="40">
        <f>Таблица67[[#This Row],[Заказ коробок ]]*Таблица67[[#This Row],[Кол-во шт в коробке]]</f>
        <v>0</v>
      </c>
      <c r="M70" s="38">
        <f>Таблица67[[#This Row],[Общее кол-во шт]]*Таблица67[[#This Row],[Оптовая цена KRW                   за 1шт]]</f>
        <v>0</v>
      </c>
      <c r="N70" s="41" t="str">
        <f>IFERROR(Таблица67[[#This Row],[Общее кол-во шт]]*Таблица67[[#This Row],[Оптовая цена USD                    за 1шт]],"")</f>
        <v/>
      </c>
      <c r="O70" s="42" t="s">
        <v>1867</v>
      </c>
    </row>
    <row r="71" spans="1:15" s="30" customFormat="1" ht="24" customHeight="1">
      <c r="A71" s="31" t="s">
        <v>1868</v>
      </c>
      <c r="B71" s="32"/>
      <c r="C71" s="33" t="s">
        <v>1869</v>
      </c>
      <c r="D71" s="34" t="s">
        <v>1870</v>
      </c>
      <c r="E71" s="135"/>
      <c r="F71" s="38">
        <v>23000</v>
      </c>
      <c r="G71" s="36">
        <v>0.56999999999999995</v>
      </c>
      <c r="H71" s="37">
        <v>26</v>
      </c>
      <c r="I71" s="38">
        <f>Таблица67[[#This Row],[Розничная цена KRW]]*Таблица67[[#This Row],[Коэфициент стоимости]]</f>
        <v>13109.999999999998</v>
      </c>
      <c r="J71" s="136" t="str">
        <f>IF($I$1="","Введите курс",Таблица67[[#This Row],[Оптовая цена KRW                   за 1шт]]/$I$1)</f>
        <v>Введите курс</v>
      </c>
      <c r="K71" s="286"/>
      <c r="L71" s="40">
        <f>Таблица67[[#This Row],[Заказ коробок ]]*Таблица67[[#This Row],[Кол-во шт в коробке]]</f>
        <v>0</v>
      </c>
      <c r="M71" s="38">
        <f>Таблица67[[#This Row],[Общее кол-во шт]]*Таблица67[[#This Row],[Оптовая цена KRW                   за 1шт]]</f>
        <v>0</v>
      </c>
      <c r="N71" s="41" t="str">
        <f>IFERROR(Таблица67[[#This Row],[Общее кол-во шт]]*Таблица67[[#This Row],[Оптовая цена USD                    за 1шт]],"")</f>
        <v/>
      </c>
      <c r="O71" s="42"/>
    </row>
    <row r="72" spans="1:15" s="30" customFormat="1" ht="24" customHeight="1">
      <c r="A72" s="31" t="s">
        <v>1871</v>
      </c>
      <c r="B72" s="32"/>
      <c r="C72" s="33" t="s">
        <v>1872</v>
      </c>
      <c r="D72" s="34" t="s">
        <v>1873</v>
      </c>
      <c r="E72" s="135"/>
      <c r="F72" s="38">
        <v>25000</v>
      </c>
      <c r="G72" s="36">
        <v>0.56999999999999995</v>
      </c>
      <c r="H72" s="37">
        <v>32</v>
      </c>
      <c r="I72" s="38">
        <f>Таблица67[[#This Row],[Розничная цена KRW]]*Таблица67[[#This Row],[Коэфициент стоимости]]</f>
        <v>14249.999999999998</v>
      </c>
      <c r="J72" s="136" t="str">
        <f>IF($I$1="","Введите курс",Таблица67[[#This Row],[Оптовая цена KRW                   за 1шт]]/$I$1)</f>
        <v>Введите курс</v>
      </c>
      <c r="K72" s="286"/>
      <c r="L72" s="40">
        <f>Таблица67[[#This Row],[Заказ коробок ]]*Таблица67[[#This Row],[Кол-во шт в коробке]]</f>
        <v>0</v>
      </c>
      <c r="M72" s="38">
        <f>Таблица67[[#This Row],[Общее кол-во шт]]*Таблица67[[#This Row],[Оптовая цена KRW                   за 1шт]]</f>
        <v>0</v>
      </c>
      <c r="N72" s="41" t="str">
        <f>IFERROR(Таблица67[[#This Row],[Общее кол-во шт]]*Таблица67[[#This Row],[Оптовая цена USD                    за 1шт]],"")</f>
        <v/>
      </c>
      <c r="O72" s="42"/>
    </row>
    <row r="73" spans="1:15" s="30" customFormat="1" ht="24" customHeight="1">
      <c r="A73" s="31" t="s">
        <v>1874</v>
      </c>
      <c r="B73" s="32"/>
      <c r="C73" s="33" t="s">
        <v>1875</v>
      </c>
      <c r="D73" s="34" t="s">
        <v>1876</v>
      </c>
      <c r="E73" s="135"/>
      <c r="F73" s="38">
        <v>35000</v>
      </c>
      <c r="G73" s="36">
        <v>0.56999999999999995</v>
      </c>
      <c r="H73" s="37">
        <v>11</v>
      </c>
      <c r="I73" s="38">
        <f>Таблица67[[#This Row],[Розничная цена KRW]]*Таблица67[[#This Row],[Коэфициент стоимости]]</f>
        <v>19950</v>
      </c>
      <c r="J73" s="136" t="str">
        <f>IF($I$1="","Введите курс",Таблица67[[#This Row],[Оптовая цена KRW                   за 1шт]]/$I$1)</f>
        <v>Введите курс</v>
      </c>
      <c r="K73" s="286"/>
      <c r="L73" s="40">
        <f>Таблица67[[#This Row],[Заказ коробок ]]*Таблица67[[#This Row],[Кол-во шт в коробке]]</f>
        <v>0</v>
      </c>
      <c r="M73" s="38">
        <f>Таблица67[[#This Row],[Общее кол-во шт]]*Таблица67[[#This Row],[Оптовая цена KRW                   за 1шт]]</f>
        <v>0</v>
      </c>
      <c r="N73" s="41" t="str">
        <f>IFERROR(Таблица67[[#This Row],[Общее кол-во шт]]*Таблица67[[#This Row],[Оптовая цена USD                    за 1шт]],"")</f>
        <v/>
      </c>
      <c r="O73" s="42"/>
    </row>
    <row r="74" spans="1:15" s="30" customFormat="1" ht="24" customHeight="1">
      <c r="A74" s="31" t="s">
        <v>1877</v>
      </c>
      <c r="B74" s="32"/>
      <c r="C74" s="33" t="s">
        <v>1878</v>
      </c>
      <c r="D74" s="34" t="s">
        <v>1879</v>
      </c>
      <c r="E74" s="135"/>
      <c r="F74" s="38">
        <v>15000</v>
      </c>
      <c r="G74" s="36">
        <v>0.56999999999999995</v>
      </c>
      <c r="H74" s="37">
        <v>12</v>
      </c>
      <c r="I74" s="38">
        <f>Таблица67[[#This Row],[Розничная цена KRW]]*Таблица67[[#This Row],[Коэфициент стоимости]]</f>
        <v>8550</v>
      </c>
      <c r="J74" s="136" t="str">
        <f>IF($I$1="","Введите курс",Таблица67[[#This Row],[Оптовая цена KRW                   за 1шт]]/$I$1)</f>
        <v>Введите курс</v>
      </c>
      <c r="K74" s="286"/>
      <c r="L74" s="40">
        <f>Таблица67[[#This Row],[Заказ коробок ]]*Таблица67[[#This Row],[Кол-во шт в коробке]]</f>
        <v>0</v>
      </c>
      <c r="M74" s="38">
        <f>Таблица67[[#This Row],[Общее кол-во шт]]*Таблица67[[#This Row],[Оптовая цена KRW                   за 1шт]]</f>
        <v>0</v>
      </c>
      <c r="N74" s="41" t="str">
        <f>IFERROR(Таблица67[[#This Row],[Общее кол-во шт]]*Таблица67[[#This Row],[Оптовая цена USD                    за 1шт]],"")</f>
        <v/>
      </c>
      <c r="O74" s="42"/>
    </row>
    <row r="75" spans="1:15" s="30" customFormat="1" ht="24" customHeight="1">
      <c r="A75" s="31" t="s">
        <v>1880</v>
      </c>
      <c r="B75" s="32"/>
      <c r="C75" s="33" t="s">
        <v>1881</v>
      </c>
      <c r="D75" s="34" t="s">
        <v>1882</v>
      </c>
      <c r="E75" s="135"/>
      <c r="F75" s="38">
        <v>15000</v>
      </c>
      <c r="G75" s="36">
        <v>0.56999999999999995</v>
      </c>
      <c r="H75" s="37">
        <v>12</v>
      </c>
      <c r="I75" s="38">
        <f>Таблица67[[#This Row],[Розничная цена KRW]]*Таблица67[[#This Row],[Коэфициент стоимости]]</f>
        <v>8550</v>
      </c>
      <c r="J75" s="136" t="str">
        <f>IF($I$1="","Введите курс",Таблица67[[#This Row],[Оптовая цена KRW                   за 1шт]]/$I$1)</f>
        <v>Введите курс</v>
      </c>
      <c r="K75" s="286"/>
      <c r="L75" s="40">
        <f>Таблица67[[#This Row],[Заказ коробок ]]*Таблица67[[#This Row],[Кол-во шт в коробке]]</f>
        <v>0</v>
      </c>
      <c r="M75" s="38">
        <f>Таблица67[[#This Row],[Общее кол-во шт]]*Таблица67[[#This Row],[Оптовая цена KRW                   за 1шт]]</f>
        <v>0</v>
      </c>
      <c r="N75" s="41" t="str">
        <f>IFERROR(Таблица67[[#This Row],[Общее кол-во шт]]*Таблица67[[#This Row],[Оптовая цена USD                    за 1шт]],"")</f>
        <v/>
      </c>
      <c r="O75" s="42"/>
    </row>
    <row r="76" spans="1:15" s="30" customFormat="1" ht="24" customHeight="1">
      <c r="A76" s="31" t="s">
        <v>1883</v>
      </c>
      <c r="B76" s="32"/>
      <c r="C76" s="33" t="s">
        <v>1884</v>
      </c>
      <c r="D76" s="34" t="s">
        <v>1885</v>
      </c>
      <c r="E76" s="135"/>
      <c r="F76" s="38">
        <v>15000</v>
      </c>
      <c r="G76" s="36">
        <v>0.56999999999999995</v>
      </c>
      <c r="H76" s="37">
        <v>12</v>
      </c>
      <c r="I76" s="38">
        <f>Таблица67[[#This Row],[Розничная цена KRW]]*Таблица67[[#This Row],[Коэфициент стоимости]]</f>
        <v>8550</v>
      </c>
      <c r="J76" s="136" t="str">
        <f>IF($I$1="","Введите курс",Таблица67[[#This Row],[Оптовая цена KRW                   за 1шт]]/$I$1)</f>
        <v>Введите курс</v>
      </c>
      <c r="K76" s="286"/>
      <c r="L76" s="40">
        <f>Таблица67[[#This Row],[Заказ коробок ]]*Таблица67[[#This Row],[Кол-во шт в коробке]]</f>
        <v>0</v>
      </c>
      <c r="M76" s="38">
        <f>Таблица67[[#This Row],[Общее кол-во шт]]*Таблица67[[#This Row],[Оптовая цена KRW                   за 1шт]]</f>
        <v>0</v>
      </c>
      <c r="N76" s="41" t="str">
        <f>IFERROR(Таблица67[[#This Row],[Общее кол-во шт]]*Таблица67[[#This Row],[Оптовая цена USD                    за 1шт]],"")</f>
        <v/>
      </c>
      <c r="O76" s="42"/>
    </row>
    <row r="77" spans="1:15" s="30" customFormat="1" ht="24" customHeight="1">
      <c r="A77" s="31" t="s">
        <v>1886</v>
      </c>
      <c r="B77" s="32"/>
      <c r="C77" s="33" t="s">
        <v>1887</v>
      </c>
      <c r="D77" s="34" t="s">
        <v>1888</v>
      </c>
      <c r="E77" s="135"/>
      <c r="F77" s="38">
        <v>25000</v>
      </c>
      <c r="G77" s="36">
        <v>0.56999999999999995</v>
      </c>
      <c r="H77" s="37">
        <v>12</v>
      </c>
      <c r="I77" s="38">
        <f>Таблица67[[#This Row],[Розничная цена KRW]]*Таблица67[[#This Row],[Коэфициент стоимости]]</f>
        <v>14249.999999999998</v>
      </c>
      <c r="J77" s="136" t="str">
        <f>IF($I$1="","Введите курс",Таблица67[[#This Row],[Оптовая цена KRW                   за 1шт]]/$I$1)</f>
        <v>Введите курс</v>
      </c>
      <c r="K77" s="286"/>
      <c r="L77" s="40">
        <f>Таблица67[[#This Row],[Заказ коробок ]]*Таблица67[[#This Row],[Кол-во шт в коробке]]</f>
        <v>0</v>
      </c>
      <c r="M77" s="38">
        <f>Таблица67[[#This Row],[Общее кол-во шт]]*Таблица67[[#This Row],[Оптовая цена KRW                   за 1шт]]</f>
        <v>0</v>
      </c>
      <c r="N77" s="41" t="str">
        <f>IFERROR(Таблица67[[#This Row],[Общее кол-во шт]]*Таблица67[[#This Row],[Оптовая цена USD                    за 1шт]],"")</f>
        <v/>
      </c>
      <c r="O77" s="42"/>
    </row>
    <row r="78" spans="1:15" s="30" customFormat="1" ht="24" customHeight="1">
      <c r="A78" s="31" t="s">
        <v>1889</v>
      </c>
      <c r="B78" s="32"/>
      <c r="C78" s="33" t="s">
        <v>1890</v>
      </c>
      <c r="D78" s="34" t="s">
        <v>1891</v>
      </c>
      <c r="E78" s="135"/>
      <c r="F78" s="38">
        <v>25000</v>
      </c>
      <c r="G78" s="36">
        <v>0.56999999999999995</v>
      </c>
      <c r="H78" s="37">
        <v>15</v>
      </c>
      <c r="I78" s="38">
        <f>Таблица67[[#This Row],[Розничная цена KRW]]*Таблица67[[#This Row],[Коэфициент стоимости]]</f>
        <v>14249.999999999998</v>
      </c>
      <c r="J78" s="136" t="str">
        <f>IF($I$1="","Введите курс",Таблица67[[#This Row],[Оптовая цена KRW                   за 1шт]]/$I$1)</f>
        <v>Введите курс</v>
      </c>
      <c r="K78" s="286"/>
      <c r="L78" s="40">
        <f>Таблица67[[#This Row],[Заказ коробок ]]*Таблица67[[#This Row],[Кол-во шт в коробке]]</f>
        <v>0</v>
      </c>
      <c r="M78" s="38">
        <f>Таблица67[[#This Row],[Общее кол-во шт]]*Таблица67[[#This Row],[Оптовая цена KRW                   за 1шт]]</f>
        <v>0</v>
      </c>
      <c r="N78" s="41" t="str">
        <f>IFERROR(Таблица67[[#This Row],[Общее кол-во шт]]*Таблица67[[#This Row],[Оптовая цена USD                    за 1шт]],"")</f>
        <v/>
      </c>
      <c r="O78" s="42"/>
    </row>
    <row r="79" spans="1:15" s="30" customFormat="1" ht="24" customHeight="1">
      <c r="A79" s="31" t="s">
        <v>1892</v>
      </c>
      <c r="B79" s="32"/>
      <c r="C79" s="33" t="s">
        <v>1893</v>
      </c>
      <c r="D79" s="34" t="s">
        <v>1894</v>
      </c>
      <c r="E79" s="135"/>
      <c r="F79" s="38">
        <v>25000</v>
      </c>
      <c r="G79" s="36">
        <v>0.56999999999999995</v>
      </c>
      <c r="H79" s="37">
        <v>15</v>
      </c>
      <c r="I79" s="38">
        <f>Таблица67[[#This Row],[Розничная цена KRW]]*Таблица67[[#This Row],[Коэфициент стоимости]]</f>
        <v>14249.999999999998</v>
      </c>
      <c r="J79" s="136" t="str">
        <f>IF($I$1="","Введите курс",Таблица67[[#This Row],[Оптовая цена KRW                   за 1шт]]/$I$1)</f>
        <v>Введите курс</v>
      </c>
      <c r="K79" s="286"/>
      <c r="L79" s="40">
        <f>Таблица67[[#This Row],[Заказ коробок ]]*Таблица67[[#This Row],[Кол-во шт в коробке]]</f>
        <v>0</v>
      </c>
      <c r="M79" s="38">
        <f>Таблица67[[#This Row],[Общее кол-во шт]]*Таблица67[[#This Row],[Оптовая цена KRW                   за 1шт]]</f>
        <v>0</v>
      </c>
      <c r="N79" s="41" t="str">
        <f>IFERROR(Таблица67[[#This Row],[Общее кол-во шт]]*Таблица67[[#This Row],[Оптовая цена USD                    за 1шт]],"")</f>
        <v/>
      </c>
      <c r="O79" s="42"/>
    </row>
    <row r="80" spans="1:15" s="30" customFormat="1" ht="24" customHeight="1">
      <c r="A80" s="31" t="s">
        <v>1895</v>
      </c>
      <c r="B80" s="32">
        <v>8809598451803</v>
      </c>
      <c r="C80" s="33" t="s">
        <v>1896</v>
      </c>
      <c r="D80" s="34" t="s">
        <v>1897</v>
      </c>
      <c r="E80" s="135"/>
      <c r="F80" s="38">
        <v>25000</v>
      </c>
      <c r="G80" s="36">
        <v>0.56999999999999995</v>
      </c>
      <c r="H80" s="37">
        <v>15</v>
      </c>
      <c r="I80" s="38">
        <f>Таблица67[[#This Row],[Розничная цена KRW]]*Таблица67[[#This Row],[Коэфициент стоимости]]</f>
        <v>14249.999999999998</v>
      </c>
      <c r="J80" s="136" t="str">
        <f>IF($I$1="","Введите курс",Таблица67[[#This Row],[Оптовая цена KRW                   за 1шт]]/$I$1)</f>
        <v>Введите курс</v>
      </c>
      <c r="K80" s="286"/>
      <c r="L80" s="40">
        <f>Таблица67[[#This Row],[Заказ коробок ]]*Таблица67[[#This Row],[Кол-во шт в коробке]]</f>
        <v>0</v>
      </c>
      <c r="M80" s="38">
        <f>Таблица67[[#This Row],[Общее кол-во шт]]*Таблица67[[#This Row],[Оптовая цена KRW                   за 1шт]]</f>
        <v>0</v>
      </c>
      <c r="N80" s="41" t="str">
        <f>IFERROR(Таблица67[[#This Row],[Общее кол-во шт]]*Таблица67[[#This Row],[Оптовая цена USD                    за 1шт]],"")</f>
        <v/>
      </c>
      <c r="O80" s="42"/>
    </row>
    <row r="81" spans="1:15" s="30" customFormat="1" ht="24" customHeight="1">
      <c r="A81" s="31" t="s">
        <v>1898</v>
      </c>
      <c r="B81" s="32">
        <v>8809598451797</v>
      </c>
      <c r="C81" s="33" t="s">
        <v>1899</v>
      </c>
      <c r="D81" s="34" t="s">
        <v>1900</v>
      </c>
      <c r="E81" s="135"/>
      <c r="F81" s="38">
        <v>25000</v>
      </c>
      <c r="G81" s="36">
        <v>0.56999999999999995</v>
      </c>
      <c r="H81" s="37">
        <v>15</v>
      </c>
      <c r="I81" s="38">
        <f>Таблица67[[#This Row],[Розничная цена KRW]]*Таблица67[[#This Row],[Коэфициент стоимости]]</f>
        <v>14249.999999999998</v>
      </c>
      <c r="J81" s="136" t="str">
        <f>IF($I$1="","Введите курс",Таблица67[[#This Row],[Оптовая цена KRW                   за 1шт]]/$I$1)</f>
        <v>Введите курс</v>
      </c>
      <c r="K81" s="286"/>
      <c r="L81" s="40">
        <f>Таблица67[[#This Row],[Заказ коробок ]]*Таблица67[[#This Row],[Кол-во шт в коробке]]</f>
        <v>0</v>
      </c>
      <c r="M81" s="38">
        <f>Таблица67[[#This Row],[Общее кол-во шт]]*Таблица67[[#This Row],[Оптовая цена KRW                   за 1шт]]</f>
        <v>0</v>
      </c>
      <c r="N81" s="41" t="str">
        <f>IFERROR(Таблица67[[#This Row],[Общее кол-во шт]]*Таблица67[[#This Row],[Оптовая цена USD                    за 1шт]],"")</f>
        <v/>
      </c>
      <c r="O81" s="42"/>
    </row>
    <row r="82" spans="1:15" s="30" customFormat="1" ht="24" customHeight="1">
      <c r="A82" s="31" t="s">
        <v>1901</v>
      </c>
      <c r="B82" s="32"/>
      <c r="C82" s="33" t="s">
        <v>1902</v>
      </c>
      <c r="D82" s="34" t="s">
        <v>1903</v>
      </c>
      <c r="E82" s="135"/>
      <c r="F82" s="38">
        <v>18000</v>
      </c>
      <c r="G82" s="36">
        <v>0.56999999999999995</v>
      </c>
      <c r="H82" s="37">
        <v>40</v>
      </c>
      <c r="I82" s="38">
        <f>Таблица67[[#This Row],[Розничная цена KRW]]*Таблица67[[#This Row],[Коэфициент стоимости]]</f>
        <v>10260</v>
      </c>
      <c r="J82" s="136" t="str">
        <f>IF($I$1="","Введите курс",Таблица67[[#This Row],[Оптовая цена KRW                   за 1шт]]/$I$1)</f>
        <v>Введите курс</v>
      </c>
      <c r="K82" s="286"/>
      <c r="L82" s="40">
        <f>Таблица67[[#This Row],[Заказ коробок ]]*Таблица67[[#This Row],[Кол-во шт в коробке]]</f>
        <v>0</v>
      </c>
      <c r="M82" s="38">
        <f>Таблица67[[#This Row],[Общее кол-во шт]]*Таблица67[[#This Row],[Оптовая цена KRW                   за 1шт]]</f>
        <v>0</v>
      </c>
      <c r="N82" s="41" t="str">
        <f>IFERROR(Таблица67[[#This Row],[Общее кол-во шт]]*Таблица67[[#This Row],[Оптовая цена USD                    за 1шт]],"")</f>
        <v/>
      </c>
      <c r="O82" s="42"/>
    </row>
    <row r="83" spans="1:15" s="30" customFormat="1" ht="24" customHeight="1">
      <c r="A83" s="31" t="s">
        <v>1904</v>
      </c>
      <c r="B83" s="32">
        <v>8809598450912</v>
      </c>
      <c r="C83" s="33" t="s">
        <v>1905</v>
      </c>
      <c r="D83" s="34" t="s">
        <v>1732</v>
      </c>
      <c r="E83" s="135" t="s">
        <v>1733</v>
      </c>
      <c r="F83" s="38">
        <v>18000</v>
      </c>
      <c r="G83" s="36">
        <v>0.56999999999999995</v>
      </c>
      <c r="H83" s="37">
        <v>63</v>
      </c>
      <c r="I83" s="38">
        <f>Таблица67[[#This Row],[Розничная цена KRW]]*Таблица67[[#This Row],[Коэфициент стоимости]]</f>
        <v>10260</v>
      </c>
      <c r="J83" s="136" t="str">
        <f>IF($I$1="","Введите курс",Таблица67[[#This Row],[Оптовая цена KRW                   за 1шт]]/$I$1)</f>
        <v>Введите курс</v>
      </c>
      <c r="K83" s="286"/>
      <c r="L83" s="40">
        <f>Таблица67[[#This Row],[Заказ коробок ]]*Таблица67[[#This Row],[Кол-во шт в коробке]]</f>
        <v>0</v>
      </c>
      <c r="M83" s="38">
        <f>Таблица67[[#This Row],[Общее кол-во шт]]*Таблица67[[#This Row],[Оптовая цена KRW                   за 1шт]]</f>
        <v>0</v>
      </c>
      <c r="N83" s="41" t="str">
        <f>IFERROR(Таблица67[[#This Row],[Общее кол-во шт]]*Таблица67[[#This Row],[Оптовая цена USD                    за 1шт]],"")</f>
        <v/>
      </c>
      <c r="O83" s="42" t="s">
        <v>1906</v>
      </c>
    </row>
    <row r="84" spans="1:15" s="30" customFormat="1" ht="24" customHeight="1">
      <c r="A84" s="31" t="s">
        <v>1907</v>
      </c>
      <c r="B84" s="32">
        <v>8809598450561</v>
      </c>
      <c r="C84" s="33" t="s">
        <v>1908</v>
      </c>
      <c r="D84" s="34" t="s">
        <v>1736</v>
      </c>
      <c r="E84" s="135" t="s">
        <v>1737</v>
      </c>
      <c r="F84" s="38">
        <v>25000</v>
      </c>
      <c r="G84" s="36">
        <v>0.56999999999999995</v>
      </c>
      <c r="H84" s="37">
        <v>35</v>
      </c>
      <c r="I84" s="38">
        <f>Таблица67[[#This Row],[Розничная цена KRW]]*Таблица67[[#This Row],[Коэфициент стоимости]]</f>
        <v>14249.999999999998</v>
      </c>
      <c r="J84" s="136" t="str">
        <f>IF($I$1="","Введите курс",Таблица67[[#This Row],[Оптовая цена KRW                   за 1шт]]/$I$1)</f>
        <v>Введите курс</v>
      </c>
      <c r="K84" s="286"/>
      <c r="L84" s="40">
        <f>Таблица67[[#This Row],[Заказ коробок ]]*Таблица67[[#This Row],[Кол-во шт в коробке]]</f>
        <v>0</v>
      </c>
      <c r="M84" s="38">
        <f>Таблица67[[#This Row],[Общее кол-во шт]]*Таблица67[[#This Row],[Оптовая цена KRW                   за 1шт]]</f>
        <v>0</v>
      </c>
      <c r="N84" s="41" t="str">
        <f>IFERROR(Таблица67[[#This Row],[Общее кол-во шт]]*Таблица67[[#This Row],[Оптовая цена USD                    за 1шт]],"")</f>
        <v/>
      </c>
      <c r="O84" s="42" t="s">
        <v>1909</v>
      </c>
    </row>
    <row r="85" spans="1:15" s="30" customFormat="1" ht="24" customHeight="1">
      <c r="A85" s="31" t="s">
        <v>1910</v>
      </c>
      <c r="B85" s="32">
        <v>8809598450165</v>
      </c>
      <c r="C85" s="33" t="s">
        <v>1911</v>
      </c>
      <c r="D85" s="34" t="s">
        <v>1740</v>
      </c>
      <c r="E85" s="135" t="s">
        <v>1741</v>
      </c>
      <c r="F85" s="38">
        <v>20000</v>
      </c>
      <c r="G85" s="36">
        <v>0.56999999999999995</v>
      </c>
      <c r="H85" s="37">
        <v>70</v>
      </c>
      <c r="I85" s="38">
        <f>Таблица67[[#This Row],[Розничная цена KRW]]*Таблица67[[#This Row],[Коэфициент стоимости]]</f>
        <v>11399.999999999998</v>
      </c>
      <c r="J85" s="136" t="str">
        <f>IF($I$1="","Введите курс",Таблица67[[#This Row],[Оптовая цена KRW                   за 1шт]]/$I$1)</f>
        <v>Введите курс</v>
      </c>
      <c r="K85" s="286"/>
      <c r="L85" s="40">
        <f>Таблица67[[#This Row],[Заказ коробок ]]*Таблица67[[#This Row],[Кол-во шт в коробке]]</f>
        <v>0</v>
      </c>
      <c r="M85" s="38">
        <f>Таблица67[[#This Row],[Общее кол-во шт]]*Таблица67[[#This Row],[Оптовая цена KRW                   за 1шт]]</f>
        <v>0</v>
      </c>
      <c r="N85" s="41" t="str">
        <f>IFERROR(Таблица67[[#This Row],[Общее кол-во шт]]*Таблица67[[#This Row],[Оптовая цена USD                    за 1шт]],"")</f>
        <v/>
      </c>
      <c r="O85" s="42" t="s">
        <v>1912</v>
      </c>
    </row>
    <row r="86" spans="1:15" s="30" customFormat="1" ht="24" customHeight="1">
      <c r="A86" s="31" t="s">
        <v>1913</v>
      </c>
      <c r="B86" s="32">
        <v>8809598450141</v>
      </c>
      <c r="C86" s="33" t="s">
        <v>1914</v>
      </c>
      <c r="D86" s="34" t="s">
        <v>1836</v>
      </c>
      <c r="E86" s="135" t="s">
        <v>1745</v>
      </c>
      <c r="F86" s="38">
        <v>22000</v>
      </c>
      <c r="G86" s="36">
        <v>0.56999999999999995</v>
      </c>
      <c r="H86" s="37">
        <v>60</v>
      </c>
      <c r="I86" s="38">
        <f>Таблица67[[#This Row],[Розничная цена KRW]]*Таблица67[[#This Row],[Коэфициент стоимости]]</f>
        <v>12539.999999999998</v>
      </c>
      <c r="J86" s="136" t="str">
        <f>IF($I$1="","Введите курс",Таблица67[[#This Row],[Оптовая цена KRW                   за 1шт]]/$I$1)</f>
        <v>Введите курс</v>
      </c>
      <c r="K86" s="286"/>
      <c r="L86" s="40">
        <f>Таблица67[[#This Row],[Заказ коробок ]]*Таблица67[[#This Row],[Кол-во шт в коробке]]</f>
        <v>0</v>
      </c>
      <c r="M86" s="38">
        <f>Таблица67[[#This Row],[Общее кол-во шт]]*Таблица67[[#This Row],[Оптовая цена KRW                   за 1шт]]</f>
        <v>0</v>
      </c>
      <c r="N86" s="41" t="str">
        <f>IFERROR(Таблица67[[#This Row],[Общее кол-во шт]]*Таблица67[[#This Row],[Оптовая цена USD                    за 1шт]],"")</f>
        <v/>
      </c>
      <c r="O86" s="42" t="s">
        <v>1915</v>
      </c>
    </row>
    <row r="87" spans="1:15" s="30" customFormat="1" ht="24" customHeight="1">
      <c r="A87" s="31" t="s">
        <v>1916</v>
      </c>
      <c r="B87" s="32">
        <v>8809598450158</v>
      </c>
      <c r="C87" s="33" t="s">
        <v>1917</v>
      </c>
      <c r="D87" s="34" t="s">
        <v>1918</v>
      </c>
      <c r="E87" s="135" t="s">
        <v>1745</v>
      </c>
      <c r="F87" s="38">
        <v>22000</v>
      </c>
      <c r="G87" s="36">
        <v>0.56999999999999995</v>
      </c>
      <c r="H87" s="37">
        <v>48</v>
      </c>
      <c r="I87" s="38">
        <f>Таблица67[[#This Row],[Розничная цена KRW]]*Таблица67[[#This Row],[Коэфициент стоимости]]</f>
        <v>12539.999999999998</v>
      </c>
      <c r="J87" s="136" t="str">
        <f>IF($I$1="","Введите курс",Таблица67[[#This Row],[Оптовая цена KRW                   за 1шт]]/$I$1)</f>
        <v>Введите курс</v>
      </c>
      <c r="K87" s="286"/>
      <c r="L87" s="40">
        <f>Таблица67[[#This Row],[Заказ коробок ]]*Таблица67[[#This Row],[Кол-во шт в коробке]]</f>
        <v>0</v>
      </c>
      <c r="M87" s="38">
        <f>Таблица67[[#This Row],[Общее кол-во шт]]*Таблица67[[#This Row],[Оптовая цена KRW                   за 1шт]]</f>
        <v>0</v>
      </c>
      <c r="N87" s="41" t="str">
        <f>IFERROR(Таблица67[[#This Row],[Общее кол-во шт]]*Таблица67[[#This Row],[Оптовая цена USD                    за 1шт]],"")</f>
        <v/>
      </c>
      <c r="O87" s="42" t="s">
        <v>1919</v>
      </c>
    </row>
    <row r="88" spans="1:15" s="30" customFormat="1" ht="24" customHeight="1">
      <c r="A88" s="31" t="s">
        <v>1920</v>
      </c>
      <c r="B88" s="32">
        <v>8809598453142</v>
      </c>
      <c r="C88" s="33" t="s">
        <v>1921</v>
      </c>
      <c r="D88" s="34" t="s">
        <v>1798</v>
      </c>
      <c r="E88" s="135" t="s">
        <v>1922</v>
      </c>
      <c r="F88" s="38">
        <v>12000</v>
      </c>
      <c r="G88" s="36">
        <v>0.56999999999999995</v>
      </c>
      <c r="H88" s="37">
        <v>110</v>
      </c>
      <c r="I88" s="38">
        <f>Таблица67[[#This Row],[Розничная цена KRW]]*Таблица67[[#This Row],[Коэфициент стоимости]]</f>
        <v>6839.9999999999991</v>
      </c>
      <c r="J88" s="136" t="str">
        <f>IF($I$1="","Введите курс",Таблица67[[#This Row],[Оптовая цена KRW                   за 1шт]]/$I$1)</f>
        <v>Введите курс</v>
      </c>
      <c r="K88" s="286"/>
      <c r="L88" s="40">
        <f>Таблица67[[#This Row],[Заказ коробок ]]*Таблица67[[#This Row],[Кол-во шт в коробке]]</f>
        <v>0</v>
      </c>
      <c r="M88" s="38">
        <f>Таблица67[[#This Row],[Общее кол-во шт]]*Таблица67[[#This Row],[Оптовая цена KRW                   за 1шт]]</f>
        <v>0</v>
      </c>
      <c r="N88" s="41" t="str">
        <f>IFERROR(Таблица67[[#This Row],[Общее кол-во шт]]*Таблица67[[#This Row],[Оптовая цена USD                    за 1шт]],"")</f>
        <v/>
      </c>
      <c r="O88" s="42" t="s">
        <v>1923</v>
      </c>
    </row>
    <row r="89" spans="1:15" s="30" customFormat="1" ht="24" customHeight="1">
      <c r="A89" s="31" t="s">
        <v>1924</v>
      </c>
      <c r="B89" s="32">
        <v>8809598451773</v>
      </c>
      <c r="C89" s="33" t="s">
        <v>1925</v>
      </c>
      <c r="D89" s="34" t="s">
        <v>1926</v>
      </c>
      <c r="E89" s="135" t="s">
        <v>1927</v>
      </c>
      <c r="F89" s="38">
        <v>29800</v>
      </c>
      <c r="G89" s="36">
        <v>0.56999999999999995</v>
      </c>
      <c r="H89" s="37">
        <v>84</v>
      </c>
      <c r="I89" s="38">
        <f>Таблица67[[#This Row],[Розничная цена KRW]]*Таблица67[[#This Row],[Коэфициент стоимости]]</f>
        <v>16986</v>
      </c>
      <c r="J89" s="136" t="str">
        <f>IF($I$1="","Введите курс",Таблица67[[#This Row],[Оптовая цена KRW                   за 1шт]]/$I$1)</f>
        <v>Введите курс</v>
      </c>
      <c r="K89" s="286"/>
      <c r="L89" s="40">
        <f>Таблица67[[#This Row],[Заказ коробок ]]*Таблица67[[#This Row],[Кол-во шт в коробке]]</f>
        <v>0</v>
      </c>
      <c r="M89" s="38">
        <f>Таблица67[[#This Row],[Общее кол-во шт]]*Таблица67[[#This Row],[Оптовая цена KRW                   за 1шт]]</f>
        <v>0</v>
      </c>
      <c r="N89" s="41" t="str">
        <f>IFERROR(Таблица67[[#This Row],[Общее кол-во шт]]*Таблица67[[#This Row],[Оптовая цена USD                    за 1шт]],"")</f>
        <v/>
      </c>
      <c r="O89" s="42"/>
    </row>
    <row r="90" spans="1:15" s="30" customFormat="1" ht="24" customHeight="1">
      <c r="A90" s="31" t="s">
        <v>1928</v>
      </c>
      <c r="B90" s="32">
        <v>8809598451780</v>
      </c>
      <c r="C90" s="33" t="s">
        <v>1929</v>
      </c>
      <c r="D90" s="34" t="s">
        <v>1926</v>
      </c>
      <c r="E90" s="135" t="s">
        <v>1927</v>
      </c>
      <c r="F90" s="38">
        <v>29800</v>
      </c>
      <c r="G90" s="36">
        <v>0.56999999999999995</v>
      </c>
      <c r="H90" s="37">
        <v>84</v>
      </c>
      <c r="I90" s="38">
        <f>Таблица67[[#This Row],[Розничная цена KRW]]*Таблица67[[#This Row],[Коэфициент стоимости]]</f>
        <v>16986</v>
      </c>
      <c r="J90" s="136" t="str">
        <f>IF($I$1="","Введите курс",Таблица67[[#This Row],[Оптовая цена KRW                   за 1шт]]/$I$1)</f>
        <v>Введите курс</v>
      </c>
      <c r="K90" s="286"/>
      <c r="L90" s="40">
        <f>Таблица67[[#This Row],[Заказ коробок ]]*Таблица67[[#This Row],[Кол-во шт в коробке]]</f>
        <v>0</v>
      </c>
      <c r="M90" s="38">
        <f>Таблица67[[#This Row],[Общее кол-во шт]]*Таблица67[[#This Row],[Оптовая цена KRW                   за 1шт]]</f>
        <v>0</v>
      </c>
      <c r="N90" s="41" t="str">
        <f>IFERROR(Таблица67[[#This Row],[Общее кол-во шт]]*Таблица67[[#This Row],[Оптовая цена USD                    за 1шт]],"")</f>
        <v/>
      </c>
      <c r="O90" s="42"/>
    </row>
    <row r="91" spans="1:15" s="30" customFormat="1" ht="24" customHeight="1">
      <c r="A91" s="31" t="s">
        <v>1930</v>
      </c>
      <c r="B91" s="32">
        <v>8809598452060</v>
      </c>
      <c r="C91" s="33" t="s">
        <v>1931</v>
      </c>
      <c r="D91" s="34" t="s">
        <v>1932</v>
      </c>
      <c r="E91" s="135" t="s">
        <v>1933</v>
      </c>
      <c r="F91" s="38">
        <v>4000</v>
      </c>
      <c r="G91" s="36">
        <v>0.56999999999999995</v>
      </c>
      <c r="H91" s="37">
        <v>120</v>
      </c>
      <c r="I91" s="38">
        <f>Таблица67[[#This Row],[Розничная цена KRW]]*Таблица67[[#This Row],[Коэфициент стоимости]]</f>
        <v>2280</v>
      </c>
      <c r="J91" s="136" t="str">
        <f>IF($I$1="","Введите курс",Таблица67[[#This Row],[Оптовая цена KRW                   за 1шт]]/$I$1)</f>
        <v>Введите курс</v>
      </c>
      <c r="K91" s="286"/>
      <c r="L91" s="40">
        <f>Таблица67[[#This Row],[Заказ коробок ]]*Таблица67[[#This Row],[Кол-во шт в коробке]]</f>
        <v>0</v>
      </c>
      <c r="M91" s="38">
        <f>Таблица67[[#This Row],[Общее кол-во шт]]*Таблица67[[#This Row],[Оптовая цена KRW                   за 1шт]]</f>
        <v>0</v>
      </c>
      <c r="N91" s="41" t="str">
        <f>IFERROR(Таблица67[[#This Row],[Общее кол-во шт]]*Таблица67[[#This Row],[Оптовая цена USD                    за 1шт]],"")</f>
        <v/>
      </c>
      <c r="O91" s="42"/>
    </row>
    <row r="92" spans="1:15" s="30" customFormat="1" ht="24" customHeight="1">
      <c r="A92" s="31" t="s">
        <v>1934</v>
      </c>
      <c r="B92" s="32">
        <v>8809598453081</v>
      </c>
      <c r="C92" s="33" t="s">
        <v>1935</v>
      </c>
      <c r="D92" s="34" t="s">
        <v>1936</v>
      </c>
      <c r="E92" s="135" t="s">
        <v>1937</v>
      </c>
      <c r="F92" s="38">
        <v>18500</v>
      </c>
      <c r="G92" s="36">
        <v>0.56999999999999995</v>
      </c>
      <c r="H92" s="37">
        <v>80</v>
      </c>
      <c r="I92" s="38">
        <f>Таблица67[[#This Row],[Розничная цена KRW]]*Таблица67[[#This Row],[Коэфициент стоимости]]</f>
        <v>10545</v>
      </c>
      <c r="J92" s="136" t="str">
        <f>IF($I$1="","Введите курс",Таблица67[[#This Row],[Оптовая цена KRW                   за 1шт]]/$I$1)</f>
        <v>Введите курс</v>
      </c>
      <c r="K92" s="286"/>
      <c r="L92" s="40">
        <f>Таблица67[[#This Row],[Заказ коробок ]]*Таблица67[[#This Row],[Кол-во шт в коробке]]</f>
        <v>0</v>
      </c>
      <c r="M92" s="38">
        <f>Таблица67[[#This Row],[Общее кол-во шт]]*Таблица67[[#This Row],[Оптовая цена KRW                   за 1шт]]</f>
        <v>0</v>
      </c>
      <c r="N92" s="41" t="str">
        <f>IFERROR(Таблица67[[#This Row],[Общее кол-во шт]]*Таблица67[[#This Row],[Оптовая цена USD                    за 1шт]],"")</f>
        <v/>
      </c>
      <c r="O92" s="42"/>
    </row>
    <row r="93" spans="1:15" s="30" customFormat="1" ht="24" customHeight="1">
      <c r="A93" s="31" t="s">
        <v>1938</v>
      </c>
      <c r="B93" s="32">
        <v>8809598453111</v>
      </c>
      <c r="C93" s="33" t="s">
        <v>1939</v>
      </c>
      <c r="D93" s="34" t="s">
        <v>1940</v>
      </c>
      <c r="E93" s="135" t="s">
        <v>1941</v>
      </c>
      <c r="F93" s="38">
        <v>8500</v>
      </c>
      <c r="G93" s="36">
        <v>0.56999999999999995</v>
      </c>
      <c r="H93" s="37">
        <v>77</v>
      </c>
      <c r="I93" s="38">
        <f>Таблица67[[#This Row],[Розничная цена KRW]]*Таблица67[[#This Row],[Коэфициент стоимости]]</f>
        <v>4845</v>
      </c>
      <c r="J93" s="136" t="str">
        <f>IF($I$1="","Введите курс",Таблица67[[#This Row],[Оптовая цена KRW                   за 1шт]]/$I$1)</f>
        <v>Введите курс</v>
      </c>
      <c r="K93" s="286"/>
      <c r="L93" s="40">
        <f>Таблица67[[#This Row],[Заказ коробок ]]*Таблица67[[#This Row],[Кол-во шт в коробке]]</f>
        <v>0</v>
      </c>
      <c r="M93" s="38">
        <f>Таблица67[[#This Row],[Общее кол-во шт]]*Таблица67[[#This Row],[Оптовая цена KRW                   за 1шт]]</f>
        <v>0</v>
      </c>
      <c r="N93" s="41" t="str">
        <f>IFERROR(Таблица67[[#This Row],[Общее кол-во шт]]*Таблица67[[#This Row],[Оптовая цена USD                    за 1шт]],"")</f>
        <v/>
      </c>
      <c r="O93" s="42"/>
    </row>
    <row r="94" spans="1:15" s="30" customFormat="1" ht="24" customHeight="1">
      <c r="A94" s="31" t="s">
        <v>1942</v>
      </c>
      <c r="B94" s="32">
        <v>8809598453104</v>
      </c>
      <c r="C94" s="33" t="s">
        <v>1943</v>
      </c>
      <c r="D94" s="34" t="s">
        <v>1944</v>
      </c>
      <c r="E94" s="135" t="s">
        <v>1941</v>
      </c>
      <c r="F94" s="38">
        <v>8500</v>
      </c>
      <c r="G94" s="36">
        <v>0.56999999999999995</v>
      </c>
      <c r="H94" s="37">
        <v>77</v>
      </c>
      <c r="I94" s="38">
        <f>Таблица67[[#This Row],[Розничная цена KRW]]*Таблица67[[#This Row],[Коэфициент стоимости]]</f>
        <v>4845</v>
      </c>
      <c r="J94" s="136" t="str">
        <f>IF($I$1="","Введите курс",Таблица67[[#This Row],[Оптовая цена KRW                   за 1шт]]/$I$1)</f>
        <v>Введите курс</v>
      </c>
      <c r="K94" s="286"/>
      <c r="L94" s="40">
        <f>Таблица67[[#This Row],[Заказ коробок ]]*Таблица67[[#This Row],[Кол-во шт в коробке]]</f>
        <v>0</v>
      </c>
      <c r="M94" s="38">
        <f>Таблица67[[#This Row],[Общее кол-во шт]]*Таблица67[[#This Row],[Оптовая цена KRW                   за 1шт]]</f>
        <v>0</v>
      </c>
      <c r="N94" s="41" t="str">
        <f>IFERROR(Таблица67[[#This Row],[Общее кол-во шт]]*Таблица67[[#This Row],[Оптовая цена USD                    за 1шт]],"")</f>
        <v/>
      </c>
      <c r="O94" s="42"/>
    </row>
    <row r="95" spans="1:15" s="30" customFormat="1" ht="24" customHeight="1">
      <c r="A95" s="31" t="s">
        <v>1945</v>
      </c>
      <c r="B95" s="32">
        <v>8809598453210</v>
      </c>
      <c r="C95" s="33" t="s">
        <v>1946</v>
      </c>
      <c r="D95" s="34" t="s">
        <v>1947</v>
      </c>
      <c r="E95" s="135" t="s">
        <v>1948</v>
      </c>
      <c r="F95" s="38">
        <v>4500</v>
      </c>
      <c r="G95" s="36">
        <v>0.56999999999999995</v>
      </c>
      <c r="H95" s="37">
        <v>70</v>
      </c>
      <c r="I95" s="38">
        <f>Таблица67[[#This Row],[Розничная цена KRW]]*Таблица67[[#This Row],[Коэфициент стоимости]]</f>
        <v>2565</v>
      </c>
      <c r="J95" s="136" t="str">
        <f>IF($I$1="","Введите курс",Таблица67[[#This Row],[Оптовая цена KRW                   за 1шт]]/$I$1)</f>
        <v>Введите курс</v>
      </c>
      <c r="K95" s="286"/>
      <c r="L95" s="40">
        <f>Таблица67[[#This Row],[Заказ коробок ]]*Таблица67[[#This Row],[Кол-во шт в коробке]]</f>
        <v>0</v>
      </c>
      <c r="M95" s="38">
        <f>Таблица67[[#This Row],[Общее кол-во шт]]*Таблица67[[#This Row],[Оптовая цена KRW                   за 1шт]]</f>
        <v>0</v>
      </c>
      <c r="N95" s="41" t="str">
        <f>IFERROR(Таблица67[[#This Row],[Общее кол-во шт]]*Таблица67[[#This Row],[Оптовая цена USD                    за 1шт]],"")</f>
        <v/>
      </c>
      <c r="O95" s="42"/>
    </row>
    <row r="96" spans="1:15" s="30" customFormat="1" ht="24" customHeight="1">
      <c r="A96" s="31" t="s">
        <v>1949</v>
      </c>
      <c r="B96" s="32">
        <v>8809598450752</v>
      </c>
      <c r="C96" s="33" t="s">
        <v>1950</v>
      </c>
      <c r="D96" s="34" t="s">
        <v>1951</v>
      </c>
      <c r="E96" s="135" t="s">
        <v>1668</v>
      </c>
      <c r="F96" s="38">
        <v>19000</v>
      </c>
      <c r="G96" s="36">
        <v>0.56999999999999995</v>
      </c>
      <c r="H96" s="37">
        <v>72</v>
      </c>
      <c r="I96" s="38">
        <f>Таблица67[[#This Row],[Розничная цена KRW]]*Таблица67[[#This Row],[Коэфициент стоимости]]</f>
        <v>10829.999999999998</v>
      </c>
      <c r="J96" s="136" t="str">
        <f>IF($I$1="","Введите курс",Таблица67[[#This Row],[Оптовая цена KRW                   за 1шт]]/$I$1)</f>
        <v>Введите курс</v>
      </c>
      <c r="K96" s="286"/>
      <c r="L96" s="40">
        <f>Таблица67[[#This Row],[Заказ коробок ]]*Таблица67[[#This Row],[Кол-во шт в коробке]]</f>
        <v>0</v>
      </c>
      <c r="M96" s="38">
        <f>Таблица67[[#This Row],[Общее кол-во шт]]*Таблица67[[#This Row],[Оптовая цена KRW                   за 1шт]]</f>
        <v>0</v>
      </c>
      <c r="N96" s="41" t="str">
        <f>IFERROR(Таблица67[[#This Row],[Общее кол-во шт]]*Таблица67[[#This Row],[Оптовая цена USD                    за 1шт]],"")</f>
        <v/>
      </c>
      <c r="O96" s="42"/>
    </row>
    <row r="97" spans="1:15" s="30" customFormat="1" ht="24" customHeight="1">
      <c r="A97" s="31" t="s">
        <v>1952</v>
      </c>
      <c r="B97" s="32">
        <v>8809598452350</v>
      </c>
      <c r="C97" s="33" t="s">
        <v>1953</v>
      </c>
      <c r="D97" s="34" t="s">
        <v>1954</v>
      </c>
      <c r="E97" s="135" t="s">
        <v>1651</v>
      </c>
      <c r="F97" s="38">
        <v>18000</v>
      </c>
      <c r="G97" s="36">
        <v>0.56999999999999995</v>
      </c>
      <c r="H97" s="37">
        <v>60</v>
      </c>
      <c r="I97" s="38">
        <f>Таблица67[[#This Row],[Розничная цена KRW]]*Таблица67[[#This Row],[Коэфициент стоимости]]</f>
        <v>10260</v>
      </c>
      <c r="J97" s="136" t="str">
        <f>IF($I$1="","Введите курс",Таблица67[[#This Row],[Оптовая цена KRW                   за 1шт]]/$I$1)</f>
        <v>Введите курс</v>
      </c>
      <c r="K97" s="286"/>
      <c r="L97" s="40">
        <f>Таблица67[[#This Row],[Заказ коробок ]]*Таблица67[[#This Row],[Кол-во шт в коробке]]</f>
        <v>0</v>
      </c>
      <c r="M97" s="38">
        <f>Таблица67[[#This Row],[Общее кол-во шт]]*Таблица67[[#This Row],[Оптовая цена KRW                   за 1шт]]</f>
        <v>0</v>
      </c>
      <c r="N97" s="41" t="str">
        <f>IFERROR(Таблица67[[#This Row],[Общее кол-во шт]]*Таблица67[[#This Row],[Оптовая цена USD                    за 1шт]],"")</f>
        <v/>
      </c>
      <c r="O97" s="42"/>
    </row>
    <row r="98" spans="1:15" s="30" customFormat="1" ht="24" customHeight="1">
      <c r="A98" s="31" t="s">
        <v>1955</v>
      </c>
      <c r="B98" s="32">
        <v>8809598452305</v>
      </c>
      <c r="C98" s="33" t="s">
        <v>1956</v>
      </c>
      <c r="D98" s="34" t="s">
        <v>1957</v>
      </c>
      <c r="E98" s="135" t="s">
        <v>1948</v>
      </c>
      <c r="F98" s="38">
        <v>24000</v>
      </c>
      <c r="G98" s="36">
        <v>0.56999999999999995</v>
      </c>
      <c r="H98" s="37">
        <v>100</v>
      </c>
      <c r="I98" s="38">
        <f>Таблица67[[#This Row],[Розничная цена KRW]]*Таблица67[[#This Row],[Коэфициент стоимости]]</f>
        <v>13679.999999999998</v>
      </c>
      <c r="J98" s="136" t="str">
        <f>IF($I$1="","Введите курс",Таблица67[[#This Row],[Оптовая цена KRW                   за 1шт]]/$I$1)</f>
        <v>Введите курс</v>
      </c>
      <c r="K98" s="286"/>
      <c r="L98" s="40">
        <f>Таблица67[[#This Row],[Заказ коробок ]]*Таблица67[[#This Row],[Кол-во шт в коробке]]</f>
        <v>0</v>
      </c>
      <c r="M98" s="38">
        <f>Таблица67[[#This Row],[Общее кол-во шт]]*Таблица67[[#This Row],[Оптовая цена KRW                   за 1шт]]</f>
        <v>0</v>
      </c>
      <c r="N98" s="41" t="str">
        <f>IFERROR(Таблица67[[#This Row],[Общее кол-во шт]]*Таблица67[[#This Row],[Оптовая цена USD                    за 1шт]],"")</f>
        <v/>
      </c>
      <c r="O98" s="42"/>
    </row>
    <row r="99" spans="1:15" s="30" customFormat="1" ht="24" customHeight="1">
      <c r="A99" s="31" t="s">
        <v>1958</v>
      </c>
      <c r="B99" s="32">
        <v>8809598452800</v>
      </c>
      <c r="C99" s="33" t="s">
        <v>1959</v>
      </c>
      <c r="D99" s="34" t="s">
        <v>1960</v>
      </c>
      <c r="E99" s="135" t="s">
        <v>1961</v>
      </c>
      <c r="F99" s="38">
        <v>25000</v>
      </c>
      <c r="G99" s="36">
        <v>0.56999999999999995</v>
      </c>
      <c r="H99" s="37">
        <v>15</v>
      </c>
      <c r="I99" s="38">
        <f>Таблица67[[#This Row],[Розничная цена KRW]]*Таблица67[[#This Row],[Коэфициент стоимости]]</f>
        <v>14249.999999999998</v>
      </c>
      <c r="J99" s="136" t="str">
        <f>IF($I$1="","Введите курс",Таблица67[[#This Row],[Оптовая цена KRW                   за 1шт]]/$I$1)</f>
        <v>Введите курс</v>
      </c>
      <c r="K99" s="286"/>
      <c r="L99" s="40">
        <f>Таблица67[[#This Row],[Заказ коробок ]]*Таблица67[[#This Row],[Кол-во шт в коробке]]</f>
        <v>0</v>
      </c>
      <c r="M99" s="38">
        <f>Таблица67[[#This Row],[Общее кол-во шт]]*Таблица67[[#This Row],[Оптовая цена KRW                   за 1шт]]</f>
        <v>0</v>
      </c>
      <c r="N99" s="41" t="str">
        <f>IFERROR(Таблица67[[#This Row],[Общее кол-во шт]]*Таблица67[[#This Row],[Оптовая цена USD                    за 1шт]],"")</f>
        <v/>
      </c>
      <c r="O99" s="42"/>
    </row>
    <row r="100" spans="1:15" s="30" customFormat="1" ht="24" customHeight="1">
      <c r="A100" s="31" t="s">
        <v>1962</v>
      </c>
      <c r="B100" s="32">
        <v>8809598453159</v>
      </c>
      <c r="C100" s="33" t="s">
        <v>1963</v>
      </c>
      <c r="D100" s="34" t="s">
        <v>1964</v>
      </c>
      <c r="E100" s="135" t="s">
        <v>1933</v>
      </c>
      <c r="F100" s="38">
        <v>4000</v>
      </c>
      <c r="G100" s="36">
        <v>0.56999999999999995</v>
      </c>
      <c r="H100" s="37">
        <v>120</v>
      </c>
      <c r="I100" s="38">
        <f>Таблица67[[#This Row],[Розничная цена KRW]]*Таблица67[[#This Row],[Коэфициент стоимости]]</f>
        <v>2280</v>
      </c>
      <c r="J100" s="136" t="str">
        <f>IF($I$1="","Введите курс",Таблица67[[#This Row],[Оптовая цена KRW                   за 1шт]]/$I$1)</f>
        <v>Введите курс</v>
      </c>
      <c r="K100" s="286"/>
      <c r="L100" s="40">
        <f>Таблица67[[#This Row],[Заказ коробок ]]*Таблица67[[#This Row],[Кол-во шт в коробке]]</f>
        <v>0</v>
      </c>
      <c r="M100" s="38">
        <f>Таблица67[[#This Row],[Общее кол-во шт]]*Таблица67[[#This Row],[Оптовая цена KRW                   за 1шт]]</f>
        <v>0</v>
      </c>
      <c r="N100" s="41" t="str">
        <f>IFERROR(Таблица67[[#This Row],[Общее кол-во шт]]*Таблица67[[#This Row],[Оптовая цена USD                    за 1шт]],"")</f>
        <v/>
      </c>
      <c r="O100" s="42"/>
    </row>
    <row r="101" spans="1:15" s="30" customFormat="1" ht="24" customHeight="1">
      <c r="A101" s="31" t="s">
        <v>1965</v>
      </c>
      <c r="B101" s="32">
        <v>8809598452114</v>
      </c>
      <c r="C101" s="33" t="s">
        <v>1966</v>
      </c>
      <c r="D101" s="34" t="s">
        <v>1967</v>
      </c>
      <c r="E101" s="135" t="s">
        <v>1968</v>
      </c>
      <c r="F101" s="38">
        <v>19000</v>
      </c>
      <c r="G101" s="36">
        <v>0.56999999999999995</v>
      </c>
      <c r="H101" s="37">
        <v>35</v>
      </c>
      <c r="I101" s="38">
        <f>Таблица67[[#This Row],[Розничная цена KRW]]*Таблица67[[#This Row],[Коэфициент стоимости]]</f>
        <v>10829.999999999998</v>
      </c>
      <c r="J101" s="136" t="str">
        <f>IF($I$1="","Введите курс",Таблица67[[#This Row],[Оптовая цена KRW                   за 1шт]]/$I$1)</f>
        <v>Введите курс</v>
      </c>
      <c r="K101" s="286"/>
      <c r="L101" s="40">
        <f>Таблица67[[#This Row],[Заказ коробок ]]*Таблица67[[#This Row],[Кол-во шт в коробке]]</f>
        <v>0</v>
      </c>
      <c r="M101" s="38">
        <f>Таблица67[[#This Row],[Общее кол-во шт]]*Таблица67[[#This Row],[Оптовая цена KRW                   за 1шт]]</f>
        <v>0</v>
      </c>
      <c r="N101" s="41" t="str">
        <f>IFERROR(Таблица67[[#This Row],[Общее кол-во шт]]*Таблица67[[#This Row],[Оптовая цена USD                    за 1шт]],"")</f>
        <v/>
      </c>
      <c r="O101" s="42"/>
    </row>
    <row r="102" spans="1:15" s="30" customFormat="1" ht="24" customHeight="1">
      <c r="A102" s="31" t="s">
        <v>1969</v>
      </c>
      <c r="B102" s="32">
        <v>8809598452428</v>
      </c>
      <c r="C102" s="33" t="s">
        <v>1970</v>
      </c>
      <c r="D102" s="34" t="s">
        <v>1971</v>
      </c>
      <c r="E102" s="135" t="s">
        <v>1972</v>
      </c>
      <c r="F102" s="38">
        <v>22500</v>
      </c>
      <c r="G102" s="36">
        <v>0.56999999999999995</v>
      </c>
      <c r="H102" s="37">
        <v>30</v>
      </c>
      <c r="I102" s="38">
        <f>Таблица67[[#This Row],[Розничная цена KRW]]*Таблица67[[#This Row],[Коэфициент стоимости]]</f>
        <v>12824.999999999998</v>
      </c>
      <c r="J102" s="136" t="str">
        <f>IF($I$1="","Введите курс",Таблица67[[#This Row],[Оптовая цена KRW                   за 1шт]]/$I$1)</f>
        <v>Введите курс</v>
      </c>
      <c r="K102" s="286"/>
      <c r="L102" s="40">
        <f>Таблица67[[#This Row],[Заказ коробок ]]*Таблица67[[#This Row],[Кол-во шт в коробке]]</f>
        <v>0</v>
      </c>
      <c r="M102" s="38">
        <f>Таблица67[[#This Row],[Общее кол-во шт]]*Таблица67[[#This Row],[Оптовая цена KRW                   за 1шт]]</f>
        <v>0</v>
      </c>
      <c r="N102" s="41" t="str">
        <f>IFERROR(Таблица67[[#This Row],[Общее кол-во шт]]*Таблица67[[#This Row],[Оптовая цена USD                    за 1шт]],"")</f>
        <v/>
      </c>
      <c r="O102" s="42"/>
    </row>
    <row r="103" spans="1:15" s="30" customFormat="1" ht="24" customHeight="1">
      <c r="A103" s="31" t="s">
        <v>1973</v>
      </c>
      <c r="B103" s="32">
        <v>8809598453500</v>
      </c>
      <c r="C103" s="33" t="s">
        <v>1974</v>
      </c>
      <c r="D103" s="34" t="s">
        <v>1975</v>
      </c>
      <c r="E103" s="135" t="s">
        <v>1976</v>
      </c>
      <c r="F103" s="38">
        <v>22500</v>
      </c>
      <c r="G103" s="36">
        <v>0.56999999999999995</v>
      </c>
      <c r="H103" s="37">
        <v>30</v>
      </c>
      <c r="I103" s="38">
        <f>Таблица67[[#This Row],[Розничная цена KRW]]*Таблица67[[#This Row],[Коэфициент стоимости]]</f>
        <v>12824.999999999998</v>
      </c>
      <c r="J103" s="136" t="str">
        <f>IF($I$1="","Введите курс",Таблица67[[#This Row],[Оптовая цена KRW                   за 1шт]]/$I$1)</f>
        <v>Введите курс</v>
      </c>
      <c r="K103" s="286"/>
      <c r="L103" s="40">
        <f>Таблица67[[#This Row],[Заказ коробок ]]*Таблица67[[#This Row],[Кол-во шт в коробке]]</f>
        <v>0</v>
      </c>
      <c r="M103" s="38">
        <f>Таблица67[[#This Row],[Общее кол-во шт]]*Таблица67[[#This Row],[Оптовая цена KRW                   за 1шт]]</f>
        <v>0</v>
      </c>
      <c r="N103" s="41" t="str">
        <f>IFERROR(Таблица67[[#This Row],[Общее кол-во шт]]*Таблица67[[#This Row],[Оптовая цена USD                    за 1шт]],"")</f>
        <v/>
      </c>
      <c r="O103" s="42"/>
    </row>
    <row r="104" spans="1:15" s="30" customFormat="1" ht="24" customHeight="1">
      <c r="A104" s="31" t="s">
        <v>1977</v>
      </c>
      <c r="B104" s="32">
        <v>8809598453340</v>
      </c>
      <c r="C104" s="33" t="s">
        <v>1978</v>
      </c>
      <c r="D104" s="34" t="s">
        <v>1979</v>
      </c>
      <c r="E104" s="135" t="s">
        <v>1937</v>
      </c>
      <c r="F104" s="38">
        <v>18000</v>
      </c>
      <c r="G104" s="36">
        <v>0.56999999999999995</v>
      </c>
      <c r="H104" s="37">
        <v>54</v>
      </c>
      <c r="I104" s="38">
        <f>Таблица67[[#This Row],[Розничная цена KRW]]*Таблица67[[#This Row],[Коэфициент стоимости]]</f>
        <v>10260</v>
      </c>
      <c r="J104" s="136" t="str">
        <f>IF($I$1="","Введите курс",Таблица67[[#This Row],[Оптовая цена KRW                   за 1шт]]/$I$1)</f>
        <v>Введите курс</v>
      </c>
      <c r="K104" s="286"/>
      <c r="L104" s="40">
        <f>Таблица67[[#This Row],[Заказ коробок ]]*Таблица67[[#This Row],[Кол-во шт в коробке]]</f>
        <v>0</v>
      </c>
      <c r="M104" s="38">
        <f>Таблица67[[#This Row],[Общее кол-во шт]]*Таблица67[[#This Row],[Оптовая цена KRW                   за 1шт]]</f>
        <v>0</v>
      </c>
      <c r="N104" s="41" t="str">
        <f>IFERROR(Таблица67[[#This Row],[Общее кол-во шт]]*Таблица67[[#This Row],[Оптовая цена USD                    за 1шт]],"")</f>
        <v/>
      </c>
      <c r="O104" s="42"/>
    </row>
    <row r="105" spans="1:15" s="30" customFormat="1" ht="24" customHeight="1">
      <c r="A105" s="31" t="s">
        <v>1980</v>
      </c>
      <c r="B105" s="32">
        <v>8809598453449</v>
      </c>
      <c r="C105" s="33" t="s">
        <v>1981</v>
      </c>
      <c r="D105" s="34" t="s">
        <v>1982</v>
      </c>
      <c r="E105" s="135" t="s">
        <v>1983</v>
      </c>
      <c r="F105" s="38">
        <v>7000</v>
      </c>
      <c r="G105" s="36">
        <v>0.56999999999999995</v>
      </c>
      <c r="H105" s="37">
        <v>42</v>
      </c>
      <c r="I105" s="38">
        <f>Таблица67[[#This Row],[Розничная цена KRW]]*Таблица67[[#This Row],[Коэфициент стоимости]]</f>
        <v>3989.9999999999995</v>
      </c>
      <c r="J105" s="136" t="str">
        <f>IF($I$1="","Введите курс",Таблица67[[#This Row],[Оптовая цена KRW                   за 1шт]]/$I$1)</f>
        <v>Введите курс</v>
      </c>
      <c r="K105" s="286"/>
      <c r="L105" s="40">
        <f>Таблица67[[#This Row],[Заказ коробок ]]*Таблица67[[#This Row],[Кол-во шт в коробке]]</f>
        <v>0</v>
      </c>
      <c r="M105" s="38">
        <f>Таблица67[[#This Row],[Общее кол-во шт]]*Таблица67[[#This Row],[Оптовая цена KRW                   за 1шт]]</f>
        <v>0</v>
      </c>
      <c r="N105" s="41" t="str">
        <f>IFERROR(Таблица67[[#This Row],[Общее кол-во шт]]*Таблица67[[#This Row],[Оптовая цена USD                    за 1шт]],"")</f>
        <v/>
      </c>
      <c r="O105" s="42"/>
    </row>
    <row r="106" spans="1:15" s="30" customFormat="1" ht="24" customHeight="1">
      <c r="A106" s="31" t="s">
        <v>1984</v>
      </c>
      <c r="B106" s="32">
        <v>8809598453432</v>
      </c>
      <c r="C106" s="33" t="s">
        <v>1985</v>
      </c>
      <c r="D106" s="34" t="s">
        <v>1986</v>
      </c>
      <c r="E106" s="135" t="s">
        <v>1668</v>
      </c>
      <c r="F106" s="38">
        <v>6500</v>
      </c>
      <c r="G106" s="36">
        <v>0.56999999999999995</v>
      </c>
      <c r="H106" s="37">
        <v>300</v>
      </c>
      <c r="I106" s="38">
        <f>Таблица67[[#This Row],[Розничная цена KRW]]*Таблица67[[#This Row],[Коэфициент стоимости]]</f>
        <v>3704.9999999999995</v>
      </c>
      <c r="J106" s="136" t="str">
        <f>IF($I$1="","Введите курс",Таблица67[[#This Row],[Оптовая цена KRW                   за 1шт]]/$I$1)</f>
        <v>Введите курс</v>
      </c>
      <c r="K106" s="286"/>
      <c r="L106" s="40">
        <f>Таблица67[[#This Row],[Заказ коробок ]]*Таблица67[[#This Row],[Кол-во шт в коробке]]</f>
        <v>0</v>
      </c>
      <c r="M106" s="38">
        <f>Таблица67[[#This Row],[Общее кол-во шт]]*Таблица67[[#This Row],[Оптовая цена KRW                   за 1шт]]</f>
        <v>0</v>
      </c>
      <c r="N106" s="41" t="str">
        <f>IFERROR(Таблица67[[#This Row],[Общее кол-во шт]]*Таблица67[[#This Row],[Оптовая цена USD                    за 1шт]],"")</f>
        <v/>
      </c>
      <c r="O106" s="42"/>
    </row>
    <row r="107" spans="1:15" s="30" customFormat="1" ht="24" customHeight="1">
      <c r="A107" s="31" t="s">
        <v>1987</v>
      </c>
      <c r="B107" s="32">
        <v>8809598453128</v>
      </c>
      <c r="C107" s="33" t="s">
        <v>1988</v>
      </c>
      <c r="D107" s="34" t="s">
        <v>1989</v>
      </c>
      <c r="E107" s="135" t="s">
        <v>1941</v>
      </c>
      <c r="F107" s="38">
        <v>25000</v>
      </c>
      <c r="G107" s="36">
        <v>0.56999999999999995</v>
      </c>
      <c r="H107" s="37">
        <v>77</v>
      </c>
      <c r="I107" s="38">
        <f>Таблица67[[#This Row],[Розничная цена KRW]]*Таблица67[[#This Row],[Коэфициент стоимости]]</f>
        <v>14249.999999999998</v>
      </c>
      <c r="J107" s="136" t="str">
        <f>IF($I$1="","Введите курс",Таблица67[[#This Row],[Оптовая цена KRW                   за 1шт]]/$I$1)</f>
        <v>Введите курс</v>
      </c>
      <c r="K107" s="286"/>
      <c r="L107" s="40">
        <f>Таблица67[[#This Row],[Заказ коробок ]]*Таблица67[[#This Row],[Кол-во шт в коробке]]</f>
        <v>0</v>
      </c>
      <c r="M107" s="38">
        <f>Таблица67[[#This Row],[Общее кол-во шт]]*Таблица67[[#This Row],[Оптовая цена KRW                   за 1шт]]</f>
        <v>0</v>
      </c>
      <c r="N107" s="41" t="str">
        <f>IFERROR(Таблица67[[#This Row],[Общее кол-во шт]]*Таблица67[[#This Row],[Оптовая цена USD                    за 1шт]],"")</f>
        <v/>
      </c>
      <c r="O107" s="42"/>
    </row>
    <row r="108" spans="1:15" s="30" customFormat="1" ht="24" customHeight="1">
      <c r="A108" s="31" t="s">
        <v>1990</v>
      </c>
      <c r="B108" s="32">
        <v>8809598452435</v>
      </c>
      <c r="C108" s="33" t="s">
        <v>1991</v>
      </c>
      <c r="D108" s="34" t="s">
        <v>1992</v>
      </c>
      <c r="E108" s="135" t="s">
        <v>1993</v>
      </c>
      <c r="F108" s="38">
        <v>24500</v>
      </c>
      <c r="G108" s="36">
        <v>0.56999999999999995</v>
      </c>
      <c r="H108" s="37">
        <v>30</v>
      </c>
      <c r="I108" s="38">
        <f>Таблица67[[#This Row],[Розничная цена KRW]]*Таблица67[[#This Row],[Коэфициент стоимости]]</f>
        <v>13964.999999999998</v>
      </c>
      <c r="J108" s="136" t="str">
        <f>IF($I$1="","Введите курс",Таблица67[[#This Row],[Оптовая цена KRW                   за 1шт]]/$I$1)</f>
        <v>Введите курс</v>
      </c>
      <c r="K108" s="286"/>
      <c r="L108" s="40">
        <f>Таблица67[[#This Row],[Заказ коробок ]]*Таблица67[[#This Row],[Кол-во шт в коробке]]</f>
        <v>0</v>
      </c>
      <c r="M108" s="38">
        <f>Таблица67[[#This Row],[Общее кол-во шт]]*Таблица67[[#This Row],[Оптовая цена KRW                   за 1шт]]</f>
        <v>0</v>
      </c>
      <c r="N108" s="41" t="str">
        <f>IFERROR(Таблица67[[#This Row],[Общее кол-во шт]]*Таблица67[[#This Row],[Оптовая цена USD                    за 1шт]],"")</f>
        <v/>
      </c>
      <c r="O108" s="42"/>
    </row>
    <row r="109" spans="1:15" s="30" customFormat="1" ht="24" customHeight="1">
      <c r="A109" s="31" t="s">
        <v>1994</v>
      </c>
      <c r="B109" s="32"/>
      <c r="C109" s="33" t="s">
        <v>1995</v>
      </c>
      <c r="D109" s="34" t="s">
        <v>1996</v>
      </c>
      <c r="E109" s="135"/>
      <c r="F109" s="38">
        <v>25000</v>
      </c>
      <c r="G109" s="36">
        <v>0.56999999999999995</v>
      </c>
      <c r="H109" s="37">
        <v>66</v>
      </c>
      <c r="I109" s="38">
        <f>Таблица67[[#This Row],[Розничная цена KRW]]*Таблица67[[#This Row],[Коэфициент стоимости]]</f>
        <v>14249.999999999998</v>
      </c>
      <c r="J109" s="136" t="str">
        <f>IF($I$1="","Введите курс",Таблица67[[#This Row],[Оптовая цена KRW                   за 1шт]]/$I$1)</f>
        <v>Введите курс</v>
      </c>
      <c r="K109" s="286"/>
      <c r="L109" s="40">
        <f>Таблица67[[#This Row],[Заказ коробок ]]*Таблица67[[#This Row],[Кол-во шт в коробке]]</f>
        <v>0</v>
      </c>
      <c r="M109" s="38">
        <f>Таблица67[[#This Row],[Общее кол-во шт]]*Таблица67[[#This Row],[Оптовая цена KRW                   за 1шт]]</f>
        <v>0</v>
      </c>
      <c r="N109" s="41" t="str">
        <f>IFERROR(Таблица67[[#This Row],[Общее кол-во шт]]*Таблица67[[#This Row],[Оптовая цена USD                    за 1шт]],"")</f>
        <v/>
      </c>
      <c r="O109" s="42"/>
    </row>
  </sheetData>
  <sheetProtection algorithmName="SHA-512" hashValue="wfg9+iZlIkCnKYvtG2jjsL/LXUou6irnfxS8e4fh/U8Vur11hC27t3/BaDoy07AwEZoRwL7FkjFx1IUKWN1DAw==" saltValue="IFdHXb7zzpbm2lHfSdwC3A==" spinCount="100000" sheet="1" autoFilter="0" pivotTables="0"/>
  <mergeCells count="2">
    <mergeCell ref="A1:D1"/>
    <mergeCell ref="E1:G1"/>
  </mergeCells>
  <conditionalFormatting sqref="A110:A1048576">
    <cfRule type="duplicateValues" dxfId="649" priority="1"/>
  </conditionalFormatting>
  <conditionalFormatting sqref="A110:A1048576">
    <cfRule type="duplicateValues" dxfId="648" priority="2"/>
  </conditionalFormatting>
  <conditionalFormatting sqref="A110:A1048576">
    <cfRule type="duplicateValues" dxfId="647" priority="3"/>
    <cfRule type="duplicateValues" dxfId="646" priority="4"/>
    <cfRule type="duplicateValues" dxfId="645" priority="5"/>
  </conditionalFormatting>
  <conditionalFormatting sqref="A3 A5 A7 A9 A11 A13 A15 A17 A19 A21 A23 A25 A27 A29 A31 A33 A35 A37 A39 A41 A43 A45 A47 A49 A51 A53 A55 A57 A59 A61 A63 A65 A67 A69 A71 A73 A75 A77 A79 A81 A83 A85 A87 A89 A91 A93 A95 A97 A99 A101 A103 A105 A107 A109">
    <cfRule type="duplicateValues" dxfId="644" priority="6"/>
  </conditionalFormatting>
  <conditionalFormatting sqref="A3 A5 A7 A9 A11 A13 A15 A17 A19 A21 A23 A25 A27 A29 A31 A33 A35 A37 A39 A41 A43 A45 A47 A49 A51 A53 A55 A57 A59 A61 A63 A65 A67 A69 A71 A73 A75 A77 A79 A81 A83 A85 A87 A89 A91 A93 A95 A97 A99 A101 A103 A105 A107 A109">
    <cfRule type="duplicateValues" dxfId="643" priority="7"/>
    <cfRule type="duplicateValues" dxfId="642" priority="8"/>
    <cfRule type="duplicateValues" dxfId="641" priority="9"/>
  </conditionalFormatting>
  <conditionalFormatting sqref="A3:A109">
    <cfRule type="duplicateValues" dxfId="640" priority="10"/>
  </conditionalFormatting>
  <conditionalFormatting sqref="A3:A109">
    <cfRule type="duplicateValues" dxfId="639" priority="11"/>
    <cfRule type="duplicateValues" dxfId="638" priority="12"/>
    <cfRule type="duplicateValues" dxfId="637" priority="13"/>
  </conditionalFormatting>
  <conditionalFormatting sqref="A4 A6 A8 A10 A12 A14 A16 A18 A20 A22 A24 A26 A28 A30 A32 A34 A36 A38 A40 A42 A44 A46 A48 A50 A52 A54 A56 A58 A60 A62 A64 A66 A68 A70 A72 A74 A76 A78 A80 A82 A84 A86 A88 A90 A92 A94 A96 A98 A100 A102 A104 A106 A108">
    <cfRule type="duplicateValues" dxfId="636" priority="14"/>
  </conditionalFormatting>
  <conditionalFormatting sqref="A4 A6 A8 A10 A12 A14 A16 A18 A20 A22 A24 A26 A28 A30 A32 A34 A36 A38 A40 A42 A44 A46 A48 A50 A52 A54 A56 A58 A60 A62 A64 A66 A68 A70 A72 A74 A76 A78 A80 A82 A84 A86 A88 A90 A92 A94 A96 A98 A100 A102 A104 A106 A108">
    <cfRule type="duplicateValues" dxfId="635" priority="15"/>
    <cfRule type="duplicateValues" dxfId="634" priority="16"/>
    <cfRule type="duplicateValues" dxfId="633" priority="17"/>
  </conditionalFormatting>
  <hyperlinks>
    <hyperlink ref="H1" r:id="rId1" display="Узнать курс $ к KRW" xr:uid="{00000000-0004-0000-0400-000000000000}"/>
    <hyperlink ref="O1" location="Главная!A1" display="Вернуться на Главную" xr:uid="{00000000-0004-0000-0400-000001000000}"/>
  </hyperlinks>
  <pageMargins left="0.7" right="0.7" top="0.75" bottom="0.75" header="0.3" footer="0.3"/>
  <pageSetup paperSize="9" scale="28" fitToHeight="0" orientation="portrait"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FBF59-2AE7-4B66-B5EF-E3EA4BE092DD}">
  <sheetPr>
    <pageSetUpPr fitToPage="1"/>
  </sheetPr>
  <dimension ref="A1:N62"/>
  <sheetViews>
    <sheetView zoomScale="87" zoomScaleNormal="87" zoomScaleSheetLayoutView="75" workbookViewId="0">
      <pane ySplit="2" topLeftCell="A3" activePane="bottomLeft" state="frozen"/>
      <selection pane="bottomLeft" activeCell="J3" sqref="J3"/>
    </sheetView>
  </sheetViews>
  <sheetFormatPr defaultColWidth="9" defaultRowHeight="22.5" customHeight="1"/>
  <cols>
    <col min="1" max="1" width="13.7109375" style="61" customWidth="1"/>
    <col min="2" max="2" width="15.7109375" style="59" customWidth="1"/>
    <col min="3" max="3" width="67.7109375" style="60" hidden="1" customWidth="1"/>
    <col min="4" max="4" width="70.7109375" style="61" customWidth="1"/>
    <col min="5" max="5" width="15.28515625" style="107" customWidth="1"/>
    <col min="6" max="6" width="13.42578125" style="108" customWidth="1"/>
    <col min="7" max="7" width="14.140625" style="104" customWidth="1"/>
    <col min="8" max="8" width="14.7109375" style="475" customWidth="1"/>
    <col min="9" max="9" width="14.7109375" style="321" customWidth="1"/>
    <col min="10" max="10" width="16.28515625" style="67" customWidth="1"/>
    <col min="11" max="11" width="16.42578125" style="113" customWidth="1"/>
    <col min="12" max="13" width="19.7109375" style="114" customWidth="1"/>
    <col min="14" max="14" width="30.7109375" style="61" customWidth="1"/>
    <col min="15" max="16384" width="9" style="306"/>
  </cols>
  <sheetData>
    <row r="1" spans="1:14" s="304" customFormat="1" ht="64.150000000000006" customHeight="1">
      <c r="A1" s="484" t="s">
        <v>32958</v>
      </c>
      <c r="B1" s="484"/>
      <c r="C1" s="484"/>
      <c r="D1" s="484"/>
      <c r="E1" s="489" t="s">
        <v>26197</v>
      </c>
      <c r="F1" s="490"/>
      <c r="G1" s="296" t="s">
        <v>26198</v>
      </c>
      <c r="H1" s="469"/>
      <c r="I1" s="10" t="s">
        <v>5</v>
      </c>
      <c r="J1" s="479">
        <f>SUM(J3:J62)</f>
        <v>0</v>
      </c>
      <c r="K1" s="480">
        <f>SUM(K3:K62)</f>
        <v>0</v>
      </c>
      <c r="L1" s="477">
        <f>SUM(L3:L62)</f>
        <v>0</v>
      </c>
      <c r="M1" s="478">
        <f>SUM(M3:M62)</f>
        <v>0</v>
      </c>
      <c r="N1" s="277" t="s">
        <v>26186</v>
      </c>
    </row>
    <row r="2" spans="1:14" ht="50.1" customHeight="1">
      <c r="A2" s="17" t="s">
        <v>8</v>
      </c>
      <c r="B2" s="18" t="s">
        <v>9</v>
      </c>
      <c r="C2" s="305" t="s">
        <v>10</v>
      </c>
      <c r="D2" s="20" t="s">
        <v>11</v>
      </c>
      <c r="E2" s="80" t="s">
        <v>18</v>
      </c>
      <c r="F2" s="81" t="s">
        <v>19</v>
      </c>
      <c r="G2" s="23" t="s">
        <v>6</v>
      </c>
      <c r="H2" s="24" t="s">
        <v>33138</v>
      </c>
      <c r="I2" s="25" t="s">
        <v>33137</v>
      </c>
      <c r="J2" s="26" t="s">
        <v>20</v>
      </c>
      <c r="K2" s="27" t="s">
        <v>12</v>
      </c>
      <c r="L2" s="28" t="s">
        <v>21</v>
      </c>
      <c r="M2" s="28" t="s">
        <v>22</v>
      </c>
      <c r="N2" s="29" t="s">
        <v>23</v>
      </c>
    </row>
    <row r="3" spans="1:14" ht="24" customHeight="1">
      <c r="A3" s="307" t="s">
        <v>32959</v>
      </c>
      <c r="B3" s="32">
        <v>8809724470609</v>
      </c>
      <c r="C3" s="470" t="s">
        <v>32960</v>
      </c>
      <c r="D3" s="471" t="s">
        <v>32961</v>
      </c>
      <c r="E3" s="38">
        <v>36000</v>
      </c>
      <c r="F3" s="206">
        <v>0.56000000000000005</v>
      </c>
      <c r="G3" s="310">
        <v>24</v>
      </c>
      <c r="H3" s="228">
        <f>Таблица619[[#This Row],[Розничная цена KRW]]*Таблица619[[#This Row],[Коэфициент стоимости]]</f>
        <v>20160.000000000004</v>
      </c>
      <c r="I3" s="39" t="str">
        <f>IF($H$1="","Введите курс",Таблица619[[#This Row],[Оптовая цена KRW                   за 1шт]]/$H$1)</f>
        <v>Введите курс</v>
      </c>
      <c r="J3" s="311"/>
      <c r="K3" s="40">
        <f>Таблица619[[#This Row],[Заказ коробок ]]*Таблица619[[#This Row],[Кол-во шт в коробке]]</f>
        <v>0</v>
      </c>
      <c r="L3" s="38">
        <f>Таблица619[[#This Row],[Общее кол-во шт]]*Таблица619[[#This Row],[Оптовая цена KRW                   за 1шт]]</f>
        <v>0</v>
      </c>
      <c r="M3" s="41" t="str">
        <f>IFERROR(Таблица619[[#This Row],[Общее кол-во шт]]*Таблица619[[#This Row],[Оптовая цена USD            за 1шт]],"")</f>
        <v/>
      </c>
      <c r="N3" s="312"/>
    </row>
    <row r="4" spans="1:14" ht="22.5" customHeight="1">
      <c r="A4" s="307" t="s">
        <v>32962</v>
      </c>
      <c r="B4" s="32">
        <v>8809535809674</v>
      </c>
      <c r="C4" s="470" t="s">
        <v>32963</v>
      </c>
      <c r="D4" s="471" t="s">
        <v>32964</v>
      </c>
      <c r="E4" s="38">
        <v>50000</v>
      </c>
      <c r="F4" s="206">
        <v>0.56000000000000005</v>
      </c>
      <c r="G4" s="310">
        <v>24</v>
      </c>
      <c r="H4" s="417">
        <f>Таблица619[[#This Row],[Розничная цена KRW]]*Таблица619[[#This Row],[Коэфициент стоимости]]</f>
        <v>28000.000000000004</v>
      </c>
      <c r="I4" s="39" t="str">
        <f>IF($H$1="","Введите курс",Таблица619[[#This Row],[Оптовая цена KRW                   за 1шт]]/$H$1)</f>
        <v>Введите курс</v>
      </c>
      <c r="J4" s="311"/>
      <c r="K4" s="40">
        <f>Таблица619[[#This Row],[Заказ коробок ]]*Таблица619[[#This Row],[Кол-во шт в коробке]]</f>
        <v>0</v>
      </c>
      <c r="L4" s="416">
        <f>Таблица619[[#This Row],[Общее кол-во шт]]*Таблица619[[#This Row],[Оптовая цена KRW                   за 1шт]]</f>
        <v>0</v>
      </c>
      <c r="M4" s="41" t="str">
        <f>IFERROR(Таблица619[[#This Row],[Общее кол-во шт]]*Таблица619[[#This Row],[Оптовая цена USD            за 1шт]],"")</f>
        <v/>
      </c>
      <c r="N4" s="312"/>
    </row>
    <row r="5" spans="1:14" ht="22.5" customHeight="1">
      <c r="A5" s="307" t="s">
        <v>32965</v>
      </c>
      <c r="B5" s="32">
        <v>8809535809681</v>
      </c>
      <c r="C5" s="470" t="s">
        <v>32966</v>
      </c>
      <c r="D5" s="471" t="s">
        <v>32967</v>
      </c>
      <c r="E5" s="38">
        <v>38000</v>
      </c>
      <c r="F5" s="206">
        <v>0.56000000000000005</v>
      </c>
      <c r="G5" s="310">
        <v>24</v>
      </c>
      <c r="H5" s="417">
        <f>Таблица619[[#This Row],[Розничная цена KRW]]*Таблица619[[#This Row],[Коэфициент стоимости]]</f>
        <v>21280.000000000004</v>
      </c>
      <c r="I5" s="39" t="str">
        <f>IF($H$1="","Введите курс",Таблица619[[#This Row],[Оптовая цена KRW                   за 1шт]]/$H$1)</f>
        <v>Введите курс</v>
      </c>
      <c r="J5" s="311"/>
      <c r="K5" s="40">
        <f>Таблица619[[#This Row],[Заказ коробок ]]*Таблица619[[#This Row],[Кол-во шт в коробке]]</f>
        <v>0</v>
      </c>
      <c r="L5" s="416">
        <f>Таблица619[[#This Row],[Общее кол-во шт]]*Таблица619[[#This Row],[Оптовая цена KRW                   за 1шт]]</f>
        <v>0</v>
      </c>
      <c r="M5" s="41" t="str">
        <f>IFERROR(Таблица619[[#This Row],[Общее кол-во шт]]*Таблица619[[#This Row],[Оптовая цена USD            за 1шт]],"")</f>
        <v/>
      </c>
      <c r="N5" s="312"/>
    </row>
    <row r="6" spans="1:14" ht="22.5" customHeight="1">
      <c r="A6" s="307" t="s">
        <v>32968</v>
      </c>
      <c r="B6" s="32">
        <v>8809535807465</v>
      </c>
      <c r="C6" s="472" t="s">
        <v>32969</v>
      </c>
      <c r="D6" s="476" t="s">
        <v>32970</v>
      </c>
      <c r="E6" s="38">
        <v>47000</v>
      </c>
      <c r="F6" s="206">
        <v>0.47</v>
      </c>
      <c r="G6" s="310">
        <v>24</v>
      </c>
      <c r="H6" s="417">
        <f>Таблица619[[#This Row],[Розничная цена KRW]]*Таблица619[[#This Row],[Коэфициент стоимости]]</f>
        <v>22090</v>
      </c>
      <c r="I6" s="39" t="str">
        <f>IF($H$1="","Введите курс",Таблица619[[#This Row],[Оптовая цена KRW                   за 1шт]]/$H$1)</f>
        <v>Введите курс</v>
      </c>
      <c r="J6" s="311"/>
      <c r="K6" s="40">
        <f>Таблица619[[#This Row],[Заказ коробок ]]*Таблица619[[#This Row],[Кол-во шт в коробке]]</f>
        <v>0</v>
      </c>
      <c r="L6" s="416">
        <f>Таблица619[[#This Row],[Общее кол-во шт]]*Таблица619[[#This Row],[Оптовая цена KRW                   за 1шт]]</f>
        <v>0</v>
      </c>
      <c r="M6" s="41" t="str">
        <f>IFERROR(Таблица619[[#This Row],[Общее кол-во шт]]*Таблица619[[#This Row],[Оптовая цена USD            за 1шт]],"")</f>
        <v/>
      </c>
      <c r="N6" s="473" t="s">
        <v>32971</v>
      </c>
    </row>
    <row r="7" spans="1:14" ht="22.5" customHeight="1">
      <c r="A7" s="307" t="s">
        <v>32972</v>
      </c>
      <c r="B7" s="32">
        <v>8809535807472</v>
      </c>
      <c r="C7" s="474" t="s">
        <v>32973</v>
      </c>
      <c r="D7" s="471" t="s">
        <v>32974</v>
      </c>
      <c r="E7" s="38">
        <v>50000</v>
      </c>
      <c r="F7" s="206">
        <v>0.47</v>
      </c>
      <c r="G7" s="310">
        <v>12</v>
      </c>
      <c r="H7" s="417">
        <f>Таблица619[[#This Row],[Розничная цена KRW]]*Таблица619[[#This Row],[Коэфициент стоимости]]</f>
        <v>23500</v>
      </c>
      <c r="I7" s="39" t="str">
        <f>IF($H$1="","Введите курс",Таблица619[[#This Row],[Оптовая цена KRW                   за 1шт]]/$H$1)</f>
        <v>Введите курс</v>
      </c>
      <c r="J7" s="311"/>
      <c r="K7" s="40">
        <f>Таблица619[[#This Row],[Заказ коробок ]]*Таблица619[[#This Row],[Кол-во шт в коробке]]</f>
        <v>0</v>
      </c>
      <c r="L7" s="416">
        <f>Таблица619[[#This Row],[Общее кол-во шт]]*Таблица619[[#This Row],[Оптовая цена KRW                   за 1шт]]</f>
        <v>0</v>
      </c>
      <c r="M7" s="41" t="str">
        <f>IFERROR(Таблица619[[#This Row],[Общее кол-во шт]]*Таблица619[[#This Row],[Оптовая цена USD            за 1шт]],"")</f>
        <v/>
      </c>
      <c r="N7" s="312"/>
    </row>
    <row r="8" spans="1:14" ht="22.5" customHeight="1">
      <c r="A8" s="307" t="s">
        <v>32975</v>
      </c>
      <c r="B8" s="32">
        <v>8809535807489</v>
      </c>
      <c r="C8" s="472" t="s">
        <v>32976</v>
      </c>
      <c r="D8" s="476" t="s">
        <v>32977</v>
      </c>
      <c r="E8" s="38">
        <v>50000</v>
      </c>
      <c r="F8" s="206">
        <v>0.47</v>
      </c>
      <c r="G8" s="310">
        <v>12</v>
      </c>
      <c r="H8" s="417">
        <f>Таблица619[[#This Row],[Розничная цена KRW]]*Таблица619[[#This Row],[Коэфициент стоимости]]</f>
        <v>23500</v>
      </c>
      <c r="I8" s="39" t="str">
        <f>IF($H$1="","Введите курс",Таблица619[[#This Row],[Оптовая цена KRW                   за 1шт]]/$H$1)</f>
        <v>Введите курс</v>
      </c>
      <c r="J8" s="311"/>
      <c r="K8" s="40">
        <f>Таблица619[[#This Row],[Заказ коробок ]]*Таблица619[[#This Row],[Кол-во шт в коробке]]</f>
        <v>0</v>
      </c>
      <c r="L8" s="416">
        <f>Таблица619[[#This Row],[Общее кол-во шт]]*Таблица619[[#This Row],[Оптовая цена KRW                   за 1шт]]</f>
        <v>0</v>
      </c>
      <c r="M8" s="41" t="str">
        <f>IFERROR(Таблица619[[#This Row],[Общее кол-во шт]]*Таблица619[[#This Row],[Оптовая цена USD            за 1шт]],"")</f>
        <v/>
      </c>
      <c r="N8" s="473" t="s">
        <v>32971</v>
      </c>
    </row>
    <row r="9" spans="1:14" ht="22.5" customHeight="1">
      <c r="A9" s="307" t="s">
        <v>32978</v>
      </c>
      <c r="B9" s="32">
        <v>8809535809162</v>
      </c>
      <c r="C9" s="474" t="s">
        <v>32979</v>
      </c>
      <c r="D9" s="471" t="s">
        <v>32980</v>
      </c>
      <c r="E9" s="38">
        <v>26000</v>
      </c>
      <c r="F9" s="206">
        <v>0.42</v>
      </c>
      <c r="G9" s="310">
        <v>24</v>
      </c>
      <c r="H9" s="417">
        <f>Таблица619[[#This Row],[Розничная цена KRW]]*Таблица619[[#This Row],[Коэфициент стоимости]]</f>
        <v>10920</v>
      </c>
      <c r="I9" s="39" t="str">
        <f>IF($H$1="","Введите курс",Таблица619[[#This Row],[Оптовая цена KRW                   за 1шт]]/$H$1)</f>
        <v>Введите курс</v>
      </c>
      <c r="J9" s="311"/>
      <c r="K9" s="40">
        <f>Таблица619[[#This Row],[Заказ коробок ]]*Таблица619[[#This Row],[Кол-во шт в коробке]]</f>
        <v>0</v>
      </c>
      <c r="L9" s="416">
        <f>Таблица619[[#This Row],[Общее кол-во шт]]*Таблица619[[#This Row],[Оптовая цена KRW                   за 1шт]]</f>
        <v>0</v>
      </c>
      <c r="M9" s="41" t="str">
        <f>IFERROR(Таблица619[[#This Row],[Общее кол-во шт]]*Таблица619[[#This Row],[Оптовая цена USD            за 1шт]],"")</f>
        <v/>
      </c>
      <c r="N9" s="312"/>
    </row>
    <row r="10" spans="1:14" ht="22.5" customHeight="1">
      <c r="A10" s="307" t="s">
        <v>32981</v>
      </c>
      <c r="B10" s="32">
        <v>8809535807007</v>
      </c>
      <c r="C10" s="474" t="s">
        <v>32982</v>
      </c>
      <c r="D10" s="471" t="s">
        <v>32983</v>
      </c>
      <c r="E10" s="38">
        <v>26000</v>
      </c>
      <c r="F10" s="206">
        <v>0.42</v>
      </c>
      <c r="G10" s="310">
        <v>24</v>
      </c>
      <c r="H10" s="417">
        <f>Таблица619[[#This Row],[Розничная цена KRW]]*Таблица619[[#This Row],[Коэфициент стоимости]]</f>
        <v>10920</v>
      </c>
      <c r="I10" s="39" t="str">
        <f>IF($H$1="","Введите курс",Таблица619[[#This Row],[Оптовая цена KRW                   за 1шт]]/$H$1)</f>
        <v>Введите курс</v>
      </c>
      <c r="J10" s="311"/>
      <c r="K10" s="40">
        <f>Таблица619[[#This Row],[Заказ коробок ]]*Таблица619[[#This Row],[Кол-во шт в коробке]]</f>
        <v>0</v>
      </c>
      <c r="L10" s="416">
        <f>Таблица619[[#This Row],[Общее кол-во шт]]*Таблица619[[#This Row],[Оптовая цена KRW                   за 1шт]]</f>
        <v>0</v>
      </c>
      <c r="M10" s="41" t="str">
        <f>IFERROR(Таблица619[[#This Row],[Общее кол-во шт]]*Таблица619[[#This Row],[Оптовая цена USD            за 1шт]],"")</f>
        <v/>
      </c>
      <c r="N10" s="312"/>
    </row>
    <row r="11" spans="1:14" ht="22.5" customHeight="1">
      <c r="A11" s="307" t="s">
        <v>32984</v>
      </c>
      <c r="B11" s="32">
        <v>8809642711228</v>
      </c>
      <c r="C11" s="472" t="s">
        <v>32985</v>
      </c>
      <c r="D11" s="476" t="s">
        <v>32986</v>
      </c>
      <c r="E11" s="38">
        <v>30000</v>
      </c>
      <c r="F11" s="206">
        <v>0.46</v>
      </c>
      <c r="G11" s="310">
        <v>24</v>
      </c>
      <c r="H11" s="417">
        <f>Таблица619[[#This Row],[Розничная цена KRW]]*Таблица619[[#This Row],[Коэфициент стоимости]]</f>
        <v>13800</v>
      </c>
      <c r="I11" s="39" t="str">
        <f>IF($H$1="","Введите курс",Таблица619[[#This Row],[Оптовая цена KRW                   за 1шт]]/$H$1)</f>
        <v>Введите курс</v>
      </c>
      <c r="J11" s="311"/>
      <c r="K11" s="40">
        <f>Таблица619[[#This Row],[Заказ коробок ]]*Таблица619[[#This Row],[Кол-во шт в коробке]]</f>
        <v>0</v>
      </c>
      <c r="L11" s="416">
        <f>Таблица619[[#This Row],[Общее кол-во шт]]*Таблица619[[#This Row],[Оптовая цена KRW                   за 1шт]]</f>
        <v>0</v>
      </c>
      <c r="M11" s="41" t="str">
        <f>IFERROR(Таблица619[[#This Row],[Общее кол-во шт]]*Таблица619[[#This Row],[Оптовая цена USD            за 1шт]],"")</f>
        <v/>
      </c>
      <c r="N11" s="473" t="s">
        <v>32971</v>
      </c>
    </row>
    <row r="12" spans="1:14" ht="22.5" customHeight="1">
      <c r="A12" s="307" t="s">
        <v>32987</v>
      </c>
      <c r="B12" s="32">
        <v>8809535806208</v>
      </c>
      <c r="C12" s="474" t="s">
        <v>32988</v>
      </c>
      <c r="D12" s="471" t="s">
        <v>32989</v>
      </c>
      <c r="E12" s="38">
        <v>49000</v>
      </c>
      <c r="F12" s="206">
        <v>0.54</v>
      </c>
      <c r="G12" s="310">
        <v>24</v>
      </c>
      <c r="H12" s="417">
        <f>Таблица619[[#This Row],[Розничная цена KRW]]*Таблица619[[#This Row],[Коэфициент стоимости]]</f>
        <v>26460</v>
      </c>
      <c r="I12" s="39" t="str">
        <f>IF($H$1="","Введите курс",Таблица619[[#This Row],[Оптовая цена KRW                   за 1шт]]/$H$1)</f>
        <v>Введите курс</v>
      </c>
      <c r="J12" s="311"/>
      <c r="K12" s="40">
        <f>Таблица619[[#This Row],[Заказ коробок ]]*Таблица619[[#This Row],[Кол-во шт в коробке]]</f>
        <v>0</v>
      </c>
      <c r="L12" s="416">
        <f>Таблица619[[#This Row],[Общее кол-во шт]]*Таблица619[[#This Row],[Оптовая цена KRW                   за 1шт]]</f>
        <v>0</v>
      </c>
      <c r="M12" s="41" t="str">
        <f>IFERROR(Таблица619[[#This Row],[Общее кол-во шт]]*Таблица619[[#This Row],[Оптовая цена USD            за 1шт]],"")</f>
        <v/>
      </c>
      <c r="N12" s="312"/>
    </row>
    <row r="13" spans="1:14" ht="22.5" customHeight="1">
      <c r="A13" s="307" t="s">
        <v>32990</v>
      </c>
      <c r="B13" s="32">
        <v>8809642711938</v>
      </c>
      <c r="C13" s="474" t="s">
        <v>32991</v>
      </c>
      <c r="D13" s="471" t="s">
        <v>32992</v>
      </c>
      <c r="E13" s="38">
        <v>57000</v>
      </c>
      <c r="F13" s="206">
        <v>0.54</v>
      </c>
      <c r="G13" s="310">
        <v>24</v>
      </c>
      <c r="H13" s="417">
        <f>Таблица619[[#This Row],[Розничная цена KRW]]*Таблица619[[#This Row],[Коэфициент стоимости]]</f>
        <v>30780.000000000004</v>
      </c>
      <c r="I13" s="39" t="str">
        <f>IF($H$1="","Введите курс",Таблица619[[#This Row],[Оптовая цена KRW                   за 1шт]]/$H$1)</f>
        <v>Введите курс</v>
      </c>
      <c r="J13" s="311"/>
      <c r="K13" s="40">
        <f>Таблица619[[#This Row],[Заказ коробок ]]*Таблица619[[#This Row],[Кол-во шт в коробке]]</f>
        <v>0</v>
      </c>
      <c r="L13" s="416">
        <f>Таблица619[[#This Row],[Общее кол-во шт]]*Таблица619[[#This Row],[Оптовая цена KRW                   за 1шт]]</f>
        <v>0</v>
      </c>
      <c r="M13" s="41" t="str">
        <f>IFERROR(Таблица619[[#This Row],[Общее кол-во шт]]*Таблица619[[#This Row],[Оптовая цена USD            за 1шт]],"")</f>
        <v/>
      </c>
      <c r="N13" s="312"/>
    </row>
    <row r="14" spans="1:14" ht="22.5" customHeight="1">
      <c r="A14" s="307" t="s">
        <v>32993</v>
      </c>
      <c r="B14" s="32">
        <v>8809642711655</v>
      </c>
      <c r="C14" s="474" t="s">
        <v>32994</v>
      </c>
      <c r="D14" s="471" t="s">
        <v>32995</v>
      </c>
      <c r="E14" s="38">
        <v>45000</v>
      </c>
      <c r="F14" s="206">
        <v>0.54</v>
      </c>
      <c r="G14" s="310">
        <v>24</v>
      </c>
      <c r="H14" s="417">
        <f>Таблица619[[#This Row],[Розничная цена KRW]]*Таблица619[[#This Row],[Коэфициент стоимости]]</f>
        <v>24300</v>
      </c>
      <c r="I14" s="39" t="str">
        <f>IF($H$1="","Введите курс",Таблица619[[#This Row],[Оптовая цена KRW                   за 1шт]]/$H$1)</f>
        <v>Введите курс</v>
      </c>
      <c r="J14" s="311"/>
      <c r="K14" s="40">
        <f>Таблица619[[#This Row],[Заказ коробок ]]*Таблица619[[#This Row],[Кол-во шт в коробке]]</f>
        <v>0</v>
      </c>
      <c r="L14" s="416">
        <f>Таблица619[[#This Row],[Общее кол-во шт]]*Таблица619[[#This Row],[Оптовая цена KRW                   за 1шт]]</f>
        <v>0</v>
      </c>
      <c r="M14" s="41" t="str">
        <f>IFERROR(Таблица619[[#This Row],[Общее кол-во шт]]*Таблица619[[#This Row],[Оптовая цена USD            за 1шт]],"")</f>
        <v/>
      </c>
      <c r="N14" s="312"/>
    </row>
    <row r="15" spans="1:14" ht="22.5" customHeight="1">
      <c r="A15" s="307" t="s">
        <v>32996</v>
      </c>
      <c r="B15" s="32">
        <v>8809642712102</v>
      </c>
      <c r="C15" s="474" t="s">
        <v>32997</v>
      </c>
      <c r="D15" s="471" t="s">
        <v>32998</v>
      </c>
      <c r="E15" s="38">
        <v>29000</v>
      </c>
      <c r="F15" s="206">
        <v>0.54</v>
      </c>
      <c r="G15" s="310">
        <v>24</v>
      </c>
      <c r="H15" s="417">
        <f>Таблица619[[#This Row],[Розничная цена KRW]]*Таблица619[[#This Row],[Коэфициент стоимости]]</f>
        <v>15660.000000000002</v>
      </c>
      <c r="I15" s="39" t="str">
        <f>IF($H$1="","Введите курс",Таблица619[[#This Row],[Оптовая цена KRW                   за 1шт]]/$H$1)</f>
        <v>Введите курс</v>
      </c>
      <c r="J15" s="311"/>
      <c r="K15" s="40">
        <f>Таблица619[[#This Row],[Заказ коробок ]]*Таблица619[[#This Row],[Кол-во шт в коробке]]</f>
        <v>0</v>
      </c>
      <c r="L15" s="416">
        <f>Таблица619[[#This Row],[Общее кол-во шт]]*Таблица619[[#This Row],[Оптовая цена KRW                   за 1шт]]</f>
        <v>0</v>
      </c>
      <c r="M15" s="41" t="str">
        <f>IFERROR(Таблица619[[#This Row],[Общее кол-во шт]]*Таблица619[[#This Row],[Оптовая цена USD            за 1шт]],"")</f>
        <v/>
      </c>
      <c r="N15" s="312"/>
    </row>
    <row r="16" spans="1:14" ht="22.5" customHeight="1">
      <c r="A16" s="307" t="s">
        <v>32999</v>
      </c>
      <c r="B16" s="32">
        <v>8809535807953</v>
      </c>
      <c r="C16" s="474" t="s">
        <v>33000</v>
      </c>
      <c r="D16" s="471" t="s">
        <v>33001</v>
      </c>
      <c r="E16" s="38">
        <v>37000</v>
      </c>
      <c r="F16" s="206">
        <v>0.54</v>
      </c>
      <c r="G16" s="310">
        <v>24</v>
      </c>
      <c r="H16" s="417">
        <f>Таблица619[[#This Row],[Розничная цена KRW]]*Таблица619[[#This Row],[Коэфициент стоимости]]</f>
        <v>19980</v>
      </c>
      <c r="I16" s="39" t="str">
        <f>IF($H$1="","Введите курс",Таблица619[[#This Row],[Оптовая цена KRW                   за 1шт]]/$H$1)</f>
        <v>Введите курс</v>
      </c>
      <c r="J16" s="311"/>
      <c r="K16" s="40">
        <f>Таблица619[[#This Row],[Заказ коробок ]]*Таблица619[[#This Row],[Кол-во шт в коробке]]</f>
        <v>0</v>
      </c>
      <c r="L16" s="416">
        <f>Таблица619[[#This Row],[Общее кол-во шт]]*Таблица619[[#This Row],[Оптовая цена KRW                   за 1шт]]</f>
        <v>0</v>
      </c>
      <c r="M16" s="41" t="str">
        <f>IFERROR(Таблица619[[#This Row],[Общее кол-во шт]]*Таблица619[[#This Row],[Оптовая цена USD            за 1шт]],"")</f>
        <v/>
      </c>
      <c r="N16" s="312"/>
    </row>
    <row r="17" spans="1:14" ht="22.5" customHeight="1">
      <c r="A17" s="307" t="s">
        <v>33002</v>
      </c>
      <c r="B17" s="32">
        <v>8809642711631</v>
      </c>
      <c r="C17" s="474" t="s">
        <v>33003</v>
      </c>
      <c r="D17" s="471" t="s">
        <v>33004</v>
      </c>
      <c r="E17" s="38">
        <v>43000</v>
      </c>
      <c r="F17" s="206">
        <v>0.49</v>
      </c>
      <c r="G17" s="310">
        <v>24</v>
      </c>
      <c r="H17" s="417">
        <f>Таблица619[[#This Row],[Розничная цена KRW]]*Таблица619[[#This Row],[Коэфициент стоимости]]</f>
        <v>21070</v>
      </c>
      <c r="I17" s="39" t="str">
        <f>IF($H$1="","Введите курс",Таблица619[[#This Row],[Оптовая цена KRW                   за 1шт]]/$H$1)</f>
        <v>Введите курс</v>
      </c>
      <c r="J17" s="311"/>
      <c r="K17" s="40">
        <f>Таблица619[[#This Row],[Заказ коробок ]]*Таблица619[[#This Row],[Кол-во шт в коробке]]</f>
        <v>0</v>
      </c>
      <c r="L17" s="416">
        <f>Таблица619[[#This Row],[Общее кол-во шт]]*Таблица619[[#This Row],[Оптовая цена KRW                   за 1шт]]</f>
        <v>0</v>
      </c>
      <c r="M17" s="41" t="str">
        <f>IFERROR(Таблица619[[#This Row],[Общее кол-во шт]]*Таблица619[[#This Row],[Оптовая цена USD            за 1шт]],"")</f>
        <v/>
      </c>
      <c r="N17" s="312"/>
    </row>
    <row r="18" spans="1:14" ht="22.5" customHeight="1">
      <c r="A18" s="307" t="s">
        <v>33005</v>
      </c>
      <c r="B18" s="32">
        <v>8809642711648</v>
      </c>
      <c r="C18" s="474" t="s">
        <v>33006</v>
      </c>
      <c r="D18" s="471" t="s">
        <v>33007</v>
      </c>
      <c r="E18" s="38">
        <v>25000</v>
      </c>
      <c r="F18" s="206">
        <v>0.54</v>
      </c>
      <c r="G18" s="310">
        <v>48</v>
      </c>
      <c r="H18" s="417">
        <f>Таблица619[[#This Row],[Розничная цена KRW]]*Таблица619[[#This Row],[Коэфициент стоимости]]</f>
        <v>13500</v>
      </c>
      <c r="I18" s="39" t="str">
        <f>IF($H$1="","Введите курс",Таблица619[[#This Row],[Оптовая цена KRW                   за 1шт]]/$H$1)</f>
        <v>Введите курс</v>
      </c>
      <c r="J18" s="311"/>
      <c r="K18" s="40">
        <f>Таблица619[[#This Row],[Заказ коробок ]]*Таблица619[[#This Row],[Кол-во шт в коробке]]</f>
        <v>0</v>
      </c>
      <c r="L18" s="416">
        <f>Таблица619[[#This Row],[Общее кол-во шт]]*Таблица619[[#This Row],[Оптовая цена KRW                   за 1шт]]</f>
        <v>0</v>
      </c>
      <c r="M18" s="41" t="str">
        <f>IFERROR(Таблица619[[#This Row],[Общее кол-во шт]]*Таблица619[[#This Row],[Оптовая цена USD            за 1шт]],"")</f>
        <v/>
      </c>
      <c r="N18" s="312"/>
    </row>
    <row r="19" spans="1:14" ht="22.5" customHeight="1">
      <c r="A19" s="307" t="s">
        <v>33008</v>
      </c>
      <c r="B19" s="32">
        <v>8809535802392</v>
      </c>
      <c r="C19" s="474" t="s">
        <v>33009</v>
      </c>
      <c r="D19" s="471" t="s">
        <v>33010</v>
      </c>
      <c r="E19" s="38">
        <v>37000</v>
      </c>
      <c r="F19" s="206">
        <v>0.54</v>
      </c>
      <c r="G19" s="310">
        <v>12</v>
      </c>
      <c r="H19" s="417">
        <f>Таблица619[[#This Row],[Розничная цена KRW]]*Таблица619[[#This Row],[Коэфициент стоимости]]</f>
        <v>19980</v>
      </c>
      <c r="I19" s="39" t="str">
        <f>IF($H$1="","Введите курс",Таблица619[[#This Row],[Оптовая цена KRW                   за 1шт]]/$H$1)</f>
        <v>Введите курс</v>
      </c>
      <c r="J19" s="311"/>
      <c r="K19" s="40">
        <f>Таблица619[[#This Row],[Заказ коробок ]]*Таблица619[[#This Row],[Кол-во шт в коробке]]</f>
        <v>0</v>
      </c>
      <c r="L19" s="416">
        <f>Таблица619[[#This Row],[Общее кол-во шт]]*Таблица619[[#This Row],[Оптовая цена KRW                   за 1шт]]</f>
        <v>0</v>
      </c>
      <c r="M19" s="41" t="str">
        <f>IFERROR(Таблица619[[#This Row],[Общее кол-во шт]]*Таблица619[[#This Row],[Оптовая цена USD            за 1шт]],"")</f>
        <v/>
      </c>
      <c r="N19" s="312"/>
    </row>
    <row r="20" spans="1:14" ht="22.5" customHeight="1">
      <c r="A20" s="307" t="s">
        <v>33011</v>
      </c>
      <c r="B20" s="32">
        <v>8809535802408</v>
      </c>
      <c r="C20" s="474" t="s">
        <v>33012</v>
      </c>
      <c r="D20" s="471" t="s">
        <v>33013</v>
      </c>
      <c r="E20" s="38">
        <v>44000</v>
      </c>
      <c r="F20" s="206">
        <v>0.54</v>
      </c>
      <c r="G20" s="310">
        <v>24</v>
      </c>
      <c r="H20" s="417">
        <f>Таблица619[[#This Row],[Розничная цена KRW]]*Таблица619[[#This Row],[Коэфициент стоимости]]</f>
        <v>23760</v>
      </c>
      <c r="I20" s="39" t="str">
        <f>IF($H$1="","Введите курс",Таблица619[[#This Row],[Оптовая цена KRW                   за 1шт]]/$H$1)</f>
        <v>Введите курс</v>
      </c>
      <c r="J20" s="311"/>
      <c r="K20" s="40">
        <f>Таблица619[[#This Row],[Заказ коробок ]]*Таблица619[[#This Row],[Кол-во шт в коробке]]</f>
        <v>0</v>
      </c>
      <c r="L20" s="416">
        <f>Таблица619[[#This Row],[Общее кол-во шт]]*Таблица619[[#This Row],[Оптовая цена KRW                   за 1шт]]</f>
        <v>0</v>
      </c>
      <c r="M20" s="41" t="str">
        <f>IFERROR(Таблица619[[#This Row],[Общее кол-во шт]]*Таблица619[[#This Row],[Оптовая цена USD            за 1шт]],"")</f>
        <v/>
      </c>
      <c r="N20" s="312"/>
    </row>
    <row r="21" spans="1:14" ht="22.5" customHeight="1">
      <c r="A21" s="307" t="s">
        <v>33014</v>
      </c>
      <c r="B21" s="32">
        <v>8809535802415</v>
      </c>
      <c r="C21" s="474" t="s">
        <v>33015</v>
      </c>
      <c r="D21" s="471" t="s">
        <v>33016</v>
      </c>
      <c r="E21" s="38">
        <v>42000</v>
      </c>
      <c r="F21" s="206">
        <v>0.54</v>
      </c>
      <c r="G21" s="310">
        <v>24</v>
      </c>
      <c r="H21" s="417">
        <f>Таблица619[[#This Row],[Розничная цена KRW]]*Таблица619[[#This Row],[Коэфициент стоимости]]</f>
        <v>22680</v>
      </c>
      <c r="I21" s="39" t="str">
        <f>IF($H$1="","Введите курс",Таблица619[[#This Row],[Оптовая цена KRW                   за 1шт]]/$H$1)</f>
        <v>Введите курс</v>
      </c>
      <c r="J21" s="311"/>
      <c r="K21" s="40">
        <f>Таблица619[[#This Row],[Заказ коробок ]]*Таблица619[[#This Row],[Кол-во шт в коробке]]</f>
        <v>0</v>
      </c>
      <c r="L21" s="416">
        <f>Таблица619[[#This Row],[Общее кол-во шт]]*Таблица619[[#This Row],[Оптовая цена KRW                   за 1шт]]</f>
        <v>0</v>
      </c>
      <c r="M21" s="41" t="str">
        <f>IFERROR(Таблица619[[#This Row],[Общее кол-во шт]]*Таблица619[[#This Row],[Оптовая цена USD            за 1шт]],"")</f>
        <v/>
      </c>
      <c r="N21" s="312"/>
    </row>
    <row r="22" spans="1:14" ht="22.5" customHeight="1">
      <c r="A22" s="307" t="s">
        <v>33017</v>
      </c>
      <c r="B22" s="32">
        <v>8809535802422</v>
      </c>
      <c r="C22" s="472" t="s">
        <v>33018</v>
      </c>
      <c r="D22" s="476" t="s">
        <v>33019</v>
      </c>
      <c r="E22" s="38">
        <v>25000</v>
      </c>
      <c r="F22" s="206">
        <v>0.46</v>
      </c>
      <c r="G22" s="310">
        <v>12</v>
      </c>
      <c r="H22" s="417">
        <f>Таблица619[[#This Row],[Розничная цена KRW]]*Таблица619[[#This Row],[Коэфициент стоимости]]</f>
        <v>11500</v>
      </c>
      <c r="I22" s="39" t="str">
        <f>IF($H$1="","Введите курс",Таблица619[[#This Row],[Оптовая цена KRW                   за 1шт]]/$H$1)</f>
        <v>Введите курс</v>
      </c>
      <c r="J22" s="311"/>
      <c r="K22" s="40">
        <f>Таблица619[[#This Row],[Заказ коробок ]]*Таблица619[[#This Row],[Кол-во шт в коробке]]</f>
        <v>0</v>
      </c>
      <c r="L22" s="416">
        <f>Таблица619[[#This Row],[Общее кол-во шт]]*Таблица619[[#This Row],[Оптовая цена KRW                   за 1шт]]</f>
        <v>0</v>
      </c>
      <c r="M22" s="41" t="str">
        <f>IFERROR(Таблица619[[#This Row],[Общее кол-во шт]]*Таблица619[[#This Row],[Оптовая цена USD            за 1шт]],"")</f>
        <v/>
      </c>
      <c r="N22" s="473" t="s">
        <v>32971</v>
      </c>
    </row>
    <row r="23" spans="1:14" ht="22.5" customHeight="1">
      <c r="A23" s="307" t="s">
        <v>33020</v>
      </c>
      <c r="B23" s="32">
        <v>8809535802439</v>
      </c>
      <c r="C23" s="474" t="s">
        <v>33021</v>
      </c>
      <c r="D23" s="471" t="s">
        <v>33022</v>
      </c>
      <c r="E23" s="38">
        <v>25000</v>
      </c>
      <c r="F23" s="206">
        <v>0.46</v>
      </c>
      <c r="G23" s="310">
        <v>12</v>
      </c>
      <c r="H23" s="417">
        <f>Таблица619[[#This Row],[Розничная цена KRW]]*Таблица619[[#This Row],[Коэфициент стоимости]]</f>
        <v>11500</v>
      </c>
      <c r="I23" s="39" t="str">
        <f>IF($H$1="","Введите курс",Таблица619[[#This Row],[Оптовая цена KRW                   за 1шт]]/$H$1)</f>
        <v>Введите курс</v>
      </c>
      <c r="J23" s="311"/>
      <c r="K23" s="40">
        <f>Таблица619[[#This Row],[Заказ коробок ]]*Таблица619[[#This Row],[Кол-во шт в коробке]]</f>
        <v>0</v>
      </c>
      <c r="L23" s="416">
        <f>Таблица619[[#This Row],[Общее кол-во шт]]*Таблица619[[#This Row],[Оптовая цена KRW                   за 1шт]]</f>
        <v>0</v>
      </c>
      <c r="M23" s="41" t="str">
        <f>IFERROR(Таблица619[[#This Row],[Общее кол-во шт]]*Таблица619[[#This Row],[Оптовая цена USD            за 1шт]],"")</f>
        <v/>
      </c>
      <c r="N23" s="312"/>
    </row>
    <row r="24" spans="1:14" ht="22.5" customHeight="1">
      <c r="A24" s="307" t="s">
        <v>33023</v>
      </c>
      <c r="B24" s="32">
        <v>8809535802446</v>
      </c>
      <c r="C24" s="474" t="s">
        <v>33024</v>
      </c>
      <c r="D24" s="471" t="s">
        <v>33025</v>
      </c>
      <c r="E24" s="38">
        <v>25000</v>
      </c>
      <c r="F24" s="206">
        <v>0.46</v>
      </c>
      <c r="G24" s="310">
        <v>12</v>
      </c>
      <c r="H24" s="417">
        <f>Таблица619[[#This Row],[Розничная цена KRW]]*Таблица619[[#This Row],[Коэфициент стоимости]]</f>
        <v>11500</v>
      </c>
      <c r="I24" s="39" t="str">
        <f>IF($H$1="","Введите курс",Таблица619[[#This Row],[Оптовая цена KRW                   за 1шт]]/$H$1)</f>
        <v>Введите курс</v>
      </c>
      <c r="J24" s="311"/>
      <c r="K24" s="40">
        <f>Таблица619[[#This Row],[Заказ коробок ]]*Таблица619[[#This Row],[Кол-во шт в коробке]]</f>
        <v>0</v>
      </c>
      <c r="L24" s="416">
        <f>Таблица619[[#This Row],[Общее кол-во шт]]*Таблица619[[#This Row],[Оптовая цена KRW                   за 1шт]]</f>
        <v>0</v>
      </c>
      <c r="M24" s="41" t="str">
        <f>IFERROR(Таблица619[[#This Row],[Общее кол-во шт]]*Таблица619[[#This Row],[Оптовая цена USD            за 1шт]],"")</f>
        <v/>
      </c>
      <c r="N24" s="312"/>
    </row>
    <row r="25" spans="1:14" ht="22.5" customHeight="1">
      <c r="A25" s="307" t="s">
        <v>33026</v>
      </c>
      <c r="B25" s="32">
        <v>8809535802453</v>
      </c>
      <c r="C25" s="474" t="s">
        <v>33027</v>
      </c>
      <c r="D25" s="471" t="s">
        <v>33028</v>
      </c>
      <c r="E25" s="38">
        <v>25000</v>
      </c>
      <c r="F25" s="206">
        <v>0.46</v>
      </c>
      <c r="G25" s="310">
        <v>12</v>
      </c>
      <c r="H25" s="417">
        <f>Таблица619[[#This Row],[Розничная цена KRW]]*Таблица619[[#This Row],[Коэфициент стоимости]]</f>
        <v>11500</v>
      </c>
      <c r="I25" s="39" t="str">
        <f>IF($H$1="","Введите курс",Таблица619[[#This Row],[Оптовая цена KRW                   за 1шт]]/$H$1)</f>
        <v>Введите курс</v>
      </c>
      <c r="J25" s="311"/>
      <c r="K25" s="40">
        <f>Таблица619[[#This Row],[Заказ коробок ]]*Таблица619[[#This Row],[Кол-во шт в коробке]]</f>
        <v>0</v>
      </c>
      <c r="L25" s="416">
        <f>Таблица619[[#This Row],[Общее кол-во шт]]*Таблица619[[#This Row],[Оптовая цена KRW                   за 1шт]]</f>
        <v>0</v>
      </c>
      <c r="M25" s="41" t="str">
        <f>IFERROR(Таблица619[[#This Row],[Общее кол-во шт]]*Таблица619[[#This Row],[Оптовая цена USD            за 1шт]],"")</f>
        <v/>
      </c>
      <c r="N25" s="312"/>
    </row>
    <row r="26" spans="1:14" ht="22.5" customHeight="1">
      <c r="A26" s="307" t="s">
        <v>33029</v>
      </c>
      <c r="B26" s="32">
        <v>8809535802460</v>
      </c>
      <c r="C26" s="472" t="s">
        <v>33030</v>
      </c>
      <c r="D26" s="476" t="s">
        <v>33031</v>
      </c>
      <c r="E26" s="38">
        <v>25000</v>
      </c>
      <c r="F26" s="206">
        <v>0.46</v>
      </c>
      <c r="G26" s="310">
        <v>12</v>
      </c>
      <c r="H26" s="417">
        <f>Таблица619[[#This Row],[Розничная цена KRW]]*Таблица619[[#This Row],[Коэфициент стоимости]]</f>
        <v>11500</v>
      </c>
      <c r="I26" s="39" t="str">
        <f>IF($H$1="","Введите курс",Таблица619[[#This Row],[Оптовая цена KRW                   за 1шт]]/$H$1)</f>
        <v>Введите курс</v>
      </c>
      <c r="J26" s="311"/>
      <c r="K26" s="40">
        <f>Таблица619[[#This Row],[Заказ коробок ]]*Таблица619[[#This Row],[Кол-во шт в коробке]]</f>
        <v>0</v>
      </c>
      <c r="L26" s="416">
        <f>Таблица619[[#This Row],[Общее кол-во шт]]*Таблица619[[#This Row],[Оптовая цена KRW                   за 1шт]]</f>
        <v>0</v>
      </c>
      <c r="M26" s="41" t="str">
        <f>IFERROR(Таблица619[[#This Row],[Общее кол-во шт]]*Таблица619[[#This Row],[Оптовая цена USD            за 1шт]],"")</f>
        <v/>
      </c>
      <c r="N26" s="473" t="s">
        <v>32971</v>
      </c>
    </row>
    <row r="27" spans="1:14" ht="22.5" customHeight="1">
      <c r="A27" s="307" t="s">
        <v>33032</v>
      </c>
      <c r="B27" s="32">
        <v>8809535803603</v>
      </c>
      <c r="C27" s="472" t="s">
        <v>33033</v>
      </c>
      <c r="D27" s="476" t="s">
        <v>33034</v>
      </c>
      <c r="E27" s="38">
        <v>29000</v>
      </c>
      <c r="F27" s="206">
        <v>0.46</v>
      </c>
      <c r="G27" s="310">
        <v>12</v>
      </c>
      <c r="H27" s="417">
        <f>Таблица619[[#This Row],[Розничная цена KRW]]*Таблица619[[#This Row],[Коэфициент стоимости]]</f>
        <v>13340</v>
      </c>
      <c r="I27" s="39" t="str">
        <f>IF($H$1="","Введите курс",Таблица619[[#This Row],[Оптовая цена KRW                   за 1шт]]/$H$1)</f>
        <v>Введите курс</v>
      </c>
      <c r="J27" s="311"/>
      <c r="K27" s="40">
        <f>Таблица619[[#This Row],[Заказ коробок ]]*Таблица619[[#This Row],[Кол-во шт в коробке]]</f>
        <v>0</v>
      </c>
      <c r="L27" s="416">
        <f>Таблица619[[#This Row],[Общее кол-во шт]]*Таблица619[[#This Row],[Оптовая цена KRW                   за 1шт]]</f>
        <v>0</v>
      </c>
      <c r="M27" s="41" t="str">
        <f>IFERROR(Таблица619[[#This Row],[Общее кол-во шт]]*Таблица619[[#This Row],[Оптовая цена USD            за 1шт]],"")</f>
        <v/>
      </c>
      <c r="N27" s="473" t="s">
        <v>32971</v>
      </c>
    </row>
    <row r="28" spans="1:14" ht="22.5" customHeight="1">
      <c r="A28" s="307" t="s">
        <v>33035</v>
      </c>
      <c r="B28" s="32">
        <v>8809535802484</v>
      </c>
      <c r="C28" s="474" t="s">
        <v>33036</v>
      </c>
      <c r="D28" s="471" t="s">
        <v>33037</v>
      </c>
      <c r="E28" s="38">
        <v>10500</v>
      </c>
      <c r="F28" s="206">
        <v>0.54</v>
      </c>
      <c r="G28" s="310">
        <v>12</v>
      </c>
      <c r="H28" s="417">
        <f>Таблица619[[#This Row],[Розничная цена KRW]]*Таблица619[[#This Row],[Коэфициент стоимости]]</f>
        <v>5670</v>
      </c>
      <c r="I28" s="39" t="str">
        <f>IF($H$1="","Введите курс",Таблица619[[#This Row],[Оптовая цена KRW                   за 1шт]]/$H$1)</f>
        <v>Введите курс</v>
      </c>
      <c r="J28" s="311"/>
      <c r="K28" s="40">
        <f>Таблица619[[#This Row],[Заказ коробок ]]*Таблица619[[#This Row],[Кол-во шт в коробке]]</f>
        <v>0</v>
      </c>
      <c r="L28" s="416">
        <f>Таблица619[[#This Row],[Общее кол-во шт]]*Таблица619[[#This Row],[Оптовая цена KRW                   за 1шт]]</f>
        <v>0</v>
      </c>
      <c r="M28" s="41" t="str">
        <f>IFERROR(Таблица619[[#This Row],[Общее кол-во шт]]*Таблица619[[#This Row],[Оптовая цена USD            за 1шт]],"")</f>
        <v/>
      </c>
      <c r="N28" s="312"/>
    </row>
    <row r="29" spans="1:14" ht="22.5" customHeight="1">
      <c r="A29" s="307" t="s">
        <v>33038</v>
      </c>
      <c r="B29" s="32">
        <v>8809535803153</v>
      </c>
      <c r="C29" s="474" t="s">
        <v>33039</v>
      </c>
      <c r="D29" s="471" t="s">
        <v>33040</v>
      </c>
      <c r="E29" s="38">
        <v>26000</v>
      </c>
      <c r="F29" s="206">
        <v>0.42</v>
      </c>
      <c r="G29" s="310">
        <v>24</v>
      </c>
      <c r="H29" s="417">
        <f>Таблица619[[#This Row],[Розничная цена KRW]]*Таблица619[[#This Row],[Коэфициент стоимости]]</f>
        <v>10920</v>
      </c>
      <c r="I29" s="39" t="str">
        <f>IF($H$1="","Введите курс",Таблица619[[#This Row],[Оптовая цена KRW                   за 1шт]]/$H$1)</f>
        <v>Введите курс</v>
      </c>
      <c r="J29" s="311"/>
      <c r="K29" s="40">
        <f>Таблица619[[#This Row],[Заказ коробок ]]*Таблица619[[#This Row],[Кол-во шт в коробке]]</f>
        <v>0</v>
      </c>
      <c r="L29" s="416">
        <f>Таблица619[[#This Row],[Общее кол-во шт]]*Таблица619[[#This Row],[Оптовая цена KRW                   за 1шт]]</f>
        <v>0</v>
      </c>
      <c r="M29" s="41" t="str">
        <f>IFERROR(Таблица619[[#This Row],[Общее кол-во шт]]*Таблица619[[#This Row],[Оптовая цена USD            за 1шт]],"")</f>
        <v/>
      </c>
      <c r="N29" s="312"/>
    </row>
    <row r="30" spans="1:14" ht="22.5" customHeight="1">
      <c r="A30" s="307" t="s">
        <v>33041</v>
      </c>
      <c r="B30" s="32">
        <v>8809535808271</v>
      </c>
      <c r="C30" s="474" t="s">
        <v>33042</v>
      </c>
      <c r="D30" s="471" t="s">
        <v>33043</v>
      </c>
      <c r="E30" s="38">
        <v>25000</v>
      </c>
      <c r="F30" s="206">
        <v>0.46</v>
      </c>
      <c r="G30" s="310">
        <v>56</v>
      </c>
      <c r="H30" s="417">
        <f>Таблица619[[#This Row],[Розничная цена KRW]]*Таблица619[[#This Row],[Коэфициент стоимости]]</f>
        <v>11500</v>
      </c>
      <c r="I30" s="39" t="str">
        <f>IF($H$1="","Введите курс",Таблица619[[#This Row],[Оптовая цена KRW                   за 1шт]]/$H$1)</f>
        <v>Введите курс</v>
      </c>
      <c r="J30" s="311"/>
      <c r="K30" s="40">
        <f>Таблица619[[#This Row],[Заказ коробок ]]*Таблица619[[#This Row],[Кол-во шт в коробке]]</f>
        <v>0</v>
      </c>
      <c r="L30" s="416">
        <f>Таблица619[[#This Row],[Общее кол-во шт]]*Таблица619[[#This Row],[Оптовая цена KRW                   за 1шт]]</f>
        <v>0</v>
      </c>
      <c r="M30" s="41" t="str">
        <f>IFERROR(Таблица619[[#This Row],[Общее кол-во шт]]*Таблица619[[#This Row],[Оптовая цена USD            за 1шт]],"")</f>
        <v/>
      </c>
      <c r="N30" s="312"/>
    </row>
    <row r="31" spans="1:14" ht="22.5" customHeight="1">
      <c r="A31" s="307" t="s">
        <v>33044</v>
      </c>
      <c r="B31" s="32">
        <v>8809724478247</v>
      </c>
      <c r="C31" s="474" t="s">
        <v>33045</v>
      </c>
      <c r="D31" s="471" t="s">
        <v>33046</v>
      </c>
      <c r="E31" s="38">
        <v>13000</v>
      </c>
      <c r="F31" s="206">
        <v>0.52</v>
      </c>
      <c r="G31" s="310">
        <v>24</v>
      </c>
      <c r="H31" s="417">
        <f>Таблица619[[#This Row],[Розничная цена KRW]]*Таблица619[[#This Row],[Коэфициент стоимости]]</f>
        <v>6760</v>
      </c>
      <c r="I31" s="39" t="str">
        <f>IF($H$1="","Введите курс",Таблица619[[#This Row],[Оптовая цена KRW                   за 1шт]]/$H$1)</f>
        <v>Введите курс</v>
      </c>
      <c r="J31" s="311"/>
      <c r="K31" s="40">
        <f>Таблица619[[#This Row],[Заказ коробок ]]*Таблица619[[#This Row],[Кол-во шт в коробке]]</f>
        <v>0</v>
      </c>
      <c r="L31" s="416">
        <f>Таблица619[[#This Row],[Общее кол-во шт]]*Таблица619[[#This Row],[Оптовая цена KRW                   за 1шт]]</f>
        <v>0</v>
      </c>
      <c r="M31" s="41" t="str">
        <f>IFERROR(Таблица619[[#This Row],[Общее кол-во шт]]*Таблица619[[#This Row],[Оптовая цена USD            за 1шт]],"")</f>
        <v/>
      </c>
      <c r="N31" s="312"/>
    </row>
    <row r="32" spans="1:14" ht="22.5" customHeight="1">
      <c r="A32" s="307" t="s">
        <v>33047</v>
      </c>
      <c r="B32" s="32">
        <v>8809642712218</v>
      </c>
      <c r="C32" s="474" t="s">
        <v>33048</v>
      </c>
      <c r="D32" s="471" t="s">
        <v>33049</v>
      </c>
      <c r="E32" s="38">
        <v>22000</v>
      </c>
      <c r="F32" s="206">
        <v>0.4</v>
      </c>
      <c r="G32" s="310">
        <v>24</v>
      </c>
      <c r="H32" s="417">
        <f>Таблица619[[#This Row],[Розничная цена KRW]]*Таблица619[[#This Row],[Коэфициент стоимости]]</f>
        <v>8800</v>
      </c>
      <c r="I32" s="39" t="str">
        <f>IF($H$1="","Введите курс",Таблица619[[#This Row],[Оптовая цена KRW                   за 1шт]]/$H$1)</f>
        <v>Введите курс</v>
      </c>
      <c r="J32" s="311"/>
      <c r="K32" s="40">
        <f>Таблица619[[#This Row],[Заказ коробок ]]*Таблица619[[#This Row],[Кол-во шт в коробке]]</f>
        <v>0</v>
      </c>
      <c r="L32" s="416">
        <f>Таблица619[[#This Row],[Общее кол-во шт]]*Таблица619[[#This Row],[Оптовая цена KRW                   за 1шт]]</f>
        <v>0</v>
      </c>
      <c r="M32" s="41" t="str">
        <f>IFERROR(Таблица619[[#This Row],[Общее кол-во шт]]*Таблица619[[#This Row],[Оптовая цена USD            за 1шт]],"")</f>
        <v/>
      </c>
      <c r="N32" s="312"/>
    </row>
    <row r="33" spans="1:14" ht="22.5" customHeight="1">
      <c r="A33" s="307" t="s">
        <v>33050</v>
      </c>
      <c r="B33" s="32">
        <v>8809642712249</v>
      </c>
      <c r="C33" s="474" t="s">
        <v>33051</v>
      </c>
      <c r="D33" s="471" t="s">
        <v>33052</v>
      </c>
      <c r="E33" s="38">
        <v>22000</v>
      </c>
      <c r="F33" s="206">
        <v>0.4</v>
      </c>
      <c r="G33" s="310">
        <v>24</v>
      </c>
      <c r="H33" s="417">
        <f>Таблица619[[#This Row],[Розничная цена KRW]]*Таблица619[[#This Row],[Коэфициент стоимости]]</f>
        <v>8800</v>
      </c>
      <c r="I33" s="39" t="str">
        <f>IF($H$1="","Введите курс",Таблица619[[#This Row],[Оптовая цена KRW                   за 1шт]]/$H$1)</f>
        <v>Введите курс</v>
      </c>
      <c r="J33" s="311"/>
      <c r="K33" s="40">
        <f>Таблица619[[#This Row],[Заказ коробок ]]*Таблица619[[#This Row],[Кол-во шт в коробке]]</f>
        <v>0</v>
      </c>
      <c r="L33" s="416">
        <f>Таблица619[[#This Row],[Общее кол-во шт]]*Таблица619[[#This Row],[Оптовая цена KRW                   за 1шт]]</f>
        <v>0</v>
      </c>
      <c r="M33" s="41" t="str">
        <f>IFERROR(Таблица619[[#This Row],[Общее кол-во шт]]*Таблица619[[#This Row],[Оптовая цена USD            за 1шт]],"")</f>
        <v/>
      </c>
      <c r="N33" s="312"/>
    </row>
    <row r="34" spans="1:14" ht="22.5" customHeight="1">
      <c r="A34" s="307" t="s">
        <v>33053</v>
      </c>
      <c r="B34" s="32">
        <v>8809642712485</v>
      </c>
      <c r="C34" s="474" t="s">
        <v>33054</v>
      </c>
      <c r="D34" s="471" t="s">
        <v>33055</v>
      </c>
      <c r="E34" s="38">
        <v>22000</v>
      </c>
      <c r="F34" s="206">
        <v>0.4</v>
      </c>
      <c r="G34" s="310">
        <v>24</v>
      </c>
      <c r="H34" s="417">
        <f>Таблица619[[#This Row],[Розничная цена KRW]]*Таблица619[[#This Row],[Коэфициент стоимости]]</f>
        <v>8800</v>
      </c>
      <c r="I34" s="39" t="str">
        <f>IF($H$1="","Введите курс",Таблица619[[#This Row],[Оптовая цена KRW                   за 1шт]]/$H$1)</f>
        <v>Введите курс</v>
      </c>
      <c r="J34" s="311"/>
      <c r="K34" s="40">
        <f>Таблица619[[#This Row],[Заказ коробок ]]*Таблица619[[#This Row],[Кол-во шт в коробке]]</f>
        <v>0</v>
      </c>
      <c r="L34" s="416">
        <f>Таблица619[[#This Row],[Общее кол-во шт]]*Таблица619[[#This Row],[Оптовая цена KRW                   за 1шт]]</f>
        <v>0</v>
      </c>
      <c r="M34" s="41" t="str">
        <f>IFERROR(Таблица619[[#This Row],[Общее кол-во шт]]*Таблица619[[#This Row],[Оптовая цена USD            за 1шт]],"")</f>
        <v/>
      </c>
      <c r="N34" s="312"/>
    </row>
    <row r="35" spans="1:14" ht="22.5" customHeight="1">
      <c r="A35" s="307" t="s">
        <v>33056</v>
      </c>
      <c r="B35" s="32">
        <v>8809642712270</v>
      </c>
      <c r="C35" s="474" t="s">
        <v>33057</v>
      </c>
      <c r="D35" s="471" t="s">
        <v>33058</v>
      </c>
      <c r="E35" s="38">
        <v>22000</v>
      </c>
      <c r="F35" s="206">
        <v>0.4</v>
      </c>
      <c r="G35" s="310">
        <v>24</v>
      </c>
      <c r="H35" s="417">
        <f>Таблица619[[#This Row],[Розничная цена KRW]]*Таблица619[[#This Row],[Коэфициент стоимости]]</f>
        <v>8800</v>
      </c>
      <c r="I35" s="39" t="str">
        <f>IF($H$1="","Введите курс",Таблица619[[#This Row],[Оптовая цена KRW                   за 1шт]]/$H$1)</f>
        <v>Введите курс</v>
      </c>
      <c r="J35" s="311"/>
      <c r="K35" s="40">
        <f>Таблица619[[#This Row],[Заказ коробок ]]*Таблица619[[#This Row],[Кол-во шт в коробке]]</f>
        <v>0</v>
      </c>
      <c r="L35" s="416">
        <f>Таблица619[[#This Row],[Общее кол-во шт]]*Таблица619[[#This Row],[Оптовая цена KRW                   за 1шт]]</f>
        <v>0</v>
      </c>
      <c r="M35" s="41" t="str">
        <f>IFERROR(Таблица619[[#This Row],[Общее кол-во шт]]*Таблица619[[#This Row],[Оптовая цена USD            за 1шт]],"")</f>
        <v/>
      </c>
      <c r="N35" s="312"/>
    </row>
    <row r="36" spans="1:14" ht="22.5" customHeight="1">
      <c r="A36" s="307" t="s">
        <v>33059</v>
      </c>
      <c r="B36" s="32">
        <v>8809642712676</v>
      </c>
      <c r="C36" s="474" t="s">
        <v>33060</v>
      </c>
      <c r="D36" s="471" t="s">
        <v>33061</v>
      </c>
      <c r="E36" s="38">
        <v>22000</v>
      </c>
      <c r="F36" s="206">
        <v>0.4</v>
      </c>
      <c r="G36" s="310">
        <v>24</v>
      </c>
      <c r="H36" s="417">
        <f>Таблица619[[#This Row],[Розничная цена KRW]]*Таблица619[[#This Row],[Коэфициент стоимости]]</f>
        <v>8800</v>
      </c>
      <c r="I36" s="39" t="str">
        <f>IF($H$1="","Введите курс",Таблица619[[#This Row],[Оптовая цена KRW                   за 1шт]]/$H$1)</f>
        <v>Введите курс</v>
      </c>
      <c r="J36" s="311"/>
      <c r="K36" s="40">
        <f>Таблица619[[#This Row],[Заказ коробок ]]*Таблица619[[#This Row],[Кол-во шт в коробке]]</f>
        <v>0</v>
      </c>
      <c r="L36" s="416">
        <f>Таблица619[[#This Row],[Общее кол-во шт]]*Таблица619[[#This Row],[Оптовая цена KRW                   за 1шт]]</f>
        <v>0</v>
      </c>
      <c r="M36" s="41" t="str">
        <f>IFERROR(Таблица619[[#This Row],[Общее кол-во шт]]*Таблица619[[#This Row],[Оптовая цена USD            за 1шт]],"")</f>
        <v/>
      </c>
      <c r="N36" s="312"/>
    </row>
    <row r="37" spans="1:14" ht="22.5" customHeight="1">
      <c r="A37" s="307" t="s">
        <v>33062</v>
      </c>
      <c r="B37" s="32">
        <v>8809642712669</v>
      </c>
      <c r="C37" s="474" t="s">
        <v>33063</v>
      </c>
      <c r="D37" s="471" t="s">
        <v>33064</v>
      </c>
      <c r="E37" s="38">
        <v>22000</v>
      </c>
      <c r="F37" s="206">
        <v>0.4</v>
      </c>
      <c r="G37" s="310">
        <v>24</v>
      </c>
      <c r="H37" s="417">
        <f>Таблица619[[#This Row],[Розничная цена KRW]]*Таблица619[[#This Row],[Коэфициент стоимости]]</f>
        <v>8800</v>
      </c>
      <c r="I37" s="39" t="str">
        <f>IF($H$1="","Введите курс",Таблица619[[#This Row],[Оптовая цена KRW                   за 1шт]]/$H$1)</f>
        <v>Введите курс</v>
      </c>
      <c r="J37" s="311"/>
      <c r="K37" s="40">
        <f>Таблица619[[#This Row],[Заказ коробок ]]*Таблица619[[#This Row],[Кол-во шт в коробке]]</f>
        <v>0</v>
      </c>
      <c r="L37" s="416">
        <f>Таблица619[[#This Row],[Общее кол-во шт]]*Таблица619[[#This Row],[Оптовая цена KRW                   за 1шт]]</f>
        <v>0</v>
      </c>
      <c r="M37" s="41" t="str">
        <f>IFERROR(Таблица619[[#This Row],[Общее кол-во шт]]*Таблица619[[#This Row],[Оптовая цена USD            за 1шт]],"")</f>
        <v/>
      </c>
      <c r="N37" s="312"/>
    </row>
    <row r="38" spans="1:14" ht="22.5" customHeight="1">
      <c r="A38" s="307" t="s">
        <v>33065</v>
      </c>
      <c r="B38" s="32">
        <v>8809642712652</v>
      </c>
      <c r="C38" s="474" t="s">
        <v>33066</v>
      </c>
      <c r="D38" s="471" t="s">
        <v>33067</v>
      </c>
      <c r="E38" s="38">
        <v>22000</v>
      </c>
      <c r="F38" s="206">
        <v>0.4</v>
      </c>
      <c r="G38" s="310">
        <v>24</v>
      </c>
      <c r="H38" s="417">
        <f>Таблица619[[#This Row],[Розничная цена KRW]]*Таблица619[[#This Row],[Коэфициент стоимости]]</f>
        <v>8800</v>
      </c>
      <c r="I38" s="39" t="str">
        <f>IF($H$1="","Введите курс",Таблица619[[#This Row],[Оптовая цена KRW                   за 1шт]]/$H$1)</f>
        <v>Введите курс</v>
      </c>
      <c r="J38" s="311"/>
      <c r="K38" s="40">
        <f>Таблица619[[#This Row],[Заказ коробок ]]*Таблица619[[#This Row],[Кол-во шт в коробке]]</f>
        <v>0</v>
      </c>
      <c r="L38" s="416">
        <f>Таблица619[[#This Row],[Общее кол-во шт]]*Таблица619[[#This Row],[Оптовая цена KRW                   за 1шт]]</f>
        <v>0</v>
      </c>
      <c r="M38" s="41" t="str">
        <f>IFERROR(Таблица619[[#This Row],[Общее кол-во шт]]*Таблица619[[#This Row],[Оптовая цена USD            за 1шт]],"")</f>
        <v/>
      </c>
      <c r="N38" s="312"/>
    </row>
    <row r="39" spans="1:14" ht="22.5" customHeight="1">
      <c r="A39" s="307" t="s">
        <v>33068</v>
      </c>
      <c r="B39" s="32">
        <v>8809642712645</v>
      </c>
      <c r="C39" s="474" t="s">
        <v>33069</v>
      </c>
      <c r="D39" s="471" t="s">
        <v>33070</v>
      </c>
      <c r="E39" s="38">
        <v>22000</v>
      </c>
      <c r="F39" s="206">
        <v>0.4</v>
      </c>
      <c r="G39" s="310">
        <v>24</v>
      </c>
      <c r="H39" s="417">
        <f>Таблица619[[#This Row],[Розничная цена KRW]]*Таблица619[[#This Row],[Коэфициент стоимости]]</f>
        <v>8800</v>
      </c>
      <c r="I39" s="39" t="str">
        <f>IF($H$1="","Введите курс",Таблица619[[#This Row],[Оптовая цена KRW                   за 1шт]]/$H$1)</f>
        <v>Введите курс</v>
      </c>
      <c r="J39" s="311"/>
      <c r="K39" s="40">
        <f>Таблица619[[#This Row],[Заказ коробок ]]*Таблица619[[#This Row],[Кол-во шт в коробке]]</f>
        <v>0</v>
      </c>
      <c r="L39" s="416">
        <f>Таблица619[[#This Row],[Общее кол-во шт]]*Таблица619[[#This Row],[Оптовая цена KRW                   за 1шт]]</f>
        <v>0</v>
      </c>
      <c r="M39" s="41" t="str">
        <f>IFERROR(Таблица619[[#This Row],[Общее кол-во шт]]*Таблица619[[#This Row],[Оптовая цена USD            за 1шт]],"")</f>
        <v/>
      </c>
      <c r="N39" s="312"/>
    </row>
    <row r="40" spans="1:14" ht="22.5" customHeight="1">
      <c r="A40" s="307" t="s">
        <v>33071</v>
      </c>
      <c r="B40" s="32">
        <v>8809535802057</v>
      </c>
      <c r="C40" s="474" t="s">
        <v>33072</v>
      </c>
      <c r="D40" s="471" t="s">
        <v>33073</v>
      </c>
      <c r="E40" s="38">
        <v>8500</v>
      </c>
      <c r="F40" s="206">
        <v>0.42</v>
      </c>
      <c r="G40" s="310">
        <v>12</v>
      </c>
      <c r="H40" s="417">
        <f>Таблица619[[#This Row],[Розничная цена KRW]]*Таблица619[[#This Row],[Коэфициент стоимости]]</f>
        <v>3570</v>
      </c>
      <c r="I40" s="39" t="str">
        <f>IF($H$1="","Введите курс",Таблица619[[#This Row],[Оптовая цена KRW                   за 1шт]]/$H$1)</f>
        <v>Введите курс</v>
      </c>
      <c r="J40" s="311"/>
      <c r="K40" s="40">
        <f>Таблица619[[#This Row],[Заказ коробок ]]*Таблица619[[#This Row],[Кол-во шт в коробке]]</f>
        <v>0</v>
      </c>
      <c r="L40" s="416">
        <f>Таблица619[[#This Row],[Общее кол-во шт]]*Таблица619[[#This Row],[Оптовая цена KRW                   за 1шт]]</f>
        <v>0</v>
      </c>
      <c r="M40" s="41" t="str">
        <f>IFERROR(Таблица619[[#This Row],[Общее кол-во шт]]*Таблица619[[#This Row],[Оптовая цена USD            за 1шт]],"")</f>
        <v/>
      </c>
      <c r="N40" s="312"/>
    </row>
    <row r="41" spans="1:14" ht="22.5" customHeight="1">
      <c r="A41" s="307" t="s">
        <v>33074</v>
      </c>
      <c r="B41" s="32">
        <v>8809535802064</v>
      </c>
      <c r="C41" s="474" t="s">
        <v>33075</v>
      </c>
      <c r="D41" s="471" t="s">
        <v>33076</v>
      </c>
      <c r="E41" s="38">
        <v>8500</v>
      </c>
      <c r="F41" s="206">
        <v>0.42</v>
      </c>
      <c r="G41" s="310">
        <v>12</v>
      </c>
      <c r="H41" s="417">
        <f>Таблица619[[#This Row],[Розничная цена KRW]]*Таблица619[[#This Row],[Коэфициент стоимости]]</f>
        <v>3570</v>
      </c>
      <c r="I41" s="39" t="str">
        <f>IF($H$1="","Введите курс",Таблица619[[#This Row],[Оптовая цена KRW                   за 1шт]]/$H$1)</f>
        <v>Введите курс</v>
      </c>
      <c r="J41" s="311"/>
      <c r="K41" s="40">
        <f>Таблица619[[#This Row],[Заказ коробок ]]*Таблица619[[#This Row],[Кол-во шт в коробке]]</f>
        <v>0</v>
      </c>
      <c r="L41" s="416">
        <f>Таблица619[[#This Row],[Общее кол-во шт]]*Таблица619[[#This Row],[Оптовая цена KRW                   за 1шт]]</f>
        <v>0</v>
      </c>
      <c r="M41" s="41" t="str">
        <f>IFERROR(Таблица619[[#This Row],[Общее кол-во шт]]*Таблица619[[#This Row],[Оптовая цена USD            за 1шт]],"")</f>
        <v/>
      </c>
      <c r="N41" s="312"/>
    </row>
    <row r="42" spans="1:14" ht="22.5" customHeight="1">
      <c r="A42" s="307" t="s">
        <v>33077</v>
      </c>
      <c r="B42" s="32">
        <v>8809535802071</v>
      </c>
      <c r="C42" s="474" t="s">
        <v>33078</v>
      </c>
      <c r="D42" s="471" t="s">
        <v>33079</v>
      </c>
      <c r="E42" s="38">
        <v>8500</v>
      </c>
      <c r="F42" s="206">
        <v>0.42</v>
      </c>
      <c r="G42" s="310">
        <v>12</v>
      </c>
      <c r="H42" s="417">
        <f>Таблица619[[#This Row],[Розничная цена KRW]]*Таблица619[[#This Row],[Коэфициент стоимости]]</f>
        <v>3570</v>
      </c>
      <c r="I42" s="39" t="str">
        <f>IF($H$1="","Введите курс",Таблица619[[#This Row],[Оптовая цена KRW                   за 1шт]]/$H$1)</f>
        <v>Введите курс</v>
      </c>
      <c r="J42" s="311"/>
      <c r="K42" s="40">
        <f>Таблица619[[#This Row],[Заказ коробок ]]*Таблица619[[#This Row],[Кол-во шт в коробке]]</f>
        <v>0</v>
      </c>
      <c r="L42" s="416">
        <f>Таблица619[[#This Row],[Общее кол-во шт]]*Таблица619[[#This Row],[Оптовая цена KRW                   за 1шт]]</f>
        <v>0</v>
      </c>
      <c r="M42" s="41" t="str">
        <f>IFERROR(Таблица619[[#This Row],[Общее кол-во шт]]*Таблица619[[#This Row],[Оптовая цена USD            за 1шт]],"")</f>
        <v/>
      </c>
      <c r="N42" s="312"/>
    </row>
    <row r="43" spans="1:14" ht="22.5" customHeight="1">
      <c r="A43" s="307" t="s">
        <v>33080</v>
      </c>
      <c r="B43" s="32">
        <v>8809535802088</v>
      </c>
      <c r="C43" s="474" t="s">
        <v>33081</v>
      </c>
      <c r="D43" s="471" t="s">
        <v>33082</v>
      </c>
      <c r="E43" s="38">
        <v>8500</v>
      </c>
      <c r="F43" s="206">
        <v>0.42</v>
      </c>
      <c r="G43" s="310">
        <v>12</v>
      </c>
      <c r="H43" s="417">
        <f>Таблица619[[#This Row],[Розничная цена KRW]]*Таблица619[[#This Row],[Коэфициент стоимости]]</f>
        <v>3570</v>
      </c>
      <c r="I43" s="39" t="str">
        <f>IF($H$1="","Введите курс",Таблица619[[#This Row],[Оптовая цена KRW                   за 1шт]]/$H$1)</f>
        <v>Введите курс</v>
      </c>
      <c r="J43" s="311"/>
      <c r="K43" s="40">
        <f>Таблица619[[#This Row],[Заказ коробок ]]*Таблица619[[#This Row],[Кол-во шт в коробке]]</f>
        <v>0</v>
      </c>
      <c r="L43" s="416">
        <f>Таблица619[[#This Row],[Общее кол-во шт]]*Таблица619[[#This Row],[Оптовая цена KRW                   за 1шт]]</f>
        <v>0</v>
      </c>
      <c r="M43" s="41" t="str">
        <f>IFERROR(Таблица619[[#This Row],[Общее кол-во шт]]*Таблица619[[#This Row],[Оптовая цена USD            за 1шт]],"")</f>
        <v/>
      </c>
      <c r="N43" s="312"/>
    </row>
    <row r="44" spans="1:14" ht="22.5" customHeight="1">
      <c r="A44" s="307" t="s">
        <v>33083</v>
      </c>
      <c r="B44" s="32">
        <v>8809642714502</v>
      </c>
      <c r="C44" s="474" t="s">
        <v>33084</v>
      </c>
      <c r="D44" s="471" t="s">
        <v>1997</v>
      </c>
      <c r="E44" s="38">
        <v>14000</v>
      </c>
      <c r="F44" s="206">
        <v>0.4</v>
      </c>
      <c r="G44" s="310">
        <v>50</v>
      </c>
      <c r="H44" s="417">
        <f>Таблица619[[#This Row],[Розничная цена KRW]]*Таблица619[[#This Row],[Коэфициент стоимости]]</f>
        <v>5600</v>
      </c>
      <c r="I44" s="39" t="str">
        <f>IF($H$1="","Введите курс",Таблица619[[#This Row],[Оптовая цена KRW                   за 1шт]]/$H$1)</f>
        <v>Введите курс</v>
      </c>
      <c r="J44" s="311"/>
      <c r="K44" s="40">
        <f>Таблица619[[#This Row],[Заказ коробок ]]*Таблица619[[#This Row],[Кол-во шт в коробке]]</f>
        <v>0</v>
      </c>
      <c r="L44" s="416">
        <f>Таблица619[[#This Row],[Общее кол-во шт]]*Таблица619[[#This Row],[Оптовая цена KRW                   за 1шт]]</f>
        <v>0</v>
      </c>
      <c r="M44" s="41" t="str">
        <f>IFERROR(Таблица619[[#This Row],[Общее кол-во шт]]*Таблица619[[#This Row],[Оптовая цена USD            за 1шт]],"")</f>
        <v/>
      </c>
      <c r="N44" s="312"/>
    </row>
    <row r="45" spans="1:14" ht="22.5" customHeight="1">
      <c r="A45" s="307" t="s">
        <v>33085</v>
      </c>
      <c r="B45" s="32">
        <v>8809642714519</v>
      </c>
      <c r="C45" s="474" t="s">
        <v>33086</v>
      </c>
      <c r="D45" s="471" t="s">
        <v>1998</v>
      </c>
      <c r="E45" s="38">
        <v>14000</v>
      </c>
      <c r="F45" s="206">
        <v>0.4</v>
      </c>
      <c r="G45" s="310">
        <v>50</v>
      </c>
      <c r="H45" s="417">
        <f>Таблица619[[#This Row],[Розничная цена KRW]]*Таблица619[[#This Row],[Коэфициент стоимости]]</f>
        <v>5600</v>
      </c>
      <c r="I45" s="39" t="str">
        <f>IF($H$1="","Введите курс",Таблица619[[#This Row],[Оптовая цена KRW                   за 1шт]]/$H$1)</f>
        <v>Введите курс</v>
      </c>
      <c r="J45" s="311"/>
      <c r="K45" s="40">
        <f>Таблица619[[#This Row],[Заказ коробок ]]*Таблица619[[#This Row],[Кол-во шт в коробке]]</f>
        <v>0</v>
      </c>
      <c r="L45" s="416">
        <f>Таблица619[[#This Row],[Общее кол-во шт]]*Таблица619[[#This Row],[Оптовая цена KRW                   за 1шт]]</f>
        <v>0</v>
      </c>
      <c r="M45" s="41" t="str">
        <f>IFERROR(Таблица619[[#This Row],[Общее кол-во шт]]*Таблица619[[#This Row],[Оптовая цена USD            за 1шт]],"")</f>
        <v/>
      </c>
      <c r="N45" s="312"/>
    </row>
    <row r="46" spans="1:14" ht="22.5" customHeight="1">
      <c r="A46" s="307" t="s">
        <v>33087</v>
      </c>
      <c r="B46" s="32">
        <v>8809642714526</v>
      </c>
      <c r="C46" s="474" t="s">
        <v>33088</v>
      </c>
      <c r="D46" s="471" t="s">
        <v>1999</v>
      </c>
      <c r="E46" s="38">
        <v>14000</v>
      </c>
      <c r="F46" s="206">
        <v>0.4</v>
      </c>
      <c r="G46" s="310">
        <v>50</v>
      </c>
      <c r="H46" s="417">
        <f>Таблица619[[#This Row],[Розничная цена KRW]]*Таблица619[[#This Row],[Коэфициент стоимости]]</f>
        <v>5600</v>
      </c>
      <c r="I46" s="39" t="str">
        <f>IF($H$1="","Введите курс",Таблица619[[#This Row],[Оптовая цена KRW                   за 1шт]]/$H$1)</f>
        <v>Введите курс</v>
      </c>
      <c r="J46" s="311"/>
      <c r="K46" s="40">
        <f>Таблица619[[#This Row],[Заказ коробок ]]*Таблица619[[#This Row],[Кол-во шт в коробке]]</f>
        <v>0</v>
      </c>
      <c r="L46" s="416">
        <f>Таблица619[[#This Row],[Общее кол-во шт]]*Таблица619[[#This Row],[Оптовая цена KRW                   за 1шт]]</f>
        <v>0</v>
      </c>
      <c r="M46" s="41" t="str">
        <f>IFERROR(Таблица619[[#This Row],[Общее кол-во шт]]*Таблица619[[#This Row],[Оптовая цена USD            за 1шт]],"")</f>
        <v/>
      </c>
      <c r="N46" s="312"/>
    </row>
    <row r="47" spans="1:14" ht="22.5" customHeight="1">
      <c r="A47" s="307" t="s">
        <v>33089</v>
      </c>
      <c r="B47" s="32">
        <v>8809642714533</v>
      </c>
      <c r="C47" s="474" t="s">
        <v>33090</v>
      </c>
      <c r="D47" s="471" t="s">
        <v>2000</v>
      </c>
      <c r="E47" s="38">
        <v>14000</v>
      </c>
      <c r="F47" s="206">
        <v>0.4</v>
      </c>
      <c r="G47" s="310">
        <v>50</v>
      </c>
      <c r="H47" s="417">
        <f>Таблица619[[#This Row],[Розничная цена KRW]]*Таблица619[[#This Row],[Коэфициент стоимости]]</f>
        <v>5600</v>
      </c>
      <c r="I47" s="39" t="str">
        <f>IF($H$1="","Введите курс",Таблица619[[#This Row],[Оптовая цена KRW                   за 1шт]]/$H$1)</f>
        <v>Введите курс</v>
      </c>
      <c r="J47" s="311"/>
      <c r="K47" s="40">
        <f>Таблица619[[#This Row],[Заказ коробок ]]*Таблица619[[#This Row],[Кол-во шт в коробке]]</f>
        <v>0</v>
      </c>
      <c r="L47" s="416">
        <f>Таблица619[[#This Row],[Общее кол-во шт]]*Таблица619[[#This Row],[Оптовая цена KRW                   за 1шт]]</f>
        <v>0</v>
      </c>
      <c r="M47" s="41" t="str">
        <f>IFERROR(Таблица619[[#This Row],[Общее кол-во шт]]*Таблица619[[#This Row],[Оптовая цена USD            за 1шт]],"")</f>
        <v/>
      </c>
      <c r="N47" s="312"/>
    </row>
    <row r="48" spans="1:14" ht="22.5" customHeight="1">
      <c r="A48" s="307" t="s">
        <v>33091</v>
      </c>
      <c r="B48" s="32">
        <v>8809535804907</v>
      </c>
      <c r="C48" s="474" t="s">
        <v>33092</v>
      </c>
      <c r="D48" s="471" t="s">
        <v>33093</v>
      </c>
      <c r="E48" s="38">
        <v>19000</v>
      </c>
      <c r="F48" s="206">
        <v>0.52</v>
      </c>
      <c r="G48" s="310">
        <v>24</v>
      </c>
      <c r="H48" s="417">
        <f>Таблица619[[#This Row],[Розничная цена KRW]]*Таблица619[[#This Row],[Коэфициент стоимости]]</f>
        <v>9880</v>
      </c>
      <c r="I48" s="39" t="str">
        <f>IF($H$1="","Введите курс",Таблица619[[#This Row],[Оптовая цена KRW                   за 1шт]]/$H$1)</f>
        <v>Введите курс</v>
      </c>
      <c r="J48" s="311"/>
      <c r="K48" s="40">
        <f>Таблица619[[#This Row],[Заказ коробок ]]*Таблица619[[#This Row],[Кол-во шт в коробке]]</f>
        <v>0</v>
      </c>
      <c r="L48" s="416">
        <f>Таблица619[[#This Row],[Общее кол-во шт]]*Таблица619[[#This Row],[Оптовая цена KRW                   за 1шт]]</f>
        <v>0</v>
      </c>
      <c r="M48" s="41" t="str">
        <f>IFERROR(Таблица619[[#This Row],[Общее кол-во шт]]*Таблица619[[#This Row],[Оптовая цена USD            за 1шт]],"")</f>
        <v/>
      </c>
      <c r="N48" s="312"/>
    </row>
    <row r="49" spans="1:14" ht="22.5" customHeight="1">
      <c r="A49" s="307" t="s">
        <v>33094</v>
      </c>
      <c r="B49" s="32">
        <v>8809535804914</v>
      </c>
      <c r="C49" s="474" t="s">
        <v>33095</v>
      </c>
      <c r="D49" s="471" t="s">
        <v>33096</v>
      </c>
      <c r="E49" s="38">
        <v>19000</v>
      </c>
      <c r="F49" s="206">
        <v>0.52</v>
      </c>
      <c r="G49" s="310">
        <v>24</v>
      </c>
      <c r="H49" s="417">
        <f>Таблица619[[#This Row],[Розничная цена KRW]]*Таблица619[[#This Row],[Коэфициент стоимости]]</f>
        <v>9880</v>
      </c>
      <c r="I49" s="39" t="str">
        <f>IF($H$1="","Введите курс",Таблица619[[#This Row],[Оптовая цена KRW                   за 1шт]]/$H$1)</f>
        <v>Введите курс</v>
      </c>
      <c r="J49" s="311"/>
      <c r="K49" s="40">
        <f>Таблица619[[#This Row],[Заказ коробок ]]*Таблица619[[#This Row],[Кол-во шт в коробке]]</f>
        <v>0</v>
      </c>
      <c r="L49" s="416">
        <f>Таблица619[[#This Row],[Общее кол-во шт]]*Таблица619[[#This Row],[Оптовая цена KRW                   за 1шт]]</f>
        <v>0</v>
      </c>
      <c r="M49" s="41" t="str">
        <f>IFERROR(Таблица619[[#This Row],[Общее кол-во шт]]*Таблица619[[#This Row],[Оптовая цена USD            за 1шт]],"")</f>
        <v/>
      </c>
      <c r="N49" s="312"/>
    </row>
    <row r="50" spans="1:14" ht="22.5" customHeight="1">
      <c r="A50" s="307" t="s">
        <v>33097</v>
      </c>
      <c r="B50" s="32">
        <v>8809535805218</v>
      </c>
      <c r="C50" s="474" t="s">
        <v>33098</v>
      </c>
      <c r="D50" s="471" t="s">
        <v>33099</v>
      </c>
      <c r="E50" s="38">
        <v>28000</v>
      </c>
      <c r="F50" s="206">
        <v>0.54</v>
      </c>
      <c r="G50" s="310">
        <v>12</v>
      </c>
      <c r="H50" s="417">
        <f>Таблица619[[#This Row],[Розничная цена KRW]]*Таблица619[[#This Row],[Коэфициент стоимости]]</f>
        <v>15120.000000000002</v>
      </c>
      <c r="I50" s="39" t="str">
        <f>IF($H$1="","Введите курс",Таблица619[[#This Row],[Оптовая цена KRW                   за 1шт]]/$H$1)</f>
        <v>Введите курс</v>
      </c>
      <c r="J50" s="311"/>
      <c r="K50" s="40">
        <f>Таблица619[[#This Row],[Заказ коробок ]]*Таблица619[[#This Row],[Кол-во шт в коробке]]</f>
        <v>0</v>
      </c>
      <c r="L50" s="416">
        <f>Таблица619[[#This Row],[Общее кол-во шт]]*Таблица619[[#This Row],[Оптовая цена KRW                   за 1шт]]</f>
        <v>0</v>
      </c>
      <c r="M50" s="41" t="str">
        <f>IFERROR(Таблица619[[#This Row],[Общее кол-во шт]]*Таблица619[[#This Row],[Оптовая цена USD            за 1шт]],"")</f>
        <v/>
      </c>
      <c r="N50" s="312"/>
    </row>
    <row r="51" spans="1:14" ht="22.5" customHeight="1">
      <c r="A51" s="307" t="s">
        <v>33100</v>
      </c>
      <c r="B51" s="32">
        <v>8809642712874</v>
      </c>
      <c r="C51" s="474" t="s">
        <v>33101</v>
      </c>
      <c r="D51" s="471" t="s">
        <v>33102</v>
      </c>
      <c r="E51" s="38">
        <v>19000</v>
      </c>
      <c r="F51" s="206">
        <v>0.54</v>
      </c>
      <c r="G51" s="310">
        <v>24</v>
      </c>
      <c r="H51" s="417">
        <f>Таблица619[[#This Row],[Розничная цена KRW]]*Таблица619[[#This Row],[Коэфициент стоимости]]</f>
        <v>10260</v>
      </c>
      <c r="I51" s="39" t="str">
        <f>IF($H$1="","Введите курс",Таблица619[[#This Row],[Оптовая цена KRW                   за 1шт]]/$H$1)</f>
        <v>Введите курс</v>
      </c>
      <c r="J51" s="311"/>
      <c r="K51" s="40">
        <f>Таблица619[[#This Row],[Заказ коробок ]]*Таблица619[[#This Row],[Кол-во шт в коробке]]</f>
        <v>0</v>
      </c>
      <c r="L51" s="416">
        <f>Таблица619[[#This Row],[Общее кол-во шт]]*Таблица619[[#This Row],[Оптовая цена KRW                   за 1шт]]</f>
        <v>0</v>
      </c>
      <c r="M51" s="41" t="str">
        <f>IFERROR(Таблица619[[#This Row],[Общее кол-во шт]]*Таблица619[[#This Row],[Оптовая цена USD            за 1шт]],"")</f>
        <v/>
      </c>
      <c r="N51" s="312"/>
    </row>
    <row r="52" spans="1:14" ht="22.5" customHeight="1">
      <c r="A52" s="307" t="s">
        <v>33103</v>
      </c>
      <c r="B52" s="32">
        <v>8809642712867</v>
      </c>
      <c r="C52" s="474" t="s">
        <v>33104</v>
      </c>
      <c r="D52" s="471" t="s">
        <v>33105</v>
      </c>
      <c r="E52" s="38">
        <v>20000</v>
      </c>
      <c r="F52" s="206">
        <v>0.54</v>
      </c>
      <c r="G52" s="310">
        <v>24</v>
      </c>
      <c r="H52" s="417">
        <f>Таблица619[[#This Row],[Розничная цена KRW]]*Таблица619[[#This Row],[Коэфициент стоимости]]</f>
        <v>10800</v>
      </c>
      <c r="I52" s="39" t="str">
        <f>IF($H$1="","Введите курс",Таблица619[[#This Row],[Оптовая цена KRW                   за 1шт]]/$H$1)</f>
        <v>Введите курс</v>
      </c>
      <c r="J52" s="311"/>
      <c r="K52" s="40">
        <f>Таблица619[[#This Row],[Заказ коробок ]]*Таблица619[[#This Row],[Кол-во шт в коробке]]</f>
        <v>0</v>
      </c>
      <c r="L52" s="416">
        <f>Таблица619[[#This Row],[Общее кол-во шт]]*Таблица619[[#This Row],[Оптовая цена KRW                   за 1шт]]</f>
        <v>0</v>
      </c>
      <c r="M52" s="41" t="str">
        <f>IFERROR(Таблица619[[#This Row],[Общее кол-во шт]]*Таблица619[[#This Row],[Оптовая цена USD            за 1шт]],"")</f>
        <v/>
      </c>
      <c r="N52" s="312"/>
    </row>
    <row r="53" spans="1:14" ht="22.5" customHeight="1">
      <c r="A53" s="307" t="s">
        <v>33106</v>
      </c>
      <c r="B53" s="32">
        <v>8809642712881</v>
      </c>
      <c r="C53" s="474" t="s">
        <v>33107</v>
      </c>
      <c r="D53" s="471" t="s">
        <v>33108</v>
      </c>
      <c r="E53" s="38">
        <v>29000</v>
      </c>
      <c r="F53" s="206">
        <v>0.54</v>
      </c>
      <c r="G53" s="310">
        <v>32</v>
      </c>
      <c r="H53" s="417">
        <f>Таблица619[[#This Row],[Розничная цена KRW]]*Таблица619[[#This Row],[Коэфициент стоимости]]</f>
        <v>15660.000000000002</v>
      </c>
      <c r="I53" s="39" t="str">
        <f>IF($H$1="","Введите курс",Таблица619[[#This Row],[Оптовая цена KRW                   за 1шт]]/$H$1)</f>
        <v>Введите курс</v>
      </c>
      <c r="J53" s="311"/>
      <c r="K53" s="40">
        <f>Таблица619[[#This Row],[Заказ коробок ]]*Таблица619[[#This Row],[Кол-во шт в коробке]]</f>
        <v>0</v>
      </c>
      <c r="L53" s="416">
        <f>Таблица619[[#This Row],[Общее кол-во шт]]*Таблица619[[#This Row],[Оптовая цена KRW                   за 1шт]]</f>
        <v>0</v>
      </c>
      <c r="M53" s="41" t="str">
        <f>IFERROR(Таблица619[[#This Row],[Общее кол-во шт]]*Таблица619[[#This Row],[Оптовая цена USD            за 1шт]],"")</f>
        <v/>
      </c>
      <c r="N53" s="312"/>
    </row>
    <row r="54" spans="1:14" ht="22.5" customHeight="1">
      <c r="A54" s="307" t="s">
        <v>33109</v>
      </c>
      <c r="B54" s="32">
        <v>8809642712928</v>
      </c>
      <c r="C54" s="474" t="s">
        <v>33110</v>
      </c>
      <c r="D54" s="471" t="s">
        <v>33111</v>
      </c>
      <c r="E54" s="38">
        <v>21000</v>
      </c>
      <c r="F54" s="206">
        <v>0.54</v>
      </c>
      <c r="G54" s="310">
        <v>48</v>
      </c>
      <c r="H54" s="417">
        <f>Таблица619[[#This Row],[Розничная цена KRW]]*Таблица619[[#This Row],[Коэфициент стоимости]]</f>
        <v>11340</v>
      </c>
      <c r="I54" s="39" t="str">
        <f>IF($H$1="","Введите курс",Таблица619[[#This Row],[Оптовая цена KRW                   за 1шт]]/$H$1)</f>
        <v>Введите курс</v>
      </c>
      <c r="J54" s="311"/>
      <c r="K54" s="40">
        <f>Таблица619[[#This Row],[Заказ коробок ]]*Таблица619[[#This Row],[Кол-во шт в коробке]]</f>
        <v>0</v>
      </c>
      <c r="L54" s="416">
        <f>Таблица619[[#This Row],[Общее кол-во шт]]*Таблица619[[#This Row],[Оптовая цена KRW                   за 1шт]]</f>
        <v>0</v>
      </c>
      <c r="M54" s="41" t="str">
        <f>IFERROR(Таблица619[[#This Row],[Общее кол-во шт]]*Таблица619[[#This Row],[Оптовая цена USD            за 1шт]],"")</f>
        <v/>
      </c>
      <c r="N54" s="312"/>
    </row>
    <row r="55" spans="1:14" ht="22.5" customHeight="1">
      <c r="A55" s="307" t="s">
        <v>33112</v>
      </c>
      <c r="B55" s="32">
        <v>8809642711211</v>
      </c>
      <c r="C55" s="474" t="s">
        <v>33113</v>
      </c>
      <c r="D55" s="471" t="s">
        <v>33114</v>
      </c>
      <c r="E55" s="38">
        <v>20000</v>
      </c>
      <c r="F55" s="206">
        <v>0.42</v>
      </c>
      <c r="G55" s="310">
        <v>60</v>
      </c>
      <c r="H55" s="417">
        <f>Таблица619[[#This Row],[Розничная цена KRW]]*Таблица619[[#This Row],[Коэфициент стоимости]]</f>
        <v>8400</v>
      </c>
      <c r="I55" s="39" t="str">
        <f>IF($H$1="","Введите курс",Таблица619[[#This Row],[Оптовая цена KRW                   за 1шт]]/$H$1)</f>
        <v>Введите курс</v>
      </c>
      <c r="J55" s="311"/>
      <c r="K55" s="40">
        <f>Таблица619[[#This Row],[Заказ коробок ]]*Таблица619[[#This Row],[Кол-во шт в коробке]]</f>
        <v>0</v>
      </c>
      <c r="L55" s="416">
        <f>Таблица619[[#This Row],[Общее кол-во шт]]*Таблица619[[#This Row],[Оптовая цена KRW                   за 1шт]]</f>
        <v>0</v>
      </c>
      <c r="M55" s="41" t="str">
        <f>IFERROR(Таблица619[[#This Row],[Общее кол-во шт]]*Таблица619[[#This Row],[Оптовая цена USD            за 1шт]],"")</f>
        <v/>
      </c>
      <c r="N55" s="312"/>
    </row>
    <row r="56" spans="1:14" ht="22.5" customHeight="1">
      <c r="A56" s="307" t="s">
        <v>33115</v>
      </c>
      <c r="B56" s="32">
        <v>8809724475727</v>
      </c>
      <c r="C56" s="474" t="s">
        <v>33116</v>
      </c>
      <c r="D56" s="471" t="s">
        <v>33117</v>
      </c>
      <c r="E56" s="38">
        <v>14000</v>
      </c>
      <c r="F56" s="206">
        <v>0.54</v>
      </c>
      <c r="G56" s="310">
        <v>48</v>
      </c>
      <c r="H56" s="417">
        <f>Таблица619[[#This Row],[Розничная цена KRW]]*Таблица619[[#This Row],[Коэфициент стоимости]]</f>
        <v>7560.0000000000009</v>
      </c>
      <c r="I56" s="39" t="str">
        <f>IF($H$1="","Введите курс",Таблица619[[#This Row],[Оптовая цена KRW                   за 1шт]]/$H$1)</f>
        <v>Введите курс</v>
      </c>
      <c r="J56" s="311"/>
      <c r="K56" s="40">
        <f>Таблица619[[#This Row],[Заказ коробок ]]*Таблица619[[#This Row],[Кол-во шт в коробке]]</f>
        <v>0</v>
      </c>
      <c r="L56" s="416">
        <f>Таблица619[[#This Row],[Общее кол-во шт]]*Таблица619[[#This Row],[Оптовая цена KRW                   за 1шт]]</f>
        <v>0</v>
      </c>
      <c r="M56" s="41" t="str">
        <f>IFERROR(Таблица619[[#This Row],[Общее кол-во шт]]*Таблица619[[#This Row],[Оптовая цена USD            за 1шт]],"")</f>
        <v/>
      </c>
      <c r="N56" s="312"/>
    </row>
    <row r="57" spans="1:14" ht="22.5" customHeight="1">
      <c r="A57" s="307" t="s">
        <v>33118</v>
      </c>
      <c r="B57" s="32">
        <v>8809535806215</v>
      </c>
      <c r="C57" s="474" t="s">
        <v>33119</v>
      </c>
      <c r="D57" s="471" t="s">
        <v>33120</v>
      </c>
      <c r="E57" s="38">
        <v>47000</v>
      </c>
      <c r="F57" s="206">
        <v>0.54</v>
      </c>
      <c r="G57" s="310">
        <v>24</v>
      </c>
      <c r="H57" s="417">
        <f>Таблица619[[#This Row],[Розничная цена KRW]]*Таблица619[[#This Row],[Коэфициент стоимости]]</f>
        <v>25380</v>
      </c>
      <c r="I57" s="39" t="str">
        <f>IF($H$1="","Введите курс",Таблица619[[#This Row],[Оптовая цена KRW                   за 1шт]]/$H$1)</f>
        <v>Введите курс</v>
      </c>
      <c r="J57" s="311"/>
      <c r="K57" s="40">
        <f>Таблица619[[#This Row],[Заказ коробок ]]*Таблица619[[#This Row],[Кол-во шт в коробке]]</f>
        <v>0</v>
      </c>
      <c r="L57" s="416">
        <f>Таблица619[[#This Row],[Общее кол-во шт]]*Таблица619[[#This Row],[Оптовая цена KRW                   за 1шт]]</f>
        <v>0</v>
      </c>
      <c r="M57" s="41" t="str">
        <f>IFERROR(Таблица619[[#This Row],[Общее кол-во шт]]*Таблица619[[#This Row],[Оптовая цена USD            за 1шт]],"")</f>
        <v/>
      </c>
      <c r="N57" s="312"/>
    </row>
    <row r="58" spans="1:14" ht="22.5" customHeight="1">
      <c r="A58" s="307" t="s">
        <v>33121</v>
      </c>
      <c r="B58" s="32">
        <v>8809642711587</v>
      </c>
      <c r="C58" s="474" t="s">
        <v>33122</v>
      </c>
      <c r="D58" s="471" t="s">
        <v>33123</v>
      </c>
      <c r="E58" s="38">
        <v>13000</v>
      </c>
      <c r="F58" s="206">
        <v>0.54</v>
      </c>
      <c r="G58" s="310">
        <v>48</v>
      </c>
      <c r="H58" s="417">
        <f>Таблица619[[#This Row],[Розничная цена KRW]]*Таблица619[[#This Row],[Коэфициент стоимости]]</f>
        <v>7020.0000000000009</v>
      </c>
      <c r="I58" s="39" t="str">
        <f>IF($H$1="","Введите курс",Таблица619[[#This Row],[Оптовая цена KRW                   за 1шт]]/$H$1)</f>
        <v>Введите курс</v>
      </c>
      <c r="J58" s="311"/>
      <c r="K58" s="40">
        <f>Таблица619[[#This Row],[Заказ коробок ]]*Таблица619[[#This Row],[Кол-во шт в коробке]]</f>
        <v>0</v>
      </c>
      <c r="L58" s="416">
        <f>Таблица619[[#This Row],[Общее кол-во шт]]*Таблица619[[#This Row],[Оптовая цена KRW                   за 1шт]]</f>
        <v>0</v>
      </c>
      <c r="M58" s="41" t="str">
        <f>IFERROR(Таблица619[[#This Row],[Общее кол-во шт]]*Таблица619[[#This Row],[Оптовая цена USD            за 1шт]],"")</f>
        <v/>
      </c>
      <c r="N58" s="312"/>
    </row>
    <row r="59" spans="1:14" ht="22.5" customHeight="1">
      <c r="A59" s="307" t="s">
        <v>33124</v>
      </c>
      <c r="B59" s="32">
        <v>8809724470852</v>
      </c>
      <c r="C59" s="474" t="s">
        <v>33125</v>
      </c>
      <c r="D59" s="471" t="s">
        <v>33126</v>
      </c>
      <c r="E59" s="38">
        <v>51000</v>
      </c>
      <c r="F59" s="206">
        <v>0.54</v>
      </c>
      <c r="G59" s="310">
        <v>20</v>
      </c>
      <c r="H59" s="417">
        <f>Таблица619[[#This Row],[Розничная цена KRW]]*Таблица619[[#This Row],[Коэфициент стоимости]]</f>
        <v>27540</v>
      </c>
      <c r="I59" s="39" t="str">
        <f>IF($H$1="","Введите курс",Таблица619[[#This Row],[Оптовая цена KRW                   за 1шт]]/$H$1)</f>
        <v>Введите курс</v>
      </c>
      <c r="J59" s="311"/>
      <c r="K59" s="40">
        <f>Таблица619[[#This Row],[Заказ коробок ]]*Таблица619[[#This Row],[Кол-во шт в коробке]]</f>
        <v>0</v>
      </c>
      <c r="L59" s="416">
        <f>Таблица619[[#This Row],[Общее кол-во шт]]*Таблица619[[#This Row],[Оптовая цена KRW                   за 1шт]]</f>
        <v>0</v>
      </c>
      <c r="M59" s="41" t="str">
        <f>IFERROR(Таблица619[[#This Row],[Общее кол-во шт]]*Таблица619[[#This Row],[Оптовая цена USD            за 1шт]],"")</f>
        <v/>
      </c>
      <c r="N59" s="312"/>
    </row>
    <row r="60" spans="1:14" ht="22.5" customHeight="1">
      <c r="A60" s="307" t="s">
        <v>33127</v>
      </c>
      <c r="B60" s="32">
        <v>8809724471255</v>
      </c>
      <c r="C60" s="474" t="s">
        <v>33128</v>
      </c>
      <c r="D60" s="471" t="s">
        <v>33129</v>
      </c>
      <c r="E60" s="38">
        <v>47000</v>
      </c>
      <c r="F60" s="206">
        <v>0.54</v>
      </c>
      <c r="G60" s="310">
        <v>24</v>
      </c>
      <c r="H60" s="417">
        <f>Таблица619[[#This Row],[Розничная цена KRW]]*Таблица619[[#This Row],[Коэфициент стоимости]]</f>
        <v>25380</v>
      </c>
      <c r="I60" s="39" t="str">
        <f>IF($H$1="","Введите курс",Таблица619[[#This Row],[Оптовая цена KRW                   за 1шт]]/$H$1)</f>
        <v>Введите курс</v>
      </c>
      <c r="J60" s="311"/>
      <c r="K60" s="40">
        <f>Таблица619[[#This Row],[Заказ коробок ]]*Таблица619[[#This Row],[Кол-во шт в коробке]]</f>
        <v>0</v>
      </c>
      <c r="L60" s="416">
        <f>Таблица619[[#This Row],[Общее кол-во шт]]*Таблица619[[#This Row],[Оптовая цена KRW                   за 1шт]]</f>
        <v>0</v>
      </c>
      <c r="M60" s="41" t="str">
        <f>IFERROR(Таблица619[[#This Row],[Общее кол-во шт]]*Таблица619[[#This Row],[Оптовая цена USD            за 1шт]],"")</f>
        <v/>
      </c>
      <c r="N60" s="312"/>
    </row>
    <row r="61" spans="1:14" ht="22.5" customHeight="1">
      <c r="A61" s="307" t="s">
        <v>33130</v>
      </c>
      <c r="B61" s="32">
        <v>8809724470111</v>
      </c>
      <c r="C61" s="474" t="s">
        <v>33131</v>
      </c>
      <c r="D61" s="471" t="s">
        <v>33132</v>
      </c>
      <c r="E61" s="38">
        <v>36000</v>
      </c>
      <c r="F61" s="206">
        <v>0.54</v>
      </c>
      <c r="G61" s="310">
        <v>20</v>
      </c>
      <c r="H61" s="417">
        <f>Таблица619[[#This Row],[Розничная цена KRW]]*Таблица619[[#This Row],[Коэфициент стоимости]]</f>
        <v>19440</v>
      </c>
      <c r="I61" s="39" t="str">
        <f>IF($H$1="","Введите курс",Таблица619[[#This Row],[Оптовая цена KRW                   за 1шт]]/$H$1)</f>
        <v>Введите курс</v>
      </c>
      <c r="J61" s="311"/>
      <c r="K61" s="40">
        <f>Таблица619[[#This Row],[Заказ коробок ]]*Таблица619[[#This Row],[Кол-во шт в коробке]]</f>
        <v>0</v>
      </c>
      <c r="L61" s="416">
        <f>Таблица619[[#This Row],[Общее кол-во шт]]*Таблица619[[#This Row],[Оптовая цена KRW                   за 1шт]]</f>
        <v>0</v>
      </c>
      <c r="M61" s="41" t="str">
        <f>IFERROR(Таблица619[[#This Row],[Общее кол-во шт]]*Таблица619[[#This Row],[Оптовая цена USD            за 1шт]],"")</f>
        <v/>
      </c>
      <c r="N61" s="312"/>
    </row>
    <row r="62" spans="1:14" ht="22.5" customHeight="1">
      <c r="A62" s="307" t="s">
        <v>33133</v>
      </c>
      <c r="B62" s="32">
        <v>8809724470845</v>
      </c>
      <c r="C62" s="474" t="s">
        <v>33134</v>
      </c>
      <c r="D62" s="471" t="s">
        <v>33135</v>
      </c>
      <c r="E62" s="38">
        <v>49000</v>
      </c>
      <c r="F62" s="206">
        <v>0.54</v>
      </c>
      <c r="G62" s="310">
        <v>30</v>
      </c>
      <c r="H62" s="417">
        <f>Таблица619[[#This Row],[Розничная цена KRW]]*Таблица619[[#This Row],[Коэфициент стоимости]]</f>
        <v>26460</v>
      </c>
      <c r="I62" s="39" t="str">
        <f>IF($H$1="","Введите курс",Таблица619[[#This Row],[Оптовая цена KRW                   за 1шт]]/$H$1)</f>
        <v>Введите курс</v>
      </c>
      <c r="J62" s="311"/>
      <c r="K62" s="40">
        <f>Таблица619[[#This Row],[Заказ коробок ]]*Таблица619[[#This Row],[Кол-во шт в коробке]]</f>
        <v>0</v>
      </c>
      <c r="L62" s="416">
        <f>Таблица619[[#This Row],[Общее кол-во шт]]*Таблица619[[#This Row],[Оптовая цена KRW                   за 1шт]]</f>
        <v>0</v>
      </c>
      <c r="M62" s="41" t="str">
        <f>IFERROR(Таблица619[[#This Row],[Общее кол-во шт]]*Таблица619[[#This Row],[Оптовая цена USD            за 1шт]],"")</f>
        <v/>
      </c>
      <c r="N62" s="312"/>
    </row>
  </sheetData>
  <sheetProtection algorithmName="SHA-512" hashValue="qTWo9N2gw0KXn1026lkmoELkFzqcOsW7v0y2H/Yor4z6ohw9YsJw/JOgDFDcrOOxAMwW0nRLbTzylFIOKmXdaQ==" saltValue="MHHTeae5JJHBcR+LAa7Jlw==" spinCount="100000" sheet="1" autoFilter="0" pivotTables="0"/>
  <mergeCells count="2">
    <mergeCell ref="A1:D1"/>
    <mergeCell ref="E1:F1"/>
  </mergeCells>
  <conditionalFormatting sqref="A63:A1048576">
    <cfRule type="duplicateValues" dxfId="612" priority="1"/>
  </conditionalFormatting>
  <conditionalFormatting sqref="A63:A1048576">
    <cfRule type="duplicateValues" dxfId="611" priority="2"/>
    <cfRule type="duplicateValues" dxfId="610" priority="3"/>
    <cfRule type="duplicateValues" dxfId="609" priority="4"/>
  </conditionalFormatting>
  <conditionalFormatting sqref="A3:A62">
    <cfRule type="duplicateValues" dxfId="608" priority="5"/>
  </conditionalFormatting>
  <conditionalFormatting sqref="A3:A62">
    <cfRule type="duplicateValues" dxfId="607" priority="6"/>
    <cfRule type="duplicateValues" dxfId="606" priority="7"/>
    <cfRule type="duplicateValues" dxfId="605" priority="8"/>
  </conditionalFormatting>
  <hyperlinks>
    <hyperlink ref="G1" r:id="rId1" display="Узнать курс $ к KRW" xr:uid="{853F671B-EB72-4EC3-BC3D-81F5EBF10F87}"/>
    <hyperlink ref="N1" location="Главная!A1" display="Вернуться на Главную" xr:uid="{58AC0A75-1E50-498B-BABC-43AC6BAD30A6}"/>
  </hyperlinks>
  <pageMargins left="0.7" right="0.7" top="0.75" bottom="0.75" header="0.3" footer="0.3"/>
  <pageSetup paperSize="9" scale="28" fitToHeight="0" orientation="portrait"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69"/>
  <sheetViews>
    <sheetView zoomScale="85" zoomScaleNormal="85" zoomScaleSheetLayoutView="75" workbookViewId="0">
      <pane ySplit="2" topLeftCell="A3" activePane="bottomLeft" state="frozen"/>
      <selection pane="bottomLeft" activeCell="K3" sqref="K3"/>
    </sheetView>
  </sheetViews>
  <sheetFormatPr defaultColWidth="9" defaultRowHeight="22.5" customHeight="1"/>
  <cols>
    <col min="1" max="1" width="13.7109375" style="58" customWidth="1"/>
    <col min="2" max="2" width="15.7109375" style="59" customWidth="1"/>
    <col min="3" max="3" width="67.7109375" style="60" hidden="1" customWidth="1"/>
    <col min="4" max="4" width="70.7109375" style="61" customWidth="1"/>
    <col min="5" max="5" width="13.140625" style="61" customWidth="1"/>
    <col min="6" max="6" width="15.28515625" style="62" customWidth="1"/>
    <col min="7" max="7" width="13.42578125" style="63" customWidth="1"/>
    <col min="8" max="8" width="14.140625" style="64" customWidth="1"/>
    <col min="9" max="9" width="14.7109375" style="65" customWidth="1"/>
    <col min="10" max="10" width="14.7109375" style="66" customWidth="1"/>
    <col min="11" max="11" width="16.28515625" style="67" customWidth="1"/>
    <col min="12" max="12" width="16.42578125" style="68" customWidth="1"/>
    <col min="13" max="14" width="19.7109375" style="69" customWidth="1"/>
    <col min="15" max="15" width="30.7109375" style="61" customWidth="1"/>
    <col min="16" max="16384" width="9" style="70"/>
  </cols>
  <sheetData>
    <row r="1" spans="1:15" s="16" customFormat="1" ht="64.150000000000006" customHeight="1">
      <c r="A1" s="484" t="s">
        <v>2001</v>
      </c>
      <c r="B1" s="484"/>
      <c r="C1" s="484"/>
      <c r="D1" s="484"/>
      <c r="E1" s="7"/>
      <c r="F1" s="485" t="s">
        <v>26189</v>
      </c>
      <c r="G1" s="486"/>
      <c r="H1" s="296" t="s">
        <v>26191</v>
      </c>
      <c r="I1" s="9"/>
      <c r="J1" s="10" t="s">
        <v>5</v>
      </c>
      <c r="K1" s="11">
        <f>SUM(K3:K168)</f>
        <v>0</v>
      </c>
      <c r="L1" s="12">
        <f>SUM(L3:L168)</f>
        <v>0</v>
      </c>
      <c r="M1" s="13">
        <f>SUM(M3:M168)</f>
        <v>0</v>
      </c>
      <c r="N1" s="14">
        <f>SUM(N3:N168)</f>
        <v>0</v>
      </c>
      <c r="O1" s="273" t="s">
        <v>26186</v>
      </c>
    </row>
    <row r="2" spans="1:15" s="30" customFormat="1" ht="50.1" customHeight="1">
      <c r="A2" s="17" t="s">
        <v>8</v>
      </c>
      <c r="B2" s="18" t="s">
        <v>1634</v>
      </c>
      <c r="C2" s="19" t="s">
        <v>10</v>
      </c>
      <c r="D2" s="20" t="s">
        <v>11</v>
      </c>
      <c r="E2" s="20" t="s">
        <v>1635</v>
      </c>
      <c r="F2" s="21" t="s">
        <v>18</v>
      </c>
      <c r="G2" s="22" t="s">
        <v>19</v>
      </c>
      <c r="H2" s="23" t="s">
        <v>6</v>
      </c>
      <c r="I2" s="24" t="s">
        <v>33138</v>
      </c>
      <c r="J2" s="25" t="s">
        <v>33137</v>
      </c>
      <c r="K2" s="26" t="s">
        <v>20</v>
      </c>
      <c r="L2" s="27" t="s">
        <v>12</v>
      </c>
      <c r="M2" s="28" t="s">
        <v>21</v>
      </c>
      <c r="N2" s="28" t="s">
        <v>22</v>
      </c>
      <c r="O2" s="29" t="s">
        <v>23</v>
      </c>
    </row>
    <row r="3" spans="1:15" s="30" customFormat="1" ht="24" customHeight="1">
      <c r="A3" s="31" t="s">
        <v>2002</v>
      </c>
      <c r="B3" s="32">
        <v>8809280065585</v>
      </c>
      <c r="C3" s="33" t="s">
        <v>2003</v>
      </c>
      <c r="D3" s="34" t="s">
        <v>2004</v>
      </c>
      <c r="E3" s="34" t="s">
        <v>2005</v>
      </c>
      <c r="F3" s="38">
        <v>78000</v>
      </c>
      <c r="G3" s="36">
        <v>0.26</v>
      </c>
      <c r="H3" s="37">
        <v>10</v>
      </c>
      <c r="I3" s="38">
        <f>Таблица69[[#This Row],[Розничная цена KRW]]*Таблица69[[#This Row],[Коэфициент стоимости]]</f>
        <v>20280</v>
      </c>
      <c r="J3" s="39" t="str">
        <f>IF($I$1="","Введите курс",Таблица69[[#This Row],[Оптовая цена KRW                   за 1шт]]/$I$1)</f>
        <v>Введите курс</v>
      </c>
      <c r="K3" s="284"/>
      <c r="L3" s="40">
        <f>Таблица69[[#This Row],[Заказ коробок ]]*Таблица69[[#This Row],[Кол-во шт в коробке]]</f>
        <v>0</v>
      </c>
      <c r="M3" s="38">
        <f>Таблица69[[#This Row],[Общее кол-во шт]]*Таблица69[[#This Row],[Оптовая цена KRW                   за 1шт]]</f>
        <v>0</v>
      </c>
      <c r="N3" s="41" t="str">
        <f>IFERROR(Таблица69[[#This Row],[Общее кол-во шт]]*Таблица69[[#This Row],[Оптовая цена USD            за 1шт]],"")</f>
        <v/>
      </c>
      <c r="O3" s="148"/>
    </row>
    <row r="4" spans="1:15" s="30" customFormat="1" ht="24" customHeight="1">
      <c r="A4" s="31" t="s">
        <v>2006</v>
      </c>
      <c r="B4" s="32">
        <v>8809280061396</v>
      </c>
      <c r="C4" s="33" t="s">
        <v>2007</v>
      </c>
      <c r="D4" s="34" t="s">
        <v>2008</v>
      </c>
      <c r="E4" s="34" t="s">
        <v>2009</v>
      </c>
      <c r="F4" s="38">
        <v>30000</v>
      </c>
      <c r="G4" s="36">
        <v>0.17</v>
      </c>
      <c r="H4" s="37">
        <v>50</v>
      </c>
      <c r="I4" s="38">
        <f>Таблица69[[#This Row],[Розничная цена KRW]]*Таблица69[[#This Row],[Коэфициент стоимости]]</f>
        <v>5100</v>
      </c>
      <c r="J4" s="39" t="str">
        <f>IF($I$1="","Введите курс",Таблица69[[#This Row],[Оптовая цена KRW                   за 1шт]]/$I$1)</f>
        <v>Введите курс</v>
      </c>
      <c r="K4" s="284"/>
      <c r="L4" s="40">
        <f>Таблица69[[#This Row],[Заказ коробок ]]*Таблица69[[#This Row],[Кол-во шт в коробке]]</f>
        <v>0</v>
      </c>
      <c r="M4" s="38">
        <f>Таблица69[[#This Row],[Общее кол-во шт]]*Таблица69[[#This Row],[Оптовая цена KRW                   за 1шт]]</f>
        <v>0</v>
      </c>
      <c r="N4" s="41" t="str">
        <f>IFERROR(Таблица69[[#This Row],[Общее кол-во шт]]*Таблица69[[#This Row],[Оптовая цена USD            за 1шт]],"")</f>
        <v/>
      </c>
      <c r="O4" s="148"/>
    </row>
    <row r="5" spans="1:15" s="30" customFormat="1" ht="24" customHeight="1">
      <c r="A5" s="31" t="s">
        <v>2010</v>
      </c>
      <c r="B5" s="32">
        <v>8809280061402</v>
      </c>
      <c r="C5" s="33" t="s">
        <v>2011</v>
      </c>
      <c r="D5" s="34" t="s">
        <v>2012</v>
      </c>
      <c r="E5" s="34" t="s">
        <v>2009</v>
      </c>
      <c r="F5" s="38">
        <v>32000</v>
      </c>
      <c r="G5" s="36">
        <v>0.17</v>
      </c>
      <c r="H5" s="37">
        <v>50</v>
      </c>
      <c r="I5" s="38">
        <f>Таблица69[[#This Row],[Розничная цена KRW]]*Таблица69[[#This Row],[Коэфициент стоимости]]</f>
        <v>5440</v>
      </c>
      <c r="J5" s="39" t="str">
        <f>IF($I$1="","Введите курс",Таблица69[[#This Row],[Оптовая цена KRW                   за 1шт]]/$I$1)</f>
        <v>Введите курс</v>
      </c>
      <c r="K5" s="284"/>
      <c r="L5" s="40">
        <f>Таблица69[[#This Row],[Заказ коробок ]]*Таблица69[[#This Row],[Кол-во шт в коробке]]</f>
        <v>0</v>
      </c>
      <c r="M5" s="38">
        <f>Таблица69[[#This Row],[Общее кол-во шт]]*Таблица69[[#This Row],[Оптовая цена KRW                   за 1шт]]</f>
        <v>0</v>
      </c>
      <c r="N5" s="41" t="str">
        <f>IFERROR(Таблица69[[#This Row],[Общее кол-во шт]]*Таблица69[[#This Row],[Оптовая цена USD            за 1шт]],"")</f>
        <v/>
      </c>
      <c r="O5" s="148"/>
    </row>
    <row r="6" spans="1:15" s="30" customFormat="1" ht="24" customHeight="1">
      <c r="A6" s="31" t="s">
        <v>2013</v>
      </c>
      <c r="B6" s="32">
        <v>8809280061464</v>
      </c>
      <c r="C6" s="33" t="s">
        <v>2014</v>
      </c>
      <c r="D6" s="34" t="s">
        <v>2015</v>
      </c>
      <c r="E6" s="34" t="s">
        <v>1655</v>
      </c>
      <c r="F6" s="38">
        <v>11900</v>
      </c>
      <c r="G6" s="36">
        <v>0.14000000000000001</v>
      </c>
      <c r="H6" s="37">
        <v>120</v>
      </c>
      <c r="I6" s="38">
        <f>Таблица69[[#This Row],[Розничная цена KRW]]*Таблица69[[#This Row],[Коэфициент стоимости]]</f>
        <v>1666.0000000000002</v>
      </c>
      <c r="J6" s="39" t="str">
        <f>IF($I$1="","Введите курс",Таблица69[[#This Row],[Оптовая цена KRW                   за 1шт]]/$I$1)</f>
        <v>Введите курс</v>
      </c>
      <c r="K6" s="284"/>
      <c r="L6" s="40">
        <f>Таблица69[[#This Row],[Заказ коробок ]]*Таблица69[[#This Row],[Кол-во шт в коробке]]</f>
        <v>0</v>
      </c>
      <c r="M6" s="38">
        <f>Таблица69[[#This Row],[Общее кол-во шт]]*Таблица69[[#This Row],[Оптовая цена KRW                   за 1шт]]</f>
        <v>0</v>
      </c>
      <c r="N6" s="41" t="str">
        <f>IFERROR(Таблица69[[#This Row],[Общее кол-во шт]]*Таблица69[[#This Row],[Оптовая цена USD            за 1шт]],"")</f>
        <v/>
      </c>
      <c r="O6" s="148"/>
    </row>
    <row r="7" spans="1:15" s="30" customFormat="1" ht="24" customHeight="1">
      <c r="A7" s="31" t="s">
        <v>2016</v>
      </c>
      <c r="B7" s="32">
        <v>8809280063178</v>
      </c>
      <c r="C7" s="33" t="s">
        <v>2017</v>
      </c>
      <c r="D7" s="34" t="s">
        <v>2018</v>
      </c>
      <c r="E7" s="34" t="s">
        <v>1655</v>
      </c>
      <c r="F7" s="38">
        <v>11900</v>
      </c>
      <c r="G7" s="36">
        <v>0.14000000000000001</v>
      </c>
      <c r="H7" s="37">
        <v>120</v>
      </c>
      <c r="I7" s="38">
        <f>Таблица69[[#This Row],[Розничная цена KRW]]*Таблица69[[#This Row],[Коэфициент стоимости]]</f>
        <v>1666.0000000000002</v>
      </c>
      <c r="J7" s="39" t="str">
        <f>IF($I$1="","Введите курс",Таблица69[[#This Row],[Оптовая цена KRW                   за 1шт]]/$I$1)</f>
        <v>Введите курс</v>
      </c>
      <c r="K7" s="284"/>
      <c r="L7" s="40">
        <f>Таблица69[[#This Row],[Заказ коробок ]]*Таблица69[[#This Row],[Кол-во шт в коробке]]</f>
        <v>0</v>
      </c>
      <c r="M7" s="38">
        <f>Таблица69[[#This Row],[Общее кол-во шт]]*Таблица69[[#This Row],[Оптовая цена KRW                   за 1шт]]</f>
        <v>0</v>
      </c>
      <c r="N7" s="41" t="str">
        <f>IFERROR(Таблица69[[#This Row],[Общее кол-во шт]]*Таблица69[[#This Row],[Оптовая цена USD            за 1шт]],"")</f>
        <v/>
      </c>
      <c r="O7" s="148"/>
    </row>
    <row r="8" spans="1:15" s="30" customFormat="1" ht="24" customHeight="1">
      <c r="A8" s="31" t="s">
        <v>2019</v>
      </c>
      <c r="B8" s="32">
        <v>8809280061143</v>
      </c>
      <c r="C8" s="33" t="s">
        <v>2020</v>
      </c>
      <c r="D8" s="34" t="s">
        <v>2021</v>
      </c>
      <c r="E8" s="34" t="s">
        <v>1643</v>
      </c>
      <c r="F8" s="38">
        <v>23000</v>
      </c>
      <c r="G8" s="36">
        <v>0.2</v>
      </c>
      <c r="H8" s="37">
        <v>100</v>
      </c>
      <c r="I8" s="38">
        <f>Таблица69[[#This Row],[Розничная цена KRW]]*Таблица69[[#This Row],[Коэфициент стоимости]]</f>
        <v>4600</v>
      </c>
      <c r="J8" s="39" t="str">
        <f>IF($I$1="","Введите курс",Таблица69[[#This Row],[Оптовая цена KRW                   за 1шт]]/$I$1)</f>
        <v>Введите курс</v>
      </c>
      <c r="K8" s="284"/>
      <c r="L8" s="40">
        <f>Таблица69[[#This Row],[Заказ коробок ]]*Таблица69[[#This Row],[Кол-во шт в коробке]]</f>
        <v>0</v>
      </c>
      <c r="M8" s="38">
        <f>Таблица69[[#This Row],[Общее кол-во шт]]*Таблица69[[#This Row],[Оптовая цена KRW                   за 1шт]]</f>
        <v>0</v>
      </c>
      <c r="N8" s="41" t="str">
        <f>IFERROR(Таблица69[[#This Row],[Общее кол-во шт]]*Таблица69[[#This Row],[Оптовая цена USD            за 1шт]],"")</f>
        <v/>
      </c>
      <c r="O8" s="148"/>
    </row>
    <row r="9" spans="1:15" s="30" customFormat="1" ht="24" customHeight="1">
      <c r="A9" s="31" t="s">
        <v>2022</v>
      </c>
      <c r="B9" s="32">
        <v>8809280065318</v>
      </c>
      <c r="C9" s="33" t="s">
        <v>2023</v>
      </c>
      <c r="D9" s="34" t="s">
        <v>2024</v>
      </c>
      <c r="E9" s="34" t="s">
        <v>2025</v>
      </c>
      <c r="F9" s="38">
        <v>25000</v>
      </c>
      <c r="G9" s="36">
        <v>0.27</v>
      </c>
      <c r="H9" s="37">
        <v>100</v>
      </c>
      <c r="I9" s="38">
        <f>Таблица69[[#This Row],[Розничная цена KRW]]*Таблица69[[#This Row],[Коэфициент стоимости]]</f>
        <v>6750</v>
      </c>
      <c r="J9" s="39" t="str">
        <f>IF($I$1="","Введите курс",Таблица69[[#This Row],[Оптовая цена KRW                   за 1шт]]/$I$1)</f>
        <v>Введите курс</v>
      </c>
      <c r="K9" s="284"/>
      <c r="L9" s="40">
        <f>Таблица69[[#This Row],[Заказ коробок ]]*Таблица69[[#This Row],[Кол-во шт в коробке]]</f>
        <v>0</v>
      </c>
      <c r="M9" s="38">
        <f>Таблица69[[#This Row],[Общее кол-во шт]]*Таблица69[[#This Row],[Оптовая цена KRW                   за 1шт]]</f>
        <v>0</v>
      </c>
      <c r="N9" s="41" t="str">
        <f>IFERROR(Таблица69[[#This Row],[Общее кол-во шт]]*Таблица69[[#This Row],[Оптовая цена USD            за 1шт]],"")</f>
        <v/>
      </c>
      <c r="O9" s="148"/>
    </row>
    <row r="10" spans="1:15" s="30" customFormat="1" ht="24" customHeight="1">
      <c r="A10" s="31" t="s">
        <v>2026</v>
      </c>
      <c r="B10" s="32">
        <v>8809605871020</v>
      </c>
      <c r="C10" s="33" t="s">
        <v>2027</v>
      </c>
      <c r="D10" s="34" t="s">
        <v>2028</v>
      </c>
      <c r="E10" s="34" t="s">
        <v>2025</v>
      </c>
      <c r="F10" s="38">
        <v>25000</v>
      </c>
      <c r="G10" s="36">
        <v>0.27</v>
      </c>
      <c r="H10" s="37">
        <v>100</v>
      </c>
      <c r="I10" s="38">
        <f>Таблица69[[#This Row],[Розничная цена KRW]]*Таблица69[[#This Row],[Коэфициент стоимости]]</f>
        <v>6750</v>
      </c>
      <c r="J10" s="39" t="str">
        <f>IF($I$1="","Введите курс",Таблица69[[#This Row],[Оптовая цена KRW                   за 1шт]]/$I$1)</f>
        <v>Введите курс</v>
      </c>
      <c r="K10" s="284"/>
      <c r="L10" s="40">
        <f>Таблица69[[#This Row],[Заказ коробок ]]*Таблица69[[#This Row],[Кол-во шт в коробке]]</f>
        <v>0</v>
      </c>
      <c r="M10" s="38">
        <f>Таблица69[[#This Row],[Общее кол-во шт]]*Таблица69[[#This Row],[Оптовая цена KRW                   за 1шт]]</f>
        <v>0</v>
      </c>
      <c r="N10" s="41" t="str">
        <f>IFERROR(Таблица69[[#This Row],[Общее кол-во шт]]*Таблица69[[#This Row],[Оптовая цена USD            за 1шт]],"")</f>
        <v/>
      </c>
      <c r="O10" s="148"/>
    </row>
    <row r="11" spans="1:15" s="30" customFormat="1" ht="24" customHeight="1">
      <c r="A11" s="31" t="s">
        <v>2029</v>
      </c>
      <c r="B11" s="32">
        <v>8809605871037</v>
      </c>
      <c r="C11" s="33" t="s">
        <v>2030</v>
      </c>
      <c r="D11" s="34" t="s">
        <v>2031</v>
      </c>
      <c r="E11" s="34" t="s">
        <v>2025</v>
      </c>
      <c r="F11" s="38">
        <v>25000</v>
      </c>
      <c r="G11" s="36">
        <v>0.27</v>
      </c>
      <c r="H11" s="37">
        <v>100</v>
      </c>
      <c r="I11" s="38">
        <f>Таблица69[[#This Row],[Розничная цена KRW]]*Таблица69[[#This Row],[Коэфициент стоимости]]</f>
        <v>6750</v>
      </c>
      <c r="J11" s="39" t="str">
        <f>IF($I$1="","Введите курс",Таблица69[[#This Row],[Оптовая цена KRW                   за 1шт]]/$I$1)</f>
        <v>Введите курс</v>
      </c>
      <c r="K11" s="284"/>
      <c r="L11" s="40">
        <f>Таблица69[[#This Row],[Заказ коробок ]]*Таблица69[[#This Row],[Кол-во шт в коробке]]</f>
        <v>0</v>
      </c>
      <c r="M11" s="38">
        <f>Таблица69[[#This Row],[Общее кол-во шт]]*Таблица69[[#This Row],[Оптовая цена KRW                   за 1шт]]</f>
        <v>0</v>
      </c>
      <c r="N11" s="41" t="str">
        <f>IFERROR(Таблица69[[#This Row],[Общее кол-во шт]]*Таблица69[[#This Row],[Оптовая цена USD            за 1шт]],"")</f>
        <v/>
      </c>
      <c r="O11" s="148"/>
    </row>
    <row r="12" spans="1:15" s="30" customFormat="1" ht="24" customHeight="1">
      <c r="A12" s="31" t="s">
        <v>2032</v>
      </c>
      <c r="B12" s="32">
        <v>8809605871662</v>
      </c>
      <c r="C12" s="33" t="s">
        <v>2020</v>
      </c>
      <c r="D12" s="34" t="s">
        <v>2033</v>
      </c>
      <c r="E12" s="34" t="s">
        <v>1643</v>
      </c>
      <c r="F12" s="38">
        <v>9200</v>
      </c>
      <c r="G12" s="36">
        <v>0.28999999999999998</v>
      </c>
      <c r="H12" s="37">
        <v>100</v>
      </c>
      <c r="I12" s="38">
        <f>Таблица69[[#This Row],[Розничная цена KRW]]*Таблица69[[#This Row],[Коэфициент стоимости]]</f>
        <v>2668</v>
      </c>
      <c r="J12" s="39" t="str">
        <f>IF($I$1="","Введите курс",Таблица69[[#This Row],[Оптовая цена KRW                   за 1шт]]/$I$1)</f>
        <v>Введите курс</v>
      </c>
      <c r="K12" s="284"/>
      <c r="L12" s="40">
        <f>Таблица69[[#This Row],[Заказ коробок ]]*Таблица69[[#This Row],[Кол-во шт в коробке]]</f>
        <v>0</v>
      </c>
      <c r="M12" s="38">
        <f>Таблица69[[#This Row],[Общее кол-во шт]]*Таблица69[[#This Row],[Оптовая цена KRW                   за 1шт]]</f>
        <v>0</v>
      </c>
      <c r="N12" s="41" t="str">
        <f>IFERROR(Таблица69[[#This Row],[Общее кол-во шт]]*Таблица69[[#This Row],[Оптовая цена USD            за 1шт]],"")</f>
        <v/>
      </c>
      <c r="O12" s="148"/>
    </row>
    <row r="13" spans="1:15" s="30" customFormat="1" ht="24" customHeight="1">
      <c r="A13" s="31" t="s">
        <v>2034</v>
      </c>
      <c r="B13" s="32">
        <v>8809107350771</v>
      </c>
      <c r="C13" s="33" t="s">
        <v>2035</v>
      </c>
      <c r="D13" s="34" t="s">
        <v>2036</v>
      </c>
      <c r="E13" s="34" t="s">
        <v>2037</v>
      </c>
      <c r="F13" s="38">
        <v>9600</v>
      </c>
      <c r="G13" s="36">
        <v>0.34</v>
      </c>
      <c r="H13" s="37">
        <v>40</v>
      </c>
      <c r="I13" s="38">
        <f>Таблица69[[#This Row],[Розничная цена KRW]]*Таблица69[[#This Row],[Коэфициент стоимости]]</f>
        <v>3264.0000000000005</v>
      </c>
      <c r="J13" s="39" t="str">
        <f>IF($I$1="","Введите курс",Таблица69[[#This Row],[Оптовая цена KRW                   за 1шт]]/$I$1)</f>
        <v>Введите курс</v>
      </c>
      <c r="K13" s="284"/>
      <c r="L13" s="40">
        <f>Таблица69[[#This Row],[Заказ коробок ]]*Таблица69[[#This Row],[Кол-во шт в коробке]]</f>
        <v>0</v>
      </c>
      <c r="M13" s="38">
        <f>Таблица69[[#This Row],[Общее кол-во шт]]*Таблица69[[#This Row],[Оптовая цена KRW                   за 1шт]]</f>
        <v>0</v>
      </c>
      <c r="N13" s="41" t="str">
        <f>IFERROR(Таблица69[[#This Row],[Общее кол-во шт]]*Таблица69[[#This Row],[Оптовая цена USD            за 1шт]],"")</f>
        <v/>
      </c>
      <c r="O13" s="148"/>
    </row>
    <row r="14" spans="1:15" s="30" customFormat="1" ht="24" customHeight="1">
      <c r="A14" s="31" t="s">
        <v>2038</v>
      </c>
      <c r="B14" s="32">
        <v>8809474494801</v>
      </c>
      <c r="C14" s="33" t="s">
        <v>2039</v>
      </c>
      <c r="D14" s="34" t="s">
        <v>2040</v>
      </c>
      <c r="E14" s="34" t="s">
        <v>1639</v>
      </c>
      <c r="F14" s="38">
        <v>6500</v>
      </c>
      <c r="G14" s="36">
        <v>0.23</v>
      </c>
      <c r="H14" s="37">
        <v>60</v>
      </c>
      <c r="I14" s="38">
        <f>Таблица69[[#This Row],[Розничная цена KRW]]*Таблица69[[#This Row],[Коэфициент стоимости]]</f>
        <v>1495</v>
      </c>
      <c r="J14" s="39" t="str">
        <f>IF($I$1="","Введите курс",Таблица69[[#This Row],[Оптовая цена KRW                   за 1шт]]/$I$1)</f>
        <v>Введите курс</v>
      </c>
      <c r="K14" s="284"/>
      <c r="L14" s="40">
        <f>Таблица69[[#This Row],[Заказ коробок ]]*Таблица69[[#This Row],[Кол-во шт в коробке]]</f>
        <v>0</v>
      </c>
      <c r="M14" s="38">
        <f>Таблица69[[#This Row],[Общее кол-во шт]]*Таблица69[[#This Row],[Оптовая цена KRW                   за 1шт]]</f>
        <v>0</v>
      </c>
      <c r="N14" s="41" t="str">
        <f>IFERROR(Таблица69[[#This Row],[Общее кол-во шт]]*Таблица69[[#This Row],[Оптовая цена USD            за 1шт]],"")</f>
        <v/>
      </c>
      <c r="O14" s="148"/>
    </row>
    <row r="15" spans="1:15" s="30" customFormat="1" ht="24" customHeight="1">
      <c r="A15" s="31" t="s">
        <v>2041</v>
      </c>
      <c r="B15" s="32">
        <v>8809474494795</v>
      </c>
      <c r="C15" s="33" t="s">
        <v>2042</v>
      </c>
      <c r="D15" s="34" t="s">
        <v>2043</v>
      </c>
      <c r="E15" s="34" t="s">
        <v>1639</v>
      </c>
      <c r="F15" s="38">
        <v>6000</v>
      </c>
      <c r="G15" s="36">
        <v>0.18</v>
      </c>
      <c r="H15" s="37">
        <v>60</v>
      </c>
      <c r="I15" s="38">
        <f>Таблица69[[#This Row],[Розничная цена KRW]]*Таблица69[[#This Row],[Коэфициент стоимости]]</f>
        <v>1080</v>
      </c>
      <c r="J15" s="39" t="str">
        <f>IF($I$1="","Введите курс",Таблица69[[#This Row],[Оптовая цена KRW                   за 1шт]]/$I$1)</f>
        <v>Введите курс</v>
      </c>
      <c r="K15" s="284"/>
      <c r="L15" s="40">
        <f>Таблица69[[#This Row],[Заказ коробок ]]*Таблица69[[#This Row],[Кол-во шт в коробке]]</f>
        <v>0</v>
      </c>
      <c r="M15" s="38">
        <f>Таблица69[[#This Row],[Общее кол-во шт]]*Таблица69[[#This Row],[Оптовая цена KRW                   за 1шт]]</f>
        <v>0</v>
      </c>
      <c r="N15" s="41" t="str">
        <f>IFERROR(Таблица69[[#This Row],[Общее кол-во шт]]*Таблица69[[#This Row],[Оптовая цена USD            за 1шт]],"")</f>
        <v/>
      </c>
      <c r="O15" s="148"/>
    </row>
    <row r="16" spans="1:15" s="30" customFormat="1" ht="24" customHeight="1">
      <c r="A16" s="31" t="s">
        <v>2044</v>
      </c>
      <c r="B16" s="32">
        <v>8809474495617</v>
      </c>
      <c r="C16" s="33" t="s">
        <v>2045</v>
      </c>
      <c r="D16" s="34" t="s">
        <v>2046</v>
      </c>
      <c r="E16" s="34" t="s">
        <v>1639</v>
      </c>
      <c r="F16" s="38">
        <v>6000</v>
      </c>
      <c r="G16" s="36">
        <v>0.18</v>
      </c>
      <c r="H16" s="37">
        <v>60</v>
      </c>
      <c r="I16" s="38">
        <f>Таблица69[[#This Row],[Розничная цена KRW]]*Таблица69[[#This Row],[Коэфициент стоимости]]</f>
        <v>1080</v>
      </c>
      <c r="J16" s="39" t="str">
        <f>IF($I$1="","Введите курс",Таблица69[[#This Row],[Оптовая цена KRW                   за 1шт]]/$I$1)</f>
        <v>Введите курс</v>
      </c>
      <c r="K16" s="284"/>
      <c r="L16" s="40">
        <f>Таблица69[[#This Row],[Заказ коробок ]]*Таблица69[[#This Row],[Кол-во шт в коробке]]</f>
        <v>0</v>
      </c>
      <c r="M16" s="38">
        <f>Таблица69[[#This Row],[Общее кол-во шт]]*Таблица69[[#This Row],[Оптовая цена KRW                   за 1шт]]</f>
        <v>0</v>
      </c>
      <c r="N16" s="41" t="str">
        <f>IFERROR(Таблица69[[#This Row],[Общее кол-во шт]]*Таблица69[[#This Row],[Оптовая цена USD            за 1шт]],"")</f>
        <v/>
      </c>
      <c r="O16" s="148"/>
    </row>
    <row r="17" spans="1:15" s="30" customFormat="1" ht="24" customHeight="1">
      <c r="A17" s="31" t="s">
        <v>2047</v>
      </c>
      <c r="B17" s="32">
        <v>8809605870160</v>
      </c>
      <c r="C17" s="33" t="s">
        <v>2048</v>
      </c>
      <c r="D17" s="34" t="s">
        <v>2049</v>
      </c>
      <c r="E17" s="34" t="s">
        <v>1639</v>
      </c>
      <c r="F17" s="38">
        <v>6000</v>
      </c>
      <c r="G17" s="36">
        <v>0.18</v>
      </c>
      <c r="H17" s="37">
        <v>60</v>
      </c>
      <c r="I17" s="38">
        <f>Таблица69[[#This Row],[Розничная цена KRW]]*Таблица69[[#This Row],[Коэфициент стоимости]]</f>
        <v>1080</v>
      </c>
      <c r="J17" s="39" t="str">
        <f>IF($I$1="","Введите курс",Таблица69[[#This Row],[Оптовая цена KRW                   за 1шт]]/$I$1)</f>
        <v>Введите курс</v>
      </c>
      <c r="K17" s="284"/>
      <c r="L17" s="40">
        <f>Таблица69[[#This Row],[Заказ коробок ]]*Таблица69[[#This Row],[Кол-во шт в коробке]]</f>
        <v>0</v>
      </c>
      <c r="M17" s="38">
        <f>Таблица69[[#This Row],[Общее кол-во шт]]*Таблица69[[#This Row],[Оптовая цена KRW                   за 1шт]]</f>
        <v>0</v>
      </c>
      <c r="N17" s="41" t="str">
        <f>IFERROR(Таблица69[[#This Row],[Общее кол-во шт]]*Таблица69[[#This Row],[Оптовая цена USD            за 1шт]],"")</f>
        <v/>
      </c>
      <c r="O17" s="148"/>
    </row>
    <row r="18" spans="1:15" s="30" customFormat="1" ht="24" customHeight="1">
      <c r="A18" s="31" t="s">
        <v>2050</v>
      </c>
      <c r="B18" s="32">
        <v>8809107531125</v>
      </c>
      <c r="C18" s="33" t="s">
        <v>2051</v>
      </c>
      <c r="D18" s="34" t="s">
        <v>2052</v>
      </c>
      <c r="E18" s="34" t="s">
        <v>2037</v>
      </c>
      <c r="F18" s="38">
        <v>9200</v>
      </c>
      <c r="G18" s="36">
        <v>0.33</v>
      </c>
      <c r="H18" s="37">
        <v>40</v>
      </c>
      <c r="I18" s="38">
        <f>Таблица69[[#This Row],[Розничная цена KRW]]*Таблица69[[#This Row],[Коэфициент стоимости]]</f>
        <v>3036</v>
      </c>
      <c r="J18" s="39" t="str">
        <f>IF($I$1="","Введите курс",Таблица69[[#This Row],[Оптовая цена KRW                   за 1шт]]/$I$1)</f>
        <v>Введите курс</v>
      </c>
      <c r="K18" s="284"/>
      <c r="L18" s="40">
        <f>Таблица69[[#This Row],[Заказ коробок ]]*Таблица69[[#This Row],[Кол-во шт в коробке]]</f>
        <v>0</v>
      </c>
      <c r="M18" s="38">
        <f>Таблица69[[#This Row],[Общее кол-во шт]]*Таблица69[[#This Row],[Оптовая цена KRW                   за 1шт]]</f>
        <v>0</v>
      </c>
      <c r="N18" s="41" t="str">
        <f>IFERROR(Таблица69[[#This Row],[Общее кол-во шт]]*Таблица69[[#This Row],[Оптовая цена USD            за 1шт]],"")</f>
        <v/>
      </c>
      <c r="O18" s="148"/>
    </row>
    <row r="19" spans="1:15" s="30" customFormat="1" ht="24" customHeight="1">
      <c r="A19" s="31" t="s">
        <v>2053</v>
      </c>
      <c r="B19" s="32">
        <v>8809210040040</v>
      </c>
      <c r="C19" s="33" t="s">
        <v>2054</v>
      </c>
      <c r="D19" s="34" t="s">
        <v>2055</v>
      </c>
      <c r="E19" s="34" t="s">
        <v>1639</v>
      </c>
      <c r="F19" s="38">
        <v>5000</v>
      </c>
      <c r="G19" s="36">
        <v>0.28999999999999998</v>
      </c>
      <c r="H19" s="37">
        <v>120</v>
      </c>
      <c r="I19" s="38">
        <f>Таблица69[[#This Row],[Розничная цена KRW]]*Таблица69[[#This Row],[Коэфициент стоимости]]</f>
        <v>1450</v>
      </c>
      <c r="J19" s="39" t="str">
        <f>IF($I$1="","Введите курс",Таблица69[[#This Row],[Оптовая цена KRW                   за 1шт]]/$I$1)</f>
        <v>Введите курс</v>
      </c>
      <c r="K19" s="284"/>
      <c r="L19" s="40">
        <f>Таблица69[[#This Row],[Заказ коробок ]]*Таблица69[[#This Row],[Кол-во шт в коробке]]</f>
        <v>0</v>
      </c>
      <c r="M19" s="38">
        <f>Таблица69[[#This Row],[Общее кол-во шт]]*Таблица69[[#This Row],[Оптовая цена KRW                   за 1шт]]</f>
        <v>0</v>
      </c>
      <c r="N19" s="41" t="str">
        <f>IFERROR(Таблица69[[#This Row],[Общее кол-во шт]]*Таблица69[[#This Row],[Оптовая цена USD            за 1шт]],"")</f>
        <v/>
      </c>
      <c r="O19" s="148"/>
    </row>
    <row r="20" spans="1:15" s="30" customFormat="1" ht="24" customHeight="1">
      <c r="A20" s="31" t="s">
        <v>2056</v>
      </c>
      <c r="B20" s="32">
        <v>8809280063031</v>
      </c>
      <c r="C20" s="33" t="s">
        <v>2057</v>
      </c>
      <c r="D20" s="34" t="s">
        <v>2058</v>
      </c>
      <c r="E20" s="34" t="s">
        <v>1643</v>
      </c>
      <c r="F20" s="38">
        <v>9200</v>
      </c>
      <c r="G20" s="36">
        <v>0.28999999999999998</v>
      </c>
      <c r="H20" s="37">
        <v>100</v>
      </c>
      <c r="I20" s="38">
        <f>Таблица69[[#This Row],[Розничная цена KRW]]*Таблица69[[#This Row],[Коэфициент стоимости]]</f>
        <v>2668</v>
      </c>
      <c r="J20" s="39" t="str">
        <f>IF($I$1="","Введите курс",Таблица69[[#This Row],[Оптовая цена KRW                   за 1шт]]/$I$1)</f>
        <v>Введите курс</v>
      </c>
      <c r="K20" s="284"/>
      <c r="L20" s="40">
        <f>Таблица69[[#This Row],[Заказ коробок ]]*Таблица69[[#This Row],[Кол-во шт в коробке]]</f>
        <v>0</v>
      </c>
      <c r="M20" s="38">
        <f>Таблица69[[#This Row],[Общее кол-во шт]]*Таблица69[[#This Row],[Оптовая цена KRW                   за 1шт]]</f>
        <v>0</v>
      </c>
      <c r="N20" s="41" t="str">
        <f>IFERROR(Таблица69[[#This Row],[Общее кол-во шт]]*Таблица69[[#This Row],[Оптовая цена USD            за 1шт]],"")</f>
        <v/>
      </c>
      <c r="O20" s="148"/>
    </row>
    <row r="21" spans="1:15" s="30" customFormat="1" ht="24" customHeight="1">
      <c r="A21" s="44" t="s">
        <v>2059</v>
      </c>
      <c r="B21" s="45" t="s">
        <v>2060</v>
      </c>
      <c r="C21" s="46" t="s">
        <v>2061</v>
      </c>
      <c r="D21" s="47" t="s">
        <v>2062</v>
      </c>
      <c r="E21" s="47" t="s">
        <v>1655</v>
      </c>
      <c r="F21" s="51"/>
      <c r="G21" s="49"/>
      <c r="H21" s="50">
        <v>100</v>
      </c>
      <c r="I21" s="51">
        <f>Таблица69[[#This Row],[Розничная цена KRW]]*Таблица69[[#This Row],[Коэфициент стоимости]]</f>
        <v>0</v>
      </c>
      <c r="J21" s="52" t="str">
        <f>IF($I$1="","Введите курс",Таблица69[[#This Row],[Оптовая цена KRW                   за 1шт]]/$I$1)</f>
        <v>Введите курс</v>
      </c>
      <c r="K21" s="53"/>
      <c r="L21" s="54">
        <f>Таблица69[[#This Row],[Заказ коробок ]]*Таблица69[[#This Row],[Кол-во шт в коробке]]</f>
        <v>0</v>
      </c>
      <c r="M21" s="51">
        <f>Таблица69[[#This Row],[Общее кол-во шт]]*Таблица69[[#This Row],[Оптовая цена KRW                   за 1шт]]</f>
        <v>0</v>
      </c>
      <c r="N21" s="55" t="str">
        <f>IFERROR(Таблица69[[#This Row],[Общее кол-во шт]]*Таблица69[[#This Row],[Оптовая цена USD            за 1шт]],"")</f>
        <v/>
      </c>
      <c r="O21" s="149"/>
    </row>
    <row r="22" spans="1:15" s="30" customFormat="1" ht="24" customHeight="1">
      <c r="A22" s="44" t="s">
        <v>2063</v>
      </c>
      <c r="B22" s="45" t="s">
        <v>2060</v>
      </c>
      <c r="C22" s="46" t="s">
        <v>2064</v>
      </c>
      <c r="D22" s="47" t="s">
        <v>2065</v>
      </c>
      <c r="E22" s="47" t="s">
        <v>1655</v>
      </c>
      <c r="F22" s="51"/>
      <c r="G22" s="49"/>
      <c r="H22" s="50">
        <v>100</v>
      </c>
      <c r="I22" s="51">
        <f>Таблица69[[#This Row],[Розничная цена KRW]]*Таблица69[[#This Row],[Коэфициент стоимости]]</f>
        <v>0</v>
      </c>
      <c r="J22" s="52" t="str">
        <f>IF($I$1="","Введите курс",Таблица69[[#This Row],[Оптовая цена KRW                   за 1шт]]/$I$1)</f>
        <v>Введите курс</v>
      </c>
      <c r="K22" s="53"/>
      <c r="L22" s="54">
        <f>Таблица69[[#This Row],[Заказ коробок ]]*Таблица69[[#This Row],[Кол-во шт в коробке]]</f>
        <v>0</v>
      </c>
      <c r="M22" s="51">
        <f>Таблица69[[#This Row],[Общее кол-во шт]]*Таблица69[[#This Row],[Оптовая цена KRW                   за 1шт]]</f>
        <v>0</v>
      </c>
      <c r="N22" s="55" t="str">
        <f>IFERROR(Таблица69[[#This Row],[Общее кол-во шт]]*Таблица69[[#This Row],[Оптовая цена USD            за 1шт]],"")</f>
        <v/>
      </c>
      <c r="O22" s="149"/>
    </row>
    <row r="23" spans="1:15" s="30" customFormat="1" ht="24" customHeight="1">
      <c r="A23" s="31" t="s">
        <v>2066</v>
      </c>
      <c r="B23" s="32">
        <v>8809347960303</v>
      </c>
      <c r="C23" s="33" t="s">
        <v>2067</v>
      </c>
      <c r="D23" s="34" t="s">
        <v>2068</v>
      </c>
      <c r="E23" s="34" t="s">
        <v>2069</v>
      </c>
      <c r="F23" s="38">
        <v>20000</v>
      </c>
      <c r="G23" s="36">
        <v>0.28999999999999998</v>
      </c>
      <c r="H23" s="37">
        <v>120</v>
      </c>
      <c r="I23" s="38">
        <f>Таблица69[[#This Row],[Розничная цена KRW]]*Таблица69[[#This Row],[Коэфициент стоимости]]</f>
        <v>5800</v>
      </c>
      <c r="J23" s="39" t="str">
        <f>IF($I$1="","Введите курс",Таблица69[[#This Row],[Оптовая цена KRW                   за 1шт]]/$I$1)</f>
        <v>Введите курс</v>
      </c>
      <c r="K23" s="284"/>
      <c r="L23" s="40">
        <f>Таблица69[[#This Row],[Заказ коробок ]]*Таблица69[[#This Row],[Кол-во шт в коробке]]</f>
        <v>0</v>
      </c>
      <c r="M23" s="38">
        <f>Таблица69[[#This Row],[Общее кол-во шт]]*Таблица69[[#This Row],[Оптовая цена KRW                   за 1шт]]</f>
        <v>0</v>
      </c>
      <c r="N23" s="41" t="str">
        <f>IFERROR(Таблица69[[#This Row],[Общее кол-во шт]]*Таблица69[[#This Row],[Оптовая цена USD            за 1шт]],"")</f>
        <v/>
      </c>
      <c r="O23" s="148"/>
    </row>
    <row r="24" spans="1:15" s="30" customFormat="1" ht="24" customHeight="1">
      <c r="A24" s="31" t="s">
        <v>2070</v>
      </c>
      <c r="B24" s="32">
        <v>8809347960310</v>
      </c>
      <c r="C24" s="33" t="s">
        <v>2071</v>
      </c>
      <c r="D24" s="34" t="s">
        <v>2072</v>
      </c>
      <c r="E24" s="34" t="s">
        <v>2069</v>
      </c>
      <c r="F24" s="38">
        <v>20000</v>
      </c>
      <c r="G24" s="36">
        <v>0.28999999999999998</v>
      </c>
      <c r="H24" s="37">
        <v>120</v>
      </c>
      <c r="I24" s="38">
        <f>Таблица69[[#This Row],[Розничная цена KRW]]*Таблица69[[#This Row],[Коэфициент стоимости]]</f>
        <v>5800</v>
      </c>
      <c r="J24" s="39" t="str">
        <f>IF($I$1="","Введите курс",Таблица69[[#This Row],[Оптовая цена KRW                   за 1шт]]/$I$1)</f>
        <v>Введите курс</v>
      </c>
      <c r="K24" s="284"/>
      <c r="L24" s="40">
        <f>Таблица69[[#This Row],[Заказ коробок ]]*Таблица69[[#This Row],[Кол-во шт в коробке]]</f>
        <v>0</v>
      </c>
      <c r="M24" s="38">
        <f>Таблица69[[#This Row],[Общее кол-во шт]]*Таблица69[[#This Row],[Оптовая цена KRW                   за 1шт]]</f>
        <v>0</v>
      </c>
      <c r="N24" s="41" t="str">
        <f>IFERROR(Таблица69[[#This Row],[Общее кол-во шт]]*Таблица69[[#This Row],[Оптовая цена USD            за 1шт]],"")</f>
        <v/>
      </c>
      <c r="O24" s="148"/>
    </row>
    <row r="25" spans="1:15" s="30" customFormat="1" ht="24" customHeight="1">
      <c r="A25" s="31" t="s">
        <v>2073</v>
      </c>
      <c r="B25" s="32">
        <v>8809347960327</v>
      </c>
      <c r="C25" s="33" t="s">
        <v>2074</v>
      </c>
      <c r="D25" s="34" t="s">
        <v>2075</v>
      </c>
      <c r="E25" s="34" t="s">
        <v>2069</v>
      </c>
      <c r="F25" s="38">
        <v>20000</v>
      </c>
      <c r="G25" s="36">
        <v>0.28999999999999998</v>
      </c>
      <c r="H25" s="37">
        <v>120</v>
      </c>
      <c r="I25" s="38">
        <f>Таблица69[[#This Row],[Розничная цена KRW]]*Таблица69[[#This Row],[Коэфициент стоимости]]</f>
        <v>5800</v>
      </c>
      <c r="J25" s="39" t="str">
        <f>IF($I$1="","Введите курс",Таблица69[[#This Row],[Оптовая цена KRW                   за 1шт]]/$I$1)</f>
        <v>Введите курс</v>
      </c>
      <c r="K25" s="284"/>
      <c r="L25" s="40">
        <f>Таблица69[[#This Row],[Заказ коробок ]]*Таблица69[[#This Row],[Кол-во шт в коробке]]</f>
        <v>0</v>
      </c>
      <c r="M25" s="38">
        <f>Таблица69[[#This Row],[Общее кол-во шт]]*Таблица69[[#This Row],[Оптовая цена KRW                   за 1шт]]</f>
        <v>0</v>
      </c>
      <c r="N25" s="41" t="str">
        <f>IFERROR(Таблица69[[#This Row],[Общее кол-во шт]]*Таблица69[[#This Row],[Оптовая цена USD            за 1шт]],"")</f>
        <v/>
      </c>
      <c r="O25" s="148"/>
    </row>
    <row r="26" spans="1:15" s="30" customFormat="1" ht="24" customHeight="1">
      <c r="A26" s="31" t="s">
        <v>2076</v>
      </c>
      <c r="B26" s="32">
        <v>8809280062362</v>
      </c>
      <c r="C26" s="33" t="s">
        <v>2077</v>
      </c>
      <c r="D26" s="34" t="s">
        <v>2078</v>
      </c>
      <c r="E26" s="34" t="s">
        <v>1639</v>
      </c>
      <c r="F26" s="38">
        <v>10000</v>
      </c>
      <c r="G26" s="36">
        <v>0.28000000000000003</v>
      </c>
      <c r="H26" s="37">
        <v>100</v>
      </c>
      <c r="I26" s="38">
        <f>Таблица69[[#This Row],[Розничная цена KRW]]*Таблица69[[#This Row],[Коэфициент стоимости]]</f>
        <v>2800.0000000000005</v>
      </c>
      <c r="J26" s="39" t="str">
        <f>IF($I$1="","Введите курс",Таблица69[[#This Row],[Оптовая цена KRW                   за 1шт]]/$I$1)</f>
        <v>Введите курс</v>
      </c>
      <c r="K26" s="284"/>
      <c r="L26" s="40">
        <f>Таблица69[[#This Row],[Заказ коробок ]]*Таблица69[[#This Row],[Кол-во шт в коробке]]</f>
        <v>0</v>
      </c>
      <c r="M26" s="38">
        <f>Таблица69[[#This Row],[Общее кол-во шт]]*Таблица69[[#This Row],[Оптовая цена KRW                   за 1шт]]</f>
        <v>0</v>
      </c>
      <c r="N26" s="41" t="str">
        <f>IFERROR(Таблица69[[#This Row],[Общее кол-во шт]]*Таблица69[[#This Row],[Оптовая цена USD            за 1шт]],"")</f>
        <v/>
      </c>
      <c r="O26" s="148"/>
    </row>
    <row r="27" spans="1:15" s="30" customFormat="1" ht="24" customHeight="1">
      <c r="A27" s="31" t="s">
        <v>2079</v>
      </c>
      <c r="B27" s="32">
        <v>8809280062379</v>
      </c>
      <c r="C27" s="33" t="s">
        <v>2080</v>
      </c>
      <c r="D27" s="34" t="s">
        <v>2081</v>
      </c>
      <c r="E27" s="34" t="s">
        <v>1639</v>
      </c>
      <c r="F27" s="38">
        <v>10000</v>
      </c>
      <c r="G27" s="36">
        <v>0.28000000000000003</v>
      </c>
      <c r="H27" s="37">
        <v>100</v>
      </c>
      <c r="I27" s="38">
        <f>Таблица69[[#This Row],[Розничная цена KRW]]*Таблица69[[#This Row],[Коэфициент стоимости]]</f>
        <v>2800.0000000000005</v>
      </c>
      <c r="J27" s="39" t="str">
        <f>IF($I$1="","Введите курс",Таблица69[[#This Row],[Оптовая цена KRW                   за 1шт]]/$I$1)</f>
        <v>Введите курс</v>
      </c>
      <c r="K27" s="284"/>
      <c r="L27" s="40">
        <f>Таблица69[[#This Row],[Заказ коробок ]]*Таблица69[[#This Row],[Кол-во шт в коробке]]</f>
        <v>0</v>
      </c>
      <c r="M27" s="38">
        <f>Таблица69[[#This Row],[Общее кол-во шт]]*Таблица69[[#This Row],[Оптовая цена KRW                   за 1шт]]</f>
        <v>0</v>
      </c>
      <c r="N27" s="41" t="str">
        <f>IFERROR(Таблица69[[#This Row],[Общее кол-во шт]]*Таблица69[[#This Row],[Оптовая цена USD            за 1шт]],"")</f>
        <v/>
      </c>
      <c r="O27" s="148"/>
    </row>
    <row r="28" spans="1:15" s="30" customFormat="1" ht="24" customHeight="1">
      <c r="A28" s="31" t="s">
        <v>2082</v>
      </c>
      <c r="B28" s="32">
        <v>8809280062386</v>
      </c>
      <c r="C28" s="33" t="s">
        <v>2083</v>
      </c>
      <c r="D28" s="34" t="s">
        <v>2084</v>
      </c>
      <c r="E28" s="34" t="s">
        <v>1639</v>
      </c>
      <c r="F28" s="38">
        <v>10000</v>
      </c>
      <c r="G28" s="36">
        <v>0.28000000000000003</v>
      </c>
      <c r="H28" s="37">
        <v>100</v>
      </c>
      <c r="I28" s="38">
        <f>Таблица69[[#This Row],[Розничная цена KRW]]*Таблица69[[#This Row],[Коэфициент стоимости]]</f>
        <v>2800.0000000000005</v>
      </c>
      <c r="J28" s="39" t="str">
        <f>IF($I$1="","Введите курс",Таблица69[[#This Row],[Оптовая цена KRW                   за 1шт]]/$I$1)</f>
        <v>Введите курс</v>
      </c>
      <c r="K28" s="284"/>
      <c r="L28" s="40">
        <f>Таблица69[[#This Row],[Заказ коробок ]]*Таблица69[[#This Row],[Кол-во шт в коробке]]</f>
        <v>0</v>
      </c>
      <c r="M28" s="38">
        <f>Таблица69[[#This Row],[Общее кол-во шт]]*Таблица69[[#This Row],[Оптовая цена KRW                   за 1шт]]</f>
        <v>0</v>
      </c>
      <c r="N28" s="41" t="str">
        <f>IFERROR(Таблица69[[#This Row],[Общее кол-во шт]]*Таблица69[[#This Row],[Оптовая цена USD            за 1шт]],"")</f>
        <v/>
      </c>
      <c r="O28" s="148"/>
    </row>
    <row r="29" spans="1:15" s="30" customFormat="1" ht="24" customHeight="1">
      <c r="A29" s="31" t="s">
        <v>2085</v>
      </c>
      <c r="B29" s="32">
        <v>8809527482021</v>
      </c>
      <c r="C29" s="33" t="s">
        <v>2086</v>
      </c>
      <c r="D29" s="34" t="s">
        <v>2087</v>
      </c>
      <c r="E29" s="34" t="s">
        <v>2088</v>
      </c>
      <c r="F29" s="38">
        <v>15000</v>
      </c>
      <c r="G29" s="36">
        <v>0.18</v>
      </c>
      <c r="H29" s="37">
        <v>300</v>
      </c>
      <c r="I29" s="38">
        <f>Таблица69[[#This Row],[Розничная цена KRW]]*Таблица69[[#This Row],[Коэфициент стоимости]]</f>
        <v>2700</v>
      </c>
      <c r="J29" s="39" t="str">
        <f>IF($I$1="","Введите курс",Таблица69[[#This Row],[Оптовая цена KRW                   за 1шт]]/$I$1)</f>
        <v>Введите курс</v>
      </c>
      <c r="K29" s="284"/>
      <c r="L29" s="40">
        <f>Таблица69[[#This Row],[Заказ коробок ]]*Таблица69[[#This Row],[Кол-во шт в коробке]]</f>
        <v>0</v>
      </c>
      <c r="M29" s="38">
        <f>Таблица69[[#This Row],[Общее кол-во шт]]*Таблица69[[#This Row],[Оптовая цена KRW                   за 1шт]]</f>
        <v>0</v>
      </c>
      <c r="N29" s="41" t="str">
        <f>IFERROR(Таблица69[[#This Row],[Общее кол-во шт]]*Таблица69[[#This Row],[Оптовая цена USD            за 1шт]],"")</f>
        <v/>
      </c>
      <c r="O29" s="148"/>
    </row>
    <row r="30" spans="1:15" s="30" customFormat="1" ht="24" customHeight="1">
      <c r="A30" s="31" t="s">
        <v>2089</v>
      </c>
      <c r="B30" s="32">
        <v>8809605870245</v>
      </c>
      <c r="C30" s="33" t="s">
        <v>2090</v>
      </c>
      <c r="D30" s="34" t="s">
        <v>2091</v>
      </c>
      <c r="E30" s="34" t="s">
        <v>1643</v>
      </c>
      <c r="F30" s="38">
        <v>20000</v>
      </c>
      <c r="G30" s="36">
        <v>0.12</v>
      </c>
      <c r="H30" s="37">
        <v>100</v>
      </c>
      <c r="I30" s="38">
        <f>Таблица69[[#This Row],[Розничная цена KRW]]*Таблица69[[#This Row],[Коэфициент стоимости]]</f>
        <v>2400</v>
      </c>
      <c r="J30" s="39" t="str">
        <f>IF($I$1="","Введите курс",Таблица69[[#This Row],[Оптовая цена KRW                   за 1шт]]/$I$1)</f>
        <v>Введите курс</v>
      </c>
      <c r="K30" s="284"/>
      <c r="L30" s="40">
        <f>Таблица69[[#This Row],[Заказ коробок ]]*Таблица69[[#This Row],[Кол-во шт в коробке]]</f>
        <v>0</v>
      </c>
      <c r="M30" s="38">
        <f>Таблица69[[#This Row],[Общее кол-во шт]]*Таблица69[[#This Row],[Оптовая цена KRW                   за 1шт]]</f>
        <v>0</v>
      </c>
      <c r="N30" s="41" t="str">
        <f>IFERROR(Таблица69[[#This Row],[Общее кол-во шт]]*Таблица69[[#This Row],[Оптовая цена USD            за 1шт]],"")</f>
        <v/>
      </c>
      <c r="O30" s="148"/>
    </row>
    <row r="31" spans="1:15" s="30" customFormat="1" ht="24" customHeight="1">
      <c r="A31" s="31" t="s">
        <v>2092</v>
      </c>
      <c r="B31" s="32">
        <v>8809605870269</v>
      </c>
      <c r="C31" s="33" t="s">
        <v>2093</v>
      </c>
      <c r="D31" s="34" t="s">
        <v>2094</v>
      </c>
      <c r="E31" s="34" t="s">
        <v>1643</v>
      </c>
      <c r="F31" s="38">
        <v>18000</v>
      </c>
      <c r="G31" s="36">
        <v>0.14000000000000001</v>
      </c>
      <c r="H31" s="37">
        <v>100</v>
      </c>
      <c r="I31" s="38">
        <f>Таблица69[[#This Row],[Розничная цена KRW]]*Таблица69[[#This Row],[Коэфициент стоимости]]</f>
        <v>2520.0000000000005</v>
      </c>
      <c r="J31" s="39" t="str">
        <f>IF($I$1="","Введите курс",Таблица69[[#This Row],[Оптовая цена KRW                   за 1шт]]/$I$1)</f>
        <v>Введите курс</v>
      </c>
      <c r="K31" s="284"/>
      <c r="L31" s="40">
        <f>Таблица69[[#This Row],[Заказ коробок ]]*Таблица69[[#This Row],[Кол-во шт в коробке]]</f>
        <v>0</v>
      </c>
      <c r="M31" s="38">
        <f>Таблица69[[#This Row],[Общее кол-во шт]]*Таблица69[[#This Row],[Оптовая цена KRW                   за 1шт]]</f>
        <v>0</v>
      </c>
      <c r="N31" s="41" t="str">
        <f>IFERROR(Таблица69[[#This Row],[Общее кол-во шт]]*Таблица69[[#This Row],[Оптовая цена USD            за 1шт]],"")</f>
        <v/>
      </c>
      <c r="O31" s="148"/>
    </row>
    <row r="32" spans="1:15" s="30" customFormat="1" ht="24" customHeight="1">
      <c r="A32" s="31" t="s">
        <v>2095</v>
      </c>
      <c r="B32" s="32">
        <v>8809084080012</v>
      </c>
      <c r="C32" s="33" t="s">
        <v>2096</v>
      </c>
      <c r="D32" s="34" t="s">
        <v>2097</v>
      </c>
      <c r="E32" s="34" t="s">
        <v>1714</v>
      </c>
      <c r="F32" s="38">
        <v>28000</v>
      </c>
      <c r="G32" s="36">
        <v>0.23</v>
      </c>
      <c r="H32" s="37">
        <v>100</v>
      </c>
      <c r="I32" s="38">
        <f>Таблица69[[#This Row],[Розничная цена KRW]]*Таблица69[[#This Row],[Коэфициент стоимости]]</f>
        <v>6440</v>
      </c>
      <c r="J32" s="39" t="str">
        <f>IF($I$1="","Введите курс",Таблица69[[#This Row],[Оптовая цена KRW                   за 1шт]]/$I$1)</f>
        <v>Введите курс</v>
      </c>
      <c r="K32" s="284"/>
      <c r="L32" s="40">
        <f>Таблица69[[#This Row],[Заказ коробок ]]*Таблица69[[#This Row],[Кол-во шт в коробке]]</f>
        <v>0</v>
      </c>
      <c r="M32" s="38">
        <f>Таблица69[[#This Row],[Общее кол-во шт]]*Таблица69[[#This Row],[Оптовая цена KRW                   за 1шт]]</f>
        <v>0</v>
      </c>
      <c r="N32" s="41" t="str">
        <f>IFERROR(Таблица69[[#This Row],[Общее кол-во шт]]*Таблица69[[#This Row],[Оптовая цена USD            за 1шт]],"")</f>
        <v/>
      </c>
      <c r="O32" s="148"/>
    </row>
    <row r="33" spans="1:15" s="30" customFormat="1" ht="24" customHeight="1">
      <c r="A33" s="31" t="s">
        <v>2098</v>
      </c>
      <c r="B33" s="32">
        <v>8809084080029</v>
      </c>
      <c r="C33" s="33" t="s">
        <v>2099</v>
      </c>
      <c r="D33" s="34" t="s">
        <v>2100</v>
      </c>
      <c r="E33" s="34" t="s">
        <v>1714</v>
      </c>
      <c r="F33" s="38">
        <v>28000</v>
      </c>
      <c r="G33" s="36">
        <v>0.23</v>
      </c>
      <c r="H33" s="37">
        <v>100</v>
      </c>
      <c r="I33" s="38">
        <f>Таблица69[[#This Row],[Розничная цена KRW]]*Таблица69[[#This Row],[Коэфициент стоимости]]</f>
        <v>6440</v>
      </c>
      <c r="J33" s="39" t="str">
        <f>IF($I$1="","Введите курс",Таблица69[[#This Row],[Оптовая цена KRW                   за 1шт]]/$I$1)</f>
        <v>Введите курс</v>
      </c>
      <c r="K33" s="284"/>
      <c r="L33" s="40">
        <f>Таблица69[[#This Row],[Заказ коробок ]]*Таблица69[[#This Row],[Кол-во шт в коробке]]</f>
        <v>0</v>
      </c>
      <c r="M33" s="38">
        <f>Таблица69[[#This Row],[Общее кол-во шт]]*Таблица69[[#This Row],[Оптовая цена KRW                   за 1шт]]</f>
        <v>0</v>
      </c>
      <c r="N33" s="41" t="str">
        <f>IFERROR(Таблица69[[#This Row],[Общее кол-во шт]]*Таблица69[[#This Row],[Оптовая цена USD            за 1шт]],"")</f>
        <v/>
      </c>
      <c r="O33" s="148"/>
    </row>
    <row r="34" spans="1:15" s="30" customFormat="1" ht="24" customHeight="1">
      <c r="A34" s="31" t="s">
        <v>2101</v>
      </c>
      <c r="B34" s="32">
        <v>8809605872232</v>
      </c>
      <c r="C34" s="33" t="s">
        <v>2102</v>
      </c>
      <c r="D34" s="34" t="s">
        <v>2103</v>
      </c>
      <c r="E34" s="34" t="s">
        <v>2104</v>
      </c>
      <c r="F34" s="38">
        <v>8900</v>
      </c>
      <c r="G34" s="36">
        <v>0.23</v>
      </c>
      <c r="H34" s="37">
        <v>300</v>
      </c>
      <c r="I34" s="38">
        <f>Таблица69[[#This Row],[Розничная цена KRW]]*Таблица69[[#This Row],[Коэфициент стоимости]]</f>
        <v>2047</v>
      </c>
      <c r="J34" s="39" t="str">
        <f>IF($I$1="","Введите курс",Таблица69[[#This Row],[Оптовая цена KRW                   за 1шт]]/$I$1)</f>
        <v>Введите курс</v>
      </c>
      <c r="K34" s="284"/>
      <c r="L34" s="40">
        <f>Таблица69[[#This Row],[Заказ коробок ]]*Таблица69[[#This Row],[Кол-во шт в коробке]]</f>
        <v>0</v>
      </c>
      <c r="M34" s="38">
        <f>Таблица69[[#This Row],[Общее кол-во шт]]*Таблица69[[#This Row],[Оптовая цена KRW                   за 1шт]]</f>
        <v>0</v>
      </c>
      <c r="N34" s="41" t="str">
        <f>IFERROR(Таблица69[[#This Row],[Общее кол-во шт]]*Таблица69[[#This Row],[Оптовая цена USD            за 1шт]],"")</f>
        <v/>
      </c>
      <c r="O34" s="148"/>
    </row>
    <row r="35" spans="1:15" s="30" customFormat="1" ht="24" customHeight="1">
      <c r="A35" s="31" t="s">
        <v>2105</v>
      </c>
      <c r="B35" s="32">
        <v>8809605872249</v>
      </c>
      <c r="C35" s="33" t="s">
        <v>2106</v>
      </c>
      <c r="D35" s="34" t="s">
        <v>2107</v>
      </c>
      <c r="E35" s="34" t="s">
        <v>2104</v>
      </c>
      <c r="F35" s="38">
        <v>8900</v>
      </c>
      <c r="G35" s="36">
        <v>0.23</v>
      </c>
      <c r="H35" s="37">
        <v>300</v>
      </c>
      <c r="I35" s="38">
        <f>Таблица69[[#This Row],[Розничная цена KRW]]*Таблица69[[#This Row],[Коэфициент стоимости]]</f>
        <v>2047</v>
      </c>
      <c r="J35" s="39" t="str">
        <f>IF($I$1="","Введите курс",Таблица69[[#This Row],[Оптовая цена KRW                   за 1шт]]/$I$1)</f>
        <v>Введите курс</v>
      </c>
      <c r="K35" s="284"/>
      <c r="L35" s="40">
        <f>Таблица69[[#This Row],[Заказ коробок ]]*Таблица69[[#This Row],[Кол-во шт в коробке]]</f>
        <v>0</v>
      </c>
      <c r="M35" s="38">
        <f>Таблица69[[#This Row],[Общее кол-во шт]]*Таблица69[[#This Row],[Оптовая цена KRW                   за 1шт]]</f>
        <v>0</v>
      </c>
      <c r="N35" s="41" t="str">
        <f>IFERROR(Таблица69[[#This Row],[Общее кол-во шт]]*Таблица69[[#This Row],[Оптовая цена USD            за 1шт]],"")</f>
        <v/>
      </c>
      <c r="O35" s="148"/>
    </row>
    <row r="36" spans="1:15" s="30" customFormat="1" ht="24" customHeight="1">
      <c r="A36" s="31" t="s">
        <v>2108</v>
      </c>
      <c r="B36" s="32">
        <v>8809605872256</v>
      </c>
      <c r="C36" s="33" t="s">
        <v>2109</v>
      </c>
      <c r="D36" s="34" t="s">
        <v>2110</v>
      </c>
      <c r="E36" s="34" t="s">
        <v>2104</v>
      </c>
      <c r="F36" s="38">
        <v>8900</v>
      </c>
      <c r="G36" s="36">
        <v>0.23</v>
      </c>
      <c r="H36" s="37">
        <v>300</v>
      </c>
      <c r="I36" s="38">
        <f>Таблица69[[#This Row],[Розничная цена KRW]]*Таблица69[[#This Row],[Коэфициент стоимости]]</f>
        <v>2047</v>
      </c>
      <c r="J36" s="39" t="str">
        <f>IF($I$1="","Введите курс",Таблица69[[#This Row],[Оптовая цена KRW                   за 1шт]]/$I$1)</f>
        <v>Введите курс</v>
      </c>
      <c r="K36" s="284"/>
      <c r="L36" s="40">
        <f>Таблица69[[#This Row],[Заказ коробок ]]*Таблица69[[#This Row],[Кол-во шт в коробке]]</f>
        <v>0</v>
      </c>
      <c r="M36" s="38">
        <f>Таблица69[[#This Row],[Общее кол-во шт]]*Таблица69[[#This Row],[Оптовая цена KRW                   за 1шт]]</f>
        <v>0</v>
      </c>
      <c r="N36" s="41" t="str">
        <f>IFERROR(Таблица69[[#This Row],[Общее кол-во шт]]*Таблица69[[#This Row],[Оптовая цена USD            за 1шт]],"")</f>
        <v/>
      </c>
      <c r="O36" s="148"/>
    </row>
    <row r="37" spans="1:15" s="30" customFormat="1" ht="24" customHeight="1">
      <c r="A37" s="31" t="s">
        <v>2111</v>
      </c>
      <c r="B37" s="32">
        <v>8809474497062</v>
      </c>
      <c r="C37" s="33" t="s">
        <v>2112</v>
      </c>
      <c r="D37" s="34" t="s">
        <v>2113</v>
      </c>
      <c r="E37" s="34" t="s">
        <v>1639</v>
      </c>
      <c r="F37" s="38">
        <v>11000</v>
      </c>
      <c r="G37" s="36">
        <v>0.28000000000000003</v>
      </c>
      <c r="H37" s="37">
        <v>100</v>
      </c>
      <c r="I37" s="38">
        <f>Таблица69[[#This Row],[Розничная цена KRW]]*Таблица69[[#This Row],[Коэфициент стоимости]]</f>
        <v>3080.0000000000005</v>
      </c>
      <c r="J37" s="39" t="str">
        <f>IF($I$1="","Введите курс",Таблица69[[#This Row],[Оптовая цена KRW                   за 1шт]]/$I$1)</f>
        <v>Введите курс</v>
      </c>
      <c r="K37" s="284"/>
      <c r="L37" s="40">
        <f>Таблица69[[#This Row],[Заказ коробок ]]*Таблица69[[#This Row],[Кол-во шт в коробке]]</f>
        <v>0</v>
      </c>
      <c r="M37" s="38">
        <f>Таблица69[[#This Row],[Общее кол-во шт]]*Таблица69[[#This Row],[Оптовая цена KRW                   за 1шт]]</f>
        <v>0</v>
      </c>
      <c r="N37" s="41" t="str">
        <f>IFERROR(Таблица69[[#This Row],[Общее кол-во шт]]*Таблица69[[#This Row],[Оптовая цена USD            за 1шт]],"")</f>
        <v/>
      </c>
      <c r="O37" s="148"/>
    </row>
    <row r="38" spans="1:15" s="30" customFormat="1" ht="24" customHeight="1">
      <c r="A38" s="31" t="s">
        <v>2114</v>
      </c>
      <c r="B38" s="32">
        <v>8809474497079</v>
      </c>
      <c r="C38" s="33" t="s">
        <v>2115</v>
      </c>
      <c r="D38" s="34" t="s">
        <v>2116</v>
      </c>
      <c r="E38" s="34" t="s">
        <v>1639</v>
      </c>
      <c r="F38" s="38">
        <v>11000</v>
      </c>
      <c r="G38" s="36">
        <v>0.28000000000000003</v>
      </c>
      <c r="H38" s="37">
        <v>100</v>
      </c>
      <c r="I38" s="38">
        <f>Таблица69[[#This Row],[Розничная цена KRW]]*Таблица69[[#This Row],[Коэфициент стоимости]]</f>
        <v>3080.0000000000005</v>
      </c>
      <c r="J38" s="39" t="str">
        <f>IF($I$1="","Введите курс",Таблица69[[#This Row],[Оптовая цена KRW                   за 1шт]]/$I$1)</f>
        <v>Введите курс</v>
      </c>
      <c r="K38" s="284"/>
      <c r="L38" s="40">
        <f>Таблица69[[#This Row],[Заказ коробок ]]*Таблица69[[#This Row],[Кол-во шт в коробке]]</f>
        <v>0</v>
      </c>
      <c r="M38" s="38">
        <f>Таблица69[[#This Row],[Общее кол-во шт]]*Таблица69[[#This Row],[Оптовая цена KRW                   за 1шт]]</f>
        <v>0</v>
      </c>
      <c r="N38" s="41" t="str">
        <f>IFERROR(Таблица69[[#This Row],[Общее кол-во шт]]*Таблица69[[#This Row],[Оптовая цена USD            за 1шт]],"")</f>
        <v/>
      </c>
      <c r="O38" s="148"/>
    </row>
    <row r="39" spans="1:15" s="30" customFormat="1" ht="24" customHeight="1">
      <c r="A39" s="31" t="s">
        <v>2117</v>
      </c>
      <c r="B39" s="32">
        <v>8809605870856</v>
      </c>
      <c r="C39" s="33" t="s">
        <v>2118</v>
      </c>
      <c r="D39" s="34" t="s">
        <v>2119</v>
      </c>
      <c r="E39" s="34" t="s">
        <v>1639</v>
      </c>
      <c r="F39" s="38">
        <v>11000</v>
      </c>
      <c r="G39" s="36">
        <v>0.28000000000000003</v>
      </c>
      <c r="H39" s="37">
        <v>100</v>
      </c>
      <c r="I39" s="38">
        <f>Таблица69[[#This Row],[Розничная цена KRW]]*Таблица69[[#This Row],[Коэфициент стоимости]]</f>
        <v>3080.0000000000005</v>
      </c>
      <c r="J39" s="39" t="str">
        <f>IF($I$1="","Введите курс",Таблица69[[#This Row],[Оптовая цена KRW                   за 1шт]]/$I$1)</f>
        <v>Введите курс</v>
      </c>
      <c r="K39" s="284"/>
      <c r="L39" s="40">
        <f>Таблица69[[#This Row],[Заказ коробок ]]*Таблица69[[#This Row],[Кол-во шт в коробке]]</f>
        <v>0</v>
      </c>
      <c r="M39" s="38">
        <f>Таблица69[[#This Row],[Общее кол-во шт]]*Таблица69[[#This Row],[Оптовая цена KRW                   за 1шт]]</f>
        <v>0</v>
      </c>
      <c r="N39" s="41" t="str">
        <f>IFERROR(Таблица69[[#This Row],[Общее кол-во шт]]*Таблица69[[#This Row],[Оптовая цена USD            за 1шт]],"")</f>
        <v/>
      </c>
      <c r="O39" s="148"/>
    </row>
    <row r="40" spans="1:15" s="30" customFormat="1" ht="24" customHeight="1">
      <c r="A40" s="31" t="s">
        <v>2120</v>
      </c>
      <c r="B40" s="32">
        <v>8809480652097</v>
      </c>
      <c r="C40" s="33" t="s">
        <v>2121</v>
      </c>
      <c r="D40" s="34" t="s">
        <v>2122</v>
      </c>
      <c r="E40" s="34" t="s">
        <v>2123</v>
      </c>
      <c r="F40" s="38">
        <v>22000</v>
      </c>
      <c r="G40" s="36">
        <v>0.28999999999999998</v>
      </c>
      <c r="H40" s="37">
        <v>120</v>
      </c>
      <c r="I40" s="38">
        <f>Таблица69[[#This Row],[Розничная цена KRW]]*Таблица69[[#This Row],[Коэфициент стоимости]]</f>
        <v>6380</v>
      </c>
      <c r="J40" s="39" t="str">
        <f>IF($I$1="","Введите курс",Таблица69[[#This Row],[Оптовая цена KRW                   за 1шт]]/$I$1)</f>
        <v>Введите курс</v>
      </c>
      <c r="K40" s="284"/>
      <c r="L40" s="40">
        <f>Таблица69[[#This Row],[Заказ коробок ]]*Таблица69[[#This Row],[Кол-во шт в коробке]]</f>
        <v>0</v>
      </c>
      <c r="M40" s="38">
        <f>Таблица69[[#This Row],[Общее кол-во шт]]*Таблица69[[#This Row],[Оптовая цена KRW                   за 1шт]]</f>
        <v>0</v>
      </c>
      <c r="N40" s="41" t="str">
        <f>IFERROR(Таблица69[[#This Row],[Общее кол-во шт]]*Таблица69[[#This Row],[Оптовая цена USD            за 1шт]],"")</f>
        <v/>
      </c>
      <c r="O40" s="148"/>
    </row>
    <row r="41" spans="1:15" s="30" customFormat="1" ht="24" customHeight="1">
      <c r="A41" s="31" t="s">
        <v>2124</v>
      </c>
      <c r="B41" s="32">
        <v>8809780652103</v>
      </c>
      <c r="C41" s="33" t="s">
        <v>2125</v>
      </c>
      <c r="D41" s="34" t="s">
        <v>2126</v>
      </c>
      <c r="E41" s="34" t="s">
        <v>2123</v>
      </c>
      <c r="F41" s="38">
        <v>22000</v>
      </c>
      <c r="G41" s="36">
        <v>0.28999999999999998</v>
      </c>
      <c r="H41" s="37">
        <v>120</v>
      </c>
      <c r="I41" s="38">
        <f>Таблица69[[#This Row],[Розничная цена KRW]]*Таблица69[[#This Row],[Коэфициент стоимости]]</f>
        <v>6380</v>
      </c>
      <c r="J41" s="39" t="str">
        <f>IF($I$1="","Введите курс",Таблица69[[#This Row],[Оптовая цена KRW                   за 1шт]]/$I$1)</f>
        <v>Введите курс</v>
      </c>
      <c r="K41" s="284"/>
      <c r="L41" s="40">
        <f>Таблица69[[#This Row],[Заказ коробок ]]*Таблица69[[#This Row],[Кол-во шт в коробке]]</f>
        <v>0</v>
      </c>
      <c r="M41" s="38">
        <f>Таблица69[[#This Row],[Общее кол-во шт]]*Таблица69[[#This Row],[Оптовая цена KRW                   за 1шт]]</f>
        <v>0</v>
      </c>
      <c r="N41" s="41" t="str">
        <f>IFERROR(Таблица69[[#This Row],[Общее кол-во шт]]*Таблица69[[#This Row],[Оптовая цена USD            за 1шт]],"")</f>
        <v/>
      </c>
      <c r="O41" s="148"/>
    </row>
    <row r="42" spans="1:15" s="30" customFormat="1" ht="24" customHeight="1">
      <c r="A42" s="31" t="s">
        <v>2127</v>
      </c>
      <c r="B42" s="32">
        <v>8809450652165</v>
      </c>
      <c r="C42" s="33" t="s">
        <v>2128</v>
      </c>
      <c r="D42" s="34" t="s">
        <v>2129</v>
      </c>
      <c r="E42" s="34" t="s">
        <v>1643</v>
      </c>
      <c r="F42" s="38">
        <v>9600</v>
      </c>
      <c r="G42" s="36">
        <v>0.28999999999999998</v>
      </c>
      <c r="H42" s="37">
        <v>100</v>
      </c>
      <c r="I42" s="38">
        <f>Таблица69[[#This Row],[Розничная цена KRW]]*Таблица69[[#This Row],[Коэфициент стоимости]]</f>
        <v>2784</v>
      </c>
      <c r="J42" s="39" t="str">
        <f>IF($I$1="","Введите курс",Таблица69[[#This Row],[Оптовая цена KRW                   за 1шт]]/$I$1)</f>
        <v>Введите курс</v>
      </c>
      <c r="K42" s="284"/>
      <c r="L42" s="40">
        <f>Таблица69[[#This Row],[Заказ коробок ]]*Таблица69[[#This Row],[Кол-во шт в коробке]]</f>
        <v>0</v>
      </c>
      <c r="M42" s="38">
        <f>Таблица69[[#This Row],[Общее кол-во шт]]*Таблица69[[#This Row],[Оптовая цена KRW                   за 1шт]]</f>
        <v>0</v>
      </c>
      <c r="N42" s="41" t="str">
        <f>IFERROR(Таблица69[[#This Row],[Общее кол-во шт]]*Таблица69[[#This Row],[Оптовая цена USD            за 1шт]],"")</f>
        <v/>
      </c>
      <c r="O42" s="148"/>
    </row>
    <row r="43" spans="1:15" s="30" customFormat="1" ht="24" customHeight="1">
      <c r="A43" s="44" t="s">
        <v>2130</v>
      </c>
      <c r="B43" s="45">
        <v>8809210031123</v>
      </c>
      <c r="C43" s="46" t="s">
        <v>2131</v>
      </c>
      <c r="D43" s="47" t="s">
        <v>2132</v>
      </c>
      <c r="E43" s="47" t="s">
        <v>1639</v>
      </c>
      <c r="F43" s="51"/>
      <c r="G43" s="49"/>
      <c r="H43" s="50">
        <v>120</v>
      </c>
      <c r="I43" s="51">
        <f>Таблица69[[#This Row],[Розничная цена KRW]]*Таблица69[[#This Row],[Коэфициент стоимости]]</f>
        <v>0</v>
      </c>
      <c r="J43" s="52" t="str">
        <f>IF($I$1="","Введите курс",Таблица69[[#This Row],[Оптовая цена KRW                   за 1шт]]/$I$1)</f>
        <v>Введите курс</v>
      </c>
      <c r="K43" s="53"/>
      <c r="L43" s="54">
        <f>Таблица69[[#This Row],[Заказ коробок ]]*Таблица69[[#This Row],[Кол-во шт в коробке]]</f>
        <v>0</v>
      </c>
      <c r="M43" s="51">
        <f>Таблица69[[#This Row],[Общее кол-во шт]]*Таблица69[[#This Row],[Оптовая цена KRW                   за 1шт]]</f>
        <v>0</v>
      </c>
      <c r="N43" s="55" t="str">
        <f>IFERROR(Таблица69[[#This Row],[Общее кол-во шт]]*Таблица69[[#This Row],[Оптовая цена USD            за 1шт]],"")</f>
        <v/>
      </c>
      <c r="O43" s="149"/>
    </row>
    <row r="44" spans="1:15" s="30" customFormat="1" ht="24" customHeight="1">
      <c r="A44" s="31" t="s">
        <v>2133</v>
      </c>
      <c r="B44" s="32">
        <v>8809605870252</v>
      </c>
      <c r="C44" s="33" t="s">
        <v>2134</v>
      </c>
      <c r="D44" s="34" t="s">
        <v>2135</v>
      </c>
      <c r="E44" s="34" t="s">
        <v>1668</v>
      </c>
      <c r="F44" s="38">
        <v>18000</v>
      </c>
      <c r="G44" s="36">
        <v>0.15</v>
      </c>
      <c r="H44" s="37">
        <v>100</v>
      </c>
      <c r="I44" s="38">
        <f>Таблица69[[#This Row],[Розничная цена KRW]]*Таблица69[[#This Row],[Коэфициент стоимости]]</f>
        <v>2700</v>
      </c>
      <c r="J44" s="39" t="str">
        <f>IF($I$1="","Введите курс",Таблица69[[#This Row],[Оптовая цена KRW                   за 1шт]]/$I$1)</f>
        <v>Введите курс</v>
      </c>
      <c r="K44" s="284"/>
      <c r="L44" s="40">
        <f>Таблица69[[#This Row],[Заказ коробок ]]*Таблица69[[#This Row],[Кол-во шт в коробке]]</f>
        <v>0</v>
      </c>
      <c r="M44" s="38">
        <f>Таблица69[[#This Row],[Общее кол-во шт]]*Таблица69[[#This Row],[Оптовая цена KRW                   за 1шт]]</f>
        <v>0</v>
      </c>
      <c r="N44" s="41" t="str">
        <f>IFERROR(Таблица69[[#This Row],[Общее кол-во шт]]*Таблица69[[#This Row],[Оптовая цена USD            за 1шт]],"")</f>
        <v/>
      </c>
      <c r="O44" s="148"/>
    </row>
    <row r="45" spans="1:15" s="30" customFormat="1" ht="24" customHeight="1">
      <c r="A45" s="31" t="s">
        <v>2136</v>
      </c>
      <c r="B45" s="32">
        <v>8809605870276</v>
      </c>
      <c r="C45" s="33" t="s">
        <v>2137</v>
      </c>
      <c r="D45" s="34" t="s">
        <v>2138</v>
      </c>
      <c r="E45" s="34" t="s">
        <v>1668</v>
      </c>
      <c r="F45" s="38">
        <v>20000</v>
      </c>
      <c r="G45" s="36">
        <v>0.14000000000000001</v>
      </c>
      <c r="H45" s="37">
        <v>100</v>
      </c>
      <c r="I45" s="38">
        <f>Таблица69[[#This Row],[Розничная цена KRW]]*Таблица69[[#This Row],[Коэфициент стоимости]]</f>
        <v>2800.0000000000005</v>
      </c>
      <c r="J45" s="39" t="str">
        <f>IF($I$1="","Введите курс",Таблица69[[#This Row],[Оптовая цена KRW                   за 1шт]]/$I$1)</f>
        <v>Введите курс</v>
      </c>
      <c r="K45" s="284"/>
      <c r="L45" s="40">
        <f>Таблица69[[#This Row],[Заказ коробок ]]*Таблица69[[#This Row],[Кол-во шт в коробке]]</f>
        <v>0</v>
      </c>
      <c r="M45" s="38">
        <f>Таблица69[[#This Row],[Общее кол-во шт]]*Таблица69[[#This Row],[Оптовая цена KRW                   за 1шт]]</f>
        <v>0</v>
      </c>
      <c r="N45" s="41" t="str">
        <f>IFERROR(Таблица69[[#This Row],[Общее кол-во шт]]*Таблица69[[#This Row],[Оптовая цена USD            за 1шт]],"")</f>
        <v/>
      </c>
      <c r="O45" s="148"/>
    </row>
    <row r="46" spans="1:15" s="30" customFormat="1" ht="24" customHeight="1">
      <c r="A46" s="31" t="s">
        <v>2139</v>
      </c>
      <c r="B46" s="32">
        <v>8809351957955</v>
      </c>
      <c r="C46" s="33" t="s">
        <v>2140</v>
      </c>
      <c r="D46" s="34" t="s">
        <v>2141</v>
      </c>
      <c r="E46" s="34" t="s">
        <v>2142</v>
      </c>
      <c r="F46" s="38">
        <v>9600</v>
      </c>
      <c r="G46" s="36">
        <v>0.34</v>
      </c>
      <c r="H46" s="37">
        <v>40</v>
      </c>
      <c r="I46" s="38">
        <f>Таблица69[[#This Row],[Розничная цена KRW]]*Таблица69[[#This Row],[Коэфициент стоимости]]</f>
        <v>3264.0000000000005</v>
      </c>
      <c r="J46" s="39" t="str">
        <f>IF($I$1="","Введите курс",Таблица69[[#This Row],[Оптовая цена KRW                   за 1шт]]/$I$1)</f>
        <v>Введите курс</v>
      </c>
      <c r="K46" s="284"/>
      <c r="L46" s="40">
        <f>Таблица69[[#This Row],[Заказ коробок ]]*Таблица69[[#This Row],[Кол-во шт в коробке]]</f>
        <v>0</v>
      </c>
      <c r="M46" s="38">
        <f>Таблица69[[#This Row],[Общее кол-во шт]]*Таблица69[[#This Row],[Оптовая цена KRW                   за 1шт]]</f>
        <v>0</v>
      </c>
      <c r="N46" s="41" t="str">
        <f>IFERROR(Таблица69[[#This Row],[Общее кол-во шт]]*Таблица69[[#This Row],[Оптовая цена USD            за 1шт]],"")</f>
        <v/>
      </c>
      <c r="O46" s="148"/>
    </row>
    <row r="47" spans="1:15" s="30" customFormat="1" ht="24" customHeight="1">
      <c r="A47" s="31" t="s">
        <v>2143</v>
      </c>
      <c r="B47" s="32">
        <v>8809084080036</v>
      </c>
      <c r="C47" s="33" t="s">
        <v>2144</v>
      </c>
      <c r="D47" s="34" t="s">
        <v>2145</v>
      </c>
      <c r="E47" s="34" t="s">
        <v>1714</v>
      </c>
      <c r="F47" s="38">
        <v>32000</v>
      </c>
      <c r="G47" s="36">
        <v>0.22</v>
      </c>
      <c r="H47" s="37">
        <v>100</v>
      </c>
      <c r="I47" s="38">
        <f>Таблица69[[#This Row],[Розничная цена KRW]]*Таблица69[[#This Row],[Коэфициент стоимости]]</f>
        <v>7040</v>
      </c>
      <c r="J47" s="39" t="str">
        <f>IF($I$1="","Введите курс",Таблица69[[#This Row],[Оптовая цена KRW                   за 1шт]]/$I$1)</f>
        <v>Введите курс</v>
      </c>
      <c r="K47" s="284"/>
      <c r="L47" s="40">
        <f>Таблица69[[#This Row],[Заказ коробок ]]*Таблица69[[#This Row],[Кол-во шт в коробке]]</f>
        <v>0</v>
      </c>
      <c r="M47" s="38">
        <f>Таблица69[[#This Row],[Общее кол-во шт]]*Таблица69[[#This Row],[Оптовая цена KRW                   за 1шт]]</f>
        <v>0</v>
      </c>
      <c r="N47" s="41" t="str">
        <f>IFERROR(Таблица69[[#This Row],[Общее кол-во шт]]*Таблица69[[#This Row],[Оптовая цена USD            за 1шт]],"")</f>
        <v/>
      </c>
      <c r="O47" s="148"/>
    </row>
    <row r="48" spans="1:15" s="30" customFormat="1" ht="24" customHeight="1">
      <c r="A48" s="31" t="s">
        <v>2146</v>
      </c>
      <c r="B48" s="32">
        <v>8809084080043</v>
      </c>
      <c r="C48" s="33" t="s">
        <v>2147</v>
      </c>
      <c r="D48" s="34" t="s">
        <v>2148</v>
      </c>
      <c r="E48" s="34" t="s">
        <v>1714</v>
      </c>
      <c r="F48" s="38">
        <v>32000</v>
      </c>
      <c r="G48" s="36">
        <v>0.22</v>
      </c>
      <c r="H48" s="37">
        <v>100</v>
      </c>
      <c r="I48" s="38">
        <f>Таблица69[[#This Row],[Розничная цена KRW]]*Таблица69[[#This Row],[Коэфициент стоимости]]</f>
        <v>7040</v>
      </c>
      <c r="J48" s="39" t="str">
        <f>IF($I$1="","Введите курс",Таблица69[[#This Row],[Оптовая цена KRW                   за 1шт]]/$I$1)</f>
        <v>Введите курс</v>
      </c>
      <c r="K48" s="284"/>
      <c r="L48" s="40">
        <f>Таблица69[[#This Row],[Заказ коробок ]]*Таблица69[[#This Row],[Кол-во шт в коробке]]</f>
        <v>0</v>
      </c>
      <c r="M48" s="38">
        <f>Таблица69[[#This Row],[Общее кол-во шт]]*Таблица69[[#This Row],[Оптовая цена KRW                   за 1шт]]</f>
        <v>0</v>
      </c>
      <c r="N48" s="41" t="str">
        <f>IFERROR(Таблица69[[#This Row],[Общее кол-во шт]]*Таблица69[[#This Row],[Оптовая цена USD            за 1шт]],"")</f>
        <v/>
      </c>
      <c r="O48" s="148"/>
    </row>
    <row r="49" spans="1:15" s="30" customFormat="1" ht="24" customHeight="1">
      <c r="A49" s="31" t="s">
        <v>2149</v>
      </c>
      <c r="B49" s="32">
        <v>8809605872263</v>
      </c>
      <c r="C49" s="33" t="s">
        <v>2150</v>
      </c>
      <c r="D49" s="34" t="s">
        <v>2151</v>
      </c>
      <c r="E49" s="34" t="s">
        <v>2104</v>
      </c>
      <c r="F49" s="38">
        <v>9900</v>
      </c>
      <c r="G49" s="36">
        <v>0.23</v>
      </c>
      <c r="H49" s="37">
        <v>300</v>
      </c>
      <c r="I49" s="38">
        <f>Таблица69[[#This Row],[Розничная цена KRW]]*Таблица69[[#This Row],[Коэфициент стоимости]]</f>
        <v>2277</v>
      </c>
      <c r="J49" s="39" t="str">
        <f>IF($I$1="","Введите курс",Таблица69[[#This Row],[Оптовая цена KRW                   за 1шт]]/$I$1)</f>
        <v>Введите курс</v>
      </c>
      <c r="K49" s="284"/>
      <c r="L49" s="40">
        <f>Таблица69[[#This Row],[Заказ коробок ]]*Таблица69[[#This Row],[Кол-во шт в коробке]]</f>
        <v>0</v>
      </c>
      <c r="M49" s="38">
        <f>Таблица69[[#This Row],[Общее кол-во шт]]*Таблица69[[#This Row],[Оптовая цена KRW                   за 1шт]]</f>
        <v>0</v>
      </c>
      <c r="N49" s="41" t="str">
        <f>IFERROR(Таблица69[[#This Row],[Общее кол-во шт]]*Таблица69[[#This Row],[Оптовая цена USD            за 1шт]],"")</f>
        <v/>
      </c>
      <c r="O49" s="148"/>
    </row>
    <row r="50" spans="1:15" s="30" customFormat="1" ht="24" customHeight="1">
      <c r="A50" s="31" t="s">
        <v>2152</v>
      </c>
      <c r="B50" s="32">
        <v>8809605872270</v>
      </c>
      <c r="C50" s="33" t="s">
        <v>2153</v>
      </c>
      <c r="D50" s="34" t="s">
        <v>2154</v>
      </c>
      <c r="E50" s="34" t="s">
        <v>2104</v>
      </c>
      <c r="F50" s="38">
        <v>9900</v>
      </c>
      <c r="G50" s="36">
        <v>0.23</v>
      </c>
      <c r="H50" s="37">
        <v>300</v>
      </c>
      <c r="I50" s="38">
        <f>Таблица69[[#This Row],[Розничная цена KRW]]*Таблица69[[#This Row],[Коэфициент стоимости]]</f>
        <v>2277</v>
      </c>
      <c r="J50" s="39" t="str">
        <f>IF($I$1="","Введите курс",Таблица69[[#This Row],[Оптовая цена KRW                   за 1шт]]/$I$1)</f>
        <v>Введите курс</v>
      </c>
      <c r="K50" s="284"/>
      <c r="L50" s="40">
        <f>Таблица69[[#This Row],[Заказ коробок ]]*Таблица69[[#This Row],[Кол-во шт в коробке]]</f>
        <v>0</v>
      </c>
      <c r="M50" s="38">
        <f>Таблица69[[#This Row],[Общее кол-во шт]]*Таблица69[[#This Row],[Оптовая цена KRW                   за 1шт]]</f>
        <v>0</v>
      </c>
      <c r="N50" s="41" t="str">
        <f>IFERROR(Таблица69[[#This Row],[Общее кол-во шт]]*Таблица69[[#This Row],[Оптовая цена USD            за 1шт]],"")</f>
        <v/>
      </c>
      <c r="O50" s="148"/>
    </row>
    <row r="51" spans="1:15" s="30" customFormat="1" ht="24" customHeight="1">
      <c r="A51" s="31" t="s">
        <v>2155</v>
      </c>
      <c r="B51" s="32">
        <v>8809605872287</v>
      </c>
      <c r="C51" s="33" t="s">
        <v>2156</v>
      </c>
      <c r="D51" s="34" t="s">
        <v>2157</v>
      </c>
      <c r="E51" s="34" t="s">
        <v>2104</v>
      </c>
      <c r="F51" s="38">
        <v>9900</v>
      </c>
      <c r="G51" s="36">
        <v>0.23</v>
      </c>
      <c r="H51" s="37">
        <v>300</v>
      </c>
      <c r="I51" s="38">
        <f>Таблица69[[#This Row],[Розничная цена KRW]]*Таблица69[[#This Row],[Коэфициент стоимости]]</f>
        <v>2277</v>
      </c>
      <c r="J51" s="39" t="str">
        <f>IF($I$1="","Введите курс",Таблица69[[#This Row],[Оптовая цена KRW                   за 1шт]]/$I$1)</f>
        <v>Введите курс</v>
      </c>
      <c r="K51" s="284"/>
      <c r="L51" s="40">
        <f>Таблица69[[#This Row],[Заказ коробок ]]*Таблица69[[#This Row],[Кол-во шт в коробке]]</f>
        <v>0</v>
      </c>
      <c r="M51" s="38">
        <f>Таблица69[[#This Row],[Общее кол-во шт]]*Таблица69[[#This Row],[Оптовая цена KRW                   за 1шт]]</f>
        <v>0</v>
      </c>
      <c r="N51" s="41" t="str">
        <f>IFERROR(Таблица69[[#This Row],[Общее кол-во шт]]*Таблица69[[#This Row],[Оптовая цена USD            за 1шт]],"")</f>
        <v/>
      </c>
      <c r="O51" s="148"/>
    </row>
    <row r="52" spans="1:15" s="30" customFormat="1" ht="24" customHeight="1">
      <c r="A52" s="31" t="s">
        <v>2158</v>
      </c>
      <c r="B52" s="32">
        <v>8809438486156</v>
      </c>
      <c r="C52" s="33" t="s">
        <v>2159</v>
      </c>
      <c r="D52" s="34" t="s">
        <v>2160</v>
      </c>
      <c r="E52" s="34" t="s">
        <v>1655</v>
      </c>
      <c r="F52" s="38">
        <v>16000</v>
      </c>
      <c r="G52" s="36">
        <v>0.2</v>
      </c>
      <c r="H52" s="37">
        <v>100</v>
      </c>
      <c r="I52" s="38">
        <f>Таблица69[[#This Row],[Розничная цена KRW]]*Таблица69[[#This Row],[Коэфициент стоимости]]</f>
        <v>3200</v>
      </c>
      <c r="J52" s="39" t="str">
        <f>IF($I$1="","Введите курс",Таблица69[[#This Row],[Оптовая цена KRW                   за 1шт]]/$I$1)</f>
        <v>Введите курс</v>
      </c>
      <c r="K52" s="284"/>
      <c r="L52" s="40">
        <f>Таблица69[[#This Row],[Заказ коробок ]]*Таблица69[[#This Row],[Кол-во шт в коробке]]</f>
        <v>0</v>
      </c>
      <c r="M52" s="38">
        <f>Таблица69[[#This Row],[Общее кол-во шт]]*Таблица69[[#This Row],[Оптовая цена KRW                   за 1шт]]</f>
        <v>0</v>
      </c>
      <c r="N52" s="41" t="str">
        <f>IFERROR(Таблица69[[#This Row],[Общее кол-во шт]]*Таблица69[[#This Row],[Оптовая цена USD            за 1шт]],"")</f>
        <v/>
      </c>
      <c r="O52" s="148"/>
    </row>
    <row r="53" spans="1:15" s="30" customFormat="1" ht="24" customHeight="1">
      <c r="A53" s="31" t="s">
        <v>2161</v>
      </c>
      <c r="B53" s="32">
        <v>8809438486149</v>
      </c>
      <c r="C53" s="33" t="s">
        <v>2162</v>
      </c>
      <c r="D53" s="34" t="s">
        <v>2163</v>
      </c>
      <c r="E53" s="34" t="s">
        <v>1655</v>
      </c>
      <c r="F53" s="38">
        <v>16000</v>
      </c>
      <c r="G53" s="36">
        <v>0.2</v>
      </c>
      <c r="H53" s="37">
        <v>100</v>
      </c>
      <c r="I53" s="38">
        <f>Таблица69[[#This Row],[Розничная цена KRW]]*Таблица69[[#This Row],[Коэфициент стоимости]]</f>
        <v>3200</v>
      </c>
      <c r="J53" s="39" t="str">
        <f>IF($I$1="","Введите курс",Таблица69[[#This Row],[Оптовая цена KRW                   за 1шт]]/$I$1)</f>
        <v>Введите курс</v>
      </c>
      <c r="K53" s="284"/>
      <c r="L53" s="40">
        <f>Таблица69[[#This Row],[Заказ коробок ]]*Таблица69[[#This Row],[Кол-во шт в коробке]]</f>
        <v>0</v>
      </c>
      <c r="M53" s="38">
        <f>Таблица69[[#This Row],[Общее кол-во шт]]*Таблица69[[#This Row],[Оптовая цена KRW                   за 1шт]]</f>
        <v>0</v>
      </c>
      <c r="N53" s="41" t="str">
        <f>IFERROR(Таблица69[[#This Row],[Общее кол-во шт]]*Таблица69[[#This Row],[Оптовая цена USD            за 1шт]],"")</f>
        <v/>
      </c>
      <c r="O53" s="148"/>
    </row>
    <row r="54" spans="1:15" s="30" customFormat="1" ht="24" customHeight="1">
      <c r="A54" s="31" t="s">
        <v>2164</v>
      </c>
      <c r="B54" s="32">
        <v>8809605870993</v>
      </c>
      <c r="C54" s="33" t="s">
        <v>2165</v>
      </c>
      <c r="D54" s="34" t="s">
        <v>2166</v>
      </c>
      <c r="E54" s="34" t="s">
        <v>1639</v>
      </c>
      <c r="F54" s="38">
        <v>24000</v>
      </c>
      <c r="G54" s="36">
        <v>0.17</v>
      </c>
      <c r="H54" s="37">
        <v>100</v>
      </c>
      <c r="I54" s="38">
        <f>Таблица69[[#This Row],[Розничная цена KRW]]*Таблица69[[#This Row],[Коэфициент стоимости]]</f>
        <v>4080.0000000000005</v>
      </c>
      <c r="J54" s="39" t="str">
        <f>IF($I$1="","Введите курс",Таблица69[[#This Row],[Оптовая цена KRW                   за 1шт]]/$I$1)</f>
        <v>Введите курс</v>
      </c>
      <c r="K54" s="284"/>
      <c r="L54" s="40">
        <f>Таблица69[[#This Row],[Заказ коробок ]]*Таблица69[[#This Row],[Кол-во шт в коробке]]</f>
        <v>0</v>
      </c>
      <c r="M54" s="38">
        <f>Таблица69[[#This Row],[Общее кол-во шт]]*Таблица69[[#This Row],[Оптовая цена KRW                   за 1шт]]</f>
        <v>0</v>
      </c>
      <c r="N54" s="41" t="str">
        <f>IFERROR(Таблица69[[#This Row],[Общее кол-во шт]]*Таблица69[[#This Row],[Оптовая цена USD            за 1шт]],"")</f>
        <v/>
      </c>
      <c r="O54" s="148"/>
    </row>
    <row r="55" spans="1:15" s="30" customFormat="1" ht="24" customHeight="1">
      <c r="A55" s="31" t="s">
        <v>2167</v>
      </c>
      <c r="B55" s="32">
        <v>8809605871006</v>
      </c>
      <c r="C55" s="33" t="s">
        <v>2168</v>
      </c>
      <c r="D55" s="34" t="s">
        <v>2169</v>
      </c>
      <c r="E55" s="34" t="s">
        <v>1639</v>
      </c>
      <c r="F55" s="38">
        <v>24000</v>
      </c>
      <c r="G55" s="36">
        <v>0.17</v>
      </c>
      <c r="H55" s="37">
        <v>100</v>
      </c>
      <c r="I55" s="38">
        <f>Таблица69[[#This Row],[Розничная цена KRW]]*Таблица69[[#This Row],[Коэфициент стоимости]]</f>
        <v>4080.0000000000005</v>
      </c>
      <c r="J55" s="39" t="str">
        <f>IF($I$1="","Введите курс",Таблица69[[#This Row],[Оптовая цена KRW                   за 1шт]]/$I$1)</f>
        <v>Введите курс</v>
      </c>
      <c r="K55" s="284"/>
      <c r="L55" s="40">
        <f>Таблица69[[#This Row],[Заказ коробок ]]*Таблица69[[#This Row],[Кол-во шт в коробке]]</f>
        <v>0</v>
      </c>
      <c r="M55" s="38">
        <f>Таблица69[[#This Row],[Общее кол-во шт]]*Таблица69[[#This Row],[Оптовая цена KRW                   за 1шт]]</f>
        <v>0</v>
      </c>
      <c r="N55" s="41" t="str">
        <f>IFERROR(Таблица69[[#This Row],[Общее кол-во шт]]*Таблица69[[#This Row],[Оптовая цена USD            за 1шт]],"")</f>
        <v/>
      </c>
      <c r="O55" s="148"/>
    </row>
    <row r="56" spans="1:15" s="30" customFormat="1" ht="24" customHeight="1">
      <c r="A56" s="31" t="s">
        <v>2170</v>
      </c>
      <c r="B56" s="32">
        <v>8809605871013</v>
      </c>
      <c r="C56" s="33" t="s">
        <v>2171</v>
      </c>
      <c r="D56" s="34" t="s">
        <v>2172</v>
      </c>
      <c r="E56" s="34" t="s">
        <v>1639</v>
      </c>
      <c r="F56" s="38">
        <v>24000</v>
      </c>
      <c r="G56" s="36">
        <v>0.17</v>
      </c>
      <c r="H56" s="37">
        <v>100</v>
      </c>
      <c r="I56" s="38">
        <f>Таблица69[[#This Row],[Розничная цена KRW]]*Таблица69[[#This Row],[Коэфициент стоимости]]</f>
        <v>4080.0000000000005</v>
      </c>
      <c r="J56" s="39" t="str">
        <f>IF($I$1="","Введите курс",Таблица69[[#This Row],[Оптовая цена KRW                   за 1шт]]/$I$1)</f>
        <v>Введите курс</v>
      </c>
      <c r="K56" s="284"/>
      <c r="L56" s="40">
        <f>Таблица69[[#This Row],[Заказ коробок ]]*Таблица69[[#This Row],[Кол-во шт в коробке]]</f>
        <v>0</v>
      </c>
      <c r="M56" s="38">
        <f>Таблица69[[#This Row],[Общее кол-во шт]]*Таблица69[[#This Row],[Оптовая цена KRW                   за 1шт]]</f>
        <v>0</v>
      </c>
      <c r="N56" s="41" t="str">
        <f>IFERROR(Таблица69[[#This Row],[Общее кол-во шт]]*Таблица69[[#This Row],[Оптовая цена USD            за 1шт]],"")</f>
        <v/>
      </c>
      <c r="O56" s="148"/>
    </row>
    <row r="57" spans="1:15" s="30" customFormat="1" ht="24" customHeight="1">
      <c r="A57" s="31" t="s">
        <v>2173</v>
      </c>
      <c r="B57" s="32">
        <v>8809605870962</v>
      </c>
      <c r="C57" s="33" t="s">
        <v>2174</v>
      </c>
      <c r="D57" s="34" t="s">
        <v>2175</v>
      </c>
      <c r="E57" s="34" t="s">
        <v>1639</v>
      </c>
      <c r="F57" s="38">
        <v>24000</v>
      </c>
      <c r="G57" s="36">
        <v>0.17</v>
      </c>
      <c r="H57" s="37">
        <v>100</v>
      </c>
      <c r="I57" s="38">
        <f>Таблица69[[#This Row],[Розничная цена KRW]]*Таблица69[[#This Row],[Коэфициент стоимости]]</f>
        <v>4080.0000000000005</v>
      </c>
      <c r="J57" s="39" t="str">
        <f>IF($I$1="","Введите курс",Таблица69[[#This Row],[Оптовая цена KRW                   за 1шт]]/$I$1)</f>
        <v>Введите курс</v>
      </c>
      <c r="K57" s="284"/>
      <c r="L57" s="40">
        <f>Таблица69[[#This Row],[Заказ коробок ]]*Таблица69[[#This Row],[Кол-во шт в коробке]]</f>
        <v>0</v>
      </c>
      <c r="M57" s="38">
        <f>Таблица69[[#This Row],[Общее кол-во шт]]*Таблица69[[#This Row],[Оптовая цена KRW                   за 1шт]]</f>
        <v>0</v>
      </c>
      <c r="N57" s="41" t="str">
        <f>IFERROR(Таблица69[[#This Row],[Общее кол-во шт]]*Таблица69[[#This Row],[Оптовая цена USD            за 1шт]],"")</f>
        <v/>
      </c>
      <c r="O57" s="148"/>
    </row>
    <row r="58" spans="1:15" s="30" customFormat="1" ht="24" customHeight="1">
      <c r="A58" s="31" t="s">
        <v>2176</v>
      </c>
      <c r="B58" s="32">
        <v>8809605870979</v>
      </c>
      <c r="C58" s="33" t="s">
        <v>2177</v>
      </c>
      <c r="D58" s="34" t="s">
        <v>2178</v>
      </c>
      <c r="E58" s="34" t="s">
        <v>1639</v>
      </c>
      <c r="F58" s="38">
        <v>24000</v>
      </c>
      <c r="G58" s="36">
        <v>0.17</v>
      </c>
      <c r="H58" s="37">
        <v>100</v>
      </c>
      <c r="I58" s="38">
        <f>Таблица69[[#This Row],[Розничная цена KRW]]*Таблица69[[#This Row],[Коэфициент стоимости]]</f>
        <v>4080.0000000000005</v>
      </c>
      <c r="J58" s="39" t="str">
        <f>IF($I$1="","Введите курс",Таблица69[[#This Row],[Оптовая цена KRW                   за 1шт]]/$I$1)</f>
        <v>Введите курс</v>
      </c>
      <c r="K58" s="284"/>
      <c r="L58" s="40">
        <f>Таблица69[[#This Row],[Заказ коробок ]]*Таблица69[[#This Row],[Кол-во шт в коробке]]</f>
        <v>0</v>
      </c>
      <c r="M58" s="38">
        <f>Таблица69[[#This Row],[Общее кол-во шт]]*Таблица69[[#This Row],[Оптовая цена KRW                   за 1шт]]</f>
        <v>0</v>
      </c>
      <c r="N58" s="41" t="str">
        <f>IFERROR(Таблица69[[#This Row],[Общее кол-во шт]]*Таблица69[[#This Row],[Оптовая цена USD            за 1шт]],"")</f>
        <v/>
      </c>
      <c r="O58" s="148"/>
    </row>
    <row r="59" spans="1:15" s="30" customFormat="1" ht="24" customHeight="1">
      <c r="A59" s="31" t="s">
        <v>2179</v>
      </c>
      <c r="B59" s="32">
        <v>8809605870986</v>
      </c>
      <c r="C59" s="33" t="s">
        <v>2180</v>
      </c>
      <c r="D59" s="34" t="s">
        <v>2181</v>
      </c>
      <c r="E59" s="34" t="s">
        <v>1639</v>
      </c>
      <c r="F59" s="38">
        <v>24000</v>
      </c>
      <c r="G59" s="36">
        <v>0.17</v>
      </c>
      <c r="H59" s="37">
        <v>100</v>
      </c>
      <c r="I59" s="38">
        <f>Таблица69[[#This Row],[Розничная цена KRW]]*Таблица69[[#This Row],[Коэфициент стоимости]]</f>
        <v>4080.0000000000005</v>
      </c>
      <c r="J59" s="39" t="str">
        <f>IF($I$1="","Введите курс",Таблица69[[#This Row],[Оптовая цена KRW                   за 1шт]]/$I$1)</f>
        <v>Введите курс</v>
      </c>
      <c r="K59" s="284"/>
      <c r="L59" s="40">
        <f>Таблица69[[#This Row],[Заказ коробок ]]*Таблица69[[#This Row],[Кол-во шт в коробке]]</f>
        <v>0</v>
      </c>
      <c r="M59" s="38">
        <f>Таблица69[[#This Row],[Общее кол-во шт]]*Таблица69[[#This Row],[Оптовая цена KRW                   за 1шт]]</f>
        <v>0</v>
      </c>
      <c r="N59" s="41" t="str">
        <f>IFERROR(Таблица69[[#This Row],[Общее кол-во шт]]*Таблица69[[#This Row],[Оптовая цена USD            за 1шт]],"")</f>
        <v/>
      </c>
      <c r="O59" s="148"/>
    </row>
    <row r="60" spans="1:15" s="30" customFormat="1" ht="24" customHeight="1">
      <c r="A60" s="31" t="s">
        <v>2182</v>
      </c>
      <c r="B60" s="32">
        <v>8809605871938</v>
      </c>
      <c r="C60" s="33" t="s">
        <v>2183</v>
      </c>
      <c r="D60" s="34" t="s">
        <v>2184</v>
      </c>
      <c r="E60" s="34" t="s">
        <v>2185</v>
      </c>
      <c r="F60" s="38">
        <v>24000</v>
      </c>
      <c r="G60" s="36">
        <v>0.17</v>
      </c>
      <c r="H60" s="37">
        <v>100</v>
      </c>
      <c r="I60" s="38">
        <f>Таблица69[[#This Row],[Розничная цена KRW]]*Таблица69[[#This Row],[Коэфициент стоимости]]</f>
        <v>4080.0000000000005</v>
      </c>
      <c r="J60" s="39" t="str">
        <f>IF($I$1="","Введите курс",Таблица69[[#This Row],[Оптовая цена KRW                   за 1шт]]/$I$1)</f>
        <v>Введите курс</v>
      </c>
      <c r="K60" s="284"/>
      <c r="L60" s="40">
        <f>Таблица69[[#This Row],[Заказ коробок ]]*Таблица69[[#This Row],[Кол-во шт в коробке]]</f>
        <v>0</v>
      </c>
      <c r="M60" s="38">
        <f>Таблица69[[#This Row],[Общее кол-во шт]]*Таблица69[[#This Row],[Оптовая цена KRW                   за 1шт]]</f>
        <v>0</v>
      </c>
      <c r="N60" s="41" t="str">
        <f>IFERROR(Таблица69[[#This Row],[Общее кол-во шт]]*Таблица69[[#This Row],[Оптовая цена USD            за 1шт]],"")</f>
        <v/>
      </c>
      <c r="O60" s="148"/>
    </row>
    <row r="61" spans="1:15" s="30" customFormat="1" ht="24" customHeight="1">
      <c r="A61" s="31" t="s">
        <v>2186</v>
      </c>
      <c r="B61" s="32">
        <v>8809605871945</v>
      </c>
      <c r="C61" s="33" t="s">
        <v>2187</v>
      </c>
      <c r="D61" s="34" t="s">
        <v>2188</v>
      </c>
      <c r="E61" s="34" t="s">
        <v>2185</v>
      </c>
      <c r="F61" s="38">
        <v>24000</v>
      </c>
      <c r="G61" s="36">
        <v>0.17</v>
      </c>
      <c r="H61" s="37">
        <v>100</v>
      </c>
      <c r="I61" s="38">
        <f>Таблица69[[#This Row],[Розничная цена KRW]]*Таблица69[[#This Row],[Коэфициент стоимости]]</f>
        <v>4080.0000000000005</v>
      </c>
      <c r="J61" s="39" t="str">
        <f>IF($I$1="","Введите курс",Таблица69[[#This Row],[Оптовая цена KRW                   за 1шт]]/$I$1)</f>
        <v>Введите курс</v>
      </c>
      <c r="K61" s="284"/>
      <c r="L61" s="40">
        <f>Таблица69[[#This Row],[Заказ коробок ]]*Таблица69[[#This Row],[Кол-во шт в коробке]]</f>
        <v>0</v>
      </c>
      <c r="M61" s="38">
        <f>Таблица69[[#This Row],[Общее кол-во шт]]*Таблица69[[#This Row],[Оптовая цена KRW                   за 1шт]]</f>
        <v>0</v>
      </c>
      <c r="N61" s="41" t="str">
        <f>IFERROR(Таблица69[[#This Row],[Общее кол-во шт]]*Таблица69[[#This Row],[Оптовая цена USD            за 1шт]],"")</f>
        <v/>
      </c>
      <c r="O61" s="148"/>
    </row>
    <row r="62" spans="1:15" s="30" customFormat="1" ht="24" customHeight="1">
      <c r="A62" s="31" t="s">
        <v>2189</v>
      </c>
      <c r="B62" s="32">
        <v>8809605871952</v>
      </c>
      <c r="C62" s="33" t="s">
        <v>2190</v>
      </c>
      <c r="D62" s="34" t="s">
        <v>2191</v>
      </c>
      <c r="E62" s="34" t="s">
        <v>2185</v>
      </c>
      <c r="F62" s="38">
        <v>24000</v>
      </c>
      <c r="G62" s="36">
        <v>0.17</v>
      </c>
      <c r="H62" s="37">
        <v>100</v>
      </c>
      <c r="I62" s="38">
        <f>Таблица69[[#This Row],[Розничная цена KRW]]*Таблица69[[#This Row],[Коэфициент стоимости]]</f>
        <v>4080.0000000000005</v>
      </c>
      <c r="J62" s="39" t="str">
        <f>IF($I$1="","Введите курс",Таблица69[[#This Row],[Оптовая цена KRW                   за 1шт]]/$I$1)</f>
        <v>Введите курс</v>
      </c>
      <c r="K62" s="284"/>
      <c r="L62" s="40">
        <f>Таблица69[[#This Row],[Заказ коробок ]]*Таблица69[[#This Row],[Кол-во шт в коробке]]</f>
        <v>0</v>
      </c>
      <c r="M62" s="38">
        <f>Таблица69[[#This Row],[Общее кол-во шт]]*Таблица69[[#This Row],[Оптовая цена KRW                   за 1шт]]</f>
        <v>0</v>
      </c>
      <c r="N62" s="41" t="str">
        <f>IFERROR(Таблица69[[#This Row],[Общее кол-во шт]]*Таблица69[[#This Row],[Оптовая цена USD            за 1шт]],"")</f>
        <v/>
      </c>
      <c r="O62" s="148"/>
    </row>
    <row r="63" spans="1:15" s="30" customFormat="1" ht="24" customHeight="1">
      <c r="A63" s="31" t="s">
        <v>2192</v>
      </c>
      <c r="B63" s="32">
        <v>8809438484992</v>
      </c>
      <c r="C63" s="33" t="s">
        <v>2193</v>
      </c>
      <c r="D63" s="34" t="s">
        <v>2194</v>
      </c>
      <c r="E63" s="34" t="s">
        <v>1655</v>
      </c>
      <c r="F63" s="38">
        <v>24000</v>
      </c>
      <c r="G63" s="36">
        <v>0.2</v>
      </c>
      <c r="H63" s="37">
        <v>100</v>
      </c>
      <c r="I63" s="38">
        <f>Таблица69[[#This Row],[Розничная цена KRW]]*Таблица69[[#This Row],[Коэфициент стоимости]]</f>
        <v>4800</v>
      </c>
      <c r="J63" s="39" t="str">
        <f>IF($I$1="","Введите курс",Таблица69[[#This Row],[Оптовая цена KRW                   за 1шт]]/$I$1)</f>
        <v>Введите курс</v>
      </c>
      <c r="K63" s="284"/>
      <c r="L63" s="40">
        <f>Таблица69[[#This Row],[Заказ коробок ]]*Таблица69[[#This Row],[Кол-во шт в коробке]]</f>
        <v>0</v>
      </c>
      <c r="M63" s="38">
        <f>Таблица69[[#This Row],[Общее кол-во шт]]*Таблица69[[#This Row],[Оптовая цена KRW                   за 1шт]]</f>
        <v>0</v>
      </c>
      <c r="N63" s="41" t="str">
        <f>IFERROR(Таблица69[[#This Row],[Общее кол-во шт]]*Таблица69[[#This Row],[Оптовая цена USD            за 1шт]],"")</f>
        <v/>
      </c>
      <c r="O63" s="148"/>
    </row>
    <row r="64" spans="1:15" s="30" customFormat="1" ht="24" customHeight="1">
      <c r="A64" s="31" t="s">
        <v>2195</v>
      </c>
      <c r="B64" s="32">
        <v>8809438485005</v>
      </c>
      <c r="C64" s="33" t="s">
        <v>2196</v>
      </c>
      <c r="D64" s="34" t="s">
        <v>2197</v>
      </c>
      <c r="E64" s="34" t="s">
        <v>1655</v>
      </c>
      <c r="F64" s="38">
        <v>24000</v>
      </c>
      <c r="G64" s="36">
        <v>0.2</v>
      </c>
      <c r="H64" s="37">
        <v>100</v>
      </c>
      <c r="I64" s="38">
        <f>Таблица69[[#This Row],[Розничная цена KRW]]*Таблица69[[#This Row],[Коэфициент стоимости]]</f>
        <v>4800</v>
      </c>
      <c r="J64" s="39" t="str">
        <f>IF($I$1="","Введите курс",Таблица69[[#This Row],[Оптовая цена KRW                   за 1шт]]/$I$1)</f>
        <v>Введите курс</v>
      </c>
      <c r="K64" s="284"/>
      <c r="L64" s="40">
        <f>Таблица69[[#This Row],[Заказ коробок ]]*Таблица69[[#This Row],[Кол-во шт в коробке]]</f>
        <v>0</v>
      </c>
      <c r="M64" s="38">
        <f>Таблица69[[#This Row],[Общее кол-во шт]]*Таблица69[[#This Row],[Оптовая цена KRW                   за 1шт]]</f>
        <v>0</v>
      </c>
      <c r="N64" s="41" t="str">
        <f>IFERROR(Таблица69[[#This Row],[Общее кол-во шт]]*Таблица69[[#This Row],[Оптовая цена USD            за 1шт]],"")</f>
        <v/>
      </c>
      <c r="O64" s="148" t="s">
        <v>2198</v>
      </c>
    </row>
    <row r="65" spans="1:15" s="30" customFormat="1" ht="24" customHeight="1">
      <c r="A65" s="31" t="s">
        <v>2199</v>
      </c>
      <c r="B65" s="32">
        <v>8809438485012</v>
      </c>
      <c r="C65" s="33" t="s">
        <v>2200</v>
      </c>
      <c r="D65" s="34" t="s">
        <v>2201</v>
      </c>
      <c r="E65" s="34" t="s">
        <v>1655</v>
      </c>
      <c r="F65" s="38">
        <v>24000</v>
      </c>
      <c r="G65" s="36">
        <v>0.2</v>
      </c>
      <c r="H65" s="37">
        <v>100</v>
      </c>
      <c r="I65" s="38">
        <f>Таблица69[[#This Row],[Розничная цена KRW]]*Таблица69[[#This Row],[Коэфициент стоимости]]</f>
        <v>4800</v>
      </c>
      <c r="J65" s="39" t="str">
        <f>IF($I$1="","Введите курс",Таблица69[[#This Row],[Оптовая цена KRW                   за 1шт]]/$I$1)</f>
        <v>Введите курс</v>
      </c>
      <c r="K65" s="284"/>
      <c r="L65" s="40">
        <f>Таблица69[[#This Row],[Заказ коробок ]]*Таблица69[[#This Row],[Кол-во шт в коробке]]</f>
        <v>0</v>
      </c>
      <c r="M65" s="38">
        <f>Таблица69[[#This Row],[Общее кол-во шт]]*Таблица69[[#This Row],[Оптовая цена KRW                   за 1шт]]</f>
        <v>0</v>
      </c>
      <c r="N65" s="41" t="str">
        <f>IFERROR(Таблица69[[#This Row],[Общее кол-во шт]]*Таблица69[[#This Row],[Оптовая цена USD            за 1шт]],"")</f>
        <v/>
      </c>
      <c r="O65" s="148" t="s">
        <v>2198</v>
      </c>
    </row>
    <row r="66" spans="1:15" s="30" customFormat="1" ht="24" customHeight="1">
      <c r="A66" s="31" t="s">
        <v>2202</v>
      </c>
      <c r="B66" s="32">
        <v>8809438485029</v>
      </c>
      <c r="C66" s="33" t="s">
        <v>2203</v>
      </c>
      <c r="D66" s="34" t="s">
        <v>2204</v>
      </c>
      <c r="E66" s="34" t="s">
        <v>1655</v>
      </c>
      <c r="F66" s="38">
        <v>24000</v>
      </c>
      <c r="G66" s="36">
        <v>0.2</v>
      </c>
      <c r="H66" s="37">
        <v>100</v>
      </c>
      <c r="I66" s="38">
        <f>Таблица69[[#This Row],[Розничная цена KRW]]*Таблица69[[#This Row],[Коэфициент стоимости]]</f>
        <v>4800</v>
      </c>
      <c r="J66" s="39" t="str">
        <f>IF($I$1="","Введите курс",Таблица69[[#This Row],[Оптовая цена KRW                   за 1шт]]/$I$1)</f>
        <v>Введите курс</v>
      </c>
      <c r="K66" s="284"/>
      <c r="L66" s="40">
        <f>Таблица69[[#This Row],[Заказ коробок ]]*Таблица69[[#This Row],[Кол-во шт в коробке]]</f>
        <v>0</v>
      </c>
      <c r="M66" s="38">
        <f>Таблица69[[#This Row],[Общее кол-во шт]]*Таблица69[[#This Row],[Оптовая цена KRW                   за 1шт]]</f>
        <v>0</v>
      </c>
      <c r="N66" s="41" t="str">
        <f>IFERROR(Таблица69[[#This Row],[Общее кол-во шт]]*Таблица69[[#This Row],[Оптовая цена USD            за 1шт]],"")</f>
        <v/>
      </c>
      <c r="O66" s="148" t="s">
        <v>2198</v>
      </c>
    </row>
    <row r="67" spans="1:15" s="30" customFormat="1" ht="24" customHeight="1">
      <c r="A67" s="31" t="s">
        <v>2205</v>
      </c>
      <c r="B67" s="32">
        <v>8809438485036</v>
      </c>
      <c r="C67" s="33" t="s">
        <v>2206</v>
      </c>
      <c r="D67" s="34" t="s">
        <v>2207</v>
      </c>
      <c r="E67" s="34" t="s">
        <v>1655</v>
      </c>
      <c r="F67" s="38">
        <v>24000</v>
      </c>
      <c r="G67" s="36">
        <v>0.2</v>
      </c>
      <c r="H67" s="37">
        <v>100</v>
      </c>
      <c r="I67" s="38">
        <f>Таблица69[[#This Row],[Розничная цена KRW]]*Таблица69[[#This Row],[Коэфициент стоимости]]</f>
        <v>4800</v>
      </c>
      <c r="J67" s="39" t="str">
        <f>IF($I$1="","Введите курс",Таблица69[[#This Row],[Оптовая цена KRW                   за 1шт]]/$I$1)</f>
        <v>Введите курс</v>
      </c>
      <c r="K67" s="284"/>
      <c r="L67" s="40">
        <f>Таблица69[[#This Row],[Заказ коробок ]]*Таблица69[[#This Row],[Кол-во шт в коробке]]</f>
        <v>0</v>
      </c>
      <c r="M67" s="38">
        <f>Таблица69[[#This Row],[Общее кол-во шт]]*Таблица69[[#This Row],[Оптовая цена KRW                   за 1шт]]</f>
        <v>0</v>
      </c>
      <c r="N67" s="41" t="str">
        <f>IFERROR(Таблица69[[#This Row],[Общее кол-во шт]]*Таблица69[[#This Row],[Оптовая цена USD            за 1шт]],"")</f>
        <v/>
      </c>
      <c r="O67" s="148" t="s">
        <v>2198</v>
      </c>
    </row>
    <row r="68" spans="1:15" s="30" customFormat="1" ht="24" customHeight="1">
      <c r="A68" s="31" t="s">
        <v>2208</v>
      </c>
      <c r="B68" s="32">
        <v>8809438484947</v>
      </c>
      <c r="C68" s="33" t="s">
        <v>2209</v>
      </c>
      <c r="D68" s="34" t="s">
        <v>2210</v>
      </c>
      <c r="E68" s="34" t="s">
        <v>1668</v>
      </c>
      <c r="F68" s="38">
        <v>26000</v>
      </c>
      <c r="G68" s="36">
        <v>0.2</v>
      </c>
      <c r="H68" s="37">
        <v>60</v>
      </c>
      <c r="I68" s="38">
        <f>Таблица69[[#This Row],[Розничная цена KRW]]*Таблица69[[#This Row],[Коэфициент стоимости]]</f>
        <v>5200</v>
      </c>
      <c r="J68" s="39" t="str">
        <f>IF($I$1="","Введите курс",Таблица69[[#This Row],[Оптовая цена KRW                   за 1шт]]/$I$1)</f>
        <v>Введите курс</v>
      </c>
      <c r="K68" s="284"/>
      <c r="L68" s="40">
        <f>Таблица69[[#This Row],[Заказ коробок ]]*Таблица69[[#This Row],[Кол-во шт в коробке]]</f>
        <v>0</v>
      </c>
      <c r="M68" s="38">
        <f>Таблица69[[#This Row],[Общее кол-во шт]]*Таблица69[[#This Row],[Оптовая цена KRW                   за 1шт]]</f>
        <v>0</v>
      </c>
      <c r="N68" s="41" t="str">
        <f>IFERROR(Таблица69[[#This Row],[Общее кол-во шт]]*Таблица69[[#This Row],[Оптовая цена USD            за 1шт]],"")</f>
        <v/>
      </c>
      <c r="O68" s="148" t="s">
        <v>2198</v>
      </c>
    </row>
    <row r="69" spans="1:15" s="30" customFormat="1" ht="24" customHeight="1">
      <c r="A69" s="31" t="s">
        <v>2211</v>
      </c>
      <c r="B69" s="32">
        <v>8809438484954</v>
      </c>
      <c r="C69" s="33" t="s">
        <v>2212</v>
      </c>
      <c r="D69" s="34" t="s">
        <v>2213</v>
      </c>
      <c r="E69" s="34" t="s">
        <v>1668</v>
      </c>
      <c r="F69" s="38">
        <v>26000</v>
      </c>
      <c r="G69" s="36">
        <v>0.2</v>
      </c>
      <c r="H69" s="37">
        <v>60</v>
      </c>
      <c r="I69" s="38">
        <f>Таблица69[[#This Row],[Розничная цена KRW]]*Таблица69[[#This Row],[Коэфициент стоимости]]</f>
        <v>5200</v>
      </c>
      <c r="J69" s="39" t="str">
        <f>IF($I$1="","Введите курс",Таблица69[[#This Row],[Оптовая цена KRW                   за 1шт]]/$I$1)</f>
        <v>Введите курс</v>
      </c>
      <c r="K69" s="284"/>
      <c r="L69" s="40">
        <f>Таблица69[[#This Row],[Заказ коробок ]]*Таблица69[[#This Row],[Кол-во шт в коробке]]</f>
        <v>0</v>
      </c>
      <c r="M69" s="38">
        <f>Таблица69[[#This Row],[Общее кол-во шт]]*Таблица69[[#This Row],[Оптовая цена KRW                   за 1шт]]</f>
        <v>0</v>
      </c>
      <c r="N69" s="41" t="str">
        <f>IFERROR(Таблица69[[#This Row],[Общее кол-во шт]]*Таблица69[[#This Row],[Оптовая цена USD            за 1шт]],"")</f>
        <v/>
      </c>
      <c r="O69" s="148" t="s">
        <v>2198</v>
      </c>
    </row>
    <row r="70" spans="1:15" s="30" customFormat="1" ht="24" customHeight="1">
      <c r="A70" s="31" t="s">
        <v>2214</v>
      </c>
      <c r="B70" s="32">
        <v>8809438484961</v>
      </c>
      <c r="C70" s="33" t="s">
        <v>2215</v>
      </c>
      <c r="D70" s="34" t="s">
        <v>2216</v>
      </c>
      <c r="E70" s="34" t="s">
        <v>1668</v>
      </c>
      <c r="F70" s="38">
        <v>26000</v>
      </c>
      <c r="G70" s="36">
        <v>0.2</v>
      </c>
      <c r="H70" s="37">
        <v>60</v>
      </c>
      <c r="I70" s="38">
        <f>Таблица69[[#This Row],[Розничная цена KRW]]*Таблица69[[#This Row],[Коэфициент стоимости]]</f>
        <v>5200</v>
      </c>
      <c r="J70" s="39" t="str">
        <f>IF($I$1="","Введите курс",Таблица69[[#This Row],[Оптовая цена KRW                   за 1шт]]/$I$1)</f>
        <v>Введите курс</v>
      </c>
      <c r="K70" s="284"/>
      <c r="L70" s="40">
        <f>Таблица69[[#This Row],[Заказ коробок ]]*Таблица69[[#This Row],[Кол-во шт в коробке]]</f>
        <v>0</v>
      </c>
      <c r="M70" s="38">
        <f>Таблица69[[#This Row],[Общее кол-во шт]]*Таблица69[[#This Row],[Оптовая цена KRW                   за 1шт]]</f>
        <v>0</v>
      </c>
      <c r="N70" s="41" t="str">
        <f>IFERROR(Таблица69[[#This Row],[Общее кол-во шт]]*Таблица69[[#This Row],[Оптовая цена USD            за 1шт]],"")</f>
        <v/>
      </c>
      <c r="O70" s="148" t="s">
        <v>2198</v>
      </c>
    </row>
    <row r="71" spans="1:15" s="30" customFormat="1" ht="24" customHeight="1">
      <c r="A71" s="31" t="s">
        <v>2217</v>
      </c>
      <c r="B71" s="32">
        <v>8809438484978</v>
      </c>
      <c r="C71" s="33" t="s">
        <v>2218</v>
      </c>
      <c r="D71" s="34" t="s">
        <v>2219</v>
      </c>
      <c r="E71" s="34" t="s">
        <v>1668</v>
      </c>
      <c r="F71" s="38">
        <v>26000</v>
      </c>
      <c r="G71" s="36">
        <v>0.2</v>
      </c>
      <c r="H71" s="37">
        <v>60</v>
      </c>
      <c r="I71" s="38">
        <f>Таблица69[[#This Row],[Розничная цена KRW]]*Таблица69[[#This Row],[Коэфициент стоимости]]</f>
        <v>5200</v>
      </c>
      <c r="J71" s="39" t="str">
        <f>IF($I$1="","Введите курс",Таблица69[[#This Row],[Оптовая цена KRW                   за 1шт]]/$I$1)</f>
        <v>Введите курс</v>
      </c>
      <c r="K71" s="284"/>
      <c r="L71" s="40">
        <f>Таблица69[[#This Row],[Заказ коробок ]]*Таблица69[[#This Row],[Кол-во шт в коробке]]</f>
        <v>0</v>
      </c>
      <c r="M71" s="38">
        <f>Таблица69[[#This Row],[Общее кол-во шт]]*Таблица69[[#This Row],[Оптовая цена KRW                   за 1шт]]</f>
        <v>0</v>
      </c>
      <c r="N71" s="41" t="str">
        <f>IFERROR(Таблица69[[#This Row],[Общее кол-во шт]]*Таблица69[[#This Row],[Оптовая цена USD            за 1шт]],"")</f>
        <v/>
      </c>
      <c r="O71" s="148" t="s">
        <v>2198</v>
      </c>
    </row>
    <row r="72" spans="1:15" s="30" customFormat="1" ht="24" customHeight="1">
      <c r="A72" s="31" t="s">
        <v>2220</v>
      </c>
      <c r="B72" s="32">
        <v>8809438484985</v>
      </c>
      <c r="C72" s="33" t="s">
        <v>2221</v>
      </c>
      <c r="D72" s="34" t="s">
        <v>2222</v>
      </c>
      <c r="E72" s="34" t="s">
        <v>1668</v>
      </c>
      <c r="F72" s="38">
        <v>26000</v>
      </c>
      <c r="G72" s="36">
        <v>0.2</v>
      </c>
      <c r="H72" s="37">
        <v>60</v>
      </c>
      <c r="I72" s="38">
        <f>Таблица69[[#This Row],[Розничная цена KRW]]*Таблица69[[#This Row],[Коэфициент стоимости]]</f>
        <v>5200</v>
      </c>
      <c r="J72" s="39" t="str">
        <f>IF($I$1="","Введите курс",Таблица69[[#This Row],[Оптовая цена KRW                   за 1шт]]/$I$1)</f>
        <v>Введите курс</v>
      </c>
      <c r="K72" s="284"/>
      <c r="L72" s="40">
        <f>Таблица69[[#This Row],[Заказ коробок ]]*Таблица69[[#This Row],[Кол-во шт в коробке]]</f>
        <v>0</v>
      </c>
      <c r="M72" s="38">
        <f>Таблица69[[#This Row],[Общее кол-во шт]]*Таблица69[[#This Row],[Оптовая цена KRW                   за 1шт]]</f>
        <v>0</v>
      </c>
      <c r="N72" s="41" t="str">
        <f>IFERROR(Таблица69[[#This Row],[Общее кол-во шт]]*Таблица69[[#This Row],[Оптовая цена USD            за 1шт]],"")</f>
        <v/>
      </c>
      <c r="O72" s="148" t="s">
        <v>2198</v>
      </c>
    </row>
    <row r="73" spans="1:15" s="30" customFormat="1" ht="24" customHeight="1">
      <c r="A73" s="31" t="s">
        <v>2223</v>
      </c>
      <c r="B73" s="32">
        <v>8809438485616</v>
      </c>
      <c r="C73" s="33" t="s">
        <v>2224</v>
      </c>
      <c r="D73" s="34" t="s">
        <v>2225</v>
      </c>
      <c r="E73" s="34"/>
      <c r="F73" s="38">
        <v>67000</v>
      </c>
      <c r="G73" s="36">
        <v>0.3</v>
      </c>
      <c r="H73" s="37">
        <v>10</v>
      </c>
      <c r="I73" s="38">
        <f>Таблица69[[#This Row],[Розничная цена KRW]]*Таблица69[[#This Row],[Коэфициент стоимости]]</f>
        <v>20100</v>
      </c>
      <c r="J73" s="39" t="str">
        <f>IF($I$1="","Введите курс",Таблица69[[#This Row],[Оптовая цена KRW                   за 1шт]]/$I$1)</f>
        <v>Введите курс</v>
      </c>
      <c r="K73" s="284"/>
      <c r="L73" s="40">
        <f>Таблица69[[#This Row],[Заказ коробок ]]*Таблица69[[#This Row],[Кол-во шт в коробке]]</f>
        <v>0</v>
      </c>
      <c r="M73" s="38">
        <f>Таблица69[[#This Row],[Общее кол-во шт]]*Таблица69[[#This Row],[Оптовая цена KRW                   за 1шт]]</f>
        <v>0</v>
      </c>
      <c r="N73" s="41" t="str">
        <f>IFERROR(Таблица69[[#This Row],[Общее кол-во шт]]*Таблица69[[#This Row],[Оптовая цена USD            за 1шт]],"")</f>
        <v/>
      </c>
      <c r="O73" s="148" t="s">
        <v>2198</v>
      </c>
    </row>
    <row r="74" spans="1:15" s="30" customFormat="1" ht="24" customHeight="1">
      <c r="A74" s="31" t="s">
        <v>2226</v>
      </c>
      <c r="B74" s="32">
        <v>8809438485623</v>
      </c>
      <c r="C74" s="33" t="s">
        <v>2227</v>
      </c>
      <c r="D74" s="34" t="s">
        <v>2228</v>
      </c>
      <c r="E74" s="34"/>
      <c r="F74" s="38">
        <v>67000</v>
      </c>
      <c r="G74" s="36">
        <v>0.3</v>
      </c>
      <c r="H74" s="37">
        <v>10</v>
      </c>
      <c r="I74" s="38">
        <f>Таблица69[[#This Row],[Розничная цена KRW]]*Таблица69[[#This Row],[Коэфициент стоимости]]</f>
        <v>20100</v>
      </c>
      <c r="J74" s="39" t="str">
        <f>IF($I$1="","Введите курс",Таблица69[[#This Row],[Оптовая цена KRW                   за 1шт]]/$I$1)</f>
        <v>Введите курс</v>
      </c>
      <c r="K74" s="284"/>
      <c r="L74" s="40">
        <f>Таблица69[[#This Row],[Заказ коробок ]]*Таблица69[[#This Row],[Кол-во шт в коробке]]</f>
        <v>0</v>
      </c>
      <c r="M74" s="38">
        <f>Таблица69[[#This Row],[Общее кол-во шт]]*Таблица69[[#This Row],[Оптовая цена KRW                   за 1шт]]</f>
        <v>0</v>
      </c>
      <c r="N74" s="41" t="str">
        <f>IFERROR(Таблица69[[#This Row],[Общее кол-во шт]]*Таблица69[[#This Row],[Оптовая цена USD            за 1шт]],"")</f>
        <v/>
      </c>
      <c r="O74" s="148" t="s">
        <v>2198</v>
      </c>
    </row>
    <row r="75" spans="1:15" s="30" customFormat="1" ht="24" customHeight="1">
      <c r="A75" s="31" t="s">
        <v>2229</v>
      </c>
      <c r="B75" s="32">
        <v>8809438485630</v>
      </c>
      <c r="C75" s="33" t="s">
        <v>2230</v>
      </c>
      <c r="D75" s="34" t="s">
        <v>2231</v>
      </c>
      <c r="E75" s="34" t="s">
        <v>2009</v>
      </c>
      <c r="F75" s="38">
        <v>26000</v>
      </c>
      <c r="G75" s="36">
        <v>0.22</v>
      </c>
      <c r="H75" s="37">
        <v>100</v>
      </c>
      <c r="I75" s="38">
        <f>Таблица69[[#This Row],[Розничная цена KRW]]*Таблица69[[#This Row],[Коэфициент стоимости]]</f>
        <v>5720</v>
      </c>
      <c r="J75" s="39" t="str">
        <f>IF($I$1="","Введите курс",Таблица69[[#This Row],[Оптовая цена KRW                   за 1шт]]/$I$1)</f>
        <v>Введите курс</v>
      </c>
      <c r="K75" s="284"/>
      <c r="L75" s="40">
        <f>Таблица69[[#This Row],[Заказ коробок ]]*Таблица69[[#This Row],[Кол-во шт в коробке]]</f>
        <v>0</v>
      </c>
      <c r="M75" s="38">
        <f>Таблица69[[#This Row],[Общее кол-во шт]]*Таблица69[[#This Row],[Оптовая цена KRW                   за 1шт]]</f>
        <v>0</v>
      </c>
      <c r="N75" s="41" t="str">
        <f>IFERROR(Таблица69[[#This Row],[Общее кол-во шт]]*Таблица69[[#This Row],[Оптовая цена USD            за 1шт]],"")</f>
        <v/>
      </c>
      <c r="O75" s="148" t="s">
        <v>2198</v>
      </c>
    </row>
    <row r="76" spans="1:15" s="30" customFormat="1" ht="24" customHeight="1">
      <c r="A76" s="31" t="s">
        <v>2232</v>
      </c>
      <c r="B76" s="32">
        <v>8809438485647</v>
      </c>
      <c r="C76" s="33" t="s">
        <v>2233</v>
      </c>
      <c r="D76" s="34" t="s">
        <v>2234</v>
      </c>
      <c r="E76" s="34" t="s">
        <v>2009</v>
      </c>
      <c r="F76" s="38">
        <v>28000</v>
      </c>
      <c r="G76" s="36">
        <v>0.21</v>
      </c>
      <c r="H76" s="37">
        <v>100</v>
      </c>
      <c r="I76" s="38">
        <f>Таблица69[[#This Row],[Розничная цена KRW]]*Таблица69[[#This Row],[Коэфициент стоимости]]</f>
        <v>5880</v>
      </c>
      <c r="J76" s="39" t="str">
        <f>IF($I$1="","Введите курс",Таблица69[[#This Row],[Оптовая цена KRW                   за 1шт]]/$I$1)</f>
        <v>Введите курс</v>
      </c>
      <c r="K76" s="284"/>
      <c r="L76" s="40">
        <f>Таблица69[[#This Row],[Заказ коробок ]]*Таблица69[[#This Row],[Кол-во шт в коробке]]</f>
        <v>0</v>
      </c>
      <c r="M76" s="38">
        <f>Таблица69[[#This Row],[Общее кол-во шт]]*Таблица69[[#This Row],[Оптовая цена KRW                   за 1шт]]</f>
        <v>0</v>
      </c>
      <c r="N76" s="41" t="str">
        <f>IFERROR(Таблица69[[#This Row],[Общее кол-во шт]]*Таблица69[[#This Row],[Оптовая цена USD            за 1шт]],"")</f>
        <v/>
      </c>
      <c r="O76" s="148" t="s">
        <v>2198</v>
      </c>
    </row>
    <row r="77" spans="1:15" s="30" customFormat="1" ht="24" customHeight="1">
      <c r="A77" s="31" t="s">
        <v>2235</v>
      </c>
      <c r="B77" s="32">
        <v>8809438485661</v>
      </c>
      <c r="C77" s="33" t="s">
        <v>2236</v>
      </c>
      <c r="D77" s="34" t="s">
        <v>2237</v>
      </c>
      <c r="E77" s="34" t="s">
        <v>1655</v>
      </c>
      <c r="F77" s="38">
        <v>16000</v>
      </c>
      <c r="G77" s="36">
        <v>0.2</v>
      </c>
      <c r="H77" s="37">
        <v>200</v>
      </c>
      <c r="I77" s="38">
        <f>Таблица69[[#This Row],[Розничная цена KRW]]*Таблица69[[#This Row],[Коэфициент стоимости]]</f>
        <v>3200</v>
      </c>
      <c r="J77" s="39" t="str">
        <f>IF($I$1="","Введите курс",Таблица69[[#This Row],[Оптовая цена KRW                   за 1шт]]/$I$1)</f>
        <v>Введите курс</v>
      </c>
      <c r="K77" s="284"/>
      <c r="L77" s="40">
        <f>Таблица69[[#This Row],[Заказ коробок ]]*Таблица69[[#This Row],[Кол-во шт в коробке]]</f>
        <v>0</v>
      </c>
      <c r="M77" s="38">
        <f>Таблица69[[#This Row],[Общее кол-во шт]]*Таблица69[[#This Row],[Оптовая цена KRW                   за 1шт]]</f>
        <v>0</v>
      </c>
      <c r="N77" s="41" t="str">
        <f>IFERROR(Таблица69[[#This Row],[Общее кол-во шт]]*Таблица69[[#This Row],[Оптовая цена USD            за 1шт]],"")</f>
        <v/>
      </c>
      <c r="O77" s="148"/>
    </row>
    <row r="78" spans="1:15" s="30" customFormat="1" ht="24" customHeight="1">
      <c r="A78" s="31" t="s">
        <v>2238</v>
      </c>
      <c r="B78" s="32">
        <v>8809438485654</v>
      </c>
      <c r="C78" s="33" t="s">
        <v>2239</v>
      </c>
      <c r="D78" s="34" t="s">
        <v>2240</v>
      </c>
      <c r="E78" s="34" t="s">
        <v>1655</v>
      </c>
      <c r="F78" s="38">
        <v>16000</v>
      </c>
      <c r="G78" s="36">
        <v>0.2</v>
      </c>
      <c r="H78" s="37">
        <v>200</v>
      </c>
      <c r="I78" s="38">
        <f>Таблица69[[#This Row],[Розничная цена KRW]]*Таблица69[[#This Row],[Коэфициент стоимости]]</f>
        <v>3200</v>
      </c>
      <c r="J78" s="39" t="str">
        <f>IF($I$1="","Введите курс",Таблица69[[#This Row],[Оптовая цена KRW                   за 1шт]]/$I$1)</f>
        <v>Введите курс</v>
      </c>
      <c r="K78" s="284"/>
      <c r="L78" s="40">
        <f>Таблица69[[#This Row],[Заказ коробок ]]*Таблица69[[#This Row],[Кол-во шт в коробке]]</f>
        <v>0</v>
      </c>
      <c r="M78" s="38">
        <f>Таблица69[[#This Row],[Общее кол-во шт]]*Таблица69[[#This Row],[Оптовая цена KRW                   за 1шт]]</f>
        <v>0</v>
      </c>
      <c r="N78" s="41" t="str">
        <f>IFERROR(Таблица69[[#This Row],[Общее кол-во шт]]*Таблица69[[#This Row],[Оптовая цена USD            за 1шт]],"")</f>
        <v/>
      </c>
      <c r="O78" s="148"/>
    </row>
    <row r="79" spans="1:15" s="30" customFormat="1" ht="24" customHeight="1">
      <c r="A79" s="31" t="s">
        <v>2241</v>
      </c>
      <c r="B79" s="32">
        <v>8809438485678</v>
      </c>
      <c r="C79" s="33" t="s">
        <v>2242</v>
      </c>
      <c r="D79" s="34" t="s">
        <v>2243</v>
      </c>
      <c r="E79" s="34" t="s">
        <v>2009</v>
      </c>
      <c r="F79" s="38">
        <v>26000</v>
      </c>
      <c r="G79" s="36">
        <v>0.22</v>
      </c>
      <c r="H79" s="37">
        <v>100</v>
      </c>
      <c r="I79" s="38">
        <f>Таблица69[[#This Row],[Розничная цена KRW]]*Таблица69[[#This Row],[Коэфициент стоимости]]</f>
        <v>5720</v>
      </c>
      <c r="J79" s="39" t="str">
        <f>IF($I$1="","Введите курс",Таблица69[[#This Row],[Оптовая цена KRW                   за 1шт]]/$I$1)</f>
        <v>Введите курс</v>
      </c>
      <c r="K79" s="284"/>
      <c r="L79" s="40">
        <f>Таблица69[[#This Row],[Заказ коробок ]]*Таблица69[[#This Row],[Кол-во шт в коробке]]</f>
        <v>0</v>
      </c>
      <c r="M79" s="38">
        <f>Таблица69[[#This Row],[Общее кол-во шт]]*Таблица69[[#This Row],[Оптовая цена KRW                   за 1шт]]</f>
        <v>0</v>
      </c>
      <c r="N79" s="41" t="str">
        <f>IFERROR(Таблица69[[#This Row],[Общее кол-во шт]]*Таблица69[[#This Row],[Оптовая цена USD            за 1шт]],"")</f>
        <v/>
      </c>
      <c r="O79" s="148"/>
    </row>
    <row r="80" spans="1:15" s="30" customFormat="1" ht="24" customHeight="1">
      <c r="A80" s="31" t="s">
        <v>2244</v>
      </c>
      <c r="B80" s="32">
        <v>8809438485685</v>
      </c>
      <c r="C80" s="33" t="s">
        <v>2245</v>
      </c>
      <c r="D80" s="34" t="s">
        <v>2246</v>
      </c>
      <c r="E80" s="34" t="s">
        <v>2009</v>
      </c>
      <c r="F80" s="38">
        <v>28000</v>
      </c>
      <c r="G80" s="36">
        <v>0.21</v>
      </c>
      <c r="H80" s="37">
        <v>100</v>
      </c>
      <c r="I80" s="38">
        <f>Таблица69[[#This Row],[Розничная цена KRW]]*Таблица69[[#This Row],[Коэфициент стоимости]]</f>
        <v>5880</v>
      </c>
      <c r="J80" s="39" t="str">
        <f>IF($I$1="","Введите курс",Таблица69[[#This Row],[Оптовая цена KRW                   за 1шт]]/$I$1)</f>
        <v>Введите курс</v>
      </c>
      <c r="K80" s="284"/>
      <c r="L80" s="40">
        <f>Таблица69[[#This Row],[Заказ коробок ]]*Таблица69[[#This Row],[Кол-во шт в коробке]]</f>
        <v>0</v>
      </c>
      <c r="M80" s="38">
        <f>Таблица69[[#This Row],[Общее кол-во шт]]*Таблица69[[#This Row],[Оптовая цена KRW                   за 1шт]]</f>
        <v>0</v>
      </c>
      <c r="N80" s="41" t="str">
        <f>IFERROR(Таблица69[[#This Row],[Общее кол-во шт]]*Таблица69[[#This Row],[Оптовая цена USD            за 1шт]],"")</f>
        <v/>
      </c>
      <c r="O80" s="148"/>
    </row>
    <row r="81" spans="1:15" s="30" customFormat="1" ht="24" customHeight="1">
      <c r="A81" s="31" t="s">
        <v>2247</v>
      </c>
      <c r="B81" s="32">
        <v>8809438485708</v>
      </c>
      <c r="C81" s="33" t="s">
        <v>2248</v>
      </c>
      <c r="D81" s="34" t="s">
        <v>2249</v>
      </c>
      <c r="E81" s="34" t="s">
        <v>1655</v>
      </c>
      <c r="F81" s="38">
        <v>16000</v>
      </c>
      <c r="G81" s="36">
        <v>0.2</v>
      </c>
      <c r="H81" s="37">
        <v>200</v>
      </c>
      <c r="I81" s="38">
        <f>Таблица69[[#This Row],[Розничная цена KRW]]*Таблица69[[#This Row],[Коэфициент стоимости]]</f>
        <v>3200</v>
      </c>
      <c r="J81" s="39" t="str">
        <f>IF($I$1="","Введите курс",Таблица69[[#This Row],[Оптовая цена KRW                   за 1шт]]/$I$1)</f>
        <v>Введите курс</v>
      </c>
      <c r="K81" s="284"/>
      <c r="L81" s="40">
        <f>Таблица69[[#This Row],[Заказ коробок ]]*Таблица69[[#This Row],[Кол-во шт в коробке]]</f>
        <v>0</v>
      </c>
      <c r="M81" s="38">
        <f>Таблица69[[#This Row],[Общее кол-во шт]]*Таблица69[[#This Row],[Оптовая цена KRW                   за 1шт]]</f>
        <v>0</v>
      </c>
      <c r="N81" s="41" t="str">
        <f>IFERROR(Таблица69[[#This Row],[Общее кол-во шт]]*Таблица69[[#This Row],[Оптовая цена USD            за 1шт]],"")</f>
        <v/>
      </c>
      <c r="O81" s="148"/>
    </row>
    <row r="82" spans="1:15" s="30" customFormat="1" ht="24" customHeight="1">
      <c r="A82" s="31" t="s">
        <v>2250</v>
      </c>
      <c r="B82" s="32">
        <v>8809438485692</v>
      </c>
      <c r="C82" s="33" t="s">
        <v>2251</v>
      </c>
      <c r="D82" s="34" t="s">
        <v>2252</v>
      </c>
      <c r="E82" s="34" t="s">
        <v>1655</v>
      </c>
      <c r="F82" s="38">
        <v>16000</v>
      </c>
      <c r="G82" s="36">
        <v>0.2</v>
      </c>
      <c r="H82" s="37">
        <v>200</v>
      </c>
      <c r="I82" s="38">
        <f>Таблица69[[#This Row],[Розничная цена KRW]]*Таблица69[[#This Row],[Коэфициент стоимости]]</f>
        <v>3200</v>
      </c>
      <c r="J82" s="39" t="str">
        <f>IF($I$1="","Введите курс",Таблица69[[#This Row],[Оптовая цена KRW                   за 1шт]]/$I$1)</f>
        <v>Введите курс</v>
      </c>
      <c r="K82" s="284"/>
      <c r="L82" s="40">
        <f>Таблица69[[#This Row],[Заказ коробок ]]*Таблица69[[#This Row],[Кол-во шт в коробке]]</f>
        <v>0</v>
      </c>
      <c r="M82" s="38">
        <f>Таблица69[[#This Row],[Общее кол-во шт]]*Таблица69[[#This Row],[Оптовая цена KRW                   за 1шт]]</f>
        <v>0</v>
      </c>
      <c r="N82" s="41" t="str">
        <f>IFERROR(Таблица69[[#This Row],[Общее кол-во шт]]*Таблица69[[#This Row],[Оптовая цена USD            за 1шт]],"")</f>
        <v/>
      </c>
      <c r="O82" s="148"/>
    </row>
    <row r="83" spans="1:15" s="30" customFormat="1" ht="24" customHeight="1">
      <c r="A83" s="31" t="s">
        <v>2253</v>
      </c>
      <c r="B83" s="32">
        <v>8809474492623</v>
      </c>
      <c r="C83" s="33" t="s">
        <v>2254</v>
      </c>
      <c r="D83" s="34" t="s">
        <v>2255</v>
      </c>
      <c r="E83" s="34" t="s">
        <v>1639</v>
      </c>
      <c r="F83" s="38">
        <v>4900</v>
      </c>
      <c r="G83" s="36">
        <v>0.3</v>
      </c>
      <c r="H83" s="37">
        <v>60</v>
      </c>
      <c r="I83" s="38">
        <f>Таблица69[[#This Row],[Розничная цена KRW]]*Таблица69[[#This Row],[Коэфициент стоимости]]</f>
        <v>1470</v>
      </c>
      <c r="J83" s="39" t="str">
        <f>IF($I$1="","Введите курс",Таблица69[[#This Row],[Оптовая цена KRW                   за 1шт]]/$I$1)</f>
        <v>Введите курс</v>
      </c>
      <c r="K83" s="284"/>
      <c r="L83" s="40">
        <f>Таблица69[[#This Row],[Заказ коробок ]]*Таблица69[[#This Row],[Кол-во шт в коробке]]</f>
        <v>0</v>
      </c>
      <c r="M83" s="38">
        <f>Таблица69[[#This Row],[Общее кол-во шт]]*Таблица69[[#This Row],[Оптовая цена KRW                   за 1шт]]</f>
        <v>0</v>
      </c>
      <c r="N83" s="41" t="str">
        <f>IFERROR(Таблица69[[#This Row],[Общее кол-во шт]]*Таблица69[[#This Row],[Оптовая цена USD            за 1шт]],"")</f>
        <v/>
      </c>
      <c r="O83" s="148"/>
    </row>
    <row r="84" spans="1:15" s="30" customFormat="1" ht="24" customHeight="1">
      <c r="A84" s="31" t="s">
        <v>2256</v>
      </c>
      <c r="B84" s="32">
        <v>8809065105325</v>
      </c>
      <c r="C84" s="33" t="s">
        <v>2257</v>
      </c>
      <c r="D84" s="34" t="s">
        <v>2258</v>
      </c>
      <c r="E84" s="34" t="s">
        <v>1639</v>
      </c>
      <c r="F84" s="38">
        <v>4900</v>
      </c>
      <c r="G84" s="36">
        <v>0.3</v>
      </c>
      <c r="H84" s="37">
        <v>60</v>
      </c>
      <c r="I84" s="38">
        <f>Таблица69[[#This Row],[Розничная цена KRW]]*Таблица69[[#This Row],[Коэфициент стоимости]]</f>
        <v>1470</v>
      </c>
      <c r="J84" s="39" t="str">
        <f>IF($I$1="","Введите курс",Таблица69[[#This Row],[Оптовая цена KRW                   за 1шт]]/$I$1)</f>
        <v>Введите курс</v>
      </c>
      <c r="K84" s="284"/>
      <c r="L84" s="40">
        <f>Таблица69[[#This Row],[Заказ коробок ]]*Таблица69[[#This Row],[Кол-во шт в коробке]]</f>
        <v>0</v>
      </c>
      <c r="M84" s="38">
        <f>Таблица69[[#This Row],[Общее кол-во шт]]*Таблица69[[#This Row],[Оптовая цена KRW                   за 1шт]]</f>
        <v>0</v>
      </c>
      <c r="N84" s="41" t="str">
        <f>IFERROR(Таблица69[[#This Row],[Общее кол-во шт]]*Таблица69[[#This Row],[Оптовая цена USD            за 1шт]],"")</f>
        <v/>
      </c>
      <c r="O84" s="148"/>
    </row>
    <row r="85" spans="1:15" s="30" customFormat="1" ht="24" customHeight="1">
      <c r="A85" s="31" t="s">
        <v>2259</v>
      </c>
      <c r="B85" s="32">
        <v>8809280068616</v>
      </c>
      <c r="C85" s="33" t="s">
        <v>2260</v>
      </c>
      <c r="D85" s="34" t="s">
        <v>2261</v>
      </c>
      <c r="E85" s="34" t="s">
        <v>2262</v>
      </c>
      <c r="F85" s="38">
        <v>12000</v>
      </c>
      <c r="G85" s="36">
        <v>0.24</v>
      </c>
      <c r="H85" s="37">
        <v>120</v>
      </c>
      <c r="I85" s="38">
        <f>Таблица69[[#This Row],[Розничная цена KRW]]*Таблица69[[#This Row],[Коэфициент стоимости]]</f>
        <v>2880</v>
      </c>
      <c r="J85" s="39" t="str">
        <f>IF($I$1="","Введите курс",Таблица69[[#This Row],[Оптовая цена KRW                   за 1шт]]/$I$1)</f>
        <v>Введите курс</v>
      </c>
      <c r="K85" s="284"/>
      <c r="L85" s="40">
        <f>Таблица69[[#This Row],[Заказ коробок ]]*Таблица69[[#This Row],[Кол-во шт в коробке]]</f>
        <v>0</v>
      </c>
      <c r="M85" s="38">
        <f>Таблица69[[#This Row],[Общее кол-во шт]]*Таблица69[[#This Row],[Оптовая цена KRW                   за 1шт]]</f>
        <v>0</v>
      </c>
      <c r="N85" s="41" t="str">
        <f>IFERROR(Таблица69[[#This Row],[Общее кол-во шт]]*Таблица69[[#This Row],[Оптовая цена USD            за 1шт]],"")</f>
        <v/>
      </c>
      <c r="O85" s="148"/>
    </row>
    <row r="86" spans="1:15" s="30" customFormat="1" ht="24" customHeight="1">
      <c r="A86" s="31" t="s">
        <v>2263</v>
      </c>
      <c r="B86" s="32">
        <v>8809280068623</v>
      </c>
      <c r="C86" s="33" t="s">
        <v>2264</v>
      </c>
      <c r="D86" s="34" t="s">
        <v>2265</v>
      </c>
      <c r="E86" s="34" t="s">
        <v>2262</v>
      </c>
      <c r="F86" s="38">
        <v>12000</v>
      </c>
      <c r="G86" s="36">
        <v>0.24</v>
      </c>
      <c r="H86" s="37">
        <v>120</v>
      </c>
      <c r="I86" s="38">
        <f>Таблица69[[#This Row],[Розничная цена KRW]]*Таблица69[[#This Row],[Коэфициент стоимости]]</f>
        <v>2880</v>
      </c>
      <c r="J86" s="39" t="str">
        <f>IF($I$1="","Введите курс",Таблица69[[#This Row],[Оптовая цена KRW                   за 1шт]]/$I$1)</f>
        <v>Введите курс</v>
      </c>
      <c r="K86" s="284"/>
      <c r="L86" s="40">
        <f>Таблица69[[#This Row],[Заказ коробок ]]*Таблица69[[#This Row],[Кол-во шт в коробке]]</f>
        <v>0</v>
      </c>
      <c r="M86" s="38">
        <f>Таблица69[[#This Row],[Общее кол-во шт]]*Таблица69[[#This Row],[Оптовая цена KRW                   за 1шт]]</f>
        <v>0</v>
      </c>
      <c r="N86" s="41" t="str">
        <f>IFERROR(Таблица69[[#This Row],[Общее кол-во шт]]*Таблица69[[#This Row],[Оптовая цена USD            за 1шт]],"")</f>
        <v/>
      </c>
      <c r="O86" s="148"/>
    </row>
    <row r="87" spans="1:15" s="30" customFormat="1" ht="24" customHeight="1">
      <c r="A87" s="31" t="s">
        <v>2266</v>
      </c>
      <c r="B87" s="32">
        <v>8809382390905</v>
      </c>
      <c r="C87" s="33" t="s">
        <v>2267</v>
      </c>
      <c r="D87" s="34" t="s">
        <v>2268</v>
      </c>
      <c r="E87" s="34" t="s">
        <v>2069</v>
      </c>
      <c r="F87" s="38">
        <v>23000</v>
      </c>
      <c r="G87" s="36">
        <v>0.25</v>
      </c>
      <c r="H87" s="37">
        <v>120</v>
      </c>
      <c r="I87" s="38">
        <f>Таблица69[[#This Row],[Розничная цена KRW]]*Таблица69[[#This Row],[Коэфициент стоимости]]</f>
        <v>5750</v>
      </c>
      <c r="J87" s="39" t="str">
        <f>IF($I$1="","Введите курс",Таблица69[[#This Row],[Оптовая цена KRW                   за 1шт]]/$I$1)</f>
        <v>Введите курс</v>
      </c>
      <c r="K87" s="284"/>
      <c r="L87" s="40">
        <f>Таблица69[[#This Row],[Заказ коробок ]]*Таблица69[[#This Row],[Кол-во шт в коробке]]</f>
        <v>0</v>
      </c>
      <c r="M87" s="38">
        <f>Таблица69[[#This Row],[Общее кол-во шт]]*Таблица69[[#This Row],[Оптовая цена KRW                   за 1шт]]</f>
        <v>0</v>
      </c>
      <c r="N87" s="41" t="str">
        <f>IFERROR(Таблица69[[#This Row],[Общее кол-во шт]]*Таблица69[[#This Row],[Оптовая цена USD            за 1шт]],"")</f>
        <v/>
      </c>
      <c r="O87" s="148"/>
    </row>
    <row r="88" spans="1:15" s="30" customFormat="1" ht="24" customHeight="1">
      <c r="A88" s="31" t="s">
        <v>2269</v>
      </c>
      <c r="B88" s="32">
        <v>8809382390912</v>
      </c>
      <c r="C88" s="33" t="s">
        <v>2270</v>
      </c>
      <c r="D88" s="34" t="s">
        <v>2271</v>
      </c>
      <c r="E88" s="34" t="s">
        <v>2069</v>
      </c>
      <c r="F88" s="38">
        <v>23000</v>
      </c>
      <c r="G88" s="36">
        <v>0.25</v>
      </c>
      <c r="H88" s="37">
        <v>120</v>
      </c>
      <c r="I88" s="38">
        <f>Таблица69[[#This Row],[Розничная цена KRW]]*Таблица69[[#This Row],[Коэфициент стоимости]]</f>
        <v>5750</v>
      </c>
      <c r="J88" s="39" t="str">
        <f>IF($I$1="","Введите курс",Таблица69[[#This Row],[Оптовая цена KRW                   за 1шт]]/$I$1)</f>
        <v>Введите курс</v>
      </c>
      <c r="K88" s="284"/>
      <c r="L88" s="40">
        <f>Таблица69[[#This Row],[Заказ коробок ]]*Таблица69[[#This Row],[Кол-во шт в коробке]]</f>
        <v>0</v>
      </c>
      <c r="M88" s="38">
        <f>Таблица69[[#This Row],[Общее кол-во шт]]*Таблица69[[#This Row],[Оптовая цена KRW                   за 1шт]]</f>
        <v>0</v>
      </c>
      <c r="N88" s="41" t="str">
        <f>IFERROR(Таблица69[[#This Row],[Общее кол-во шт]]*Таблица69[[#This Row],[Оптовая цена USD            за 1шт]],"")</f>
        <v/>
      </c>
      <c r="O88" s="148"/>
    </row>
    <row r="89" spans="1:15" s="30" customFormat="1" ht="24" customHeight="1">
      <c r="A89" s="31" t="s">
        <v>2272</v>
      </c>
      <c r="B89" s="32">
        <v>8809084081613</v>
      </c>
      <c r="C89" s="33" t="s">
        <v>2273</v>
      </c>
      <c r="D89" s="34" t="s">
        <v>2274</v>
      </c>
      <c r="E89" s="34" t="s">
        <v>2069</v>
      </c>
      <c r="F89" s="38">
        <v>23000</v>
      </c>
      <c r="G89" s="36">
        <v>0.25</v>
      </c>
      <c r="H89" s="37">
        <v>120</v>
      </c>
      <c r="I89" s="38">
        <f>Таблица69[[#This Row],[Розничная цена KRW]]*Таблица69[[#This Row],[Коэфициент стоимости]]</f>
        <v>5750</v>
      </c>
      <c r="J89" s="39" t="str">
        <f>IF($I$1="","Введите курс",Таблица69[[#This Row],[Оптовая цена KRW                   за 1шт]]/$I$1)</f>
        <v>Введите курс</v>
      </c>
      <c r="K89" s="284"/>
      <c r="L89" s="40">
        <f>Таблица69[[#This Row],[Заказ коробок ]]*Таблица69[[#This Row],[Кол-во шт в коробке]]</f>
        <v>0</v>
      </c>
      <c r="M89" s="38">
        <f>Таблица69[[#This Row],[Общее кол-во шт]]*Таблица69[[#This Row],[Оптовая цена KRW                   за 1шт]]</f>
        <v>0</v>
      </c>
      <c r="N89" s="41" t="str">
        <f>IFERROR(Таблица69[[#This Row],[Общее кол-во шт]]*Таблица69[[#This Row],[Оптовая цена USD            за 1шт]],"")</f>
        <v/>
      </c>
      <c r="O89" s="148"/>
    </row>
    <row r="90" spans="1:15" s="30" customFormat="1" ht="24" customHeight="1">
      <c r="A90" s="31" t="s">
        <v>2275</v>
      </c>
      <c r="B90" s="32">
        <v>8809438482516</v>
      </c>
      <c r="C90" s="33" t="s">
        <v>2276</v>
      </c>
      <c r="D90" s="34" t="s">
        <v>2277</v>
      </c>
      <c r="E90" s="34" t="s">
        <v>2278</v>
      </c>
      <c r="F90" s="38">
        <v>18000</v>
      </c>
      <c r="G90" s="36">
        <v>0.27</v>
      </c>
      <c r="H90" s="37">
        <v>200</v>
      </c>
      <c r="I90" s="38">
        <f>Таблица69[[#This Row],[Розничная цена KRW]]*Таблица69[[#This Row],[Коэфициент стоимости]]</f>
        <v>4860</v>
      </c>
      <c r="J90" s="39" t="str">
        <f>IF($I$1="","Введите курс",Таблица69[[#This Row],[Оптовая цена KRW                   за 1шт]]/$I$1)</f>
        <v>Введите курс</v>
      </c>
      <c r="K90" s="284"/>
      <c r="L90" s="40">
        <f>Таблица69[[#This Row],[Заказ коробок ]]*Таблица69[[#This Row],[Кол-во шт в коробке]]</f>
        <v>0</v>
      </c>
      <c r="M90" s="38">
        <f>Таблица69[[#This Row],[Общее кол-во шт]]*Таблица69[[#This Row],[Оптовая цена KRW                   за 1шт]]</f>
        <v>0</v>
      </c>
      <c r="N90" s="41" t="str">
        <f>IFERROR(Таблица69[[#This Row],[Общее кол-во шт]]*Таблица69[[#This Row],[Оптовая цена USD            за 1шт]],"")</f>
        <v/>
      </c>
      <c r="O90" s="148"/>
    </row>
    <row r="91" spans="1:15" s="30" customFormat="1" ht="24" customHeight="1">
      <c r="A91" s="31" t="s">
        <v>2279</v>
      </c>
      <c r="B91" s="32">
        <v>8809438482509</v>
      </c>
      <c r="C91" s="33" t="s">
        <v>2280</v>
      </c>
      <c r="D91" s="34" t="s">
        <v>2281</v>
      </c>
      <c r="E91" s="34" t="s">
        <v>2278</v>
      </c>
      <c r="F91" s="38">
        <v>18000</v>
      </c>
      <c r="G91" s="36">
        <v>0.27</v>
      </c>
      <c r="H91" s="37">
        <v>200</v>
      </c>
      <c r="I91" s="38">
        <f>Таблица69[[#This Row],[Розничная цена KRW]]*Таблица69[[#This Row],[Коэфициент стоимости]]</f>
        <v>4860</v>
      </c>
      <c r="J91" s="39" t="str">
        <f>IF($I$1="","Введите курс",Таблица69[[#This Row],[Оптовая цена KRW                   за 1шт]]/$I$1)</f>
        <v>Введите курс</v>
      </c>
      <c r="K91" s="284"/>
      <c r="L91" s="40">
        <f>Таблица69[[#This Row],[Заказ коробок ]]*Таблица69[[#This Row],[Кол-во шт в коробке]]</f>
        <v>0</v>
      </c>
      <c r="M91" s="38">
        <f>Таблица69[[#This Row],[Общее кол-во шт]]*Таблица69[[#This Row],[Оптовая цена KRW                   за 1шт]]</f>
        <v>0</v>
      </c>
      <c r="N91" s="41" t="str">
        <f>IFERROR(Таблица69[[#This Row],[Общее кол-во шт]]*Таблица69[[#This Row],[Оптовая цена USD            за 1шт]],"")</f>
        <v/>
      </c>
      <c r="O91" s="148"/>
    </row>
    <row r="92" spans="1:15" s="30" customFormat="1" ht="24" customHeight="1">
      <c r="A92" s="31" t="s">
        <v>2282</v>
      </c>
      <c r="B92" s="32">
        <v>8809474498076</v>
      </c>
      <c r="C92" s="33" t="s">
        <v>2283</v>
      </c>
      <c r="D92" s="34" t="s">
        <v>2284</v>
      </c>
      <c r="E92" s="34" t="s">
        <v>2285</v>
      </c>
      <c r="F92" s="38">
        <v>30000</v>
      </c>
      <c r="G92" s="36">
        <v>0.17</v>
      </c>
      <c r="H92" s="37">
        <v>30</v>
      </c>
      <c r="I92" s="38">
        <f>Таблица69[[#This Row],[Розничная цена KRW]]*Таблица69[[#This Row],[Коэфициент стоимости]]</f>
        <v>5100</v>
      </c>
      <c r="J92" s="39" t="str">
        <f>IF($I$1="","Введите курс",Таблица69[[#This Row],[Оптовая цена KRW                   за 1шт]]/$I$1)</f>
        <v>Введите курс</v>
      </c>
      <c r="K92" s="284"/>
      <c r="L92" s="40">
        <f>Таблица69[[#This Row],[Заказ коробок ]]*Таблица69[[#This Row],[Кол-во шт в коробке]]</f>
        <v>0</v>
      </c>
      <c r="M92" s="38">
        <f>Таблица69[[#This Row],[Общее кол-во шт]]*Таблица69[[#This Row],[Оптовая цена KRW                   за 1шт]]</f>
        <v>0</v>
      </c>
      <c r="N92" s="41" t="str">
        <f>IFERROR(Таблица69[[#This Row],[Общее кол-во шт]]*Таблица69[[#This Row],[Оптовая цена USD            за 1шт]],"")</f>
        <v/>
      </c>
      <c r="O92" s="148"/>
    </row>
    <row r="93" spans="1:15" s="30" customFormat="1" ht="24" customHeight="1">
      <c r="A93" s="31" t="s">
        <v>2286</v>
      </c>
      <c r="B93" s="32">
        <v>8809474495082</v>
      </c>
      <c r="C93" s="33" t="s">
        <v>2287</v>
      </c>
      <c r="D93" s="34" t="s">
        <v>2288</v>
      </c>
      <c r="E93" s="34" t="s">
        <v>2289</v>
      </c>
      <c r="F93" s="38">
        <v>35000</v>
      </c>
      <c r="G93" s="36">
        <v>0.16</v>
      </c>
      <c r="H93" s="37">
        <v>200</v>
      </c>
      <c r="I93" s="38">
        <f>Таблица69[[#This Row],[Розничная цена KRW]]*Таблица69[[#This Row],[Коэфициент стоимости]]</f>
        <v>5600</v>
      </c>
      <c r="J93" s="39" t="str">
        <f>IF($I$1="","Введите курс",Таблица69[[#This Row],[Оптовая цена KRW                   за 1шт]]/$I$1)</f>
        <v>Введите курс</v>
      </c>
      <c r="K93" s="284"/>
      <c r="L93" s="40">
        <f>Таблица69[[#This Row],[Заказ коробок ]]*Таблица69[[#This Row],[Кол-во шт в коробке]]</f>
        <v>0</v>
      </c>
      <c r="M93" s="38">
        <f>Таблица69[[#This Row],[Общее кол-во шт]]*Таблица69[[#This Row],[Оптовая цена KRW                   за 1шт]]</f>
        <v>0</v>
      </c>
      <c r="N93" s="41" t="str">
        <f>IFERROR(Таблица69[[#This Row],[Общее кол-во шт]]*Таблица69[[#This Row],[Оптовая цена USD            за 1шт]],"")</f>
        <v/>
      </c>
      <c r="O93" s="148"/>
    </row>
    <row r="94" spans="1:15" s="30" customFormat="1" ht="24" customHeight="1">
      <c r="A94" s="31" t="s">
        <v>2290</v>
      </c>
      <c r="B94" s="32">
        <v>8809591351421</v>
      </c>
      <c r="C94" s="33" t="s">
        <v>2291</v>
      </c>
      <c r="D94" s="34" t="s">
        <v>2292</v>
      </c>
      <c r="E94" s="34" t="s">
        <v>2293</v>
      </c>
      <c r="F94" s="38">
        <v>13000</v>
      </c>
      <c r="G94" s="36">
        <v>0.23</v>
      </c>
      <c r="H94" s="37">
        <v>50</v>
      </c>
      <c r="I94" s="38">
        <f>Таблица69[[#This Row],[Розничная цена KRW]]*Таблица69[[#This Row],[Коэфициент стоимости]]</f>
        <v>2990</v>
      </c>
      <c r="J94" s="39" t="str">
        <f>IF($I$1="","Введите курс",Таблица69[[#This Row],[Оптовая цена KRW                   за 1шт]]/$I$1)</f>
        <v>Введите курс</v>
      </c>
      <c r="K94" s="284"/>
      <c r="L94" s="40">
        <f>Таблица69[[#This Row],[Заказ коробок ]]*Таблица69[[#This Row],[Кол-во шт в коробке]]</f>
        <v>0</v>
      </c>
      <c r="M94" s="38">
        <f>Таблица69[[#This Row],[Общее кол-во шт]]*Таблица69[[#This Row],[Оптовая цена KRW                   за 1шт]]</f>
        <v>0</v>
      </c>
      <c r="N94" s="41" t="str">
        <f>IFERROR(Таблица69[[#This Row],[Общее кол-во шт]]*Таблица69[[#This Row],[Оптовая цена USD            за 1шт]],"")</f>
        <v/>
      </c>
      <c r="O94" s="148"/>
    </row>
    <row r="95" spans="1:15" s="30" customFormat="1" ht="24" customHeight="1">
      <c r="A95" s="31" t="s">
        <v>2294</v>
      </c>
      <c r="B95" s="32">
        <v>8809591351438</v>
      </c>
      <c r="C95" s="33" t="s">
        <v>2291</v>
      </c>
      <c r="D95" s="34" t="s">
        <v>2292</v>
      </c>
      <c r="E95" s="34" t="s">
        <v>1639</v>
      </c>
      <c r="F95" s="38">
        <v>9000</v>
      </c>
      <c r="G95" s="36">
        <v>0.21</v>
      </c>
      <c r="H95" s="37">
        <v>60</v>
      </c>
      <c r="I95" s="38">
        <f>Таблица69[[#This Row],[Розничная цена KRW]]*Таблица69[[#This Row],[Коэфициент стоимости]]</f>
        <v>1890</v>
      </c>
      <c r="J95" s="39" t="str">
        <f>IF($I$1="","Введите курс",Таблица69[[#This Row],[Оптовая цена KRW                   за 1шт]]/$I$1)</f>
        <v>Введите курс</v>
      </c>
      <c r="K95" s="284"/>
      <c r="L95" s="40">
        <f>Таблица69[[#This Row],[Заказ коробок ]]*Таблица69[[#This Row],[Кол-во шт в коробке]]</f>
        <v>0</v>
      </c>
      <c r="M95" s="38">
        <f>Таблица69[[#This Row],[Общее кол-во шт]]*Таблица69[[#This Row],[Оптовая цена KRW                   за 1шт]]</f>
        <v>0</v>
      </c>
      <c r="N95" s="41" t="str">
        <f>IFERROR(Таблица69[[#This Row],[Общее кол-во шт]]*Таблица69[[#This Row],[Оптовая цена USD            за 1шт]],"")</f>
        <v/>
      </c>
      <c r="O95" s="148"/>
    </row>
    <row r="96" spans="1:15" s="30" customFormat="1" ht="24" customHeight="1">
      <c r="A96" s="31" t="s">
        <v>2295</v>
      </c>
      <c r="B96" s="32">
        <v>8809591351445</v>
      </c>
      <c r="C96" s="33" t="s">
        <v>2296</v>
      </c>
      <c r="D96" s="34" t="s">
        <v>2297</v>
      </c>
      <c r="E96" s="34" t="s">
        <v>1651</v>
      </c>
      <c r="F96" s="38">
        <v>13000</v>
      </c>
      <c r="G96" s="36">
        <v>0.23</v>
      </c>
      <c r="H96" s="37">
        <v>50</v>
      </c>
      <c r="I96" s="38">
        <f>Таблица69[[#This Row],[Розничная цена KRW]]*Таблица69[[#This Row],[Коэфициент стоимости]]</f>
        <v>2990</v>
      </c>
      <c r="J96" s="39" t="str">
        <f>IF($I$1="","Введите курс",Таблица69[[#This Row],[Оптовая цена KRW                   за 1шт]]/$I$1)</f>
        <v>Введите курс</v>
      </c>
      <c r="K96" s="284"/>
      <c r="L96" s="40">
        <f>Таблица69[[#This Row],[Заказ коробок ]]*Таблица69[[#This Row],[Кол-во шт в коробке]]</f>
        <v>0</v>
      </c>
      <c r="M96" s="38">
        <f>Таблица69[[#This Row],[Общее кол-во шт]]*Таблица69[[#This Row],[Оптовая цена KRW                   за 1шт]]</f>
        <v>0</v>
      </c>
      <c r="N96" s="41" t="str">
        <f>IFERROR(Таблица69[[#This Row],[Общее кол-во шт]]*Таблица69[[#This Row],[Оптовая цена USD            за 1шт]],"")</f>
        <v/>
      </c>
      <c r="O96" s="148"/>
    </row>
    <row r="97" spans="1:15" s="30" customFormat="1" ht="24" customHeight="1">
      <c r="A97" s="31" t="s">
        <v>2298</v>
      </c>
      <c r="B97" s="32">
        <v>8809591351452</v>
      </c>
      <c r="C97" s="33" t="s">
        <v>2296</v>
      </c>
      <c r="D97" s="34" t="s">
        <v>2297</v>
      </c>
      <c r="E97" s="34" t="s">
        <v>1639</v>
      </c>
      <c r="F97" s="38">
        <v>9000</v>
      </c>
      <c r="G97" s="36">
        <v>0.21</v>
      </c>
      <c r="H97" s="37">
        <v>60</v>
      </c>
      <c r="I97" s="38">
        <f>Таблица69[[#This Row],[Розничная цена KRW]]*Таблица69[[#This Row],[Коэфициент стоимости]]</f>
        <v>1890</v>
      </c>
      <c r="J97" s="39" t="str">
        <f>IF($I$1="","Введите курс",Таблица69[[#This Row],[Оптовая цена KRW                   за 1шт]]/$I$1)</f>
        <v>Введите курс</v>
      </c>
      <c r="K97" s="284"/>
      <c r="L97" s="40">
        <f>Таблица69[[#This Row],[Заказ коробок ]]*Таблица69[[#This Row],[Кол-во шт в коробке]]</f>
        <v>0</v>
      </c>
      <c r="M97" s="38">
        <f>Таблица69[[#This Row],[Общее кол-во шт]]*Таблица69[[#This Row],[Оптовая цена KRW                   за 1шт]]</f>
        <v>0</v>
      </c>
      <c r="N97" s="41" t="str">
        <f>IFERROR(Таблица69[[#This Row],[Общее кол-во шт]]*Таблица69[[#This Row],[Оптовая цена USD            за 1шт]],"")</f>
        <v/>
      </c>
      <c r="O97" s="148"/>
    </row>
    <row r="98" spans="1:15" s="30" customFormat="1" ht="24" customHeight="1">
      <c r="A98" s="31" t="s">
        <v>2299</v>
      </c>
      <c r="B98" s="32">
        <v>8809605874359</v>
      </c>
      <c r="C98" s="33" t="s">
        <v>2300</v>
      </c>
      <c r="D98" s="34" t="s">
        <v>2301</v>
      </c>
      <c r="E98" s="34" t="s">
        <v>1639</v>
      </c>
      <c r="F98" s="38">
        <v>6000</v>
      </c>
      <c r="G98" s="36">
        <v>0.18</v>
      </c>
      <c r="H98" s="37">
        <v>60</v>
      </c>
      <c r="I98" s="38">
        <f>Таблица69[[#This Row],[Розничная цена KRW]]*Таблица69[[#This Row],[Коэфициент стоимости]]</f>
        <v>1080</v>
      </c>
      <c r="J98" s="39" t="str">
        <f>IF($I$1="","Введите курс",Таблица69[[#This Row],[Оптовая цена KRW                   за 1шт]]/$I$1)</f>
        <v>Введите курс</v>
      </c>
      <c r="K98" s="284"/>
      <c r="L98" s="40">
        <f>Таблица69[[#This Row],[Заказ коробок ]]*Таблица69[[#This Row],[Кол-во шт в коробке]]</f>
        <v>0</v>
      </c>
      <c r="M98" s="38">
        <f>Таблица69[[#This Row],[Общее кол-во шт]]*Таблица69[[#This Row],[Оптовая цена KRW                   за 1шт]]</f>
        <v>0</v>
      </c>
      <c r="N98" s="41" t="str">
        <f>IFERROR(Таблица69[[#This Row],[Общее кол-во шт]]*Таблица69[[#This Row],[Оптовая цена USD            за 1шт]],"")</f>
        <v/>
      </c>
      <c r="O98" s="148"/>
    </row>
    <row r="99" spans="1:15" s="30" customFormat="1" ht="24" customHeight="1">
      <c r="A99" s="31" t="s">
        <v>2302</v>
      </c>
      <c r="B99" s="32">
        <v>8809591351506</v>
      </c>
      <c r="C99" s="33" t="s">
        <v>2303</v>
      </c>
      <c r="D99" s="34" t="s">
        <v>2304</v>
      </c>
      <c r="E99" s="34" t="s">
        <v>2305</v>
      </c>
      <c r="F99" s="38">
        <v>15000</v>
      </c>
      <c r="G99" s="36">
        <v>0.37</v>
      </c>
      <c r="H99" s="37">
        <v>15</v>
      </c>
      <c r="I99" s="38">
        <f>Таблица69[[#This Row],[Розничная цена KRW]]*Таблица69[[#This Row],[Коэфициент стоимости]]</f>
        <v>5550</v>
      </c>
      <c r="J99" s="39" t="str">
        <f>IF($I$1="","Введите курс",Таблица69[[#This Row],[Оптовая цена KRW                   за 1шт]]/$I$1)</f>
        <v>Введите курс</v>
      </c>
      <c r="K99" s="284"/>
      <c r="L99" s="40">
        <f>Таблица69[[#This Row],[Заказ коробок ]]*Таблица69[[#This Row],[Кол-во шт в коробке]]</f>
        <v>0</v>
      </c>
      <c r="M99" s="38">
        <f>Таблица69[[#This Row],[Общее кол-во шт]]*Таблица69[[#This Row],[Оптовая цена KRW                   за 1шт]]</f>
        <v>0</v>
      </c>
      <c r="N99" s="41" t="str">
        <f>IFERROR(Таблица69[[#This Row],[Общее кол-во шт]]*Таблица69[[#This Row],[Оптовая цена USD            за 1шт]],"")</f>
        <v/>
      </c>
      <c r="O99" s="148"/>
    </row>
    <row r="100" spans="1:15" s="30" customFormat="1" ht="24" customHeight="1">
      <c r="A100" s="31" t="s">
        <v>2306</v>
      </c>
      <c r="B100" s="32">
        <v>8809591351513</v>
      </c>
      <c r="C100" s="33" t="s">
        <v>2307</v>
      </c>
      <c r="D100" s="34" t="s">
        <v>2308</v>
      </c>
      <c r="E100" s="34" t="s">
        <v>2305</v>
      </c>
      <c r="F100" s="38">
        <v>15000</v>
      </c>
      <c r="G100" s="36">
        <v>0.37</v>
      </c>
      <c r="H100" s="37">
        <v>15</v>
      </c>
      <c r="I100" s="38">
        <f>Таблица69[[#This Row],[Розничная цена KRW]]*Таблица69[[#This Row],[Коэфициент стоимости]]</f>
        <v>5550</v>
      </c>
      <c r="J100" s="39" t="str">
        <f>IF($I$1="","Введите курс",Таблица69[[#This Row],[Оптовая цена KRW                   за 1шт]]/$I$1)</f>
        <v>Введите курс</v>
      </c>
      <c r="K100" s="284"/>
      <c r="L100" s="40">
        <f>Таблица69[[#This Row],[Заказ коробок ]]*Таблица69[[#This Row],[Кол-во шт в коробке]]</f>
        <v>0</v>
      </c>
      <c r="M100" s="38">
        <f>Таблица69[[#This Row],[Общее кол-во шт]]*Таблица69[[#This Row],[Оптовая цена KRW                   за 1шт]]</f>
        <v>0</v>
      </c>
      <c r="N100" s="41" t="str">
        <f>IFERROR(Таблица69[[#This Row],[Общее кол-во шт]]*Таблица69[[#This Row],[Оптовая цена USD            за 1шт]],"")</f>
        <v/>
      </c>
      <c r="O100" s="148"/>
    </row>
    <row r="101" spans="1:15" s="30" customFormat="1" ht="24" customHeight="1">
      <c r="A101" s="31" t="s">
        <v>2309</v>
      </c>
      <c r="B101" s="32">
        <v>8809591351476</v>
      </c>
      <c r="C101" s="33" t="s">
        <v>2310</v>
      </c>
      <c r="D101" s="34" t="s">
        <v>2311</v>
      </c>
      <c r="E101" s="34" t="s">
        <v>2037</v>
      </c>
      <c r="F101" s="38">
        <v>9000</v>
      </c>
      <c r="G101" s="36">
        <v>0.36</v>
      </c>
      <c r="H101" s="37">
        <v>40</v>
      </c>
      <c r="I101" s="38">
        <f>Таблица69[[#This Row],[Розничная цена KRW]]*Таблица69[[#This Row],[Коэфициент стоимости]]</f>
        <v>3240</v>
      </c>
      <c r="J101" s="39" t="str">
        <f>IF($I$1="","Введите курс",Таблица69[[#This Row],[Оптовая цена KRW                   за 1шт]]/$I$1)</f>
        <v>Введите курс</v>
      </c>
      <c r="K101" s="284"/>
      <c r="L101" s="40">
        <f>Таблица69[[#This Row],[Заказ коробок ]]*Таблица69[[#This Row],[Кол-во шт в коробке]]</f>
        <v>0</v>
      </c>
      <c r="M101" s="38">
        <f>Таблица69[[#This Row],[Общее кол-во шт]]*Таблица69[[#This Row],[Оптовая цена KRW                   за 1шт]]</f>
        <v>0</v>
      </c>
      <c r="N101" s="41" t="str">
        <f>IFERROR(Таблица69[[#This Row],[Общее кол-во шт]]*Таблица69[[#This Row],[Оптовая цена USD            за 1шт]],"")</f>
        <v/>
      </c>
      <c r="O101" s="148"/>
    </row>
    <row r="102" spans="1:15" s="30" customFormat="1" ht="24" customHeight="1">
      <c r="A102" s="31" t="s">
        <v>2312</v>
      </c>
      <c r="B102" s="32">
        <v>8809591351483</v>
      </c>
      <c r="C102" s="33" t="s">
        <v>2313</v>
      </c>
      <c r="D102" s="34" t="s">
        <v>2314</v>
      </c>
      <c r="E102" s="34" t="s">
        <v>2285</v>
      </c>
      <c r="F102" s="38">
        <v>12000</v>
      </c>
      <c r="G102" s="36">
        <v>0.28999999999999998</v>
      </c>
      <c r="H102" s="37">
        <v>30</v>
      </c>
      <c r="I102" s="38">
        <f>Таблица69[[#This Row],[Розничная цена KRW]]*Таблица69[[#This Row],[Коэфициент стоимости]]</f>
        <v>3479.9999999999995</v>
      </c>
      <c r="J102" s="39" t="str">
        <f>IF($I$1="","Введите курс",Таблица69[[#This Row],[Оптовая цена KRW                   за 1шт]]/$I$1)</f>
        <v>Введите курс</v>
      </c>
      <c r="K102" s="284"/>
      <c r="L102" s="40">
        <f>Таблица69[[#This Row],[Заказ коробок ]]*Таблица69[[#This Row],[Кол-во шт в коробке]]</f>
        <v>0</v>
      </c>
      <c r="M102" s="38">
        <f>Таблица69[[#This Row],[Общее кол-во шт]]*Таблица69[[#This Row],[Оптовая цена KRW                   за 1шт]]</f>
        <v>0</v>
      </c>
      <c r="N102" s="41" t="str">
        <f>IFERROR(Таблица69[[#This Row],[Общее кол-во шт]]*Таблица69[[#This Row],[Оптовая цена USD            за 1шт]],"")</f>
        <v/>
      </c>
      <c r="O102" s="148"/>
    </row>
    <row r="103" spans="1:15" s="30" customFormat="1" ht="24" customHeight="1">
      <c r="A103" s="31" t="s">
        <v>2315</v>
      </c>
      <c r="B103" s="32">
        <v>8809474493965</v>
      </c>
      <c r="C103" s="33" t="s">
        <v>2316</v>
      </c>
      <c r="D103" s="34" t="s">
        <v>2317</v>
      </c>
      <c r="E103" s="34" t="s">
        <v>2318</v>
      </c>
      <c r="F103" s="38">
        <v>52000</v>
      </c>
      <c r="G103" s="36">
        <v>0.21</v>
      </c>
      <c r="H103" s="37">
        <v>60</v>
      </c>
      <c r="I103" s="38">
        <f>Таблица69[[#This Row],[Розничная цена KRW]]*Таблица69[[#This Row],[Коэфициент стоимости]]</f>
        <v>10920</v>
      </c>
      <c r="J103" s="39" t="str">
        <f>IF($I$1="","Введите курс",Таблица69[[#This Row],[Оптовая цена KRW                   за 1шт]]/$I$1)</f>
        <v>Введите курс</v>
      </c>
      <c r="K103" s="284"/>
      <c r="L103" s="40">
        <f>Таблица69[[#This Row],[Заказ коробок ]]*Таблица69[[#This Row],[Кол-во шт в коробке]]</f>
        <v>0</v>
      </c>
      <c r="M103" s="38">
        <f>Таблица69[[#This Row],[Общее кол-во шт]]*Таблица69[[#This Row],[Оптовая цена KRW                   за 1шт]]</f>
        <v>0</v>
      </c>
      <c r="N103" s="41" t="str">
        <f>IFERROR(Таблица69[[#This Row],[Общее кол-во шт]]*Таблица69[[#This Row],[Оптовая цена USD            за 1шт]],"")</f>
        <v/>
      </c>
      <c r="O103" s="148"/>
    </row>
    <row r="104" spans="1:15" s="30" customFormat="1" ht="24" customHeight="1">
      <c r="A104" s="31" t="s">
        <v>2319</v>
      </c>
      <c r="B104" s="32">
        <v>8809474493965</v>
      </c>
      <c r="C104" s="33" t="s">
        <v>2320</v>
      </c>
      <c r="D104" s="34" t="s">
        <v>2321</v>
      </c>
      <c r="E104" s="34" t="s">
        <v>2318</v>
      </c>
      <c r="F104" s="38">
        <v>88000</v>
      </c>
      <c r="G104" s="36">
        <v>0.14000000000000001</v>
      </c>
      <c r="H104" s="37">
        <v>60</v>
      </c>
      <c r="I104" s="38">
        <f>Таблица69[[#This Row],[Розничная цена KRW]]*Таблица69[[#This Row],[Коэфициент стоимости]]</f>
        <v>12320.000000000002</v>
      </c>
      <c r="J104" s="39" t="str">
        <f>IF($I$1="","Введите курс",Таблица69[[#This Row],[Оптовая цена KRW                   за 1шт]]/$I$1)</f>
        <v>Введите курс</v>
      </c>
      <c r="K104" s="284"/>
      <c r="L104" s="40">
        <f>Таблица69[[#This Row],[Заказ коробок ]]*Таблица69[[#This Row],[Кол-во шт в коробке]]</f>
        <v>0</v>
      </c>
      <c r="M104" s="38">
        <f>Таблица69[[#This Row],[Общее кол-во шт]]*Таблица69[[#This Row],[Оптовая цена KRW                   за 1шт]]</f>
        <v>0</v>
      </c>
      <c r="N104" s="41" t="str">
        <f>IFERROR(Таблица69[[#This Row],[Общее кол-во шт]]*Таблица69[[#This Row],[Оптовая цена USD            за 1шт]],"")</f>
        <v/>
      </c>
      <c r="O104" s="148"/>
    </row>
    <row r="105" spans="1:15" s="30" customFormat="1" ht="24" customHeight="1">
      <c r="A105" s="31" t="s">
        <v>2322</v>
      </c>
      <c r="B105" s="32">
        <v>8809035147696</v>
      </c>
      <c r="C105" s="33" t="s">
        <v>2323</v>
      </c>
      <c r="D105" s="34" t="s">
        <v>2324</v>
      </c>
      <c r="E105" s="34" t="s">
        <v>2318</v>
      </c>
      <c r="F105" s="38">
        <v>48000</v>
      </c>
      <c r="G105" s="36">
        <v>0.22</v>
      </c>
      <c r="H105" s="37">
        <v>60</v>
      </c>
      <c r="I105" s="38">
        <f>Таблица69[[#This Row],[Розничная цена KRW]]*Таблица69[[#This Row],[Коэфициент стоимости]]</f>
        <v>10560</v>
      </c>
      <c r="J105" s="39" t="str">
        <f>IF($I$1="","Введите курс",Таблица69[[#This Row],[Оптовая цена KRW                   за 1шт]]/$I$1)</f>
        <v>Введите курс</v>
      </c>
      <c r="K105" s="284"/>
      <c r="L105" s="40">
        <f>Таблица69[[#This Row],[Заказ коробок ]]*Таблица69[[#This Row],[Кол-во шт в коробке]]</f>
        <v>0</v>
      </c>
      <c r="M105" s="38">
        <f>Таблица69[[#This Row],[Общее кол-во шт]]*Таблица69[[#This Row],[Оптовая цена KRW                   за 1шт]]</f>
        <v>0</v>
      </c>
      <c r="N105" s="41" t="str">
        <f>IFERROR(Таблица69[[#This Row],[Общее кол-во шт]]*Таблица69[[#This Row],[Оптовая цена USD            за 1шт]],"")</f>
        <v/>
      </c>
      <c r="O105" s="148"/>
    </row>
    <row r="106" spans="1:15" s="30" customFormat="1" ht="24" customHeight="1">
      <c r="A106" s="31" t="s">
        <v>2325</v>
      </c>
      <c r="B106" s="32">
        <v>8809474498236</v>
      </c>
      <c r="C106" s="33" t="s">
        <v>2326</v>
      </c>
      <c r="D106" s="34" t="s">
        <v>2327</v>
      </c>
      <c r="E106" s="34" t="s">
        <v>2318</v>
      </c>
      <c r="F106" s="38">
        <v>48000</v>
      </c>
      <c r="G106" s="36">
        <v>0.2</v>
      </c>
      <c r="H106" s="37">
        <v>60</v>
      </c>
      <c r="I106" s="38">
        <f>Таблица69[[#This Row],[Розничная цена KRW]]*Таблица69[[#This Row],[Коэфициент стоимости]]</f>
        <v>9600</v>
      </c>
      <c r="J106" s="39" t="str">
        <f>IF($I$1="","Введите курс",Таблица69[[#This Row],[Оптовая цена KRW                   за 1шт]]/$I$1)</f>
        <v>Введите курс</v>
      </c>
      <c r="K106" s="284"/>
      <c r="L106" s="40">
        <f>Таблица69[[#This Row],[Заказ коробок ]]*Таблица69[[#This Row],[Кол-во шт в коробке]]</f>
        <v>0</v>
      </c>
      <c r="M106" s="38">
        <f>Таблица69[[#This Row],[Общее кол-во шт]]*Таблица69[[#This Row],[Оптовая цена KRW                   за 1шт]]</f>
        <v>0</v>
      </c>
      <c r="N106" s="41" t="str">
        <f>IFERROR(Таблица69[[#This Row],[Общее кол-во шт]]*Таблица69[[#This Row],[Оптовая цена USD            за 1шт]],"")</f>
        <v/>
      </c>
      <c r="O106" s="148"/>
    </row>
    <row r="107" spans="1:15" s="30" customFormat="1" ht="24" customHeight="1">
      <c r="A107" s="31" t="s">
        <v>2328</v>
      </c>
      <c r="B107" s="32">
        <v>8809438483117</v>
      </c>
      <c r="C107" s="33" t="s">
        <v>2329</v>
      </c>
      <c r="D107" s="34" t="s">
        <v>2330</v>
      </c>
      <c r="E107" s="34" t="s">
        <v>1655</v>
      </c>
      <c r="F107" s="38">
        <v>24000</v>
      </c>
      <c r="G107" s="36">
        <v>0.21</v>
      </c>
      <c r="H107" s="37">
        <v>100</v>
      </c>
      <c r="I107" s="38">
        <f>Таблица69[[#This Row],[Розничная цена KRW]]*Таблица69[[#This Row],[Коэфициент стоимости]]</f>
        <v>5040</v>
      </c>
      <c r="J107" s="39" t="str">
        <f>IF($I$1="","Введите курс",Таблица69[[#This Row],[Оптовая цена KRW                   за 1шт]]/$I$1)</f>
        <v>Введите курс</v>
      </c>
      <c r="K107" s="284"/>
      <c r="L107" s="40">
        <f>Таблица69[[#This Row],[Заказ коробок ]]*Таблица69[[#This Row],[Кол-во шт в коробке]]</f>
        <v>0</v>
      </c>
      <c r="M107" s="38">
        <f>Таблица69[[#This Row],[Общее кол-во шт]]*Таблица69[[#This Row],[Оптовая цена KRW                   за 1шт]]</f>
        <v>0</v>
      </c>
      <c r="N107" s="41" t="str">
        <f>IFERROR(Таблица69[[#This Row],[Общее кол-во шт]]*Таблица69[[#This Row],[Оптовая цена USD            за 1шт]],"")</f>
        <v/>
      </c>
      <c r="O107" s="148"/>
    </row>
    <row r="108" spans="1:15" s="30" customFormat="1" ht="24" customHeight="1">
      <c r="A108" s="31" t="s">
        <v>2331</v>
      </c>
      <c r="B108" s="32">
        <v>8809438483131</v>
      </c>
      <c r="C108" s="33" t="s">
        <v>2332</v>
      </c>
      <c r="D108" s="34" t="s">
        <v>2333</v>
      </c>
      <c r="E108" s="34" t="s">
        <v>1655</v>
      </c>
      <c r="F108" s="38">
        <v>24000</v>
      </c>
      <c r="G108" s="36">
        <v>0.21</v>
      </c>
      <c r="H108" s="37">
        <v>100</v>
      </c>
      <c r="I108" s="38">
        <f>Таблица69[[#This Row],[Розничная цена KRW]]*Таблица69[[#This Row],[Коэфициент стоимости]]</f>
        <v>5040</v>
      </c>
      <c r="J108" s="39" t="str">
        <f>IF($I$1="","Введите курс",Таблица69[[#This Row],[Оптовая цена KRW                   за 1шт]]/$I$1)</f>
        <v>Введите курс</v>
      </c>
      <c r="K108" s="284"/>
      <c r="L108" s="40">
        <f>Таблица69[[#This Row],[Заказ коробок ]]*Таблица69[[#This Row],[Кол-во шт в коробке]]</f>
        <v>0</v>
      </c>
      <c r="M108" s="38">
        <f>Таблица69[[#This Row],[Общее кол-во шт]]*Таблица69[[#This Row],[Оптовая цена KRW                   за 1шт]]</f>
        <v>0</v>
      </c>
      <c r="N108" s="41" t="str">
        <f>IFERROR(Таблица69[[#This Row],[Общее кол-во шт]]*Таблица69[[#This Row],[Оптовая цена USD            за 1шт]],"")</f>
        <v/>
      </c>
      <c r="O108" s="148"/>
    </row>
    <row r="109" spans="1:15" s="30" customFormat="1" ht="24" customHeight="1">
      <c r="A109" s="31" t="s">
        <v>2334</v>
      </c>
      <c r="B109" s="32">
        <v>8809438483124</v>
      </c>
      <c r="C109" s="33" t="s">
        <v>2335</v>
      </c>
      <c r="D109" s="34" t="s">
        <v>2336</v>
      </c>
      <c r="E109" s="34" t="s">
        <v>1655</v>
      </c>
      <c r="F109" s="38">
        <v>24000</v>
      </c>
      <c r="G109" s="36">
        <v>0.21</v>
      </c>
      <c r="H109" s="37">
        <v>100</v>
      </c>
      <c r="I109" s="38">
        <f>Таблица69[[#This Row],[Розничная цена KRW]]*Таблица69[[#This Row],[Коэфициент стоимости]]</f>
        <v>5040</v>
      </c>
      <c r="J109" s="39" t="str">
        <f>IF($I$1="","Введите курс",Таблица69[[#This Row],[Оптовая цена KRW                   за 1шт]]/$I$1)</f>
        <v>Введите курс</v>
      </c>
      <c r="K109" s="284"/>
      <c r="L109" s="40">
        <f>Таблица69[[#This Row],[Заказ коробок ]]*Таблица69[[#This Row],[Кол-во шт в коробке]]</f>
        <v>0</v>
      </c>
      <c r="M109" s="38">
        <f>Таблица69[[#This Row],[Общее кол-во шт]]*Таблица69[[#This Row],[Оптовая цена KRW                   за 1шт]]</f>
        <v>0</v>
      </c>
      <c r="N109" s="41" t="str">
        <f>IFERROR(Таблица69[[#This Row],[Общее кол-во шт]]*Таблица69[[#This Row],[Оптовая цена USD            за 1шт]],"")</f>
        <v/>
      </c>
      <c r="O109" s="148"/>
    </row>
    <row r="110" spans="1:15" s="30" customFormat="1" ht="24" customHeight="1">
      <c r="A110" s="31" t="s">
        <v>2337</v>
      </c>
      <c r="B110" s="32">
        <v>8809438483094</v>
      </c>
      <c r="C110" s="33" t="s">
        <v>2338</v>
      </c>
      <c r="D110" s="34" t="s">
        <v>2339</v>
      </c>
      <c r="E110" s="34" t="s">
        <v>1655</v>
      </c>
      <c r="F110" s="38">
        <v>24000</v>
      </c>
      <c r="G110" s="36">
        <v>0.21</v>
      </c>
      <c r="H110" s="37">
        <v>100</v>
      </c>
      <c r="I110" s="38">
        <f>Таблица69[[#This Row],[Розничная цена KRW]]*Таблица69[[#This Row],[Коэфициент стоимости]]</f>
        <v>5040</v>
      </c>
      <c r="J110" s="39" t="str">
        <f>IF($I$1="","Введите курс",Таблица69[[#This Row],[Оптовая цена KRW                   за 1шт]]/$I$1)</f>
        <v>Введите курс</v>
      </c>
      <c r="K110" s="284"/>
      <c r="L110" s="40">
        <f>Таблица69[[#This Row],[Заказ коробок ]]*Таблица69[[#This Row],[Кол-во шт в коробке]]</f>
        <v>0</v>
      </c>
      <c r="M110" s="38">
        <f>Таблица69[[#This Row],[Общее кол-во шт]]*Таблица69[[#This Row],[Оптовая цена KRW                   за 1шт]]</f>
        <v>0</v>
      </c>
      <c r="N110" s="41" t="str">
        <f>IFERROR(Таблица69[[#This Row],[Общее кол-во шт]]*Таблица69[[#This Row],[Оптовая цена USD            за 1шт]],"")</f>
        <v/>
      </c>
      <c r="O110" s="148"/>
    </row>
    <row r="111" spans="1:15" s="30" customFormat="1" ht="24" customHeight="1">
      <c r="A111" s="31" t="s">
        <v>2340</v>
      </c>
      <c r="B111" s="32">
        <v>8809438483100</v>
      </c>
      <c r="C111" s="33" t="s">
        <v>2341</v>
      </c>
      <c r="D111" s="34" t="s">
        <v>2342</v>
      </c>
      <c r="E111" s="34" t="s">
        <v>1655</v>
      </c>
      <c r="F111" s="38">
        <v>24000</v>
      </c>
      <c r="G111" s="36">
        <v>0.21</v>
      </c>
      <c r="H111" s="37">
        <v>100</v>
      </c>
      <c r="I111" s="38">
        <f>Таблица69[[#This Row],[Розничная цена KRW]]*Таблица69[[#This Row],[Коэфициент стоимости]]</f>
        <v>5040</v>
      </c>
      <c r="J111" s="39" t="str">
        <f>IF($I$1="","Введите курс",Таблица69[[#This Row],[Оптовая цена KRW                   за 1шт]]/$I$1)</f>
        <v>Введите курс</v>
      </c>
      <c r="K111" s="284"/>
      <c r="L111" s="40">
        <f>Таблица69[[#This Row],[Заказ коробок ]]*Таблица69[[#This Row],[Кол-во шт в коробке]]</f>
        <v>0</v>
      </c>
      <c r="M111" s="38">
        <f>Таблица69[[#This Row],[Общее кол-во шт]]*Таблица69[[#This Row],[Оптовая цена KRW                   за 1шт]]</f>
        <v>0</v>
      </c>
      <c r="N111" s="41" t="str">
        <f>IFERROR(Таблица69[[#This Row],[Общее кол-во шт]]*Таблица69[[#This Row],[Оптовая цена USD            за 1шт]],"")</f>
        <v/>
      </c>
      <c r="O111" s="148"/>
    </row>
    <row r="112" spans="1:15" s="30" customFormat="1" ht="24" customHeight="1">
      <c r="A112" s="31" t="s">
        <v>2343</v>
      </c>
      <c r="B112" s="32">
        <v>8809084086564</v>
      </c>
      <c r="C112" s="33" t="s">
        <v>2344</v>
      </c>
      <c r="D112" s="34" t="s">
        <v>2345</v>
      </c>
      <c r="E112" s="34" t="s">
        <v>2185</v>
      </c>
      <c r="F112" s="38">
        <v>23000</v>
      </c>
      <c r="G112" s="36">
        <v>0.28999999999999998</v>
      </c>
      <c r="H112" s="37">
        <v>100</v>
      </c>
      <c r="I112" s="38">
        <f>Таблица69[[#This Row],[Розничная цена KRW]]*Таблица69[[#This Row],[Коэфициент стоимости]]</f>
        <v>6669.9999999999991</v>
      </c>
      <c r="J112" s="39" t="str">
        <f>IF($I$1="","Введите курс",Таблица69[[#This Row],[Оптовая цена KRW                   за 1шт]]/$I$1)</f>
        <v>Введите курс</v>
      </c>
      <c r="K112" s="284"/>
      <c r="L112" s="40">
        <f>Таблица69[[#This Row],[Заказ коробок ]]*Таблица69[[#This Row],[Кол-во шт в коробке]]</f>
        <v>0</v>
      </c>
      <c r="M112" s="38">
        <f>Таблица69[[#This Row],[Общее кол-во шт]]*Таблица69[[#This Row],[Оптовая цена KRW                   за 1шт]]</f>
        <v>0</v>
      </c>
      <c r="N112" s="41" t="str">
        <f>IFERROR(Таблица69[[#This Row],[Общее кол-во шт]]*Таблица69[[#This Row],[Оптовая цена USD            за 1шт]],"")</f>
        <v/>
      </c>
      <c r="O112" s="148"/>
    </row>
    <row r="113" spans="1:15" s="30" customFormat="1" ht="24" customHeight="1">
      <c r="A113" s="31" t="s">
        <v>2346</v>
      </c>
      <c r="B113" s="32">
        <v>8809084086571</v>
      </c>
      <c r="C113" s="33" t="s">
        <v>2347</v>
      </c>
      <c r="D113" s="34" t="s">
        <v>2345</v>
      </c>
      <c r="E113" s="34" t="s">
        <v>2185</v>
      </c>
      <c r="F113" s="38">
        <v>23000</v>
      </c>
      <c r="G113" s="36">
        <v>0.28999999999999998</v>
      </c>
      <c r="H113" s="37">
        <v>100</v>
      </c>
      <c r="I113" s="38">
        <f>Таблица69[[#This Row],[Розничная цена KRW]]*Таблица69[[#This Row],[Коэфициент стоимости]]</f>
        <v>6669.9999999999991</v>
      </c>
      <c r="J113" s="39" t="str">
        <f>IF($I$1="","Введите курс",Таблица69[[#This Row],[Оптовая цена KRW                   за 1шт]]/$I$1)</f>
        <v>Введите курс</v>
      </c>
      <c r="K113" s="284"/>
      <c r="L113" s="40">
        <f>Таблица69[[#This Row],[Заказ коробок ]]*Таблица69[[#This Row],[Кол-во шт в коробке]]</f>
        <v>0</v>
      </c>
      <c r="M113" s="38">
        <f>Таблица69[[#This Row],[Общее кол-во шт]]*Таблица69[[#This Row],[Оптовая цена KRW                   за 1шт]]</f>
        <v>0</v>
      </c>
      <c r="N113" s="41" t="str">
        <f>IFERROR(Таблица69[[#This Row],[Общее кол-во шт]]*Таблица69[[#This Row],[Оптовая цена USD            за 1шт]],"")</f>
        <v/>
      </c>
      <c r="O113" s="148"/>
    </row>
    <row r="114" spans="1:15" s="30" customFormat="1" ht="24" customHeight="1">
      <c r="A114" s="31" t="s">
        <v>2348</v>
      </c>
      <c r="B114" s="32">
        <v>8809084086588</v>
      </c>
      <c r="C114" s="33" t="s">
        <v>2349</v>
      </c>
      <c r="D114" s="34" t="s">
        <v>2350</v>
      </c>
      <c r="E114" s="34" t="s">
        <v>2185</v>
      </c>
      <c r="F114" s="38">
        <v>23000</v>
      </c>
      <c r="G114" s="36">
        <v>0.28999999999999998</v>
      </c>
      <c r="H114" s="37">
        <v>100</v>
      </c>
      <c r="I114" s="38">
        <f>Таблица69[[#This Row],[Розничная цена KRW]]*Таблица69[[#This Row],[Коэфициент стоимости]]</f>
        <v>6669.9999999999991</v>
      </c>
      <c r="J114" s="39" t="str">
        <f>IF($I$1="","Введите курс",Таблица69[[#This Row],[Оптовая цена KRW                   за 1шт]]/$I$1)</f>
        <v>Введите курс</v>
      </c>
      <c r="K114" s="284"/>
      <c r="L114" s="40">
        <f>Таблица69[[#This Row],[Заказ коробок ]]*Таблица69[[#This Row],[Кол-во шт в коробке]]</f>
        <v>0</v>
      </c>
      <c r="M114" s="38">
        <f>Таблица69[[#This Row],[Общее кол-во шт]]*Таблица69[[#This Row],[Оптовая цена KRW                   за 1шт]]</f>
        <v>0</v>
      </c>
      <c r="N114" s="41" t="str">
        <f>IFERROR(Таблица69[[#This Row],[Общее кол-во шт]]*Таблица69[[#This Row],[Оптовая цена USD            за 1шт]],"")</f>
        <v/>
      </c>
      <c r="O114" s="148"/>
    </row>
    <row r="115" spans="1:15" s="30" customFormat="1" ht="24" customHeight="1">
      <c r="A115" s="31" t="s">
        <v>2351</v>
      </c>
      <c r="B115" s="32">
        <v>8809084086588</v>
      </c>
      <c r="C115" s="33" t="s">
        <v>2349</v>
      </c>
      <c r="D115" s="34" t="s">
        <v>2350</v>
      </c>
      <c r="E115" s="34" t="s">
        <v>2185</v>
      </c>
      <c r="F115" s="38">
        <v>23000</v>
      </c>
      <c r="G115" s="36">
        <v>0.28999999999999998</v>
      </c>
      <c r="H115" s="37">
        <v>100</v>
      </c>
      <c r="I115" s="38">
        <f>Таблица69[[#This Row],[Розничная цена KRW]]*Таблица69[[#This Row],[Коэфициент стоимости]]</f>
        <v>6669.9999999999991</v>
      </c>
      <c r="J115" s="39" t="str">
        <f>IF($I$1="","Введите курс",Таблица69[[#This Row],[Оптовая цена KRW                   за 1шт]]/$I$1)</f>
        <v>Введите курс</v>
      </c>
      <c r="K115" s="284"/>
      <c r="L115" s="40">
        <f>Таблица69[[#This Row],[Заказ коробок ]]*Таблица69[[#This Row],[Кол-во шт в коробке]]</f>
        <v>0</v>
      </c>
      <c r="M115" s="38">
        <f>Таблица69[[#This Row],[Общее кол-во шт]]*Таблица69[[#This Row],[Оптовая цена KRW                   за 1шт]]</f>
        <v>0</v>
      </c>
      <c r="N115" s="41" t="str">
        <f>IFERROR(Таблица69[[#This Row],[Общее кол-во шт]]*Таблица69[[#This Row],[Оптовая цена USD            за 1шт]],"")</f>
        <v/>
      </c>
      <c r="O115" s="148"/>
    </row>
    <row r="116" spans="1:15" s="30" customFormat="1" ht="24" customHeight="1">
      <c r="A116" s="31" t="s">
        <v>2352</v>
      </c>
      <c r="B116" s="32">
        <v>8809474495594</v>
      </c>
      <c r="C116" s="33" t="s">
        <v>2353</v>
      </c>
      <c r="D116" s="34" t="s">
        <v>2354</v>
      </c>
      <c r="E116" s="34" t="s">
        <v>2293</v>
      </c>
      <c r="F116" s="38">
        <v>79000</v>
      </c>
      <c r="G116" s="36">
        <v>0.08</v>
      </c>
      <c r="H116" s="37">
        <v>50</v>
      </c>
      <c r="I116" s="38">
        <f>Таблица69[[#This Row],[Розничная цена KRW]]*Таблица69[[#This Row],[Коэфициент стоимости]]</f>
        <v>6320</v>
      </c>
      <c r="J116" s="39" t="str">
        <f>IF($I$1="","Введите курс",Таблица69[[#This Row],[Оптовая цена KRW                   за 1шт]]/$I$1)</f>
        <v>Введите курс</v>
      </c>
      <c r="K116" s="284"/>
      <c r="L116" s="40">
        <f>Таблица69[[#This Row],[Заказ коробок ]]*Таблица69[[#This Row],[Кол-во шт в коробке]]</f>
        <v>0</v>
      </c>
      <c r="M116" s="38">
        <f>Таблица69[[#This Row],[Общее кол-во шт]]*Таблица69[[#This Row],[Оптовая цена KRW                   за 1шт]]</f>
        <v>0</v>
      </c>
      <c r="N116" s="41" t="str">
        <f>IFERROR(Таблица69[[#This Row],[Общее кол-во шт]]*Таблица69[[#This Row],[Оптовая цена USD            за 1шт]],"")</f>
        <v/>
      </c>
      <c r="O116" s="148"/>
    </row>
    <row r="117" spans="1:15" s="30" customFormat="1" ht="24" customHeight="1">
      <c r="A117" s="31" t="s">
        <v>2355</v>
      </c>
      <c r="B117" s="32">
        <v>8809474497208</v>
      </c>
      <c r="C117" s="33" t="s">
        <v>2356</v>
      </c>
      <c r="D117" s="34" t="s">
        <v>2357</v>
      </c>
      <c r="E117" s="34" t="s">
        <v>2358</v>
      </c>
      <c r="F117" s="38">
        <v>35000</v>
      </c>
      <c r="G117" s="36">
        <v>0.16</v>
      </c>
      <c r="H117" s="37">
        <v>200</v>
      </c>
      <c r="I117" s="38">
        <f>Таблица69[[#This Row],[Розничная цена KRW]]*Таблица69[[#This Row],[Коэфициент стоимости]]</f>
        <v>5600</v>
      </c>
      <c r="J117" s="39" t="str">
        <f>IF($I$1="","Введите курс",Таблица69[[#This Row],[Оптовая цена KRW                   за 1шт]]/$I$1)</f>
        <v>Введите курс</v>
      </c>
      <c r="K117" s="284"/>
      <c r="L117" s="40">
        <f>Таблица69[[#This Row],[Заказ коробок ]]*Таблица69[[#This Row],[Кол-во шт в коробке]]</f>
        <v>0</v>
      </c>
      <c r="M117" s="38">
        <f>Таблица69[[#This Row],[Общее кол-во шт]]*Таблица69[[#This Row],[Оптовая цена KRW                   за 1шт]]</f>
        <v>0</v>
      </c>
      <c r="N117" s="41" t="str">
        <f>IFERROR(Таблица69[[#This Row],[Общее кол-во шт]]*Таблица69[[#This Row],[Оптовая цена USD            за 1шт]],"")</f>
        <v/>
      </c>
      <c r="O117" s="148"/>
    </row>
    <row r="118" spans="1:15" s="30" customFormat="1" ht="24" customHeight="1">
      <c r="A118" s="31" t="s">
        <v>2359</v>
      </c>
      <c r="B118" s="32">
        <v>8809438483179</v>
      </c>
      <c r="C118" s="33" t="s">
        <v>2360</v>
      </c>
      <c r="D118" s="34" t="s">
        <v>2361</v>
      </c>
      <c r="E118" s="34" t="s">
        <v>1651</v>
      </c>
      <c r="F118" s="38">
        <v>20000</v>
      </c>
      <c r="G118" s="36">
        <v>0.26</v>
      </c>
      <c r="H118" s="37">
        <v>80</v>
      </c>
      <c r="I118" s="38">
        <f>Таблица69[[#This Row],[Розничная цена KRW]]*Таблица69[[#This Row],[Коэфициент стоимости]]</f>
        <v>5200</v>
      </c>
      <c r="J118" s="39" t="str">
        <f>IF($I$1="","Введите курс",Таблица69[[#This Row],[Оптовая цена KRW                   за 1шт]]/$I$1)</f>
        <v>Введите курс</v>
      </c>
      <c r="K118" s="284"/>
      <c r="L118" s="40">
        <f>Таблица69[[#This Row],[Заказ коробок ]]*Таблица69[[#This Row],[Кол-во шт в коробке]]</f>
        <v>0</v>
      </c>
      <c r="M118" s="38">
        <f>Таблица69[[#This Row],[Общее кол-во шт]]*Таблица69[[#This Row],[Оптовая цена KRW                   за 1шт]]</f>
        <v>0</v>
      </c>
      <c r="N118" s="41" t="str">
        <f>IFERROR(Таблица69[[#This Row],[Общее кол-во шт]]*Таблица69[[#This Row],[Оптовая цена USD            за 1шт]],"")</f>
        <v/>
      </c>
      <c r="O118" s="148"/>
    </row>
    <row r="119" spans="1:15" s="30" customFormat="1" ht="24" customHeight="1">
      <c r="A119" s="31" t="s">
        <v>2362</v>
      </c>
      <c r="B119" s="32">
        <v>8809438483162</v>
      </c>
      <c r="C119" s="33" t="s">
        <v>2363</v>
      </c>
      <c r="D119" s="34" t="s">
        <v>2364</v>
      </c>
      <c r="E119" s="34" t="s">
        <v>1651</v>
      </c>
      <c r="F119" s="38">
        <v>20000</v>
      </c>
      <c r="G119" s="36">
        <v>0.26</v>
      </c>
      <c r="H119" s="37">
        <v>80</v>
      </c>
      <c r="I119" s="38">
        <f>Таблица69[[#This Row],[Розничная цена KRW]]*Таблица69[[#This Row],[Коэфициент стоимости]]</f>
        <v>5200</v>
      </c>
      <c r="J119" s="39" t="str">
        <f>IF($I$1="","Введите курс",Таблица69[[#This Row],[Оптовая цена KRW                   за 1шт]]/$I$1)</f>
        <v>Введите курс</v>
      </c>
      <c r="K119" s="284"/>
      <c r="L119" s="40">
        <f>Таблица69[[#This Row],[Заказ коробок ]]*Таблица69[[#This Row],[Кол-во шт в коробке]]</f>
        <v>0</v>
      </c>
      <c r="M119" s="38">
        <f>Таблица69[[#This Row],[Общее кол-во шт]]*Таблица69[[#This Row],[Оптовая цена KRW                   за 1шт]]</f>
        <v>0</v>
      </c>
      <c r="N119" s="41" t="str">
        <f>IFERROR(Таблица69[[#This Row],[Общее кол-во шт]]*Таблица69[[#This Row],[Оптовая цена USD            за 1шт]],"")</f>
        <v/>
      </c>
      <c r="O119" s="148"/>
    </row>
    <row r="120" spans="1:15" s="30" customFormat="1" ht="24" customHeight="1">
      <c r="A120" s="31" t="s">
        <v>2365</v>
      </c>
      <c r="B120" s="32">
        <v>8809438483148</v>
      </c>
      <c r="C120" s="33" t="s">
        <v>2366</v>
      </c>
      <c r="D120" s="34" t="s">
        <v>2367</v>
      </c>
      <c r="E120" s="34" t="s">
        <v>1651</v>
      </c>
      <c r="F120" s="38">
        <v>20000</v>
      </c>
      <c r="G120" s="36">
        <v>0.26</v>
      </c>
      <c r="H120" s="37">
        <v>80</v>
      </c>
      <c r="I120" s="38">
        <f>Таблица69[[#This Row],[Розничная цена KRW]]*Таблица69[[#This Row],[Коэфициент стоимости]]</f>
        <v>5200</v>
      </c>
      <c r="J120" s="39" t="str">
        <f>IF($I$1="","Введите курс",Таблица69[[#This Row],[Оптовая цена KRW                   за 1шт]]/$I$1)</f>
        <v>Введите курс</v>
      </c>
      <c r="K120" s="284"/>
      <c r="L120" s="40">
        <f>Таблица69[[#This Row],[Заказ коробок ]]*Таблица69[[#This Row],[Кол-во шт в коробке]]</f>
        <v>0</v>
      </c>
      <c r="M120" s="38">
        <f>Таблица69[[#This Row],[Общее кол-во шт]]*Таблица69[[#This Row],[Оптовая цена KRW                   за 1шт]]</f>
        <v>0</v>
      </c>
      <c r="N120" s="41" t="str">
        <f>IFERROR(Таблица69[[#This Row],[Общее кол-во шт]]*Таблица69[[#This Row],[Оптовая цена USD            за 1шт]],"")</f>
        <v/>
      </c>
      <c r="O120" s="148"/>
    </row>
    <row r="121" spans="1:15" s="30" customFormat="1" ht="24" customHeight="1">
      <c r="A121" s="31" t="s">
        <v>2368</v>
      </c>
      <c r="B121" s="32">
        <v>8809438483186</v>
      </c>
      <c r="C121" s="33" t="s">
        <v>2369</v>
      </c>
      <c r="D121" s="34" t="s">
        <v>2370</v>
      </c>
      <c r="E121" s="34" t="s">
        <v>1651</v>
      </c>
      <c r="F121" s="38">
        <v>20000</v>
      </c>
      <c r="G121" s="36">
        <v>0.26</v>
      </c>
      <c r="H121" s="37">
        <v>80</v>
      </c>
      <c r="I121" s="38">
        <f>Таблица69[[#This Row],[Розничная цена KRW]]*Таблица69[[#This Row],[Коэфициент стоимости]]</f>
        <v>5200</v>
      </c>
      <c r="J121" s="39" t="str">
        <f>IF($I$1="","Введите курс",Таблица69[[#This Row],[Оптовая цена KRW                   за 1шт]]/$I$1)</f>
        <v>Введите курс</v>
      </c>
      <c r="K121" s="284"/>
      <c r="L121" s="40">
        <f>Таблица69[[#This Row],[Заказ коробок ]]*Таблица69[[#This Row],[Кол-во шт в коробке]]</f>
        <v>0</v>
      </c>
      <c r="M121" s="38">
        <f>Таблица69[[#This Row],[Общее кол-во шт]]*Таблица69[[#This Row],[Оптовая цена KRW                   за 1шт]]</f>
        <v>0</v>
      </c>
      <c r="N121" s="41" t="str">
        <f>IFERROR(Таблица69[[#This Row],[Общее кол-во шт]]*Таблица69[[#This Row],[Оптовая цена USD            за 1шт]],"")</f>
        <v/>
      </c>
      <c r="O121" s="148"/>
    </row>
    <row r="122" spans="1:15" s="30" customFormat="1" ht="24" customHeight="1">
      <c r="A122" s="31" t="s">
        <v>2371</v>
      </c>
      <c r="B122" s="32">
        <v>8809438483155</v>
      </c>
      <c r="C122" s="33" t="s">
        <v>2372</v>
      </c>
      <c r="D122" s="34" t="s">
        <v>2373</v>
      </c>
      <c r="E122" s="34" t="s">
        <v>1651</v>
      </c>
      <c r="F122" s="38">
        <v>20000</v>
      </c>
      <c r="G122" s="36">
        <v>0.26</v>
      </c>
      <c r="H122" s="37">
        <v>80</v>
      </c>
      <c r="I122" s="38">
        <f>Таблица69[[#This Row],[Розничная цена KRW]]*Таблица69[[#This Row],[Коэфициент стоимости]]</f>
        <v>5200</v>
      </c>
      <c r="J122" s="39" t="str">
        <f>IF($I$1="","Введите курс",Таблица69[[#This Row],[Оптовая цена KRW                   за 1шт]]/$I$1)</f>
        <v>Введите курс</v>
      </c>
      <c r="K122" s="284"/>
      <c r="L122" s="40">
        <f>Таблица69[[#This Row],[Заказ коробок ]]*Таблица69[[#This Row],[Кол-во шт в коробке]]</f>
        <v>0</v>
      </c>
      <c r="M122" s="38">
        <f>Таблица69[[#This Row],[Общее кол-во шт]]*Таблица69[[#This Row],[Оптовая цена KRW                   за 1шт]]</f>
        <v>0</v>
      </c>
      <c r="N122" s="41" t="str">
        <f>IFERROR(Таблица69[[#This Row],[Общее кол-во шт]]*Таблица69[[#This Row],[Оптовая цена USD            за 1шт]],"")</f>
        <v/>
      </c>
      <c r="O122" s="148"/>
    </row>
    <row r="123" spans="1:15" s="30" customFormat="1" ht="24" customHeight="1">
      <c r="A123" s="31" t="s">
        <v>2374</v>
      </c>
      <c r="B123" s="32">
        <v>8809474498502</v>
      </c>
      <c r="C123" s="33" t="s">
        <v>2375</v>
      </c>
      <c r="D123" s="34" t="s">
        <v>2376</v>
      </c>
      <c r="E123" s="34" t="s">
        <v>2358</v>
      </c>
      <c r="F123" s="38">
        <v>32000</v>
      </c>
      <c r="G123" s="36">
        <v>0.18</v>
      </c>
      <c r="H123" s="37">
        <v>200</v>
      </c>
      <c r="I123" s="38">
        <f>Таблица69[[#This Row],[Розничная цена KRW]]*Таблица69[[#This Row],[Коэфициент стоимости]]</f>
        <v>5760</v>
      </c>
      <c r="J123" s="39" t="str">
        <f>IF($I$1="","Введите курс",Таблица69[[#This Row],[Оптовая цена KRW                   за 1шт]]/$I$1)</f>
        <v>Введите курс</v>
      </c>
      <c r="K123" s="284"/>
      <c r="L123" s="40">
        <f>Таблица69[[#This Row],[Заказ коробок ]]*Таблица69[[#This Row],[Кол-во шт в коробке]]</f>
        <v>0</v>
      </c>
      <c r="M123" s="38">
        <f>Таблица69[[#This Row],[Общее кол-во шт]]*Таблица69[[#This Row],[Оптовая цена KRW                   за 1шт]]</f>
        <v>0</v>
      </c>
      <c r="N123" s="41" t="str">
        <f>IFERROR(Таблица69[[#This Row],[Общее кол-во шт]]*Таблица69[[#This Row],[Оптовая цена USD            за 1шт]],"")</f>
        <v/>
      </c>
      <c r="O123" s="148"/>
    </row>
    <row r="124" spans="1:15" s="30" customFormat="1" ht="24" customHeight="1">
      <c r="A124" s="31" t="s">
        <v>2377</v>
      </c>
      <c r="B124" s="32" t="s">
        <v>2378</v>
      </c>
      <c r="C124" s="33" t="s">
        <v>2379</v>
      </c>
      <c r="D124" s="34" t="s">
        <v>2380</v>
      </c>
      <c r="E124" s="34" t="s">
        <v>2381</v>
      </c>
      <c r="F124" s="38">
        <v>38000</v>
      </c>
      <c r="G124" s="36">
        <v>0.31</v>
      </c>
      <c r="H124" s="37">
        <v>120</v>
      </c>
      <c r="I124" s="38">
        <f>Таблица69[[#This Row],[Розничная цена KRW]]*Таблица69[[#This Row],[Коэфициент стоимости]]</f>
        <v>11780</v>
      </c>
      <c r="J124" s="39" t="str">
        <f>IF($I$1="","Введите курс",Таблица69[[#This Row],[Оптовая цена KRW                   за 1шт]]/$I$1)</f>
        <v>Введите курс</v>
      </c>
      <c r="K124" s="284"/>
      <c r="L124" s="40">
        <f>Таблица69[[#This Row],[Заказ коробок ]]*Таблица69[[#This Row],[Кол-во шт в коробке]]</f>
        <v>0</v>
      </c>
      <c r="M124" s="38">
        <f>Таблица69[[#This Row],[Общее кол-во шт]]*Таблица69[[#This Row],[Оптовая цена KRW                   за 1шт]]</f>
        <v>0</v>
      </c>
      <c r="N124" s="41" t="str">
        <f>IFERROR(Таблица69[[#This Row],[Общее кол-во шт]]*Таблица69[[#This Row],[Оптовая цена USD            за 1шт]],"")</f>
        <v/>
      </c>
      <c r="O124" s="148"/>
    </row>
    <row r="125" spans="1:15" s="30" customFormat="1" ht="24" customHeight="1">
      <c r="A125" s="31" t="s">
        <v>2382</v>
      </c>
      <c r="B125" s="32" t="s">
        <v>2383</v>
      </c>
      <c r="C125" s="33" t="s">
        <v>2384</v>
      </c>
      <c r="D125" s="34" t="s">
        <v>2385</v>
      </c>
      <c r="E125" s="34" t="s">
        <v>2381</v>
      </c>
      <c r="F125" s="38">
        <v>38000</v>
      </c>
      <c r="G125" s="36">
        <v>0.31</v>
      </c>
      <c r="H125" s="37">
        <v>120</v>
      </c>
      <c r="I125" s="38">
        <f>Таблица69[[#This Row],[Розничная цена KRW]]*Таблица69[[#This Row],[Коэфициент стоимости]]</f>
        <v>11780</v>
      </c>
      <c r="J125" s="39" t="str">
        <f>IF($I$1="","Введите курс",Таблица69[[#This Row],[Оптовая цена KRW                   за 1шт]]/$I$1)</f>
        <v>Введите курс</v>
      </c>
      <c r="K125" s="284"/>
      <c r="L125" s="40">
        <f>Таблица69[[#This Row],[Заказ коробок ]]*Таблица69[[#This Row],[Кол-во шт в коробке]]</f>
        <v>0</v>
      </c>
      <c r="M125" s="38">
        <f>Таблица69[[#This Row],[Общее кол-во шт]]*Таблица69[[#This Row],[Оптовая цена KRW                   за 1шт]]</f>
        <v>0</v>
      </c>
      <c r="N125" s="41" t="str">
        <f>IFERROR(Таблица69[[#This Row],[Общее кол-во шт]]*Таблица69[[#This Row],[Оптовая цена USD            за 1шт]],"")</f>
        <v/>
      </c>
      <c r="O125" s="148"/>
    </row>
    <row r="126" spans="1:15" s="30" customFormat="1" ht="24" customHeight="1">
      <c r="A126" s="31" t="s">
        <v>2386</v>
      </c>
      <c r="B126" s="32">
        <v>8809382393098</v>
      </c>
      <c r="C126" s="33" t="s">
        <v>2387</v>
      </c>
      <c r="D126" s="34" t="s">
        <v>2388</v>
      </c>
      <c r="E126" s="34" t="s">
        <v>2389</v>
      </c>
      <c r="F126" s="38">
        <v>38000</v>
      </c>
      <c r="G126" s="36">
        <v>0.31</v>
      </c>
      <c r="H126" s="37">
        <v>120</v>
      </c>
      <c r="I126" s="38">
        <f>Таблица69[[#This Row],[Розничная цена KRW]]*Таблица69[[#This Row],[Коэфициент стоимости]]</f>
        <v>11780</v>
      </c>
      <c r="J126" s="39" t="str">
        <f>IF($I$1="","Введите курс",Таблица69[[#This Row],[Оптовая цена KRW                   за 1шт]]/$I$1)</f>
        <v>Введите курс</v>
      </c>
      <c r="K126" s="284"/>
      <c r="L126" s="40">
        <f>Таблица69[[#This Row],[Заказ коробок ]]*Таблица69[[#This Row],[Кол-во шт в коробке]]</f>
        <v>0</v>
      </c>
      <c r="M126" s="38">
        <f>Таблица69[[#This Row],[Общее кол-во шт]]*Таблица69[[#This Row],[Оптовая цена KRW                   за 1шт]]</f>
        <v>0</v>
      </c>
      <c r="N126" s="41" t="str">
        <f>IFERROR(Таблица69[[#This Row],[Общее кол-во шт]]*Таблица69[[#This Row],[Оптовая цена USD            за 1шт]],"")</f>
        <v/>
      </c>
      <c r="O126" s="148"/>
    </row>
    <row r="127" spans="1:15" s="30" customFormat="1" ht="24" customHeight="1">
      <c r="A127" s="31" t="s">
        <v>2390</v>
      </c>
      <c r="B127" s="32">
        <v>8809382393500</v>
      </c>
      <c r="C127" s="33" t="s">
        <v>2391</v>
      </c>
      <c r="D127" s="34" t="s">
        <v>2392</v>
      </c>
      <c r="E127" s="34" t="s">
        <v>2389</v>
      </c>
      <c r="F127" s="38">
        <v>38000</v>
      </c>
      <c r="G127" s="36">
        <v>0.31</v>
      </c>
      <c r="H127" s="37">
        <v>120</v>
      </c>
      <c r="I127" s="38">
        <f>Таблица69[[#This Row],[Розничная цена KRW]]*Таблица69[[#This Row],[Коэфициент стоимости]]</f>
        <v>11780</v>
      </c>
      <c r="J127" s="39" t="str">
        <f>IF($I$1="","Введите курс",Таблица69[[#This Row],[Оптовая цена KRW                   за 1шт]]/$I$1)</f>
        <v>Введите курс</v>
      </c>
      <c r="K127" s="284"/>
      <c r="L127" s="40">
        <f>Таблица69[[#This Row],[Заказ коробок ]]*Таблица69[[#This Row],[Кол-во шт в коробке]]</f>
        <v>0</v>
      </c>
      <c r="M127" s="38">
        <f>Таблица69[[#This Row],[Общее кол-во шт]]*Таблица69[[#This Row],[Оптовая цена KRW                   за 1шт]]</f>
        <v>0</v>
      </c>
      <c r="N127" s="41" t="str">
        <f>IFERROR(Таблица69[[#This Row],[Общее кол-во шт]]*Таблица69[[#This Row],[Оптовая цена USD            за 1шт]],"")</f>
        <v/>
      </c>
      <c r="O127" s="148"/>
    </row>
    <row r="128" spans="1:15" s="30" customFormat="1" ht="24" customHeight="1">
      <c r="A128" s="31" t="s">
        <v>2393</v>
      </c>
      <c r="B128" s="32">
        <v>8809474493002</v>
      </c>
      <c r="C128" s="33" t="s">
        <v>2394</v>
      </c>
      <c r="D128" s="34" t="s">
        <v>2395</v>
      </c>
      <c r="E128" s="34" t="s">
        <v>1668</v>
      </c>
      <c r="F128" s="38">
        <v>28000</v>
      </c>
      <c r="G128" s="36">
        <v>0.19</v>
      </c>
      <c r="H128" s="37">
        <v>100</v>
      </c>
      <c r="I128" s="38">
        <f>Таблица69[[#This Row],[Розничная цена KRW]]*Таблица69[[#This Row],[Коэфициент стоимости]]</f>
        <v>5320</v>
      </c>
      <c r="J128" s="39" t="str">
        <f>IF($I$1="","Введите курс",Таблица69[[#This Row],[Оптовая цена KRW                   за 1шт]]/$I$1)</f>
        <v>Введите курс</v>
      </c>
      <c r="K128" s="284"/>
      <c r="L128" s="40">
        <f>Таблица69[[#This Row],[Заказ коробок ]]*Таблица69[[#This Row],[Кол-во шт в коробке]]</f>
        <v>0</v>
      </c>
      <c r="M128" s="38">
        <f>Таблица69[[#This Row],[Общее кол-во шт]]*Таблица69[[#This Row],[Оптовая цена KRW                   за 1шт]]</f>
        <v>0</v>
      </c>
      <c r="N128" s="41" t="str">
        <f>IFERROR(Таблица69[[#This Row],[Общее кол-во шт]]*Таблица69[[#This Row],[Оптовая цена USD            за 1шт]],"")</f>
        <v/>
      </c>
      <c r="O128" s="148"/>
    </row>
    <row r="129" spans="1:15" s="30" customFormat="1" ht="24" customHeight="1">
      <c r="A129" s="31" t="s">
        <v>2396</v>
      </c>
      <c r="B129" s="32">
        <v>8809474492616</v>
      </c>
      <c r="C129" s="33" t="s">
        <v>2397</v>
      </c>
      <c r="D129" s="34" t="s">
        <v>2398</v>
      </c>
      <c r="E129" s="34" t="s">
        <v>1668</v>
      </c>
      <c r="F129" s="38">
        <v>28000</v>
      </c>
      <c r="G129" s="36">
        <v>0.19</v>
      </c>
      <c r="H129" s="37">
        <v>100</v>
      </c>
      <c r="I129" s="38">
        <f>Таблица69[[#This Row],[Розничная цена KRW]]*Таблица69[[#This Row],[Коэфициент стоимости]]</f>
        <v>5320</v>
      </c>
      <c r="J129" s="39" t="str">
        <f>IF($I$1="","Введите курс",Таблица69[[#This Row],[Оптовая цена KRW                   за 1шт]]/$I$1)</f>
        <v>Введите курс</v>
      </c>
      <c r="K129" s="284"/>
      <c r="L129" s="40">
        <f>Таблица69[[#This Row],[Заказ коробок ]]*Таблица69[[#This Row],[Кол-во шт в коробке]]</f>
        <v>0</v>
      </c>
      <c r="M129" s="38">
        <f>Таблица69[[#This Row],[Общее кол-во шт]]*Таблица69[[#This Row],[Оптовая цена KRW                   за 1шт]]</f>
        <v>0</v>
      </c>
      <c r="N129" s="41" t="str">
        <f>IFERROR(Таблица69[[#This Row],[Общее кол-во шт]]*Таблица69[[#This Row],[Оптовая цена USD            за 1шт]],"")</f>
        <v/>
      </c>
      <c r="O129" s="148"/>
    </row>
    <row r="130" spans="1:15" s="30" customFormat="1" ht="24" customHeight="1">
      <c r="A130" s="31" t="s">
        <v>2399</v>
      </c>
      <c r="B130" s="32">
        <v>8809474494894</v>
      </c>
      <c r="C130" s="33" t="s">
        <v>2400</v>
      </c>
      <c r="D130" s="34" t="s">
        <v>2401</v>
      </c>
      <c r="E130" s="34" t="s">
        <v>2402</v>
      </c>
      <c r="F130" s="38">
        <v>15000</v>
      </c>
      <c r="G130" s="36">
        <v>0.14000000000000001</v>
      </c>
      <c r="H130" s="37">
        <v>60</v>
      </c>
      <c r="I130" s="38">
        <f>Таблица69[[#This Row],[Розничная цена KRW]]*Таблица69[[#This Row],[Коэфициент стоимости]]</f>
        <v>2100</v>
      </c>
      <c r="J130" s="39" t="str">
        <f>IF($I$1="","Введите курс",Таблица69[[#This Row],[Оптовая цена KRW                   за 1шт]]/$I$1)</f>
        <v>Введите курс</v>
      </c>
      <c r="K130" s="284"/>
      <c r="L130" s="40">
        <f>Таблица69[[#This Row],[Заказ коробок ]]*Таблица69[[#This Row],[Кол-во шт в коробке]]</f>
        <v>0</v>
      </c>
      <c r="M130" s="38">
        <f>Таблица69[[#This Row],[Общее кол-во шт]]*Таблица69[[#This Row],[Оптовая цена KRW                   за 1шт]]</f>
        <v>0</v>
      </c>
      <c r="N130" s="41" t="str">
        <f>IFERROR(Таблица69[[#This Row],[Общее кол-во шт]]*Таблица69[[#This Row],[Оптовая цена USD            за 1шт]],"")</f>
        <v/>
      </c>
      <c r="O130" s="148"/>
    </row>
    <row r="131" spans="1:15" s="30" customFormat="1" ht="24" customHeight="1">
      <c r="A131" s="31" t="s">
        <v>2403</v>
      </c>
      <c r="B131" s="32">
        <v>8809084086830</v>
      </c>
      <c r="C131" s="33" t="s">
        <v>2404</v>
      </c>
      <c r="D131" s="34" t="s">
        <v>2405</v>
      </c>
      <c r="E131" s="34" t="s">
        <v>2025</v>
      </c>
      <c r="F131" s="38">
        <v>22000</v>
      </c>
      <c r="G131" s="36">
        <v>0.26</v>
      </c>
      <c r="H131" s="37">
        <v>120</v>
      </c>
      <c r="I131" s="38">
        <f>Таблица69[[#This Row],[Розничная цена KRW]]*Таблица69[[#This Row],[Коэфициент стоимости]]</f>
        <v>5720</v>
      </c>
      <c r="J131" s="39" t="str">
        <f>IF($I$1="","Введите курс",Таблица69[[#This Row],[Оптовая цена KRW                   за 1шт]]/$I$1)</f>
        <v>Введите курс</v>
      </c>
      <c r="K131" s="284"/>
      <c r="L131" s="40">
        <f>Таблица69[[#This Row],[Заказ коробок ]]*Таблица69[[#This Row],[Кол-во шт в коробке]]</f>
        <v>0</v>
      </c>
      <c r="M131" s="38">
        <f>Таблица69[[#This Row],[Общее кол-во шт]]*Таблица69[[#This Row],[Оптовая цена KRW                   за 1шт]]</f>
        <v>0</v>
      </c>
      <c r="N131" s="41" t="str">
        <f>IFERROR(Таблица69[[#This Row],[Общее кол-во шт]]*Таблица69[[#This Row],[Оптовая цена USD            за 1шт]],"")</f>
        <v/>
      </c>
      <c r="O131" s="148"/>
    </row>
    <row r="132" spans="1:15" s="30" customFormat="1" ht="24" customHeight="1">
      <c r="A132" s="31" t="s">
        <v>2406</v>
      </c>
      <c r="B132" s="32">
        <v>8809084086847</v>
      </c>
      <c r="C132" s="33" t="s">
        <v>2407</v>
      </c>
      <c r="D132" s="34" t="s">
        <v>2408</v>
      </c>
      <c r="E132" s="34" t="s">
        <v>2025</v>
      </c>
      <c r="F132" s="38">
        <v>22000</v>
      </c>
      <c r="G132" s="36">
        <v>0.26</v>
      </c>
      <c r="H132" s="37">
        <v>120</v>
      </c>
      <c r="I132" s="38">
        <f>Таблица69[[#This Row],[Розничная цена KRW]]*Таблица69[[#This Row],[Коэфициент стоимости]]</f>
        <v>5720</v>
      </c>
      <c r="J132" s="39" t="str">
        <f>IF($I$1="","Введите курс",Таблица69[[#This Row],[Оптовая цена KRW                   за 1шт]]/$I$1)</f>
        <v>Введите курс</v>
      </c>
      <c r="K132" s="284"/>
      <c r="L132" s="40">
        <f>Таблица69[[#This Row],[Заказ коробок ]]*Таблица69[[#This Row],[Кол-во шт в коробке]]</f>
        <v>0</v>
      </c>
      <c r="M132" s="38">
        <f>Таблица69[[#This Row],[Общее кол-во шт]]*Таблица69[[#This Row],[Оптовая цена KRW                   за 1шт]]</f>
        <v>0</v>
      </c>
      <c r="N132" s="41" t="str">
        <f>IFERROR(Таблица69[[#This Row],[Общее кол-во шт]]*Таблица69[[#This Row],[Оптовая цена USD            за 1шт]],"")</f>
        <v/>
      </c>
      <c r="O132" s="148"/>
    </row>
    <row r="133" spans="1:15" s="30" customFormat="1" ht="24" customHeight="1">
      <c r="A133" s="31" t="s">
        <v>2409</v>
      </c>
      <c r="B133" s="32">
        <v>880938239303</v>
      </c>
      <c r="C133" s="33" t="s">
        <v>2410</v>
      </c>
      <c r="D133" s="34" t="s">
        <v>2411</v>
      </c>
      <c r="E133" s="34" t="s">
        <v>2025</v>
      </c>
      <c r="F133" s="38">
        <v>22000</v>
      </c>
      <c r="G133" s="36">
        <v>0.31</v>
      </c>
      <c r="H133" s="37">
        <v>100</v>
      </c>
      <c r="I133" s="38">
        <f>Таблица69[[#This Row],[Розничная цена KRW]]*Таблица69[[#This Row],[Коэфициент стоимости]]</f>
        <v>6820</v>
      </c>
      <c r="J133" s="39" t="str">
        <f>IF($I$1="","Введите курс",Таблица69[[#This Row],[Оптовая цена KRW                   за 1шт]]/$I$1)</f>
        <v>Введите курс</v>
      </c>
      <c r="K133" s="284"/>
      <c r="L133" s="40">
        <f>Таблица69[[#This Row],[Заказ коробок ]]*Таблица69[[#This Row],[Кол-во шт в коробке]]</f>
        <v>0</v>
      </c>
      <c r="M133" s="38">
        <f>Таблица69[[#This Row],[Общее кол-во шт]]*Таблица69[[#This Row],[Оптовая цена KRW                   за 1шт]]</f>
        <v>0</v>
      </c>
      <c r="N133" s="41" t="str">
        <f>IFERROR(Таблица69[[#This Row],[Общее кол-во шт]]*Таблица69[[#This Row],[Оптовая цена USD            за 1шт]],"")</f>
        <v/>
      </c>
      <c r="O133" s="148"/>
    </row>
    <row r="134" spans="1:15" s="30" customFormat="1" ht="24" customHeight="1">
      <c r="A134" s="31" t="s">
        <v>2412</v>
      </c>
      <c r="B134" s="32">
        <v>880938239303</v>
      </c>
      <c r="C134" s="33" t="s">
        <v>2410</v>
      </c>
      <c r="D134" s="34" t="s">
        <v>2413</v>
      </c>
      <c r="E134" s="34" t="s">
        <v>2025</v>
      </c>
      <c r="F134" s="38">
        <v>22000</v>
      </c>
      <c r="G134" s="36">
        <v>0.31</v>
      </c>
      <c r="H134" s="37">
        <v>100</v>
      </c>
      <c r="I134" s="38">
        <f>Таблица69[[#This Row],[Розничная цена KRW]]*Таблица69[[#This Row],[Коэфициент стоимости]]</f>
        <v>6820</v>
      </c>
      <c r="J134" s="39" t="str">
        <f>IF($I$1="","Введите курс",Таблица69[[#This Row],[Оптовая цена KRW                   за 1шт]]/$I$1)</f>
        <v>Введите курс</v>
      </c>
      <c r="K134" s="284"/>
      <c r="L134" s="40">
        <f>Таблица69[[#This Row],[Заказ коробок ]]*Таблица69[[#This Row],[Кол-во шт в коробке]]</f>
        <v>0</v>
      </c>
      <c r="M134" s="38">
        <f>Таблица69[[#This Row],[Общее кол-во шт]]*Таблица69[[#This Row],[Оптовая цена KRW                   за 1шт]]</f>
        <v>0</v>
      </c>
      <c r="N134" s="41" t="str">
        <f>IFERROR(Таблица69[[#This Row],[Общее кол-во шт]]*Таблица69[[#This Row],[Оптовая цена USD            за 1шт]],"")</f>
        <v/>
      </c>
      <c r="O134" s="148"/>
    </row>
    <row r="135" spans="1:15" s="30" customFormat="1" ht="24" customHeight="1">
      <c r="A135" s="31" t="s">
        <v>2414</v>
      </c>
      <c r="B135" s="32">
        <v>8809280068333</v>
      </c>
      <c r="C135" s="33" t="s">
        <v>2415</v>
      </c>
      <c r="D135" s="34" t="s">
        <v>2416</v>
      </c>
      <c r="E135" s="34" t="s">
        <v>2142</v>
      </c>
      <c r="F135" s="38">
        <v>12000</v>
      </c>
      <c r="G135" s="36">
        <v>0.26</v>
      </c>
      <c r="H135" s="37">
        <v>40</v>
      </c>
      <c r="I135" s="38">
        <f>Таблица69[[#This Row],[Розничная цена KRW]]*Таблица69[[#This Row],[Коэфициент стоимости]]</f>
        <v>3120</v>
      </c>
      <c r="J135" s="39" t="str">
        <f>IF($I$1="","Введите курс",Таблица69[[#This Row],[Оптовая цена KRW                   за 1шт]]/$I$1)</f>
        <v>Введите курс</v>
      </c>
      <c r="K135" s="284"/>
      <c r="L135" s="40">
        <f>Таблица69[[#This Row],[Заказ коробок ]]*Таблица69[[#This Row],[Кол-во шт в коробке]]</f>
        <v>0</v>
      </c>
      <c r="M135" s="38">
        <f>Таблица69[[#This Row],[Общее кол-во шт]]*Таблица69[[#This Row],[Оптовая цена KRW                   за 1шт]]</f>
        <v>0</v>
      </c>
      <c r="N135" s="41" t="str">
        <f>IFERROR(Таблица69[[#This Row],[Общее кол-во шт]]*Таблица69[[#This Row],[Оптовая цена USD            за 1шт]],"")</f>
        <v/>
      </c>
      <c r="O135" s="148"/>
    </row>
    <row r="136" spans="1:15" s="30" customFormat="1" ht="24" customHeight="1">
      <c r="A136" s="44" t="s">
        <v>2417</v>
      </c>
      <c r="B136" s="45">
        <v>8809474498809</v>
      </c>
      <c r="C136" s="46" t="s">
        <v>2418</v>
      </c>
      <c r="D136" s="47" t="s">
        <v>2419</v>
      </c>
      <c r="E136" s="47" t="s">
        <v>1639</v>
      </c>
      <c r="F136" s="51"/>
      <c r="G136" s="49"/>
      <c r="H136" s="50">
        <v>100</v>
      </c>
      <c r="I136" s="51">
        <f>Таблица69[[#This Row],[Розничная цена KRW]]*Таблица69[[#This Row],[Коэфициент стоимости]]</f>
        <v>0</v>
      </c>
      <c r="J136" s="52" t="str">
        <f>IF($I$1="","Введите курс",Таблица69[[#This Row],[Оптовая цена KRW                   за 1шт]]/$I$1)</f>
        <v>Введите курс</v>
      </c>
      <c r="K136" s="53"/>
      <c r="L136" s="54">
        <f>Таблица69[[#This Row],[Заказ коробок ]]*Таблица69[[#This Row],[Кол-во шт в коробке]]</f>
        <v>0</v>
      </c>
      <c r="M136" s="51">
        <f>Таблица69[[#This Row],[Общее кол-во шт]]*Таблица69[[#This Row],[Оптовая цена KRW                   за 1шт]]</f>
        <v>0</v>
      </c>
      <c r="N136" s="55" t="str">
        <f>IFERROR(Таблица69[[#This Row],[Общее кол-во шт]]*Таблица69[[#This Row],[Оптовая цена USD            за 1шт]],"")</f>
        <v/>
      </c>
      <c r="O136" s="149"/>
    </row>
    <row r="137" spans="1:15" s="30" customFormat="1" ht="24" customHeight="1">
      <c r="A137" s="44" t="s">
        <v>2420</v>
      </c>
      <c r="B137" s="45">
        <v>8809474498816</v>
      </c>
      <c r="C137" s="46" t="s">
        <v>2421</v>
      </c>
      <c r="D137" s="47" t="s">
        <v>2422</v>
      </c>
      <c r="E137" s="47" t="s">
        <v>1639</v>
      </c>
      <c r="F137" s="51"/>
      <c r="G137" s="49"/>
      <c r="H137" s="50">
        <v>100</v>
      </c>
      <c r="I137" s="51">
        <f>Таблица69[[#This Row],[Розничная цена KRW]]*Таблица69[[#This Row],[Коэфициент стоимости]]</f>
        <v>0</v>
      </c>
      <c r="J137" s="52" t="str">
        <f>IF($I$1="","Введите курс",Таблица69[[#This Row],[Оптовая цена KRW                   за 1шт]]/$I$1)</f>
        <v>Введите курс</v>
      </c>
      <c r="K137" s="53"/>
      <c r="L137" s="54">
        <f>Таблица69[[#This Row],[Заказ коробок ]]*Таблица69[[#This Row],[Кол-во шт в коробке]]</f>
        <v>0</v>
      </c>
      <c r="M137" s="51">
        <f>Таблица69[[#This Row],[Общее кол-во шт]]*Таблица69[[#This Row],[Оптовая цена KRW                   за 1шт]]</f>
        <v>0</v>
      </c>
      <c r="N137" s="55" t="str">
        <f>IFERROR(Таблица69[[#This Row],[Общее кол-во шт]]*Таблица69[[#This Row],[Оптовая цена USD            за 1шт]],"")</f>
        <v/>
      </c>
      <c r="O137" s="149"/>
    </row>
    <row r="138" spans="1:15" s="30" customFormat="1" ht="24" customHeight="1">
      <c r="A138" s="44" t="s">
        <v>2423</v>
      </c>
      <c r="B138" s="45">
        <v>8809605875103</v>
      </c>
      <c r="C138" s="46" t="s">
        <v>2424</v>
      </c>
      <c r="D138" s="47" t="s">
        <v>2425</v>
      </c>
      <c r="E138" s="47" t="s">
        <v>1639</v>
      </c>
      <c r="F138" s="51"/>
      <c r="G138" s="49"/>
      <c r="H138" s="50">
        <v>100</v>
      </c>
      <c r="I138" s="51">
        <f>Таблица69[[#This Row],[Розничная цена KRW]]*Таблица69[[#This Row],[Коэфициент стоимости]]</f>
        <v>0</v>
      </c>
      <c r="J138" s="52" t="str">
        <f>IF($I$1="","Введите курс",Таблица69[[#This Row],[Оптовая цена KRW                   за 1шт]]/$I$1)</f>
        <v>Введите курс</v>
      </c>
      <c r="K138" s="53"/>
      <c r="L138" s="54">
        <f>Таблица69[[#This Row],[Заказ коробок ]]*Таблица69[[#This Row],[Кол-во шт в коробке]]</f>
        <v>0</v>
      </c>
      <c r="M138" s="51">
        <f>Таблица69[[#This Row],[Общее кол-во шт]]*Таблица69[[#This Row],[Оптовая цена KRW                   за 1шт]]</f>
        <v>0</v>
      </c>
      <c r="N138" s="55" t="str">
        <f>IFERROR(Таблица69[[#This Row],[Общее кол-во шт]]*Таблица69[[#This Row],[Оптовая цена USD            за 1шт]],"")</f>
        <v/>
      </c>
      <c r="O138" s="149"/>
    </row>
    <row r="139" spans="1:15" s="30" customFormat="1" ht="24" customHeight="1">
      <c r="A139" s="44" t="s">
        <v>2426</v>
      </c>
      <c r="B139" s="45">
        <v>8809480655449</v>
      </c>
      <c r="C139" s="46" t="s">
        <v>2427</v>
      </c>
      <c r="D139" s="47" t="s">
        <v>2428</v>
      </c>
      <c r="E139" s="47" t="s">
        <v>1643</v>
      </c>
      <c r="F139" s="51"/>
      <c r="G139" s="49"/>
      <c r="H139" s="50">
        <v>100</v>
      </c>
      <c r="I139" s="51">
        <f>Таблица69[[#This Row],[Розничная цена KRW]]*Таблица69[[#This Row],[Коэфициент стоимости]]</f>
        <v>0</v>
      </c>
      <c r="J139" s="52" t="str">
        <f>IF($I$1="","Введите курс",Таблица69[[#This Row],[Оптовая цена KRW                   за 1шт]]/$I$1)</f>
        <v>Введите курс</v>
      </c>
      <c r="K139" s="53"/>
      <c r="L139" s="54">
        <f>Таблица69[[#This Row],[Заказ коробок ]]*Таблица69[[#This Row],[Кол-во шт в коробке]]</f>
        <v>0</v>
      </c>
      <c r="M139" s="51">
        <f>Таблица69[[#This Row],[Общее кол-во шт]]*Таблица69[[#This Row],[Оптовая цена KRW                   за 1шт]]</f>
        <v>0</v>
      </c>
      <c r="N139" s="55" t="str">
        <f>IFERROR(Таблица69[[#This Row],[Общее кол-во шт]]*Таблица69[[#This Row],[Оптовая цена USD            за 1шт]],"")</f>
        <v/>
      </c>
      <c r="O139" s="149"/>
    </row>
    <row r="140" spans="1:15" s="30" customFormat="1" ht="24" customHeight="1">
      <c r="A140" s="44" t="s">
        <v>2429</v>
      </c>
      <c r="B140" s="45">
        <v>8809084080050</v>
      </c>
      <c r="C140" s="46" t="s">
        <v>2430</v>
      </c>
      <c r="D140" s="47" t="s">
        <v>2431</v>
      </c>
      <c r="E140" s="47" t="s">
        <v>1714</v>
      </c>
      <c r="F140" s="51"/>
      <c r="G140" s="49"/>
      <c r="H140" s="50">
        <v>100</v>
      </c>
      <c r="I140" s="51">
        <f>Таблица69[[#This Row],[Розничная цена KRW]]*Таблица69[[#This Row],[Коэфициент стоимости]]</f>
        <v>0</v>
      </c>
      <c r="J140" s="52" t="str">
        <f>IF($I$1="","Введите курс",Таблица69[[#This Row],[Оптовая цена KRW                   за 1шт]]/$I$1)</f>
        <v>Введите курс</v>
      </c>
      <c r="K140" s="53"/>
      <c r="L140" s="54">
        <f>Таблица69[[#This Row],[Заказ коробок ]]*Таблица69[[#This Row],[Кол-во шт в коробке]]</f>
        <v>0</v>
      </c>
      <c r="M140" s="51">
        <f>Таблица69[[#This Row],[Общее кол-во шт]]*Таблица69[[#This Row],[Оптовая цена KRW                   за 1шт]]</f>
        <v>0</v>
      </c>
      <c r="N140" s="55" t="str">
        <f>IFERROR(Таблица69[[#This Row],[Общее кол-во шт]]*Таблица69[[#This Row],[Оптовая цена USD            за 1шт]],"")</f>
        <v/>
      </c>
      <c r="O140" s="149"/>
    </row>
    <row r="141" spans="1:15" s="30" customFormat="1" ht="24" customHeight="1">
      <c r="A141" s="44" t="s">
        <v>2432</v>
      </c>
      <c r="B141" s="45">
        <v>8809084080067</v>
      </c>
      <c r="C141" s="46" t="s">
        <v>2433</v>
      </c>
      <c r="D141" s="47" t="s">
        <v>2434</v>
      </c>
      <c r="E141" s="47" t="s">
        <v>1714</v>
      </c>
      <c r="F141" s="51"/>
      <c r="G141" s="49"/>
      <c r="H141" s="50">
        <v>100</v>
      </c>
      <c r="I141" s="51">
        <f>Таблица69[[#This Row],[Розничная цена KRW]]*Таблица69[[#This Row],[Коэфициент стоимости]]</f>
        <v>0</v>
      </c>
      <c r="J141" s="52" t="str">
        <f>IF($I$1="","Введите курс",Таблица69[[#This Row],[Оптовая цена KRW                   за 1шт]]/$I$1)</f>
        <v>Введите курс</v>
      </c>
      <c r="K141" s="53"/>
      <c r="L141" s="54">
        <f>Таблица69[[#This Row],[Заказ коробок ]]*Таблица69[[#This Row],[Кол-во шт в коробке]]</f>
        <v>0</v>
      </c>
      <c r="M141" s="51">
        <f>Таблица69[[#This Row],[Общее кол-во шт]]*Таблица69[[#This Row],[Оптовая цена KRW                   за 1шт]]</f>
        <v>0</v>
      </c>
      <c r="N141" s="55" t="str">
        <f>IFERROR(Таблица69[[#This Row],[Общее кол-во шт]]*Таблица69[[#This Row],[Оптовая цена USD            за 1шт]],"")</f>
        <v/>
      </c>
      <c r="O141" s="149"/>
    </row>
    <row r="142" spans="1:15" s="30" customFormat="1" ht="24" customHeight="1">
      <c r="A142" s="44" t="s">
        <v>2435</v>
      </c>
      <c r="B142" s="45">
        <v>8809605873901</v>
      </c>
      <c r="C142" s="46" t="s">
        <v>2436</v>
      </c>
      <c r="D142" s="47" t="s">
        <v>2437</v>
      </c>
      <c r="E142" s="47" t="s">
        <v>1639</v>
      </c>
      <c r="F142" s="51"/>
      <c r="G142" s="49"/>
      <c r="H142" s="50">
        <v>100</v>
      </c>
      <c r="I142" s="51">
        <f>Таблица69[[#This Row],[Розничная цена KRW]]*Таблица69[[#This Row],[Коэфициент стоимости]]</f>
        <v>0</v>
      </c>
      <c r="J142" s="52" t="str">
        <f>IF($I$1="","Введите курс",Таблица69[[#This Row],[Оптовая цена KRW                   за 1шт]]/$I$1)</f>
        <v>Введите курс</v>
      </c>
      <c r="K142" s="53"/>
      <c r="L142" s="54">
        <f>Таблица69[[#This Row],[Заказ коробок ]]*Таблица69[[#This Row],[Кол-во шт в коробке]]</f>
        <v>0</v>
      </c>
      <c r="M142" s="51">
        <f>Таблица69[[#This Row],[Общее кол-во шт]]*Таблица69[[#This Row],[Оптовая цена KRW                   за 1шт]]</f>
        <v>0</v>
      </c>
      <c r="N142" s="55" t="str">
        <f>IFERROR(Таблица69[[#This Row],[Общее кол-во шт]]*Таблица69[[#This Row],[Оптовая цена USD            за 1шт]],"")</f>
        <v/>
      </c>
      <c r="O142" s="149"/>
    </row>
    <row r="143" spans="1:15" s="30" customFormat="1" ht="24" customHeight="1">
      <c r="A143" s="44" t="s">
        <v>2438</v>
      </c>
      <c r="B143" s="45">
        <v>8809210031611</v>
      </c>
      <c r="C143" s="46" t="s">
        <v>2439</v>
      </c>
      <c r="D143" s="47" t="s">
        <v>2440</v>
      </c>
      <c r="E143" s="47" t="s">
        <v>1639</v>
      </c>
      <c r="F143" s="51"/>
      <c r="G143" s="49"/>
      <c r="H143" s="50">
        <v>120</v>
      </c>
      <c r="I143" s="51">
        <f>Таблица69[[#This Row],[Розничная цена KRW]]*Таблица69[[#This Row],[Коэфициент стоимости]]</f>
        <v>0</v>
      </c>
      <c r="J143" s="52" t="str">
        <f>IF($I$1="","Введите курс",Таблица69[[#This Row],[Оптовая цена KRW                   за 1шт]]/$I$1)</f>
        <v>Введите курс</v>
      </c>
      <c r="K143" s="53"/>
      <c r="L143" s="54">
        <f>Таблица69[[#This Row],[Заказ коробок ]]*Таблица69[[#This Row],[Кол-во шт в коробке]]</f>
        <v>0</v>
      </c>
      <c r="M143" s="51">
        <f>Таблица69[[#This Row],[Общее кол-во шт]]*Таблица69[[#This Row],[Оптовая цена KRW                   за 1шт]]</f>
        <v>0</v>
      </c>
      <c r="N143" s="55" t="str">
        <f>IFERROR(Таблица69[[#This Row],[Общее кол-во шт]]*Таблица69[[#This Row],[Оптовая цена USD            за 1шт]],"")</f>
        <v/>
      </c>
      <c r="O143" s="149"/>
    </row>
    <row r="144" spans="1:15" s="30" customFormat="1" ht="24" customHeight="1">
      <c r="A144" s="44" t="s">
        <v>2441</v>
      </c>
      <c r="B144" s="45">
        <v>8809210031628</v>
      </c>
      <c r="C144" s="46" t="s">
        <v>2442</v>
      </c>
      <c r="D144" s="47" t="s">
        <v>2443</v>
      </c>
      <c r="E144" s="47" t="s">
        <v>1639</v>
      </c>
      <c r="F144" s="51"/>
      <c r="G144" s="49"/>
      <c r="H144" s="50">
        <v>120</v>
      </c>
      <c r="I144" s="51">
        <f>Таблица69[[#This Row],[Розничная цена KRW]]*Таблица69[[#This Row],[Коэфициент стоимости]]</f>
        <v>0</v>
      </c>
      <c r="J144" s="52" t="str">
        <f>IF($I$1="","Введите курс",Таблица69[[#This Row],[Оптовая цена KRW                   за 1шт]]/$I$1)</f>
        <v>Введите курс</v>
      </c>
      <c r="K144" s="53"/>
      <c r="L144" s="54">
        <f>Таблица69[[#This Row],[Заказ коробок ]]*Таблица69[[#This Row],[Кол-во шт в коробке]]</f>
        <v>0</v>
      </c>
      <c r="M144" s="51">
        <f>Таблица69[[#This Row],[Общее кол-во шт]]*Таблица69[[#This Row],[Оптовая цена KRW                   за 1шт]]</f>
        <v>0</v>
      </c>
      <c r="N144" s="55" t="str">
        <f>IFERROR(Таблица69[[#This Row],[Общее кол-во шт]]*Таблица69[[#This Row],[Оптовая цена USD            за 1шт]],"")</f>
        <v/>
      </c>
      <c r="O144" s="149"/>
    </row>
    <row r="145" spans="1:15" s="30" customFormat="1" ht="24" customHeight="1">
      <c r="A145" s="44" t="s">
        <v>2444</v>
      </c>
      <c r="B145" s="45">
        <v>8809210031604</v>
      </c>
      <c r="C145" s="46" t="s">
        <v>2445</v>
      </c>
      <c r="D145" s="47" t="s">
        <v>2446</v>
      </c>
      <c r="E145" s="47" t="s">
        <v>1639</v>
      </c>
      <c r="F145" s="51"/>
      <c r="G145" s="49"/>
      <c r="H145" s="50">
        <v>120</v>
      </c>
      <c r="I145" s="51">
        <f>Таблица69[[#This Row],[Розничная цена KRW]]*Таблица69[[#This Row],[Коэфициент стоимости]]</f>
        <v>0</v>
      </c>
      <c r="J145" s="52" t="str">
        <f>IF($I$1="","Введите курс",Таблица69[[#This Row],[Оптовая цена KRW                   за 1шт]]/$I$1)</f>
        <v>Введите курс</v>
      </c>
      <c r="K145" s="53"/>
      <c r="L145" s="54">
        <f>Таблица69[[#This Row],[Заказ коробок ]]*Таблица69[[#This Row],[Кол-во шт в коробке]]</f>
        <v>0</v>
      </c>
      <c r="M145" s="51">
        <f>Таблица69[[#This Row],[Общее кол-во шт]]*Таблица69[[#This Row],[Оптовая цена KRW                   за 1шт]]</f>
        <v>0</v>
      </c>
      <c r="N145" s="55" t="str">
        <f>IFERROR(Таблица69[[#This Row],[Общее кол-во шт]]*Таблица69[[#This Row],[Оптовая цена USD            за 1шт]],"")</f>
        <v/>
      </c>
      <c r="O145" s="149"/>
    </row>
    <row r="146" spans="1:15" s="30" customFormat="1" ht="24" customHeight="1">
      <c r="A146" s="31" t="s">
        <v>2447</v>
      </c>
      <c r="B146" s="32">
        <v>8809280066049</v>
      </c>
      <c r="C146" s="33" t="s">
        <v>2448</v>
      </c>
      <c r="D146" s="34" t="s">
        <v>2449</v>
      </c>
      <c r="E146" s="34" t="s">
        <v>2450</v>
      </c>
      <c r="F146" s="38">
        <v>23000</v>
      </c>
      <c r="G146" s="36">
        <v>0.28999999999999998</v>
      </c>
      <c r="H146" s="37">
        <v>100</v>
      </c>
      <c r="I146" s="38">
        <f>Таблица69[[#This Row],[Розничная цена KRW]]*Таблица69[[#This Row],[Коэфициент стоимости]]</f>
        <v>6669.9999999999991</v>
      </c>
      <c r="J146" s="39" t="str">
        <f>IF($I$1="","Введите курс",Таблица69[[#This Row],[Оптовая цена KRW                   за 1шт]]/$I$1)</f>
        <v>Введите курс</v>
      </c>
      <c r="K146" s="284"/>
      <c r="L146" s="40">
        <f>Таблица69[[#This Row],[Заказ коробок ]]*Таблица69[[#This Row],[Кол-во шт в коробке]]</f>
        <v>0</v>
      </c>
      <c r="M146" s="38">
        <f>Таблица69[[#This Row],[Общее кол-во шт]]*Таблица69[[#This Row],[Оптовая цена KRW                   за 1шт]]</f>
        <v>0</v>
      </c>
      <c r="N146" s="41" t="str">
        <f>IFERROR(Таблица69[[#This Row],[Общее кол-во шт]]*Таблица69[[#This Row],[Оптовая цена USD            за 1шт]],"")</f>
        <v/>
      </c>
      <c r="O146" s="148"/>
    </row>
    <row r="147" spans="1:15" s="30" customFormat="1" ht="24" customHeight="1">
      <c r="A147" s="31" t="s">
        <v>2451</v>
      </c>
      <c r="B147" s="32">
        <v>8809280066056</v>
      </c>
      <c r="C147" s="33" t="s">
        <v>2452</v>
      </c>
      <c r="D147" s="34" t="s">
        <v>2453</v>
      </c>
      <c r="E147" s="34" t="s">
        <v>2450</v>
      </c>
      <c r="F147" s="38">
        <v>23000</v>
      </c>
      <c r="G147" s="36">
        <v>0.28999999999999998</v>
      </c>
      <c r="H147" s="37">
        <v>100</v>
      </c>
      <c r="I147" s="38">
        <f>Таблица69[[#This Row],[Розничная цена KRW]]*Таблица69[[#This Row],[Коэфициент стоимости]]</f>
        <v>6669.9999999999991</v>
      </c>
      <c r="J147" s="39" t="str">
        <f>IF($I$1="","Введите курс",Таблица69[[#This Row],[Оптовая цена KRW                   за 1шт]]/$I$1)</f>
        <v>Введите курс</v>
      </c>
      <c r="K147" s="284"/>
      <c r="L147" s="40">
        <f>Таблица69[[#This Row],[Заказ коробок ]]*Таблица69[[#This Row],[Кол-во шт в коробке]]</f>
        <v>0</v>
      </c>
      <c r="M147" s="38">
        <f>Таблица69[[#This Row],[Общее кол-во шт]]*Таблица69[[#This Row],[Оптовая цена KRW                   за 1шт]]</f>
        <v>0</v>
      </c>
      <c r="N147" s="41" t="str">
        <f>IFERROR(Таблица69[[#This Row],[Общее кол-во шт]]*Таблица69[[#This Row],[Оптовая цена USD            за 1шт]],"")</f>
        <v/>
      </c>
      <c r="O147" s="148"/>
    </row>
    <row r="148" spans="1:15" s="30" customFormat="1" ht="24" customHeight="1">
      <c r="A148" s="31" t="s">
        <v>2454</v>
      </c>
      <c r="B148" s="32">
        <v>8809280066063</v>
      </c>
      <c r="C148" s="33" t="s">
        <v>2455</v>
      </c>
      <c r="D148" s="34" t="s">
        <v>2453</v>
      </c>
      <c r="E148" s="34" t="s">
        <v>2450</v>
      </c>
      <c r="F148" s="38">
        <v>23000</v>
      </c>
      <c r="G148" s="36">
        <v>0.28999999999999998</v>
      </c>
      <c r="H148" s="37">
        <v>100</v>
      </c>
      <c r="I148" s="38">
        <f>Таблица69[[#This Row],[Розничная цена KRW]]*Таблица69[[#This Row],[Коэфициент стоимости]]</f>
        <v>6669.9999999999991</v>
      </c>
      <c r="J148" s="39" t="str">
        <f>IF($I$1="","Введите курс",Таблица69[[#This Row],[Оптовая цена KRW                   за 1шт]]/$I$1)</f>
        <v>Введите курс</v>
      </c>
      <c r="K148" s="284"/>
      <c r="L148" s="40">
        <f>Таблица69[[#This Row],[Заказ коробок ]]*Таблица69[[#This Row],[Кол-во шт в коробке]]</f>
        <v>0</v>
      </c>
      <c r="M148" s="38">
        <f>Таблица69[[#This Row],[Общее кол-во шт]]*Таблица69[[#This Row],[Оптовая цена KRW                   за 1шт]]</f>
        <v>0</v>
      </c>
      <c r="N148" s="41" t="str">
        <f>IFERROR(Таблица69[[#This Row],[Общее кол-во шт]]*Таблица69[[#This Row],[Оптовая цена USD            за 1шт]],"")</f>
        <v/>
      </c>
      <c r="O148" s="148"/>
    </row>
    <row r="149" spans="1:15" s="30" customFormat="1" ht="24" customHeight="1">
      <c r="A149" s="31" t="s">
        <v>2456</v>
      </c>
      <c r="B149" s="32">
        <v>8809084084225</v>
      </c>
      <c r="C149" s="33" t="s">
        <v>2457</v>
      </c>
      <c r="D149" s="34" t="s">
        <v>2458</v>
      </c>
      <c r="E149" s="34" t="s">
        <v>2459</v>
      </c>
      <c r="F149" s="38">
        <v>23000</v>
      </c>
      <c r="G149" s="36">
        <v>0.28999999999999998</v>
      </c>
      <c r="H149" s="37">
        <v>120</v>
      </c>
      <c r="I149" s="38">
        <f>Таблица69[[#This Row],[Розничная цена KRW]]*Таблица69[[#This Row],[Коэфициент стоимости]]</f>
        <v>6669.9999999999991</v>
      </c>
      <c r="J149" s="39" t="str">
        <f>IF($I$1="","Введите курс",Таблица69[[#This Row],[Оптовая цена KRW                   за 1шт]]/$I$1)</f>
        <v>Введите курс</v>
      </c>
      <c r="K149" s="284"/>
      <c r="L149" s="40">
        <f>Таблица69[[#This Row],[Заказ коробок ]]*Таблица69[[#This Row],[Кол-во шт в коробке]]</f>
        <v>0</v>
      </c>
      <c r="M149" s="38">
        <f>Таблица69[[#This Row],[Общее кол-во шт]]*Таблица69[[#This Row],[Оптовая цена KRW                   за 1шт]]</f>
        <v>0</v>
      </c>
      <c r="N149" s="41" t="str">
        <f>IFERROR(Таблица69[[#This Row],[Общее кол-во шт]]*Таблица69[[#This Row],[Оптовая цена USD            за 1шт]],"")</f>
        <v/>
      </c>
      <c r="O149" s="148"/>
    </row>
    <row r="150" spans="1:15" s="30" customFormat="1" ht="24" customHeight="1">
      <c r="A150" s="31" t="s">
        <v>2460</v>
      </c>
      <c r="B150" s="32">
        <v>8809084084225</v>
      </c>
      <c r="C150" s="33" t="s">
        <v>2461</v>
      </c>
      <c r="D150" s="34" t="s">
        <v>2462</v>
      </c>
      <c r="E150" s="34" t="s">
        <v>2459</v>
      </c>
      <c r="F150" s="38">
        <v>23000</v>
      </c>
      <c r="G150" s="36">
        <v>0.28999999999999998</v>
      </c>
      <c r="H150" s="37">
        <v>120</v>
      </c>
      <c r="I150" s="38">
        <f>Таблица69[[#This Row],[Розничная цена KRW]]*Таблица69[[#This Row],[Коэфициент стоимости]]</f>
        <v>6669.9999999999991</v>
      </c>
      <c r="J150" s="39" t="str">
        <f>IF($I$1="","Введите курс",Таблица69[[#This Row],[Оптовая цена KRW                   за 1шт]]/$I$1)</f>
        <v>Введите курс</v>
      </c>
      <c r="K150" s="284"/>
      <c r="L150" s="40">
        <f>Таблица69[[#This Row],[Заказ коробок ]]*Таблица69[[#This Row],[Кол-во шт в коробке]]</f>
        <v>0</v>
      </c>
      <c r="M150" s="38">
        <f>Таблица69[[#This Row],[Общее кол-во шт]]*Таблица69[[#This Row],[Оптовая цена KRW                   за 1шт]]</f>
        <v>0</v>
      </c>
      <c r="N150" s="41" t="str">
        <f>IFERROR(Таблица69[[#This Row],[Общее кол-во шт]]*Таблица69[[#This Row],[Оптовая цена USD            за 1шт]],"")</f>
        <v/>
      </c>
      <c r="O150" s="148"/>
    </row>
    <row r="151" spans="1:15" s="30" customFormat="1" ht="24" customHeight="1">
      <c r="A151" s="31" t="s">
        <v>2463</v>
      </c>
      <c r="B151" s="32">
        <v>8809084084249</v>
      </c>
      <c r="C151" s="33" t="s">
        <v>2464</v>
      </c>
      <c r="D151" s="34" t="s">
        <v>2465</v>
      </c>
      <c r="E151" s="34" t="s">
        <v>2459</v>
      </c>
      <c r="F151" s="38">
        <v>23000</v>
      </c>
      <c r="G151" s="36">
        <v>0.28999999999999998</v>
      </c>
      <c r="H151" s="37">
        <v>120</v>
      </c>
      <c r="I151" s="38">
        <f>Таблица69[[#This Row],[Розничная цена KRW]]*Таблица69[[#This Row],[Коэфициент стоимости]]</f>
        <v>6669.9999999999991</v>
      </c>
      <c r="J151" s="39" t="str">
        <f>IF($I$1="","Введите курс",Таблица69[[#This Row],[Оптовая цена KRW                   за 1шт]]/$I$1)</f>
        <v>Введите курс</v>
      </c>
      <c r="K151" s="284"/>
      <c r="L151" s="40">
        <f>Таблица69[[#This Row],[Заказ коробок ]]*Таблица69[[#This Row],[Кол-во шт в коробке]]</f>
        <v>0</v>
      </c>
      <c r="M151" s="38">
        <f>Таблица69[[#This Row],[Общее кол-во шт]]*Таблица69[[#This Row],[Оптовая цена KRW                   за 1шт]]</f>
        <v>0</v>
      </c>
      <c r="N151" s="41" t="str">
        <f>IFERROR(Таблица69[[#This Row],[Общее кол-во шт]]*Таблица69[[#This Row],[Оптовая цена USD            за 1шт]],"")</f>
        <v/>
      </c>
      <c r="O151" s="148"/>
    </row>
    <row r="152" spans="1:15" s="30" customFormat="1" ht="24" customHeight="1">
      <c r="A152" s="31" t="s">
        <v>2466</v>
      </c>
      <c r="B152" s="32">
        <v>8809280063666</v>
      </c>
      <c r="C152" s="33" t="s">
        <v>2467</v>
      </c>
      <c r="D152" s="34" t="s">
        <v>2468</v>
      </c>
      <c r="E152" s="34" t="s">
        <v>2469</v>
      </c>
      <c r="F152" s="38">
        <v>30000</v>
      </c>
      <c r="G152" s="36">
        <v>0.21</v>
      </c>
      <c r="H152" s="37">
        <v>120</v>
      </c>
      <c r="I152" s="38">
        <f>Таблица69[[#This Row],[Розничная цена KRW]]*Таблица69[[#This Row],[Коэфициент стоимости]]</f>
        <v>6300</v>
      </c>
      <c r="J152" s="39" t="str">
        <f>IF($I$1="","Введите курс",Таблица69[[#This Row],[Оптовая цена KRW                   за 1шт]]/$I$1)</f>
        <v>Введите курс</v>
      </c>
      <c r="K152" s="284"/>
      <c r="L152" s="40">
        <f>Таблица69[[#This Row],[Заказ коробок ]]*Таблица69[[#This Row],[Кол-во шт в коробке]]</f>
        <v>0</v>
      </c>
      <c r="M152" s="38">
        <f>Таблица69[[#This Row],[Общее кол-во шт]]*Таблица69[[#This Row],[Оптовая цена KRW                   за 1шт]]</f>
        <v>0</v>
      </c>
      <c r="N152" s="41" t="str">
        <f>IFERROR(Таблица69[[#This Row],[Общее кол-во шт]]*Таблица69[[#This Row],[Оптовая цена USD            за 1шт]],"")</f>
        <v/>
      </c>
      <c r="O152" s="148"/>
    </row>
    <row r="153" spans="1:15" s="30" customFormat="1" ht="24" customHeight="1">
      <c r="A153" s="31" t="s">
        <v>2470</v>
      </c>
      <c r="B153" s="32">
        <v>8809084081637</v>
      </c>
      <c r="C153" s="33" t="s">
        <v>2471</v>
      </c>
      <c r="D153" s="34" t="s">
        <v>2472</v>
      </c>
      <c r="E153" s="34" t="s">
        <v>2069</v>
      </c>
      <c r="F153" s="38">
        <v>23000</v>
      </c>
      <c r="G153" s="36">
        <v>0.26</v>
      </c>
      <c r="H153" s="37">
        <v>100</v>
      </c>
      <c r="I153" s="38">
        <f>Таблица69[[#This Row],[Розничная цена KRW]]*Таблица69[[#This Row],[Коэфициент стоимости]]</f>
        <v>5980</v>
      </c>
      <c r="J153" s="39" t="str">
        <f>IF($I$1="","Введите курс",Таблица69[[#This Row],[Оптовая цена KRW                   за 1шт]]/$I$1)</f>
        <v>Введите курс</v>
      </c>
      <c r="K153" s="284"/>
      <c r="L153" s="40">
        <f>Таблица69[[#This Row],[Заказ коробок ]]*Таблица69[[#This Row],[Кол-во шт в коробке]]</f>
        <v>0</v>
      </c>
      <c r="M153" s="38">
        <f>Таблица69[[#This Row],[Общее кол-во шт]]*Таблица69[[#This Row],[Оптовая цена KRW                   за 1шт]]</f>
        <v>0</v>
      </c>
      <c r="N153" s="41" t="str">
        <f>IFERROR(Таблица69[[#This Row],[Общее кол-во шт]]*Таблица69[[#This Row],[Оптовая цена USD            за 1шт]],"")</f>
        <v/>
      </c>
      <c r="O153" s="148"/>
    </row>
    <row r="154" spans="1:15" s="30" customFormat="1" ht="24" customHeight="1">
      <c r="A154" s="31" t="s">
        <v>2473</v>
      </c>
      <c r="B154" s="32">
        <v>8809084081644</v>
      </c>
      <c r="C154" s="33" t="s">
        <v>2474</v>
      </c>
      <c r="D154" s="34" t="s">
        <v>2475</v>
      </c>
      <c r="E154" s="34" t="s">
        <v>2069</v>
      </c>
      <c r="F154" s="38">
        <v>23000</v>
      </c>
      <c r="G154" s="36">
        <v>0.26</v>
      </c>
      <c r="H154" s="37">
        <v>100</v>
      </c>
      <c r="I154" s="38">
        <f>Таблица69[[#This Row],[Розничная цена KRW]]*Таблица69[[#This Row],[Коэфициент стоимости]]</f>
        <v>5980</v>
      </c>
      <c r="J154" s="39" t="str">
        <f>IF($I$1="","Введите курс",Таблица69[[#This Row],[Оптовая цена KRW                   за 1шт]]/$I$1)</f>
        <v>Введите курс</v>
      </c>
      <c r="K154" s="284"/>
      <c r="L154" s="40">
        <f>Таблица69[[#This Row],[Заказ коробок ]]*Таблица69[[#This Row],[Кол-во шт в коробке]]</f>
        <v>0</v>
      </c>
      <c r="M154" s="38">
        <f>Таблица69[[#This Row],[Общее кол-во шт]]*Таблица69[[#This Row],[Оптовая цена KRW                   за 1шт]]</f>
        <v>0</v>
      </c>
      <c r="N154" s="41" t="str">
        <f>IFERROR(Таблица69[[#This Row],[Общее кол-во шт]]*Таблица69[[#This Row],[Оптовая цена USD            за 1шт]],"")</f>
        <v/>
      </c>
      <c r="O154" s="148"/>
    </row>
    <row r="155" spans="1:15" s="30" customFormat="1" ht="24" customHeight="1">
      <c r="A155" s="31" t="s">
        <v>2476</v>
      </c>
      <c r="B155" s="32">
        <v>8809084081637</v>
      </c>
      <c r="C155" s="33" t="s">
        <v>2471</v>
      </c>
      <c r="D155" s="34" t="s">
        <v>2477</v>
      </c>
      <c r="E155" s="34" t="s">
        <v>2069</v>
      </c>
      <c r="F155" s="38">
        <v>23000</v>
      </c>
      <c r="G155" s="36">
        <v>0.26</v>
      </c>
      <c r="H155" s="37">
        <v>100</v>
      </c>
      <c r="I155" s="38">
        <f>Таблица69[[#This Row],[Розничная цена KRW]]*Таблица69[[#This Row],[Коэфициент стоимости]]</f>
        <v>5980</v>
      </c>
      <c r="J155" s="39" t="str">
        <f>IF($I$1="","Введите курс",Таблица69[[#This Row],[Оптовая цена KRW                   за 1шт]]/$I$1)</f>
        <v>Введите курс</v>
      </c>
      <c r="K155" s="284"/>
      <c r="L155" s="40">
        <f>Таблица69[[#This Row],[Заказ коробок ]]*Таблица69[[#This Row],[Кол-во шт в коробке]]</f>
        <v>0</v>
      </c>
      <c r="M155" s="38">
        <f>Таблица69[[#This Row],[Общее кол-во шт]]*Таблица69[[#This Row],[Оптовая цена KRW                   за 1шт]]</f>
        <v>0</v>
      </c>
      <c r="N155" s="41" t="str">
        <f>IFERROR(Таблица69[[#This Row],[Общее кол-во шт]]*Таблица69[[#This Row],[Оптовая цена USD            за 1шт]],"")</f>
        <v/>
      </c>
      <c r="O155" s="148"/>
    </row>
    <row r="156" spans="1:15" s="30" customFormat="1" ht="24" customHeight="1">
      <c r="A156" s="31" t="s">
        <v>2478</v>
      </c>
      <c r="B156" s="32">
        <v>8809136719136</v>
      </c>
      <c r="C156" s="33" t="s">
        <v>2479</v>
      </c>
      <c r="D156" s="34" t="s">
        <v>2480</v>
      </c>
      <c r="E156" s="34" t="s">
        <v>2358</v>
      </c>
      <c r="F156" s="38">
        <v>24000</v>
      </c>
      <c r="G156" s="36">
        <v>0.24</v>
      </c>
      <c r="H156" s="37">
        <v>100</v>
      </c>
      <c r="I156" s="38">
        <f>Таблица69[[#This Row],[Розничная цена KRW]]*Таблица69[[#This Row],[Коэфициент стоимости]]</f>
        <v>5760</v>
      </c>
      <c r="J156" s="39" t="str">
        <f>IF($I$1="","Введите курс",Таблица69[[#This Row],[Оптовая цена KRW                   за 1шт]]/$I$1)</f>
        <v>Введите курс</v>
      </c>
      <c r="K156" s="284"/>
      <c r="L156" s="40">
        <f>Таблица69[[#This Row],[Заказ коробок ]]*Таблица69[[#This Row],[Кол-во шт в коробке]]</f>
        <v>0</v>
      </c>
      <c r="M156" s="38">
        <f>Таблица69[[#This Row],[Общее кол-во шт]]*Таблица69[[#This Row],[Оптовая цена KRW                   за 1шт]]</f>
        <v>0</v>
      </c>
      <c r="N156" s="41" t="str">
        <f>IFERROR(Таблица69[[#This Row],[Общее кол-во шт]]*Таблица69[[#This Row],[Оптовая цена USD            за 1шт]],"")</f>
        <v/>
      </c>
      <c r="O156" s="148"/>
    </row>
    <row r="157" spans="1:15" s="30" customFormat="1" ht="24" customHeight="1">
      <c r="A157" s="31" t="s">
        <v>2481</v>
      </c>
      <c r="B157" s="32">
        <v>8809480655685</v>
      </c>
      <c r="C157" s="33" t="s">
        <v>2482</v>
      </c>
      <c r="D157" s="34" t="s">
        <v>2483</v>
      </c>
      <c r="E157" s="34" t="s">
        <v>2358</v>
      </c>
      <c r="F157" s="38">
        <v>24000</v>
      </c>
      <c r="G157" s="36">
        <v>0.24</v>
      </c>
      <c r="H157" s="37">
        <v>100</v>
      </c>
      <c r="I157" s="38">
        <f>Таблица69[[#This Row],[Розничная цена KRW]]*Таблица69[[#This Row],[Коэфициент стоимости]]</f>
        <v>5760</v>
      </c>
      <c r="J157" s="39" t="str">
        <f>IF($I$1="","Введите курс",Таблица69[[#This Row],[Оптовая цена KRW                   за 1шт]]/$I$1)</f>
        <v>Введите курс</v>
      </c>
      <c r="K157" s="284"/>
      <c r="L157" s="40">
        <f>Таблица69[[#This Row],[Заказ коробок ]]*Таблица69[[#This Row],[Кол-во шт в коробке]]</f>
        <v>0</v>
      </c>
      <c r="M157" s="38">
        <f>Таблица69[[#This Row],[Общее кол-во шт]]*Таблица69[[#This Row],[Оптовая цена KRW                   за 1шт]]</f>
        <v>0</v>
      </c>
      <c r="N157" s="41" t="str">
        <f>IFERROR(Таблица69[[#This Row],[Общее кол-во шт]]*Таблица69[[#This Row],[Оптовая цена USD            за 1шт]],"")</f>
        <v/>
      </c>
      <c r="O157" s="148"/>
    </row>
    <row r="158" spans="1:15" s="30" customFormat="1" ht="24" customHeight="1">
      <c r="A158" s="31" t="s">
        <v>2484</v>
      </c>
      <c r="B158" s="32">
        <v>8809474490100</v>
      </c>
      <c r="C158" s="33" t="s">
        <v>2485</v>
      </c>
      <c r="D158" s="34" t="s">
        <v>2486</v>
      </c>
      <c r="E158" s="34" t="s">
        <v>2037</v>
      </c>
      <c r="F158" s="38">
        <v>15000</v>
      </c>
      <c r="G158" s="36">
        <v>0.15</v>
      </c>
      <c r="H158" s="37">
        <v>30</v>
      </c>
      <c r="I158" s="38">
        <f>Таблица69[[#This Row],[Розничная цена KRW]]*Таблица69[[#This Row],[Коэфициент стоимости]]</f>
        <v>2250</v>
      </c>
      <c r="J158" s="39" t="str">
        <f>IF($I$1="","Введите курс",Таблица69[[#This Row],[Оптовая цена KRW                   за 1шт]]/$I$1)</f>
        <v>Введите курс</v>
      </c>
      <c r="K158" s="284"/>
      <c r="L158" s="40">
        <f>Таблица69[[#This Row],[Заказ коробок ]]*Таблица69[[#This Row],[Кол-во шт в коробке]]</f>
        <v>0</v>
      </c>
      <c r="M158" s="38">
        <f>Таблица69[[#This Row],[Общее кол-во шт]]*Таблица69[[#This Row],[Оптовая цена KRW                   за 1шт]]</f>
        <v>0</v>
      </c>
      <c r="N158" s="41" t="str">
        <f>IFERROR(Таблица69[[#This Row],[Общее кол-во шт]]*Таблица69[[#This Row],[Оптовая цена USD            за 1шт]],"")</f>
        <v/>
      </c>
      <c r="O158" s="148"/>
    </row>
    <row r="159" spans="1:15" s="30" customFormat="1" ht="24" customHeight="1">
      <c r="A159" s="31" t="s">
        <v>2487</v>
      </c>
      <c r="B159" s="32">
        <v>8809474490117</v>
      </c>
      <c r="C159" s="33" t="s">
        <v>2488</v>
      </c>
      <c r="D159" s="34" t="s">
        <v>2489</v>
      </c>
      <c r="E159" s="34" t="s">
        <v>2037</v>
      </c>
      <c r="F159" s="38">
        <v>15000</v>
      </c>
      <c r="G159" s="36">
        <v>0.15</v>
      </c>
      <c r="H159" s="37">
        <v>30</v>
      </c>
      <c r="I159" s="38">
        <f>Таблица69[[#This Row],[Розничная цена KRW]]*Таблица69[[#This Row],[Коэфициент стоимости]]</f>
        <v>2250</v>
      </c>
      <c r="J159" s="39" t="str">
        <f>IF($I$1="","Введите курс",Таблица69[[#This Row],[Оптовая цена KRW                   за 1шт]]/$I$1)</f>
        <v>Введите курс</v>
      </c>
      <c r="K159" s="284"/>
      <c r="L159" s="40">
        <f>Таблица69[[#This Row],[Заказ коробок ]]*Таблица69[[#This Row],[Кол-во шт в коробке]]</f>
        <v>0</v>
      </c>
      <c r="M159" s="38">
        <f>Таблица69[[#This Row],[Общее кол-во шт]]*Таблица69[[#This Row],[Оптовая цена KRW                   за 1шт]]</f>
        <v>0</v>
      </c>
      <c r="N159" s="41" t="str">
        <f>IFERROR(Таблица69[[#This Row],[Общее кол-во шт]]*Таблица69[[#This Row],[Оптовая цена USD            за 1шт]],"")</f>
        <v/>
      </c>
      <c r="O159" s="148"/>
    </row>
    <row r="160" spans="1:15" s="30" customFormat="1" ht="24" customHeight="1">
      <c r="A160" s="31" t="s">
        <v>2490</v>
      </c>
      <c r="B160" s="32">
        <v>8809474494047</v>
      </c>
      <c r="C160" s="33" t="s">
        <v>2491</v>
      </c>
      <c r="D160" s="34" t="s">
        <v>2492</v>
      </c>
      <c r="E160" s="34" t="s">
        <v>2037</v>
      </c>
      <c r="F160" s="38">
        <v>15000</v>
      </c>
      <c r="G160" s="36">
        <v>0.15</v>
      </c>
      <c r="H160" s="37">
        <v>30</v>
      </c>
      <c r="I160" s="38">
        <f>Таблица69[[#This Row],[Розничная цена KRW]]*Таблица69[[#This Row],[Коэфициент стоимости]]</f>
        <v>2250</v>
      </c>
      <c r="J160" s="39" t="str">
        <f>IF($I$1="","Введите курс",Таблица69[[#This Row],[Оптовая цена KRW                   за 1шт]]/$I$1)</f>
        <v>Введите курс</v>
      </c>
      <c r="K160" s="284"/>
      <c r="L160" s="40">
        <f>Таблица69[[#This Row],[Заказ коробок ]]*Таблица69[[#This Row],[Кол-во шт в коробке]]</f>
        <v>0</v>
      </c>
      <c r="M160" s="38">
        <f>Таблица69[[#This Row],[Общее кол-во шт]]*Таблица69[[#This Row],[Оптовая цена KRW                   за 1шт]]</f>
        <v>0</v>
      </c>
      <c r="N160" s="41" t="str">
        <f>IFERROR(Таблица69[[#This Row],[Общее кол-во шт]]*Таблица69[[#This Row],[Оптовая цена USD            за 1шт]],"")</f>
        <v/>
      </c>
      <c r="O160" s="148"/>
    </row>
    <row r="161" spans="1:15" s="30" customFormat="1" ht="24" customHeight="1">
      <c r="A161" s="31" t="s">
        <v>2493</v>
      </c>
      <c r="B161" s="32">
        <v>8809474494054</v>
      </c>
      <c r="C161" s="33" t="s">
        <v>2494</v>
      </c>
      <c r="D161" s="34" t="s">
        <v>2495</v>
      </c>
      <c r="E161" s="34" t="s">
        <v>2037</v>
      </c>
      <c r="F161" s="38">
        <v>15000</v>
      </c>
      <c r="G161" s="36">
        <v>0.15</v>
      </c>
      <c r="H161" s="37">
        <v>30</v>
      </c>
      <c r="I161" s="38">
        <f>Таблица69[[#This Row],[Розничная цена KRW]]*Таблица69[[#This Row],[Коэфициент стоимости]]</f>
        <v>2250</v>
      </c>
      <c r="J161" s="39" t="str">
        <f>IF($I$1="","Введите курс",Таблица69[[#This Row],[Оптовая цена KRW                   за 1шт]]/$I$1)</f>
        <v>Введите курс</v>
      </c>
      <c r="K161" s="284"/>
      <c r="L161" s="40">
        <f>Таблица69[[#This Row],[Заказ коробок ]]*Таблица69[[#This Row],[Кол-во шт в коробке]]</f>
        <v>0</v>
      </c>
      <c r="M161" s="38">
        <f>Таблица69[[#This Row],[Общее кол-во шт]]*Таблица69[[#This Row],[Оптовая цена KRW                   за 1шт]]</f>
        <v>0</v>
      </c>
      <c r="N161" s="41" t="str">
        <f>IFERROR(Таблица69[[#This Row],[Общее кол-во шт]]*Таблица69[[#This Row],[Оптовая цена USD            за 1шт]],"")</f>
        <v/>
      </c>
      <c r="O161" s="148"/>
    </row>
    <row r="162" spans="1:15" s="30" customFormat="1" ht="24" customHeight="1">
      <c r="A162" s="31" t="s">
        <v>2496</v>
      </c>
      <c r="B162" s="32">
        <v>880947449406</v>
      </c>
      <c r="C162" s="33" t="s">
        <v>2497</v>
      </c>
      <c r="D162" s="34" t="s">
        <v>2498</v>
      </c>
      <c r="E162" s="34" t="s">
        <v>2037</v>
      </c>
      <c r="F162" s="38">
        <v>15000</v>
      </c>
      <c r="G162" s="36">
        <v>0.15</v>
      </c>
      <c r="H162" s="37">
        <v>30</v>
      </c>
      <c r="I162" s="38">
        <f>Таблица69[[#This Row],[Розничная цена KRW]]*Таблица69[[#This Row],[Коэфициент стоимости]]</f>
        <v>2250</v>
      </c>
      <c r="J162" s="39" t="str">
        <f>IF($I$1="","Введите курс",Таблица69[[#This Row],[Оптовая цена KRW                   за 1шт]]/$I$1)</f>
        <v>Введите курс</v>
      </c>
      <c r="K162" s="284"/>
      <c r="L162" s="40">
        <f>Таблица69[[#This Row],[Заказ коробок ]]*Таблица69[[#This Row],[Кол-во шт в коробке]]</f>
        <v>0</v>
      </c>
      <c r="M162" s="38">
        <f>Таблица69[[#This Row],[Общее кол-во шт]]*Таблица69[[#This Row],[Оптовая цена KRW                   за 1шт]]</f>
        <v>0</v>
      </c>
      <c r="N162" s="41" t="str">
        <f>IFERROR(Таблица69[[#This Row],[Общее кол-во шт]]*Таблица69[[#This Row],[Оптовая цена USD            за 1шт]],"")</f>
        <v/>
      </c>
      <c r="O162" s="148"/>
    </row>
    <row r="163" spans="1:15" s="30" customFormat="1" ht="24" customHeight="1">
      <c r="A163" s="31" t="s">
        <v>2499</v>
      </c>
      <c r="B163" s="32">
        <v>8809474494078</v>
      </c>
      <c r="C163" s="33" t="s">
        <v>2500</v>
      </c>
      <c r="D163" s="34" t="s">
        <v>2498</v>
      </c>
      <c r="E163" s="34" t="s">
        <v>2037</v>
      </c>
      <c r="F163" s="38">
        <v>15000</v>
      </c>
      <c r="G163" s="36">
        <v>0.15</v>
      </c>
      <c r="H163" s="37">
        <v>30</v>
      </c>
      <c r="I163" s="38">
        <f>Таблица69[[#This Row],[Розничная цена KRW]]*Таблица69[[#This Row],[Коэфициент стоимости]]</f>
        <v>2250</v>
      </c>
      <c r="J163" s="39" t="str">
        <f>IF($I$1="","Введите курс",Таблица69[[#This Row],[Оптовая цена KRW                   за 1шт]]/$I$1)</f>
        <v>Введите курс</v>
      </c>
      <c r="K163" s="284"/>
      <c r="L163" s="40">
        <f>Таблица69[[#This Row],[Заказ коробок ]]*Таблица69[[#This Row],[Кол-во шт в коробке]]</f>
        <v>0</v>
      </c>
      <c r="M163" s="38">
        <f>Таблица69[[#This Row],[Общее кол-во шт]]*Таблица69[[#This Row],[Оптовая цена KRW                   за 1шт]]</f>
        <v>0</v>
      </c>
      <c r="N163" s="41" t="str">
        <f>IFERROR(Таблица69[[#This Row],[Общее кол-во шт]]*Таблица69[[#This Row],[Оптовая цена USD            за 1шт]],"")</f>
        <v/>
      </c>
      <c r="O163" s="148"/>
    </row>
    <row r="164" spans="1:15" s="30" customFormat="1" ht="24" customHeight="1">
      <c r="A164" s="31" t="s">
        <v>2501</v>
      </c>
      <c r="B164" s="32">
        <v>8809474494108</v>
      </c>
      <c r="C164" s="33" t="s">
        <v>2502</v>
      </c>
      <c r="D164" s="34" t="s">
        <v>2503</v>
      </c>
      <c r="E164" s="34" t="s">
        <v>2037</v>
      </c>
      <c r="F164" s="38">
        <v>15000</v>
      </c>
      <c r="G164" s="36">
        <v>0.15</v>
      </c>
      <c r="H164" s="37">
        <v>30</v>
      </c>
      <c r="I164" s="38">
        <f>Таблица69[[#This Row],[Розничная цена KRW]]*Таблица69[[#This Row],[Коэфициент стоимости]]</f>
        <v>2250</v>
      </c>
      <c r="J164" s="39" t="str">
        <f>IF($I$1="","Введите курс",Таблица69[[#This Row],[Оптовая цена KRW                   за 1шт]]/$I$1)</f>
        <v>Введите курс</v>
      </c>
      <c r="K164" s="284"/>
      <c r="L164" s="40">
        <f>Таблица69[[#This Row],[Заказ коробок ]]*Таблица69[[#This Row],[Кол-во шт в коробке]]</f>
        <v>0</v>
      </c>
      <c r="M164" s="38">
        <f>Таблица69[[#This Row],[Общее кол-во шт]]*Таблица69[[#This Row],[Оптовая цена KRW                   за 1шт]]</f>
        <v>0</v>
      </c>
      <c r="N164" s="41" t="str">
        <f>IFERROR(Таблица69[[#This Row],[Общее кол-во шт]]*Таблица69[[#This Row],[Оптовая цена USD            за 1шт]],"")</f>
        <v/>
      </c>
      <c r="O164" s="148"/>
    </row>
    <row r="165" spans="1:15" s="30" customFormat="1" ht="24" customHeight="1">
      <c r="A165" s="31" t="s">
        <v>2504</v>
      </c>
      <c r="B165" s="32">
        <v>8809474494115</v>
      </c>
      <c r="C165" s="33" t="s">
        <v>2505</v>
      </c>
      <c r="D165" s="34" t="s">
        <v>2506</v>
      </c>
      <c r="E165" s="34" t="s">
        <v>2037</v>
      </c>
      <c r="F165" s="38">
        <v>15000</v>
      </c>
      <c r="G165" s="36">
        <v>0.15</v>
      </c>
      <c r="H165" s="37">
        <v>30</v>
      </c>
      <c r="I165" s="38">
        <f>Таблица69[[#This Row],[Розничная цена KRW]]*Таблица69[[#This Row],[Коэфициент стоимости]]</f>
        <v>2250</v>
      </c>
      <c r="J165" s="39" t="str">
        <f>IF($I$1="","Введите курс",Таблица69[[#This Row],[Оптовая цена KRW                   за 1шт]]/$I$1)</f>
        <v>Введите курс</v>
      </c>
      <c r="K165" s="284"/>
      <c r="L165" s="40">
        <f>Таблица69[[#This Row],[Заказ коробок ]]*Таблица69[[#This Row],[Кол-во шт в коробке]]</f>
        <v>0</v>
      </c>
      <c r="M165" s="38">
        <f>Таблица69[[#This Row],[Общее кол-во шт]]*Таблица69[[#This Row],[Оптовая цена KRW                   за 1шт]]</f>
        <v>0</v>
      </c>
      <c r="N165" s="41" t="str">
        <f>IFERROR(Таблица69[[#This Row],[Общее кол-во шт]]*Таблица69[[#This Row],[Оптовая цена USD            за 1шт]],"")</f>
        <v/>
      </c>
      <c r="O165" s="148"/>
    </row>
    <row r="166" spans="1:15" s="30" customFormat="1" ht="24" customHeight="1">
      <c r="A166" s="31" t="s">
        <v>2507</v>
      </c>
      <c r="B166" s="32">
        <v>8809474494023</v>
      </c>
      <c r="C166" s="33" t="s">
        <v>2508</v>
      </c>
      <c r="D166" s="34" t="s">
        <v>2509</v>
      </c>
      <c r="E166" s="34" t="s">
        <v>2037</v>
      </c>
      <c r="F166" s="38">
        <v>15000</v>
      </c>
      <c r="G166" s="36">
        <v>0.15</v>
      </c>
      <c r="H166" s="37">
        <v>30</v>
      </c>
      <c r="I166" s="38">
        <f>Таблица69[[#This Row],[Розничная цена KRW]]*Таблица69[[#This Row],[Коэфициент стоимости]]</f>
        <v>2250</v>
      </c>
      <c r="J166" s="39" t="str">
        <f>IF($I$1="","Введите курс",Таблица69[[#This Row],[Оптовая цена KRW                   за 1шт]]/$I$1)</f>
        <v>Введите курс</v>
      </c>
      <c r="K166" s="284"/>
      <c r="L166" s="40">
        <f>Таблица69[[#This Row],[Заказ коробок ]]*Таблица69[[#This Row],[Кол-во шт в коробке]]</f>
        <v>0</v>
      </c>
      <c r="M166" s="38">
        <f>Таблица69[[#This Row],[Общее кол-во шт]]*Таблица69[[#This Row],[Оптовая цена KRW                   за 1шт]]</f>
        <v>0</v>
      </c>
      <c r="N166" s="41" t="str">
        <f>IFERROR(Таблица69[[#This Row],[Общее кол-во шт]]*Таблица69[[#This Row],[Оптовая цена USD            за 1шт]],"")</f>
        <v/>
      </c>
      <c r="O166" s="148"/>
    </row>
    <row r="167" spans="1:15" s="30" customFormat="1" ht="24" customHeight="1">
      <c r="A167" s="31" t="s">
        <v>2510</v>
      </c>
      <c r="B167" s="32">
        <v>8809474494030</v>
      </c>
      <c r="C167" s="33" t="s">
        <v>2511</v>
      </c>
      <c r="D167" s="34" t="s">
        <v>2512</v>
      </c>
      <c r="E167" s="34" t="s">
        <v>2037</v>
      </c>
      <c r="F167" s="38">
        <v>15000</v>
      </c>
      <c r="G167" s="36">
        <v>0.15</v>
      </c>
      <c r="H167" s="37">
        <v>30</v>
      </c>
      <c r="I167" s="38">
        <f>Таблица69[[#This Row],[Розничная цена KRW]]*Таблица69[[#This Row],[Коэфициент стоимости]]</f>
        <v>2250</v>
      </c>
      <c r="J167" s="39" t="str">
        <f>IF($I$1="","Введите курс",Таблица69[[#This Row],[Оптовая цена KRW                   за 1шт]]/$I$1)</f>
        <v>Введите курс</v>
      </c>
      <c r="K167" s="284"/>
      <c r="L167" s="40">
        <f>Таблица69[[#This Row],[Заказ коробок ]]*Таблица69[[#This Row],[Кол-во шт в коробке]]</f>
        <v>0</v>
      </c>
      <c r="M167" s="38">
        <f>Таблица69[[#This Row],[Общее кол-во шт]]*Таблица69[[#This Row],[Оптовая цена KRW                   за 1шт]]</f>
        <v>0</v>
      </c>
      <c r="N167" s="41" t="str">
        <f>IFERROR(Таблица69[[#This Row],[Общее кол-во шт]]*Таблица69[[#This Row],[Оптовая цена USD            за 1шт]],"")</f>
        <v/>
      </c>
      <c r="O167" s="148"/>
    </row>
    <row r="168" spans="1:15" s="30" customFormat="1" ht="24" customHeight="1">
      <c r="A168" s="31" t="s">
        <v>2513</v>
      </c>
      <c r="B168" s="32">
        <v>8809280061495</v>
      </c>
      <c r="C168" s="33" t="s">
        <v>2514</v>
      </c>
      <c r="D168" s="34" t="s">
        <v>2515</v>
      </c>
      <c r="E168" s="34" t="s">
        <v>2516</v>
      </c>
      <c r="F168" s="38">
        <v>20000</v>
      </c>
      <c r="G168" s="36">
        <v>0.31</v>
      </c>
      <c r="H168" s="37">
        <v>100</v>
      </c>
      <c r="I168" s="38">
        <f>Таблица69[[#This Row],[Розничная цена KRW]]*Таблица69[[#This Row],[Коэфициент стоимости]]</f>
        <v>6200</v>
      </c>
      <c r="J168" s="39" t="str">
        <f>IF($I$1="","Введите курс",Таблица69[[#This Row],[Оптовая цена KRW                   за 1шт]]/$I$1)</f>
        <v>Введите курс</v>
      </c>
      <c r="K168" s="284"/>
      <c r="L168" s="40">
        <f>Таблица69[[#This Row],[Заказ коробок ]]*Таблица69[[#This Row],[Кол-во шт в коробке]]</f>
        <v>0</v>
      </c>
      <c r="M168" s="38">
        <f>Таблица69[[#This Row],[Общее кол-во шт]]*Таблица69[[#This Row],[Оптовая цена KRW                   за 1шт]]</f>
        <v>0</v>
      </c>
      <c r="N168" s="41" t="str">
        <f>IFERROR(Таблица69[[#This Row],[Общее кол-во шт]]*Таблица69[[#This Row],[Оптовая цена USD            за 1шт]],"")</f>
        <v/>
      </c>
      <c r="O168" s="148"/>
    </row>
    <row r="169" spans="1:15" ht="22.5" customHeight="1">
      <c r="I169" s="147"/>
    </row>
  </sheetData>
  <sheetProtection algorithmName="SHA-512" hashValue="0wwrGMf07ArqCV9qIix2n7qkwsHpQcScfw0pbefmG0F3k+WHf8Vt3QlJGePrll06JL4qmXf+fhVGj3eLE1zt1Q==" saltValue="NOqCEeWgKIs39X83w1M/ng==" spinCount="100000" sheet="1" autoFilter="0" pivotTables="0"/>
  <mergeCells count="2">
    <mergeCell ref="A1:D1"/>
    <mergeCell ref="F1:G1"/>
  </mergeCells>
  <conditionalFormatting sqref="A169:A1048576">
    <cfRule type="duplicateValues" dxfId="585" priority="1"/>
  </conditionalFormatting>
  <conditionalFormatting sqref="A169:A1048576">
    <cfRule type="duplicateValues" dxfId="584" priority="2"/>
    <cfRule type="duplicateValues" dxfId="583" priority="3"/>
    <cfRule type="duplicateValues" dxfId="582" priority="4"/>
  </conditionalFormatting>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A163 A165 A167">
    <cfRule type="duplicateValues" dxfId="581" priority="5"/>
  </conditionalFormatting>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A163 A165 A167">
    <cfRule type="duplicateValues" dxfId="580" priority="6"/>
    <cfRule type="duplicateValues" dxfId="579" priority="7"/>
    <cfRule type="duplicateValues" dxfId="578" priority="8"/>
  </conditionalFormatting>
  <conditionalFormatting sqref="A3:A168">
    <cfRule type="duplicateValues" dxfId="577" priority="9"/>
  </conditionalFormatting>
  <conditionalFormatting sqref="A3:A168">
    <cfRule type="duplicateValues" dxfId="576" priority="10"/>
    <cfRule type="duplicateValues" dxfId="575" priority="11"/>
    <cfRule type="duplicateValues" dxfId="574" priority="12"/>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cfRule type="duplicateValues" dxfId="573" priority="13"/>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cfRule type="duplicateValues" dxfId="572" priority="14"/>
    <cfRule type="duplicateValues" dxfId="571" priority="15"/>
    <cfRule type="duplicateValues" dxfId="570" priority="16"/>
  </conditionalFormatting>
  <hyperlinks>
    <hyperlink ref="H1" r:id="rId1" display="Узнать курс $ к KRW" xr:uid="{00000000-0004-0000-0600-000000000000}"/>
    <hyperlink ref="O1" location="Главная!A1" display="Вернуться на Главную" xr:uid="{00000000-0004-0000-0600-000001000000}"/>
  </hyperlinks>
  <pageMargins left="0.7" right="0.7" top="0.75" bottom="0.75" header="0.3" footer="0.3"/>
  <pageSetup paperSize="9" scale="28" fitToHeight="0" orientation="portrait"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908"/>
  <sheetViews>
    <sheetView zoomScale="85" zoomScaleNormal="85" workbookViewId="0">
      <pane ySplit="2" topLeftCell="A3" activePane="bottomLeft" state="frozen"/>
      <selection activeCell="D1" sqref="D1"/>
      <selection pane="bottomLeft" activeCell="J3" sqref="J3"/>
    </sheetView>
  </sheetViews>
  <sheetFormatPr defaultRowHeight="15"/>
  <cols>
    <col min="1" max="1" width="13.7109375" style="178" customWidth="1"/>
    <col min="2" max="2" width="15.7109375" style="178" customWidth="1"/>
    <col min="3" max="3" width="60.7109375" style="179" hidden="1" customWidth="1"/>
    <col min="4" max="4" width="60.7109375" style="179" customWidth="1"/>
    <col min="5" max="5" width="15.7109375" style="180" customWidth="1"/>
    <col min="6" max="6" width="15.7109375" style="181" customWidth="1"/>
    <col min="7" max="7" width="15.7109375" style="182" customWidth="1"/>
    <col min="8" max="8" width="15.7109375" style="183" customWidth="1"/>
    <col min="9" max="9" width="15.7109375" style="184" customWidth="1"/>
    <col min="10" max="10" width="15.7109375" style="178" customWidth="1"/>
    <col min="11" max="11" width="15.7109375" style="185" customWidth="1"/>
    <col min="12" max="13" width="15.7109375" style="186" customWidth="1"/>
    <col min="14" max="14" width="30.7109375" style="178" customWidth="1"/>
    <col min="15" max="16384" width="9.140625" style="155"/>
  </cols>
  <sheetData>
    <row r="1" spans="1:15" ht="65.099999999999994" customHeight="1">
      <c r="A1" s="493" t="s">
        <v>2517</v>
      </c>
      <c r="B1" s="493"/>
      <c r="C1" s="493"/>
      <c r="D1" s="493"/>
      <c r="E1" s="494" t="s">
        <v>26189</v>
      </c>
      <c r="F1" s="494"/>
      <c r="G1" s="297" t="s">
        <v>26192</v>
      </c>
      <c r="H1" s="150"/>
      <c r="I1" s="151" t="s">
        <v>5</v>
      </c>
      <c r="J1" s="152">
        <f>SUM(J3:J1830)</f>
        <v>0</v>
      </c>
      <c r="K1" s="153">
        <f>SUM(K3:K1830)</f>
        <v>0</v>
      </c>
      <c r="L1" s="154">
        <f>SUM(L3:L1830)</f>
        <v>0</v>
      </c>
      <c r="M1" s="281">
        <f>SUM(M3:M1830)</f>
        <v>0</v>
      </c>
      <c r="N1" s="277" t="s">
        <v>26186</v>
      </c>
    </row>
    <row r="2" spans="1:15" ht="50.1" customHeight="1">
      <c r="A2" s="156" t="s">
        <v>8</v>
      </c>
      <c r="B2" s="157" t="s">
        <v>1634</v>
      </c>
      <c r="C2" s="158" t="s">
        <v>10</v>
      </c>
      <c r="D2" s="159" t="s">
        <v>11</v>
      </c>
      <c r="E2" s="160" t="s">
        <v>18</v>
      </c>
      <c r="F2" s="161" t="s">
        <v>19</v>
      </c>
      <c r="G2" s="162" t="s">
        <v>6</v>
      </c>
      <c r="H2" s="24" t="s">
        <v>33138</v>
      </c>
      <c r="I2" s="25" t="s">
        <v>33136</v>
      </c>
      <c r="J2" s="163" t="s">
        <v>20</v>
      </c>
      <c r="K2" s="164" t="s">
        <v>12</v>
      </c>
      <c r="L2" s="165" t="s">
        <v>21</v>
      </c>
      <c r="M2" s="165" t="s">
        <v>22</v>
      </c>
      <c r="N2" s="282" t="s">
        <v>23</v>
      </c>
    </row>
    <row r="3" spans="1:15">
      <c r="A3" s="166" t="s">
        <v>2518</v>
      </c>
      <c r="B3" s="167">
        <v>8806165907169</v>
      </c>
      <c r="C3" s="168" t="s">
        <v>2519</v>
      </c>
      <c r="D3" s="168" t="s">
        <v>2520</v>
      </c>
      <c r="E3" s="169">
        <v>4000</v>
      </c>
      <c r="F3" s="170">
        <v>0.52</v>
      </c>
      <c r="G3" s="171">
        <v>700</v>
      </c>
      <c r="H3" s="172">
        <f>F3*E3</f>
        <v>2080</v>
      </c>
      <c r="I3" s="173" t="str">
        <f>IF($H$1="","Введите курс",H3/$H$1)</f>
        <v>Введите курс</v>
      </c>
      <c r="J3" s="283"/>
      <c r="K3" s="174">
        <f>J3*G3</f>
        <v>0</v>
      </c>
      <c r="L3" s="172">
        <f>K3*H3</f>
        <v>0</v>
      </c>
      <c r="M3" s="175" t="str">
        <f>IFERROR(K3*I3,"")</f>
        <v/>
      </c>
      <c r="N3" s="166"/>
      <c r="O3" s="176"/>
    </row>
    <row r="4" spans="1:15">
      <c r="A4" s="166" t="s">
        <v>2521</v>
      </c>
      <c r="B4" s="167">
        <v>8806165907176</v>
      </c>
      <c r="C4" s="168" t="s">
        <v>2522</v>
      </c>
      <c r="D4" s="168" t="s">
        <v>2523</v>
      </c>
      <c r="E4" s="169">
        <v>4000</v>
      </c>
      <c r="F4" s="170">
        <v>0.52</v>
      </c>
      <c r="G4" s="171">
        <v>700</v>
      </c>
      <c r="H4" s="172">
        <f t="shared" ref="H4:H67" si="0">F4*E4</f>
        <v>2080</v>
      </c>
      <c r="I4" s="173" t="str">
        <f t="shared" ref="I4:I67" si="1">IF($H$1="","Введите курс",H4/$H$1)</f>
        <v>Введите курс</v>
      </c>
      <c r="J4" s="283"/>
      <c r="K4" s="174">
        <f t="shared" ref="K4:L19" si="2">J4*G4</f>
        <v>0</v>
      </c>
      <c r="L4" s="172">
        <f t="shared" si="2"/>
        <v>0</v>
      </c>
      <c r="M4" s="175" t="str">
        <f t="shared" ref="M4:M67" si="3">IFERROR(K4*I4,"")</f>
        <v/>
      </c>
      <c r="N4" s="166"/>
      <c r="O4" s="176"/>
    </row>
    <row r="5" spans="1:15">
      <c r="A5" s="166" t="s">
        <v>2524</v>
      </c>
      <c r="B5" s="167">
        <v>8806165916772</v>
      </c>
      <c r="C5" s="168" t="s">
        <v>2525</v>
      </c>
      <c r="D5" s="168" t="s">
        <v>2526</v>
      </c>
      <c r="E5" s="169">
        <v>9000</v>
      </c>
      <c r="F5" s="170">
        <v>0.52</v>
      </c>
      <c r="G5" s="171">
        <v>420</v>
      </c>
      <c r="H5" s="172">
        <f t="shared" si="0"/>
        <v>4680</v>
      </c>
      <c r="I5" s="173" t="str">
        <f t="shared" si="1"/>
        <v>Введите курс</v>
      </c>
      <c r="J5" s="283"/>
      <c r="K5" s="174">
        <f t="shared" si="2"/>
        <v>0</v>
      </c>
      <c r="L5" s="172">
        <f t="shared" si="2"/>
        <v>0</v>
      </c>
      <c r="M5" s="175" t="str">
        <f t="shared" si="3"/>
        <v/>
      </c>
      <c r="N5" s="166"/>
      <c r="O5" s="176"/>
    </row>
    <row r="6" spans="1:15">
      <c r="A6" s="166" t="s">
        <v>2527</v>
      </c>
      <c r="B6" s="167">
        <v>8806165928003</v>
      </c>
      <c r="C6" s="168" t="s">
        <v>2528</v>
      </c>
      <c r="D6" s="168" t="s">
        <v>2529</v>
      </c>
      <c r="E6" s="169">
        <v>3000</v>
      </c>
      <c r="F6" s="170">
        <v>0.52</v>
      </c>
      <c r="G6" s="171">
        <v>400</v>
      </c>
      <c r="H6" s="172">
        <f t="shared" si="0"/>
        <v>1560</v>
      </c>
      <c r="I6" s="173" t="str">
        <f t="shared" si="1"/>
        <v>Введите курс</v>
      </c>
      <c r="J6" s="283"/>
      <c r="K6" s="174">
        <f t="shared" si="2"/>
        <v>0</v>
      </c>
      <c r="L6" s="172">
        <f t="shared" si="2"/>
        <v>0</v>
      </c>
      <c r="M6" s="175" t="str">
        <f t="shared" si="3"/>
        <v/>
      </c>
      <c r="N6" s="166"/>
      <c r="O6" s="176"/>
    </row>
    <row r="7" spans="1:15">
      <c r="A7" s="166" t="s">
        <v>2530</v>
      </c>
      <c r="B7" s="167">
        <v>8806165931614</v>
      </c>
      <c r="C7" s="168" t="s">
        <v>2531</v>
      </c>
      <c r="D7" s="168" t="s">
        <v>2532</v>
      </c>
      <c r="E7" s="169">
        <v>4000</v>
      </c>
      <c r="F7" s="170">
        <v>0.52</v>
      </c>
      <c r="G7" s="171">
        <v>350</v>
      </c>
      <c r="H7" s="172">
        <f t="shared" si="0"/>
        <v>2080</v>
      </c>
      <c r="I7" s="173" t="str">
        <f t="shared" si="1"/>
        <v>Введите курс</v>
      </c>
      <c r="J7" s="283"/>
      <c r="K7" s="174">
        <f t="shared" si="2"/>
        <v>0</v>
      </c>
      <c r="L7" s="172">
        <f t="shared" si="2"/>
        <v>0</v>
      </c>
      <c r="M7" s="175" t="str">
        <f t="shared" si="3"/>
        <v/>
      </c>
      <c r="N7" s="166"/>
      <c r="O7" s="176"/>
    </row>
    <row r="8" spans="1:15">
      <c r="A8" s="166" t="s">
        <v>2533</v>
      </c>
      <c r="B8" s="167">
        <v>8806165931706</v>
      </c>
      <c r="C8" s="168" t="s">
        <v>2534</v>
      </c>
      <c r="D8" s="168" t="s">
        <v>2535</v>
      </c>
      <c r="E8" s="169">
        <v>8500</v>
      </c>
      <c r="F8" s="170">
        <v>0.52</v>
      </c>
      <c r="G8" s="171">
        <v>520</v>
      </c>
      <c r="H8" s="172">
        <f t="shared" si="0"/>
        <v>4420</v>
      </c>
      <c r="I8" s="173" t="str">
        <f t="shared" si="1"/>
        <v>Введите курс</v>
      </c>
      <c r="J8" s="283"/>
      <c r="K8" s="174">
        <f t="shared" si="2"/>
        <v>0</v>
      </c>
      <c r="L8" s="172">
        <f t="shared" si="2"/>
        <v>0</v>
      </c>
      <c r="M8" s="175" t="str">
        <f t="shared" si="3"/>
        <v/>
      </c>
      <c r="N8" s="166"/>
      <c r="O8" s="176"/>
    </row>
    <row r="9" spans="1:15">
      <c r="A9" s="166" t="s">
        <v>2536</v>
      </c>
      <c r="B9" s="167">
        <v>8806165933700</v>
      </c>
      <c r="C9" s="168" t="s">
        <v>2537</v>
      </c>
      <c r="D9" s="168" t="s">
        <v>2538</v>
      </c>
      <c r="E9" s="169">
        <v>4000</v>
      </c>
      <c r="F9" s="170">
        <v>0.52</v>
      </c>
      <c r="G9" s="171">
        <v>350</v>
      </c>
      <c r="H9" s="172">
        <f t="shared" si="0"/>
        <v>2080</v>
      </c>
      <c r="I9" s="173" t="str">
        <f t="shared" si="1"/>
        <v>Введите курс</v>
      </c>
      <c r="J9" s="283"/>
      <c r="K9" s="174">
        <f t="shared" si="2"/>
        <v>0</v>
      </c>
      <c r="L9" s="172">
        <f t="shared" si="2"/>
        <v>0</v>
      </c>
      <c r="M9" s="175" t="str">
        <f t="shared" si="3"/>
        <v/>
      </c>
      <c r="N9" s="166"/>
      <c r="O9" s="176"/>
    </row>
    <row r="10" spans="1:15">
      <c r="A10" s="166" t="s">
        <v>2539</v>
      </c>
      <c r="B10" s="167">
        <v>8806165933724</v>
      </c>
      <c r="C10" s="168" t="s">
        <v>2540</v>
      </c>
      <c r="D10" s="168" t="s">
        <v>2541</v>
      </c>
      <c r="E10" s="169">
        <v>6000</v>
      </c>
      <c r="F10" s="170">
        <v>0.52</v>
      </c>
      <c r="G10" s="171">
        <v>280</v>
      </c>
      <c r="H10" s="172">
        <f t="shared" si="0"/>
        <v>3120</v>
      </c>
      <c r="I10" s="173" t="str">
        <f t="shared" si="1"/>
        <v>Введите курс</v>
      </c>
      <c r="J10" s="283"/>
      <c r="K10" s="174">
        <f t="shared" si="2"/>
        <v>0</v>
      </c>
      <c r="L10" s="172">
        <f t="shared" si="2"/>
        <v>0</v>
      </c>
      <c r="M10" s="175" t="str">
        <f t="shared" si="3"/>
        <v/>
      </c>
      <c r="N10" s="166"/>
      <c r="O10" s="176"/>
    </row>
    <row r="11" spans="1:15">
      <c r="A11" s="166" t="s">
        <v>2542</v>
      </c>
      <c r="B11" s="167">
        <v>8806165933731</v>
      </c>
      <c r="C11" s="168" t="s">
        <v>2543</v>
      </c>
      <c r="D11" s="168" t="s">
        <v>2544</v>
      </c>
      <c r="E11" s="169">
        <v>4000</v>
      </c>
      <c r="F11" s="170">
        <v>0.52</v>
      </c>
      <c r="G11" s="171">
        <v>350</v>
      </c>
      <c r="H11" s="172">
        <f t="shared" si="0"/>
        <v>2080</v>
      </c>
      <c r="I11" s="173" t="str">
        <f t="shared" si="1"/>
        <v>Введите курс</v>
      </c>
      <c r="J11" s="283"/>
      <c r="K11" s="174">
        <f t="shared" si="2"/>
        <v>0</v>
      </c>
      <c r="L11" s="172">
        <f t="shared" si="2"/>
        <v>0</v>
      </c>
      <c r="M11" s="175" t="str">
        <f t="shared" si="3"/>
        <v/>
      </c>
      <c r="N11" s="166"/>
      <c r="O11" s="176"/>
    </row>
    <row r="12" spans="1:15">
      <c r="A12" s="166" t="s">
        <v>2545</v>
      </c>
      <c r="B12" s="167">
        <v>8806165938903</v>
      </c>
      <c r="C12" s="168" t="s">
        <v>2546</v>
      </c>
      <c r="D12" s="168" t="s">
        <v>2547</v>
      </c>
      <c r="E12" s="169">
        <v>6000</v>
      </c>
      <c r="F12" s="170">
        <v>0.52</v>
      </c>
      <c r="G12" s="171">
        <v>280</v>
      </c>
      <c r="H12" s="172">
        <f t="shared" si="0"/>
        <v>3120</v>
      </c>
      <c r="I12" s="173" t="str">
        <f t="shared" si="1"/>
        <v>Введите курс</v>
      </c>
      <c r="J12" s="283"/>
      <c r="K12" s="174">
        <f t="shared" si="2"/>
        <v>0</v>
      </c>
      <c r="L12" s="172">
        <f t="shared" si="2"/>
        <v>0</v>
      </c>
      <c r="M12" s="175" t="str">
        <f t="shared" si="3"/>
        <v/>
      </c>
      <c r="N12" s="166"/>
      <c r="O12" s="176"/>
    </row>
    <row r="13" spans="1:15">
      <c r="A13" s="166" t="s">
        <v>2548</v>
      </c>
      <c r="B13" s="167">
        <v>8806165960492</v>
      </c>
      <c r="C13" s="168" t="s">
        <v>2549</v>
      </c>
      <c r="D13" s="168" t="s">
        <v>2550</v>
      </c>
      <c r="E13" s="169">
        <v>2000</v>
      </c>
      <c r="F13" s="170">
        <v>0.52</v>
      </c>
      <c r="G13" s="171">
        <v>1800</v>
      </c>
      <c r="H13" s="172">
        <f t="shared" si="0"/>
        <v>1040</v>
      </c>
      <c r="I13" s="173" t="str">
        <f t="shared" si="1"/>
        <v>Введите курс</v>
      </c>
      <c r="J13" s="283"/>
      <c r="K13" s="174">
        <f t="shared" si="2"/>
        <v>0</v>
      </c>
      <c r="L13" s="172">
        <f t="shared" si="2"/>
        <v>0</v>
      </c>
      <c r="M13" s="175" t="str">
        <f t="shared" si="3"/>
        <v/>
      </c>
      <c r="N13" s="166"/>
      <c r="O13" s="176"/>
    </row>
    <row r="14" spans="1:15">
      <c r="A14" s="166" t="s">
        <v>2551</v>
      </c>
      <c r="B14" s="167">
        <v>8806165960508</v>
      </c>
      <c r="C14" s="168" t="s">
        <v>2552</v>
      </c>
      <c r="D14" s="168" t="s">
        <v>2553</v>
      </c>
      <c r="E14" s="169">
        <v>2000</v>
      </c>
      <c r="F14" s="170">
        <v>0.52</v>
      </c>
      <c r="G14" s="171">
        <v>1800</v>
      </c>
      <c r="H14" s="172">
        <f t="shared" si="0"/>
        <v>1040</v>
      </c>
      <c r="I14" s="173" t="str">
        <f t="shared" si="1"/>
        <v>Введите курс</v>
      </c>
      <c r="J14" s="283"/>
      <c r="K14" s="174">
        <f t="shared" si="2"/>
        <v>0</v>
      </c>
      <c r="L14" s="172">
        <f t="shared" si="2"/>
        <v>0</v>
      </c>
      <c r="M14" s="175" t="str">
        <f t="shared" si="3"/>
        <v/>
      </c>
      <c r="N14" s="166"/>
      <c r="O14" s="176"/>
    </row>
    <row r="15" spans="1:15">
      <c r="A15" s="166" t="s">
        <v>2554</v>
      </c>
      <c r="B15" s="167">
        <v>8806165960522</v>
      </c>
      <c r="C15" s="168" t="s">
        <v>2555</v>
      </c>
      <c r="D15" s="168" t="s">
        <v>2556</v>
      </c>
      <c r="E15" s="169">
        <v>2000</v>
      </c>
      <c r="F15" s="170">
        <v>0.52</v>
      </c>
      <c r="G15" s="171">
        <v>1800</v>
      </c>
      <c r="H15" s="172">
        <f t="shared" si="0"/>
        <v>1040</v>
      </c>
      <c r="I15" s="173" t="str">
        <f t="shared" si="1"/>
        <v>Введите курс</v>
      </c>
      <c r="J15" s="283"/>
      <c r="K15" s="174">
        <f t="shared" si="2"/>
        <v>0</v>
      </c>
      <c r="L15" s="172">
        <f t="shared" si="2"/>
        <v>0</v>
      </c>
      <c r="M15" s="175" t="str">
        <f t="shared" si="3"/>
        <v/>
      </c>
      <c r="N15" s="166"/>
      <c r="O15" s="176"/>
    </row>
    <row r="16" spans="1:15">
      <c r="A16" s="166" t="s">
        <v>2557</v>
      </c>
      <c r="B16" s="167">
        <v>8806165972525</v>
      </c>
      <c r="C16" s="168" t="s">
        <v>2558</v>
      </c>
      <c r="D16" s="168" t="s">
        <v>2559</v>
      </c>
      <c r="E16" s="169">
        <v>6500</v>
      </c>
      <c r="F16" s="170">
        <v>0.52</v>
      </c>
      <c r="G16" s="171">
        <v>1020</v>
      </c>
      <c r="H16" s="172">
        <f t="shared" si="0"/>
        <v>3380</v>
      </c>
      <c r="I16" s="173" t="str">
        <f t="shared" si="1"/>
        <v>Введите курс</v>
      </c>
      <c r="J16" s="283"/>
      <c r="K16" s="174">
        <f t="shared" si="2"/>
        <v>0</v>
      </c>
      <c r="L16" s="172">
        <f t="shared" si="2"/>
        <v>0</v>
      </c>
      <c r="M16" s="175" t="str">
        <f t="shared" si="3"/>
        <v/>
      </c>
      <c r="N16" s="166"/>
      <c r="O16" s="176"/>
    </row>
    <row r="17" spans="1:15">
      <c r="A17" s="166" t="s">
        <v>2560</v>
      </c>
      <c r="B17" s="167">
        <v>8806173529148</v>
      </c>
      <c r="C17" s="168" t="s">
        <v>2561</v>
      </c>
      <c r="D17" s="168" t="s">
        <v>2562</v>
      </c>
      <c r="E17" s="169">
        <v>8000</v>
      </c>
      <c r="F17" s="170">
        <v>0.52</v>
      </c>
      <c r="G17" s="171">
        <v>108</v>
      </c>
      <c r="H17" s="172">
        <f t="shared" si="0"/>
        <v>4160</v>
      </c>
      <c r="I17" s="173" t="str">
        <f t="shared" si="1"/>
        <v>Введите курс</v>
      </c>
      <c r="J17" s="283"/>
      <c r="K17" s="174">
        <f t="shared" si="2"/>
        <v>0</v>
      </c>
      <c r="L17" s="172">
        <f t="shared" si="2"/>
        <v>0</v>
      </c>
      <c r="M17" s="175" t="str">
        <f t="shared" si="3"/>
        <v/>
      </c>
      <c r="N17" s="166"/>
      <c r="O17" s="176"/>
    </row>
    <row r="18" spans="1:15">
      <c r="A18" s="166" t="s">
        <v>2563</v>
      </c>
      <c r="B18" s="167">
        <v>8806173529155</v>
      </c>
      <c r="C18" s="168" t="s">
        <v>2564</v>
      </c>
      <c r="D18" s="168" t="s">
        <v>2565</v>
      </c>
      <c r="E18" s="169">
        <v>8000</v>
      </c>
      <c r="F18" s="170">
        <v>0.52</v>
      </c>
      <c r="G18" s="171">
        <v>108</v>
      </c>
      <c r="H18" s="172">
        <f t="shared" si="0"/>
        <v>4160</v>
      </c>
      <c r="I18" s="173" t="str">
        <f t="shared" si="1"/>
        <v>Введите курс</v>
      </c>
      <c r="J18" s="283"/>
      <c r="K18" s="174">
        <f t="shared" si="2"/>
        <v>0</v>
      </c>
      <c r="L18" s="172">
        <f t="shared" si="2"/>
        <v>0</v>
      </c>
      <c r="M18" s="175" t="str">
        <f t="shared" si="3"/>
        <v/>
      </c>
      <c r="N18" s="166"/>
      <c r="O18" s="176"/>
    </row>
    <row r="19" spans="1:15">
      <c r="A19" s="166" t="s">
        <v>2566</v>
      </c>
      <c r="B19" s="167">
        <v>8806179415131</v>
      </c>
      <c r="C19" s="168" t="s">
        <v>2567</v>
      </c>
      <c r="D19" s="168" t="s">
        <v>2568</v>
      </c>
      <c r="E19" s="169">
        <v>5500</v>
      </c>
      <c r="F19" s="170">
        <v>0.52</v>
      </c>
      <c r="G19" s="171">
        <v>480</v>
      </c>
      <c r="H19" s="172">
        <f t="shared" si="0"/>
        <v>2860</v>
      </c>
      <c r="I19" s="173" t="str">
        <f t="shared" si="1"/>
        <v>Введите курс</v>
      </c>
      <c r="J19" s="283"/>
      <c r="K19" s="174">
        <f t="shared" si="2"/>
        <v>0</v>
      </c>
      <c r="L19" s="172">
        <f t="shared" si="2"/>
        <v>0</v>
      </c>
      <c r="M19" s="175" t="str">
        <f t="shared" si="3"/>
        <v/>
      </c>
      <c r="N19" s="166"/>
      <c r="O19" s="176"/>
    </row>
    <row r="20" spans="1:15">
      <c r="A20" s="166" t="s">
        <v>2569</v>
      </c>
      <c r="B20" s="167">
        <v>8806179416411</v>
      </c>
      <c r="C20" s="168" t="s">
        <v>2570</v>
      </c>
      <c r="D20" s="168" t="s">
        <v>2571</v>
      </c>
      <c r="E20" s="169">
        <v>5000</v>
      </c>
      <c r="F20" s="170">
        <v>0.52</v>
      </c>
      <c r="G20" s="171">
        <v>90</v>
      </c>
      <c r="H20" s="172">
        <f t="shared" si="0"/>
        <v>2600</v>
      </c>
      <c r="I20" s="173" t="str">
        <f t="shared" si="1"/>
        <v>Введите курс</v>
      </c>
      <c r="J20" s="283"/>
      <c r="K20" s="174">
        <f t="shared" ref="K20:L35" si="4">J20*G20</f>
        <v>0</v>
      </c>
      <c r="L20" s="172">
        <f t="shared" si="4"/>
        <v>0</v>
      </c>
      <c r="M20" s="175" t="str">
        <f t="shared" si="3"/>
        <v/>
      </c>
      <c r="N20" s="166"/>
      <c r="O20" s="176"/>
    </row>
    <row r="21" spans="1:15">
      <c r="A21" s="166" t="s">
        <v>2572</v>
      </c>
      <c r="B21" s="167">
        <v>8806179416428</v>
      </c>
      <c r="C21" s="168" t="s">
        <v>2573</v>
      </c>
      <c r="D21" s="168" t="s">
        <v>2574</v>
      </c>
      <c r="E21" s="169">
        <v>5000</v>
      </c>
      <c r="F21" s="170">
        <v>0.52</v>
      </c>
      <c r="G21" s="171">
        <v>90</v>
      </c>
      <c r="H21" s="172">
        <f t="shared" si="0"/>
        <v>2600</v>
      </c>
      <c r="I21" s="173" t="str">
        <f t="shared" si="1"/>
        <v>Введите курс</v>
      </c>
      <c r="J21" s="283"/>
      <c r="K21" s="174">
        <f t="shared" si="4"/>
        <v>0</v>
      </c>
      <c r="L21" s="172">
        <f t="shared" si="4"/>
        <v>0</v>
      </c>
      <c r="M21" s="175" t="str">
        <f t="shared" si="3"/>
        <v/>
      </c>
      <c r="N21" s="166"/>
      <c r="O21" s="176"/>
    </row>
    <row r="22" spans="1:15">
      <c r="A22" s="166" t="s">
        <v>2575</v>
      </c>
      <c r="B22" s="167">
        <v>8806179418026</v>
      </c>
      <c r="C22" s="168" t="s">
        <v>2576</v>
      </c>
      <c r="D22" s="168" t="s">
        <v>2577</v>
      </c>
      <c r="E22" s="169">
        <v>60000</v>
      </c>
      <c r="F22" s="170">
        <v>0.52</v>
      </c>
      <c r="G22" s="171">
        <v>3</v>
      </c>
      <c r="H22" s="172">
        <f t="shared" si="0"/>
        <v>31200</v>
      </c>
      <c r="I22" s="173" t="str">
        <f t="shared" si="1"/>
        <v>Введите курс</v>
      </c>
      <c r="J22" s="283"/>
      <c r="K22" s="174">
        <f t="shared" si="4"/>
        <v>0</v>
      </c>
      <c r="L22" s="172">
        <f t="shared" si="4"/>
        <v>0</v>
      </c>
      <c r="M22" s="175" t="str">
        <f t="shared" si="3"/>
        <v/>
      </c>
      <c r="N22" s="166"/>
      <c r="O22" s="176"/>
    </row>
    <row r="23" spans="1:15">
      <c r="A23" s="166" t="s">
        <v>2578</v>
      </c>
      <c r="B23" s="167">
        <v>8806179438468</v>
      </c>
      <c r="C23" s="168" t="s">
        <v>2579</v>
      </c>
      <c r="D23" s="168" t="s">
        <v>2580</v>
      </c>
      <c r="E23" s="169">
        <v>14000</v>
      </c>
      <c r="F23" s="170">
        <v>0.52</v>
      </c>
      <c r="G23" s="171">
        <v>200</v>
      </c>
      <c r="H23" s="172">
        <f t="shared" si="0"/>
        <v>7280</v>
      </c>
      <c r="I23" s="173" t="str">
        <f t="shared" si="1"/>
        <v>Введите курс</v>
      </c>
      <c r="J23" s="283"/>
      <c r="K23" s="174">
        <f t="shared" si="4"/>
        <v>0</v>
      </c>
      <c r="L23" s="172">
        <f t="shared" si="4"/>
        <v>0</v>
      </c>
      <c r="M23" s="175" t="str">
        <f t="shared" si="3"/>
        <v/>
      </c>
      <c r="N23" s="166"/>
      <c r="O23" s="176"/>
    </row>
    <row r="24" spans="1:15">
      <c r="A24" s="166" t="s">
        <v>2581</v>
      </c>
      <c r="B24" s="167">
        <v>8806179438505</v>
      </c>
      <c r="C24" s="168" t="s">
        <v>2582</v>
      </c>
      <c r="D24" s="168" t="s">
        <v>2583</v>
      </c>
      <c r="E24" s="169">
        <v>8000</v>
      </c>
      <c r="F24" s="170">
        <v>0.52</v>
      </c>
      <c r="G24" s="171">
        <v>200</v>
      </c>
      <c r="H24" s="172">
        <f t="shared" si="0"/>
        <v>4160</v>
      </c>
      <c r="I24" s="173" t="str">
        <f t="shared" si="1"/>
        <v>Введите курс</v>
      </c>
      <c r="J24" s="283"/>
      <c r="K24" s="174">
        <f t="shared" si="4"/>
        <v>0</v>
      </c>
      <c r="L24" s="172">
        <f t="shared" si="4"/>
        <v>0</v>
      </c>
      <c r="M24" s="175" t="str">
        <f t="shared" si="3"/>
        <v/>
      </c>
      <c r="N24" s="166"/>
      <c r="O24" s="176"/>
    </row>
    <row r="25" spans="1:15">
      <c r="A25" s="166" t="s">
        <v>2584</v>
      </c>
      <c r="B25" s="167">
        <v>8806179438772</v>
      </c>
      <c r="C25" s="168" t="s">
        <v>2585</v>
      </c>
      <c r="D25" s="168" t="s">
        <v>2586</v>
      </c>
      <c r="E25" s="169">
        <v>3000</v>
      </c>
      <c r="F25" s="170">
        <v>0.52</v>
      </c>
      <c r="G25" s="171">
        <v>180</v>
      </c>
      <c r="H25" s="172">
        <f t="shared" si="0"/>
        <v>1560</v>
      </c>
      <c r="I25" s="173" t="str">
        <f t="shared" si="1"/>
        <v>Введите курс</v>
      </c>
      <c r="J25" s="283"/>
      <c r="K25" s="174">
        <f t="shared" si="4"/>
        <v>0</v>
      </c>
      <c r="L25" s="172">
        <f t="shared" si="4"/>
        <v>0</v>
      </c>
      <c r="M25" s="175" t="str">
        <f t="shared" si="3"/>
        <v/>
      </c>
      <c r="N25" s="166"/>
      <c r="O25" s="176"/>
    </row>
    <row r="26" spans="1:15">
      <c r="A26" s="166" t="s">
        <v>2587</v>
      </c>
      <c r="B26" s="167">
        <v>8806179438789</v>
      </c>
      <c r="C26" s="168" t="s">
        <v>2588</v>
      </c>
      <c r="D26" s="168" t="s">
        <v>2589</v>
      </c>
      <c r="E26" s="169">
        <v>1500</v>
      </c>
      <c r="F26" s="170">
        <v>0.52</v>
      </c>
      <c r="G26" s="171">
        <v>600</v>
      </c>
      <c r="H26" s="172">
        <f t="shared" si="0"/>
        <v>780</v>
      </c>
      <c r="I26" s="173" t="str">
        <f t="shared" si="1"/>
        <v>Введите курс</v>
      </c>
      <c r="J26" s="283"/>
      <c r="K26" s="174">
        <f t="shared" si="4"/>
        <v>0</v>
      </c>
      <c r="L26" s="172">
        <f t="shared" si="4"/>
        <v>0</v>
      </c>
      <c r="M26" s="175" t="str">
        <f t="shared" si="3"/>
        <v/>
      </c>
      <c r="N26" s="166"/>
      <c r="O26" s="176"/>
    </row>
    <row r="27" spans="1:15">
      <c r="A27" s="166" t="s">
        <v>2590</v>
      </c>
      <c r="B27" s="167">
        <v>8806179438826</v>
      </c>
      <c r="C27" s="168" t="s">
        <v>2591</v>
      </c>
      <c r="D27" s="168" t="s">
        <v>2592</v>
      </c>
      <c r="E27" s="169">
        <v>1500</v>
      </c>
      <c r="F27" s="170">
        <v>0.52</v>
      </c>
      <c r="G27" s="171">
        <v>300</v>
      </c>
      <c r="H27" s="172">
        <f t="shared" si="0"/>
        <v>780</v>
      </c>
      <c r="I27" s="173" t="str">
        <f t="shared" si="1"/>
        <v>Введите курс</v>
      </c>
      <c r="J27" s="283"/>
      <c r="K27" s="174">
        <f t="shared" si="4"/>
        <v>0</v>
      </c>
      <c r="L27" s="172">
        <f t="shared" si="4"/>
        <v>0</v>
      </c>
      <c r="M27" s="175" t="str">
        <f t="shared" si="3"/>
        <v/>
      </c>
      <c r="N27" s="166"/>
      <c r="O27" s="176"/>
    </row>
    <row r="28" spans="1:15">
      <c r="A28" s="166" t="s">
        <v>2593</v>
      </c>
      <c r="B28" s="167">
        <v>8806179438840</v>
      </c>
      <c r="C28" s="168" t="s">
        <v>2594</v>
      </c>
      <c r="D28" s="168" t="s">
        <v>2595</v>
      </c>
      <c r="E28" s="169">
        <v>2500</v>
      </c>
      <c r="F28" s="170">
        <v>0.52</v>
      </c>
      <c r="G28" s="171">
        <v>120</v>
      </c>
      <c r="H28" s="172">
        <f t="shared" si="0"/>
        <v>1300</v>
      </c>
      <c r="I28" s="173" t="str">
        <f t="shared" si="1"/>
        <v>Введите курс</v>
      </c>
      <c r="J28" s="283"/>
      <c r="K28" s="174">
        <f t="shared" si="4"/>
        <v>0</v>
      </c>
      <c r="L28" s="172">
        <f t="shared" si="4"/>
        <v>0</v>
      </c>
      <c r="M28" s="175" t="str">
        <f t="shared" si="3"/>
        <v/>
      </c>
      <c r="N28" s="166"/>
      <c r="O28" s="176"/>
    </row>
    <row r="29" spans="1:15">
      <c r="A29" s="166" t="s">
        <v>2596</v>
      </c>
      <c r="B29" s="167">
        <v>8806179438956</v>
      </c>
      <c r="C29" s="168" t="s">
        <v>2597</v>
      </c>
      <c r="D29" s="168" t="s">
        <v>2598</v>
      </c>
      <c r="E29" s="169">
        <v>2500</v>
      </c>
      <c r="F29" s="170">
        <v>0.52</v>
      </c>
      <c r="G29" s="171">
        <v>250</v>
      </c>
      <c r="H29" s="172">
        <f t="shared" si="0"/>
        <v>1300</v>
      </c>
      <c r="I29" s="173" t="str">
        <f t="shared" si="1"/>
        <v>Введите курс</v>
      </c>
      <c r="J29" s="283"/>
      <c r="K29" s="174">
        <f t="shared" si="4"/>
        <v>0</v>
      </c>
      <c r="L29" s="172">
        <f t="shared" si="4"/>
        <v>0</v>
      </c>
      <c r="M29" s="175" t="str">
        <f t="shared" si="3"/>
        <v/>
      </c>
      <c r="N29" s="166"/>
      <c r="O29" s="176"/>
    </row>
    <row r="30" spans="1:15">
      <c r="A30" s="166" t="s">
        <v>2599</v>
      </c>
      <c r="B30" s="167">
        <v>8806179438987</v>
      </c>
      <c r="C30" s="168" t="s">
        <v>2600</v>
      </c>
      <c r="D30" s="168" t="s">
        <v>2601</v>
      </c>
      <c r="E30" s="169">
        <v>3000</v>
      </c>
      <c r="F30" s="170">
        <v>0.52</v>
      </c>
      <c r="G30" s="171">
        <v>50</v>
      </c>
      <c r="H30" s="172">
        <f t="shared" si="0"/>
        <v>1560</v>
      </c>
      <c r="I30" s="173" t="str">
        <f t="shared" si="1"/>
        <v>Введите курс</v>
      </c>
      <c r="J30" s="283"/>
      <c r="K30" s="174">
        <f t="shared" si="4"/>
        <v>0</v>
      </c>
      <c r="L30" s="172">
        <f t="shared" si="4"/>
        <v>0</v>
      </c>
      <c r="M30" s="175" t="str">
        <f t="shared" si="3"/>
        <v/>
      </c>
      <c r="N30" s="166"/>
      <c r="O30" s="176"/>
    </row>
    <row r="31" spans="1:15">
      <c r="A31" s="166" t="s">
        <v>2602</v>
      </c>
      <c r="B31" s="167">
        <v>8806179439083</v>
      </c>
      <c r="C31" s="168" t="s">
        <v>2603</v>
      </c>
      <c r="D31" s="168" t="s">
        <v>2604</v>
      </c>
      <c r="E31" s="169">
        <v>2500</v>
      </c>
      <c r="F31" s="170">
        <v>0.52</v>
      </c>
      <c r="G31" s="171">
        <v>40</v>
      </c>
      <c r="H31" s="172">
        <f t="shared" si="0"/>
        <v>1300</v>
      </c>
      <c r="I31" s="173" t="str">
        <f t="shared" si="1"/>
        <v>Введите курс</v>
      </c>
      <c r="J31" s="283"/>
      <c r="K31" s="174">
        <f t="shared" si="4"/>
        <v>0</v>
      </c>
      <c r="L31" s="172">
        <f t="shared" si="4"/>
        <v>0</v>
      </c>
      <c r="M31" s="175" t="str">
        <f t="shared" si="3"/>
        <v/>
      </c>
      <c r="N31" s="166"/>
      <c r="O31" s="176"/>
    </row>
    <row r="32" spans="1:15">
      <c r="A32" s="166" t="s">
        <v>2605</v>
      </c>
      <c r="B32" s="167">
        <v>8806179439090</v>
      </c>
      <c r="C32" s="168" t="s">
        <v>2606</v>
      </c>
      <c r="D32" s="168" t="s">
        <v>2607</v>
      </c>
      <c r="E32" s="169">
        <v>2500</v>
      </c>
      <c r="F32" s="170">
        <v>0.52</v>
      </c>
      <c r="G32" s="171">
        <v>40</v>
      </c>
      <c r="H32" s="172">
        <f t="shared" si="0"/>
        <v>1300</v>
      </c>
      <c r="I32" s="173" t="str">
        <f t="shared" si="1"/>
        <v>Введите курс</v>
      </c>
      <c r="J32" s="283"/>
      <c r="K32" s="174">
        <f t="shared" si="4"/>
        <v>0</v>
      </c>
      <c r="L32" s="172">
        <f t="shared" si="4"/>
        <v>0</v>
      </c>
      <c r="M32" s="175" t="str">
        <f t="shared" si="3"/>
        <v/>
      </c>
      <c r="N32" s="166"/>
      <c r="O32" s="176"/>
    </row>
    <row r="33" spans="1:15">
      <c r="A33" s="166" t="s">
        <v>2608</v>
      </c>
      <c r="B33" s="167">
        <v>8806179439106</v>
      </c>
      <c r="C33" s="168" t="s">
        <v>2609</v>
      </c>
      <c r="D33" s="168" t="s">
        <v>2610</v>
      </c>
      <c r="E33" s="169">
        <v>1500</v>
      </c>
      <c r="F33" s="170">
        <v>0.52</v>
      </c>
      <c r="G33" s="171">
        <v>250</v>
      </c>
      <c r="H33" s="172">
        <f t="shared" si="0"/>
        <v>780</v>
      </c>
      <c r="I33" s="173" t="str">
        <f t="shared" si="1"/>
        <v>Введите курс</v>
      </c>
      <c r="J33" s="283"/>
      <c r="K33" s="174">
        <f t="shared" si="4"/>
        <v>0</v>
      </c>
      <c r="L33" s="172">
        <f t="shared" si="4"/>
        <v>0</v>
      </c>
      <c r="M33" s="175" t="str">
        <f t="shared" si="3"/>
        <v/>
      </c>
      <c r="N33" s="166"/>
      <c r="O33" s="176"/>
    </row>
    <row r="34" spans="1:15">
      <c r="A34" s="166" t="s">
        <v>2611</v>
      </c>
      <c r="B34" s="167">
        <v>8806179439144</v>
      </c>
      <c r="C34" s="168" t="s">
        <v>2612</v>
      </c>
      <c r="D34" s="168" t="s">
        <v>2613</v>
      </c>
      <c r="E34" s="169">
        <v>1500</v>
      </c>
      <c r="F34" s="170">
        <v>0.52</v>
      </c>
      <c r="G34" s="171">
        <v>180</v>
      </c>
      <c r="H34" s="172">
        <f t="shared" si="0"/>
        <v>780</v>
      </c>
      <c r="I34" s="173" t="str">
        <f t="shared" si="1"/>
        <v>Введите курс</v>
      </c>
      <c r="J34" s="283"/>
      <c r="K34" s="174">
        <f t="shared" si="4"/>
        <v>0</v>
      </c>
      <c r="L34" s="172">
        <f t="shared" si="4"/>
        <v>0</v>
      </c>
      <c r="M34" s="175" t="str">
        <f t="shared" si="3"/>
        <v/>
      </c>
      <c r="N34" s="166"/>
      <c r="O34" s="176"/>
    </row>
    <row r="35" spans="1:15">
      <c r="A35" s="166" t="s">
        <v>2614</v>
      </c>
      <c r="B35" s="167">
        <v>8806179439267</v>
      </c>
      <c r="C35" s="168" t="s">
        <v>2615</v>
      </c>
      <c r="D35" s="168" t="s">
        <v>2616</v>
      </c>
      <c r="E35" s="169">
        <v>2500</v>
      </c>
      <c r="F35" s="170">
        <v>0.52</v>
      </c>
      <c r="G35" s="171">
        <v>400</v>
      </c>
      <c r="H35" s="172">
        <f t="shared" si="0"/>
        <v>1300</v>
      </c>
      <c r="I35" s="173" t="str">
        <f t="shared" si="1"/>
        <v>Введите курс</v>
      </c>
      <c r="J35" s="283"/>
      <c r="K35" s="174">
        <f t="shared" si="4"/>
        <v>0</v>
      </c>
      <c r="L35" s="172">
        <f t="shared" si="4"/>
        <v>0</v>
      </c>
      <c r="M35" s="175" t="str">
        <f t="shared" si="3"/>
        <v/>
      </c>
      <c r="N35" s="166"/>
      <c r="O35" s="176"/>
    </row>
    <row r="36" spans="1:15">
      <c r="A36" s="166" t="s">
        <v>2617</v>
      </c>
      <c r="B36" s="167">
        <v>8806179439328</v>
      </c>
      <c r="C36" s="168" t="s">
        <v>2618</v>
      </c>
      <c r="D36" s="168" t="s">
        <v>2619</v>
      </c>
      <c r="E36" s="169">
        <v>3000</v>
      </c>
      <c r="F36" s="170">
        <v>0.52</v>
      </c>
      <c r="G36" s="171">
        <v>300</v>
      </c>
      <c r="H36" s="172">
        <f t="shared" si="0"/>
        <v>1560</v>
      </c>
      <c r="I36" s="173" t="str">
        <f t="shared" si="1"/>
        <v>Введите курс</v>
      </c>
      <c r="J36" s="283"/>
      <c r="K36" s="174">
        <f t="shared" ref="K36:L51" si="5">J36*G36</f>
        <v>0</v>
      </c>
      <c r="L36" s="172">
        <f t="shared" si="5"/>
        <v>0</v>
      </c>
      <c r="M36" s="175" t="str">
        <f t="shared" si="3"/>
        <v/>
      </c>
      <c r="N36" s="166"/>
      <c r="O36" s="176"/>
    </row>
    <row r="37" spans="1:15">
      <c r="A37" s="166" t="s">
        <v>2620</v>
      </c>
      <c r="B37" s="167">
        <v>8806179439489</v>
      </c>
      <c r="C37" s="168" t="s">
        <v>2621</v>
      </c>
      <c r="D37" s="168" t="s">
        <v>2622</v>
      </c>
      <c r="E37" s="169">
        <v>2000</v>
      </c>
      <c r="F37" s="170">
        <v>0.52</v>
      </c>
      <c r="G37" s="171">
        <v>36</v>
      </c>
      <c r="H37" s="172">
        <f t="shared" si="0"/>
        <v>1040</v>
      </c>
      <c r="I37" s="173" t="str">
        <f t="shared" si="1"/>
        <v>Введите курс</v>
      </c>
      <c r="J37" s="283"/>
      <c r="K37" s="174">
        <f t="shared" si="5"/>
        <v>0</v>
      </c>
      <c r="L37" s="172">
        <f t="shared" si="5"/>
        <v>0</v>
      </c>
      <c r="M37" s="175" t="str">
        <f t="shared" si="3"/>
        <v/>
      </c>
      <c r="N37" s="166"/>
      <c r="O37" s="176"/>
    </row>
    <row r="38" spans="1:15">
      <c r="A38" s="166" t="s">
        <v>2623</v>
      </c>
      <c r="B38" s="167">
        <v>8806179461046</v>
      </c>
      <c r="C38" s="168" t="s">
        <v>2624</v>
      </c>
      <c r="D38" s="168" t="s">
        <v>2625</v>
      </c>
      <c r="E38" s="169">
        <v>4000</v>
      </c>
      <c r="F38" s="170">
        <v>0.52</v>
      </c>
      <c r="G38" s="171">
        <v>60</v>
      </c>
      <c r="H38" s="172">
        <f t="shared" si="0"/>
        <v>2080</v>
      </c>
      <c r="I38" s="173" t="str">
        <f t="shared" si="1"/>
        <v>Введите курс</v>
      </c>
      <c r="J38" s="283"/>
      <c r="K38" s="174">
        <f t="shared" si="5"/>
        <v>0</v>
      </c>
      <c r="L38" s="172">
        <f t="shared" si="5"/>
        <v>0</v>
      </c>
      <c r="M38" s="175" t="str">
        <f t="shared" si="3"/>
        <v/>
      </c>
      <c r="N38" s="166"/>
      <c r="O38" s="176"/>
    </row>
    <row r="39" spans="1:15">
      <c r="A39" s="166" t="s">
        <v>2626</v>
      </c>
      <c r="B39" s="167">
        <v>8806179467666</v>
      </c>
      <c r="C39" s="168" t="s">
        <v>2627</v>
      </c>
      <c r="D39" s="168" t="s">
        <v>2628</v>
      </c>
      <c r="E39" s="169">
        <v>3500</v>
      </c>
      <c r="F39" s="170">
        <v>0.52</v>
      </c>
      <c r="G39" s="171">
        <v>480</v>
      </c>
      <c r="H39" s="172">
        <f t="shared" si="0"/>
        <v>1820</v>
      </c>
      <c r="I39" s="173" t="str">
        <f t="shared" si="1"/>
        <v>Введите курс</v>
      </c>
      <c r="J39" s="283"/>
      <c r="K39" s="174">
        <f t="shared" si="5"/>
        <v>0</v>
      </c>
      <c r="L39" s="172">
        <f t="shared" si="5"/>
        <v>0</v>
      </c>
      <c r="M39" s="175" t="str">
        <f t="shared" si="3"/>
        <v/>
      </c>
      <c r="N39" s="166"/>
      <c r="O39" s="176"/>
    </row>
    <row r="40" spans="1:15">
      <c r="A40" s="166" t="s">
        <v>2629</v>
      </c>
      <c r="B40" s="167">
        <v>8806179467840</v>
      </c>
      <c r="C40" s="168" t="s">
        <v>2630</v>
      </c>
      <c r="D40" s="168" t="s">
        <v>2631</v>
      </c>
      <c r="E40" s="169">
        <v>3500</v>
      </c>
      <c r="F40" s="170">
        <v>0.52</v>
      </c>
      <c r="G40" s="171">
        <v>480</v>
      </c>
      <c r="H40" s="172">
        <f t="shared" si="0"/>
        <v>1820</v>
      </c>
      <c r="I40" s="173" t="str">
        <f t="shared" si="1"/>
        <v>Введите курс</v>
      </c>
      <c r="J40" s="283"/>
      <c r="K40" s="174">
        <f t="shared" si="5"/>
        <v>0</v>
      </c>
      <c r="L40" s="172">
        <f t="shared" si="5"/>
        <v>0</v>
      </c>
      <c r="M40" s="175" t="str">
        <f t="shared" si="3"/>
        <v/>
      </c>
      <c r="N40" s="166"/>
      <c r="O40" s="176"/>
    </row>
    <row r="41" spans="1:15">
      <c r="A41" s="166" t="s">
        <v>2632</v>
      </c>
      <c r="B41" s="167">
        <v>8806179467987</v>
      </c>
      <c r="C41" s="168" t="s">
        <v>2633</v>
      </c>
      <c r="D41" s="168" t="s">
        <v>2634</v>
      </c>
      <c r="E41" s="169">
        <v>3500</v>
      </c>
      <c r="F41" s="170">
        <v>0.52</v>
      </c>
      <c r="G41" s="171">
        <v>480</v>
      </c>
      <c r="H41" s="172">
        <f t="shared" si="0"/>
        <v>1820</v>
      </c>
      <c r="I41" s="173" t="str">
        <f t="shared" si="1"/>
        <v>Введите курс</v>
      </c>
      <c r="J41" s="283"/>
      <c r="K41" s="174">
        <f t="shared" si="5"/>
        <v>0</v>
      </c>
      <c r="L41" s="172">
        <f t="shared" si="5"/>
        <v>0</v>
      </c>
      <c r="M41" s="175" t="str">
        <f t="shared" si="3"/>
        <v/>
      </c>
      <c r="N41" s="166"/>
      <c r="O41" s="176"/>
    </row>
    <row r="42" spans="1:15">
      <c r="A42" s="166" t="s">
        <v>2635</v>
      </c>
      <c r="B42" s="167">
        <v>8806179468045</v>
      </c>
      <c r="C42" s="168" t="s">
        <v>2636</v>
      </c>
      <c r="D42" s="168" t="s">
        <v>2637</v>
      </c>
      <c r="E42" s="169">
        <v>3500</v>
      </c>
      <c r="F42" s="170">
        <v>0.52</v>
      </c>
      <c r="G42" s="171">
        <v>480</v>
      </c>
      <c r="H42" s="172">
        <f t="shared" si="0"/>
        <v>1820</v>
      </c>
      <c r="I42" s="173" t="str">
        <f t="shared" si="1"/>
        <v>Введите курс</v>
      </c>
      <c r="J42" s="283"/>
      <c r="K42" s="174">
        <f t="shared" si="5"/>
        <v>0</v>
      </c>
      <c r="L42" s="172">
        <f t="shared" si="5"/>
        <v>0</v>
      </c>
      <c r="M42" s="175" t="str">
        <f t="shared" si="3"/>
        <v/>
      </c>
      <c r="N42" s="166"/>
      <c r="O42" s="176"/>
    </row>
    <row r="43" spans="1:15">
      <c r="A43" s="166" t="s">
        <v>2638</v>
      </c>
      <c r="B43" s="167">
        <v>8806179475371</v>
      </c>
      <c r="C43" s="168" t="s">
        <v>2639</v>
      </c>
      <c r="D43" s="168" t="s">
        <v>2640</v>
      </c>
      <c r="E43" s="169">
        <v>4000</v>
      </c>
      <c r="F43" s="170">
        <v>0.52</v>
      </c>
      <c r="G43" s="171">
        <v>580</v>
      </c>
      <c r="H43" s="172">
        <f t="shared" si="0"/>
        <v>2080</v>
      </c>
      <c r="I43" s="173" t="str">
        <f t="shared" si="1"/>
        <v>Введите курс</v>
      </c>
      <c r="J43" s="283"/>
      <c r="K43" s="174">
        <f t="shared" si="5"/>
        <v>0</v>
      </c>
      <c r="L43" s="172">
        <f t="shared" si="5"/>
        <v>0</v>
      </c>
      <c r="M43" s="175" t="str">
        <f t="shared" si="3"/>
        <v/>
      </c>
      <c r="N43" s="166"/>
      <c r="O43" s="176"/>
    </row>
    <row r="44" spans="1:15">
      <c r="A44" s="166" t="s">
        <v>2641</v>
      </c>
      <c r="B44" s="167">
        <v>8806179475470</v>
      </c>
      <c r="C44" s="168" t="s">
        <v>2642</v>
      </c>
      <c r="D44" s="168" t="s">
        <v>2643</v>
      </c>
      <c r="E44" s="169">
        <v>22000</v>
      </c>
      <c r="F44" s="170">
        <v>0.52</v>
      </c>
      <c r="G44" s="171">
        <v>120</v>
      </c>
      <c r="H44" s="172">
        <f t="shared" si="0"/>
        <v>11440</v>
      </c>
      <c r="I44" s="173" t="str">
        <f t="shared" si="1"/>
        <v>Введите курс</v>
      </c>
      <c r="J44" s="283"/>
      <c r="K44" s="174">
        <f t="shared" si="5"/>
        <v>0</v>
      </c>
      <c r="L44" s="172">
        <f t="shared" si="5"/>
        <v>0</v>
      </c>
      <c r="M44" s="175" t="str">
        <f t="shared" si="3"/>
        <v/>
      </c>
      <c r="N44" s="166"/>
      <c r="O44" s="176"/>
    </row>
    <row r="45" spans="1:15">
      <c r="A45" s="166" t="s">
        <v>2644</v>
      </c>
      <c r="B45" s="167">
        <v>8806179478730</v>
      </c>
      <c r="C45" s="168" t="s">
        <v>2645</v>
      </c>
      <c r="D45" s="168" t="s">
        <v>2646</v>
      </c>
      <c r="E45" s="169">
        <v>6500</v>
      </c>
      <c r="F45" s="170">
        <v>0.52</v>
      </c>
      <c r="G45" s="171">
        <v>350</v>
      </c>
      <c r="H45" s="172">
        <f t="shared" si="0"/>
        <v>3380</v>
      </c>
      <c r="I45" s="173" t="str">
        <f t="shared" si="1"/>
        <v>Введите курс</v>
      </c>
      <c r="J45" s="283"/>
      <c r="K45" s="174">
        <f t="shared" si="5"/>
        <v>0</v>
      </c>
      <c r="L45" s="172">
        <f t="shared" si="5"/>
        <v>0</v>
      </c>
      <c r="M45" s="175" t="str">
        <f t="shared" si="3"/>
        <v/>
      </c>
      <c r="N45" s="166"/>
      <c r="O45" s="176"/>
    </row>
    <row r="46" spans="1:15">
      <c r="A46" s="166" t="s">
        <v>2647</v>
      </c>
      <c r="B46" s="167">
        <v>8806179488821</v>
      </c>
      <c r="C46" s="168" t="s">
        <v>2648</v>
      </c>
      <c r="D46" s="168" t="s">
        <v>2649</v>
      </c>
      <c r="E46" s="169">
        <v>8000</v>
      </c>
      <c r="F46" s="170">
        <v>0.52</v>
      </c>
      <c r="G46" s="171">
        <v>240</v>
      </c>
      <c r="H46" s="172">
        <f t="shared" si="0"/>
        <v>4160</v>
      </c>
      <c r="I46" s="173" t="str">
        <f t="shared" si="1"/>
        <v>Введите курс</v>
      </c>
      <c r="J46" s="283"/>
      <c r="K46" s="174">
        <f t="shared" si="5"/>
        <v>0</v>
      </c>
      <c r="L46" s="172">
        <f t="shared" si="5"/>
        <v>0</v>
      </c>
      <c r="M46" s="175" t="str">
        <f t="shared" si="3"/>
        <v/>
      </c>
      <c r="N46" s="166"/>
      <c r="O46" s="176"/>
    </row>
    <row r="47" spans="1:15">
      <c r="A47" s="166" t="s">
        <v>2650</v>
      </c>
      <c r="B47" s="167">
        <v>8806179490282</v>
      </c>
      <c r="C47" s="168" t="s">
        <v>2651</v>
      </c>
      <c r="D47" s="168" t="s">
        <v>2652</v>
      </c>
      <c r="E47" s="169">
        <v>7000</v>
      </c>
      <c r="F47" s="170">
        <v>0.52</v>
      </c>
      <c r="G47" s="171">
        <v>78</v>
      </c>
      <c r="H47" s="172">
        <f t="shared" si="0"/>
        <v>3640</v>
      </c>
      <c r="I47" s="173" t="str">
        <f t="shared" si="1"/>
        <v>Введите курс</v>
      </c>
      <c r="J47" s="283"/>
      <c r="K47" s="174">
        <f t="shared" si="5"/>
        <v>0</v>
      </c>
      <c r="L47" s="172">
        <f t="shared" si="5"/>
        <v>0</v>
      </c>
      <c r="M47" s="175" t="str">
        <f t="shared" si="3"/>
        <v/>
      </c>
      <c r="N47" s="166"/>
      <c r="O47" s="176"/>
    </row>
    <row r="48" spans="1:15">
      <c r="A48" s="166" t="s">
        <v>2653</v>
      </c>
      <c r="B48" s="167">
        <v>8806179490534</v>
      </c>
      <c r="C48" s="168" t="s">
        <v>2654</v>
      </c>
      <c r="D48" s="168" t="s">
        <v>2655</v>
      </c>
      <c r="E48" s="169">
        <v>3500</v>
      </c>
      <c r="F48" s="170">
        <v>0.52</v>
      </c>
      <c r="G48" s="171">
        <v>480</v>
      </c>
      <c r="H48" s="172">
        <f t="shared" si="0"/>
        <v>1820</v>
      </c>
      <c r="I48" s="173" t="str">
        <f t="shared" si="1"/>
        <v>Введите курс</v>
      </c>
      <c r="J48" s="283"/>
      <c r="K48" s="174">
        <f t="shared" si="5"/>
        <v>0</v>
      </c>
      <c r="L48" s="172">
        <f t="shared" si="5"/>
        <v>0</v>
      </c>
      <c r="M48" s="175" t="str">
        <f t="shared" si="3"/>
        <v/>
      </c>
      <c r="N48" s="166"/>
      <c r="O48" s="176"/>
    </row>
    <row r="49" spans="1:15">
      <c r="A49" s="166" t="s">
        <v>2656</v>
      </c>
      <c r="B49" s="167">
        <v>8806179490558</v>
      </c>
      <c r="C49" s="168" t="s">
        <v>2657</v>
      </c>
      <c r="D49" s="168" t="s">
        <v>2658</v>
      </c>
      <c r="E49" s="169">
        <v>3500</v>
      </c>
      <c r="F49" s="170">
        <v>0.52</v>
      </c>
      <c r="G49" s="171">
        <v>480</v>
      </c>
      <c r="H49" s="172">
        <f t="shared" si="0"/>
        <v>1820</v>
      </c>
      <c r="I49" s="173" t="str">
        <f t="shared" si="1"/>
        <v>Введите курс</v>
      </c>
      <c r="J49" s="283"/>
      <c r="K49" s="174">
        <f t="shared" si="5"/>
        <v>0</v>
      </c>
      <c r="L49" s="172">
        <f t="shared" si="5"/>
        <v>0</v>
      </c>
      <c r="M49" s="175" t="str">
        <f t="shared" si="3"/>
        <v/>
      </c>
      <c r="N49" s="166"/>
      <c r="O49" s="176"/>
    </row>
    <row r="50" spans="1:15">
      <c r="A50" s="166" t="s">
        <v>2659</v>
      </c>
      <c r="B50" s="167">
        <v>8806179490619</v>
      </c>
      <c r="C50" s="168" t="s">
        <v>2660</v>
      </c>
      <c r="D50" s="168" t="s">
        <v>2661</v>
      </c>
      <c r="E50" s="169">
        <v>3500</v>
      </c>
      <c r="F50" s="170">
        <v>0.52</v>
      </c>
      <c r="G50" s="171">
        <v>480</v>
      </c>
      <c r="H50" s="172">
        <f t="shared" si="0"/>
        <v>1820</v>
      </c>
      <c r="I50" s="173" t="str">
        <f t="shared" si="1"/>
        <v>Введите курс</v>
      </c>
      <c r="J50" s="283"/>
      <c r="K50" s="174">
        <f t="shared" si="5"/>
        <v>0</v>
      </c>
      <c r="L50" s="172">
        <f t="shared" si="5"/>
        <v>0</v>
      </c>
      <c r="M50" s="175" t="str">
        <f t="shared" si="3"/>
        <v/>
      </c>
      <c r="N50" s="166"/>
      <c r="O50" s="176"/>
    </row>
    <row r="51" spans="1:15">
      <c r="A51" s="166" t="s">
        <v>2662</v>
      </c>
      <c r="B51" s="167">
        <v>8806179490633</v>
      </c>
      <c r="C51" s="168" t="s">
        <v>2663</v>
      </c>
      <c r="D51" s="168" t="s">
        <v>2664</v>
      </c>
      <c r="E51" s="169">
        <v>3500</v>
      </c>
      <c r="F51" s="170">
        <v>0.52</v>
      </c>
      <c r="G51" s="171">
        <v>480</v>
      </c>
      <c r="H51" s="172">
        <f t="shared" si="0"/>
        <v>1820</v>
      </c>
      <c r="I51" s="173" t="str">
        <f t="shared" si="1"/>
        <v>Введите курс</v>
      </c>
      <c r="J51" s="283"/>
      <c r="K51" s="174">
        <f t="shared" si="5"/>
        <v>0</v>
      </c>
      <c r="L51" s="172">
        <f t="shared" si="5"/>
        <v>0</v>
      </c>
      <c r="M51" s="175" t="str">
        <f t="shared" si="3"/>
        <v/>
      </c>
      <c r="N51" s="166"/>
      <c r="O51" s="176"/>
    </row>
    <row r="52" spans="1:15">
      <c r="A52" s="166" t="s">
        <v>2665</v>
      </c>
      <c r="B52" s="167">
        <v>8806179490671</v>
      </c>
      <c r="C52" s="168" t="s">
        <v>2666</v>
      </c>
      <c r="D52" s="168" t="s">
        <v>2667</v>
      </c>
      <c r="E52" s="169">
        <v>3500</v>
      </c>
      <c r="F52" s="170">
        <v>0.52</v>
      </c>
      <c r="G52" s="171">
        <v>480</v>
      </c>
      <c r="H52" s="172">
        <f t="shared" si="0"/>
        <v>1820</v>
      </c>
      <c r="I52" s="173" t="str">
        <f t="shared" si="1"/>
        <v>Введите курс</v>
      </c>
      <c r="J52" s="283"/>
      <c r="K52" s="174">
        <f t="shared" ref="K52:L67" si="6">J52*G52</f>
        <v>0</v>
      </c>
      <c r="L52" s="172">
        <f t="shared" si="6"/>
        <v>0</v>
      </c>
      <c r="M52" s="175" t="str">
        <f t="shared" si="3"/>
        <v/>
      </c>
      <c r="N52" s="166"/>
      <c r="O52" s="176"/>
    </row>
    <row r="53" spans="1:15">
      <c r="A53" s="166" t="s">
        <v>2668</v>
      </c>
      <c r="B53" s="167">
        <v>8806179490787</v>
      </c>
      <c r="C53" s="168" t="s">
        <v>2669</v>
      </c>
      <c r="D53" s="168" t="s">
        <v>2670</v>
      </c>
      <c r="E53" s="169">
        <v>3500</v>
      </c>
      <c r="F53" s="170">
        <v>0.52</v>
      </c>
      <c r="G53" s="171">
        <v>480</v>
      </c>
      <c r="H53" s="172">
        <f t="shared" si="0"/>
        <v>1820</v>
      </c>
      <c r="I53" s="173" t="str">
        <f t="shared" si="1"/>
        <v>Введите курс</v>
      </c>
      <c r="J53" s="283"/>
      <c r="K53" s="174">
        <f t="shared" si="6"/>
        <v>0</v>
      </c>
      <c r="L53" s="172">
        <f t="shared" si="6"/>
        <v>0</v>
      </c>
      <c r="M53" s="175" t="str">
        <f t="shared" si="3"/>
        <v/>
      </c>
      <c r="N53" s="166"/>
      <c r="O53" s="176"/>
    </row>
    <row r="54" spans="1:15">
      <c r="A54" s="166" t="s">
        <v>2671</v>
      </c>
      <c r="B54" s="167">
        <v>8806179490824</v>
      </c>
      <c r="C54" s="168" t="s">
        <v>2672</v>
      </c>
      <c r="D54" s="168" t="s">
        <v>2673</v>
      </c>
      <c r="E54" s="169">
        <v>5500</v>
      </c>
      <c r="F54" s="170">
        <v>0.52</v>
      </c>
      <c r="G54" s="171">
        <v>480</v>
      </c>
      <c r="H54" s="172">
        <f t="shared" si="0"/>
        <v>2860</v>
      </c>
      <c r="I54" s="173" t="str">
        <f t="shared" si="1"/>
        <v>Введите курс</v>
      </c>
      <c r="J54" s="283"/>
      <c r="K54" s="174">
        <f t="shared" si="6"/>
        <v>0</v>
      </c>
      <c r="L54" s="172">
        <f t="shared" si="6"/>
        <v>0</v>
      </c>
      <c r="M54" s="175" t="str">
        <f t="shared" si="3"/>
        <v/>
      </c>
      <c r="N54" s="166"/>
      <c r="O54" s="176"/>
    </row>
    <row r="55" spans="1:15">
      <c r="A55" s="166" t="s">
        <v>2674</v>
      </c>
      <c r="B55" s="167">
        <v>8806179490862</v>
      </c>
      <c r="C55" s="168" t="s">
        <v>2675</v>
      </c>
      <c r="D55" s="168" t="s">
        <v>2676</v>
      </c>
      <c r="E55" s="169">
        <v>3500</v>
      </c>
      <c r="F55" s="170">
        <v>0.52</v>
      </c>
      <c r="G55" s="171">
        <v>480</v>
      </c>
      <c r="H55" s="172">
        <f t="shared" si="0"/>
        <v>1820</v>
      </c>
      <c r="I55" s="173" t="str">
        <f t="shared" si="1"/>
        <v>Введите курс</v>
      </c>
      <c r="J55" s="283"/>
      <c r="K55" s="174">
        <f t="shared" si="6"/>
        <v>0</v>
      </c>
      <c r="L55" s="172">
        <f t="shared" si="6"/>
        <v>0</v>
      </c>
      <c r="M55" s="175" t="str">
        <f t="shared" si="3"/>
        <v/>
      </c>
      <c r="N55" s="166"/>
      <c r="O55" s="176"/>
    </row>
    <row r="56" spans="1:15">
      <c r="A56" s="166" t="s">
        <v>2677</v>
      </c>
      <c r="B56" s="167">
        <v>8806179490923</v>
      </c>
      <c r="C56" s="168" t="s">
        <v>2678</v>
      </c>
      <c r="D56" s="168" t="s">
        <v>2679</v>
      </c>
      <c r="E56" s="169">
        <v>3500</v>
      </c>
      <c r="F56" s="170">
        <v>0.52</v>
      </c>
      <c r="G56" s="171">
        <v>480</v>
      </c>
      <c r="H56" s="172">
        <f t="shared" si="0"/>
        <v>1820</v>
      </c>
      <c r="I56" s="173" t="str">
        <f t="shared" si="1"/>
        <v>Введите курс</v>
      </c>
      <c r="J56" s="283"/>
      <c r="K56" s="174">
        <f t="shared" si="6"/>
        <v>0</v>
      </c>
      <c r="L56" s="172">
        <f t="shared" si="6"/>
        <v>0</v>
      </c>
      <c r="M56" s="175" t="str">
        <f t="shared" si="3"/>
        <v/>
      </c>
      <c r="N56" s="166"/>
      <c r="O56" s="176"/>
    </row>
    <row r="57" spans="1:15">
      <c r="A57" s="166" t="s">
        <v>2680</v>
      </c>
      <c r="B57" s="167">
        <v>8806179490954</v>
      </c>
      <c r="C57" s="168" t="s">
        <v>2681</v>
      </c>
      <c r="D57" s="168" t="s">
        <v>2682</v>
      </c>
      <c r="E57" s="169">
        <v>3500</v>
      </c>
      <c r="F57" s="170">
        <v>0.52</v>
      </c>
      <c r="G57" s="171">
        <v>480</v>
      </c>
      <c r="H57" s="172">
        <f t="shared" si="0"/>
        <v>1820</v>
      </c>
      <c r="I57" s="173" t="str">
        <f t="shared" si="1"/>
        <v>Введите курс</v>
      </c>
      <c r="J57" s="283"/>
      <c r="K57" s="174">
        <f t="shared" si="6"/>
        <v>0</v>
      </c>
      <c r="L57" s="172">
        <f t="shared" si="6"/>
        <v>0</v>
      </c>
      <c r="M57" s="175" t="str">
        <f t="shared" si="3"/>
        <v/>
      </c>
      <c r="N57" s="166"/>
      <c r="O57" s="176"/>
    </row>
    <row r="58" spans="1:15">
      <c r="A58" s="166" t="s">
        <v>2683</v>
      </c>
      <c r="B58" s="167">
        <v>8806179490978</v>
      </c>
      <c r="C58" s="168" t="s">
        <v>2684</v>
      </c>
      <c r="D58" s="168" t="s">
        <v>2685</v>
      </c>
      <c r="E58" s="169">
        <v>3500</v>
      </c>
      <c r="F58" s="170">
        <v>0.52</v>
      </c>
      <c r="G58" s="171">
        <v>480</v>
      </c>
      <c r="H58" s="172">
        <f t="shared" si="0"/>
        <v>1820</v>
      </c>
      <c r="I58" s="173" t="str">
        <f t="shared" si="1"/>
        <v>Введите курс</v>
      </c>
      <c r="J58" s="283"/>
      <c r="K58" s="174">
        <f t="shared" si="6"/>
        <v>0</v>
      </c>
      <c r="L58" s="172">
        <f t="shared" si="6"/>
        <v>0</v>
      </c>
      <c r="M58" s="175" t="str">
        <f t="shared" si="3"/>
        <v/>
      </c>
      <c r="N58" s="166"/>
      <c r="O58" s="176"/>
    </row>
    <row r="59" spans="1:15">
      <c r="A59" s="166" t="s">
        <v>2686</v>
      </c>
      <c r="B59" s="167">
        <v>8806179490985</v>
      </c>
      <c r="C59" s="168" t="s">
        <v>2687</v>
      </c>
      <c r="D59" s="168" t="s">
        <v>2688</v>
      </c>
      <c r="E59" s="169">
        <v>3500</v>
      </c>
      <c r="F59" s="170">
        <v>0.52</v>
      </c>
      <c r="G59" s="171">
        <v>480</v>
      </c>
      <c r="H59" s="172">
        <f t="shared" si="0"/>
        <v>1820</v>
      </c>
      <c r="I59" s="173" t="str">
        <f t="shared" si="1"/>
        <v>Введите курс</v>
      </c>
      <c r="J59" s="283"/>
      <c r="K59" s="174">
        <f t="shared" si="6"/>
        <v>0</v>
      </c>
      <c r="L59" s="172">
        <f t="shared" si="6"/>
        <v>0</v>
      </c>
      <c r="M59" s="175" t="str">
        <f t="shared" si="3"/>
        <v/>
      </c>
      <c r="N59" s="166"/>
      <c r="O59" s="176"/>
    </row>
    <row r="60" spans="1:15">
      <c r="A60" s="166" t="s">
        <v>2689</v>
      </c>
      <c r="B60" s="167">
        <v>8806179490992</v>
      </c>
      <c r="C60" s="168" t="s">
        <v>2690</v>
      </c>
      <c r="D60" s="168" t="s">
        <v>2691</v>
      </c>
      <c r="E60" s="169">
        <v>3500</v>
      </c>
      <c r="F60" s="170">
        <v>0.52</v>
      </c>
      <c r="G60" s="171">
        <v>480</v>
      </c>
      <c r="H60" s="172">
        <f t="shared" si="0"/>
        <v>1820</v>
      </c>
      <c r="I60" s="173" t="str">
        <f t="shared" si="1"/>
        <v>Введите курс</v>
      </c>
      <c r="J60" s="283"/>
      <c r="K60" s="174">
        <f t="shared" si="6"/>
        <v>0</v>
      </c>
      <c r="L60" s="172">
        <f t="shared" si="6"/>
        <v>0</v>
      </c>
      <c r="M60" s="175" t="str">
        <f t="shared" si="3"/>
        <v/>
      </c>
      <c r="N60" s="166"/>
      <c r="O60" s="176"/>
    </row>
    <row r="61" spans="1:15">
      <c r="A61" s="166" t="s">
        <v>2692</v>
      </c>
      <c r="B61" s="167">
        <v>8806179491005</v>
      </c>
      <c r="C61" s="168" t="s">
        <v>2693</v>
      </c>
      <c r="D61" s="168" t="s">
        <v>2694</v>
      </c>
      <c r="E61" s="169">
        <v>3500</v>
      </c>
      <c r="F61" s="170">
        <v>0.52</v>
      </c>
      <c r="G61" s="171">
        <v>480</v>
      </c>
      <c r="H61" s="172">
        <f t="shared" si="0"/>
        <v>1820</v>
      </c>
      <c r="I61" s="173" t="str">
        <f t="shared" si="1"/>
        <v>Введите курс</v>
      </c>
      <c r="J61" s="283"/>
      <c r="K61" s="174">
        <f t="shared" si="6"/>
        <v>0</v>
      </c>
      <c r="L61" s="172">
        <f t="shared" si="6"/>
        <v>0</v>
      </c>
      <c r="M61" s="175" t="str">
        <f t="shared" si="3"/>
        <v/>
      </c>
      <c r="N61" s="166"/>
      <c r="O61" s="176"/>
    </row>
    <row r="62" spans="1:15">
      <c r="A62" s="166" t="s">
        <v>2695</v>
      </c>
      <c r="B62" s="167">
        <v>8806179491029</v>
      </c>
      <c r="C62" s="168" t="s">
        <v>2696</v>
      </c>
      <c r="D62" s="168" t="s">
        <v>2697</v>
      </c>
      <c r="E62" s="169">
        <v>4500</v>
      </c>
      <c r="F62" s="170">
        <v>0.52</v>
      </c>
      <c r="G62" s="171">
        <v>480</v>
      </c>
      <c r="H62" s="172">
        <f t="shared" si="0"/>
        <v>2340</v>
      </c>
      <c r="I62" s="173" t="str">
        <f t="shared" si="1"/>
        <v>Введите курс</v>
      </c>
      <c r="J62" s="283"/>
      <c r="K62" s="174">
        <f t="shared" si="6"/>
        <v>0</v>
      </c>
      <c r="L62" s="172">
        <f t="shared" si="6"/>
        <v>0</v>
      </c>
      <c r="M62" s="175" t="str">
        <f t="shared" si="3"/>
        <v/>
      </c>
      <c r="N62" s="166"/>
      <c r="O62" s="176"/>
    </row>
    <row r="63" spans="1:15">
      <c r="A63" s="166" t="s">
        <v>2698</v>
      </c>
      <c r="B63" s="167">
        <v>8806179497311</v>
      </c>
      <c r="C63" s="168" t="s">
        <v>2699</v>
      </c>
      <c r="D63" s="168" t="s">
        <v>2700</v>
      </c>
      <c r="E63" s="169">
        <v>3500</v>
      </c>
      <c r="F63" s="170">
        <v>0.52</v>
      </c>
      <c r="G63" s="171">
        <v>120</v>
      </c>
      <c r="H63" s="172">
        <f t="shared" si="0"/>
        <v>1820</v>
      </c>
      <c r="I63" s="173" t="str">
        <f t="shared" si="1"/>
        <v>Введите курс</v>
      </c>
      <c r="J63" s="283"/>
      <c r="K63" s="174">
        <f t="shared" si="6"/>
        <v>0</v>
      </c>
      <c r="L63" s="172">
        <f t="shared" si="6"/>
        <v>0</v>
      </c>
      <c r="M63" s="175" t="str">
        <f t="shared" si="3"/>
        <v/>
      </c>
      <c r="N63" s="166"/>
      <c r="O63" s="176"/>
    </row>
    <row r="64" spans="1:15">
      <c r="A64" s="166" t="s">
        <v>2701</v>
      </c>
      <c r="B64" s="167">
        <v>8806179497328</v>
      </c>
      <c r="C64" s="168" t="s">
        <v>2702</v>
      </c>
      <c r="D64" s="168" t="s">
        <v>2703</v>
      </c>
      <c r="E64" s="169">
        <v>3500</v>
      </c>
      <c r="F64" s="170">
        <v>0.52</v>
      </c>
      <c r="G64" s="171">
        <v>120</v>
      </c>
      <c r="H64" s="172">
        <f t="shared" si="0"/>
        <v>1820</v>
      </c>
      <c r="I64" s="173" t="str">
        <f t="shared" si="1"/>
        <v>Введите курс</v>
      </c>
      <c r="J64" s="283"/>
      <c r="K64" s="174">
        <f t="shared" si="6"/>
        <v>0</v>
      </c>
      <c r="L64" s="172">
        <f t="shared" si="6"/>
        <v>0</v>
      </c>
      <c r="M64" s="175" t="str">
        <f t="shared" si="3"/>
        <v/>
      </c>
      <c r="N64" s="166"/>
      <c r="O64" s="176"/>
    </row>
    <row r="65" spans="1:15">
      <c r="A65" s="166" t="s">
        <v>2704</v>
      </c>
      <c r="B65" s="167">
        <v>8806179497335</v>
      </c>
      <c r="C65" s="168" t="s">
        <v>2705</v>
      </c>
      <c r="D65" s="168" t="s">
        <v>2706</v>
      </c>
      <c r="E65" s="169">
        <v>3500</v>
      </c>
      <c r="F65" s="170">
        <v>0.52</v>
      </c>
      <c r="G65" s="171">
        <v>120</v>
      </c>
      <c r="H65" s="172">
        <f t="shared" si="0"/>
        <v>1820</v>
      </c>
      <c r="I65" s="173" t="str">
        <f t="shared" si="1"/>
        <v>Введите курс</v>
      </c>
      <c r="J65" s="283"/>
      <c r="K65" s="174">
        <f t="shared" si="6"/>
        <v>0</v>
      </c>
      <c r="L65" s="172">
        <f t="shared" si="6"/>
        <v>0</v>
      </c>
      <c r="M65" s="175" t="str">
        <f t="shared" si="3"/>
        <v/>
      </c>
      <c r="N65" s="166"/>
      <c r="O65" s="176"/>
    </row>
    <row r="66" spans="1:15">
      <c r="A66" s="166" t="s">
        <v>2707</v>
      </c>
      <c r="B66" s="167">
        <v>8806199403033</v>
      </c>
      <c r="C66" s="168" t="s">
        <v>2708</v>
      </c>
      <c r="D66" s="168" t="s">
        <v>2709</v>
      </c>
      <c r="E66" s="169">
        <v>2500</v>
      </c>
      <c r="F66" s="170">
        <v>0.52</v>
      </c>
      <c r="G66" s="171">
        <v>250</v>
      </c>
      <c r="H66" s="172">
        <f t="shared" si="0"/>
        <v>1300</v>
      </c>
      <c r="I66" s="173" t="str">
        <f t="shared" si="1"/>
        <v>Введите курс</v>
      </c>
      <c r="J66" s="283"/>
      <c r="K66" s="174">
        <f t="shared" si="6"/>
        <v>0</v>
      </c>
      <c r="L66" s="172">
        <f t="shared" si="6"/>
        <v>0</v>
      </c>
      <c r="M66" s="175" t="str">
        <f t="shared" si="3"/>
        <v/>
      </c>
      <c r="N66" s="166"/>
      <c r="O66" s="176"/>
    </row>
    <row r="67" spans="1:15">
      <c r="A67" s="166" t="s">
        <v>2710</v>
      </c>
      <c r="B67" s="167">
        <v>8806199403699</v>
      </c>
      <c r="C67" s="168" t="s">
        <v>2711</v>
      </c>
      <c r="D67" s="168" t="s">
        <v>2712</v>
      </c>
      <c r="E67" s="169">
        <v>3000</v>
      </c>
      <c r="F67" s="170">
        <v>0.52</v>
      </c>
      <c r="G67" s="171">
        <v>180</v>
      </c>
      <c r="H67" s="172">
        <f t="shared" si="0"/>
        <v>1560</v>
      </c>
      <c r="I67" s="173" t="str">
        <f t="shared" si="1"/>
        <v>Введите курс</v>
      </c>
      <c r="J67" s="283"/>
      <c r="K67" s="174">
        <f t="shared" si="6"/>
        <v>0</v>
      </c>
      <c r="L67" s="172">
        <f t="shared" si="6"/>
        <v>0</v>
      </c>
      <c r="M67" s="175" t="str">
        <f t="shared" si="3"/>
        <v/>
      </c>
      <c r="N67" s="166"/>
      <c r="O67" s="176"/>
    </row>
    <row r="68" spans="1:15">
      <c r="A68" s="166" t="s">
        <v>2713</v>
      </c>
      <c r="B68" s="167">
        <v>8806199403835</v>
      </c>
      <c r="C68" s="168" t="s">
        <v>2714</v>
      </c>
      <c r="D68" s="168" t="s">
        <v>2715</v>
      </c>
      <c r="E68" s="169">
        <v>5000</v>
      </c>
      <c r="F68" s="170">
        <v>0.52</v>
      </c>
      <c r="G68" s="171">
        <v>180</v>
      </c>
      <c r="H68" s="172">
        <f t="shared" ref="H68:H131" si="7">F68*E68</f>
        <v>2600</v>
      </c>
      <c r="I68" s="173" t="str">
        <f t="shared" ref="I68:I131" si="8">IF($H$1="","Введите курс",H68/$H$1)</f>
        <v>Введите курс</v>
      </c>
      <c r="J68" s="283"/>
      <c r="K68" s="174">
        <f t="shared" ref="K68:L83" si="9">J68*G68</f>
        <v>0</v>
      </c>
      <c r="L68" s="172">
        <f t="shared" si="9"/>
        <v>0</v>
      </c>
      <c r="M68" s="175" t="str">
        <f t="shared" ref="M68:M131" si="10">IFERROR(K68*I68,"")</f>
        <v/>
      </c>
      <c r="N68" s="166"/>
      <c r="O68" s="176"/>
    </row>
    <row r="69" spans="1:15">
      <c r="A69" s="166" t="s">
        <v>2716</v>
      </c>
      <c r="B69" s="167">
        <v>8806199403873</v>
      </c>
      <c r="C69" s="168" t="s">
        <v>2717</v>
      </c>
      <c r="D69" s="168" t="s">
        <v>2718</v>
      </c>
      <c r="E69" s="169">
        <v>2000</v>
      </c>
      <c r="F69" s="170">
        <v>0.52</v>
      </c>
      <c r="G69" s="171">
        <v>180</v>
      </c>
      <c r="H69" s="172">
        <f t="shared" si="7"/>
        <v>1040</v>
      </c>
      <c r="I69" s="173" t="str">
        <f t="shared" si="8"/>
        <v>Введите курс</v>
      </c>
      <c r="J69" s="283"/>
      <c r="K69" s="174">
        <f t="shared" si="9"/>
        <v>0</v>
      </c>
      <c r="L69" s="172">
        <f t="shared" si="9"/>
        <v>0</v>
      </c>
      <c r="M69" s="175" t="str">
        <f t="shared" si="10"/>
        <v/>
      </c>
      <c r="N69" s="166"/>
      <c r="O69" s="176"/>
    </row>
    <row r="70" spans="1:15">
      <c r="A70" s="166" t="s">
        <v>2719</v>
      </c>
      <c r="B70" s="167">
        <v>8806199407529</v>
      </c>
      <c r="C70" s="168" t="s">
        <v>2720</v>
      </c>
      <c r="D70" s="168" t="s">
        <v>2721</v>
      </c>
      <c r="E70" s="169">
        <v>12000</v>
      </c>
      <c r="F70" s="170">
        <v>0.52</v>
      </c>
      <c r="G70" s="171">
        <v>360</v>
      </c>
      <c r="H70" s="172">
        <f t="shared" si="7"/>
        <v>6240</v>
      </c>
      <c r="I70" s="173" t="str">
        <f t="shared" si="8"/>
        <v>Введите курс</v>
      </c>
      <c r="J70" s="283"/>
      <c r="K70" s="174">
        <f t="shared" si="9"/>
        <v>0</v>
      </c>
      <c r="L70" s="172">
        <f t="shared" si="9"/>
        <v>0</v>
      </c>
      <c r="M70" s="175" t="str">
        <f t="shared" si="10"/>
        <v/>
      </c>
      <c r="N70" s="166"/>
      <c r="O70" s="176"/>
    </row>
    <row r="71" spans="1:15">
      <c r="A71" s="166" t="s">
        <v>2722</v>
      </c>
      <c r="B71" s="167">
        <v>8806199407536</v>
      </c>
      <c r="C71" s="168" t="s">
        <v>2723</v>
      </c>
      <c r="D71" s="168" t="s">
        <v>2724</v>
      </c>
      <c r="E71" s="169">
        <v>12000</v>
      </c>
      <c r="F71" s="170">
        <v>0.52</v>
      </c>
      <c r="G71" s="171">
        <v>360</v>
      </c>
      <c r="H71" s="172">
        <f t="shared" si="7"/>
        <v>6240</v>
      </c>
      <c r="I71" s="173" t="str">
        <f t="shared" si="8"/>
        <v>Введите курс</v>
      </c>
      <c r="J71" s="283"/>
      <c r="K71" s="174">
        <f t="shared" si="9"/>
        <v>0</v>
      </c>
      <c r="L71" s="172">
        <f t="shared" si="9"/>
        <v>0</v>
      </c>
      <c r="M71" s="175" t="str">
        <f t="shared" si="10"/>
        <v/>
      </c>
      <c r="N71" s="166"/>
      <c r="O71" s="176"/>
    </row>
    <row r="72" spans="1:15">
      <c r="A72" s="166" t="s">
        <v>2725</v>
      </c>
      <c r="B72" s="167">
        <v>8806199412738</v>
      </c>
      <c r="C72" s="168" t="s">
        <v>2726</v>
      </c>
      <c r="D72" s="168" t="s">
        <v>2727</v>
      </c>
      <c r="E72" s="169">
        <v>5000</v>
      </c>
      <c r="F72" s="170">
        <v>0.52</v>
      </c>
      <c r="G72" s="171">
        <v>100</v>
      </c>
      <c r="H72" s="172">
        <f t="shared" si="7"/>
        <v>2600</v>
      </c>
      <c r="I72" s="173" t="str">
        <f t="shared" si="8"/>
        <v>Введите курс</v>
      </c>
      <c r="J72" s="283"/>
      <c r="K72" s="174">
        <f t="shared" si="9"/>
        <v>0</v>
      </c>
      <c r="L72" s="172">
        <f t="shared" si="9"/>
        <v>0</v>
      </c>
      <c r="M72" s="175" t="str">
        <f t="shared" si="10"/>
        <v/>
      </c>
      <c r="N72" s="166"/>
      <c r="O72" s="176"/>
    </row>
    <row r="73" spans="1:15">
      <c r="A73" s="166" t="s">
        <v>2728</v>
      </c>
      <c r="B73" s="167">
        <v>8806199416187</v>
      </c>
      <c r="C73" s="168" t="s">
        <v>2729</v>
      </c>
      <c r="D73" s="168" t="s">
        <v>2730</v>
      </c>
      <c r="E73" s="169">
        <v>2800</v>
      </c>
      <c r="F73" s="170">
        <v>0.52</v>
      </c>
      <c r="G73" s="171">
        <v>1296</v>
      </c>
      <c r="H73" s="172">
        <f t="shared" si="7"/>
        <v>1456</v>
      </c>
      <c r="I73" s="173" t="str">
        <f t="shared" si="8"/>
        <v>Введите курс</v>
      </c>
      <c r="J73" s="283"/>
      <c r="K73" s="174">
        <f t="shared" si="9"/>
        <v>0</v>
      </c>
      <c r="L73" s="172">
        <f t="shared" si="9"/>
        <v>0</v>
      </c>
      <c r="M73" s="175" t="str">
        <f t="shared" si="10"/>
        <v/>
      </c>
      <c r="N73" s="166"/>
      <c r="O73" s="176"/>
    </row>
    <row r="74" spans="1:15">
      <c r="A74" s="166" t="s">
        <v>2731</v>
      </c>
      <c r="B74" s="167">
        <v>8806199416194</v>
      </c>
      <c r="C74" s="168" t="s">
        <v>2732</v>
      </c>
      <c r="D74" s="168" t="s">
        <v>2733</v>
      </c>
      <c r="E74" s="169">
        <v>2800</v>
      </c>
      <c r="F74" s="170">
        <v>0.52</v>
      </c>
      <c r="G74" s="171">
        <v>1296</v>
      </c>
      <c r="H74" s="172">
        <f t="shared" si="7"/>
        <v>1456</v>
      </c>
      <c r="I74" s="173" t="str">
        <f t="shared" si="8"/>
        <v>Введите курс</v>
      </c>
      <c r="J74" s="283"/>
      <c r="K74" s="174">
        <f t="shared" si="9"/>
        <v>0</v>
      </c>
      <c r="L74" s="172">
        <f t="shared" si="9"/>
        <v>0</v>
      </c>
      <c r="M74" s="175" t="str">
        <f t="shared" si="10"/>
        <v/>
      </c>
      <c r="N74" s="166"/>
      <c r="O74" s="176"/>
    </row>
    <row r="75" spans="1:15">
      <c r="A75" s="166" t="s">
        <v>2734</v>
      </c>
      <c r="B75" s="167">
        <v>8806199416200</v>
      </c>
      <c r="C75" s="168" t="s">
        <v>2735</v>
      </c>
      <c r="D75" s="168" t="s">
        <v>2736</v>
      </c>
      <c r="E75" s="169">
        <v>2800</v>
      </c>
      <c r="F75" s="170">
        <v>0.52</v>
      </c>
      <c r="G75" s="171">
        <v>1296</v>
      </c>
      <c r="H75" s="172">
        <f t="shared" si="7"/>
        <v>1456</v>
      </c>
      <c r="I75" s="173" t="str">
        <f t="shared" si="8"/>
        <v>Введите курс</v>
      </c>
      <c r="J75" s="283"/>
      <c r="K75" s="174">
        <f t="shared" si="9"/>
        <v>0</v>
      </c>
      <c r="L75" s="172">
        <f t="shared" si="9"/>
        <v>0</v>
      </c>
      <c r="M75" s="175" t="str">
        <f t="shared" si="10"/>
        <v/>
      </c>
      <c r="N75" s="166"/>
      <c r="O75" s="176"/>
    </row>
    <row r="76" spans="1:15">
      <c r="A76" s="166" t="s">
        <v>2737</v>
      </c>
      <c r="B76" s="167">
        <v>8806199416217</v>
      </c>
      <c r="C76" s="168" t="s">
        <v>2738</v>
      </c>
      <c r="D76" s="168" t="s">
        <v>2739</v>
      </c>
      <c r="E76" s="169">
        <v>2800</v>
      </c>
      <c r="F76" s="170">
        <v>0.52</v>
      </c>
      <c r="G76" s="171">
        <v>1296</v>
      </c>
      <c r="H76" s="172">
        <f t="shared" si="7"/>
        <v>1456</v>
      </c>
      <c r="I76" s="173" t="str">
        <f t="shared" si="8"/>
        <v>Введите курс</v>
      </c>
      <c r="J76" s="283"/>
      <c r="K76" s="174">
        <f t="shared" si="9"/>
        <v>0</v>
      </c>
      <c r="L76" s="172">
        <f t="shared" si="9"/>
        <v>0</v>
      </c>
      <c r="M76" s="175" t="str">
        <f t="shared" si="10"/>
        <v/>
      </c>
      <c r="N76" s="166"/>
      <c r="O76" s="176"/>
    </row>
    <row r="77" spans="1:15">
      <c r="A77" s="166" t="s">
        <v>2740</v>
      </c>
      <c r="B77" s="167">
        <v>8806199416224</v>
      </c>
      <c r="C77" s="168" t="s">
        <v>2741</v>
      </c>
      <c r="D77" s="168" t="s">
        <v>2742</v>
      </c>
      <c r="E77" s="169">
        <v>2800</v>
      </c>
      <c r="F77" s="170">
        <v>0.52</v>
      </c>
      <c r="G77" s="171">
        <v>1296</v>
      </c>
      <c r="H77" s="172">
        <f t="shared" si="7"/>
        <v>1456</v>
      </c>
      <c r="I77" s="173" t="str">
        <f t="shared" si="8"/>
        <v>Введите курс</v>
      </c>
      <c r="J77" s="283"/>
      <c r="K77" s="174">
        <f t="shared" si="9"/>
        <v>0</v>
      </c>
      <c r="L77" s="172">
        <f t="shared" si="9"/>
        <v>0</v>
      </c>
      <c r="M77" s="175" t="str">
        <f t="shared" si="10"/>
        <v/>
      </c>
      <c r="N77" s="166"/>
      <c r="O77" s="176"/>
    </row>
    <row r="78" spans="1:15">
      <c r="A78" s="166" t="s">
        <v>2743</v>
      </c>
      <c r="B78" s="167">
        <v>8806199416231</v>
      </c>
      <c r="C78" s="168" t="s">
        <v>2744</v>
      </c>
      <c r="D78" s="168" t="s">
        <v>2745</v>
      </c>
      <c r="E78" s="169">
        <v>2800</v>
      </c>
      <c r="F78" s="170">
        <v>0.52</v>
      </c>
      <c r="G78" s="171">
        <v>1296</v>
      </c>
      <c r="H78" s="172">
        <f t="shared" si="7"/>
        <v>1456</v>
      </c>
      <c r="I78" s="173" t="str">
        <f t="shared" si="8"/>
        <v>Введите курс</v>
      </c>
      <c r="J78" s="283"/>
      <c r="K78" s="174">
        <f t="shared" si="9"/>
        <v>0</v>
      </c>
      <c r="L78" s="172">
        <f t="shared" si="9"/>
        <v>0</v>
      </c>
      <c r="M78" s="175" t="str">
        <f t="shared" si="10"/>
        <v/>
      </c>
      <c r="N78" s="166"/>
      <c r="O78" s="176"/>
    </row>
    <row r="79" spans="1:15">
      <c r="A79" s="166" t="s">
        <v>2746</v>
      </c>
      <c r="B79" s="167">
        <v>8806199416248</v>
      </c>
      <c r="C79" s="168" t="s">
        <v>2747</v>
      </c>
      <c r="D79" s="168" t="s">
        <v>2748</v>
      </c>
      <c r="E79" s="169">
        <v>2800</v>
      </c>
      <c r="F79" s="170">
        <v>0.52</v>
      </c>
      <c r="G79" s="171">
        <v>1296</v>
      </c>
      <c r="H79" s="172">
        <f t="shared" si="7"/>
        <v>1456</v>
      </c>
      <c r="I79" s="173" t="str">
        <f t="shared" si="8"/>
        <v>Введите курс</v>
      </c>
      <c r="J79" s="283"/>
      <c r="K79" s="174">
        <f t="shared" si="9"/>
        <v>0</v>
      </c>
      <c r="L79" s="172">
        <f t="shared" si="9"/>
        <v>0</v>
      </c>
      <c r="M79" s="175" t="str">
        <f t="shared" si="10"/>
        <v/>
      </c>
      <c r="N79" s="166"/>
      <c r="O79" s="176"/>
    </row>
    <row r="80" spans="1:15">
      <c r="A80" s="166" t="s">
        <v>2749</v>
      </c>
      <c r="B80" s="167">
        <v>8806199418938</v>
      </c>
      <c r="C80" s="168" t="s">
        <v>2750</v>
      </c>
      <c r="D80" s="168" t="s">
        <v>2751</v>
      </c>
      <c r="E80" s="169">
        <v>5000</v>
      </c>
      <c r="F80" s="170">
        <v>0.52</v>
      </c>
      <c r="G80" s="171">
        <v>60</v>
      </c>
      <c r="H80" s="172">
        <f t="shared" si="7"/>
        <v>2600</v>
      </c>
      <c r="I80" s="173" t="str">
        <f t="shared" si="8"/>
        <v>Введите курс</v>
      </c>
      <c r="J80" s="283"/>
      <c r="K80" s="174">
        <f t="shared" si="9"/>
        <v>0</v>
      </c>
      <c r="L80" s="172">
        <f t="shared" si="9"/>
        <v>0</v>
      </c>
      <c r="M80" s="175" t="str">
        <f t="shared" si="10"/>
        <v/>
      </c>
      <c r="N80" s="166"/>
      <c r="O80" s="176"/>
    </row>
    <row r="81" spans="1:15">
      <c r="A81" s="166" t="s">
        <v>2752</v>
      </c>
      <c r="B81" s="167">
        <v>8806199427206</v>
      </c>
      <c r="C81" s="168" t="s">
        <v>2753</v>
      </c>
      <c r="D81" s="168" t="s">
        <v>2754</v>
      </c>
      <c r="E81" s="169">
        <v>4000</v>
      </c>
      <c r="F81" s="170">
        <v>0.52</v>
      </c>
      <c r="G81" s="171">
        <v>60</v>
      </c>
      <c r="H81" s="172">
        <f t="shared" si="7"/>
        <v>2080</v>
      </c>
      <c r="I81" s="173" t="str">
        <f t="shared" si="8"/>
        <v>Введите курс</v>
      </c>
      <c r="J81" s="283"/>
      <c r="K81" s="174">
        <f t="shared" si="9"/>
        <v>0</v>
      </c>
      <c r="L81" s="172">
        <f t="shared" si="9"/>
        <v>0</v>
      </c>
      <c r="M81" s="175" t="str">
        <f t="shared" si="10"/>
        <v/>
      </c>
      <c r="N81" s="166"/>
      <c r="O81" s="176"/>
    </row>
    <row r="82" spans="1:15">
      <c r="A82" s="166" t="s">
        <v>2755</v>
      </c>
      <c r="B82" s="167">
        <v>8806199427237</v>
      </c>
      <c r="C82" s="168" t="s">
        <v>2756</v>
      </c>
      <c r="D82" s="168" t="s">
        <v>2757</v>
      </c>
      <c r="E82" s="169">
        <v>8000</v>
      </c>
      <c r="F82" s="170">
        <v>0.52</v>
      </c>
      <c r="G82" s="171">
        <v>24</v>
      </c>
      <c r="H82" s="172">
        <f t="shared" si="7"/>
        <v>4160</v>
      </c>
      <c r="I82" s="173" t="str">
        <f t="shared" si="8"/>
        <v>Введите курс</v>
      </c>
      <c r="J82" s="283"/>
      <c r="K82" s="174">
        <f t="shared" si="9"/>
        <v>0</v>
      </c>
      <c r="L82" s="172">
        <f t="shared" si="9"/>
        <v>0</v>
      </c>
      <c r="M82" s="175" t="str">
        <f t="shared" si="10"/>
        <v/>
      </c>
      <c r="N82" s="166"/>
      <c r="O82" s="176"/>
    </row>
    <row r="83" spans="1:15">
      <c r="A83" s="166" t="s">
        <v>2758</v>
      </c>
      <c r="B83" s="167">
        <v>8806199427329</v>
      </c>
      <c r="C83" s="168" t="s">
        <v>2759</v>
      </c>
      <c r="D83" s="168" t="s">
        <v>2760</v>
      </c>
      <c r="E83" s="169">
        <v>4000</v>
      </c>
      <c r="F83" s="170">
        <v>0.52</v>
      </c>
      <c r="G83" s="171">
        <v>60</v>
      </c>
      <c r="H83" s="172">
        <f t="shared" si="7"/>
        <v>2080</v>
      </c>
      <c r="I83" s="173" t="str">
        <f t="shared" si="8"/>
        <v>Введите курс</v>
      </c>
      <c r="J83" s="283"/>
      <c r="K83" s="174">
        <f t="shared" si="9"/>
        <v>0</v>
      </c>
      <c r="L83" s="172">
        <f t="shared" si="9"/>
        <v>0</v>
      </c>
      <c r="M83" s="175" t="str">
        <f t="shared" si="10"/>
        <v/>
      </c>
      <c r="N83" s="166"/>
      <c r="O83" s="176"/>
    </row>
    <row r="84" spans="1:15">
      <c r="A84" s="166" t="s">
        <v>2761</v>
      </c>
      <c r="B84" s="167">
        <v>8806199428685</v>
      </c>
      <c r="C84" s="168" t="s">
        <v>2762</v>
      </c>
      <c r="D84" s="168" t="s">
        <v>2763</v>
      </c>
      <c r="E84" s="169">
        <v>22000</v>
      </c>
      <c r="F84" s="170">
        <v>0.52</v>
      </c>
      <c r="G84" s="171">
        <v>120</v>
      </c>
      <c r="H84" s="172">
        <f t="shared" si="7"/>
        <v>11440</v>
      </c>
      <c r="I84" s="173" t="str">
        <f t="shared" si="8"/>
        <v>Введите курс</v>
      </c>
      <c r="J84" s="283"/>
      <c r="K84" s="174">
        <f t="shared" ref="K84:L99" si="11">J84*G84</f>
        <v>0</v>
      </c>
      <c r="L84" s="172">
        <f t="shared" si="11"/>
        <v>0</v>
      </c>
      <c r="M84" s="175" t="str">
        <f t="shared" si="10"/>
        <v/>
      </c>
      <c r="N84" s="166"/>
      <c r="O84" s="176"/>
    </row>
    <row r="85" spans="1:15">
      <c r="A85" s="166" t="s">
        <v>2764</v>
      </c>
      <c r="B85" s="167">
        <v>8806199430381</v>
      </c>
      <c r="C85" s="168" t="s">
        <v>2765</v>
      </c>
      <c r="D85" s="168" t="s">
        <v>2766</v>
      </c>
      <c r="E85" s="169">
        <v>8000</v>
      </c>
      <c r="F85" s="170">
        <v>0.52</v>
      </c>
      <c r="G85" s="171">
        <v>126</v>
      </c>
      <c r="H85" s="172">
        <f t="shared" si="7"/>
        <v>4160</v>
      </c>
      <c r="I85" s="173" t="str">
        <f t="shared" si="8"/>
        <v>Введите курс</v>
      </c>
      <c r="J85" s="283"/>
      <c r="K85" s="174">
        <f t="shared" si="11"/>
        <v>0</v>
      </c>
      <c r="L85" s="172">
        <f t="shared" si="11"/>
        <v>0</v>
      </c>
      <c r="M85" s="175" t="str">
        <f t="shared" si="10"/>
        <v/>
      </c>
      <c r="N85" s="166"/>
      <c r="O85" s="176"/>
    </row>
    <row r="86" spans="1:15">
      <c r="A86" s="166" t="s">
        <v>2767</v>
      </c>
      <c r="B86" s="167">
        <v>8806199435317</v>
      </c>
      <c r="C86" s="168" t="s">
        <v>2768</v>
      </c>
      <c r="D86" s="168" t="s">
        <v>2769</v>
      </c>
      <c r="E86" s="169">
        <v>12000</v>
      </c>
      <c r="F86" s="170">
        <v>0.52</v>
      </c>
      <c r="G86" s="171">
        <v>126</v>
      </c>
      <c r="H86" s="172">
        <f t="shared" si="7"/>
        <v>6240</v>
      </c>
      <c r="I86" s="173" t="str">
        <f t="shared" si="8"/>
        <v>Введите курс</v>
      </c>
      <c r="J86" s="283"/>
      <c r="K86" s="174">
        <f t="shared" si="11"/>
        <v>0</v>
      </c>
      <c r="L86" s="172">
        <f t="shared" si="11"/>
        <v>0</v>
      </c>
      <c r="M86" s="175" t="str">
        <f t="shared" si="10"/>
        <v/>
      </c>
      <c r="N86" s="166"/>
      <c r="O86" s="176"/>
    </row>
    <row r="87" spans="1:15">
      <c r="A87" s="166" t="s">
        <v>2770</v>
      </c>
      <c r="B87" s="167">
        <v>8806199436642</v>
      </c>
      <c r="C87" s="168" t="s">
        <v>2771</v>
      </c>
      <c r="D87" s="168" t="s">
        <v>2772</v>
      </c>
      <c r="E87" s="169">
        <v>12000</v>
      </c>
      <c r="F87" s="170">
        <v>0.52</v>
      </c>
      <c r="G87" s="171">
        <v>48</v>
      </c>
      <c r="H87" s="172">
        <f t="shared" si="7"/>
        <v>6240</v>
      </c>
      <c r="I87" s="173" t="str">
        <f t="shared" si="8"/>
        <v>Введите курс</v>
      </c>
      <c r="J87" s="283"/>
      <c r="K87" s="174">
        <f t="shared" si="11"/>
        <v>0</v>
      </c>
      <c r="L87" s="172">
        <f t="shared" si="11"/>
        <v>0</v>
      </c>
      <c r="M87" s="175" t="str">
        <f t="shared" si="10"/>
        <v/>
      </c>
      <c r="N87" s="166"/>
      <c r="O87" s="176"/>
    </row>
    <row r="88" spans="1:15">
      <c r="A88" s="166" t="s">
        <v>2773</v>
      </c>
      <c r="B88" s="167">
        <v>8806199438974</v>
      </c>
      <c r="C88" s="168" t="s">
        <v>2774</v>
      </c>
      <c r="D88" s="168" t="s">
        <v>2775</v>
      </c>
      <c r="E88" s="169">
        <v>16800</v>
      </c>
      <c r="F88" s="170">
        <v>0.52</v>
      </c>
      <c r="G88" s="171">
        <v>156</v>
      </c>
      <c r="H88" s="172">
        <f t="shared" si="7"/>
        <v>8736</v>
      </c>
      <c r="I88" s="173" t="str">
        <f t="shared" si="8"/>
        <v>Введите курс</v>
      </c>
      <c r="J88" s="283"/>
      <c r="K88" s="174">
        <f t="shared" si="11"/>
        <v>0</v>
      </c>
      <c r="L88" s="172">
        <f t="shared" si="11"/>
        <v>0</v>
      </c>
      <c r="M88" s="175" t="str">
        <f t="shared" si="10"/>
        <v/>
      </c>
      <c r="N88" s="166"/>
      <c r="O88" s="176"/>
    </row>
    <row r="89" spans="1:15">
      <c r="A89" s="166" t="s">
        <v>2776</v>
      </c>
      <c r="B89" s="167">
        <v>8806199438981</v>
      </c>
      <c r="C89" s="168" t="s">
        <v>2777</v>
      </c>
      <c r="D89" s="168" t="s">
        <v>2778</v>
      </c>
      <c r="E89" s="169">
        <v>16800</v>
      </c>
      <c r="F89" s="170">
        <v>0.52</v>
      </c>
      <c r="G89" s="171">
        <v>156</v>
      </c>
      <c r="H89" s="172">
        <f t="shared" si="7"/>
        <v>8736</v>
      </c>
      <c r="I89" s="173" t="str">
        <f t="shared" si="8"/>
        <v>Введите курс</v>
      </c>
      <c r="J89" s="283"/>
      <c r="K89" s="174">
        <f t="shared" si="11"/>
        <v>0</v>
      </c>
      <c r="L89" s="172">
        <f t="shared" si="11"/>
        <v>0</v>
      </c>
      <c r="M89" s="175" t="str">
        <f t="shared" si="10"/>
        <v/>
      </c>
      <c r="N89" s="166"/>
      <c r="O89" s="176"/>
    </row>
    <row r="90" spans="1:15">
      <c r="A90" s="166" t="s">
        <v>2779</v>
      </c>
      <c r="B90" s="167">
        <v>8806199438998</v>
      </c>
      <c r="C90" s="168" t="s">
        <v>2780</v>
      </c>
      <c r="D90" s="168" t="s">
        <v>2781</v>
      </c>
      <c r="E90" s="169">
        <v>16800</v>
      </c>
      <c r="F90" s="170">
        <v>0.52</v>
      </c>
      <c r="G90" s="171">
        <v>156</v>
      </c>
      <c r="H90" s="172">
        <f t="shared" si="7"/>
        <v>8736</v>
      </c>
      <c r="I90" s="173" t="str">
        <f t="shared" si="8"/>
        <v>Введите курс</v>
      </c>
      <c r="J90" s="283"/>
      <c r="K90" s="174">
        <f t="shared" si="11"/>
        <v>0</v>
      </c>
      <c r="L90" s="172">
        <f t="shared" si="11"/>
        <v>0</v>
      </c>
      <c r="M90" s="175" t="str">
        <f t="shared" si="10"/>
        <v/>
      </c>
      <c r="N90" s="166"/>
      <c r="O90" s="176"/>
    </row>
    <row r="91" spans="1:15">
      <c r="A91" s="166" t="s">
        <v>2782</v>
      </c>
      <c r="B91" s="167">
        <v>8806199439704</v>
      </c>
      <c r="C91" s="168" t="s">
        <v>2783</v>
      </c>
      <c r="D91" s="168" t="s">
        <v>2784</v>
      </c>
      <c r="E91" s="169">
        <v>16800</v>
      </c>
      <c r="F91" s="170">
        <v>0.52</v>
      </c>
      <c r="G91" s="171">
        <v>156</v>
      </c>
      <c r="H91" s="172">
        <f t="shared" si="7"/>
        <v>8736</v>
      </c>
      <c r="I91" s="173" t="str">
        <f t="shared" si="8"/>
        <v>Введите курс</v>
      </c>
      <c r="J91" s="283"/>
      <c r="K91" s="174">
        <f t="shared" si="11"/>
        <v>0</v>
      </c>
      <c r="L91" s="172">
        <f t="shared" si="11"/>
        <v>0</v>
      </c>
      <c r="M91" s="175" t="str">
        <f t="shared" si="10"/>
        <v/>
      </c>
      <c r="N91" s="166"/>
      <c r="O91" s="176"/>
    </row>
    <row r="92" spans="1:15">
      <c r="A92" s="166" t="s">
        <v>2785</v>
      </c>
      <c r="B92" s="167">
        <v>8806199439711</v>
      </c>
      <c r="C92" s="168" t="s">
        <v>2786</v>
      </c>
      <c r="D92" s="168" t="s">
        <v>2787</v>
      </c>
      <c r="E92" s="169">
        <v>16800</v>
      </c>
      <c r="F92" s="170">
        <v>0.52</v>
      </c>
      <c r="G92" s="171">
        <v>156</v>
      </c>
      <c r="H92" s="172">
        <f t="shared" si="7"/>
        <v>8736</v>
      </c>
      <c r="I92" s="173" t="str">
        <f t="shared" si="8"/>
        <v>Введите курс</v>
      </c>
      <c r="J92" s="283"/>
      <c r="K92" s="174">
        <f t="shared" si="11"/>
        <v>0</v>
      </c>
      <c r="L92" s="172">
        <f t="shared" si="11"/>
        <v>0</v>
      </c>
      <c r="M92" s="175" t="str">
        <f t="shared" si="10"/>
        <v/>
      </c>
      <c r="N92" s="166"/>
      <c r="O92" s="176"/>
    </row>
    <row r="93" spans="1:15">
      <c r="A93" s="166" t="s">
        <v>2788</v>
      </c>
      <c r="B93" s="167">
        <v>8806199439728</v>
      </c>
      <c r="C93" s="168" t="s">
        <v>2789</v>
      </c>
      <c r="D93" s="168" t="s">
        <v>2790</v>
      </c>
      <c r="E93" s="169">
        <v>16800</v>
      </c>
      <c r="F93" s="170">
        <v>0.52</v>
      </c>
      <c r="G93" s="171">
        <v>156</v>
      </c>
      <c r="H93" s="172">
        <f t="shared" si="7"/>
        <v>8736</v>
      </c>
      <c r="I93" s="173" t="str">
        <f t="shared" si="8"/>
        <v>Введите курс</v>
      </c>
      <c r="J93" s="283"/>
      <c r="K93" s="174">
        <f t="shared" si="11"/>
        <v>0</v>
      </c>
      <c r="L93" s="172">
        <f t="shared" si="11"/>
        <v>0</v>
      </c>
      <c r="M93" s="175" t="str">
        <f t="shared" si="10"/>
        <v/>
      </c>
      <c r="N93" s="166"/>
      <c r="O93" s="176"/>
    </row>
    <row r="94" spans="1:15">
      <c r="A94" s="166" t="s">
        <v>2791</v>
      </c>
      <c r="B94" s="167">
        <v>8806199439735</v>
      </c>
      <c r="C94" s="168" t="s">
        <v>2792</v>
      </c>
      <c r="D94" s="168" t="s">
        <v>2793</v>
      </c>
      <c r="E94" s="169">
        <v>16800</v>
      </c>
      <c r="F94" s="170">
        <v>0.52</v>
      </c>
      <c r="G94" s="171">
        <v>156</v>
      </c>
      <c r="H94" s="172">
        <f t="shared" si="7"/>
        <v>8736</v>
      </c>
      <c r="I94" s="173" t="str">
        <f t="shared" si="8"/>
        <v>Введите курс</v>
      </c>
      <c r="J94" s="283"/>
      <c r="K94" s="174">
        <f t="shared" si="11"/>
        <v>0</v>
      </c>
      <c r="L94" s="172">
        <f t="shared" si="11"/>
        <v>0</v>
      </c>
      <c r="M94" s="175" t="str">
        <f t="shared" si="10"/>
        <v/>
      </c>
      <c r="N94" s="166"/>
      <c r="O94" s="176"/>
    </row>
    <row r="95" spans="1:15">
      <c r="A95" s="166" t="s">
        <v>2794</v>
      </c>
      <c r="B95" s="167">
        <v>8806199439841</v>
      </c>
      <c r="C95" s="168" t="s">
        <v>2795</v>
      </c>
      <c r="D95" s="168" t="s">
        <v>2796</v>
      </c>
      <c r="E95" s="169">
        <v>11000</v>
      </c>
      <c r="F95" s="170">
        <v>0.52</v>
      </c>
      <c r="G95" s="171">
        <v>72</v>
      </c>
      <c r="H95" s="172">
        <f t="shared" si="7"/>
        <v>5720</v>
      </c>
      <c r="I95" s="173" t="str">
        <f t="shared" si="8"/>
        <v>Введите курс</v>
      </c>
      <c r="J95" s="283"/>
      <c r="K95" s="174">
        <f t="shared" si="11"/>
        <v>0</v>
      </c>
      <c r="L95" s="172">
        <f t="shared" si="11"/>
        <v>0</v>
      </c>
      <c r="M95" s="175" t="str">
        <f t="shared" si="10"/>
        <v/>
      </c>
      <c r="N95" s="166"/>
      <c r="O95" s="176"/>
    </row>
    <row r="96" spans="1:15">
      <c r="A96" s="166" t="s">
        <v>2797</v>
      </c>
      <c r="B96" s="167">
        <v>8806199440366</v>
      </c>
      <c r="C96" s="168" t="s">
        <v>2798</v>
      </c>
      <c r="D96" s="168" t="s">
        <v>2799</v>
      </c>
      <c r="E96" s="169">
        <v>8000</v>
      </c>
      <c r="F96" s="170">
        <v>0.52</v>
      </c>
      <c r="G96" s="171">
        <v>6</v>
      </c>
      <c r="H96" s="172">
        <f t="shared" si="7"/>
        <v>4160</v>
      </c>
      <c r="I96" s="173" t="str">
        <f t="shared" si="8"/>
        <v>Введите курс</v>
      </c>
      <c r="J96" s="283"/>
      <c r="K96" s="174">
        <f t="shared" si="11"/>
        <v>0</v>
      </c>
      <c r="L96" s="172">
        <f t="shared" si="11"/>
        <v>0</v>
      </c>
      <c r="M96" s="175" t="str">
        <f t="shared" si="10"/>
        <v/>
      </c>
      <c r="N96" s="166"/>
      <c r="O96" s="176"/>
    </row>
    <row r="97" spans="1:15">
      <c r="A97" s="166" t="s">
        <v>2800</v>
      </c>
      <c r="B97" s="167">
        <v>8806199441103</v>
      </c>
      <c r="C97" s="168" t="s">
        <v>2801</v>
      </c>
      <c r="D97" s="168" t="s">
        <v>2802</v>
      </c>
      <c r="E97" s="169">
        <v>1000</v>
      </c>
      <c r="F97" s="170">
        <v>0.52</v>
      </c>
      <c r="G97" s="171">
        <v>300</v>
      </c>
      <c r="H97" s="172">
        <f t="shared" si="7"/>
        <v>520</v>
      </c>
      <c r="I97" s="173" t="str">
        <f t="shared" si="8"/>
        <v>Введите курс</v>
      </c>
      <c r="J97" s="283"/>
      <c r="K97" s="174">
        <f t="shared" si="11"/>
        <v>0</v>
      </c>
      <c r="L97" s="172">
        <f t="shared" si="11"/>
        <v>0</v>
      </c>
      <c r="M97" s="175" t="str">
        <f t="shared" si="10"/>
        <v/>
      </c>
      <c r="N97" s="166"/>
      <c r="O97" s="176"/>
    </row>
    <row r="98" spans="1:15">
      <c r="A98" s="166" t="s">
        <v>2803</v>
      </c>
      <c r="B98" s="167">
        <v>8806199441110</v>
      </c>
      <c r="C98" s="168" t="s">
        <v>2804</v>
      </c>
      <c r="D98" s="168" t="s">
        <v>2805</v>
      </c>
      <c r="E98" s="169">
        <v>1000</v>
      </c>
      <c r="F98" s="170">
        <v>0.52</v>
      </c>
      <c r="G98" s="171">
        <v>300</v>
      </c>
      <c r="H98" s="172">
        <f t="shared" si="7"/>
        <v>520</v>
      </c>
      <c r="I98" s="173" t="str">
        <f t="shared" si="8"/>
        <v>Введите курс</v>
      </c>
      <c r="J98" s="283"/>
      <c r="K98" s="174">
        <f t="shared" si="11"/>
        <v>0</v>
      </c>
      <c r="L98" s="172">
        <f t="shared" si="11"/>
        <v>0</v>
      </c>
      <c r="M98" s="175" t="str">
        <f t="shared" si="10"/>
        <v/>
      </c>
      <c r="N98" s="166"/>
      <c r="O98" s="176"/>
    </row>
    <row r="99" spans="1:15">
      <c r="A99" s="166" t="s">
        <v>2806</v>
      </c>
      <c r="B99" s="167">
        <v>8806199441127</v>
      </c>
      <c r="C99" s="168" t="s">
        <v>2807</v>
      </c>
      <c r="D99" s="168" t="s">
        <v>2808</v>
      </c>
      <c r="E99" s="169">
        <v>1000</v>
      </c>
      <c r="F99" s="170">
        <v>0.52</v>
      </c>
      <c r="G99" s="171">
        <v>300</v>
      </c>
      <c r="H99" s="172">
        <f t="shared" si="7"/>
        <v>520</v>
      </c>
      <c r="I99" s="173" t="str">
        <f t="shared" si="8"/>
        <v>Введите курс</v>
      </c>
      <c r="J99" s="283"/>
      <c r="K99" s="174">
        <f t="shared" si="11"/>
        <v>0</v>
      </c>
      <c r="L99" s="172">
        <f t="shared" si="11"/>
        <v>0</v>
      </c>
      <c r="M99" s="175" t="str">
        <f t="shared" si="10"/>
        <v/>
      </c>
      <c r="N99" s="166"/>
      <c r="O99" s="176"/>
    </row>
    <row r="100" spans="1:15">
      <c r="A100" s="166" t="s">
        <v>2809</v>
      </c>
      <c r="B100" s="167">
        <v>8806199441134</v>
      </c>
      <c r="C100" s="168" t="s">
        <v>2810</v>
      </c>
      <c r="D100" s="168" t="s">
        <v>2811</v>
      </c>
      <c r="E100" s="169">
        <v>1000</v>
      </c>
      <c r="F100" s="170">
        <v>0.52</v>
      </c>
      <c r="G100" s="171">
        <v>300</v>
      </c>
      <c r="H100" s="172">
        <f t="shared" si="7"/>
        <v>520</v>
      </c>
      <c r="I100" s="173" t="str">
        <f t="shared" si="8"/>
        <v>Введите курс</v>
      </c>
      <c r="J100" s="283"/>
      <c r="K100" s="174">
        <f t="shared" ref="K100:L115" si="12">J100*G100</f>
        <v>0</v>
      </c>
      <c r="L100" s="172">
        <f t="shared" si="12"/>
        <v>0</v>
      </c>
      <c r="M100" s="175" t="str">
        <f t="shared" si="10"/>
        <v/>
      </c>
      <c r="N100" s="166"/>
      <c r="O100" s="176"/>
    </row>
    <row r="101" spans="1:15">
      <c r="A101" s="166" t="s">
        <v>2812</v>
      </c>
      <c r="B101" s="167">
        <v>8806199441141</v>
      </c>
      <c r="C101" s="168" t="s">
        <v>2813</v>
      </c>
      <c r="D101" s="168" t="s">
        <v>2814</v>
      </c>
      <c r="E101" s="169">
        <v>1000</v>
      </c>
      <c r="F101" s="170">
        <v>0.52</v>
      </c>
      <c r="G101" s="171">
        <v>300</v>
      </c>
      <c r="H101" s="172">
        <f t="shared" si="7"/>
        <v>520</v>
      </c>
      <c r="I101" s="173" t="str">
        <f t="shared" si="8"/>
        <v>Введите курс</v>
      </c>
      <c r="J101" s="283"/>
      <c r="K101" s="174">
        <f t="shared" si="12"/>
        <v>0</v>
      </c>
      <c r="L101" s="172">
        <f t="shared" si="12"/>
        <v>0</v>
      </c>
      <c r="M101" s="175" t="str">
        <f t="shared" si="10"/>
        <v/>
      </c>
      <c r="N101" s="166"/>
      <c r="O101" s="176"/>
    </row>
    <row r="102" spans="1:15">
      <c r="A102" s="166" t="s">
        <v>2815</v>
      </c>
      <c r="B102" s="167">
        <v>8806199441158</v>
      </c>
      <c r="C102" s="168" t="s">
        <v>2816</v>
      </c>
      <c r="D102" s="168" t="s">
        <v>2817</v>
      </c>
      <c r="E102" s="169">
        <v>1000</v>
      </c>
      <c r="F102" s="170">
        <v>0.52</v>
      </c>
      <c r="G102" s="171">
        <v>300</v>
      </c>
      <c r="H102" s="172">
        <f t="shared" si="7"/>
        <v>520</v>
      </c>
      <c r="I102" s="173" t="str">
        <f t="shared" si="8"/>
        <v>Введите курс</v>
      </c>
      <c r="J102" s="283"/>
      <c r="K102" s="174">
        <f t="shared" si="12"/>
        <v>0</v>
      </c>
      <c r="L102" s="172">
        <f t="shared" si="12"/>
        <v>0</v>
      </c>
      <c r="M102" s="175" t="str">
        <f t="shared" si="10"/>
        <v/>
      </c>
      <c r="N102" s="166"/>
      <c r="O102" s="176"/>
    </row>
    <row r="103" spans="1:15">
      <c r="A103" s="166" t="s">
        <v>2818</v>
      </c>
      <c r="B103" s="167">
        <v>8806199441165</v>
      </c>
      <c r="C103" s="168" t="s">
        <v>2819</v>
      </c>
      <c r="D103" s="168" t="s">
        <v>2820</v>
      </c>
      <c r="E103" s="169">
        <v>1000</v>
      </c>
      <c r="F103" s="170">
        <v>0.52</v>
      </c>
      <c r="G103" s="171">
        <v>300</v>
      </c>
      <c r="H103" s="172">
        <f t="shared" si="7"/>
        <v>520</v>
      </c>
      <c r="I103" s="173" t="str">
        <f t="shared" si="8"/>
        <v>Введите курс</v>
      </c>
      <c r="J103" s="283"/>
      <c r="K103" s="174">
        <f t="shared" si="12"/>
        <v>0</v>
      </c>
      <c r="L103" s="172">
        <f t="shared" si="12"/>
        <v>0</v>
      </c>
      <c r="M103" s="175" t="str">
        <f t="shared" si="10"/>
        <v/>
      </c>
      <c r="N103" s="166"/>
      <c r="O103" s="176"/>
    </row>
    <row r="104" spans="1:15">
      <c r="A104" s="166" t="s">
        <v>2821</v>
      </c>
      <c r="B104" s="167">
        <v>8806199441172</v>
      </c>
      <c r="C104" s="168" t="s">
        <v>2822</v>
      </c>
      <c r="D104" s="168" t="s">
        <v>2823</v>
      </c>
      <c r="E104" s="169">
        <v>1000</v>
      </c>
      <c r="F104" s="170">
        <v>0.52</v>
      </c>
      <c r="G104" s="171">
        <v>300</v>
      </c>
      <c r="H104" s="172">
        <f t="shared" si="7"/>
        <v>520</v>
      </c>
      <c r="I104" s="173" t="str">
        <f t="shared" si="8"/>
        <v>Введите курс</v>
      </c>
      <c r="J104" s="283"/>
      <c r="K104" s="174">
        <f t="shared" si="12"/>
        <v>0</v>
      </c>
      <c r="L104" s="172">
        <f t="shared" si="12"/>
        <v>0</v>
      </c>
      <c r="M104" s="175" t="str">
        <f t="shared" si="10"/>
        <v/>
      </c>
      <c r="N104" s="166"/>
      <c r="O104" s="176"/>
    </row>
    <row r="105" spans="1:15">
      <c r="A105" s="166" t="s">
        <v>2824</v>
      </c>
      <c r="B105" s="167">
        <v>8806199441196</v>
      </c>
      <c r="C105" s="168" t="s">
        <v>2825</v>
      </c>
      <c r="D105" s="168" t="s">
        <v>2826</v>
      </c>
      <c r="E105" s="169">
        <v>1000</v>
      </c>
      <c r="F105" s="170">
        <v>0.52</v>
      </c>
      <c r="G105" s="171">
        <v>300</v>
      </c>
      <c r="H105" s="172">
        <f t="shared" si="7"/>
        <v>520</v>
      </c>
      <c r="I105" s="173" t="str">
        <f t="shared" si="8"/>
        <v>Введите курс</v>
      </c>
      <c r="J105" s="283"/>
      <c r="K105" s="174">
        <f t="shared" si="12"/>
        <v>0</v>
      </c>
      <c r="L105" s="172">
        <f t="shared" si="12"/>
        <v>0</v>
      </c>
      <c r="M105" s="175" t="str">
        <f t="shared" si="10"/>
        <v/>
      </c>
      <c r="N105" s="166"/>
      <c r="O105" s="176"/>
    </row>
    <row r="106" spans="1:15">
      <c r="A106" s="166" t="s">
        <v>2827</v>
      </c>
      <c r="B106" s="167">
        <v>8806199441219</v>
      </c>
      <c r="C106" s="168" t="s">
        <v>2828</v>
      </c>
      <c r="D106" s="168" t="s">
        <v>2829</v>
      </c>
      <c r="E106" s="169">
        <v>1000</v>
      </c>
      <c r="F106" s="170">
        <v>0.52</v>
      </c>
      <c r="G106" s="171">
        <v>300</v>
      </c>
      <c r="H106" s="172">
        <f t="shared" si="7"/>
        <v>520</v>
      </c>
      <c r="I106" s="173" t="str">
        <f t="shared" si="8"/>
        <v>Введите курс</v>
      </c>
      <c r="J106" s="283"/>
      <c r="K106" s="174">
        <f t="shared" si="12"/>
        <v>0</v>
      </c>
      <c r="L106" s="172">
        <f t="shared" si="12"/>
        <v>0</v>
      </c>
      <c r="M106" s="175" t="str">
        <f t="shared" si="10"/>
        <v/>
      </c>
      <c r="N106" s="166"/>
      <c r="O106" s="176"/>
    </row>
    <row r="107" spans="1:15">
      <c r="A107" s="166" t="s">
        <v>2830</v>
      </c>
      <c r="B107" s="167">
        <v>8806199441226</v>
      </c>
      <c r="C107" s="168" t="s">
        <v>2831</v>
      </c>
      <c r="D107" s="168" t="s">
        <v>2832</v>
      </c>
      <c r="E107" s="169">
        <v>1000</v>
      </c>
      <c r="F107" s="170">
        <v>0.52</v>
      </c>
      <c r="G107" s="171">
        <v>300</v>
      </c>
      <c r="H107" s="172">
        <f t="shared" si="7"/>
        <v>520</v>
      </c>
      <c r="I107" s="173" t="str">
        <f t="shared" si="8"/>
        <v>Введите курс</v>
      </c>
      <c r="J107" s="283"/>
      <c r="K107" s="174">
        <f t="shared" si="12"/>
        <v>0</v>
      </c>
      <c r="L107" s="172">
        <f t="shared" si="12"/>
        <v>0</v>
      </c>
      <c r="M107" s="175" t="str">
        <f t="shared" si="10"/>
        <v/>
      </c>
      <c r="N107" s="166"/>
      <c r="O107" s="176"/>
    </row>
    <row r="108" spans="1:15">
      <c r="A108" s="166" t="s">
        <v>2833</v>
      </c>
      <c r="B108" s="167">
        <v>8806199441240</v>
      </c>
      <c r="C108" s="168" t="s">
        <v>2834</v>
      </c>
      <c r="D108" s="168" t="s">
        <v>2835</v>
      </c>
      <c r="E108" s="169">
        <v>1000</v>
      </c>
      <c r="F108" s="170">
        <v>0.52</v>
      </c>
      <c r="G108" s="171">
        <v>300</v>
      </c>
      <c r="H108" s="172">
        <f t="shared" si="7"/>
        <v>520</v>
      </c>
      <c r="I108" s="173" t="str">
        <f t="shared" si="8"/>
        <v>Введите курс</v>
      </c>
      <c r="J108" s="283"/>
      <c r="K108" s="174">
        <f t="shared" si="12"/>
        <v>0</v>
      </c>
      <c r="L108" s="172">
        <f t="shared" si="12"/>
        <v>0</v>
      </c>
      <c r="M108" s="175" t="str">
        <f t="shared" si="10"/>
        <v/>
      </c>
      <c r="N108" s="166"/>
      <c r="O108" s="176"/>
    </row>
    <row r="109" spans="1:15">
      <c r="A109" s="166" t="s">
        <v>2836</v>
      </c>
      <c r="B109" s="167">
        <v>8806199441714</v>
      </c>
      <c r="C109" s="168" t="s">
        <v>2837</v>
      </c>
      <c r="D109" s="168" t="s">
        <v>2838</v>
      </c>
      <c r="E109" s="169">
        <v>13000</v>
      </c>
      <c r="F109" s="170">
        <v>0.52</v>
      </c>
      <c r="G109" s="171">
        <v>306</v>
      </c>
      <c r="H109" s="172">
        <f t="shared" si="7"/>
        <v>6760</v>
      </c>
      <c r="I109" s="173" t="str">
        <f t="shared" si="8"/>
        <v>Введите курс</v>
      </c>
      <c r="J109" s="283"/>
      <c r="K109" s="174">
        <f t="shared" si="12"/>
        <v>0</v>
      </c>
      <c r="L109" s="172">
        <f t="shared" si="12"/>
        <v>0</v>
      </c>
      <c r="M109" s="175" t="str">
        <f t="shared" si="10"/>
        <v/>
      </c>
      <c r="N109" s="166"/>
      <c r="O109" s="176"/>
    </row>
    <row r="110" spans="1:15">
      <c r="A110" s="166" t="s">
        <v>2839</v>
      </c>
      <c r="B110" s="167">
        <v>8806199442193</v>
      </c>
      <c r="C110" s="168" t="s">
        <v>2840</v>
      </c>
      <c r="D110" s="168" t="s">
        <v>2841</v>
      </c>
      <c r="E110" s="169">
        <v>20000</v>
      </c>
      <c r="F110" s="170">
        <v>0.52</v>
      </c>
      <c r="G110" s="171">
        <v>6</v>
      </c>
      <c r="H110" s="172">
        <f t="shared" si="7"/>
        <v>10400</v>
      </c>
      <c r="I110" s="173" t="str">
        <f t="shared" si="8"/>
        <v>Введите курс</v>
      </c>
      <c r="J110" s="283"/>
      <c r="K110" s="174">
        <f t="shared" si="12"/>
        <v>0</v>
      </c>
      <c r="L110" s="172">
        <f t="shared" si="12"/>
        <v>0</v>
      </c>
      <c r="M110" s="175" t="str">
        <f t="shared" si="10"/>
        <v/>
      </c>
      <c r="N110" s="166"/>
      <c r="O110" s="176"/>
    </row>
    <row r="111" spans="1:15">
      <c r="A111" s="166" t="s">
        <v>2842</v>
      </c>
      <c r="B111" s="167">
        <v>8806199442803</v>
      </c>
      <c r="C111" s="168" t="s">
        <v>2843</v>
      </c>
      <c r="D111" s="168" t="s">
        <v>2844</v>
      </c>
      <c r="E111" s="169">
        <v>20000</v>
      </c>
      <c r="F111" s="170">
        <v>0.52</v>
      </c>
      <c r="G111" s="171">
        <v>6</v>
      </c>
      <c r="H111" s="172">
        <f t="shared" si="7"/>
        <v>10400</v>
      </c>
      <c r="I111" s="173" t="str">
        <f t="shared" si="8"/>
        <v>Введите курс</v>
      </c>
      <c r="J111" s="283"/>
      <c r="K111" s="174">
        <f t="shared" si="12"/>
        <v>0</v>
      </c>
      <c r="L111" s="172">
        <f t="shared" si="12"/>
        <v>0</v>
      </c>
      <c r="M111" s="175" t="str">
        <f t="shared" si="10"/>
        <v/>
      </c>
      <c r="N111" s="166"/>
      <c r="O111" s="176"/>
    </row>
    <row r="112" spans="1:15">
      <c r="A112" s="166" t="s">
        <v>2845</v>
      </c>
      <c r="B112" s="167">
        <v>8806199442810</v>
      </c>
      <c r="C112" s="168" t="s">
        <v>2846</v>
      </c>
      <c r="D112" s="168" t="s">
        <v>2847</v>
      </c>
      <c r="E112" s="169">
        <v>20000</v>
      </c>
      <c r="F112" s="170">
        <v>0.52</v>
      </c>
      <c r="G112" s="171">
        <v>6</v>
      </c>
      <c r="H112" s="172">
        <f t="shared" si="7"/>
        <v>10400</v>
      </c>
      <c r="I112" s="173" t="str">
        <f t="shared" si="8"/>
        <v>Введите курс</v>
      </c>
      <c r="J112" s="283"/>
      <c r="K112" s="174">
        <f t="shared" si="12"/>
        <v>0</v>
      </c>
      <c r="L112" s="172">
        <f t="shared" si="12"/>
        <v>0</v>
      </c>
      <c r="M112" s="175" t="str">
        <f t="shared" si="10"/>
        <v/>
      </c>
      <c r="N112" s="166"/>
      <c r="O112" s="176"/>
    </row>
    <row r="113" spans="1:15">
      <c r="A113" s="166" t="s">
        <v>2848</v>
      </c>
      <c r="B113" s="167">
        <v>8806199442827</v>
      </c>
      <c r="C113" s="168" t="s">
        <v>2849</v>
      </c>
      <c r="D113" s="168" t="s">
        <v>2850</v>
      </c>
      <c r="E113" s="169">
        <v>20000</v>
      </c>
      <c r="F113" s="170">
        <v>0.52</v>
      </c>
      <c r="G113" s="171">
        <v>6</v>
      </c>
      <c r="H113" s="172">
        <f t="shared" si="7"/>
        <v>10400</v>
      </c>
      <c r="I113" s="173" t="str">
        <f t="shared" si="8"/>
        <v>Введите курс</v>
      </c>
      <c r="J113" s="283"/>
      <c r="K113" s="174">
        <f t="shared" si="12"/>
        <v>0</v>
      </c>
      <c r="L113" s="172">
        <f t="shared" si="12"/>
        <v>0</v>
      </c>
      <c r="M113" s="175" t="str">
        <f t="shared" si="10"/>
        <v/>
      </c>
      <c r="N113" s="166"/>
      <c r="O113" s="176"/>
    </row>
    <row r="114" spans="1:15">
      <c r="A114" s="166" t="s">
        <v>2851</v>
      </c>
      <c r="B114" s="167">
        <v>8806199442834</v>
      </c>
      <c r="C114" s="168" t="s">
        <v>2852</v>
      </c>
      <c r="D114" s="168" t="s">
        <v>2853</v>
      </c>
      <c r="E114" s="169">
        <v>20000</v>
      </c>
      <c r="F114" s="170">
        <v>0.52</v>
      </c>
      <c r="G114" s="171">
        <v>6</v>
      </c>
      <c r="H114" s="172">
        <f t="shared" si="7"/>
        <v>10400</v>
      </c>
      <c r="I114" s="173" t="str">
        <f t="shared" si="8"/>
        <v>Введите курс</v>
      </c>
      <c r="J114" s="283"/>
      <c r="K114" s="174">
        <f t="shared" si="12"/>
        <v>0</v>
      </c>
      <c r="L114" s="172">
        <f t="shared" si="12"/>
        <v>0</v>
      </c>
      <c r="M114" s="175" t="str">
        <f t="shared" si="10"/>
        <v/>
      </c>
      <c r="N114" s="166"/>
      <c r="O114" s="176"/>
    </row>
    <row r="115" spans="1:15">
      <c r="A115" s="166" t="s">
        <v>2854</v>
      </c>
      <c r="B115" s="167">
        <v>8806199443619</v>
      </c>
      <c r="C115" s="168" t="s">
        <v>2855</v>
      </c>
      <c r="D115" s="168" t="s">
        <v>2856</v>
      </c>
      <c r="E115" s="169">
        <v>6000</v>
      </c>
      <c r="F115" s="170">
        <v>0.52</v>
      </c>
      <c r="G115" s="171">
        <v>36</v>
      </c>
      <c r="H115" s="172">
        <f t="shared" si="7"/>
        <v>3120</v>
      </c>
      <c r="I115" s="173" t="str">
        <f t="shared" si="8"/>
        <v>Введите курс</v>
      </c>
      <c r="J115" s="283"/>
      <c r="K115" s="174">
        <f t="shared" si="12"/>
        <v>0</v>
      </c>
      <c r="L115" s="172">
        <f t="shared" si="12"/>
        <v>0</v>
      </c>
      <c r="M115" s="175" t="str">
        <f t="shared" si="10"/>
        <v/>
      </c>
      <c r="N115" s="166"/>
      <c r="O115" s="176"/>
    </row>
    <row r="116" spans="1:15">
      <c r="A116" s="166" t="s">
        <v>2857</v>
      </c>
      <c r="B116" s="167">
        <v>8806199444937</v>
      </c>
      <c r="C116" s="168" t="s">
        <v>2858</v>
      </c>
      <c r="D116" s="168" t="s">
        <v>2859</v>
      </c>
      <c r="E116" s="169">
        <v>1800</v>
      </c>
      <c r="F116" s="170">
        <v>0.52</v>
      </c>
      <c r="G116" s="171">
        <v>60</v>
      </c>
      <c r="H116" s="172">
        <f t="shared" si="7"/>
        <v>936</v>
      </c>
      <c r="I116" s="173" t="str">
        <f t="shared" si="8"/>
        <v>Введите курс</v>
      </c>
      <c r="J116" s="283"/>
      <c r="K116" s="174">
        <f t="shared" ref="K116:L131" si="13">J116*G116</f>
        <v>0</v>
      </c>
      <c r="L116" s="172">
        <f t="shared" si="13"/>
        <v>0</v>
      </c>
      <c r="M116" s="175" t="str">
        <f t="shared" si="10"/>
        <v/>
      </c>
      <c r="N116" s="166"/>
      <c r="O116" s="176"/>
    </row>
    <row r="117" spans="1:15">
      <c r="A117" s="166" t="s">
        <v>2860</v>
      </c>
      <c r="B117" s="167">
        <v>8806199451638</v>
      </c>
      <c r="C117" s="168" t="s">
        <v>2861</v>
      </c>
      <c r="D117" s="168" t="s">
        <v>2862</v>
      </c>
      <c r="E117" s="169">
        <v>16000</v>
      </c>
      <c r="F117" s="170">
        <v>0.52</v>
      </c>
      <c r="G117" s="171">
        <v>66</v>
      </c>
      <c r="H117" s="172">
        <f t="shared" si="7"/>
        <v>8320</v>
      </c>
      <c r="I117" s="173" t="str">
        <f t="shared" si="8"/>
        <v>Введите курс</v>
      </c>
      <c r="J117" s="283"/>
      <c r="K117" s="174">
        <f t="shared" si="13"/>
        <v>0</v>
      </c>
      <c r="L117" s="172">
        <f t="shared" si="13"/>
        <v>0</v>
      </c>
      <c r="M117" s="175" t="str">
        <f t="shared" si="10"/>
        <v/>
      </c>
      <c r="N117" s="166"/>
      <c r="O117" s="176"/>
    </row>
    <row r="118" spans="1:15">
      <c r="A118" s="166" t="s">
        <v>2863</v>
      </c>
      <c r="B118" s="167">
        <v>8806199452734</v>
      </c>
      <c r="C118" s="168" t="s">
        <v>2864</v>
      </c>
      <c r="D118" s="168" t="s">
        <v>2865</v>
      </c>
      <c r="E118" s="169">
        <v>2500</v>
      </c>
      <c r="F118" s="170">
        <v>0.52</v>
      </c>
      <c r="G118" s="171">
        <v>150</v>
      </c>
      <c r="H118" s="172">
        <f t="shared" si="7"/>
        <v>1300</v>
      </c>
      <c r="I118" s="173" t="str">
        <f t="shared" si="8"/>
        <v>Введите курс</v>
      </c>
      <c r="J118" s="283"/>
      <c r="K118" s="174">
        <f t="shared" si="13"/>
        <v>0</v>
      </c>
      <c r="L118" s="172">
        <f t="shared" si="13"/>
        <v>0</v>
      </c>
      <c r="M118" s="175" t="str">
        <f t="shared" si="10"/>
        <v/>
      </c>
      <c r="N118" s="166"/>
      <c r="O118" s="176"/>
    </row>
    <row r="119" spans="1:15">
      <c r="A119" s="166" t="s">
        <v>2866</v>
      </c>
      <c r="B119" s="167">
        <v>8806199453076</v>
      </c>
      <c r="C119" s="168" t="s">
        <v>2867</v>
      </c>
      <c r="D119" s="168" t="s">
        <v>2868</v>
      </c>
      <c r="E119" s="169">
        <v>14500</v>
      </c>
      <c r="F119" s="170">
        <v>0.52</v>
      </c>
      <c r="G119" s="171">
        <v>30</v>
      </c>
      <c r="H119" s="172">
        <f t="shared" si="7"/>
        <v>7540</v>
      </c>
      <c r="I119" s="173" t="str">
        <f t="shared" si="8"/>
        <v>Введите курс</v>
      </c>
      <c r="J119" s="283"/>
      <c r="K119" s="174">
        <f t="shared" si="13"/>
        <v>0</v>
      </c>
      <c r="L119" s="172">
        <f t="shared" si="13"/>
        <v>0</v>
      </c>
      <c r="M119" s="175" t="str">
        <f t="shared" si="10"/>
        <v/>
      </c>
      <c r="N119" s="166"/>
      <c r="O119" s="176"/>
    </row>
    <row r="120" spans="1:15">
      <c r="A120" s="166" t="s">
        <v>2869</v>
      </c>
      <c r="B120" s="167">
        <v>8806199454059</v>
      </c>
      <c r="C120" s="168" t="s">
        <v>2870</v>
      </c>
      <c r="D120" s="168" t="s">
        <v>2871</v>
      </c>
      <c r="E120" s="169">
        <v>7000</v>
      </c>
      <c r="F120" s="170">
        <v>0.52</v>
      </c>
      <c r="G120" s="171">
        <v>18</v>
      </c>
      <c r="H120" s="172">
        <f t="shared" si="7"/>
        <v>3640</v>
      </c>
      <c r="I120" s="173" t="str">
        <f t="shared" si="8"/>
        <v>Введите курс</v>
      </c>
      <c r="J120" s="283"/>
      <c r="K120" s="174">
        <f t="shared" si="13"/>
        <v>0</v>
      </c>
      <c r="L120" s="172">
        <f t="shared" si="13"/>
        <v>0</v>
      </c>
      <c r="M120" s="175" t="str">
        <f t="shared" si="10"/>
        <v/>
      </c>
      <c r="N120" s="166"/>
      <c r="O120" s="176"/>
    </row>
    <row r="121" spans="1:15">
      <c r="A121" s="166" t="s">
        <v>2872</v>
      </c>
      <c r="B121" s="167">
        <v>8806199456428</v>
      </c>
      <c r="C121" s="168" t="s">
        <v>2873</v>
      </c>
      <c r="D121" s="168" t="s">
        <v>2874</v>
      </c>
      <c r="E121" s="169">
        <v>3500</v>
      </c>
      <c r="F121" s="170">
        <v>0.52</v>
      </c>
      <c r="G121" s="171">
        <v>480</v>
      </c>
      <c r="H121" s="172">
        <f t="shared" si="7"/>
        <v>1820</v>
      </c>
      <c r="I121" s="173" t="str">
        <f t="shared" si="8"/>
        <v>Введите курс</v>
      </c>
      <c r="J121" s="283"/>
      <c r="K121" s="174">
        <f t="shared" si="13"/>
        <v>0</v>
      </c>
      <c r="L121" s="172">
        <f t="shared" si="13"/>
        <v>0</v>
      </c>
      <c r="M121" s="175" t="str">
        <f t="shared" si="10"/>
        <v/>
      </c>
      <c r="N121" s="166"/>
      <c r="O121" s="176"/>
    </row>
    <row r="122" spans="1:15">
      <c r="A122" s="166" t="s">
        <v>2875</v>
      </c>
      <c r="B122" s="167">
        <v>8806199456435</v>
      </c>
      <c r="C122" s="168" t="s">
        <v>2876</v>
      </c>
      <c r="D122" s="168" t="s">
        <v>2877</v>
      </c>
      <c r="E122" s="169">
        <v>3500</v>
      </c>
      <c r="F122" s="170">
        <v>0.52</v>
      </c>
      <c r="G122" s="171">
        <v>480</v>
      </c>
      <c r="H122" s="172">
        <f t="shared" si="7"/>
        <v>1820</v>
      </c>
      <c r="I122" s="173" t="str">
        <f t="shared" si="8"/>
        <v>Введите курс</v>
      </c>
      <c r="J122" s="283"/>
      <c r="K122" s="174">
        <f t="shared" si="13"/>
        <v>0</v>
      </c>
      <c r="L122" s="172">
        <f t="shared" si="13"/>
        <v>0</v>
      </c>
      <c r="M122" s="175" t="str">
        <f t="shared" si="10"/>
        <v/>
      </c>
      <c r="N122" s="166"/>
      <c r="O122" s="176"/>
    </row>
    <row r="123" spans="1:15">
      <c r="A123" s="166" t="s">
        <v>2878</v>
      </c>
      <c r="B123" s="167">
        <v>8806199456541</v>
      </c>
      <c r="C123" s="168" t="s">
        <v>2879</v>
      </c>
      <c r="D123" s="168" t="s">
        <v>2880</v>
      </c>
      <c r="E123" s="169">
        <v>11000</v>
      </c>
      <c r="F123" s="170">
        <v>0.52</v>
      </c>
      <c r="G123" s="171">
        <v>144</v>
      </c>
      <c r="H123" s="172">
        <f t="shared" si="7"/>
        <v>5720</v>
      </c>
      <c r="I123" s="173" t="str">
        <f t="shared" si="8"/>
        <v>Введите курс</v>
      </c>
      <c r="J123" s="283"/>
      <c r="K123" s="174">
        <f t="shared" si="13"/>
        <v>0</v>
      </c>
      <c r="L123" s="172">
        <f t="shared" si="13"/>
        <v>0</v>
      </c>
      <c r="M123" s="175" t="str">
        <f t="shared" si="10"/>
        <v/>
      </c>
      <c r="N123" s="166"/>
      <c r="O123" s="176"/>
    </row>
    <row r="124" spans="1:15">
      <c r="A124" s="166" t="s">
        <v>2881</v>
      </c>
      <c r="B124" s="167">
        <v>8806199456558</v>
      </c>
      <c r="C124" s="168" t="s">
        <v>2882</v>
      </c>
      <c r="D124" s="168" t="s">
        <v>2883</v>
      </c>
      <c r="E124" s="169">
        <v>11000</v>
      </c>
      <c r="F124" s="170">
        <v>0.52</v>
      </c>
      <c r="G124" s="171">
        <v>144</v>
      </c>
      <c r="H124" s="172">
        <f t="shared" si="7"/>
        <v>5720</v>
      </c>
      <c r="I124" s="173" t="str">
        <f t="shared" si="8"/>
        <v>Введите курс</v>
      </c>
      <c r="J124" s="283"/>
      <c r="K124" s="174">
        <f t="shared" si="13"/>
        <v>0</v>
      </c>
      <c r="L124" s="172">
        <f t="shared" si="13"/>
        <v>0</v>
      </c>
      <c r="M124" s="175" t="str">
        <f t="shared" si="10"/>
        <v/>
      </c>
      <c r="N124" s="166"/>
      <c r="O124" s="176"/>
    </row>
    <row r="125" spans="1:15">
      <c r="A125" s="166" t="s">
        <v>2884</v>
      </c>
      <c r="B125" s="167">
        <v>8806199457326</v>
      </c>
      <c r="C125" s="168" t="s">
        <v>2885</v>
      </c>
      <c r="D125" s="168" t="s">
        <v>2886</v>
      </c>
      <c r="E125" s="169">
        <v>2000</v>
      </c>
      <c r="F125" s="170">
        <v>0.52</v>
      </c>
      <c r="G125" s="171">
        <v>216</v>
      </c>
      <c r="H125" s="172">
        <f t="shared" si="7"/>
        <v>1040</v>
      </c>
      <c r="I125" s="173" t="str">
        <f t="shared" si="8"/>
        <v>Введите курс</v>
      </c>
      <c r="J125" s="283"/>
      <c r="K125" s="174">
        <f t="shared" si="13"/>
        <v>0</v>
      </c>
      <c r="L125" s="172">
        <f t="shared" si="13"/>
        <v>0</v>
      </c>
      <c r="M125" s="175" t="str">
        <f t="shared" si="10"/>
        <v/>
      </c>
      <c r="N125" s="166"/>
      <c r="O125" s="176"/>
    </row>
    <row r="126" spans="1:15">
      <c r="A126" s="166" t="s">
        <v>2887</v>
      </c>
      <c r="B126" s="167">
        <v>8806199457357</v>
      </c>
      <c r="C126" s="168" t="s">
        <v>2888</v>
      </c>
      <c r="D126" s="168" t="s">
        <v>2889</v>
      </c>
      <c r="E126" s="169">
        <v>3000</v>
      </c>
      <c r="F126" s="170">
        <v>0.52</v>
      </c>
      <c r="G126" s="171">
        <v>216</v>
      </c>
      <c r="H126" s="172">
        <f t="shared" si="7"/>
        <v>1560</v>
      </c>
      <c r="I126" s="173" t="str">
        <f t="shared" si="8"/>
        <v>Введите курс</v>
      </c>
      <c r="J126" s="283"/>
      <c r="K126" s="174">
        <f t="shared" si="13"/>
        <v>0</v>
      </c>
      <c r="L126" s="172">
        <f t="shared" si="13"/>
        <v>0</v>
      </c>
      <c r="M126" s="175" t="str">
        <f t="shared" si="10"/>
        <v/>
      </c>
      <c r="N126" s="166"/>
      <c r="O126" s="176"/>
    </row>
    <row r="127" spans="1:15">
      <c r="A127" s="166" t="s">
        <v>2890</v>
      </c>
      <c r="B127" s="167">
        <v>8806199457364</v>
      </c>
      <c r="C127" s="168" t="s">
        <v>2891</v>
      </c>
      <c r="D127" s="168" t="s">
        <v>2892</v>
      </c>
      <c r="E127" s="169">
        <v>2000</v>
      </c>
      <c r="F127" s="170">
        <v>0.52</v>
      </c>
      <c r="G127" s="171">
        <v>216</v>
      </c>
      <c r="H127" s="172">
        <f t="shared" si="7"/>
        <v>1040</v>
      </c>
      <c r="I127" s="173" t="str">
        <f t="shared" si="8"/>
        <v>Введите курс</v>
      </c>
      <c r="J127" s="283"/>
      <c r="K127" s="174">
        <f t="shared" si="13"/>
        <v>0</v>
      </c>
      <c r="L127" s="172">
        <f t="shared" si="13"/>
        <v>0</v>
      </c>
      <c r="M127" s="175" t="str">
        <f t="shared" si="10"/>
        <v/>
      </c>
      <c r="N127" s="166"/>
      <c r="O127" s="176"/>
    </row>
    <row r="128" spans="1:15">
      <c r="A128" s="166" t="s">
        <v>2893</v>
      </c>
      <c r="B128" s="167">
        <v>8806199457449</v>
      </c>
      <c r="C128" s="168" t="s">
        <v>2894</v>
      </c>
      <c r="D128" s="168" t="s">
        <v>2895</v>
      </c>
      <c r="E128" s="169">
        <v>3000</v>
      </c>
      <c r="F128" s="170">
        <v>0.52</v>
      </c>
      <c r="G128" s="171">
        <v>216</v>
      </c>
      <c r="H128" s="172">
        <f t="shared" si="7"/>
        <v>1560</v>
      </c>
      <c r="I128" s="173" t="str">
        <f t="shared" si="8"/>
        <v>Введите курс</v>
      </c>
      <c r="J128" s="283"/>
      <c r="K128" s="174">
        <f t="shared" si="13"/>
        <v>0</v>
      </c>
      <c r="L128" s="172">
        <f t="shared" si="13"/>
        <v>0</v>
      </c>
      <c r="M128" s="175" t="str">
        <f t="shared" si="10"/>
        <v/>
      </c>
      <c r="N128" s="166"/>
      <c r="O128" s="176"/>
    </row>
    <row r="129" spans="1:15">
      <c r="A129" s="166" t="s">
        <v>2896</v>
      </c>
      <c r="B129" s="167">
        <v>8806199457463</v>
      </c>
      <c r="C129" s="168" t="s">
        <v>2897</v>
      </c>
      <c r="D129" s="168" t="s">
        <v>2898</v>
      </c>
      <c r="E129" s="169">
        <v>2000</v>
      </c>
      <c r="F129" s="170">
        <v>0.52</v>
      </c>
      <c r="G129" s="171">
        <v>216</v>
      </c>
      <c r="H129" s="172">
        <f t="shared" si="7"/>
        <v>1040</v>
      </c>
      <c r="I129" s="173" t="str">
        <f t="shared" si="8"/>
        <v>Введите курс</v>
      </c>
      <c r="J129" s="283"/>
      <c r="K129" s="174">
        <f t="shared" si="13"/>
        <v>0</v>
      </c>
      <c r="L129" s="172">
        <f t="shared" si="13"/>
        <v>0</v>
      </c>
      <c r="M129" s="175" t="str">
        <f t="shared" si="10"/>
        <v/>
      </c>
      <c r="N129" s="166"/>
      <c r="O129" s="176"/>
    </row>
    <row r="130" spans="1:15">
      <c r="A130" s="166" t="s">
        <v>2899</v>
      </c>
      <c r="B130" s="167">
        <v>8806199457593</v>
      </c>
      <c r="C130" s="168" t="s">
        <v>2900</v>
      </c>
      <c r="D130" s="168" t="s">
        <v>2901</v>
      </c>
      <c r="E130" s="169">
        <v>3000</v>
      </c>
      <c r="F130" s="170">
        <v>0.52</v>
      </c>
      <c r="G130" s="171">
        <v>216</v>
      </c>
      <c r="H130" s="172">
        <f t="shared" si="7"/>
        <v>1560</v>
      </c>
      <c r="I130" s="173" t="str">
        <f t="shared" si="8"/>
        <v>Введите курс</v>
      </c>
      <c r="J130" s="283"/>
      <c r="K130" s="174">
        <f t="shared" si="13"/>
        <v>0</v>
      </c>
      <c r="L130" s="172">
        <f t="shared" si="13"/>
        <v>0</v>
      </c>
      <c r="M130" s="175" t="str">
        <f t="shared" si="10"/>
        <v/>
      </c>
      <c r="N130" s="166"/>
      <c r="O130" s="176"/>
    </row>
    <row r="131" spans="1:15">
      <c r="A131" s="166" t="s">
        <v>2902</v>
      </c>
      <c r="B131" s="167">
        <v>8806199457609</v>
      </c>
      <c r="C131" s="168" t="s">
        <v>2903</v>
      </c>
      <c r="D131" s="168" t="s">
        <v>2904</v>
      </c>
      <c r="E131" s="169">
        <v>2000</v>
      </c>
      <c r="F131" s="170">
        <v>0.52</v>
      </c>
      <c r="G131" s="171">
        <v>216</v>
      </c>
      <c r="H131" s="172">
        <f t="shared" si="7"/>
        <v>1040</v>
      </c>
      <c r="I131" s="173" t="str">
        <f t="shared" si="8"/>
        <v>Введите курс</v>
      </c>
      <c r="J131" s="283"/>
      <c r="K131" s="174">
        <f t="shared" si="13"/>
        <v>0</v>
      </c>
      <c r="L131" s="172">
        <f t="shared" si="13"/>
        <v>0</v>
      </c>
      <c r="M131" s="175" t="str">
        <f t="shared" si="10"/>
        <v/>
      </c>
      <c r="N131" s="166"/>
      <c r="O131" s="176"/>
    </row>
    <row r="132" spans="1:15">
      <c r="A132" s="166" t="s">
        <v>2905</v>
      </c>
      <c r="B132" s="167">
        <v>8806199457678</v>
      </c>
      <c r="C132" s="168" t="s">
        <v>2906</v>
      </c>
      <c r="D132" s="168" t="s">
        <v>2907</v>
      </c>
      <c r="E132" s="169">
        <v>2000</v>
      </c>
      <c r="F132" s="170">
        <v>0.52</v>
      </c>
      <c r="G132" s="171">
        <v>216</v>
      </c>
      <c r="H132" s="172">
        <f t="shared" ref="H132:H195" si="14">F132*E132</f>
        <v>1040</v>
      </c>
      <c r="I132" s="173" t="str">
        <f t="shared" ref="I132:I195" si="15">IF($H$1="","Введите курс",H132/$H$1)</f>
        <v>Введите курс</v>
      </c>
      <c r="J132" s="283"/>
      <c r="K132" s="174">
        <f t="shared" ref="K132:L147" si="16">J132*G132</f>
        <v>0</v>
      </c>
      <c r="L132" s="172">
        <f t="shared" si="16"/>
        <v>0</v>
      </c>
      <c r="M132" s="175" t="str">
        <f t="shared" ref="M132:M195" si="17">IFERROR(K132*I132,"")</f>
        <v/>
      </c>
      <c r="N132" s="166"/>
      <c r="O132" s="176"/>
    </row>
    <row r="133" spans="1:15">
      <c r="A133" s="166" t="s">
        <v>2908</v>
      </c>
      <c r="B133" s="167">
        <v>8806199457760</v>
      </c>
      <c r="C133" s="168" t="s">
        <v>2909</v>
      </c>
      <c r="D133" s="168" t="s">
        <v>2910</v>
      </c>
      <c r="E133" s="169">
        <v>3000</v>
      </c>
      <c r="F133" s="170">
        <v>0.52</v>
      </c>
      <c r="G133" s="171">
        <v>216</v>
      </c>
      <c r="H133" s="172">
        <f t="shared" si="14"/>
        <v>1560</v>
      </c>
      <c r="I133" s="173" t="str">
        <f t="shared" si="15"/>
        <v>Введите курс</v>
      </c>
      <c r="J133" s="283"/>
      <c r="K133" s="174">
        <f t="shared" si="16"/>
        <v>0</v>
      </c>
      <c r="L133" s="172">
        <f t="shared" si="16"/>
        <v>0</v>
      </c>
      <c r="M133" s="175" t="str">
        <f t="shared" si="17"/>
        <v/>
      </c>
      <c r="N133" s="166"/>
      <c r="O133" s="176"/>
    </row>
    <row r="134" spans="1:15">
      <c r="A134" s="166" t="s">
        <v>2911</v>
      </c>
      <c r="B134" s="167">
        <v>8806199457906</v>
      </c>
      <c r="C134" s="168" t="s">
        <v>2912</v>
      </c>
      <c r="D134" s="168" t="s">
        <v>2892</v>
      </c>
      <c r="E134" s="169">
        <v>3000</v>
      </c>
      <c r="F134" s="170">
        <v>0.52</v>
      </c>
      <c r="G134" s="171">
        <v>216</v>
      </c>
      <c r="H134" s="172">
        <f t="shared" si="14"/>
        <v>1560</v>
      </c>
      <c r="I134" s="173" t="str">
        <f t="shared" si="15"/>
        <v>Введите курс</v>
      </c>
      <c r="J134" s="283"/>
      <c r="K134" s="174">
        <f t="shared" si="16"/>
        <v>0</v>
      </c>
      <c r="L134" s="172">
        <f t="shared" si="16"/>
        <v>0</v>
      </c>
      <c r="M134" s="175" t="str">
        <f t="shared" si="17"/>
        <v/>
      </c>
      <c r="N134" s="166"/>
      <c r="O134" s="176"/>
    </row>
    <row r="135" spans="1:15">
      <c r="A135" s="166" t="s">
        <v>2913</v>
      </c>
      <c r="B135" s="167">
        <v>8806199458026</v>
      </c>
      <c r="C135" s="168" t="s">
        <v>2914</v>
      </c>
      <c r="D135" s="168" t="s">
        <v>2915</v>
      </c>
      <c r="E135" s="169">
        <v>2000</v>
      </c>
      <c r="F135" s="170">
        <v>0.52</v>
      </c>
      <c r="G135" s="171">
        <v>216</v>
      </c>
      <c r="H135" s="172">
        <f t="shared" si="14"/>
        <v>1040</v>
      </c>
      <c r="I135" s="173" t="str">
        <f t="shared" si="15"/>
        <v>Введите курс</v>
      </c>
      <c r="J135" s="283"/>
      <c r="K135" s="174">
        <f t="shared" si="16"/>
        <v>0</v>
      </c>
      <c r="L135" s="172">
        <f t="shared" si="16"/>
        <v>0</v>
      </c>
      <c r="M135" s="175" t="str">
        <f t="shared" si="17"/>
        <v/>
      </c>
      <c r="N135" s="166"/>
      <c r="O135" s="176"/>
    </row>
    <row r="136" spans="1:15">
      <c r="A136" s="166" t="s">
        <v>2916</v>
      </c>
      <c r="B136" s="167">
        <v>8806199458217</v>
      </c>
      <c r="C136" s="168" t="s">
        <v>2917</v>
      </c>
      <c r="D136" s="168" t="s">
        <v>2918</v>
      </c>
      <c r="E136" s="169">
        <v>2000</v>
      </c>
      <c r="F136" s="170">
        <v>0.52</v>
      </c>
      <c r="G136" s="171">
        <v>216</v>
      </c>
      <c r="H136" s="172">
        <f t="shared" si="14"/>
        <v>1040</v>
      </c>
      <c r="I136" s="173" t="str">
        <f t="shared" si="15"/>
        <v>Введите курс</v>
      </c>
      <c r="J136" s="283"/>
      <c r="K136" s="174">
        <f t="shared" si="16"/>
        <v>0</v>
      </c>
      <c r="L136" s="172">
        <f t="shared" si="16"/>
        <v>0</v>
      </c>
      <c r="M136" s="175" t="str">
        <f t="shared" si="17"/>
        <v/>
      </c>
      <c r="N136" s="166"/>
      <c r="O136" s="176"/>
    </row>
    <row r="137" spans="1:15">
      <c r="A137" s="166" t="s">
        <v>2919</v>
      </c>
      <c r="B137" s="167">
        <v>8806199460074</v>
      </c>
      <c r="C137" s="168" t="s">
        <v>2920</v>
      </c>
      <c r="D137" s="168" t="s">
        <v>2921</v>
      </c>
      <c r="E137" s="169">
        <v>12000</v>
      </c>
      <c r="F137" s="170">
        <v>0.52</v>
      </c>
      <c r="G137" s="171">
        <v>126</v>
      </c>
      <c r="H137" s="172">
        <f t="shared" si="14"/>
        <v>6240</v>
      </c>
      <c r="I137" s="173" t="str">
        <f t="shared" si="15"/>
        <v>Введите курс</v>
      </c>
      <c r="J137" s="283"/>
      <c r="K137" s="174">
        <f t="shared" si="16"/>
        <v>0</v>
      </c>
      <c r="L137" s="172">
        <f t="shared" si="16"/>
        <v>0</v>
      </c>
      <c r="M137" s="175" t="str">
        <f t="shared" si="17"/>
        <v/>
      </c>
      <c r="N137" s="166"/>
      <c r="O137" s="176"/>
    </row>
    <row r="138" spans="1:15">
      <c r="A138" s="166" t="s">
        <v>2922</v>
      </c>
      <c r="B138" s="167">
        <v>8806199460081</v>
      </c>
      <c r="C138" s="168" t="s">
        <v>2923</v>
      </c>
      <c r="D138" s="168" t="s">
        <v>2924</v>
      </c>
      <c r="E138" s="169">
        <v>12000</v>
      </c>
      <c r="F138" s="170">
        <v>0.52</v>
      </c>
      <c r="G138" s="171">
        <v>126</v>
      </c>
      <c r="H138" s="172">
        <f t="shared" si="14"/>
        <v>6240</v>
      </c>
      <c r="I138" s="173" t="str">
        <f t="shared" si="15"/>
        <v>Введите курс</v>
      </c>
      <c r="J138" s="283"/>
      <c r="K138" s="174">
        <f t="shared" si="16"/>
        <v>0</v>
      </c>
      <c r="L138" s="172">
        <f t="shared" si="16"/>
        <v>0</v>
      </c>
      <c r="M138" s="175" t="str">
        <f t="shared" si="17"/>
        <v/>
      </c>
      <c r="N138" s="166"/>
      <c r="O138" s="176"/>
    </row>
    <row r="139" spans="1:15">
      <c r="A139" s="166" t="s">
        <v>2925</v>
      </c>
      <c r="B139" s="167">
        <v>8806199460098</v>
      </c>
      <c r="C139" s="168" t="s">
        <v>2926</v>
      </c>
      <c r="D139" s="168" t="s">
        <v>2927</v>
      </c>
      <c r="E139" s="169">
        <v>12000</v>
      </c>
      <c r="F139" s="170">
        <v>0.52</v>
      </c>
      <c r="G139" s="171">
        <v>126</v>
      </c>
      <c r="H139" s="172">
        <f t="shared" si="14"/>
        <v>6240</v>
      </c>
      <c r="I139" s="173" t="str">
        <f t="shared" si="15"/>
        <v>Введите курс</v>
      </c>
      <c r="J139" s="283"/>
      <c r="K139" s="174">
        <f t="shared" si="16"/>
        <v>0</v>
      </c>
      <c r="L139" s="172">
        <f t="shared" si="16"/>
        <v>0</v>
      </c>
      <c r="M139" s="175" t="str">
        <f t="shared" si="17"/>
        <v/>
      </c>
      <c r="N139" s="166"/>
      <c r="O139" s="176"/>
    </row>
    <row r="140" spans="1:15">
      <c r="A140" s="166" t="s">
        <v>2928</v>
      </c>
      <c r="B140" s="167">
        <v>8806199461385</v>
      </c>
      <c r="C140" s="168" t="s">
        <v>2929</v>
      </c>
      <c r="D140" s="168" t="s">
        <v>2930</v>
      </c>
      <c r="E140" s="169">
        <v>3500</v>
      </c>
      <c r="F140" s="170">
        <v>0.52</v>
      </c>
      <c r="G140" s="171">
        <v>480</v>
      </c>
      <c r="H140" s="172">
        <f t="shared" si="14"/>
        <v>1820</v>
      </c>
      <c r="I140" s="173" t="str">
        <f t="shared" si="15"/>
        <v>Введите курс</v>
      </c>
      <c r="J140" s="283"/>
      <c r="K140" s="174">
        <f t="shared" si="16"/>
        <v>0</v>
      </c>
      <c r="L140" s="172">
        <f t="shared" si="16"/>
        <v>0</v>
      </c>
      <c r="M140" s="175" t="str">
        <f t="shared" si="17"/>
        <v/>
      </c>
      <c r="N140" s="166"/>
      <c r="O140" s="176"/>
    </row>
    <row r="141" spans="1:15">
      <c r="A141" s="166" t="s">
        <v>2931</v>
      </c>
      <c r="B141" s="167">
        <v>8806199461392</v>
      </c>
      <c r="C141" s="168" t="s">
        <v>2932</v>
      </c>
      <c r="D141" s="168" t="s">
        <v>2933</v>
      </c>
      <c r="E141" s="169">
        <v>3500</v>
      </c>
      <c r="F141" s="170">
        <v>0.52</v>
      </c>
      <c r="G141" s="171">
        <v>480</v>
      </c>
      <c r="H141" s="172">
        <f t="shared" si="14"/>
        <v>1820</v>
      </c>
      <c r="I141" s="173" t="str">
        <f t="shared" si="15"/>
        <v>Введите курс</v>
      </c>
      <c r="J141" s="283"/>
      <c r="K141" s="174">
        <f t="shared" si="16"/>
        <v>0</v>
      </c>
      <c r="L141" s="172">
        <f t="shared" si="16"/>
        <v>0</v>
      </c>
      <c r="M141" s="175" t="str">
        <f t="shared" si="17"/>
        <v/>
      </c>
      <c r="N141" s="166"/>
      <c r="O141" s="176"/>
    </row>
    <row r="142" spans="1:15">
      <c r="A142" s="166" t="s">
        <v>2934</v>
      </c>
      <c r="B142" s="167">
        <v>8806199465314</v>
      </c>
      <c r="C142" s="168" t="s">
        <v>2935</v>
      </c>
      <c r="D142" s="168" t="s">
        <v>2936</v>
      </c>
      <c r="E142" s="169">
        <v>7500</v>
      </c>
      <c r="F142" s="170">
        <v>0.52</v>
      </c>
      <c r="G142" s="171">
        <v>252</v>
      </c>
      <c r="H142" s="172">
        <f t="shared" si="14"/>
        <v>3900</v>
      </c>
      <c r="I142" s="173" t="str">
        <f t="shared" si="15"/>
        <v>Введите курс</v>
      </c>
      <c r="J142" s="283"/>
      <c r="K142" s="174">
        <f t="shared" si="16"/>
        <v>0</v>
      </c>
      <c r="L142" s="172">
        <f t="shared" si="16"/>
        <v>0</v>
      </c>
      <c r="M142" s="175" t="str">
        <f t="shared" si="17"/>
        <v/>
      </c>
      <c r="N142" s="166"/>
      <c r="O142" s="176"/>
    </row>
    <row r="143" spans="1:15">
      <c r="A143" s="166" t="s">
        <v>2937</v>
      </c>
      <c r="B143" s="167">
        <v>8806199465321</v>
      </c>
      <c r="C143" s="168" t="s">
        <v>2938</v>
      </c>
      <c r="D143" s="168" t="s">
        <v>2939</v>
      </c>
      <c r="E143" s="169">
        <v>7500</v>
      </c>
      <c r="F143" s="170">
        <v>0.52</v>
      </c>
      <c r="G143" s="171">
        <v>252</v>
      </c>
      <c r="H143" s="172">
        <f t="shared" si="14"/>
        <v>3900</v>
      </c>
      <c r="I143" s="173" t="str">
        <f t="shared" si="15"/>
        <v>Введите курс</v>
      </c>
      <c r="J143" s="283"/>
      <c r="K143" s="174">
        <f t="shared" si="16"/>
        <v>0</v>
      </c>
      <c r="L143" s="172">
        <f t="shared" si="16"/>
        <v>0</v>
      </c>
      <c r="M143" s="175" t="str">
        <f t="shared" si="17"/>
        <v/>
      </c>
      <c r="N143" s="166"/>
      <c r="O143" s="176"/>
    </row>
    <row r="144" spans="1:15">
      <c r="A144" s="166" t="s">
        <v>2940</v>
      </c>
      <c r="B144" s="167">
        <v>8806199468629</v>
      </c>
      <c r="C144" s="168" t="s">
        <v>2941</v>
      </c>
      <c r="D144" s="168" t="s">
        <v>2942</v>
      </c>
      <c r="E144" s="169">
        <v>9800</v>
      </c>
      <c r="F144" s="170">
        <v>0.52</v>
      </c>
      <c r="G144" s="171">
        <v>144</v>
      </c>
      <c r="H144" s="172">
        <f t="shared" si="14"/>
        <v>5096</v>
      </c>
      <c r="I144" s="173" t="str">
        <f t="shared" si="15"/>
        <v>Введите курс</v>
      </c>
      <c r="J144" s="283"/>
      <c r="K144" s="174">
        <f t="shared" si="16"/>
        <v>0</v>
      </c>
      <c r="L144" s="172">
        <f t="shared" si="16"/>
        <v>0</v>
      </c>
      <c r="M144" s="175" t="str">
        <f t="shared" si="17"/>
        <v/>
      </c>
      <c r="N144" s="166"/>
      <c r="O144" s="176"/>
    </row>
    <row r="145" spans="1:15">
      <c r="A145" s="166" t="s">
        <v>2943</v>
      </c>
      <c r="B145" s="167">
        <v>8806199468735</v>
      </c>
      <c r="C145" s="168" t="s">
        <v>2944</v>
      </c>
      <c r="D145" s="168" t="s">
        <v>2945</v>
      </c>
      <c r="E145" s="169">
        <v>9800</v>
      </c>
      <c r="F145" s="170">
        <v>0.52</v>
      </c>
      <c r="G145" s="171">
        <v>144</v>
      </c>
      <c r="H145" s="172">
        <f t="shared" si="14"/>
        <v>5096</v>
      </c>
      <c r="I145" s="173" t="str">
        <f t="shared" si="15"/>
        <v>Введите курс</v>
      </c>
      <c r="J145" s="283"/>
      <c r="K145" s="174">
        <f t="shared" si="16"/>
        <v>0</v>
      </c>
      <c r="L145" s="172">
        <f t="shared" si="16"/>
        <v>0</v>
      </c>
      <c r="M145" s="175" t="str">
        <f t="shared" si="17"/>
        <v/>
      </c>
      <c r="N145" s="166"/>
      <c r="O145" s="176"/>
    </row>
    <row r="146" spans="1:15">
      <c r="A146" s="166" t="s">
        <v>2946</v>
      </c>
      <c r="B146" s="167">
        <v>8806199470622</v>
      </c>
      <c r="C146" s="168" t="s">
        <v>2947</v>
      </c>
      <c r="D146" s="168" t="s">
        <v>2948</v>
      </c>
      <c r="E146" s="169">
        <v>13500</v>
      </c>
      <c r="F146" s="170">
        <v>0.52</v>
      </c>
      <c r="G146" s="171">
        <v>48</v>
      </c>
      <c r="H146" s="172">
        <f t="shared" si="14"/>
        <v>7020</v>
      </c>
      <c r="I146" s="173" t="str">
        <f t="shared" si="15"/>
        <v>Введите курс</v>
      </c>
      <c r="J146" s="283"/>
      <c r="K146" s="174">
        <f t="shared" si="16"/>
        <v>0</v>
      </c>
      <c r="L146" s="172">
        <f t="shared" si="16"/>
        <v>0</v>
      </c>
      <c r="M146" s="175" t="str">
        <f t="shared" si="17"/>
        <v/>
      </c>
      <c r="N146" s="166"/>
      <c r="O146" s="176"/>
    </row>
    <row r="147" spans="1:15">
      <c r="A147" s="166" t="s">
        <v>2949</v>
      </c>
      <c r="B147" s="167">
        <v>8806199471186</v>
      </c>
      <c r="C147" s="168" t="s">
        <v>2950</v>
      </c>
      <c r="D147" s="168" t="s">
        <v>2951</v>
      </c>
      <c r="E147" s="169">
        <v>2000</v>
      </c>
      <c r="F147" s="170">
        <v>0.52</v>
      </c>
      <c r="G147" s="171">
        <v>216</v>
      </c>
      <c r="H147" s="172">
        <f t="shared" si="14"/>
        <v>1040</v>
      </c>
      <c r="I147" s="173" t="str">
        <f t="shared" si="15"/>
        <v>Введите курс</v>
      </c>
      <c r="J147" s="283"/>
      <c r="K147" s="174">
        <f t="shared" si="16"/>
        <v>0</v>
      </c>
      <c r="L147" s="172">
        <f t="shared" si="16"/>
        <v>0</v>
      </c>
      <c r="M147" s="175" t="str">
        <f t="shared" si="17"/>
        <v/>
      </c>
      <c r="N147" s="166"/>
      <c r="O147" s="176"/>
    </row>
    <row r="148" spans="1:15">
      <c r="A148" s="166" t="s">
        <v>2952</v>
      </c>
      <c r="B148" s="167">
        <v>8806199471193</v>
      </c>
      <c r="C148" s="168" t="s">
        <v>2953</v>
      </c>
      <c r="D148" s="168" t="s">
        <v>2954</v>
      </c>
      <c r="E148" s="169">
        <v>2000</v>
      </c>
      <c r="F148" s="170">
        <v>0.52</v>
      </c>
      <c r="G148" s="171">
        <v>216</v>
      </c>
      <c r="H148" s="172">
        <f t="shared" si="14"/>
        <v>1040</v>
      </c>
      <c r="I148" s="173" t="str">
        <f t="shared" si="15"/>
        <v>Введите курс</v>
      </c>
      <c r="J148" s="283"/>
      <c r="K148" s="174">
        <f t="shared" ref="K148:L163" si="18">J148*G148</f>
        <v>0</v>
      </c>
      <c r="L148" s="172">
        <f t="shared" si="18"/>
        <v>0</v>
      </c>
      <c r="M148" s="175" t="str">
        <f t="shared" si="17"/>
        <v/>
      </c>
      <c r="N148" s="166"/>
      <c r="O148" s="176"/>
    </row>
    <row r="149" spans="1:15">
      <c r="A149" s="166" t="s">
        <v>2955</v>
      </c>
      <c r="B149" s="167">
        <v>8806199472633</v>
      </c>
      <c r="C149" s="168" t="s">
        <v>2956</v>
      </c>
      <c r="D149" s="168" t="s">
        <v>2957</v>
      </c>
      <c r="E149" s="169">
        <v>2500</v>
      </c>
      <c r="F149" s="170">
        <v>0.52</v>
      </c>
      <c r="G149" s="171">
        <v>360</v>
      </c>
      <c r="H149" s="172">
        <f t="shared" si="14"/>
        <v>1300</v>
      </c>
      <c r="I149" s="173" t="str">
        <f t="shared" si="15"/>
        <v>Введите курс</v>
      </c>
      <c r="J149" s="283"/>
      <c r="K149" s="174">
        <f t="shared" si="18"/>
        <v>0</v>
      </c>
      <c r="L149" s="172">
        <f t="shared" si="18"/>
        <v>0</v>
      </c>
      <c r="M149" s="175" t="str">
        <f t="shared" si="17"/>
        <v/>
      </c>
      <c r="N149" s="166"/>
      <c r="O149" s="176"/>
    </row>
    <row r="150" spans="1:15">
      <c r="A150" s="166" t="s">
        <v>2958</v>
      </c>
      <c r="B150" s="167">
        <v>8806199473531</v>
      </c>
      <c r="C150" s="168" t="s">
        <v>2959</v>
      </c>
      <c r="D150" s="168" t="s">
        <v>2960</v>
      </c>
      <c r="E150" s="169">
        <v>22000</v>
      </c>
      <c r="F150" s="170">
        <v>0.52</v>
      </c>
      <c r="G150" s="171">
        <v>120</v>
      </c>
      <c r="H150" s="172">
        <f t="shared" si="14"/>
        <v>11440</v>
      </c>
      <c r="I150" s="173" t="str">
        <f t="shared" si="15"/>
        <v>Введите курс</v>
      </c>
      <c r="J150" s="283"/>
      <c r="K150" s="174">
        <f t="shared" si="18"/>
        <v>0</v>
      </c>
      <c r="L150" s="172">
        <f t="shared" si="18"/>
        <v>0</v>
      </c>
      <c r="M150" s="175" t="str">
        <f t="shared" si="17"/>
        <v/>
      </c>
      <c r="N150" s="166"/>
      <c r="O150" s="176"/>
    </row>
    <row r="151" spans="1:15">
      <c r="A151" s="166" t="s">
        <v>2961</v>
      </c>
      <c r="B151" s="167">
        <v>8806199473685</v>
      </c>
      <c r="C151" s="168" t="s">
        <v>2962</v>
      </c>
      <c r="D151" s="168" t="s">
        <v>2963</v>
      </c>
      <c r="E151" s="169">
        <v>7500</v>
      </c>
      <c r="F151" s="170">
        <v>0.52</v>
      </c>
      <c r="G151" s="171">
        <v>252</v>
      </c>
      <c r="H151" s="172">
        <f t="shared" si="14"/>
        <v>3900</v>
      </c>
      <c r="I151" s="173" t="str">
        <f t="shared" si="15"/>
        <v>Введите курс</v>
      </c>
      <c r="J151" s="283"/>
      <c r="K151" s="174">
        <f t="shared" si="18"/>
        <v>0</v>
      </c>
      <c r="L151" s="172">
        <f t="shared" si="18"/>
        <v>0</v>
      </c>
      <c r="M151" s="175" t="str">
        <f t="shared" si="17"/>
        <v/>
      </c>
      <c r="N151" s="166"/>
      <c r="O151" s="176"/>
    </row>
    <row r="152" spans="1:15">
      <c r="A152" s="166" t="s">
        <v>2964</v>
      </c>
      <c r="B152" s="167">
        <v>8806199475481</v>
      </c>
      <c r="C152" s="168" t="s">
        <v>2965</v>
      </c>
      <c r="D152" s="168" t="s">
        <v>2966</v>
      </c>
      <c r="E152" s="169">
        <v>2000</v>
      </c>
      <c r="F152" s="170">
        <v>0.52</v>
      </c>
      <c r="G152" s="171">
        <v>1404</v>
      </c>
      <c r="H152" s="172">
        <f t="shared" si="14"/>
        <v>1040</v>
      </c>
      <c r="I152" s="173" t="str">
        <f t="shared" si="15"/>
        <v>Введите курс</v>
      </c>
      <c r="J152" s="283"/>
      <c r="K152" s="174">
        <f t="shared" si="18"/>
        <v>0</v>
      </c>
      <c r="L152" s="172">
        <f t="shared" si="18"/>
        <v>0</v>
      </c>
      <c r="M152" s="175" t="str">
        <f t="shared" si="17"/>
        <v/>
      </c>
      <c r="N152" s="166"/>
      <c r="O152" s="176"/>
    </row>
    <row r="153" spans="1:15">
      <c r="A153" s="166" t="s">
        <v>2967</v>
      </c>
      <c r="B153" s="167">
        <v>8806199475498</v>
      </c>
      <c r="C153" s="168" t="s">
        <v>2968</v>
      </c>
      <c r="D153" s="168" t="s">
        <v>2969</v>
      </c>
      <c r="E153" s="169">
        <v>2000</v>
      </c>
      <c r="F153" s="170">
        <v>0.52</v>
      </c>
      <c r="G153" s="171">
        <v>1404</v>
      </c>
      <c r="H153" s="172">
        <f t="shared" si="14"/>
        <v>1040</v>
      </c>
      <c r="I153" s="173" t="str">
        <f t="shared" si="15"/>
        <v>Введите курс</v>
      </c>
      <c r="J153" s="283"/>
      <c r="K153" s="174">
        <f t="shared" si="18"/>
        <v>0</v>
      </c>
      <c r="L153" s="172">
        <f t="shared" si="18"/>
        <v>0</v>
      </c>
      <c r="M153" s="175" t="str">
        <f t="shared" si="17"/>
        <v/>
      </c>
      <c r="N153" s="166"/>
      <c r="O153" s="176"/>
    </row>
    <row r="154" spans="1:15">
      <c r="A154" s="166" t="s">
        <v>2970</v>
      </c>
      <c r="B154" s="167">
        <v>8806199475504</v>
      </c>
      <c r="C154" s="168" t="s">
        <v>2971</v>
      </c>
      <c r="D154" s="168" t="s">
        <v>2972</v>
      </c>
      <c r="E154" s="169">
        <v>2000</v>
      </c>
      <c r="F154" s="170">
        <v>0.52</v>
      </c>
      <c r="G154" s="171">
        <v>1404</v>
      </c>
      <c r="H154" s="172">
        <f t="shared" si="14"/>
        <v>1040</v>
      </c>
      <c r="I154" s="173" t="str">
        <f t="shared" si="15"/>
        <v>Введите курс</v>
      </c>
      <c r="J154" s="283"/>
      <c r="K154" s="174">
        <f t="shared" si="18"/>
        <v>0</v>
      </c>
      <c r="L154" s="172">
        <f t="shared" si="18"/>
        <v>0</v>
      </c>
      <c r="M154" s="175" t="str">
        <f t="shared" si="17"/>
        <v/>
      </c>
      <c r="N154" s="166"/>
      <c r="O154" s="176"/>
    </row>
    <row r="155" spans="1:15">
      <c r="A155" s="166" t="s">
        <v>2973</v>
      </c>
      <c r="B155" s="167">
        <v>8806199475511</v>
      </c>
      <c r="C155" s="168" t="s">
        <v>2974</v>
      </c>
      <c r="D155" s="168" t="s">
        <v>2975</v>
      </c>
      <c r="E155" s="169">
        <v>2000</v>
      </c>
      <c r="F155" s="170">
        <v>0.52</v>
      </c>
      <c r="G155" s="171">
        <v>1404</v>
      </c>
      <c r="H155" s="172">
        <f t="shared" si="14"/>
        <v>1040</v>
      </c>
      <c r="I155" s="173" t="str">
        <f t="shared" si="15"/>
        <v>Введите курс</v>
      </c>
      <c r="J155" s="283"/>
      <c r="K155" s="174">
        <f t="shared" si="18"/>
        <v>0</v>
      </c>
      <c r="L155" s="172">
        <f t="shared" si="18"/>
        <v>0</v>
      </c>
      <c r="M155" s="175" t="str">
        <f t="shared" si="17"/>
        <v/>
      </c>
      <c r="N155" s="166"/>
      <c r="O155" s="176"/>
    </row>
    <row r="156" spans="1:15">
      <c r="A156" s="166" t="s">
        <v>2976</v>
      </c>
      <c r="B156" s="167">
        <v>8806199475528</v>
      </c>
      <c r="C156" s="168" t="s">
        <v>2977</v>
      </c>
      <c r="D156" s="168" t="s">
        <v>2978</v>
      </c>
      <c r="E156" s="169">
        <v>2000</v>
      </c>
      <c r="F156" s="170">
        <v>0.52</v>
      </c>
      <c r="G156" s="171">
        <v>1404</v>
      </c>
      <c r="H156" s="172">
        <f t="shared" si="14"/>
        <v>1040</v>
      </c>
      <c r="I156" s="173" t="str">
        <f t="shared" si="15"/>
        <v>Введите курс</v>
      </c>
      <c r="J156" s="283"/>
      <c r="K156" s="174">
        <f t="shared" si="18"/>
        <v>0</v>
      </c>
      <c r="L156" s="172">
        <f t="shared" si="18"/>
        <v>0</v>
      </c>
      <c r="M156" s="175" t="str">
        <f t="shared" si="17"/>
        <v/>
      </c>
      <c r="N156" s="166"/>
      <c r="O156" s="176"/>
    </row>
    <row r="157" spans="1:15">
      <c r="A157" s="166" t="s">
        <v>2979</v>
      </c>
      <c r="B157" s="167">
        <v>8806199475740</v>
      </c>
      <c r="C157" s="168" t="s">
        <v>2980</v>
      </c>
      <c r="D157" s="168" t="s">
        <v>2981</v>
      </c>
      <c r="E157" s="169">
        <v>5500</v>
      </c>
      <c r="F157" s="170">
        <v>0.52</v>
      </c>
      <c r="G157" s="171">
        <v>200</v>
      </c>
      <c r="H157" s="172">
        <f t="shared" si="14"/>
        <v>2860</v>
      </c>
      <c r="I157" s="173" t="str">
        <f t="shared" si="15"/>
        <v>Введите курс</v>
      </c>
      <c r="J157" s="283"/>
      <c r="K157" s="174">
        <f t="shared" si="18"/>
        <v>0</v>
      </c>
      <c r="L157" s="172">
        <f t="shared" si="18"/>
        <v>0</v>
      </c>
      <c r="M157" s="175" t="str">
        <f t="shared" si="17"/>
        <v/>
      </c>
      <c r="N157" s="166"/>
      <c r="O157" s="176"/>
    </row>
    <row r="158" spans="1:15">
      <c r="A158" s="166" t="s">
        <v>2982</v>
      </c>
      <c r="B158" s="167">
        <v>8806199475757</v>
      </c>
      <c r="C158" s="168" t="s">
        <v>2983</v>
      </c>
      <c r="D158" s="168" t="s">
        <v>2984</v>
      </c>
      <c r="E158" s="169">
        <v>3500</v>
      </c>
      <c r="F158" s="170">
        <v>0.52</v>
      </c>
      <c r="G158" s="171">
        <v>300</v>
      </c>
      <c r="H158" s="172">
        <f t="shared" si="14"/>
        <v>1820</v>
      </c>
      <c r="I158" s="173" t="str">
        <f t="shared" si="15"/>
        <v>Введите курс</v>
      </c>
      <c r="J158" s="283"/>
      <c r="K158" s="174">
        <f t="shared" si="18"/>
        <v>0</v>
      </c>
      <c r="L158" s="172">
        <f t="shared" si="18"/>
        <v>0</v>
      </c>
      <c r="M158" s="175" t="str">
        <f t="shared" si="17"/>
        <v/>
      </c>
      <c r="N158" s="166"/>
      <c r="O158" s="176"/>
    </row>
    <row r="159" spans="1:15">
      <c r="A159" s="166" t="s">
        <v>2985</v>
      </c>
      <c r="B159" s="167">
        <v>8806199476204</v>
      </c>
      <c r="C159" s="168" t="s">
        <v>2986</v>
      </c>
      <c r="D159" s="168" t="s">
        <v>2987</v>
      </c>
      <c r="E159" s="169">
        <v>4800</v>
      </c>
      <c r="F159" s="170">
        <v>0.52</v>
      </c>
      <c r="G159" s="171">
        <v>210</v>
      </c>
      <c r="H159" s="172">
        <f t="shared" si="14"/>
        <v>2496</v>
      </c>
      <c r="I159" s="173" t="str">
        <f t="shared" si="15"/>
        <v>Введите курс</v>
      </c>
      <c r="J159" s="283"/>
      <c r="K159" s="174">
        <f t="shared" si="18"/>
        <v>0</v>
      </c>
      <c r="L159" s="172">
        <f t="shared" si="18"/>
        <v>0</v>
      </c>
      <c r="M159" s="175" t="str">
        <f t="shared" si="17"/>
        <v/>
      </c>
      <c r="N159" s="166"/>
      <c r="O159" s="176"/>
    </row>
    <row r="160" spans="1:15">
      <c r="A160" s="166" t="s">
        <v>2988</v>
      </c>
      <c r="B160" s="167">
        <v>8806199476266</v>
      </c>
      <c r="C160" s="168" t="s">
        <v>2989</v>
      </c>
      <c r="D160" s="168" t="s">
        <v>2990</v>
      </c>
      <c r="E160" s="169">
        <v>3500</v>
      </c>
      <c r="F160" s="170">
        <v>0.52</v>
      </c>
      <c r="G160" s="171">
        <v>480</v>
      </c>
      <c r="H160" s="172">
        <f t="shared" si="14"/>
        <v>1820</v>
      </c>
      <c r="I160" s="173" t="str">
        <f t="shared" si="15"/>
        <v>Введите курс</v>
      </c>
      <c r="J160" s="283"/>
      <c r="K160" s="174">
        <f t="shared" si="18"/>
        <v>0</v>
      </c>
      <c r="L160" s="172">
        <f t="shared" si="18"/>
        <v>0</v>
      </c>
      <c r="M160" s="175" t="str">
        <f t="shared" si="17"/>
        <v/>
      </c>
      <c r="N160" s="166"/>
      <c r="O160" s="176"/>
    </row>
    <row r="161" spans="1:15">
      <c r="A161" s="166" t="s">
        <v>2991</v>
      </c>
      <c r="B161" s="167">
        <v>8806199476396</v>
      </c>
      <c r="C161" s="168" t="s">
        <v>2992</v>
      </c>
      <c r="D161" s="168" t="s">
        <v>2993</v>
      </c>
      <c r="E161" s="169">
        <v>4800</v>
      </c>
      <c r="F161" s="170">
        <v>0.52</v>
      </c>
      <c r="G161" s="171">
        <v>1014</v>
      </c>
      <c r="H161" s="172">
        <f t="shared" si="14"/>
        <v>2496</v>
      </c>
      <c r="I161" s="173" t="str">
        <f t="shared" si="15"/>
        <v>Введите курс</v>
      </c>
      <c r="J161" s="283"/>
      <c r="K161" s="174">
        <f t="shared" si="18"/>
        <v>0</v>
      </c>
      <c r="L161" s="172">
        <f t="shared" si="18"/>
        <v>0</v>
      </c>
      <c r="M161" s="175" t="str">
        <f t="shared" si="17"/>
        <v/>
      </c>
      <c r="N161" s="166"/>
      <c r="O161" s="176"/>
    </row>
    <row r="162" spans="1:15">
      <c r="A162" s="166" t="s">
        <v>2994</v>
      </c>
      <c r="B162" s="167">
        <v>8806199476808</v>
      </c>
      <c r="C162" s="168" t="s">
        <v>2995</v>
      </c>
      <c r="D162" s="168" t="s">
        <v>2996</v>
      </c>
      <c r="E162" s="169">
        <v>4800</v>
      </c>
      <c r="F162" s="170">
        <v>0.52</v>
      </c>
      <c r="G162" s="171">
        <v>1014</v>
      </c>
      <c r="H162" s="172">
        <f t="shared" si="14"/>
        <v>2496</v>
      </c>
      <c r="I162" s="173" t="str">
        <f t="shared" si="15"/>
        <v>Введите курс</v>
      </c>
      <c r="J162" s="283"/>
      <c r="K162" s="174">
        <f t="shared" si="18"/>
        <v>0</v>
      </c>
      <c r="L162" s="172">
        <f t="shared" si="18"/>
        <v>0</v>
      </c>
      <c r="M162" s="175" t="str">
        <f t="shared" si="17"/>
        <v/>
      </c>
      <c r="N162" s="166"/>
      <c r="O162" s="176"/>
    </row>
    <row r="163" spans="1:15">
      <c r="A163" s="166" t="s">
        <v>2997</v>
      </c>
      <c r="B163" s="167">
        <v>8806199476815</v>
      </c>
      <c r="C163" s="168" t="s">
        <v>2998</v>
      </c>
      <c r="D163" s="168" t="s">
        <v>2999</v>
      </c>
      <c r="E163" s="169">
        <v>4800</v>
      </c>
      <c r="F163" s="170">
        <v>0.52</v>
      </c>
      <c r="G163" s="171">
        <v>1014</v>
      </c>
      <c r="H163" s="172">
        <f t="shared" si="14"/>
        <v>2496</v>
      </c>
      <c r="I163" s="173" t="str">
        <f t="shared" si="15"/>
        <v>Введите курс</v>
      </c>
      <c r="J163" s="283"/>
      <c r="K163" s="174">
        <f t="shared" si="18"/>
        <v>0</v>
      </c>
      <c r="L163" s="172">
        <f t="shared" si="18"/>
        <v>0</v>
      </c>
      <c r="M163" s="175" t="str">
        <f t="shared" si="17"/>
        <v/>
      </c>
      <c r="N163" s="166"/>
      <c r="O163" s="176"/>
    </row>
    <row r="164" spans="1:15">
      <c r="A164" s="166" t="s">
        <v>3000</v>
      </c>
      <c r="B164" s="167">
        <v>8806199476822</v>
      </c>
      <c r="C164" s="168" t="s">
        <v>3001</v>
      </c>
      <c r="D164" s="168" t="s">
        <v>3002</v>
      </c>
      <c r="E164" s="169">
        <v>4800</v>
      </c>
      <c r="F164" s="170">
        <v>0.52</v>
      </c>
      <c r="G164" s="171">
        <v>1014</v>
      </c>
      <c r="H164" s="172">
        <f t="shared" si="14"/>
        <v>2496</v>
      </c>
      <c r="I164" s="173" t="str">
        <f t="shared" si="15"/>
        <v>Введите курс</v>
      </c>
      <c r="J164" s="283"/>
      <c r="K164" s="174">
        <f t="shared" ref="K164:L179" si="19">J164*G164</f>
        <v>0</v>
      </c>
      <c r="L164" s="172">
        <f t="shared" si="19"/>
        <v>0</v>
      </c>
      <c r="M164" s="175" t="str">
        <f t="shared" si="17"/>
        <v/>
      </c>
      <c r="N164" s="166"/>
      <c r="O164" s="176"/>
    </row>
    <row r="165" spans="1:15">
      <c r="A165" s="166" t="s">
        <v>3003</v>
      </c>
      <c r="B165" s="167">
        <v>8806199476839</v>
      </c>
      <c r="C165" s="168" t="s">
        <v>3004</v>
      </c>
      <c r="D165" s="168" t="s">
        <v>3005</v>
      </c>
      <c r="E165" s="169">
        <v>4800</v>
      </c>
      <c r="F165" s="170">
        <v>0.52</v>
      </c>
      <c r="G165" s="171">
        <v>1014</v>
      </c>
      <c r="H165" s="172">
        <f t="shared" si="14"/>
        <v>2496</v>
      </c>
      <c r="I165" s="173" t="str">
        <f t="shared" si="15"/>
        <v>Введите курс</v>
      </c>
      <c r="J165" s="283"/>
      <c r="K165" s="174">
        <f t="shared" si="19"/>
        <v>0</v>
      </c>
      <c r="L165" s="172">
        <f t="shared" si="19"/>
        <v>0</v>
      </c>
      <c r="M165" s="175" t="str">
        <f t="shared" si="17"/>
        <v/>
      </c>
      <c r="N165" s="166"/>
      <c r="O165" s="176"/>
    </row>
    <row r="166" spans="1:15">
      <c r="A166" s="166" t="s">
        <v>3006</v>
      </c>
      <c r="B166" s="167">
        <v>8806199476846</v>
      </c>
      <c r="C166" s="168" t="s">
        <v>3007</v>
      </c>
      <c r="D166" s="168" t="s">
        <v>3008</v>
      </c>
      <c r="E166" s="169">
        <v>4800</v>
      </c>
      <c r="F166" s="170">
        <v>0.52</v>
      </c>
      <c r="G166" s="171">
        <v>1014</v>
      </c>
      <c r="H166" s="172">
        <f t="shared" si="14"/>
        <v>2496</v>
      </c>
      <c r="I166" s="173" t="str">
        <f t="shared" si="15"/>
        <v>Введите курс</v>
      </c>
      <c r="J166" s="283"/>
      <c r="K166" s="174">
        <f t="shared" si="19"/>
        <v>0</v>
      </c>
      <c r="L166" s="172">
        <f t="shared" si="19"/>
        <v>0</v>
      </c>
      <c r="M166" s="175" t="str">
        <f t="shared" si="17"/>
        <v/>
      </c>
      <c r="N166" s="166"/>
      <c r="O166" s="176"/>
    </row>
    <row r="167" spans="1:15">
      <c r="A167" s="166" t="s">
        <v>3009</v>
      </c>
      <c r="B167" s="167">
        <v>8806199478215</v>
      </c>
      <c r="C167" s="168" t="s">
        <v>3010</v>
      </c>
      <c r="D167" s="168" t="s">
        <v>3011</v>
      </c>
      <c r="E167" s="169">
        <v>1500</v>
      </c>
      <c r="F167" s="170">
        <v>0.52</v>
      </c>
      <c r="G167" s="171">
        <v>70</v>
      </c>
      <c r="H167" s="172">
        <f t="shared" si="14"/>
        <v>780</v>
      </c>
      <c r="I167" s="173" t="str">
        <f t="shared" si="15"/>
        <v>Введите курс</v>
      </c>
      <c r="J167" s="283"/>
      <c r="K167" s="174">
        <f t="shared" si="19"/>
        <v>0</v>
      </c>
      <c r="L167" s="172">
        <f t="shared" si="19"/>
        <v>0</v>
      </c>
      <c r="M167" s="175" t="str">
        <f t="shared" si="17"/>
        <v/>
      </c>
      <c r="N167" s="166"/>
      <c r="O167" s="176"/>
    </row>
    <row r="168" spans="1:15">
      <c r="A168" s="166" t="s">
        <v>3012</v>
      </c>
      <c r="B168" s="167">
        <v>8806199478222</v>
      </c>
      <c r="C168" s="168" t="s">
        <v>3013</v>
      </c>
      <c r="D168" s="168" t="s">
        <v>3014</v>
      </c>
      <c r="E168" s="169">
        <v>2000</v>
      </c>
      <c r="F168" s="170">
        <v>0.52</v>
      </c>
      <c r="G168" s="171">
        <v>70</v>
      </c>
      <c r="H168" s="172">
        <f t="shared" si="14"/>
        <v>1040</v>
      </c>
      <c r="I168" s="173" t="str">
        <f t="shared" si="15"/>
        <v>Введите курс</v>
      </c>
      <c r="J168" s="283"/>
      <c r="K168" s="174">
        <f t="shared" si="19"/>
        <v>0</v>
      </c>
      <c r="L168" s="172">
        <f t="shared" si="19"/>
        <v>0</v>
      </c>
      <c r="M168" s="175" t="str">
        <f t="shared" si="17"/>
        <v/>
      </c>
      <c r="N168" s="166"/>
      <c r="O168" s="176"/>
    </row>
    <row r="169" spans="1:15">
      <c r="A169" s="166" t="s">
        <v>3015</v>
      </c>
      <c r="B169" s="167">
        <v>8806199481758</v>
      </c>
      <c r="C169" s="168" t="s">
        <v>3016</v>
      </c>
      <c r="D169" s="168" t="s">
        <v>3017</v>
      </c>
      <c r="E169" s="169">
        <v>16000</v>
      </c>
      <c r="F169" s="170">
        <v>0.52</v>
      </c>
      <c r="G169" s="171">
        <v>30</v>
      </c>
      <c r="H169" s="172">
        <f t="shared" si="14"/>
        <v>8320</v>
      </c>
      <c r="I169" s="173" t="str">
        <f t="shared" si="15"/>
        <v>Введите курс</v>
      </c>
      <c r="J169" s="283"/>
      <c r="K169" s="174">
        <f t="shared" si="19"/>
        <v>0</v>
      </c>
      <c r="L169" s="172">
        <f t="shared" si="19"/>
        <v>0</v>
      </c>
      <c r="M169" s="175" t="str">
        <f t="shared" si="17"/>
        <v/>
      </c>
      <c r="N169" s="166"/>
      <c r="O169" s="176"/>
    </row>
    <row r="170" spans="1:15">
      <c r="A170" s="166" t="s">
        <v>3018</v>
      </c>
      <c r="B170" s="167">
        <v>8806199481765</v>
      </c>
      <c r="C170" s="168" t="s">
        <v>3019</v>
      </c>
      <c r="D170" s="168" t="s">
        <v>3020</v>
      </c>
      <c r="E170" s="169">
        <v>18000</v>
      </c>
      <c r="F170" s="170">
        <v>0.52</v>
      </c>
      <c r="G170" s="171">
        <v>30</v>
      </c>
      <c r="H170" s="172">
        <f t="shared" si="14"/>
        <v>9360</v>
      </c>
      <c r="I170" s="173" t="str">
        <f t="shared" si="15"/>
        <v>Введите курс</v>
      </c>
      <c r="J170" s="283"/>
      <c r="K170" s="174">
        <f t="shared" si="19"/>
        <v>0</v>
      </c>
      <c r="L170" s="172">
        <f t="shared" si="19"/>
        <v>0</v>
      </c>
      <c r="M170" s="175" t="str">
        <f t="shared" si="17"/>
        <v/>
      </c>
      <c r="N170" s="166"/>
      <c r="O170" s="176"/>
    </row>
    <row r="171" spans="1:15">
      <c r="A171" s="166" t="s">
        <v>3021</v>
      </c>
      <c r="B171" s="167">
        <v>8806199481772</v>
      </c>
      <c r="C171" s="168" t="s">
        <v>3022</v>
      </c>
      <c r="D171" s="168" t="s">
        <v>3023</v>
      </c>
      <c r="E171" s="169">
        <v>16000</v>
      </c>
      <c r="F171" s="170">
        <v>0.52</v>
      </c>
      <c r="G171" s="171">
        <v>30</v>
      </c>
      <c r="H171" s="172">
        <f t="shared" si="14"/>
        <v>8320</v>
      </c>
      <c r="I171" s="173" t="str">
        <f t="shared" si="15"/>
        <v>Введите курс</v>
      </c>
      <c r="J171" s="283"/>
      <c r="K171" s="174">
        <f t="shared" si="19"/>
        <v>0</v>
      </c>
      <c r="L171" s="172">
        <f t="shared" si="19"/>
        <v>0</v>
      </c>
      <c r="M171" s="175" t="str">
        <f t="shared" si="17"/>
        <v/>
      </c>
      <c r="N171" s="166"/>
      <c r="O171" s="176"/>
    </row>
    <row r="172" spans="1:15">
      <c r="A172" s="166" t="s">
        <v>3024</v>
      </c>
      <c r="B172" s="167">
        <v>8806199481789</v>
      </c>
      <c r="C172" s="168" t="s">
        <v>3025</v>
      </c>
      <c r="D172" s="168" t="s">
        <v>3026</v>
      </c>
      <c r="E172" s="169">
        <v>10000</v>
      </c>
      <c r="F172" s="170">
        <v>0.52</v>
      </c>
      <c r="G172" s="171">
        <v>60</v>
      </c>
      <c r="H172" s="172">
        <f t="shared" si="14"/>
        <v>5200</v>
      </c>
      <c r="I172" s="173" t="str">
        <f t="shared" si="15"/>
        <v>Введите курс</v>
      </c>
      <c r="J172" s="283"/>
      <c r="K172" s="174">
        <f t="shared" si="19"/>
        <v>0</v>
      </c>
      <c r="L172" s="172">
        <f t="shared" si="19"/>
        <v>0</v>
      </c>
      <c r="M172" s="175" t="str">
        <f t="shared" si="17"/>
        <v/>
      </c>
      <c r="N172" s="166"/>
      <c r="O172" s="176"/>
    </row>
    <row r="173" spans="1:15">
      <c r="A173" s="166" t="s">
        <v>3027</v>
      </c>
      <c r="B173" s="167">
        <v>8806199481796</v>
      </c>
      <c r="C173" s="168" t="s">
        <v>3028</v>
      </c>
      <c r="D173" s="168" t="s">
        <v>3029</v>
      </c>
      <c r="E173" s="169">
        <v>14000</v>
      </c>
      <c r="F173" s="170">
        <v>0.52</v>
      </c>
      <c r="G173" s="171">
        <v>30</v>
      </c>
      <c r="H173" s="172">
        <f t="shared" si="14"/>
        <v>7280</v>
      </c>
      <c r="I173" s="173" t="str">
        <f t="shared" si="15"/>
        <v>Введите курс</v>
      </c>
      <c r="J173" s="283"/>
      <c r="K173" s="174">
        <f t="shared" si="19"/>
        <v>0</v>
      </c>
      <c r="L173" s="172">
        <f t="shared" si="19"/>
        <v>0</v>
      </c>
      <c r="M173" s="175" t="str">
        <f t="shared" si="17"/>
        <v/>
      </c>
      <c r="N173" s="166"/>
      <c r="O173" s="176"/>
    </row>
    <row r="174" spans="1:15">
      <c r="A174" s="166" t="s">
        <v>3030</v>
      </c>
      <c r="B174" s="167">
        <v>8806199482519</v>
      </c>
      <c r="C174" s="168" t="s">
        <v>3031</v>
      </c>
      <c r="D174" s="168" t="s">
        <v>3032</v>
      </c>
      <c r="E174" s="169">
        <v>7500</v>
      </c>
      <c r="F174" s="170">
        <v>0.52</v>
      </c>
      <c r="G174" s="171">
        <v>282</v>
      </c>
      <c r="H174" s="172">
        <f t="shared" si="14"/>
        <v>3900</v>
      </c>
      <c r="I174" s="173" t="str">
        <f t="shared" si="15"/>
        <v>Введите курс</v>
      </c>
      <c r="J174" s="283"/>
      <c r="K174" s="174">
        <f t="shared" si="19"/>
        <v>0</v>
      </c>
      <c r="L174" s="172">
        <f t="shared" si="19"/>
        <v>0</v>
      </c>
      <c r="M174" s="175" t="str">
        <f t="shared" si="17"/>
        <v/>
      </c>
      <c r="N174" s="166"/>
      <c r="O174" s="176"/>
    </row>
    <row r="175" spans="1:15">
      <c r="A175" s="166" t="s">
        <v>3033</v>
      </c>
      <c r="B175" s="167">
        <v>8806199483608</v>
      </c>
      <c r="C175" s="168" t="s">
        <v>3034</v>
      </c>
      <c r="D175" s="168" t="s">
        <v>3035</v>
      </c>
      <c r="E175" s="169">
        <v>18000</v>
      </c>
      <c r="F175" s="170">
        <v>0.52</v>
      </c>
      <c r="G175" s="171">
        <v>30</v>
      </c>
      <c r="H175" s="172">
        <f t="shared" si="14"/>
        <v>9360</v>
      </c>
      <c r="I175" s="173" t="str">
        <f t="shared" si="15"/>
        <v>Введите курс</v>
      </c>
      <c r="J175" s="283"/>
      <c r="K175" s="174">
        <f t="shared" si="19"/>
        <v>0</v>
      </c>
      <c r="L175" s="172">
        <f t="shared" si="19"/>
        <v>0</v>
      </c>
      <c r="M175" s="175" t="str">
        <f t="shared" si="17"/>
        <v/>
      </c>
      <c r="N175" s="166"/>
      <c r="O175" s="176"/>
    </row>
    <row r="176" spans="1:15">
      <c r="A176" s="166" t="s">
        <v>3036</v>
      </c>
      <c r="B176" s="167">
        <v>8806199483806</v>
      </c>
      <c r="C176" s="168" t="s">
        <v>3037</v>
      </c>
      <c r="D176" s="168" t="s">
        <v>3038</v>
      </c>
      <c r="E176" s="169">
        <v>7000</v>
      </c>
      <c r="F176" s="170">
        <v>0.52</v>
      </c>
      <c r="G176" s="171">
        <v>50</v>
      </c>
      <c r="H176" s="172">
        <f t="shared" si="14"/>
        <v>3640</v>
      </c>
      <c r="I176" s="173" t="str">
        <f t="shared" si="15"/>
        <v>Введите курс</v>
      </c>
      <c r="J176" s="283"/>
      <c r="K176" s="174">
        <f t="shared" si="19"/>
        <v>0</v>
      </c>
      <c r="L176" s="172">
        <f t="shared" si="19"/>
        <v>0</v>
      </c>
      <c r="M176" s="175" t="str">
        <f t="shared" si="17"/>
        <v/>
      </c>
      <c r="N176" s="166"/>
      <c r="O176" s="176"/>
    </row>
    <row r="177" spans="1:15">
      <c r="A177" s="166" t="s">
        <v>3039</v>
      </c>
      <c r="B177" s="167">
        <v>8806199485367</v>
      </c>
      <c r="C177" s="168" t="s">
        <v>3040</v>
      </c>
      <c r="D177" s="168" t="s">
        <v>3041</v>
      </c>
      <c r="E177" s="169">
        <v>4000</v>
      </c>
      <c r="F177" s="170">
        <v>0.52</v>
      </c>
      <c r="G177" s="171">
        <v>420</v>
      </c>
      <c r="H177" s="172">
        <f t="shared" si="14"/>
        <v>2080</v>
      </c>
      <c r="I177" s="173" t="str">
        <f t="shared" si="15"/>
        <v>Введите курс</v>
      </c>
      <c r="J177" s="283"/>
      <c r="K177" s="174">
        <f t="shared" si="19"/>
        <v>0</v>
      </c>
      <c r="L177" s="172">
        <f t="shared" si="19"/>
        <v>0</v>
      </c>
      <c r="M177" s="175" t="str">
        <f t="shared" si="17"/>
        <v/>
      </c>
      <c r="N177" s="166"/>
      <c r="O177" s="176"/>
    </row>
    <row r="178" spans="1:15">
      <c r="A178" s="166" t="s">
        <v>3042</v>
      </c>
      <c r="B178" s="167">
        <v>8806199485817</v>
      </c>
      <c r="C178" s="168" t="s">
        <v>3043</v>
      </c>
      <c r="D178" s="168" t="s">
        <v>3044</v>
      </c>
      <c r="E178" s="169">
        <v>8500</v>
      </c>
      <c r="F178" s="170">
        <v>0.52</v>
      </c>
      <c r="G178" s="171">
        <v>216</v>
      </c>
      <c r="H178" s="172">
        <f t="shared" si="14"/>
        <v>4420</v>
      </c>
      <c r="I178" s="173" t="str">
        <f t="shared" si="15"/>
        <v>Введите курс</v>
      </c>
      <c r="J178" s="283"/>
      <c r="K178" s="174">
        <f t="shared" si="19"/>
        <v>0</v>
      </c>
      <c r="L178" s="172">
        <f t="shared" si="19"/>
        <v>0</v>
      </c>
      <c r="M178" s="175" t="str">
        <f t="shared" si="17"/>
        <v/>
      </c>
      <c r="N178" s="166"/>
      <c r="O178" s="176"/>
    </row>
    <row r="179" spans="1:15">
      <c r="A179" s="166" t="s">
        <v>3045</v>
      </c>
      <c r="B179" s="167">
        <v>8806199485824</v>
      </c>
      <c r="C179" s="168" t="s">
        <v>3046</v>
      </c>
      <c r="D179" s="168" t="s">
        <v>3047</v>
      </c>
      <c r="E179" s="169">
        <v>8500</v>
      </c>
      <c r="F179" s="170">
        <v>0.52</v>
      </c>
      <c r="G179" s="171">
        <v>216</v>
      </c>
      <c r="H179" s="172">
        <f t="shared" si="14"/>
        <v>4420</v>
      </c>
      <c r="I179" s="173" t="str">
        <f t="shared" si="15"/>
        <v>Введите курс</v>
      </c>
      <c r="J179" s="283"/>
      <c r="K179" s="174">
        <f t="shared" si="19"/>
        <v>0</v>
      </c>
      <c r="L179" s="172">
        <f t="shared" si="19"/>
        <v>0</v>
      </c>
      <c r="M179" s="175" t="str">
        <f t="shared" si="17"/>
        <v/>
      </c>
      <c r="N179" s="166"/>
      <c r="O179" s="176"/>
    </row>
    <row r="180" spans="1:15">
      <c r="A180" s="166" t="s">
        <v>3048</v>
      </c>
      <c r="B180" s="167">
        <v>8806199485831</v>
      </c>
      <c r="C180" s="168" t="s">
        <v>3049</v>
      </c>
      <c r="D180" s="168" t="s">
        <v>3050</v>
      </c>
      <c r="E180" s="169">
        <v>8500</v>
      </c>
      <c r="F180" s="170">
        <v>0.52</v>
      </c>
      <c r="G180" s="171">
        <v>216</v>
      </c>
      <c r="H180" s="172">
        <f t="shared" si="14"/>
        <v>4420</v>
      </c>
      <c r="I180" s="173" t="str">
        <f t="shared" si="15"/>
        <v>Введите курс</v>
      </c>
      <c r="J180" s="283"/>
      <c r="K180" s="174">
        <f t="shared" ref="K180:L195" si="20">J180*G180</f>
        <v>0</v>
      </c>
      <c r="L180" s="172">
        <f t="shared" si="20"/>
        <v>0</v>
      </c>
      <c r="M180" s="175" t="str">
        <f t="shared" si="17"/>
        <v/>
      </c>
      <c r="N180" s="166"/>
      <c r="O180" s="176"/>
    </row>
    <row r="181" spans="1:15">
      <c r="A181" s="166" t="s">
        <v>3051</v>
      </c>
      <c r="B181" s="167">
        <v>8806199485862</v>
      </c>
      <c r="C181" s="168" t="s">
        <v>3052</v>
      </c>
      <c r="D181" s="168" t="s">
        <v>3053</v>
      </c>
      <c r="E181" s="169">
        <v>8500</v>
      </c>
      <c r="F181" s="170">
        <v>0.52</v>
      </c>
      <c r="G181" s="171">
        <v>324</v>
      </c>
      <c r="H181" s="172">
        <f t="shared" si="14"/>
        <v>4420</v>
      </c>
      <c r="I181" s="173" t="str">
        <f t="shared" si="15"/>
        <v>Введите курс</v>
      </c>
      <c r="J181" s="283"/>
      <c r="K181" s="174">
        <f t="shared" si="20"/>
        <v>0</v>
      </c>
      <c r="L181" s="172">
        <f t="shared" si="20"/>
        <v>0</v>
      </c>
      <c r="M181" s="175" t="str">
        <f t="shared" si="17"/>
        <v/>
      </c>
      <c r="N181" s="166"/>
      <c r="O181" s="176"/>
    </row>
    <row r="182" spans="1:15">
      <c r="A182" s="166" t="s">
        <v>3054</v>
      </c>
      <c r="B182" s="167">
        <v>8806199485879</v>
      </c>
      <c r="C182" s="168" t="s">
        <v>3055</v>
      </c>
      <c r="D182" s="168" t="s">
        <v>3056</v>
      </c>
      <c r="E182" s="169">
        <v>8500</v>
      </c>
      <c r="F182" s="170">
        <v>0.52</v>
      </c>
      <c r="G182" s="171">
        <v>324</v>
      </c>
      <c r="H182" s="172">
        <f t="shared" si="14"/>
        <v>4420</v>
      </c>
      <c r="I182" s="173" t="str">
        <f t="shared" si="15"/>
        <v>Введите курс</v>
      </c>
      <c r="J182" s="283"/>
      <c r="K182" s="174">
        <f t="shared" si="20"/>
        <v>0</v>
      </c>
      <c r="L182" s="172">
        <f t="shared" si="20"/>
        <v>0</v>
      </c>
      <c r="M182" s="175" t="str">
        <f t="shared" si="17"/>
        <v/>
      </c>
      <c r="N182" s="166"/>
      <c r="O182" s="176"/>
    </row>
    <row r="183" spans="1:15">
      <c r="A183" s="166" t="s">
        <v>3057</v>
      </c>
      <c r="B183" s="167">
        <v>8806199485893</v>
      </c>
      <c r="C183" s="168" t="s">
        <v>3058</v>
      </c>
      <c r="D183" s="168" t="s">
        <v>3059</v>
      </c>
      <c r="E183" s="169">
        <v>8500</v>
      </c>
      <c r="F183" s="170">
        <v>0.52</v>
      </c>
      <c r="G183" s="171">
        <v>324</v>
      </c>
      <c r="H183" s="172">
        <f t="shared" si="14"/>
        <v>4420</v>
      </c>
      <c r="I183" s="173" t="str">
        <f t="shared" si="15"/>
        <v>Введите курс</v>
      </c>
      <c r="J183" s="283"/>
      <c r="K183" s="174">
        <f t="shared" si="20"/>
        <v>0</v>
      </c>
      <c r="L183" s="172">
        <f t="shared" si="20"/>
        <v>0</v>
      </c>
      <c r="M183" s="175" t="str">
        <f t="shared" si="17"/>
        <v/>
      </c>
      <c r="N183" s="166"/>
      <c r="O183" s="176"/>
    </row>
    <row r="184" spans="1:15">
      <c r="A184" s="166" t="s">
        <v>3060</v>
      </c>
      <c r="B184" s="167">
        <v>8806199486418</v>
      </c>
      <c r="C184" s="168" t="s">
        <v>3061</v>
      </c>
      <c r="D184" s="168" t="s">
        <v>3062</v>
      </c>
      <c r="E184" s="169">
        <v>2000</v>
      </c>
      <c r="F184" s="170">
        <v>0.52</v>
      </c>
      <c r="G184" s="171">
        <v>500</v>
      </c>
      <c r="H184" s="172">
        <f t="shared" si="14"/>
        <v>1040</v>
      </c>
      <c r="I184" s="173" t="str">
        <f t="shared" si="15"/>
        <v>Введите курс</v>
      </c>
      <c r="J184" s="283"/>
      <c r="K184" s="174">
        <f t="shared" si="20"/>
        <v>0</v>
      </c>
      <c r="L184" s="172">
        <f t="shared" si="20"/>
        <v>0</v>
      </c>
      <c r="M184" s="175" t="str">
        <f t="shared" si="17"/>
        <v/>
      </c>
      <c r="N184" s="166"/>
      <c r="O184" s="176"/>
    </row>
    <row r="185" spans="1:15">
      <c r="A185" s="166" t="s">
        <v>3063</v>
      </c>
      <c r="B185" s="167">
        <v>8806199486432</v>
      </c>
      <c r="C185" s="168" t="s">
        <v>3064</v>
      </c>
      <c r="D185" s="168" t="s">
        <v>3065</v>
      </c>
      <c r="E185" s="169">
        <v>2500</v>
      </c>
      <c r="F185" s="170">
        <v>0.52</v>
      </c>
      <c r="G185" s="171">
        <v>500</v>
      </c>
      <c r="H185" s="172">
        <f t="shared" si="14"/>
        <v>1300</v>
      </c>
      <c r="I185" s="173" t="str">
        <f t="shared" si="15"/>
        <v>Введите курс</v>
      </c>
      <c r="J185" s="283"/>
      <c r="K185" s="174">
        <f t="shared" si="20"/>
        <v>0</v>
      </c>
      <c r="L185" s="172">
        <f t="shared" si="20"/>
        <v>0</v>
      </c>
      <c r="M185" s="175" t="str">
        <f t="shared" si="17"/>
        <v/>
      </c>
      <c r="N185" s="166"/>
      <c r="O185" s="176"/>
    </row>
    <row r="186" spans="1:15">
      <c r="A186" s="166" t="s">
        <v>3066</v>
      </c>
      <c r="B186" s="167">
        <v>8806199486449</v>
      </c>
      <c r="C186" s="168" t="s">
        <v>3067</v>
      </c>
      <c r="D186" s="168" t="s">
        <v>3068</v>
      </c>
      <c r="E186" s="169">
        <v>2000</v>
      </c>
      <c r="F186" s="170">
        <v>0.52</v>
      </c>
      <c r="G186" s="171">
        <v>500</v>
      </c>
      <c r="H186" s="172">
        <f t="shared" si="14"/>
        <v>1040</v>
      </c>
      <c r="I186" s="173" t="str">
        <f t="shared" si="15"/>
        <v>Введите курс</v>
      </c>
      <c r="J186" s="283"/>
      <c r="K186" s="174">
        <f t="shared" si="20"/>
        <v>0</v>
      </c>
      <c r="L186" s="172">
        <f t="shared" si="20"/>
        <v>0</v>
      </c>
      <c r="M186" s="175" t="str">
        <f t="shared" si="17"/>
        <v/>
      </c>
      <c r="N186" s="166"/>
      <c r="O186" s="176"/>
    </row>
    <row r="187" spans="1:15">
      <c r="A187" s="166" t="s">
        <v>3069</v>
      </c>
      <c r="B187" s="167">
        <v>8806199486456</v>
      </c>
      <c r="C187" s="168" t="s">
        <v>3070</v>
      </c>
      <c r="D187" s="168" t="s">
        <v>3071</v>
      </c>
      <c r="E187" s="169">
        <v>2000</v>
      </c>
      <c r="F187" s="170">
        <v>0.52</v>
      </c>
      <c r="G187" s="171">
        <v>500</v>
      </c>
      <c r="H187" s="172">
        <f t="shared" si="14"/>
        <v>1040</v>
      </c>
      <c r="I187" s="173" t="str">
        <f t="shared" si="15"/>
        <v>Введите курс</v>
      </c>
      <c r="J187" s="283"/>
      <c r="K187" s="174">
        <f t="shared" si="20"/>
        <v>0</v>
      </c>
      <c r="L187" s="172">
        <f t="shared" si="20"/>
        <v>0</v>
      </c>
      <c r="M187" s="175" t="str">
        <f t="shared" si="17"/>
        <v/>
      </c>
      <c r="N187" s="166"/>
      <c r="O187" s="176"/>
    </row>
    <row r="188" spans="1:15">
      <c r="A188" s="166" t="s">
        <v>3072</v>
      </c>
      <c r="B188" s="167">
        <v>8806199488207</v>
      </c>
      <c r="C188" s="168" t="s">
        <v>3073</v>
      </c>
      <c r="D188" s="168" t="s">
        <v>3074</v>
      </c>
      <c r="E188" s="169">
        <v>1500</v>
      </c>
      <c r="F188" s="170">
        <v>0.52</v>
      </c>
      <c r="G188" s="171">
        <v>72</v>
      </c>
      <c r="H188" s="172">
        <f t="shared" si="14"/>
        <v>780</v>
      </c>
      <c r="I188" s="173" t="str">
        <f t="shared" si="15"/>
        <v>Введите курс</v>
      </c>
      <c r="J188" s="283"/>
      <c r="K188" s="174">
        <f t="shared" si="20"/>
        <v>0</v>
      </c>
      <c r="L188" s="172">
        <f t="shared" si="20"/>
        <v>0</v>
      </c>
      <c r="M188" s="175" t="str">
        <f t="shared" si="17"/>
        <v/>
      </c>
      <c r="N188" s="166"/>
      <c r="O188" s="176"/>
    </row>
    <row r="189" spans="1:15">
      <c r="A189" s="166" t="s">
        <v>3075</v>
      </c>
      <c r="B189" s="167">
        <v>8806199488542</v>
      </c>
      <c r="C189" s="168" t="s">
        <v>3076</v>
      </c>
      <c r="D189" s="168" t="s">
        <v>3077</v>
      </c>
      <c r="E189" s="169">
        <v>4500</v>
      </c>
      <c r="F189" s="170">
        <v>0.52</v>
      </c>
      <c r="G189" s="171">
        <v>12</v>
      </c>
      <c r="H189" s="172">
        <f t="shared" si="14"/>
        <v>2340</v>
      </c>
      <c r="I189" s="173" t="str">
        <f t="shared" si="15"/>
        <v>Введите курс</v>
      </c>
      <c r="J189" s="283"/>
      <c r="K189" s="174">
        <f t="shared" si="20"/>
        <v>0</v>
      </c>
      <c r="L189" s="172">
        <f t="shared" si="20"/>
        <v>0</v>
      </c>
      <c r="M189" s="175" t="str">
        <f t="shared" si="17"/>
        <v/>
      </c>
      <c r="N189" s="166"/>
      <c r="O189" s="176"/>
    </row>
    <row r="190" spans="1:15">
      <c r="A190" s="166" t="s">
        <v>3078</v>
      </c>
      <c r="B190" s="167">
        <v>8806199488696</v>
      </c>
      <c r="C190" s="168" t="s">
        <v>3079</v>
      </c>
      <c r="D190" s="168" t="s">
        <v>3080</v>
      </c>
      <c r="E190" s="169">
        <v>4000</v>
      </c>
      <c r="F190" s="170">
        <v>0.52</v>
      </c>
      <c r="G190" s="171">
        <v>288</v>
      </c>
      <c r="H190" s="172">
        <f t="shared" si="14"/>
        <v>2080</v>
      </c>
      <c r="I190" s="173" t="str">
        <f t="shared" si="15"/>
        <v>Введите курс</v>
      </c>
      <c r="J190" s="283"/>
      <c r="K190" s="174">
        <f t="shared" si="20"/>
        <v>0</v>
      </c>
      <c r="L190" s="172">
        <f t="shared" si="20"/>
        <v>0</v>
      </c>
      <c r="M190" s="175" t="str">
        <f t="shared" si="17"/>
        <v/>
      </c>
      <c r="N190" s="166"/>
      <c r="O190" s="176"/>
    </row>
    <row r="191" spans="1:15">
      <c r="A191" s="166" t="s">
        <v>3081</v>
      </c>
      <c r="B191" s="167">
        <v>8806199489037</v>
      </c>
      <c r="C191" s="168" t="s">
        <v>3082</v>
      </c>
      <c r="D191" s="168" t="s">
        <v>3083</v>
      </c>
      <c r="E191" s="169">
        <v>14000</v>
      </c>
      <c r="F191" s="170">
        <v>0.52</v>
      </c>
      <c r="G191" s="171">
        <v>60</v>
      </c>
      <c r="H191" s="172">
        <f t="shared" si="14"/>
        <v>7280</v>
      </c>
      <c r="I191" s="173" t="str">
        <f t="shared" si="15"/>
        <v>Введите курс</v>
      </c>
      <c r="J191" s="283"/>
      <c r="K191" s="174">
        <f t="shared" si="20"/>
        <v>0</v>
      </c>
      <c r="L191" s="172">
        <f t="shared" si="20"/>
        <v>0</v>
      </c>
      <c r="M191" s="175" t="str">
        <f t="shared" si="17"/>
        <v/>
      </c>
      <c r="N191" s="166"/>
      <c r="O191" s="176"/>
    </row>
    <row r="192" spans="1:15">
      <c r="A192" s="166" t="s">
        <v>3084</v>
      </c>
      <c r="B192" s="167">
        <v>8806199489044</v>
      </c>
      <c r="C192" s="168" t="s">
        <v>3085</v>
      </c>
      <c r="D192" s="168" t="s">
        <v>3086</v>
      </c>
      <c r="E192" s="169">
        <v>14000</v>
      </c>
      <c r="F192" s="170">
        <v>0.52</v>
      </c>
      <c r="G192" s="171">
        <v>60</v>
      </c>
      <c r="H192" s="172">
        <f t="shared" si="14"/>
        <v>7280</v>
      </c>
      <c r="I192" s="173" t="str">
        <f t="shared" si="15"/>
        <v>Введите курс</v>
      </c>
      <c r="J192" s="283"/>
      <c r="K192" s="174">
        <f t="shared" si="20"/>
        <v>0</v>
      </c>
      <c r="L192" s="172">
        <f t="shared" si="20"/>
        <v>0</v>
      </c>
      <c r="M192" s="175" t="str">
        <f t="shared" si="17"/>
        <v/>
      </c>
      <c r="N192" s="166"/>
      <c r="O192" s="176"/>
    </row>
    <row r="193" spans="1:15">
      <c r="A193" s="166" t="s">
        <v>3087</v>
      </c>
      <c r="B193" s="167">
        <v>8806199489129</v>
      </c>
      <c r="C193" s="168" t="s">
        <v>3088</v>
      </c>
      <c r="D193" s="168" t="s">
        <v>3089</v>
      </c>
      <c r="E193" s="169">
        <v>4000</v>
      </c>
      <c r="F193" s="170">
        <v>0.52</v>
      </c>
      <c r="G193" s="171">
        <v>288</v>
      </c>
      <c r="H193" s="172">
        <f t="shared" si="14"/>
        <v>2080</v>
      </c>
      <c r="I193" s="173" t="str">
        <f t="shared" si="15"/>
        <v>Введите курс</v>
      </c>
      <c r="J193" s="283"/>
      <c r="K193" s="174">
        <f t="shared" si="20"/>
        <v>0</v>
      </c>
      <c r="L193" s="172">
        <f t="shared" si="20"/>
        <v>0</v>
      </c>
      <c r="M193" s="175" t="str">
        <f t="shared" si="17"/>
        <v/>
      </c>
      <c r="N193" s="166"/>
      <c r="O193" s="176"/>
    </row>
    <row r="194" spans="1:15">
      <c r="A194" s="166" t="s">
        <v>3090</v>
      </c>
      <c r="B194" s="167">
        <v>8806199489204</v>
      </c>
      <c r="C194" s="168" t="s">
        <v>3091</v>
      </c>
      <c r="D194" s="168" t="s">
        <v>3092</v>
      </c>
      <c r="E194" s="169">
        <v>6000</v>
      </c>
      <c r="F194" s="170">
        <v>0.52</v>
      </c>
      <c r="G194" s="171">
        <v>504</v>
      </c>
      <c r="H194" s="172">
        <f t="shared" si="14"/>
        <v>3120</v>
      </c>
      <c r="I194" s="173" t="str">
        <f t="shared" si="15"/>
        <v>Введите курс</v>
      </c>
      <c r="J194" s="283"/>
      <c r="K194" s="174">
        <f t="shared" si="20"/>
        <v>0</v>
      </c>
      <c r="L194" s="172">
        <f t="shared" si="20"/>
        <v>0</v>
      </c>
      <c r="M194" s="175" t="str">
        <f t="shared" si="17"/>
        <v/>
      </c>
      <c r="N194" s="166"/>
      <c r="O194" s="176"/>
    </row>
    <row r="195" spans="1:15">
      <c r="A195" s="166" t="s">
        <v>3093</v>
      </c>
      <c r="B195" s="167">
        <v>8806199489211</v>
      </c>
      <c r="C195" s="168" t="s">
        <v>3094</v>
      </c>
      <c r="D195" s="168" t="s">
        <v>3095</v>
      </c>
      <c r="E195" s="169">
        <v>6000</v>
      </c>
      <c r="F195" s="170">
        <v>0.52</v>
      </c>
      <c r="G195" s="171">
        <v>504</v>
      </c>
      <c r="H195" s="172">
        <f t="shared" si="14"/>
        <v>3120</v>
      </c>
      <c r="I195" s="173" t="str">
        <f t="shared" si="15"/>
        <v>Введите курс</v>
      </c>
      <c r="J195" s="283"/>
      <c r="K195" s="174">
        <f t="shared" si="20"/>
        <v>0</v>
      </c>
      <c r="L195" s="172">
        <f t="shared" si="20"/>
        <v>0</v>
      </c>
      <c r="M195" s="175" t="str">
        <f t="shared" si="17"/>
        <v/>
      </c>
      <c r="N195" s="166"/>
      <c r="O195" s="176"/>
    </row>
    <row r="196" spans="1:15">
      <c r="A196" s="166" t="s">
        <v>3096</v>
      </c>
      <c r="B196" s="167">
        <v>8806199489235</v>
      </c>
      <c r="C196" s="168" t="s">
        <v>3097</v>
      </c>
      <c r="D196" s="168" t="s">
        <v>3098</v>
      </c>
      <c r="E196" s="169">
        <v>6000</v>
      </c>
      <c r="F196" s="170">
        <v>0.52</v>
      </c>
      <c r="G196" s="171">
        <v>504</v>
      </c>
      <c r="H196" s="172">
        <f t="shared" ref="H196:H259" si="21">F196*E196</f>
        <v>3120</v>
      </c>
      <c r="I196" s="173" t="str">
        <f t="shared" ref="I196:I259" si="22">IF($H$1="","Введите курс",H196/$H$1)</f>
        <v>Введите курс</v>
      </c>
      <c r="J196" s="283"/>
      <c r="K196" s="174">
        <f t="shared" ref="K196:L211" si="23">J196*G196</f>
        <v>0</v>
      </c>
      <c r="L196" s="172">
        <f t="shared" si="23"/>
        <v>0</v>
      </c>
      <c r="M196" s="175" t="str">
        <f t="shared" ref="M196:M259" si="24">IFERROR(K196*I196,"")</f>
        <v/>
      </c>
      <c r="N196" s="166"/>
      <c r="O196" s="176"/>
    </row>
    <row r="197" spans="1:15">
      <c r="A197" s="166" t="s">
        <v>3099</v>
      </c>
      <c r="B197" s="167">
        <v>8806199489242</v>
      </c>
      <c r="C197" s="168" t="s">
        <v>3100</v>
      </c>
      <c r="D197" s="168" t="s">
        <v>3101</v>
      </c>
      <c r="E197" s="169">
        <v>6000</v>
      </c>
      <c r="F197" s="170">
        <v>0.52</v>
      </c>
      <c r="G197" s="171">
        <v>504</v>
      </c>
      <c r="H197" s="172">
        <f t="shared" si="21"/>
        <v>3120</v>
      </c>
      <c r="I197" s="173" t="str">
        <f t="shared" si="22"/>
        <v>Введите курс</v>
      </c>
      <c r="J197" s="283"/>
      <c r="K197" s="174">
        <f t="shared" si="23"/>
        <v>0</v>
      </c>
      <c r="L197" s="172">
        <f t="shared" si="23"/>
        <v>0</v>
      </c>
      <c r="M197" s="175" t="str">
        <f t="shared" si="24"/>
        <v/>
      </c>
      <c r="N197" s="166"/>
      <c r="O197" s="176"/>
    </row>
    <row r="198" spans="1:15">
      <c r="A198" s="166" t="s">
        <v>3102</v>
      </c>
      <c r="B198" s="167">
        <v>8809668018653</v>
      </c>
      <c r="C198" s="168" t="s">
        <v>3103</v>
      </c>
      <c r="D198" s="168" t="s">
        <v>3104</v>
      </c>
      <c r="E198" s="169">
        <v>19000</v>
      </c>
      <c r="F198" s="170">
        <v>0.52</v>
      </c>
      <c r="G198" s="171">
        <v>36</v>
      </c>
      <c r="H198" s="172">
        <f t="shared" si="21"/>
        <v>9880</v>
      </c>
      <c r="I198" s="173" t="str">
        <f t="shared" si="22"/>
        <v>Введите курс</v>
      </c>
      <c r="J198" s="283"/>
      <c r="K198" s="174">
        <f t="shared" si="23"/>
        <v>0</v>
      </c>
      <c r="L198" s="172">
        <f t="shared" si="23"/>
        <v>0</v>
      </c>
      <c r="M198" s="175" t="str">
        <f t="shared" si="24"/>
        <v/>
      </c>
      <c r="N198" s="166"/>
      <c r="O198" s="176"/>
    </row>
    <row r="199" spans="1:15">
      <c r="A199" s="166" t="s">
        <v>3105</v>
      </c>
      <c r="B199" s="167">
        <v>8806199489716</v>
      </c>
      <c r="C199" s="168" t="s">
        <v>3106</v>
      </c>
      <c r="D199" s="168" t="s">
        <v>3107</v>
      </c>
      <c r="E199" s="169">
        <v>7000</v>
      </c>
      <c r="F199" s="170">
        <v>0.52</v>
      </c>
      <c r="G199" s="171">
        <v>12</v>
      </c>
      <c r="H199" s="172">
        <f t="shared" si="21"/>
        <v>3640</v>
      </c>
      <c r="I199" s="173" t="str">
        <f t="shared" si="22"/>
        <v>Введите курс</v>
      </c>
      <c r="J199" s="283"/>
      <c r="K199" s="174">
        <f t="shared" si="23"/>
        <v>0</v>
      </c>
      <c r="L199" s="172">
        <f t="shared" si="23"/>
        <v>0</v>
      </c>
      <c r="M199" s="175" t="str">
        <f t="shared" si="24"/>
        <v/>
      </c>
      <c r="N199" s="166"/>
      <c r="O199" s="176"/>
    </row>
    <row r="200" spans="1:15">
      <c r="A200" s="166" t="s">
        <v>3108</v>
      </c>
      <c r="B200" s="167">
        <v>8806199489860</v>
      </c>
      <c r="C200" s="168" t="s">
        <v>3109</v>
      </c>
      <c r="D200" s="168" t="s">
        <v>3110</v>
      </c>
      <c r="E200" s="169">
        <v>18000</v>
      </c>
      <c r="F200" s="170">
        <v>0.52</v>
      </c>
      <c r="G200" s="171">
        <v>48</v>
      </c>
      <c r="H200" s="172">
        <f t="shared" si="21"/>
        <v>9360</v>
      </c>
      <c r="I200" s="173" t="str">
        <f t="shared" si="22"/>
        <v>Введите курс</v>
      </c>
      <c r="J200" s="283"/>
      <c r="K200" s="174">
        <f t="shared" si="23"/>
        <v>0</v>
      </c>
      <c r="L200" s="172">
        <f t="shared" si="23"/>
        <v>0</v>
      </c>
      <c r="M200" s="175" t="str">
        <f t="shared" si="24"/>
        <v/>
      </c>
      <c r="N200" s="166"/>
      <c r="O200" s="176"/>
    </row>
    <row r="201" spans="1:15">
      <c r="A201" s="166" t="s">
        <v>3111</v>
      </c>
      <c r="B201" s="167">
        <v>8806338708753</v>
      </c>
      <c r="C201" s="168" t="s">
        <v>3112</v>
      </c>
      <c r="D201" s="168" t="s">
        <v>3113</v>
      </c>
      <c r="E201" s="169">
        <v>4000</v>
      </c>
      <c r="F201" s="170">
        <v>0.52</v>
      </c>
      <c r="G201" s="171">
        <v>480</v>
      </c>
      <c r="H201" s="172">
        <f t="shared" si="21"/>
        <v>2080</v>
      </c>
      <c r="I201" s="173" t="str">
        <f t="shared" si="22"/>
        <v>Введите курс</v>
      </c>
      <c r="J201" s="283"/>
      <c r="K201" s="174">
        <f t="shared" si="23"/>
        <v>0</v>
      </c>
      <c r="L201" s="172">
        <f t="shared" si="23"/>
        <v>0</v>
      </c>
      <c r="M201" s="175" t="str">
        <f t="shared" si="24"/>
        <v/>
      </c>
      <c r="N201" s="166"/>
      <c r="O201" s="176"/>
    </row>
    <row r="202" spans="1:15">
      <c r="A202" s="166" t="s">
        <v>3114</v>
      </c>
      <c r="B202" s="167">
        <v>8806338708760</v>
      </c>
      <c r="C202" s="168" t="s">
        <v>3115</v>
      </c>
      <c r="D202" s="168" t="s">
        <v>3116</v>
      </c>
      <c r="E202" s="169">
        <v>4000</v>
      </c>
      <c r="F202" s="170">
        <v>0.52</v>
      </c>
      <c r="G202" s="171">
        <v>480</v>
      </c>
      <c r="H202" s="172">
        <f t="shared" si="21"/>
        <v>2080</v>
      </c>
      <c r="I202" s="173" t="str">
        <f t="shared" si="22"/>
        <v>Введите курс</v>
      </c>
      <c r="J202" s="283"/>
      <c r="K202" s="174">
        <f t="shared" si="23"/>
        <v>0</v>
      </c>
      <c r="L202" s="172">
        <f t="shared" si="23"/>
        <v>0</v>
      </c>
      <c r="M202" s="175" t="str">
        <f t="shared" si="24"/>
        <v/>
      </c>
      <c r="N202" s="166"/>
      <c r="O202" s="176"/>
    </row>
    <row r="203" spans="1:15">
      <c r="A203" s="166" t="s">
        <v>3117</v>
      </c>
      <c r="B203" s="167">
        <v>8806338708777</v>
      </c>
      <c r="C203" s="168" t="s">
        <v>3118</v>
      </c>
      <c r="D203" s="168" t="s">
        <v>3119</v>
      </c>
      <c r="E203" s="169">
        <v>4000</v>
      </c>
      <c r="F203" s="170">
        <v>0.52</v>
      </c>
      <c r="G203" s="171">
        <v>480</v>
      </c>
      <c r="H203" s="172">
        <f t="shared" si="21"/>
        <v>2080</v>
      </c>
      <c r="I203" s="173" t="str">
        <f t="shared" si="22"/>
        <v>Введите курс</v>
      </c>
      <c r="J203" s="283"/>
      <c r="K203" s="174">
        <f t="shared" si="23"/>
        <v>0</v>
      </c>
      <c r="L203" s="172">
        <f t="shared" si="23"/>
        <v>0</v>
      </c>
      <c r="M203" s="175" t="str">
        <f t="shared" si="24"/>
        <v/>
      </c>
      <c r="N203" s="166"/>
      <c r="O203" s="176"/>
    </row>
    <row r="204" spans="1:15">
      <c r="A204" s="166" t="s">
        <v>3120</v>
      </c>
      <c r="B204" s="167">
        <v>8806382609570</v>
      </c>
      <c r="C204" s="168" t="s">
        <v>3121</v>
      </c>
      <c r="D204" s="168" t="s">
        <v>3122</v>
      </c>
      <c r="E204" s="169">
        <v>500</v>
      </c>
      <c r="F204" s="170">
        <v>0.52</v>
      </c>
      <c r="G204" s="171">
        <v>1000</v>
      </c>
      <c r="H204" s="172">
        <f t="shared" si="21"/>
        <v>260</v>
      </c>
      <c r="I204" s="173" t="str">
        <f t="shared" si="22"/>
        <v>Введите курс</v>
      </c>
      <c r="J204" s="283"/>
      <c r="K204" s="174">
        <f t="shared" si="23"/>
        <v>0</v>
      </c>
      <c r="L204" s="172">
        <f t="shared" si="23"/>
        <v>0</v>
      </c>
      <c r="M204" s="175" t="str">
        <f t="shared" si="24"/>
        <v/>
      </c>
      <c r="N204" s="166"/>
      <c r="O204" s="176"/>
    </row>
    <row r="205" spans="1:15">
      <c r="A205" s="166" t="s">
        <v>3123</v>
      </c>
      <c r="B205" s="167">
        <v>8806382609907</v>
      </c>
      <c r="C205" s="168" t="s">
        <v>3124</v>
      </c>
      <c r="D205" s="168" t="s">
        <v>3125</v>
      </c>
      <c r="E205" s="169">
        <v>5500</v>
      </c>
      <c r="F205" s="170">
        <v>0.52</v>
      </c>
      <c r="G205" s="171">
        <v>120</v>
      </c>
      <c r="H205" s="172">
        <f t="shared" si="21"/>
        <v>2860</v>
      </c>
      <c r="I205" s="173" t="str">
        <f t="shared" si="22"/>
        <v>Введите курс</v>
      </c>
      <c r="J205" s="283"/>
      <c r="K205" s="174">
        <f t="shared" si="23"/>
        <v>0</v>
      </c>
      <c r="L205" s="172">
        <f t="shared" si="23"/>
        <v>0</v>
      </c>
      <c r="M205" s="175" t="str">
        <f t="shared" si="24"/>
        <v/>
      </c>
      <c r="N205" s="166"/>
      <c r="O205" s="176"/>
    </row>
    <row r="206" spans="1:15">
      <c r="A206" s="166" t="s">
        <v>3126</v>
      </c>
      <c r="B206" s="167">
        <v>8806382626515</v>
      </c>
      <c r="C206" s="168" t="s">
        <v>3127</v>
      </c>
      <c r="D206" s="168" t="s">
        <v>3128</v>
      </c>
      <c r="E206" s="169">
        <v>4000</v>
      </c>
      <c r="F206" s="170">
        <v>0.52</v>
      </c>
      <c r="G206" s="171">
        <v>700</v>
      </c>
      <c r="H206" s="172">
        <f t="shared" si="21"/>
        <v>2080</v>
      </c>
      <c r="I206" s="173" t="str">
        <f t="shared" si="22"/>
        <v>Введите курс</v>
      </c>
      <c r="J206" s="283"/>
      <c r="K206" s="174">
        <f t="shared" si="23"/>
        <v>0</v>
      </c>
      <c r="L206" s="172">
        <f t="shared" si="23"/>
        <v>0</v>
      </c>
      <c r="M206" s="175" t="str">
        <f t="shared" si="24"/>
        <v/>
      </c>
      <c r="N206" s="166"/>
      <c r="O206" s="176"/>
    </row>
    <row r="207" spans="1:15">
      <c r="A207" s="166" t="s">
        <v>3129</v>
      </c>
      <c r="B207" s="167">
        <v>8806382639515</v>
      </c>
      <c r="C207" s="168" t="s">
        <v>3130</v>
      </c>
      <c r="D207" s="168" t="s">
        <v>3131</v>
      </c>
      <c r="E207" s="169">
        <v>4500</v>
      </c>
      <c r="F207" s="170">
        <v>0.52</v>
      </c>
      <c r="G207" s="171">
        <v>80</v>
      </c>
      <c r="H207" s="172">
        <f t="shared" si="21"/>
        <v>2340</v>
      </c>
      <c r="I207" s="173" t="str">
        <f t="shared" si="22"/>
        <v>Введите курс</v>
      </c>
      <c r="J207" s="283"/>
      <c r="K207" s="174">
        <f t="shared" si="23"/>
        <v>0</v>
      </c>
      <c r="L207" s="172">
        <f t="shared" si="23"/>
        <v>0</v>
      </c>
      <c r="M207" s="175" t="str">
        <f t="shared" si="24"/>
        <v/>
      </c>
      <c r="N207" s="166"/>
      <c r="O207" s="176"/>
    </row>
    <row r="208" spans="1:15">
      <c r="A208" s="166" t="s">
        <v>3132</v>
      </c>
      <c r="B208" s="167">
        <v>8806382639522</v>
      </c>
      <c r="C208" s="168" t="s">
        <v>3133</v>
      </c>
      <c r="D208" s="168" t="s">
        <v>3134</v>
      </c>
      <c r="E208" s="169">
        <v>4500</v>
      </c>
      <c r="F208" s="170">
        <v>0.52</v>
      </c>
      <c r="G208" s="171">
        <v>80</v>
      </c>
      <c r="H208" s="172">
        <f t="shared" si="21"/>
        <v>2340</v>
      </c>
      <c r="I208" s="173" t="str">
        <f t="shared" si="22"/>
        <v>Введите курс</v>
      </c>
      <c r="J208" s="283"/>
      <c r="K208" s="174">
        <f t="shared" si="23"/>
        <v>0</v>
      </c>
      <c r="L208" s="172">
        <f t="shared" si="23"/>
        <v>0</v>
      </c>
      <c r="M208" s="175" t="str">
        <f t="shared" si="24"/>
        <v/>
      </c>
      <c r="N208" s="166"/>
      <c r="O208" s="176"/>
    </row>
    <row r="209" spans="1:15">
      <c r="A209" s="166" t="s">
        <v>3135</v>
      </c>
      <c r="B209" s="167">
        <v>8806382639539</v>
      </c>
      <c r="C209" s="168" t="s">
        <v>3136</v>
      </c>
      <c r="D209" s="168" t="s">
        <v>3137</v>
      </c>
      <c r="E209" s="169">
        <v>4500</v>
      </c>
      <c r="F209" s="170">
        <v>0.52</v>
      </c>
      <c r="G209" s="171">
        <v>80</v>
      </c>
      <c r="H209" s="172">
        <f t="shared" si="21"/>
        <v>2340</v>
      </c>
      <c r="I209" s="173" t="str">
        <f t="shared" si="22"/>
        <v>Введите курс</v>
      </c>
      <c r="J209" s="283"/>
      <c r="K209" s="174">
        <f t="shared" si="23"/>
        <v>0</v>
      </c>
      <c r="L209" s="172">
        <f t="shared" si="23"/>
        <v>0</v>
      </c>
      <c r="M209" s="175" t="str">
        <f t="shared" si="24"/>
        <v/>
      </c>
      <c r="N209" s="166"/>
      <c r="O209" s="176"/>
    </row>
    <row r="210" spans="1:15">
      <c r="A210" s="166" t="s">
        <v>3138</v>
      </c>
      <c r="B210" s="167">
        <v>8806382639546</v>
      </c>
      <c r="C210" s="168" t="s">
        <v>3139</v>
      </c>
      <c r="D210" s="168" t="s">
        <v>3140</v>
      </c>
      <c r="E210" s="169">
        <v>4500</v>
      </c>
      <c r="F210" s="170">
        <v>0.52</v>
      </c>
      <c r="G210" s="171">
        <v>80</v>
      </c>
      <c r="H210" s="172">
        <f t="shared" si="21"/>
        <v>2340</v>
      </c>
      <c r="I210" s="173" t="str">
        <f t="shared" si="22"/>
        <v>Введите курс</v>
      </c>
      <c r="J210" s="283"/>
      <c r="K210" s="174">
        <f t="shared" si="23"/>
        <v>0</v>
      </c>
      <c r="L210" s="172">
        <f t="shared" si="23"/>
        <v>0</v>
      </c>
      <c r="M210" s="175" t="str">
        <f t="shared" si="24"/>
        <v/>
      </c>
      <c r="N210" s="166"/>
      <c r="O210" s="176"/>
    </row>
    <row r="211" spans="1:15">
      <c r="A211" s="166" t="s">
        <v>3141</v>
      </c>
      <c r="B211" s="167">
        <v>8806382651296</v>
      </c>
      <c r="C211" s="168" t="s">
        <v>3142</v>
      </c>
      <c r="D211" s="168" t="s">
        <v>3143</v>
      </c>
      <c r="E211" s="169">
        <v>6500</v>
      </c>
      <c r="F211" s="170">
        <v>0.52</v>
      </c>
      <c r="G211" s="171">
        <v>40</v>
      </c>
      <c r="H211" s="172">
        <f t="shared" si="21"/>
        <v>3380</v>
      </c>
      <c r="I211" s="173" t="str">
        <f t="shared" si="22"/>
        <v>Введите курс</v>
      </c>
      <c r="J211" s="283"/>
      <c r="K211" s="174">
        <f t="shared" si="23"/>
        <v>0</v>
      </c>
      <c r="L211" s="172">
        <f t="shared" si="23"/>
        <v>0</v>
      </c>
      <c r="M211" s="175" t="str">
        <f t="shared" si="24"/>
        <v/>
      </c>
      <c r="N211" s="166"/>
      <c r="O211" s="176"/>
    </row>
    <row r="212" spans="1:15">
      <c r="A212" s="166" t="s">
        <v>3144</v>
      </c>
      <c r="B212" s="167">
        <v>8806382651821</v>
      </c>
      <c r="C212" s="168" t="s">
        <v>3145</v>
      </c>
      <c r="D212" s="168" t="s">
        <v>3146</v>
      </c>
      <c r="E212" s="169">
        <v>7000</v>
      </c>
      <c r="F212" s="170">
        <v>0.52</v>
      </c>
      <c r="G212" s="171">
        <v>40</v>
      </c>
      <c r="H212" s="172">
        <f t="shared" si="21"/>
        <v>3640</v>
      </c>
      <c r="I212" s="173" t="str">
        <f t="shared" si="22"/>
        <v>Введите курс</v>
      </c>
      <c r="J212" s="283"/>
      <c r="K212" s="174">
        <f t="shared" ref="K212:L227" si="25">J212*G212</f>
        <v>0</v>
      </c>
      <c r="L212" s="172">
        <f t="shared" si="25"/>
        <v>0</v>
      </c>
      <c r="M212" s="175" t="str">
        <f t="shared" si="24"/>
        <v/>
      </c>
      <c r="N212" s="166"/>
      <c r="O212" s="176"/>
    </row>
    <row r="213" spans="1:15">
      <c r="A213" s="166" t="s">
        <v>3147</v>
      </c>
      <c r="B213" s="167">
        <v>8806382651869</v>
      </c>
      <c r="C213" s="168" t="s">
        <v>3148</v>
      </c>
      <c r="D213" s="168" t="s">
        <v>3149</v>
      </c>
      <c r="E213" s="169">
        <v>7000</v>
      </c>
      <c r="F213" s="170">
        <v>0.52</v>
      </c>
      <c r="G213" s="171">
        <v>40</v>
      </c>
      <c r="H213" s="172">
        <f t="shared" si="21"/>
        <v>3640</v>
      </c>
      <c r="I213" s="173" t="str">
        <f t="shared" si="22"/>
        <v>Введите курс</v>
      </c>
      <c r="J213" s="283"/>
      <c r="K213" s="174">
        <f t="shared" si="25"/>
        <v>0</v>
      </c>
      <c r="L213" s="172">
        <f t="shared" si="25"/>
        <v>0</v>
      </c>
      <c r="M213" s="175" t="str">
        <f t="shared" si="24"/>
        <v/>
      </c>
      <c r="N213" s="166"/>
      <c r="O213" s="176"/>
    </row>
    <row r="214" spans="1:15">
      <c r="A214" s="166" t="s">
        <v>3150</v>
      </c>
      <c r="B214" s="167">
        <v>8806382677432</v>
      </c>
      <c r="C214" s="168" t="s">
        <v>3151</v>
      </c>
      <c r="D214" s="168" t="s">
        <v>3152</v>
      </c>
      <c r="E214" s="169">
        <v>9000</v>
      </c>
      <c r="F214" s="170">
        <v>0.52</v>
      </c>
      <c r="G214" s="171">
        <v>420</v>
      </c>
      <c r="H214" s="172">
        <f t="shared" si="21"/>
        <v>4680</v>
      </c>
      <c r="I214" s="173" t="str">
        <f t="shared" si="22"/>
        <v>Введите курс</v>
      </c>
      <c r="J214" s="283"/>
      <c r="K214" s="174">
        <f t="shared" si="25"/>
        <v>0</v>
      </c>
      <c r="L214" s="172">
        <f t="shared" si="25"/>
        <v>0</v>
      </c>
      <c r="M214" s="175" t="str">
        <f t="shared" si="24"/>
        <v/>
      </c>
      <c r="N214" s="166"/>
      <c r="O214" s="176"/>
    </row>
    <row r="215" spans="1:15">
      <c r="A215" s="166" t="s">
        <v>3153</v>
      </c>
      <c r="B215" s="167">
        <v>8806382679870</v>
      </c>
      <c r="C215" s="168" t="s">
        <v>3154</v>
      </c>
      <c r="D215" s="168" t="s">
        <v>3155</v>
      </c>
      <c r="E215" s="169">
        <v>5000</v>
      </c>
      <c r="F215" s="170">
        <v>0.52</v>
      </c>
      <c r="G215" s="171">
        <v>120</v>
      </c>
      <c r="H215" s="172">
        <f t="shared" si="21"/>
        <v>2600</v>
      </c>
      <c r="I215" s="173" t="str">
        <f t="shared" si="22"/>
        <v>Введите курс</v>
      </c>
      <c r="J215" s="283"/>
      <c r="K215" s="174">
        <f t="shared" si="25"/>
        <v>0</v>
      </c>
      <c r="L215" s="172">
        <f t="shared" si="25"/>
        <v>0</v>
      </c>
      <c r="M215" s="175" t="str">
        <f t="shared" si="24"/>
        <v/>
      </c>
      <c r="N215" s="166"/>
      <c r="O215" s="176"/>
    </row>
    <row r="216" spans="1:15">
      <c r="A216" s="166" t="s">
        <v>3156</v>
      </c>
      <c r="B216" s="167">
        <v>8809140501611</v>
      </c>
      <c r="C216" s="168" t="s">
        <v>3157</v>
      </c>
      <c r="D216" s="168" t="s">
        <v>3158</v>
      </c>
      <c r="E216" s="169">
        <v>3000</v>
      </c>
      <c r="F216" s="170">
        <v>0.52</v>
      </c>
      <c r="G216" s="171">
        <v>40</v>
      </c>
      <c r="H216" s="172">
        <f t="shared" si="21"/>
        <v>1560</v>
      </c>
      <c r="I216" s="173" t="str">
        <f t="shared" si="22"/>
        <v>Введите курс</v>
      </c>
      <c r="J216" s="283"/>
      <c r="K216" s="174">
        <f t="shared" si="25"/>
        <v>0</v>
      </c>
      <c r="L216" s="172">
        <f t="shared" si="25"/>
        <v>0</v>
      </c>
      <c r="M216" s="175" t="str">
        <f t="shared" si="24"/>
        <v/>
      </c>
      <c r="N216" s="166"/>
      <c r="O216" s="176"/>
    </row>
    <row r="217" spans="1:15">
      <c r="A217" s="166" t="s">
        <v>3159</v>
      </c>
      <c r="B217" s="167">
        <v>8809140501628</v>
      </c>
      <c r="C217" s="168" t="s">
        <v>3160</v>
      </c>
      <c r="D217" s="168" t="s">
        <v>3161</v>
      </c>
      <c r="E217" s="169">
        <v>3500</v>
      </c>
      <c r="F217" s="170">
        <v>0.52</v>
      </c>
      <c r="G217" s="171">
        <v>16</v>
      </c>
      <c r="H217" s="172">
        <f t="shared" si="21"/>
        <v>1820</v>
      </c>
      <c r="I217" s="173" t="str">
        <f t="shared" si="22"/>
        <v>Введите курс</v>
      </c>
      <c r="J217" s="283"/>
      <c r="K217" s="174">
        <f t="shared" si="25"/>
        <v>0</v>
      </c>
      <c r="L217" s="172">
        <f t="shared" si="25"/>
        <v>0</v>
      </c>
      <c r="M217" s="175" t="str">
        <f t="shared" si="24"/>
        <v/>
      </c>
      <c r="N217" s="166"/>
      <c r="O217" s="176"/>
    </row>
    <row r="218" spans="1:15">
      <c r="A218" s="166" t="s">
        <v>3162</v>
      </c>
      <c r="B218" s="167">
        <v>8809140501666</v>
      </c>
      <c r="C218" s="168" t="s">
        <v>3163</v>
      </c>
      <c r="D218" s="168" t="s">
        <v>3164</v>
      </c>
      <c r="E218" s="169">
        <v>2800</v>
      </c>
      <c r="F218" s="170">
        <v>0.52</v>
      </c>
      <c r="G218" s="171">
        <v>12</v>
      </c>
      <c r="H218" s="172">
        <f t="shared" si="21"/>
        <v>1456</v>
      </c>
      <c r="I218" s="173" t="str">
        <f t="shared" si="22"/>
        <v>Введите курс</v>
      </c>
      <c r="J218" s="283"/>
      <c r="K218" s="174">
        <f t="shared" si="25"/>
        <v>0</v>
      </c>
      <c r="L218" s="172">
        <f t="shared" si="25"/>
        <v>0</v>
      </c>
      <c r="M218" s="175" t="str">
        <f t="shared" si="24"/>
        <v/>
      </c>
      <c r="N218" s="166"/>
      <c r="O218" s="176"/>
    </row>
    <row r="219" spans="1:15">
      <c r="A219" s="166" t="s">
        <v>3165</v>
      </c>
      <c r="B219" s="167">
        <v>8809140501680</v>
      </c>
      <c r="C219" s="168" t="s">
        <v>3166</v>
      </c>
      <c r="D219" s="168" t="s">
        <v>3167</v>
      </c>
      <c r="E219" s="169">
        <v>1000</v>
      </c>
      <c r="F219" s="170">
        <v>0.52</v>
      </c>
      <c r="G219" s="171">
        <v>16</v>
      </c>
      <c r="H219" s="172">
        <f t="shared" si="21"/>
        <v>520</v>
      </c>
      <c r="I219" s="173" t="str">
        <f t="shared" si="22"/>
        <v>Введите курс</v>
      </c>
      <c r="J219" s="283"/>
      <c r="K219" s="174">
        <f t="shared" si="25"/>
        <v>0</v>
      </c>
      <c r="L219" s="172">
        <f t="shared" si="25"/>
        <v>0</v>
      </c>
      <c r="M219" s="175" t="str">
        <f t="shared" si="24"/>
        <v/>
      </c>
      <c r="N219" s="166"/>
      <c r="O219" s="176"/>
    </row>
    <row r="220" spans="1:15">
      <c r="A220" s="166" t="s">
        <v>3168</v>
      </c>
      <c r="B220" s="167">
        <v>8809140501727</v>
      </c>
      <c r="C220" s="168" t="s">
        <v>3169</v>
      </c>
      <c r="D220" s="168" t="s">
        <v>3170</v>
      </c>
      <c r="E220" s="169">
        <v>5000</v>
      </c>
      <c r="F220" s="170">
        <v>0.52</v>
      </c>
      <c r="G220" s="171">
        <v>324</v>
      </c>
      <c r="H220" s="172">
        <f t="shared" si="21"/>
        <v>2600</v>
      </c>
      <c r="I220" s="173" t="str">
        <f t="shared" si="22"/>
        <v>Введите курс</v>
      </c>
      <c r="J220" s="283"/>
      <c r="K220" s="174">
        <f t="shared" si="25"/>
        <v>0</v>
      </c>
      <c r="L220" s="172">
        <f t="shared" si="25"/>
        <v>0</v>
      </c>
      <c r="M220" s="175" t="str">
        <f t="shared" si="24"/>
        <v/>
      </c>
      <c r="N220" s="166"/>
      <c r="O220" s="176"/>
    </row>
    <row r="221" spans="1:15">
      <c r="A221" s="166" t="s">
        <v>3171</v>
      </c>
      <c r="B221" s="167">
        <v>8809140503172</v>
      </c>
      <c r="C221" s="168" t="s">
        <v>3172</v>
      </c>
      <c r="D221" s="168" t="s">
        <v>3173</v>
      </c>
      <c r="E221" s="169">
        <v>26000</v>
      </c>
      <c r="F221" s="170">
        <v>0.52</v>
      </c>
      <c r="G221" s="171">
        <v>54</v>
      </c>
      <c r="H221" s="172">
        <f t="shared" si="21"/>
        <v>13520</v>
      </c>
      <c r="I221" s="173" t="str">
        <f t="shared" si="22"/>
        <v>Введите курс</v>
      </c>
      <c r="J221" s="283"/>
      <c r="K221" s="174">
        <f t="shared" si="25"/>
        <v>0</v>
      </c>
      <c r="L221" s="172">
        <f t="shared" si="25"/>
        <v>0</v>
      </c>
      <c r="M221" s="175" t="str">
        <f t="shared" si="24"/>
        <v/>
      </c>
      <c r="N221" s="166"/>
      <c r="O221" s="176"/>
    </row>
    <row r="222" spans="1:15">
      <c r="A222" s="166" t="s">
        <v>3174</v>
      </c>
      <c r="B222" s="167">
        <v>8809140503189</v>
      </c>
      <c r="C222" s="168" t="s">
        <v>3175</v>
      </c>
      <c r="D222" s="168" t="s">
        <v>3176</v>
      </c>
      <c r="E222" s="169">
        <v>26000</v>
      </c>
      <c r="F222" s="170">
        <v>0.52</v>
      </c>
      <c r="G222" s="171">
        <v>20</v>
      </c>
      <c r="H222" s="172">
        <f t="shared" si="21"/>
        <v>13520</v>
      </c>
      <c r="I222" s="173" t="str">
        <f t="shared" si="22"/>
        <v>Введите курс</v>
      </c>
      <c r="J222" s="283"/>
      <c r="K222" s="174">
        <f t="shared" si="25"/>
        <v>0</v>
      </c>
      <c r="L222" s="172">
        <f t="shared" si="25"/>
        <v>0</v>
      </c>
      <c r="M222" s="175" t="str">
        <f t="shared" si="24"/>
        <v/>
      </c>
      <c r="N222" s="166"/>
      <c r="O222" s="176"/>
    </row>
    <row r="223" spans="1:15">
      <c r="A223" s="166" t="s">
        <v>3177</v>
      </c>
      <c r="B223" s="167">
        <v>8809140503202</v>
      </c>
      <c r="C223" s="168" t="s">
        <v>3178</v>
      </c>
      <c r="D223" s="168" t="s">
        <v>3179</v>
      </c>
      <c r="E223" s="169">
        <v>22000</v>
      </c>
      <c r="F223" s="170">
        <v>0.52</v>
      </c>
      <c r="G223" s="171">
        <v>42</v>
      </c>
      <c r="H223" s="172">
        <f t="shared" si="21"/>
        <v>11440</v>
      </c>
      <c r="I223" s="173" t="str">
        <f t="shared" si="22"/>
        <v>Введите курс</v>
      </c>
      <c r="J223" s="283"/>
      <c r="K223" s="174">
        <f t="shared" si="25"/>
        <v>0</v>
      </c>
      <c r="L223" s="172">
        <f t="shared" si="25"/>
        <v>0</v>
      </c>
      <c r="M223" s="175" t="str">
        <f t="shared" si="24"/>
        <v/>
      </c>
      <c r="N223" s="166"/>
      <c r="O223" s="176"/>
    </row>
    <row r="224" spans="1:15">
      <c r="A224" s="166" t="s">
        <v>3180</v>
      </c>
      <c r="B224" s="167">
        <v>8809140503219</v>
      </c>
      <c r="C224" s="168" t="s">
        <v>3181</v>
      </c>
      <c r="D224" s="168" t="s">
        <v>3182</v>
      </c>
      <c r="E224" s="169">
        <v>22000</v>
      </c>
      <c r="F224" s="170">
        <v>0.52</v>
      </c>
      <c r="G224" s="171">
        <v>42</v>
      </c>
      <c r="H224" s="172">
        <f t="shared" si="21"/>
        <v>11440</v>
      </c>
      <c r="I224" s="173" t="str">
        <f t="shared" si="22"/>
        <v>Введите курс</v>
      </c>
      <c r="J224" s="283"/>
      <c r="K224" s="174">
        <f t="shared" si="25"/>
        <v>0</v>
      </c>
      <c r="L224" s="172">
        <f t="shared" si="25"/>
        <v>0</v>
      </c>
      <c r="M224" s="175" t="str">
        <f t="shared" si="24"/>
        <v/>
      </c>
      <c r="N224" s="166"/>
      <c r="O224" s="176"/>
    </row>
    <row r="225" spans="1:15">
      <c r="A225" s="166" t="s">
        <v>3183</v>
      </c>
      <c r="B225" s="167">
        <v>8809140503226</v>
      </c>
      <c r="C225" s="168" t="s">
        <v>3184</v>
      </c>
      <c r="D225" s="168" t="s">
        <v>3185</v>
      </c>
      <c r="E225" s="169">
        <v>44000</v>
      </c>
      <c r="F225" s="170">
        <v>0.52</v>
      </c>
      <c r="G225" s="171">
        <v>10</v>
      </c>
      <c r="H225" s="172">
        <f t="shared" si="21"/>
        <v>22880</v>
      </c>
      <c r="I225" s="173" t="str">
        <f t="shared" si="22"/>
        <v>Введите курс</v>
      </c>
      <c r="J225" s="283"/>
      <c r="K225" s="174">
        <f t="shared" si="25"/>
        <v>0</v>
      </c>
      <c r="L225" s="172">
        <f t="shared" si="25"/>
        <v>0</v>
      </c>
      <c r="M225" s="175" t="str">
        <f t="shared" si="24"/>
        <v/>
      </c>
      <c r="N225" s="166"/>
      <c r="O225" s="176"/>
    </row>
    <row r="226" spans="1:15">
      <c r="A226" s="166" t="s">
        <v>3186</v>
      </c>
      <c r="B226" s="167">
        <v>8809140505770</v>
      </c>
      <c r="C226" s="168" t="s">
        <v>3187</v>
      </c>
      <c r="D226" s="168" t="s">
        <v>3188</v>
      </c>
      <c r="E226" s="169">
        <v>4000</v>
      </c>
      <c r="F226" s="170">
        <v>0.52</v>
      </c>
      <c r="G226" s="171">
        <v>180</v>
      </c>
      <c r="H226" s="172">
        <f t="shared" si="21"/>
        <v>2080</v>
      </c>
      <c r="I226" s="173" t="str">
        <f t="shared" si="22"/>
        <v>Введите курс</v>
      </c>
      <c r="J226" s="283"/>
      <c r="K226" s="174">
        <f t="shared" si="25"/>
        <v>0</v>
      </c>
      <c r="L226" s="172">
        <f t="shared" si="25"/>
        <v>0</v>
      </c>
      <c r="M226" s="175" t="str">
        <f t="shared" si="24"/>
        <v/>
      </c>
      <c r="N226" s="166"/>
      <c r="O226" s="176"/>
    </row>
    <row r="227" spans="1:15">
      <c r="A227" s="166" t="s">
        <v>3189</v>
      </c>
      <c r="B227" s="167">
        <v>8809668018660</v>
      </c>
      <c r="C227" s="168" t="s">
        <v>3190</v>
      </c>
      <c r="D227" s="168" t="s">
        <v>3191</v>
      </c>
      <c r="E227" s="169">
        <v>17000</v>
      </c>
      <c r="F227" s="170">
        <v>0.52</v>
      </c>
      <c r="G227" s="171">
        <v>72</v>
      </c>
      <c r="H227" s="172">
        <f t="shared" si="21"/>
        <v>8840</v>
      </c>
      <c r="I227" s="173" t="str">
        <f t="shared" si="22"/>
        <v>Введите курс</v>
      </c>
      <c r="J227" s="283"/>
      <c r="K227" s="174">
        <f t="shared" si="25"/>
        <v>0</v>
      </c>
      <c r="L227" s="172">
        <f t="shared" si="25"/>
        <v>0</v>
      </c>
      <c r="M227" s="175" t="str">
        <f t="shared" si="24"/>
        <v/>
      </c>
      <c r="N227" s="166"/>
      <c r="O227" s="176"/>
    </row>
    <row r="228" spans="1:15">
      <c r="A228" s="166" t="s">
        <v>3192</v>
      </c>
      <c r="B228" s="167">
        <v>8809140507897</v>
      </c>
      <c r="C228" s="168" t="s">
        <v>3193</v>
      </c>
      <c r="D228" s="168" t="s">
        <v>3194</v>
      </c>
      <c r="E228" s="169">
        <v>9000</v>
      </c>
      <c r="F228" s="170">
        <v>0.52</v>
      </c>
      <c r="G228" s="171">
        <v>24</v>
      </c>
      <c r="H228" s="172">
        <f t="shared" si="21"/>
        <v>4680</v>
      </c>
      <c r="I228" s="173" t="str">
        <f t="shared" si="22"/>
        <v>Введите курс</v>
      </c>
      <c r="J228" s="283"/>
      <c r="K228" s="174">
        <f t="shared" ref="K228:L243" si="26">J228*G228</f>
        <v>0</v>
      </c>
      <c r="L228" s="172">
        <f t="shared" si="26"/>
        <v>0</v>
      </c>
      <c r="M228" s="175" t="str">
        <f t="shared" si="24"/>
        <v/>
      </c>
      <c r="N228" s="166"/>
      <c r="O228" s="176"/>
    </row>
    <row r="229" spans="1:15">
      <c r="A229" s="166" t="s">
        <v>3195</v>
      </c>
      <c r="B229" s="167">
        <v>8809587360109</v>
      </c>
      <c r="C229" s="168" t="s">
        <v>3196</v>
      </c>
      <c r="D229" s="168" t="s">
        <v>3197</v>
      </c>
      <c r="E229" s="169">
        <v>2500</v>
      </c>
      <c r="F229" s="170">
        <v>0.52</v>
      </c>
      <c r="G229" s="171">
        <v>30</v>
      </c>
      <c r="H229" s="172">
        <f t="shared" si="21"/>
        <v>1300</v>
      </c>
      <c r="I229" s="173" t="str">
        <f t="shared" si="22"/>
        <v>Введите курс</v>
      </c>
      <c r="J229" s="283"/>
      <c r="K229" s="174">
        <f t="shared" si="26"/>
        <v>0</v>
      </c>
      <c r="L229" s="172">
        <f t="shared" si="26"/>
        <v>0</v>
      </c>
      <c r="M229" s="175" t="str">
        <f t="shared" si="24"/>
        <v/>
      </c>
      <c r="N229" s="166"/>
      <c r="O229" s="176"/>
    </row>
    <row r="230" spans="1:15">
      <c r="A230" s="166" t="s">
        <v>3198</v>
      </c>
      <c r="B230" s="167">
        <v>8809587360116</v>
      </c>
      <c r="C230" s="168" t="s">
        <v>3199</v>
      </c>
      <c r="D230" s="168" t="s">
        <v>3200</v>
      </c>
      <c r="E230" s="169">
        <v>4000</v>
      </c>
      <c r="F230" s="170">
        <v>0.52</v>
      </c>
      <c r="G230" s="171">
        <v>18</v>
      </c>
      <c r="H230" s="172">
        <f t="shared" si="21"/>
        <v>2080</v>
      </c>
      <c r="I230" s="173" t="str">
        <f t="shared" si="22"/>
        <v>Введите курс</v>
      </c>
      <c r="J230" s="283"/>
      <c r="K230" s="174">
        <f t="shared" si="26"/>
        <v>0</v>
      </c>
      <c r="L230" s="172">
        <f t="shared" si="26"/>
        <v>0</v>
      </c>
      <c r="M230" s="175" t="str">
        <f t="shared" si="24"/>
        <v/>
      </c>
      <c r="N230" s="166"/>
      <c r="O230" s="176"/>
    </row>
    <row r="231" spans="1:15">
      <c r="A231" s="166" t="s">
        <v>3201</v>
      </c>
      <c r="B231" s="167">
        <v>8809587360222</v>
      </c>
      <c r="C231" s="168" t="s">
        <v>3202</v>
      </c>
      <c r="D231" s="168" t="s">
        <v>3203</v>
      </c>
      <c r="E231" s="169">
        <v>6000</v>
      </c>
      <c r="F231" s="170">
        <v>0.52</v>
      </c>
      <c r="G231" s="171">
        <v>180</v>
      </c>
      <c r="H231" s="172">
        <f t="shared" si="21"/>
        <v>3120</v>
      </c>
      <c r="I231" s="173" t="str">
        <f t="shared" si="22"/>
        <v>Введите курс</v>
      </c>
      <c r="J231" s="283"/>
      <c r="K231" s="174">
        <f t="shared" si="26"/>
        <v>0</v>
      </c>
      <c r="L231" s="172">
        <f t="shared" si="26"/>
        <v>0</v>
      </c>
      <c r="M231" s="175" t="str">
        <f t="shared" si="24"/>
        <v/>
      </c>
      <c r="N231" s="166"/>
      <c r="O231" s="176"/>
    </row>
    <row r="232" spans="1:15">
      <c r="A232" s="166" t="s">
        <v>3204</v>
      </c>
      <c r="B232" s="167">
        <v>8809587360239</v>
      </c>
      <c r="C232" s="168" t="s">
        <v>3205</v>
      </c>
      <c r="D232" s="168" t="s">
        <v>3206</v>
      </c>
      <c r="E232" s="169">
        <v>8000</v>
      </c>
      <c r="F232" s="170">
        <v>0.52</v>
      </c>
      <c r="G232" s="171">
        <v>72</v>
      </c>
      <c r="H232" s="172">
        <f t="shared" si="21"/>
        <v>4160</v>
      </c>
      <c r="I232" s="173" t="str">
        <f t="shared" si="22"/>
        <v>Введите курс</v>
      </c>
      <c r="J232" s="283"/>
      <c r="K232" s="174">
        <f t="shared" si="26"/>
        <v>0</v>
      </c>
      <c r="L232" s="172">
        <f t="shared" si="26"/>
        <v>0</v>
      </c>
      <c r="M232" s="175" t="str">
        <f t="shared" si="24"/>
        <v/>
      </c>
      <c r="N232" s="166"/>
      <c r="O232" s="176"/>
    </row>
    <row r="233" spans="1:15">
      <c r="A233" s="166" t="s">
        <v>3207</v>
      </c>
      <c r="B233" s="167">
        <v>8809587360246</v>
      </c>
      <c r="C233" s="168" t="s">
        <v>3208</v>
      </c>
      <c r="D233" s="168" t="s">
        <v>3209</v>
      </c>
      <c r="E233" s="169">
        <v>11000</v>
      </c>
      <c r="F233" s="170">
        <v>0.52</v>
      </c>
      <c r="G233" s="171">
        <v>72</v>
      </c>
      <c r="H233" s="172">
        <f t="shared" si="21"/>
        <v>5720</v>
      </c>
      <c r="I233" s="173" t="str">
        <f t="shared" si="22"/>
        <v>Введите курс</v>
      </c>
      <c r="J233" s="283"/>
      <c r="K233" s="174">
        <f t="shared" si="26"/>
        <v>0</v>
      </c>
      <c r="L233" s="172">
        <f t="shared" si="26"/>
        <v>0</v>
      </c>
      <c r="M233" s="175" t="str">
        <f t="shared" si="24"/>
        <v/>
      </c>
      <c r="N233" s="166"/>
      <c r="O233" s="176"/>
    </row>
    <row r="234" spans="1:15">
      <c r="A234" s="166" t="s">
        <v>3210</v>
      </c>
      <c r="B234" s="167">
        <v>8809587360253</v>
      </c>
      <c r="C234" s="168" t="s">
        <v>3211</v>
      </c>
      <c r="D234" s="168" t="s">
        <v>3212</v>
      </c>
      <c r="E234" s="169">
        <v>1000</v>
      </c>
      <c r="F234" s="170">
        <v>0.52</v>
      </c>
      <c r="G234" s="171">
        <v>180</v>
      </c>
      <c r="H234" s="172">
        <f t="shared" si="21"/>
        <v>520</v>
      </c>
      <c r="I234" s="173" t="str">
        <f t="shared" si="22"/>
        <v>Введите курс</v>
      </c>
      <c r="J234" s="283"/>
      <c r="K234" s="174">
        <f t="shared" si="26"/>
        <v>0</v>
      </c>
      <c r="L234" s="172">
        <f t="shared" si="26"/>
        <v>0</v>
      </c>
      <c r="M234" s="175" t="str">
        <f t="shared" si="24"/>
        <v/>
      </c>
      <c r="N234" s="166"/>
      <c r="O234" s="176"/>
    </row>
    <row r="235" spans="1:15">
      <c r="A235" s="166" t="s">
        <v>3213</v>
      </c>
      <c r="B235" s="167">
        <v>8809587360277</v>
      </c>
      <c r="C235" s="168" t="s">
        <v>3214</v>
      </c>
      <c r="D235" s="168" t="s">
        <v>3215</v>
      </c>
      <c r="E235" s="169">
        <v>3000</v>
      </c>
      <c r="F235" s="170">
        <v>0.52</v>
      </c>
      <c r="G235" s="171">
        <v>108</v>
      </c>
      <c r="H235" s="172">
        <f t="shared" si="21"/>
        <v>1560</v>
      </c>
      <c r="I235" s="173" t="str">
        <f t="shared" si="22"/>
        <v>Введите курс</v>
      </c>
      <c r="J235" s="283"/>
      <c r="K235" s="174">
        <f t="shared" si="26"/>
        <v>0</v>
      </c>
      <c r="L235" s="172">
        <f t="shared" si="26"/>
        <v>0</v>
      </c>
      <c r="M235" s="175" t="str">
        <f t="shared" si="24"/>
        <v/>
      </c>
      <c r="N235" s="166"/>
      <c r="O235" s="176"/>
    </row>
    <row r="236" spans="1:15">
      <c r="A236" s="166" t="s">
        <v>3216</v>
      </c>
      <c r="B236" s="167">
        <v>8809587360284</v>
      </c>
      <c r="C236" s="168" t="s">
        <v>3217</v>
      </c>
      <c r="D236" s="168" t="s">
        <v>3218</v>
      </c>
      <c r="E236" s="169">
        <v>2500</v>
      </c>
      <c r="F236" s="170">
        <v>0.52</v>
      </c>
      <c r="G236" s="171">
        <v>180</v>
      </c>
      <c r="H236" s="172">
        <f t="shared" si="21"/>
        <v>1300</v>
      </c>
      <c r="I236" s="173" t="str">
        <f t="shared" si="22"/>
        <v>Введите курс</v>
      </c>
      <c r="J236" s="283"/>
      <c r="K236" s="174">
        <f t="shared" si="26"/>
        <v>0</v>
      </c>
      <c r="L236" s="172">
        <f t="shared" si="26"/>
        <v>0</v>
      </c>
      <c r="M236" s="175" t="str">
        <f t="shared" si="24"/>
        <v/>
      </c>
      <c r="N236" s="166"/>
      <c r="O236" s="176"/>
    </row>
    <row r="237" spans="1:15">
      <c r="A237" s="166" t="s">
        <v>3219</v>
      </c>
      <c r="B237" s="167">
        <v>8809668022728</v>
      </c>
      <c r="C237" s="168" t="s">
        <v>3220</v>
      </c>
      <c r="D237" s="168" t="s">
        <v>3221</v>
      </c>
      <c r="E237" s="169">
        <v>2000</v>
      </c>
      <c r="F237" s="170">
        <v>0.52</v>
      </c>
      <c r="G237" s="171">
        <v>100</v>
      </c>
      <c r="H237" s="172">
        <f t="shared" si="21"/>
        <v>1040</v>
      </c>
      <c r="I237" s="173" t="str">
        <f t="shared" si="22"/>
        <v>Введите курс</v>
      </c>
      <c r="J237" s="283"/>
      <c r="K237" s="174">
        <f t="shared" si="26"/>
        <v>0</v>
      </c>
      <c r="L237" s="172">
        <f t="shared" si="26"/>
        <v>0</v>
      </c>
      <c r="M237" s="175" t="str">
        <f t="shared" si="24"/>
        <v/>
      </c>
      <c r="N237" s="166"/>
      <c r="O237" s="176"/>
    </row>
    <row r="238" spans="1:15">
      <c r="A238" s="166" t="s">
        <v>3222</v>
      </c>
      <c r="B238" s="167">
        <v>8809587360406</v>
      </c>
      <c r="C238" s="168" t="s">
        <v>3223</v>
      </c>
      <c r="D238" s="168" t="s">
        <v>3224</v>
      </c>
      <c r="E238" s="169">
        <v>6000</v>
      </c>
      <c r="F238" s="170">
        <v>0.52</v>
      </c>
      <c r="G238" s="171">
        <v>36</v>
      </c>
      <c r="H238" s="172">
        <f t="shared" si="21"/>
        <v>3120</v>
      </c>
      <c r="I238" s="173" t="str">
        <f t="shared" si="22"/>
        <v>Введите курс</v>
      </c>
      <c r="J238" s="283"/>
      <c r="K238" s="174">
        <f t="shared" si="26"/>
        <v>0</v>
      </c>
      <c r="L238" s="172">
        <f t="shared" si="26"/>
        <v>0</v>
      </c>
      <c r="M238" s="175" t="str">
        <f t="shared" si="24"/>
        <v/>
      </c>
      <c r="N238" s="166"/>
      <c r="O238" s="176"/>
    </row>
    <row r="239" spans="1:15">
      <c r="A239" s="166" t="s">
        <v>3225</v>
      </c>
      <c r="B239" s="167">
        <v>8809587360710</v>
      </c>
      <c r="C239" s="168" t="s">
        <v>3226</v>
      </c>
      <c r="D239" s="168" t="s">
        <v>3227</v>
      </c>
      <c r="E239" s="169">
        <v>10000</v>
      </c>
      <c r="F239" s="170">
        <v>0.52</v>
      </c>
      <c r="G239" s="171">
        <v>360</v>
      </c>
      <c r="H239" s="172">
        <f t="shared" si="21"/>
        <v>5200</v>
      </c>
      <c r="I239" s="173" t="str">
        <f t="shared" si="22"/>
        <v>Введите курс</v>
      </c>
      <c r="J239" s="283"/>
      <c r="K239" s="174">
        <f t="shared" si="26"/>
        <v>0</v>
      </c>
      <c r="L239" s="172">
        <f t="shared" si="26"/>
        <v>0</v>
      </c>
      <c r="M239" s="175" t="str">
        <f t="shared" si="24"/>
        <v/>
      </c>
      <c r="N239" s="166"/>
      <c r="O239" s="176"/>
    </row>
    <row r="240" spans="1:15">
      <c r="A240" s="166" t="s">
        <v>3228</v>
      </c>
      <c r="B240" s="167">
        <v>8809587360727</v>
      </c>
      <c r="C240" s="168" t="s">
        <v>3229</v>
      </c>
      <c r="D240" s="168" t="s">
        <v>3230</v>
      </c>
      <c r="E240" s="169">
        <v>10000</v>
      </c>
      <c r="F240" s="170">
        <v>0.52</v>
      </c>
      <c r="G240" s="171">
        <v>360</v>
      </c>
      <c r="H240" s="172">
        <f t="shared" si="21"/>
        <v>5200</v>
      </c>
      <c r="I240" s="173" t="str">
        <f t="shared" si="22"/>
        <v>Введите курс</v>
      </c>
      <c r="J240" s="283"/>
      <c r="K240" s="174">
        <f t="shared" si="26"/>
        <v>0</v>
      </c>
      <c r="L240" s="172">
        <f t="shared" si="26"/>
        <v>0</v>
      </c>
      <c r="M240" s="175" t="str">
        <f t="shared" si="24"/>
        <v/>
      </c>
      <c r="N240" s="166"/>
      <c r="O240" s="176"/>
    </row>
    <row r="241" spans="1:15">
      <c r="A241" s="166" t="s">
        <v>3231</v>
      </c>
      <c r="B241" s="167">
        <v>8809587360741</v>
      </c>
      <c r="C241" s="168" t="s">
        <v>3232</v>
      </c>
      <c r="D241" s="168" t="s">
        <v>3233</v>
      </c>
      <c r="E241" s="169">
        <v>10000</v>
      </c>
      <c r="F241" s="170">
        <v>0.52</v>
      </c>
      <c r="G241" s="171">
        <v>360</v>
      </c>
      <c r="H241" s="172">
        <f t="shared" si="21"/>
        <v>5200</v>
      </c>
      <c r="I241" s="173" t="str">
        <f t="shared" si="22"/>
        <v>Введите курс</v>
      </c>
      <c r="J241" s="283"/>
      <c r="K241" s="174">
        <f t="shared" si="26"/>
        <v>0</v>
      </c>
      <c r="L241" s="172">
        <f t="shared" si="26"/>
        <v>0</v>
      </c>
      <c r="M241" s="175" t="str">
        <f t="shared" si="24"/>
        <v/>
      </c>
      <c r="N241" s="166"/>
      <c r="O241" s="176"/>
    </row>
    <row r="242" spans="1:15">
      <c r="A242" s="166" t="s">
        <v>3234</v>
      </c>
      <c r="B242" s="167">
        <v>8809587360758</v>
      </c>
      <c r="C242" s="168" t="s">
        <v>3235</v>
      </c>
      <c r="D242" s="168" t="s">
        <v>3236</v>
      </c>
      <c r="E242" s="169">
        <v>10000</v>
      </c>
      <c r="F242" s="170">
        <v>0.52</v>
      </c>
      <c r="G242" s="171">
        <v>360</v>
      </c>
      <c r="H242" s="172">
        <f t="shared" si="21"/>
        <v>5200</v>
      </c>
      <c r="I242" s="173" t="str">
        <f t="shared" si="22"/>
        <v>Введите курс</v>
      </c>
      <c r="J242" s="283"/>
      <c r="K242" s="174">
        <f t="shared" si="26"/>
        <v>0</v>
      </c>
      <c r="L242" s="172">
        <f t="shared" si="26"/>
        <v>0</v>
      </c>
      <c r="M242" s="175" t="str">
        <f t="shared" si="24"/>
        <v/>
      </c>
      <c r="N242" s="166"/>
      <c r="O242" s="176"/>
    </row>
    <row r="243" spans="1:15">
      <c r="A243" s="166" t="s">
        <v>3237</v>
      </c>
      <c r="B243" s="167">
        <v>8809587360925</v>
      </c>
      <c r="C243" s="168" t="s">
        <v>3238</v>
      </c>
      <c r="D243" s="168" t="s">
        <v>3239</v>
      </c>
      <c r="E243" s="169">
        <v>29500</v>
      </c>
      <c r="F243" s="170">
        <v>0.52</v>
      </c>
      <c r="G243" s="171">
        <v>72</v>
      </c>
      <c r="H243" s="172">
        <f t="shared" si="21"/>
        <v>15340</v>
      </c>
      <c r="I243" s="173" t="str">
        <f t="shared" si="22"/>
        <v>Введите курс</v>
      </c>
      <c r="J243" s="283"/>
      <c r="K243" s="174">
        <f t="shared" si="26"/>
        <v>0</v>
      </c>
      <c r="L243" s="172">
        <f t="shared" si="26"/>
        <v>0</v>
      </c>
      <c r="M243" s="175" t="str">
        <f t="shared" si="24"/>
        <v/>
      </c>
      <c r="N243" s="166"/>
      <c r="O243" s="176"/>
    </row>
    <row r="244" spans="1:15">
      <c r="A244" s="166" t="s">
        <v>3240</v>
      </c>
      <c r="B244" s="167">
        <v>8809587360949</v>
      </c>
      <c r="C244" s="168" t="s">
        <v>3241</v>
      </c>
      <c r="D244" s="168" t="s">
        <v>3242</v>
      </c>
      <c r="E244" s="169">
        <v>22000</v>
      </c>
      <c r="F244" s="170">
        <v>0.52</v>
      </c>
      <c r="G244" s="171">
        <v>36</v>
      </c>
      <c r="H244" s="172">
        <f t="shared" si="21"/>
        <v>11440</v>
      </c>
      <c r="I244" s="173" t="str">
        <f t="shared" si="22"/>
        <v>Введите курс</v>
      </c>
      <c r="J244" s="283"/>
      <c r="K244" s="174">
        <f t="shared" ref="K244:L259" si="27">J244*G244</f>
        <v>0</v>
      </c>
      <c r="L244" s="172">
        <f t="shared" si="27"/>
        <v>0</v>
      </c>
      <c r="M244" s="175" t="str">
        <f t="shared" si="24"/>
        <v/>
      </c>
      <c r="N244" s="166"/>
      <c r="O244" s="176"/>
    </row>
    <row r="245" spans="1:15">
      <c r="A245" s="166" t="s">
        <v>3243</v>
      </c>
      <c r="B245" s="167">
        <v>8809587360963</v>
      </c>
      <c r="C245" s="168" t="s">
        <v>3244</v>
      </c>
      <c r="D245" s="168" t="s">
        <v>3245</v>
      </c>
      <c r="E245" s="169">
        <v>16200</v>
      </c>
      <c r="F245" s="170">
        <v>0.52</v>
      </c>
      <c r="G245" s="171">
        <v>66</v>
      </c>
      <c r="H245" s="172">
        <f t="shared" si="21"/>
        <v>8424</v>
      </c>
      <c r="I245" s="173" t="str">
        <f t="shared" si="22"/>
        <v>Введите курс</v>
      </c>
      <c r="J245" s="283"/>
      <c r="K245" s="174">
        <f t="shared" si="27"/>
        <v>0</v>
      </c>
      <c r="L245" s="172">
        <f t="shared" si="27"/>
        <v>0</v>
      </c>
      <c r="M245" s="175" t="str">
        <f t="shared" si="24"/>
        <v/>
      </c>
      <c r="N245" s="166"/>
      <c r="O245" s="176"/>
    </row>
    <row r="246" spans="1:15">
      <c r="A246" s="166" t="s">
        <v>3246</v>
      </c>
      <c r="B246" s="167">
        <v>8809587360970</v>
      </c>
      <c r="C246" s="168" t="s">
        <v>3247</v>
      </c>
      <c r="D246" s="168" t="s">
        <v>3248</v>
      </c>
      <c r="E246" s="169">
        <v>12000</v>
      </c>
      <c r="F246" s="170">
        <v>0.52</v>
      </c>
      <c r="G246" s="171">
        <v>54</v>
      </c>
      <c r="H246" s="172">
        <f t="shared" si="21"/>
        <v>6240</v>
      </c>
      <c r="I246" s="173" t="str">
        <f t="shared" si="22"/>
        <v>Введите курс</v>
      </c>
      <c r="J246" s="283"/>
      <c r="K246" s="174">
        <f t="shared" si="27"/>
        <v>0</v>
      </c>
      <c r="L246" s="172">
        <f t="shared" si="27"/>
        <v>0</v>
      </c>
      <c r="M246" s="175" t="str">
        <f t="shared" si="24"/>
        <v/>
      </c>
      <c r="N246" s="166"/>
      <c r="O246" s="176"/>
    </row>
    <row r="247" spans="1:15">
      <c r="A247" s="166" t="s">
        <v>3249</v>
      </c>
      <c r="B247" s="167">
        <v>8809587360987</v>
      </c>
      <c r="C247" s="168" t="s">
        <v>3250</v>
      </c>
      <c r="D247" s="168" t="s">
        <v>3251</v>
      </c>
      <c r="E247" s="169">
        <v>32400</v>
      </c>
      <c r="F247" s="170">
        <v>0.52</v>
      </c>
      <c r="G247" s="171">
        <v>36</v>
      </c>
      <c r="H247" s="172">
        <f t="shared" si="21"/>
        <v>16848</v>
      </c>
      <c r="I247" s="173" t="str">
        <f t="shared" si="22"/>
        <v>Введите курс</v>
      </c>
      <c r="J247" s="283"/>
      <c r="K247" s="174">
        <f t="shared" si="27"/>
        <v>0</v>
      </c>
      <c r="L247" s="172">
        <f t="shared" si="27"/>
        <v>0</v>
      </c>
      <c r="M247" s="175" t="str">
        <f t="shared" si="24"/>
        <v/>
      </c>
      <c r="N247" s="166"/>
      <c r="O247" s="176"/>
    </row>
    <row r="248" spans="1:15">
      <c r="A248" s="166" t="s">
        <v>3252</v>
      </c>
      <c r="B248" s="167">
        <v>8809587362592</v>
      </c>
      <c r="C248" s="168" t="s">
        <v>3253</v>
      </c>
      <c r="D248" s="168" t="s">
        <v>3254</v>
      </c>
      <c r="E248" s="169">
        <v>13000</v>
      </c>
      <c r="F248" s="170">
        <v>0.52</v>
      </c>
      <c r="G248" s="171">
        <v>30</v>
      </c>
      <c r="H248" s="172">
        <f t="shared" si="21"/>
        <v>6760</v>
      </c>
      <c r="I248" s="173" t="str">
        <f t="shared" si="22"/>
        <v>Введите курс</v>
      </c>
      <c r="J248" s="283"/>
      <c r="K248" s="174">
        <f t="shared" si="27"/>
        <v>0</v>
      </c>
      <c r="L248" s="172">
        <f t="shared" si="27"/>
        <v>0</v>
      </c>
      <c r="M248" s="175" t="str">
        <f t="shared" si="24"/>
        <v/>
      </c>
      <c r="N248" s="166"/>
      <c r="O248" s="176"/>
    </row>
    <row r="249" spans="1:15">
      <c r="A249" s="166" t="s">
        <v>3255</v>
      </c>
      <c r="B249" s="167">
        <v>8809587362622</v>
      </c>
      <c r="C249" s="168" t="s">
        <v>3256</v>
      </c>
      <c r="D249" s="168" t="s">
        <v>3257</v>
      </c>
      <c r="E249" s="169">
        <v>13000</v>
      </c>
      <c r="F249" s="170">
        <v>0.52</v>
      </c>
      <c r="G249" s="171">
        <v>48</v>
      </c>
      <c r="H249" s="172">
        <f t="shared" si="21"/>
        <v>6760</v>
      </c>
      <c r="I249" s="173" t="str">
        <f t="shared" si="22"/>
        <v>Введите курс</v>
      </c>
      <c r="J249" s="283"/>
      <c r="K249" s="174">
        <f t="shared" si="27"/>
        <v>0</v>
      </c>
      <c r="L249" s="172">
        <f t="shared" si="27"/>
        <v>0</v>
      </c>
      <c r="M249" s="175" t="str">
        <f t="shared" si="24"/>
        <v/>
      </c>
      <c r="N249" s="166"/>
      <c r="O249" s="176"/>
    </row>
    <row r="250" spans="1:15">
      <c r="A250" s="166" t="s">
        <v>3258</v>
      </c>
      <c r="B250" s="167">
        <v>8809587362639</v>
      </c>
      <c r="C250" s="168" t="s">
        <v>3259</v>
      </c>
      <c r="D250" s="168" t="s">
        <v>3260</v>
      </c>
      <c r="E250" s="169">
        <v>13000</v>
      </c>
      <c r="F250" s="170">
        <v>0.52</v>
      </c>
      <c r="G250" s="171">
        <v>48</v>
      </c>
      <c r="H250" s="172">
        <f t="shared" si="21"/>
        <v>6760</v>
      </c>
      <c r="I250" s="173" t="str">
        <f t="shared" si="22"/>
        <v>Введите курс</v>
      </c>
      <c r="J250" s="283"/>
      <c r="K250" s="174">
        <f t="shared" si="27"/>
        <v>0</v>
      </c>
      <c r="L250" s="172">
        <f t="shared" si="27"/>
        <v>0</v>
      </c>
      <c r="M250" s="175" t="str">
        <f t="shared" si="24"/>
        <v/>
      </c>
      <c r="N250" s="166"/>
      <c r="O250" s="176"/>
    </row>
    <row r="251" spans="1:15">
      <c r="A251" s="166" t="s">
        <v>3261</v>
      </c>
      <c r="B251" s="167">
        <v>8809587362646</v>
      </c>
      <c r="C251" s="168" t="s">
        <v>3262</v>
      </c>
      <c r="D251" s="168" t="s">
        <v>3263</v>
      </c>
      <c r="E251" s="169">
        <v>13000</v>
      </c>
      <c r="F251" s="170">
        <v>0.52</v>
      </c>
      <c r="G251" s="171">
        <v>48</v>
      </c>
      <c r="H251" s="172">
        <f t="shared" si="21"/>
        <v>6760</v>
      </c>
      <c r="I251" s="173" t="str">
        <f t="shared" si="22"/>
        <v>Введите курс</v>
      </c>
      <c r="J251" s="283"/>
      <c r="K251" s="174">
        <f t="shared" si="27"/>
        <v>0</v>
      </c>
      <c r="L251" s="172">
        <f t="shared" si="27"/>
        <v>0</v>
      </c>
      <c r="M251" s="175" t="str">
        <f t="shared" si="24"/>
        <v/>
      </c>
      <c r="N251" s="166"/>
      <c r="O251" s="176"/>
    </row>
    <row r="252" spans="1:15">
      <c r="A252" s="166" t="s">
        <v>3264</v>
      </c>
      <c r="B252" s="167">
        <v>8809587362653</v>
      </c>
      <c r="C252" s="168" t="s">
        <v>3265</v>
      </c>
      <c r="D252" s="168" t="s">
        <v>3266</v>
      </c>
      <c r="E252" s="169">
        <v>13000</v>
      </c>
      <c r="F252" s="170">
        <v>0.52</v>
      </c>
      <c r="G252" s="171">
        <v>48</v>
      </c>
      <c r="H252" s="172">
        <f t="shared" si="21"/>
        <v>6760</v>
      </c>
      <c r="I252" s="173" t="str">
        <f t="shared" si="22"/>
        <v>Введите курс</v>
      </c>
      <c r="J252" s="283"/>
      <c r="K252" s="174">
        <f t="shared" si="27"/>
        <v>0</v>
      </c>
      <c r="L252" s="172">
        <f t="shared" si="27"/>
        <v>0</v>
      </c>
      <c r="M252" s="175" t="str">
        <f t="shared" si="24"/>
        <v/>
      </c>
      <c r="N252" s="166"/>
      <c r="O252" s="176"/>
    </row>
    <row r="253" spans="1:15">
      <c r="A253" s="166" t="s">
        <v>3267</v>
      </c>
      <c r="B253" s="167">
        <v>8809587362677</v>
      </c>
      <c r="C253" s="168" t="s">
        <v>3268</v>
      </c>
      <c r="D253" s="168" t="s">
        <v>3269</v>
      </c>
      <c r="E253" s="169">
        <v>13000</v>
      </c>
      <c r="F253" s="170">
        <v>0.52</v>
      </c>
      <c r="G253" s="171">
        <v>48</v>
      </c>
      <c r="H253" s="172">
        <f t="shared" si="21"/>
        <v>6760</v>
      </c>
      <c r="I253" s="173" t="str">
        <f t="shared" si="22"/>
        <v>Введите курс</v>
      </c>
      <c r="J253" s="283"/>
      <c r="K253" s="174">
        <f t="shared" si="27"/>
        <v>0</v>
      </c>
      <c r="L253" s="172">
        <f t="shared" si="27"/>
        <v>0</v>
      </c>
      <c r="M253" s="175" t="str">
        <f t="shared" si="24"/>
        <v/>
      </c>
      <c r="N253" s="166"/>
      <c r="O253" s="176"/>
    </row>
    <row r="254" spans="1:15">
      <c r="A254" s="166" t="s">
        <v>3270</v>
      </c>
      <c r="B254" s="167">
        <v>8809587363018</v>
      </c>
      <c r="C254" s="168" t="s">
        <v>3271</v>
      </c>
      <c r="D254" s="168" t="s">
        <v>3272</v>
      </c>
      <c r="E254" s="169">
        <v>16000</v>
      </c>
      <c r="F254" s="170">
        <v>0.52</v>
      </c>
      <c r="G254" s="171">
        <v>54</v>
      </c>
      <c r="H254" s="172">
        <f t="shared" si="21"/>
        <v>8320</v>
      </c>
      <c r="I254" s="173" t="str">
        <f t="shared" si="22"/>
        <v>Введите курс</v>
      </c>
      <c r="J254" s="283"/>
      <c r="K254" s="174">
        <f t="shared" si="27"/>
        <v>0</v>
      </c>
      <c r="L254" s="172">
        <f t="shared" si="27"/>
        <v>0</v>
      </c>
      <c r="M254" s="175" t="str">
        <f t="shared" si="24"/>
        <v/>
      </c>
      <c r="N254" s="166"/>
      <c r="O254" s="176"/>
    </row>
    <row r="255" spans="1:15">
      <c r="A255" s="166" t="s">
        <v>3273</v>
      </c>
      <c r="B255" s="167">
        <v>8809587363025</v>
      </c>
      <c r="C255" s="168" t="s">
        <v>3274</v>
      </c>
      <c r="D255" s="168" t="s">
        <v>3275</v>
      </c>
      <c r="E255" s="169">
        <v>16000</v>
      </c>
      <c r="F255" s="170">
        <v>0.52</v>
      </c>
      <c r="G255" s="171">
        <v>54</v>
      </c>
      <c r="H255" s="172">
        <f t="shared" si="21"/>
        <v>8320</v>
      </c>
      <c r="I255" s="173" t="str">
        <f t="shared" si="22"/>
        <v>Введите курс</v>
      </c>
      <c r="J255" s="283"/>
      <c r="K255" s="174">
        <f t="shared" si="27"/>
        <v>0</v>
      </c>
      <c r="L255" s="172">
        <f t="shared" si="27"/>
        <v>0</v>
      </c>
      <c r="M255" s="175" t="str">
        <f t="shared" si="24"/>
        <v/>
      </c>
      <c r="N255" s="166"/>
      <c r="O255" s="176"/>
    </row>
    <row r="256" spans="1:15">
      <c r="A256" s="166" t="s">
        <v>3276</v>
      </c>
      <c r="B256" s="167">
        <v>8809587363094</v>
      </c>
      <c r="C256" s="168" t="s">
        <v>3277</v>
      </c>
      <c r="D256" s="168" t="s">
        <v>3278</v>
      </c>
      <c r="E256" s="169">
        <v>2000</v>
      </c>
      <c r="F256" s="170">
        <v>0.52</v>
      </c>
      <c r="G256" s="171">
        <v>150</v>
      </c>
      <c r="H256" s="172">
        <f t="shared" si="21"/>
        <v>1040</v>
      </c>
      <c r="I256" s="173" t="str">
        <f t="shared" si="22"/>
        <v>Введите курс</v>
      </c>
      <c r="J256" s="283"/>
      <c r="K256" s="174">
        <f t="shared" si="27"/>
        <v>0</v>
      </c>
      <c r="L256" s="172">
        <f t="shared" si="27"/>
        <v>0</v>
      </c>
      <c r="M256" s="175" t="str">
        <f t="shared" si="24"/>
        <v/>
      </c>
      <c r="N256" s="166"/>
      <c r="O256" s="176"/>
    </row>
    <row r="257" spans="1:15">
      <c r="A257" s="166" t="s">
        <v>3279</v>
      </c>
      <c r="B257" s="167">
        <v>8809587363292</v>
      </c>
      <c r="C257" s="168" t="s">
        <v>3280</v>
      </c>
      <c r="D257" s="168" t="s">
        <v>3281</v>
      </c>
      <c r="E257" s="169">
        <v>27000</v>
      </c>
      <c r="F257" s="170">
        <v>0.52</v>
      </c>
      <c r="G257" s="171">
        <v>96</v>
      </c>
      <c r="H257" s="172">
        <f t="shared" si="21"/>
        <v>14040</v>
      </c>
      <c r="I257" s="173" t="str">
        <f t="shared" si="22"/>
        <v>Введите курс</v>
      </c>
      <c r="J257" s="283"/>
      <c r="K257" s="174">
        <f t="shared" si="27"/>
        <v>0</v>
      </c>
      <c r="L257" s="172">
        <f t="shared" si="27"/>
        <v>0</v>
      </c>
      <c r="M257" s="175" t="str">
        <f t="shared" si="24"/>
        <v/>
      </c>
      <c r="N257" s="166"/>
      <c r="O257" s="176"/>
    </row>
    <row r="258" spans="1:15">
      <c r="A258" s="166" t="s">
        <v>3282</v>
      </c>
      <c r="B258" s="167">
        <v>8809587363933</v>
      </c>
      <c r="C258" s="168" t="s">
        <v>3283</v>
      </c>
      <c r="D258" s="168" t="s">
        <v>3284</v>
      </c>
      <c r="E258" s="169">
        <v>15000</v>
      </c>
      <c r="F258" s="170">
        <v>0.52</v>
      </c>
      <c r="G258" s="171">
        <v>36</v>
      </c>
      <c r="H258" s="172">
        <f t="shared" si="21"/>
        <v>7800</v>
      </c>
      <c r="I258" s="173" t="str">
        <f t="shared" si="22"/>
        <v>Введите курс</v>
      </c>
      <c r="J258" s="283"/>
      <c r="K258" s="174">
        <f t="shared" si="27"/>
        <v>0</v>
      </c>
      <c r="L258" s="172">
        <f t="shared" si="27"/>
        <v>0</v>
      </c>
      <c r="M258" s="175" t="str">
        <f t="shared" si="24"/>
        <v/>
      </c>
      <c r="N258" s="166"/>
      <c r="O258" s="176"/>
    </row>
    <row r="259" spans="1:15">
      <c r="A259" s="166" t="s">
        <v>3285</v>
      </c>
      <c r="B259" s="167">
        <v>8809587363940</v>
      </c>
      <c r="C259" s="168" t="s">
        <v>3286</v>
      </c>
      <c r="D259" s="168" t="s">
        <v>3287</v>
      </c>
      <c r="E259" s="169">
        <v>15000</v>
      </c>
      <c r="F259" s="170">
        <v>0.52</v>
      </c>
      <c r="G259" s="171">
        <v>36</v>
      </c>
      <c r="H259" s="172">
        <f t="shared" si="21"/>
        <v>7800</v>
      </c>
      <c r="I259" s="173" t="str">
        <f t="shared" si="22"/>
        <v>Введите курс</v>
      </c>
      <c r="J259" s="283"/>
      <c r="K259" s="174">
        <f t="shared" si="27"/>
        <v>0</v>
      </c>
      <c r="L259" s="172">
        <f t="shared" si="27"/>
        <v>0</v>
      </c>
      <c r="M259" s="175" t="str">
        <f t="shared" si="24"/>
        <v/>
      </c>
      <c r="N259" s="166"/>
      <c r="O259" s="176"/>
    </row>
    <row r="260" spans="1:15">
      <c r="A260" s="166" t="s">
        <v>3288</v>
      </c>
      <c r="B260" s="167">
        <v>8809587363957</v>
      </c>
      <c r="C260" s="168" t="s">
        <v>3289</v>
      </c>
      <c r="D260" s="168" t="s">
        <v>3290</v>
      </c>
      <c r="E260" s="169">
        <v>20000</v>
      </c>
      <c r="F260" s="170">
        <v>0.52</v>
      </c>
      <c r="G260" s="171">
        <v>30</v>
      </c>
      <c r="H260" s="172">
        <f t="shared" ref="H260:H323" si="28">F260*E260</f>
        <v>10400</v>
      </c>
      <c r="I260" s="173" t="str">
        <f t="shared" ref="I260:I323" si="29">IF($H$1="","Введите курс",H260/$H$1)</f>
        <v>Введите курс</v>
      </c>
      <c r="J260" s="283"/>
      <c r="K260" s="174">
        <f t="shared" ref="K260:L275" si="30">J260*G260</f>
        <v>0</v>
      </c>
      <c r="L260" s="172">
        <f t="shared" si="30"/>
        <v>0</v>
      </c>
      <c r="M260" s="175" t="str">
        <f t="shared" ref="M260:M323" si="31">IFERROR(K260*I260,"")</f>
        <v/>
      </c>
      <c r="N260" s="166"/>
      <c r="O260" s="176"/>
    </row>
    <row r="261" spans="1:15">
      <c r="A261" s="166" t="s">
        <v>3291</v>
      </c>
      <c r="B261" s="167">
        <v>8809587363964</v>
      </c>
      <c r="C261" s="168" t="s">
        <v>3292</v>
      </c>
      <c r="D261" s="168" t="s">
        <v>3293</v>
      </c>
      <c r="E261" s="169">
        <v>20000</v>
      </c>
      <c r="F261" s="170">
        <v>0.52</v>
      </c>
      <c r="G261" s="171">
        <v>30</v>
      </c>
      <c r="H261" s="172">
        <f t="shared" si="28"/>
        <v>10400</v>
      </c>
      <c r="I261" s="173" t="str">
        <f t="shared" si="29"/>
        <v>Введите курс</v>
      </c>
      <c r="J261" s="283"/>
      <c r="K261" s="174">
        <f t="shared" si="30"/>
        <v>0</v>
      </c>
      <c r="L261" s="172">
        <f t="shared" si="30"/>
        <v>0</v>
      </c>
      <c r="M261" s="175" t="str">
        <f t="shared" si="31"/>
        <v/>
      </c>
      <c r="N261" s="166"/>
      <c r="O261" s="176"/>
    </row>
    <row r="262" spans="1:15">
      <c r="A262" s="166" t="s">
        <v>3294</v>
      </c>
      <c r="B262" s="167">
        <v>8809587363971</v>
      </c>
      <c r="C262" s="168" t="s">
        <v>3295</v>
      </c>
      <c r="D262" s="168" t="s">
        <v>3296</v>
      </c>
      <c r="E262" s="169">
        <v>9000</v>
      </c>
      <c r="F262" s="170">
        <v>0.52</v>
      </c>
      <c r="G262" s="171">
        <v>48</v>
      </c>
      <c r="H262" s="172">
        <f t="shared" si="28"/>
        <v>4680</v>
      </c>
      <c r="I262" s="173" t="str">
        <f t="shared" si="29"/>
        <v>Введите курс</v>
      </c>
      <c r="J262" s="283"/>
      <c r="K262" s="174">
        <f t="shared" si="30"/>
        <v>0</v>
      </c>
      <c r="L262" s="172">
        <f t="shared" si="30"/>
        <v>0</v>
      </c>
      <c r="M262" s="175" t="str">
        <f t="shared" si="31"/>
        <v/>
      </c>
      <c r="N262" s="166"/>
      <c r="O262" s="176"/>
    </row>
    <row r="263" spans="1:15">
      <c r="A263" s="166" t="s">
        <v>3297</v>
      </c>
      <c r="B263" s="167">
        <v>8809587364121</v>
      </c>
      <c r="C263" s="168" t="s">
        <v>3298</v>
      </c>
      <c r="D263" s="168" t="s">
        <v>3299</v>
      </c>
      <c r="E263" s="169">
        <v>1000</v>
      </c>
      <c r="F263" s="170">
        <v>0.52</v>
      </c>
      <c r="G263" s="171">
        <v>600</v>
      </c>
      <c r="H263" s="172">
        <f t="shared" si="28"/>
        <v>520</v>
      </c>
      <c r="I263" s="173" t="str">
        <f t="shared" si="29"/>
        <v>Введите курс</v>
      </c>
      <c r="J263" s="283"/>
      <c r="K263" s="174">
        <f t="shared" si="30"/>
        <v>0</v>
      </c>
      <c r="L263" s="172">
        <f t="shared" si="30"/>
        <v>0</v>
      </c>
      <c r="M263" s="175" t="str">
        <f t="shared" si="31"/>
        <v/>
      </c>
      <c r="N263" s="166"/>
      <c r="O263" s="176"/>
    </row>
    <row r="264" spans="1:15">
      <c r="A264" s="166" t="s">
        <v>3300</v>
      </c>
      <c r="B264" s="167">
        <v>8809587365586</v>
      </c>
      <c r="C264" s="168" t="s">
        <v>3301</v>
      </c>
      <c r="D264" s="168" t="s">
        <v>3302</v>
      </c>
      <c r="E264" s="169">
        <v>20000</v>
      </c>
      <c r="F264" s="170">
        <v>0.52</v>
      </c>
      <c r="G264" s="171">
        <v>48</v>
      </c>
      <c r="H264" s="172">
        <f t="shared" si="28"/>
        <v>10400</v>
      </c>
      <c r="I264" s="173" t="str">
        <f t="shared" si="29"/>
        <v>Введите курс</v>
      </c>
      <c r="J264" s="283"/>
      <c r="K264" s="174">
        <f t="shared" si="30"/>
        <v>0</v>
      </c>
      <c r="L264" s="172">
        <f t="shared" si="30"/>
        <v>0</v>
      </c>
      <c r="M264" s="175" t="str">
        <f t="shared" si="31"/>
        <v/>
      </c>
      <c r="N264" s="166"/>
      <c r="O264" s="176"/>
    </row>
    <row r="265" spans="1:15">
      <c r="A265" s="166" t="s">
        <v>3303</v>
      </c>
      <c r="B265" s="167">
        <v>8809587365593</v>
      </c>
      <c r="C265" s="168" t="s">
        <v>3304</v>
      </c>
      <c r="D265" s="168" t="s">
        <v>3305</v>
      </c>
      <c r="E265" s="169">
        <v>15000</v>
      </c>
      <c r="F265" s="170">
        <v>0.52</v>
      </c>
      <c r="G265" s="171">
        <v>48</v>
      </c>
      <c r="H265" s="172">
        <f t="shared" si="28"/>
        <v>7800</v>
      </c>
      <c r="I265" s="173" t="str">
        <f t="shared" si="29"/>
        <v>Введите курс</v>
      </c>
      <c r="J265" s="283"/>
      <c r="K265" s="174">
        <f t="shared" si="30"/>
        <v>0</v>
      </c>
      <c r="L265" s="172">
        <f t="shared" si="30"/>
        <v>0</v>
      </c>
      <c r="M265" s="175" t="str">
        <f t="shared" si="31"/>
        <v/>
      </c>
      <c r="N265" s="166"/>
      <c r="O265" s="176"/>
    </row>
    <row r="266" spans="1:15">
      <c r="A266" s="166" t="s">
        <v>3306</v>
      </c>
      <c r="B266" s="167">
        <v>8809587365692</v>
      </c>
      <c r="C266" s="168" t="s">
        <v>3307</v>
      </c>
      <c r="D266" s="168" t="s">
        <v>3308</v>
      </c>
      <c r="E266" s="169">
        <v>30000</v>
      </c>
      <c r="F266" s="170">
        <v>0.52</v>
      </c>
      <c r="G266" s="171">
        <v>16</v>
      </c>
      <c r="H266" s="172">
        <f t="shared" si="28"/>
        <v>15600</v>
      </c>
      <c r="I266" s="173" t="str">
        <f t="shared" si="29"/>
        <v>Введите курс</v>
      </c>
      <c r="J266" s="283"/>
      <c r="K266" s="174">
        <f t="shared" si="30"/>
        <v>0</v>
      </c>
      <c r="L266" s="172">
        <f t="shared" si="30"/>
        <v>0</v>
      </c>
      <c r="M266" s="175" t="str">
        <f t="shared" si="31"/>
        <v/>
      </c>
      <c r="N266" s="166"/>
      <c r="O266" s="176"/>
    </row>
    <row r="267" spans="1:15">
      <c r="A267" s="166" t="s">
        <v>3309</v>
      </c>
      <c r="B267" s="167">
        <v>8809587365807</v>
      </c>
      <c r="C267" s="168" t="s">
        <v>3310</v>
      </c>
      <c r="D267" s="168" t="s">
        <v>3311</v>
      </c>
      <c r="E267" s="169">
        <v>18000</v>
      </c>
      <c r="F267" s="170">
        <v>0.52</v>
      </c>
      <c r="G267" s="171">
        <v>48</v>
      </c>
      <c r="H267" s="172">
        <f t="shared" si="28"/>
        <v>9360</v>
      </c>
      <c r="I267" s="173" t="str">
        <f t="shared" si="29"/>
        <v>Введите курс</v>
      </c>
      <c r="J267" s="283"/>
      <c r="K267" s="174">
        <f t="shared" si="30"/>
        <v>0</v>
      </c>
      <c r="L267" s="172">
        <f t="shared" si="30"/>
        <v>0</v>
      </c>
      <c r="M267" s="175" t="str">
        <f t="shared" si="31"/>
        <v/>
      </c>
      <c r="N267" s="166"/>
      <c r="O267" s="176"/>
    </row>
    <row r="268" spans="1:15">
      <c r="A268" s="166" t="s">
        <v>3312</v>
      </c>
      <c r="B268" s="167">
        <v>8809587366101</v>
      </c>
      <c r="C268" s="168" t="s">
        <v>3313</v>
      </c>
      <c r="D268" s="168" t="s">
        <v>3314</v>
      </c>
      <c r="E268" s="169">
        <v>2000</v>
      </c>
      <c r="F268" s="170">
        <v>0.52</v>
      </c>
      <c r="G268" s="171">
        <v>80</v>
      </c>
      <c r="H268" s="172">
        <f t="shared" si="28"/>
        <v>1040</v>
      </c>
      <c r="I268" s="173" t="str">
        <f t="shared" si="29"/>
        <v>Введите курс</v>
      </c>
      <c r="J268" s="283"/>
      <c r="K268" s="174">
        <f t="shared" si="30"/>
        <v>0</v>
      </c>
      <c r="L268" s="172">
        <f t="shared" si="30"/>
        <v>0</v>
      </c>
      <c r="M268" s="175" t="str">
        <f t="shared" si="31"/>
        <v/>
      </c>
      <c r="N268" s="166"/>
      <c r="O268" s="176"/>
    </row>
    <row r="269" spans="1:15">
      <c r="A269" s="166" t="s">
        <v>3315</v>
      </c>
      <c r="B269" s="167">
        <v>8809587367511</v>
      </c>
      <c r="C269" s="168" t="s">
        <v>3316</v>
      </c>
      <c r="D269" s="168" t="s">
        <v>3317</v>
      </c>
      <c r="E269" s="169">
        <v>6500</v>
      </c>
      <c r="F269" s="170">
        <v>0.52</v>
      </c>
      <c r="G269" s="171">
        <v>660</v>
      </c>
      <c r="H269" s="172">
        <f t="shared" si="28"/>
        <v>3380</v>
      </c>
      <c r="I269" s="173" t="str">
        <f t="shared" si="29"/>
        <v>Введите курс</v>
      </c>
      <c r="J269" s="283"/>
      <c r="K269" s="174">
        <f t="shared" si="30"/>
        <v>0</v>
      </c>
      <c r="L269" s="172">
        <f t="shared" si="30"/>
        <v>0</v>
      </c>
      <c r="M269" s="175" t="str">
        <f t="shared" si="31"/>
        <v/>
      </c>
      <c r="N269" s="166"/>
      <c r="O269" s="176"/>
    </row>
    <row r="270" spans="1:15">
      <c r="A270" s="166" t="s">
        <v>3318</v>
      </c>
      <c r="B270" s="167">
        <v>8809587367528</v>
      </c>
      <c r="C270" s="168" t="s">
        <v>3319</v>
      </c>
      <c r="D270" s="168" t="s">
        <v>3320</v>
      </c>
      <c r="E270" s="169">
        <v>6000</v>
      </c>
      <c r="F270" s="170">
        <v>0.52</v>
      </c>
      <c r="G270" s="171">
        <v>192</v>
      </c>
      <c r="H270" s="172">
        <f t="shared" si="28"/>
        <v>3120</v>
      </c>
      <c r="I270" s="173" t="str">
        <f t="shared" si="29"/>
        <v>Введите курс</v>
      </c>
      <c r="J270" s="283"/>
      <c r="K270" s="174">
        <f t="shared" si="30"/>
        <v>0</v>
      </c>
      <c r="L270" s="172">
        <f t="shared" si="30"/>
        <v>0</v>
      </c>
      <c r="M270" s="175" t="str">
        <f t="shared" si="31"/>
        <v/>
      </c>
      <c r="N270" s="166"/>
      <c r="O270" s="176"/>
    </row>
    <row r="271" spans="1:15">
      <c r="A271" s="166" t="s">
        <v>3321</v>
      </c>
      <c r="B271" s="167">
        <v>8809587367771</v>
      </c>
      <c r="C271" s="168" t="s">
        <v>3322</v>
      </c>
      <c r="D271" s="168" t="s">
        <v>3323</v>
      </c>
      <c r="E271" s="169">
        <v>10000</v>
      </c>
      <c r="F271" s="170">
        <v>0.52</v>
      </c>
      <c r="G271" s="171">
        <v>24</v>
      </c>
      <c r="H271" s="172">
        <f t="shared" si="28"/>
        <v>5200</v>
      </c>
      <c r="I271" s="173" t="str">
        <f t="shared" si="29"/>
        <v>Введите курс</v>
      </c>
      <c r="J271" s="283"/>
      <c r="K271" s="174">
        <f t="shared" si="30"/>
        <v>0</v>
      </c>
      <c r="L271" s="172">
        <f t="shared" si="30"/>
        <v>0</v>
      </c>
      <c r="M271" s="175" t="str">
        <f t="shared" si="31"/>
        <v/>
      </c>
      <c r="N271" s="166"/>
      <c r="O271" s="176"/>
    </row>
    <row r="272" spans="1:15">
      <c r="A272" s="166" t="s">
        <v>3324</v>
      </c>
      <c r="B272" s="167">
        <v>8809587367788</v>
      </c>
      <c r="C272" s="168" t="s">
        <v>3325</v>
      </c>
      <c r="D272" s="168" t="s">
        <v>3326</v>
      </c>
      <c r="E272" s="169">
        <v>5500</v>
      </c>
      <c r="F272" s="170">
        <v>0.52</v>
      </c>
      <c r="G272" s="171">
        <v>480</v>
      </c>
      <c r="H272" s="172">
        <f t="shared" si="28"/>
        <v>2860</v>
      </c>
      <c r="I272" s="173" t="str">
        <f t="shared" si="29"/>
        <v>Введите курс</v>
      </c>
      <c r="J272" s="283"/>
      <c r="K272" s="174">
        <f t="shared" si="30"/>
        <v>0</v>
      </c>
      <c r="L272" s="172">
        <f t="shared" si="30"/>
        <v>0</v>
      </c>
      <c r="M272" s="175" t="str">
        <f t="shared" si="31"/>
        <v/>
      </c>
      <c r="N272" s="166"/>
      <c r="O272" s="176"/>
    </row>
    <row r="273" spans="1:15">
      <c r="A273" s="166" t="s">
        <v>3327</v>
      </c>
      <c r="B273" s="167">
        <v>8809587367870</v>
      </c>
      <c r="C273" s="168" t="s">
        <v>3328</v>
      </c>
      <c r="D273" s="168" t="s">
        <v>3329</v>
      </c>
      <c r="E273" s="169">
        <v>500</v>
      </c>
      <c r="F273" s="170">
        <v>0.52</v>
      </c>
      <c r="G273" s="171">
        <v>1000</v>
      </c>
      <c r="H273" s="172">
        <f t="shared" si="28"/>
        <v>260</v>
      </c>
      <c r="I273" s="173" t="str">
        <f t="shared" si="29"/>
        <v>Введите курс</v>
      </c>
      <c r="J273" s="283"/>
      <c r="K273" s="174">
        <f t="shared" si="30"/>
        <v>0</v>
      </c>
      <c r="L273" s="172">
        <f t="shared" si="30"/>
        <v>0</v>
      </c>
      <c r="M273" s="175" t="str">
        <f t="shared" si="31"/>
        <v/>
      </c>
      <c r="N273" s="166"/>
      <c r="O273" s="176"/>
    </row>
    <row r="274" spans="1:15">
      <c r="A274" s="166" t="s">
        <v>3330</v>
      </c>
      <c r="B274" s="167">
        <v>8809587367887</v>
      </c>
      <c r="C274" s="168" t="s">
        <v>3331</v>
      </c>
      <c r="D274" s="168" t="s">
        <v>3332</v>
      </c>
      <c r="E274" s="169">
        <v>19000</v>
      </c>
      <c r="F274" s="170">
        <v>0.52</v>
      </c>
      <c r="G274" s="171">
        <v>60</v>
      </c>
      <c r="H274" s="172">
        <f t="shared" si="28"/>
        <v>9880</v>
      </c>
      <c r="I274" s="173" t="str">
        <f t="shared" si="29"/>
        <v>Введите курс</v>
      </c>
      <c r="J274" s="283"/>
      <c r="K274" s="174">
        <f t="shared" si="30"/>
        <v>0</v>
      </c>
      <c r="L274" s="172">
        <f t="shared" si="30"/>
        <v>0</v>
      </c>
      <c r="M274" s="175" t="str">
        <f t="shared" si="31"/>
        <v/>
      </c>
      <c r="N274" s="166"/>
      <c r="O274" s="176"/>
    </row>
    <row r="275" spans="1:15">
      <c r="A275" s="166" t="s">
        <v>3333</v>
      </c>
      <c r="B275" s="167">
        <v>8809587368013</v>
      </c>
      <c r="C275" s="168" t="s">
        <v>3334</v>
      </c>
      <c r="D275" s="168" t="s">
        <v>3335</v>
      </c>
      <c r="E275" s="169">
        <v>11000</v>
      </c>
      <c r="F275" s="170">
        <v>0.52</v>
      </c>
      <c r="G275" s="171">
        <v>384</v>
      </c>
      <c r="H275" s="172">
        <f t="shared" si="28"/>
        <v>5720</v>
      </c>
      <c r="I275" s="173" t="str">
        <f t="shared" si="29"/>
        <v>Введите курс</v>
      </c>
      <c r="J275" s="283"/>
      <c r="K275" s="174">
        <f t="shared" si="30"/>
        <v>0</v>
      </c>
      <c r="L275" s="172">
        <f t="shared" si="30"/>
        <v>0</v>
      </c>
      <c r="M275" s="175" t="str">
        <f t="shared" si="31"/>
        <v/>
      </c>
      <c r="N275" s="166"/>
      <c r="O275" s="176"/>
    </row>
    <row r="276" spans="1:15">
      <c r="A276" s="166" t="s">
        <v>3336</v>
      </c>
      <c r="B276" s="167">
        <v>8809587368020</v>
      </c>
      <c r="C276" s="168" t="s">
        <v>3337</v>
      </c>
      <c r="D276" s="168" t="s">
        <v>3338</v>
      </c>
      <c r="E276" s="169">
        <v>11000</v>
      </c>
      <c r="F276" s="170">
        <v>0.52</v>
      </c>
      <c r="G276" s="171">
        <v>384</v>
      </c>
      <c r="H276" s="172">
        <f t="shared" si="28"/>
        <v>5720</v>
      </c>
      <c r="I276" s="173" t="str">
        <f t="shared" si="29"/>
        <v>Введите курс</v>
      </c>
      <c r="J276" s="283"/>
      <c r="K276" s="174">
        <f t="shared" ref="K276:L291" si="32">J276*G276</f>
        <v>0</v>
      </c>
      <c r="L276" s="172">
        <f t="shared" si="32"/>
        <v>0</v>
      </c>
      <c r="M276" s="175" t="str">
        <f t="shared" si="31"/>
        <v/>
      </c>
      <c r="N276" s="166"/>
      <c r="O276" s="176"/>
    </row>
    <row r="277" spans="1:15">
      <c r="A277" s="166" t="s">
        <v>3339</v>
      </c>
      <c r="B277" s="167">
        <v>8809587368303</v>
      </c>
      <c r="C277" s="168" t="s">
        <v>3340</v>
      </c>
      <c r="D277" s="168" t="s">
        <v>3341</v>
      </c>
      <c r="E277" s="169">
        <v>3500</v>
      </c>
      <c r="F277" s="170">
        <v>0.52</v>
      </c>
      <c r="G277" s="171">
        <v>480</v>
      </c>
      <c r="H277" s="172">
        <f t="shared" si="28"/>
        <v>1820</v>
      </c>
      <c r="I277" s="173" t="str">
        <f t="shared" si="29"/>
        <v>Введите курс</v>
      </c>
      <c r="J277" s="283"/>
      <c r="K277" s="174">
        <f t="shared" si="32"/>
        <v>0</v>
      </c>
      <c r="L277" s="172">
        <f t="shared" si="32"/>
        <v>0</v>
      </c>
      <c r="M277" s="175" t="str">
        <f t="shared" si="31"/>
        <v/>
      </c>
      <c r="N277" s="166"/>
      <c r="O277" s="176"/>
    </row>
    <row r="278" spans="1:15">
      <c r="A278" s="166" t="s">
        <v>3342</v>
      </c>
      <c r="B278" s="167">
        <v>8809587368358</v>
      </c>
      <c r="C278" s="168" t="s">
        <v>3343</v>
      </c>
      <c r="D278" s="168" t="s">
        <v>3344</v>
      </c>
      <c r="E278" s="169">
        <v>3500</v>
      </c>
      <c r="F278" s="170">
        <v>0.52</v>
      </c>
      <c r="G278" s="171">
        <v>480</v>
      </c>
      <c r="H278" s="172">
        <f t="shared" si="28"/>
        <v>1820</v>
      </c>
      <c r="I278" s="173" t="str">
        <f t="shared" si="29"/>
        <v>Введите курс</v>
      </c>
      <c r="J278" s="283"/>
      <c r="K278" s="174">
        <f t="shared" si="32"/>
        <v>0</v>
      </c>
      <c r="L278" s="172">
        <f t="shared" si="32"/>
        <v>0</v>
      </c>
      <c r="M278" s="175" t="str">
        <f t="shared" si="31"/>
        <v/>
      </c>
      <c r="N278" s="166"/>
      <c r="O278" s="176"/>
    </row>
    <row r="279" spans="1:15">
      <c r="A279" s="166" t="s">
        <v>3345</v>
      </c>
      <c r="B279" s="167">
        <v>8809587368372</v>
      </c>
      <c r="C279" s="168" t="s">
        <v>3346</v>
      </c>
      <c r="D279" s="168" t="s">
        <v>3347</v>
      </c>
      <c r="E279" s="169">
        <v>3500</v>
      </c>
      <c r="F279" s="170">
        <v>0.52</v>
      </c>
      <c r="G279" s="171">
        <v>480</v>
      </c>
      <c r="H279" s="172">
        <f t="shared" si="28"/>
        <v>1820</v>
      </c>
      <c r="I279" s="173" t="str">
        <f t="shared" si="29"/>
        <v>Введите курс</v>
      </c>
      <c r="J279" s="283"/>
      <c r="K279" s="174">
        <f t="shared" si="32"/>
        <v>0</v>
      </c>
      <c r="L279" s="172">
        <f t="shared" si="32"/>
        <v>0</v>
      </c>
      <c r="M279" s="175" t="str">
        <f t="shared" si="31"/>
        <v/>
      </c>
      <c r="N279" s="166"/>
      <c r="O279" s="176"/>
    </row>
    <row r="280" spans="1:15">
      <c r="A280" s="166" t="s">
        <v>3348</v>
      </c>
      <c r="B280" s="167">
        <v>8809587368426</v>
      </c>
      <c r="C280" s="168" t="s">
        <v>3349</v>
      </c>
      <c r="D280" s="168" t="s">
        <v>3350</v>
      </c>
      <c r="E280" s="169">
        <v>5500</v>
      </c>
      <c r="F280" s="170">
        <v>0.52</v>
      </c>
      <c r="G280" s="171">
        <v>480</v>
      </c>
      <c r="H280" s="172">
        <f t="shared" si="28"/>
        <v>2860</v>
      </c>
      <c r="I280" s="173" t="str">
        <f t="shared" si="29"/>
        <v>Введите курс</v>
      </c>
      <c r="J280" s="283"/>
      <c r="K280" s="174">
        <f t="shared" si="32"/>
        <v>0</v>
      </c>
      <c r="L280" s="172">
        <f t="shared" si="32"/>
        <v>0</v>
      </c>
      <c r="M280" s="175" t="str">
        <f t="shared" si="31"/>
        <v/>
      </c>
      <c r="N280" s="166"/>
      <c r="O280" s="176"/>
    </row>
    <row r="281" spans="1:15">
      <c r="A281" s="166" t="s">
        <v>3351</v>
      </c>
      <c r="B281" s="167">
        <v>8809587368433</v>
      </c>
      <c r="C281" s="168" t="s">
        <v>3352</v>
      </c>
      <c r="D281" s="168" t="s">
        <v>3353</v>
      </c>
      <c r="E281" s="169">
        <v>6500</v>
      </c>
      <c r="F281" s="170">
        <v>0.52</v>
      </c>
      <c r="G281" s="171">
        <v>660</v>
      </c>
      <c r="H281" s="172">
        <f t="shared" si="28"/>
        <v>3380</v>
      </c>
      <c r="I281" s="173" t="str">
        <f t="shared" si="29"/>
        <v>Введите курс</v>
      </c>
      <c r="J281" s="283"/>
      <c r="K281" s="174">
        <f t="shared" si="32"/>
        <v>0</v>
      </c>
      <c r="L281" s="172">
        <f t="shared" si="32"/>
        <v>0</v>
      </c>
      <c r="M281" s="175" t="str">
        <f t="shared" si="31"/>
        <v/>
      </c>
      <c r="N281" s="166"/>
      <c r="O281" s="176"/>
    </row>
    <row r="282" spans="1:15">
      <c r="A282" s="166" t="s">
        <v>3354</v>
      </c>
      <c r="B282" s="167">
        <v>8809587368495</v>
      </c>
      <c r="C282" s="168" t="s">
        <v>3355</v>
      </c>
      <c r="D282" s="168" t="s">
        <v>3356</v>
      </c>
      <c r="E282" s="169">
        <v>18000</v>
      </c>
      <c r="F282" s="170">
        <v>0.52</v>
      </c>
      <c r="G282" s="171">
        <v>120</v>
      </c>
      <c r="H282" s="172">
        <f t="shared" si="28"/>
        <v>9360</v>
      </c>
      <c r="I282" s="173" t="str">
        <f t="shared" si="29"/>
        <v>Введите курс</v>
      </c>
      <c r="J282" s="283"/>
      <c r="K282" s="174">
        <f t="shared" si="32"/>
        <v>0</v>
      </c>
      <c r="L282" s="172">
        <f t="shared" si="32"/>
        <v>0</v>
      </c>
      <c r="M282" s="175" t="str">
        <f t="shared" si="31"/>
        <v/>
      </c>
      <c r="N282" s="166"/>
      <c r="O282" s="176"/>
    </row>
    <row r="283" spans="1:15">
      <c r="A283" s="166" t="s">
        <v>3357</v>
      </c>
      <c r="B283" s="167">
        <v>8809587368501</v>
      </c>
      <c r="C283" s="168" t="s">
        <v>3358</v>
      </c>
      <c r="D283" s="168" t="s">
        <v>3359</v>
      </c>
      <c r="E283" s="169">
        <v>18000</v>
      </c>
      <c r="F283" s="170">
        <v>0.52</v>
      </c>
      <c r="G283" s="171">
        <v>120</v>
      </c>
      <c r="H283" s="172">
        <f t="shared" si="28"/>
        <v>9360</v>
      </c>
      <c r="I283" s="173" t="str">
        <f t="shared" si="29"/>
        <v>Введите курс</v>
      </c>
      <c r="J283" s="283"/>
      <c r="K283" s="174">
        <f t="shared" si="32"/>
        <v>0</v>
      </c>
      <c r="L283" s="172">
        <f t="shared" si="32"/>
        <v>0</v>
      </c>
      <c r="M283" s="175" t="str">
        <f t="shared" si="31"/>
        <v/>
      </c>
      <c r="N283" s="166"/>
      <c r="O283" s="176"/>
    </row>
    <row r="284" spans="1:15">
      <c r="A284" s="166" t="s">
        <v>3360</v>
      </c>
      <c r="B284" s="167">
        <v>8809587369317</v>
      </c>
      <c r="C284" s="168" t="s">
        <v>3361</v>
      </c>
      <c r="D284" s="168" t="s">
        <v>3362</v>
      </c>
      <c r="E284" s="169">
        <v>14000</v>
      </c>
      <c r="F284" s="170">
        <v>0.52</v>
      </c>
      <c r="G284" s="171">
        <v>126</v>
      </c>
      <c r="H284" s="172">
        <f t="shared" si="28"/>
        <v>7280</v>
      </c>
      <c r="I284" s="173" t="str">
        <f t="shared" si="29"/>
        <v>Введите курс</v>
      </c>
      <c r="J284" s="283"/>
      <c r="K284" s="174">
        <f t="shared" si="32"/>
        <v>0</v>
      </c>
      <c r="L284" s="172">
        <f t="shared" si="32"/>
        <v>0</v>
      </c>
      <c r="M284" s="175" t="str">
        <f t="shared" si="31"/>
        <v/>
      </c>
      <c r="N284" s="166"/>
      <c r="O284" s="176"/>
    </row>
    <row r="285" spans="1:15">
      <c r="A285" s="166" t="s">
        <v>3363</v>
      </c>
      <c r="B285" s="167">
        <v>8809587369324</v>
      </c>
      <c r="C285" s="168" t="s">
        <v>3364</v>
      </c>
      <c r="D285" s="168" t="s">
        <v>3365</v>
      </c>
      <c r="E285" s="169">
        <v>14000</v>
      </c>
      <c r="F285" s="170">
        <v>0.52</v>
      </c>
      <c r="G285" s="171">
        <v>126</v>
      </c>
      <c r="H285" s="172">
        <f t="shared" si="28"/>
        <v>7280</v>
      </c>
      <c r="I285" s="173" t="str">
        <f t="shared" si="29"/>
        <v>Введите курс</v>
      </c>
      <c r="J285" s="283"/>
      <c r="K285" s="174">
        <f t="shared" si="32"/>
        <v>0</v>
      </c>
      <c r="L285" s="172">
        <f t="shared" si="32"/>
        <v>0</v>
      </c>
      <c r="M285" s="175" t="str">
        <f t="shared" si="31"/>
        <v/>
      </c>
      <c r="N285" s="166"/>
      <c r="O285" s="176"/>
    </row>
    <row r="286" spans="1:15">
      <c r="A286" s="166" t="s">
        <v>3366</v>
      </c>
      <c r="B286" s="167">
        <v>8809587369331</v>
      </c>
      <c r="C286" s="168" t="s">
        <v>3367</v>
      </c>
      <c r="D286" s="168" t="s">
        <v>3368</v>
      </c>
      <c r="E286" s="169">
        <v>14000</v>
      </c>
      <c r="F286" s="170">
        <v>0.52</v>
      </c>
      <c r="G286" s="171">
        <v>126</v>
      </c>
      <c r="H286" s="172">
        <f t="shared" si="28"/>
        <v>7280</v>
      </c>
      <c r="I286" s="173" t="str">
        <f t="shared" si="29"/>
        <v>Введите курс</v>
      </c>
      <c r="J286" s="283"/>
      <c r="K286" s="174">
        <f t="shared" si="32"/>
        <v>0</v>
      </c>
      <c r="L286" s="172">
        <f t="shared" si="32"/>
        <v>0</v>
      </c>
      <c r="M286" s="175" t="str">
        <f t="shared" si="31"/>
        <v/>
      </c>
      <c r="N286" s="166"/>
      <c r="O286" s="176"/>
    </row>
    <row r="287" spans="1:15">
      <c r="A287" s="166" t="s">
        <v>3369</v>
      </c>
      <c r="B287" s="167">
        <v>8809587369362</v>
      </c>
      <c r="C287" s="168" t="s">
        <v>3370</v>
      </c>
      <c r="D287" s="168" t="s">
        <v>3371</v>
      </c>
      <c r="E287" s="169">
        <v>5500</v>
      </c>
      <c r="F287" s="170">
        <v>0.52</v>
      </c>
      <c r="G287" s="171">
        <v>480</v>
      </c>
      <c r="H287" s="172">
        <f t="shared" si="28"/>
        <v>2860</v>
      </c>
      <c r="I287" s="173" t="str">
        <f t="shared" si="29"/>
        <v>Введите курс</v>
      </c>
      <c r="J287" s="283"/>
      <c r="K287" s="174">
        <f t="shared" si="32"/>
        <v>0</v>
      </c>
      <c r="L287" s="172">
        <f t="shared" si="32"/>
        <v>0</v>
      </c>
      <c r="M287" s="175" t="str">
        <f t="shared" si="31"/>
        <v/>
      </c>
      <c r="N287" s="166"/>
      <c r="O287" s="176"/>
    </row>
    <row r="288" spans="1:15">
      <c r="A288" s="166" t="s">
        <v>3372</v>
      </c>
      <c r="B288" s="167">
        <v>8809587369379</v>
      </c>
      <c r="C288" s="168" t="s">
        <v>3373</v>
      </c>
      <c r="D288" s="168" t="s">
        <v>3374</v>
      </c>
      <c r="E288" s="169">
        <v>3500</v>
      </c>
      <c r="F288" s="170">
        <v>0.52</v>
      </c>
      <c r="G288" s="171">
        <v>480</v>
      </c>
      <c r="H288" s="172">
        <f t="shared" si="28"/>
        <v>1820</v>
      </c>
      <c r="I288" s="173" t="str">
        <f t="shared" si="29"/>
        <v>Введите курс</v>
      </c>
      <c r="J288" s="283"/>
      <c r="K288" s="174">
        <f t="shared" si="32"/>
        <v>0</v>
      </c>
      <c r="L288" s="172">
        <f t="shared" si="32"/>
        <v>0</v>
      </c>
      <c r="M288" s="175" t="str">
        <f t="shared" si="31"/>
        <v/>
      </c>
      <c r="N288" s="166"/>
      <c r="O288" s="176"/>
    </row>
    <row r="289" spans="1:15">
      <c r="A289" s="166" t="s">
        <v>3375</v>
      </c>
      <c r="B289" s="167">
        <v>8809587369386</v>
      </c>
      <c r="C289" s="168" t="s">
        <v>3376</v>
      </c>
      <c r="D289" s="168" t="s">
        <v>3377</v>
      </c>
      <c r="E289" s="169">
        <v>5500</v>
      </c>
      <c r="F289" s="170">
        <v>0.52</v>
      </c>
      <c r="G289" s="171">
        <v>480</v>
      </c>
      <c r="H289" s="172">
        <f t="shared" si="28"/>
        <v>2860</v>
      </c>
      <c r="I289" s="173" t="str">
        <f t="shared" si="29"/>
        <v>Введите курс</v>
      </c>
      <c r="J289" s="283"/>
      <c r="K289" s="174">
        <f t="shared" si="32"/>
        <v>0</v>
      </c>
      <c r="L289" s="172">
        <f t="shared" si="32"/>
        <v>0</v>
      </c>
      <c r="M289" s="175" t="str">
        <f t="shared" si="31"/>
        <v/>
      </c>
      <c r="N289" s="166"/>
      <c r="O289" s="176"/>
    </row>
    <row r="290" spans="1:15">
      <c r="A290" s="166" t="s">
        <v>3378</v>
      </c>
      <c r="B290" s="167">
        <v>8809587369393</v>
      </c>
      <c r="C290" s="168" t="s">
        <v>3379</v>
      </c>
      <c r="D290" s="168" t="s">
        <v>3380</v>
      </c>
      <c r="E290" s="169">
        <v>5500</v>
      </c>
      <c r="F290" s="170">
        <v>0.52</v>
      </c>
      <c r="G290" s="171">
        <v>480</v>
      </c>
      <c r="H290" s="172">
        <f t="shared" si="28"/>
        <v>2860</v>
      </c>
      <c r="I290" s="173" t="str">
        <f t="shared" si="29"/>
        <v>Введите курс</v>
      </c>
      <c r="J290" s="283"/>
      <c r="K290" s="174">
        <f t="shared" si="32"/>
        <v>0</v>
      </c>
      <c r="L290" s="172">
        <f t="shared" si="32"/>
        <v>0</v>
      </c>
      <c r="M290" s="175" t="str">
        <f t="shared" si="31"/>
        <v/>
      </c>
      <c r="N290" s="166"/>
      <c r="O290" s="176"/>
    </row>
    <row r="291" spans="1:15">
      <c r="A291" s="166" t="s">
        <v>3381</v>
      </c>
      <c r="B291" s="167">
        <v>8809587369409</v>
      </c>
      <c r="C291" s="168" t="s">
        <v>3382</v>
      </c>
      <c r="D291" s="168" t="s">
        <v>3383</v>
      </c>
      <c r="E291" s="169">
        <v>3500</v>
      </c>
      <c r="F291" s="170">
        <v>0.52</v>
      </c>
      <c r="G291" s="171">
        <v>480</v>
      </c>
      <c r="H291" s="172">
        <f t="shared" si="28"/>
        <v>1820</v>
      </c>
      <c r="I291" s="173" t="str">
        <f t="shared" si="29"/>
        <v>Введите курс</v>
      </c>
      <c r="J291" s="283"/>
      <c r="K291" s="174">
        <f t="shared" si="32"/>
        <v>0</v>
      </c>
      <c r="L291" s="172">
        <f t="shared" si="32"/>
        <v>0</v>
      </c>
      <c r="M291" s="175" t="str">
        <f t="shared" si="31"/>
        <v/>
      </c>
      <c r="N291" s="166"/>
      <c r="O291" s="176"/>
    </row>
    <row r="292" spans="1:15">
      <c r="A292" s="166" t="s">
        <v>3384</v>
      </c>
      <c r="B292" s="167">
        <v>8809587369423</v>
      </c>
      <c r="C292" s="168" t="s">
        <v>3385</v>
      </c>
      <c r="D292" s="168" t="s">
        <v>3386</v>
      </c>
      <c r="E292" s="169">
        <v>10000</v>
      </c>
      <c r="F292" s="170">
        <v>0.52</v>
      </c>
      <c r="G292" s="171">
        <v>408</v>
      </c>
      <c r="H292" s="172">
        <f t="shared" si="28"/>
        <v>5200</v>
      </c>
      <c r="I292" s="173" t="str">
        <f t="shared" si="29"/>
        <v>Введите курс</v>
      </c>
      <c r="J292" s="283"/>
      <c r="K292" s="174">
        <f t="shared" ref="K292:L307" si="33">J292*G292</f>
        <v>0</v>
      </c>
      <c r="L292" s="172">
        <f t="shared" si="33"/>
        <v>0</v>
      </c>
      <c r="M292" s="175" t="str">
        <f t="shared" si="31"/>
        <v/>
      </c>
      <c r="N292" s="166"/>
      <c r="O292" s="176"/>
    </row>
    <row r="293" spans="1:15">
      <c r="A293" s="166" t="s">
        <v>3387</v>
      </c>
      <c r="B293" s="167">
        <v>8809587369430</v>
      </c>
      <c r="C293" s="168" t="s">
        <v>3388</v>
      </c>
      <c r="D293" s="168" t="s">
        <v>3389</v>
      </c>
      <c r="E293" s="169">
        <v>10000</v>
      </c>
      <c r="F293" s="170">
        <v>0.52</v>
      </c>
      <c r="G293" s="171">
        <v>408</v>
      </c>
      <c r="H293" s="172">
        <f t="shared" si="28"/>
        <v>5200</v>
      </c>
      <c r="I293" s="173" t="str">
        <f t="shared" si="29"/>
        <v>Введите курс</v>
      </c>
      <c r="J293" s="283"/>
      <c r="K293" s="174">
        <f t="shared" si="33"/>
        <v>0</v>
      </c>
      <c r="L293" s="172">
        <f t="shared" si="33"/>
        <v>0</v>
      </c>
      <c r="M293" s="175" t="str">
        <f t="shared" si="31"/>
        <v/>
      </c>
      <c r="N293" s="166"/>
      <c r="O293" s="176"/>
    </row>
    <row r="294" spans="1:15">
      <c r="A294" s="166" t="s">
        <v>3390</v>
      </c>
      <c r="B294" s="167">
        <v>8809587369447</v>
      </c>
      <c r="C294" s="168" t="s">
        <v>3391</v>
      </c>
      <c r="D294" s="168" t="s">
        <v>3392</v>
      </c>
      <c r="E294" s="169">
        <v>10000</v>
      </c>
      <c r="F294" s="170">
        <v>0.52</v>
      </c>
      <c r="G294" s="171">
        <v>408</v>
      </c>
      <c r="H294" s="172">
        <f t="shared" si="28"/>
        <v>5200</v>
      </c>
      <c r="I294" s="173" t="str">
        <f t="shared" si="29"/>
        <v>Введите курс</v>
      </c>
      <c r="J294" s="283"/>
      <c r="K294" s="174">
        <f t="shared" si="33"/>
        <v>0</v>
      </c>
      <c r="L294" s="172">
        <f t="shared" si="33"/>
        <v>0</v>
      </c>
      <c r="M294" s="175" t="str">
        <f t="shared" si="31"/>
        <v/>
      </c>
      <c r="N294" s="166"/>
      <c r="O294" s="176"/>
    </row>
    <row r="295" spans="1:15">
      <c r="A295" s="166" t="s">
        <v>3393</v>
      </c>
      <c r="B295" s="167">
        <v>8809587369454</v>
      </c>
      <c r="C295" s="168" t="s">
        <v>3394</v>
      </c>
      <c r="D295" s="168" t="s">
        <v>3395</v>
      </c>
      <c r="E295" s="169">
        <v>10000</v>
      </c>
      <c r="F295" s="170">
        <v>0.52</v>
      </c>
      <c r="G295" s="171">
        <v>408</v>
      </c>
      <c r="H295" s="172">
        <f t="shared" si="28"/>
        <v>5200</v>
      </c>
      <c r="I295" s="173" t="str">
        <f t="shared" si="29"/>
        <v>Введите курс</v>
      </c>
      <c r="J295" s="283"/>
      <c r="K295" s="174">
        <f t="shared" si="33"/>
        <v>0</v>
      </c>
      <c r="L295" s="172">
        <f t="shared" si="33"/>
        <v>0</v>
      </c>
      <c r="M295" s="175" t="str">
        <f t="shared" si="31"/>
        <v/>
      </c>
      <c r="N295" s="166"/>
      <c r="O295" s="176"/>
    </row>
    <row r="296" spans="1:15">
      <c r="A296" s="166" t="s">
        <v>3396</v>
      </c>
      <c r="B296" s="167">
        <v>8809587369461</v>
      </c>
      <c r="C296" s="168" t="s">
        <v>3397</v>
      </c>
      <c r="D296" s="168" t="s">
        <v>3398</v>
      </c>
      <c r="E296" s="169">
        <v>10000</v>
      </c>
      <c r="F296" s="170">
        <v>0.52</v>
      </c>
      <c r="G296" s="171">
        <v>408</v>
      </c>
      <c r="H296" s="172">
        <f t="shared" si="28"/>
        <v>5200</v>
      </c>
      <c r="I296" s="173" t="str">
        <f t="shared" si="29"/>
        <v>Введите курс</v>
      </c>
      <c r="J296" s="283"/>
      <c r="K296" s="174">
        <f t="shared" si="33"/>
        <v>0</v>
      </c>
      <c r="L296" s="172">
        <f t="shared" si="33"/>
        <v>0</v>
      </c>
      <c r="M296" s="175" t="str">
        <f t="shared" si="31"/>
        <v/>
      </c>
      <c r="N296" s="166"/>
      <c r="O296" s="176"/>
    </row>
    <row r="297" spans="1:15">
      <c r="A297" s="166" t="s">
        <v>3399</v>
      </c>
      <c r="B297" s="167">
        <v>8809587369478</v>
      </c>
      <c r="C297" s="168" t="s">
        <v>3400</v>
      </c>
      <c r="D297" s="168" t="s">
        <v>3401</v>
      </c>
      <c r="E297" s="169">
        <v>10000</v>
      </c>
      <c r="F297" s="170">
        <v>0.52</v>
      </c>
      <c r="G297" s="171">
        <v>408</v>
      </c>
      <c r="H297" s="172">
        <f t="shared" si="28"/>
        <v>5200</v>
      </c>
      <c r="I297" s="173" t="str">
        <f t="shared" si="29"/>
        <v>Введите курс</v>
      </c>
      <c r="J297" s="283"/>
      <c r="K297" s="174">
        <f t="shared" si="33"/>
        <v>0</v>
      </c>
      <c r="L297" s="172">
        <f t="shared" si="33"/>
        <v>0</v>
      </c>
      <c r="M297" s="175" t="str">
        <f t="shared" si="31"/>
        <v/>
      </c>
      <c r="N297" s="166"/>
      <c r="O297" s="176"/>
    </row>
    <row r="298" spans="1:15">
      <c r="A298" s="166" t="s">
        <v>3402</v>
      </c>
      <c r="B298" s="167">
        <v>8809587369485</v>
      </c>
      <c r="C298" s="168" t="s">
        <v>3403</v>
      </c>
      <c r="D298" s="168" t="s">
        <v>3404</v>
      </c>
      <c r="E298" s="169">
        <v>10000</v>
      </c>
      <c r="F298" s="170">
        <v>0.52</v>
      </c>
      <c r="G298" s="171">
        <v>408</v>
      </c>
      <c r="H298" s="172">
        <f t="shared" si="28"/>
        <v>5200</v>
      </c>
      <c r="I298" s="173" t="str">
        <f t="shared" si="29"/>
        <v>Введите курс</v>
      </c>
      <c r="J298" s="283"/>
      <c r="K298" s="174">
        <f t="shared" si="33"/>
        <v>0</v>
      </c>
      <c r="L298" s="172">
        <f t="shared" si="33"/>
        <v>0</v>
      </c>
      <c r="M298" s="175" t="str">
        <f t="shared" si="31"/>
        <v/>
      </c>
      <c r="N298" s="166"/>
      <c r="O298" s="176"/>
    </row>
    <row r="299" spans="1:15">
      <c r="A299" s="166" t="s">
        <v>3405</v>
      </c>
      <c r="B299" s="167">
        <v>8809587369492</v>
      </c>
      <c r="C299" s="168" t="s">
        <v>3406</v>
      </c>
      <c r="D299" s="168" t="s">
        <v>3407</v>
      </c>
      <c r="E299" s="169">
        <v>10000</v>
      </c>
      <c r="F299" s="170">
        <v>0.55000000000000004</v>
      </c>
      <c r="G299" s="171">
        <v>408</v>
      </c>
      <c r="H299" s="172">
        <f t="shared" si="28"/>
        <v>5500</v>
      </c>
      <c r="I299" s="173" t="str">
        <f t="shared" si="29"/>
        <v>Введите курс</v>
      </c>
      <c r="J299" s="283"/>
      <c r="K299" s="174">
        <f t="shared" si="33"/>
        <v>0</v>
      </c>
      <c r="L299" s="172">
        <f t="shared" si="33"/>
        <v>0</v>
      </c>
      <c r="M299" s="175" t="str">
        <f t="shared" si="31"/>
        <v/>
      </c>
      <c r="N299" s="166"/>
      <c r="O299" s="176"/>
    </row>
    <row r="300" spans="1:15">
      <c r="A300" s="166" t="s">
        <v>3408</v>
      </c>
      <c r="B300" s="167">
        <v>8809587369508</v>
      </c>
      <c r="C300" s="168" t="s">
        <v>3409</v>
      </c>
      <c r="D300" s="168" t="s">
        <v>3410</v>
      </c>
      <c r="E300" s="169">
        <v>10000</v>
      </c>
      <c r="F300" s="170">
        <v>0.55000000000000004</v>
      </c>
      <c r="G300" s="171">
        <v>408</v>
      </c>
      <c r="H300" s="172">
        <f t="shared" si="28"/>
        <v>5500</v>
      </c>
      <c r="I300" s="173" t="str">
        <f t="shared" si="29"/>
        <v>Введите курс</v>
      </c>
      <c r="J300" s="283"/>
      <c r="K300" s="174">
        <f t="shared" si="33"/>
        <v>0</v>
      </c>
      <c r="L300" s="172">
        <f t="shared" si="33"/>
        <v>0</v>
      </c>
      <c r="M300" s="175" t="str">
        <f t="shared" si="31"/>
        <v/>
      </c>
      <c r="N300" s="166"/>
      <c r="O300" s="176"/>
    </row>
    <row r="301" spans="1:15">
      <c r="A301" s="166" t="s">
        <v>3411</v>
      </c>
      <c r="B301" s="167">
        <v>8809587369584</v>
      </c>
      <c r="C301" s="168" t="s">
        <v>3412</v>
      </c>
      <c r="D301" s="168" t="s">
        <v>3413</v>
      </c>
      <c r="E301" s="169">
        <v>10000</v>
      </c>
      <c r="F301" s="170">
        <v>0.52</v>
      </c>
      <c r="G301" s="171">
        <v>408</v>
      </c>
      <c r="H301" s="172">
        <f t="shared" si="28"/>
        <v>5200</v>
      </c>
      <c r="I301" s="173" t="str">
        <f t="shared" si="29"/>
        <v>Введите курс</v>
      </c>
      <c r="J301" s="283"/>
      <c r="K301" s="174">
        <f t="shared" si="33"/>
        <v>0</v>
      </c>
      <c r="L301" s="172">
        <f t="shared" si="33"/>
        <v>0</v>
      </c>
      <c r="M301" s="175" t="str">
        <f t="shared" si="31"/>
        <v/>
      </c>
      <c r="N301" s="166"/>
      <c r="O301" s="176"/>
    </row>
    <row r="302" spans="1:15">
      <c r="A302" s="166" t="s">
        <v>3414</v>
      </c>
      <c r="B302" s="167">
        <v>8809587370009</v>
      </c>
      <c r="C302" s="168" t="s">
        <v>3415</v>
      </c>
      <c r="D302" s="168" t="s">
        <v>3416</v>
      </c>
      <c r="E302" s="169">
        <v>8000</v>
      </c>
      <c r="F302" s="170">
        <v>0.52</v>
      </c>
      <c r="G302" s="171">
        <v>384</v>
      </c>
      <c r="H302" s="172">
        <f t="shared" si="28"/>
        <v>4160</v>
      </c>
      <c r="I302" s="173" t="str">
        <f t="shared" si="29"/>
        <v>Введите курс</v>
      </c>
      <c r="J302" s="283"/>
      <c r="K302" s="174">
        <f t="shared" si="33"/>
        <v>0</v>
      </c>
      <c r="L302" s="172">
        <f t="shared" si="33"/>
        <v>0</v>
      </c>
      <c r="M302" s="175" t="str">
        <f t="shared" si="31"/>
        <v/>
      </c>
      <c r="N302" s="166"/>
      <c r="O302" s="176"/>
    </row>
    <row r="303" spans="1:15">
      <c r="A303" s="166" t="s">
        <v>3417</v>
      </c>
      <c r="B303" s="167">
        <v>8809587370115</v>
      </c>
      <c r="C303" s="168" t="s">
        <v>3418</v>
      </c>
      <c r="D303" s="168" t="s">
        <v>3419</v>
      </c>
      <c r="E303" s="169">
        <v>8000</v>
      </c>
      <c r="F303" s="170">
        <v>0.52</v>
      </c>
      <c r="G303" s="171">
        <v>384</v>
      </c>
      <c r="H303" s="172">
        <f t="shared" si="28"/>
        <v>4160</v>
      </c>
      <c r="I303" s="173" t="str">
        <f t="shared" si="29"/>
        <v>Введите курс</v>
      </c>
      <c r="J303" s="283"/>
      <c r="K303" s="174">
        <f t="shared" si="33"/>
        <v>0</v>
      </c>
      <c r="L303" s="172">
        <f t="shared" si="33"/>
        <v>0</v>
      </c>
      <c r="M303" s="175" t="str">
        <f t="shared" si="31"/>
        <v/>
      </c>
      <c r="N303" s="166"/>
      <c r="O303" s="176"/>
    </row>
    <row r="304" spans="1:15">
      <c r="A304" s="166" t="s">
        <v>3420</v>
      </c>
      <c r="B304" s="167">
        <v>8809587370139</v>
      </c>
      <c r="C304" s="168" t="s">
        <v>3421</v>
      </c>
      <c r="D304" s="168" t="s">
        <v>3422</v>
      </c>
      <c r="E304" s="169">
        <v>8000</v>
      </c>
      <c r="F304" s="170">
        <v>0.52</v>
      </c>
      <c r="G304" s="171">
        <v>384</v>
      </c>
      <c r="H304" s="172">
        <f t="shared" si="28"/>
        <v>4160</v>
      </c>
      <c r="I304" s="173" t="str">
        <f t="shared" si="29"/>
        <v>Введите курс</v>
      </c>
      <c r="J304" s="283"/>
      <c r="K304" s="174">
        <f t="shared" si="33"/>
        <v>0</v>
      </c>
      <c r="L304" s="172">
        <f t="shared" si="33"/>
        <v>0</v>
      </c>
      <c r="M304" s="175" t="str">
        <f t="shared" si="31"/>
        <v/>
      </c>
      <c r="N304" s="166"/>
      <c r="O304" s="176"/>
    </row>
    <row r="305" spans="1:15">
      <c r="A305" s="166" t="s">
        <v>3423</v>
      </c>
      <c r="B305" s="167">
        <v>8809587370146</v>
      </c>
      <c r="C305" s="168" t="s">
        <v>3424</v>
      </c>
      <c r="D305" s="168" t="s">
        <v>3425</v>
      </c>
      <c r="E305" s="169">
        <v>8000</v>
      </c>
      <c r="F305" s="170">
        <v>0.52</v>
      </c>
      <c r="G305" s="171">
        <v>384</v>
      </c>
      <c r="H305" s="172">
        <f t="shared" si="28"/>
        <v>4160</v>
      </c>
      <c r="I305" s="173" t="str">
        <f t="shared" si="29"/>
        <v>Введите курс</v>
      </c>
      <c r="J305" s="283"/>
      <c r="K305" s="174">
        <f t="shared" si="33"/>
        <v>0</v>
      </c>
      <c r="L305" s="172">
        <f t="shared" si="33"/>
        <v>0</v>
      </c>
      <c r="M305" s="175" t="str">
        <f t="shared" si="31"/>
        <v/>
      </c>
      <c r="N305" s="166"/>
      <c r="O305" s="176"/>
    </row>
    <row r="306" spans="1:15">
      <c r="A306" s="166" t="s">
        <v>3426</v>
      </c>
      <c r="B306" s="167">
        <v>8809587370153</v>
      </c>
      <c r="C306" s="168" t="s">
        <v>3427</v>
      </c>
      <c r="D306" s="168" t="s">
        <v>3428</v>
      </c>
      <c r="E306" s="169">
        <v>8000</v>
      </c>
      <c r="F306" s="170">
        <v>0.52</v>
      </c>
      <c r="G306" s="171">
        <v>384</v>
      </c>
      <c r="H306" s="172">
        <f t="shared" si="28"/>
        <v>4160</v>
      </c>
      <c r="I306" s="173" t="str">
        <f t="shared" si="29"/>
        <v>Введите курс</v>
      </c>
      <c r="J306" s="283"/>
      <c r="K306" s="174">
        <f t="shared" si="33"/>
        <v>0</v>
      </c>
      <c r="L306" s="172">
        <f t="shared" si="33"/>
        <v>0</v>
      </c>
      <c r="M306" s="175" t="str">
        <f t="shared" si="31"/>
        <v/>
      </c>
      <c r="N306" s="166"/>
      <c r="O306" s="176"/>
    </row>
    <row r="307" spans="1:15">
      <c r="A307" s="166" t="s">
        <v>3429</v>
      </c>
      <c r="B307" s="167">
        <v>8809587370177</v>
      </c>
      <c r="C307" s="168" t="s">
        <v>3430</v>
      </c>
      <c r="D307" s="168" t="s">
        <v>3431</v>
      </c>
      <c r="E307" s="169">
        <v>8000</v>
      </c>
      <c r="F307" s="170">
        <v>0.52</v>
      </c>
      <c r="G307" s="171">
        <v>384</v>
      </c>
      <c r="H307" s="172">
        <f t="shared" si="28"/>
        <v>4160</v>
      </c>
      <c r="I307" s="173" t="str">
        <f t="shared" si="29"/>
        <v>Введите курс</v>
      </c>
      <c r="J307" s="283"/>
      <c r="K307" s="174">
        <f t="shared" si="33"/>
        <v>0</v>
      </c>
      <c r="L307" s="172">
        <f t="shared" si="33"/>
        <v>0</v>
      </c>
      <c r="M307" s="175" t="str">
        <f t="shared" si="31"/>
        <v/>
      </c>
      <c r="N307" s="166"/>
      <c r="O307" s="176"/>
    </row>
    <row r="308" spans="1:15">
      <c r="A308" s="166" t="s">
        <v>3432</v>
      </c>
      <c r="B308" s="167">
        <v>8809587370184</v>
      </c>
      <c r="C308" s="168" t="s">
        <v>3433</v>
      </c>
      <c r="D308" s="168" t="s">
        <v>3434</v>
      </c>
      <c r="E308" s="169">
        <v>8000</v>
      </c>
      <c r="F308" s="170">
        <v>0.52</v>
      </c>
      <c r="G308" s="171">
        <v>384</v>
      </c>
      <c r="H308" s="172">
        <f t="shared" si="28"/>
        <v>4160</v>
      </c>
      <c r="I308" s="173" t="str">
        <f t="shared" si="29"/>
        <v>Введите курс</v>
      </c>
      <c r="J308" s="283"/>
      <c r="K308" s="174">
        <f t="shared" ref="K308:L323" si="34">J308*G308</f>
        <v>0</v>
      </c>
      <c r="L308" s="172">
        <f t="shared" si="34"/>
        <v>0</v>
      </c>
      <c r="M308" s="175" t="str">
        <f t="shared" si="31"/>
        <v/>
      </c>
      <c r="N308" s="166"/>
      <c r="O308" s="176"/>
    </row>
    <row r="309" spans="1:15">
      <c r="A309" s="166" t="s">
        <v>3435</v>
      </c>
      <c r="B309" s="167">
        <v>8809587370191</v>
      </c>
      <c r="C309" s="168" t="s">
        <v>3436</v>
      </c>
      <c r="D309" s="168" t="s">
        <v>3437</v>
      </c>
      <c r="E309" s="169">
        <v>8000</v>
      </c>
      <c r="F309" s="170">
        <v>0.52</v>
      </c>
      <c r="G309" s="171">
        <v>384</v>
      </c>
      <c r="H309" s="172">
        <f t="shared" si="28"/>
        <v>4160</v>
      </c>
      <c r="I309" s="173" t="str">
        <f t="shared" si="29"/>
        <v>Введите курс</v>
      </c>
      <c r="J309" s="283"/>
      <c r="K309" s="174">
        <f t="shared" si="34"/>
        <v>0</v>
      </c>
      <c r="L309" s="172">
        <f t="shared" si="34"/>
        <v>0</v>
      </c>
      <c r="M309" s="175" t="str">
        <f t="shared" si="31"/>
        <v/>
      </c>
      <c r="N309" s="166"/>
      <c r="O309" s="176"/>
    </row>
    <row r="310" spans="1:15">
      <c r="A310" s="166" t="s">
        <v>3438</v>
      </c>
      <c r="B310" s="167">
        <v>8809587370368</v>
      </c>
      <c r="C310" s="168" t="s">
        <v>3439</v>
      </c>
      <c r="D310" s="168" t="s">
        <v>3440</v>
      </c>
      <c r="E310" s="169">
        <v>3800</v>
      </c>
      <c r="F310" s="170">
        <v>0.52</v>
      </c>
      <c r="G310" s="171">
        <v>900</v>
      </c>
      <c r="H310" s="172">
        <f t="shared" si="28"/>
        <v>1976</v>
      </c>
      <c r="I310" s="173" t="str">
        <f t="shared" si="29"/>
        <v>Введите курс</v>
      </c>
      <c r="J310" s="283"/>
      <c r="K310" s="174">
        <f t="shared" si="34"/>
        <v>0</v>
      </c>
      <c r="L310" s="172">
        <f t="shared" si="34"/>
        <v>0</v>
      </c>
      <c r="M310" s="175" t="str">
        <f t="shared" si="31"/>
        <v/>
      </c>
      <c r="N310" s="166"/>
      <c r="O310" s="176"/>
    </row>
    <row r="311" spans="1:15">
      <c r="A311" s="166" t="s">
        <v>3441</v>
      </c>
      <c r="B311" s="167">
        <v>8809587370375</v>
      </c>
      <c r="C311" s="168" t="s">
        <v>3442</v>
      </c>
      <c r="D311" s="168" t="s">
        <v>3443</v>
      </c>
      <c r="E311" s="169">
        <v>3800</v>
      </c>
      <c r="F311" s="170">
        <v>0.52</v>
      </c>
      <c r="G311" s="171">
        <v>900</v>
      </c>
      <c r="H311" s="172">
        <f t="shared" si="28"/>
        <v>1976</v>
      </c>
      <c r="I311" s="173" t="str">
        <f t="shared" si="29"/>
        <v>Введите курс</v>
      </c>
      <c r="J311" s="283"/>
      <c r="K311" s="174">
        <f t="shared" si="34"/>
        <v>0</v>
      </c>
      <c r="L311" s="172">
        <f t="shared" si="34"/>
        <v>0</v>
      </c>
      <c r="M311" s="175" t="str">
        <f t="shared" si="31"/>
        <v/>
      </c>
      <c r="N311" s="166"/>
      <c r="O311" s="176"/>
    </row>
    <row r="312" spans="1:15">
      <c r="A312" s="166" t="s">
        <v>3444</v>
      </c>
      <c r="B312" s="167">
        <v>8809587370382</v>
      </c>
      <c r="C312" s="168" t="s">
        <v>3445</v>
      </c>
      <c r="D312" s="168" t="s">
        <v>3446</v>
      </c>
      <c r="E312" s="169">
        <v>3800</v>
      </c>
      <c r="F312" s="170">
        <v>0.52</v>
      </c>
      <c r="G312" s="171">
        <v>900</v>
      </c>
      <c r="H312" s="172">
        <f t="shared" si="28"/>
        <v>1976</v>
      </c>
      <c r="I312" s="173" t="str">
        <f t="shared" si="29"/>
        <v>Введите курс</v>
      </c>
      <c r="J312" s="283"/>
      <c r="K312" s="174">
        <f t="shared" si="34"/>
        <v>0</v>
      </c>
      <c r="L312" s="172">
        <f t="shared" si="34"/>
        <v>0</v>
      </c>
      <c r="M312" s="175" t="str">
        <f t="shared" si="31"/>
        <v/>
      </c>
      <c r="N312" s="166"/>
      <c r="O312" s="176"/>
    </row>
    <row r="313" spans="1:15">
      <c r="A313" s="166" t="s">
        <v>3447</v>
      </c>
      <c r="B313" s="167">
        <v>8809587370399</v>
      </c>
      <c r="C313" s="168" t="s">
        <v>3448</v>
      </c>
      <c r="D313" s="168" t="s">
        <v>3449</v>
      </c>
      <c r="E313" s="169">
        <v>3800</v>
      </c>
      <c r="F313" s="170">
        <v>0.52</v>
      </c>
      <c r="G313" s="171">
        <v>900</v>
      </c>
      <c r="H313" s="172">
        <f t="shared" si="28"/>
        <v>1976</v>
      </c>
      <c r="I313" s="173" t="str">
        <f t="shared" si="29"/>
        <v>Введите курс</v>
      </c>
      <c r="J313" s="283"/>
      <c r="K313" s="174">
        <f t="shared" si="34"/>
        <v>0</v>
      </c>
      <c r="L313" s="172">
        <f t="shared" si="34"/>
        <v>0</v>
      </c>
      <c r="M313" s="175" t="str">
        <f t="shared" si="31"/>
        <v/>
      </c>
      <c r="N313" s="166"/>
      <c r="O313" s="176"/>
    </row>
    <row r="314" spans="1:15">
      <c r="A314" s="166" t="s">
        <v>3450</v>
      </c>
      <c r="B314" s="167">
        <v>8809587370924</v>
      </c>
      <c r="C314" s="168" t="s">
        <v>3451</v>
      </c>
      <c r="D314" s="168" t="s">
        <v>3452</v>
      </c>
      <c r="E314" s="169">
        <v>22000</v>
      </c>
      <c r="F314" s="170">
        <v>0.52</v>
      </c>
      <c r="G314" s="171">
        <v>120</v>
      </c>
      <c r="H314" s="172">
        <f t="shared" si="28"/>
        <v>11440</v>
      </c>
      <c r="I314" s="173" t="str">
        <f t="shared" si="29"/>
        <v>Введите курс</v>
      </c>
      <c r="J314" s="283"/>
      <c r="K314" s="174">
        <f t="shared" si="34"/>
        <v>0</v>
      </c>
      <c r="L314" s="172">
        <f t="shared" si="34"/>
        <v>0</v>
      </c>
      <c r="M314" s="175" t="str">
        <f t="shared" si="31"/>
        <v/>
      </c>
      <c r="N314" s="166"/>
      <c r="O314" s="176"/>
    </row>
    <row r="315" spans="1:15">
      <c r="A315" s="166" t="s">
        <v>3453</v>
      </c>
      <c r="B315" s="167">
        <v>8809587371235</v>
      </c>
      <c r="C315" s="168" t="s">
        <v>3454</v>
      </c>
      <c r="D315" s="168" t="s">
        <v>3455</v>
      </c>
      <c r="E315" s="169">
        <v>30000</v>
      </c>
      <c r="F315" s="170">
        <v>0.52</v>
      </c>
      <c r="G315" s="171">
        <v>48</v>
      </c>
      <c r="H315" s="172">
        <f t="shared" si="28"/>
        <v>15600</v>
      </c>
      <c r="I315" s="173" t="str">
        <f t="shared" si="29"/>
        <v>Введите курс</v>
      </c>
      <c r="J315" s="283"/>
      <c r="K315" s="174">
        <f t="shared" si="34"/>
        <v>0</v>
      </c>
      <c r="L315" s="172">
        <f t="shared" si="34"/>
        <v>0</v>
      </c>
      <c r="M315" s="175" t="str">
        <f t="shared" si="31"/>
        <v/>
      </c>
      <c r="N315" s="166"/>
      <c r="O315" s="176"/>
    </row>
    <row r="316" spans="1:15">
      <c r="A316" s="166" t="s">
        <v>3456</v>
      </c>
      <c r="B316" s="167">
        <v>8809587371242</v>
      </c>
      <c r="C316" s="168" t="s">
        <v>3457</v>
      </c>
      <c r="D316" s="168" t="s">
        <v>3458</v>
      </c>
      <c r="E316" s="169">
        <v>24000</v>
      </c>
      <c r="F316" s="170">
        <v>0.52</v>
      </c>
      <c r="G316" s="171">
        <v>42</v>
      </c>
      <c r="H316" s="172">
        <f t="shared" si="28"/>
        <v>12480</v>
      </c>
      <c r="I316" s="173" t="str">
        <f t="shared" si="29"/>
        <v>Введите курс</v>
      </c>
      <c r="J316" s="283"/>
      <c r="K316" s="174">
        <f t="shared" si="34"/>
        <v>0</v>
      </c>
      <c r="L316" s="172">
        <f t="shared" si="34"/>
        <v>0</v>
      </c>
      <c r="M316" s="175" t="str">
        <f t="shared" si="31"/>
        <v/>
      </c>
      <c r="N316" s="166"/>
      <c r="O316" s="176"/>
    </row>
    <row r="317" spans="1:15">
      <c r="A317" s="166" t="s">
        <v>3459</v>
      </c>
      <c r="B317" s="167">
        <v>8809587372010</v>
      </c>
      <c r="C317" s="168" t="s">
        <v>3460</v>
      </c>
      <c r="D317" s="168" t="s">
        <v>3461</v>
      </c>
      <c r="E317" s="169">
        <v>18000</v>
      </c>
      <c r="F317" s="170">
        <v>0.52</v>
      </c>
      <c r="G317" s="171">
        <v>66</v>
      </c>
      <c r="H317" s="172">
        <f t="shared" si="28"/>
        <v>9360</v>
      </c>
      <c r="I317" s="173" t="str">
        <f t="shared" si="29"/>
        <v>Введите курс</v>
      </c>
      <c r="J317" s="283"/>
      <c r="K317" s="174">
        <f t="shared" si="34"/>
        <v>0</v>
      </c>
      <c r="L317" s="172">
        <f t="shared" si="34"/>
        <v>0</v>
      </c>
      <c r="M317" s="175" t="str">
        <f t="shared" si="31"/>
        <v/>
      </c>
      <c r="N317" s="166"/>
      <c r="O317" s="176"/>
    </row>
    <row r="318" spans="1:15">
      <c r="A318" s="166" t="s">
        <v>3462</v>
      </c>
      <c r="B318" s="167">
        <v>8809587372027</v>
      </c>
      <c r="C318" s="168" t="s">
        <v>3463</v>
      </c>
      <c r="D318" s="168" t="s">
        <v>3464</v>
      </c>
      <c r="E318" s="169">
        <v>11000</v>
      </c>
      <c r="F318" s="170">
        <v>0.52</v>
      </c>
      <c r="G318" s="171">
        <v>320</v>
      </c>
      <c r="H318" s="172">
        <f t="shared" si="28"/>
        <v>5720</v>
      </c>
      <c r="I318" s="173" t="str">
        <f t="shared" si="29"/>
        <v>Введите курс</v>
      </c>
      <c r="J318" s="283"/>
      <c r="K318" s="174">
        <f t="shared" si="34"/>
        <v>0</v>
      </c>
      <c r="L318" s="172">
        <f t="shared" si="34"/>
        <v>0</v>
      </c>
      <c r="M318" s="175" t="str">
        <f t="shared" si="31"/>
        <v/>
      </c>
      <c r="N318" s="166"/>
      <c r="O318" s="176"/>
    </row>
    <row r="319" spans="1:15">
      <c r="A319" s="166" t="s">
        <v>3465</v>
      </c>
      <c r="B319" s="167">
        <v>8809587372706</v>
      </c>
      <c r="C319" s="168" t="s">
        <v>3466</v>
      </c>
      <c r="D319" s="168" t="s">
        <v>3467</v>
      </c>
      <c r="E319" s="169">
        <v>6500</v>
      </c>
      <c r="F319" s="170">
        <v>0.52</v>
      </c>
      <c r="G319" s="171">
        <v>660</v>
      </c>
      <c r="H319" s="172">
        <f t="shared" si="28"/>
        <v>3380</v>
      </c>
      <c r="I319" s="173" t="str">
        <f t="shared" si="29"/>
        <v>Введите курс</v>
      </c>
      <c r="J319" s="283"/>
      <c r="K319" s="174">
        <f t="shared" si="34"/>
        <v>0</v>
      </c>
      <c r="L319" s="172">
        <f t="shared" si="34"/>
        <v>0</v>
      </c>
      <c r="M319" s="175" t="str">
        <f t="shared" si="31"/>
        <v/>
      </c>
      <c r="N319" s="166"/>
      <c r="O319" s="176"/>
    </row>
    <row r="320" spans="1:15">
      <c r="A320" s="166" t="s">
        <v>3468</v>
      </c>
      <c r="B320" s="167">
        <v>8809587372713</v>
      </c>
      <c r="C320" s="168" t="s">
        <v>3469</v>
      </c>
      <c r="D320" s="168" t="s">
        <v>3470</v>
      </c>
      <c r="E320" s="169">
        <v>6500</v>
      </c>
      <c r="F320" s="170">
        <v>0.52</v>
      </c>
      <c r="G320" s="171">
        <v>660</v>
      </c>
      <c r="H320" s="172">
        <f t="shared" si="28"/>
        <v>3380</v>
      </c>
      <c r="I320" s="173" t="str">
        <f t="shared" si="29"/>
        <v>Введите курс</v>
      </c>
      <c r="J320" s="283"/>
      <c r="K320" s="174">
        <f t="shared" si="34"/>
        <v>0</v>
      </c>
      <c r="L320" s="172">
        <f t="shared" si="34"/>
        <v>0</v>
      </c>
      <c r="M320" s="175" t="str">
        <f t="shared" si="31"/>
        <v/>
      </c>
      <c r="N320" s="166"/>
      <c r="O320" s="176"/>
    </row>
    <row r="321" spans="1:15">
      <c r="A321" s="166" t="s">
        <v>3471</v>
      </c>
      <c r="B321" s="167">
        <v>8809587373604</v>
      </c>
      <c r="C321" s="168" t="s">
        <v>3472</v>
      </c>
      <c r="D321" s="168" t="s">
        <v>3473</v>
      </c>
      <c r="E321" s="169">
        <v>18000</v>
      </c>
      <c r="F321" s="170">
        <v>0.52</v>
      </c>
      <c r="G321" s="171">
        <v>36</v>
      </c>
      <c r="H321" s="172">
        <f t="shared" si="28"/>
        <v>9360</v>
      </c>
      <c r="I321" s="173" t="str">
        <f t="shared" si="29"/>
        <v>Введите курс</v>
      </c>
      <c r="J321" s="283"/>
      <c r="K321" s="174">
        <f t="shared" si="34"/>
        <v>0</v>
      </c>
      <c r="L321" s="172">
        <f t="shared" si="34"/>
        <v>0</v>
      </c>
      <c r="M321" s="175" t="str">
        <f t="shared" si="31"/>
        <v/>
      </c>
      <c r="N321" s="166"/>
      <c r="O321" s="176"/>
    </row>
    <row r="322" spans="1:15">
      <c r="A322" s="166" t="s">
        <v>3474</v>
      </c>
      <c r="B322" s="167">
        <v>8809587374588</v>
      </c>
      <c r="C322" s="168" t="s">
        <v>3475</v>
      </c>
      <c r="D322" s="168" t="s">
        <v>3476</v>
      </c>
      <c r="E322" s="169">
        <v>3500</v>
      </c>
      <c r="F322" s="170">
        <v>0.52</v>
      </c>
      <c r="G322" s="171">
        <v>480</v>
      </c>
      <c r="H322" s="172">
        <f t="shared" si="28"/>
        <v>1820</v>
      </c>
      <c r="I322" s="173" t="str">
        <f t="shared" si="29"/>
        <v>Введите курс</v>
      </c>
      <c r="J322" s="283"/>
      <c r="K322" s="174">
        <f t="shared" si="34"/>
        <v>0</v>
      </c>
      <c r="L322" s="172">
        <f t="shared" si="34"/>
        <v>0</v>
      </c>
      <c r="M322" s="175" t="str">
        <f t="shared" si="31"/>
        <v/>
      </c>
      <c r="N322" s="166"/>
      <c r="O322" s="176"/>
    </row>
    <row r="323" spans="1:15">
      <c r="A323" s="166" t="s">
        <v>3477</v>
      </c>
      <c r="B323" s="167">
        <v>8809587374595</v>
      </c>
      <c r="C323" s="168" t="s">
        <v>3478</v>
      </c>
      <c r="D323" s="168" t="s">
        <v>3479</v>
      </c>
      <c r="E323" s="169">
        <v>5500</v>
      </c>
      <c r="F323" s="170">
        <v>0.52</v>
      </c>
      <c r="G323" s="171">
        <v>480</v>
      </c>
      <c r="H323" s="172">
        <f t="shared" si="28"/>
        <v>2860</v>
      </c>
      <c r="I323" s="173" t="str">
        <f t="shared" si="29"/>
        <v>Введите курс</v>
      </c>
      <c r="J323" s="283"/>
      <c r="K323" s="174">
        <f t="shared" si="34"/>
        <v>0</v>
      </c>
      <c r="L323" s="172">
        <f t="shared" si="34"/>
        <v>0</v>
      </c>
      <c r="M323" s="175" t="str">
        <f t="shared" si="31"/>
        <v/>
      </c>
      <c r="N323" s="166"/>
      <c r="O323" s="176"/>
    </row>
    <row r="324" spans="1:15">
      <c r="A324" s="166" t="s">
        <v>3480</v>
      </c>
      <c r="B324" s="167">
        <v>8809587374700</v>
      </c>
      <c r="C324" s="168" t="s">
        <v>3481</v>
      </c>
      <c r="D324" s="168" t="s">
        <v>3482</v>
      </c>
      <c r="E324" s="169">
        <v>3500</v>
      </c>
      <c r="F324" s="170">
        <v>0.52</v>
      </c>
      <c r="G324" s="171">
        <v>480</v>
      </c>
      <c r="H324" s="172">
        <f t="shared" ref="H324:H387" si="35">F324*E324</f>
        <v>1820</v>
      </c>
      <c r="I324" s="173" t="str">
        <f t="shared" ref="I324:I387" si="36">IF($H$1="","Введите курс",H324/$H$1)</f>
        <v>Введите курс</v>
      </c>
      <c r="J324" s="283"/>
      <c r="K324" s="174">
        <f t="shared" ref="K324:L339" si="37">J324*G324</f>
        <v>0</v>
      </c>
      <c r="L324" s="172">
        <f t="shared" si="37"/>
        <v>0</v>
      </c>
      <c r="M324" s="175" t="str">
        <f t="shared" ref="M324:M387" si="38">IFERROR(K324*I324,"")</f>
        <v/>
      </c>
      <c r="N324" s="166"/>
      <c r="O324" s="176"/>
    </row>
    <row r="325" spans="1:15">
      <c r="A325" s="166" t="s">
        <v>3483</v>
      </c>
      <c r="B325" s="167">
        <v>8809587374717</v>
      </c>
      <c r="C325" s="168" t="s">
        <v>3484</v>
      </c>
      <c r="D325" s="168" t="s">
        <v>3485</v>
      </c>
      <c r="E325" s="169">
        <v>3500</v>
      </c>
      <c r="F325" s="170">
        <v>0.52</v>
      </c>
      <c r="G325" s="171">
        <v>480</v>
      </c>
      <c r="H325" s="172">
        <f t="shared" si="35"/>
        <v>1820</v>
      </c>
      <c r="I325" s="173" t="str">
        <f t="shared" si="36"/>
        <v>Введите курс</v>
      </c>
      <c r="J325" s="283"/>
      <c r="K325" s="174">
        <f t="shared" si="37"/>
        <v>0</v>
      </c>
      <c r="L325" s="172">
        <f t="shared" si="37"/>
        <v>0</v>
      </c>
      <c r="M325" s="175" t="str">
        <f t="shared" si="38"/>
        <v/>
      </c>
      <c r="N325" s="166"/>
      <c r="O325" s="176"/>
    </row>
    <row r="326" spans="1:15">
      <c r="A326" s="166" t="s">
        <v>3486</v>
      </c>
      <c r="B326" s="167">
        <v>8809587374724</v>
      </c>
      <c r="C326" s="168" t="s">
        <v>3487</v>
      </c>
      <c r="D326" s="168" t="s">
        <v>3488</v>
      </c>
      <c r="E326" s="169">
        <v>5500</v>
      </c>
      <c r="F326" s="170">
        <v>0.52</v>
      </c>
      <c r="G326" s="171">
        <v>480</v>
      </c>
      <c r="H326" s="172">
        <f t="shared" si="35"/>
        <v>2860</v>
      </c>
      <c r="I326" s="173" t="str">
        <f t="shared" si="36"/>
        <v>Введите курс</v>
      </c>
      <c r="J326" s="283"/>
      <c r="K326" s="174">
        <f t="shared" si="37"/>
        <v>0</v>
      </c>
      <c r="L326" s="172">
        <f t="shared" si="37"/>
        <v>0</v>
      </c>
      <c r="M326" s="175" t="str">
        <f t="shared" si="38"/>
        <v/>
      </c>
      <c r="N326" s="166"/>
      <c r="O326" s="176"/>
    </row>
    <row r="327" spans="1:15">
      <c r="A327" s="166" t="s">
        <v>3489</v>
      </c>
      <c r="B327" s="167">
        <v>8809587374809</v>
      </c>
      <c r="C327" s="168" t="s">
        <v>3490</v>
      </c>
      <c r="D327" s="168" t="s">
        <v>3491</v>
      </c>
      <c r="E327" s="169">
        <v>16000</v>
      </c>
      <c r="F327" s="170">
        <v>0.52</v>
      </c>
      <c r="G327" s="171">
        <v>66</v>
      </c>
      <c r="H327" s="172">
        <f t="shared" si="35"/>
        <v>8320</v>
      </c>
      <c r="I327" s="173" t="str">
        <f t="shared" si="36"/>
        <v>Введите курс</v>
      </c>
      <c r="J327" s="283"/>
      <c r="K327" s="174">
        <f t="shared" si="37"/>
        <v>0</v>
      </c>
      <c r="L327" s="172">
        <f t="shared" si="37"/>
        <v>0</v>
      </c>
      <c r="M327" s="175" t="str">
        <f t="shared" si="38"/>
        <v/>
      </c>
      <c r="N327" s="166"/>
      <c r="O327" s="176"/>
    </row>
    <row r="328" spans="1:15">
      <c r="A328" s="166" t="s">
        <v>3492</v>
      </c>
      <c r="B328" s="167">
        <v>8809587374830</v>
      </c>
      <c r="C328" s="168" t="s">
        <v>3493</v>
      </c>
      <c r="D328" s="168" t="s">
        <v>3494</v>
      </c>
      <c r="E328" s="169">
        <v>11000</v>
      </c>
      <c r="F328" s="170">
        <v>0.52</v>
      </c>
      <c r="G328" s="171">
        <v>320</v>
      </c>
      <c r="H328" s="172">
        <f t="shared" si="35"/>
        <v>5720</v>
      </c>
      <c r="I328" s="173" t="str">
        <f t="shared" si="36"/>
        <v>Введите курс</v>
      </c>
      <c r="J328" s="283"/>
      <c r="K328" s="174">
        <f t="shared" si="37"/>
        <v>0</v>
      </c>
      <c r="L328" s="172">
        <f t="shared" si="37"/>
        <v>0</v>
      </c>
      <c r="M328" s="175" t="str">
        <f t="shared" si="38"/>
        <v/>
      </c>
      <c r="N328" s="166"/>
      <c r="O328" s="176"/>
    </row>
    <row r="329" spans="1:15">
      <c r="A329" s="166" t="s">
        <v>3495</v>
      </c>
      <c r="B329" s="167">
        <v>8809587374915</v>
      </c>
      <c r="C329" s="168" t="s">
        <v>3496</v>
      </c>
      <c r="D329" s="168" t="s">
        <v>3497</v>
      </c>
      <c r="E329" s="169">
        <v>11000</v>
      </c>
      <c r="F329" s="170">
        <v>0.52</v>
      </c>
      <c r="G329" s="171">
        <v>320</v>
      </c>
      <c r="H329" s="172">
        <f t="shared" si="35"/>
        <v>5720</v>
      </c>
      <c r="I329" s="173" t="str">
        <f t="shared" si="36"/>
        <v>Введите курс</v>
      </c>
      <c r="J329" s="283"/>
      <c r="K329" s="174">
        <f t="shared" si="37"/>
        <v>0</v>
      </c>
      <c r="L329" s="172">
        <f t="shared" si="37"/>
        <v>0</v>
      </c>
      <c r="M329" s="175" t="str">
        <f t="shared" si="38"/>
        <v/>
      </c>
      <c r="N329" s="166"/>
      <c r="O329" s="176"/>
    </row>
    <row r="330" spans="1:15">
      <c r="A330" s="166" t="s">
        <v>3498</v>
      </c>
      <c r="B330" s="167">
        <v>8809587375202</v>
      </c>
      <c r="C330" s="168" t="s">
        <v>3499</v>
      </c>
      <c r="D330" s="168" t="s">
        <v>3500</v>
      </c>
      <c r="E330" s="169">
        <v>4000</v>
      </c>
      <c r="F330" s="170">
        <v>0.52</v>
      </c>
      <c r="G330" s="171">
        <v>60</v>
      </c>
      <c r="H330" s="172">
        <f t="shared" si="35"/>
        <v>2080</v>
      </c>
      <c r="I330" s="173" t="str">
        <f t="shared" si="36"/>
        <v>Введите курс</v>
      </c>
      <c r="J330" s="283"/>
      <c r="K330" s="174">
        <f t="shared" si="37"/>
        <v>0</v>
      </c>
      <c r="L330" s="172">
        <f t="shared" si="37"/>
        <v>0</v>
      </c>
      <c r="M330" s="175" t="str">
        <f t="shared" si="38"/>
        <v/>
      </c>
      <c r="N330" s="166"/>
      <c r="O330" s="176"/>
    </row>
    <row r="331" spans="1:15">
      <c r="A331" s="166" t="s">
        <v>3501</v>
      </c>
      <c r="B331" s="167">
        <v>8809587375219</v>
      </c>
      <c r="C331" s="168" t="s">
        <v>3502</v>
      </c>
      <c r="D331" s="168" t="s">
        <v>3503</v>
      </c>
      <c r="E331" s="169">
        <v>11000</v>
      </c>
      <c r="F331" s="170">
        <v>0.52</v>
      </c>
      <c r="G331" s="171">
        <v>36</v>
      </c>
      <c r="H331" s="172">
        <f t="shared" si="35"/>
        <v>5720</v>
      </c>
      <c r="I331" s="173" t="str">
        <f t="shared" si="36"/>
        <v>Введите курс</v>
      </c>
      <c r="J331" s="283"/>
      <c r="K331" s="174">
        <f t="shared" si="37"/>
        <v>0</v>
      </c>
      <c r="L331" s="172">
        <f t="shared" si="37"/>
        <v>0</v>
      </c>
      <c r="M331" s="175" t="str">
        <f t="shared" si="38"/>
        <v/>
      </c>
      <c r="N331" s="166"/>
      <c r="O331" s="176"/>
    </row>
    <row r="332" spans="1:15">
      <c r="A332" s="166" t="s">
        <v>3504</v>
      </c>
      <c r="B332" s="167">
        <v>8809587377947</v>
      </c>
      <c r="C332" s="168" t="s">
        <v>3505</v>
      </c>
      <c r="D332" s="168" t="s">
        <v>3506</v>
      </c>
      <c r="E332" s="169">
        <v>7000</v>
      </c>
      <c r="F332" s="170">
        <v>0.52</v>
      </c>
      <c r="G332" s="171">
        <v>66</v>
      </c>
      <c r="H332" s="172">
        <f t="shared" si="35"/>
        <v>3640</v>
      </c>
      <c r="I332" s="173" t="str">
        <f t="shared" si="36"/>
        <v>Введите курс</v>
      </c>
      <c r="J332" s="283"/>
      <c r="K332" s="174">
        <f t="shared" si="37"/>
        <v>0</v>
      </c>
      <c r="L332" s="172">
        <f t="shared" si="37"/>
        <v>0</v>
      </c>
      <c r="M332" s="175" t="str">
        <f t="shared" si="38"/>
        <v/>
      </c>
      <c r="N332" s="166"/>
      <c r="O332" s="176"/>
    </row>
    <row r="333" spans="1:15">
      <c r="A333" s="166" t="s">
        <v>3507</v>
      </c>
      <c r="B333" s="167">
        <v>8809587377961</v>
      </c>
      <c r="C333" s="168" t="s">
        <v>3508</v>
      </c>
      <c r="D333" s="168" t="s">
        <v>3509</v>
      </c>
      <c r="E333" s="169">
        <v>7000</v>
      </c>
      <c r="F333" s="170">
        <v>0.52</v>
      </c>
      <c r="G333" s="171">
        <v>66</v>
      </c>
      <c r="H333" s="172">
        <f t="shared" si="35"/>
        <v>3640</v>
      </c>
      <c r="I333" s="173" t="str">
        <f t="shared" si="36"/>
        <v>Введите курс</v>
      </c>
      <c r="J333" s="283"/>
      <c r="K333" s="174">
        <f t="shared" si="37"/>
        <v>0</v>
      </c>
      <c r="L333" s="172">
        <f t="shared" si="37"/>
        <v>0</v>
      </c>
      <c r="M333" s="175" t="str">
        <f t="shared" si="38"/>
        <v/>
      </c>
      <c r="N333" s="166"/>
      <c r="O333" s="176"/>
    </row>
    <row r="334" spans="1:15">
      <c r="A334" s="166" t="s">
        <v>3510</v>
      </c>
      <c r="B334" s="167">
        <v>8809587377978</v>
      </c>
      <c r="C334" s="168" t="s">
        <v>3511</v>
      </c>
      <c r="D334" s="168" t="s">
        <v>3512</v>
      </c>
      <c r="E334" s="169">
        <v>7000</v>
      </c>
      <c r="F334" s="170">
        <v>0.52</v>
      </c>
      <c r="G334" s="171">
        <v>66</v>
      </c>
      <c r="H334" s="172">
        <f t="shared" si="35"/>
        <v>3640</v>
      </c>
      <c r="I334" s="173" t="str">
        <f t="shared" si="36"/>
        <v>Введите курс</v>
      </c>
      <c r="J334" s="283"/>
      <c r="K334" s="174">
        <f t="shared" si="37"/>
        <v>0</v>
      </c>
      <c r="L334" s="172">
        <f t="shared" si="37"/>
        <v>0</v>
      </c>
      <c r="M334" s="175" t="str">
        <f t="shared" si="38"/>
        <v/>
      </c>
      <c r="N334" s="166"/>
      <c r="O334" s="176"/>
    </row>
    <row r="335" spans="1:15">
      <c r="A335" s="166" t="s">
        <v>3513</v>
      </c>
      <c r="B335" s="167">
        <v>8809587378296</v>
      </c>
      <c r="C335" s="168" t="s">
        <v>3514</v>
      </c>
      <c r="D335" s="168" t="s">
        <v>3515</v>
      </c>
      <c r="E335" s="169">
        <v>2000</v>
      </c>
      <c r="F335" s="170">
        <v>0.52</v>
      </c>
      <c r="G335" s="171">
        <v>108</v>
      </c>
      <c r="H335" s="172">
        <f t="shared" si="35"/>
        <v>1040</v>
      </c>
      <c r="I335" s="173" t="str">
        <f t="shared" si="36"/>
        <v>Введите курс</v>
      </c>
      <c r="J335" s="283"/>
      <c r="K335" s="174">
        <f t="shared" si="37"/>
        <v>0</v>
      </c>
      <c r="L335" s="172">
        <f t="shared" si="37"/>
        <v>0</v>
      </c>
      <c r="M335" s="175" t="str">
        <f t="shared" si="38"/>
        <v/>
      </c>
      <c r="N335" s="166"/>
      <c r="O335" s="176"/>
    </row>
    <row r="336" spans="1:15">
      <c r="A336" s="166" t="s">
        <v>3516</v>
      </c>
      <c r="B336" s="167">
        <v>8809587378302</v>
      </c>
      <c r="C336" s="168" t="s">
        <v>3517</v>
      </c>
      <c r="D336" s="168" t="s">
        <v>3518</v>
      </c>
      <c r="E336" s="169">
        <v>16000</v>
      </c>
      <c r="F336" s="170">
        <v>0.52</v>
      </c>
      <c r="G336" s="171">
        <v>54</v>
      </c>
      <c r="H336" s="172">
        <f t="shared" si="35"/>
        <v>8320</v>
      </c>
      <c r="I336" s="173" t="str">
        <f t="shared" si="36"/>
        <v>Введите курс</v>
      </c>
      <c r="J336" s="283"/>
      <c r="K336" s="174">
        <f t="shared" si="37"/>
        <v>0</v>
      </c>
      <c r="L336" s="172">
        <f t="shared" si="37"/>
        <v>0</v>
      </c>
      <c r="M336" s="175" t="str">
        <f t="shared" si="38"/>
        <v/>
      </c>
      <c r="N336" s="166"/>
      <c r="O336" s="176"/>
    </row>
    <row r="337" spans="1:15">
      <c r="A337" s="166" t="s">
        <v>3519</v>
      </c>
      <c r="B337" s="167">
        <v>8809587378401</v>
      </c>
      <c r="C337" s="168" t="s">
        <v>3520</v>
      </c>
      <c r="D337" s="168" t="s">
        <v>3521</v>
      </c>
      <c r="E337" s="169">
        <v>2000</v>
      </c>
      <c r="F337" s="170">
        <v>0.52</v>
      </c>
      <c r="G337" s="171">
        <v>80</v>
      </c>
      <c r="H337" s="172">
        <f t="shared" si="35"/>
        <v>1040</v>
      </c>
      <c r="I337" s="173" t="str">
        <f t="shared" si="36"/>
        <v>Введите курс</v>
      </c>
      <c r="J337" s="283"/>
      <c r="K337" s="174">
        <f t="shared" si="37"/>
        <v>0</v>
      </c>
      <c r="L337" s="172">
        <f t="shared" si="37"/>
        <v>0</v>
      </c>
      <c r="M337" s="175" t="str">
        <f t="shared" si="38"/>
        <v/>
      </c>
      <c r="N337" s="166"/>
      <c r="O337" s="176"/>
    </row>
    <row r="338" spans="1:15">
      <c r="A338" s="166" t="s">
        <v>3522</v>
      </c>
      <c r="B338" s="167">
        <v>8809587378418</v>
      </c>
      <c r="C338" s="168" t="s">
        <v>3523</v>
      </c>
      <c r="D338" s="168" t="s">
        <v>3524</v>
      </c>
      <c r="E338" s="169">
        <v>5000</v>
      </c>
      <c r="F338" s="170">
        <v>0.52</v>
      </c>
      <c r="G338" s="171">
        <v>400</v>
      </c>
      <c r="H338" s="172">
        <f t="shared" si="35"/>
        <v>2600</v>
      </c>
      <c r="I338" s="173" t="str">
        <f t="shared" si="36"/>
        <v>Введите курс</v>
      </c>
      <c r="J338" s="283"/>
      <c r="K338" s="174">
        <f t="shared" si="37"/>
        <v>0</v>
      </c>
      <c r="L338" s="172">
        <f t="shared" si="37"/>
        <v>0</v>
      </c>
      <c r="M338" s="175" t="str">
        <f t="shared" si="38"/>
        <v/>
      </c>
      <c r="N338" s="166"/>
      <c r="O338" s="176"/>
    </row>
    <row r="339" spans="1:15">
      <c r="A339" s="166" t="s">
        <v>3525</v>
      </c>
      <c r="B339" s="167">
        <v>8809587378746</v>
      </c>
      <c r="C339" s="168" t="s">
        <v>3526</v>
      </c>
      <c r="D339" s="168" t="s">
        <v>3527</v>
      </c>
      <c r="E339" s="169">
        <v>15000</v>
      </c>
      <c r="F339" s="170">
        <v>0.52</v>
      </c>
      <c r="G339" s="171">
        <v>60</v>
      </c>
      <c r="H339" s="172">
        <f t="shared" si="35"/>
        <v>7800</v>
      </c>
      <c r="I339" s="173" t="str">
        <f t="shared" si="36"/>
        <v>Введите курс</v>
      </c>
      <c r="J339" s="283"/>
      <c r="K339" s="174">
        <f t="shared" si="37"/>
        <v>0</v>
      </c>
      <c r="L339" s="172">
        <f t="shared" si="37"/>
        <v>0</v>
      </c>
      <c r="M339" s="175" t="str">
        <f t="shared" si="38"/>
        <v/>
      </c>
      <c r="N339" s="166"/>
      <c r="O339" s="176"/>
    </row>
    <row r="340" spans="1:15">
      <c r="A340" s="166" t="s">
        <v>3528</v>
      </c>
      <c r="B340" s="167">
        <v>8809587378753</v>
      </c>
      <c r="C340" s="168" t="s">
        <v>3529</v>
      </c>
      <c r="D340" s="168" t="s">
        <v>3530</v>
      </c>
      <c r="E340" s="169">
        <v>11000</v>
      </c>
      <c r="F340" s="170">
        <v>0.52</v>
      </c>
      <c r="G340" s="171">
        <v>120</v>
      </c>
      <c r="H340" s="172">
        <f t="shared" si="35"/>
        <v>5720</v>
      </c>
      <c r="I340" s="173" t="str">
        <f t="shared" si="36"/>
        <v>Введите курс</v>
      </c>
      <c r="J340" s="283"/>
      <c r="K340" s="174">
        <f t="shared" ref="K340:L355" si="39">J340*G340</f>
        <v>0</v>
      </c>
      <c r="L340" s="172">
        <f t="shared" si="39"/>
        <v>0</v>
      </c>
      <c r="M340" s="175" t="str">
        <f t="shared" si="38"/>
        <v/>
      </c>
      <c r="N340" s="166"/>
      <c r="O340" s="176"/>
    </row>
    <row r="341" spans="1:15">
      <c r="A341" s="166" t="s">
        <v>3531</v>
      </c>
      <c r="B341" s="167">
        <v>8809587378760</v>
      </c>
      <c r="C341" s="168" t="s">
        <v>3532</v>
      </c>
      <c r="D341" s="168" t="s">
        <v>3533</v>
      </c>
      <c r="E341" s="169">
        <v>14000</v>
      </c>
      <c r="F341" s="170">
        <v>0.52</v>
      </c>
      <c r="G341" s="171">
        <v>50</v>
      </c>
      <c r="H341" s="172">
        <f t="shared" si="35"/>
        <v>7280</v>
      </c>
      <c r="I341" s="173" t="str">
        <f t="shared" si="36"/>
        <v>Введите курс</v>
      </c>
      <c r="J341" s="283"/>
      <c r="K341" s="174">
        <f t="shared" si="39"/>
        <v>0</v>
      </c>
      <c r="L341" s="172">
        <f t="shared" si="39"/>
        <v>0</v>
      </c>
      <c r="M341" s="175" t="str">
        <f t="shared" si="38"/>
        <v/>
      </c>
      <c r="N341" s="166"/>
      <c r="O341" s="176"/>
    </row>
    <row r="342" spans="1:15">
      <c r="A342" s="166" t="s">
        <v>3534</v>
      </c>
      <c r="B342" s="167">
        <v>8809587378777</v>
      </c>
      <c r="C342" s="168" t="s">
        <v>3535</v>
      </c>
      <c r="D342" s="168" t="s">
        <v>3536</v>
      </c>
      <c r="E342" s="169">
        <v>6000</v>
      </c>
      <c r="F342" s="170">
        <v>0.52</v>
      </c>
      <c r="G342" s="171">
        <v>180</v>
      </c>
      <c r="H342" s="172">
        <f t="shared" si="35"/>
        <v>3120</v>
      </c>
      <c r="I342" s="173" t="str">
        <f t="shared" si="36"/>
        <v>Введите курс</v>
      </c>
      <c r="J342" s="283"/>
      <c r="K342" s="174">
        <f t="shared" si="39"/>
        <v>0</v>
      </c>
      <c r="L342" s="172">
        <f t="shared" si="39"/>
        <v>0</v>
      </c>
      <c r="M342" s="175" t="str">
        <f t="shared" si="38"/>
        <v/>
      </c>
      <c r="N342" s="166"/>
      <c r="O342" s="176"/>
    </row>
    <row r="343" spans="1:15">
      <c r="A343" s="166" t="s">
        <v>3537</v>
      </c>
      <c r="B343" s="167">
        <v>8809587378784</v>
      </c>
      <c r="C343" s="168" t="s">
        <v>3538</v>
      </c>
      <c r="D343" s="168" t="s">
        <v>3539</v>
      </c>
      <c r="E343" s="169">
        <v>9000</v>
      </c>
      <c r="F343" s="170">
        <v>0.52</v>
      </c>
      <c r="G343" s="171">
        <v>120</v>
      </c>
      <c r="H343" s="172">
        <f t="shared" si="35"/>
        <v>4680</v>
      </c>
      <c r="I343" s="173" t="str">
        <f t="shared" si="36"/>
        <v>Введите курс</v>
      </c>
      <c r="J343" s="283"/>
      <c r="K343" s="174">
        <f t="shared" si="39"/>
        <v>0</v>
      </c>
      <c r="L343" s="172">
        <f t="shared" si="39"/>
        <v>0</v>
      </c>
      <c r="M343" s="175" t="str">
        <f t="shared" si="38"/>
        <v/>
      </c>
      <c r="N343" s="166"/>
      <c r="O343" s="176"/>
    </row>
    <row r="344" spans="1:15">
      <c r="A344" s="166" t="s">
        <v>3540</v>
      </c>
      <c r="B344" s="167">
        <v>8809587378791</v>
      </c>
      <c r="C344" s="168" t="s">
        <v>3541</v>
      </c>
      <c r="D344" s="168" t="s">
        <v>3542</v>
      </c>
      <c r="E344" s="169">
        <v>7000</v>
      </c>
      <c r="F344" s="170">
        <v>0.52</v>
      </c>
      <c r="G344" s="171">
        <v>180</v>
      </c>
      <c r="H344" s="172">
        <f t="shared" si="35"/>
        <v>3640</v>
      </c>
      <c r="I344" s="173" t="str">
        <f t="shared" si="36"/>
        <v>Введите курс</v>
      </c>
      <c r="J344" s="283"/>
      <c r="K344" s="174">
        <f t="shared" si="39"/>
        <v>0</v>
      </c>
      <c r="L344" s="172">
        <f t="shared" si="39"/>
        <v>0</v>
      </c>
      <c r="M344" s="175" t="str">
        <f t="shared" si="38"/>
        <v/>
      </c>
      <c r="N344" s="166"/>
      <c r="O344" s="176"/>
    </row>
    <row r="345" spans="1:15">
      <c r="A345" s="166" t="s">
        <v>3543</v>
      </c>
      <c r="B345" s="167">
        <v>8809587379309</v>
      </c>
      <c r="C345" s="168" t="s">
        <v>3544</v>
      </c>
      <c r="D345" s="168" t="s">
        <v>3545</v>
      </c>
      <c r="E345" s="169">
        <v>4500</v>
      </c>
      <c r="F345" s="170">
        <v>0.52</v>
      </c>
      <c r="G345" s="171">
        <v>180</v>
      </c>
      <c r="H345" s="172">
        <f t="shared" si="35"/>
        <v>2340</v>
      </c>
      <c r="I345" s="173" t="str">
        <f t="shared" si="36"/>
        <v>Введите курс</v>
      </c>
      <c r="J345" s="283"/>
      <c r="K345" s="174">
        <f t="shared" si="39"/>
        <v>0</v>
      </c>
      <c r="L345" s="172">
        <f t="shared" si="39"/>
        <v>0</v>
      </c>
      <c r="M345" s="175" t="str">
        <f t="shared" si="38"/>
        <v/>
      </c>
      <c r="N345" s="166"/>
      <c r="O345" s="176"/>
    </row>
    <row r="346" spans="1:15">
      <c r="A346" s="166" t="s">
        <v>3546</v>
      </c>
      <c r="B346" s="167">
        <v>8809587379316</v>
      </c>
      <c r="C346" s="168" t="s">
        <v>3547</v>
      </c>
      <c r="D346" s="168" t="s">
        <v>3548</v>
      </c>
      <c r="E346" s="169">
        <v>5500</v>
      </c>
      <c r="F346" s="170">
        <v>0.52</v>
      </c>
      <c r="G346" s="171">
        <v>180</v>
      </c>
      <c r="H346" s="172">
        <f t="shared" si="35"/>
        <v>2860</v>
      </c>
      <c r="I346" s="173" t="str">
        <f t="shared" si="36"/>
        <v>Введите курс</v>
      </c>
      <c r="J346" s="283"/>
      <c r="K346" s="174">
        <f t="shared" si="39"/>
        <v>0</v>
      </c>
      <c r="L346" s="172">
        <f t="shared" si="39"/>
        <v>0</v>
      </c>
      <c r="M346" s="175" t="str">
        <f t="shared" si="38"/>
        <v/>
      </c>
      <c r="N346" s="166"/>
      <c r="O346" s="176"/>
    </row>
    <row r="347" spans="1:15">
      <c r="A347" s="166" t="s">
        <v>3549</v>
      </c>
      <c r="B347" s="167">
        <v>8809587379323</v>
      </c>
      <c r="C347" s="168" t="s">
        <v>3550</v>
      </c>
      <c r="D347" s="168" t="s">
        <v>3551</v>
      </c>
      <c r="E347" s="169">
        <v>6000</v>
      </c>
      <c r="F347" s="170">
        <v>0.52</v>
      </c>
      <c r="G347" s="171">
        <v>180</v>
      </c>
      <c r="H347" s="172">
        <f t="shared" si="35"/>
        <v>3120</v>
      </c>
      <c r="I347" s="173" t="str">
        <f t="shared" si="36"/>
        <v>Введите курс</v>
      </c>
      <c r="J347" s="283"/>
      <c r="K347" s="174">
        <f t="shared" si="39"/>
        <v>0</v>
      </c>
      <c r="L347" s="172">
        <f t="shared" si="39"/>
        <v>0</v>
      </c>
      <c r="M347" s="175" t="str">
        <f t="shared" si="38"/>
        <v/>
      </c>
      <c r="N347" s="166"/>
      <c r="O347" s="176"/>
    </row>
    <row r="348" spans="1:15">
      <c r="A348" s="166" t="s">
        <v>3552</v>
      </c>
      <c r="B348" s="167">
        <v>8809587379330</v>
      </c>
      <c r="C348" s="168" t="s">
        <v>3553</v>
      </c>
      <c r="D348" s="168" t="s">
        <v>3554</v>
      </c>
      <c r="E348" s="169">
        <v>11000</v>
      </c>
      <c r="F348" s="170">
        <v>0.52</v>
      </c>
      <c r="G348" s="171">
        <v>120</v>
      </c>
      <c r="H348" s="172">
        <f t="shared" si="35"/>
        <v>5720</v>
      </c>
      <c r="I348" s="173" t="str">
        <f t="shared" si="36"/>
        <v>Введите курс</v>
      </c>
      <c r="J348" s="283"/>
      <c r="K348" s="174">
        <f t="shared" si="39"/>
        <v>0</v>
      </c>
      <c r="L348" s="172">
        <f t="shared" si="39"/>
        <v>0</v>
      </c>
      <c r="M348" s="175" t="str">
        <f t="shared" si="38"/>
        <v/>
      </c>
      <c r="N348" s="166"/>
      <c r="O348" s="176"/>
    </row>
    <row r="349" spans="1:15">
      <c r="A349" s="166" t="s">
        <v>3555</v>
      </c>
      <c r="B349" s="167">
        <v>8809587379347</v>
      </c>
      <c r="C349" s="168" t="s">
        <v>3556</v>
      </c>
      <c r="D349" s="168" t="s">
        <v>3557</v>
      </c>
      <c r="E349" s="169">
        <v>6000</v>
      </c>
      <c r="F349" s="170">
        <v>0.52</v>
      </c>
      <c r="G349" s="171">
        <v>180</v>
      </c>
      <c r="H349" s="172">
        <f t="shared" si="35"/>
        <v>3120</v>
      </c>
      <c r="I349" s="173" t="str">
        <f t="shared" si="36"/>
        <v>Введите курс</v>
      </c>
      <c r="J349" s="283"/>
      <c r="K349" s="174">
        <f t="shared" si="39"/>
        <v>0</v>
      </c>
      <c r="L349" s="172">
        <f t="shared" si="39"/>
        <v>0</v>
      </c>
      <c r="M349" s="175" t="str">
        <f t="shared" si="38"/>
        <v/>
      </c>
      <c r="N349" s="166"/>
      <c r="O349" s="176"/>
    </row>
    <row r="350" spans="1:15">
      <c r="A350" s="166" t="s">
        <v>3558</v>
      </c>
      <c r="B350" s="167">
        <v>8809587379354</v>
      </c>
      <c r="C350" s="168" t="s">
        <v>3559</v>
      </c>
      <c r="D350" s="168" t="s">
        <v>3560</v>
      </c>
      <c r="E350" s="169">
        <v>4500</v>
      </c>
      <c r="F350" s="170">
        <v>0.52</v>
      </c>
      <c r="G350" s="171">
        <v>180</v>
      </c>
      <c r="H350" s="172">
        <f t="shared" si="35"/>
        <v>2340</v>
      </c>
      <c r="I350" s="173" t="str">
        <f t="shared" si="36"/>
        <v>Введите курс</v>
      </c>
      <c r="J350" s="283"/>
      <c r="K350" s="174">
        <f t="shared" si="39"/>
        <v>0</v>
      </c>
      <c r="L350" s="172">
        <f t="shared" si="39"/>
        <v>0</v>
      </c>
      <c r="M350" s="175" t="str">
        <f t="shared" si="38"/>
        <v/>
      </c>
      <c r="N350" s="166"/>
      <c r="O350" s="176"/>
    </row>
    <row r="351" spans="1:15">
      <c r="A351" s="166" t="s">
        <v>3561</v>
      </c>
      <c r="B351" s="167">
        <v>8809587379361</v>
      </c>
      <c r="C351" s="168" t="s">
        <v>3562</v>
      </c>
      <c r="D351" s="168" t="s">
        <v>3563</v>
      </c>
      <c r="E351" s="169">
        <v>3500</v>
      </c>
      <c r="F351" s="170">
        <v>0.52</v>
      </c>
      <c r="G351" s="171">
        <v>180</v>
      </c>
      <c r="H351" s="172">
        <f t="shared" si="35"/>
        <v>1820</v>
      </c>
      <c r="I351" s="173" t="str">
        <f t="shared" si="36"/>
        <v>Введите курс</v>
      </c>
      <c r="J351" s="283"/>
      <c r="K351" s="174">
        <f t="shared" si="39"/>
        <v>0</v>
      </c>
      <c r="L351" s="172">
        <f t="shared" si="39"/>
        <v>0</v>
      </c>
      <c r="M351" s="175" t="str">
        <f t="shared" si="38"/>
        <v/>
      </c>
      <c r="N351" s="166"/>
      <c r="O351" s="176"/>
    </row>
    <row r="352" spans="1:15">
      <c r="A352" s="166" t="s">
        <v>3564</v>
      </c>
      <c r="B352" s="167">
        <v>8809587379385</v>
      </c>
      <c r="C352" s="168" t="s">
        <v>3565</v>
      </c>
      <c r="D352" s="168" t="s">
        <v>3566</v>
      </c>
      <c r="E352" s="169">
        <v>10000</v>
      </c>
      <c r="F352" s="170">
        <v>0.52</v>
      </c>
      <c r="G352" s="171">
        <v>120</v>
      </c>
      <c r="H352" s="172">
        <f t="shared" si="35"/>
        <v>5200</v>
      </c>
      <c r="I352" s="173" t="str">
        <f t="shared" si="36"/>
        <v>Введите курс</v>
      </c>
      <c r="J352" s="283"/>
      <c r="K352" s="174">
        <f t="shared" si="39"/>
        <v>0</v>
      </c>
      <c r="L352" s="172">
        <f t="shared" si="39"/>
        <v>0</v>
      </c>
      <c r="M352" s="175" t="str">
        <f t="shared" si="38"/>
        <v/>
      </c>
      <c r="N352" s="166"/>
      <c r="O352" s="176"/>
    </row>
    <row r="353" spans="1:15">
      <c r="A353" s="166" t="s">
        <v>3567</v>
      </c>
      <c r="B353" s="167">
        <v>8809587379392</v>
      </c>
      <c r="C353" s="168" t="s">
        <v>3568</v>
      </c>
      <c r="D353" s="168" t="s">
        <v>3569</v>
      </c>
      <c r="E353" s="169">
        <v>1500</v>
      </c>
      <c r="F353" s="170">
        <v>0.52</v>
      </c>
      <c r="G353" s="171">
        <v>600</v>
      </c>
      <c r="H353" s="172">
        <f t="shared" si="35"/>
        <v>780</v>
      </c>
      <c r="I353" s="173" t="str">
        <f t="shared" si="36"/>
        <v>Введите курс</v>
      </c>
      <c r="J353" s="283"/>
      <c r="K353" s="174">
        <f t="shared" si="39"/>
        <v>0</v>
      </c>
      <c r="L353" s="172">
        <f t="shared" si="39"/>
        <v>0</v>
      </c>
      <c r="M353" s="175" t="str">
        <f t="shared" si="38"/>
        <v/>
      </c>
      <c r="N353" s="166"/>
      <c r="O353" s="176"/>
    </row>
    <row r="354" spans="1:15">
      <c r="A354" s="166" t="s">
        <v>3570</v>
      </c>
      <c r="B354" s="167">
        <v>8809587379408</v>
      </c>
      <c r="C354" s="168" t="s">
        <v>3571</v>
      </c>
      <c r="D354" s="168" t="s">
        <v>3572</v>
      </c>
      <c r="E354" s="169">
        <v>3500</v>
      </c>
      <c r="F354" s="170">
        <v>0.52</v>
      </c>
      <c r="G354" s="171">
        <v>180</v>
      </c>
      <c r="H354" s="172">
        <f t="shared" si="35"/>
        <v>1820</v>
      </c>
      <c r="I354" s="173" t="str">
        <f t="shared" si="36"/>
        <v>Введите курс</v>
      </c>
      <c r="J354" s="283"/>
      <c r="K354" s="174">
        <f t="shared" si="39"/>
        <v>0</v>
      </c>
      <c r="L354" s="172">
        <f t="shared" si="39"/>
        <v>0</v>
      </c>
      <c r="M354" s="175" t="str">
        <f t="shared" si="38"/>
        <v/>
      </c>
      <c r="N354" s="166"/>
      <c r="O354" s="176"/>
    </row>
    <row r="355" spans="1:15">
      <c r="A355" s="166" t="s">
        <v>3573</v>
      </c>
      <c r="B355" s="167">
        <v>8809587379415</v>
      </c>
      <c r="C355" s="168" t="s">
        <v>3574</v>
      </c>
      <c r="D355" s="168" t="s">
        <v>3575</v>
      </c>
      <c r="E355" s="169">
        <v>2500</v>
      </c>
      <c r="F355" s="170">
        <v>0.52</v>
      </c>
      <c r="G355" s="171">
        <v>500</v>
      </c>
      <c r="H355" s="172">
        <f t="shared" si="35"/>
        <v>1300</v>
      </c>
      <c r="I355" s="173" t="str">
        <f t="shared" si="36"/>
        <v>Введите курс</v>
      </c>
      <c r="J355" s="283"/>
      <c r="K355" s="174">
        <f t="shared" si="39"/>
        <v>0</v>
      </c>
      <c r="L355" s="172">
        <f t="shared" si="39"/>
        <v>0</v>
      </c>
      <c r="M355" s="175" t="str">
        <f t="shared" si="38"/>
        <v/>
      </c>
      <c r="N355" s="166"/>
      <c r="O355" s="176"/>
    </row>
    <row r="356" spans="1:15">
      <c r="A356" s="166" t="s">
        <v>3576</v>
      </c>
      <c r="B356" s="167">
        <v>8809587379422</v>
      </c>
      <c r="C356" s="168" t="s">
        <v>3577</v>
      </c>
      <c r="D356" s="168" t="s">
        <v>3578</v>
      </c>
      <c r="E356" s="169">
        <v>3000</v>
      </c>
      <c r="F356" s="170">
        <v>0.52</v>
      </c>
      <c r="G356" s="171">
        <v>150</v>
      </c>
      <c r="H356" s="172">
        <f t="shared" si="35"/>
        <v>1560</v>
      </c>
      <c r="I356" s="173" t="str">
        <f t="shared" si="36"/>
        <v>Введите курс</v>
      </c>
      <c r="J356" s="283"/>
      <c r="K356" s="174">
        <f t="shared" ref="K356:L371" si="40">J356*G356</f>
        <v>0</v>
      </c>
      <c r="L356" s="172">
        <f t="shared" si="40"/>
        <v>0</v>
      </c>
      <c r="M356" s="175" t="str">
        <f t="shared" si="38"/>
        <v/>
      </c>
      <c r="N356" s="166"/>
      <c r="O356" s="176"/>
    </row>
    <row r="357" spans="1:15">
      <c r="A357" s="166" t="s">
        <v>3579</v>
      </c>
      <c r="B357" s="167">
        <v>8809587379446</v>
      </c>
      <c r="C357" s="168" t="s">
        <v>3580</v>
      </c>
      <c r="D357" s="168" t="s">
        <v>3581</v>
      </c>
      <c r="E357" s="169">
        <v>6500</v>
      </c>
      <c r="F357" s="170">
        <v>0.52</v>
      </c>
      <c r="G357" s="171">
        <v>180</v>
      </c>
      <c r="H357" s="172">
        <f t="shared" si="35"/>
        <v>3380</v>
      </c>
      <c r="I357" s="173" t="str">
        <f t="shared" si="36"/>
        <v>Введите курс</v>
      </c>
      <c r="J357" s="283"/>
      <c r="K357" s="174">
        <f t="shared" si="40"/>
        <v>0</v>
      </c>
      <c r="L357" s="172">
        <f t="shared" si="40"/>
        <v>0</v>
      </c>
      <c r="M357" s="175" t="str">
        <f t="shared" si="38"/>
        <v/>
      </c>
      <c r="N357" s="166"/>
      <c r="O357" s="176"/>
    </row>
    <row r="358" spans="1:15">
      <c r="A358" s="166" t="s">
        <v>3582</v>
      </c>
      <c r="B358" s="167">
        <v>8809587379477</v>
      </c>
      <c r="C358" s="168" t="s">
        <v>3583</v>
      </c>
      <c r="D358" s="168" t="s">
        <v>3584</v>
      </c>
      <c r="E358" s="169">
        <v>8000</v>
      </c>
      <c r="F358" s="170">
        <v>0.52</v>
      </c>
      <c r="G358" s="171">
        <v>180</v>
      </c>
      <c r="H358" s="172">
        <f t="shared" si="35"/>
        <v>4160</v>
      </c>
      <c r="I358" s="173" t="str">
        <f t="shared" si="36"/>
        <v>Введите курс</v>
      </c>
      <c r="J358" s="283"/>
      <c r="K358" s="174">
        <f t="shared" si="40"/>
        <v>0</v>
      </c>
      <c r="L358" s="172">
        <f t="shared" si="40"/>
        <v>0</v>
      </c>
      <c r="M358" s="175" t="str">
        <f t="shared" si="38"/>
        <v/>
      </c>
      <c r="N358" s="166"/>
      <c r="O358" s="176"/>
    </row>
    <row r="359" spans="1:15">
      <c r="A359" s="166" t="s">
        <v>3585</v>
      </c>
      <c r="B359" s="167">
        <v>8809587379484</v>
      </c>
      <c r="C359" s="168" t="s">
        <v>3586</v>
      </c>
      <c r="D359" s="168" t="s">
        <v>3587</v>
      </c>
      <c r="E359" s="169">
        <v>7000</v>
      </c>
      <c r="F359" s="170">
        <v>0.52</v>
      </c>
      <c r="G359" s="171">
        <v>180</v>
      </c>
      <c r="H359" s="172">
        <f t="shared" si="35"/>
        <v>3640</v>
      </c>
      <c r="I359" s="173" t="str">
        <f t="shared" si="36"/>
        <v>Введите курс</v>
      </c>
      <c r="J359" s="283"/>
      <c r="K359" s="174">
        <f t="shared" si="40"/>
        <v>0</v>
      </c>
      <c r="L359" s="172">
        <f t="shared" si="40"/>
        <v>0</v>
      </c>
      <c r="M359" s="175" t="str">
        <f t="shared" si="38"/>
        <v/>
      </c>
      <c r="N359" s="166"/>
      <c r="O359" s="176"/>
    </row>
    <row r="360" spans="1:15">
      <c r="A360" s="166" t="s">
        <v>3588</v>
      </c>
      <c r="B360" s="167">
        <v>8809587379491</v>
      </c>
      <c r="C360" s="168" t="s">
        <v>3589</v>
      </c>
      <c r="D360" s="168" t="s">
        <v>3590</v>
      </c>
      <c r="E360" s="169">
        <v>6000</v>
      </c>
      <c r="F360" s="170">
        <v>0.52</v>
      </c>
      <c r="G360" s="171">
        <v>180</v>
      </c>
      <c r="H360" s="172">
        <f t="shared" si="35"/>
        <v>3120</v>
      </c>
      <c r="I360" s="173" t="str">
        <f t="shared" si="36"/>
        <v>Введите курс</v>
      </c>
      <c r="J360" s="283"/>
      <c r="K360" s="174">
        <f t="shared" si="40"/>
        <v>0</v>
      </c>
      <c r="L360" s="172">
        <f t="shared" si="40"/>
        <v>0</v>
      </c>
      <c r="M360" s="175" t="str">
        <f t="shared" si="38"/>
        <v/>
      </c>
      <c r="N360" s="166"/>
      <c r="O360" s="176"/>
    </row>
    <row r="361" spans="1:15">
      <c r="A361" s="166" t="s">
        <v>3591</v>
      </c>
      <c r="B361" s="167">
        <v>8809587379507</v>
      </c>
      <c r="C361" s="168" t="s">
        <v>3592</v>
      </c>
      <c r="D361" s="168" t="s">
        <v>3593</v>
      </c>
      <c r="E361" s="169">
        <v>15000</v>
      </c>
      <c r="F361" s="170">
        <v>0.52</v>
      </c>
      <c r="G361" s="171">
        <v>120</v>
      </c>
      <c r="H361" s="172">
        <f t="shared" si="35"/>
        <v>7800</v>
      </c>
      <c r="I361" s="173" t="str">
        <f t="shared" si="36"/>
        <v>Введите курс</v>
      </c>
      <c r="J361" s="283"/>
      <c r="K361" s="174">
        <f t="shared" si="40"/>
        <v>0</v>
      </c>
      <c r="L361" s="172">
        <f t="shared" si="40"/>
        <v>0</v>
      </c>
      <c r="M361" s="175" t="str">
        <f t="shared" si="38"/>
        <v/>
      </c>
      <c r="N361" s="166"/>
      <c r="O361" s="176"/>
    </row>
    <row r="362" spans="1:15">
      <c r="A362" s="166" t="s">
        <v>3594</v>
      </c>
      <c r="B362" s="167">
        <v>8809587379859</v>
      </c>
      <c r="C362" s="168" t="s">
        <v>3595</v>
      </c>
      <c r="D362" s="168" t="s">
        <v>3596</v>
      </c>
      <c r="E362" s="169">
        <v>16000</v>
      </c>
      <c r="F362" s="170">
        <v>0.52</v>
      </c>
      <c r="G362" s="171">
        <v>90</v>
      </c>
      <c r="H362" s="172">
        <f t="shared" si="35"/>
        <v>8320</v>
      </c>
      <c r="I362" s="173" t="str">
        <f t="shared" si="36"/>
        <v>Введите курс</v>
      </c>
      <c r="J362" s="283"/>
      <c r="K362" s="174">
        <f t="shared" si="40"/>
        <v>0</v>
      </c>
      <c r="L362" s="172">
        <f t="shared" si="40"/>
        <v>0</v>
      </c>
      <c r="M362" s="175" t="str">
        <f t="shared" si="38"/>
        <v/>
      </c>
      <c r="N362" s="166"/>
      <c r="O362" s="176"/>
    </row>
    <row r="363" spans="1:15">
      <c r="A363" s="166" t="s">
        <v>3597</v>
      </c>
      <c r="B363" s="167">
        <v>8809587380008</v>
      </c>
      <c r="C363" s="168" t="s">
        <v>3598</v>
      </c>
      <c r="D363" s="168" t="s">
        <v>3599</v>
      </c>
      <c r="E363" s="169">
        <v>14000</v>
      </c>
      <c r="F363" s="170">
        <v>0.52</v>
      </c>
      <c r="G363" s="171">
        <v>160</v>
      </c>
      <c r="H363" s="172">
        <f t="shared" si="35"/>
        <v>7280</v>
      </c>
      <c r="I363" s="173" t="str">
        <f t="shared" si="36"/>
        <v>Введите курс</v>
      </c>
      <c r="J363" s="283"/>
      <c r="K363" s="174">
        <f t="shared" si="40"/>
        <v>0</v>
      </c>
      <c r="L363" s="172">
        <f t="shared" si="40"/>
        <v>0</v>
      </c>
      <c r="M363" s="175" t="str">
        <f t="shared" si="38"/>
        <v/>
      </c>
      <c r="N363" s="166"/>
      <c r="O363" s="176"/>
    </row>
    <row r="364" spans="1:15">
      <c r="A364" s="166" t="s">
        <v>3600</v>
      </c>
      <c r="B364" s="167">
        <v>8809587380367</v>
      </c>
      <c r="C364" s="168" t="s">
        <v>3601</v>
      </c>
      <c r="D364" s="168" t="s">
        <v>3602</v>
      </c>
      <c r="E364" s="169">
        <v>4000</v>
      </c>
      <c r="F364" s="170">
        <v>0.52</v>
      </c>
      <c r="G364" s="171">
        <v>336</v>
      </c>
      <c r="H364" s="172">
        <f t="shared" si="35"/>
        <v>2080</v>
      </c>
      <c r="I364" s="173" t="str">
        <f t="shared" si="36"/>
        <v>Введите курс</v>
      </c>
      <c r="J364" s="283"/>
      <c r="K364" s="174">
        <f t="shared" si="40"/>
        <v>0</v>
      </c>
      <c r="L364" s="172">
        <f t="shared" si="40"/>
        <v>0</v>
      </c>
      <c r="M364" s="175" t="str">
        <f t="shared" si="38"/>
        <v/>
      </c>
      <c r="N364" s="166"/>
      <c r="O364" s="176"/>
    </row>
    <row r="365" spans="1:15">
      <c r="A365" s="166" t="s">
        <v>3603</v>
      </c>
      <c r="B365" s="167">
        <v>8809587380374</v>
      </c>
      <c r="C365" s="168" t="s">
        <v>3604</v>
      </c>
      <c r="D365" s="168" t="s">
        <v>3605</v>
      </c>
      <c r="E365" s="169">
        <v>4000</v>
      </c>
      <c r="F365" s="170">
        <v>0.52</v>
      </c>
      <c r="G365" s="171">
        <v>336</v>
      </c>
      <c r="H365" s="172">
        <f t="shared" si="35"/>
        <v>2080</v>
      </c>
      <c r="I365" s="173" t="str">
        <f t="shared" si="36"/>
        <v>Введите курс</v>
      </c>
      <c r="J365" s="283"/>
      <c r="K365" s="174">
        <f t="shared" si="40"/>
        <v>0</v>
      </c>
      <c r="L365" s="172">
        <f t="shared" si="40"/>
        <v>0</v>
      </c>
      <c r="M365" s="175" t="str">
        <f t="shared" si="38"/>
        <v/>
      </c>
      <c r="N365" s="166"/>
      <c r="O365" s="176"/>
    </row>
    <row r="366" spans="1:15">
      <c r="A366" s="166" t="s">
        <v>3606</v>
      </c>
      <c r="B366" s="167">
        <v>8809587380381</v>
      </c>
      <c r="C366" s="168" t="s">
        <v>3607</v>
      </c>
      <c r="D366" s="168" t="s">
        <v>3608</v>
      </c>
      <c r="E366" s="169">
        <v>4000</v>
      </c>
      <c r="F366" s="170">
        <v>0.52</v>
      </c>
      <c r="G366" s="171">
        <v>336</v>
      </c>
      <c r="H366" s="172">
        <f t="shared" si="35"/>
        <v>2080</v>
      </c>
      <c r="I366" s="173" t="str">
        <f t="shared" si="36"/>
        <v>Введите курс</v>
      </c>
      <c r="J366" s="283"/>
      <c r="K366" s="174">
        <f t="shared" si="40"/>
        <v>0</v>
      </c>
      <c r="L366" s="172">
        <f t="shared" si="40"/>
        <v>0</v>
      </c>
      <c r="M366" s="175" t="str">
        <f t="shared" si="38"/>
        <v/>
      </c>
      <c r="N366" s="166"/>
      <c r="O366" s="176"/>
    </row>
    <row r="367" spans="1:15">
      <c r="A367" s="166" t="s">
        <v>3609</v>
      </c>
      <c r="B367" s="167">
        <v>8809587380428</v>
      </c>
      <c r="C367" s="168" t="s">
        <v>3610</v>
      </c>
      <c r="D367" s="168" t="s">
        <v>3611</v>
      </c>
      <c r="E367" s="169">
        <v>42000</v>
      </c>
      <c r="F367" s="170">
        <v>0.52</v>
      </c>
      <c r="G367" s="171">
        <v>135</v>
      </c>
      <c r="H367" s="172">
        <f t="shared" si="35"/>
        <v>21840</v>
      </c>
      <c r="I367" s="173" t="str">
        <f t="shared" si="36"/>
        <v>Введите курс</v>
      </c>
      <c r="J367" s="283"/>
      <c r="K367" s="174">
        <f t="shared" si="40"/>
        <v>0</v>
      </c>
      <c r="L367" s="172">
        <f t="shared" si="40"/>
        <v>0</v>
      </c>
      <c r="M367" s="175" t="str">
        <f t="shared" si="38"/>
        <v/>
      </c>
      <c r="N367" s="166"/>
      <c r="O367" s="176"/>
    </row>
    <row r="368" spans="1:15">
      <c r="A368" s="166" t="s">
        <v>3612</v>
      </c>
      <c r="B368" s="167">
        <v>8809587380435</v>
      </c>
      <c r="C368" s="168" t="s">
        <v>3613</v>
      </c>
      <c r="D368" s="168" t="s">
        <v>3614</v>
      </c>
      <c r="E368" s="169">
        <v>31000</v>
      </c>
      <c r="F368" s="170">
        <v>0.52</v>
      </c>
      <c r="G368" s="171">
        <v>800</v>
      </c>
      <c r="H368" s="172">
        <f t="shared" si="35"/>
        <v>16120</v>
      </c>
      <c r="I368" s="173" t="str">
        <f t="shared" si="36"/>
        <v>Введите курс</v>
      </c>
      <c r="J368" s="283"/>
      <c r="K368" s="174">
        <f t="shared" si="40"/>
        <v>0</v>
      </c>
      <c r="L368" s="172">
        <f t="shared" si="40"/>
        <v>0</v>
      </c>
      <c r="M368" s="175" t="str">
        <f t="shared" si="38"/>
        <v/>
      </c>
      <c r="N368" s="166"/>
      <c r="O368" s="176"/>
    </row>
    <row r="369" spans="1:15">
      <c r="A369" s="166" t="s">
        <v>3615</v>
      </c>
      <c r="B369" s="167">
        <v>8809587380442</v>
      </c>
      <c r="C369" s="168" t="s">
        <v>3616</v>
      </c>
      <c r="D369" s="168" t="s">
        <v>3617</v>
      </c>
      <c r="E369" s="169">
        <v>4000</v>
      </c>
      <c r="F369" s="170">
        <v>0.52</v>
      </c>
      <c r="G369" s="171">
        <v>336</v>
      </c>
      <c r="H369" s="172">
        <f t="shared" si="35"/>
        <v>2080</v>
      </c>
      <c r="I369" s="173" t="str">
        <f t="shared" si="36"/>
        <v>Введите курс</v>
      </c>
      <c r="J369" s="283"/>
      <c r="K369" s="174">
        <f t="shared" si="40"/>
        <v>0</v>
      </c>
      <c r="L369" s="172">
        <f t="shared" si="40"/>
        <v>0</v>
      </c>
      <c r="M369" s="175" t="str">
        <f t="shared" si="38"/>
        <v/>
      </c>
      <c r="N369" s="166"/>
      <c r="O369" s="176"/>
    </row>
    <row r="370" spans="1:15">
      <c r="A370" s="166" t="s">
        <v>3618</v>
      </c>
      <c r="B370" s="167">
        <v>8809587380459</v>
      </c>
      <c r="C370" s="168" t="s">
        <v>3619</v>
      </c>
      <c r="D370" s="168" t="s">
        <v>3620</v>
      </c>
      <c r="E370" s="169">
        <v>4000</v>
      </c>
      <c r="F370" s="170">
        <v>0.52</v>
      </c>
      <c r="G370" s="171">
        <v>336</v>
      </c>
      <c r="H370" s="172">
        <f t="shared" si="35"/>
        <v>2080</v>
      </c>
      <c r="I370" s="173" t="str">
        <f t="shared" si="36"/>
        <v>Введите курс</v>
      </c>
      <c r="J370" s="283"/>
      <c r="K370" s="174">
        <f t="shared" si="40"/>
        <v>0</v>
      </c>
      <c r="L370" s="172">
        <f t="shared" si="40"/>
        <v>0</v>
      </c>
      <c r="M370" s="175" t="str">
        <f t="shared" si="38"/>
        <v/>
      </c>
      <c r="N370" s="166"/>
      <c r="O370" s="176"/>
    </row>
    <row r="371" spans="1:15">
      <c r="A371" s="166" t="s">
        <v>3621</v>
      </c>
      <c r="B371" s="167">
        <v>8809587380466</v>
      </c>
      <c r="C371" s="168" t="s">
        <v>3622</v>
      </c>
      <c r="D371" s="168" t="s">
        <v>3623</v>
      </c>
      <c r="E371" s="169">
        <v>8000</v>
      </c>
      <c r="F371" s="170">
        <v>0.52</v>
      </c>
      <c r="G371" s="171">
        <v>72</v>
      </c>
      <c r="H371" s="172">
        <f t="shared" si="35"/>
        <v>4160</v>
      </c>
      <c r="I371" s="173" t="str">
        <f t="shared" si="36"/>
        <v>Введите курс</v>
      </c>
      <c r="J371" s="283"/>
      <c r="K371" s="174">
        <f t="shared" si="40"/>
        <v>0</v>
      </c>
      <c r="L371" s="172">
        <f t="shared" si="40"/>
        <v>0</v>
      </c>
      <c r="M371" s="175" t="str">
        <f t="shared" si="38"/>
        <v/>
      </c>
      <c r="N371" s="166"/>
      <c r="O371" s="176"/>
    </row>
    <row r="372" spans="1:15">
      <c r="A372" s="166" t="s">
        <v>3624</v>
      </c>
      <c r="B372" s="167">
        <v>8809587380732</v>
      </c>
      <c r="C372" s="168" t="s">
        <v>3625</v>
      </c>
      <c r="D372" s="168" t="s">
        <v>3626</v>
      </c>
      <c r="E372" s="169">
        <v>12000</v>
      </c>
      <c r="F372" s="170">
        <v>0.52</v>
      </c>
      <c r="G372" s="171">
        <v>144</v>
      </c>
      <c r="H372" s="172">
        <f t="shared" si="35"/>
        <v>6240</v>
      </c>
      <c r="I372" s="173" t="str">
        <f t="shared" si="36"/>
        <v>Введите курс</v>
      </c>
      <c r="J372" s="283"/>
      <c r="K372" s="174">
        <f t="shared" ref="K372:L387" si="41">J372*G372</f>
        <v>0</v>
      </c>
      <c r="L372" s="172">
        <f t="shared" si="41"/>
        <v>0</v>
      </c>
      <c r="M372" s="175" t="str">
        <f t="shared" si="38"/>
        <v/>
      </c>
      <c r="N372" s="166"/>
      <c r="O372" s="176"/>
    </row>
    <row r="373" spans="1:15">
      <c r="A373" s="166" t="s">
        <v>3627</v>
      </c>
      <c r="B373" s="167">
        <v>8809587382231</v>
      </c>
      <c r="C373" s="168" t="s">
        <v>3628</v>
      </c>
      <c r="D373" s="168" t="s">
        <v>3629</v>
      </c>
      <c r="E373" s="169">
        <v>7500</v>
      </c>
      <c r="F373" s="170">
        <v>0.52</v>
      </c>
      <c r="G373" s="171">
        <v>32</v>
      </c>
      <c r="H373" s="172">
        <f t="shared" si="35"/>
        <v>3900</v>
      </c>
      <c r="I373" s="173" t="str">
        <f t="shared" si="36"/>
        <v>Введите курс</v>
      </c>
      <c r="J373" s="283"/>
      <c r="K373" s="174">
        <f t="shared" si="41"/>
        <v>0</v>
      </c>
      <c r="L373" s="172">
        <f t="shared" si="41"/>
        <v>0</v>
      </c>
      <c r="M373" s="175" t="str">
        <f t="shared" si="38"/>
        <v/>
      </c>
      <c r="N373" s="166"/>
      <c r="O373" s="176"/>
    </row>
    <row r="374" spans="1:15">
      <c r="A374" s="166" t="s">
        <v>3630</v>
      </c>
      <c r="B374" s="167">
        <v>8809587383924</v>
      </c>
      <c r="C374" s="168" t="s">
        <v>3631</v>
      </c>
      <c r="D374" s="168" t="s">
        <v>3632</v>
      </c>
      <c r="E374" s="169">
        <v>3000</v>
      </c>
      <c r="F374" s="170">
        <v>0.52</v>
      </c>
      <c r="G374" s="171">
        <v>80</v>
      </c>
      <c r="H374" s="172">
        <f t="shared" si="35"/>
        <v>1560</v>
      </c>
      <c r="I374" s="173" t="str">
        <f t="shared" si="36"/>
        <v>Введите курс</v>
      </c>
      <c r="J374" s="283"/>
      <c r="K374" s="174">
        <f t="shared" si="41"/>
        <v>0</v>
      </c>
      <c r="L374" s="172">
        <f t="shared" si="41"/>
        <v>0</v>
      </c>
      <c r="M374" s="175" t="str">
        <f t="shared" si="38"/>
        <v/>
      </c>
      <c r="N374" s="166"/>
      <c r="O374" s="176"/>
    </row>
    <row r="375" spans="1:15">
      <c r="A375" s="166" t="s">
        <v>3633</v>
      </c>
      <c r="B375" s="167">
        <v>8809587384228</v>
      </c>
      <c r="C375" s="168" t="s">
        <v>3634</v>
      </c>
      <c r="D375" s="168" t="s">
        <v>3635</v>
      </c>
      <c r="E375" s="169">
        <v>7500</v>
      </c>
      <c r="F375" s="170">
        <v>0.52</v>
      </c>
      <c r="G375" s="171">
        <v>280</v>
      </c>
      <c r="H375" s="172">
        <f t="shared" si="35"/>
        <v>3900</v>
      </c>
      <c r="I375" s="173" t="str">
        <f t="shared" si="36"/>
        <v>Введите курс</v>
      </c>
      <c r="J375" s="283"/>
      <c r="K375" s="174">
        <f t="shared" si="41"/>
        <v>0</v>
      </c>
      <c r="L375" s="172">
        <f t="shared" si="41"/>
        <v>0</v>
      </c>
      <c r="M375" s="175" t="str">
        <f t="shared" si="38"/>
        <v/>
      </c>
      <c r="N375" s="166"/>
      <c r="O375" s="176"/>
    </row>
    <row r="376" spans="1:15">
      <c r="A376" s="166" t="s">
        <v>3636</v>
      </c>
      <c r="B376" s="167">
        <v>8809587384235</v>
      </c>
      <c r="C376" s="168" t="s">
        <v>3637</v>
      </c>
      <c r="D376" s="168" t="s">
        <v>3638</v>
      </c>
      <c r="E376" s="169">
        <v>7500</v>
      </c>
      <c r="F376" s="170">
        <v>0.52</v>
      </c>
      <c r="G376" s="171">
        <v>280</v>
      </c>
      <c r="H376" s="172">
        <f t="shared" si="35"/>
        <v>3900</v>
      </c>
      <c r="I376" s="173" t="str">
        <f t="shared" si="36"/>
        <v>Введите курс</v>
      </c>
      <c r="J376" s="283"/>
      <c r="K376" s="174">
        <f t="shared" si="41"/>
        <v>0</v>
      </c>
      <c r="L376" s="172">
        <f t="shared" si="41"/>
        <v>0</v>
      </c>
      <c r="M376" s="175" t="str">
        <f t="shared" si="38"/>
        <v/>
      </c>
      <c r="N376" s="166"/>
      <c r="O376" s="176"/>
    </row>
    <row r="377" spans="1:15">
      <c r="A377" s="166" t="s">
        <v>3639</v>
      </c>
      <c r="B377" s="167">
        <v>8809587384242</v>
      </c>
      <c r="C377" s="168" t="s">
        <v>3640</v>
      </c>
      <c r="D377" s="168" t="s">
        <v>3641</v>
      </c>
      <c r="E377" s="169">
        <v>7500</v>
      </c>
      <c r="F377" s="170">
        <v>0.52</v>
      </c>
      <c r="G377" s="171">
        <v>280</v>
      </c>
      <c r="H377" s="172">
        <f t="shared" si="35"/>
        <v>3900</v>
      </c>
      <c r="I377" s="173" t="str">
        <f t="shared" si="36"/>
        <v>Введите курс</v>
      </c>
      <c r="J377" s="283"/>
      <c r="K377" s="174">
        <f t="shared" si="41"/>
        <v>0</v>
      </c>
      <c r="L377" s="172">
        <f t="shared" si="41"/>
        <v>0</v>
      </c>
      <c r="M377" s="175" t="str">
        <f t="shared" si="38"/>
        <v/>
      </c>
      <c r="N377" s="166"/>
      <c r="O377" s="176"/>
    </row>
    <row r="378" spans="1:15">
      <c r="A378" s="166" t="s">
        <v>3642</v>
      </c>
      <c r="B378" s="167">
        <v>8809587384259</v>
      </c>
      <c r="C378" s="168" t="s">
        <v>3643</v>
      </c>
      <c r="D378" s="168" t="s">
        <v>3644</v>
      </c>
      <c r="E378" s="169">
        <v>6500</v>
      </c>
      <c r="F378" s="170">
        <v>0.52</v>
      </c>
      <c r="G378" s="171">
        <v>280</v>
      </c>
      <c r="H378" s="172">
        <f t="shared" si="35"/>
        <v>3380</v>
      </c>
      <c r="I378" s="173" t="str">
        <f t="shared" si="36"/>
        <v>Введите курс</v>
      </c>
      <c r="J378" s="283"/>
      <c r="K378" s="174">
        <f t="shared" si="41"/>
        <v>0</v>
      </c>
      <c r="L378" s="172">
        <f t="shared" si="41"/>
        <v>0</v>
      </c>
      <c r="M378" s="175" t="str">
        <f t="shared" si="38"/>
        <v/>
      </c>
      <c r="N378" s="166"/>
      <c r="O378" s="176"/>
    </row>
    <row r="379" spans="1:15">
      <c r="A379" s="166" t="s">
        <v>3645</v>
      </c>
      <c r="B379" s="167">
        <v>8809587384266</v>
      </c>
      <c r="C379" s="168" t="s">
        <v>3646</v>
      </c>
      <c r="D379" s="168" t="s">
        <v>3647</v>
      </c>
      <c r="E379" s="169">
        <v>6500</v>
      </c>
      <c r="F379" s="170">
        <v>0.52</v>
      </c>
      <c r="G379" s="171">
        <v>280</v>
      </c>
      <c r="H379" s="172">
        <f t="shared" si="35"/>
        <v>3380</v>
      </c>
      <c r="I379" s="173" t="str">
        <f t="shared" si="36"/>
        <v>Введите курс</v>
      </c>
      <c r="J379" s="283"/>
      <c r="K379" s="174">
        <f t="shared" si="41"/>
        <v>0</v>
      </c>
      <c r="L379" s="172">
        <f t="shared" si="41"/>
        <v>0</v>
      </c>
      <c r="M379" s="175" t="str">
        <f t="shared" si="38"/>
        <v/>
      </c>
      <c r="N379" s="166"/>
      <c r="O379" s="176"/>
    </row>
    <row r="380" spans="1:15">
      <c r="A380" s="166" t="s">
        <v>3648</v>
      </c>
      <c r="B380" s="167">
        <v>8809587384273</v>
      </c>
      <c r="C380" s="168" t="s">
        <v>3649</v>
      </c>
      <c r="D380" s="168" t="s">
        <v>3650</v>
      </c>
      <c r="E380" s="169">
        <v>6500</v>
      </c>
      <c r="F380" s="170">
        <v>0.52</v>
      </c>
      <c r="G380" s="171">
        <v>280</v>
      </c>
      <c r="H380" s="172">
        <f t="shared" si="35"/>
        <v>3380</v>
      </c>
      <c r="I380" s="173" t="str">
        <f t="shared" si="36"/>
        <v>Введите курс</v>
      </c>
      <c r="J380" s="283"/>
      <c r="K380" s="174">
        <f t="shared" si="41"/>
        <v>0</v>
      </c>
      <c r="L380" s="172">
        <f t="shared" si="41"/>
        <v>0</v>
      </c>
      <c r="M380" s="175" t="str">
        <f t="shared" si="38"/>
        <v/>
      </c>
      <c r="N380" s="166"/>
      <c r="O380" s="176"/>
    </row>
    <row r="381" spans="1:15">
      <c r="A381" s="166" t="s">
        <v>3651</v>
      </c>
      <c r="B381" s="167">
        <v>8809587386048</v>
      </c>
      <c r="C381" s="168" t="s">
        <v>3652</v>
      </c>
      <c r="D381" s="168" t="s">
        <v>3653</v>
      </c>
      <c r="E381" s="169">
        <v>9000</v>
      </c>
      <c r="F381" s="170">
        <v>0.52</v>
      </c>
      <c r="G381" s="171">
        <v>48</v>
      </c>
      <c r="H381" s="172">
        <f t="shared" si="35"/>
        <v>4680</v>
      </c>
      <c r="I381" s="173" t="str">
        <f t="shared" si="36"/>
        <v>Введите курс</v>
      </c>
      <c r="J381" s="283"/>
      <c r="K381" s="174">
        <f t="shared" si="41"/>
        <v>0</v>
      </c>
      <c r="L381" s="172">
        <f t="shared" si="41"/>
        <v>0</v>
      </c>
      <c r="M381" s="175" t="str">
        <f t="shared" si="38"/>
        <v/>
      </c>
      <c r="N381" s="166"/>
      <c r="O381" s="176"/>
    </row>
    <row r="382" spans="1:15">
      <c r="A382" s="166" t="s">
        <v>3654</v>
      </c>
      <c r="B382" s="167">
        <v>8809587386178</v>
      </c>
      <c r="C382" s="168" t="s">
        <v>3655</v>
      </c>
      <c r="D382" s="168" t="s">
        <v>3656</v>
      </c>
      <c r="E382" s="169">
        <v>8000</v>
      </c>
      <c r="F382" s="170">
        <v>0.52</v>
      </c>
      <c r="G382" s="171">
        <v>240</v>
      </c>
      <c r="H382" s="172">
        <f t="shared" si="35"/>
        <v>4160</v>
      </c>
      <c r="I382" s="173" t="str">
        <f t="shared" si="36"/>
        <v>Введите курс</v>
      </c>
      <c r="J382" s="283"/>
      <c r="K382" s="174">
        <f t="shared" si="41"/>
        <v>0</v>
      </c>
      <c r="L382" s="172">
        <f t="shared" si="41"/>
        <v>0</v>
      </c>
      <c r="M382" s="175" t="str">
        <f t="shared" si="38"/>
        <v/>
      </c>
      <c r="N382" s="166"/>
      <c r="O382" s="176"/>
    </row>
    <row r="383" spans="1:15">
      <c r="A383" s="166" t="s">
        <v>3657</v>
      </c>
      <c r="B383" s="167">
        <v>8809587386192</v>
      </c>
      <c r="C383" s="168" t="s">
        <v>3658</v>
      </c>
      <c r="D383" s="168" t="s">
        <v>3659</v>
      </c>
      <c r="E383" s="169">
        <v>8000</v>
      </c>
      <c r="F383" s="170">
        <v>0.52</v>
      </c>
      <c r="G383" s="171">
        <v>240</v>
      </c>
      <c r="H383" s="172">
        <f t="shared" si="35"/>
        <v>4160</v>
      </c>
      <c r="I383" s="173" t="str">
        <f t="shared" si="36"/>
        <v>Введите курс</v>
      </c>
      <c r="J383" s="283"/>
      <c r="K383" s="174">
        <f t="shared" si="41"/>
        <v>0</v>
      </c>
      <c r="L383" s="172">
        <f t="shared" si="41"/>
        <v>0</v>
      </c>
      <c r="M383" s="175" t="str">
        <f t="shared" si="38"/>
        <v/>
      </c>
      <c r="N383" s="166"/>
      <c r="O383" s="176"/>
    </row>
    <row r="384" spans="1:15">
      <c r="A384" s="166" t="s">
        <v>3660</v>
      </c>
      <c r="B384" s="167">
        <v>8809587386499</v>
      </c>
      <c r="C384" s="168" t="s">
        <v>3661</v>
      </c>
      <c r="D384" s="168" t="s">
        <v>3662</v>
      </c>
      <c r="E384" s="169">
        <v>6000</v>
      </c>
      <c r="F384" s="170">
        <v>0.52</v>
      </c>
      <c r="G384" s="171">
        <v>192</v>
      </c>
      <c r="H384" s="172">
        <f t="shared" si="35"/>
        <v>3120</v>
      </c>
      <c r="I384" s="173" t="str">
        <f t="shared" si="36"/>
        <v>Введите курс</v>
      </c>
      <c r="J384" s="283"/>
      <c r="K384" s="174">
        <f t="shared" si="41"/>
        <v>0</v>
      </c>
      <c r="L384" s="172">
        <f t="shared" si="41"/>
        <v>0</v>
      </c>
      <c r="M384" s="175" t="str">
        <f t="shared" si="38"/>
        <v/>
      </c>
      <c r="N384" s="166"/>
      <c r="O384" s="176"/>
    </row>
    <row r="385" spans="1:15">
      <c r="A385" s="166" t="s">
        <v>3663</v>
      </c>
      <c r="B385" s="167">
        <v>8809587386871</v>
      </c>
      <c r="C385" s="168" t="s">
        <v>3664</v>
      </c>
      <c r="D385" s="168" t="s">
        <v>3665</v>
      </c>
      <c r="E385" s="169">
        <v>6000</v>
      </c>
      <c r="F385" s="170">
        <v>0.52</v>
      </c>
      <c r="G385" s="171">
        <v>60</v>
      </c>
      <c r="H385" s="172">
        <f t="shared" si="35"/>
        <v>3120</v>
      </c>
      <c r="I385" s="173" t="str">
        <f t="shared" si="36"/>
        <v>Введите курс</v>
      </c>
      <c r="J385" s="283"/>
      <c r="K385" s="174">
        <f t="shared" si="41"/>
        <v>0</v>
      </c>
      <c r="L385" s="172">
        <f t="shared" si="41"/>
        <v>0</v>
      </c>
      <c r="M385" s="175" t="str">
        <f t="shared" si="38"/>
        <v/>
      </c>
      <c r="N385" s="166"/>
      <c r="O385" s="176"/>
    </row>
    <row r="386" spans="1:15">
      <c r="A386" s="166" t="s">
        <v>3666</v>
      </c>
      <c r="B386" s="167">
        <v>8809587387007</v>
      </c>
      <c r="C386" s="168" t="s">
        <v>3667</v>
      </c>
      <c r="D386" s="168" t="s">
        <v>3668</v>
      </c>
      <c r="E386" s="169">
        <v>6500</v>
      </c>
      <c r="F386" s="170">
        <v>0.52</v>
      </c>
      <c r="G386" s="171">
        <v>366</v>
      </c>
      <c r="H386" s="172">
        <f t="shared" si="35"/>
        <v>3380</v>
      </c>
      <c r="I386" s="173" t="str">
        <f t="shared" si="36"/>
        <v>Введите курс</v>
      </c>
      <c r="J386" s="283"/>
      <c r="K386" s="174">
        <f t="shared" si="41"/>
        <v>0</v>
      </c>
      <c r="L386" s="172">
        <f t="shared" si="41"/>
        <v>0</v>
      </c>
      <c r="M386" s="175" t="str">
        <f t="shared" si="38"/>
        <v/>
      </c>
      <c r="N386" s="166"/>
      <c r="O386" s="176"/>
    </row>
    <row r="387" spans="1:15">
      <c r="A387" s="166" t="s">
        <v>3669</v>
      </c>
      <c r="B387" s="167">
        <v>8809587387038</v>
      </c>
      <c r="C387" s="168" t="s">
        <v>3670</v>
      </c>
      <c r="D387" s="168" t="s">
        <v>3671</v>
      </c>
      <c r="E387" s="169">
        <v>6500</v>
      </c>
      <c r="F387" s="170">
        <v>0.52</v>
      </c>
      <c r="G387" s="171">
        <v>366</v>
      </c>
      <c r="H387" s="172">
        <f t="shared" si="35"/>
        <v>3380</v>
      </c>
      <c r="I387" s="173" t="str">
        <f t="shared" si="36"/>
        <v>Введите курс</v>
      </c>
      <c r="J387" s="283"/>
      <c r="K387" s="174">
        <f t="shared" si="41"/>
        <v>0</v>
      </c>
      <c r="L387" s="172">
        <f t="shared" si="41"/>
        <v>0</v>
      </c>
      <c r="M387" s="175" t="str">
        <f t="shared" si="38"/>
        <v/>
      </c>
      <c r="N387" s="166"/>
      <c r="O387" s="176"/>
    </row>
    <row r="388" spans="1:15">
      <c r="A388" s="166" t="s">
        <v>3672</v>
      </c>
      <c r="B388" s="167">
        <v>8809587387045</v>
      </c>
      <c r="C388" s="168" t="s">
        <v>3673</v>
      </c>
      <c r="D388" s="168" t="s">
        <v>3674</v>
      </c>
      <c r="E388" s="169">
        <v>6500</v>
      </c>
      <c r="F388" s="170">
        <v>0.52</v>
      </c>
      <c r="G388" s="171">
        <v>366</v>
      </c>
      <c r="H388" s="172">
        <f t="shared" ref="H388:H451" si="42">F388*E388</f>
        <v>3380</v>
      </c>
      <c r="I388" s="173" t="str">
        <f t="shared" ref="I388:I451" si="43">IF($H$1="","Введите курс",H388/$H$1)</f>
        <v>Введите курс</v>
      </c>
      <c r="J388" s="283"/>
      <c r="K388" s="174">
        <f t="shared" ref="K388:L403" si="44">J388*G388</f>
        <v>0</v>
      </c>
      <c r="L388" s="172">
        <f t="shared" si="44"/>
        <v>0</v>
      </c>
      <c r="M388" s="175" t="str">
        <f t="shared" ref="M388:M451" si="45">IFERROR(K388*I388,"")</f>
        <v/>
      </c>
      <c r="N388" s="166"/>
      <c r="O388" s="176"/>
    </row>
    <row r="389" spans="1:15">
      <c r="A389" s="166" t="s">
        <v>3675</v>
      </c>
      <c r="B389" s="167">
        <v>8809587387052</v>
      </c>
      <c r="C389" s="168" t="s">
        <v>3676</v>
      </c>
      <c r="D389" s="168" t="s">
        <v>3677</v>
      </c>
      <c r="E389" s="169">
        <v>6500</v>
      </c>
      <c r="F389" s="170">
        <v>0.52</v>
      </c>
      <c r="G389" s="171">
        <v>366</v>
      </c>
      <c r="H389" s="172">
        <f t="shared" si="42"/>
        <v>3380</v>
      </c>
      <c r="I389" s="173" t="str">
        <f t="shared" si="43"/>
        <v>Введите курс</v>
      </c>
      <c r="J389" s="283"/>
      <c r="K389" s="174">
        <f t="shared" si="44"/>
        <v>0</v>
      </c>
      <c r="L389" s="172">
        <f t="shared" si="44"/>
        <v>0</v>
      </c>
      <c r="M389" s="175" t="str">
        <f t="shared" si="45"/>
        <v/>
      </c>
      <c r="N389" s="166"/>
      <c r="O389" s="176"/>
    </row>
    <row r="390" spans="1:15">
      <c r="A390" s="166" t="s">
        <v>3678</v>
      </c>
      <c r="B390" s="167">
        <v>8809587387069</v>
      </c>
      <c r="C390" s="168" t="s">
        <v>3679</v>
      </c>
      <c r="D390" s="168" t="s">
        <v>3680</v>
      </c>
      <c r="E390" s="169">
        <v>6500</v>
      </c>
      <c r="F390" s="170">
        <v>0.52</v>
      </c>
      <c r="G390" s="171">
        <v>366</v>
      </c>
      <c r="H390" s="172">
        <f t="shared" si="42"/>
        <v>3380</v>
      </c>
      <c r="I390" s="173" t="str">
        <f t="shared" si="43"/>
        <v>Введите курс</v>
      </c>
      <c r="J390" s="283"/>
      <c r="K390" s="174">
        <f t="shared" si="44"/>
        <v>0</v>
      </c>
      <c r="L390" s="172">
        <f t="shared" si="44"/>
        <v>0</v>
      </c>
      <c r="M390" s="175" t="str">
        <f t="shared" si="45"/>
        <v/>
      </c>
      <c r="N390" s="166"/>
      <c r="O390" s="176"/>
    </row>
    <row r="391" spans="1:15">
      <c r="A391" s="166" t="s">
        <v>3681</v>
      </c>
      <c r="B391" s="167">
        <v>8809587387083</v>
      </c>
      <c r="C391" s="168" t="s">
        <v>3682</v>
      </c>
      <c r="D391" s="168" t="s">
        <v>3683</v>
      </c>
      <c r="E391" s="169">
        <v>6500</v>
      </c>
      <c r="F391" s="170">
        <v>0.52</v>
      </c>
      <c r="G391" s="171">
        <v>366</v>
      </c>
      <c r="H391" s="172">
        <f t="shared" si="42"/>
        <v>3380</v>
      </c>
      <c r="I391" s="173" t="str">
        <f t="shared" si="43"/>
        <v>Введите курс</v>
      </c>
      <c r="J391" s="283"/>
      <c r="K391" s="174">
        <f t="shared" si="44"/>
        <v>0</v>
      </c>
      <c r="L391" s="172">
        <f t="shared" si="44"/>
        <v>0</v>
      </c>
      <c r="M391" s="175" t="str">
        <f t="shared" si="45"/>
        <v/>
      </c>
      <c r="N391" s="166"/>
      <c r="O391" s="176"/>
    </row>
    <row r="392" spans="1:15">
      <c r="A392" s="166" t="s">
        <v>3684</v>
      </c>
      <c r="B392" s="167">
        <v>8809587387106</v>
      </c>
      <c r="C392" s="168" t="s">
        <v>3685</v>
      </c>
      <c r="D392" s="168" t="s">
        <v>3686</v>
      </c>
      <c r="E392" s="169">
        <v>6500</v>
      </c>
      <c r="F392" s="170">
        <v>0.52</v>
      </c>
      <c r="G392" s="171">
        <v>366</v>
      </c>
      <c r="H392" s="172">
        <f t="shared" si="42"/>
        <v>3380</v>
      </c>
      <c r="I392" s="173" t="str">
        <f t="shared" si="43"/>
        <v>Введите курс</v>
      </c>
      <c r="J392" s="283"/>
      <c r="K392" s="174">
        <f t="shared" si="44"/>
        <v>0</v>
      </c>
      <c r="L392" s="172">
        <f t="shared" si="44"/>
        <v>0</v>
      </c>
      <c r="M392" s="175" t="str">
        <f t="shared" si="45"/>
        <v/>
      </c>
      <c r="N392" s="166"/>
      <c r="O392" s="176"/>
    </row>
    <row r="393" spans="1:15">
      <c r="A393" s="166" t="s">
        <v>3687</v>
      </c>
      <c r="B393" s="167">
        <v>8809587387120</v>
      </c>
      <c r="C393" s="168" t="s">
        <v>3688</v>
      </c>
      <c r="D393" s="168" t="s">
        <v>3689</v>
      </c>
      <c r="E393" s="169">
        <v>6500</v>
      </c>
      <c r="F393" s="170">
        <v>0.52</v>
      </c>
      <c r="G393" s="171">
        <v>366</v>
      </c>
      <c r="H393" s="172">
        <f t="shared" si="42"/>
        <v>3380</v>
      </c>
      <c r="I393" s="173" t="str">
        <f t="shared" si="43"/>
        <v>Введите курс</v>
      </c>
      <c r="J393" s="283"/>
      <c r="K393" s="174">
        <f t="shared" si="44"/>
        <v>0</v>
      </c>
      <c r="L393" s="172">
        <f t="shared" si="44"/>
        <v>0</v>
      </c>
      <c r="M393" s="175" t="str">
        <f t="shared" si="45"/>
        <v/>
      </c>
      <c r="N393" s="166"/>
      <c r="O393" s="176"/>
    </row>
    <row r="394" spans="1:15">
      <c r="A394" s="166" t="s">
        <v>3690</v>
      </c>
      <c r="B394" s="167">
        <v>8809587387137</v>
      </c>
      <c r="C394" s="168" t="s">
        <v>3691</v>
      </c>
      <c r="D394" s="168" t="s">
        <v>3692</v>
      </c>
      <c r="E394" s="169">
        <v>6500</v>
      </c>
      <c r="F394" s="170">
        <v>0.52</v>
      </c>
      <c r="G394" s="171">
        <v>366</v>
      </c>
      <c r="H394" s="172">
        <f t="shared" si="42"/>
        <v>3380</v>
      </c>
      <c r="I394" s="173" t="str">
        <f t="shared" si="43"/>
        <v>Введите курс</v>
      </c>
      <c r="J394" s="283"/>
      <c r="K394" s="174">
        <f t="shared" si="44"/>
        <v>0</v>
      </c>
      <c r="L394" s="172">
        <f t="shared" si="44"/>
        <v>0</v>
      </c>
      <c r="M394" s="175" t="str">
        <f t="shared" si="45"/>
        <v/>
      </c>
      <c r="N394" s="166"/>
      <c r="O394" s="176"/>
    </row>
    <row r="395" spans="1:15">
      <c r="A395" s="166" t="s">
        <v>3693</v>
      </c>
      <c r="B395" s="167">
        <v>8809587387144</v>
      </c>
      <c r="C395" s="168" t="s">
        <v>3694</v>
      </c>
      <c r="D395" s="168" t="s">
        <v>3695</v>
      </c>
      <c r="E395" s="169">
        <v>6500</v>
      </c>
      <c r="F395" s="170">
        <v>0.52</v>
      </c>
      <c r="G395" s="171">
        <v>366</v>
      </c>
      <c r="H395" s="172">
        <f t="shared" si="42"/>
        <v>3380</v>
      </c>
      <c r="I395" s="173" t="str">
        <f t="shared" si="43"/>
        <v>Введите курс</v>
      </c>
      <c r="J395" s="283"/>
      <c r="K395" s="174">
        <f t="shared" si="44"/>
        <v>0</v>
      </c>
      <c r="L395" s="172">
        <f t="shared" si="44"/>
        <v>0</v>
      </c>
      <c r="M395" s="175" t="str">
        <f t="shared" si="45"/>
        <v/>
      </c>
      <c r="N395" s="166"/>
      <c r="O395" s="176"/>
    </row>
    <row r="396" spans="1:15">
      <c r="A396" s="166" t="s">
        <v>3696</v>
      </c>
      <c r="B396" s="167">
        <v>8809587387151</v>
      </c>
      <c r="C396" s="168" t="s">
        <v>3697</v>
      </c>
      <c r="D396" s="168" t="s">
        <v>3698</v>
      </c>
      <c r="E396" s="169">
        <v>6500</v>
      </c>
      <c r="F396" s="170">
        <v>0.52</v>
      </c>
      <c r="G396" s="171">
        <v>366</v>
      </c>
      <c r="H396" s="172">
        <f t="shared" si="42"/>
        <v>3380</v>
      </c>
      <c r="I396" s="173" t="str">
        <f t="shared" si="43"/>
        <v>Введите курс</v>
      </c>
      <c r="J396" s="283"/>
      <c r="K396" s="174">
        <f t="shared" si="44"/>
        <v>0</v>
      </c>
      <c r="L396" s="172">
        <f t="shared" si="44"/>
        <v>0</v>
      </c>
      <c r="M396" s="175" t="str">
        <f t="shared" si="45"/>
        <v/>
      </c>
      <c r="N396" s="166"/>
      <c r="O396" s="176"/>
    </row>
    <row r="397" spans="1:15">
      <c r="A397" s="166" t="s">
        <v>3699</v>
      </c>
      <c r="B397" s="167">
        <v>8809587387168</v>
      </c>
      <c r="C397" s="168" t="s">
        <v>3700</v>
      </c>
      <c r="D397" s="168" t="s">
        <v>3701</v>
      </c>
      <c r="E397" s="169">
        <v>6500</v>
      </c>
      <c r="F397" s="170">
        <v>0.52</v>
      </c>
      <c r="G397" s="171">
        <v>366</v>
      </c>
      <c r="H397" s="172">
        <f t="shared" si="42"/>
        <v>3380</v>
      </c>
      <c r="I397" s="173" t="str">
        <f t="shared" si="43"/>
        <v>Введите курс</v>
      </c>
      <c r="J397" s="283"/>
      <c r="K397" s="174">
        <f t="shared" si="44"/>
        <v>0</v>
      </c>
      <c r="L397" s="172">
        <f t="shared" si="44"/>
        <v>0</v>
      </c>
      <c r="M397" s="175" t="str">
        <f t="shared" si="45"/>
        <v/>
      </c>
      <c r="N397" s="166"/>
      <c r="O397" s="176"/>
    </row>
    <row r="398" spans="1:15">
      <c r="A398" s="166" t="s">
        <v>3702</v>
      </c>
      <c r="B398" s="167">
        <v>8809587387175</v>
      </c>
      <c r="C398" s="168" t="s">
        <v>3703</v>
      </c>
      <c r="D398" s="168" t="s">
        <v>3704</v>
      </c>
      <c r="E398" s="169">
        <v>6500</v>
      </c>
      <c r="F398" s="170">
        <v>0.52</v>
      </c>
      <c r="G398" s="171">
        <v>366</v>
      </c>
      <c r="H398" s="172">
        <f t="shared" si="42"/>
        <v>3380</v>
      </c>
      <c r="I398" s="173" t="str">
        <f t="shared" si="43"/>
        <v>Введите курс</v>
      </c>
      <c r="J398" s="283"/>
      <c r="K398" s="174">
        <f t="shared" si="44"/>
        <v>0</v>
      </c>
      <c r="L398" s="172">
        <f t="shared" si="44"/>
        <v>0</v>
      </c>
      <c r="M398" s="175" t="str">
        <f t="shared" si="45"/>
        <v/>
      </c>
      <c r="N398" s="166"/>
      <c r="O398" s="176"/>
    </row>
    <row r="399" spans="1:15">
      <c r="A399" s="166" t="s">
        <v>3705</v>
      </c>
      <c r="B399" s="167">
        <v>8809587387205</v>
      </c>
      <c r="C399" s="168" t="s">
        <v>3706</v>
      </c>
      <c r="D399" s="168" t="s">
        <v>3707</v>
      </c>
      <c r="E399" s="169">
        <v>6500</v>
      </c>
      <c r="F399" s="170">
        <v>0.52</v>
      </c>
      <c r="G399" s="171">
        <v>366</v>
      </c>
      <c r="H399" s="172">
        <f t="shared" si="42"/>
        <v>3380</v>
      </c>
      <c r="I399" s="173" t="str">
        <f t="shared" si="43"/>
        <v>Введите курс</v>
      </c>
      <c r="J399" s="283"/>
      <c r="K399" s="174">
        <f t="shared" si="44"/>
        <v>0</v>
      </c>
      <c r="L399" s="172">
        <f t="shared" si="44"/>
        <v>0</v>
      </c>
      <c r="M399" s="175" t="str">
        <f t="shared" si="45"/>
        <v/>
      </c>
      <c r="N399" s="166"/>
      <c r="O399" s="176"/>
    </row>
    <row r="400" spans="1:15">
      <c r="A400" s="166" t="s">
        <v>3708</v>
      </c>
      <c r="B400" s="167">
        <v>8809587387229</v>
      </c>
      <c r="C400" s="168" t="s">
        <v>3709</v>
      </c>
      <c r="D400" s="168" t="s">
        <v>3710</v>
      </c>
      <c r="E400" s="169">
        <v>6500</v>
      </c>
      <c r="F400" s="170">
        <v>0.52</v>
      </c>
      <c r="G400" s="171">
        <v>366</v>
      </c>
      <c r="H400" s="172">
        <f t="shared" si="42"/>
        <v>3380</v>
      </c>
      <c r="I400" s="173" t="str">
        <f t="shared" si="43"/>
        <v>Введите курс</v>
      </c>
      <c r="J400" s="283"/>
      <c r="K400" s="174">
        <f t="shared" si="44"/>
        <v>0</v>
      </c>
      <c r="L400" s="172">
        <f t="shared" si="44"/>
        <v>0</v>
      </c>
      <c r="M400" s="175" t="str">
        <f t="shared" si="45"/>
        <v/>
      </c>
      <c r="N400" s="166"/>
      <c r="O400" s="176"/>
    </row>
    <row r="401" spans="1:15">
      <c r="A401" s="166" t="s">
        <v>3711</v>
      </c>
      <c r="B401" s="167">
        <v>8809587387236</v>
      </c>
      <c r="C401" s="168" t="s">
        <v>3712</v>
      </c>
      <c r="D401" s="168" t="s">
        <v>3713</v>
      </c>
      <c r="E401" s="169">
        <v>6500</v>
      </c>
      <c r="F401" s="170">
        <v>0.52</v>
      </c>
      <c r="G401" s="171">
        <v>366</v>
      </c>
      <c r="H401" s="172">
        <f t="shared" si="42"/>
        <v>3380</v>
      </c>
      <c r="I401" s="173" t="str">
        <f t="shared" si="43"/>
        <v>Введите курс</v>
      </c>
      <c r="J401" s="283"/>
      <c r="K401" s="174">
        <f t="shared" si="44"/>
        <v>0</v>
      </c>
      <c r="L401" s="172">
        <f t="shared" si="44"/>
        <v>0</v>
      </c>
      <c r="M401" s="175" t="str">
        <f t="shared" si="45"/>
        <v/>
      </c>
      <c r="N401" s="166"/>
      <c r="O401" s="176"/>
    </row>
    <row r="402" spans="1:15">
      <c r="A402" s="166" t="s">
        <v>3714</v>
      </c>
      <c r="B402" s="167">
        <v>8809587389193</v>
      </c>
      <c r="C402" s="168" t="s">
        <v>3715</v>
      </c>
      <c r="D402" s="168" t="s">
        <v>3716</v>
      </c>
      <c r="E402" s="169">
        <v>6500</v>
      </c>
      <c r="F402" s="170">
        <v>0.52</v>
      </c>
      <c r="G402" s="171">
        <v>660</v>
      </c>
      <c r="H402" s="172">
        <f t="shared" si="42"/>
        <v>3380</v>
      </c>
      <c r="I402" s="173" t="str">
        <f t="shared" si="43"/>
        <v>Введите курс</v>
      </c>
      <c r="J402" s="283"/>
      <c r="K402" s="174">
        <f t="shared" si="44"/>
        <v>0</v>
      </c>
      <c r="L402" s="172">
        <f t="shared" si="44"/>
        <v>0</v>
      </c>
      <c r="M402" s="175" t="str">
        <f t="shared" si="45"/>
        <v/>
      </c>
      <c r="N402" s="166"/>
      <c r="O402" s="176"/>
    </row>
    <row r="403" spans="1:15">
      <c r="A403" s="166" t="s">
        <v>3717</v>
      </c>
      <c r="B403" s="167">
        <v>8809587389209</v>
      </c>
      <c r="C403" s="168" t="s">
        <v>3718</v>
      </c>
      <c r="D403" s="168" t="s">
        <v>3719</v>
      </c>
      <c r="E403" s="169">
        <v>8000</v>
      </c>
      <c r="F403" s="170">
        <v>0.52</v>
      </c>
      <c r="G403" s="171">
        <v>240</v>
      </c>
      <c r="H403" s="172">
        <f t="shared" si="42"/>
        <v>4160</v>
      </c>
      <c r="I403" s="173" t="str">
        <f t="shared" si="43"/>
        <v>Введите курс</v>
      </c>
      <c r="J403" s="283"/>
      <c r="K403" s="174">
        <f t="shared" si="44"/>
        <v>0</v>
      </c>
      <c r="L403" s="172">
        <f t="shared" si="44"/>
        <v>0</v>
      </c>
      <c r="M403" s="175" t="str">
        <f t="shared" si="45"/>
        <v/>
      </c>
      <c r="N403" s="166"/>
      <c r="O403" s="176"/>
    </row>
    <row r="404" spans="1:15">
      <c r="A404" s="166" t="s">
        <v>3720</v>
      </c>
      <c r="B404" s="167">
        <v>8809587389407</v>
      </c>
      <c r="C404" s="168" t="s">
        <v>3721</v>
      </c>
      <c r="D404" s="168" t="s">
        <v>3722</v>
      </c>
      <c r="E404" s="169">
        <v>6500</v>
      </c>
      <c r="F404" s="170">
        <v>0.52</v>
      </c>
      <c r="G404" s="171">
        <v>660</v>
      </c>
      <c r="H404" s="172">
        <f t="shared" si="42"/>
        <v>3380</v>
      </c>
      <c r="I404" s="173" t="str">
        <f t="shared" si="43"/>
        <v>Введите курс</v>
      </c>
      <c r="J404" s="283"/>
      <c r="K404" s="174">
        <f t="shared" ref="K404:L419" si="46">J404*G404</f>
        <v>0</v>
      </c>
      <c r="L404" s="172">
        <f t="shared" si="46"/>
        <v>0</v>
      </c>
      <c r="M404" s="175" t="str">
        <f t="shared" si="45"/>
        <v/>
      </c>
      <c r="N404" s="166"/>
      <c r="O404" s="176"/>
    </row>
    <row r="405" spans="1:15">
      <c r="A405" s="166" t="s">
        <v>3723</v>
      </c>
      <c r="B405" s="167">
        <v>8809587389414</v>
      </c>
      <c r="C405" s="168" t="s">
        <v>3724</v>
      </c>
      <c r="D405" s="168" t="s">
        <v>3725</v>
      </c>
      <c r="E405" s="169">
        <v>6500</v>
      </c>
      <c r="F405" s="170">
        <v>0.52</v>
      </c>
      <c r="G405" s="171">
        <v>660</v>
      </c>
      <c r="H405" s="172">
        <f t="shared" si="42"/>
        <v>3380</v>
      </c>
      <c r="I405" s="173" t="str">
        <f t="shared" si="43"/>
        <v>Введите курс</v>
      </c>
      <c r="J405" s="283"/>
      <c r="K405" s="174">
        <f t="shared" si="46"/>
        <v>0</v>
      </c>
      <c r="L405" s="172">
        <f t="shared" si="46"/>
        <v>0</v>
      </c>
      <c r="M405" s="175" t="str">
        <f t="shared" si="45"/>
        <v/>
      </c>
      <c r="N405" s="166"/>
      <c r="O405" s="176"/>
    </row>
    <row r="406" spans="1:15">
      <c r="A406" s="166" t="s">
        <v>3726</v>
      </c>
      <c r="B406" s="167">
        <v>8809587389445</v>
      </c>
      <c r="C406" s="168" t="s">
        <v>3727</v>
      </c>
      <c r="D406" s="168" t="s">
        <v>3728</v>
      </c>
      <c r="E406" s="169">
        <v>6500</v>
      </c>
      <c r="F406" s="170">
        <v>0.52</v>
      </c>
      <c r="G406" s="171">
        <v>660</v>
      </c>
      <c r="H406" s="172">
        <f t="shared" si="42"/>
        <v>3380</v>
      </c>
      <c r="I406" s="173" t="str">
        <f t="shared" si="43"/>
        <v>Введите курс</v>
      </c>
      <c r="J406" s="283"/>
      <c r="K406" s="174">
        <f t="shared" si="46"/>
        <v>0</v>
      </c>
      <c r="L406" s="172">
        <f t="shared" si="46"/>
        <v>0</v>
      </c>
      <c r="M406" s="175" t="str">
        <f t="shared" si="45"/>
        <v/>
      </c>
      <c r="N406" s="166"/>
      <c r="O406" s="176"/>
    </row>
    <row r="407" spans="1:15">
      <c r="A407" s="166" t="s">
        <v>3729</v>
      </c>
      <c r="B407" s="167">
        <v>8809587390502</v>
      </c>
      <c r="C407" s="168" t="s">
        <v>3730</v>
      </c>
      <c r="D407" s="168" t="s">
        <v>3731</v>
      </c>
      <c r="E407" s="169">
        <v>4000</v>
      </c>
      <c r="F407" s="170">
        <v>0.53</v>
      </c>
      <c r="G407" s="171">
        <v>580</v>
      </c>
      <c r="H407" s="172">
        <f t="shared" si="42"/>
        <v>2120</v>
      </c>
      <c r="I407" s="173" t="str">
        <f t="shared" si="43"/>
        <v>Введите курс</v>
      </c>
      <c r="J407" s="283"/>
      <c r="K407" s="174">
        <f t="shared" si="46"/>
        <v>0</v>
      </c>
      <c r="L407" s="172">
        <f t="shared" si="46"/>
        <v>0</v>
      </c>
      <c r="M407" s="175" t="str">
        <f t="shared" si="45"/>
        <v/>
      </c>
      <c r="N407" s="166"/>
      <c r="O407" s="176"/>
    </row>
    <row r="408" spans="1:15">
      <c r="A408" s="166" t="s">
        <v>3732</v>
      </c>
      <c r="B408" s="167">
        <v>8809587390519</v>
      </c>
      <c r="C408" s="168" t="s">
        <v>3733</v>
      </c>
      <c r="D408" s="168" t="s">
        <v>3734</v>
      </c>
      <c r="E408" s="169">
        <v>4000</v>
      </c>
      <c r="F408" s="170">
        <v>0.53</v>
      </c>
      <c r="G408" s="171">
        <v>580</v>
      </c>
      <c r="H408" s="172">
        <f t="shared" si="42"/>
        <v>2120</v>
      </c>
      <c r="I408" s="173" t="str">
        <f t="shared" si="43"/>
        <v>Введите курс</v>
      </c>
      <c r="J408" s="283"/>
      <c r="K408" s="174">
        <f t="shared" si="46"/>
        <v>0</v>
      </c>
      <c r="L408" s="172">
        <f t="shared" si="46"/>
        <v>0</v>
      </c>
      <c r="M408" s="175" t="str">
        <f t="shared" si="45"/>
        <v/>
      </c>
      <c r="N408" s="166"/>
      <c r="O408" s="176"/>
    </row>
    <row r="409" spans="1:15">
      <c r="A409" s="166" t="s">
        <v>3735</v>
      </c>
      <c r="B409" s="167">
        <v>8809587390526</v>
      </c>
      <c r="C409" s="168" t="s">
        <v>3736</v>
      </c>
      <c r="D409" s="168" t="s">
        <v>3737</v>
      </c>
      <c r="E409" s="169">
        <v>4000</v>
      </c>
      <c r="F409" s="170">
        <v>0.53</v>
      </c>
      <c r="G409" s="171">
        <v>580</v>
      </c>
      <c r="H409" s="172">
        <f t="shared" si="42"/>
        <v>2120</v>
      </c>
      <c r="I409" s="173" t="str">
        <f t="shared" si="43"/>
        <v>Введите курс</v>
      </c>
      <c r="J409" s="283"/>
      <c r="K409" s="174">
        <f t="shared" si="46"/>
        <v>0</v>
      </c>
      <c r="L409" s="172">
        <f t="shared" si="46"/>
        <v>0</v>
      </c>
      <c r="M409" s="175" t="str">
        <f t="shared" si="45"/>
        <v/>
      </c>
      <c r="N409" s="166"/>
      <c r="O409" s="176"/>
    </row>
    <row r="410" spans="1:15">
      <c r="A410" s="166" t="s">
        <v>3738</v>
      </c>
      <c r="B410" s="167">
        <v>8809587390540</v>
      </c>
      <c r="C410" s="168" t="s">
        <v>3739</v>
      </c>
      <c r="D410" s="168" t="s">
        <v>3740</v>
      </c>
      <c r="E410" s="169">
        <v>1500</v>
      </c>
      <c r="F410" s="170">
        <v>0.53</v>
      </c>
      <c r="G410" s="171">
        <v>80</v>
      </c>
      <c r="H410" s="172">
        <f t="shared" si="42"/>
        <v>795</v>
      </c>
      <c r="I410" s="173" t="str">
        <f t="shared" si="43"/>
        <v>Введите курс</v>
      </c>
      <c r="J410" s="283"/>
      <c r="K410" s="174">
        <f t="shared" si="46"/>
        <v>0</v>
      </c>
      <c r="L410" s="172">
        <f t="shared" si="46"/>
        <v>0</v>
      </c>
      <c r="M410" s="175" t="str">
        <f t="shared" si="45"/>
        <v/>
      </c>
      <c r="N410" s="166"/>
      <c r="O410" s="176"/>
    </row>
    <row r="411" spans="1:15">
      <c r="A411" s="166" t="s">
        <v>3741</v>
      </c>
      <c r="B411" s="167">
        <v>8809587390571</v>
      </c>
      <c r="C411" s="168" t="s">
        <v>3742</v>
      </c>
      <c r="D411" s="168" t="s">
        <v>3743</v>
      </c>
      <c r="E411" s="169">
        <v>26000</v>
      </c>
      <c r="F411" s="170">
        <v>0.53</v>
      </c>
      <c r="G411" s="171">
        <v>6</v>
      </c>
      <c r="H411" s="172">
        <f t="shared" si="42"/>
        <v>13780</v>
      </c>
      <c r="I411" s="173" t="str">
        <f t="shared" si="43"/>
        <v>Введите курс</v>
      </c>
      <c r="J411" s="283"/>
      <c r="K411" s="174">
        <f t="shared" si="46"/>
        <v>0</v>
      </c>
      <c r="L411" s="172">
        <f t="shared" si="46"/>
        <v>0</v>
      </c>
      <c r="M411" s="175" t="str">
        <f t="shared" si="45"/>
        <v/>
      </c>
      <c r="N411" s="166"/>
      <c r="O411" s="176"/>
    </row>
    <row r="412" spans="1:15">
      <c r="A412" s="166" t="s">
        <v>3744</v>
      </c>
      <c r="B412" s="167">
        <v>8809587390878</v>
      </c>
      <c r="C412" s="168" t="s">
        <v>3745</v>
      </c>
      <c r="D412" s="168" t="s">
        <v>3746</v>
      </c>
      <c r="E412" s="169">
        <v>22000</v>
      </c>
      <c r="F412" s="170">
        <v>0.52</v>
      </c>
      <c r="G412" s="171">
        <v>120</v>
      </c>
      <c r="H412" s="172">
        <f t="shared" si="42"/>
        <v>11440</v>
      </c>
      <c r="I412" s="173" t="str">
        <f t="shared" si="43"/>
        <v>Введите курс</v>
      </c>
      <c r="J412" s="283"/>
      <c r="K412" s="174">
        <f t="shared" si="46"/>
        <v>0</v>
      </c>
      <c r="L412" s="172">
        <f t="shared" si="46"/>
        <v>0</v>
      </c>
      <c r="M412" s="175" t="str">
        <f t="shared" si="45"/>
        <v/>
      </c>
      <c r="N412" s="166"/>
      <c r="O412" s="176"/>
    </row>
    <row r="413" spans="1:15">
      <c r="A413" s="166" t="s">
        <v>3747</v>
      </c>
      <c r="B413" s="167">
        <v>8809587391073</v>
      </c>
      <c r="C413" s="168" t="s">
        <v>3748</v>
      </c>
      <c r="D413" s="168" t="s">
        <v>3749</v>
      </c>
      <c r="E413" s="169">
        <v>4000</v>
      </c>
      <c r="F413" s="170">
        <v>0.52</v>
      </c>
      <c r="G413" s="171">
        <v>580</v>
      </c>
      <c r="H413" s="172">
        <f t="shared" si="42"/>
        <v>2080</v>
      </c>
      <c r="I413" s="173" t="str">
        <f t="shared" si="43"/>
        <v>Введите курс</v>
      </c>
      <c r="J413" s="283"/>
      <c r="K413" s="174">
        <f t="shared" si="46"/>
        <v>0</v>
      </c>
      <c r="L413" s="172">
        <f t="shared" si="46"/>
        <v>0</v>
      </c>
      <c r="M413" s="175" t="str">
        <f t="shared" si="45"/>
        <v/>
      </c>
      <c r="N413" s="166"/>
      <c r="O413" s="176"/>
    </row>
    <row r="414" spans="1:15">
      <c r="A414" s="166" t="s">
        <v>3750</v>
      </c>
      <c r="B414" s="167">
        <v>8809587391097</v>
      </c>
      <c r="C414" s="168" t="s">
        <v>3751</v>
      </c>
      <c r="D414" s="168" t="s">
        <v>3752</v>
      </c>
      <c r="E414" s="169">
        <v>3500</v>
      </c>
      <c r="F414" s="170">
        <v>0.52</v>
      </c>
      <c r="G414" s="171">
        <v>40</v>
      </c>
      <c r="H414" s="172">
        <f t="shared" si="42"/>
        <v>1820</v>
      </c>
      <c r="I414" s="173" t="str">
        <f t="shared" si="43"/>
        <v>Введите курс</v>
      </c>
      <c r="J414" s="283"/>
      <c r="K414" s="174">
        <f t="shared" si="46"/>
        <v>0</v>
      </c>
      <c r="L414" s="172">
        <f t="shared" si="46"/>
        <v>0</v>
      </c>
      <c r="M414" s="175" t="str">
        <f t="shared" si="45"/>
        <v/>
      </c>
      <c r="N414" s="166"/>
      <c r="O414" s="176"/>
    </row>
    <row r="415" spans="1:15">
      <c r="A415" s="166" t="s">
        <v>3753</v>
      </c>
      <c r="B415" s="167">
        <v>8809587391226</v>
      </c>
      <c r="C415" s="168" t="s">
        <v>3754</v>
      </c>
      <c r="D415" s="168" t="s">
        <v>3755</v>
      </c>
      <c r="E415" s="169">
        <v>13000</v>
      </c>
      <c r="F415" s="170">
        <v>0.52</v>
      </c>
      <c r="G415" s="171">
        <v>306</v>
      </c>
      <c r="H415" s="172">
        <f t="shared" si="42"/>
        <v>6760</v>
      </c>
      <c r="I415" s="173" t="str">
        <f t="shared" si="43"/>
        <v>Введите курс</v>
      </c>
      <c r="J415" s="283"/>
      <c r="K415" s="174">
        <f t="shared" si="46"/>
        <v>0</v>
      </c>
      <c r="L415" s="172">
        <f t="shared" si="46"/>
        <v>0</v>
      </c>
      <c r="M415" s="175" t="str">
        <f t="shared" si="45"/>
        <v/>
      </c>
      <c r="N415" s="166"/>
      <c r="O415" s="176"/>
    </row>
    <row r="416" spans="1:15">
      <c r="A416" s="166" t="s">
        <v>3756</v>
      </c>
      <c r="B416" s="167">
        <v>8809587391233</v>
      </c>
      <c r="C416" s="168" t="s">
        <v>3757</v>
      </c>
      <c r="D416" s="168" t="s">
        <v>3758</v>
      </c>
      <c r="E416" s="169">
        <v>13000</v>
      </c>
      <c r="F416" s="170">
        <v>0.52</v>
      </c>
      <c r="G416" s="171">
        <v>306</v>
      </c>
      <c r="H416" s="172">
        <f t="shared" si="42"/>
        <v>6760</v>
      </c>
      <c r="I416" s="173" t="str">
        <f t="shared" si="43"/>
        <v>Введите курс</v>
      </c>
      <c r="J416" s="283"/>
      <c r="K416" s="174">
        <f t="shared" si="46"/>
        <v>0</v>
      </c>
      <c r="L416" s="172">
        <f t="shared" si="46"/>
        <v>0</v>
      </c>
      <c r="M416" s="175" t="str">
        <f t="shared" si="45"/>
        <v/>
      </c>
      <c r="N416" s="166"/>
      <c r="O416" s="176"/>
    </row>
    <row r="417" spans="1:15">
      <c r="A417" s="166" t="s">
        <v>3759</v>
      </c>
      <c r="B417" s="167">
        <v>8809587391257</v>
      </c>
      <c r="C417" s="168" t="s">
        <v>3760</v>
      </c>
      <c r="D417" s="168" t="s">
        <v>3761</v>
      </c>
      <c r="E417" s="169">
        <v>16000</v>
      </c>
      <c r="F417" s="170">
        <v>0.52</v>
      </c>
      <c r="G417" s="171">
        <v>132</v>
      </c>
      <c r="H417" s="172">
        <f t="shared" si="42"/>
        <v>8320</v>
      </c>
      <c r="I417" s="173" t="str">
        <f t="shared" si="43"/>
        <v>Введите курс</v>
      </c>
      <c r="J417" s="283"/>
      <c r="K417" s="174">
        <f t="shared" si="46"/>
        <v>0</v>
      </c>
      <c r="L417" s="172">
        <f t="shared" si="46"/>
        <v>0</v>
      </c>
      <c r="M417" s="175" t="str">
        <f t="shared" si="45"/>
        <v/>
      </c>
      <c r="N417" s="166"/>
      <c r="O417" s="176"/>
    </row>
    <row r="418" spans="1:15">
      <c r="A418" s="166" t="s">
        <v>3762</v>
      </c>
      <c r="B418" s="167">
        <v>8809587391271</v>
      </c>
      <c r="C418" s="168" t="s">
        <v>3763</v>
      </c>
      <c r="D418" s="168" t="s">
        <v>3764</v>
      </c>
      <c r="E418" s="169">
        <v>16000</v>
      </c>
      <c r="F418" s="170">
        <v>0.52</v>
      </c>
      <c r="G418" s="171">
        <v>132</v>
      </c>
      <c r="H418" s="172">
        <f t="shared" si="42"/>
        <v>8320</v>
      </c>
      <c r="I418" s="173" t="str">
        <f t="shared" si="43"/>
        <v>Введите курс</v>
      </c>
      <c r="J418" s="283"/>
      <c r="K418" s="174">
        <f t="shared" si="46"/>
        <v>0</v>
      </c>
      <c r="L418" s="172">
        <f t="shared" si="46"/>
        <v>0</v>
      </c>
      <c r="M418" s="175" t="str">
        <f t="shared" si="45"/>
        <v/>
      </c>
      <c r="N418" s="166"/>
      <c r="O418" s="176"/>
    </row>
    <row r="419" spans="1:15">
      <c r="A419" s="166" t="s">
        <v>3765</v>
      </c>
      <c r="B419" s="167">
        <v>8809587391431</v>
      </c>
      <c r="C419" s="168" t="s">
        <v>3766</v>
      </c>
      <c r="D419" s="168" t="s">
        <v>3767</v>
      </c>
      <c r="E419" s="169">
        <v>7000</v>
      </c>
      <c r="F419" s="170">
        <v>0.52</v>
      </c>
      <c r="G419" s="171">
        <v>12</v>
      </c>
      <c r="H419" s="172">
        <f t="shared" si="42"/>
        <v>3640</v>
      </c>
      <c r="I419" s="173" t="str">
        <f t="shared" si="43"/>
        <v>Введите курс</v>
      </c>
      <c r="J419" s="283"/>
      <c r="K419" s="174">
        <f t="shared" si="46"/>
        <v>0</v>
      </c>
      <c r="L419" s="172">
        <f t="shared" si="46"/>
        <v>0</v>
      </c>
      <c r="M419" s="175" t="str">
        <f t="shared" si="45"/>
        <v/>
      </c>
      <c r="N419" s="166"/>
      <c r="O419" s="176"/>
    </row>
    <row r="420" spans="1:15">
      <c r="A420" s="166" t="s">
        <v>3768</v>
      </c>
      <c r="B420" s="167">
        <v>8809587391455</v>
      </c>
      <c r="C420" s="168" t="s">
        <v>3769</v>
      </c>
      <c r="D420" s="168" t="s">
        <v>3770</v>
      </c>
      <c r="E420" s="169">
        <v>6500</v>
      </c>
      <c r="F420" s="170">
        <v>0.52</v>
      </c>
      <c r="G420" s="171">
        <v>804</v>
      </c>
      <c r="H420" s="172">
        <f t="shared" si="42"/>
        <v>3380</v>
      </c>
      <c r="I420" s="173" t="str">
        <f t="shared" si="43"/>
        <v>Введите курс</v>
      </c>
      <c r="J420" s="283"/>
      <c r="K420" s="174">
        <f t="shared" ref="K420:L435" si="47">J420*G420</f>
        <v>0</v>
      </c>
      <c r="L420" s="172">
        <f t="shared" si="47"/>
        <v>0</v>
      </c>
      <c r="M420" s="175" t="str">
        <f t="shared" si="45"/>
        <v/>
      </c>
      <c r="N420" s="166"/>
      <c r="O420" s="176"/>
    </row>
    <row r="421" spans="1:15">
      <c r="A421" s="166" t="s">
        <v>3771</v>
      </c>
      <c r="B421" s="167">
        <v>8809587391462</v>
      </c>
      <c r="C421" s="168" t="s">
        <v>3772</v>
      </c>
      <c r="D421" s="168" t="s">
        <v>3773</v>
      </c>
      <c r="E421" s="169">
        <v>6500</v>
      </c>
      <c r="F421" s="170">
        <v>0.52</v>
      </c>
      <c r="G421" s="171">
        <v>804</v>
      </c>
      <c r="H421" s="172">
        <f t="shared" si="42"/>
        <v>3380</v>
      </c>
      <c r="I421" s="173" t="str">
        <f t="shared" si="43"/>
        <v>Введите курс</v>
      </c>
      <c r="J421" s="283"/>
      <c r="K421" s="174">
        <f t="shared" si="47"/>
        <v>0</v>
      </c>
      <c r="L421" s="172">
        <f t="shared" si="47"/>
        <v>0</v>
      </c>
      <c r="M421" s="175" t="str">
        <f t="shared" si="45"/>
        <v/>
      </c>
      <c r="N421" s="166"/>
      <c r="O421" s="176"/>
    </row>
    <row r="422" spans="1:15">
      <c r="A422" s="166" t="s">
        <v>3774</v>
      </c>
      <c r="B422" s="167">
        <v>8809587391479</v>
      </c>
      <c r="C422" s="168" t="s">
        <v>3775</v>
      </c>
      <c r="D422" s="168" t="s">
        <v>3776</v>
      </c>
      <c r="E422" s="169">
        <v>6500</v>
      </c>
      <c r="F422" s="170">
        <v>0.52</v>
      </c>
      <c r="G422" s="171">
        <v>804</v>
      </c>
      <c r="H422" s="172">
        <f t="shared" si="42"/>
        <v>3380</v>
      </c>
      <c r="I422" s="173" t="str">
        <f t="shared" si="43"/>
        <v>Введите курс</v>
      </c>
      <c r="J422" s="283"/>
      <c r="K422" s="174">
        <f t="shared" si="47"/>
        <v>0</v>
      </c>
      <c r="L422" s="172">
        <f t="shared" si="47"/>
        <v>0</v>
      </c>
      <c r="M422" s="175" t="str">
        <f t="shared" si="45"/>
        <v/>
      </c>
      <c r="N422" s="166"/>
      <c r="O422" s="176"/>
    </row>
    <row r="423" spans="1:15">
      <c r="A423" s="166" t="s">
        <v>3777</v>
      </c>
      <c r="B423" s="167">
        <v>8809587391486</v>
      </c>
      <c r="C423" s="168" t="s">
        <v>3778</v>
      </c>
      <c r="D423" s="168" t="s">
        <v>3779</v>
      </c>
      <c r="E423" s="169">
        <v>6500</v>
      </c>
      <c r="F423" s="170">
        <v>0.52</v>
      </c>
      <c r="G423" s="171">
        <v>804</v>
      </c>
      <c r="H423" s="172">
        <f t="shared" si="42"/>
        <v>3380</v>
      </c>
      <c r="I423" s="173" t="str">
        <f t="shared" si="43"/>
        <v>Введите курс</v>
      </c>
      <c r="J423" s="283"/>
      <c r="K423" s="174">
        <f t="shared" si="47"/>
        <v>0</v>
      </c>
      <c r="L423" s="172">
        <f t="shared" si="47"/>
        <v>0</v>
      </c>
      <c r="M423" s="175" t="str">
        <f t="shared" si="45"/>
        <v/>
      </c>
      <c r="N423" s="166"/>
      <c r="O423" s="176"/>
    </row>
    <row r="424" spans="1:15">
      <c r="A424" s="166" t="s">
        <v>3780</v>
      </c>
      <c r="B424" s="167">
        <v>8809587391493</v>
      </c>
      <c r="C424" s="168" t="s">
        <v>3781</v>
      </c>
      <c r="D424" s="168" t="s">
        <v>3782</v>
      </c>
      <c r="E424" s="169">
        <v>6500</v>
      </c>
      <c r="F424" s="170">
        <v>0.52</v>
      </c>
      <c r="G424" s="171">
        <v>804</v>
      </c>
      <c r="H424" s="172">
        <f t="shared" si="42"/>
        <v>3380</v>
      </c>
      <c r="I424" s="173" t="str">
        <f t="shared" si="43"/>
        <v>Введите курс</v>
      </c>
      <c r="J424" s="283"/>
      <c r="K424" s="174">
        <f t="shared" si="47"/>
        <v>0</v>
      </c>
      <c r="L424" s="172">
        <f t="shared" si="47"/>
        <v>0</v>
      </c>
      <c r="M424" s="175" t="str">
        <f t="shared" si="45"/>
        <v/>
      </c>
      <c r="N424" s="166"/>
      <c r="O424" s="176"/>
    </row>
    <row r="425" spans="1:15">
      <c r="A425" s="166" t="s">
        <v>3783</v>
      </c>
      <c r="B425" s="167">
        <v>8809587393220</v>
      </c>
      <c r="C425" s="168" t="s">
        <v>3784</v>
      </c>
      <c r="D425" s="168" t="s">
        <v>3785</v>
      </c>
      <c r="E425" s="169">
        <v>8000</v>
      </c>
      <c r="F425" s="170">
        <v>0.52</v>
      </c>
      <c r="G425" s="171">
        <v>48</v>
      </c>
      <c r="H425" s="172">
        <f t="shared" si="42"/>
        <v>4160</v>
      </c>
      <c r="I425" s="173" t="str">
        <f t="shared" si="43"/>
        <v>Введите курс</v>
      </c>
      <c r="J425" s="283"/>
      <c r="K425" s="174">
        <f t="shared" si="47"/>
        <v>0</v>
      </c>
      <c r="L425" s="172">
        <f t="shared" si="47"/>
        <v>0</v>
      </c>
      <c r="M425" s="175" t="str">
        <f t="shared" si="45"/>
        <v/>
      </c>
      <c r="N425" s="166"/>
      <c r="O425" s="176"/>
    </row>
    <row r="426" spans="1:15">
      <c r="A426" s="166" t="s">
        <v>3786</v>
      </c>
      <c r="B426" s="167">
        <v>8809587393503</v>
      </c>
      <c r="C426" s="168" t="s">
        <v>3787</v>
      </c>
      <c r="D426" s="168" t="s">
        <v>3788</v>
      </c>
      <c r="E426" s="169">
        <v>6500</v>
      </c>
      <c r="F426" s="170">
        <v>0.52</v>
      </c>
      <c r="G426" s="171">
        <v>804</v>
      </c>
      <c r="H426" s="172">
        <f t="shared" si="42"/>
        <v>3380</v>
      </c>
      <c r="I426" s="173" t="str">
        <f t="shared" si="43"/>
        <v>Введите курс</v>
      </c>
      <c r="J426" s="283"/>
      <c r="K426" s="174">
        <f t="shared" si="47"/>
        <v>0</v>
      </c>
      <c r="L426" s="172">
        <f t="shared" si="47"/>
        <v>0</v>
      </c>
      <c r="M426" s="175" t="str">
        <f t="shared" si="45"/>
        <v/>
      </c>
      <c r="N426" s="166"/>
      <c r="O426" s="176"/>
    </row>
    <row r="427" spans="1:15">
      <c r="A427" s="166" t="s">
        <v>3789</v>
      </c>
      <c r="B427" s="167">
        <v>8809587393732</v>
      </c>
      <c r="C427" s="168" t="s">
        <v>3790</v>
      </c>
      <c r="D427" s="168" t="s">
        <v>3791</v>
      </c>
      <c r="E427" s="169">
        <v>18000</v>
      </c>
      <c r="F427" s="170">
        <v>0.52</v>
      </c>
      <c r="G427" s="171">
        <v>48</v>
      </c>
      <c r="H427" s="172">
        <f t="shared" si="42"/>
        <v>9360</v>
      </c>
      <c r="I427" s="173" t="str">
        <f t="shared" si="43"/>
        <v>Введите курс</v>
      </c>
      <c r="J427" s="283"/>
      <c r="K427" s="174">
        <f t="shared" si="47"/>
        <v>0</v>
      </c>
      <c r="L427" s="172">
        <f t="shared" si="47"/>
        <v>0</v>
      </c>
      <c r="M427" s="175" t="str">
        <f t="shared" si="45"/>
        <v/>
      </c>
      <c r="N427" s="166"/>
      <c r="O427" s="176"/>
    </row>
    <row r="428" spans="1:15">
      <c r="A428" s="166" t="s">
        <v>3792</v>
      </c>
      <c r="B428" s="167">
        <v>8809587393749</v>
      </c>
      <c r="C428" s="168" t="s">
        <v>3793</v>
      </c>
      <c r="D428" s="168" t="s">
        <v>3794</v>
      </c>
      <c r="E428" s="169">
        <v>18000</v>
      </c>
      <c r="F428" s="170">
        <v>0.52</v>
      </c>
      <c r="G428" s="171">
        <v>48</v>
      </c>
      <c r="H428" s="172">
        <f t="shared" si="42"/>
        <v>9360</v>
      </c>
      <c r="I428" s="173" t="str">
        <f t="shared" si="43"/>
        <v>Введите курс</v>
      </c>
      <c r="J428" s="283"/>
      <c r="K428" s="174">
        <f t="shared" si="47"/>
        <v>0</v>
      </c>
      <c r="L428" s="172">
        <f t="shared" si="47"/>
        <v>0</v>
      </c>
      <c r="M428" s="175" t="str">
        <f t="shared" si="45"/>
        <v/>
      </c>
      <c r="N428" s="166"/>
      <c r="O428" s="176"/>
    </row>
    <row r="429" spans="1:15">
      <c r="A429" s="166" t="s">
        <v>3795</v>
      </c>
      <c r="B429" s="167">
        <v>8809587393756</v>
      </c>
      <c r="C429" s="168" t="s">
        <v>3796</v>
      </c>
      <c r="D429" s="168" t="s">
        <v>3797</v>
      </c>
      <c r="E429" s="169">
        <v>18000</v>
      </c>
      <c r="F429" s="170">
        <v>0.52</v>
      </c>
      <c r="G429" s="171">
        <v>48</v>
      </c>
      <c r="H429" s="172">
        <f t="shared" si="42"/>
        <v>9360</v>
      </c>
      <c r="I429" s="173" t="str">
        <f t="shared" si="43"/>
        <v>Введите курс</v>
      </c>
      <c r="J429" s="283"/>
      <c r="K429" s="174">
        <f t="shared" si="47"/>
        <v>0</v>
      </c>
      <c r="L429" s="172">
        <f t="shared" si="47"/>
        <v>0</v>
      </c>
      <c r="M429" s="175" t="str">
        <f t="shared" si="45"/>
        <v/>
      </c>
      <c r="N429" s="166"/>
      <c r="O429" s="176"/>
    </row>
    <row r="430" spans="1:15">
      <c r="A430" s="166" t="s">
        <v>3798</v>
      </c>
      <c r="B430" s="167">
        <v>8809587393763</v>
      </c>
      <c r="C430" s="168" t="s">
        <v>3799</v>
      </c>
      <c r="D430" s="168" t="s">
        <v>3800</v>
      </c>
      <c r="E430" s="169">
        <v>18000</v>
      </c>
      <c r="F430" s="170">
        <v>0.52</v>
      </c>
      <c r="G430" s="171">
        <v>48</v>
      </c>
      <c r="H430" s="172">
        <f t="shared" si="42"/>
        <v>9360</v>
      </c>
      <c r="I430" s="173" t="str">
        <f t="shared" si="43"/>
        <v>Введите курс</v>
      </c>
      <c r="J430" s="283"/>
      <c r="K430" s="174">
        <f t="shared" si="47"/>
        <v>0</v>
      </c>
      <c r="L430" s="172">
        <f t="shared" si="47"/>
        <v>0</v>
      </c>
      <c r="M430" s="175" t="str">
        <f t="shared" si="45"/>
        <v/>
      </c>
      <c r="N430" s="166"/>
      <c r="O430" s="176"/>
    </row>
    <row r="431" spans="1:15">
      <c r="A431" s="166" t="s">
        <v>3801</v>
      </c>
      <c r="B431" s="167">
        <v>8809587393770</v>
      </c>
      <c r="C431" s="168" t="s">
        <v>3802</v>
      </c>
      <c r="D431" s="168" t="s">
        <v>3803</v>
      </c>
      <c r="E431" s="169">
        <v>18000</v>
      </c>
      <c r="F431" s="170">
        <v>0.52</v>
      </c>
      <c r="G431" s="171">
        <v>48</v>
      </c>
      <c r="H431" s="172">
        <f t="shared" si="42"/>
        <v>9360</v>
      </c>
      <c r="I431" s="173" t="str">
        <f t="shared" si="43"/>
        <v>Введите курс</v>
      </c>
      <c r="J431" s="283"/>
      <c r="K431" s="174">
        <f t="shared" si="47"/>
        <v>0</v>
      </c>
      <c r="L431" s="172">
        <f t="shared" si="47"/>
        <v>0</v>
      </c>
      <c r="M431" s="175" t="str">
        <f t="shared" si="45"/>
        <v/>
      </c>
      <c r="N431" s="166"/>
      <c r="O431" s="176"/>
    </row>
    <row r="432" spans="1:15">
      <c r="A432" s="166" t="s">
        <v>3804</v>
      </c>
      <c r="B432" s="167">
        <v>8809587393787</v>
      </c>
      <c r="C432" s="168" t="s">
        <v>3805</v>
      </c>
      <c r="D432" s="168" t="s">
        <v>3806</v>
      </c>
      <c r="E432" s="169">
        <v>18000</v>
      </c>
      <c r="F432" s="170">
        <v>0.52</v>
      </c>
      <c r="G432" s="171">
        <v>48</v>
      </c>
      <c r="H432" s="172">
        <f t="shared" si="42"/>
        <v>9360</v>
      </c>
      <c r="I432" s="173" t="str">
        <f t="shared" si="43"/>
        <v>Введите курс</v>
      </c>
      <c r="J432" s="283"/>
      <c r="K432" s="174">
        <f t="shared" si="47"/>
        <v>0</v>
      </c>
      <c r="L432" s="172">
        <f t="shared" si="47"/>
        <v>0</v>
      </c>
      <c r="M432" s="175" t="str">
        <f t="shared" si="45"/>
        <v/>
      </c>
      <c r="N432" s="166"/>
      <c r="O432" s="176"/>
    </row>
    <row r="433" spans="1:15">
      <c r="A433" s="166" t="s">
        <v>3807</v>
      </c>
      <c r="B433" s="167">
        <v>8809587393794</v>
      </c>
      <c r="C433" s="168" t="s">
        <v>3808</v>
      </c>
      <c r="D433" s="168" t="s">
        <v>3809</v>
      </c>
      <c r="E433" s="169">
        <v>18000</v>
      </c>
      <c r="F433" s="170">
        <v>0.52</v>
      </c>
      <c r="G433" s="171">
        <v>48</v>
      </c>
      <c r="H433" s="172">
        <f t="shared" si="42"/>
        <v>9360</v>
      </c>
      <c r="I433" s="173" t="str">
        <f t="shared" si="43"/>
        <v>Введите курс</v>
      </c>
      <c r="J433" s="283"/>
      <c r="K433" s="174">
        <f t="shared" si="47"/>
        <v>0</v>
      </c>
      <c r="L433" s="172">
        <f t="shared" si="47"/>
        <v>0</v>
      </c>
      <c r="M433" s="175" t="str">
        <f t="shared" si="45"/>
        <v/>
      </c>
      <c r="N433" s="166"/>
      <c r="O433" s="176"/>
    </row>
    <row r="434" spans="1:15">
      <c r="A434" s="166" t="s">
        <v>3810</v>
      </c>
      <c r="B434" s="167">
        <v>8809587393800</v>
      </c>
      <c r="C434" s="168" t="s">
        <v>3811</v>
      </c>
      <c r="D434" s="168" t="s">
        <v>3812</v>
      </c>
      <c r="E434" s="169">
        <v>18000</v>
      </c>
      <c r="F434" s="170">
        <v>0.52</v>
      </c>
      <c r="G434" s="171">
        <v>48</v>
      </c>
      <c r="H434" s="172">
        <f t="shared" si="42"/>
        <v>9360</v>
      </c>
      <c r="I434" s="173" t="str">
        <f t="shared" si="43"/>
        <v>Введите курс</v>
      </c>
      <c r="J434" s="283"/>
      <c r="K434" s="174">
        <f t="shared" si="47"/>
        <v>0</v>
      </c>
      <c r="L434" s="172">
        <f t="shared" si="47"/>
        <v>0</v>
      </c>
      <c r="M434" s="175" t="str">
        <f t="shared" si="45"/>
        <v/>
      </c>
      <c r="N434" s="166"/>
      <c r="O434" s="176"/>
    </row>
    <row r="435" spans="1:15">
      <c r="A435" s="166" t="s">
        <v>3813</v>
      </c>
      <c r="B435" s="167">
        <v>8809587393817</v>
      </c>
      <c r="C435" s="168" t="s">
        <v>3814</v>
      </c>
      <c r="D435" s="168" t="s">
        <v>3815</v>
      </c>
      <c r="E435" s="169">
        <v>18000</v>
      </c>
      <c r="F435" s="170">
        <v>0.52</v>
      </c>
      <c r="G435" s="171">
        <v>48</v>
      </c>
      <c r="H435" s="172">
        <f t="shared" si="42"/>
        <v>9360</v>
      </c>
      <c r="I435" s="173" t="str">
        <f t="shared" si="43"/>
        <v>Введите курс</v>
      </c>
      <c r="J435" s="283"/>
      <c r="K435" s="174">
        <f t="shared" si="47"/>
        <v>0</v>
      </c>
      <c r="L435" s="172">
        <f t="shared" si="47"/>
        <v>0</v>
      </c>
      <c r="M435" s="175" t="str">
        <f t="shared" si="45"/>
        <v/>
      </c>
      <c r="N435" s="166"/>
      <c r="O435" s="176"/>
    </row>
    <row r="436" spans="1:15">
      <c r="A436" s="166" t="s">
        <v>3816</v>
      </c>
      <c r="B436" s="167">
        <v>8809587393824</v>
      </c>
      <c r="C436" s="168" t="s">
        <v>3817</v>
      </c>
      <c r="D436" s="168" t="s">
        <v>3818</v>
      </c>
      <c r="E436" s="169">
        <v>18000</v>
      </c>
      <c r="F436" s="170">
        <v>0.52</v>
      </c>
      <c r="G436" s="171">
        <v>48</v>
      </c>
      <c r="H436" s="172">
        <f t="shared" si="42"/>
        <v>9360</v>
      </c>
      <c r="I436" s="173" t="str">
        <f t="shared" si="43"/>
        <v>Введите курс</v>
      </c>
      <c r="J436" s="283"/>
      <c r="K436" s="174">
        <f t="shared" ref="K436:L451" si="48">J436*G436</f>
        <v>0</v>
      </c>
      <c r="L436" s="172">
        <f t="shared" si="48"/>
        <v>0</v>
      </c>
      <c r="M436" s="175" t="str">
        <f t="shared" si="45"/>
        <v/>
      </c>
      <c r="N436" s="166"/>
      <c r="O436" s="176"/>
    </row>
    <row r="437" spans="1:15">
      <c r="A437" s="166" t="s">
        <v>3819</v>
      </c>
      <c r="B437" s="167">
        <v>8809587393831</v>
      </c>
      <c r="C437" s="168" t="s">
        <v>3820</v>
      </c>
      <c r="D437" s="168" t="s">
        <v>3821</v>
      </c>
      <c r="E437" s="169">
        <v>18000</v>
      </c>
      <c r="F437" s="170">
        <v>0.52</v>
      </c>
      <c r="G437" s="171">
        <v>48</v>
      </c>
      <c r="H437" s="172">
        <f t="shared" si="42"/>
        <v>9360</v>
      </c>
      <c r="I437" s="173" t="str">
        <f t="shared" si="43"/>
        <v>Введите курс</v>
      </c>
      <c r="J437" s="283"/>
      <c r="K437" s="174">
        <f t="shared" si="48"/>
        <v>0</v>
      </c>
      <c r="L437" s="172">
        <f t="shared" si="48"/>
        <v>0</v>
      </c>
      <c r="M437" s="175" t="str">
        <f t="shared" si="45"/>
        <v/>
      </c>
      <c r="N437" s="166"/>
      <c r="O437" s="176"/>
    </row>
    <row r="438" spans="1:15">
      <c r="A438" s="166" t="s">
        <v>3822</v>
      </c>
      <c r="B438" s="167">
        <v>8809587393848</v>
      </c>
      <c r="C438" s="168" t="s">
        <v>3823</v>
      </c>
      <c r="D438" s="168" t="s">
        <v>3824</v>
      </c>
      <c r="E438" s="169">
        <v>18000</v>
      </c>
      <c r="F438" s="170">
        <v>0.52</v>
      </c>
      <c r="G438" s="171">
        <v>48</v>
      </c>
      <c r="H438" s="172">
        <f t="shared" si="42"/>
        <v>9360</v>
      </c>
      <c r="I438" s="173" t="str">
        <f t="shared" si="43"/>
        <v>Введите курс</v>
      </c>
      <c r="J438" s="283"/>
      <c r="K438" s="174">
        <f t="shared" si="48"/>
        <v>0</v>
      </c>
      <c r="L438" s="172">
        <f t="shared" si="48"/>
        <v>0</v>
      </c>
      <c r="M438" s="175" t="str">
        <f t="shared" si="45"/>
        <v/>
      </c>
      <c r="N438" s="166"/>
      <c r="O438" s="176"/>
    </row>
    <row r="439" spans="1:15">
      <c r="A439" s="166" t="s">
        <v>3825</v>
      </c>
      <c r="B439" s="167">
        <v>8809587393855</v>
      </c>
      <c r="C439" s="168" t="s">
        <v>3826</v>
      </c>
      <c r="D439" s="168" t="s">
        <v>3827</v>
      </c>
      <c r="E439" s="169">
        <v>4000</v>
      </c>
      <c r="F439" s="170">
        <v>0.52</v>
      </c>
      <c r="G439" s="171">
        <v>350</v>
      </c>
      <c r="H439" s="172">
        <f t="shared" si="42"/>
        <v>2080</v>
      </c>
      <c r="I439" s="173" t="str">
        <f t="shared" si="43"/>
        <v>Введите курс</v>
      </c>
      <c r="J439" s="283"/>
      <c r="K439" s="174">
        <f t="shared" si="48"/>
        <v>0</v>
      </c>
      <c r="L439" s="172">
        <f t="shared" si="48"/>
        <v>0</v>
      </c>
      <c r="M439" s="175" t="str">
        <f t="shared" si="45"/>
        <v/>
      </c>
      <c r="N439" s="166"/>
      <c r="O439" s="176"/>
    </row>
    <row r="440" spans="1:15">
      <c r="A440" s="166" t="s">
        <v>3828</v>
      </c>
      <c r="B440" s="167">
        <v>8809587393954</v>
      </c>
      <c r="C440" s="168" t="s">
        <v>3829</v>
      </c>
      <c r="D440" s="168" t="s">
        <v>3830</v>
      </c>
      <c r="E440" s="169">
        <v>8500</v>
      </c>
      <c r="F440" s="170">
        <v>0.52</v>
      </c>
      <c r="G440" s="171">
        <v>120</v>
      </c>
      <c r="H440" s="172">
        <f t="shared" si="42"/>
        <v>4420</v>
      </c>
      <c r="I440" s="173" t="str">
        <f t="shared" si="43"/>
        <v>Введите курс</v>
      </c>
      <c r="J440" s="283"/>
      <c r="K440" s="174">
        <f t="shared" si="48"/>
        <v>0</v>
      </c>
      <c r="L440" s="172">
        <f t="shared" si="48"/>
        <v>0</v>
      </c>
      <c r="M440" s="175" t="str">
        <f t="shared" si="45"/>
        <v/>
      </c>
      <c r="N440" s="166"/>
      <c r="O440" s="176"/>
    </row>
    <row r="441" spans="1:15">
      <c r="A441" s="166" t="s">
        <v>3831</v>
      </c>
      <c r="B441" s="167">
        <v>8809587394029</v>
      </c>
      <c r="C441" s="168" t="s">
        <v>3832</v>
      </c>
      <c r="D441" s="168" t="s">
        <v>3833</v>
      </c>
      <c r="E441" s="169">
        <v>5000</v>
      </c>
      <c r="F441" s="170">
        <v>0.52</v>
      </c>
      <c r="G441" s="171">
        <v>72</v>
      </c>
      <c r="H441" s="172">
        <f t="shared" si="42"/>
        <v>2600</v>
      </c>
      <c r="I441" s="173" t="str">
        <f t="shared" si="43"/>
        <v>Введите курс</v>
      </c>
      <c r="J441" s="283"/>
      <c r="K441" s="174">
        <f t="shared" si="48"/>
        <v>0</v>
      </c>
      <c r="L441" s="172">
        <f t="shared" si="48"/>
        <v>0</v>
      </c>
      <c r="M441" s="175" t="str">
        <f t="shared" si="45"/>
        <v/>
      </c>
      <c r="N441" s="166"/>
      <c r="O441" s="176"/>
    </row>
    <row r="442" spans="1:15">
      <c r="A442" s="166" t="s">
        <v>3834</v>
      </c>
      <c r="B442" s="167">
        <v>8809587394647</v>
      </c>
      <c r="C442" s="168" t="s">
        <v>3835</v>
      </c>
      <c r="D442" s="168" t="s">
        <v>3836</v>
      </c>
      <c r="E442" s="169">
        <v>20000</v>
      </c>
      <c r="F442" s="170">
        <v>0.52</v>
      </c>
      <c r="G442" s="171">
        <v>48</v>
      </c>
      <c r="H442" s="172">
        <f t="shared" si="42"/>
        <v>10400</v>
      </c>
      <c r="I442" s="173" t="str">
        <f t="shared" si="43"/>
        <v>Введите курс</v>
      </c>
      <c r="J442" s="283"/>
      <c r="K442" s="174">
        <f t="shared" si="48"/>
        <v>0</v>
      </c>
      <c r="L442" s="172">
        <f t="shared" si="48"/>
        <v>0</v>
      </c>
      <c r="M442" s="175" t="str">
        <f t="shared" si="45"/>
        <v/>
      </c>
      <c r="N442" s="166"/>
      <c r="O442" s="176"/>
    </row>
    <row r="443" spans="1:15">
      <c r="A443" s="166" t="s">
        <v>3837</v>
      </c>
      <c r="B443" s="167">
        <v>8809587394654</v>
      </c>
      <c r="C443" s="168" t="s">
        <v>3838</v>
      </c>
      <c r="D443" s="168" t="s">
        <v>3839</v>
      </c>
      <c r="E443" s="169">
        <v>20000</v>
      </c>
      <c r="F443" s="170">
        <v>0.52</v>
      </c>
      <c r="G443" s="171">
        <v>42</v>
      </c>
      <c r="H443" s="172">
        <f t="shared" si="42"/>
        <v>10400</v>
      </c>
      <c r="I443" s="173" t="str">
        <f t="shared" si="43"/>
        <v>Введите курс</v>
      </c>
      <c r="J443" s="283"/>
      <c r="K443" s="174">
        <f t="shared" si="48"/>
        <v>0</v>
      </c>
      <c r="L443" s="172">
        <f t="shared" si="48"/>
        <v>0</v>
      </c>
      <c r="M443" s="175" t="str">
        <f t="shared" si="45"/>
        <v/>
      </c>
      <c r="N443" s="166"/>
      <c r="O443" s="176"/>
    </row>
    <row r="444" spans="1:15">
      <c r="A444" s="166" t="s">
        <v>3840</v>
      </c>
      <c r="B444" s="167">
        <v>8809587396177</v>
      </c>
      <c r="C444" s="168" t="s">
        <v>3841</v>
      </c>
      <c r="D444" s="168" t="s">
        <v>3842</v>
      </c>
      <c r="E444" s="169">
        <v>10000</v>
      </c>
      <c r="F444" s="170">
        <v>0.52</v>
      </c>
      <c r="G444" s="171">
        <v>36</v>
      </c>
      <c r="H444" s="172">
        <f t="shared" si="42"/>
        <v>5200</v>
      </c>
      <c r="I444" s="173" t="str">
        <f t="shared" si="43"/>
        <v>Введите курс</v>
      </c>
      <c r="J444" s="283"/>
      <c r="K444" s="174">
        <f t="shared" si="48"/>
        <v>0</v>
      </c>
      <c r="L444" s="172">
        <f t="shared" si="48"/>
        <v>0</v>
      </c>
      <c r="M444" s="175" t="str">
        <f t="shared" si="45"/>
        <v/>
      </c>
      <c r="N444" s="166"/>
      <c r="O444" s="176"/>
    </row>
    <row r="445" spans="1:15">
      <c r="A445" s="166" t="s">
        <v>3843</v>
      </c>
      <c r="B445" s="167">
        <v>8809587396184</v>
      </c>
      <c r="C445" s="168" t="s">
        <v>3844</v>
      </c>
      <c r="D445" s="168" t="s">
        <v>3845</v>
      </c>
      <c r="E445" s="169">
        <v>14000</v>
      </c>
      <c r="F445" s="170">
        <v>0.52</v>
      </c>
      <c r="G445" s="171">
        <v>48</v>
      </c>
      <c r="H445" s="172">
        <f t="shared" si="42"/>
        <v>7280</v>
      </c>
      <c r="I445" s="173" t="str">
        <f t="shared" si="43"/>
        <v>Введите курс</v>
      </c>
      <c r="J445" s="283"/>
      <c r="K445" s="174">
        <f t="shared" si="48"/>
        <v>0</v>
      </c>
      <c r="L445" s="172">
        <f t="shared" si="48"/>
        <v>0</v>
      </c>
      <c r="M445" s="175" t="str">
        <f t="shared" si="45"/>
        <v/>
      </c>
      <c r="N445" s="166"/>
      <c r="O445" s="176"/>
    </row>
    <row r="446" spans="1:15">
      <c r="A446" s="166" t="s">
        <v>3846</v>
      </c>
      <c r="B446" s="167">
        <v>8809587396191</v>
      </c>
      <c r="C446" s="168" t="s">
        <v>3847</v>
      </c>
      <c r="D446" s="168" t="s">
        <v>3848</v>
      </c>
      <c r="E446" s="169">
        <v>9000</v>
      </c>
      <c r="F446" s="170">
        <v>0.52</v>
      </c>
      <c r="G446" s="171">
        <v>84</v>
      </c>
      <c r="H446" s="172">
        <f t="shared" si="42"/>
        <v>4680</v>
      </c>
      <c r="I446" s="173" t="str">
        <f t="shared" si="43"/>
        <v>Введите курс</v>
      </c>
      <c r="J446" s="283"/>
      <c r="K446" s="174">
        <f t="shared" si="48"/>
        <v>0</v>
      </c>
      <c r="L446" s="172">
        <f t="shared" si="48"/>
        <v>0</v>
      </c>
      <c r="M446" s="175" t="str">
        <f t="shared" si="45"/>
        <v/>
      </c>
      <c r="N446" s="166"/>
      <c r="O446" s="176"/>
    </row>
    <row r="447" spans="1:15">
      <c r="A447" s="166" t="s">
        <v>3849</v>
      </c>
      <c r="B447" s="167">
        <v>8809587396542</v>
      </c>
      <c r="C447" s="168" t="s">
        <v>3850</v>
      </c>
      <c r="D447" s="168" t="s">
        <v>3851</v>
      </c>
      <c r="E447" s="169">
        <v>6000</v>
      </c>
      <c r="F447" s="170">
        <v>0.52</v>
      </c>
      <c r="G447" s="171">
        <v>192</v>
      </c>
      <c r="H447" s="172">
        <f t="shared" si="42"/>
        <v>3120</v>
      </c>
      <c r="I447" s="173" t="str">
        <f t="shared" si="43"/>
        <v>Введите курс</v>
      </c>
      <c r="J447" s="283"/>
      <c r="K447" s="174">
        <f t="shared" si="48"/>
        <v>0</v>
      </c>
      <c r="L447" s="172">
        <f t="shared" si="48"/>
        <v>0</v>
      </c>
      <c r="M447" s="175" t="str">
        <f t="shared" si="45"/>
        <v/>
      </c>
      <c r="N447" s="166"/>
      <c r="O447" s="176"/>
    </row>
    <row r="448" spans="1:15">
      <c r="A448" s="166" t="s">
        <v>3852</v>
      </c>
      <c r="B448" s="167">
        <v>8809587400003</v>
      </c>
      <c r="C448" s="168" t="s">
        <v>3853</v>
      </c>
      <c r="D448" s="168" t="s">
        <v>3854</v>
      </c>
      <c r="E448" s="169">
        <v>14000</v>
      </c>
      <c r="F448" s="170">
        <v>0.52</v>
      </c>
      <c r="G448" s="171">
        <v>160</v>
      </c>
      <c r="H448" s="172">
        <f t="shared" si="42"/>
        <v>7280</v>
      </c>
      <c r="I448" s="173" t="str">
        <f t="shared" si="43"/>
        <v>Введите курс</v>
      </c>
      <c r="J448" s="283"/>
      <c r="K448" s="174">
        <f t="shared" si="48"/>
        <v>0</v>
      </c>
      <c r="L448" s="172">
        <f t="shared" si="48"/>
        <v>0</v>
      </c>
      <c r="M448" s="175" t="str">
        <f t="shared" si="45"/>
        <v/>
      </c>
      <c r="N448" s="166"/>
      <c r="O448" s="176"/>
    </row>
    <row r="449" spans="1:15">
      <c r="A449" s="166" t="s">
        <v>3855</v>
      </c>
      <c r="B449" s="167">
        <v>8809587400010</v>
      </c>
      <c r="C449" s="168" t="s">
        <v>3856</v>
      </c>
      <c r="D449" s="168" t="s">
        <v>3857</v>
      </c>
      <c r="E449" s="169">
        <v>14000</v>
      </c>
      <c r="F449" s="170">
        <v>0.52</v>
      </c>
      <c r="G449" s="171">
        <v>160</v>
      </c>
      <c r="H449" s="172">
        <f t="shared" si="42"/>
        <v>7280</v>
      </c>
      <c r="I449" s="173" t="str">
        <f t="shared" si="43"/>
        <v>Введите курс</v>
      </c>
      <c r="J449" s="283"/>
      <c r="K449" s="174">
        <f t="shared" si="48"/>
        <v>0</v>
      </c>
      <c r="L449" s="172">
        <f t="shared" si="48"/>
        <v>0</v>
      </c>
      <c r="M449" s="175" t="str">
        <f t="shared" si="45"/>
        <v/>
      </c>
      <c r="N449" s="166"/>
      <c r="O449" s="176"/>
    </row>
    <row r="450" spans="1:15">
      <c r="A450" s="166" t="s">
        <v>3858</v>
      </c>
      <c r="B450" s="167">
        <v>8809587400423</v>
      </c>
      <c r="C450" s="168" t="s">
        <v>3859</v>
      </c>
      <c r="D450" s="168" t="s">
        <v>3860</v>
      </c>
      <c r="E450" s="169">
        <v>3000</v>
      </c>
      <c r="F450" s="170">
        <v>0.52</v>
      </c>
      <c r="G450" s="171">
        <v>216</v>
      </c>
      <c r="H450" s="172">
        <f t="shared" si="42"/>
        <v>1560</v>
      </c>
      <c r="I450" s="173" t="str">
        <f t="shared" si="43"/>
        <v>Введите курс</v>
      </c>
      <c r="J450" s="283"/>
      <c r="K450" s="174">
        <f t="shared" si="48"/>
        <v>0</v>
      </c>
      <c r="L450" s="172">
        <f t="shared" si="48"/>
        <v>0</v>
      </c>
      <c r="M450" s="175" t="str">
        <f t="shared" si="45"/>
        <v/>
      </c>
      <c r="N450" s="166"/>
      <c r="O450" s="176"/>
    </row>
    <row r="451" spans="1:15">
      <c r="A451" s="166" t="s">
        <v>3861</v>
      </c>
      <c r="B451" s="167">
        <v>8809587400485</v>
      </c>
      <c r="C451" s="168" t="s">
        <v>3862</v>
      </c>
      <c r="D451" s="168" t="s">
        <v>3863</v>
      </c>
      <c r="E451" s="169">
        <v>3000</v>
      </c>
      <c r="F451" s="170">
        <v>0.52</v>
      </c>
      <c r="G451" s="171">
        <v>216</v>
      </c>
      <c r="H451" s="172">
        <f t="shared" si="42"/>
        <v>1560</v>
      </c>
      <c r="I451" s="173" t="str">
        <f t="shared" si="43"/>
        <v>Введите курс</v>
      </c>
      <c r="J451" s="283"/>
      <c r="K451" s="174">
        <f t="shared" si="48"/>
        <v>0</v>
      </c>
      <c r="L451" s="172">
        <f t="shared" si="48"/>
        <v>0</v>
      </c>
      <c r="M451" s="175" t="str">
        <f t="shared" si="45"/>
        <v/>
      </c>
      <c r="N451" s="166"/>
      <c r="O451" s="176"/>
    </row>
    <row r="452" spans="1:15">
      <c r="A452" s="166" t="s">
        <v>3864</v>
      </c>
      <c r="B452" s="167">
        <v>8809587400768</v>
      </c>
      <c r="C452" s="168" t="s">
        <v>3865</v>
      </c>
      <c r="D452" s="168" t="s">
        <v>3866</v>
      </c>
      <c r="E452" s="169">
        <v>6000</v>
      </c>
      <c r="F452" s="170">
        <v>0.52</v>
      </c>
      <c r="G452" s="171">
        <v>144</v>
      </c>
      <c r="H452" s="172">
        <f t="shared" ref="H452:H515" si="49">F452*E452</f>
        <v>3120</v>
      </c>
      <c r="I452" s="173" t="str">
        <f t="shared" ref="I452:I515" si="50">IF($H$1="","Введите курс",H452/$H$1)</f>
        <v>Введите курс</v>
      </c>
      <c r="J452" s="283"/>
      <c r="K452" s="174">
        <f t="shared" ref="K452:L467" si="51">J452*G452</f>
        <v>0</v>
      </c>
      <c r="L452" s="172">
        <f t="shared" si="51"/>
        <v>0</v>
      </c>
      <c r="M452" s="175" t="str">
        <f t="shared" ref="M452:M515" si="52">IFERROR(K452*I452,"")</f>
        <v/>
      </c>
      <c r="N452" s="166"/>
      <c r="O452" s="176"/>
    </row>
    <row r="453" spans="1:15">
      <c r="A453" s="166" t="s">
        <v>3867</v>
      </c>
      <c r="B453" s="167">
        <v>8809587400782</v>
      </c>
      <c r="C453" s="168" t="s">
        <v>3868</v>
      </c>
      <c r="D453" s="168" t="s">
        <v>3869</v>
      </c>
      <c r="E453" s="169">
        <v>6000</v>
      </c>
      <c r="F453" s="170">
        <v>0.52</v>
      </c>
      <c r="G453" s="171">
        <v>144</v>
      </c>
      <c r="H453" s="172">
        <f t="shared" si="49"/>
        <v>3120</v>
      </c>
      <c r="I453" s="173" t="str">
        <f t="shared" si="50"/>
        <v>Введите курс</v>
      </c>
      <c r="J453" s="283"/>
      <c r="K453" s="174">
        <f t="shared" si="51"/>
        <v>0</v>
      </c>
      <c r="L453" s="172">
        <f t="shared" si="51"/>
        <v>0</v>
      </c>
      <c r="M453" s="175" t="str">
        <f t="shared" si="52"/>
        <v/>
      </c>
      <c r="N453" s="166"/>
      <c r="O453" s="176"/>
    </row>
    <row r="454" spans="1:15">
      <c r="A454" s="166" t="s">
        <v>3870</v>
      </c>
      <c r="B454" s="167">
        <v>8809587400799</v>
      </c>
      <c r="C454" s="168" t="s">
        <v>3871</v>
      </c>
      <c r="D454" s="168" t="s">
        <v>3872</v>
      </c>
      <c r="E454" s="169">
        <v>6000</v>
      </c>
      <c r="F454" s="170">
        <v>0.52</v>
      </c>
      <c r="G454" s="171">
        <v>144</v>
      </c>
      <c r="H454" s="172">
        <f t="shared" si="49"/>
        <v>3120</v>
      </c>
      <c r="I454" s="173" t="str">
        <f t="shared" si="50"/>
        <v>Введите курс</v>
      </c>
      <c r="J454" s="283"/>
      <c r="K454" s="174">
        <f t="shared" si="51"/>
        <v>0</v>
      </c>
      <c r="L454" s="172">
        <f t="shared" si="51"/>
        <v>0</v>
      </c>
      <c r="M454" s="175" t="str">
        <f t="shared" si="52"/>
        <v/>
      </c>
      <c r="N454" s="166"/>
      <c r="O454" s="176"/>
    </row>
    <row r="455" spans="1:15">
      <c r="A455" s="166" t="s">
        <v>3873</v>
      </c>
      <c r="B455" s="167">
        <v>8809587401260</v>
      </c>
      <c r="C455" s="168" t="s">
        <v>3874</v>
      </c>
      <c r="D455" s="168" t="s">
        <v>3875</v>
      </c>
      <c r="E455" s="169">
        <v>11000</v>
      </c>
      <c r="F455" s="170">
        <v>0.52</v>
      </c>
      <c r="G455" s="171">
        <v>384</v>
      </c>
      <c r="H455" s="172">
        <f t="shared" si="49"/>
        <v>5720</v>
      </c>
      <c r="I455" s="173" t="str">
        <f t="shared" si="50"/>
        <v>Введите курс</v>
      </c>
      <c r="J455" s="283"/>
      <c r="K455" s="174">
        <f t="shared" si="51"/>
        <v>0</v>
      </c>
      <c r="L455" s="172">
        <f t="shared" si="51"/>
        <v>0</v>
      </c>
      <c r="M455" s="175" t="str">
        <f t="shared" si="52"/>
        <v/>
      </c>
      <c r="N455" s="166"/>
      <c r="O455" s="176"/>
    </row>
    <row r="456" spans="1:15">
      <c r="A456" s="166" t="s">
        <v>3876</v>
      </c>
      <c r="B456" s="167">
        <v>8809587401291</v>
      </c>
      <c r="C456" s="168" t="s">
        <v>3877</v>
      </c>
      <c r="D456" s="168" t="s">
        <v>3878</v>
      </c>
      <c r="E456" s="169">
        <v>11000</v>
      </c>
      <c r="F456" s="170">
        <v>0.52</v>
      </c>
      <c r="G456" s="171">
        <v>384</v>
      </c>
      <c r="H456" s="172">
        <f t="shared" si="49"/>
        <v>5720</v>
      </c>
      <c r="I456" s="173" t="str">
        <f t="shared" si="50"/>
        <v>Введите курс</v>
      </c>
      <c r="J456" s="283"/>
      <c r="K456" s="174">
        <f t="shared" si="51"/>
        <v>0</v>
      </c>
      <c r="L456" s="172">
        <f t="shared" si="51"/>
        <v>0</v>
      </c>
      <c r="M456" s="175" t="str">
        <f t="shared" si="52"/>
        <v/>
      </c>
      <c r="N456" s="166"/>
      <c r="O456" s="176"/>
    </row>
    <row r="457" spans="1:15">
      <c r="A457" s="166" t="s">
        <v>3879</v>
      </c>
      <c r="B457" s="167">
        <v>8809587401536</v>
      </c>
      <c r="C457" s="168" t="s">
        <v>3880</v>
      </c>
      <c r="D457" s="168" t="s">
        <v>3881</v>
      </c>
      <c r="E457" s="169">
        <v>7000</v>
      </c>
      <c r="F457" s="170">
        <v>0.52</v>
      </c>
      <c r="G457" s="171">
        <v>66</v>
      </c>
      <c r="H457" s="172">
        <f t="shared" si="49"/>
        <v>3640</v>
      </c>
      <c r="I457" s="173" t="str">
        <f t="shared" si="50"/>
        <v>Введите курс</v>
      </c>
      <c r="J457" s="283"/>
      <c r="K457" s="174">
        <f t="shared" si="51"/>
        <v>0</v>
      </c>
      <c r="L457" s="172">
        <f t="shared" si="51"/>
        <v>0</v>
      </c>
      <c r="M457" s="175" t="str">
        <f t="shared" si="52"/>
        <v/>
      </c>
      <c r="N457" s="166"/>
      <c r="O457" s="176"/>
    </row>
    <row r="458" spans="1:15">
      <c r="A458" s="166" t="s">
        <v>3882</v>
      </c>
      <c r="B458" s="167">
        <v>8809587401543</v>
      </c>
      <c r="C458" s="168" t="s">
        <v>3883</v>
      </c>
      <c r="D458" s="168" t="s">
        <v>3884</v>
      </c>
      <c r="E458" s="169">
        <v>7000</v>
      </c>
      <c r="F458" s="170">
        <v>0.52</v>
      </c>
      <c r="G458" s="171">
        <v>66</v>
      </c>
      <c r="H458" s="172">
        <f t="shared" si="49"/>
        <v>3640</v>
      </c>
      <c r="I458" s="173" t="str">
        <f t="shared" si="50"/>
        <v>Введите курс</v>
      </c>
      <c r="J458" s="283"/>
      <c r="K458" s="174">
        <f t="shared" si="51"/>
        <v>0</v>
      </c>
      <c r="L458" s="172">
        <f t="shared" si="51"/>
        <v>0</v>
      </c>
      <c r="M458" s="175" t="str">
        <f t="shared" si="52"/>
        <v/>
      </c>
      <c r="N458" s="166"/>
      <c r="O458" s="176"/>
    </row>
    <row r="459" spans="1:15">
      <c r="A459" s="166" t="s">
        <v>3885</v>
      </c>
      <c r="B459" s="167">
        <v>8809587401697</v>
      </c>
      <c r="C459" s="168" t="s">
        <v>3886</v>
      </c>
      <c r="D459" s="168" t="s">
        <v>3887</v>
      </c>
      <c r="E459" s="169">
        <v>6800</v>
      </c>
      <c r="F459" s="170">
        <v>0.52</v>
      </c>
      <c r="G459" s="171">
        <v>318</v>
      </c>
      <c r="H459" s="172">
        <f t="shared" si="49"/>
        <v>3536</v>
      </c>
      <c r="I459" s="173" t="str">
        <f t="shared" si="50"/>
        <v>Введите курс</v>
      </c>
      <c r="J459" s="283"/>
      <c r="K459" s="174">
        <f t="shared" si="51"/>
        <v>0</v>
      </c>
      <c r="L459" s="172">
        <f t="shared" si="51"/>
        <v>0</v>
      </c>
      <c r="M459" s="175" t="str">
        <f t="shared" si="52"/>
        <v/>
      </c>
      <c r="N459" s="166"/>
      <c r="O459" s="176"/>
    </row>
    <row r="460" spans="1:15">
      <c r="A460" s="166" t="s">
        <v>3888</v>
      </c>
      <c r="B460" s="167">
        <v>8809587401925</v>
      </c>
      <c r="C460" s="168" t="s">
        <v>3889</v>
      </c>
      <c r="D460" s="168" t="s">
        <v>3890</v>
      </c>
      <c r="E460" s="169">
        <v>6800</v>
      </c>
      <c r="F460" s="170">
        <v>0.52</v>
      </c>
      <c r="G460" s="171">
        <v>318</v>
      </c>
      <c r="H460" s="172">
        <f t="shared" si="49"/>
        <v>3536</v>
      </c>
      <c r="I460" s="173" t="str">
        <f t="shared" si="50"/>
        <v>Введите курс</v>
      </c>
      <c r="J460" s="283"/>
      <c r="K460" s="174">
        <f t="shared" si="51"/>
        <v>0</v>
      </c>
      <c r="L460" s="172">
        <f t="shared" si="51"/>
        <v>0</v>
      </c>
      <c r="M460" s="175" t="str">
        <f t="shared" si="52"/>
        <v/>
      </c>
      <c r="N460" s="166"/>
      <c r="O460" s="176"/>
    </row>
    <row r="461" spans="1:15">
      <c r="A461" s="166" t="s">
        <v>3891</v>
      </c>
      <c r="B461" s="167">
        <v>8809587401932</v>
      </c>
      <c r="C461" s="168" t="s">
        <v>3892</v>
      </c>
      <c r="D461" s="168" t="s">
        <v>3893</v>
      </c>
      <c r="E461" s="169">
        <v>6800</v>
      </c>
      <c r="F461" s="170">
        <v>0.52</v>
      </c>
      <c r="G461" s="171">
        <v>318</v>
      </c>
      <c r="H461" s="172">
        <f t="shared" si="49"/>
        <v>3536</v>
      </c>
      <c r="I461" s="173" t="str">
        <f t="shared" si="50"/>
        <v>Введите курс</v>
      </c>
      <c r="J461" s="283"/>
      <c r="K461" s="174">
        <f t="shared" si="51"/>
        <v>0</v>
      </c>
      <c r="L461" s="172">
        <f t="shared" si="51"/>
        <v>0</v>
      </c>
      <c r="M461" s="175" t="str">
        <f t="shared" si="52"/>
        <v/>
      </c>
      <c r="N461" s="166"/>
      <c r="O461" s="176"/>
    </row>
    <row r="462" spans="1:15">
      <c r="A462" s="166" t="s">
        <v>3894</v>
      </c>
      <c r="B462" s="167">
        <v>8809587401949</v>
      </c>
      <c r="C462" s="168" t="s">
        <v>3895</v>
      </c>
      <c r="D462" s="168" t="s">
        <v>3896</v>
      </c>
      <c r="E462" s="169">
        <v>6800</v>
      </c>
      <c r="F462" s="170">
        <v>0.52</v>
      </c>
      <c r="G462" s="171">
        <v>318</v>
      </c>
      <c r="H462" s="172">
        <f t="shared" si="49"/>
        <v>3536</v>
      </c>
      <c r="I462" s="173" t="str">
        <f t="shared" si="50"/>
        <v>Введите курс</v>
      </c>
      <c r="J462" s="283"/>
      <c r="K462" s="174">
        <f t="shared" si="51"/>
        <v>0</v>
      </c>
      <c r="L462" s="172">
        <f t="shared" si="51"/>
        <v>0</v>
      </c>
      <c r="M462" s="175" t="str">
        <f t="shared" si="52"/>
        <v/>
      </c>
      <c r="N462" s="166"/>
      <c r="O462" s="176"/>
    </row>
    <row r="463" spans="1:15">
      <c r="A463" s="166" t="s">
        <v>3897</v>
      </c>
      <c r="B463" s="167">
        <v>8809587402274</v>
      </c>
      <c r="C463" s="168" t="s">
        <v>3898</v>
      </c>
      <c r="D463" s="168" t="s">
        <v>3899</v>
      </c>
      <c r="E463" s="169">
        <v>12000</v>
      </c>
      <c r="F463" s="170">
        <v>0.52</v>
      </c>
      <c r="G463" s="171">
        <v>36</v>
      </c>
      <c r="H463" s="172">
        <f t="shared" si="49"/>
        <v>6240</v>
      </c>
      <c r="I463" s="173" t="str">
        <f t="shared" si="50"/>
        <v>Введите курс</v>
      </c>
      <c r="J463" s="283"/>
      <c r="K463" s="174">
        <f t="shared" si="51"/>
        <v>0</v>
      </c>
      <c r="L463" s="172">
        <f t="shared" si="51"/>
        <v>0</v>
      </c>
      <c r="M463" s="175" t="str">
        <f t="shared" si="52"/>
        <v/>
      </c>
      <c r="N463" s="166"/>
      <c r="O463" s="176"/>
    </row>
    <row r="464" spans="1:15">
      <c r="A464" s="166" t="s">
        <v>3900</v>
      </c>
      <c r="B464" s="167">
        <v>8809587402540</v>
      </c>
      <c r="C464" s="168" t="s">
        <v>3901</v>
      </c>
      <c r="D464" s="168" t="s">
        <v>3902</v>
      </c>
      <c r="E464" s="169">
        <v>3500</v>
      </c>
      <c r="F464" s="170">
        <v>0.52</v>
      </c>
      <c r="G464" s="171">
        <v>480</v>
      </c>
      <c r="H464" s="172">
        <f t="shared" si="49"/>
        <v>1820</v>
      </c>
      <c r="I464" s="173" t="str">
        <f t="shared" si="50"/>
        <v>Введите курс</v>
      </c>
      <c r="J464" s="283"/>
      <c r="K464" s="174">
        <f t="shared" si="51"/>
        <v>0</v>
      </c>
      <c r="L464" s="172">
        <f t="shared" si="51"/>
        <v>0</v>
      </c>
      <c r="M464" s="175" t="str">
        <f t="shared" si="52"/>
        <v/>
      </c>
      <c r="N464" s="166"/>
      <c r="O464" s="176"/>
    </row>
    <row r="465" spans="1:15">
      <c r="A465" s="166" t="s">
        <v>3903</v>
      </c>
      <c r="B465" s="167">
        <v>8809668021509</v>
      </c>
      <c r="C465" s="168" t="s">
        <v>3904</v>
      </c>
      <c r="D465" s="168" t="s">
        <v>3905</v>
      </c>
      <c r="E465" s="169">
        <v>17000</v>
      </c>
      <c r="F465" s="170">
        <v>0.52</v>
      </c>
      <c r="G465" s="171">
        <v>48</v>
      </c>
      <c r="H465" s="172">
        <f t="shared" si="49"/>
        <v>8840</v>
      </c>
      <c r="I465" s="173" t="str">
        <f t="shared" si="50"/>
        <v>Введите курс</v>
      </c>
      <c r="J465" s="283"/>
      <c r="K465" s="174">
        <f t="shared" si="51"/>
        <v>0</v>
      </c>
      <c r="L465" s="172">
        <f t="shared" si="51"/>
        <v>0</v>
      </c>
      <c r="M465" s="175" t="str">
        <f t="shared" si="52"/>
        <v/>
      </c>
      <c r="N465" s="166"/>
      <c r="O465" s="176"/>
    </row>
    <row r="466" spans="1:15">
      <c r="A466" s="166" t="s">
        <v>3906</v>
      </c>
      <c r="B466" s="167">
        <v>8809587402830</v>
      </c>
      <c r="C466" s="168" t="s">
        <v>3907</v>
      </c>
      <c r="D466" s="168" t="s">
        <v>3908</v>
      </c>
      <c r="E466" s="169">
        <v>18000</v>
      </c>
      <c r="F466" s="170">
        <v>0.52</v>
      </c>
      <c r="G466" s="171">
        <v>150</v>
      </c>
      <c r="H466" s="172">
        <f t="shared" si="49"/>
        <v>9360</v>
      </c>
      <c r="I466" s="173" t="str">
        <f t="shared" si="50"/>
        <v>Введите курс</v>
      </c>
      <c r="J466" s="283"/>
      <c r="K466" s="174">
        <f t="shared" si="51"/>
        <v>0</v>
      </c>
      <c r="L466" s="172">
        <f t="shared" si="51"/>
        <v>0</v>
      </c>
      <c r="M466" s="175" t="str">
        <f t="shared" si="52"/>
        <v/>
      </c>
      <c r="N466" s="166"/>
      <c r="O466" s="176"/>
    </row>
    <row r="467" spans="1:15">
      <c r="A467" s="166" t="s">
        <v>3909</v>
      </c>
      <c r="B467" s="167">
        <v>8809587402960</v>
      </c>
      <c r="C467" s="168" t="s">
        <v>3910</v>
      </c>
      <c r="D467" s="168" t="s">
        <v>3911</v>
      </c>
      <c r="E467" s="169">
        <v>23000</v>
      </c>
      <c r="F467" s="170">
        <v>0.52</v>
      </c>
      <c r="G467" s="171">
        <v>90</v>
      </c>
      <c r="H467" s="172">
        <f t="shared" si="49"/>
        <v>11960</v>
      </c>
      <c r="I467" s="173" t="str">
        <f t="shared" si="50"/>
        <v>Введите курс</v>
      </c>
      <c r="J467" s="283"/>
      <c r="K467" s="174">
        <f t="shared" si="51"/>
        <v>0</v>
      </c>
      <c r="L467" s="172">
        <f t="shared" si="51"/>
        <v>0</v>
      </c>
      <c r="M467" s="175" t="str">
        <f t="shared" si="52"/>
        <v/>
      </c>
      <c r="N467" s="166"/>
      <c r="O467" s="176"/>
    </row>
    <row r="468" spans="1:15">
      <c r="A468" s="166" t="s">
        <v>3912</v>
      </c>
      <c r="B468" s="167">
        <v>8809587403011</v>
      </c>
      <c r="C468" s="168" t="s">
        <v>3913</v>
      </c>
      <c r="D468" s="168" t="s">
        <v>3914</v>
      </c>
      <c r="E468" s="169">
        <v>14000</v>
      </c>
      <c r="F468" s="170">
        <v>0.52</v>
      </c>
      <c r="G468" s="171">
        <v>56</v>
      </c>
      <c r="H468" s="172">
        <f t="shared" si="49"/>
        <v>7280</v>
      </c>
      <c r="I468" s="173" t="str">
        <f t="shared" si="50"/>
        <v>Введите курс</v>
      </c>
      <c r="J468" s="283"/>
      <c r="K468" s="174">
        <f t="shared" ref="K468:L483" si="53">J468*G468</f>
        <v>0</v>
      </c>
      <c r="L468" s="172">
        <f t="shared" si="53"/>
        <v>0</v>
      </c>
      <c r="M468" s="175" t="str">
        <f t="shared" si="52"/>
        <v/>
      </c>
      <c r="N468" s="166"/>
      <c r="O468" s="176"/>
    </row>
    <row r="469" spans="1:15">
      <c r="A469" s="166" t="s">
        <v>3915</v>
      </c>
      <c r="B469" s="167">
        <v>8809587403035</v>
      </c>
      <c r="C469" s="168" t="s">
        <v>3916</v>
      </c>
      <c r="D469" s="168" t="s">
        <v>3917</v>
      </c>
      <c r="E469" s="169">
        <v>14000</v>
      </c>
      <c r="F469" s="170">
        <v>0.52</v>
      </c>
      <c r="G469" s="171">
        <v>56</v>
      </c>
      <c r="H469" s="172">
        <f t="shared" si="49"/>
        <v>7280</v>
      </c>
      <c r="I469" s="173" t="str">
        <f t="shared" si="50"/>
        <v>Введите курс</v>
      </c>
      <c r="J469" s="283"/>
      <c r="K469" s="174">
        <f t="shared" si="53"/>
        <v>0</v>
      </c>
      <c r="L469" s="172">
        <f t="shared" si="53"/>
        <v>0</v>
      </c>
      <c r="M469" s="175" t="str">
        <f t="shared" si="52"/>
        <v/>
      </c>
      <c r="N469" s="166"/>
      <c r="O469" s="176"/>
    </row>
    <row r="470" spans="1:15">
      <c r="A470" s="166" t="s">
        <v>3918</v>
      </c>
      <c r="B470" s="167">
        <v>8809587403042</v>
      </c>
      <c r="C470" s="168" t="s">
        <v>3919</v>
      </c>
      <c r="D470" s="168" t="s">
        <v>3920</v>
      </c>
      <c r="E470" s="169">
        <v>14000</v>
      </c>
      <c r="F470" s="170">
        <v>0.52</v>
      </c>
      <c r="G470" s="171">
        <v>56</v>
      </c>
      <c r="H470" s="172">
        <f t="shared" si="49"/>
        <v>7280</v>
      </c>
      <c r="I470" s="173" t="str">
        <f t="shared" si="50"/>
        <v>Введите курс</v>
      </c>
      <c r="J470" s="283"/>
      <c r="K470" s="174">
        <f t="shared" si="53"/>
        <v>0</v>
      </c>
      <c r="L470" s="172">
        <f t="shared" si="53"/>
        <v>0</v>
      </c>
      <c r="M470" s="175" t="str">
        <f t="shared" si="52"/>
        <v/>
      </c>
      <c r="N470" s="166"/>
      <c r="O470" s="176"/>
    </row>
    <row r="471" spans="1:15">
      <c r="A471" s="166" t="s">
        <v>3921</v>
      </c>
      <c r="B471" s="167">
        <v>8809587403059</v>
      </c>
      <c r="C471" s="168" t="s">
        <v>3922</v>
      </c>
      <c r="D471" s="168" t="s">
        <v>3923</v>
      </c>
      <c r="E471" s="169">
        <v>14000</v>
      </c>
      <c r="F471" s="170">
        <v>0.52</v>
      </c>
      <c r="G471" s="171">
        <v>56</v>
      </c>
      <c r="H471" s="172">
        <f t="shared" si="49"/>
        <v>7280</v>
      </c>
      <c r="I471" s="173" t="str">
        <f t="shared" si="50"/>
        <v>Введите курс</v>
      </c>
      <c r="J471" s="283"/>
      <c r="K471" s="174">
        <f t="shared" si="53"/>
        <v>0</v>
      </c>
      <c r="L471" s="172">
        <f t="shared" si="53"/>
        <v>0</v>
      </c>
      <c r="M471" s="175" t="str">
        <f t="shared" si="52"/>
        <v/>
      </c>
      <c r="N471" s="166"/>
      <c r="O471" s="176"/>
    </row>
    <row r="472" spans="1:15">
      <c r="A472" s="166" t="s">
        <v>3924</v>
      </c>
      <c r="B472" s="167">
        <v>8809587403073</v>
      </c>
      <c r="C472" s="168" t="s">
        <v>3925</v>
      </c>
      <c r="D472" s="168" t="s">
        <v>3926</v>
      </c>
      <c r="E472" s="169">
        <v>14000</v>
      </c>
      <c r="F472" s="170">
        <v>0.52</v>
      </c>
      <c r="G472" s="171">
        <v>56</v>
      </c>
      <c r="H472" s="172">
        <f t="shared" si="49"/>
        <v>7280</v>
      </c>
      <c r="I472" s="173" t="str">
        <f t="shared" si="50"/>
        <v>Введите курс</v>
      </c>
      <c r="J472" s="283"/>
      <c r="K472" s="174">
        <f t="shared" si="53"/>
        <v>0</v>
      </c>
      <c r="L472" s="172">
        <f t="shared" si="53"/>
        <v>0</v>
      </c>
      <c r="M472" s="175" t="str">
        <f t="shared" si="52"/>
        <v/>
      </c>
      <c r="N472" s="166"/>
      <c r="O472" s="176"/>
    </row>
    <row r="473" spans="1:15">
      <c r="A473" s="166" t="s">
        <v>3927</v>
      </c>
      <c r="B473" s="167">
        <v>8809587403080</v>
      </c>
      <c r="C473" s="168" t="s">
        <v>3928</v>
      </c>
      <c r="D473" s="168" t="s">
        <v>3929</v>
      </c>
      <c r="E473" s="169">
        <v>14000</v>
      </c>
      <c r="F473" s="170">
        <v>0.52</v>
      </c>
      <c r="G473" s="171">
        <v>56</v>
      </c>
      <c r="H473" s="172">
        <f t="shared" si="49"/>
        <v>7280</v>
      </c>
      <c r="I473" s="173" t="str">
        <f t="shared" si="50"/>
        <v>Введите курс</v>
      </c>
      <c r="J473" s="283"/>
      <c r="K473" s="174">
        <f t="shared" si="53"/>
        <v>0</v>
      </c>
      <c r="L473" s="172">
        <f t="shared" si="53"/>
        <v>0</v>
      </c>
      <c r="M473" s="175" t="str">
        <f t="shared" si="52"/>
        <v/>
      </c>
      <c r="N473" s="166"/>
      <c r="O473" s="176"/>
    </row>
    <row r="474" spans="1:15">
      <c r="A474" s="166" t="s">
        <v>3930</v>
      </c>
      <c r="B474" s="167">
        <v>8809587403134</v>
      </c>
      <c r="C474" s="168" t="s">
        <v>3931</v>
      </c>
      <c r="D474" s="168" t="s">
        <v>3932</v>
      </c>
      <c r="E474" s="169">
        <v>23000</v>
      </c>
      <c r="F474" s="170">
        <v>0.52</v>
      </c>
      <c r="G474" s="171">
        <v>90</v>
      </c>
      <c r="H474" s="172">
        <f t="shared" si="49"/>
        <v>11960</v>
      </c>
      <c r="I474" s="173" t="str">
        <f t="shared" si="50"/>
        <v>Введите курс</v>
      </c>
      <c r="J474" s="283"/>
      <c r="K474" s="174">
        <f t="shared" si="53"/>
        <v>0</v>
      </c>
      <c r="L474" s="172">
        <f t="shared" si="53"/>
        <v>0</v>
      </c>
      <c r="M474" s="175" t="str">
        <f t="shared" si="52"/>
        <v/>
      </c>
      <c r="N474" s="166"/>
      <c r="O474" s="176"/>
    </row>
    <row r="475" spans="1:15">
      <c r="A475" s="166" t="s">
        <v>3933</v>
      </c>
      <c r="B475" s="167">
        <v>8809587403158</v>
      </c>
      <c r="C475" s="168" t="s">
        <v>3934</v>
      </c>
      <c r="D475" s="168" t="s">
        <v>3935</v>
      </c>
      <c r="E475" s="169">
        <v>23000</v>
      </c>
      <c r="F475" s="170">
        <v>0.52</v>
      </c>
      <c r="G475" s="171">
        <v>90</v>
      </c>
      <c r="H475" s="172">
        <f t="shared" si="49"/>
        <v>11960</v>
      </c>
      <c r="I475" s="173" t="str">
        <f t="shared" si="50"/>
        <v>Введите курс</v>
      </c>
      <c r="J475" s="283"/>
      <c r="K475" s="174">
        <f t="shared" si="53"/>
        <v>0</v>
      </c>
      <c r="L475" s="172">
        <f t="shared" si="53"/>
        <v>0</v>
      </c>
      <c r="M475" s="175" t="str">
        <f t="shared" si="52"/>
        <v/>
      </c>
      <c r="N475" s="166"/>
      <c r="O475" s="176"/>
    </row>
    <row r="476" spans="1:15">
      <c r="A476" s="166" t="s">
        <v>3936</v>
      </c>
      <c r="B476" s="167">
        <v>8809587403165</v>
      </c>
      <c r="C476" s="168" t="s">
        <v>3937</v>
      </c>
      <c r="D476" s="168" t="s">
        <v>3938</v>
      </c>
      <c r="E476" s="169">
        <v>23000</v>
      </c>
      <c r="F476" s="170">
        <v>0.52</v>
      </c>
      <c r="G476" s="171">
        <v>90</v>
      </c>
      <c r="H476" s="172">
        <f t="shared" si="49"/>
        <v>11960</v>
      </c>
      <c r="I476" s="173" t="str">
        <f t="shared" si="50"/>
        <v>Введите курс</v>
      </c>
      <c r="J476" s="283"/>
      <c r="K476" s="174">
        <f t="shared" si="53"/>
        <v>0</v>
      </c>
      <c r="L476" s="172">
        <f t="shared" si="53"/>
        <v>0</v>
      </c>
      <c r="M476" s="175" t="str">
        <f t="shared" si="52"/>
        <v/>
      </c>
      <c r="N476" s="166"/>
      <c r="O476" s="176"/>
    </row>
    <row r="477" spans="1:15">
      <c r="A477" s="166" t="s">
        <v>3939</v>
      </c>
      <c r="B477" s="167">
        <v>8809587403172</v>
      </c>
      <c r="C477" s="168" t="s">
        <v>3940</v>
      </c>
      <c r="D477" s="168" t="s">
        <v>3941</v>
      </c>
      <c r="E477" s="169">
        <v>23000</v>
      </c>
      <c r="F477" s="170">
        <v>0.52</v>
      </c>
      <c r="G477" s="171">
        <v>90</v>
      </c>
      <c r="H477" s="172">
        <f t="shared" si="49"/>
        <v>11960</v>
      </c>
      <c r="I477" s="173" t="str">
        <f t="shared" si="50"/>
        <v>Введите курс</v>
      </c>
      <c r="J477" s="283"/>
      <c r="K477" s="174">
        <f t="shared" si="53"/>
        <v>0</v>
      </c>
      <c r="L477" s="172">
        <f t="shared" si="53"/>
        <v>0</v>
      </c>
      <c r="M477" s="175" t="str">
        <f t="shared" si="52"/>
        <v/>
      </c>
      <c r="N477" s="166"/>
      <c r="O477" s="176"/>
    </row>
    <row r="478" spans="1:15">
      <c r="A478" s="166" t="s">
        <v>3942</v>
      </c>
      <c r="B478" s="167">
        <v>8809587403196</v>
      </c>
      <c r="C478" s="168" t="s">
        <v>3943</v>
      </c>
      <c r="D478" s="168" t="s">
        <v>3944</v>
      </c>
      <c r="E478" s="169">
        <v>23000</v>
      </c>
      <c r="F478" s="170">
        <v>0.52</v>
      </c>
      <c r="G478" s="171">
        <v>90</v>
      </c>
      <c r="H478" s="172">
        <f t="shared" si="49"/>
        <v>11960</v>
      </c>
      <c r="I478" s="173" t="str">
        <f t="shared" si="50"/>
        <v>Введите курс</v>
      </c>
      <c r="J478" s="283"/>
      <c r="K478" s="174">
        <f t="shared" si="53"/>
        <v>0</v>
      </c>
      <c r="L478" s="172">
        <f t="shared" si="53"/>
        <v>0</v>
      </c>
      <c r="M478" s="175" t="str">
        <f t="shared" si="52"/>
        <v/>
      </c>
      <c r="N478" s="166"/>
      <c r="O478" s="176"/>
    </row>
    <row r="479" spans="1:15">
      <c r="A479" s="166" t="s">
        <v>3945</v>
      </c>
      <c r="B479" s="167">
        <v>8809587403448</v>
      </c>
      <c r="C479" s="168" t="s">
        <v>3946</v>
      </c>
      <c r="D479" s="168" t="s">
        <v>3947</v>
      </c>
      <c r="E479" s="169">
        <v>6500</v>
      </c>
      <c r="F479" s="170">
        <v>0.52</v>
      </c>
      <c r="G479" s="171">
        <v>18</v>
      </c>
      <c r="H479" s="172">
        <f t="shared" si="49"/>
        <v>3380</v>
      </c>
      <c r="I479" s="173" t="str">
        <f t="shared" si="50"/>
        <v>Введите курс</v>
      </c>
      <c r="J479" s="283"/>
      <c r="K479" s="174">
        <f t="shared" si="53"/>
        <v>0</v>
      </c>
      <c r="L479" s="172">
        <f t="shared" si="53"/>
        <v>0</v>
      </c>
      <c r="M479" s="175" t="str">
        <f t="shared" si="52"/>
        <v/>
      </c>
      <c r="N479" s="166"/>
      <c r="O479" s="176"/>
    </row>
    <row r="480" spans="1:15">
      <c r="A480" s="166" t="s">
        <v>3948</v>
      </c>
      <c r="B480" s="167">
        <v>8809587405008</v>
      </c>
      <c r="C480" s="168" t="s">
        <v>3949</v>
      </c>
      <c r="D480" s="168" t="s">
        <v>3950</v>
      </c>
      <c r="E480" s="169">
        <v>1000</v>
      </c>
      <c r="F480" s="170">
        <v>0.52</v>
      </c>
      <c r="G480" s="171">
        <v>300</v>
      </c>
      <c r="H480" s="172">
        <f t="shared" si="49"/>
        <v>520</v>
      </c>
      <c r="I480" s="173" t="str">
        <f t="shared" si="50"/>
        <v>Введите курс</v>
      </c>
      <c r="J480" s="283"/>
      <c r="K480" s="174">
        <f t="shared" si="53"/>
        <v>0</v>
      </c>
      <c r="L480" s="172">
        <f t="shared" si="53"/>
        <v>0</v>
      </c>
      <c r="M480" s="175" t="str">
        <f t="shared" si="52"/>
        <v/>
      </c>
      <c r="N480" s="166"/>
      <c r="O480" s="176"/>
    </row>
    <row r="481" spans="1:15">
      <c r="A481" s="166" t="s">
        <v>3951</v>
      </c>
      <c r="B481" s="167">
        <v>8809587405015</v>
      </c>
      <c r="C481" s="168" t="s">
        <v>3952</v>
      </c>
      <c r="D481" s="168" t="s">
        <v>3953</v>
      </c>
      <c r="E481" s="169">
        <v>1000</v>
      </c>
      <c r="F481" s="170">
        <v>0.52</v>
      </c>
      <c r="G481" s="171">
        <v>300</v>
      </c>
      <c r="H481" s="172">
        <f t="shared" si="49"/>
        <v>520</v>
      </c>
      <c r="I481" s="173" t="str">
        <f t="shared" si="50"/>
        <v>Введите курс</v>
      </c>
      <c r="J481" s="283"/>
      <c r="K481" s="174">
        <f t="shared" si="53"/>
        <v>0</v>
      </c>
      <c r="L481" s="172">
        <f t="shared" si="53"/>
        <v>0</v>
      </c>
      <c r="M481" s="175" t="str">
        <f t="shared" si="52"/>
        <v/>
      </c>
      <c r="N481" s="166"/>
      <c r="O481" s="176"/>
    </row>
    <row r="482" spans="1:15">
      <c r="A482" s="166" t="s">
        <v>3954</v>
      </c>
      <c r="B482" s="167">
        <v>8809587405138</v>
      </c>
      <c r="C482" s="168" t="s">
        <v>3955</v>
      </c>
      <c r="D482" s="168" t="s">
        <v>3956</v>
      </c>
      <c r="E482" s="169">
        <v>3500</v>
      </c>
      <c r="F482" s="170">
        <v>0.52</v>
      </c>
      <c r="G482" s="171">
        <v>50</v>
      </c>
      <c r="H482" s="172">
        <f t="shared" si="49"/>
        <v>1820</v>
      </c>
      <c r="I482" s="173" t="str">
        <f t="shared" si="50"/>
        <v>Введите курс</v>
      </c>
      <c r="J482" s="283"/>
      <c r="K482" s="174">
        <f t="shared" si="53"/>
        <v>0</v>
      </c>
      <c r="L482" s="172">
        <f t="shared" si="53"/>
        <v>0</v>
      </c>
      <c r="M482" s="175" t="str">
        <f t="shared" si="52"/>
        <v/>
      </c>
      <c r="N482" s="166"/>
      <c r="O482" s="176"/>
    </row>
    <row r="483" spans="1:15">
      <c r="A483" s="166" t="s">
        <v>3957</v>
      </c>
      <c r="B483" s="167">
        <v>8809587405282</v>
      </c>
      <c r="C483" s="168" t="s">
        <v>3958</v>
      </c>
      <c r="D483" s="168" t="s">
        <v>3959</v>
      </c>
      <c r="E483" s="169">
        <v>7500</v>
      </c>
      <c r="F483" s="170">
        <v>0.52</v>
      </c>
      <c r="G483" s="171">
        <v>120</v>
      </c>
      <c r="H483" s="172">
        <f t="shared" si="49"/>
        <v>3900</v>
      </c>
      <c r="I483" s="173" t="str">
        <f t="shared" si="50"/>
        <v>Введите курс</v>
      </c>
      <c r="J483" s="283"/>
      <c r="K483" s="174">
        <f t="shared" si="53"/>
        <v>0</v>
      </c>
      <c r="L483" s="172">
        <f t="shared" si="53"/>
        <v>0</v>
      </c>
      <c r="M483" s="175" t="str">
        <f t="shared" si="52"/>
        <v/>
      </c>
      <c r="N483" s="166"/>
      <c r="O483" s="176"/>
    </row>
    <row r="484" spans="1:15">
      <c r="A484" s="166" t="s">
        <v>3960</v>
      </c>
      <c r="B484" s="167">
        <v>8809587405770</v>
      </c>
      <c r="C484" s="168" t="s">
        <v>3961</v>
      </c>
      <c r="D484" s="168" t="s">
        <v>3962</v>
      </c>
      <c r="E484" s="169">
        <v>29500</v>
      </c>
      <c r="F484" s="170">
        <v>0.52</v>
      </c>
      <c r="G484" s="171">
        <v>72</v>
      </c>
      <c r="H484" s="172">
        <f t="shared" si="49"/>
        <v>15340</v>
      </c>
      <c r="I484" s="173" t="str">
        <f t="shared" si="50"/>
        <v>Введите курс</v>
      </c>
      <c r="J484" s="283"/>
      <c r="K484" s="174">
        <f t="shared" ref="K484:L499" si="54">J484*G484</f>
        <v>0</v>
      </c>
      <c r="L484" s="172">
        <f t="shared" si="54"/>
        <v>0</v>
      </c>
      <c r="M484" s="175" t="str">
        <f t="shared" si="52"/>
        <v/>
      </c>
      <c r="N484" s="166"/>
      <c r="O484" s="176"/>
    </row>
    <row r="485" spans="1:15">
      <c r="A485" s="166" t="s">
        <v>3963</v>
      </c>
      <c r="B485" s="167">
        <v>8809587405862</v>
      </c>
      <c r="C485" s="168" t="s">
        <v>3964</v>
      </c>
      <c r="D485" s="168" t="s">
        <v>3965</v>
      </c>
      <c r="E485" s="169">
        <v>14000</v>
      </c>
      <c r="F485" s="170">
        <v>0.52</v>
      </c>
      <c r="G485" s="171">
        <v>432</v>
      </c>
      <c r="H485" s="172">
        <f t="shared" si="49"/>
        <v>7280</v>
      </c>
      <c r="I485" s="173" t="str">
        <f t="shared" si="50"/>
        <v>Введите курс</v>
      </c>
      <c r="J485" s="283"/>
      <c r="K485" s="174">
        <f t="shared" si="54"/>
        <v>0</v>
      </c>
      <c r="L485" s="172">
        <f t="shared" si="54"/>
        <v>0</v>
      </c>
      <c r="M485" s="175" t="str">
        <f t="shared" si="52"/>
        <v/>
      </c>
      <c r="N485" s="166"/>
      <c r="O485" s="176"/>
    </row>
    <row r="486" spans="1:15">
      <c r="A486" s="166" t="s">
        <v>3966</v>
      </c>
      <c r="B486" s="167">
        <v>8809587405879</v>
      </c>
      <c r="C486" s="168" t="s">
        <v>3967</v>
      </c>
      <c r="D486" s="168" t="s">
        <v>3968</v>
      </c>
      <c r="E486" s="169">
        <v>14000</v>
      </c>
      <c r="F486" s="170">
        <v>0.52</v>
      </c>
      <c r="G486" s="171">
        <v>432</v>
      </c>
      <c r="H486" s="172">
        <f t="shared" si="49"/>
        <v>7280</v>
      </c>
      <c r="I486" s="173" t="str">
        <f t="shared" si="50"/>
        <v>Введите курс</v>
      </c>
      <c r="J486" s="283"/>
      <c r="K486" s="174">
        <f t="shared" si="54"/>
        <v>0</v>
      </c>
      <c r="L486" s="172">
        <f t="shared" si="54"/>
        <v>0</v>
      </c>
      <c r="M486" s="175" t="str">
        <f t="shared" si="52"/>
        <v/>
      </c>
      <c r="N486" s="166"/>
      <c r="O486" s="176"/>
    </row>
    <row r="487" spans="1:15">
      <c r="A487" s="166" t="s">
        <v>3969</v>
      </c>
      <c r="B487" s="167">
        <v>8809587405923</v>
      </c>
      <c r="C487" s="168" t="s">
        <v>3970</v>
      </c>
      <c r="D487" s="168" t="s">
        <v>3971</v>
      </c>
      <c r="E487" s="169">
        <v>13000</v>
      </c>
      <c r="F487" s="170">
        <v>0.52</v>
      </c>
      <c r="G487" s="171">
        <v>240</v>
      </c>
      <c r="H487" s="172">
        <f t="shared" si="49"/>
        <v>6760</v>
      </c>
      <c r="I487" s="173" t="str">
        <f t="shared" si="50"/>
        <v>Введите курс</v>
      </c>
      <c r="J487" s="283"/>
      <c r="K487" s="174">
        <f t="shared" si="54"/>
        <v>0</v>
      </c>
      <c r="L487" s="172">
        <f t="shared" si="54"/>
        <v>0</v>
      </c>
      <c r="M487" s="175" t="str">
        <f t="shared" si="52"/>
        <v/>
      </c>
      <c r="N487" s="166"/>
      <c r="O487" s="176"/>
    </row>
    <row r="488" spans="1:15">
      <c r="A488" s="166" t="s">
        <v>3972</v>
      </c>
      <c r="B488" s="167">
        <v>8809587405961</v>
      </c>
      <c r="C488" s="168" t="s">
        <v>3973</v>
      </c>
      <c r="D488" s="168" t="s">
        <v>3974</v>
      </c>
      <c r="E488" s="169">
        <v>4500</v>
      </c>
      <c r="F488" s="170">
        <v>0.52</v>
      </c>
      <c r="G488" s="171">
        <v>360</v>
      </c>
      <c r="H488" s="172">
        <f t="shared" si="49"/>
        <v>2340</v>
      </c>
      <c r="I488" s="173" t="str">
        <f t="shared" si="50"/>
        <v>Введите курс</v>
      </c>
      <c r="J488" s="283"/>
      <c r="K488" s="174">
        <f t="shared" si="54"/>
        <v>0</v>
      </c>
      <c r="L488" s="172">
        <f t="shared" si="54"/>
        <v>0</v>
      </c>
      <c r="M488" s="175" t="str">
        <f t="shared" si="52"/>
        <v/>
      </c>
      <c r="N488" s="166"/>
      <c r="O488" s="176"/>
    </row>
    <row r="489" spans="1:15">
      <c r="A489" s="166" t="s">
        <v>3975</v>
      </c>
      <c r="B489" s="167">
        <v>8809587405985</v>
      </c>
      <c r="C489" s="168" t="s">
        <v>3976</v>
      </c>
      <c r="D489" s="168" t="s">
        <v>3977</v>
      </c>
      <c r="E489" s="169">
        <v>5500</v>
      </c>
      <c r="F489" s="170">
        <v>0.52</v>
      </c>
      <c r="G489" s="171">
        <v>480</v>
      </c>
      <c r="H489" s="172">
        <f t="shared" si="49"/>
        <v>2860</v>
      </c>
      <c r="I489" s="173" t="str">
        <f t="shared" si="50"/>
        <v>Введите курс</v>
      </c>
      <c r="J489" s="283"/>
      <c r="K489" s="174">
        <f t="shared" si="54"/>
        <v>0</v>
      </c>
      <c r="L489" s="172">
        <f t="shared" si="54"/>
        <v>0</v>
      </c>
      <c r="M489" s="175" t="str">
        <f t="shared" si="52"/>
        <v/>
      </c>
      <c r="N489" s="166"/>
      <c r="O489" s="176"/>
    </row>
    <row r="490" spans="1:15">
      <c r="A490" s="166" t="s">
        <v>3978</v>
      </c>
      <c r="B490" s="167">
        <v>8809587405992</v>
      </c>
      <c r="C490" s="168" t="s">
        <v>3979</v>
      </c>
      <c r="D490" s="168" t="s">
        <v>3980</v>
      </c>
      <c r="E490" s="169">
        <v>5500</v>
      </c>
      <c r="F490" s="170">
        <v>0.52</v>
      </c>
      <c r="G490" s="171">
        <v>480</v>
      </c>
      <c r="H490" s="172">
        <f t="shared" si="49"/>
        <v>2860</v>
      </c>
      <c r="I490" s="173" t="str">
        <f t="shared" si="50"/>
        <v>Введите курс</v>
      </c>
      <c r="J490" s="283"/>
      <c r="K490" s="174">
        <f t="shared" si="54"/>
        <v>0</v>
      </c>
      <c r="L490" s="172">
        <f t="shared" si="54"/>
        <v>0</v>
      </c>
      <c r="M490" s="175" t="str">
        <f t="shared" si="52"/>
        <v/>
      </c>
      <c r="N490" s="166"/>
      <c r="O490" s="176"/>
    </row>
    <row r="491" spans="1:15">
      <c r="A491" s="166" t="s">
        <v>3981</v>
      </c>
      <c r="B491" s="167">
        <v>8809587406005</v>
      </c>
      <c r="C491" s="168" t="s">
        <v>3982</v>
      </c>
      <c r="D491" s="168" t="s">
        <v>3983</v>
      </c>
      <c r="E491" s="169">
        <v>5500</v>
      </c>
      <c r="F491" s="170">
        <v>0.52</v>
      </c>
      <c r="G491" s="171">
        <v>480</v>
      </c>
      <c r="H491" s="172">
        <f t="shared" si="49"/>
        <v>2860</v>
      </c>
      <c r="I491" s="173" t="str">
        <f t="shared" si="50"/>
        <v>Введите курс</v>
      </c>
      <c r="J491" s="283"/>
      <c r="K491" s="174">
        <f t="shared" si="54"/>
        <v>0</v>
      </c>
      <c r="L491" s="172">
        <f t="shared" si="54"/>
        <v>0</v>
      </c>
      <c r="M491" s="175" t="str">
        <f t="shared" si="52"/>
        <v/>
      </c>
      <c r="N491" s="166"/>
      <c r="O491" s="176"/>
    </row>
    <row r="492" spans="1:15">
      <c r="A492" s="166" t="s">
        <v>3984</v>
      </c>
      <c r="B492" s="167">
        <v>8809587406036</v>
      </c>
      <c r="C492" s="168" t="s">
        <v>3985</v>
      </c>
      <c r="D492" s="168" t="s">
        <v>3986</v>
      </c>
      <c r="E492" s="169">
        <v>8000</v>
      </c>
      <c r="F492" s="170">
        <v>0.52</v>
      </c>
      <c r="G492" s="171">
        <v>636</v>
      </c>
      <c r="H492" s="172">
        <f t="shared" si="49"/>
        <v>4160</v>
      </c>
      <c r="I492" s="173" t="str">
        <f t="shared" si="50"/>
        <v>Введите курс</v>
      </c>
      <c r="J492" s="283"/>
      <c r="K492" s="174">
        <f t="shared" si="54"/>
        <v>0</v>
      </c>
      <c r="L492" s="172">
        <f t="shared" si="54"/>
        <v>0</v>
      </c>
      <c r="M492" s="175" t="str">
        <f t="shared" si="52"/>
        <v/>
      </c>
      <c r="N492" s="166"/>
      <c r="O492" s="176"/>
    </row>
    <row r="493" spans="1:15">
      <c r="A493" s="166" t="s">
        <v>3987</v>
      </c>
      <c r="B493" s="167">
        <v>8809587406227</v>
      </c>
      <c r="C493" s="168" t="s">
        <v>3988</v>
      </c>
      <c r="D493" s="168" t="s">
        <v>3989</v>
      </c>
      <c r="E493" s="169">
        <v>12000</v>
      </c>
      <c r="F493" s="170">
        <v>0.52</v>
      </c>
      <c r="G493" s="171">
        <v>108</v>
      </c>
      <c r="H493" s="172">
        <f t="shared" si="49"/>
        <v>6240</v>
      </c>
      <c r="I493" s="173" t="str">
        <f t="shared" si="50"/>
        <v>Введите курс</v>
      </c>
      <c r="J493" s="283"/>
      <c r="K493" s="174">
        <f t="shared" si="54"/>
        <v>0</v>
      </c>
      <c r="L493" s="172">
        <f t="shared" si="54"/>
        <v>0</v>
      </c>
      <c r="M493" s="175" t="str">
        <f t="shared" si="52"/>
        <v/>
      </c>
      <c r="N493" s="166"/>
      <c r="O493" s="176"/>
    </row>
    <row r="494" spans="1:15">
      <c r="A494" s="166" t="s">
        <v>3990</v>
      </c>
      <c r="B494" s="167">
        <v>8809587406241</v>
      </c>
      <c r="C494" s="168" t="s">
        <v>3991</v>
      </c>
      <c r="D494" s="168" t="s">
        <v>3992</v>
      </c>
      <c r="E494" s="169">
        <v>12000</v>
      </c>
      <c r="F494" s="170">
        <v>0.52</v>
      </c>
      <c r="G494" s="171">
        <v>108</v>
      </c>
      <c r="H494" s="172">
        <f t="shared" si="49"/>
        <v>6240</v>
      </c>
      <c r="I494" s="173" t="str">
        <f t="shared" si="50"/>
        <v>Введите курс</v>
      </c>
      <c r="J494" s="283"/>
      <c r="K494" s="174">
        <f t="shared" si="54"/>
        <v>0</v>
      </c>
      <c r="L494" s="172">
        <f t="shared" si="54"/>
        <v>0</v>
      </c>
      <c r="M494" s="175" t="str">
        <f t="shared" si="52"/>
        <v/>
      </c>
      <c r="N494" s="166"/>
      <c r="O494" s="176"/>
    </row>
    <row r="495" spans="1:15">
      <c r="A495" s="166" t="s">
        <v>3993</v>
      </c>
      <c r="B495" s="167">
        <v>8809587406258</v>
      </c>
      <c r="C495" s="168" t="s">
        <v>3994</v>
      </c>
      <c r="D495" s="168" t="s">
        <v>3995</v>
      </c>
      <c r="E495" s="169">
        <v>12000</v>
      </c>
      <c r="F495" s="170">
        <v>0.52</v>
      </c>
      <c r="G495" s="171">
        <v>108</v>
      </c>
      <c r="H495" s="172">
        <f t="shared" si="49"/>
        <v>6240</v>
      </c>
      <c r="I495" s="173" t="str">
        <f t="shared" si="50"/>
        <v>Введите курс</v>
      </c>
      <c r="J495" s="283"/>
      <c r="K495" s="174">
        <f t="shared" si="54"/>
        <v>0</v>
      </c>
      <c r="L495" s="172">
        <f t="shared" si="54"/>
        <v>0</v>
      </c>
      <c r="M495" s="175" t="str">
        <f t="shared" si="52"/>
        <v/>
      </c>
      <c r="N495" s="166"/>
      <c r="O495" s="176"/>
    </row>
    <row r="496" spans="1:15">
      <c r="A496" s="166" t="s">
        <v>3996</v>
      </c>
      <c r="B496" s="167">
        <v>8809587406289</v>
      </c>
      <c r="C496" s="168" t="s">
        <v>3997</v>
      </c>
      <c r="D496" s="168" t="s">
        <v>3998</v>
      </c>
      <c r="E496" s="169">
        <v>20000</v>
      </c>
      <c r="F496" s="170">
        <v>0.52</v>
      </c>
      <c r="G496" s="171">
        <v>96</v>
      </c>
      <c r="H496" s="172">
        <f t="shared" si="49"/>
        <v>10400</v>
      </c>
      <c r="I496" s="173" t="str">
        <f t="shared" si="50"/>
        <v>Введите курс</v>
      </c>
      <c r="J496" s="283"/>
      <c r="K496" s="174">
        <f t="shared" si="54"/>
        <v>0</v>
      </c>
      <c r="L496" s="172">
        <f t="shared" si="54"/>
        <v>0</v>
      </c>
      <c r="M496" s="175" t="str">
        <f t="shared" si="52"/>
        <v/>
      </c>
      <c r="N496" s="166"/>
      <c r="O496" s="176"/>
    </row>
    <row r="497" spans="1:15">
      <c r="A497" s="166" t="s">
        <v>3999</v>
      </c>
      <c r="B497" s="167">
        <v>8809587406302</v>
      </c>
      <c r="C497" s="168" t="s">
        <v>4000</v>
      </c>
      <c r="D497" s="168" t="s">
        <v>4001</v>
      </c>
      <c r="E497" s="169">
        <v>20000</v>
      </c>
      <c r="F497" s="170">
        <v>0.52</v>
      </c>
      <c r="G497" s="171">
        <v>96</v>
      </c>
      <c r="H497" s="172">
        <f t="shared" si="49"/>
        <v>10400</v>
      </c>
      <c r="I497" s="173" t="str">
        <f t="shared" si="50"/>
        <v>Введите курс</v>
      </c>
      <c r="J497" s="283"/>
      <c r="K497" s="174">
        <f t="shared" si="54"/>
        <v>0</v>
      </c>
      <c r="L497" s="172">
        <f t="shared" si="54"/>
        <v>0</v>
      </c>
      <c r="M497" s="175" t="str">
        <f t="shared" si="52"/>
        <v/>
      </c>
      <c r="N497" s="166"/>
      <c r="O497" s="176"/>
    </row>
    <row r="498" spans="1:15">
      <c r="A498" s="166" t="s">
        <v>4002</v>
      </c>
      <c r="B498" s="167">
        <v>8809587406319</v>
      </c>
      <c r="C498" s="168" t="s">
        <v>4003</v>
      </c>
      <c r="D498" s="168" t="s">
        <v>4004</v>
      </c>
      <c r="E498" s="169">
        <v>20000</v>
      </c>
      <c r="F498" s="170">
        <v>0.52</v>
      </c>
      <c r="G498" s="171">
        <v>72</v>
      </c>
      <c r="H498" s="172">
        <f t="shared" si="49"/>
        <v>10400</v>
      </c>
      <c r="I498" s="173" t="str">
        <f t="shared" si="50"/>
        <v>Введите курс</v>
      </c>
      <c r="J498" s="283"/>
      <c r="K498" s="174">
        <f t="shared" si="54"/>
        <v>0</v>
      </c>
      <c r="L498" s="172">
        <f t="shared" si="54"/>
        <v>0</v>
      </c>
      <c r="M498" s="175" t="str">
        <f t="shared" si="52"/>
        <v/>
      </c>
      <c r="N498" s="166"/>
      <c r="O498" s="176"/>
    </row>
    <row r="499" spans="1:15">
      <c r="A499" s="166" t="s">
        <v>4005</v>
      </c>
      <c r="B499" s="167">
        <v>8809667980111</v>
      </c>
      <c r="C499" s="168" t="s">
        <v>4006</v>
      </c>
      <c r="D499" s="168" t="s">
        <v>4007</v>
      </c>
      <c r="E499" s="169">
        <v>30000</v>
      </c>
      <c r="F499" s="170">
        <v>0.52</v>
      </c>
      <c r="G499" s="171">
        <v>9</v>
      </c>
      <c r="H499" s="172">
        <f t="shared" si="49"/>
        <v>15600</v>
      </c>
      <c r="I499" s="173" t="str">
        <f t="shared" si="50"/>
        <v>Введите курс</v>
      </c>
      <c r="J499" s="283"/>
      <c r="K499" s="174">
        <f t="shared" si="54"/>
        <v>0</v>
      </c>
      <c r="L499" s="172">
        <f t="shared" si="54"/>
        <v>0</v>
      </c>
      <c r="M499" s="175" t="str">
        <f t="shared" si="52"/>
        <v/>
      </c>
      <c r="N499" s="166"/>
      <c r="O499" s="176"/>
    </row>
    <row r="500" spans="1:15">
      <c r="A500" s="166" t="s">
        <v>4008</v>
      </c>
      <c r="B500" s="167">
        <v>8809667980135</v>
      </c>
      <c r="C500" s="168" t="s">
        <v>4009</v>
      </c>
      <c r="D500" s="168" t="s">
        <v>4010</v>
      </c>
      <c r="E500" s="169">
        <v>2000</v>
      </c>
      <c r="F500" s="170">
        <v>0.52</v>
      </c>
      <c r="G500" s="171">
        <v>100</v>
      </c>
      <c r="H500" s="172">
        <f t="shared" si="49"/>
        <v>1040</v>
      </c>
      <c r="I500" s="173" t="str">
        <f t="shared" si="50"/>
        <v>Введите курс</v>
      </c>
      <c r="J500" s="283"/>
      <c r="K500" s="174">
        <f t="shared" ref="K500:L515" si="55">J500*G500</f>
        <v>0</v>
      </c>
      <c r="L500" s="172">
        <f t="shared" si="55"/>
        <v>0</v>
      </c>
      <c r="M500" s="175" t="str">
        <f t="shared" si="52"/>
        <v/>
      </c>
      <c r="N500" s="166"/>
      <c r="O500" s="176"/>
    </row>
    <row r="501" spans="1:15">
      <c r="A501" s="166" t="s">
        <v>4011</v>
      </c>
      <c r="B501" s="167">
        <v>8809667980142</v>
      </c>
      <c r="C501" s="168" t="s">
        <v>4012</v>
      </c>
      <c r="D501" s="168" t="s">
        <v>4013</v>
      </c>
      <c r="E501" s="169">
        <v>12000</v>
      </c>
      <c r="F501" s="170">
        <v>0.52</v>
      </c>
      <c r="G501" s="171">
        <v>240</v>
      </c>
      <c r="H501" s="172">
        <f t="shared" si="49"/>
        <v>6240</v>
      </c>
      <c r="I501" s="173" t="str">
        <f t="shared" si="50"/>
        <v>Введите курс</v>
      </c>
      <c r="J501" s="283"/>
      <c r="K501" s="174">
        <f t="shared" si="55"/>
        <v>0</v>
      </c>
      <c r="L501" s="172">
        <f t="shared" si="55"/>
        <v>0</v>
      </c>
      <c r="M501" s="175" t="str">
        <f t="shared" si="52"/>
        <v/>
      </c>
      <c r="N501" s="166"/>
      <c r="O501" s="176"/>
    </row>
    <row r="502" spans="1:15">
      <c r="A502" s="166" t="s">
        <v>4014</v>
      </c>
      <c r="B502" s="167">
        <v>8809667980159</v>
      </c>
      <c r="C502" s="168" t="s">
        <v>4015</v>
      </c>
      <c r="D502" s="168" t="s">
        <v>4016</v>
      </c>
      <c r="E502" s="169">
        <v>12000</v>
      </c>
      <c r="F502" s="170">
        <v>0.52</v>
      </c>
      <c r="G502" s="171">
        <v>240</v>
      </c>
      <c r="H502" s="172">
        <f t="shared" si="49"/>
        <v>6240</v>
      </c>
      <c r="I502" s="173" t="str">
        <f t="shared" si="50"/>
        <v>Введите курс</v>
      </c>
      <c r="J502" s="283"/>
      <c r="K502" s="174">
        <f t="shared" si="55"/>
        <v>0</v>
      </c>
      <c r="L502" s="172">
        <f t="shared" si="55"/>
        <v>0</v>
      </c>
      <c r="M502" s="175" t="str">
        <f t="shared" si="52"/>
        <v/>
      </c>
      <c r="N502" s="166"/>
      <c r="O502" s="176"/>
    </row>
    <row r="503" spans="1:15">
      <c r="A503" s="166" t="s">
        <v>4017</v>
      </c>
      <c r="B503" s="167">
        <v>8809667980166</v>
      </c>
      <c r="C503" s="168" t="s">
        <v>4018</v>
      </c>
      <c r="D503" s="168" t="s">
        <v>4019</v>
      </c>
      <c r="E503" s="169">
        <v>12000</v>
      </c>
      <c r="F503" s="170">
        <v>0.52</v>
      </c>
      <c r="G503" s="171">
        <v>240</v>
      </c>
      <c r="H503" s="172">
        <f t="shared" si="49"/>
        <v>6240</v>
      </c>
      <c r="I503" s="173" t="str">
        <f t="shared" si="50"/>
        <v>Введите курс</v>
      </c>
      <c r="J503" s="283"/>
      <c r="K503" s="174">
        <f t="shared" si="55"/>
        <v>0</v>
      </c>
      <c r="L503" s="172">
        <f t="shared" si="55"/>
        <v>0</v>
      </c>
      <c r="M503" s="175" t="str">
        <f t="shared" si="52"/>
        <v/>
      </c>
      <c r="N503" s="166"/>
      <c r="O503" s="176"/>
    </row>
    <row r="504" spans="1:15">
      <c r="A504" s="166" t="s">
        <v>4020</v>
      </c>
      <c r="B504" s="167">
        <v>8809667980173</v>
      </c>
      <c r="C504" s="168" t="s">
        <v>4021</v>
      </c>
      <c r="D504" s="168" t="s">
        <v>4022</v>
      </c>
      <c r="E504" s="169">
        <v>12000</v>
      </c>
      <c r="F504" s="170">
        <v>0.52</v>
      </c>
      <c r="G504" s="171">
        <v>240</v>
      </c>
      <c r="H504" s="172">
        <f t="shared" si="49"/>
        <v>6240</v>
      </c>
      <c r="I504" s="173" t="str">
        <f t="shared" si="50"/>
        <v>Введите курс</v>
      </c>
      <c r="J504" s="283"/>
      <c r="K504" s="174">
        <f t="shared" si="55"/>
        <v>0</v>
      </c>
      <c r="L504" s="172">
        <f t="shared" si="55"/>
        <v>0</v>
      </c>
      <c r="M504" s="175" t="str">
        <f t="shared" si="52"/>
        <v/>
      </c>
      <c r="N504" s="166"/>
      <c r="O504" s="176"/>
    </row>
    <row r="505" spans="1:15">
      <c r="A505" s="166" t="s">
        <v>4023</v>
      </c>
      <c r="B505" s="167">
        <v>8809667980180</v>
      </c>
      <c r="C505" s="168" t="s">
        <v>4024</v>
      </c>
      <c r="D505" s="168" t="s">
        <v>4025</v>
      </c>
      <c r="E505" s="169">
        <v>12000</v>
      </c>
      <c r="F505" s="170">
        <v>0.52</v>
      </c>
      <c r="G505" s="171">
        <v>240</v>
      </c>
      <c r="H505" s="172">
        <f t="shared" si="49"/>
        <v>6240</v>
      </c>
      <c r="I505" s="173" t="str">
        <f t="shared" si="50"/>
        <v>Введите курс</v>
      </c>
      <c r="J505" s="283"/>
      <c r="K505" s="174">
        <f t="shared" si="55"/>
        <v>0</v>
      </c>
      <c r="L505" s="172">
        <f t="shared" si="55"/>
        <v>0</v>
      </c>
      <c r="M505" s="175" t="str">
        <f t="shared" si="52"/>
        <v/>
      </c>
      <c r="N505" s="166"/>
      <c r="O505" s="176"/>
    </row>
    <row r="506" spans="1:15">
      <c r="A506" s="166" t="s">
        <v>4026</v>
      </c>
      <c r="B506" s="167">
        <v>8809667980197</v>
      </c>
      <c r="C506" s="168" t="s">
        <v>4027</v>
      </c>
      <c r="D506" s="168" t="s">
        <v>4028</v>
      </c>
      <c r="E506" s="169">
        <v>12000</v>
      </c>
      <c r="F506" s="170">
        <v>0.52</v>
      </c>
      <c r="G506" s="171">
        <v>240</v>
      </c>
      <c r="H506" s="172">
        <f t="shared" si="49"/>
        <v>6240</v>
      </c>
      <c r="I506" s="173" t="str">
        <f t="shared" si="50"/>
        <v>Введите курс</v>
      </c>
      <c r="J506" s="283"/>
      <c r="K506" s="174">
        <f t="shared" si="55"/>
        <v>0</v>
      </c>
      <c r="L506" s="172">
        <f t="shared" si="55"/>
        <v>0</v>
      </c>
      <c r="M506" s="175" t="str">
        <f t="shared" si="52"/>
        <v/>
      </c>
      <c r="N506" s="166"/>
      <c r="O506" s="176"/>
    </row>
    <row r="507" spans="1:15">
      <c r="A507" s="166" t="s">
        <v>4029</v>
      </c>
      <c r="B507" s="167">
        <v>8809667980203</v>
      </c>
      <c r="C507" s="168" t="s">
        <v>4030</v>
      </c>
      <c r="D507" s="168" t="s">
        <v>4031</v>
      </c>
      <c r="E507" s="169">
        <v>12000</v>
      </c>
      <c r="F507" s="170">
        <v>0.52</v>
      </c>
      <c r="G507" s="171">
        <v>240</v>
      </c>
      <c r="H507" s="172">
        <f t="shared" si="49"/>
        <v>6240</v>
      </c>
      <c r="I507" s="173" t="str">
        <f t="shared" si="50"/>
        <v>Введите курс</v>
      </c>
      <c r="J507" s="283"/>
      <c r="K507" s="174">
        <f t="shared" si="55"/>
        <v>0</v>
      </c>
      <c r="L507" s="172">
        <f t="shared" si="55"/>
        <v>0</v>
      </c>
      <c r="M507" s="175" t="str">
        <f t="shared" si="52"/>
        <v/>
      </c>
      <c r="N507" s="166"/>
      <c r="O507" s="176"/>
    </row>
    <row r="508" spans="1:15">
      <c r="A508" s="166" t="s">
        <v>4032</v>
      </c>
      <c r="B508" s="167">
        <v>8809667980210</v>
      </c>
      <c r="C508" s="168" t="s">
        <v>4033</v>
      </c>
      <c r="D508" s="168" t="s">
        <v>4034</v>
      </c>
      <c r="E508" s="169">
        <v>12000</v>
      </c>
      <c r="F508" s="170">
        <v>0.52</v>
      </c>
      <c r="G508" s="171">
        <v>240</v>
      </c>
      <c r="H508" s="172">
        <f t="shared" si="49"/>
        <v>6240</v>
      </c>
      <c r="I508" s="173" t="str">
        <f t="shared" si="50"/>
        <v>Введите курс</v>
      </c>
      <c r="J508" s="283"/>
      <c r="K508" s="174">
        <f t="shared" si="55"/>
        <v>0</v>
      </c>
      <c r="L508" s="172">
        <f t="shared" si="55"/>
        <v>0</v>
      </c>
      <c r="M508" s="175" t="str">
        <f t="shared" si="52"/>
        <v/>
      </c>
      <c r="N508" s="166"/>
      <c r="O508" s="176"/>
    </row>
    <row r="509" spans="1:15">
      <c r="A509" s="166" t="s">
        <v>4035</v>
      </c>
      <c r="B509" s="167">
        <v>8809667980241</v>
      </c>
      <c r="C509" s="168" t="s">
        <v>4036</v>
      </c>
      <c r="D509" s="168" t="s">
        <v>4037</v>
      </c>
      <c r="E509" s="169">
        <v>4000</v>
      </c>
      <c r="F509" s="170">
        <v>0.52</v>
      </c>
      <c r="G509" s="171">
        <v>520</v>
      </c>
      <c r="H509" s="172">
        <f t="shared" si="49"/>
        <v>2080</v>
      </c>
      <c r="I509" s="173" t="str">
        <f t="shared" si="50"/>
        <v>Введите курс</v>
      </c>
      <c r="J509" s="283"/>
      <c r="K509" s="174">
        <f t="shared" si="55"/>
        <v>0</v>
      </c>
      <c r="L509" s="172">
        <f t="shared" si="55"/>
        <v>0</v>
      </c>
      <c r="M509" s="175" t="str">
        <f t="shared" si="52"/>
        <v/>
      </c>
      <c r="N509" s="166"/>
      <c r="O509" s="176"/>
    </row>
    <row r="510" spans="1:15">
      <c r="A510" s="166" t="s">
        <v>4038</v>
      </c>
      <c r="B510" s="167">
        <v>8809667980531</v>
      </c>
      <c r="C510" s="168" t="s">
        <v>4039</v>
      </c>
      <c r="D510" s="168" t="s">
        <v>4040</v>
      </c>
      <c r="E510" s="169">
        <v>15000</v>
      </c>
      <c r="F510" s="170">
        <v>0.52</v>
      </c>
      <c r="G510" s="171">
        <v>24</v>
      </c>
      <c r="H510" s="172">
        <f t="shared" si="49"/>
        <v>7800</v>
      </c>
      <c r="I510" s="173" t="str">
        <f t="shared" si="50"/>
        <v>Введите курс</v>
      </c>
      <c r="J510" s="283"/>
      <c r="K510" s="174">
        <f t="shared" si="55"/>
        <v>0</v>
      </c>
      <c r="L510" s="172">
        <f t="shared" si="55"/>
        <v>0</v>
      </c>
      <c r="M510" s="175" t="str">
        <f t="shared" si="52"/>
        <v/>
      </c>
      <c r="N510" s="166"/>
      <c r="O510" s="176"/>
    </row>
    <row r="511" spans="1:15">
      <c r="A511" s="166" t="s">
        <v>4041</v>
      </c>
      <c r="B511" s="167">
        <v>8809667980548</v>
      </c>
      <c r="C511" s="168" t="s">
        <v>4042</v>
      </c>
      <c r="D511" s="168" t="s">
        <v>4043</v>
      </c>
      <c r="E511" s="169">
        <v>12000</v>
      </c>
      <c r="F511" s="170">
        <v>0.52</v>
      </c>
      <c r="G511" s="171">
        <v>30</v>
      </c>
      <c r="H511" s="172">
        <f t="shared" si="49"/>
        <v>6240</v>
      </c>
      <c r="I511" s="173" t="str">
        <f t="shared" si="50"/>
        <v>Введите курс</v>
      </c>
      <c r="J511" s="283"/>
      <c r="K511" s="174">
        <f t="shared" si="55"/>
        <v>0</v>
      </c>
      <c r="L511" s="172">
        <f t="shared" si="55"/>
        <v>0</v>
      </c>
      <c r="M511" s="175" t="str">
        <f t="shared" si="52"/>
        <v/>
      </c>
      <c r="N511" s="166"/>
      <c r="O511" s="176"/>
    </row>
    <row r="512" spans="1:15">
      <c r="A512" s="166" t="s">
        <v>4044</v>
      </c>
      <c r="B512" s="167">
        <v>8809667981156</v>
      </c>
      <c r="C512" s="168" t="s">
        <v>4045</v>
      </c>
      <c r="D512" s="168" t="s">
        <v>4046</v>
      </c>
      <c r="E512" s="169">
        <v>8000</v>
      </c>
      <c r="F512" s="170">
        <v>0.52</v>
      </c>
      <c r="G512" s="171">
        <v>48</v>
      </c>
      <c r="H512" s="172">
        <f t="shared" si="49"/>
        <v>4160</v>
      </c>
      <c r="I512" s="173" t="str">
        <f t="shared" si="50"/>
        <v>Введите курс</v>
      </c>
      <c r="J512" s="283"/>
      <c r="K512" s="174">
        <f t="shared" si="55"/>
        <v>0</v>
      </c>
      <c r="L512" s="172">
        <f t="shared" si="55"/>
        <v>0</v>
      </c>
      <c r="M512" s="175" t="str">
        <f t="shared" si="52"/>
        <v/>
      </c>
      <c r="N512" s="166"/>
      <c r="O512" s="176"/>
    </row>
    <row r="513" spans="1:15">
      <c r="A513" s="166" t="s">
        <v>4047</v>
      </c>
      <c r="B513" s="167">
        <v>8809667981163</v>
      </c>
      <c r="C513" s="168" t="s">
        <v>4048</v>
      </c>
      <c r="D513" s="168" t="s">
        <v>4049</v>
      </c>
      <c r="E513" s="169">
        <v>7000</v>
      </c>
      <c r="F513" s="170">
        <v>0.52</v>
      </c>
      <c r="G513" s="171">
        <v>48</v>
      </c>
      <c r="H513" s="172">
        <f t="shared" si="49"/>
        <v>3640</v>
      </c>
      <c r="I513" s="173" t="str">
        <f t="shared" si="50"/>
        <v>Введите курс</v>
      </c>
      <c r="J513" s="283"/>
      <c r="K513" s="174">
        <f t="shared" si="55"/>
        <v>0</v>
      </c>
      <c r="L513" s="172">
        <f t="shared" si="55"/>
        <v>0</v>
      </c>
      <c r="M513" s="175" t="str">
        <f t="shared" si="52"/>
        <v/>
      </c>
      <c r="N513" s="166"/>
      <c r="O513" s="176"/>
    </row>
    <row r="514" spans="1:15">
      <c r="A514" s="166" t="s">
        <v>4050</v>
      </c>
      <c r="B514" s="167">
        <v>8809667981170</v>
      </c>
      <c r="C514" s="168" t="s">
        <v>4051</v>
      </c>
      <c r="D514" s="168" t="s">
        <v>4052</v>
      </c>
      <c r="E514" s="169">
        <v>10000</v>
      </c>
      <c r="F514" s="170">
        <v>0.52</v>
      </c>
      <c r="G514" s="171">
        <v>20</v>
      </c>
      <c r="H514" s="172">
        <f t="shared" si="49"/>
        <v>5200</v>
      </c>
      <c r="I514" s="173" t="str">
        <f t="shared" si="50"/>
        <v>Введите курс</v>
      </c>
      <c r="J514" s="283"/>
      <c r="K514" s="174">
        <f t="shared" si="55"/>
        <v>0</v>
      </c>
      <c r="L514" s="172">
        <f t="shared" si="55"/>
        <v>0</v>
      </c>
      <c r="M514" s="175" t="str">
        <f t="shared" si="52"/>
        <v/>
      </c>
      <c r="N514" s="166"/>
      <c r="O514" s="176"/>
    </row>
    <row r="515" spans="1:15">
      <c r="A515" s="166" t="s">
        <v>4053</v>
      </c>
      <c r="B515" s="167">
        <v>8809667981187</v>
      </c>
      <c r="C515" s="168" t="s">
        <v>4054</v>
      </c>
      <c r="D515" s="168" t="s">
        <v>4055</v>
      </c>
      <c r="E515" s="169">
        <v>22000</v>
      </c>
      <c r="F515" s="170">
        <v>0.52</v>
      </c>
      <c r="G515" s="171">
        <v>120</v>
      </c>
      <c r="H515" s="172">
        <f t="shared" si="49"/>
        <v>11440</v>
      </c>
      <c r="I515" s="173" t="str">
        <f t="shared" si="50"/>
        <v>Введите курс</v>
      </c>
      <c r="J515" s="283"/>
      <c r="K515" s="174">
        <f t="shared" si="55"/>
        <v>0</v>
      </c>
      <c r="L515" s="172">
        <f t="shared" si="55"/>
        <v>0</v>
      </c>
      <c r="M515" s="175" t="str">
        <f t="shared" si="52"/>
        <v/>
      </c>
      <c r="N515" s="166"/>
      <c r="O515" s="176"/>
    </row>
    <row r="516" spans="1:15">
      <c r="A516" s="166" t="s">
        <v>4056</v>
      </c>
      <c r="B516" s="167">
        <v>8809667981378</v>
      </c>
      <c r="C516" s="168" t="s">
        <v>4057</v>
      </c>
      <c r="D516" s="168" t="s">
        <v>4058</v>
      </c>
      <c r="E516" s="169">
        <v>10800</v>
      </c>
      <c r="F516" s="170">
        <v>0.52</v>
      </c>
      <c r="G516" s="171">
        <v>30</v>
      </c>
      <c r="H516" s="172">
        <f t="shared" ref="H516:H579" si="56">F516*E516</f>
        <v>5616</v>
      </c>
      <c r="I516" s="173" t="str">
        <f t="shared" ref="I516:I579" si="57">IF($H$1="","Введите курс",H516/$H$1)</f>
        <v>Введите курс</v>
      </c>
      <c r="J516" s="283"/>
      <c r="K516" s="174">
        <f t="shared" ref="K516:L531" si="58">J516*G516</f>
        <v>0</v>
      </c>
      <c r="L516" s="172">
        <f t="shared" si="58"/>
        <v>0</v>
      </c>
      <c r="M516" s="175" t="str">
        <f t="shared" ref="M516:M579" si="59">IFERROR(K516*I516,"")</f>
        <v/>
      </c>
      <c r="N516" s="166"/>
      <c r="O516" s="176"/>
    </row>
    <row r="517" spans="1:15">
      <c r="A517" s="166" t="s">
        <v>4059</v>
      </c>
      <c r="B517" s="167">
        <v>8809667981385</v>
      </c>
      <c r="C517" s="168" t="s">
        <v>4060</v>
      </c>
      <c r="D517" s="168" t="s">
        <v>4061</v>
      </c>
      <c r="E517" s="169">
        <v>14000</v>
      </c>
      <c r="F517" s="170">
        <v>0.52</v>
      </c>
      <c r="G517" s="171">
        <v>72</v>
      </c>
      <c r="H517" s="172">
        <f t="shared" si="56"/>
        <v>7280</v>
      </c>
      <c r="I517" s="173" t="str">
        <f t="shared" si="57"/>
        <v>Введите курс</v>
      </c>
      <c r="J517" s="283"/>
      <c r="K517" s="174">
        <f t="shared" si="58"/>
        <v>0</v>
      </c>
      <c r="L517" s="172">
        <f t="shared" si="58"/>
        <v>0</v>
      </c>
      <c r="M517" s="175" t="str">
        <f t="shared" si="59"/>
        <v/>
      </c>
      <c r="N517" s="166"/>
      <c r="O517" s="176"/>
    </row>
    <row r="518" spans="1:15">
      <c r="A518" s="166" t="s">
        <v>4062</v>
      </c>
      <c r="B518" s="167">
        <v>8809667981392</v>
      </c>
      <c r="C518" s="168" t="s">
        <v>4063</v>
      </c>
      <c r="D518" s="168" t="s">
        <v>4064</v>
      </c>
      <c r="E518" s="169">
        <v>13800</v>
      </c>
      <c r="F518" s="170">
        <v>0.52</v>
      </c>
      <c r="G518" s="171">
        <v>24</v>
      </c>
      <c r="H518" s="172">
        <f t="shared" si="56"/>
        <v>7176</v>
      </c>
      <c r="I518" s="173" t="str">
        <f t="shared" si="57"/>
        <v>Введите курс</v>
      </c>
      <c r="J518" s="283"/>
      <c r="K518" s="174">
        <f t="shared" si="58"/>
        <v>0</v>
      </c>
      <c r="L518" s="172">
        <f t="shared" si="58"/>
        <v>0</v>
      </c>
      <c r="M518" s="175" t="str">
        <f t="shared" si="59"/>
        <v/>
      </c>
      <c r="N518" s="166"/>
      <c r="O518" s="176"/>
    </row>
    <row r="519" spans="1:15">
      <c r="A519" s="166" t="s">
        <v>4065</v>
      </c>
      <c r="B519" s="167">
        <v>8809667982061</v>
      </c>
      <c r="C519" s="168" t="s">
        <v>4066</v>
      </c>
      <c r="D519" s="168" t="s">
        <v>4067</v>
      </c>
      <c r="E519" s="169">
        <v>6000</v>
      </c>
      <c r="F519" s="170">
        <v>0.52</v>
      </c>
      <c r="G519" s="171">
        <v>504</v>
      </c>
      <c r="H519" s="172">
        <f t="shared" si="56"/>
        <v>3120</v>
      </c>
      <c r="I519" s="173" t="str">
        <f t="shared" si="57"/>
        <v>Введите курс</v>
      </c>
      <c r="J519" s="283"/>
      <c r="K519" s="174">
        <f t="shared" si="58"/>
        <v>0</v>
      </c>
      <c r="L519" s="172">
        <f t="shared" si="58"/>
        <v>0</v>
      </c>
      <c r="M519" s="175" t="str">
        <f t="shared" si="59"/>
        <v/>
      </c>
      <c r="N519" s="166"/>
      <c r="O519" s="176"/>
    </row>
    <row r="520" spans="1:15">
      <c r="A520" s="166" t="s">
        <v>4068</v>
      </c>
      <c r="B520" s="167">
        <v>8809667982078</v>
      </c>
      <c r="C520" s="168" t="s">
        <v>4069</v>
      </c>
      <c r="D520" s="168" t="s">
        <v>4070</v>
      </c>
      <c r="E520" s="169">
        <v>6000</v>
      </c>
      <c r="F520" s="170">
        <v>0.52</v>
      </c>
      <c r="G520" s="171">
        <v>504</v>
      </c>
      <c r="H520" s="172">
        <f t="shared" si="56"/>
        <v>3120</v>
      </c>
      <c r="I520" s="173" t="str">
        <f t="shared" si="57"/>
        <v>Введите курс</v>
      </c>
      <c r="J520" s="283"/>
      <c r="K520" s="174">
        <f t="shared" si="58"/>
        <v>0</v>
      </c>
      <c r="L520" s="172">
        <f t="shared" si="58"/>
        <v>0</v>
      </c>
      <c r="M520" s="175" t="str">
        <f t="shared" si="59"/>
        <v/>
      </c>
      <c r="N520" s="166"/>
      <c r="O520" s="176"/>
    </row>
    <row r="521" spans="1:15">
      <c r="A521" s="166" t="s">
        <v>4071</v>
      </c>
      <c r="B521" s="167">
        <v>8809667982085</v>
      </c>
      <c r="C521" s="168" t="s">
        <v>4072</v>
      </c>
      <c r="D521" s="168" t="s">
        <v>4073</v>
      </c>
      <c r="E521" s="169">
        <v>6000</v>
      </c>
      <c r="F521" s="170">
        <v>0.52</v>
      </c>
      <c r="G521" s="171">
        <v>504</v>
      </c>
      <c r="H521" s="172">
        <f t="shared" si="56"/>
        <v>3120</v>
      </c>
      <c r="I521" s="173" t="str">
        <f t="shared" si="57"/>
        <v>Введите курс</v>
      </c>
      <c r="J521" s="283"/>
      <c r="K521" s="174">
        <f t="shared" si="58"/>
        <v>0</v>
      </c>
      <c r="L521" s="172">
        <f t="shared" si="58"/>
        <v>0</v>
      </c>
      <c r="M521" s="175" t="str">
        <f t="shared" si="59"/>
        <v/>
      </c>
      <c r="N521" s="166"/>
      <c r="O521" s="176"/>
    </row>
    <row r="522" spans="1:15">
      <c r="A522" s="166" t="s">
        <v>4074</v>
      </c>
      <c r="B522" s="167">
        <v>8809667982092</v>
      </c>
      <c r="C522" s="168" t="s">
        <v>4075</v>
      </c>
      <c r="D522" s="168" t="s">
        <v>4076</v>
      </c>
      <c r="E522" s="169">
        <v>6000</v>
      </c>
      <c r="F522" s="170">
        <v>0.52</v>
      </c>
      <c r="G522" s="171">
        <v>504</v>
      </c>
      <c r="H522" s="172">
        <f t="shared" si="56"/>
        <v>3120</v>
      </c>
      <c r="I522" s="173" t="str">
        <f t="shared" si="57"/>
        <v>Введите курс</v>
      </c>
      <c r="J522" s="283"/>
      <c r="K522" s="174">
        <f t="shared" si="58"/>
        <v>0</v>
      </c>
      <c r="L522" s="172">
        <f t="shared" si="58"/>
        <v>0</v>
      </c>
      <c r="M522" s="175" t="str">
        <f t="shared" si="59"/>
        <v/>
      </c>
      <c r="N522" s="166"/>
      <c r="O522" s="176"/>
    </row>
    <row r="523" spans="1:15">
      <c r="A523" s="166" t="s">
        <v>4077</v>
      </c>
      <c r="B523" s="167">
        <v>8809667982122</v>
      </c>
      <c r="C523" s="168" t="s">
        <v>4078</v>
      </c>
      <c r="D523" s="168" t="s">
        <v>4079</v>
      </c>
      <c r="E523" s="169">
        <v>7000</v>
      </c>
      <c r="F523" s="170">
        <v>0.52</v>
      </c>
      <c r="G523" s="171">
        <v>66</v>
      </c>
      <c r="H523" s="172">
        <f t="shared" si="56"/>
        <v>3640</v>
      </c>
      <c r="I523" s="173" t="str">
        <f t="shared" si="57"/>
        <v>Введите курс</v>
      </c>
      <c r="J523" s="283"/>
      <c r="K523" s="174">
        <f t="shared" si="58"/>
        <v>0</v>
      </c>
      <c r="L523" s="172">
        <f t="shared" si="58"/>
        <v>0</v>
      </c>
      <c r="M523" s="175" t="str">
        <f t="shared" si="59"/>
        <v/>
      </c>
      <c r="N523" s="166"/>
      <c r="O523" s="176"/>
    </row>
    <row r="524" spans="1:15">
      <c r="A524" s="166" t="s">
        <v>4080</v>
      </c>
      <c r="B524" s="167">
        <v>8809667982580</v>
      </c>
      <c r="C524" s="168" t="s">
        <v>4081</v>
      </c>
      <c r="D524" s="168" t="s">
        <v>4082</v>
      </c>
      <c r="E524" s="169">
        <v>25000</v>
      </c>
      <c r="F524" s="170">
        <v>0.52</v>
      </c>
      <c r="G524" s="171">
        <v>36</v>
      </c>
      <c r="H524" s="172">
        <f t="shared" si="56"/>
        <v>13000</v>
      </c>
      <c r="I524" s="173" t="str">
        <f t="shared" si="57"/>
        <v>Введите курс</v>
      </c>
      <c r="J524" s="283"/>
      <c r="K524" s="174">
        <f t="shared" si="58"/>
        <v>0</v>
      </c>
      <c r="L524" s="172">
        <f t="shared" si="58"/>
        <v>0</v>
      </c>
      <c r="M524" s="175" t="str">
        <f t="shared" si="59"/>
        <v/>
      </c>
      <c r="N524" s="166"/>
      <c r="O524" s="176"/>
    </row>
    <row r="525" spans="1:15">
      <c r="A525" s="166" t="s">
        <v>4083</v>
      </c>
      <c r="B525" s="167">
        <v>8809667982597</v>
      </c>
      <c r="C525" s="168" t="s">
        <v>4084</v>
      </c>
      <c r="D525" s="168" t="s">
        <v>4085</v>
      </c>
      <c r="E525" s="169">
        <v>25000</v>
      </c>
      <c r="F525" s="170">
        <v>0.52</v>
      </c>
      <c r="G525" s="171">
        <v>36</v>
      </c>
      <c r="H525" s="172">
        <f t="shared" si="56"/>
        <v>13000</v>
      </c>
      <c r="I525" s="173" t="str">
        <f t="shared" si="57"/>
        <v>Введите курс</v>
      </c>
      <c r="J525" s="283"/>
      <c r="K525" s="174">
        <f t="shared" si="58"/>
        <v>0</v>
      </c>
      <c r="L525" s="172">
        <f t="shared" si="58"/>
        <v>0</v>
      </c>
      <c r="M525" s="175" t="str">
        <f t="shared" si="59"/>
        <v/>
      </c>
      <c r="N525" s="166"/>
      <c r="O525" s="176"/>
    </row>
    <row r="526" spans="1:15">
      <c r="A526" s="166" t="s">
        <v>4086</v>
      </c>
      <c r="B526" s="167">
        <v>8809667982801</v>
      </c>
      <c r="C526" s="168" t="s">
        <v>4087</v>
      </c>
      <c r="D526" s="168" t="s">
        <v>4088</v>
      </c>
      <c r="E526" s="169">
        <v>6000</v>
      </c>
      <c r="F526" s="170">
        <v>0.52</v>
      </c>
      <c r="G526" s="171">
        <v>504</v>
      </c>
      <c r="H526" s="172">
        <f t="shared" si="56"/>
        <v>3120</v>
      </c>
      <c r="I526" s="173" t="str">
        <f t="shared" si="57"/>
        <v>Введите курс</v>
      </c>
      <c r="J526" s="283"/>
      <c r="K526" s="174">
        <f t="shared" si="58"/>
        <v>0</v>
      </c>
      <c r="L526" s="172">
        <f t="shared" si="58"/>
        <v>0</v>
      </c>
      <c r="M526" s="175" t="str">
        <f t="shared" si="59"/>
        <v/>
      </c>
      <c r="N526" s="166"/>
      <c r="O526" s="176"/>
    </row>
    <row r="527" spans="1:15">
      <c r="A527" s="166" t="s">
        <v>4089</v>
      </c>
      <c r="B527" s="167">
        <v>8809667982856</v>
      </c>
      <c r="C527" s="168" t="s">
        <v>4090</v>
      </c>
      <c r="D527" s="168" t="s">
        <v>4091</v>
      </c>
      <c r="E527" s="169">
        <v>11000</v>
      </c>
      <c r="F527" s="170">
        <v>0.52</v>
      </c>
      <c r="G527" s="171">
        <v>40</v>
      </c>
      <c r="H527" s="172">
        <f t="shared" si="56"/>
        <v>5720</v>
      </c>
      <c r="I527" s="173" t="str">
        <f t="shared" si="57"/>
        <v>Введите курс</v>
      </c>
      <c r="J527" s="283"/>
      <c r="K527" s="174">
        <f t="shared" si="58"/>
        <v>0</v>
      </c>
      <c r="L527" s="172">
        <f t="shared" si="58"/>
        <v>0</v>
      </c>
      <c r="M527" s="175" t="str">
        <f t="shared" si="59"/>
        <v/>
      </c>
      <c r="N527" s="166"/>
      <c r="O527" s="176"/>
    </row>
    <row r="528" spans="1:15">
      <c r="A528" s="166" t="s">
        <v>4092</v>
      </c>
      <c r="B528" s="167">
        <v>8809667982863</v>
      </c>
      <c r="C528" s="168" t="s">
        <v>4093</v>
      </c>
      <c r="D528" s="168" t="s">
        <v>4094</v>
      </c>
      <c r="E528" s="169">
        <v>8500</v>
      </c>
      <c r="F528" s="170">
        <v>0.52</v>
      </c>
      <c r="G528" s="171">
        <v>20</v>
      </c>
      <c r="H528" s="172">
        <f t="shared" si="56"/>
        <v>4420</v>
      </c>
      <c r="I528" s="173" t="str">
        <f t="shared" si="57"/>
        <v>Введите курс</v>
      </c>
      <c r="J528" s="283"/>
      <c r="K528" s="174">
        <f t="shared" si="58"/>
        <v>0</v>
      </c>
      <c r="L528" s="172">
        <f t="shared" si="58"/>
        <v>0</v>
      </c>
      <c r="M528" s="175" t="str">
        <f t="shared" si="59"/>
        <v/>
      </c>
      <c r="N528" s="166"/>
      <c r="O528" s="176"/>
    </row>
    <row r="529" spans="1:15">
      <c r="A529" s="166" t="s">
        <v>4095</v>
      </c>
      <c r="B529" s="167">
        <v>8809667982900</v>
      </c>
      <c r="C529" s="168" t="s">
        <v>4096</v>
      </c>
      <c r="D529" s="168" t="s">
        <v>4097</v>
      </c>
      <c r="E529" s="169">
        <v>21000</v>
      </c>
      <c r="F529" s="170">
        <v>0.52</v>
      </c>
      <c r="G529" s="171">
        <v>140</v>
      </c>
      <c r="H529" s="172">
        <f t="shared" si="56"/>
        <v>10920</v>
      </c>
      <c r="I529" s="173" t="str">
        <f t="shared" si="57"/>
        <v>Введите курс</v>
      </c>
      <c r="J529" s="283"/>
      <c r="K529" s="174">
        <f t="shared" si="58"/>
        <v>0</v>
      </c>
      <c r="L529" s="172">
        <f t="shared" si="58"/>
        <v>0</v>
      </c>
      <c r="M529" s="175" t="str">
        <f t="shared" si="59"/>
        <v/>
      </c>
      <c r="N529" s="166"/>
      <c r="O529" s="176"/>
    </row>
    <row r="530" spans="1:15">
      <c r="A530" s="166" t="s">
        <v>4098</v>
      </c>
      <c r="B530" s="167">
        <v>8809667983013</v>
      </c>
      <c r="C530" s="168" t="s">
        <v>4099</v>
      </c>
      <c r="D530" s="168" t="s">
        <v>4100</v>
      </c>
      <c r="E530" s="169">
        <v>7000</v>
      </c>
      <c r="F530" s="170">
        <v>0.52</v>
      </c>
      <c r="G530" s="171">
        <v>40</v>
      </c>
      <c r="H530" s="172">
        <f t="shared" si="56"/>
        <v>3640</v>
      </c>
      <c r="I530" s="173" t="str">
        <f t="shared" si="57"/>
        <v>Введите курс</v>
      </c>
      <c r="J530" s="283"/>
      <c r="K530" s="174">
        <f t="shared" si="58"/>
        <v>0</v>
      </c>
      <c r="L530" s="172">
        <f t="shared" si="58"/>
        <v>0</v>
      </c>
      <c r="M530" s="175" t="str">
        <f t="shared" si="59"/>
        <v/>
      </c>
      <c r="N530" s="166"/>
      <c r="O530" s="176"/>
    </row>
    <row r="531" spans="1:15">
      <c r="A531" s="166" t="s">
        <v>4101</v>
      </c>
      <c r="B531" s="167">
        <v>8809667983051</v>
      </c>
      <c r="C531" s="168" t="s">
        <v>4102</v>
      </c>
      <c r="D531" s="168" t="s">
        <v>4103</v>
      </c>
      <c r="E531" s="169">
        <v>2500</v>
      </c>
      <c r="F531" s="170">
        <v>0.52</v>
      </c>
      <c r="G531" s="171">
        <v>60</v>
      </c>
      <c r="H531" s="172">
        <f t="shared" si="56"/>
        <v>1300</v>
      </c>
      <c r="I531" s="173" t="str">
        <f t="shared" si="57"/>
        <v>Введите курс</v>
      </c>
      <c r="J531" s="283"/>
      <c r="K531" s="174">
        <f t="shared" si="58"/>
        <v>0</v>
      </c>
      <c r="L531" s="172">
        <f t="shared" si="58"/>
        <v>0</v>
      </c>
      <c r="M531" s="175" t="str">
        <f t="shared" si="59"/>
        <v/>
      </c>
      <c r="N531" s="166"/>
      <c r="O531" s="176"/>
    </row>
    <row r="532" spans="1:15">
      <c r="A532" s="166" t="s">
        <v>4104</v>
      </c>
      <c r="B532" s="167">
        <v>8809667983068</v>
      </c>
      <c r="C532" s="168" t="s">
        <v>4105</v>
      </c>
      <c r="D532" s="168" t="s">
        <v>4106</v>
      </c>
      <c r="E532" s="169">
        <v>3000</v>
      </c>
      <c r="F532" s="170">
        <v>0.52</v>
      </c>
      <c r="G532" s="171">
        <v>60</v>
      </c>
      <c r="H532" s="172">
        <f t="shared" si="56"/>
        <v>1560</v>
      </c>
      <c r="I532" s="173" t="str">
        <f t="shared" si="57"/>
        <v>Введите курс</v>
      </c>
      <c r="J532" s="283"/>
      <c r="K532" s="174">
        <f t="shared" ref="K532:L547" si="60">J532*G532</f>
        <v>0</v>
      </c>
      <c r="L532" s="172">
        <f t="shared" si="60"/>
        <v>0</v>
      </c>
      <c r="M532" s="175" t="str">
        <f t="shared" si="59"/>
        <v/>
      </c>
      <c r="N532" s="166"/>
      <c r="O532" s="176"/>
    </row>
    <row r="533" spans="1:15">
      <c r="A533" s="166" t="s">
        <v>4107</v>
      </c>
      <c r="B533" s="167">
        <v>8809667983075</v>
      </c>
      <c r="C533" s="168" t="s">
        <v>4108</v>
      </c>
      <c r="D533" s="168" t="s">
        <v>4109</v>
      </c>
      <c r="E533" s="169">
        <v>2000</v>
      </c>
      <c r="F533" s="170">
        <v>0.52</v>
      </c>
      <c r="G533" s="171">
        <v>60</v>
      </c>
      <c r="H533" s="172">
        <f t="shared" si="56"/>
        <v>1040</v>
      </c>
      <c r="I533" s="173" t="str">
        <f t="shared" si="57"/>
        <v>Введите курс</v>
      </c>
      <c r="J533" s="283"/>
      <c r="K533" s="174">
        <f t="shared" si="60"/>
        <v>0</v>
      </c>
      <c r="L533" s="172">
        <f t="shared" si="60"/>
        <v>0</v>
      </c>
      <c r="M533" s="175" t="str">
        <f t="shared" si="59"/>
        <v/>
      </c>
      <c r="N533" s="166"/>
      <c r="O533" s="176"/>
    </row>
    <row r="534" spans="1:15">
      <c r="A534" s="166" t="s">
        <v>4110</v>
      </c>
      <c r="B534" s="167">
        <v>8809667983181</v>
      </c>
      <c r="C534" s="168" t="s">
        <v>4111</v>
      </c>
      <c r="D534" s="168" t="s">
        <v>4112</v>
      </c>
      <c r="E534" s="169">
        <v>20000</v>
      </c>
      <c r="F534" s="170">
        <v>0.52</v>
      </c>
      <c r="G534" s="171">
        <v>48</v>
      </c>
      <c r="H534" s="172">
        <f t="shared" si="56"/>
        <v>10400</v>
      </c>
      <c r="I534" s="173" t="str">
        <f t="shared" si="57"/>
        <v>Введите курс</v>
      </c>
      <c r="J534" s="283"/>
      <c r="K534" s="174">
        <f t="shared" si="60"/>
        <v>0</v>
      </c>
      <c r="L534" s="172">
        <f t="shared" si="60"/>
        <v>0</v>
      </c>
      <c r="M534" s="175" t="str">
        <f t="shared" si="59"/>
        <v/>
      </c>
      <c r="N534" s="166"/>
      <c r="O534" s="176"/>
    </row>
    <row r="535" spans="1:15">
      <c r="A535" s="166" t="s">
        <v>4113</v>
      </c>
      <c r="B535" s="167">
        <v>8809667983235</v>
      </c>
      <c r="C535" s="168" t="s">
        <v>4114</v>
      </c>
      <c r="D535" s="168" t="s">
        <v>4115</v>
      </c>
      <c r="E535" s="169">
        <v>17000</v>
      </c>
      <c r="F535" s="170">
        <v>0.52</v>
      </c>
      <c r="G535" s="171">
        <v>48</v>
      </c>
      <c r="H535" s="172">
        <f t="shared" si="56"/>
        <v>8840</v>
      </c>
      <c r="I535" s="173" t="str">
        <f t="shared" si="57"/>
        <v>Введите курс</v>
      </c>
      <c r="J535" s="283"/>
      <c r="K535" s="174">
        <f t="shared" si="60"/>
        <v>0</v>
      </c>
      <c r="L535" s="172">
        <f t="shared" si="60"/>
        <v>0</v>
      </c>
      <c r="M535" s="175" t="str">
        <f t="shared" si="59"/>
        <v/>
      </c>
      <c r="N535" s="166"/>
      <c r="O535" s="176"/>
    </row>
    <row r="536" spans="1:15">
      <c r="A536" s="166" t="s">
        <v>4116</v>
      </c>
      <c r="B536" s="167">
        <v>8809667983242</v>
      </c>
      <c r="C536" s="168" t="s">
        <v>4117</v>
      </c>
      <c r="D536" s="168" t="s">
        <v>4118</v>
      </c>
      <c r="E536" s="169">
        <v>14000</v>
      </c>
      <c r="F536" s="170">
        <v>0.52</v>
      </c>
      <c r="G536" s="171">
        <v>144</v>
      </c>
      <c r="H536" s="172">
        <f t="shared" si="56"/>
        <v>7280</v>
      </c>
      <c r="I536" s="173" t="str">
        <f t="shared" si="57"/>
        <v>Введите курс</v>
      </c>
      <c r="J536" s="283"/>
      <c r="K536" s="174">
        <f t="shared" si="60"/>
        <v>0</v>
      </c>
      <c r="L536" s="172">
        <f t="shared" si="60"/>
        <v>0</v>
      </c>
      <c r="M536" s="175" t="str">
        <f t="shared" si="59"/>
        <v/>
      </c>
      <c r="N536" s="166"/>
      <c r="O536" s="176"/>
    </row>
    <row r="537" spans="1:15">
      <c r="A537" s="166" t="s">
        <v>4119</v>
      </c>
      <c r="B537" s="167">
        <v>8809667983259</v>
      </c>
      <c r="C537" s="168" t="s">
        <v>4120</v>
      </c>
      <c r="D537" s="168" t="s">
        <v>4121</v>
      </c>
      <c r="E537" s="169">
        <v>9500</v>
      </c>
      <c r="F537" s="170">
        <v>0.52</v>
      </c>
      <c r="G537" s="171">
        <v>30</v>
      </c>
      <c r="H537" s="172">
        <f t="shared" si="56"/>
        <v>4940</v>
      </c>
      <c r="I537" s="173" t="str">
        <f t="shared" si="57"/>
        <v>Введите курс</v>
      </c>
      <c r="J537" s="283"/>
      <c r="K537" s="174">
        <f t="shared" si="60"/>
        <v>0</v>
      </c>
      <c r="L537" s="172">
        <f t="shared" si="60"/>
        <v>0</v>
      </c>
      <c r="M537" s="175" t="str">
        <f t="shared" si="59"/>
        <v/>
      </c>
      <c r="N537" s="166"/>
      <c r="O537" s="176"/>
    </row>
    <row r="538" spans="1:15">
      <c r="A538" s="166" t="s">
        <v>4122</v>
      </c>
      <c r="B538" s="167">
        <v>8809667983266</v>
      </c>
      <c r="C538" s="168" t="s">
        <v>4123</v>
      </c>
      <c r="D538" s="168" t="s">
        <v>4124</v>
      </c>
      <c r="E538" s="169">
        <v>16500</v>
      </c>
      <c r="F538" s="170">
        <v>0.52</v>
      </c>
      <c r="G538" s="171">
        <v>15</v>
      </c>
      <c r="H538" s="172">
        <f t="shared" si="56"/>
        <v>8580</v>
      </c>
      <c r="I538" s="173" t="str">
        <f t="shared" si="57"/>
        <v>Введите курс</v>
      </c>
      <c r="J538" s="283"/>
      <c r="K538" s="174">
        <f t="shared" si="60"/>
        <v>0</v>
      </c>
      <c r="L538" s="172">
        <f t="shared" si="60"/>
        <v>0</v>
      </c>
      <c r="M538" s="175" t="str">
        <f t="shared" si="59"/>
        <v/>
      </c>
      <c r="N538" s="166"/>
      <c r="O538" s="176"/>
    </row>
    <row r="539" spans="1:15">
      <c r="A539" s="166" t="s">
        <v>4125</v>
      </c>
      <c r="B539" s="167">
        <v>8809667983273</v>
      </c>
      <c r="C539" s="168" t="s">
        <v>4126</v>
      </c>
      <c r="D539" s="168" t="s">
        <v>4127</v>
      </c>
      <c r="E539" s="169">
        <v>8500</v>
      </c>
      <c r="F539" s="170">
        <v>0.52</v>
      </c>
      <c r="G539" s="171">
        <v>48</v>
      </c>
      <c r="H539" s="172">
        <f t="shared" si="56"/>
        <v>4420</v>
      </c>
      <c r="I539" s="173" t="str">
        <f t="shared" si="57"/>
        <v>Введите курс</v>
      </c>
      <c r="J539" s="283"/>
      <c r="K539" s="174">
        <f t="shared" si="60"/>
        <v>0</v>
      </c>
      <c r="L539" s="172">
        <f t="shared" si="60"/>
        <v>0</v>
      </c>
      <c r="M539" s="175" t="str">
        <f t="shared" si="59"/>
        <v/>
      </c>
      <c r="N539" s="166"/>
      <c r="O539" s="176"/>
    </row>
    <row r="540" spans="1:15">
      <c r="A540" s="166" t="s">
        <v>4128</v>
      </c>
      <c r="B540" s="167">
        <v>8809667983310</v>
      </c>
      <c r="C540" s="168" t="s">
        <v>4129</v>
      </c>
      <c r="D540" s="168" t="s">
        <v>4130</v>
      </c>
      <c r="E540" s="169">
        <v>12000</v>
      </c>
      <c r="F540" s="170">
        <v>0.52</v>
      </c>
      <c r="G540" s="171">
        <v>270</v>
      </c>
      <c r="H540" s="172">
        <f t="shared" si="56"/>
        <v>6240</v>
      </c>
      <c r="I540" s="173" t="str">
        <f t="shared" si="57"/>
        <v>Введите курс</v>
      </c>
      <c r="J540" s="283"/>
      <c r="K540" s="174">
        <f t="shared" si="60"/>
        <v>0</v>
      </c>
      <c r="L540" s="172">
        <f t="shared" si="60"/>
        <v>0</v>
      </c>
      <c r="M540" s="175" t="str">
        <f t="shared" si="59"/>
        <v/>
      </c>
      <c r="N540" s="166"/>
      <c r="O540" s="176"/>
    </row>
    <row r="541" spans="1:15">
      <c r="A541" s="166" t="s">
        <v>4131</v>
      </c>
      <c r="B541" s="167">
        <v>8809667983457</v>
      </c>
      <c r="C541" s="168" t="s">
        <v>4132</v>
      </c>
      <c r="D541" s="168" t="s">
        <v>4133</v>
      </c>
      <c r="E541" s="169">
        <v>9500</v>
      </c>
      <c r="F541" s="170">
        <v>0.52</v>
      </c>
      <c r="G541" s="171">
        <v>180</v>
      </c>
      <c r="H541" s="172">
        <f t="shared" si="56"/>
        <v>4940</v>
      </c>
      <c r="I541" s="173" t="str">
        <f t="shared" si="57"/>
        <v>Введите курс</v>
      </c>
      <c r="J541" s="283"/>
      <c r="K541" s="174">
        <f t="shared" si="60"/>
        <v>0</v>
      </c>
      <c r="L541" s="172">
        <f t="shared" si="60"/>
        <v>0</v>
      </c>
      <c r="M541" s="175" t="str">
        <f t="shared" si="59"/>
        <v/>
      </c>
      <c r="N541" s="166"/>
      <c r="O541" s="176"/>
    </row>
    <row r="542" spans="1:15">
      <c r="A542" s="166" t="s">
        <v>4134</v>
      </c>
      <c r="B542" s="167">
        <v>8809667983495</v>
      </c>
      <c r="C542" s="168" t="s">
        <v>4135</v>
      </c>
      <c r="D542" s="168" t="s">
        <v>4136</v>
      </c>
      <c r="E542" s="169">
        <v>6000</v>
      </c>
      <c r="F542" s="170">
        <v>0.52</v>
      </c>
      <c r="G542" s="171">
        <v>234</v>
      </c>
      <c r="H542" s="172">
        <f t="shared" si="56"/>
        <v>3120</v>
      </c>
      <c r="I542" s="173" t="str">
        <f t="shared" si="57"/>
        <v>Введите курс</v>
      </c>
      <c r="J542" s="283"/>
      <c r="K542" s="174">
        <f t="shared" si="60"/>
        <v>0</v>
      </c>
      <c r="L542" s="172">
        <f t="shared" si="60"/>
        <v>0</v>
      </c>
      <c r="M542" s="175" t="str">
        <f t="shared" si="59"/>
        <v/>
      </c>
      <c r="N542" s="166"/>
      <c r="O542" s="176"/>
    </row>
    <row r="543" spans="1:15">
      <c r="A543" s="166" t="s">
        <v>4137</v>
      </c>
      <c r="B543" s="167">
        <v>8809667983501</v>
      </c>
      <c r="C543" s="168" t="s">
        <v>4138</v>
      </c>
      <c r="D543" s="168" t="s">
        <v>4139</v>
      </c>
      <c r="E543" s="169">
        <v>6000</v>
      </c>
      <c r="F543" s="170">
        <v>0.52</v>
      </c>
      <c r="G543" s="171">
        <v>234</v>
      </c>
      <c r="H543" s="172">
        <f t="shared" si="56"/>
        <v>3120</v>
      </c>
      <c r="I543" s="173" t="str">
        <f t="shared" si="57"/>
        <v>Введите курс</v>
      </c>
      <c r="J543" s="283"/>
      <c r="K543" s="174">
        <f t="shared" si="60"/>
        <v>0</v>
      </c>
      <c r="L543" s="172">
        <f t="shared" si="60"/>
        <v>0</v>
      </c>
      <c r="M543" s="175" t="str">
        <f t="shared" si="59"/>
        <v/>
      </c>
      <c r="N543" s="166"/>
      <c r="O543" s="176"/>
    </row>
    <row r="544" spans="1:15">
      <c r="A544" s="166" t="s">
        <v>4140</v>
      </c>
      <c r="B544" s="167">
        <v>8809667983778</v>
      </c>
      <c r="C544" s="168" t="s">
        <v>4141</v>
      </c>
      <c r="D544" s="168" t="s">
        <v>4142</v>
      </c>
      <c r="E544" s="169">
        <v>15000</v>
      </c>
      <c r="F544" s="170">
        <v>0.52</v>
      </c>
      <c r="G544" s="171">
        <v>60</v>
      </c>
      <c r="H544" s="172">
        <f t="shared" si="56"/>
        <v>7800</v>
      </c>
      <c r="I544" s="173" t="str">
        <f t="shared" si="57"/>
        <v>Введите курс</v>
      </c>
      <c r="J544" s="283"/>
      <c r="K544" s="174">
        <f t="shared" si="60"/>
        <v>0</v>
      </c>
      <c r="L544" s="172">
        <f t="shared" si="60"/>
        <v>0</v>
      </c>
      <c r="M544" s="175" t="str">
        <f t="shared" si="59"/>
        <v/>
      </c>
      <c r="N544" s="166"/>
      <c r="O544" s="176"/>
    </row>
    <row r="545" spans="1:15">
      <c r="A545" s="166" t="s">
        <v>4143</v>
      </c>
      <c r="B545" s="167">
        <v>8809667983785</v>
      </c>
      <c r="C545" s="168" t="s">
        <v>4144</v>
      </c>
      <c r="D545" s="168" t="s">
        <v>4145</v>
      </c>
      <c r="E545" s="169">
        <v>16000</v>
      </c>
      <c r="F545" s="170">
        <v>0.52</v>
      </c>
      <c r="G545" s="171">
        <v>66</v>
      </c>
      <c r="H545" s="172">
        <f t="shared" si="56"/>
        <v>8320</v>
      </c>
      <c r="I545" s="173" t="str">
        <f t="shared" si="57"/>
        <v>Введите курс</v>
      </c>
      <c r="J545" s="283"/>
      <c r="K545" s="174">
        <f t="shared" si="60"/>
        <v>0</v>
      </c>
      <c r="L545" s="172">
        <f t="shared" si="60"/>
        <v>0</v>
      </c>
      <c r="M545" s="175" t="str">
        <f t="shared" si="59"/>
        <v/>
      </c>
      <c r="N545" s="166"/>
      <c r="O545" s="176"/>
    </row>
    <row r="546" spans="1:15">
      <c r="A546" s="166" t="s">
        <v>4146</v>
      </c>
      <c r="B546" s="167">
        <v>8809667983792</v>
      </c>
      <c r="C546" s="168" t="s">
        <v>4147</v>
      </c>
      <c r="D546" s="168" t="s">
        <v>4148</v>
      </c>
      <c r="E546" s="169">
        <v>22000</v>
      </c>
      <c r="F546" s="170">
        <v>0.52</v>
      </c>
      <c r="G546" s="171">
        <v>60</v>
      </c>
      <c r="H546" s="172">
        <f t="shared" si="56"/>
        <v>11440</v>
      </c>
      <c r="I546" s="173" t="str">
        <f t="shared" si="57"/>
        <v>Введите курс</v>
      </c>
      <c r="J546" s="283"/>
      <c r="K546" s="174">
        <f t="shared" si="60"/>
        <v>0</v>
      </c>
      <c r="L546" s="172">
        <f t="shared" si="60"/>
        <v>0</v>
      </c>
      <c r="M546" s="175" t="str">
        <f t="shared" si="59"/>
        <v/>
      </c>
      <c r="N546" s="166"/>
      <c r="O546" s="176"/>
    </row>
    <row r="547" spans="1:15">
      <c r="A547" s="166" t="s">
        <v>4149</v>
      </c>
      <c r="B547" s="167">
        <v>8809667983808</v>
      </c>
      <c r="C547" s="168" t="s">
        <v>4150</v>
      </c>
      <c r="D547" s="168" t="s">
        <v>3815</v>
      </c>
      <c r="E547" s="169">
        <v>22000</v>
      </c>
      <c r="F547" s="170">
        <v>0.52</v>
      </c>
      <c r="G547" s="171">
        <v>60</v>
      </c>
      <c r="H547" s="172">
        <f t="shared" si="56"/>
        <v>11440</v>
      </c>
      <c r="I547" s="173" t="str">
        <f t="shared" si="57"/>
        <v>Введите курс</v>
      </c>
      <c r="J547" s="283"/>
      <c r="K547" s="174">
        <f t="shared" si="60"/>
        <v>0</v>
      </c>
      <c r="L547" s="172">
        <f t="shared" si="60"/>
        <v>0</v>
      </c>
      <c r="M547" s="175" t="str">
        <f t="shared" si="59"/>
        <v/>
      </c>
      <c r="N547" s="166"/>
      <c r="O547" s="176"/>
    </row>
    <row r="548" spans="1:15">
      <c r="A548" s="166" t="s">
        <v>4151</v>
      </c>
      <c r="B548" s="167">
        <v>8809667983815</v>
      </c>
      <c r="C548" s="168" t="s">
        <v>4152</v>
      </c>
      <c r="D548" s="168" t="s">
        <v>4153</v>
      </c>
      <c r="E548" s="169">
        <v>22000</v>
      </c>
      <c r="F548" s="170">
        <v>0.52</v>
      </c>
      <c r="G548" s="171">
        <v>60</v>
      </c>
      <c r="H548" s="172">
        <f t="shared" si="56"/>
        <v>11440</v>
      </c>
      <c r="I548" s="173" t="str">
        <f t="shared" si="57"/>
        <v>Введите курс</v>
      </c>
      <c r="J548" s="283"/>
      <c r="K548" s="174">
        <f t="shared" ref="K548:L563" si="61">J548*G548</f>
        <v>0</v>
      </c>
      <c r="L548" s="172">
        <f t="shared" si="61"/>
        <v>0</v>
      </c>
      <c r="M548" s="175" t="str">
        <f t="shared" si="59"/>
        <v/>
      </c>
      <c r="N548" s="166"/>
      <c r="O548" s="176"/>
    </row>
    <row r="549" spans="1:15">
      <c r="A549" s="166" t="s">
        <v>4154</v>
      </c>
      <c r="B549" s="167">
        <v>8809667983822</v>
      </c>
      <c r="C549" s="168" t="s">
        <v>4155</v>
      </c>
      <c r="D549" s="168" t="s">
        <v>4156</v>
      </c>
      <c r="E549" s="169">
        <v>22000</v>
      </c>
      <c r="F549" s="170">
        <v>0.52</v>
      </c>
      <c r="G549" s="171">
        <v>60</v>
      </c>
      <c r="H549" s="172">
        <f t="shared" si="56"/>
        <v>11440</v>
      </c>
      <c r="I549" s="173" t="str">
        <f t="shared" si="57"/>
        <v>Введите курс</v>
      </c>
      <c r="J549" s="283"/>
      <c r="K549" s="174">
        <f t="shared" si="61"/>
        <v>0</v>
      </c>
      <c r="L549" s="172">
        <f t="shared" si="61"/>
        <v>0</v>
      </c>
      <c r="M549" s="175" t="str">
        <f t="shared" si="59"/>
        <v/>
      </c>
      <c r="N549" s="166"/>
      <c r="O549" s="176"/>
    </row>
    <row r="550" spans="1:15">
      <c r="A550" s="166" t="s">
        <v>4157</v>
      </c>
      <c r="B550" s="167">
        <v>8809667983839</v>
      </c>
      <c r="C550" s="168" t="s">
        <v>4158</v>
      </c>
      <c r="D550" s="168" t="s">
        <v>3797</v>
      </c>
      <c r="E550" s="169">
        <v>22000</v>
      </c>
      <c r="F550" s="170">
        <v>0.52</v>
      </c>
      <c r="G550" s="171">
        <v>60</v>
      </c>
      <c r="H550" s="172">
        <f t="shared" si="56"/>
        <v>11440</v>
      </c>
      <c r="I550" s="173" t="str">
        <f t="shared" si="57"/>
        <v>Введите курс</v>
      </c>
      <c r="J550" s="283"/>
      <c r="K550" s="174">
        <f t="shared" si="61"/>
        <v>0</v>
      </c>
      <c r="L550" s="172">
        <f t="shared" si="61"/>
        <v>0</v>
      </c>
      <c r="M550" s="175" t="str">
        <f t="shared" si="59"/>
        <v/>
      </c>
      <c r="N550" s="166"/>
      <c r="O550" s="176"/>
    </row>
    <row r="551" spans="1:15">
      <c r="A551" s="166" t="s">
        <v>4159</v>
      </c>
      <c r="B551" s="167">
        <v>8809667983846</v>
      </c>
      <c r="C551" s="168" t="s">
        <v>4160</v>
      </c>
      <c r="D551" s="168" t="s">
        <v>3818</v>
      </c>
      <c r="E551" s="169">
        <v>22000</v>
      </c>
      <c r="F551" s="170">
        <v>0.52</v>
      </c>
      <c r="G551" s="171">
        <v>60</v>
      </c>
      <c r="H551" s="172">
        <f t="shared" si="56"/>
        <v>11440</v>
      </c>
      <c r="I551" s="173" t="str">
        <f t="shared" si="57"/>
        <v>Введите курс</v>
      </c>
      <c r="J551" s="283"/>
      <c r="K551" s="174">
        <f t="shared" si="61"/>
        <v>0</v>
      </c>
      <c r="L551" s="172">
        <f t="shared" si="61"/>
        <v>0</v>
      </c>
      <c r="M551" s="175" t="str">
        <f t="shared" si="59"/>
        <v/>
      </c>
      <c r="N551" s="166"/>
      <c r="O551" s="176"/>
    </row>
    <row r="552" spans="1:15">
      <c r="A552" s="166" t="s">
        <v>4161</v>
      </c>
      <c r="B552" s="167">
        <v>8809667983853</v>
      </c>
      <c r="C552" s="168" t="s">
        <v>4162</v>
      </c>
      <c r="D552" s="168" t="s">
        <v>4163</v>
      </c>
      <c r="E552" s="169">
        <v>22000</v>
      </c>
      <c r="F552" s="170">
        <v>0.52</v>
      </c>
      <c r="G552" s="171">
        <v>60</v>
      </c>
      <c r="H552" s="172">
        <f t="shared" si="56"/>
        <v>11440</v>
      </c>
      <c r="I552" s="173" t="str">
        <f t="shared" si="57"/>
        <v>Введите курс</v>
      </c>
      <c r="J552" s="283"/>
      <c r="K552" s="174">
        <f t="shared" si="61"/>
        <v>0</v>
      </c>
      <c r="L552" s="172">
        <f t="shared" si="61"/>
        <v>0</v>
      </c>
      <c r="M552" s="175" t="str">
        <f t="shared" si="59"/>
        <v/>
      </c>
      <c r="N552" s="166"/>
      <c r="O552" s="176"/>
    </row>
    <row r="553" spans="1:15">
      <c r="A553" s="166" t="s">
        <v>4164</v>
      </c>
      <c r="B553" s="167">
        <v>8809667983860</v>
      </c>
      <c r="C553" s="168" t="s">
        <v>4165</v>
      </c>
      <c r="D553" s="168" t="s">
        <v>3794</v>
      </c>
      <c r="E553" s="169">
        <v>22000</v>
      </c>
      <c r="F553" s="170">
        <v>0.52</v>
      </c>
      <c r="G553" s="171">
        <v>60</v>
      </c>
      <c r="H553" s="172">
        <f t="shared" si="56"/>
        <v>11440</v>
      </c>
      <c r="I553" s="173" t="str">
        <f t="shared" si="57"/>
        <v>Введите курс</v>
      </c>
      <c r="J553" s="283"/>
      <c r="K553" s="174">
        <f t="shared" si="61"/>
        <v>0</v>
      </c>
      <c r="L553" s="172">
        <f t="shared" si="61"/>
        <v>0</v>
      </c>
      <c r="M553" s="175" t="str">
        <f t="shared" si="59"/>
        <v/>
      </c>
      <c r="N553" s="166"/>
      <c r="O553" s="176"/>
    </row>
    <row r="554" spans="1:15">
      <c r="A554" s="166" t="s">
        <v>4166</v>
      </c>
      <c r="B554" s="167">
        <v>8809667983877</v>
      </c>
      <c r="C554" s="168" t="s">
        <v>4167</v>
      </c>
      <c r="D554" s="168" t="s">
        <v>4168</v>
      </c>
      <c r="E554" s="169">
        <v>22000</v>
      </c>
      <c r="F554" s="170">
        <v>0.52</v>
      </c>
      <c r="G554" s="171">
        <v>60</v>
      </c>
      <c r="H554" s="172">
        <f t="shared" si="56"/>
        <v>11440</v>
      </c>
      <c r="I554" s="173" t="str">
        <f t="shared" si="57"/>
        <v>Введите курс</v>
      </c>
      <c r="J554" s="283"/>
      <c r="K554" s="174">
        <f t="shared" si="61"/>
        <v>0</v>
      </c>
      <c r="L554" s="172">
        <f t="shared" si="61"/>
        <v>0</v>
      </c>
      <c r="M554" s="175" t="str">
        <f t="shared" si="59"/>
        <v/>
      </c>
      <c r="N554" s="166"/>
      <c r="O554" s="176"/>
    </row>
    <row r="555" spans="1:15">
      <c r="A555" s="166" t="s">
        <v>4169</v>
      </c>
      <c r="B555" s="167">
        <v>8809667983884</v>
      </c>
      <c r="C555" s="168" t="s">
        <v>4170</v>
      </c>
      <c r="D555" s="168" t="s">
        <v>3791</v>
      </c>
      <c r="E555" s="169">
        <v>22000</v>
      </c>
      <c r="F555" s="170">
        <v>0.52</v>
      </c>
      <c r="G555" s="171">
        <v>60</v>
      </c>
      <c r="H555" s="172">
        <f t="shared" si="56"/>
        <v>11440</v>
      </c>
      <c r="I555" s="173" t="str">
        <f t="shared" si="57"/>
        <v>Введите курс</v>
      </c>
      <c r="J555" s="283"/>
      <c r="K555" s="174">
        <f t="shared" si="61"/>
        <v>0</v>
      </c>
      <c r="L555" s="172">
        <f t="shared" si="61"/>
        <v>0</v>
      </c>
      <c r="M555" s="175" t="str">
        <f t="shared" si="59"/>
        <v/>
      </c>
      <c r="N555" s="166"/>
      <c r="O555" s="176"/>
    </row>
    <row r="556" spans="1:15">
      <c r="A556" s="166" t="s">
        <v>4171</v>
      </c>
      <c r="B556" s="167">
        <v>8809667984119</v>
      </c>
      <c r="C556" s="168" t="s">
        <v>4172</v>
      </c>
      <c r="D556" s="168" t="s">
        <v>4173</v>
      </c>
      <c r="E556" s="169">
        <v>8500</v>
      </c>
      <c r="F556" s="170">
        <v>0.52</v>
      </c>
      <c r="G556" s="171">
        <v>20</v>
      </c>
      <c r="H556" s="172">
        <f t="shared" si="56"/>
        <v>4420</v>
      </c>
      <c r="I556" s="173" t="str">
        <f t="shared" si="57"/>
        <v>Введите курс</v>
      </c>
      <c r="J556" s="283"/>
      <c r="K556" s="174">
        <f t="shared" si="61"/>
        <v>0</v>
      </c>
      <c r="L556" s="172">
        <f t="shared" si="61"/>
        <v>0</v>
      </c>
      <c r="M556" s="175" t="str">
        <f t="shared" si="59"/>
        <v/>
      </c>
      <c r="N556" s="166"/>
      <c r="O556" s="176"/>
    </row>
    <row r="557" spans="1:15">
      <c r="A557" s="166" t="s">
        <v>4174</v>
      </c>
      <c r="B557" s="167">
        <v>8809667984126</v>
      </c>
      <c r="C557" s="168" t="s">
        <v>4175</v>
      </c>
      <c r="D557" s="168" t="s">
        <v>4176</v>
      </c>
      <c r="E557" s="169">
        <v>10000</v>
      </c>
      <c r="F557" s="170">
        <v>0.52</v>
      </c>
      <c r="G557" s="171">
        <v>336</v>
      </c>
      <c r="H557" s="172">
        <f t="shared" si="56"/>
        <v>5200</v>
      </c>
      <c r="I557" s="173" t="str">
        <f t="shared" si="57"/>
        <v>Введите курс</v>
      </c>
      <c r="J557" s="283"/>
      <c r="K557" s="174">
        <f t="shared" si="61"/>
        <v>0</v>
      </c>
      <c r="L557" s="172">
        <f t="shared" si="61"/>
        <v>0</v>
      </c>
      <c r="M557" s="175" t="str">
        <f t="shared" si="59"/>
        <v/>
      </c>
      <c r="N557" s="166"/>
      <c r="O557" s="176"/>
    </row>
    <row r="558" spans="1:15">
      <c r="A558" s="166" t="s">
        <v>4177</v>
      </c>
      <c r="B558" s="167">
        <v>8809667984140</v>
      </c>
      <c r="C558" s="168" t="s">
        <v>4178</v>
      </c>
      <c r="D558" s="168" t="s">
        <v>4179</v>
      </c>
      <c r="E558" s="169">
        <v>10000</v>
      </c>
      <c r="F558" s="170">
        <v>0.52</v>
      </c>
      <c r="G558" s="171">
        <v>336</v>
      </c>
      <c r="H558" s="172">
        <f t="shared" si="56"/>
        <v>5200</v>
      </c>
      <c r="I558" s="173" t="str">
        <f t="shared" si="57"/>
        <v>Введите курс</v>
      </c>
      <c r="J558" s="283"/>
      <c r="K558" s="174">
        <f t="shared" si="61"/>
        <v>0</v>
      </c>
      <c r="L558" s="172">
        <f t="shared" si="61"/>
        <v>0</v>
      </c>
      <c r="M558" s="175" t="str">
        <f t="shared" si="59"/>
        <v/>
      </c>
      <c r="N558" s="166"/>
      <c r="O558" s="176"/>
    </row>
    <row r="559" spans="1:15">
      <c r="A559" s="166" t="s">
        <v>4180</v>
      </c>
      <c r="B559" s="167">
        <v>8809667984157</v>
      </c>
      <c r="C559" s="168" t="s">
        <v>4181</v>
      </c>
      <c r="D559" s="168" t="s">
        <v>4182</v>
      </c>
      <c r="E559" s="169">
        <v>10000</v>
      </c>
      <c r="F559" s="170">
        <v>0.52</v>
      </c>
      <c r="G559" s="171">
        <v>336</v>
      </c>
      <c r="H559" s="172">
        <f t="shared" si="56"/>
        <v>5200</v>
      </c>
      <c r="I559" s="173" t="str">
        <f t="shared" si="57"/>
        <v>Введите курс</v>
      </c>
      <c r="J559" s="283"/>
      <c r="K559" s="174">
        <f t="shared" si="61"/>
        <v>0</v>
      </c>
      <c r="L559" s="172">
        <f t="shared" si="61"/>
        <v>0</v>
      </c>
      <c r="M559" s="175" t="str">
        <f t="shared" si="59"/>
        <v/>
      </c>
      <c r="N559" s="166"/>
      <c r="O559" s="176"/>
    </row>
    <row r="560" spans="1:15">
      <c r="A560" s="166" t="s">
        <v>4183</v>
      </c>
      <c r="B560" s="167">
        <v>8809667984171</v>
      </c>
      <c r="C560" s="168" t="s">
        <v>4184</v>
      </c>
      <c r="D560" s="168" t="s">
        <v>4185</v>
      </c>
      <c r="E560" s="169">
        <v>12000</v>
      </c>
      <c r="F560" s="170">
        <v>0.52</v>
      </c>
      <c r="G560" s="171">
        <v>54</v>
      </c>
      <c r="H560" s="172">
        <f t="shared" si="56"/>
        <v>6240</v>
      </c>
      <c r="I560" s="173" t="str">
        <f t="shared" si="57"/>
        <v>Введите курс</v>
      </c>
      <c r="J560" s="283"/>
      <c r="K560" s="174">
        <f t="shared" si="61"/>
        <v>0</v>
      </c>
      <c r="L560" s="172">
        <f t="shared" si="61"/>
        <v>0</v>
      </c>
      <c r="M560" s="175" t="str">
        <f t="shared" si="59"/>
        <v/>
      </c>
      <c r="N560" s="166"/>
      <c r="O560" s="176"/>
    </row>
    <row r="561" spans="1:15">
      <c r="A561" s="166" t="s">
        <v>4186</v>
      </c>
      <c r="B561" s="167">
        <v>8809667984195</v>
      </c>
      <c r="C561" s="168" t="s">
        <v>4187</v>
      </c>
      <c r="D561" s="168" t="s">
        <v>4188</v>
      </c>
      <c r="E561" s="169">
        <v>12000</v>
      </c>
      <c r="F561" s="170">
        <v>0.52</v>
      </c>
      <c r="G561" s="171">
        <v>54</v>
      </c>
      <c r="H561" s="172">
        <f t="shared" si="56"/>
        <v>6240</v>
      </c>
      <c r="I561" s="173" t="str">
        <f t="shared" si="57"/>
        <v>Введите курс</v>
      </c>
      <c r="J561" s="283"/>
      <c r="K561" s="174">
        <f t="shared" si="61"/>
        <v>0</v>
      </c>
      <c r="L561" s="172">
        <f t="shared" si="61"/>
        <v>0</v>
      </c>
      <c r="M561" s="175" t="str">
        <f t="shared" si="59"/>
        <v/>
      </c>
      <c r="N561" s="166"/>
      <c r="O561" s="176"/>
    </row>
    <row r="562" spans="1:15">
      <c r="A562" s="166" t="s">
        <v>4189</v>
      </c>
      <c r="B562" s="167">
        <v>8809667984874</v>
      </c>
      <c r="C562" s="168" t="s">
        <v>4190</v>
      </c>
      <c r="D562" s="168" t="s">
        <v>4191</v>
      </c>
      <c r="E562" s="169">
        <v>2000</v>
      </c>
      <c r="F562" s="170">
        <v>0.52</v>
      </c>
      <c r="G562" s="171">
        <v>100</v>
      </c>
      <c r="H562" s="172">
        <f t="shared" si="56"/>
        <v>1040</v>
      </c>
      <c r="I562" s="173" t="str">
        <f t="shared" si="57"/>
        <v>Введите курс</v>
      </c>
      <c r="J562" s="283"/>
      <c r="K562" s="174">
        <f t="shared" si="61"/>
        <v>0</v>
      </c>
      <c r="L562" s="172">
        <f t="shared" si="61"/>
        <v>0</v>
      </c>
      <c r="M562" s="175" t="str">
        <f t="shared" si="59"/>
        <v/>
      </c>
      <c r="N562" s="166"/>
      <c r="O562" s="176"/>
    </row>
    <row r="563" spans="1:15">
      <c r="A563" s="166" t="s">
        <v>4192</v>
      </c>
      <c r="B563" s="167">
        <v>8809667985017</v>
      </c>
      <c r="C563" s="168" t="s">
        <v>4193</v>
      </c>
      <c r="D563" s="168" t="s">
        <v>4194</v>
      </c>
      <c r="E563" s="169">
        <v>12000</v>
      </c>
      <c r="F563" s="170">
        <v>0.52</v>
      </c>
      <c r="G563" s="171">
        <v>144</v>
      </c>
      <c r="H563" s="172">
        <f t="shared" si="56"/>
        <v>6240</v>
      </c>
      <c r="I563" s="173" t="str">
        <f t="shared" si="57"/>
        <v>Введите курс</v>
      </c>
      <c r="J563" s="283"/>
      <c r="K563" s="174">
        <f t="shared" si="61"/>
        <v>0</v>
      </c>
      <c r="L563" s="172">
        <f t="shared" si="61"/>
        <v>0</v>
      </c>
      <c r="M563" s="175" t="str">
        <f t="shared" si="59"/>
        <v/>
      </c>
      <c r="N563" s="166"/>
      <c r="O563" s="176"/>
    </row>
    <row r="564" spans="1:15">
      <c r="A564" s="166" t="s">
        <v>4195</v>
      </c>
      <c r="B564" s="167">
        <v>8809667985024</v>
      </c>
      <c r="C564" s="168" t="s">
        <v>4196</v>
      </c>
      <c r="D564" s="168" t="s">
        <v>4197</v>
      </c>
      <c r="E564" s="169">
        <v>12000</v>
      </c>
      <c r="F564" s="170">
        <v>0.52</v>
      </c>
      <c r="G564" s="171">
        <v>144</v>
      </c>
      <c r="H564" s="172">
        <f t="shared" si="56"/>
        <v>6240</v>
      </c>
      <c r="I564" s="173" t="str">
        <f t="shared" si="57"/>
        <v>Введите курс</v>
      </c>
      <c r="J564" s="283"/>
      <c r="K564" s="174">
        <f t="shared" ref="K564:L579" si="62">J564*G564</f>
        <v>0</v>
      </c>
      <c r="L564" s="172">
        <f t="shared" si="62"/>
        <v>0</v>
      </c>
      <c r="M564" s="175" t="str">
        <f t="shared" si="59"/>
        <v/>
      </c>
      <c r="N564" s="166"/>
      <c r="O564" s="176"/>
    </row>
    <row r="565" spans="1:15">
      <c r="A565" s="166" t="s">
        <v>4198</v>
      </c>
      <c r="B565" s="167">
        <v>8809667985031</v>
      </c>
      <c r="C565" s="168" t="s">
        <v>4199</v>
      </c>
      <c r="D565" s="168" t="s">
        <v>4200</v>
      </c>
      <c r="E565" s="169">
        <v>12000</v>
      </c>
      <c r="F565" s="170">
        <v>0.52</v>
      </c>
      <c r="G565" s="171">
        <v>144</v>
      </c>
      <c r="H565" s="172">
        <f t="shared" si="56"/>
        <v>6240</v>
      </c>
      <c r="I565" s="173" t="str">
        <f t="shared" si="57"/>
        <v>Введите курс</v>
      </c>
      <c r="J565" s="283"/>
      <c r="K565" s="174">
        <f t="shared" si="62"/>
        <v>0</v>
      </c>
      <c r="L565" s="172">
        <f t="shared" si="62"/>
        <v>0</v>
      </c>
      <c r="M565" s="175" t="str">
        <f t="shared" si="59"/>
        <v/>
      </c>
      <c r="N565" s="166"/>
      <c r="O565" s="176"/>
    </row>
    <row r="566" spans="1:15">
      <c r="A566" s="166" t="s">
        <v>4201</v>
      </c>
      <c r="B566" s="167">
        <v>8809667985048</v>
      </c>
      <c r="C566" s="168" t="s">
        <v>4202</v>
      </c>
      <c r="D566" s="168" t="s">
        <v>4203</v>
      </c>
      <c r="E566" s="169">
        <v>12000</v>
      </c>
      <c r="F566" s="170">
        <v>0.52</v>
      </c>
      <c r="G566" s="171">
        <v>144</v>
      </c>
      <c r="H566" s="172">
        <f t="shared" si="56"/>
        <v>6240</v>
      </c>
      <c r="I566" s="173" t="str">
        <f t="shared" si="57"/>
        <v>Введите курс</v>
      </c>
      <c r="J566" s="283"/>
      <c r="K566" s="174">
        <f t="shared" si="62"/>
        <v>0</v>
      </c>
      <c r="L566" s="172">
        <f t="shared" si="62"/>
        <v>0</v>
      </c>
      <c r="M566" s="175" t="str">
        <f t="shared" si="59"/>
        <v/>
      </c>
      <c r="N566" s="166"/>
      <c r="O566" s="176"/>
    </row>
    <row r="567" spans="1:15">
      <c r="A567" s="166" t="s">
        <v>4204</v>
      </c>
      <c r="B567" s="167">
        <v>8809667985055</v>
      </c>
      <c r="C567" s="168" t="s">
        <v>4205</v>
      </c>
      <c r="D567" s="168" t="s">
        <v>4206</v>
      </c>
      <c r="E567" s="169">
        <v>12000</v>
      </c>
      <c r="F567" s="170">
        <v>0.52</v>
      </c>
      <c r="G567" s="171">
        <v>144</v>
      </c>
      <c r="H567" s="172">
        <f t="shared" si="56"/>
        <v>6240</v>
      </c>
      <c r="I567" s="173" t="str">
        <f t="shared" si="57"/>
        <v>Введите курс</v>
      </c>
      <c r="J567" s="283"/>
      <c r="K567" s="174">
        <f t="shared" si="62"/>
        <v>0</v>
      </c>
      <c r="L567" s="172">
        <f t="shared" si="62"/>
        <v>0</v>
      </c>
      <c r="M567" s="175" t="str">
        <f t="shared" si="59"/>
        <v/>
      </c>
      <c r="N567" s="166"/>
      <c r="O567" s="176"/>
    </row>
    <row r="568" spans="1:15">
      <c r="A568" s="166" t="s">
        <v>4207</v>
      </c>
      <c r="B568" s="167">
        <v>8809667985109</v>
      </c>
      <c r="C568" s="168" t="s">
        <v>4208</v>
      </c>
      <c r="D568" s="168" t="s">
        <v>4209</v>
      </c>
      <c r="E568" s="169">
        <v>30000</v>
      </c>
      <c r="F568" s="170">
        <v>0.52</v>
      </c>
      <c r="G568" s="171">
        <v>60</v>
      </c>
      <c r="H568" s="172">
        <f t="shared" si="56"/>
        <v>15600</v>
      </c>
      <c r="I568" s="173" t="str">
        <f t="shared" si="57"/>
        <v>Введите курс</v>
      </c>
      <c r="J568" s="283"/>
      <c r="K568" s="174">
        <f t="shared" si="62"/>
        <v>0</v>
      </c>
      <c r="L568" s="172">
        <f t="shared" si="62"/>
        <v>0</v>
      </c>
      <c r="M568" s="175" t="str">
        <f t="shared" si="59"/>
        <v/>
      </c>
      <c r="N568" s="166"/>
      <c r="O568" s="176"/>
    </row>
    <row r="569" spans="1:15">
      <c r="A569" s="166" t="s">
        <v>4210</v>
      </c>
      <c r="B569" s="167">
        <v>8809667985116</v>
      </c>
      <c r="C569" s="168" t="s">
        <v>4211</v>
      </c>
      <c r="D569" s="168" t="s">
        <v>4212</v>
      </c>
      <c r="E569" s="169">
        <v>30000</v>
      </c>
      <c r="F569" s="170">
        <v>0.52</v>
      </c>
      <c r="G569" s="171">
        <v>30</v>
      </c>
      <c r="H569" s="172">
        <f t="shared" si="56"/>
        <v>15600</v>
      </c>
      <c r="I569" s="173" t="str">
        <f t="shared" si="57"/>
        <v>Введите курс</v>
      </c>
      <c r="J569" s="283"/>
      <c r="K569" s="174">
        <f t="shared" si="62"/>
        <v>0</v>
      </c>
      <c r="L569" s="172">
        <f t="shared" si="62"/>
        <v>0</v>
      </c>
      <c r="M569" s="175" t="str">
        <f t="shared" si="59"/>
        <v/>
      </c>
      <c r="N569" s="166"/>
      <c r="O569" s="176"/>
    </row>
    <row r="570" spans="1:15">
      <c r="A570" s="166" t="s">
        <v>4213</v>
      </c>
      <c r="B570" s="167">
        <v>8809667985123</v>
      </c>
      <c r="C570" s="168" t="s">
        <v>4214</v>
      </c>
      <c r="D570" s="168" t="s">
        <v>4215</v>
      </c>
      <c r="E570" s="169">
        <v>3000</v>
      </c>
      <c r="F570" s="170">
        <v>0.52</v>
      </c>
      <c r="G570" s="171">
        <v>100</v>
      </c>
      <c r="H570" s="172">
        <f t="shared" si="56"/>
        <v>1560</v>
      </c>
      <c r="I570" s="173" t="str">
        <f t="shared" si="57"/>
        <v>Введите курс</v>
      </c>
      <c r="J570" s="283"/>
      <c r="K570" s="174">
        <f t="shared" si="62"/>
        <v>0</v>
      </c>
      <c r="L570" s="172">
        <f t="shared" si="62"/>
        <v>0</v>
      </c>
      <c r="M570" s="175" t="str">
        <f t="shared" si="59"/>
        <v/>
      </c>
      <c r="N570" s="166"/>
      <c r="O570" s="176"/>
    </row>
    <row r="571" spans="1:15">
      <c r="A571" s="166" t="s">
        <v>4216</v>
      </c>
      <c r="B571" s="167">
        <v>8809667985130</v>
      </c>
      <c r="C571" s="168" t="s">
        <v>4217</v>
      </c>
      <c r="D571" s="168" t="s">
        <v>4218</v>
      </c>
      <c r="E571" s="169">
        <v>4500</v>
      </c>
      <c r="F571" s="170">
        <v>0.52</v>
      </c>
      <c r="G571" s="171">
        <v>336</v>
      </c>
      <c r="H571" s="172">
        <f t="shared" si="56"/>
        <v>2340</v>
      </c>
      <c r="I571" s="173" t="str">
        <f t="shared" si="57"/>
        <v>Введите курс</v>
      </c>
      <c r="J571" s="283"/>
      <c r="K571" s="174">
        <f t="shared" si="62"/>
        <v>0</v>
      </c>
      <c r="L571" s="172">
        <f t="shared" si="62"/>
        <v>0</v>
      </c>
      <c r="M571" s="175" t="str">
        <f t="shared" si="59"/>
        <v/>
      </c>
      <c r="N571" s="166"/>
      <c r="O571" s="176"/>
    </row>
    <row r="572" spans="1:15">
      <c r="A572" s="166" t="s">
        <v>4219</v>
      </c>
      <c r="B572" s="167">
        <v>8809667985147</v>
      </c>
      <c r="C572" s="168" t="s">
        <v>4220</v>
      </c>
      <c r="D572" s="168" t="s">
        <v>4221</v>
      </c>
      <c r="E572" s="169">
        <v>4500</v>
      </c>
      <c r="F572" s="170">
        <v>0.52</v>
      </c>
      <c r="G572" s="171">
        <v>336</v>
      </c>
      <c r="H572" s="172">
        <f t="shared" si="56"/>
        <v>2340</v>
      </c>
      <c r="I572" s="173" t="str">
        <f t="shared" si="57"/>
        <v>Введите курс</v>
      </c>
      <c r="J572" s="283"/>
      <c r="K572" s="174">
        <f t="shared" si="62"/>
        <v>0</v>
      </c>
      <c r="L572" s="172">
        <f t="shared" si="62"/>
        <v>0</v>
      </c>
      <c r="M572" s="175" t="str">
        <f t="shared" si="59"/>
        <v/>
      </c>
      <c r="N572" s="166"/>
      <c r="O572" s="176"/>
    </row>
    <row r="573" spans="1:15">
      <c r="A573" s="166" t="s">
        <v>4222</v>
      </c>
      <c r="B573" s="167">
        <v>8809667985154</v>
      </c>
      <c r="C573" s="168" t="s">
        <v>4223</v>
      </c>
      <c r="D573" s="168" t="s">
        <v>4224</v>
      </c>
      <c r="E573" s="169">
        <v>4500</v>
      </c>
      <c r="F573" s="170">
        <v>0.52</v>
      </c>
      <c r="G573" s="171">
        <v>336</v>
      </c>
      <c r="H573" s="172">
        <f t="shared" si="56"/>
        <v>2340</v>
      </c>
      <c r="I573" s="173" t="str">
        <f t="shared" si="57"/>
        <v>Введите курс</v>
      </c>
      <c r="J573" s="283"/>
      <c r="K573" s="174">
        <f t="shared" si="62"/>
        <v>0</v>
      </c>
      <c r="L573" s="172">
        <f t="shared" si="62"/>
        <v>0</v>
      </c>
      <c r="M573" s="175" t="str">
        <f t="shared" si="59"/>
        <v/>
      </c>
      <c r="N573" s="166"/>
      <c r="O573" s="176"/>
    </row>
    <row r="574" spans="1:15">
      <c r="A574" s="166" t="s">
        <v>4225</v>
      </c>
      <c r="B574" s="167">
        <v>8809667985161</v>
      </c>
      <c r="C574" s="168" t="s">
        <v>4226</v>
      </c>
      <c r="D574" s="168" t="s">
        <v>4227</v>
      </c>
      <c r="E574" s="169">
        <v>4500</v>
      </c>
      <c r="F574" s="170">
        <v>0.52</v>
      </c>
      <c r="G574" s="171">
        <v>336</v>
      </c>
      <c r="H574" s="172">
        <f t="shared" si="56"/>
        <v>2340</v>
      </c>
      <c r="I574" s="173" t="str">
        <f t="shared" si="57"/>
        <v>Введите курс</v>
      </c>
      <c r="J574" s="283"/>
      <c r="K574" s="174">
        <f t="shared" si="62"/>
        <v>0</v>
      </c>
      <c r="L574" s="172">
        <f t="shared" si="62"/>
        <v>0</v>
      </c>
      <c r="M574" s="175" t="str">
        <f t="shared" si="59"/>
        <v/>
      </c>
      <c r="N574" s="166"/>
      <c r="O574" s="176"/>
    </row>
    <row r="575" spans="1:15">
      <c r="A575" s="166" t="s">
        <v>4228</v>
      </c>
      <c r="B575" s="167">
        <v>8809667985178</v>
      </c>
      <c r="C575" s="168" t="s">
        <v>4229</v>
      </c>
      <c r="D575" s="168" t="s">
        <v>4230</v>
      </c>
      <c r="E575" s="169">
        <v>4500</v>
      </c>
      <c r="F575" s="170">
        <v>0.52</v>
      </c>
      <c r="G575" s="171">
        <v>336</v>
      </c>
      <c r="H575" s="172">
        <f t="shared" si="56"/>
        <v>2340</v>
      </c>
      <c r="I575" s="173" t="str">
        <f t="shared" si="57"/>
        <v>Введите курс</v>
      </c>
      <c r="J575" s="283"/>
      <c r="K575" s="174">
        <f t="shared" si="62"/>
        <v>0</v>
      </c>
      <c r="L575" s="172">
        <f t="shared" si="62"/>
        <v>0</v>
      </c>
      <c r="M575" s="175" t="str">
        <f t="shared" si="59"/>
        <v/>
      </c>
      <c r="N575" s="166"/>
      <c r="O575" s="176"/>
    </row>
    <row r="576" spans="1:15">
      <c r="A576" s="166" t="s">
        <v>4231</v>
      </c>
      <c r="B576" s="167">
        <v>8809667985185</v>
      </c>
      <c r="C576" s="168" t="s">
        <v>4232</v>
      </c>
      <c r="D576" s="168" t="s">
        <v>4233</v>
      </c>
      <c r="E576" s="169">
        <v>4500</v>
      </c>
      <c r="F576" s="170">
        <v>0.52</v>
      </c>
      <c r="G576" s="171">
        <v>336</v>
      </c>
      <c r="H576" s="172">
        <f t="shared" si="56"/>
        <v>2340</v>
      </c>
      <c r="I576" s="173" t="str">
        <f t="shared" si="57"/>
        <v>Введите курс</v>
      </c>
      <c r="J576" s="283"/>
      <c r="K576" s="174">
        <f t="shared" si="62"/>
        <v>0</v>
      </c>
      <c r="L576" s="172">
        <f t="shared" si="62"/>
        <v>0</v>
      </c>
      <c r="M576" s="175" t="str">
        <f t="shared" si="59"/>
        <v/>
      </c>
      <c r="N576" s="166"/>
      <c r="O576" s="176"/>
    </row>
    <row r="577" spans="1:15">
      <c r="A577" s="166" t="s">
        <v>4234</v>
      </c>
      <c r="B577" s="167">
        <v>8809667985192</v>
      </c>
      <c r="C577" s="168" t="s">
        <v>4235</v>
      </c>
      <c r="D577" s="168" t="s">
        <v>4236</v>
      </c>
      <c r="E577" s="169">
        <v>4500</v>
      </c>
      <c r="F577" s="170">
        <v>0.52</v>
      </c>
      <c r="G577" s="171">
        <v>336</v>
      </c>
      <c r="H577" s="172">
        <f t="shared" si="56"/>
        <v>2340</v>
      </c>
      <c r="I577" s="173" t="str">
        <f t="shared" si="57"/>
        <v>Введите курс</v>
      </c>
      <c r="J577" s="283"/>
      <c r="K577" s="174">
        <f t="shared" si="62"/>
        <v>0</v>
      </c>
      <c r="L577" s="172">
        <f t="shared" si="62"/>
        <v>0</v>
      </c>
      <c r="M577" s="175" t="str">
        <f t="shared" si="59"/>
        <v/>
      </c>
      <c r="N577" s="166"/>
      <c r="O577" s="176"/>
    </row>
    <row r="578" spans="1:15">
      <c r="A578" s="166" t="s">
        <v>4237</v>
      </c>
      <c r="B578" s="167">
        <v>8809667985208</v>
      </c>
      <c r="C578" s="168" t="s">
        <v>4238</v>
      </c>
      <c r="D578" s="168" t="s">
        <v>4239</v>
      </c>
      <c r="E578" s="169">
        <v>4500</v>
      </c>
      <c r="F578" s="170">
        <v>0.52</v>
      </c>
      <c r="G578" s="171">
        <v>336</v>
      </c>
      <c r="H578" s="172">
        <f t="shared" si="56"/>
        <v>2340</v>
      </c>
      <c r="I578" s="173" t="str">
        <f t="shared" si="57"/>
        <v>Введите курс</v>
      </c>
      <c r="J578" s="283"/>
      <c r="K578" s="174">
        <f t="shared" si="62"/>
        <v>0</v>
      </c>
      <c r="L578" s="172">
        <f t="shared" si="62"/>
        <v>0</v>
      </c>
      <c r="M578" s="175" t="str">
        <f t="shared" si="59"/>
        <v/>
      </c>
      <c r="N578" s="166"/>
      <c r="O578" s="176"/>
    </row>
    <row r="579" spans="1:15">
      <c r="A579" s="166" t="s">
        <v>4240</v>
      </c>
      <c r="B579" s="167">
        <v>8809667985215</v>
      </c>
      <c r="C579" s="168" t="s">
        <v>4241</v>
      </c>
      <c r="D579" s="168" t="s">
        <v>4242</v>
      </c>
      <c r="E579" s="169">
        <v>4500</v>
      </c>
      <c r="F579" s="170">
        <v>0.52</v>
      </c>
      <c r="G579" s="171">
        <v>336</v>
      </c>
      <c r="H579" s="172">
        <f t="shared" si="56"/>
        <v>2340</v>
      </c>
      <c r="I579" s="173" t="str">
        <f t="shared" si="57"/>
        <v>Введите курс</v>
      </c>
      <c r="J579" s="283"/>
      <c r="K579" s="174">
        <f t="shared" si="62"/>
        <v>0</v>
      </c>
      <c r="L579" s="172">
        <f t="shared" si="62"/>
        <v>0</v>
      </c>
      <c r="M579" s="175" t="str">
        <f t="shared" si="59"/>
        <v/>
      </c>
      <c r="N579" s="166"/>
      <c r="O579" s="176"/>
    </row>
    <row r="580" spans="1:15">
      <c r="A580" s="166" t="s">
        <v>4243</v>
      </c>
      <c r="B580" s="167">
        <v>8809667985239</v>
      </c>
      <c r="C580" s="168" t="s">
        <v>4244</v>
      </c>
      <c r="D580" s="168" t="s">
        <v>4245</v>
      </c>
      <c r="E580" s="169">
        <v>4500</v>
      </c>
      <c r="F580" s="170">
        <v>0.52</v>
      </c>
      <c r="G580" s="171">
        <v>336</v>
      </c>
      <c r="H580" s="172">
        <f t="shared" ref="H580:H643" si="63">F580*E580</f>
        <v>2340</v>
      </c>
      <c r="I580" s="173" t="str">
        <f t="shared" ref="I580:I643" si="64">IF($H$1="","Введите курс",H580/$H$1)</f>
        <v>Введите курс</v>
      </c>
      <c r="J580" s="283"/>
      <c r="K580" s="174">
        <f t="shared" ref="K580:L595" si="65">J580*G580</f>
        <v>0</v>
      </c>
      <c r="L580" s="172">
        <f t="shared" si="65"/>
        <v>0</v>
      </c>
      <c r="M580" s="175" t="str">
        <f t="shared" ref="M580:M643" si="66">IFERROR(K580*I580,"")</f>
        <v/>
      </c>
      <c r="N580" s="166"/>
      <c r="O580" s="176"/>
    </row>
    <row r="581" spans="1:15">
      <c r="A581" s="166" t="s">
        <v>4246</v>
      </c>
      <c r="B581" s="167">
        <v>8809667985246</v>
      </c>
      <c r="C581" s="168" t="s">
        <v>4247</v>
      </c>
      <c r="D581" s="168" t="s">
        <v>4248</v>
      </c>
      <c r="E581" s="169">
        <v>4500</v>
      </c>
      <c r="F581" s="170">
        <v>0.52</v>
      </c>
      <c r="G581" s="171">
        <v>336</v>
      </c>
      <c r="H581" s="172">
        <f t="shared" si="63"/>
        <v>2340</v>
      </c>
      <c r="I581" s="173" t="str">
        <f t="shared" si="64"/>
        <v>Введите курс</v>
      </c>
      <c r="J581" s="283"/>
      <c r="K581" s="174">
        <f t="shared" si="65"/>
        <v>0</v>
      </c>
      <c r="L581" s="172">
        <f t="shared" si="65"/>
        <v>0</v>
      </c>
      <c r="M581" s="175" t="str">
        <f t="shared" si="66"/>
        <v/>
      </c>
      <c r="N581" s="166"/>
      <c r="O581" s="176"/>
    </row>
    <row r="582" spans="1:15">
      <c r="A582" s="166" t="s">
        <v>4249</v>
      </c>
      <c r="B582" s="167">
        <v>8809667985253</v>
      </c>
      <c r="C582" s="168" t="s">
        <v>4250</v>
      </c>
      <c r="D582" s="168" t="s">
        <v>4251</v>
      </c>
      <c r="E582" s="169">
        <v>5000</v>
      </c>
      <c r="F582" s="170">
        <v>0.52</v>
      </c>
      <c r="G582" s="171">
        <v>324</v>
      </c>
      <c r="H582" s="172">
        <f t="shared" si="63"/>
        <v>2600</v>
      </c>
      <c r="I582" s="173" t="str">
        <f t="shared" si="64"/>
        <v>Введите курс</v>
      </c>
      <c r="J582" s="283"/>
      <c r="K582" s="174">
        <f t="shared" si="65"/>
        <v>0</v>
      </c>
      <c r="L582" s="172">
        <f t="shared" si="65"/>
        <v>0</v>
      </c>
      <c r="M582" s="175" t="str">
        <f t="shared" si="66"/>
        <v/>
      </c>
      <c r="N582" s="166"/>
      <c r="O582" s="176"/>
    </row>
    <row r="583" spans="1:15">
      <c r="A583" s="166" t="s">
        <v>4252</v>
      </c>
      <c r="B583" s="167">
        <v>8809667985260</v>
      </c>
      <c r="C583" s="168" t="s">
        <v>4253</v>
      </c>
      <c r="D583" s="168" t="s">
        <v>4254</v>
      </c>
      <c r="E583" s="169">
        <v>5000</v>
      </c>
      <c r="F583" s="170">
        <v>0.52</v>
      </c>
      <c r="G583" s="171">
        <v>324</v>
      </c>
      <c r="H583" s="172">
        <f t="shared" si="63"/>
        <v>2600</v>
      </c>
      <c r="I583" s="173" t="str">
        <f t="shared" si="64"/>
        <v>Введите курс</v>
      </c>
      <c r="J583" s="283"/>
      <c r="K583" s="174">
        <f t="shared" si="65"/>
        <v>0</v>
      </c>
      <c r="L583" s="172">
        <f t="shared" si="65"/>
        <v>0</v>
      </c>
      <c r="M583" s="175" t="str">
        <f t="shared" si="66"/>
        <v/>
      </c>
      <c r="N583" s="166"/>
      <c r="O583" s="176"/>
    </row>
    <row r="584" spans="1:15">
      <c r="A584" s="166" t="s">
        <v>4255</v>
      </c>
      <c r="B584" s="167">
        <v>8809667985277</v>
      </c>
      <c r="C584" s="168" t="s">
        <v>4256</v>
      </c>
      <c r="D584" s="168" t="s">
        <v>4257</v>
      </c>
      <c r="E584" s="169">
        <v>5000</v>
      </c>
      <c r="F584" s="170">
        <v>0.52</v>
      </c>
      <c r="G584" s="171">
        <v>324</v>
      </c>
      <c r="H584" s="172">
        <f t="shared" si="63"/>
        <v>2600</v>
      </c>
      <c r="I584" s="173" t="str">
        <f t="shared" si="64"/>
        <v>Введите курс</v>
      </c>
      <c r="J584" s="283"/>
      <c r="K584" s="174">
        <f t="shared" si="65"/>
        <v>0</v>
      </c>
      <c r="L584" s="172">
        <f t="shared" si="65"/>
        <v>0</v>
      </c>
      <c r="M584" s="175" t="str">
        <f t="shared" si="66"/>
        <v/>
      </c>
      <c r="N584" s="166"/>
      <c r="O584" s="176"/>
    </row>
    <row r="585" spans="1:15">
      <c r="A585" s="166" t="s">
        <v>4258</v>
      </c>
      <c r="B585" s="167">
        <v>8809667985284</v>
      </c>
      <c r="C585" s="168" t="s">
        <v>4259</v>
      </c>
      <c r="D585" s="168" t="s">
        <v>4260</v>
      </c>
      <c r="E585" s="169">
        <v>5000</v>
      </c>
      <c r="F585" s="170">
        <v>0.52</v>
      </c>
      <c r="G585" s="171">
        <v>324</v>
      </c>
      <c r="H585" s="172">
        <f t="shared" si="63"/>
        <v>2600</v>
      </c>
      <c r="I585" s="173" t="str">
        <f t="shared" si="64"/>
        <v>Введите курс</v>
      </c>
      <c r="J585" s="283"/>
      <c r="K585" s="174">
        <f t="shared" si="65"/>
        <v>0</v>
      </c>
      <c r="L585" s="172">
        <f t="shared" si="65"/>
        <v>0</v>
      </c>
      <c r="M585" s="175" t="str">
        <f t="shared" si="66"/>
        <v/>
      </c>
      <c r="N585" s="166"/>
      <c r="O585" s="176"/>
    </row>
    <row r="586" spans="1:15">
      <c r="A586" s="166" t="s">
        <v>4261</v>
      </c>
      <c r="B586" s="167">
        <v>8809667985291</v>
      </c>
      <c r="C586" s="168" t="s">
        <v>4262</v>
      </c>
      <c r="D586" s="168" t="s">
        <v>4263</v>
      </c>
      <c r="E586" s="169">
        <v>4000</v>
      </c>
      <c r="F586" s="170">
        <v>0.52</v>
      </c>
      <c r="G586" s="171">
        <v>192</v>
      </c>
      <c r="H586" s="172">
        <f t="shared" si="63"/>
        <v>2080</v>
      </c>
      <c r="I586" s="173" t="str">
        <f t="shared" si="64"/>
        <v>Введите курс</v>
      </c>
      <c r="J586" s="283"/>
      <c r="K586" s="174">
        <f t="shared" si="65"/>
        <v>0</v>
      </c>
      <c r="L586" s="172">
        <f t="shared" si="65"/>
        <v>0</v>
      </c>
      <c r="M586" s="175" t="str">
        <f t="shared" si="66"/>
        <v/>
      </c>
      <c r="N586" s="166"/>
      <c r="O586" s="176"/>
    </row>
    <row r="587" spans="1:15">
      <c r="A587" s="166" t="s">
        <v>4264</v>
      </c>
      <c r="B587" s="167">
        <v>8809667985307</v>
      </c>
      <c r="C587" s="168" t="s">
        <v>4265</v>
      </c>
      <c r="D587" s="168" t="s">
        <v>4266</v>
      </c>
      <c r="E587" s="169">
        <v>4000</v>
      </c>
      <c r="F587" s="170">
        <v>0.52</v>
      </c>
      <c r="G587" s="171">
        <v>192</v>
      </c>
      <c r="H587" s="172">
        <f t="shared" si="63"/>
        <v>2080</v>
      </c>
      <c r="I587" s="173" t="str">
        <f t="shared" si="64"/>
        <v>Введите курс</v>
      </c>
      <c r="J587" s="283"/>
      <c r="K587" s="174">
        <f t="shared" si="65"/>
        <v>0</v>
      </c>
      <c r="L587" s="172">
        <f t="shared" si="65"/>
        <v>0</v>
      </c>
      <c r="M587" s="175" t="str">
        <f t="shared" si="66"/>
        <v/>
      </c>
      <c r="N587" s="166"/>
      <c r="O587" s="176"/>
    </row>
    <row r="588" spans="1:15">
      <c r="A588" s="166" t="s">
        <v>4267</v>
      </c>
      <c r="B588" s="167">
        <v>8809667985314</v>
      </c>
      <c r="C588" s="168" t="s">
        <v>4268</v>
      </c>
      <c r="D588" s="168" t="s">
        <v>4269</v>
      </c>
      <c r="E588" s="169">
        <v>4000</v>
      </c>
      <c r="F588" s="170">
        <v>0.52</v>
      </c>
      <c r="G588" s="171">
        <v>192</v>
      </c>
      <c r="H588" s="172">
        <f t="shared" si="63"/>
        <v>2080</v>
      </c>
      <c r="I588" s="173" t="str">
        <f t="shared" si="64"/>
        <v>Введите курс</v>
      </c>
      <c r="J588" s="283"/>
      <c r="K588" s="174">
        <f t="shared" si="65"/>
        <v>0</v>
      </c>
      <c r="L588" s="172">
        <f t="shared" si="65"/>
        <v>0</v>
      </c>
      <c r="M588" s="175" t="str">
        <f t="shared" si="66"/>
        <v/>
      </c>
      <c r="N588" s="166"/>
      <c r="O588" s="176"/>
    </row>
    <row r="589" spans="1:15">
      <c r="A589" s="166" t="s">
        <v>4270</v>
      </c>
      <c r="B589" s="167">
        <v>8809667985321</v>
      </c>
      <c r="C589" s="168" t="s">
        <v>4271</v>
      </c>
      <c r="D589" s="168" t="s">
        <v>4272</v>
      </c>
      <c r="E589" s="169">
        <v>11000</v>
      </c>
      <c r="F589" s="170">
        <v>0.52</v>
      </c>
      <c r="G589" s="171">
        <v>320</v>
      </c>
      <c r="H589" s="172">
        <f t="shared" si="63"/>
        <v>5720</v>
      </c>
      <c r="I589" s="173" t="str">
        <f t="shared" si="64"/>
        <v>Введите курс</v>
      </c>
      <c r="J589" s="283"/>
      <c r="K589" s="174">
        <f t="shared" si="65"/>
        <v>0</v>
      </c>
      <c r="L589" s="172">
        <f t="shared" si="65"/>
        <v>0</v>
      </c>
      <c r="M589" s="175" t="str">
        <f t="shared" si="66"/>
        <v/>
      </c>
      <c r="N589" s="166"/>
      <c r="O589" s="176"/>
    </row>
    <row r="590" spans="1:15">
      <c r="A590" s="166" t="s">
        <v>4273</v>
      </c>
      <c r="B590" s="167">
        <v>8809667985338</v>
      </c>
      <c r="C590" s="168" t="s">
        <v>4274</v>
      </c>
      <c r="D590" s="168" t="s">
        <v>4275</v>
      </c>
      <c r="E590" s="169">
        <v>11000</v>
      </c>
      <c r="F590" s="170">
        <v>0.52</v>
      </c>
      <c r="G590" s="171">
        <v>320</v>
      </c>
      <c r="H590" s="172">
        <f t="shared" si="63"/>
        <v>5720</v>
      </c>
      <c r="I590" s="173" t="str">
        <f t="shared" si="64"/>
        <v>Введите курс</v>
      </c>
      <c r="J590" s="283"/>
      <c r="K590" s="174">
        <f t="shared" si="65"/>
        <v>0</v>
      </c>
      <c r="L590" s="172">
        <f t="shared" si="65"/>
        <v>0</v>
      </c>
      <c r="M590" s="175" t="str">
        <f t="shared" si="66"/>
        <v/>
      </c>
      <c r="N590" s="166"/>
      <c r="O590" s="176"/>
    </row>
    <row r="591" spans="1:15">
      <c r="A591" s="166" t="s">
        <v>4276</v>
      </c>
      <c r="B591" s="167">
        <v>8809667985345</v>
      </c>
      <c r="C591" s="168" t="s">
        <v>4277</v>
      </c>
      <c r="D591" s="168" t="s">
        <v>4278</v>
      </c>
      <c r="E591" s="169">
        <v>11000</v>
      </c>
      <c r="F591" s="170">
        <v>0.52</v>
      </c>
      <c r="G591" s="171">
        <v>320</v>
      </c>
      <c r="H591" s="172">
        <f t="shared" si="63"/>
        <v>5720</v>
      </c>
      <c r="I591" s="173" t="str">
        <f t="shared" si="64"/>
        <v>Введите курс</v>
      </c>
      <c r="J591" s="283"/>
      <c r="K591" s="174">
        <f t="shared" si="65"/>
        <v>0</v>
      </c>
      <c r="L591" s="172">
        <f t="shared" si="65"/>
        <v>0</v>
      </c>
      <c r="M591" s="175" t="str">
        <f t="shared" si="66"/>
        <v/>
      </c>
      <c r="N591" s="166"/>
      <c r="O591" s="176"/>
    </row>
    <row r="592" spans="1:15">
      <c r="A592" s="166" t="s">
        <v>4279</v>
      </c>
      <c r="B592" s="167">
        <v>8809667985352</v>
      </c>
      <c r="C592" s="168" t="s">
        <v>4280</v>
      </c>
      <c r="D592" s="168" t="s">
        <v>4281</v>
      </c>
      <c r="E592" s="169">
        <v>11000</v>
      </c>
      <c r="F592" s="170">
        <v>0.52</v>
      </c>
      <c r="G592" s="171">
        <v>320</v>
      </c>
      <c r="H592" s="172">
        <f t="shared" si="63"/>
        <v>5720</v>
      </c>
      <c r="I592" s="173" t="str">
        <f t="shared" si="64"/>
        <v>Введите курс</v>
      </c>
      <c r="J592" s="283"/>
      <c r="K592" s="174">
        <f t="shared" si="65"/>
        <v>0</v>
      </c>
      <c r="L592" s="172">
        <f t="shared" si="65"/>
        <v>0</v>
      </c>
      <c r="M592" s="175" t="str">
        <f t="shared" si="66"/>
        <v/>
      </c>
      <c r="N592" s="166"/>
      <c r="O592" s="176"/>
    </row>
    <row r="593" spans="1:15">
      <c r="A593" s="166" t="s">
        <v>4282</v>
      </c>
      <c r="B593" s="167">
        <v>8809667985369</v>
      </c>
      <c r="C593" s="168" t="s">
        <v>4283</v>
      </c>
      <c r="D593" s="168" t="s">
        <v>4284</v>
      </c>
      <c r="E593" s="169">
        <v>11000</v>
      </c>
      <c r="F593" s="170">
        <v>0.52</v>
      </c>
      <c r="G593" s="171">
        <v>320</v>
      </c>
      <c r="H593" s="172">
        <f t="shared" si="63"/>
        <v>5720</v>
      </c>
      <c r="I593" s="173" t="str">
        <f t="shared" si="64"/>
        <v>Введите курс</v>
      </c>
      <c r="J593" s="283"/>
      <c r="K593" s="174">
        <f t="shared" si="65"/>
        <v>0</v>
      </c>
      <c r="L593" s="172">
        <f t="shared" si="65"/>
        <v>0</v>
      </c>
      <c r="M593" s="175" t="str">
        <f t="shared" si="66"/>
        <v/>
      </c>
      <c r="N593" s="166"/>
      <c r="O593" s="176"/>
    </row>
    <row r="594" spans="1:15">
      <c r="A594" s="166" t="s">
        <v>4285</v>
      </c>
      <c r="B594" s="167">
        <v>8809667985376</v>
      </c>
      <c r="C594" s="168" t="s">
        <v>4286</v>
      </c>
      <c r="D594" s="168" t="s">
        <v>4287</v>
      </c>
      <c r="E594" s="169">
        <v>11000</v>
      </c>
      <c r="F594" s="170">
        <v>0.52</v>
      </c>
      <c r="G594" s="171">
        <v>320</v>
      </c>
      <c r="H594" s="172">
        <f t="shared" si="63"/>
        <v>5720</v>
      </c>
      <c r="I594" s="173" t="str">
        <f t="shared" si="64"/>
        <v>Введите курс</v>
      </c>
      <c r="J594" s="283"/>
      <c r="K594" s="174">
        <f t="shared" si="65"/>
        <v>0</v>
      </c>
      <c r="L594" s="172">
        <f t="shared" si="65"/>
        <v>0</v>
      </c>
      <c r="M594" s="175" t="str">
        <f t="shared" si="66"/>
        <v/>
      </c>
      <c r="N594" s="166"/>
      <c r="O594" s="176"/>
    </row>
    <row r="595" spans="1:15">
      <c r="A595" s="166" t="s">
        <v>4288</v>
      </c>
      <c r="B595" s="167">
        <v>8809667985383</v>
      </c>
      <c r="C595" s="168" t="s">
        <v>4289</v>
      </c>
      <c r="D595" s="168" t="s">
        <v>4290</v>
      </c>
      <c r="E595" s="169">
        <v>11000</v>
      </c>
      <c r="F595" s="170">
        <v>0.52</v>
      </c>
      <c r="G595" s="171">
        <v>320</v>
      </c>
      <c r="H595" s="172">
        <f t="shared" si="63"/>
        <v>5720</v>
      </c>
      <c r="I595" s="173" t="str">
        <f t="shared" si="64"/>
        <v>Введите курс</v>
      </c>
      <c r="J595" s="283"/>
      <c r="K595" s="174">
        <f t="shared" si="65"/>
        <v>0</v>
      </c>
      <c r="L595" s="172">
        <f t="shared" si="65"/>
        <v>0</v>
      </c>
      <c r="M595" s="175" t="str">
        <f t="shared" si="66"/>
        <v/>
      </c>
      <c r="N595" s="166"/>
      <c r="O595" s="176"/>
    </row>
    <row r="596" spans="1:15">
      <c r="A596" s="166" t="s">
        <v>4291</v>
      </c>
      <c r="B596" s="167">
        <v>8809667985390</v>
      </c>
      <c r="C596" s="168" t="s">
        <v>4292</v>
      </c>
      <c r="D596" s="168" t="s">
        <v>4293</v>
      </c>
      <c r="E596" s="169">
        <v>11000</v>
      </c>
      <c r="F596" s="170">
        <v>0.52</v>
      </c>
      <c r="G596" s="171">
        <v>320</v>
      </c>
      <c r="H596" s="172">
        <f t="shared" si="63"/>
        <v>5720</v>
      </c>
      <c r="I596" s="173" t="str">
        <f t="shared" si="64"/>
        <v>Введите курс</v>
      </c>
      <c r="J596" s="283"/>
      <c r="K596" s="174">
        <f t="shared" ref="K596:L611" si="67">J596*G596</f>
        <v>0</v>
      </c>
      <c r="L596" s="172">
        <f t="shared" si="67"/>
        <v>0</v>
      </c>
      <c r="M596" s="175" t="str">
        <f t="shared" si="66"/>
        <v/>
      </c>
      <c r="N596" s="166"/>
      <c r="O596" s="176"/>
    </row>
    <row r="597" spans="1:15">
      <c r="A597" s="166" t="s">
        <v>4294</v>
      </c>
      <c r="B597" s="167">
        <v>8809667985406</v>
      </c>
      <c r="C597" s="168" t="s">
        <v>4295</v>
      </c>
      <c r="D597" s="168" t="s">
        <v>4296</v>
      </c>
      <c r="E597" s="169">
        <v>11000</v>
      </c>
      <c r="F597" s="170">
        <v>0.52</v>
      </c>
      <c r="G597" s="171">
        <v>320</v>
      </c>
      <c r="H597" s="172">
        <f t="shared" si="63"/>
        <v>5720</v>
      </c>
      <c r="I597" s="173" t="str">
        <f t="shared" si="64"/>
        <v>Введите курс</v>
      </c>
      <c r="J597" s="283"/>
      <c r="K597" s="174">
        <f t="shared" si="67"/>
        <v>0</v>
      </c>
      <c r="L597" s="172">
        <f t="shared" si="67"/>
        <v>0</v>
      </c>
      <c r="M597" s="175" t="str">
        <f t="shared" si="66"/>
        <v/>
      </c>
      <c r="N597" s="166"/>
      <c r="O597" s="176"/>
    </row>
    <row r="598" spans="1:15">
      <c r="A598" s="166" t="s">
        <v>4297</v>
      </c>
      <c r="B598" s="167">
        <v>8809667985413</v>
      </c>
      <c r="C598" s="168" t="s">
        <v>4298</v>
      </c>
      <c r="D598" s="168" t="s">
        <v>4299</v>
      </c>
      <c r="E598" s="169">
        <v>11000</v>
      </c>
      <c r="F598" s="170">
        <v>0.52</v>
      </c>
      <c r="G598" s="171">
        <v>320</v>
      </c>
      <c r="H598" s="172">
        <f t="shared" si="63"/>
        <v>5720</v>
      </c>
      <c r="I598" s="173" t="str">
        <f t="shared" si="64"/>
        <v>Введите курс</v>
      </c>
      <c r="J598" s="283"/>
      <c r="K598" s="174">
        <f t="shared" si="67"/>
        <v>0</v>
      </c>
      <c r="L598" s="172">
        <f t="shared" si="67"/>
        <v>0</v>
      </c>
      <c r="M598" s="175" t="str">
        <f t="shared" si="66"/>
        <v/>
      </c>
      <c r="N598" s="166"/>
      <c r="O598" s="176"/>
    </row>
    <row r="599" spans="1:15">
      <c r="A599" s="166" t="s">
        <v>4300</v>
      </c>
      <c r="B599" s="167">
        <v>8809667985420</v>
      </c>
      <c r="C599" s="168" t="s">
        <v>4301</v>
      </c>
      <c r="D599" s="168" t="s">
        <v>4302</v>
      </c>
      <c r="E599" s="169">
        <v>11000</v>
      </c>
      <c r="F599" s="170">
        <v>0.52</v>
      </c>
      <c r="G599" s="171">
        <v>320</v>
      </c>
      <c r="H599" s="172">
        <f t="shared" si="63"/>
        <v>5720</v>
      </c>
      <c r="I599" s="173" t="str">
        <f t="shared" si="64"/>
        <v>Введите курс</v>
      </c>
      <c r="J599" s="283"/>
      <c r="K599" s="174">
        <f t="shared" si="67"/>
        <v>0</v>
      </c>
      <c r="L599" s="172">
        <f t="shared" si="67"/>
        <v>0</v>
      </c>
      <c r="M599" s="175" t="str">
        <f t="shared" si="66"/>
        <v/>
      </c>
      <c r="N599" s="166"/>
      <c r="O599" s="176"/>
    </row>
    <row r="600" spans="1:15">
      <c r="A600" s="166" t="s">
        <v>4303</v>
      </c>
      <c r="B600" s="167">
        <v>8809667985437</v>
      </c>
      <c r="C600" s="168" t="s">
        <v>4304</v>
      </c>
      <c r="D600" s="168" t="s">
        <v>4305</v>
      </c>
      <c r="E600" s="169">
        <v>11000</v>
      </c>
      <c r="F600" s="170">
        <v>0.52</v>
      </c>
      <c r="G600" s="171">
        <v>320</v>
      </c>
      <c r="H600" s="172">
        <f t="shared" si="63"/>
        <v>5720</v>
      </c>
      <c r="I600" s="173" t="str">
        <f t="shared" si="64"/>
        <v>Введите курс</v>
      </c>
      <c r="J600" s="283"/>
      <c r="K600" s="174">
        <f t="shared" si="67"/>
        <v>0</v>
      </c>
      <c r="L600" s="172">
        <f t="shared" si="67"/>
        <v>0</v>
      </c>
      <c r="M600" s="175" t="str">
        <f t="shared" si="66"/>
        <v/>
      </c>
      <c r="N600" s="166"/>
      <c r="O600" s="176"/>
    </row>
    <row r="601" spans="1:15">
      <c r="A601" s="166" t="s">
        <v>4306</v>
      </c>
      <c r="B601" s="167">
        <v>8809667985444</v>
      </c>
      <c r="C601" s="168" t="s">
        <v>4307</v>
      </c>
      <c r="D601" s="168" t="s">
        <v>4308</v>
      </c>
      <c r="E601" s="169">
        <v>11000</v>
      </c>
      <c r="F601" s="170">
        <v>0.52</v>
      </c>
      <c r="G601" s="171">
        <v>320</v>
      </c>
      <c r="H601" s="172">
        <f t="shared" si="63"/>
        <v>5720</v>
      </c>
      <c r="I601" s="173" t="str">
        <f t="shared" si="64"/>
        <v>Введите курс</v>
      </c>
      <c r="J601" s="283"/>
      <c r="K601" s="174">
        <f t="shared" si="67"/>
        <v>0</v>
      </c>
      <c r="L601" s="172">
        <f t="shared" si="67"/>
        <v>0</v>
      </c>
      <c r="M601" s="175" t="str">
        <f t="shared" si="66"/>
        <v/>
      </c>
      <c r="N601" s="166"/>
      <c r="O601" s="176"/>
    </row>
    <row r="602" spans="1:15">
      <c r="A602" s="166" t="s">
        <v>4309</v>
      </c>
      <c r="B602" s="167">
        <v>8809667985451</v>
      </c>
      <c r="C602" s="168" t="s">
        <v>4310</v>
      </c>
      <c r="D602" s="168" t="s">
        <v>4311</v>
      </c>
      <c r="E602" s="169">
        <v>11000</v>
      </c>
      <c r="F602" s="170">
        <v>0.52</v>
      </c>
      <c r="G602" s="171">
        <v>320</v>
      </c>
      <c r="H602" s="172">
        <f t="shared" si="63"/>
        <v>5720</v>
      </c>
      <c r="I602" s="173" t="str">
        <f t="shared" si="64"/>
        <v>Введите курс</v>
      </c>
      <c r="J602" s="283"/>
      <c r="K602" s="174">
        <f t="shared" si="67"/>
        <v>0</v>
      </c>
      <c r="L602" s="172">
        <f t="shared" si="67"/>
        <v>0</v>
      </c>
      <c r="M602" s="175" t="str">
        <f t="shared" si="66"/>
        <v/>
      </c>
      <c r="N602" s="166"/>
      <c r="O602" s="176"/>
    </row>
    <row r="603" spans="1:15">
      <c r="A603" s="166" t="s">
        <v>4312</v>
      </c>
      <c r="B603" s="167">
        <v>8809667985475</v>
      </c>
      <c r="C603" s="168" t="s">
        <v>4313</v>
      </c>
      <c r="D603" s="168" t="s">
        <v>4314</v>
      </c>
      <c r="E603" s="169">
        <v>11000</v>
      </c>
      <c r="F603" s="170">
        <v>0.52</v>
      </c>
      <c r="G603" s="171">
        <v>320</v>
      </c>
      <c r="H603" s="172">
        <f t="shared" si="63"/>
        <v>5720</v>
      </c>
      <c r="I603" s="173" t="str">
        <f t="shared" si="64"/>
        <v>Введите курс</v>
      </c>
      <c r="J603" s="283"/>
      <c r="K603" s="174">
        <f t="shared" si="67"/>
        <v>0</v>
      </c>
      <c r="L603" s="172">
        <f t="shared" si="67"/>
        <v>0</v>
      </c>
      <c r="M603" s="175" t="str">
        <f t="shared" si="66"/>
        <v/>
      </c>
      <c r="N603" s="166"/>
      <c r="O603" s="176"/>
    </row>
    <row r="604" spans="1:15">
      <c r="A604" s="166" t="s">
        <v>4315</v>
      </c>
      <c r="B604" s="167">
        <v>8809667985482</v>
      </c>
      <c r="C604" s="168" t="s">
        <v>4316</v>
      </c>
      <c r="D604" s="168" t="s">
        <v>4317</v>
      </c>
      <c r="E604" s="169">
        <v>11000</v>
      </c>
      <c r="F604" s="170">
        <v>0.52</v>
      </c>
      <c r="G604" s="171">
        <v>320</v>
      </c>
      <c r="H604" s="172">
        <f t="shared" si="63"/>
        <v>5720</v>
      </c>
      <c r="I604" s="173" t="str">
        <f t="shared" si="64"/>
        <v>Введите курс</v>
      </c>
      <c r="J604" s="283"/>
      <c r="K604" s="174">
        <f t="shared" si="67"/>
        <v>0</v>
      </c>
      <c r="L604" s="172">
        <f t="shared" si="67"/>
        <v>0</v>
      </c>
      <c r="M604" s="175" t="str">
        <f t="shared" si="66"/>
        <v/>
      </c>
      <c r="N604" s="166"/>
      <c r="O604" s="176"/>
    </row>
    <row r="605" spans="1:15">
      <c r="A605" s="166" t="s">
        <v>4318</v>
      </c>
      <c r="B605" s="167">
        <v>8809667985499</v>
      </c>
      <c r="C605" s="168" t="s">
        <v>4319</v>
      </c>
      <c r="D605" s="168" t="s">
        <v>4320</v>
      </c>
      <c r="E605" s="169">
        <v>11000</v>
      </c>
      <c r="F605" s="170">
        <v>0.52</v>
      </c>
      <c r="G605" s="171">
        <v>320</v>
      </c>
      <c r="H605" s="172">
        <f t="shared" si="63"/>
        <v>5720</v>
      </c>
      <c r="I605" s="173" t="str">
        <f t="shared" si="64"/>
        <v>Введите курс</v>
      </c>
      <c r="J605" s="283"/>
      <c r="K605" s="174">
        <f t="shared" si="67"/>
        <v>0</v>
      </c>
      <c r="L605" s="172">
        <f t="shared" si="67"/>
        <v>0</v>
      </c>
      <c r="M605" s="175" t="str">
        <f t="shared" si="66"/>
        <v/>
      </c>
      <c r="N605" s="166"/>
      <c r="O605" s="176"/>
    </row>
    <row r="606" spans="1:15">
      <c r="A606" s="166" t="s">
        <v>4321</v>
      </c>
      <c r="B606" s="167">
        <v>8809667985505</v>
      </c>
      <c r="C606" s="168" t="s">
        <v>4322</v>
      </c>
      <c r="D606" s="168" t="s">
        <v>4323</v>
      </c>
      <c r="E606" s="169">
        <v>11000</v>
      </c>
      <c r="F606" s="170">
        <v>0.52</v>
      </c>
      <c r="G606" s="171">
        <v>320</v>
      </c>
      <c r="H606" s="172">
        <f t="shared" si="63"/>
        <v>5720</v>
      </c>
      <c r="I606" s="173" t="str">
        <f t="shared" si="64"/>
        <v>Введите курс</v>
      </c>
      <c r="J606" s="283"/>
      <c r="K606" s="174">
        <f t="shared" si="67"/>
        <v>0</v>
      </c>
      <c r="L606" s="172">
        <f t="shared" si="67"/>
        <v>0</v>
      </c>
      <c r="M606" s="175" t="str">
        <f t="shared" si="66"/>
        <v/>
      </c>
      <c r="N606" s="166"/>
      <c r="O606" s="176"/>
    </row>
    <row r="607" spans="1:15">
      <c r="A607" s="166" t="s">
        <v>4324</v>
      </c>
      <c r="B607" s="167">
        <v>8809667985703</v>
      </c>
      <c r="C607" s="168" t="s">
        <v>4325</v>
      </c>
      <c r="D607" s="168" t="s">
        <v>4326</v>
      </c>
      <c r="E607" s="169">
        <v>6000</v>
      </c>
      <c r="F607" s="170">
        <v>0.52</v>
      </c>
      <c r="G607" s="171">
        <v>378</v>
      </c>
      <c r="H607" s="172">
        <f t="shared" si="63"/>
        <v>3120</v>
      </c>
      <c r="I607" s="173" t="str">
        <f t="shared" si="64"/>
        <v>Введите курс</v>
      </c>
      <c r="J607" s="283"/>
      <c r="K607" s="174">
        <f t="shared" si="67"/>
        <v>0</v>
      </c>
      <c r="L607" s="172">
        <f t="shared" si="67"/>
        <v>0</v>
      </c>
      <c r="M607" s="175" t="str">
        <f t="shared" si="66"/>
        <v/>
      </c>
      <c r="N607" s="166"/>
      <c r="O607" s="176"/>
    </row>
    <row r="608" spans="1:15">
      <c r="A608" s="166" t="s">
        <v>4327</v>
      </c>
      <c r="B608" s="167">
        <v>8809667985710</v>
      </c>
      <c r="C608" s="168" t="s">
        <v>4328</v>
      </c>
      <c r="D608" s="168" t="s">
        <v>4329</v>
      </c>
      <c r="E608" s="169">
        <v>6000</v>
      </c>
      <c r="F608" s="170">
        <v>0.52</v>
      </c>
      <c r="G608" s="171">
        <v>378</v>
      </c>
      <c r="H608" s="172">
        <f t="shared" si="63"/>
        <v>3120</v>
      </c>
      <c r="I608" s="173" t="str">
        <f t="shared" si="64"/>
        <v>Введите курс</v>
      </c>
      <c r="J608" s="283"/>
      <c r="K608" s="174">
        <f t="shared" si="67"/>
        <v>0</v>
      </c>
      <c r="L608" s="172">
        <f t="shared" si="67"/>
        <v>0</v>
      </c>
      <c r="M608" s="175" t="str">
        <f t="shared" si="66"/>
        <v/>
      </c>
      <c r="N608" s="166"/>
      <c r="O608" s="176"/>
    </row>
    <row r="609" spans="1:15">
      <c r="A609" s="166" t="s">
        <v>4330</v>
      </c>
      <c r="B609" s="167">
        <v>8809667985819</v>
      </c>
      <c r="C609" s="168" t="s">
        <v>4331</v>
      </c>
      <c r="D609" s="168" t="s">
        <v>4332</v>
      </c>
      <c r="E609" s="169">
        <v>11000</v>
      </c>
      <c r="F609" s="170">
        <v>0.52</v>
      </c>
      <c r="G609" s="171">
        <v>72</v>
      </c>
      <c r="H609" s="172">
        <f t="shared" si="63"/>
        <v>5720</v>
      </c>
      <c r="I609" s="173" t="str">
        <f t="shared" si="64"/>
        <v>Введите курс</v>
      </c>
      <c r="J609" s="283"/>
      <c r="K609" s="174">
        <f t="shared" si="67"/>
        <v>0</v>
      </c>
      <c r="L609" s="172">
        <f t="shared" si="67"/>
        <v>0</v>
      </c>
      <c r="M609" s="175" t="str">
        <f t="shared" si="66"/>
        <v/>
      </c>
      <c r="N609" s="166"/>
      <c r="O609" s="176"/>
    </row>
    <row r="610" spans="1:15">
      <c r="A610" s="166" t="s">
        <v>4333</v>
      </c>
      <c r="B610" s="167">
        <v>8809667985826</v>
      </c>
      <c r="C610" s="168" t="s">
        <v>4334</v>
      </c>
      <c r="D610" s="168" t="s">
        <v>4335</v>
      </c>
      <c r="E610" s="169">
        <v>11000</v>
      </c>
      <c r="F610" s="170">
        <v>0.52</v>
      </c>
      <c r="G610" s="171">
        <v>72</v>
      </c>
      <c r="H610" s="172">
        <f t="shared" si="63"/>
        <v>5720</v>
      </c>
      <c r="I610" s="173" t="str">
        <f t="shared" si="64"/>
        <v>Введите курс</v>
      </c>
      <c r="J610" s="283"/>
      <c r="K610" s="174">
        <f t="shared" si="67"/>
        <v>0</v>
      </c>
      <c r="L610" s="172">
        <f t="shared" si="67"/>
        <v>0</v>
      </c>
      <c r="M610" s="175" t="str">
        <f t="shared" si="66"/>
        <v/>
      </c>
      <c r="N610" s="166"/>
      <c r="O610" s="176"/>
    </row>
    <row r="611" spans="1:15">
      <c r="A611" s="166" t="s">
        <v>4336</v>
      </c>
      <c r="B611" s="167">
        <v>8809667985833</v>
      </c>
      <c r="C611" s="168" t="s">
        <v>4337</v>
      </c>
      <c r="D611" s="168" t="s">
        <v>4338</v>
      </c>
      <c r="E611" s="169">
        <v>11000</v>
      </c>
      <c r="F611" s="170">
        <v>0.52</v>
      </c>
      <c r="G611" s="171">
        <v>72</v>
      </c>
      <c r="H611" s="172">
        <f t="shared" si="63"/>
        <v>5720</v>
      </c>
      <c r="I611" s="173" t="str">
        <f t="shared" si="64"/>
        <v>Введите курс</v>
      </c>
      <c r="J611" s="283"/>
      <c r="K611" s="174">
        <f t="shared" si="67"/>
        <v>0</v>
      </c>
      <c r="L611" s="172">
        <f t="shared" si="67"/>
        <v>0</v>
      </c>
      <c r="M611" s="175" t="str">
        <f t="shared" si="66"/>
        <v/>
      </c>
      <c r="N611" s="166"/>
      <c r="O611" s="176"/>
    </row>
    <row r="612" spans="1:15">
      <c r="A612" s="166" t="s">
        <v>4339</v>
      </c>
      <c r="B612" s="167">
        <v>8809667985840</v>
      </c>
      <c r="C612" s="168" t="s">
        <v>4340</v>
      </c>
      <c r="D612" s="168" t="s">
        <v>4341</v>
      </c>
      <c r="E612" s="169">
        <v>8500</v>
      </c>
      <c r="F612" s="170">
        <v>0.52</v>
      </c>
      <c r="G612" s="171">
        <v>144</v>
      </c>
      <c r="H612" s="172">
        <f t="shared" si="63"/>
        <v>4420</v>
      </c>
      <c r="I612" s="173" t="str">
        <f t="shared" si="64"/>
        <v>Введите курс</v>
      </c>
      <c r="J612" s="283"/>
      <c r="K612" s="174">
        <f t="shared" ref="K612:L627" si="68">J612*G612</f>
        <v>0</v>
      </c>
      <c r="L612" s="172">
        <f t="shared" si="68"/>
        <v>0</v>
      </c>
      <c r="M612" s="175" t="str">
        <f t="shared" si="66"/>
        <v/>
      </c>
      <c r="N612" s="166"/>
      <c r="O612" s="176"/>
    </row>
    <row r="613" spans="1:15">
      <c r="A613" s="166" t="s">
        <v>4342</v>
      </c>
      <c r="B613" s="167">
        <v>8809667985857</v>
      </c>
      <c r="C613" s="168" t="s">
        <v>4343</v>
      </c>
      <c r="D613" s="168" t="s">
        <v>4344</v>
      </c>
      <c r="E613" s="169">
        <v>8500</v>
      </c>
      <c r="F613" s="170">
        <v>0.52</v>
      </c>
      <c r="G613" s="171">
        <v>144</v>
      </c>
      <c r="H613" s="172">
        <f t="shared" si="63"/>
        <v>4420</v>
      </c>
      <c r="I613" s="173" t="str">
        <f t="shared" si="64"/>
        <v>Введите курс</v>
      </c>
      <c r="J613" s="283"/>
      <c r="K613" s="174">
        <f t="shared" si="68"/>
        <v>0</v>
      </c>
      <c r="L613" s="172">
        <f t="shared" si="68"/>
        <v>0</v>
      </c>
      <c r="M613" s="175" t="str">
        <f t="shared" si="66"/>
        <v/>
      </c>
      <c r="N613" s="166"/>
      <c r="O613" s="176"/>
    </row>
    <row r="614" spans="1:15">
      <c r="A614" s="166" t="s">
        <v>4345</v>
      </c>
      <c r="B614" s="167">
        <v>8809667985864</v>
      </c>
      <c r="C614" s="168" t="s">
        <v>4346</v>
      </c>
      <c r="D614" s="168" t="s">
        <v>4347</v>
      </c>
      <c r="E614" s="169">
        <v>8500</v>
      </c>
      <c r="F614" s="170">
        <v>0.52</v>
      </c>
      <c r="G614" s="171">
        <v>144</v>
      </c>
      <c r="H614" s="172">
        <f t="shared" si="63"/>
        <v>4420</v>
      </c>
      <c r="I614" s="173" t="str">
        <f t="shared" si="64"/>
        <v>Введите курс</v>
      </c>
      <c r="J614" s="283"/>
      <c r="K614" s="174">
        <f t="shared" si="68"/>
        <v>0</v>
      </c>
      <c r="L614" s="172">
        <f t="shared" si="68"/>
        <v>0</v>
      </c>
      <c r="M614" s="175" t="str">
        <f t="shared" si="66"/>
        <v/>
      </c>
      <c r="N614" s="166"/>
      <c r="O614" s="176"/>
    </row>
    <row r="615" spans="1:15">
      <c r="A615" s="166" t="s">
        <v>4348</v>
      </c>
      <c r="B615" s="167">
        <v>8809667985871</v>
      </c>
      <c r="C615" s="168" t="s">
        <v>4349</v>
      </c>
      <c r="D615" s="168" t="s">
        <v>4350</v>
      </c>
      <c r="E615" s="169">
        <v>19500</v>
      </c>
      <c r="F615" s="170">
        <v>0.52</v>
      </c>
      <c r="G615" s="171">
        <v>60</v>
      </c>
      <c r="H615" s="172">
        <f t="shared" si="63"/>
        <v>10140</v>
      </c>
      <c r="I615" s="173" t="str">
        <f t="shared" si="64"/>
        <v>Введите курс</v>
      </c>
      <c r="J615" s="283"/>
      <c r="K615" s="174">
        <f t="shared" si="68"/>
        <v>0</v>
      </c>
      <c r="L615" s="172">
        <f t="shared" si="68"/>
        <v>0</v>
      </c>
      <c r="M615" s="175" t="str">
        <f t="shared" si="66"/>
        <v/>
      </c>
      <c r="N615" s="166"/>
      <c r="O615" s="176"/>
    </row>
    <row r="616" spans="1:15">
      <c r="A616" s="166" t="s">
        <v>4351</v>
      </c>
      <c r="B616" s="167">
        <v>8809667985888</v>
      </c>
      <c r="C616" s="168" t="s">
        <v>4352</v>
      </c>
      <c r="D616" s="168" t="s">
        <v>4353</v>
      </c>
      <c r="E616" s="169">
        <v>19500</v>
      </c>
      <c r="F616" s="170">
        <v>0.52</v>
      </c>
      <c r="G616" s="171">
        <v>60</v>
      </c>
      <c r="H616" s="172">
        <f t="shared" si="63"/>
        <v>10140</v>
      </c>
      <c r="I616" s="173" t="str">
        <f t="shared" si="64"/>
        <v>Введите курс</v>
      </c>
      <c r="J616" s="283"/>
      <c r="K616" s="174">
        <f t="shared" si="68"/>
        <v>0</v>
      </c>
      <c r="L616" s="172">
        <f t="shared" si="68"/>
        <v>0</v>
      </c>
      <c r="M616" s="175" t="str">
        <f t="shared" si="66"/>
        <v/>
      </c>
      <c r="N616" s="166"/>
      <c r="O616" s="176"/>
    </row>
    <row r="617" spans="1:15">
      <c r="A617" s="166" t="s">
        <v>4354</v>
      </c>
      <c r="B617" s="167">
        <v>8809667985895</v>
      </c>
      <c r="C617" s="168" t="s">
        <v>4355</v>
      </c>
      <c r="D617" s="168" t="s">
        <v>4356</v>
      </c>
      <c r="E617" s="169">
        <v>8000</v>
      </c>
      <c r="F617" s="170">
        <v>0.52</v>
      </c>
      <c r="G617" s="171">
        <v>270</v>
      </c>
      <c r="H617" s="172">
        <f t="shared" si="63"/>
        <v>4160</v>
      </c>
      <c r="I617" s="173" t="str">
        <f t="shared" si="64"/>
        <v>Введите курс</v>
      </c>
      <c r="J617" s="283"/>
      <c r="K617" s="174">
        <f t="shared" si="68"/>
        <v>0</v>
      </c>
      <c r="L617" s="172">
        <f t="shared" si="68"/>
        <v>0</v>
      </c>
      <c r="M617" s="175" t="str">
        <f t="shared" si="66"/>
        <v/>
      </c>
      <c r="N617" s="166"/>
      <c r="O617" s="176"/>
    </row>
    <row r="618" spans="1:15">
      <c r="A618" s="166" t="s">
        <v>4357</v>
      </c>
      <c r="B618" s="167">
        <v>8809667985901</v>
      </c>
      <c r="C618" s="168" t="s">
        <v>4358</v>
      </c>
      <c r="D618" s="168" t="s">
        <v>4359</v>
      </c>
      <c r="E618" s="169">
        <v>8000</v>
      </c>
      <c r="F618" s="170">
        <v>0.52</v>
      </c>
      <c r="G618" s="171">
        <v>270</v>
      </c>
      <c r="H618" s="172">
        <f t="shared" si="63"/>
        <v>4160</v>
      </c>
      <c r="I618" s="173" t="str">
        <f t="shared" si="64"/>
        <v>Введите курс</v>
      </c>
      <c r="J618" s="283"/>
      <c r="K618" s="174">
        <f t="shared" si="68"/>
        <v>0</v>
      </c>
      <c r="L618" s="172">
        <f t="shared" si="68"/>
        <v>0</v>
      </c>
      <c r="M618" s="175" t="str">
        <f t="shared" si="66"/>
        <v/>
      </c>
      <c r="N618" s="166"/>
      <c r="O618" s="176"/>
    </row>
    <row r="619" spans="1:15">
      <c r="A619" s="166" t="s">
        <v>4360</v>
      </c>
      <c r="B619" s="167">
        <v>8809667985918</v>
      </c>
      <c r="C619" s="168" t="s">
        <v>4361</v>
      </c>
      <c r="D619" s="168" t="s">
        <v>4362</v>
      </c>
      <c r="E619" s="169">
        <v>8000</v>
      </c>
      <c r="F619" s="170">
        <v>0.52</v>
      </c>
      <c r="G619" s="171">
        <v>270</v>
      </c>
      <c r="H619" s="172">
        <f t="shared" si="63"/>
        <v>4160</v>
      </c>
      <c r="I619" s="173" t="str">
        <f t="shared" si="64"/>
        <v>Введите курс</v>
      </c>
      <c r="J619" s="283"/>
      <c r="K619" s="174">
        <f t="shared" si="68"/>
        <v>0</v>
      </c>
      <c r="L619" s="172">
        <f t="shared" si="68"/>
        <v>0</v>
      </c>
      <c r="M619" s="175" t="str">
        <f t="shared" si="66"/>
        <v/>
      </c>
      <c r="N619" s="166"/>
      <c r="O619" s="176"/>
    </row>
    <row r="620" spans="1:15">
      <c r="A620" s="166" t="s">
        <v>4363</v>
      </c>
      <c r="B620" s="167">
        <v>8809667985925</v>
      </c>
      <c r="C620" s="168" t="s">
        <v>4364</v>
      </c>
      <c r="D620" s="168" t="s">
        <v>4362</v>
      </c>
      <c r="E620" s="169">
        <v>8000</v>
      </c>
      <c r="F620" s="170">
        <v>0.52</v>
      </c>
      <c r="G620" s="171">
        <v>270</v>
      </c>
      <c r="H620" s="172">
        <f t="shared" si="63"/>
        <v>4160</v>
      </c>
      <c r="I620" s="173" t="str">
        <f t="shared" si="64"/>
        <v>Введите курс</v>
      </c>
      <c r="J620" s="283"/>
      <c r="K620" s="174">
        <f t="shared" si="68"/>
        <v>0</v>
      </c>
      <c r="L620" s="172">
        <f t="shared" si="68"/>
        <v>0</v>
      </c>
      <c r="M620" s="175" t="str">
        <f t="shared" si="66"/>
        <v/>
      </c>
      <c r="N620" s="166"/>
      <c r="O620" s="176"/>
    </row>
    <row r="621" spans="1:15">
      <c r="A621" s="166" t="s">
        <v>4365</v>
      </c>
      <c r="B621" s="167">
        <v>8809667985932</v>
      </c>
      <c r="C621" s="168" t="s">
        <v>4366</v>
      </c>
      <c r="D621" s="168" t="s">
        <v>4367</v>
      </c>
      <c r="E621" s="169">
        <v>8000</v>
      </c>
      <c r="F621" s="170">
        <v>0.52</v>
      </c>
      <c r="G621" s="171">
        <v>270</v>
      </c>
      <c r="H621" s="172">
        <f t="shared" si="63"/>
        <v>4160</v>
      </c>
      <c r="I621" s="173" t="str">
        <f t="shared" si="64"/>
        <v>Введите курс</v>
      </c>
      <c r="J621" s="283"/>
      <c r="K621" s="174">
        <f t="shared" si="68"/>
        <v>0</v>
      </c>
      <c r="L621" s="172">
        <f t="shared" si="68"/>
        <v>0</v>
      </c>
      <c r="M621" s="175" t="str">
        <f t="shared" si="66"/>
        <v/>
      </c>
      <c r="N621" s="166"/>
      <c r="O621" s="176"/>
    </row>
    <row r="622" spans="1:15">
      <c r="A622" s="166" t="s">
        <v>4368</v>
      </c>
      <c r="B622" s="167">
        <v>8809667985949</v>
      </c>
      <c r="C622" s="168" t="s">
        <v>4369</v>
      </c>
      <c r="D622" s="168" t="s">
        <v>4370</v>
      </c>
      <c r="E622" s="169">
        <v>8000</v>
      </c>
      <c r="F622" s="170">
        <v>0.52</v>
      </c>
      <c r="G622" s="171">
        <v>270</v>
      </c>
      <c r="H622" s="172">
        <f t="shared" si="63"/>
        <v>4160</v>
      </c>
      <c r="I622" s="173" t="str">
        <f t="shared" si="64"/>
        <v>Введите курс</v>
      </c>
      <c r="J622" s="283"/>
      <c r="K622" s="174">
        <f t="shared" si="68"/>
        <v>0</v>
      </c>
      <c r="L622" s="172">
        <f t="shared" si="68"/>
        <v>0</v>
      </c>
      <c r="M622" s="175" t="str">
        <f t="shared" si="66"/>
        <v/>
      </c>
      <c r="N622" s="166"/>
      <c r="O622" s="176"/>
    </row>
    <row r="623" spans="1:15">
      <c r="A623" s="166" t="s">
        <v>4371</v>
      </c>
      <c r="B623" s="167">
        <v>8809667985956</v>
      </c>
      <c r="C623" s="168" t="s">
        <v>4372</v>
      </c>
      <c r="D623" s="168" t="s">
        <v>4373</v>
      </c>
      <c r="E623" s="169">
        <v>8000</v>
      </c>
      <c r="F623" s="170">
        <v>0.52</v>
      </c>
      <c r="G623" s="171">
        <v>270</v>
      </c>
      <c r="H623" s="172">
        <f t="shared" si="63"/>
        <v>4160</v>
      </c>
      <c r="I623" s="173" t="str">
        <f t="shared" si="64"/>
        <v>Введите курс</v>
      </c>
      <c r="J623" s="283"/>
      <c r="K623" s="174">
        <f t="shared" si="68"/>
        <v>0</v>
      </c>
      <c r="L623" s="172">
        <f t="shared" si="68"/>
        <v>0</v>
      </c>
      <c r="M623" s="175" t="str">
        <f t="shared" si="66"/>
        <v/>
      </c>
      <c r="N623" s="166"/>
      <c r="O623" s="176"/>
    </row>
    <row r="624" spans="1:15">
      <c r="A624" s="166" t="s">
        <v>4374</v>
      </c>
      <c r="B624" s="167">
        <v>8809667985963</v>
      </c>
      <c r="C624" s="168" t="s">
        <v>4375</v>
      </c>
      <c r="D624" s="168" t="s">
        <v>4376</v>
      </c>
      <c r="E624" s="169">
        <v>8000</v>
      </c>
      <c r="F624" s="170">
        <v>0.52</v>
      </c>
      <c r="G624" s="171">
        <v>270</v>
      </c>
      <c r="H624" s="172">
        <f t="shared" si="63"/>
        <v>4160</v>
      </c>
      <c r="I624" s="173" t="str">
        <f t="shared" si="64"/>
        <v>Введите курс</v>
      </c>
      <c r="J624" s="283"/>
      <c r="K624" s="174">
        <f t="shared" si="68"/>
        <v>0</v>
      </c>
      <c r="L624" s="172">
        <f t="shared" si="68"/>
        <v>0</v>
      </c>
      <c r="M624" s="175" t="str">
        <f t="shared" si="66"/>
        <v/>
      </c>
      <c r="N624" s="166"/>
      <c r="O624" s="176"/>
    </row>
    <row r="625" spans="1:15">
      <c r="A625" s="166" t="s">
        <v>4377</v>
      </c>
      <c r="B625" s="167">
        <v>8809667985970</v>
      </c>
      <c r="C625" s="168" t="s">
        <v>4378</v>
      </c>
      <c r="D625" s="168" t="s">
        <v>4379</v>
      </c>
      <c r="E625" s="169">
        <v>8000</v>
      </c>
      <c r="F625" s="170">
        <v>0.52</v>
      </c>
      <c r="G625" s="171">
        <v>270</v>
      </c>
      <c r="H625" s="172">
        <f t="shared" si="63"/>
        <v>4160</v>
      </c>
      <c r="I625" s="173" t="str">
        <f t="shared" si="64"/>
        <v>Введите курс</v>
      </c>
      <c r="J625" s="283"/>
      <c r="K625" s="174">
        <f t="shared" si="68"/>
        <v>0</v>
      </c>
      <c r="L625" s="172">
        <f t="shared" si="68"/>
        <v>0</v>
      </c>
      <c r="M625" s="175" t="str">
        <f t="shared" si="66"/>
        <v/>
      </c>
      <c r="N625" s="166"/>
      <c r="O625" s="176"/>
    </row>
    <row r="626" spans="1:15">
      <c r="A626" s="166" t="s">
        <v>4380</v>
      </c>
      <c r="B626" s="167">
        <v>8809667985987</v>
      </c>
      <c r="C626" s="168" t="s">
        <v>4381</v>
      </c>
      <c r="D626" s="168" t="s">
        <v>4382</v>
      </c>
      <c r="E626" s="169">
        <v>12000</v>
      </c>
      <c r="F626" s="170">
        <v>0.52</v>
      </c>
      <c r="G626" s="171">
        <v>144</v>
      </c>
      <c r="H626" s="172">
        <f t="shared" si="63"/>
        <v>6240</v>
      </c>
      <c r="I626" s="173" t="str">
        <f t="shared" si="64"/>
        <v>Введите курс</v>
      </c>
      <c r="J626" s="283"/>
      <c r="K626" s="174">
        <f t="shared" si="68"/>
        <v>0</v>
      </c>
      <c r="L626" s="172">
        <f t="shared" si="68"/>
        <v>0</v>
      </c>
      <c r="M626" s="175" t="str">
        <f t="shared" si="66"/>
        <v/>
      </c>
      <c r="N626" s="166"/>
      <c r="O626" s="176"/>
    </row>
    <row r="627" spans="1:15">
      <c r="A627" s="166" t="s">
        <v>4383</v>
      </c>
      <c r="B627" s="167">
        <v>8809667985994</v>
      </c>
      <c r="C627" s="168" t="s">
        <v>4384</v>
      </c>
      <c r="D627" s="168" t="s">
        <v>4385</v>
      </c>
      <c r="E627" s="169">
        <v>12000</v>
      </c>
      <c r="F627" s="170">
        <v>0.52</v>
      </c>
      <c r="G627" s="171">
        <v>144</v>
      </c>
      <c r="H627" s="172">
        <f t="shared" si="63"/>
        <v>6240</v>
      </c>
      <c r="I627" s="173" t="str">
        <f t="shared" si="64"/>
        <v>Введите курс</v>
      </c>
      <c r="J627" s="283"/>
      <c r="K627" s="174">
        <f t="shared" si="68"/>
        <v>0</v>
      </c>
      <c r="L627" s="172">
        <f t="shared" si="68"/>
        <v>0</v>
      </c>
      <c r="M627" s="175" t="str">
        <f t="shared" si="66"/>
        <v/>
      </c>
      <c r="N627" s="166"/>
      <c r="O627" s="176"/>
    </row>
    <row r="628" spans="1:15">
      <c r="A628" s="166" t="s">
        <v>4386</v>
      </c>
      <c r="B628" s="167">
        <v>8809667986267</v>
      </c>
      <c r="C628" s="168" t="s">
        <v>4387</v>
      </c>
      <c r="D628" s="168" t="s">
        <v>4388</v>
      </c>
      <c r="E628" s="169">
        <v>11000</v>
      </c>
      <c r="F628" s="170">
        <v>0.52</v>
      </c>
      <c r="G628" s="171">
        <v>320</v>
      </c>
      <c r="H628" s="172">
        <f t="shared" si="63"/>
        <v>5720</v>
      </c>
      <c r="I628" s="173" t="str">
        <f t="shared" si="64"/>
        <v>Введите курс</v>
      </c>
      <c r="J628" s="283"/>
      <c r="K628" s="174">
        <f t="shared" ref="K628:L643" si="69">J628*G628</f>
        <v>0</v>
      </c>
      <c r="L628" s="172">
        <f t="shared" si="69"/>
        <v>0</v>
      </c>
      <c r="M628" s="175" t="str">
        <f t="shared" si="66"/>
        <v/>
      </c>
      <c r="N628" s="166"/>
      <c r="O628" s="176"/>
    </row>
    <row r="629" spans="1:15">
      <c r="A629" s="166" t="s">
        <v>4389</v>
      </c>
      <c r="B629" s="167">
        <v>8809667986274</v>
      </c>
      <c r="C629" s="168" t="s">
        <v>4390</v>
      </c>
      <c r="D629" s="168" t="s">
        <v>4391</v>
      </c>
      <c r="E629" s="169">
        <v>11000</v>
      </c>
      <c r="F629" s="170">
        <v>0.52</v>
      </c>
      <c r="G629" s="171">
        <v>320</v>
      </c>
      <c r="H629" s="172">
        <f t="shared" si="63"/>
        <v>5720</v>
      </c>
      <c r="I629" s="173" t="str">
        <f t="shared" si="64"/>
        <v>Введите курс</v>
      </c>
      <c r="J629" s="283"/>
      <c r="K629" s="174">
        <f t="shared" si="69"/>
        <v>0</v>
      </c>
      <c r="L629" s="172">
        <f t="shared" si="69"/>
        <v>0</v>
      </c>
      <c r="M629" s="175" t="str">
        <f t="shared" si="66"/>
        <v/>
      </c>
      <c r="N629" s="166"/>
      <c r="O629" s="176"/>
    </row>
    <row r="630" spans="1:15">
      <c r="A630" s="166" t="s">
        <v>4392</v>
      </c>
      <c r="B630" s="167">
        <v>8809667986281</v>
      </c>
      <c r="C630" s="168" t="s">
        <v>4393</v>
      </c>
      <c r="D630" s="168" t="s">
        <v>4394</v>
      </c>
      <c r="E630" s="169">
        <v>11000</v>
      </c>
      <c r="F630" s="170">
        <v>0.52</v>
      </c>
      <c r="G630" s="171">
        <v>320</v>
      </c>
      <c r="H630" s="172">
        <f t="shared" si="63"/>
        <v>5720</v>
      </c>
      <c r="I630" s="173" t="str">
        <f t="shared" si="64"/>
        <v>Введите курс</v>
      </c>
      <c r="J630" s="283"/>
      <c r="K630" s="174">
        <f t="shared" si="69"/>
        <v>0</v>
      </c>
      <c r="L630" s="172">
        <f t="shared" si="69"/>
        <v>0</v>
      </c>
      <c r="M630" s="175" t="str">
        <f t="shared" si="66"/>
        <v/>
      </c>
      <c r="N630" s="166"/>
      <c r="O630" s="176"/>
    </row>
    <row r="631" spans="1:15">
      <c r="A631" s="166" t="s">
        <v>4395</v>
      </c>
      <c r="B631" s="167">
        <v>8809667986298</v>
      </c>
      <c r="C631" s="168" t="s">
        <v>4396</v>
      </c>
      <c r="D631" s="168" t="s">
        <v>4397</v>
      </c>
      <c r="E631" s="169">
        <v>11000</v>
      </c>
      <c r="F631" s="170">
        <v>0.52</v>
      </c>
      <c r="G631" s="171">
        <v>320</v>
      </c>
      <c r="H631" s="172">
        <f t="shared" si="63"/>
        <v>5720</v>
      </c>
      <c r="I631" s="173" t="str">
        <f t="shared" si="64"/>
        <v>Введите курс</v>
      </c>
      <c r="J631" s="283"/>
      <c r="K631" s="174">
        <f t="shared" si="69"/>
        <v>0</v>
      </c>
      <c r="L631" s="172">
        <f t="shared" si="69"/>
        <v>0</v>
      </c>
      <c r="M631" s="175" t="str">
        <f t="shared" si="66"/>
        <v/>
      </c>
      <c r="N631" s="166"/>
      <c r="O631" s="176"/>
    </row>
    <row r="632" spans="1:15">
      <c r="A632" s="166" t="s">
        <v>4398</v>
      </c>
      <c r="B632" s="167">
        <v>8809667986304</v>
      </c>
      <c r="C632" s="168" t="s">
        <v>4399</v>
      </c>
      <c r="D632" s="168" t="s">
        <v>4400</v>
      </c>
      <c r="E632" s="169">
        <v>11000</v>
      </c>
      <c r="F632" s="170">
        <v>0.52</v>
      </c>
      <c r="G632" s="171">
        <v>320</v>
      </c>
      <c r="H632" s="172">
        <f t="shared" si="63"/>
        <v>5720</v>
      </c>
      <c r="I632" s="173" t="str">
        <f t="shared" si="64"/>
        <v>Введите курс</v>
      </c>
      <c r="J632" s="283"/>
      <c r="K632" s="174">
        <f t="shared" si="69"/>
        <v>0</v>
      </c>
      <c r="L632" s="172">
        <f t="shared" si="69"/>
        <v>0</v>
      </c>
      <c r="M632" s="175" t="str">
        <f t="shared" si="66"/>
        <v/>
      </c>
      <c r="N632" s="166"/>
      <c r="O632" s="176"/>
    </row>
    <row r="633" spans="1:15">
      <c r="A633" s="166" t="s">
        <v>4401</v>
      </c>
      <c r="B633" s="167">
        <v>8809667986311</v>
      </c>
      <c r="C633" s="168" t="s">
        <v>4402</v>
      </c>
      <c r="D633" s="168" t="s">
        <v>4403</v>
      </c>
      <c r="E633" s="169">
        <v>11000</v>
      </c>
      <c r="F633" s="170">
        <v>0.52</v>
      </c>
      <c r="G633" s="171">
        <v>320</v>
      </c>
      <c r="H633" s="172">
        <f t="shared" si="63"/>
        <v>5720</v>
      </c>
      <c r="I633" s="173" t="str">
        <f t="shared" si="64"/>
        <v>Введите курс</v>
      </c>
      <c r="J633" s="283"/>
      <c r="K633" s="174">
        <f t="shared" si="69"/>
        <v>0</v>
      </c>
      <c r="L633" s="172">
        <f t="shared" si="69"/>
        <v>0</v>
      </c>
      <c r="M633" s="175" t="str">
        <f t="shared" si="66"/>
        <v/>
      </c>
      <c r="N633" s="166"/>
      <c r="O633" s="176"/>
    </row>
    <row r="634" spans="1:15">
      <c r="A634" s="166" t="s">
        <v>4404</v>
      </c>
      <c r="B634" s="167">
        <v>8809667986335</v>
      </c>
      <c r="C634" s="168" t="s">
        <v>4405</v>
      </c>
      <c r="D634" s="168" t="s">
        <v>4406</v>
      </c>
      <c r="E634" s="169">
        <v>11000</v>
      </c>
      <c r="F634" s="170">
        <v>0.52</v>
      </c>
      <c r="G634" s="171">
        <v>320</v>
      </c>
      <c r="H634" s="172">
        <f t="shared" si="63"/>
        <v>5720</v>
      </c>
      <c r="I634" s="173" t="str">
        <f t="shared" si="64"/>
        <v>Введите курс</v>
      </c>
      <c r="J634" s="283"/>
      <c r="K634" s="174">
        <f t="shared" si="69"/>
        <v>0</v>
      </c>
      <c r="L634" s="172">
        <f t="shared" si="69"/>
        <v>0</v>
      </c>
      <c r="M634" s="175" t="str">
        <f t="shared" si="66"/>
        <v/>
      </c>
      <c r="N634" s="166"/>
      <c r="O634" s="176"/>
    </row>
    <row r="635" spans="1:15">
      <c r="A635" s="166" t="s">
        <v>4407</v>
      </c>
      <c r="B635" s="167">
        <v>8809667986342</v>
      </c>
      <c r="C635" s="168" t="s">
        <v>4408</v>
      </c>
      <c r="D635" s="168" t="s">
        <v>4409</v>
      </c>
      <c r="E635" s="169">
        <v>11000</v>
      </c>
      <c r="F635" s="170">
        <v>0.52</v>
      </c>
      <c r="G635" s="171">
        <v>320</v>
      </c>
      <c r="H635" s="172">
        <f t="shared" si="63"/>
        <v>5720</v>
      </c>
      <c r="I635" s="173" t="str">
        <f t="shared" si="64"/>
        <v>Введите курс</v>
      </c>
      <c r="J635" s="283"/>
      <c r="K635" s="174">
        <f t="shared" si="69"/>
        <v>0</v>
      </c>
      <c r="L635" s="172">
        <f t="shared" si="69"/>
        <v>0</v>
      </c>
      <c r="M635" s="175" t="str">
        <f t="shared" si="66"/>
        <v/>
      </c>
      <c r="N635" s="166"/>
      <c r="O635" s="176"/>
    </row>
    <row r="636" spans="1:15">
      <c r="A636" s="166" t="s">
        <v>4410</v>
      </c>
      <c r="B636" s="167">
        <v>8809667986359</v>
      </c>
      <c r="C636" s="168" t="s">
        <v>4411</v>
      </c>
      <c r="D636" s="168" t="s">
        <v>4412</v>
      </c>
      <c r="E636" s="169">
        <v>11000</v>
      </c>
      <c r="F636" s="170">
        <v>0.52</v>
      </c>
      <c r="G636" s="171">
        <v>320</v>
      </c>
      <c r="H636" s="172">
        <f t="shared" si="63"/>
        <v>5720</v>
      </c>
      <c r="I636" s="173" t="str">
        <f t="shared" si="64"/>
        <v>Введите курс</v>
      </c>
      <c r="J636" s="283"/>
      <c r="K636" s="174">
        <f t="shared" si="69"/>
        <v>0</v>
      </c>
      <c r="L636" s="172">
        <f t="shared" si="69"/>
        <v>0</v>
      </c>
      <c r="M636" s="175" t="str">
        <f t="shared" si="66"/>
        <v/>
      </c>
      <c r="N636" s="166"/>
      <c r="O636" s="176"/>
    </row>
    <row r="637" spans="1:15">
      <c r="A637" s="166" t="s">
        <v>4413</v>
      </c>
      <c r="B637" s="167">
        <v>8809667986373</v>
      </c>
      <c r="C637" s="168" t="s">
        <v>4414</v>
      </c>
      <c r="D637" s="168" t="s">
        <v>4415</v>
      </c>
      <c r="E637" s="169">
        <v>11000</v>
      </c>
      <c r="F637" s="170">
        <v>0.52</v>
      </c>
      <c r="G637" s="171">
        <v>320</v>
      </c>
      <c r="H637" s="172">
        <f t="shared" si="63"/>
        <v>5720</v>
      </c>
      <c r="I637" s="173" t="str">
        <f t="shared" si="64"/>
        <v>Введите курс</v>
      </c>
      <c r="J637" s="283"/>
      <c r="K637" s="174">
        <f t="shared" si="69"/>
        <v>0</v>
      </c>
      <c r="L637" s="172">
        <f t="shared" si="69"/>
        <v>0</v>
      </c>
      <c r="M637" s="175" t="str">
        <f t="shared" si="66"/>
        <v/>
      </c>
      <c r="N637" s="166"/>
      <c r="O637" s="176"/>
    </row>
    <row r="638" spans="1:15">
      <c r="A638" s="166" t="s">
        <v>4416</v>
      </c>
      <c r="B638" s="167">
        <v>8809667986410</v>
      </c>
      <c r="C638" s="168" t="s">
        <v>4417</v>
      </c>
      <c r="D638" s="168" t="s">
        <v>4418</v>
      </c>
      <c r="E638" s="169">
        <v>12000</v>
      </c>
      <c r="F638" s="170">
        <v>0.52</v>
      </c>
      <c r="G638" s="171">
        <v>144</v>
      </c>
      <c r="H638" s="172">
        <f t="shared" si="63"/>
        <v>6240</v>
      </c>
      <c r="I638" s="173" t="str">
        <f t="shared" si="64"/>
        <v>Введите курс</v>
      </c>
      <c r="J638" s="283"/>
      <c r="K638" s="174">
        <f t="shared" si="69"/>
        <v>0</v>
      </c>
      <c r="L638" s="172">
        <f t="shared" si="69"/>
        <v>0</v>
      </c>
      <c r="M638" s="175" t="str">
        <f t="shared" si="66"/>
        <v/>
      </c>
      <c r="N638" s="166"/>
      <c r="O638" s="176"/>
    </row>
    <row r="639" spans="1:15">
      <c r="A639" s="166" t="s">
        <v>4419</v>
      </c>
      <c r="B639" s="167">
        <v>8809667986427</v>
      </c>
      <c r="C639" s="168" t="s">
        <v>4420</v>
      </c>
      <c r="D639" s="168" t="s">
        <v>4421</v>
      </c>
      <c r="E639" s="169">
        <v>12000</v>
      </c>
      <c r="F639" s="170">
        <v>0.52</v>
      </c>
      <c r="G639" s="171">
        <v>144</v>
      </c>
      <c r="H639" s="172">
        <f t="shared" si="63"/>
        <v>6240</v>
      </c>
      <c r="I639" s="173" t="str">
        <f t="shared" si="64"/>
        <v>Введите курс</v>
      </c>
      <c r="J639" s="283"/>
      <c r="K639" s="174">
        <f t="shared" si="69"/>
        <v>0</v>
      </c>
      <c r="L639" s="172">
        <f t="shared" si="69"/>
        <v>0</v>
      </c>
      <c r="M639" s="175" t="str">
        <f t="shared" si="66"/>
        <v/>
      </c>
      <c r="N639" s="166"/>
      <c r="O639" s="176"/>
    </row>
    <row r="640" spans="1:15">
      <c r="A640" s="166" t="s">
        <v>4422</v>
      </c>
      <c r="B640" s="167">
        <v>8809667986458</v>
      </c>
      <c r="C640" s="168" t="s">
        <v>4423</v>
      </c>
      <c r="D640" s="168" t="s">
        <v>4424</v>
      </c>
      <c r="E640" s="169">
        <v>3000</v>
      </c>
      <c r="F640" s="170">
        <v>0.52</v>
      </c>
      <c r="G640" s="171">
        <v>216</v>
      </c>
      <c r="H640" s="172">
        <f t="shared" si="63"/>
        <v>1560</v>
      </c>
      <c r="I640" s="173" t="str">
        <f t="shared" si="64"/>
        <v>Введите курс</v>
      </c>
      <c r="J640" s="283"/>
      <c r="K640" s="174">
        <f t="shared" si="69"/>
        <v>0</v>
      </c>
      <c r="L640" s="172">
        <f t="shared" si="69"/>
        <v>0</v>
      </c>
      <c r="M640" s="175" t="str">
        <f t="shared" si="66"/>
        <v/>
      </c>
      <c r="N640" s="166"/>
      <c r="O640" s="176"/>
    </row>
    <row r="641" spans="1:15">
      <c r="A641" s="166" t="s">
        <v>4425</v>
      </c>
      <c r="B641" s="167">
        <v>8809667986465</v>
      </c>
      <c r="C641" s="168" t="s">
        <v>4426</v>
      </c>
      <c r="D641" s="168" t="s">
        <v>4427</v>
      </c>
      <c r="E641" s="169">
        <v>2000</v>
      </c>
      <c r="F641" s="170">
        <v>0.52</v>
      </c>
      <c r="G641" s="171">
        <v>216</v>
      </c>
      <c r="H641" s="172">
        <f t="shared" si="63"/>
        <v>1040</v>
      </c>
      <c r="I641" s="173" t="str">
        <f t="shared" si="64"/>
        <v>Введите курс</v>
      </c>
      <c r="J641" s="283"/>
      <c r="K641" s="174">
        <f t="shared" si="69"/>
        <v>0</v>
      </c>
      <c r="L641" s="172">
        <f t="shared" si="69"/>
        <v>0</v>
      </c>
      <c r="M641" s="175" t="str">
        <f t="shared" si="66"/>
        <v/>
      </c>
      <c r="N641" s="166"/>
      <c r="O641" s="176"/>
    </row>
    <row r="642" spans="1:15">
      <c r="A642" s="166" t="s">
        <v>4428</v>
      </c>
      <c r="B642" s="167">
        <v>8809667986472</v>
      </c>
      <c r="C642" s="168" t="s">
        <v>4429</v>
      </c>
      <c r="D642" s="168" t="s">
        <v>4430</v>
      </c>
      <c r="E642" s="169">
        <v>14000</v>
      </c>
      <c r="F642" s="170">
        <v>0.52</v>
      </c>
      <c r="G642" s="171">
        <v>360</v>
      </c>
      <c r="H642" s="172">
        <f t="shared" si="63"/>
        <v>7280</v>
      </c>
      <c r="I642" s="173" t="str">
        <f t="shared" si="64"/>
        <v>Введите курс</v>
      </c>
      <c r="J642" s="283"/>
      <c r="K642" s="174">
        <f t="shared" si="69"/>
        <v>0</v>
      </c>
      <c r="L642" s="172">
        <f t="shared" si="69"/>
        <v>0</v>
      </c>
      <c r="M642" s="175" t="str">
        <f t="shared" si="66"/>
        <v/>
      </c>
      <c r="N642" s="166"/>
      <c r="O642" s="176"/>
    </row>
    <row r="643" spans="1:15">
      <c r="A643" s="166" t="s">
        <v>4431</v>
      </c>
      <c r="B643" s="167">
        <v>8809667986489</v>
      </c>
      <c r="C643" s="168" t="s">
        <v>4432</v>
      </c>
      <c r="D643" s="168" t="s">
        <v>4433</v>
      </c>
      <c r="E643" s="169">
        <v>14000</v>
      </c>
      <c r="F643" s="170">
        <v>0.52</v>
      </c>
      <c r="G643" s="171">
        <v>360</v>
      </c>
      <c r="H643" s="172">
        <f t="shared" si="63"/>
        <v>7280</v>
      </c>
      <c r="I643" s="173" t="str">
        <f t="shared" si="64"/>
        <v>Введите курс</v>
      </c>
      <c r="J643" s="283"/>
      <c r="K643" s="174">
        <f t="shared" si="69"/>
        <v>0</v>
      </c>
      <c r="L643" s="172">
        <f t="shared" si="69"/>
        <v>0</v>
      </c>
      <c r="M643" s="175" t="str">
        <f t="shared" si="66"/>
        <v/>
      </c>
      <c r="N643" s="166"/>
      <c r="O643" s="176"/>
    </row>
    <row r="644" spans="1:15">
      <c r="A644" s="166" t="s">
        <v>4434</v>
      </c>
      <c r="B644" s="167">
        <v>8809667986496</v>
      </c>
      <c r="C644" s="168" t="s">
        <v>4435</v>
      </c>
      <c r="D644" s="168" t="s">
        <v>4436</v>
      </c>
      <c r="E644" s="169">
        <v>14000</v>
      </c>
      <c r="F644" s="170">
        <v>0.52</v>
      </c>
      <c r="G644" s="171">
        <v>360</v>
      </c>
      <c r="H644" s="172">
        <f t="shared" ref="H644:H707" si="70">F644*E644</f>
        <v>7280</v>
      </c>
      <c r="I644" s="173" t="str">
        <f t="shared" ref="I644:I707" si="71">IF($H$1="","Введите курс",H644/$H$1)</f>
        <v>Введите курс</v>
      </c>
      <c r="J644" s="283"/>
      <c r="K644" s="174">
        <f t="shared" ref="K644:L659" si="72">J644*G644</f>
        <v>0</v>
      </c>
      <c r="L644" s="172">
        <f t="shared" si="72"/>
        <v>0</v>
      </c>
      <c r="M644" s="175" t="str">
        <f t="shared" ref="M644:M707" si="73">IFERROR(K644*I644,"")</f>
        <v/>
      </c>
      <c r="N644" s="166"/>
      <c r="O644" s="176"/>
    </row>
    <row r="645" spans="1:15">
      <c r="A645" s="166" t="s">
        <v>4437</v>
      </c>
      <c r="B645" s="167">
        <v>8809667986502</v>
      </c>
      <c r="C645" s="168" t="s">
        <v>4438</v>
      </c>
      <c r="D645" s="168" t="s">
        <v>4439</v>
      </c>
      <c r="E645" s="169">
        <v>14000</v>
      </c>
      <c r="F645" s="170">
        <v>0.52</v>
      </c>
      <c r="G645" s="171">
        <v>360</v>
      </c>
      <c r="H645" s="172">
        <f t="shared" si="70"/>
        <v>7280</v>
      </c>
      <c r="I645" s="173" t="str">
        <f t="shared" si="71"/>
        <v>Введите курс</v>
      </c>
      <c r="J645" s="283"/>
      <c r="K645" s="174">
        <f t="shared" si="72"/>
        <v>0</v>
      </c>
      <c r="L645" s="172">
        <f t="shared" si="72"/>
        <v>0</v>
      </c>
      <c r="M645" s="175" t="str">
        <f t="shared" si="73"/>
        <v/>
      </c>
      <c r="N645" s="166"/>
      <c r="O645" s="176"/>
    </row>
    <row r="646" spans="1:15">
      <c r="A646" s="166" t="s">
        <v>4440</v>
      </c>
      <c r="B646" s="167">
        <v>8809667986519</v>
      </c>
      <c r="C646" s="168" t="s">
        <v>4441</v>
      </c>
      <c r="D646" s="168" t="s">
        <v>4442</v>
      </c>
      <c r="E646" s="169">
        <v>2000</v>
      </c>
      <c r="F646" s="170">
        <v>0.52</v>
      </c>
      <c r="G646" s="171">
        <v>216</v>
      </c>
      <c r="H646" s="172">
        <f t="shared" si="70"/>
        <v>1040</v>
      </c>
      <c r="I646" s="173" t="str">
        <f t="shared" si="71"/>
        <v>Введите курс</v>
      </c>
      <c r="J646" s="283"/>
      <c r="K646" s="174">
        <f t="shared" si="72"/>
        <v>0</v>
      </c>
      <c r="L646" s="172">
        <f t="shared" si="72"/>
        <v>0</v>
      </c>
      <c r="M646" s="175" t="str">
        <f t="shared" si="73"/>
        <v/>
      </c>
      <c r="N646" s="166"/>
      <c r="O646" s="176"/>
    </row>
    <row r="647" spans="1:15">
      <c r="A647" s="166" t="s">
        <v>4443</v>
      </c>
      <c r="B647" s="167">
        <v>8809667986526</v>
      </c>
      <c r="C647" s="168" t="s">
        <v>4444</v>
      </c>
      <c r="D647" s="168" t="s">
        <v>4445</v>
      </c>
      <c r="E647" s="169">
        <v>2000</v>
      </c>
      <c r="F647" s="170">
        <v>0.52</v>
      </c>
      <c r="G647" s="171">
        <v>216</v>
      </c>
      <c r="H647" s="172">
        <f t="shared" si="70"/>
        <v>1040</v>
      </c>
      <c r="I647" s="173" t="str">
        <f t="shared" si="71"/>
        <v>Введите курс</v>
      </c>
      <c r="J647" s="283"/>
      <c r="K647" s="174">
        <f t="shared" si="72"/>
        <v>0</v>
      </c>
      <c r="L647" s="172">
        <f t="shared" si="72"/>
        <v>0</v>
      </c>
      <c r="M647" s="175" t="str">
        <f t="shared" si="73"/>
        <v/>
      </c>
      <c r="N647" s="166"/>
      <c r="O647" s="176"/>
    </row>
    <row r="648" spans="1:15">
      <c r="A648" s="166" t="s">
        <v>4446</v>
      </c>
      <c r="B648" s="167">
        <v>8809667986533</v>
      </c>
      <c r="C648" s="168" t="s">
        <v>4447</v>
      </c>
      <c r="D648" s="168" t="s">
        <v>4448</v>
      </c>
      <c r="E648" s="169">
        <v>2000</v>
      </c>
      <c r="F648" s="170">
        <v>0.52</v>
      </c>
      <c r="G648" s="171">
        <v>216</v>
      </c>
      <c r="H648" s="172">
        <f t="shared" si="70"/>
        <v>1040</v>
      </c>
      <c r="I648" s="173" t="str">
        <f t="shared" si="71"/>
        <v>Введите курс</v>
      </c>
      <c r="J648" s="283"/>
      <c r="K648" s="174">
        <f t="shared" si="72"/>
        <v>0</v>
      </c>
      <c r="L648" s="172">
        <f t="shared" si="72"/>
        <v>0</v>
      </c>
      <c r="M648" s="175" t="str">
        <f t="shared" si="73"/>
        <v/>
      </c>
      <c r="N648" s="166"/>
      <c r="O648" s="176"/>
    </row>
    <row r="649" spans="1:15">
      <c r="A649" s="166" t="s">
        <v>4449</v>
      </c>
      <c r="B649" s="167">
        <v>8809667986540</v>
      </c>
      <c r="C649" s="168" t="s">
        <v>4450</v>
      </c>
      <c r="D649" s="168" t="s">
        <v>4451</v>
      </c>
      <c r="E649" s="169">
        <v>2000</v>
      </c>
      <c r="F649" s="170">
        <v>0.52</v>
      </c>
      <c r="G649" s="171">
        <v>216</v>
      </c>
      <c r="H649" s="172">
        <f t="shared" si="70"/>
        <v>1040</v>
      </c>
      <c r="I649" s="173" t="str">
        <f t="shared" si="71"/>
        <v>Введите курс</v>
      </c>
      <c r="J649" s="283"/>
      <c r="K649" s="174">
        <f t="shared" si="72"/>
        <v>0</v>
      </c>
      <c r="L649" s="172">
        <f t="shared" si="72"/>
        <v>0</v>
      </c>
      <c r="M649" s="175" t="str">
        <f t="shared" si="73"/>
        <v/>
      </c>
      <c r="N649" s="166"/>
      <c r="O649" s="176"/>
    </row>
    <row r="650" spans="1:15">
      <c r="A650" s="166" t="s">
        <v>4452</v>
      </c>
      <c r="B650" s="167">
        <v>8809667986564</v>
      </c>
      <c r="C650" s="168" t="s">
        <v>4453</v>
      </c>
      <c r="D650" s="168" t="s">
        <v>4454</v>
      </c>
      <c r="E650" s="169">
        <v>2000</v>
      </c>
      <c r="F650" s="170">
        <v>0.52</v>
      </c>
      <c r="G650" s="171">
        <v>216</v>
      </c>
      <c r="H650" s="172">
        <f t="shared" si="70"/>
        <v>1040</v>
      </c>
      <c r="I650" s="173" t="str">
        <f t="shared" si="71"/>
        <v>Введите курс</v>
      </c>
      <c r="J650" s="283"/>
      <c r="K650" s="174">
        <f t="shared" si="72"/>
        <v>0</v>
      </c>
      <c r="L650" s="172">
        <f t="shared" si="72"/>
        <v>0</v>
      </c>
      <c r="M650" s="175" t="str">
        <f t="shared" si="73"/>
        <v/>
      </c>
      <c r="N650" s="166"/>
      <c r="O650" s="176"/>
    </row>
    <row r="651" spans="1:15">
      <c r="A651" s="166" t="s">
        <v>4455</v>
      </c>
      <c r="B651" s="167">
        <v>8809667986571</v>
      </c>
      <c r="C651" s="168" t="s">
        <v>4456</v>
      </c>
      <c r="D651" s="168" t="s">
        <v>4457</v>
      </c>
      <c r="E651" s="169">
        <v>2000</v>
      </c>
      <c r="F651" s="170">
        <v>0.52</v>
      </c>
      <c r="G651" s="171">
        <v>216</v>
      </c>
      <c r="H651" s="172">
        <f t="shared" si="70"/>
        <v>1040</v>
      </c>
      <c r="I651" s="173" t="str">
        <f t="shared" si="71"/>
        <v>Введите курс</v>
      </c>
      <c r="J651" s="283"/>
      <c r="K651" s="174">
        <f t="shared" si="72"/>
        <v>0</v>
      </c>
      <c r="L651" s="172">
        <f t="shared" si="72"/>
        <v>0</v>
      </c>
      <c r="M651" s="175" t="str">
        <f t="shared" si="73"/>
        <v/>
      </c>
      <c r="N651" s="166"/>
      <c r="O651" s="176"/>
    </row>
    <row r="652" spans="1:15">
      <c r="A652" s="166" t="s">
        <v>4458</v>
      </c>
      <c r="B652" s="167">
        <v>8809667986588</v>
      </c>
      <c r="C652" s="168" t="s">
        <v>4459</v>
      </c>
      <c r="D652" s="168" t="s">
        <v>4460</v>
      </c>
      <c r="E652" s="169">
        <v>2000</v>
      </c>
      <c r="F652" s="170">
        <v>0.52</v>
      </c>
      <c r="G652" s="171">
        <v>216</v>
      </c>
      <c r="H652" s="172">
        <f t="shared" si="70"/>
        <v>1040</v>
      </c>
      <c r="I652" s="173" t="str">
        <f t="shared" si="71"/>
        <v>Введите курс</v>
      </c>
      <c r="J652" s="283"/>
      <c r="K652" s="174">
        <f t="shared" si="72"/>
        <v>0</v>
      </c>
      <c r="L652" s="172">
        <f t="shared" si="72"/>
        <v>0</v>
      </c>
      <c r="M652" s="175" t="str">
        <f t="shared" si="73"/>
        <v/>
      </c>
      <c r="N652" s="166"/>
      <c r="O652" s="176"/>
    </row>
    <row r="653" spans="1:15">
      <c r="A653" s="166" t="s">
        <v>4461</v>
      </c>
      <c r="B653" s="167">
        <v>8809667986618</v>
      </c>
      <c r="C653" s="168" t="s">
        <v>4462</v>
      </c>
      <c r="D653" s="168" t="s">
        <v>4463</v>
      </c>
      <c r="E653" s="169">
        <v>3000</v>
      </c>
      <c r="F653" s="170">
        <v>0.52</v>
      </c>
      <c r="G653" s="171">
        <v>216</v>
      </c>
      <c r="H653" s="172">
        <f t="shared" si="70"/>
        <v>1560</v>
      </c>
      <c r="I653" s="173" t="str">
        <f t="shared" si="71"/>
        <v>Введите курс</v>
      </c>
      <c r="J653" s="283"/>
      <c r="K653" s="174">
        <f t="shared" si="72"/>
        <v>0</v>
      </c>
      <c r="L653" s="172">
        <f t="shared" si="72"/>
        <v>0</v>
      </c>
      <c r="M653" s="175" t="str">
        <f t="shared" si="73"/>
        <v/>
      </c>
      <c r="N653" s="166"/>
      <c r="O653" s="176"/>
    </row>
    <row r="654" spans="1:15">
      <c r="A654" s="166" t="s">
        <v>4464</v>
      </c>
      <c r="B654" s="167">
        <v>8809667986625</v>
      </c>
      <c r="C654" s="168" t="s">
        <v>4465</v>
      </c>
      <c r="D654" s="168" t="s">
        <v>4466</v>
      </c>
      <c r="E654" s="169">
        <v>2000</v>
      </c>
      <c r="F654" s="170">
        <v>0.52</v>
      </c>
      <c r="G654" s="171">
        <v>216</v>
      </c>
      <c r="H654" s="172">
        <f t="shared" si="70"/>
        <v>1040</v>
      </c>
      <c r="I654" s="173" t="str">
        <f t="shared" si="71"/>
        <v>Введите курс</v>
      </c>
      <c r="J654" s="283"/>
      <c r="K654" s="174">
        <f t="shared" si="72"/>
        <v>0</v>
      </c>
      <c r="L654" s="172">
        <f t="shared" si="72"/>
        <v>0</v>
      </c>
      <c r="M654" s="175" t="str">
        <f t="shared" si="73"/>
        <v/>
      </c>
      <c r="N654" s="166"/>
      <c r="O654" s="176"/>
    </row>
    <row r="655" spans="1:15">
      <c r="A655" s="166" t="s">
        <v>4467</v>
      </c>
      <c r="B655" s="167">
        <v>8809667986649</v>
      </c>
      <c r="C655" s="168" t="s">
        <v>4468</v>
      </c>
      <c r="D655" s="168" t="s">
        <v>4469</v>
      </c>
      <c r="E655" s="169">
        <v>2000</v>
      </c>
      <c r="F655" s="170">
        <v>0.52</v>
      </c>
      <c r="G655" s="171">
        <v>216</v>
      </c>
      <c r="H655" s="172">
        <f t="shared" si="70"/>
        <v>1040</v>
      </c>
      <c r="I655" s="173" t="str">
        <f t="shared" si="71"/>
        <v>Введите курс</v>
      </c>
      <c r="J655" s="283"/>
      <c r="K655" s="174">
        <f t="shared" si="72"/>
        <v>0</v>
      </c>
      <c r="L655" s="172">
        <f t="shared" si="72"/>
        <v>0</v>
      </c>
      <c r="M655" s="175" t="str">
        <f t="shared" si="73"/>
        <v/>
      </c>
      <c r="N655" s="166"/>
      <c r="O655" s="176"/>
    </row>
    <row r="656" spans="1:15">
      <c r="A656" s="166" t="s">
        <v>4470</v>
      </c>
      <c r="B656" s="167">
        <v>8809667986656</v>
      </c>
      <c r="C656" s="168" t="s">
        <v>4471</v>
      </c>
      <c r="D656" s="168" t="s">
        <v>4472</v>
      </c>
      <c r="E656" s="169">
        <v>5000</v>
      </c>
      <c r="F656" s="170">
        <v>0.52</v>
      </c>
      <c r="G656" s="171">
        <v>280</v>
      </c>
      <c r="H656" s="172">
        <f t="shared" si="70"/>
        <v>2600</v>
      </c>
      <c r="I656" s="173" t="str">
        <f t="shared" si="71"/>
        <v>Введите курс</v>
      </c>
      <c r="J656" s="283"/>
      <c r="K656" s="174">
        <f t="shared" si="72"/>
        <v>0</v>
      </c>
      <c r="L656" s="172">
        <f t="shared" si="72"/>
        <v>0</v>
      </c>
      <c r="M656" s="175" t="str">
        <f t="shared" si="73"/>
        <v/>
      </c>
      <c r="N656" s="166"/>
      <c r="O656" s="176"/>
    </row>
    <row r="657" spans="1:15">
      <c r="A657" s="166" t="s">
        <v>4473</v>
      </c>
      <c r="B657" s="167">
        <v>8809667986663</v>
      </c>
      <c r="C657" s="168" t="s">
        <v>4474</v>
      </c>
      <c r="D657" s="168" t="s">
        <v>4475</v>
      </c>
      <c r="E657" s="169">
        <v>1000</v>
      </c>
      <c r="F657" s="170">
        <v>0.52</v>
      </c>
      <c r="G657" s="171">
        <v>150</v>
      </c>
      <c r="H657" s="172">
        <f t="shared" si="70"/>
        <v>520</v>
      </c>
      <c r="I657" s="173" t="str">
        <f t="shared" si="71"/>
        <v>Введите курс</v>
      </c>
      <c r="J657" s="283"/>
      <c r="K657" s="174">
        <f t="shared" si="72"/>
        <v>0</v>
      </c>
      <c r="L657" s="172">
        <f t="shared" si="72"/>
        <v>0</v>
      </c>
      <c r="M657" s="175" t="str">
        <f t="shared" si="73"/>
        <v/>
      </c>
      <c r="N657" s="166"/>
      <c r="O657" s="176"/>
    </row>
    <row r="658" spans="1:15">
      <c r="A658" s="166" t="s">
        <v>4476</v>
      </c>
      <c r="B658" s="167">
        <v>8809667986687</v>
      </c>
      <c r="C658" s="168" t="s">
        <v>4477</v>
      </c>
      <c r="D658" s="168" t="s">
        <v>4478</v>
      </c>
      <c r="E658" s="169">
        <v>9000</v>
      </c>
      <c r="F658" s="170">
        <v>0.52</v>
      </c>
      <c r="G658" s="171">
        <v>48</v>
      </c>
      <c r="H658" s="172">
        <f t="shared" si="70"/>
        <v>4680</v>
      </c>
      <c r="I658" s="173" t="str">
        <f t="shared" si="71"/>
        <v>Введите курс</v>
      </c>
      <c r="J658" s="283"/>
      <c r="K658" s="174">
        <f t="shared" si="72"/>
        <v>0</v>
      </c>
      <c r="L658" s="172">
        <f t="shared" si="72"/>
        <v>0</v>
      </c>
      <c r="M658" s="175" t="str">
        <f t="shared" si="73"/>
        <v/>
      </c>
      <c r="N658" s="166"/>
      <c r="O658" s="176"/>
    </row>
    <row r="659" spans="1:15">
      <c r="A659" s="166" t="s">
        <v>4479</v>
      </c>
      <c r="B659" s="167">
        <v>8809667986694</v>
      </c>
      <c r="C659" s="168" t="s">
        <v>4480</v>
      </c>
      <c r="D659" s="168" t="s">
        <v>4481</v>
      </c>
      <c r="E659" s="169">
        <v>14000</v>
      </c>
      <c r="F659" s="170">
        <v>0.52</v>
      </c>
      <c r="G659" s="171">
        <v>36</v>
      </c>
      <c r="H659" s="172">
        <f t="shared" si="70"/>
        <v>7280</v>
      </c>
      <c r="I659" s="173" t="str">
        <f t="shared" si="71"/>
        <v>Введите курс</v>
      </c>
      <c r="J659" s="283"/>
      <c r="K659" s="174">
        <f t="shared" si="72"/>
        <v>0</v>
      </c>
      <c r="L659" s="172">
        <f t="shared" si="72"/>
        <v>0</v>
      </c>
      <c r="M659" s="175" t="str">
        <f t="shared" si="73"/>
        <v/>
      </c>
      <c r="N659" s="166"/>
      <c r="O659" s="176"/>
    </row>
    <row r="660" spans="1:15">
      <c r="A660" s="166" t="s">
        <v>4482</v>
      </c>
      <c r="B660" s="167">
        <v>8809667987172</v>
      </c>
      <c r="C660" s="168" t="s">
        <v>4483</v>
      </c>
      <c r="D660" s="168" t="s">
        <v>4484</v>
      </c>
      <c r="E660" s="169">
        <v>14000</v>
      </c>
      <c r="F660" s="170">
        <v>0.52</v>
      </c>
      <c r="G660" s="171">
        <v>360</v>
      </c>
      <c r="H660" s="172">
        <f t="shared" si="70"/>
        <v>7280</v>
      </c>
      <c r="I660" s="173" t="str">
        <f t="shared" si="71"/>
        <v>Введите курс</v>
      </c>
      <c r="J660" s="283"/>
      <c r="K660" s="174">
        <f t="shared" ref="K660:L675" si="74">J660*G660</f>
        <v>0</v>
      </c>
      <c r="L660" s="172">
        <f t="shared" si="74"/>
        <v>0</v>
      </c>
      <c r="M660" s="175" t="str">
        <f t="shared" si="73"/>
        <v/>
      </c>
      <c r="N660" s="166"/>
      <c r="O660" s="176"/>
    </row>
    <row r="661" spans="1:15">
      <c r="A661" s="166" t="s">
        <v>4485</v>
      </c>
      <c r="B661" s="167">
        <v>8809667987189</v>
      </c>
      <c r="C661" s="168" t="s">
        <v>4486</v>
      </c>
      <c r="D661" s="168" t="s">
        <v>4487</v>
      </c>
      <c r="E661" s="169">
        <v>9000</v>
      </c>
      <c r="F661" s="170">
        <v>0.52</v>
      </c>
      <c r="G661" s="171">
        <v>12</v>
      </c>
      <c r="H661" s="172">
        <f t="shared" si="70"/>
        <v>4680</v>
      </c>
      <c r="I661" s="173" t="str">
        <f t="shared" si="71"/>
        <v>Введите курс</v>
      </c>
      <c r="J661" s="283"/>
      <c r="K661" s="174">
        <f t="shared" si="74"/>
        <v>0</v>
      </c>
      <c r="L661" s="172">
        <f t="shared" si="74"/>
        <v>0</v>
      </c>
      <c r="M661" s="175" t="str">
        <f t="shared" si="73"/>
        <v/>
      </c>
      <c r="N661" s="166"/>
      <c r="O661" s="176"/>
    </row>
    <row r="662" spans="1:15">
      <c r="A662" s="166" t="s">
        <v>4488</v>
      </c>
      <c r="B662" s="167">
        <v>8809667987196</v>
      </c>
      <c r="C662" s="168" t="s">
        <v>4489</v>
      </c>
      <c r="D662" s="168" t="s">
        <v>4490</v>
      </c>
      <c r="E662" s="169">
        <v>10000</v>
      </c>
      <c r="F662" s="170">
        <v>0.52</v>
      </c>
      <c r="G662" s="171">
        <v>60</v>
      </c>
      <c r="H662" s="172">
        <f t="shared" si="70"/>
        <v>5200</v>
      </c>
      <c r="I662" s="173" t="str">
        <f t="shared" si="71"/>
        <v>Введите курс</v>
      </c>
      <c r="J662" s="283"/>
      <c r="K662" s="174">
        <f t="shared" si="74"/>
        <v>0</v>
      </c>
      <c r="L662" s="172">
        <f t="shared" si="74"/>
        <v>0</v>
      </c>
      <c r="M662" s="175" t="str">
        <f t="shared" si="73"/>
        <v/>
      </c>
      <c r="N662" s="166"/>
      <c r="O662" s="176"/>
    </row>
    <row r="663" spans="1:15">
      <c r="A663" s="166" t="s">
        <v>4491</v>
      </c>
      <c r="B663" s="167">
        <v>8809667987301</v>
      </c>
      <c r="C663" s="168" t="s">
        <v>4492</v>
      </c>
      <c r="D663" s="168" t="s">
        <v>4493</v>
      </c>
      <c r="E663" s="169">
        <v>14000</v>
      </c>
      <c r="F663" s="170">
        <v>0.52</v>
      </c>
      <c r="G663" s="171">
        <v>36</v>
      </c>
      <c r="H663" s="172">
        <f t="shared" si="70"/>
        <v>7280</v>
      </c>
      <c r="I663" s="173" t="str">
        <f t="shared" si="71"/>
        <v>Введите курс</v>
      </c>
      <c r="J663" s="283"/>
      <c r="K663" s="174">
        <f t="shared" si="74"/>
        <v>0</v>
      </c>
      <c r="L663" s="172">
        <f t="shared" si="74"/>
        <v>0</v>
      </c>
      <c r="M663" s="175" t="str">
        <f t="shared" si="73"/>
        <v/>
      </c>
      <c r="N663" s="166"/>
      <c r="O663" s="176"/>
    </row>
    <row r="664" spans="1:15">
      <c r="A664" s="166" t="s">
        <v>4494</v>
      </c>
      <c r="B664" s="167">
        <v>8809667987318</v>
      </c>
      <c r="C664" s="168" t="s">
        <v>4495</v>
      </c>
      <c r="D664" s="168" t="s">
        <v>4496</v>
      </c>
      <c r="E664" s="169">
        <v>13000</v>
      </c>
      <c r="F664" s="170">
        <v>0.52</v>
      </c>
      <c r="G664" s="171">
        <v>60</v>
      </c>
      <c r="H664" s="172">
        <f t="shared" si="70"/>
        <v>6760</v>
      </c>
      <c r="I664" s="173" t="str">
        <f t="shared" si="71"/>
        <v>Введите курс</v>
      </c>
      <c r="J664" s="283"/>
      <c r="K664" s="174">
        <f t="shared" si="74"/>
        <v>0</v>
      </c>
      <c r="L664" s="172">
        <f t="shared" si="74"/>
        <v>0</v>
      </c>
      <c r="M664" s="175" t="str">
        <f t="shared" si="73"/>
        <v/>
      </c>
      <c r="N664" s="166"/>
      <c r="O664" s="176"/>
    </row>
    <row r="665" spans="1:15">
      <c r="A665" s="166" t="s">
        <v>4497</v>
      </c>
      <c r="B665" s="167">
        <v>8809667987325</v>
      </c>
      <c r="C665" s="168" t="s">
        <v>4498</v>
      </c>
      <c r="D665" s="168" t="s">
        <v>4499</v>
      </c>
      <c r="E665" s="169">
        <v>2000</v>
      </c>
      <c r="F665" s="170">
        <v>0.52</v>
      </c>
      <c r="G665" s="171">
        <v>2220</v>
      </c>
      <c r="H665" s="172">
        <f t="shared" si="70"/>
        <v>1040</v>
      </c>
      <c r="I665" s="173" t="str">
        <f t="shared" si="71"/>
        <v>Введите курс</v>
      </c>
      <c r="J665" s="283"/>
      <c r="K665" s="174">
        <f t="shared" si="74"/>
        <v>0</v>
      </c>
      <c r="L665" s="172">
        <f t="shared" si="74"/>
        <v>0</v>
      </c>
      <c r="M665" s="175" t="str">
        <f t="shared" si="73"/>
        <v/>
      </c>
      <c r="N665" s="166"/>
      <c r="O665" s="176"/>
    </row>
    <row r="666" spans="1:15">
      <c r="A666" s="166" t="s">
        <v>4500</v>
      </c>
      <c r="B666" s="167">
        <v>8809667987653</v>
      </c>
      <c r="C666" s="168" t="s">
        <v>4501</v>
      </c>
      <c r="D666" s="168" t="s">
        <v>4502</v>
      </c>
      <c r="E666" s="169">
        <v>29500</v>
      </c>
      <c r="F666" s="170">
        <v>0.52</v>
      </c>
      <c r="G666" s="171">
        <v>72</v>
      </c>
      <c r="H666" s="172">
        <f t="shared" si="70"/>
        <v>15340</v>
      </c>
      <c r="I666" s="173" t="str">
        <f t="shared" si="71"/>
        <v>Введите курс</v>
      </c>
      <c r="J666" s="283"/>
      <c r="K666" s="174">
        <f t="shared" si="74"/>
        <v>0</v>
      </c>
      <c r="L666" s="172">
        <f t="shared" si="74"/>
        <v>0</v>
      </c>
      <c r="M666" s="175" t="str">
        <f t="shared" si="73"/>
        <v/>
      </c>
      <c r="N666" s="166"/>
      <c r="O666" s="176"/>
    </row>
    <row r="667" spans="1:15">
      <c r="A667" s="166" t="s">
        <v>4503</v>
      </c>
      <c r="B667" s="167">
        <v>8809667987707</v>
      </c>
      <c r="C667" s="168" t="s">
        <v>4504</v>
      </c>
      <c r="D667" s="168" t="s">
        <v>4505</v>
      </c>
      <c r="E667" s="169">
        <v>15000</v>
      </c>
      <c r="F667" s="170">
        <v>0.52</v>
      </c>
      <c r="G667" s="171">
        <v>48</v>
      </c>
      <c r="H667" s="172">
        <f t="shared" si="70"/>
        <v>7800</v>
      </c>
      <c r="I667" s="173" t="str">
        <f t="shared" si="71"/>
        <v>Введите курс</v>
      </c>
      <c r="J667" s="283"/>
      <c r="K667" s="174">
        <f t="shared" si="74"/>
        <v>0</v>
      </c>
      <c r="L667" s="172">
        <f t="shared" si="74"/>
        <v>0</v>
      </c>
      <c r="M667" s="175" t="str">
        <f t="shared" si="73"/>
        <v/>
      </c>
      <c r="N667" s="166"/>
      <c r="O667" s="176"/>
    </row>
    <row r="668" spans="1:15">
      <c r="A668" s="166" t="s">
        <v>4506</v>
      </c>
      <c r="B668" s="167">
        <v>8809667987721</v>
      </c>
      <c r="C668" s="168" t="s">
        <v>4507</v>
      </c>
      <c r="D668" s="168" t="s">
        <v>4508</v>
      </c>
      <c r="E668" s="169">
        <v>11000</v>
      </c>
      <c r="F668" s="170">
        <v>0.52</v>
      </c>
      <c r="G668" s="171">
        <v>72</v>
      </c>
      <c r="H668" s="172">
        <f t="shared" si="70"/>
        <v>5720</v>
      </c>
      <c r="I668" s="173" t="str">
        <f t="shared" si="71"/>
        <v>Введите курс</v>
      </c>
      <c r="J668" s="283"/>
      <c r="K668" s="174">
        <f t="shared" si="74"/>
        <v>0</v>
      </c>
      <c r="L668" s="172">
        <f t="shared" si="74"/>
        <v>0</v>
      </c>
      <c r="M668" s="175" t="str">
        <f t="shared" si="73"/>
        <v/>
      </c>
      <c r="N668" s="166"/>
      <c r="O668" s="176"/>
    </row>
    <row r="669" spans="1:15">
      <c r="A669" s="166" t="s">
        <v>4509</v>
      </c>
      <c r="B669" s="167">
        <v>8809667987738</v>
      </c>
      <c r="C669" s="168" t="s">
        <v>4510</v>
      </c>
      <c r="D669" s="168" t="s">
        <v>4511</v>
      </c>
      <c r="E669" s="169">
        <v>10000</v>
      </c>
      <c r="F669" s="170">
        <v>0.52</v>
      </c>
      <c r="G669" s="171">
        <v>48</v>
      </c>
      <c r="H669" s="172">
        <f t="shared" si="70"/>
        <v>5200</v>
      </c>
      <c r="I669" s="173" t="str">
        <f t="shared" si="71"/>
        <v>Введите курс</v>
      </c>
      <c r="J669" s="283"/>
      <c r="K669" s="174">
        <f t="shared" si="74"/>
        <v>0</v>
      </c>
      <c r="L669" s="172">
        <f t="shared" si="74"/>
        <v>0</v>
      </c>
      <c r="M669" s="175" t="str">
        <f t="shared" si="73"/>
        <v/>
      </c>
      <c r="N669" s="166"/>
      <c r="O669" s="176"/>
    </row>
    <row r="670" spans="1:15">
      <c r="A670" s="166" t="s">
        <v>4512</v>
      </c>
      <c r="B670" s="167">
        <v>8809667987745</v>
      </c>
      <c r="C670" s="168" t="s">
        <v>4513</v>
      </c>
      <c r="D670" s="168" t="s">
        <v>4514</v>
      </c>
      <c r="E670" s="169">
        <v>9500</v>
      </c>
      <c r="F670" s="170">
        <v>0.52</v>
      </c>
      <c r="G670" s="171">
        <v>48</v>
      </c>
      <c r="H670" s="172">
        <f t="shared" si="70"/>
        <v>4940</v>
      </c>
      <c r="I670" s="173" t="str">
        <f t="shared" si="71"/>
        <v>Введите курс</v>
      </c>
      <c r="J670" s="283"/>
      <c r="K670" s="174">
        <f t="shared" si="74"/>
        <v>0</v>
      </c>
      <c r="L670" s="172">
        <f t="shared" si="74"/>
        <v>0</v>
      </c>
      <c r="M670" s="175" t="str">
        <f t="shared" si="73"/>
        <v/>
      </c>
      <c r="N670" s="166"/>
      <c r="O670" s="176"/>
    </row>
    <row r="671" spans="1:15">
      <c r="A671" s="166" t="s">
        <v>4515</v>
      </c>
      <c r="B671" s="167">
        <v>8809667987769</v>
      </c>
      <c r="C671" s="168" t="s">
        <v>4516</v>
      </c>
      <c r="D671" s="168" t="s">
        <v>4517</v>
      </c>
      <c r="E671" s="169">
        <v>20000</v>
      </c>
      <c r="F671" s="170">
        <v>0.52</v>
      </c>
      <c r="G671" s="171">
        <v>48</v>
      </c>
      <c r="H671" s="172">
        <f t="shared" si="70"/>
        <v>10400</v>
      </c>
      <c r="I671" s="173" t="str">
        <f t="shared" si="71"/>
        <v>Введите курс</v>
      </c>
      <c r="J671" s="283"/>
      <c r="K671" s="174">
        <f t="shared" si="74"/>
        <v>0</v>
      </c>
      <c r="L671" s="172">
        <f t="shared" si="74"/>
        <v>0</v>
      </c>
      <c r="M671" s="175" t="str">
        <f t="shared" si="73"/>
        <v/>
      </c>
      <c r="N671" s="166"/>
      <c r="O671" s="176"/>
    </row>
    <row r="672" spans="1:15">
      <c r="A672" s="166" t="s">
        <v>4518</v>
      </c>
      <c r="B672" s="167">
        <v>8809667987783</v>
      </c>
      <c r="C672" s="168" t="s">
        <v>4519</v>
      </c>
      <c r="D672" s="168" t="s">
        <v>4520</v>
      </c>
      <c r="E672" s="169">
        <v>20000</v>
      </c>
      <c r="F672" s="170">
        <v>0.52</v>
      </c>
      <c r="G672" s="171">
        <v>48</v>
      </c>
      <c r="H672" s="172">
        <f t="shared" si="70"/>
        <v>10400</v>
      </c>
      <c r="I672" s="173" t="str">
        <f t="shared" si="71"/>
        <v>Введите курс</v>
      </c>
      <c r="J672" s="283"/>
      <c r="K672" s="174">
        <f t="shared" si="74"/>
        <v>0</v>
      </c>
      <c r="L672" s="172">
        <f t="shared" si="74"/>
        <v>0</v>
      </c>
      <c r="M672" s="175" t="str">
        <f t="shared" si="73"/>
        <v/>
      </c>
      <c r="N672" s="166"/>
      <c r="O672" s="176"/>
    </row>
    <row r="673" spans="1:15">
      <c r="A673" s="166" t="s">
        <v>4521</v>
      </c>
      <c r="B673" s="167">
        <v>8809667987790</v>
      </c>
      <c r="C673" s="168" t="s">
        <v>4522</v>
      </c>
      <c r="D673" s="168" t="s">
        <v>4523</v>
      </c>
      <c r="E673" s="169">
        <v>8000</v>
      </c>
      <c r="F673" s="170">
        <v>0.52</v>
      </c>
      <c r="G673" s="171">
        <v>48</v>
      </c>
      <c r="H673" s="172">
        <f t="shared" si="70"/>
        <v>4160</v>
      </c>
      <c r="I673" s="173" t="str">
        <f t="shared" si="71"/>
        <v>Введите курс</v>
      </c>
      <c r="J673" s="283"/>
      <c r="K673" s="174">
        <f t="shared" si="74"/>
        <v>0</v>
      </c>
      <c r="L673" s="172">
        <f t="shared" si="74"/>
        <v>0</v>
      </c>
      <c r="M673" s="175" t="str">
        <f t="shared" si="73"/>
        <v/>
      </c>
      <c r="N673" s="166"/>
      <c r="O673" s="176"/>
    </row>
    <row r="674" spans="1:15">
      <c r="A674" s="166" t="s">
        <v>4524</v>
      </c>
      <c r="B674" s="167">
        <v>8809667987806</v>
      </c>
      <c r="C674" s="168" t="s">
        <v>4525</v>
      </c>
      <c r="D674" s="168" t="s">
        <v>4526</v>
      </c>
      <c r="E674" s="169">
        <v>8000</v>
      </c>
      <c r="F674" s="170">
        <v>0.52</v>
      </c>
      <c r="G674" s="171">
        <v>60</v>
      </c>
      <c r="H674" s="172">
        <f t="shared" si="70"/>
        <v>4160</v>
      </c>
      <c r="I674" s="173" t="str">
        <f t="shared" si="71"/>
        <v>Введите курс</v>
      </c>
      <c r="J674" s="283"/>
      <c r="K674" s="174">
        <f t="shared" si="74"/>
        <v>0</v>
      </c>
      <c r="L674" s="172">
        <f t="shared" si="74"/>
        <v>0</v>
      </c>
      <c r="M674" s="175" t="str">
        <f t="shared" si="73"/>
        <v/>
      </c>
      <c r="N674" s="166"/>
      <c r="O674" s="176"/>
    </row>
    <row r="675" spans="1:15">
      <c r="A675" s="166" t="s">
        <v>4527</v>
      </c>
      <c r="B675" s="167">
        <v>8809667987820</v>
      </c>
      <c r="C675" s="168" t="s">
        <v>4528</v>
      </c>
      <c r="D675" s="168" t="s">
        <v>4529</v>
      </c>
      <c r="E675" s="169">
        <v>3500</v>
      </c>
      <c r="F675" s="170">
        <v>0.52</v>
      </c>
      <c r="G675" s="171">
        <v>192</v>
      </c>
      <c r="H675" s="172">
        <f t="shared" si="70"/>
        <v>1820</v>
      </c>
      <c r="I675" s="173" t="str">
        <f t="shared" si="71"/>
        <v>Введите курс</v>
      </c>
      <c r="J675" s="283"/>
      <c r="K675" s="174">
        <f t="shared" si="74"/>
        <v>0</v>
      </c>
      <c r="L675" s="172">
        <f t="shared" si="74"/>
        <v>0</v>
      </c>
      <c r="M675" s="175" t="str">
        <f t="shared" si="73"/>
        <v/>
      </c>
      <c r="N675" s="166"/>
      <c r="O675" s="176"/>
    </row>
    <row r="676" spans="1:15">
      <c r="A676" s="166" t="s">
        <v>4530</v>
      </c>
      <c r="B676" s="167">
        <v>8809667987837</v>
      </c>
      <c r="C676" s="168" t="s">
        <v>4531</v>
      </c>
      <c r="D676" s="168" t="s">
        <v>4532</v>
      </c>
      <c r="E676" s="169">
        <v>3500</v>
      </c>
      <c r="F676" s="170">
        <v>0.52</v>
      </c>
      <c r="G676" s="171">
        <v>192</v>
      </c>
      <c r="H676" s="172">
        <f t="shared" si="70"/>
        <v>1820</v>
      </c>
      <c r="I676" s="173" t="str">
        <f t="shared" si="71"/>
        <v>Введите курс</v>
      </c>
      <c r="J676" s="283"/>
      <c r="K676" s="174">
        <f t="shared" ref="K676:L691" si="75">J676*G676</f>
        <v>0</v>
      </c>
      <c r="L676" s="172">
        <f t="shared" si="75"/>
        <v>0</v>
      </c>
      <c r="M676" s="175" t="str">
        <f t="shared" si="73"/>
        <v/>
      </c>
      <c r="N676" s="166"/>
      <c r="O676" s="176"/>
    </row>
    <row r="677" spans="1:15">
      <c r="A677" s="166" t="s">
        <v>4533</v>
      </c>
      <c r="B677" s="167">
        <v>8809667987844</v>
      </c>
      <c r="C677" s="168" t="s">
        <v>4534</v>
      </c>
      <c r="D677" s="168" t="s">
        <v>4535</v>
      </c>
      <c r="E677" s="169">
        <v>3500</v>
      </c>
      <c r="F677" s="170">
        <v>0.52</v>
      </c>
      <c r="G677" s="171">
        <v>192</v>
      </c>
      <c r="H677" s="172">
        <f t="shared" si="70"/>
        <v>1820</v>
      </c>
      <c r="I677" s="173" t="str">
        <f t="shared" si="71"/>
        <v>Введите курс</v>
      </c>
      <c r="J677" s="283"/>
      <c r="K677" s="174">
        <f t="shared" si="75"/>
        <v>0</v>
      </c>
      <c r="L677" s="172">
        <f t="shared" si="75"/>
        <v>0</v>
      </c>
      <c r="M677" s="175" t="str">
        <f t="shared" si="73"/>
        <v/>
      </c>
      <c r="N677" s="166"/>
      <c r="O677" s="176"/>
    </row>
    <row r="678" spans="1:15">
      <c r="A678" s="166" t="s">
        <v>4536</v>
      </c>
      <c r="B678" s="167">
        <v>8809667987851</v>
      </c>
      <c r="C678" s="168" t="s">
        <v>4537</v>
      </c>
      <c r="D678" s="168" t="s">
        <v>4538</v>
      </c>
      <c r="E678" s="169">
        <v>3500</v>
      </c>
      <c r="F678" s="170">
        <v>0.52</v>
      </c>
      <c r="G678" s="171">
        <v>192</v>
      </c>
      <c r="H678" s="172">
        <f t="shared" si="70"/>
        <v>1820</v>
      </c>
      <c r="I678" s="173" t="str">
        <f t="shared" si="71"/>
        <v>Введите курс</v>
      </c>
      <c r="J678" s="283"/>
      <c r="K678" s="174">
        <f t="shared" si="75"/>
        <v>0</v>
      </c>
      <c r="L678" s="172">
        <f t="shared" si="75"/>
        <v>0</v>
      </c>
      <c r="M678" s="175" t="str">
        <f t="shared" si="73"/>
        <v/>
      </c>
      <c r="N678" s="166"/>
      <c r="O678" s="176"/>
    </row>
    <row r="679" spans="1:15">
      <c r="A679" s="166" t="s">
        <v>4539</v>
      </c>
      <c r="B679" s="167">
        <v>8809667987868</v>
      </c>
      <c r="C679" s="168" t="s">
        <v>4540</v>
      </c>
      <c r="D679" s="168" t="s">
        <v>4541</v>
      </c>
      <c r="E679" s="169">
        <v>3500</v>
      </c>
      <c r="F679" s="170">
        <v>0.52</v>
      </c>
      <c r="G679" s="171">
        <v>192</v>
      </c>
      <c r="H679" s="172">
        <f t="shared" si="70"/>
        <v>1820</v>
      </c>
      <c r="I679" s="173" t="str">
        <f t="shared" si="71"/>
        <v>Введите курс</v>
      </c>
      <c r="J679" s="283"/>
      <c r="K679" s="174">
        <f t="shared" si="75"/>
        <v>0</v>
      </c>
      <c r="L679" s="172">
        <f t="shared" si="75"/>
        <v>0</v>
      </c>
      <c r="M679" s="175" t="str">
        <f t="shared" si="73"/>
        <v/>
      </c>
      <c r="N679" s="166"/>
      <c r="O679" s="176"/>
    </row>
    <row r="680" spans="1:15">
      <c r="A680" s="166" t="s">
        <v>4542</v>
      </c>
      <c r="B680" s="167">
        <v>8809667987875</v>
      </c>
      <c r="C680" s="168" t="s">
        <v>4543</v>
      </c>
      <c r="D680" s="168" t="s">
        <v>4544</v>
      </c>
      <c r="E680" s="169">
        <v>3500</v>
      </c>
      <c r="F680" s="170">
        <v>0.52</v>
      </c>
      <c r="G680" s="171">
        <v>192</v>
      </c>
      <c r="H680" s="172">
        <f t="shared" si="70"/>
        <v>1820</v>
      </c>
      <c r="I680" s="173" t="str">
        <f t="shared" si="71"/>
        <v>Введите курс</v>
      </c>
      <c r="J680" s="283"/>
      <c r="K680" s="174">
        <f t="shared" si="75"/>
        <v>0</v>
      </c>
      <c r="L680" s="172">
        <f t="shared" si="75"/>
        <v>0</v>
      </c>
      <c r="M680" s="175" t="str">
        <f t="shared" si="73"/>
        <v/>
      </c>
      <c r="N680" s="166"/>
      <c r="O680" s="176"/>
    </row>
    <row r="681" spans="1:15">
      <c r="A681" s="166" t="s">
        <v>4545</v>
      </c>
      <c r="B681" s="167">
        <v>8809667987929</v>
      </c>
      <c r="C681" s="168" t="s">
        <v>4546</v>
      </c>
      <c r="D681" s="168" t="s">
        <v>4547</v>
      </c>
      <c r="E681" s="169">
        <v>3500</v>
      </c>
      <c r="F681" s="170">
        <v>0.52</v>
      </c>
      <c r="G681" s="171">
        <v>288</v>
      </c>
      <c r="H681" s="172">
        <f t="shared" si="70"/>
        <v>1820</v>
      </c>
      <c r="I681" s="173" t="str">
        <f t="shared" si="71"/>
        <v>Введите курс</v>
      </c>
      <c r="J681" s="283"/>
      <c r="K681" s="174">
        <f t="shared" si="75"/>
        <v>0</v>
      </c>
      <c r="L681" s="172">
        <f t="shared" si="75"/>
        <v>0</v>
      </c>
      <c r="M681" s="175" t="str">
        <f t="shared" si="73"/>
        <v/>
      </c>
      <c r="N681" s="166"/>
      <c r="O681" s="176"/>
    </row>
    <row r="682" spans="1:15">
      <c r="A682" s="166" t="s">
        <v>4548</v>
      </c>
      <c r="B682" s="167">
        <v>8809667987936</v>
      </c>
      <c r="C682" s="168" t="s">
        <v>4549</v>
      </c>
      <c r="D682" s="168" t="s">
        <v>4550</v>
      </c>
      <c r="E682" s="169">
        <v>3500</v>
      </c>
      <c r="F682" s="170">
        <v>0.52</v>
      </c>
      <c r="G682" s="171">
        <v>288</v>
      </c>
      <c r="H682" s="172">
        <f t="shared" si="70"/>
        <v>1820</v>
      </c>
      <c r="I682" s="173" t="str">
        <f t="shared" si="71"/>
        <v>Введите курс</v>
      </c>
      <c r="J682" s="283"/>
      <c r="K682" s="174">
        <f t="shared" si="75"/>
        <v>0</v>
      </c>
      <c r="L682" s="172">
        <f t="shared" si="75"/>
        <v>0</v>
      </c>
      <c r="M682" s="175" t="str">
        <f t="shared" si="73"/>
        <v/>
      </c>
      <c r="N682" s="166"/>
      <c r="O682" s="176"/>
    </row>
    <row r="683" spans="1:15">
      <c r="A683" s="166" t="s">
        <v>4551</v>
      </c>
      <c r="B683" s="167">
        <v>8809667987943</v>
      </c>
      <c r="C683" s="168" t="s">
        <v>4552</v>
      </c>
      <c r="D683" s="168" t="s">
        <v>4553</v>
      </c>
      <c r="E683" s="169">
        <v>3500</v>
      </c>
      <c r="F683" s="170">
        <v>0.52</v>
      </c>
      <c r="G683" s="171">
        <v>288</v>
      </c>
      <c r="H683" s="172">
        <f t="shared" si="70"/>
        <v>1820</v>
      </c>
      <c r="I683" s="173" t="str">
        <f t="shared" si="71"/>
        <v>Введите курс</v>
      </c>
      <c r="J683" s="283"/>
      <c r="K683" s="174">
        <f t="shared" si="75"/>
        <v>0</v>
      </c>
      <c r="L683" s="172">
        <f t="shared" si="75"/>
        <v>0</v>
      </c>
      <c r="M683" s="175" t="str">
        <f t="shared" si="73"/>
        <v/>
      </c>
      <c r="N683" s="166"/>
      <c r="O683" s="176"/>
    </row>
    <row r="684" spans="1:15">
      <c r="A684" s="166" t="s">
        <v>4554</v>
      </c>
      <c r="B684" s="167">
        <v>8809667987950</v>
      </c>
      <c r="C684" s="168" t="s">
        <v>4555</v>
      </c>
      <c r="D684" s="168" t="s">
        <v>4556</v>
      </c>
      <c r="E684" s="169">
        <v>3500</v>
      </c>
      <c r="F684" s="170">
        <v>0.52</v>
      </c>
      <c r="G684" s="171">
        <v>288</v>
      </c>
      <c r="H684" s="172">
        <f t="shared" si="70"/>
        <v>1820</v>
      </c>
      <c r="I684" s="173" t="str">
        <f t="shared" si="71"/>
        <v>Введите курс</v>
      </c>
      <c r="J684" s="283"/>
      <c r="K684" s="174">
        <f t="shared" si="75"/>
        <v>0</v>
      </c>
      <c r="L684" s="172">
        <f t="shared" si="75"/>
        <v>0</v>
      </c>
      <c r="M684" s="175" t="str">
        <f t="shared" si="73"/>
        <v/>
      </c>
      <c r="N684" s="166"/>
      <c r="O684" s="176"/>
    </row>
    <row r="685" spans="1:15">
      <c r="A685" s="166" t="s">
        <v>4557</v>
      </c>
      <c r="B685" s="167">
        <v>8809667987967</v>
      </c>
      <c r="C685" s="168" t="s">
        <v>4558</v>
      </c>
      <c r="D685" s="168" t="s">
        <v>4559</v>
      </c>
      <c r="E685" s="169">
        <v>3500</v>
      </c>
      <c r="F685" s="170">
        <v>0.52</v>
      </c>
      <c r="G685" s="171">
        <v>288</v>
      </c>
      <c r="H685" s="172">
        <f t="shared" si="70"/>
        <v>1820</v>
      </c>
      <c r="I685" s="173" t="str">
        <f t="shared" si="71"/>
        <v>Введите курс</v>
      </c>
      <c r="J685" s="283"/>
      <c r="K685" s="174">
        <f t="shared" si="75"/>
        <v>0</v>
      </c>
      <c r="L685" s="172">
        <f t="shared" si="75"/>
        <v>0</v>
      </c>
      <c r="M685" s="175" t="str">
        <f t="shared" si="73"/>
        <v/>
      </c>
      <c r="N685" s="166"/>
      <c r="O685" s="176"/>
    </row>
    <row r="686" spans="1:15">
      <c r="A686" s="166" t="s">
        <v>4560</v>
      </c>
      <c r="B686" s="167">
        <v>8809667987974</v>
      </c>
      <c r="C686" s="168" t="s">
        <v>4561</v>
      </c>
      <c r="D686" s="168" t="s">
        <v>4562</v>
      </c>
      <c r="E686" s="169">
        <v>6000</v>
      </c>
      <c r="F686" s="170">
        <v>0.52</v>
      </c>
      <c r="G686" s="171">
        <v>480</v>
      </c>
      <c r="H686" s="172">
        <f t="shared" si="70"/>
        <v>3120</v>
      </c>
      <c r="I686" s="173" t="str">
        <f t="shared" si="71"/>
        <v>Введите курс</v>
      </c>
      <c r="J686" s="283"/>
      <c r="K686" s="174">
        <f t="shared" si="75"/>
        <v>0</v>
      </c>
      <c r="L686" s="172">
        <f t="shared" si="75"/>
        <v>0</v>
      </c>
      <c r="M686" s="175" t="str">
        <f t="shared" si="73"/>
        <v/>
      </c>
      <c r="N686" s="166"/>
      <c r="O686" s="176"/>
    </row>
    <row r="687" spans="1:15">
      <c r="A687" s="166" t="s">
        <v>4563</v>
      </c>
      <c r="B687" s="167">
        <v>8809667987981</v>
      </c>
      <c r="C687" s="168" t="s">
        <v>4564</v>
      </c>
      <c r="D687" s="168" t="s">
        <v>4565</v>
      </c>
      <c r="E687" s="169">
        <v>6000</v>
      </c>
      <c r="F687" s="170">
        <v>0.52</v>
      </c>
      <c r="G687" s="171">
        <v>480</v>
      </c>
      <c r="H687" s="172">
        <f t="shared" si="70"/>
        <v>3120</v>
      </c>
      <c r="I687" s="173" t="str">
        <f t="shared" si="71"/>
        <v>Введите курс</v>
      </c>
      <c r="J687" s="283"/>
      <c r="K687" s="174">
        <f t="shared" si="75"/>
        <v>0</v>
      </c>
      <c r="L687" s="172">
        <f t="shared" si="75"/>
        <v>0</v>
      </c>
      <c r="M687" s="175" t="str">
        <f t="shared" si="73"/>
        <v/>
      </c>
      <c r="N687" s="166"/>
      <c r="O687" s="176"/>
    </row>
    <row r="688" spans="1:15">
      <c r="A688" s="166" t="s">
        <v>4566</v>
      </c>
      <c r="B688" s="167">
        <v>8809667987998</v>
      </c>
      <c r="C688" s="168" t="s">
        <v>4567</v>
      </c>
      <c r="D688" s="168" t="s">
        <v>4568</v>
      </c>
      <c r="E688" s="169">
        <v>6000</v>
      </c>
      <c r="F688" s="170">
        <v>0.52</v>
      </c>
      <c r="G688" s="171">
        <v>480</v>
      </c>
      <c r="H688" s="172">
        <f t="shared" si="70"/>
        <v>3120</v>
      </c>
      <c r="I688" s="173" t="str">
        <f t="shared" si="71"/>
        <v>Введите курс</v>
      </c>
      <c r="J688" s="283"/>
      <c r="K688" s="174">
        <f t="shared" si="75"/>
        <v>0</v>
      </c>
      <c r="L688" s="172">
        <f t="shared" si="75"/>
        <v>0</v>
      </c>
      <c r="M688" s="175" t="str">
        <f t="shared" si="73"/>
        <v/>
      </c>
      <c r="N688" s="166"/>
      <c r="O688" s="176"/>
    </row>
    <row r="689" spans="1:15">
      <c r="A689" s="166" t="s">
        <v>4569</v>
      </c>
      <c r="B689" s="167">
        <v>8809667988001</v>
      </c>
      <c r="C689" s="168" t="s">
        <v>4570</v>
      </c>
      <c r="D689" s="168" t="s">
        <v>4571</v>
      </c>
      <c r="E689" s="169">
        <v>6000</v>
      </c>
      <c r="F689" s="170">
        <v>0.52</v>
      </c>
      <c r="G689" s="171">
        <v>480</v>
      </c>
      <c r="H689" s="172">
        <f t="shared" si="70"/>
        <v>3120</v>
      </c>
      <c r="I689" s="173" t="str">
        <f t="shared" si="71"/>
        <v>Введите курс</v>
      </c>
      <c r="J689" s="283"/>
      <c r="K689" s="174">
        <f t="shared" si="75"/>
        <v>0</v>
      </c>
      <c r="L689" s="172">
        <f t="shared" si="75"/>
        <v>0</v>
      </c>
      <c r="M689" s="175" t="str">
        <f t="shared" si="73"/>
        <v/>
      </c>
      <c r="N689" s="166"/>
      <c r="O689" s="176"/>
    </row>
    <row r="690" spans="1:15">
      <c r="A690" s="166" t="s">
        <v>4572</v>
      </c>
      <c r="B690" s="167">
        <v>8809667988018</v>
      </c>
      <c r="C690" s="168" t="s">
        <v>4573</v>
      </c>
      <c r="D690" s="168" t="s">
        <v>4574</v>
      </c>
      <c r="E690" s="169">
        <v>6000</v>
      </c>
      <c r="F690" s="170">
        <v>0.52</v>
      </c>
      <c r="G690" s="171">
        <v>480</v>
      </c>
      <c r="H690" s="172">
        <f t="shared" si="70"/>
        <v>3120</v>
      </c>
      <c r="I690" s="173" t="str">
        <f t="shared" si="71"/>
        <v>Введите курс</v>
      </c>
      <c r="J690" s="283"/>
      <c r="K690" s="174">
        <f t="shared" si="75"/>
        <v>0</v>
      </c>
      <c r="L690" s="172">
        <f t="shared" si="75"/>
        <v>0</v>
      </c>
      <c r="M690" s="175" t="str">
        <f t="shared" si="73"/>
        <v/>
      </c>
      <c r="N690" s="166"/>
      <c r="O690" s="176"/>
    </row>
    <row r="691" spans="1:15">
      <c r="A691" s="166" t="s">
        <v>4575</v>
      </c>
      <c r="B691" s="167">
        <v>8809667988278</v>
      </c>
      <c r="C691" s="168" t="s">
        <v>4576</v>
      </c>
      <c r="D691" s="168" t="s">
        <v>4577</v>
      </c>
      <c r="E691" s="169">
        <v>8000</v>
      </c>
      <c r="F691" s="170">
        <v>0.52</v>
      </c>
      <c r="G691" s="171">
        <v>48</v>
      </c>
      <c r="H691" s="172">
        <f t="shared" si="70"/>
        <v>4160</v>
      </c>
      <c r="I691" s="173" t="str">
        <f t="shared" si="71"/>
        <v>Введите курс</v>
      </c>
      <c r="J691" s="283"/>
      <c r="K691" s="174">
        <f t="shared" si="75"/>
        <v>0</v>
      </c>
      <c r="L691" s="172">
        <f t="shared" si="75"/>
        <v>0</v>
      </c>
      <c r="M691" s="175" t="str">
        <f t="shared" si="73"/>
        <v/>
      </c>
      <c r="N691" s="166"/>
      <c r="O691" s="176"/>
    </row>
    <row r="692" spans="1:15">
      <c r="A692" s="166" t="s">
        <v>4578</v>
      </c>
      <c r="B692" s="167">
        <v>8809667988292</v>
      </c>
      <c r="C692" s="168" t="s">
        <v>4579</v>
      </c>
      <c r="D692" s="168" t="s">
        <v>4580</v>
      </c>
      <c r="E692" s="169">
        <v>8000</v>
      </c>
      <c r="F692" s="170">
        <v>0.52</v>
      </c>
      <c r="G692" s="171">
        <v>48</v>
      </c>
      <c r="H692" s="172">
        <f t="shared" si="70"/>
        <v>4160</v>
      </c>
      <c r="I692" s="173" t="str">
        <f t="shared" si="71"/>
        <v>Введите курс</v>
      </c>
      <c r="J692" s="283"/>
      <c r="K692" s="174">
        <f t="shared" ref="K692:L707" si="76">J692*G692</f>
        <v>0</v>
      </c>
      <c r="L692" s="172">
        <f t="shared" si="76"/>
        <v>0</v>
      </c>
      <c r="M692" s="175" t="str">
        <f t="shared" si="73"/>
        <v/>
      </c>
      <c r="N692" s="166"/>
      <c r="O692" s="176"/>
    </row>
    <row r="693" spans="1:15">
      <c r="A693" s="166" t="s">
        <v>4581</v>
      </c>
      <c r="B693" s="167">
        <v>8809667988308</v>
      </c>
      <c r="C693" s="168" t="s">
        <v>4582</v>
      </c>
      <c r="D693" s="168" t="s">
        <v>4583</v>
      </c>
      <c r="E693" s="169">
        <v>22000</v>
      </c>
      <c r="F693" s="170">
        <v>0.52</v>
      </c>
      <c r="G693" s="171">
        <v>6</v>
      </c>
      <c r="H693" s="172">
        <f t="shared" si="70"/>
        <v>11440</v>
      </c>
      <c r="I693" s="173" t="str">
        <f t="shared" si="71"/>
        <v>Введите курс</v>
      </c>
      <c r="J693" s="283"/>
      <c r="K693" s="174">
        <f t="shared" si="76"/>
        <v>0</v>
      </c>
      <c r="L693" s="172">
        <f t="shared" si="76"/>
        <v>0</v>
      </c>
      <c r="M693" s="175" t="str">
        <f t="shared" si="73"/>
        <v/>
      </c>
      <c r="N693" s="166"/>
      <c r="O693" s="176"/>
    </row>
    <row r="694" spans="1:15">
      <c r="A694" s="166" t="s">
        <v>4584</v>
      </c>
      <c r="B694" s="167">
        <v>8809667988377</v>
      </c>
      <c r="C694" s="168" t="s">
        <v>4585</v>
      </c>
      <c r="D694" s="168" t="s">
        <v>4586</v>
      </c>
      <c r="E694" s="169">
        <v>14000</v>
      </c>
      <c r="F694" s="170">
        <v>0.52</v>
      </c>
      <c r="G694" s="171">
        <v>126</v>
      </c>
      <c r="H694" s="172">
        <f t="shared" si="70"/>
        <v>7280</v>
      </c>
      <c r="I694" s="173" t="str">
        <f t="shared" si="71"/>
        <v>Введите курс</v>
      </c>
      <c r="J694" s="283"/>
      <c r="K694" s="174">
        <f t="shared" si="76"/>
        <v>0</v>
      </c>
      <c r="L694" s="172">
        <f t="shared" si="76"/>
        <v>0</v>
      </c>
      <c r="M694" s="175" t="str">
        <f t="shared" si="73"/>
        <v/>
      </c>
      <c r="N694" s="166"/>
      <c r="O694" s="176"/>
    </row>
    <row r="695" spans="1:15">
      <c r="A695" s="166" t="s">
        <v>4587</v>
      </c>
      <c r="B695" s="167">
        <v>8809667988421</v>
      </c>
      <c r="C695" s="168" t="s">
        <v>4588</v>
      </c>
      <c r="D695" s="168" t="s">
        <v>4589</v>
      </c>
      <c r="E695" s="169">
        <v>11000</v>
      </c>
      <c r="F695" s="170">
        <v>0.52</v>
      </c>
      <c r="G695" s="171">
        <v>320</v>
      </c>
      <c r="H695" s="172">
        <f t="shared" si="70"/>
        <v>5720</v>
      </c>
      <c r="I695" s="173" t="str">
        <f t="shared" si="71"/>
        <v>Введите курс</v>
      </c>
      <c r="J695" s="283"/>
      <c r="K695" s="174">
        <f t="shared" si="76"/>
        <v>0</v>
      </c>
      <c r="L695" s="172">
        <f t="shared" si="76"/>
        <v>0</v>
      </c>
      <c r="M695" s="175" t="str">
        <f t="shared" si="73"/>
        <v/>
      </c>
      <c r="N695" s="166"/>
      <c r="O695" s="176"/>
    </row>
    <row r="696" spans="1:15">
      <c r="A696" s="166" t="s">
        <v>4590</v>
      </c>
      <c r="B696" s="167">
        <v>8809667988438</v>
      </c>
      <c r="C696" s="168" t="s">
        <v>4591</v>
      </c>
      <c r="D696" s="168" t="s">
        <v>4592</v>
      </c>
      <c r="E696" s="169">
        <v>18000</v>
      </c>
      <c r="F696" s="170">
        <v>0.52</v>
      </c>
      <c r="G696" s="171">
        <v>60</v>
      </c>
      <c r="H696" s="172">
        <f t="shared" si="70"/>
        <v>9360</v>
      </c>
      <c r="I696" s="173" t="str">
        <f t="shared" si="71"/>
        <v>Введите курс</v>
      </c>
      <c r="J696" s="283"/>
      <c r="K696" s="174">
        <f t="shared" si="76"/>
        <v>0</v>
      </c>
      <c r="L696" s="172">
        <f t="shared" si="76"/>
        <v>0</v>
      </c>
      <c r="M696" s="175" t="str">
        <f t="shared" si="73"/>
        <v/>
      </c>
      <c r="N696" s="166"/>
      <c r="O696" s="176"/>
    </row>
    <row r="697" spans="1:15">
      <c r="A697" s="166" t="s">
        <v>4593</v>
      </c>
      <c r="B697" s="167">
        <v>8809667988605</v>
      </c>
      <c r="C697" s="168" t="s">
        <v>4594</v>
      </c>
      <c r="D697" s="168" t="s">
        <v>4595</v>
      </c>
      <c r="E697" s="169">
        <v>8000</v>
      </c>
      <c r="F697" s="170">
        <v>0.52</v>
      </c>
      <c r="G697" s="171">
        <v>48</v>
      </c>
      <c r="H697" s="172">
        <f t="shared" si="70"/>
        <v>4160</v>
      </c>
      <c r="I697" s="173" t="str">
        <f t="shared" si="71"/>
        <v>Введите курс</v>
      </c>
      <c r="J697" s="283"/>
      <c r="K697" s="174">
        <f t="shared" si="76"/>
        <v>0</v>
      </c>
      <c r="L697" s="172">
        <f t="shared" si="76"/>
        <v>0</v>
      </c>
      <c r="M697" s="175" t="str">
        <f t="shared" si="73"/>
        <v/>
      </c>
      <c r="N697" s="166"/>
      <c r="O697" s="176"/>
    </row>
    <row r="698" spans="1:15">
      <c r="A698" s="166" t="s">
        <v>4596</v>
      </c>
      <c r="B698" s="167">
        <v>8809667988612</v>
      </c>
      <c r="C698" s="168" t="s">
        <v>4597</v>
      </c>
      <c r="D698" s="168" t="s">
        <v>4598</v>
      </c>
      <c r="E698" s="169">
        <v>8000</v>
      </c>
      <c r="F698" s="170">
        <v>0.52</v>
      </c>
      <c r="G698" s="171">
        <v>48</v>
      </c>
      <c r="H698" s="172">
        <f t="shared" si="70"/>
        <v>4160</v>
      </c>
      <c r="I698" s="173" t="str">
        <f t="shared" si="71"/>
        <v>Введите курс</v>
      </c>
      <c r="J698" s="283"/>
      <c r="K698" s="174">
        <f t="shared" si="76"/>
        <v>0</v>
      </c>
      <c r="L698" s="172">
        <f t="shared" si="76"/>
        <v>0</v>
      </c>
      <c r="M698" s="175" t="str">
        <f t="shared" si="73"/>
        <v/>
      </c>
      <c r="N698" s="166"/>
      <c r="O698" s="176"/>
    </row>
    <row r="699" spans="1:15">
      <c r="A699" s="166" t="s">
        <v>4599</v>
      </c>
      <c r="B699" s="167">
        <v>8809667988629</v>
      </c>
      <c r="C699" s="168" t="s">
        <v>4600</v>
      </c>
      <c r="D699" s="168" t="s">
        <v>4601</v>
      </c>
      <c r="E699" s="169">
        <v>8000</v>
      </c>
      <c r="F699" s="170">
        <v>0.52</v>
      </c>
      <c r="G699" s="171">
        <v>48</v>
      </c>
      <c r="H699" s="172">
        <f t="shared" si="70"/>
        <v>4160</v>
      </c>
      <c r="I699" s="173" t="str">
        <f t="shared" si="71"/>
        <v>Введите курс</v>
      </c>
      <c r="J699" s="283"/>
      <c r="K699" s="174">
        <f t="shared" si="76"/>
        <v>0</v>
      </c>
      <c r="L699" s="172">
        <f t="shared" si="76"/>
        <v>0</v>
      </c>
      <c r="M699" s="175" t="str">
        <f t="shared" si="73"/>
        <v/>
      </c>
      <c r="N699" s="166"/>
      <c r="O699" s="176"/>
    </row>
    <row r="700" spans="1:15">
      <c r="A700" s="166" t="s">
        <v>4602</v>
      </c>
      <c r="B700" s="167">
        <v>8809667988636</v>
      </c>
      <c r="C700" s="168" t="s">
        <v>4603</v>
      </c>
      <c r="D700" s="168" t="s">
        <v>4604</v>
      </c>
      <c r="E700" s="169">
        <v>8000</v>
      </c>
      <c r="F700" s="170">
        <v>0.52</v>
      </c>
      <c r="G700" s="171">
        <v>48</v>
      </c>
      <c r="H700" s="172">
        <f t="shared" si="70"/>
        <v>4160</v>
      </c>
      <c r="I700" s="173" t="str">
        <f t="shared" si="71"/>
        <v>Введите курс</v>
      </c>
      <c r="J700" s="283"/>
      <c r="K700" s="174">
        <f t="shared" si="76"/>
        <v>0</v>
      </c>
      <c r="L700" s="172">
        <f t="shared" si="76"/>
        <v>0</v>
      </c>
      <c r="M700" s="175" t="str">
        <f t="shared" si="73"/>
        <v/>
      </c>
      <c r="N700" s="166"/>
      <c r="O700" s="176"/>
    </row>
    <row r="701" spans="1:15">
      <c r="A701" s="166" t="s">
        <v>4605</v>
      </c>
      <c r="B701" s="167">
        <v>8809667988643</v>
      </c>
      <c r="C701" s="168" t="s">
        <v>4606</v>
      </c>
      <c r="D701" s="168" t="s">
        <v>4607</v>
      </c>
      <c r="E701" s="169">
        <v>8000</v>
      </c>
      <c r="F701" s="170">
        <v>0.52</v>
      </c>
      <c r="G701" s="171">
        <v>48</v>
      </c>
      <c r="H701" s="172">
        <f t="shared" si="70"/>
        <v>4160</v>
      </c>
      <c r="I701" s="173" t="str">
        <f t="shared" si="71"/>
        <v>Введите курс</v>
      </c>
      <c r="J701" s="283"/>
      <c r="K701" s="174">
        <f t="shared" si="76"/>
        <v>0</v>
      </c>
      <c r="L701" s="172">
        <f t="shared" si="76"/>
        <v>0</v>
      </c>
      <c r="M701" s="175" t="str">
        <f t="shared" si="73"/>
        <v/>
      </c>
      <c r="N701" s="166"/>
      <c r="O701" s="176"/>
    </row>
    <row r="702" spans="1:15">
      <c r="A702" s="166" t="s">
        <v>4608</v>
      </c>
      <c r="B702" s="167">
        <v>8809667988650</v>
      </c>
      <c r="C702" s="168" t="s">
        <v>4609</v>
      </c>
      <c r="D702" s="168" t="s">
        <v>4610</v>
      </c>
      <c r="E702" s="169">
        <v>3500</v>
      </c>
      <c r="F702" s="170">
        <v>0.52</v>
      </c>
      <c r="G702" s="171">
        <v>32</v>
      </c>
      <c r="H702" s="172">
        <f t="shared" si="70"/>
        <v>1820</v>
      </c>
      <c r="I702" s="173" t="str">
        <f t="shared" si="71"/>
        <v>Введите курс</v>
      </c>
      <c r="J702" s="283"/>
      <c r="K702" s="174">
        <f t="shared" si="76"/>
        <v>0</v>
      </c>
      <c r="L702" s="172">
        <f t="shared" si="76"/>
        <v>0</v>
      </c>
      <c r="M702" s="175" t="str">
        <f t="shared" si="73"/>
        <v/>
      </c>
      <c r="N702" s="166"/>
      <c r="O702" s="176"/>
    </row>
    <row r="703" spans="1:15">
      <c r="A703" s="166" t="s">
        <v>4611</v>
      </c>
      <c r="B703" s="167">
        <v>8809667988902</v>
      </c>
      <c r="C703" s="168" t="s">
        <v>4612</v>
      </c>
      <c r="D703" s="168" t="s">
        <v>4613</v>
      </c>
      <c r="E703" s="169">
        <v>6000</v>
      </c>
      <c r="F703" s="170">
        <v>0.52</v>
      </c>
      <c r="G703" s="171">
        <v>180</v>
      </c>
      <c r="H703" s="172">
        <f t="shared" si="70"/>
        <v>3120</v>
      </c>
      <c r="I703" s="173" t="str">
        <f t="shared" si="71"/>
        <v>Введите курс</v>
      </c>
      <c r="J703" s="283"/>
      <c r="K703" s="174">
        <f t="shared" si="76"/>
        <v>0</v>
      </c>
      <c r="L703" s="172">
        <f t="shared" si="76"/>
        <v>0</v>
      </c>
      <c r="M703" s="175" t="str">
        <f t="shared" si="73"/>
        <v/>
      </c>
      <c r="N703" s="166"/>
      <c r="O703" s="176"/>
    </row>
    <row r="704" spans="1:15">
      <c r="A704" s="166" t="s">
        <v>4614</v>
      </c>
      <c r="B704" s="167">
        <v>8809667988919</v>
      </c>
      <c r="C704" s="168" t="s">
        <v>4615</v>
      </c>
      <c r="D704" s="168" t="s">
        <v>4616</v>
      </c>
      <c r="E704" s="169">
        <v>6000</v>
      </c>
      <c r="F704" s="170">
        <v>0.52</v>
      </c>
      <c r="G704" s="171">
        <v>180</v>
      </c>
      <c r="H704" s="172">
        <f t="shared" si="70"/>
        <v>3120</v>
      </c>
      <c r="I704" s="173" t="str">
        <f t="shared" si="71"/>
        <v>Введите курс</v>
      </c>
      <c r="J704" s="283"/>
      <c r="K704" s="174">
        <f t="shared" si="76"/>
        <v>0</v>
      </c>
      <c r="L704" s="172">
        <f t="shared" si="76"/>
        <v>0</v>
      </c>
      <c r="M704" s="175" t="str">
        <f t="shared" si="73"/>
        <v/>
      </c>
      <c r="N704" s="166"/>
      <c r="O704" s="176"/>
    </row>
    <row r="705" spans="1:15">
      <c r="A705" s="166" t="s">
        <v>4617</v>
      </c>
      <c r="B705" s="167">
        <v>8809667989398</v>
      </c>
      <c r="C705" s="168" t="s">
        <v>4618</v>
      </c>
      <c r="D705" s="168" t="s">
        <v>4619</v>
      </c>
      <c r="E705" s="169">
        <v>4000</v>
      </c>
      <c r="F705" s="170">
        <v>0.52</v>
      </c>
      <c r="G705" s="171">
        <v>144</v>
      </c>
      <c r="H705" s="172">
        <f t="shared" si="70"/>
        <v>2080</v>
      </c>
      <c r="I705" s="173" t="str">
        <f t="shared" si="71"/>
        <v>Введите курс</v>
      </c>
      <c r="J705" s="283"/>
      <c r="K705" s="174">
        <f t="shared" si="76"/>
        <v>0</v>
      </c>
      <c r="L705" s="172">
        <f t="shared" si="76"/>
        <v>0</v>
      </c>
      <c r="M705" s="175" t="str">
        <f t="shared" si="73"/>
        <v/>
      </c>
      <c r="N705" s="166"/>
      <c r="O705" s="176"/>
    </row>
    <row r="706" spans="1:15">
      <c r="A706" s="166" t="s">
        <v>4620</v>
      </c>
      <c r="B706" s="167">
        <v>8809667989619</v>
      </c>
      <c r="C706" s="168" t="s">
        <v>4621</v>
      </c>
      <c r="D706" s="168" t="s">
        <v>4622</v>
      </c>
      <c r="E706" s="169">
        <v>8000</v>
      </c>
      <c r="F706" s="170">
        <v>0.52</v>
      </c>
      <c r="G706" s="171">
        <v>48</v>
      </c>
      <c r="H706" s="172">
        <f t="shared" si="70"/>
        <v>4160</v>
      </c>
      <c r="I706" s="173" t="str">
        <f t="shared" si="71"/>
        <v>Введите курс</v>
      </c>
      <c r="J706" s="283"/>
      <c r="K706" s="174">
        <f t="shared" si="76"/>
        <v>0</v>
      </c>
      <c r="L706" s="172">
        <f t="shared" si="76"/>
        <v>0</v>
      </c>
      <c r="M706" s="175" t="str">
        <f t="shared" si="73"/>
        <v/>
      </c>
      <c r="N706" s="166"/>
      <c r="O706" s="176"/>
    </row>
    <row r="707" spans="1:15">
      <c r="A707" s="166" t="s">
        <v>4623</v>
      </c>
      <c r="B707" s="167">
        <v>8809667989664</v>
      </c>
      <c r="C707" s="168" t="s">
        <v>4624</v>
      </c>
      <c r="D707" s="168" t="s">
        <v>4625</v>
      </c>
      <c r="E707" s="169">
        <v>11000</v>
      </c>
      <c r="F707" s="170">
        <v>0.52</v>
      </c>
      <c r="G707" s="171">
        <v>320</v>
      </c>
      <c r="H707" s="172">
        <f t="shared" si="70"/>
        <v>5720</v>
      </c>
      <c r="I707" s="173" t="str">
        <f t="shared" si="71"/>
        <v>Введите курс</v>
      </c>
      <c r="J707" s="283"/>
      <c r="K707" s="174">
        <f t="shared" si="76"/>
        <v>0</v>
      </c>
      <c r="L707" s="172">
        <f t="shared" si="76"/>
        <v>0</v>
      </c>
      <c r="M707" s="175" t="str">
        <f t="shared" si="73"/>
        <v/>
      </c>
      <c r="N707" s="166"/>
      <c r="O707" s="176"/>
    </row>
    <row r="708" spans="1:15">
      <c r="A708" s="166" t="s">
        <v>4626</v>
      </c>
      <c r="B708" s="167">
        <v>8809667990011</v>
      </c>
      <c r="C708" s="168" t="s">
        <v>4627</v>
      </c>
      <c r="D708" s="168" t="s">
        <v>4628</v>
      </c>
      <c r="E708" s="169">
        <v>12000</v>
      </c>
      <c r="F708" s="170">
        <v>0.52</v>
      </c>
      <c r="G708" s="171">
        <v>30</v>
      </c>
      <c r="H708" s="172">
        <f t="shared" ref="H708:H771" si="77">F708*E708</f>
        <v>6240</v>
      </c>
      <c r="I708" s="173" t="str">
        <f t="shared" ref="I708:I771" si="78">IF($H$1="","Введите курс",H708/$H$1)</f>
        <v>Введите курс</v>
      </c>
      <c r="J708" s="283"/>
      <c r="K708" s="174">
        <f t="shared" ref="K708:L723" si="79">J708*G708</f>
        <v>0</v>
      </c>
      <c r="L708" s="172">
        <f t="shared" si="79"/>
        <v>0</v>
      </c>
      <c r="M708" s="175" t="str">
        <f t="shared" ref="M708:M771" si="80">IFERROR(K708*I708,"")</f>
        <v/>
      </c>
      <c r="N708" s="166"/>
      <c r="O708" s="176"/>
    </row>
    <row r="709" spans="1:15">
      <c r="A709" s="166" t="s">
        <v>4629</v>
      </c>
      <c r="B709" s="167">
        <v>8809667990035</v>
      </c>
      <c r="C709" s="168" t="s">
        <v>4630</v>
      </c>
      <c r="D709" s="168" t="s">
        <v>4631</v>
      </c>
      <c r="E709" s="169">
        <v>8000</v>
      </c>
      <c r="F709" s="170">
        <v>0.52</v>
      </c>
      <c r="G709" s="171">
        <v>60</v>
      </c>
      <c r="H709" s="172">
        <f t="shared" si="77"/>
        <v>4160</v>
      </c>
      <c r="I709" s="173" t="str">
        <f t="shared" si="78"/>
        <v>Введите курс</v>
      </c>
      <c r="J709" s="283"/>
      <c r="K709" s="174">
        <f t="shared" si="79"/>
        <v>0</v>
      </c>
      <c r="L709" s="172">
        <f t="shared" si="79"/>
        <v>0</v>
      </c>
      <c r="M709" s="175" t="str">
        <f t="shared" si="80"/>
        <v/>
      </c>
      <c r="N709" s="166"/>
      <c r="O709" s="176"/>
    </row>
    <row r="710" spans="1:15">
      <c r="A710" s="166" t="s">
        <v>4632</v>
      </c>
      <c r="B710" s="167">
        <v>8809667990059</v>
      </c>
      <c r="C710" s="168" t="s">
        <v>4633</v>
      </c>
      <c r="D710" s="168" t="s">
        <v>4634</v>
      </c>
      <c r="E710" s="169">
        <v>3500</v>
      </c>
      <c r="F710" s="170">
        <v>0.52</v>
      </c>
      <c r="G710" s="171">
        <v>480</v>
      </c>
      <c r="H710" s="172">
        <f t="shared" si="77"/>
        <v>1820</v>
      </c>
      <c r="I710" s="173" t="str">
        <f t="shared" si="78"/>
        <v>Введите курс</v>
      </c>
      <c r="J710" s="283"/>
      <c r="K710" s="174">
        <f t="shared" si="79"/>
        <v>0</v>
      </c>
      <c r="L710" s="172">
        <f t="shared" si="79"/>
        <v>0</v>
      </c>
      <c r="M710" s="175" t="str">
        <f t="shared" si="80"/>
        <v/>
      </c>
      <c r="N710" s="166"/>
      <c r="O710" s="176"/>
    </row>
    <row r="711" spans="1:15">
      <c r="A711" s="166" t="s">
        <v>4635</v>
      </c>
      <c r="B711" s="167">
        <v>8809667990073</v>
      </c>
      <c r="C711" s="168" t="s">
        <v>4636</v>
      </c>
      <c r="D711" s="168" t="s">
        <v>4637</v>
      </c>
      <c r="E711" s="169">
        <v>3500</v>
      </c>
      <c r="F711" s="170">
        <v>0.52</v>
      </c>
      <c r="G711" s="171">
        <v>480</v>
      </c>
      <c r="H711" s="172">
        <f t="shared" si="77"/>
        <v>1820</v>
      </c>
      <c r="I711" s="173" t="str">
        <f t="shared" si="78"/>
        <v>Введите курс</v>
      </c>
      <c r="J711" s="283"/>
      <c r="K711" s="174">
        <f t="shared" si="79"/>
        <v>0</v>
      </c>
      <c r="L711" s="172">
        <f t="shared" si="79"/>
        <v>0</v>
      </c>
      <c r="M711" s="175" t="str">
        <f t="shared" si="80"/>
        <v/>
      </c>
      <c r="N711" s="166"/>
      <c r="O711" s="176"/>
    </row>
    <row r="712" spans="1:15">
      <c r="A712" s="166" t="s">
        <v>4638</v>
      </c>
      <c r="B712" s="167">
        <v>8809667990097</v>
      </c>
      <c r="C712" s="168" t="s">
        <v>4639</v>
      </c>
      <c r="D712" s="168" t="s">
        <v>4640</v>
      </c>
      <c r="E712" s="169">
        <v>22000</v>
      </c>
      <c r="F712" s="170">
        <v>0.52</v>
      </c>
      <c r="G712" s="171">
        <v>120</v>
      </c>
      <c r="H712" s="172">
        <f t="shared" si="77"/>
        <v>11440</v>
      </c>
      <c r="I712" s="173" t="str">
        <f t="shared" si="78"/>
        <v>Введите курс</v>
      </c>
      <c r="J712" s="283"/>
      <c r="K712" s="174">
        <f t="shared" si="79"/>
        <v>0</v>
      </c>
      <c r="L712" s="172">
        <f t="shared" si="79"/>
        <v>0</v>
      </c>
      <c r="M712" s="175" t="str">
        <f t="shared" si="80"/>
        <v/>
      </c>
      <c r="N712" s="166"/>
      <c r="O712" s="176"/>
    </row>
    <row r="713" spans="1:15">
      <c r="A713" s="166" t="s">
        <v>4641</v>
      </c>
      <c r="B713" s="167">
        <v>8809667990202</v>
      </c>
      <c r="C713" s="168" t="s">
        <v>4642</v>
      </c>
      <c r="D713" s="168" t="s">
        <v>4643</v>
      </c>
      <c r="E713" s="169">
        <v>16000</v>
      </c>
      <c r="F713" s="170">
        <v>0.52</v>
      </c>
      <c r="G713" s="171">
        <v>84</v>
      </c>
      <c r="H713" s="172">
        <f t="shared" si="77"/>
        <v>8320</v>
      </c>
      <c r="I713" s="173" t="str">
        <f t="shared" si="78"/>
        <v>Введите курс</v>
      </c>
      <c r="J713" s="283"/>
      <c r="K713" s="174">
        <f t="shared" si="79"/>
        <v>0</v>
      </c>
      <c r="L713" s="172">
        <f t="shared" si="79"/>
        <v>0</v>
      </c>
      <c r="M713" s="175" t="str">
        <f t="shared" si="80"/>
        <v/>
      </c>
      <c r="N713" s="166"/>
      <c r="O713" s="176"/>
    </row>
    <row r="714" spans="1:15">
      <c r="A714" s="166" t="s">
        <v>4644</v>
      </c>
      <c r="B714" s="167">
        <v>8809667990219</v>
      </c>
      <c r="C714" s="168" t="s">
        <v>4645</v>
      </c>
      <c r="D714" s="168" t="s">
        <v>4646</v>
      </c>
      <c r="E714" s="169">
        <v>16000</v>
      </c>
      <c r="F714" s="170">
        <v>0.52</v>
      </c>
      <c r="G714" s="171">
        <v>84</v>
      </c>
      <c r="H714" s="172">
        <f t="shared" si="77"/>
        <v>8320</v>
      </c>
      <c r="I714" s="173" t="str">
        <f t="shared" si="78"/>
        <v>Введите курс</v>
      </c>
      <c r="J714" s="283"/>
      <c r="K714" s="174">
        <f t="shared" si="79"/>
        <v>0</v>
      </c>
      <c r="L714" s="172">
        <f t="shared" si="79"/>
        <v>0</v>
      </c>
      <c r="M714" s="175" t="str">
        <f t="shared" si="80"/>
        <v/>
      </c>
      <c r="N714" s="166"/>
      <c r="O714" s="176"/>
    </row>
    <row r="715" spans="1:15">
      <c r="A715" s="166" t="s">
        <v>4647</v>
      </c>
      <c r="B715" s="167">
        <v>8809667990226</v>
      </c>
      <c r="C715" s="168" t="s">
        <v>4648</v>
      </c>
      <c r="D715" s="168" t="s">
        <v>4649</v>
      </c>
      <c r="E715" s="169">
        <v>6000</v>
      </c>
      <c r="F715" s="170">
        <v>0.52</v>
      </c>
      <c r="G715" s="171">
        <v>360</v>
      </c>
      <c r="H715" s="172">
        <f t="shared" si="77"/>
        <v>3120</v>
      </c>
      <c r="I715" s="173" t="str">
        <f t="shared" si="78"/>
        <v>Введите курс</v>
      </c>
      <c r="J715" s="283"/>
      <c r="K715" s="174">
        <f t="shared" si="79"/>
        <v>0</v>
      </c>
      <c r="L715" s="172">
        <f t="shared" si="79"/>
        <v>0</v>
      </c>
      <c r="M715" s="175" t="str">
        <f t="shared" si="80"/>
        <v/>
      </c>
      <c r="N715" s="166"/>
      <c r="O715" s="176"/>
    </row>
    <row r="716" spans="1:15">
      <c r="A716" s="166" t="s">
        <v>4650</v>
      </c>
      <c r="B716" s="167">
        <v>8809667990233</v>
      </c>
      <c r="C716" s="168" t="s">
        <v>4651</v>
      </c>
      <c r="D716" s="168" t="s">
        <v>4652</v>
      </c>
      <c r="E716" s="169">
        <v>6000</v>
      </c>
      <c r="F716" s="170">
        <v>0.52</v>
      </c>
      <c r="G716" s="171">
        <v>360</v>
      </c>
      <c r="H716" s="172">
        <f t="shared" si="77"/>
        <v>3120</v>
      </c>
      <c r="I716" s="173" t="str">
        <f t="shared" si="78"/>
        <v>Введите курс</v>
      </c>
      <c r="J716" s="283"/>
      <c r="K716" s="174">
        <f t="shared" si="79"/>
        <v>0</v>
      </c>
      <c r="L716" s="172">
        <f t="shared" si="79"/>
        <v>0</v>
      </c>
      <c r="M716" s="175" t="str">
        <f t="shared" si="80"/>
        <v/>
      </c>
      <c r="N716" s="166"/>
      <c r="O716" s="176"/>
    </row>
    <row r="717" spans="1:15">
      <c r="A717" s="166" t="s">
        <v>4653</v>
      </c>
      <c r="B717" s="167">
        <v>8809667990356</v>
      </c>
      <c r="C717" s="168" t="s">
        <v>4654</v>
      </c>
      <c r="D717" s="168" t="s">
        <v>4655</v>
      </c>
      <c r="E717" s="169">
        <v>12000</v>
      </c>
      <c r="F717" s="170">
        <v>0.52</v>
      </c>
      <c r="G717" s="171">
        <v>120</v>
      </c>
      <c r="H717" s="172">
        <f t="shared" si="77"/>
        <v>6240</v>
      </c>
      <c r="I717" s="173" t="str">
        <f t="shared" si="78"/>
        <v>Введите курс</v>
      </c>
      <c r="J717" s="283"/>
      <c r="K717" s="174">
        <f t="shared" si="79"/>
        <v>0</v>
      </c>
      <c r="L717" s="172">
        <f t="shared" si="79"/>
        <v>0</v>
      </c>
      <c r="M717" s="175" t="str">
        <f t="shared" si="80"/>
        <v/>
      </c>
      <c r="N717" s="166"/>
      <c r="O717" s="176"/>
    </row>
    <row r="718" spans="1:15">
      <c r="A718" s="166" t="s">
        <v>4656</v>
      </c>
      <c r="B718" s="167">
        <v>8809667990363</v>
      </c>
      <c r="C718" s="168" t="s">
        <v>4657</v>
      </c>
      <c r="D718" s="168" t="s">
        <v>4658</v>
      </c>
      <c r="E718" s="169">
        <v>12000</v>
      </c>
      <c r="F718" s="170">
        <v>0.52</v>
      </c>
      <c r="G718" s="171">
        <v>120</v>
      </c>
      <c r="H718" s="172">
        <f t="shared" si="77"/>
        <v>6240</v>
      </c>
      <c r="I718" s="173" t="str">
        <f t="shared" si="78"/>
        <v>Введите курс</v>
      </c>
      <c r="J718" s="283"/>
      <c r="K718" s="174">
        <f t="shared" si="79"/>
        <v>0</v>
      </c>
      <c r="L718" s="172">
        <f t="shared" si="79"/>
        <v>0</v>
      </c>
      <c r="M718" s="175" t="str">
        <f t="shared" si="80"/>
        <v/>
      </c>
      <c r="N718" s="166"/>
      <c r="O718" s="176"/>
    </row>
    <row r="719" spans="1:15">
      <c r="A719" s="166" t="s">
        <v>4659</v>
      </c>
      <c r="B719" s="167">
        <v>8809667991001</v>
      </c>
      <c r="C719" s="168" t="s">
        <v>4660</v>
      </c>
      <c r="D719" s="168" t="s">
        <v>4661</v>
      </c>
      <c r="E719" s="169">
        <v>12000</v>
      </c>
      <c r="F719" s="170">
        <v>0.52</v>
      </c>
      <c r="G719" s="171">
        <v>64</v>
      </c>
      <c r="H719" s="172">
        <f t="shared" si="77"/>
        <v>6240</v>
      </c>
      <c r="I719" s="173" t="str">
        <f t="shared" si="78"/>
        <v>Введите курс</v>
      </c>
      <c r="J719" s="283"/>
      <c r="K719" s="174">
        <f t="shared" si="79"/>
        <v>0</v>
      </c>
      <c r="L719" s="172">
        <f t="shared" si="79"/>
        <v>0</v>
      </c>
      <c r="M719" s="175" t="str">
        <f t="shared" si="80"/>
        <v/>
      </c>
      <c r="N719" s="166"/>
      <c r="O719" s="176"/>
    </row>
    <row r="720" spans="1:15">
      <c r="A720" s="166" t="s">
        <v>4662</v>
      </c>
      <c r="B720" s="167">
        <v>8809667991018</v>
      </c>
      <c r="C720" s="168" t="s">
        <v>4663</v>
      </c>
      <c r="D720" s="168" t="s">
        <v>4664</v>
      </c>
      <c r="E720" s="169">
        <v>12000</v>
      </c>
      <c r="F720" s="170">
        <v>0.52</v>
      </c>
      <c r="G720" s="171">
        <v>64</v>
      </c>
      <c r="H720" s="172">
        <f t="shared" si="77"/>
        <v>6240</v>
      </c>
      <c r="I720" s="173" t="str">
        <f t="shared" si="78"/>
        <v>Введите курс</v>
      </c>
      <c r="J720" s="283"/>
      <c r="K720" s="174">
        <f t="shared" si="79"/>
        <v>0</v>
      </c>
      <c r="L720" s="172">
        <f t="shared" si="79"/>
        <v>0</v>
      </c>
      <c r="M720" s="175" t="str">
        <f t="shared" si="80"/>
        <v/>
      </c>
      <c r="N720" s="166"/>
      <c r="O720" s="176"/>
    </row>
    <row r="721" spans="1:15">
      <c r="A721" s="166" t="s">
        <v>4665</v>
      </c>
      <c r="B721" s="167">
        <v>8809667991025</v>
      </c>
      <c r="C721" s="168" t="s">
        <v>4666</v>
      </c>
      <c r="D721" s="168" t="s">
        <v>4667</v>
      </c>
      <c r="E721" s="169">
        <v>12000</v>
      </c>
      <c r="F721" s="170">
        <v>0.52</v>
      </c>
      <c r="G721" s="171">
        <v>64</v>
      </c>
      <c r="H721" s="172">
        <f t="shared" si="77"/>
        <v>6240</v>
      </c>
      <c r="I721" s="173" t="str">
        <f t="shared" si="78"/>
        <v>Введите курс</v>
      </c>
      <c r="J721" s="283"/>
      <c r="K721" s="174">
        <f t="shared" si="79"/>
        <v>0</v>
      </c>
      <c r="L721" s="172">
        <f t="shared" si="79"/>
        <v>0</v>
      </c>
      <c r="M721" s="175" t="str">
        <f t="shared" si="80"/>
        <v/>
      </c>
      <c r="N721" s="166"/>
      <c r="O721" s="176"/>
    </row>
    <row r="722" spans="1:15">
      <c r="A722" s="166" t="s">
        <v>4668</v>
      </c>
      <c r="B722" s="167">
        <v>8809667991032</v>
      </c>
      <c r="C722" s="168" t="s">
        <v>4669</v>
      </c>
      <c r="D722" s="168" t="s">
        <v>4670</v>
      </c>
      <c r="E722" s="169">
        <v>20000</v>
      </c>
      <c r="F722" s="170">
        <v>0.52</v>
      </c>
      <c r="G722" s="171">
        <v>60</v>
      </c>
      <c r="H722" s="172">
        <f t="shared" si="77"/>
        <v>10400</v>
      </c>
      <c r="I722" s="173" t="str">
        <f t="shared" si="78"/>
        <v>Введите курс</v>
      </c>
      <c r="J722" s="283"/>
      <c r="K722" s="174">
        <f t="shared" si="79"/>
        <v>0</v>
      </c>
      <c r="L722" s="172">
        <f t="shared" si="79"/>
        <v>0</v>
      </c>
      <c r="M722" s="175" t="str">
        <f t="shared" si="80"/>
        <v/>
      </c>
      <c r="N722" s="166"/>
      <c r="O722" s="176"/>
    </row>
    <row r="723" spans="1:15">
      <c r="A723" s="166" t="s">
        <v>4671</v>
      </c>
      <c r="B723" s="167">
        <v>8809667991049</v>
      </c>
      <c r="C723" s="168" t="s">
        <v>4672</v>
      </c>
      <c r="D723" s="168" t="s">
        <v>4673</v>
      </c>
      <c r="E723" s="169">
        <v>20000</v>
      </c>
      <c r="F723" s="170">
        <v>0.52</v>
      </c>
      <c r="G723" s="171">
        <v>60</v>
      </c>
      <c r="H723" s="172">
        <f t="shared" si="77"/>
        <v>10400</v>
      </c>
      <c r="I723" s="173" t="str">
        <f t="shared" si="78"/>
        <v>Введите курс</v>
      </c>
      <c r="J723" s="283"/>
      <c r="K723" s="174">
        <f t="shared" si="79"/>
        <v>0</v>
      </c>
      <c r="L723" s="172">
        <f t="shared" si="79"/>
        <v>0</v>
      </c>
      <c r="M723" s="175" t="str">
        <f t="shared" si="80"/>
        <v/>
      </c>
      <c r="N723" s="166"/>
      <c r="O723" s="176"/>
    </row>
    <row r="724" spans="1:15">
      <c r="A724" s="166" t="s">
        <v>4674</v>
      </c>
      <c r="B724" s="167">
        <v>8809667991056</v>
      </c>
      <c r="C724" s="168" t="s">
        <v>4675</v>
      </c>
      <c r="D724" s="168" t="s">
        <v>3083</v>
      </c>
      <c r="E724" s="169">
        <v>14000</v>
      </c>
      <c r="F724" s="170">
        <v>0.52</v>
      </c>
      <c r="G724" s="171">
        <v>60</v>
      </c>
      <c r="H724" s="172">
        <f t="shared" si="77"/>
        <v>7280</v>
      </c>
      <c r="I724" s="173" t="str">
        <f t="shared" si="78"/>
        <v>Введите курс</v>
      </c>
      <c r="J724" s="283"/>
      <c r="K724" s="174">
        <f t="shared" ref="K724:L739" si="81">J724*G724</f>
        <v>0</v>
      </c>
      <c r="L724" s="172">
        <f t="shared" si="81"/>
        <v>0</v>
      </c>
      <c r="M724" s="175" t="str">
        <f t="shared" si="80"/>
        <v/>
      </c>
      <c r="N724" s="166"/>
      <c r="O724" s="176"/>
    </row>
    <row r="725" spans="1:15">
      <c r="A725" s="166" t="s">
        <v>4676</v>
      </c>
      <c r="B725" s="167">
        <v>8809667991063</v>
      </c>
      <c r="C725" s="168" t="s">
        <v>4677</v>
      </c>
      <c r="D725" s="168" t="s">
        <v>3086</v>
      </c>
      <c r="E725" s="169">
        <v>14000</v>
      </c>
      <c r="F725" s="170">
        <v>0.52</v>
      </c>
      <c r="G725" s="171">
        <v>60</v>
      </c>
      <c r="H725" s="172">
        <f t="shared" si="77"/>
        <v>7280</v>
      </c>
      <c r="I725" s="173" t="str">
        <f t="shared" si="78"/>
        <v>Введите курс</v>
      </c>
      <c r="J725" s="283"/>
      <c r="K725" s="174">
        <f t="shared" si="81"/>
        <v>0</v>
      </c>
      <c r="L725" s="172">
        <f t="shared" si="81"/>
        <v>0</v>
      </c>
      <c r="M725" s="175" t="str">
        <f t="shared" si="80"/>
        <v/>
      </c>
      <c r="N725" s="166"/>
      <c r="O725" s="176"/>
    </row>
    <row r="726" spans="1:15">
      <c r="A726" s="166" t="s">
        <v>4678</v>
      </c>
      <c r="B726" s="167">
        <v>8809667991070</v>
      </c>
      <c r="C726" s="168" t="s">
        <v>4679</v>
      </c>
      <c r="D726" s="168" t="s">
        <v>4680</v>
      </c>
      <c r="E726" s="169">
        <v>20000</v>
      </c>
      <c r="F726" s="170">
        <v>0.52</v>
      </c>
      <c r="G726" s="171">
        <v>72</v>
      </c>
      <c r="H726" s="172">
        <f t="shared" si="77"/>
        <v>10400</v>
      </c>
      <c r="I726" s="173" t="str">
        <f t="shared" si="78"/>
        <v>Введите курс</v>
      </c>
      <c r="J726" s="283"/>
      <c r="K726" s="174">
        <f t="shared" si="81"/>
        <v>0</v>
      </c>
      <c r="L726" s="172">
        <f t="shared" si="81"/>
        <v>0</v>
      </c>
      <c r="M726" s="175" t="str">
        <f t="shared" si="80"/>
        <v/>
      </c>
      <c r="N726" s="166"/>
      <c r="O726" s="176"/>
    </row>
    <row r="727" spans="1:15">
      <c r="A727" s="166" t="s">
        <v>4681</v>
      </c>
      <c r="B727" s="167">
        <v>8809667991087</v>
      </c>
      <c r="C727" s="168" t="s">
        <v>4682</v>
      </c>
      <c r="D727" s="168" t="s">
        <v>4683</v>
      </c>
      <c r="E727" s="169">
        <v>20000</v>
      </c>
      <c r="F727" s="170">
        <v>0.52</v>
      </c>
      <c r="G727" s="171">
        <v>72</v>
      </c>
      <c r="H727" s="172">
        <f t="shared" si="77"/>
        <v>10400</v>
      </c>
      <c r="I727" s="173" t="str">
        <f t="shared" si="78"/>
        <v>Введите курс</v>
      </c>
      <c r="J727" s="283"/>
      <c r="K727" s="174">
        <f t="shared" si="81"/>
        <v>0</v>
      </c>
      <c r="L727" s="172">
        <f t="shared" si="81"/>
        <v>0</v>
      </c>
      <c r="M727" s="175" t="str">
        <f t="shared" si="80"/>
        <v/>
      </c>
      <c r="N727" s="166"/>
      <c r="O727" s="176"/>
    </row>
    <row r="728" spans="1:15">
      <c r="A728" s="166" t="s">
        <v>4684</v>
      </c>
      <c r="B728" s="167">
        <v>8809667991094</v>
      </c>
      <c r="C728" s="168" t="s">
        <v>4685</v>
      </c>
      <c r="D728" s="168" t="s">
        <v>4686</v>
      </c>
      <c r="E728" s="169">
        <v>20000</v>
      </c>
      <c r="F728" s="170">
        <v>0.52</v>
      </c>
      <c r="G728" s="171">
        <v>72</v>
      </c>
      <c r="H728" s="172">
        <f t="shared" si="77"/>
        <v>10400</v>
      </c>
      <c r="I728" s="173" t="str">
        <f t="shared" si="78"/>
        <v>Введите курс</v>
      </c>
      <c r="J728" s="283"/>
      <c r="K728" s="174">
        <f t="shared" si="81"/>
        <v>0</v>
      </c>
      <c r="L728" s="172">
        <f t="shared" si="81"/>
        <v>0</v>
      </c>
      <c r="M728" s="175" t="str">
        <f t="shared" si="80"/>
        <v/>
      </c>
      <c r="N728" s="166"/>
      <c r="O728" s="176"/>
    </row>
    <row r="729" spans="1:15">
      <c r="A729" s="166" t="s">
        <v>4687</v>
      </c>
      <c r="B729" s="167">
        <v>8809667991100</v>
      </c>
      <c r="C729" s="168" t="s">
        <v>4688</v>
      </c>
      <c r="D729" s="168" t="s">
        <v>4689</v>
      </c>
      <c r="E729" s="169">
        <v>20000</v>
      </c>
      <c r="F729" s="170">
        <v>0.52</v>
      </c>
      <c r="G729" s="171">
        <v>72</v>
      </c>
      <c r="H729" s="172">
        <f t="shared" si="77"/>
        <v>10400</v>
      </c>
      <c r="I729" s="173" t="str">
        <f t="shared" si="78"/>
        <v>Введите курс</v>
      </c>
      <c r="J729" s="283"/>
      <c r="K729" s="174">
        <f t="shared" si="81"/>
        <v>0</v>
      </c>
      <c r="L729" s="172">
        <f t="shared" si="81"/>
        <v>0</v>
      </c>
      <c r="M729" s="175" t="str">
        <f t="shared" si="80"/>
        <v/>
      </c>
      <c r="N729" s="166"/>
      <c r="O729" s="176"/>
    </row>
    <row r="730" spans="1:15">
      <c r="A730" s="166" t="s">
        <v>4690</v>
      </c>
      <c r="B730" s="167">
        <v>8809667991117</v>
      </c>
      <c r="C730" s="168" t="s">
        <v>4691</v>
      </c>
      <c r="D730" s="168" t="s">
        <v>4692</v>
      </c>
      <c r="E730" s="169">
        <v>20000</v>
      </c>
      <c r="F730" s="170">
        <v>0.52</v>
      </c>
      <c r="G730" s="171">
        <v>72</v>
      </c>
      <c r="H730" s="172">
        <f t="shared" si="77"/>
        <v>10400</v>
      </c>
      <c r="I730" s="173" t="str">
        <f t="shared" si="78"/>
        <v>Введите курс</v>
      </c>
      <c r="J730" s="283"/>
      <c r="K730" s="174">
        <f t="shared" si="81"/>
        <v>0</v>
      </c>
      <c r="L730" s="172">
        <f t="shared" si="81"/>
        <v>0</v>
      </c>
      <c r="M730" s="175" t="str">
        <f t="shared" si="80"/>
        <v/>
      </c>
      <c r="N730" s="166"/>
      <c r="O730" s="176"/>
    </row>
    <row r="731" spans="1:15">
      <c r="A731" s="166" t="s">
        <v>4693</v>
      </c>
      <c r="B731" s="167">
        <v>8809667991124</v>
      </c>
      <c r="C731" s="168" t="s">
        <v>4694</v>
      </c>
      <c r="D731" s="168" t="s">
        <v>4695</v>
      </c>
      <c r="E731" s="169">
        <v>20000</v>
      </c>
      <c r="F731" s="170">
        <v>0.52</v>
      </c>
      <c r="G731" s="171">
        <v>72</v>
      </c>
      <c r="H731" s="172">
        <f t="shared" si="77"/>
        <v>10400</v>
      </c>
      <c r="I731" s="173" t="str">
        <f t="shared" si="78"/>
        <v>Введите курс</v>
      </c>
      <c r="J731" s="283"/>
      <c r="K731" s="174">
        <f t="shared" si="81"/>
        <v>0</v>
      </c>
      <c r="L731" s="172">
        <f t="shared" si="81"/>
        <v>0</v>
      </c>
      <c r="M731" s="175" t="str">
        <f t="shared" si="80"/>
        <v/>
      </c>
      <c r="N731" s="166"/>
      <c r="O731" s="176"/>
    </row>
    <row r="732" spans="1:15">
      <c r="A732" s="166" t="s">
        <v>4696</v>
      </c>
      <c r="B732" s="167">
        <v>8809667991155</v>
      </c>
      <c r="C732" s="168" t="s">
        <v>4697</v>
      </c>
      <c r="D732" s="168" t="s">
        <v>4698</v>
      </c>
      <c r="E732" s="169">
        <v>14000</v>
      </c>
      <c r="F732" s="170">
        <v>0.52</v>
      </c>
      <c r="G732" s="171">
        <v>60</v>
      </c>
      <c r="H732" s="172">
        <f t="shared" si="77"/>
        <v>7280</v>
      </c>
      <c r="I732" s="173" t="str">
        <f t="shared" si="78"/>
        <v>Введите курс</v>
      </c>
      <c r="J732" s="283"/>
      <c r="K732" s="174">
        <f t="shared" si="81"/>
        <v>0</v>
      </c>
      <c r="L732" s="172">
        <f t="shared" si="81"/>
        <v>0</v>
      </c>
      <c r="M732" s="175" t="str">
        <f t="shared" si="80"/>
        <v/>
      </c>
      <c r="N732" s="166"/>
      <c r="O732" s="176"/>
    </row>
    <row r="733" spans="1:15">
      <c r="A733" s="166" t="s">
        <v>4699</v>
      </c>
      <c r="B733" s="167">
        <v>8809667991162</v>
      </c>
      <c r="C733" s="168" t="s">
        <v>4700</v>
      </c>
      <c r="D733" s="168" t="s">
        <v>4701</v>
      </c>
      <c r="E733" s="169">
        <v>14000</v>
      </c>
      <c r="F733" s="170">
        <v>0.52</v>
      </c>
      <c r="G733" s="171">
        <v>60</v>
      </c>
      <c r="H733" s="172">
        <f t="shared" si="77"/>
        <v>7280</v>
      </c>
      <c r="I733" s="173" t="str">
        <f t="shared" si="78"/>
        <v>Введите курс</v>
      </c>
      <c r="J733" s="283"/>
      <c r="K733" s="174">
        <f t="shared" si="81"/>
        <v>0</v>
      </c>
      <c r="L733" s="172">
        <f t="shared" si="81"/>
        <v>0</v>
      </c>
      <c r="M733" s="175" t="str">
        <f t="shared" si="80"/>
        <v/>
      </c>
      <c r="N733" s="166"/>
      <c r="O733" s="176"/>
    </row>
    <row r="734" spans="1:15">
      <c r="A734" s="166" t="s">
        <v>4702</v>
      </c>
      <c r="B734" s="167">
        <v>8809667991179</v>
      </c>
      <c r="C734" s="168" t="s">
        <v>4703</v>
      </c>
      <c r="D734" s="168" t="s">
        <v>4704</v>
      </c>
      <c r="E734" s="169">
        <v>14000</v>
      </c>
      <c r="F734" s="170">
        <v>0.52</v>
      </c>
      <c r="G734" s="171">
        <v>60</v>
      </c>
      <c r="H734" s="172">
        <f t="shared" si="77"/>
        <v>7280</v>
      </c>
      <c r="I734" s="173" t="str">
        <f t="shared" si="78"/>
        <v>Введите курс</v>
      </c>
      <c r="J734" s="283"/>
      <c r="K734" s="174">
        <f t="shared" si="81"/>
        <v>0</v>
      </c>
      <c r="L734" s="172">
        <f t="shared" si="81"/>
        <v>0</v>
      </c>
      <c r="M734" s="175" t="str">
        <f t="shared" si="80"/>
        <v/>
      </c>
      <c r="N734" s="166"/>
      <c r="O734" s="176"/>
    </row>
    <row r="735" spans="1:15">
      <c r="A735" s="166" t="s">
        <v>4705</v>
      </c>
      <c r="B735" s="167">
        <v>8809667991216</v>
      </c>
      <c r="C735" s="168" t="s">
        <v>4706</v>
      </c>
      <c r="D735" s="168" t="s">
        <v>4707</v>
      </c>
      <c r="E735" s="169">
        <v>22000</v>
      </c>
      <c r="F735" s="170">
        <v>0.52</v>
      </c>
      <c r="G735" s="171">
        <v>72</v>
      </c>
      <c r="H735" s="172">
        <f t="shared" si="77"/>
        <v>11440</v>
      </c>
      <c r="I735" s="173" t="str">
        <f t="shared" si="78"/>
        <v>Введите курс</v>
      </c>
      <c r="J735" s="283"/>
      <c r="K735" s="174">
        <f t="shared" si="81"/>
        <v>0</v>
      </c>
      <c r="L735" s="172">
        <f t="shared" si="81"/>
        <v>0</v>
      </c>
      <c r="M735" s="175" t="str">
        <f t="shared" si="80"/>
        <v/>
      </c>
      <c r="N735" s="166"/>
      <c r="O735" s="176"/>
    </row>
    <row r="736" spans="1:15">
      <c r="A736" s="166" t="s">
        <v>4708</v>
      </c>
      <c r="B736" s="167">
        <v>8809667991223</v>
      </c>
      <c r="C736" s="168" t="s">
        <v>4709</v>
      </c>
      <c r="D736" s="168" t="s">
        <v>4710</v>
      </c>
      <c r="E736" s="169">
        <v>22000</v>
      </c>
      <c r="F736" s="170">
        <v>0.52</v>
      </c>
      <c r="G736" s="171">
        <v>72</v>
      </c>
      <c r="H736" s="172">
        <f t="shared" si="77"/>
        <v>11440</v>
      </c>
      <c r="I736" s="173" t="str">
        <f t="shared" si="78"/>
        <v>Введите курс</v>
      </c>
      <c r="J736" s="283"/>
      <c r="K736" s="174">
        <f t="shared" si="81"/>
        <v>0</v>
      </c>
      <c r="L736" s="172">
        <f t="shared" si="81"/>
        <v>0</v>
      </c>
      <c r="M736" s="175" t="str">
        <f t="shared" si="80"/>
        <v/>
      </c>
      <c r="N736" s="166"/>
      <c r="O736" s="176"/>
    </row>
    <row r="737" spans="1:15">
      <c r="A737" s="166" t="s">
        <v>4711</v>
      </c>
      <c r="B737" s="167">
        <v>8809667991230</v>
      </c>
      <c r="C737" s="168" t="s">
        <v>4712</v>
      </c>
      <c r="D737" s="168" t="s">
        <v>4713</v>
      </c>
      <c r="E737" s="169">
        <v>22000</v>
      </c>
      <c r="F737" s="170">
        <v>0.52</v>
      </c>
      <c r="G737" s="171">
        <v>72</v>
      </c>
      <c r="H737" s="172">
        <f t="shared" si="77"/>
        <v>11440</v>
      </c>
      <c r="I737" s="173" t="str">
        <f t="shared" si="78"/>
        <v>Введите курс</v>
      </c>
      <c r="J737" s="283"/>
      <c r="K737" s="174">
        <f t="shared" si="81"/>
        <v>0</v>
      </c>
      <c r="L737" s="172">
        <f t="shared" si="81"/>
        <v>0</v>
      </c>
      <c r="M737" s="175" t="str">
        <f t="shared" si="80"/>
        <v/>
      </c>
      <c r="N737" s="166"/>
      <c r="O737" s="176"/>
    </row>
    <row r="738" spans="1:15">
      <c r="A738" s="166" t="s">
        <v>4714</v>
      </c>
      <c r="B738" s="167">
        <v>8809667991353</v>
      </c>
      <c r="C738" s="168" t="s">
        <v>4715</v>
      </c>
      <c r="D738" s="168" t="s">
        <v>4716</v>
      </c>
      <c r="E738" s="169">
        <v>26000</v>
      </c>
      <c r="F738" s="170">
        <v>0.52</v>
      </c>
      <c r="G738" s="171">
        <v>10</v>
      </c>
      <c r="H738" s="172">
        <f t="shared" si="77"/>
        <v>13520</v>
      </c>
      <c r="I738" s="173" t="str">
        <f t="shared" si="78"/>
        <v>Введите курс</v>
      </c>
      <c r="J738" s="283"/>
      <c r="K738" s="174">
        <f t="shared" si="81"/>
        <v>0</v>
      </c>
      <c r="L738" s="172">
        <f t="shared" si="81"/>
        <v>0</v>
      </c>
      <c r="M738" s="175" t="str">
        <f t="shared" si="80"/>
        <v/>
      </c>
      <c r="N738" s="166"/>
      <c r="O738" s="176"/>
    </row>
    <row r="739" spans="1:15">
      <c r="A739" s="166" t="s">
        <v>4717</v>
      </c>
      <c r="B739" s="167">
        <v>8809667991544</v>
      </c>
      <c r="C739" s="168" t="s">
        <v>4718</v>
      </c>
      <c r="D739" s="168" t="s">
        <v>4719</v>
      </c>
      <c r="E739" s="169">
        <v>15000</v>
      </c>
      <c r="F739" s="170">
        <v>0.52</v>
      </c>
      <c r="G739" s="171">
        <v>24</v>
      </c>
      <c r="H739" s="172">
        <f t="shared" si="77"/>
        <v>7800</v>
      </c>
      <c r="I739" s="173" t="str">
        <f t="shared" si="78"/>
        <v>Введите курс</v>
      </c>
      <c r="J739" s="283"/>
      <c r="K739" s="174">
        <f t="shared" si="81"/>
        <v>0</v>
      </c>
      <c r="L739" s="172">
        <f t="shared" si="81"/>
        <v>0</v>
      </c>
      <c r="M739" s="175" t="str">
        <f t="shared" si="80"/>
        <v/>
      </c>
      <c r="N739" s="166"/>
      <c r="O739" s="176"/>
    </row>
    <row r="740" spans="1:15">
      <c r="A740" s="166" t="s">
        <v>4720</v>
      </c>
      <c r="B740" s="167">
        <v>8809667991551</v>
      </c>
      <c r="C740" s="168" t="s">
        <v>4721</v>
      </c>
      <c r="D740" s="168" t="s">
        <v>4722</v>
      </c>
      <c r="E740" s="169">
        <v>10000</v>
      </c>
      <c r="F740" s="170">
        <v>0.52</v>
      </c>
      <c r="G740" s="171">
        <v>72</v>
      </c>
      <c r="H740" s="172">
        <f t="shared" si="77"/>
        <v>5200</v>
      </c>
      <c r="I740" s="173" t="str">
        <f t="shared" si="78"/>
        <v>Введите курс</v>
      </c>
      <c r="J740" s="283"/>
      <c r="K740" s="174">
        <f t="shared" ref="K740:L755" si="82">J740*G740</f>
        <v>0</v>
      </c>
      <c r="L740" s="172">
        <f t="shared" si="82"/>
        <v>0</v>
      </c>
      <c r="M740" s="175" t="str">
        <f t="shared" si="80"/>
        <v/>
      </c>
      <c r="N740" s="166"/>
      <c r="O740" s="176"/>
    </row>
    <row r="741" spans="1:15">
      <c r="A741" s="166" t="s">
        <v>4723</v>
      </c>
      <c r="B741" s="167">
        <v>8809667991605</v>
      </c>
      <c r="C741" s="168" t="s">
        <v>4724</v>
      </c>
      <c r="D741" s="168" t="s">
        <v>4725</v>
      </c>
      <c r="E741" s="169">
        <v>29500</v>
      </c>
      <c r="F741" s="170">
        <v>0.52</v>
      </c>
      <c r="G741" s="171">
        <v>72</v>
      </c>
      <c r="H741" s="172">
        <f t="shared" si="77"/>
        <v>15340</v>
      </c>
      <c r="I741" s="173" t="str">
        <f t="shared" si="78"/>
        <v>Введите курс</v>
      </c>
      <c r="J741" s="283"/>
      <c r="K741" s="174">
        <f t="shared" si="82"/>
        <v>0</v>
      </c>
      <c r="L741" s="172">
        <f t="shared" si="82"/>
        <v>0</v>
      </c>
      <c r="M741" s="175" t="str">
        <f t="shared" si="80"/>
        <v/>
      </c>
      <c r="N741" s="166"/>
      <c r="O741" s="176"/>
    </row>
    <row r="742" spans="1:15">
      <c r="A742" s="166" t="s">
        <v>4726</v>
      </c>
      <c r="B742" s="167">
        <v>8809667991612</v>
      </c>
      <c r="C742" s="168" t="s">
        <v>4727</v>
      </c>
      <c r="D742" s="168" t="s">
        <v>4728</v>
      </c>
      <c r="E742" s="169">
        <v>22000</v>
      </c>
      <c r="F742" s="170">
        <v>0.52</v>
      </c>
      <c r="G742" s="171">
        <v>120</v>
      </c>
      <c r="H742" s="172">
        <f t="shared" si="77"/>
        <v>11440</v>
      </c>
      <c r="I742" s="173" t="str">
        <f t="shared" si="78"/>
        <v>Введите курс</v>
      </c>
      <c r="J742" s="283"/>
      <c r="K742" s="174">
        <f t="shared" si="82"/>
        <v>0</v>
      </c>
      <c r="L742" s="172">
        <f t="shared" si="82"/>
        <v>0</v>
      </c>
      <c r="M742" s="175" t="str">
        <f t="shared" si="80"/>
        <v/>
      </c>
      <c r="N742" s="166"/>
      <c r="O742" s="176"/>
    </row>
    <row r="743" spans="1:15">
      <c r="A743" s="166" t="s">
        <v>4729</v>
      </c>
      <c r="B743" s="167">
        <v>8809667991629</v>
      </c>
      <c r="C743" s="168" t="s">
        <v>4730</v>
      </c>
      <c r="D743" s="168" t="s">
        <v>4731</v>
      </c>
      <c r="E743" s="169">
        <v>3500</v>
      </c>
      <c r="F743" s="170">
        <v>0.52</v>
      </c>
      <c r="G743" s="171">
        <v>480</v>
      </c>
      <c r="H743" s="172">
        <f t="shared" si="77"/>
        <v>1820</v>
      </c>
      <c r="I743" s="173" t="str">
        <f t="shared" si="78"/>
        <v>Введите курс</v>
      </c>
      <c r="J743" s="283"/>
      <c r="K743" s="174">
        <f t="shared" si="82"/>
        <v>0</v>
      </c>
      <c r="L743" s="172">
        <f t="shared" si="82"/>
        <v>0</v>
      </c>
      <c r="M743" s="175" t="str">
        <f t="shared" si="80"/>
        <v/>
      </c>
      <c r="N743" s="166"/>
      <c r="O743" s="176"/>
    </row>
    <row r="744" spans="1:15">
      <c r="A744" s="166" t="s">
        <v>4732</v>
      </c>
      <c r="B744" s="167">
        <v>8809667991636</v>
      </c>
      <c r="C744" s="168" t="s">
        <v>4733</v>
      </c>
      <c r="D744" s="168" t="s">
        <v>4734</v>
      </c>
      <c r="E744" s="169">
        <v>11000</v>
      </c>
      <c r="F744" s="170">
        <v>0.52</v>
      </c>
      <c r="G744" s="171">
        <v>320</v>
      </c>
      <c r="H744" s="172">
        <f t="shared" si="77"/>
        <v>5720</v>
      </c>
      <c r="I744" s="173" t="str">
        <f t="shared" si="78"/>
        <v>Введите курс</v>
      </c>
      <c r="J744" s="283"/>
      <c r="K744" s="174">
        <f t="shared" si="82"/>
        <v>0</v>
      </c>
      <c r="L744" s="172">
        <f t="shared" si="82"/>
        <v>0</v>
      </c>
      <c r="M744" s="175" t="str">
        <f t="shared" si="80"/>
        <v/>
      </c>
      <c r="N744" s="166"/>
      <c r="O744" s="176"/>
    </row>
    <row r="745" spans="1:15">
      <c r="A745" s="166" t="s">
        <v>4735</v>
      </c>
      <c r="B745" s="167">
        <v>8809667991858</v>
      </c>
      <c r="C745" s="168" t="s">
        <v>4736</v>
      </c>
      <c r="D745" s="168" t="s">
        <v>4737</v>
      </c>
      <c r="E745" s="169">
        <v>22000</v>
      </c>
      <c r="F745" s="170">
        <v>0.52</v>
      </c>
      <c r="G745" s="171">
        <v>120</v>
      </c>
      <c r="H745" s="172">
        <f t="shared" si="77"/>
        <v>11440</v>
      </c>
      <c r="I745" s="173" t="str">
        <f t="shared" si="78"/>
        <v>Введите курс</v>
      </c>
      <c r="J745" s="283"/>
      <c r="K745" s="174">
        <f t="shared" si="82"/>
        <v>0</v>
      </c>
      <c r="L745" s="172">
        <f t="shared" si="82"/>
        <v>0</v>
      </c>
      <c r="M745" s="175" t="str">
        <f t="shared" si="80"/>
        <v/>
      </c>
      <c r="N745" s="166"/>
      <c r="O745" s="176"/>
    </row>
    <row r="746" spans="1:15">
      <c r="A746" s="166" t="s">
        <v>4738</v>
      </c>
      <c r="B746" s="167">
        <v>8809667992558</v>
      </c>
      <c r="C746" s="168" t="s">
        <v>4739</v>
      </c>
      <c r="D746" s="168" t="s">
        <v>4740</v>
      </c>
      <c r="E746" s="169">
        <v>5500</v>
      </c>
      <c r="F746" s="170">
        <v>0.52</v>
      </c>
      <c r="G746" s="171">
        <v>480</v>
      </c>
      <c r="H746" s="172">
        <f t="shared" si="77"/>
        <v>2860</v>
      </c>
      <c r="I746" s="173" t="str">
        <f t="shared" si="78"/>
        <v>Введите курс</v>
      </c>
      <c r="J746" s="283"/>
      <c r="K746" s="174">
        <f t="shared" si="82"/>
        <v>0</v>
      </c>
      <c r="L746" s="172">
        <f t="shared" si="82"/>
        <v>0</v>
      </c>
      <c r="M746" s="175" t="str">
        <f t="shared" si="80"/>
        <v/>
      </c>
      <c r="N746" s="166"/>
      <c r="O746" s="176"/>
    </row>
    <row r="747" spans="1:15">
      <c r="A747" s="166" t="s">
        <v>4741</v>
      </c>
      <c r="B747" s="167">
        <v>8809667992596</v>
      </c>
      <c r="C747" s="168" t="s">
        <v>4742</v>
      </c>
      <c r="D747" s="168" t="s">
        <v>4743</v>
      </c>
      <c r="E747" s="169">
        <v>18000</v>
      </c>
      <c r="F747" s="170">
        <v>0.52</v>
      </c>
      <c r="G747" s="171">
        <v>84</v>
      </c>
      <c r="H747" s="172">
        <f t="shared" si="77"/>
        <v>9360</v>
      </c>
      <c r="I747" s="173" t="str">
        <f t="shared" si="78"/>
        <v>Введите курс</v>
      </c>
      <c r="J747" s="283"/>
      <c r="K747" s="174">
        <f t="shared" si="82"/>
        <v>0</v>
      </c>
      <c r="L747" s="172">
        <f t="shared" si="82"/>
        <v>0</v>
      </c>
      <c r="M747" s="175" t="str">
        <f t="shared" si="80"/>
        <v/>
      </c>
      <c r="N747" s="166"/>
      <c r="O747" s="176"/>
    </row>
    <row r="748" spans="1:15">
      <c r="A748" s="166" t="s">
        <v>4744</v>
      </c>
      <c r="B748" s="167">
        <v>8809667992961</v>
      </c>
      <c r="C748" s="168" t="s">
        <v>4745</v>
      </c>
      <c r="D748" s="168" t="s">
        <v>4746</v>
      </c>
      <c r="E748" s="169">
        <v>11000</v>
      </c>
      <c r="F748" s="170">
        <v>0.52</v>
      </c>
      <c r="G748" s="171">
        <v>320</v>
      </c>
      <c r="H748" s="172">
        <f t="shared" si="77"/>
        <v>5720</v>
      </c>
      <c r="I748" s="173" t="str">
        <f t="shared" si="78"/>
        <v>Введите курс</v>
      </c>
      <c r="J748" s="283"/>
      <c r="K748" s="174">
        <f t="shared" si="82"/>
        <v>0</v>
      </c>
      <c r="L748" s="172">
        <f t="shared" si="82"/>
        <v>0</v>
      </c>
      <c r="M748" s="175" t="str">
        <f t="shared" si="80"/>
        <v/>
      </c>
      <c r="N748" s="166"/>
      <c r="O748" s="176"/>
    </row>
    <row r="749" spans="1:15">
      <c r="A749" s="166" t="s">
        <v>4747</v>
      </c>
      <c r="B749" s="167">
        <v>8809667992978</v>
      </c>
      <c r="C749" s="168" t="s">
        <v>4748</v>
      </c>
      <c r="D749" s="168" t="s">
        <v>4749</v>
      </c>
      <c r="E749" s="169">
        <v>11000</v>
      </c>
      <c r="F749" s="170">
        <v>0.52</v>
      </c>
      <c r="G749" s="171">
        <v>320</v>
      </c>
      <c r="H749" s="172">
        <f t="shared" si="77"/>
        <v>5720</v>
      </c>
      <c r="I749" s="173" t="str">
        <f t="shared" si="78"/>
        <v>Введите курс</v>
      </c>
      <c r="J749" s="283"/>
      <c r="K749" s="174">
        <f t="shared" si="82"/>
        <v>0</v>
      </c>
      <c r="L749" s="172">
        <f t="shared" si="82"/>
        <v>0</v>
      </c>
      <c r="M749" s="175" t="str">
        <f t="shared" si="80"/>
        <v/>
      </c>
      <c r="N749" s="166"/>
      <c r="O749" s="176"/>
    </row>
    <row r="750" spans="1:15">
      <c r="A750" s="166" t="s">
        <v>4750</v>
      </c>
      <c r="B750" s="167">
        <v>8809667993203</v>
      </c>
      <c r="C750" s="168" t="s">
        <v>4751</v>
      </c>
      <c r="D750" s="168" t="s">
        <v>4752</v>
      </c>
      <c r="E750" s="169">
        <v>21000</v>
      </c>
      <c r="F750" s="170">
        <v>0.52</v>
      </c>
      <c r="G750" s="171">
        <v>140</v>
      </c>
      <c r="H750" s="172">
        <f t="shared" si="77"/>
        <v>10920</v>
      </c>
      <c r="I750" s="173" t="str">
        <f t="shared" si="78"/>
        <v>Введите курс</v>
      </c>
      <c r="J750" s="283"/>
      <c r="K750" s="174">
        <f t="shared" si="82"/>
        <v>0</v>
      </c>
      <c r="L750" s="172">
        <f t="shared" si="82"/>
        <v>0</v>
      </c>
      <c r="M750" s="175" t="str">
        <f t="shared" si="80"/>
        <v/>
      </c>
      <c r="N750" s="166"/>
      <c r="O750" s="176"/>
    </row>
    <row r="751" spans="1:15">
      <c r="A751" s="166" t="s">
        <v>4753</v>
      </c>
      <c r="B751" s="167">
        <v>8809667993210</v>
      </c>
      <c r="C751" s="168" t="s">
        <v>4754</v>
      </c>
      <c r="D751" s="168" t="s">
        <v>4755</v>
      </c>
      <c r="E751" s="169">
        <v>21000</v>
      </c>
      <c r="F751" s="170">
        <v>0.52</v>
      </c>
      <c r="G751" s="171">
        <v>140</v>
      </c>
      <c r="H751" s="172">
        <f t="shared" si="77"/>
        <v>10920</v>
      </c>
      <c r="I751" s="173" t="str">
        <f t="shared" si="78"/>
        <v>Введите курс</v>
      </c>
      <c r="J751" s="283"/>
      <c r="K751" s="174">
        <f t="shared" si="82"/>
        <v>0</v>
      </c>
      <c r="L751" s="172">
        <f t="shared" si="82"/>
        <v>0</v>
      </c>
      <c r="M751" s="175" t="str">
        <f t="shared" si="80"/>
        <v/>
      </c>
      <c r="N751" s="166"/>
      <c r="O751" s="176"/>
    </row>
    <row r="752" spans="1:15">
      <c r="A752" s="166" t="s">
        <v>4756</v>
      </c>
      <c r="B752" s="167">
        <v>8809667993463</v>
      </c>
      <c r="C752" s="168" t="s">
        <v>4757</v>
      </c>
      <c r="D752" s="168" t="s">
        <v>4758</v>
      </c>
      <c r="E752" s="169">
        <v>12000</v>
      </c>
      <c r="F752" s="170">
        <v>0.52</v>
      </c>
      <c r="G752" s="171">
        <v>54</v>
      </c>
      <c r="H752" s="172">
        <f t="shared" si="77"/>
        <v>6240</v>
      </c>
      <c r="I752" s="173" t="str">
        <f t="shared" si="78"/>
        <v>Введите курс</v>
      </c>
      <c r="J752" s="283"/>
      <c r="K752" s="174">
        <f t="shared" si="82"/>
        <v>0</v>
      </c>
      <c r="L752" s="172">
        <f t="shared" si="82"/>
        <v>0</v>
      </c>
      <c r="M752" s="175" t="str">
        <f t="shared" si="80"/>
        <v/>
      </c>
      <c r="N752" s="166"/>
      <c r="O752" s="176"/>
    </row>
    <row r="753" spans="1:15">
      <c r="A753" s="166" t="s">
        <v>4759</v>
      </c>
      <c r="B753" s="167">
        <v>8809667993470</v>
      </c>
      <c r="C753" s="168" t="s">
        <v>4760</v>
      </c>
      <c r="D753" s="168" t="s">
        <v>4761</v>
      </c>
      <c r="E753" s="169">
        <v>5500</v>
      </c>
      <c r="F753" s="170">
        <v>0.52</v>
      </c>
      <c r="G753" s="171">
        <v>480</v>
      </c>
      <c r="H753" s="172">
        <f t="shared" si="77"/>
        <v>2860</v>
      </c>
      <c r="I753" s="173" t="str">
        <f t="shared" si="78"/>
        <v>Введите курс</v>
      </c>
      <c r="J753" s="283"/>
      <c r="K753" s="174">
        <f t="shared" si="82"/>
        <v>0</v>
      </c>
      <c r="L753" s="172">
        <f t="shared" si="82"/>
        <v>0</v>
      </c>
      <c r="M753" s="175" t="str">
        <f t="shared" si="80"/>
        <v/>
      </c>
      <c r="N753" s="166"/>
      <c r="O753" s="176"/>
    </row>
    <row r="754" spans="1:15">
      <c r="A754" s="166" t="s">
        <v>4762</v>
      </c>
      <c r="B754" s="167">
        <v>8809667993487</v>
      </c>
      <c r="C754" s="168" t="s">
        <v>4763</v>
      </c>
      <c r="D754" s="168" t="s">
        <v>4764</v>
      </c>
      <c r="E754" s="169">
        <v>3500</v>
      </c>
      <c r="F754" s="170">
        <v>0.52</v>
      </c>
      <c r="G754" s="171">
        <v>480</v>
      </c>
      <c r="H754" s="172">
        <f t="shared" si="77"/>
        <v>1820</v>
      </c>
      <c r="I754" s="173" t="str">
        <f t="shared" si="78"/>
        <v>Введите курс</v>
      </c>
      <c r="J754" s="283"/>
      <c r="K754" s="174">
        <f t="shared" si="82"/>
        <v>0</v>
      </c>
      <c r="L754" s="172">
        <f t="shared" si="82"/>
        <v>0</v>
      </c>
      <c r="M754" s="175" t="str">
        <f t="shared" si="80"/>
        <v/>
      </c>
      <c r="N754" s="166"/>
      <c r="O754" s="176"/>
    </row>
    <row r="755" spans="1:15">
      <c r="A755" s="166" t="s">
        <v>4765</v>
      </c>
      <c r="B755" s="167">
        <v>8809667993494</v>
      </c>
      <c r="C755" s="168" t="s">
        <v>4766</v>
      </c>
      <c r="D755" s="168" t="s">
        <v>4767</v>
      </c>
      <c r="E755" s="169">
        <v>3500</v>
      </c>
      <c r="F755" s="170">
        <v>0.52</v>
      </c>
      <c r="G755" s="171">
        <v>480</v>
      </c>
      <c r="H755" s="172">
        <f t="shared" si="77"/>
        <v>1820</v>
      </c>
      <c r="I755" s="173" t="str">
        <f t="shared" si="78"/>
        <v>Введите курс</v>
      </c>
      <c r="J755" s="283"/>
      <c r="K755" s="174">
        <f t="shared" si="82"/>
        <v>0</v>
      </c>
      <c r="L755" s="172">
        <f t="shared" si="82"/>
        <v>0</v>
      </c>
      <c r="M755" s="175" t="str">
        <f t="shared" si="80"/>
        <v/>
      </c>
      <c r="N755" s="166"/>
      <c r="O755" s="176"/>
    </row>
    <row r="756" spans="1:15">
      <c r="A756" s="166" t="s">
        <v>4768</v>
      </c>
      <c r="B756" s="167">
        <v>8809667994248</v>
      </c>
      <c r="C756" s="168" t="s">
        <v>4769</v>
      </c>
      <c r="D756" s="168" t="s">
        <v>4770</v>
      </c>
      <c r="E756" s="169">
        <v>11000</v>
      </c>
      <c r="F756" s="170">
        <v>0.52</v>
      </c>
      <c r="G756" s="171">
        <v>320</v>
      </c>
      <c r="H756" s="172">
        <f t="shared" si="77"/>
        <v>5720</v>
      </c>
      <c r="I756" s="173" t="str">
        <f t="shared" si="78"/>
        <v>Введите курс</v>
      </c>
      <c r="J756" s="283"/>
      <c r="K756" s="174">
        <f t="shared" ref="K756:L771" si="83">J756*G756</f>
        <v>0</v>
      </c>
      <c r="L756" s="172">
        <f t="shared" si="83"/>
        <v>0</v>
      </c>
      <c r="M756" s="175" t="str">
        <f t="shared" si="80"/>
        <v/>
      </c>
      <c r="N756" s="166"/>
      <c r="O756" s="176"/>
    </row>
    <row r="757" spans="1:15">
      <c r="A757" s="166" t="s">
        <v>4771</v>
      </c>
      <c r="B757" s="167">
        <v>8809667994255</v>
      </c>
      <c r="C757" s="168" t="s">
        <v>4772</v>
      </c>
      <c r="D757" s="168" t="s">
        <v>4773</v>
      </c>
      <c r="E757" s="169">
        <v>11000</v>
      </c>
      <c r="F757" s="170">
        <v>0.52</v>
      </c>
      <c r="G757" s="171">
        <v>320</v>
      </c>
      <c r="H757" s="172">
        <f t="shared" si="77"/>
        <v>5720</v>
      </c>
      <c r="I757" s="173" t="str">
        <f t="shared" si="78"/>
        <v>Введите курс</v>
      </c>
      <c r="J757" s="283"/>
      <c r="K757" s="174">
        <f t="shared" si="83"/>
        <v>0</v>
      </c>
      <c r="L757" s="172">
        <f t="shared" si="83"/>
        <v>0</v>
      </c>
      <c r="M757" s="175" t="str">
        <f t="shared" si="80"/>
        <v/>
      </c>
      <c r="N757" s="166"/>
      <c r="O757" s="176"/>
    </row>
    <row r="758" spans="1:15">
      <c r="A758" s="166" t="s">
        <v>4774</v>
      </c>
      <c r="B758" s="167">
        <v>8809667994262</v>
      </c>
      <c r="C758" s="168" t="s">
        <v>4775</v>
      </c>
      <c r="D758" s="168" t="s">
        <v>4776</v>
      </c>
      <c r="E758" s="169">
        <v>11000</v>
      </c>
      <c r="F758" s="170">
        <v>0.52</v>
      </c>
      <c r="G758" s="171">
        <v>320</v>
      </c>
      <c r="H758" s="172">
        <f t="shared" si="77"/>
        <v>5720</v>
      </c>
      <c r="I758" s="173" t="str">
        <f t="shared" si="78"/>
        <v>Введите курс</v>
      </c>
      <c r="J758" s="283"/>
      <c r="K758" s="174">
        <f t="shared" si="83"/>
        <v>0</v>
      </c>
      <c r="L758" s="172">
        <f t="shared" si="83"/>
        <v>0</v>
      </c>
      <c r="M758" s="175" t="str">
        <f t="shared" si="80"/>
        <v/>
      </c>
      <c r="N758" s="166"/>
      <c r="O758" s="176"/>
    </row>
    <row r="759" spans="1:15">
      <c r="A759" s="166" t="s">
        <v>4777</v>
      </c>
      <c r="B759" s="167">
        <v>8809667994286</v>
      </c>
      <c r="C759" s="168" t="s">
        <v>4778</v>
      </c>
      <c r="D759" s="168" t="s">
        <v>4779</v>
      </c>
      <c r="E759" s="169">
        <v>11000</v>
      </c>
      <c r="F759" s="170">
        <v>0.52</v>
      </c>
      <c r="G759" s="171">
        <v>320</v>
      </c>
      <c r="H759" s="172">
        <f t="shared" si="77"/>
        <v>5720</v>
      </c>
      <c r="I759" s="173" t="str">
        <f t="shared" si="78"/>
        <v>Введите курс</v>
      </c>
      <c r="J759" s="283"/>
      <c r="K759" s="174">
        <f t="shared" si="83"/>
        <v>0</v>
      </c>
      <c r="L759" s="172">
        <f t="shared" si="83"/>
        <v>0</v>
      </c>
      <c r="M759" s="175" t="str">
        <f t="shared" si="80"/>
        <v/>
      </c>
      <c r="N759" s="166"/>
      <c r="O759" s="176"/>
    </row>
    <row r="760" spans="1:15">
      <c r="A760" s="166" t="s">
        <v>4780</v>
      </c>
      <c r="B760" s="167">
        <v>8809667994293</v>
      </c>
      <c r="C760" s="168" t="s">
        <v>4781</v>
      </c>
      <c r="D760" s="168" t="s">
        <v>4782</v>
      </c>
      <c r="E760" s="169">
        <v>11000</v>
      </c>
      <c r="F760" s="170">
        <v>0.52</v>
      </c>
      <c r="G760" s="171">
        <v>320</v>
      </c>
      <c r="H760" s="172">
        <f t="shared" si="77"/>
        <v>5720</v>
      </c>
      <c r="I760" s="173" t="str">
        <f t="shared" si="78"/>
        <v>Введите курс</v>
      </c>
      <c r="J760" s="283"/>
      <c r="K760" s="174">
        <f t="shared" si="83"/>
        <v>0</v>
      </c>
      <c r="L760" s="172">
        <f t="shared" si="83"/>
        <v>0</v>
      </c>
      <c r="M760" s="175" t="str">
        <f t="shared" si="80"/>
        <v/>
      </c>
      <c r="N760" s="166"/>
      <c r="O760" s="176"/>
    </row>
    <row r="761" spans="1:15">
      <c r="A761" s="166" t="s">
        <v>4783</v>
      </c>
      <c r="B761" s="167">
        <v>8809667994309</v>
      </c>
      <c r="C761" s="168" t="s">
        <v>4784</v>
      </c>
      <c r="D761" s="168" t="s">
        <v>4785</v>
      </c>
      <c r="E761" s="169">
        <v>11000</v>
      </c>
      <c r="F761" s="170">
        <v>0.52</v>
      </c>
      <c r="G761" s="171">
        <v>320</v>
      </c>
      <c r="H761" s="172">
        <f t="shared" si="77"/>
        <v>5720</v>
      </c>
      <c r="I761" s="173" t="str">
        <f t="shared" si="78"/>
        <v>Введите курс</v>
      </c>
      <c r="J761" s="283"/>
      <c r="K761" s="174">
        <f t="shared" si="83"/>
        <v>0</v>
      </c>
      <c r="L761" s="172">
        <f t="shared" si="83"/>
        <v>0</v>
      </c>
      <c r="M761" s="175" t="str">
        <f t="shared" si="80"/>
        <v/>
      </c>
      <c r="N761" s="166"/>
      <c r="O761" s="176"/>
    </row>
    <row r="762" spans="1:15">
      <c r="A762" s="166" t="s">
        <v>4786</v>
      </c>
      <c r="B762" s="167">
        <v>8809667994316</v>
      </c>
      <c r="C762" s="168" t="s">
        <v>4787</v>
      </c>
      <c r="D762" s="168" t="s">
        <v>4788</v>
      </c>
      <c r="E762" s="169">
        <v>11000</v>
      </c>
      <c r="F762" s="170">
        <v>0.52</v>
      </c>
      <c r="G762" s="171">
        <v>320</v>
      </c>
      <c r="H762" s="172">
        <f t="shared" si="77"/>
        <v>5720</v>
      </c>
      <c r="I762" s="173" t="str">
        <f t="shared" si="78"/>
        <v>Введите курс</v>
      </c>
      <c r="J762" s="283"/>
      <c r="K762" s="174">
        <f t="shared" si="83"/>
        <v>0</v>
      </c>
      <c r="L762" s="172">
        <f t="shared" si="83"/>
        <v>0</v>
      </c>
      <c r="M762" s="175" t="str">
        <f t="shared" si="80"/>
        <v/>
      </c>
      <c r="N762" s="166"/>
      <c r="O762" s="176"/>
    </row>
    <row r="763" spans="1:15">
      <c r="A763" s="166" t="s">
        <v>4789</v>
      </c>
      <c r="B763" s="167">
        <v>8809667994323</v>
      </c>
      <c r="C763" s="168" t="s">
        <v>4790</v>
      </c>
      <c r="D763" s="168" t="s">
        <v>4791</v>
      </c>
      <c r="E763" s="169">
        <v>11000</v>
      </c>
      <c r="F763" s="170">
        <v>0.52</v>
      </c>
      <c r="G763" s="171">
        <v>320</v>
      </c>
      <c r="H763" s="172">
        <f t="shared" si="77"/>
        <v>5720</v>
      </c>
      <c r="I763" s="173" t="str">
        <f t="shared" si="78"/>
        <v>Введите курс</v>
      </c>
      <c r="J763" s="283"/>
      <c r="K763" s="174">
        <f t="shared" si="83"/>
        <v>0</v>
      </c>
      <c r="L763" s="172">
        <f t="shared" si="83"/>
        <v>0</v>
      </c>
      <c r="M763" s="175" t="str">
        <f t="shared" si="80"/>
        <v/>
      </c>
      <c r="N763" s="166"/>
      <c r="O763" s="176"/>
    </row>
    <row r="764" spans="1:15">
      <c r="A764" s="166" t="s">
        <v>4792</v>
      </c>
      <c r="B764" s="167">
        <v>8809667994330</v>
      </c>
      <c r="C764" s="168" t="s">
        <v>4793</v>
      </c>
      <c r="D764" s="168" t="s">
        <v>4794</v>
      </c>
      <c r="E764" s="169">
        <v>11000</v>
      </c>
      <c r="F764" s="170">
        <v>0.52</v>
      </c>
      <c r="G764" s="171">
        <v>320</v>
      </c>
      <c r="H764" s="172">
        <f t="shared" si="77"/>
        <v>5720</v>
      </c>
      <c r="I764" s="173" t="str">
        <f t="shared" si="78"/>
        <v>Введите курс</v>
      </c>
      <c r="J764" s="283"/>
      <c r="K764" s="174">
        <f t="shared" si="83"/>
        <v>0</v>
      </c>
      <c r="L764" s="172">
        <f t="shared" si="83"/>
        <v>0</v>
      </c>
      <c r="M764" s="175" t="str">
        <f t="shared" si="80"/>
        <v/>
      </c>
      <c r="N764" s="166"/>
      <c r="O764" s="176"/>
    </row>
    <row r="765" spans="1:15">
      <c r="A765" s="166" t="s">
        <v>4795</v>
      </c>
      <c r="B765" s="167">
        <v>8809667994347</v>
      </c>
      <c r="C765" s="168" t="s">
        <v>4796</v>
      </c>
      <c r="D765" s="168" t="s">
        <v>4797</v>
      </c>
      <c r="E765" s="169">
        <v>11000</v>
      </c>
      <c r="F765" s="170">
        <v>0.52</v>
      </c>
      <c r="G765" s="171">
        <v>320</v>
      </c>
      <c r="H765" s="172">
        <f t="shared" si="77"/>
        <v>5720</v>
      </c>
      <c r="I765" s="173" t="str">
        <f t="shared" si="78"/>
        <v>Введите курс</v>
      </c>
      <c r="J765" s="283"/>
      <c r="K765" s="174">
        <f t="shared" si="83"/>
        <v>0</v>
      </c>
      <c r="L765" s="172">
        <f t="shared" si="83"/>
        <v>0</v>
      </c>
      <c r="M765" s="175" t="str">
        <f t="shared" si="80"/>
        <v/>
      </c>
      <c r="N765" s="166"/>
      <c r="O765" s="176"/>
    </row>
    <row r="766" spans="1:15">
      <c r="A766" s="166" t="s">
        <v>4798</v>
      </c>
      <c r="B766" s="167">
        <v>8809667994354</v>
      </c>
      <c r="C766" s="168" t="s">
        <v>4799</v>
      </c>
      <c r="D766" s="168" t="s">
        <v>4800</v>
      </c>
      <c r="E766" s="169">
        <v>11000</v>
      </c>
      <c r="F766" s="170">
        <v>0.52</v>
      </c>
      <c r="G766" s="171">
        <v>320</v>
      </c>
      <c r="H766" s="172">
        <f t="shared" si="77"/>
        <v>5720</v>
      </c>
      <c r="I766" s="173" t="str">
        <f t="shared" si="78"/>
        <v>Введите курс</v>
      </c>
      <c r="J766" s="283"/>
      <c r="K766" s="174">
        <f t="shared" si="83"/>
        <v>0</v>
      </c>
      <c r="L766" s="172">
        <f t="shared" si="83"/>
        <v>0</v>
      </c>
      <c r="M766" s="175" t="str">
        <f t="shared" si="80"/>
        <v/>
      </c>
      <c r="N766" s="166"/>
      <c r="O766" s="176"/>
    </row>
    <row r="767" spans="1:15">
      <c r="A767" s="166" t="s">
        <v>4801</v>
      </c>
      <c r="B767" s="167">
        <v>8809667994361</v>
      </c>
      <c r="C767" s="168" t="s">
        <v>4802</v>
      </c>
      <c r="D767" s="168" t="s">
        <v>4803</v>
      </c>
      <c r="E767" s="169">
        <v>11000</v>
      </c>
      <c r="F767" s="170">
        <v>0.52</v>
      </c>
      <c r="G767" s="171">
        <v>320</v>
      </c>
      <c r="H767" s="172">
        <f t="shared" si="77"/>
        <v>5720</v>
      </c>
      <c r="I767" s="173" t="str">
        <f t="shared" si="78"/>
        <v>Введите курс</v>
      </c>
      <c r="J767" s="283"/>
      <c r="K767" s="174">
        <f t="shared" si="83"/>
        <v>0</v>
      </c>
      <c r="L767" s="172">
        <f t="shared" si="83"/>
        <v>0</v>
      </c>
      <c r="M767" s="175" t="str">
        <f t="shared" si="80"/>
        <v/>
      </c>
      <c r="N767" s="166"/>
      <c r="O767" s="176"/>
    </row>
    <row r="768" spans="1:15">
      <c r="A768" s="166" t="s">
        <v>4804</v>
      </c>
      <c r="B768" s="167">
        <v>8809667994378</v>
      </c>
      <c r="C768" s="168" t="s">
        <v>4805</v>
      </c>
      <c r="D768" s="168" t="s">
        <v>4806</v>
      </c>
      <c r="E768" s="169">
        <v>11000</v>
      </c>
      <c r="F768" s="170">
        <v>0.52</v>
      </c>
      <c r="G768" s="171">
        <v>320</v>
      </c>
      <c r="H768" s="172">
        <f t="shared" si="77"/>
        <v>5720</v>
      </c>
      <c r="I768" s="173" t="str">
        <f t="shared" si="78"/>
        <v>Введите курс</v>
      </c>
      <c r="J768" s="283"/>
      <c r="K768" s="174">
        <f t="shared" si="83"/>
        <v>0</v>
      </c>
      <c r="L768" s="172">
        <f t="shared" si="83"/>
        <v>0</v>
      </c>
      <c r="M768" s="175" t="str">
        <f t="shared" si="80"/>
        <v/>
      </c>
      <c r="N768" s="166"/>
      <c r="O768" s="176"/>
    </row>
    <row r="769" spans="1:15">
      <c r="A769" s="166" t="s">
        <v>4807</v>
      </c>
      <c r="B769" s="167">
        <v>8809667994392</v>
      </c>
      <c r="C769" s="168" t="s">
        <v>4808</v>
      </c>
      <c r="D769" s="168" t="s">
        <v>4809</v>
      </c>
      <c r="E769" s="169">
        <v>11000</v>
      </c>
      <c r="F769" s="170">
        <v>0.52</v>
      </c>
      <c r="G769" s="171">
        <v>320</v>
      </c>
      <c r="H769" s="172">
        <f t="shared" si="77"/>
        <v>5720</v>
      </c>
      <c r="I769" s="173" t="str">
        <f t="shared" si="78"/>
        <v>Введите курс</v>
      </c>
      <c r="J769" s="283"/>
      <c r="K769" s="174">
        <f t="shared" si="83"/>
        <v>0</v>
      </c>
      <c r="L769" s="172">
        <f t="shared" si="83"/>
        <v>0</v>
      </c>
      <c r="M769" s="175" t="str">
        <f t="shared" si="80"/>
        <v/>
      </c>
      <c r="N769" s="166"/>
      <c r="O769" s="176"/>
    </row>
    <row r="770" spans="1:15">
      <c r="A770" s="166" t="s">
        <v>4810</v>
      </c>
      <c r="B770" s="167">
        <v>8809667994408</v>
      </c>
      <c r="C770" s="168" t="s">
        <v>4811</v>
      </c>
      <c r="D770" s="168" t="s">
        <v>4812</v>
      </c>
      <c r="E770" s="169">
        <v>11000</v>
      </c>
      <c r="F770" s="170">
        <v>0.52</v>
      </c>
      <c r="G770" s="171">
        <v>320</v>
      </c>
      <c r="H770" s="172">
        <f t="shared" si="77"/>
        <v>5720</v>
      </c>
      <c r="I770" s="173" t="str">
        <f t="shared" si="78"/>
        <v>Введите курс</v>
      </c>
      <c r="J770" s="283"/>
      <c r="K770" s="174">
        <f t="shared" si="83"/>
        <v>0</v>
      </c>
      <c r="L770" s="172">
        <f t="shared" si="83"/>
        <v>0</v>
      </c>
      <c r="M770" s="175" t="str">
        <f t="shared" si="80"/>
        <v/>
      </c>
      <c r="N770" s="166"/>
      <c r="O770" s="176"/>
    </row>
    <row r="771" spans="1:15">
      <c r="A771" s="166" t="s">
        <v>4813</v>
      </c>
      <c r="B771" s="167">
        <v>8809667994415</v>
      </c>
      <c r="C771" s="168" t="s">
        <v>4814</v>
      </c>
      <c r="D771" s="168" t="s">
        <v>4815</v>
      </c>
      <c r="E771" s="169">
        <v>11000</v>
      </c>
      <c r="F771" s="170">
        <v>0.52</v>
      </c>
      <c r="G771" s="171">
        <v>320</v>
      </c>
      <c r="H771" s="172">
        <f t="shared" si="77"/>
        <v>5720</v>
      </c>
      <c r="I771" s="173" t="str">
        <f t="shared" si="78"/>
        <v>Введите курс</v>
      </c>
      <c r="J771" s="283"/>
      <c r="K771" s="174">
        <f t="shared" si="83"/>
        <v>0</v>
      </c>
      <c r="L771" s="172">
        <f t="shared" si="83"/>
        <v>0</v>
      </c>
      <c r="M771" s="175" t="str">
        <f t="shared" si="80"/>
        <v/>
      </c>
      <c r="N771" s="166"/>
      <c r="O771" s="176"/>
    </row>
    <row r="772" spans="1:15">
      <c r="A772" s="166" t="s">
        <v>4816</v>
      </c>
      <c r="B772" s="167">
        <v>8809667994439</v>
      </c>
      <c r="C772" s="168" t="s">
        <v>4817</v>
      </c>
      <c r="D772" s="168" t="s">
        <v>4818</v>
      </c>
      <c r="E772" s="169">
        <v>11000</v>
      </c>
      <c r="F772" s="170">
        <v>0.52</v>
      </c>
      <c r="G772" s="171">
        <v>320</v>
      </c>
      <c r="H772" s="172">
        <f t="shared" ref="H772:H835" si="84">F772*E772</f>
        <v>5720</v>
      </c>
      <c r="I772" s="173" t="str">
        <f t="shared" ref="I772:I835" si="85">IF($H$1="","Введите курс",H772/$H$1)</f>
        <v>Введите курс</v>
      </c>
      <c r="J772" s="283"/>
      <c r="K772" s="174">
        <f t="shared" ref="K772:L787" si="86">J772*G772</f>
        <v>0</v>
      </c>
      <c r="L772" s="172">
        <f t="shared" si="86"/>
        <v>0</v>
      </c>
      <c r="M772" s="175" t="str">
        <f t="shared" ref="M772:M835" si="87">IFERROR(K772*I772,"")</f>
        <v/>
      </c>
      <c r="N772" s="166"/>
      <c r="O772" s="176"/>
    </row>
    <row r="773" spans="1:15">
      <c r="A773" s="166" t="s">
        <v>4819</v>
      </c>
      <c r="B773" s="167">
        <v>8809667994446</v>
      </c>
      <c r="C773" s="168" t="s">
        <v>4820</v>
      </c>
      <c r="D773" s="168" t="s">
        <v>4821</v>
      </c>
      <c r="E773" s="169">
        <v>11000</v>
      </c>
      <c r="F773" s="170">
        <v>0.52</v>
      </c>
      <c r="G773" s="171">
        <v>320</v>
      </c>
      <c r="H773" s="172">
        <f t="shared" si="84"/>
        <v>5720</v>
      </c>
      <c r="I773" s="173" t="str">
        <f t="shared" si="85"/>
        <v>Введите курс</v>
      </c>
      <c r="J773" s="283"/>
      <c r="K773" s="174">
        <f t="shared" si="86"/>
        <v>0</v>
      </c>
      <c r="L773" s="172">
        <f t="shared" si="86"/>
        <v>0</v>
      </c>
      <c r="M773" s="175" t="str">
        <f t="shared" si="87"/>
        <v/>
      </c>
      <c r="N773" s="166"/>
      <c r="O773" s="176"/>
    </row>
    <row r="774" spans="1:15">
      <c r="A774" s="166" t="s">
        <v>4822</v>
      </c>
      <c r="B774" s="167">
        <v>8809667994453</v>
      </c>
      <c r="C774" s="168" t="s">
        <v>4823</v>
      </c>
      <c r="D774" s="168" t="s">
        <v>4824</v>
      </c>
      <c r="E774" s="169">
        <v>11000</v>
      </c>
      <c r="F774" s="170">
        <v>0.52</v>
      </c>
      <c r="G774" s="171">
        <v>320</v>
      </c>
      <c r="H774" s="172">
        <f t="shared" si="84"/>
        <v>5720</v>
      </c>
      <c r="I774" s="173" t="str">
        <f t="shared" si="85"/>
        <v>Введите курс</v>
      </c>
      <c r="J774" s="283"/>
      <c r="K774" s="174">
        <f t="shared" si="86"/>
        <v>0</v>
      </c>
      <c r="L774" s="172">
        <f t="shared" si="86"/>
        <v>0</v>
      </c>
      <c r="M774" s="175" t="str">
        <f t="shared" si="87"/>
        <v/>
      </c>
      <c r="N774" s="166"/>
      <c r="O774" s="176"/>
    </row>
    <row r="775" spans="1:15">
      <c r="A775" s="166" t="s">
        <v>4825</v>
      </c>
      <c r="B775" s="167">
        <v>8809667994460</v>
      </c>
      <c r="C775" s="168" t="s">
        <v>4826</v>
      </c>
      <c r="D775" s="168" t="s">
        <v>4827</v>
      </c>
      <c r="E775" s="169">
        <v>11000</v>
      </c>
      <c r="F775" s="170">
        <v>0.52</v>
      </c>
      <c r="G775" s="171">
        <v>320</v>
      </c>
      <c r="H775" s="172">
        <f t="shared" si="84"/>
        <v>5720</v>
      </c>
      <c r="I775" s="173" t="str">
        <f t="shared" si="85"/>
        <v>Введите курс</v>
      </c>
      <c r="J775" s="283"/>
      <c r="K775" s="174">
        <f t="shared" si="86"/>
        <v>0</v>
      </c>
      <c r="L775" s="172">
        <f t="shared" si="86"/>
        <v>0</v>
      </c>
      <c r="M775" s="175" t="str">
        <f t="shared" si="87"/>
        <v/>
      </c>
      <c r="N775" s="166"/>
      <c r="O775" s="176"/>
    </row>
    <row r="776" spans="1:15">
      <c r="A776" s="166" t="s">
        <v>4828</v>
      </c>
      <c r="B776" s="167">
        <v>8809667994477</v>
      </c>
      <c r="C776" s="168" t="s">
        <v>4829</v>
      </c>
      <c r="D776" s="168" t="s">
        <v>4773</v>
      </c>
      <c r="E776" s="169">
        <v>11000</v>
      </c>
      <c r="F776" s="170">
        <v>0.52</v>
      </c>
      <c r="G776" s="171">
        <v>320</v>
      </c>
      <c r="H776" s="172">
        <f t="shared" si="84"/>
        <v>5720</v>
      </c>
      <c r="I776" s="173" t="str">
        <f t="shared" si="85"/>
        <v>Введите курс</v>
      </c>
      <c r="J776" s="283"/>
      <c r="K776" s="174">
        <f t="shared" si="86"/>
        <v>0</v>
      </c>
      <c r="L776" s="172">
        <f t="shared" si="86"/>
        <v>0</v>
      </c>
      <c r="M776" s="175" t="str">
        <f t="shared" si="87"/>
        <v/>
      </c>
      <c r="N776" s="166"/>
      <c r="O776" s="176"/>
    </row>
    <row r="777" spans="1:15">
      <c r="A777" s="166" t="s">
        <v>4830</v>
      </c>
      <c r="B777" s="167">
        <v>8809667994484</v>
      </c>
      <c r="C777" s="168" t="s">
        <v>4831</v>
      </c>
      <c r="D777" s="168" t="s">
        <v>4832</v>
      </c>
      <c r="E777" s="169">
        <v>11000</v>
      </c>
      <c r="F777" s="170">
        <v>0.52</v>
      </c>
      <c r="G777" s="171">
        <v>320</v>
      </c>
      <c r="H777" s="172">
        <f t="shared" si="84"/>
        <v>5720</v>
      </c>
      <c r="I777" s="173" t="str">
        <f t="shared" si="85"/>
        <v>Введите курс</v>
      </c>
      <c r="J777" s="283"/>
      <c r="K777" s="174">
        <f t="shared" si="86"/>
        <v>0</v>
      </c>
      <c r="L777" s="172">
        <f t="shared" si="86"/>
        <v>0</v>
      </c>
      <c r="M777" s="175" t="str">
        <f t="shared" si="87"/>
        <v/>
      </c>
      <c r="N777" s="166"/>
      <c r="O777" s="176"/>
    </row>
    <row r="778" spans="1:15">
      <c r="A778" s="166" t="s">
        <v>4833</v>
      </c>
      <c r="B778" s="167">
        <v>8809667994491</v>
      </c>
      <c r="C778" s="168" t="s">
        <v>4834</v>
      </c>
      <c r="D778" s="168" t="s">
        <v>4835</v>
      </c>
      <c r="E778" s="169">
        <v>11000</v>
      </c>
      <c r="F778" s="170">
        <v>0.52</v>
      </c>
      <c r="G778" s="171">
        <v>320</v>
      </c>
      <c r="H778" s="172">
        <f t="shared" si="84"/>
        <v>5720</v>
      </c>
      <c r="I778" s="173" t="str">
        <f t="shared" si="85"/>
        <v>Введите курс</v>
      </c>
      <c r="J778" s="283"/>
      <c r="K778" s="174">
        <f t="shared" si="86"/>
        <v>0</v>
      </c>
      <c r="L778" s="172">
        <f t="shared" si="86"/>
        <v>0</v>
      </c>
      <c r="M778" s="175" t="str">
        <f t="shared" si="87"/>
        <v/>
      </c>
      <c r="N778" s="166"/>
      <c r="O778" s="176"/>
    </row>
    <row r="779" spans="1:15">
      <c r="A779" s="166" t="s">
        <v>4836</v>
      </c>
      <c r="B779" s="167">
        <v>8809667994507</v>
      </c>
      <c r="C779" s="168" t="s">
        <v>4837</v>
      </c>
      <c r="D779" s="168" t="s">
        <v>4838</v>
      </c>
      <c r="E779" s="169">
        <v>11000</v>
      </c>
      <c r="F779" s="170">
        <v>0.52</v>
      </c>
      <c r="G779" s="171">
        <v>320</v>
      </c>
      <c r="H779" s="172">
        <f t="shared" si="84"/>
        <v>5720</v>
      </c>
      <c r="I779" s="173" t="str">
        <f t="shared" si="85"/>
        <v>Введите курс</v>
      </c>
      <c r="J779" s="283"/>
      <c r="K779" s="174">
        <f t="shared" si="86"/>
        <v>0</v>
      </c>
      <c r="L779" s="172">
        <f t="shared" si="86"/>
        <v>0</v>
      </c>
      <c r="M779" s="175" t="str">
        <f t="shared" si="87"/>
        <v/>
      </c>
      <c r="N779" s="166"/>
      <c r="O779" s="176"/>
    </row>
    <row r="780" spans="1:15">
      <c r="A780" s="166" t="s">
        <v>4839</v>
      </c>
      <c r="B780" s="167">
        <v>8809667994514</v>
      </c>
      <c r="C780" s="168" t="s">
        <v>4840</v>
      </c>
      <c r="D780" s="168" t="s">
        <v>4841</v>
      </c>
      <c r="E780" s="169">
        <v>11000</v>
      </c>
      <c r="F780" s="170">
        <v>0.52</v>
      </c>
      <c r="G780" s="171">
        <v>320</v>
      </c>
      <c r="H780" s="172">
        <f t="shared" si="84"/>
        <v>5720</v>
      </c>
      <c r="I780" s="173" t="str">
        <f t="shared" si="85"/>
        <v>Введите курс</v>
      </c>
      <c r="J780" s="283"/>
      <c r="K780" s="174">
        <f t="shared" si="86"/>
        <v>0</v>
      </c>
      <c r="L780" s="172">
        <f t="shared" si="86"/>
        <v>0</v>
      </c>
      <c r="M780" s="175" t="str">
        <f t="shared" si="87"/>
        <v/>
      </c>
      <c r="N780" s="166"/>
      <c r="O780" s="176"/>
    </row>
    <row r="781" spans="1:15">
      <c r="A781" s="166" t="s">
        <v>4842</v>
      </c>
      <c r="B781" s="167">
        <v>8809667994521</v>
      </c>
      <c r="C781" s="168" t="s">
        <v>4843</v>
      </c>
      <c r="D781" s="168" t="s">
        <v>4844</v>
      </c>
      <c r="E781" s="169">
        <v>11000</v>
      </c>
      <c r="F781" s="170">
        <v>0.52</v>
      </c>
      <c r="G781" s="171">
        <v>320</v>
      </c>
      <c r="H781" s="172">
        <f t="shared" si="84"/>
        <v>5720</v>
      </c>
      <c r="I781" s="173" t="str">
        <f t="shared" si="85"/>
        <v>Введите курс</v>
      </c>
      <c r="J781" s="283"/>
      <c r="K781" s="174">
        <f t="shared" si="86"/>
        <v>0</v>
      </c>
      <c r="L781" s="172">
        <f t="shared" si="86"/>
        <v>0</v>
      </c>
      <c r="M781" s="175" t="str">
        <f t="shared" si="87"/>
        <v/>
      </c>
      <c r="N781" s="166"/>
      <c r="O781" s="176"/>
    </row>
    <row r="782" spans="1:15">
      <c r="A782" s="166" t="s">
        <v>4845</v>
      </c>
      <c r="B782" s="167">
        <v>8809667994538</v>
      </c>
      <c r="C782" s="168" t="s">
        <v>4846</v>
      </c>
      <c r="D782" s="168" t="s">
        <v>4847</v>
      </c>
      <c r="E782" s="169">
        <v>11000</v>
      </c>
      <c r="F782" s="170">
        <v>0.52</v>
      </c>
      <c r="G782" s="171">
        <v>320</v>
      </c>
      <c r="H782" s="172">
        <f t="shared" si="84"/>
        <v>5720</v>
      </c>
      <c r="I782" s="173" t="str">
        <f t="shared" si="85"/>
        <v>Введите курс</v>
      </c>
      <c r="J782" s="283"/>
      <c r="K782" s="174">
        <f t="shared" si="86"/>
        <v>0</v>
      </c>
      <c r="L782" s="172">
        <f t="shared" si="86"/>
        <v>0</v>
      </c>
      <c r="M782" s="175" t="str">
        <f t="shared" si="87"/>
        <v/>
      </c>
      <c r="N782" s="166"/>
      <c r="O782" s="176"/>
    </row>
    <row r="783" spans="1:15">
      <c r="A783" s="166" t="s">
        <v>4848</v>
      </c>
      <c r="B783" s="167">
        <v>8809667994620</v>
      </c>
      <c r="C783" s="168" t="s">
        <v>4849</v>
      </c>
      <c r="D783" s="168" t="s">
        <v>4850</v>
      </c>
      <c r="E783" s="169">
        <v>9500</v>
      </c>
      <c r="F783" s="170">
        <v>0.52</v>
      </c>
      <c r="G783" s="171">
        <v>320</v>
      </c>
      <c r="H783" s="172">
        <f t="shared" si="84"/>
        <v>4940</v>
      </c>
      <c r="I783" s="173" t="str">
        <f t="shared" si="85"/>
        <v>Введите курс</v>
      </c>
      <c r="J783" s="283"/>
      <c r="K783" s="174">
        <f t="shared" si="86"/>
        <v>0</v>
      </c>
      <c r="L783" s="172">
        <f t="shared" si="86"/>
        <v>0</v>
      </c>
      <c r="M783" s="175" t="str">
        <f t="shared" si="87"/>
        <v/>
      </c>
      <c r="N783" s="166"/>
      <c r="O783" s="176"/>
    </row>
    <row r="784" spans="1:15">
      <c r="A784" s="166" t="s">
        <v>4851</v>
      </c>
      <c r="B784" s="167">
        <v>8809667994804</v>
      </c>
      <c r="C784" s="168" t="s">
        <v>4852</v>
      </c>
      <c r="D784" s="168" t="s">
        <v>4853</v>
      </c>
      <c r="E784" s="169">
        <v>5500</v>
      </c>
      <c r="F784" s="170">
        <v>0.52</v>
      </c>
      <c r="G784" s="171">
        <v>480</v>
      </c>
      <c r="H784" s="172">
        <f t="shared" si="84"/>
        <v>2860</v>
      </c>
      <c r="I784" s="173" t="str">
        <f t="shared" si="85"/>
        <v>Введите курс</v>
      </c>
      <c r="J784" s="283"/>
      <c r="K784" s="174">
        <f t="shared" si="86"/>
        <v>0</v>
      </c>
      <c r="L784" s="172">
        <f t="shared" si="86"/>
        <v>0</v>
      </c>
      <c r="M784" s="175" t="str">
        <f t="shared" si="87"/>
        <v/>
      </c>
      <c r="N784" s="166"/>
      <c r="O784" s="176"/>
    </row>
    <row r="785" spans="1:15">
      <c r="A785" s="166" t="s">
        <v>4854</v>
      </c>
      <c r="B785" s="167">
        <v>8809667994811</v>
      </c>
      <c r="C785" s="168" t="s">
        <v>4855</v>
      </c>
      <c r="D785" s="168" t="s">
        <v>4856</v>
      </c>
      <c r="E785" s="169">
        <v>3500</v>
      </c>
      <c r="F785" s="170">
        <v>0.52</v>
      </c>
      <c r="G785" s="171">
        <v>480</v>
      </c>
      <c r="H785" s="172">
        <f t="shared" si="84"/>
        <v>1820</v>
      </c>
      <c r="I785" s="173" t="str">
        <f t="shared" si="85"/>
        <v>Введите курс</v>
      </c>
      <c r="J785" s="283"/>
      <c r="K785" s="174">
        <f t="shared" si="86"/>
        <v>0</v>
      </c>
      <c r="L785" s="172">
        <f t="shared" si="86"/>
        <v>0</v>
      </c>
      <c r="M785" s="175" t="str">
        <f t="shared" si="87"/>
        <v/>
      </c>
      <c r="N785" s="166"/>
      <c r="O785" s="176"/>
    </row>
    <row r="786" spans="1:15">
      <c r="A786" s="166" t="s">
        <v>4857</v>
      </c>
      <c r="B786" s="167">
        <v>8809667994828</v>
      </c>
      <c r="C786" s="168" t="s">
        <v>4858</v>
      </c>
      <c r="D786" s="168" t="s">
        <v>4859</v>
      </c>
      <c r="E786" s="169">
        <v>3500</v>
      </c>
      <c r="F786" s="170">
        <v>0.52</v>
      </c>
      <c r="G786" s="171">
        <v>480</v>
      </c>
      <c r="H786" s="172">
        <f t="shared" si="84"/>
        <v>1820</v>
      </c>
      <c r="I786" s="173" t="str">
        <f t="shared" si="85"/>
        <v>Введите курс</v>
      </c>
      <c r="J786" s="283"/>
      <c r="K786" s="174">
        <f t="shared" si="86"/>
        <v>0</v>
      </c>
      <c r="L786" s="172">
        <f t="shared" si="86"/>
        <v>0</v>
      </c>
      <c r="M786" s="175" t="str">
        <f t="shared" si="87"/>
        <v/>
      </c>
      <c r="N786" s="166"/>
      <c r="O786" s="176"/>
    </row>
    <row r="787" spans="1:15">
      <c r="A787" s="166" t="s">
        <v>4860</v>
      </c>
      <c r="B787" s="167">
        <v>8809667994835</v>
      </c>
      <c r="C787" s="168" t="s">
        <v>4861</v>
      </c>
      <c r="D787" s="168" t="s">
        <v>4862</v>
      </c>
      <c r="E787" s="169">
        <v>5500</v>
      </c>
      <c r="F787" s="170">
        <v>0.52</v>
      </c>
      <c r="G787" s="171">
        <v>480</v>
      </c>
      <c r="H787" s="172">
        <f t="shared" si="84"/>
        <v>2860</v>
      </c>
      <c r="I787" s="173" t="str">
        <f t="shared" si="85"/>
        <v>Введите курс</v>
      </c>
      <c r="J787" s="283"/>
      <c r="K787" s="174">
        <f t="shared" si="86"/>
        <v>0</v>
      </c>
      <c r="L787" s="172">
        <f t="shared" si="86"/>
        <v>0</v>
      </c>
      <c r="M787" s="175" t="str">
        <f t="shared" si="87"/>
        <v/>
      </c>
      <c r="N787" s="166"/>
      <c r="O787" s="176"/>
    </row>
    <row r="788" spans="1:15">
      <c r="A788" s="166" t="s">
        <v>4863</v>
      </c>
      <c r="B788" s="167">
        <v>8809667994859</v>
      </c>
      <c r="C788" s="168" t="s">
        <v>4864</v>
      </c>
      <c r="D788" s="168" t="s">
        <v>4865</v>
      </c>
      <c r="E788" s="169">
        <v>20000</v>
      </c>
      <c r="F788" s="170">
        <v>0.52</v>
      </c>
      <c r="G788" s="171">
        <v>120</v>
      </c>
      <c r="H788" s="172">
        <f t="shared" si="84"/>
        <v>10400</v>
      </c>
      <c r="I788" s="173" t="str">
        <f t="shared" si="85"/>
        <v>Введите курс</v>
      </c>
      <c r="J788" s="283"/>
      <c r="K788" s="174">
        <f t="shared" ref="K788:L803" si="88">J788*G788</f>
        <v>0</v>
      </c>
      <c r="L788" s="172">
        <f t="shared" si="88"/>
        <v>0</v>
      </c>
      <c r="M788" s="175" t="str">
        <f t="shared" si="87"/>
        <v/>
      </c>
      <c r="N788" s="166"/>
      <c r="O788" s="176"/>
    </row>
    <row r="789" spans="1:15">
      <c r="A789" s="166" t="s">
        <v>4866</v>
      </c>
      <c r="B789" s="167">
        <v>8809667994866</v>
      </c>
      <c r="C789" s="168" t="s">
        <v>4867</v>
      </c>
      <c r="D789" s="168" t="s">
        <v>4868</v>
      </c>
      <c r="E789" s="169">
        <v>20000</v>
      </c>
      <c r="F789" s="170">
        <v>0.52</v>
      </c>
      <c r="G789" s="171">
        <v>120</v>
      </c>
      <c r="H789" s="172">
        <f t="shared" si="84"/>
        <v>10400</v>
      </c>
      <c r="I789" s="173" t="str">
        <f t="shared" si="85"/>
        <v>Введите курс</v>
      </c>
      <c r="J789" s="283"/>
      <c r="K789" s="174">
        <f t="shared" si="88"/>
        <v>0</v>
      </c>
      <c r="L789" s="172">
        <f t="shared" si="88"/>
        <v>0</v>
      </c>
      <c r="M789" s="175" t="str">
        <f t="shared" si="87"/>
        <v/>
      </c>
      <c r="N789" s="166"/>
      <c r="O789" s="176"/>
    </row>
    <row r="790" spans="1:15">
      <c r="A790" s="166" t="s">
        <v>4869</v>
      </c>
      <c r="B790" s="167">
        <v>8809667994903</v>
      </c>
      <c r="C790" s="168" t="s">
        <v>4870</v>
      </c>
      <c r="D790" s="168" t="s">
        <v>4871</v>
      </c>
      <c r="E790" s="169">
        <v>20000</v>
      </c>
      <c r="F790" s="170">
        <v>0.52</v>
      </c>
      <c r="G790" s="171">
        <v>120</v>
      </c>
      <c r="H790" s="172">
        <f t="shared" si="84"/>
        <v>10400</v>
      </c>
      <c r="I790" s="173" t="str">
        <f t="shared" si="85"/>
        <v>Введите курс</v>
      </c>
      <c r="J790" s="283"/>
      <c r="K790" s="174">
        <f t="shared" si="88"/>
        <v>0</v>
      </c>
      <c r="L790" s="172">
        <f t="shared" si="88"/>
        <v>0</v>
      </c>
      <c r="M790" s="175" t="str">
        <f t="shared" si="87"/>
        <v/>
      </c>
      <c r="N790" s="166"/>
      <c r="O790" s="176"/>
    </row>
    <row r="791" spans="1:15">
      <c r="A791" s="166" t="s">
        <v>4872</v>
      </c>
      <c r="B791" s="167">
        <v>8809667994910</v>
      </c>
      <c r="C791" s="168" t="s">
        <v>4873</v>
      </c>
      <c r="D791" s="168" t="s">
        <v>4874</v>
      </c>
      <c r="E791" s="169">
        <v>20000</v>
      </c>
      <c r="F791" s="170">
        <v>0.52</v>
      </c>
      <c r="G791" s="171">
        <v>120</v>
      </c>
      <c r="H791" s="172">
        <f t="shared" si="84"/>
        <v>10400</v>
      </c>
      <c r="I791" s="173" t="str">
        <f t="shared" si="85"/>
        <v>Введите курс</v>
      </c>
      <c r="J791" s="283"/>
      <c r="K791" s="174">
        <f t="shared" si="88"/>
        <v>0</v>
      </c>
      <c r="L791" s="172">
        <f t="shared" si="88"/>
        <v>0</v>
      </c>
      <c r="M791" s="175" t="str">
        <f t="shared" si="87"/>
        <v/>
      </c>
      <c r="N791" s="166"/>
      <c r="O791" s="176"/>
    </row>
    <row r="792" spans="1:15">
      <c r="A792" s="166" t="s">
        <v>4875</v>
      </c>
      <c r="B792" s="167">
        <v>8809667995580</v>
      </c>
      <c r="C792" s="168" t="s">
        <v>4876</v>
      </c>
      <c r="D792" s="168" t="s">
        <v>4877</v>
      </c>
      <c r="E792" s="169">
        <v>8000</v>
      </c>
      <c r="F792" s="170">
        <v>0.52</v>
      </c>
      <c r="G792" s="171">
        <v>30</v>
      </c>
      <c r="H792" s="172">
        <f t="shared" si="84"/>
        <v>4160</v>
      </c>
      <c r="I792" s="173" t="str">
        <f t="shared" si="85"/>
        <v>Введите курс</v>
      </c>
      <c r="J792" s="283"/>
      <c r="K792" s="174">
        <f t="shared" si="88"/>
        <v>0</v>
      </c>
      <c r="L792" s="172">
        <f t="shared" si="88"/>
        <v>0</v>
      </c>
      <c r="M792" s="175" t="str">
        <f t="shared" si="87"/>
        <v/>
      </c>
      <c r="N792" s="166"/>
      <c r="O792" s="176"/>
    </row>
    <row r="793" spans="1:15">
      <c r="A793" s="166" t="s">
        <v>4878</v>
      </c>
      <c r="B793" s="167">
        <v>8809667995597</v>
      </c>
      <c r="C793" s="168" t="s">
        <v>4879</v>
      </c>
      <c r="D793" s="168" t="s">
        <v>4880</v>
      </c>
      <c r="E793" s="169">
        <v>16000</v>
      </c>
      <c r="F793" s="170">
        <v>0.52</v>
      </c>
      <c r="G793" s="171">
        <v>8</v>
      </c>
      <c r="H793" s="172">
        <f t="shared" si="84"/>
        <v>8320</v>
      </c>
      <c r="I793" s="173" t="str">
        <f t="shared" si="85"/>
        <v>Введите курс</v>
      </c>
      <c r="J793" s="283"/>
      <c r="K793" s="174">
        <f t="shared" si="88"/>
        <v>0</v>
      </c>
      <c r="L793" s="172">
        <f t="shared" si="88"/>
        <v>0</v>
      </c>
      <c r="M793" s="175" t="str">
        <f t="shared" si="87"/>
        <v/>
      </c>
      <c r="N793" s="166"/>
      <c r="O793" s="176"/>
    </row>
    <row r="794" spans="1:15">
      <c r="A794" s="166" t="s">
        <v>4881</v>
      </c>
      <c r="B794" s="167">
        <v>8809667995702</v>
      </c>
      <c r="C794" s="168" t="s">
        <v>4882</v>
      </c>
      <c r="D794" s="168" t="s">
        <v>4883</v>
      </c>
      <c r="E794" s="169">
        <v>20000</v>
      </c>
      <c r="F794" s="170">
        <v>0.52</v>
      </c>
      <c r="G794" s="171">
        <v>36</v>
      </c>
      <c r="H794" s="172">
        <f t="shared" si="84"/>
        <v>10400</v>
      </c>
      <c r="I794" s="173" t="str">
        <f t="shared" si="85"/>
        <v>Введите курс</v>
      </c>
      <c r="J794" s="283"/>
      <c r="K794" s="174">
        <f t="shared" si="88"/>
        <v>0</v>
      </c>
      <c r="L794" s="172">
        <f t="shared" si="88"/>
        <v>0</v>
      </c>
      <c r="M794" s="175" t="str">
        <f t="shared" si="87"/>
        <v/>
      </c>
      <c r="N794" s="166"/>
      <c r="O794" s="176"/>
    </row>
    <row r="795" spans="1:15">
      <c r="A795" s="166" t="s">
        <v>4884</v>
      </c>
      <c r="B795" s="167">
        <v>8809667995719</v>
      </c>
      <c r="C795" s="168" t="s">
        <v>4885</v>
      </c>
      <c r="D795" s="168" t="s">
        <v>4886</v>
      </c>
      <c r="E795" s="169">
        <v>6000</v>
      </c>
      <c r="F795" s="170">
        <v>0.52</v>
      </c>
      <c r="G795" s="171">
        <v>144</v>
      </c>
      <c r="H795" s="172">
        <f t="shared" si="84"/>
        <v>3120</v>
      </c>
      <c r="I795" s="173" t="str">
        <f t="shared" si="85"/>
        <v>Введите курс</v>
      </c>
      <c r="J795" s="283"/>
      <c r="K795" s="174">
        <f t="shared" si="88"/>
        <v>0</v>
      </c>
      <c r="L795" s="172">
        <f t="shared" si="88"/>
        <v>0</v>
      </c>
      <c r="M795" s="175" t="str">
        <f t="shared" si="87"/>
        <v/>
      </c>
      <c r="N795" s="166"/>
      <c r="O795" s="176"/>
    </row>
    <row r="796" spans="1:15">
      <c r="A796" s="166" t="s">
        <v>4887</v>
      </c>
      <c r="B796" s="167">
        <v>8809667995726</v>
      </c>
      <c r="C796" s="168" t="s">
        <v>4888</v>
      </c>
      <c r="D796" s="168" t="s">
        <v>4889</v>
      </c>
      <c r="E796" s="169">
        <v>6000</v>
      </c>
      <c r="F796" s="170">
        <v>0.52</v>
      </c>
      <c r="G796" s="171">
        <v>144</v>
      </c>
      <c r="H796" s="172">
        <f t="shared" si="84"/>
        <v>3120</v>
      </c>
      <c r="I796" s="173" t="str">
        <f t="shared" si="85"/>
        <v>Введите курс</v>
      </c>
      <c r="J796" s="283"/>
      <c r="K796" s="174">
        <f t="shared" si="88"/>
        <v>0</v>
      </c>
      <c r="L796" s="172">
        <f t="shared" si="88"/>
        <v>0</v>
      </c>
      <c r="M796" s="175" t="str">
        <f t="shared" si="87"/>
        <v/>
      </c>
      <c r="N796" s="166"/>
      <c r="O796" s="176"/>
    </row>
    <row r="797" spans="1:15">
      <c r="A797" s="166" t="s">
        <v>4890</v>
      </c>
      <c r="B797" s="167">
        <v>8809667995733</v>
      </c>
      <c r="C797" s="168" t="s">
        <v>4891</v>
      </c>
      <c r="D797" s="168" t="s">
        <v>4892</v>
      </c>
      <c r="E797" s="169">
        <v>6000</v>
      </c>
      <c r="F797" s="170">
        <v>0.52</v>
      </c>
      <c r="G797" s="171">
        <v>144</v>
      </c>
      <c r="H797" s="172">
        <f t="shared" si="84"/>
        <v>3120</v>
      </c>
      <c r="I797" s="173" t="str">
        <f t="shared" si="85"/>
        <v>Введите курс</v>
      </c>
      <c r="J797" s="283"/>
      <c r="K797" s="174">
        <f t="shared" si="88"/>
        <v>0</v>
      </c>
      <c r="L797" s="172">
        <f t="shared" si="88"/>
        <v>0</v>
      </c>
      <c r="M797" s="175" t="str">
        <f t="shared" si="87"/>
        <v/>
      </c>
      <c r="N797" s="166"/>
      <c r="O797" s="176"/>
    </row>
    <row r="798" spans="1:15">
      <c r="A798" s="166" t="s">
        <v>4893</v>
      </c>
      <c r="B798" s="167">
        <v>8809667995740</v>
      </c>
      <c r="C798" s="168" t="s">
        <v>4894</v>
      </c>
      <c r="D798" s="168" t="s">
        <v>4895</v>
      </c>
      <c r="E798" s="169">
        <v>6000</v>
      </c>
      <c r="F798" s="170">
        <v>0.52</v>
      </c>
      <c r="G798" s="171">
        <v>144</v>
      </c>
      <c r="H798" s="172">
        <f t="shared" si="84"/>
        <v>3120</v>
      </c>
      <c r="I798" s="173" t="str">
        <f t="shared" si="85"/>
        <v>Введите курс</v>
      </c>
      <c r="J798" s="283"/>
      <c r="K798" s="174">
        <f t="shared" si="88"/>
        <v>0</v>
      </c>
      <c r="L798" s="172">
        <f t="shared" si="88"/>
        <v>0</v>
      </c>
      <c r="M798" s="175" t="str">
        <f t="shared" si="87"/>
        <v/>
      </c>
      <c r="N798" s="166"/>
      <c r="O798" s="176"/>
    </row>
    <row r="799" spans="1:15">
      <c r="A799" s="166" t="s">
        <v>4896</v>
      </c>
      <c r="B799" s="167">
        <v>8809667995757</v>
      </c>
      <c r="C799" s="168" t="s">
        <v>4897</v>
      </c>
      <c r="D799" s="168" t="s">
        <v>4898</v>
      </c>
      <c r="E799" s="169">
        <v>6000</v>
      </c>
      <c r="F799" s="170">
        <v>0.52</v>
      </c>
      <c r="G799" s="171">
        <v>144</v>
      </c>
      <c r="H799" s="172">
        <f t="shared" si="84"/>
        <v>3120</v>
      </c>
      <c r="I799" s="173" t="str">
        <f t="shared" si="85"/>
        <v>Введите курс</v>
      </c>
      <c r="J799" s="283"/>
      <c r="K799" s="174">
        <f t="shared" si="88"/>
        <v>0</v>
      </c>
      <c r="L799" s="172">
        <f t="shared" si="88"/>
        <v>0</v>
      </c>
      <c r="M799" s="175" t="str">
        <f t="shared" si="87"/>
        <v/>
      </c>
      <c r="N799" s="166"/>
      <c r="O799" s="176"/>
    </row>
    <row r="800" spans="1:15">
      <c r="A800" s="166" t="s">
        <v>4899</v>
      </c>
      <c r="B800" s="167">
        <v>8809667995764</v>
      </c>
      <c r="C800" s="168" t="s">
        <v>4900</v>
      </c>
      <c r="D800" s="168" t="s">
        <v>4901</v>
      </c>
      <c r="E800" s="169">
        <v>6000</v>
      </c>
      <c r="F800" s="170">
        <v>0.52</v>
      </c>
      <c r="G800" s="171">
        <v>144</v>
      </c>
      <c r="H800" s="172">
        <f t="shared" si="84"/>
        <v>3120</v>
      </c>
      <c r="I800" s="173" t="str">
        <f t="shared" si="85"/>
        <v>Введите курс</v>
      </c>
      <c r="J800" s="283"/>
      <c r="K800" s="174">
        <f t="shared" si="88"/>
        <v>0</v>
      </c>
      <c r="L800" s="172">
        <f t="shared" si="88"/>
        <v>0</v>
      </c>
      <c r="M800" s="175" t="str">
        <f t="shared" si="87"/>
        <v/>
      </c>
      <c r="N800" s="166"/>
      <c r="O800" s="176"/>
    </row>
    <row r="801" spans="1:15">
      <c r="A801" s="166" t="s">
        <v>4902</v>
      </c>
      <c r="B801" s="167">
        <v>8809667995771</v>
      </c>
      <c r="C801" s="168" t="s">
        <v>4903</v>
      </c>
      <c r="D801" s="168" t="s">
        <v>4904</v>
      </c>
      <c r="E801" s="169">
        <v>6000</v>
      </c>
      <c r="F801" s="170">
        <v>0.52</v>
      </c>
      <c r="G801" s="171">
        <v>144</v>
      </c>
      <c r="H801" s="172">
        <f t="shared" si="84"/>
        <v>3120</v>
      </c>
      <c r="I801" s="173" t="str">
        <f t="shared" si="85"/>
        <v>Введите курс</v>
      </c>
      <c r="J801" s="283"/>
      <c r="K801" s="174">
        <f t="shared" si="88"/>
        <v>0</v>
      </c>
      <c r="L801" s="172">
        <f t="shared" si="88"/>
        <v>0</v>
      </c>
      <c r="M801" s="175" t="str">
        <f t="shared" si="87"/>
        <v/>
      </c>
      <c r="N801" s="166"/>
      <c r="O801" s="176"/>
    </row>
    <row r="802" spans="1:15">
      <c r="A802" s="166" t="s">
        <v>4905</v>
      </c>
      <c r="B802" s="167">
        <v>8809667995788</v>
      </c>
      <c r="C802" s="168" t="s">
        <v>4906</v>
      </c>
      <c r="D802" s="168" t="s">
        <v>4907</v>
      </c>
      <c r="E802" s="169">
        <v>6000</v>
      </c>
      <c r="F802" s="170">
        <v>0.52</v>
      </c>
      <c r="G802" s="171">
        <v>144</v>
      </c>
      <c r="H802" s="172">
        <f t="shared" si="84"/>
        <v>3120</v>
      </c>
      <c r="I802" s="173" t="str">
        <f t="shared" si="85"/>
        <v>Введите курс</v>
      </c>
      <c r="J802" s="283"/>
      <c r="K802" s="174">
        <f t="shared" si="88"/>
        <v>0</v>
      </c>
      <c r="L802" s="172">
        <f t="shared" si="88"/>
        <v>0</v>
      </c>
      <c r="M802" s="175" t="str">
        <f t="shared" si="87"/>
        <v/>
      </c>
      <c r="N802" s="166"/>
      <c r="O802" s="176"/>
    </row>
    <row r="803" spans="1:15">
      <c r="A803" s="166" t="s">
        <v>4908</v>
      </c>
      <c r="B803" s="167">
        <v>8809667995795</v>
      </c>
      <c r="C803" s="168" t="s">
        <v>4909</v>
      </c>
      <c r="D803" s="168" t="s">
        <v>4910</v>
      </c>
      <c r="E803" s="169">
        <v>6000</v>
      </c>
      <c r="F803" s="170">
        <v>0.52</v>
      </c>
      <c r="G803" s="171">
        <v>144</v>
      </c>
      <c r="H803" s="172">
        <f t="shared" si="84"/>
        <v>3120</v>
      </c>
      <c r="I803" s="173" t="str">
        <f t="shared" si="85"/>
        <v>Введите курс</v>
      </c>
      <c r="J803" s="283"/>
      <c r="K803" s="174">
        <f t="shared" si="88"/>
        <v>0</v>
      </c>
      <c r="L803" s="172">
        <f t="shared" si="88"/>
        <v>0</v>
      </c>
      <c r="M803" s="175" t="str">
        <f t="shared" si="87"/>
        <v/>
      </c>
      <c r="N803" s="166"/>
      <c r="O803" s="176"/>
    </row>
    <row r="804" spans="1:15">
      <c r="A804" s="166" t="s">
        <v>4911</v>
      </c>
      <c r="B804" s="167">
        <v>8809667995801</v>
      </c>
      <c r="C804" s="168" t="s">
        <v>4912</v>
      </c>
      <c r="D804" s="168" t="s">
        <v>4913</v>
      </c>
      <c r="E804" s="169">
        <v>6000</v>
      </c>
      <c r="F804" s="170">
        <v>0.52</v>
      </c>
      <c r="G804" s="171">
        <v>144</v>
      </c>
      <c r="H804" s="172">
        <f t="shared" si="84"/>
        <v>3120</v>
      </c>
      <c r="I804" s="173" t="str">
        <f t="shared" si="85"/>
        <v>Введите курс</v>
      </c>
      <c r="J804" s="283"/>
      <c r="K804" s="174">
        <f t="shared" ref="K804:L819" si="89">J804*G804</f>
        <v>0</v>
      </c>
      <c r="L804" s="172">
        <f t="shared" si="89"/>
        <v>0</v>
      </c>
      <c r="M804" s="175" t="str">
        <f t="shared" si="87"/>
        <v/>
      </c>
      <c r="N804" s="166"/>
      <c r="O804" s="176"/>
    </row>
    <row r="805" spans="1:15">
      <c r="A805" s="166" t="s">
        <v>4914</v>
      </c>
      <c r="B805" s="167">
        <v>8809667995818</v>
      </c>
      <c r="C805" s="168" t="s">
        <v>4915</v>
      </c>
      <c r="D805" s="168" t="s">
        <v>4916</v>
      </c>
      <c r="E805" s="169">
        <v>6000</v>
      </c>
      <c r="F805" s="170">
        <v>0.52</v>
      </c>
      <c r="G805" s="171">
        <v>144</v>
      </c>
      <c r="H805" s="172">
        <f t="shared" si="84"/>
        <v>3120</v>
      </c>
      <c r="I805" s="173" t="str">
        <f t="shared" si="85"/>
        <v>Введите курс</v>
      </c>
      <c r="J805" s="283"/>
      <c r="K805" s="174">
        <f t="shared" si="89"/>
        <v>0</v>
      </c>
      <c r="L805" s="172">
        <f t="shared" si="89"/>
        <v>0</v>
      </c>
      <c r="M805" s="175" t="str">
        <f t="shared" si="87"/>
        <v/>
      </c>
      <c r="N805" s="166"/>
      <c r="O805" s="176"/>
    </row>
    <row r="806" spans="1:15">
      <c r="A806" s="166" t="s">
        <v>4917</v>
      </c>
      <c r="B806" s="167">
        <v>8809667995825</v>
      </c>
      <c r="C806" s="168" t="s">
        <v>4918</v>
      </c>
      <c r="D806" s="168" t="s">
        <v>4919</v>
      </c>
      <c r="E806" s="169">
        <v>6000</v>
      </c>
      <c r="F806" s="170">
        <v>0.52</v>
      </c>
      <c r="G806" s="171">
        <v>144</v>
      </c>
      <c r="H806" s="172">
        <f t="shared" si="84"/>
        <v>3120</v>
      </c>
      <c r="I806" s="173" t="str">
        <f t="shared" si="85"/>
        <v>Введите курс</v>
      </c>
      <c r="J806" s="283"/>
      <c r="K806" s="174">
        <f t="shared" si="89"/>
        <v>0</v>
      </c>
      <c r="L806" s="172">
        <f t="shared" si="89"/>
        <v>0</v>
      </c>
      <c r="M806" s="175" t="str">
        <f t="shared" si="87"/>
        <v/>
      </c>
      <c r="N806" s="166"/>
      <c r="O806" s="176"/>
    </row>
    <row r="807" spans="1:15">
      <c r="A807" s="166" t="s">
        <v>4920</v>
      </c>
      <c r="B807" s="167">
        <v>8809667995832</v>
      </c>
      <c r="C807" s="168" t="s">
        <v>4921</v>
      </c>
      <c r="D807" s="168" t="s">
        <v>4922</v>
      </c>
      <c r="E807" s="169">
        <v>6000</v>
      </c>
      <c r="F807" s="170">
        <v>0.52</v>
      </c>
      <c r="G807" s="171">
        <v>144</v>
      </c>
      <c r="H807" s="172">
        <f t="shared" si="84"/>
        <v>3120</v>
      </c>
      <c r="I807" s="173" t="str">
        <f t="shared" si="85"/>
        <v>Введите курс</v>
      </c>
      <c r="J807" s="283"/>
      <c r="K807" s="174">
        <f t="shared" si="89"/>
        <v>0</v>
      </c>
      <c r="L807" s="172">
        <f t="shared" si="89"/>
        <v>0</v>
      </c>
      <c r="M807" s="175" t="str">
        <f t="shared" si="87"/>
        <v/>
      </c>
      <c r="N807" s="166"/>
      <c r="O807" s="176"/>
    </row>
    <row r="808" spans="1:15">
      <c r="A808" s="166" t="s">
        <v>4923</v>
      </c>
      <c r="B808" s="167">
        <v>8809667996020</v>
      </c>
      <c r="C808" s="168" t="s">
        <v>4924</v>
      </c>
      <c r="D808" s="168" t="s">
        <v>4925</v>
      </c>
      <c r="E808" s="169">
        <v>37500</v>
      </c>
      <c r="F808" s="170">
        <v>0.52</v>
      </c>
      <c r="G808" s="171">
        <v>24</v>
      </c>
      <c r="H808" s="172">
        <f t="shared" si="84"/>
        <v>19500</v>
      </c>
      <c r="I808" s="173" t="str">
        <f t="shared" si="85"/>
        <v>Введите курс</v>
      </c>
      <c r="J808" s="283"/>
      <c r="K808" s="174">
        <f t="shared" si="89"/>
        <v>0</v>
      </c>
      <c r="L808" s="172">
        <f t="shared" si="89"/>
        <v>0</v>
      </c>
      <c r="M808" s="175" t="str">
        <f t="shared" si="87"/>
        <v/>
      </c>
      <c r="N808" s="166"/>
      <c r="O808" s="176"/>
    </row>
    <row r="809" spans="1:15">
      <c r="A809" s="166" t="s">
        <v>4926</v>
      </c>
      <c r="B809" s="167">
        <v>8809667996051</v>
      </c>
      <c r="C809" s="168" t="s">
        <v>4927</v>
      </c>
      <c r="D809" s="168" t="s">
        <v>4928</v>
      </c>
      <c r="E809" s="169">
        <v>21000</v>
      </c>
      <c r="F809" s="170">
        <v>0.52</v>
      </c>
      <c r="G809" s="171">
        <v>140</v>
      </c>
      <c r="H809" s="172">
        <f t="shared" si="84"/>
        <v>10920</v>
      </c>
      <c r="I809" s="173" t="str">
        <f t="shared" si="85"/>
        <v>Введите курс</v>
      </c>
      <c r="J809" s="283"/>
      <c r="K809" s="174">
        <f t="shared" si="89"/>
        <v>0</v>
      </c>
      <c r="L809" s="172">
        <f t="shared" si="89"/>
        <v>0</v>
      </c>
      <c r="M809" s="175" t="str">
        <f t="shared" si="87"/>
        <v/>
      </c>
      <c r="N809" s="166"/>
      <c r="O809" s="176"/>
    </row>
    <row r="810" spans="1:15">
      <c r="A810" s="166" t="s">
        <v>4929</v>
      </c>
      <c r="B810" s="167">
        <v>8809667996709</v>
      </c>
      <c r="C810" s="168" t="s">
        <v>4930</v>
      </c>
      <c r="D810" s="168" t="s">
        <v>4931</v>
      </c>
      <c r="E810" s="169">
        <v>11000</v>
      </c>
      <c r="F810" s="170">
        <v>0.52</v>
      </c>
      <c r="G810" s="171">
        <v>120</v>
      </c>
      <c r="H810" s="172">
        <f t="shared" si="84"/>
        <v>5720</v>
      </c>
      <c r="I810" s="173" t="str">
        <f t="shared" si="85"/>
        <v>Введите курс</v>
      </c>
      <c r="J810" s="283"/>
      <c r="K810" s="174">
        <f t="shared" si="89"/>
        <v>0</v>
      </c>
      <c r="L810" s="172">
        <f t="shared" si="89"/>
        <v>0</v>
      </c>
      <c r="M810" s="175" t="str">
        <f t="shared" si="87"/>
        <v/>
      </c>
      <c r="N810" s="166"/>
      <c r="O810" s="176"/>
    </row>
    <row r="811" spans="1:15">
      <c r="A811" s="166" t="s">
        <v>4932</v>
      </c>
      <c r="B811" s="167">
        <v>8809667996716</v>
      </c>
      <c r="C811" s="168" t="s">
        <v>4933</v>
      </c>
      <c r="D811" s="168" t="s">
        <v>4934</v>
      </c>
      <c r="E811" s="169">
        <v>9000</v>
      </c>
      <c r="F811" s="170">
        <v>0.52</v>
      </c>
      <c r="G811" s="171">
        <v>180</v>
      </c>
      <c r="H811" s="172">
        <f t="shared" si="84"/>
        <v>4680</v>
      </c>
      <c r="I811" s="173" t="str">
        <f t="shared" si="85"/>
        <v>Введите курс</v>
      </c>
      <c r="J811" s="283"/>
      <c r="K811" s="174">
        <f t="shared" si="89"/>
        <v>0</v>
      </c>
      <c r="L811" s="172">
        <f t="shared" si="89"/>
        <v>0</v>
      </c>
      <c r="M811" s="175" t="str">
        <f t="shared" si="87"/>
        <v/>
      </c>
      <c r="N811" s="166"/>
      <c r="O811" s="176"/>
    </row>
    <row r="812" spans="1:15">
      <c r="A812" s="166" t="s">
        <v>4935</v>
      </c>
      <c r="B812" s="167">
        <v>8809667996723</v>
      </c>
      <c r="C812" s="168" t="s">
        <v>4936</v>
      </c>
      <c r="D812" s="168" t="s">
        <v>4937</v>
      </c>
      <c r="E812" s="169">
        <v>8000</v>
      </c>
      <c r="F812" s="170">
        <v>0.52</v>
      </c>
      <c r="G812" s="171">
        <v>408</v>
      </c>
      <c r="H812" s="172">
        <f t="shared" si="84"/>
        <v>4160</v>
      </c>
      <c r="I812" s="173" t="str">
        <f t="shared" si="85"/>
        <v>Введите курс</v>
      </c>
      <c r="J812" s="283"/>
      <c r="K812" s="174">
        <f t="shared" si="89"/>
        <v>0</v>
      </c>
      <c r="L812" s="172">
        <f t="shared" si="89"/>
        <v>0</v>
      </c>
      <c r="M812" s="175" t="str">
        <f t="shared" si="87"/>
        <v/>
      </c>
      <c r="N812" s="166"/>
      <c r="O812" s="176"/>
    </row>
    <row r="813" spans="1:15">
      <c r="A813" s="166" t="s">
        <v>4938</v>
      </c>
      <c r="B813" s="167">
        <v>8809667996914</v>
      </c>
      <c r="C813" s="168" t="s">
        <v>4939</v>
      </c>
      <c r="D813" s="168" t="s">
        <v>4940</v>
      </c>
      <c r="E813" s="169">
        <v>9500</v>
      </c>
      <c r="F813" s="170">
        <v>0.52</v>
      </c>
      <c r="G813" s="171">
        <v>240</v>
      </c>
      <c r="H813" s="172">
        <f t="shared" si="84"/>
        <v>4940</v>
      </c>
      <c r="I813" s="173" t="str">
        <f t="shared" si="85"/>
        <v>Введите курс</v>
      </c>
      <c r="J813" s="283"/>
      <c r="K813" s="174">
        <f t="shared" si="89"/>
        <v>0</v>
      </c>
      <c r="L813" s="172">
        <f t="shared" si="89"/>
        <v>0</v>
      </c>
      <c r="M813" s="175" t="str">
        <f t="shared" si="87"/>
        <v/>
      </c>
      <c r="N813" s="166"/>
      <c r="O813" s="176"/>
    </row>
    <row r="814" spans="1:15">
      <c r="A814" s="166" t="s">
        <v>4941</v>
      </c>
      <c r="B814" s="167">
        <v>8809667996938</v>
      </c>
      <c r="C814" s="168" t="s">
        <v>4942</v>
      </c>
      <c r="D814" s="168" t="s">
        <v>4943</v>
      </c>
      <c r="E814" s="169">
        <v>9500</v>
      </c>
      <c r="F814" s="170">
        <v>0.52</v>
      </c>
      <c r="G814" s="171">
        <v>240</v>
      </c>
      <c r="H814" s="172">
        <f t="shared" si="84"/>
        <v>4940</v>
      </c>
      <c r="I814" s="173" t="str">
        <f t="shared" si="85"/>
        <v>Введите курс</v>
      </c>
      <c r="J814" s="283"/>
      <c r="K814" s="174">
        <f t="shared" si="89"/>
        <v>0</v>
      </c>
      <c r="L814" s="172">
        <f t="shared" si="89"/>
        <v>0</v>
      </c>
      <c r="M814" s="175" t="str">
        <f t="shared" si="87"/>
        <v/>
      </c>
      <c r="N814" s="166"/>
      <c r="O814" s="176"/>
    </row>
    <row r="815" spans="1:15">
      <c r="A815" s="166" t="s">
        <v>4944</v>
      </c>
      <c r="B815" s="167">
        <v>8809667996945</v>
      </c>
      <c r="C815" s="168" t="s">
        <v>4945</v>
      </c>
      <c r="D815" s="168" t="s">
        <v>4946</v>
      </c>
      <c r="E815" s="169">
        <v>9500</v>
      </c>
      <c r="F815" s="170">
        <v>0.52</v>
      </c>
      <c r="G815" s="171">
        <v>240</v>
      </c>
      <c r="H815" s="172">
        <f t="shared" si="84"/>
        <v>4940</v>
      </c>
      <c r="I815" s="173" t="str">
        <f t="shared" si="85"/>
        <v>Введите курс</v>
      </c>
      <c r="J815" s="283"/>
      <c r="K815" s="174">
        <f t="shared" si="89"/>
        <v>0</v>
      </c>
      <c r="L815" s="172">
        <f t="shared" si="89"/>
        <v>0</v>
      </c>
      <c r="M815" s="175" t="str">
        <f t="shared" si="87"/>
        <v/>
      </c>
      <c r="N815" s="166"/>
      <c r="O815" s="176"/>
    </row>
    <row r="816" spans="1:15">
      <c r="A816" s="166" t="s">
        <v>4947</v>
      </c>
      <c r="B816" s="167">
        <v>8809667996952</v>
      </c>
      <c r="C816" s="168" t="s">
        <v>4948</v>
      </c>
      <c r="D816" s="168" t="s">
        <v>4949</v>
      </c>
      <c r="E816" s="169">
        <v>9500</v>
      </c>
      <c r="F816" s="170">
        <v>0.52</v>
      </c>
      <c r="G816" s="171">
        <v>240</v>
      </c>
      <c r="H816" s="172">
        <f t="shared" si="84"/>
        <v>4940</v>
      </c>
      <c r="I816" s="173" t="str">
        <f t="shared" si="85"/>
        <v>Введите курс</v>
      </c>
      <c r="J816" s="283"/>
      <c r="K816" s="174">
        <f t="shared" si="89"/>
        <v>0</v>
      </c>
      <c r="L816" s="172">
        <f t="shared" si="89"/>
        <v>0</v>
      </c>
      <c r="M816" s="175" t="str">
        <f t="shared" si="87"/>
        <v/>
      </c>
      <c r="N816" s="166"/>
      <c r="O816" s="176"/>
    </row>
    <row r="817" spans="1:15">
      <c r="A817" s="166" t="s">
        <v>4950</v>
      </c>
      <c r="B817" s="167">
        <v>8809667996969</v>
      </c>
      <c r="C817" s="168" t="s">
        <v>4951</v>
      </c>
      <c r="D817" s="168" t="s">
        <v>4952</v>
      </c>
      <c r="E817" s="169">
        <v>9500</v>
      </c>
      <c r="F817" s="170">
        <v>0.52</v>
      </c>
      <c r="G817" s="171">
        <v>240</v>
      </c>
      <c r="H817" s="172">
        <f t="shared" si="84"/>
        <v>4940</v>
      </c>
      <c r="I817" s="173" t="str">
        <f t="shared" si="85"/>
        <v>Введите курс</v>
      </c>
      <c r="J817" s="283"/>
      <c r="K817" s="174">
        <f t="shared" si="89"/>
        <v>0</v>
      </c>
      <c r="L817" s="172">
        <f t="shared" si="89"/>
        <v>0</v>
      </c>
      <c r="M817" s="175" t="str">
        <f t="shared" si="87"/>
        <v/>
      </c>
      <c r="N817" s="166"/>
      <c r="O817" s="176"/>
    </row>
    <row r="818" spans="1:15">
      <c r="A818" s="166" t="s">
        <v>4953</v>
      </c>
      <c r="B818" s="167">
        <v>8809667996976</v>
      </c>
      <c r="C818" s="168" t="s">
        <v>4954</v>
      </c>
      <c r="D818" s="168" t="s">
        <v>4955</v>
      </c>
      <c r="E818" s="169">
        <v>9500</v>
      </c>
      <c r="F818" s="170">
        <v>0.52</v>
      </c>
      <c r="G818" s="171">
        <v>240</v>
      </c>
      <c r="H818" s="172">
        <f t="shared" si="84"/>
        <v>4940</v>
      </c>
      <c r="I818" s="173" t="str">
        <f t="shared" si="85"/>
        <v>Введите курс</v>
      </c>
      <c r="J818" s="283"/>
      <c r="K818" s="174">
        <f t="shared" si="89"/>
        <v>0</v>
      </c>
      <c r="L818" s="172">
        <f t="shared" si="89"/>
        <v>0</v>
      </c>
      <c r="M818" s="175" t="str">
        <f t="shared" si="87"/>
        <v/>
      </c>
      <c r="N818" s="166"/>
      <c r="O818" s="176"/>
    </row>
    <row r="819" spans="1:15">
      <c r="A819" s="166" t="s">
        <v>4956</v>
      </c>
      <c r="B819" s="167">
        <v>8809667996983</v>
      </c>
      <c r="C819" s="168" t="s">
        <v>4957</v>
      </c>
      <c r="D819" s="168" t="s">
        <v>4958</v>
      </c>
      <c r="E819" s="169">
        <v>9500</v>
      </c>
      <c r="F819" s="170">
        <v>0.52</v>
      </c>
      <c r="G819" s="171">
        <v>240</v>
      </c>
      <c r="H819" s="172">
        <f t="shared" si="84"/>
        <v>4940</v>
      </c>
      <c r="I819" s="173" t="str">
        <f t="shared" si="85"/>
        <v>Введите курс</v>
      </c>
      <c r="J819" s="283"/>
      <c r="K819" s="174">
        <f t="shared" si="89"/>
        <v>0</v>
      </c>
      <c r="L819" s="172">
        <f t="shared" si="89"/>
        <v>0</v>
      </c>
      <c r="M819" s="175" t="str">
        <f t="shared" si="87"/>
        <v/>
      </c>
      <c r="N819" s="166"/>
      <c r="O819" s="176"/>
    </row>
    <row r="820" spans="1:15">
      <c r="A820" s="166" t="s">
        <v>4959</v>
      </c>
      <c r="B820" s="167">
        <v>8809667996990</v>
      </c>
      <c r="C820" s="168" t="s">
        <v>4960</v>
      </c>
      <c r="D820" s="168" t="s">
        <v>4961</v>
      </c>
      <c r="E820" s="169">
        <v>9500</v>
      </c>
      <c r="F820" s="170">
        <v>0.52</v>
      </c>
      <c r="G820" s="171">
        <v>240</v>
      </c>
      <c r="H820" s="172">
        <f t="shared" si="84"/>
        <v>4940</v>
      </c>
      <c r="I820" s="173" t="str">
        <f t="shared" si="85"/>
        <v>Введите курс</v>
      </c>
      <c r="J820" s="283"/>
      <c r="K820" s="174">
        <f t="shared" ref="K820:L835" si="90">J820*G820</f>
        <v>0</v>
      </c>
      <c r="L820" s="172">
        <f t="shared" si="90"/>
        <v>0</v>
      </c>
      <c r="M820" s="175" t="str">
        <f t="shared" si="87"/>
        <v/>
      </c>
      <c r="N820" s="166"/>
      <c r="O820" s="176"/>
    </row>
    <row r="821" spans="1:15">
      <c r="A821" s="166" t="s">
        <v>4962</v>
      </c>
      <c r="B821" s="167">
        <v>8809667997003</v>
      </c>
      <c r="C821" s="168" t="s">
        <v>4963</v>
      </c>
      <c r="D821" s="168" t="s">
        <v>4964</v>
      </c>
      <c r="E821" s="169">
        <v>9500</v>
      </c>
      <c r="F821" s="170">
        <v>0.52</v>
      </c>
      <c r="G821" s="171">
        <v>240</v>
      </c>
      <c r="H821" s="172">
        <f t="shared" si="84"/>
        <v>4940</v>
      </c>
      <c r="I821" s="173" t="str">
        <f t="shared" si="85"/>
        <v>Введите курс</v>
      </c>
      <c r="J821" s="283"/>
      <c r="K821" s="174">
        <f t="shared" si="90"/>
        <v>0</v>
      </c>
      <c r="L821" s="172">
        <f t="shared" si="90"/>
        <v>0</v>
      </c>
      <c r="M821" s="175" t="str">
        <f t="shared" si="87"/>
        <v/>
      </c>
      <c r="N821" s="166"/>
      <c r="O821" s="176"/>
    </row>
    <row r="822" spans="1:15">
      <c r="A822" s="166" t="s">
        <v>4965</v>
      </c>
      <c r="B822" s="167">
        <v>8809667997041</v>
      </c>
      <c r="C822" s="168" t="s">
        <v>4966</v>
      </c>
      <c r="D822" s="168" t="s">
        <v>4967</v>
      </c>
      <c r="E822" s="169">
        <v>12000</v>
      </c>
      <c r="F822" s="170">
        <v>0.52</v>
      </c>
      <c r="G822" s="171">
        <v>300</v>
      </c>
      <c r="H822" s="172">
        <f t="shared" si="84"/>
        <v>6240</v>
      </c>
      <c r="I822" s="173" t="str">
        <f t="shared" si="85"/>
        <v>Введите курс</v>
      </c>
      <c r="J822" s="283"/>
      <c r="K822" s="174">
        <f t="shared" si="90"/>
        <v>0</v>
      </c>
      <c r="L822" s="172">
        <f t="shared" si="90"/>
        <v>0</v>
      </c>
      <c r="M822" s="175" t="str">
        <f t="shared" si="87"/>
        <v/>
      </c>
      <c r="N822" s="166"/>
      <c r="O822" s="176"/>
    </row>
    <row r="823" spans="1:15">
      <c r="A823" s="166" t="s">
        <v>4968</v>
      </c>
      <c r="B823" s="167">
        <v>8809667997058</v>
      </c>
      <c r="C823" s="168" t="s">
        <v>4969</v>
      </c>
      <c r="D823" s="168" t="s">
        <v>4970</v>
      </c>
      <c r="E823" s="169">
        <v>12000</v>
      </c>
      <c r="F823" s="170">
        <v>0.52</v>
      </c>
      <c r="G823" s="171">
        <v>300</v>
      </c>
      <c r="H823" s="172">
        <f t="shared" si="84"/>
        <v>6240</v>
      </c>
      <c r="I823" s="173" t="str">
        <f t="shared" si="85"/>
        <v>Введите курс</v>
      </c>
      <c r="J823" s="283"/>
      <c r="K823" s="174">
        <f t="shared" si="90"/>
        <v>0</v>
      </c>
      <c r="L823" s="172">
        <f t="shared" si="90"/>
        <v>0</v>
      </c>
      <c r="M823" s="175" t="str">
        <f t="shared" si="87"/>
        <v/>
      </c>
      <c r="N823" s="166"/>
      <c r="O823" s="176"/>
    </row>
    <row r="824" spans="1:15">
      <c r="A824" s="166" t="s">
        <v>4971</v>
      </c>
      <c r="B824" s="167">
        <v>8809667997065</v>
      </c>
      <c r="C824" s="168" t="s">
        <v>4972</v>
      </c>
      <c r="D824" s="168" t="s">
        <v>4973</v>
      </c>
      <c r="E824" s="169">
        <v>12000</v>
      </c>
      <c r="F824" s="170">
        <v>0.52</v>
      </c>
      <c r="G824" s="171">
        <v>300</v>
      </c>
      <c r="H824" s="172">
        <f t="shared" si="84"/>
        <v>6240</v>
      </c>
      <c r="I824" s="173" t="str">
        <f t="shared" si="85"/>
        <v>Введите курс</v>
      </c>
      <c r="J824" s="283"/>
      <c r="K824" s="174">
        <f t="shared" si="90"/>
        <v>0</v>
      </c>
      <c r="L824" s="172">
        <f t="shared" si="90"/>
        <v>0</v>
      </c>
      <c r="M824" s="175" t="str">
        <f t="shared" si="87"/>
        <v/>
      </c>
      <c r="N824" s="166"/>
      <c r="O824" s="176"/>
    </row>
    <row r="825" spans="1:15">
      <c r="A825" s="166" t="s">
        <v>4974</v>
      </c>
      <c r="B825" s="167">
        <v>8809667997072</v>
      </c>
      <c r="C825" s="168" t="s">
        <v>4975</v>
      </c>
      <c r="D825" s="168" t="s">
        <v>4976</v>
      </c>
      <c r="E825" s="169">
        <v>12000</v>
      </c>
      <c r="F825" s="170">
        <v>0.52</v>
      </c>
      <c r="G825" s="171">
        <v>300</v>
      </c>
      <c r="H825" s="172">
        <f t="shared" si="84"/>
        <v>6240</v>
      </c>
      <c r="I825" s="173" t="str">
        <f t="shared" si="85"/>
        <v>Введите курс</v>
      </c>
      <c r="J825" s="283"/>
      <c r="K825" s="174">
        <f t="shared" si="90"/>
        <v>0</v>
      </c>
      <c r="L825" s="172">
        <f t="shared" si="90"/>
        <v>0</v>
      </c>
      <c r="M825" s="175" t="str">
        <f t="shared" si="87"/>
        <v/>
      </c>
      <c r="N825" s="166"/>
      <c r="O825" s="176"/>
    </row>
    <row r="826" spans="1:15">
      <c r="A826" s="166" t="s">
        <v>4977</v>
      </c>
      <c r="B826" s="167">
        <v>8809667997089</v>
      </c>
      <c r="C826" s="168" t="s">
        <v>4978</v>
      </c>
      <c r="D826" s="168" t="s">
        <v>4979</v>
      </c>
      <c r="E826" s="169">
        <v>12000</v>
      </c>
      <c r="F826" s="170">
        <v>0.52</v>
      </c>
      <c r="G826" s="171">
        <v>300</v>
      </c>
      <c r="H826" s="172">
        <f t="shared" si="84"/>
        <v>6240</v>
      </c>
      <c r="I826" s="173" t="str">
        <f t="shared" si="85"/>
        <v>Введите курс</v>
      </c>
      <c r="J826" s="283"/>
      <c r="K826" s="174">
        <f t="shared" si="90"/>
        <v>0</v>
      </c>
      <c r="L826" s="172">
        <f t="shared" si="90"/>
        <v>0</v>
      </c>
      <c r="M826" s="175" t="str">
        <f t="shared" si="87"/>
        <v/>
      </c>
      <c r="N826" s="166"/>
      <c r="O826" s="176"/>
    </row>
    <row r="827" spans="1:15">
      <c r="A827" s="166" t="s">
        <v>4980</v>
      </c>
      <c r="B827" s="167">
        <v>8809667997096</v>
      </c>
      <c r="C827" s="168" t="s">
        <v>4981</v>
      </c>
      <c r="D827" s="168" t="s">
        <v>4982</v>
      </c>
      <c r="E827" s="169">
        <v>12000</v>
      </c>
      <c r="F827" s="170">
        <v>0.52</v>
      </c>
      <c r="G827" s="171">
        <v>300</v>
      </c>
      <c r="H827" s="172">
        <f t="shared" si="84"/>
        <v>6240</v>
      </c>
      <c r="I827" s="173" t="str">
        <f t="shared" si="85"/>
        <v>Введите курс</v>
      </c>
      <c r="J827" s="283"/>
      <c r="K827" s="174">
        <f t="shared" si="90"/>
        <v>0</v>
      </c>
      <c r="L827" s="172">
        <f t="shared" si="90"/>
        <v>0</v>
      </c>
      <c r="M827" s="175" t="str">
        <f t="shared" si="87"/>
        <v/>
      </c>
      <c r="N827" s="166"/>
      <c r="O827" s="176"/>
    </row>
    <row r="828" spans="1:15">
      <c r="A828" s="166" t="s">
        <v>4983</v>
      </c>
      <c r="B828" s="167">
        <v>8809667997102</v>
      </c>
      <c r="C828" s="168" t="s">
        <v>4984</v>
      </c>
      <c r="D828" s="168" t="s">
        <v>4985</v>
      </c>
      <c r="E828" s="169">
        <v>12000</v>
      </c>
      <c r="F828" s="170">
        <v>0.52</v>
      </c>
      <c r="G828" s="171">
        <v>300</v>
      </c>
      <c r="H828" s="172">
        <f t="shared" si="84"/>
        <v>6240</v>
      </c>
      <c r="I828" s="173" t="str">
        <f t="shared" si="85"/>
        <v>Введите курс</v>
      </c>
      <c r="J828" s="283"/>
      <c r="K828" s="174">
        <f t="shared" si="90"/>
        <v>0</v>
      </c>
      <c r="L828" s="172">
        <f t="shared" si="90"/>
        <v>0</v>
      </c>
      <c r="M828" s="175" t="str">
        <f t="shared" si="87"/>
        <v/>
      </c>
      <c r="N828" s="166"/>
      <c r="O828" s="176"/>
    </row>
    <row r="829" spans="1:15">
      <c r="A829" s="166" t="s">
        <v>4986</v>
      </c>
      <c r="B829" s="167">
        <v>8809667997119</v>
      </c>
      <c r="C829" s="168" t="s">
        <v>4987</v>
      </c>
      <c r="D829" s="168" t="s">
        <v>4988</v>
      </c>
      <c r="E829" s="169">
        <v>12000</v>
      </c>
      <c r="F829" s="170">
        <v>0.52</v>
      </c>
      <c r="G829" s="171">
        <v>300</v>
      </c>
      <c r="H829" s="172">
        <f t="shared" si="84"/>
        <v>6240</v>
      </c>
      <c r="I829" s="173" t="str">
        <f t="shared" si="85"/>
        <v>Введите курс</v>
      </c>
      <c r="J829" s="283"/>
      <c r="K829" s="174">
        <f t="shared" si="90"/>
        <v>0</v>
      </c>
      <c r="L829" s="172">
        <f t="shared" si="90"/>
        <v>0</v>
      </c>
      <c r="M829" s="175" t="str">
        <f t="shared" si="87"/>
        <v/>
      </c>
      <c r="N829" s="166"/>
      <c r="O829" s="176"/>
    </row>
    <row r="830" spans="1:15">
      <c r="A830" s="166" t="s">
        <v>4989</v>
      </c>
      <c r="B830" s="167">
        <v>8809667997126</v>
      </c>
      <c r="C830" s="168" t="s">
        <v>4990</v>
      </c>
      <c r="D830" s="168" t="s">
        <v>4991</v>
      </c>
      <c r="E830" s="169">
        <v>12000</v>
      </c>
      <c r="F830" s="170">
        <v>0.52</v>
      </c>
      <c r="G830" s="171">
        <v>300</v>
      </c>
      <c r="H830" s="172">
        <f t="shared" si="84"/>
        <v>6240</v>
      </c>
      <c r="I830" s="173" t="str">
        <f t="shared" si="85"/>
        <v>Введите курс</v>
      </c>
      <c r="J830" s="283"/>
      <c r="K830" s="174">
        <f t="shared" si="90"/>
        <v>0</v>
      </c>
      <c r="L830" s="172">
        <f t="shared" si="90"/>
        <v>0</v>
      </c>
      <c r="M830" s="175" t="str">
        <f t="shared" si="87"/>
        <v/>
      </c>
      <c r="N830" s="166"/>
      <c r="O830" s="176"/>
    </row>
    <row r="831" spans="1:15">
      <c r="A831" s="166" t="s">
        <v>4992</v>
      </c>
      <c r="B831" s="167">
        <v>8809667997133</v>
      </c>
      <c r="C831" s="168" t="s">
        <v>4993</v>
      </c>
      <c r="D831" s="168" t="s">
        <v>4994</v>
      </c>
      <c r="E831" s="169">
        <v>12000</v>
      </c>
      <c r="F831" s="170">
        <v>0.52</v>
      </c>
      <c r="G831" s="171">
        <v>300</v>
      </c>
      <c r="H831" s="172">
        <f t="shared" si="84"/>
        <v>6240</v>
      </c>
      <c r="I831" s="173" t="str">
        <f t="shared" si="85"/>
        <v>Введите курс</v>
      </c>
      <c r="J831" s="283"/>
      <c r="K831" s="174">
        <f t="shared" si="90"/>
        <v>0</v>
      </c>
      <c r="L831" s="172">
        <f t="shared" si="90"/>
        <v>0</v>
      </c>
      <c r="M831" s="175" t="str">
        <f t="shared" si="87"/>
        <v/>
      </c>
      <c r="N831" s="166"/>
      <c r="O831" s="176"/>
    </row>
    <row r="832" spans="1:15">
      <c r="A832" s="166" t="s">
        <v>4995</v>
      </c>
      <c r="B832" s="167">
        <v>8809667997164</v>
      </c>
      <c r="C832" s="168" t="s">
        <v>4996</v>
      </c>
      <c r="D832" s="168" t="s">
        <v>4997</v>
      </c>
      <c r="E832" s="169">
        <v>11000</v>
      </c>
      <c r="F832" s="170">
        <v>0.52</v>
      </c>
      <c r="G832" s="171">
        <v>320</v>
      </c>
      <c r="H832" s="172">
        <f t="shared" si="84"/>
        <v>5720</v>
      </c>
      <c r="I832" s="173" t="str">
        <f t="shared" si="85"/>
        <v>Введите курс</v>
      </c>
      <c r="J832" s="283"/>
      <c r="K832" s="174">
        <f t="shared" si="90"/>
        <v>0</v>
      </c>
      <c r="L832" s="172">
        <f t="shared" si="90"/>
        <v>0</v>
      </c>
      <c r="M832" s="175" t="str">
        <f t="shared" si="87"/>
        <v/>
      </c>
      <c r="N832" s="166"/>
      <c r="O832" s="176"/>
    </row>
    <row r="833" spans="1:15">
      <c r="A833" s="166" t="s">
        <v>4998</v>
      </c>
      <c r="B833" s="167">
        <v>8809667997171</v>
      </c>
      <c r="C833" s="168" t="s">
        <v>4999</v>
      </c>
      <c r="D833" s="168" t="s">
        <v>5000</v>
      </c>
      <c r="E833" s="169">
        <v>11000</v>
      </c>
      <c r="F833" s="170">
        <v>0.52</v>
      </c>
      <c r="G833" s="171">
        <v>320</v>
      </c>
      <c r="H833" s="172">
        <f t="shared" si="84"/>
        <v>5720</v>
      </c>
      <c r="I833" s="173" t="str">
        <f t="shared" si="85"/>
        <v>Введите курс</v>
      </c>
      <c r="J833" s="283"/>
      <c r="K833" s="174">
        <f t="shared" si="90"/>
        <v>0</v>
      </c>
      <c r="L833" s="172">
        <f t="shared" si="90"/>
        <v>0</v>
      </c>
      <c r="M833" s="175" t="str">
        <f t="shared" si="87"/>
        <v/>
      </c>
      <c r="N833" s="166"/>
      <c r="O833" s="176"/>
    </row>
    <row r="834" spans="1:15">
      <c r="A834" s="166" t="s">
        <v>5001</v>
      </c>
      <c r="B834" s="167">
        <v>8809667997195</v>
      </c>
      <c r="C834" s="168" t="s">
        <v>5002</v>
      </c>
      <c r="D834" s="168" t="s">
        <v>5003</v>
      </c>
      <c r="E834" s="169">
        <v>11000</v>
      </c>
      <c r="F834" s="170">
        <v>0.52</v>
      </c>
      <c r="G834" s="171">
        <v>320</v>
      </c>
      <c r="H834" s="172">
        <f t="shared" si="84"/>
        <v>5720</v>
      </c>
      <c r="I834" s="173" t="str">
        <f t="shared" si="85"/>
        <v>Введите курс</v>
      </c>
      <c r="J834" s="283"/>
      <c r="K834" s="174">
        <f t="shared" si="90"/>
        <v>0</v>
      </c>
      <c r="L834" s="172">
        <f t="shared" si="90"/>
        <v>0</v>
      </c>
      <c r="M834" s="175" t="str">
        <f t="shared" si="87"/>
        <v/>
      </c>
      <c r="N834" s="166"/>
      <c r="O834" s="176"/>
    </row>
    <row r="835" spans="1:15">
      <c r="A835" s="166" t="s">
        <v>5004</v>
      </c>
      <c r="B835" s="167">
        <v>8809667997218</v>
      </c>
      <c r="C835" s="168" t="s">
        <v>5005</v>
      </c>
      <c r="D835" s="168" t="s">
        <v>5006</v>
      </c>
      <c r="E835" s="169">
        <v>18000</v>
      </c>
      <c r="F835" s="170">
        <v>0.52</v>
      </c>
      <c r="G835" s="171">
        <v>162</v>
      </c>
      <c r="H835" s="172">
        <f t="shared" si="84"/>
        <v>9360</v>
      </c>
      <c r="I835" s="173" t="str">
        <f t="shared" si="85"/>
        <v>Введите курс</v>
      </c>
      <c r="J835" s="283"/>
      <c r="K835" s="174">
        <f t="shared" si="90"/>
        <v>0</v>
      </c>
      <c r="L835" s="172">
        <f t="shared" si="90"/>
        <v>0</v>
      </c>
      <c r="M835" s="175" t="str">
        <f t="shared" si="87"/>
        <v/>
      </c>
      <c r="N835" s="166"/>
      <c r="O835" s="176"/>
    </row>
    <row r="836" spans="1:15">
      <c r="A836" s="166" t="s">
        <v>5007</v>
      </c>
      <c r="B836" s="167">
        <v>8809667997225</v>
      </c>
      <c r="C836" s="168" t="s">
        <v>5008</v>
      </c>
      <c r="D836" s="168" t="s">
        <v>5009</v>
      </c>
      <c r="E836" s="169">
        <v>18000</v>
      </c>
      <c r="F836" s="170">
        <v>0.52</v>
      </c>
      <c r="G836" s="171">
        <v>162</v>
      </c>
      <c r="H836" s="172">
        <f t="shared" ref="H836:H899" si="91">F836*E836</f>
        <v>9360</v>
      </c>
      <c r="I836" s="173" t="str">
        <f t="shared" ref="I836:I899" si="92">IF($H$1="","Введите курс",H836/$H$1)</f>
        <v>Введите курс</v>
      </c>
      <c r="J836" s="283"/>
      <c r="K836" s="174">
        <f t="shared" ref="K836:L851" si="93">J836*G836</f>
        <v>0</v>
      </c>
      <c r="L836" s="172">
        <f t="shared" si="93"/>
        <v>0</v>
      </c>
      <c r="M836" s="175" t="str">
        <f t="shared" ref="M836:M899" si="94">IFERROR(K836*I836,"")</f>
        <v/>
      </c>
      <c r="N836" s="166"/>
      <c r="O836" s="176"/>
    </row>
    <row r="837" spans="1:15">
      <c r="A837" s="166" t="s">
        <v>5010</v>
      </c>
      <c r="B837" s="167">
        <v>8809667997232</v>
      </c>
      <c r="C837" s="168" t="s">
        <v>5011</v>
      </c>
      <c r="D837" s="168" t="s">
        <v>5012</v>
      </c>
      <c r="E837" s="169">
        <v>18000</v>
      </c>
      <c r="F837" s="170">
        <v>0.52</v>
      </c>
      <c r="G837" s="171">
        <v>162</v>
      </c>
      <c r="H837" s="172">
        <f t="shared" si="91"/>
        <v>9360</v>
      </c>
      <c r="I837" s="173" t="str">
        <f t="shared" si="92"/>
        <v>Введите курс</v>
      </c>
      <c r="J837" s="283"/>
      <c r="K837" s="174">
        <f t="shared" si="93"/>
        <v>0</v>
      </c>
      <c r="L837" s="172">
        <f t="shared" si="93"/>
        <v>0</v>
      </c>
      <c r="M837" s="175" t="str">
        <f t="shared" si="94"/>
        <v/>
      </c>
      <c r="N837" s="166"/>
      <c r="O837" s="176"/>
    </row>
    <row r="838" spans="1:15">
      <c r="A838" s="166" t="s">
        <v>5013</v>
      </c>
      <c r="B838" s="167">
        <v>8809667997249</v>
      </c>
      <c r="C838" s="168" t="s">
        <v>5014</v>
      </c>
      <c r="D838" s="168" t="s">
        <v>5015</v>
      </c>
      <c r="E838" s="169">
        <v>18000</v>
      </c>
      <c r="F838" s="170">
        <v>0.52</v>
      </c>
      <c r="G838" s="171">
        <v>162</v>
      </c>
      <c r="H838" s="172">
        <f t="shared" si="91"/>
        <v>9360</v>
      </c>
      <c r="I838" s="173" t="str">
        <f t="shared" si="92"/>
        <v>Введите курс</v>
      </c>
      <c r="J838" s="283"/>
      <c r="K838" s="174">
        <f t="shared" si="93"/>
        <v>0</v>
      </c>
      <c r="L838" s="172">
        <f t="shared" si="93"/>
        <v>0</v>
      </c>
      <c r="M838" s="175" t="str">
        <f t="shared" si="94"/>
        <v/>
      </c>
      <c r="N838" s="166"/>
      <c r="O838" s="176"/>
    </row>
    <row r="839" spans="1:15">
      <c r="A839" s="166" t="s">
        <v>5016</v>
      </c>
      <c r="B839" s="167">
        <v>8809667997256</v>
      </c>
      <c r="C839" s="168" t="s">
        <v>5017</v>
      </c>
      <c r="D839" s="168" t="s">
        <v>5018</v>
      </c>
      <c r="E839" s="169">
        <v>26000</v>
      </c>
      <c r="F839" s="170">
        <v>0.52</v>
      </c>
      <c r="G839" s="171">
        <v>72</v>
      </c>
      <c r="H839" s="172">
        <f t="shared" si="91"/>
        <v>13520</v>
      </c>
      <c r="I839" s="173" t="str">
        <f t="shared" si="92"/>
        <v>Введите курс</v>
      </c>
      <c r="J839" s="283"/>
      <c r="K839" s="174">
        <f t="shared" si="93"/>
        <v>0</v>
      </c>
      <c r="L839" s="172">
        <f t="shared" si="93"/>
        <v>0</v>
      </c>
      <c r="M839" s="175" t="str">
        <f t="shared" si="94"/>
        <v/>
      </c>
      <c r="N839" s="166"/>
      <c r="O839" s="176"/>
    </row>
    <row r="840" spans="1:15">
      <c r="A840" s="166" t="s">
        <v>5019</v>
      </c>
      <c r="B840" s="167">
        <v>8809667997263</v>
      </c>
      <c r="C840" s="168" t="s">
        <v>5020</v>
      </c>
      <c r="D840" s="168" t="s">
        <v>5021</v>
      </c>
      <c r="E840" s="169">
        <v>26000</v>
      </c>
      <c r="F840" s="170">
        <v>0.52</v>
      </c>
      <c r="G840" s="171">
        <v>72</v>
      </c>
      <c r="H840" s="172">
        <f t="shared" si="91"/>
        <v>13520</v>
      </c>
      <c r="I840" s="173" t="str">
        <f t="shared" si="92"/>
        <v>Введите курс</v>
      </c>
      <c r="J840" s="283"/>
      <c r="K840" s="174">
        <f t="shared" si="93"/>
        <v>0</v>
      </c>
      <c r="L840" s="172">
        <f t="shared" si="93"/>
        <v>0</v>
      </c>
      <c r="M840" s="175" t="str">
        <f t="shared" si="94"/>
        <v/>
      </c>
      <c r="N840" s="166"/>
      <c r="O840" s="176"/>
    </row>
    <row r="841" spans="1:15">
      <c r="A841" s="166" t="s">
        <v>5022</v>
      </c>
      <c r="B841" s="167">
        <v>8809667997270</v>
      </c>
      <c r="C841" s="168" t="s">
        <v>5023</v>
      </c>
      <c r="D841" s="168" t="s">
        <v>5024</v>
      </c>
      <c r="E841" s="169">
        <v>26000</v>
      </c>
      <c r="F841" s="170">
        <v>0.52</v>
      </c>
      <c r="G841" s="171">
        <v>72</v>
      </c>
      <c r="H841" s="172">
        <f t="shared" si="91"/>
        <v>13520</v>
      </c>
      <c r="I841" s="173" t="str">
        <f t="shared" si="92"/>
        <v>Введите курс</v>
      </c>
      <c r="J841" s="283"/>
      <c r="K841" s="174">
        <f t="shared" si="93"/>
        <v>0</v>
      </c>
      <c r="L841" s="172">
        <f t="shared" si="93"/>
        <v>0</v>
      </c>
      <c r="M841" s="175" t="str">
        <f t="shared" si="94"/>
        <v/>
      </c>
      <c r="N841" s="166"/>
      <c r="O841" s="176"/>
    </row>
    <row r="842" spans="1:15">
      <c r="A842" s="166" t="s">
        <v>5025</v>
      </c>
      <c r="B842" s="167">
        <v>8809667997294</v>
      </c>
      <c r="C842" s="168" t="s">
        <v>5026</v>
      </c>
      <c r="D842" s="168" t="s">
        <v>5027</v>
      </c>
      <c r="E842" s="169">
        <v>7000</v>
      </c>
      <c r="F842" s="170">
        <v>0.52</v>
      </c>
      <c r="G842" s="171">
        <v>378</v>
      </c>
      <c r="H842" s="172">
        <f t="shared" si="91"/>
        <v>3640</v>
      </c>
      <c r="I842" s="173" t="str">
        <f t="shared" si="92"/>
        <v>Введите курс</v>
      </c>
      <c r="J842" s="283"/>
      <c r="K842" s="174">
        <f t="shared" si="93"/>
        <v>0</v>
      </c>
      <c r="L842" s="172">
        <f t="shared" si="93"/>
        <v>0</v>
      </c>
      <c r="M842" s="175" t="str">
        <f t="shared" si="94"/>
        <v/>
      </c>
      <c r="N842" s="166"/>
      <c r="O842" s="176"/>
    </row>
    <row r="843" spans="1:15">
      <c r="A843" s="166" t="s">
        <v>5028</v>
      </c>
      <c r="B843" s="167">
        <v>8809667997300</v>
      </c>
      <c r="C843" s="168" t="s">
        <v>5029</v>
      </c>
      <c r="D843" s="168" t="s">
        <v>5030</v>
      </c>
      <c r="E843" s="169">
        <v>7000</v>
      </c>
      <c r="F843" s="170">
        <v>0.52</v>
      </c>
      <c r="G843" s="171">
        <v>378</v>
      </c>
      <c r="H843" s="172">
        <f t="shared" si="91"/>
        <v>3640</v>
      </c>
      <c r="I843" s="173" t="str">
        <f t="shared" si="92"/>
        <v>Введите курс</v>
      </c>
      <c r="J843" s="283"/>
      <c r="K843" s="174">
        <f t="shared" si="93"/>
        <v>0</v>
      </c>
      <c r="L843" s="172">
        <f t="shared" si="93"/>
        <v>0</v>
      </c>
      <c r="M843" s="175" t="str">
        <f t="shared" si="94"/>
        <v/>
      </c>
      <c r="N843" s="166"/>
      <c r="O843" s="176"/>
    </row>
    <row r="844" spans="1:15">
      <c r="A844" s="166" t="s">
        <v>5031</v>
      </c>
      <c r="B844" s="167">
        <v>8809667997317</v>
      </c>
      <c r="C844" s="168" t="s">
        <v>5032</v>
      </c>
      <c r="D844" s="168" t="s">
        <v>5033</v>
      </c>
      <c r="E844" s="169">
        <v>7000</v>
      </c>
      <c r="F844" s="170">
        <v>0.52</v>
      </c>
      <c r="G844" s="171">
        <v>378</v>
      </c>
      <c r="H844" s="172">
        <f t="shared" si="91"/>
        <v>3640</v>
      </c>
      <c r="I844" s="173" t="str">
        <f t="shared" si="92"/>
        <v>Введите курс</v>
      </c>
      <c r="J844" s="283"/>
      <c r="K844" s="174">
        <f t="shared" si="93"/>
        <v>0</v>
      </c>
      <c r="L844" s="172">
        <f t="shared" si="93"/>
        <v>0</v>
      </c>
      <c r="M844" s="175" t="str">
        <f t="shared" si="94"/>
        <v/>
      </c>
      <c r="N844" s="166"/>
      <c r="O844" s="176"/>
    </row>
    <row r="845" spans="1:15">
      <c r="A845" s="166" t="s">
        <v>5034</v>
      </c>
      <c r="B845" s="167">
        <v>8809667997324</v>
      </c>
      <c r="C845" s="168" t="s">
        <v>5035</v>
      </c>
      <c r="D845" s="168" t="s">
        <v>5036</v>
      </c>
      <c r="E845" s="169">
        <v>8000</v>
      </c>
      <c r="F845" s="170">
        <v>0.52</v>
      </c>
      <c r="G845" s="171">
        <v>168</v>
      </c>
      <c r="H845" s="172">
        <f t="shared" si="91"/>
        <v>4160</v>
      </c>
      <c r="I845" s="173" t="str">
        <f t="shared" si="92"/>
        <v>Введите курс</v>
      </c>
      <c r="J845" s="283"/>
      <c r="K845" s="174">
        <f t="shared" si="93"/>
        <v>0</v>
      </c>
      <c r="L845" s="172">
        <f t="shared" si="93"/>
        <v>0</v>
      </c>
      <c r="M845" s="175" t="str">
        <f t="shared" si="94"/>
        <v/>
      </c>
      <c r="N845" s="166"/>
      <c r="O845" s="176"/>
    </row>
    <row r="846" spans="1:15">
      <c r="A846" s="166" t="s">
        <v>5037</v>
      </c>
      <c r="B846" s="167">
        <v>8809667997331</v>
      </c>
      <c r="C846" s="168" t="s">
        <v>5038</v>
      </c>
      <c r="D846" s="168" t="s">
        <v>5039</v>
      </c>
      <c r="E846" s="169">
        <v>7000</v>
      </c>
      <c r="F846" s="170">
        <v>0.52</v>
      </c>
      <c r="G846" s="171">
        <v>378</v>
      </c>
      <c r="H846" s="172">
        <f t="shared" si="91"/>
        <v>3640</v>
      </c>
      <c r="I846" s="173" t="str">
        <f t="shared" si="92"/>
        <v>Введите курс</v>
      </c>
      <c r="J846" s="283"/>
      <c r="K846" s="174">
        <f t="shared" si="93"/>
        <v>0</v>
      </c>
      <c r="L846" s="172">
        <f t="shared" si="93"/>
        <v>0</v>
      </c>
      <c r="M846" s="175" t="str">
        <f t="shared" si="94"/>
        <v/>
      </c>
      <c r="N846" s="166"/>
      <c r="O846" s="176"/>
    </row>
    <row r="847" spans="1:15">
      <c r="A847" s="166" t="s">
        <v>5040</v>
      </c>
      <c r="B847" s="167">
        <v>8809667997348</v>
      </c>
      <c r="C847" s="168" t="s">
        <v>5041</v>
      </c>
      <c r="D847" s="168" t="s">
        <v>5042</v>
      </c>
      <c r="E847" s="169">
        <v>7000</v>
      </c>
      <c r="F847" s="170">
        <v>0.52</v>
      </c>
      <c r="G847" s="171">
        <v>378</v>
      </c>
      <c r="H847" s="172">
        <f t="shared" si="91"/>
        <v>3640</v>
      </c>
      <c r="I847" s="173" t="str">
        <f t="shared" si="92"/>
        <v>Введите курс</v>
      </c>
      <c r="J847" s="283"/>
      <c r="K847" s="174">
        <f t="shared" si="93"/>
        <v>0</v>
      </c>
      <c r="L847" s="172">
        <f t="shared" si="93"/>
        <v>0</v>
      </c>
      <c r="M847" s="175" t="str">
        <f t="shared" si="94"/>
        <v/>
      </c>
      <c r="N847" s="166"/>
      <c r="O847" s="176"/>
    </row>
    <row r="848" spans="1:15">
      <c r="A848" s="166" t="s">
        <v>5043</v>
      </c>
      <c r="B848" s="167">
        <v>8809667997355</v>
      </c>
      <c r="C848" s="168" t="s">
        <v>5044</v>
      </c>
      <c r="D848" s="168" t="s">
        <v>5045</v>
      </c>
      <c r="E848" s="169">
        <v>8000</v>
      </c>
      <c r="F848" s="170">
        <v>0.52</v>
      </c>
      <c r="G848" s="171">
        <v>168</v>
      </c>
      <c r="H848" s="172">
        <f t="shared" si="91"/>
        <v>4160</v>
      </c>
      <c r="I848" s="173" t="str">
        <f t="shared" si="92"/>
        <v>Введите курс</v>
      </c>
      <c r="J848" s="283"/>
      <c r="K848" s="174">
        <f t="shared" si="93"/>
        <v>0</v>
      </c>
      <c r="L848" s="172">
        <f t="shared" si="93"/>
        <v>0</v>
      </c>
      <c r="M848" s="175" t="str">
        <f t="shared" si="94"/>
        <v/>
      </c>
      <c r="N848" s="166"/>
      <c r="O848" s="176"/>
    </row>
    <row r="849" spans="1:15">
      <c r="A849" s="166" t="s">
        <v>5046</v>
      </c>
      <c r="B849" s="167">
        <v>8809667997362</v>
      </c>
      <c r="C849" s="168" t="s">
        <v>5047</v>
      </c>
      <c r="D849" s="168" t="s">
        <v>5048</v>
      </c>
      <c r="E849" s="169">
        <v>8000</v>
      </c>
      <c r="F849" s="170">
        <v>0.52</v>
      </c>
      <c r="G849" s="171">
        <v>168</v>
      </c>
      <c r="H849" s="172">
        <f t="shared" si="91"/>
        <v>4160</v>
      </c>
      <c r="I849" s="173" t="str">
        <f t="shared" si="92"/>
        <v>Введите курс</v>
      </c>
      <c r="J849" s="283"/>
      <c r="K849" s="174">
        <f t="shared" si="93"/>
        <v>0</v>
      </c>
      <c r="L849" s="172">
        <f t="shared" si="93"/>
        <v>0</v>
      </c>
      <c r="M849" s="175" t="str">
        <f t="shared" si="94"/>
        <v/>
      </c>
      <c r="N849" s="166"/>
      <c r="O849" s="176"/>
    </row>
    <row r="850" spans="1:15">
      <c r="A850" s="166" t="s">
        <v>5049</v>
      </c>
      <c r="B850" s="167">
        <v>8809667997379</v>
      </c>
      <c r="C850" s="168" t="s">
        <v>5050</v>
      </c>
      <c r="D850" s="168" t="s">
        <v>5051</v>
      </c>
      <c r="E850" s="169">
        <v>8000</v>
      </c>
      <c r="F850" s="170">
        <v>0.52</v>
      </c>
      <c r="G850" s="171">
        <v>168</v>
      </c>
      <c r="H850" s="172">
        <f t="shared" si="91"/>
        <v>4160</v>
      </c>
      <c r="I850" s="173" t="str">
        <f t="shared" si="92"/>
        <v>Введите курс</v>
      </c>
      <c r="J850" s="283"/>
      <c r="K850" s="174">
        <f t="shared" si="93"/>
        <v>0</v>
      </c>
      <c r="L850" s="172">
        <f t="shared" si="93"/>
        <v>0</v>
      </c>
      <c r="M850" s="175" t="str">
        <f t="shared" si="94"/>
        <v/>
      </c>
      <c r="N850" s="166"/>
      <c r="O850" s="176"/>
    </row>
    <row r="851" spans="1:15">
      <c r="A851" s="166" t="s">
        <v>5052</v>
      </c>
      <c r="B851" s="167">
        <v>8809667997386</v>
      </c>
      <c r="C851" s="168" t="s">
        <v>5053</v>
      </c>
      <c r="D851" s="168" t="s">
        <v>5054</v>
      </c>
      <c r="E851" s="169">
        <v>8000</v>
      </c>
      <c r="F851" s="170">
        <v>0.52</v>
      </c>
      <c r="G851" s="171">
        <v>168</v>
      </c>
      <c r="H851" s="172">
        <f t="shared" si="91"/>
        <v>4160</v>
      </c>
      <c r="I851" s="173" t="str">
        <f t="shared" si="92"/>
        <v>Введите курс</v>
      </c>
      <c r="J851" s="283"/>
      <c r="K851" s="174">
        <f t="shared" si="93"/>
        <v>0</v>
      </c>
      <c r="L851" s="172">
        <f t="shared" si="93"/>
        <v>0</v>
      </c>
      <c r="M851" s="175" t="str">
        <f t="shared" si="94"/>
        <v/>
      </c>
      <c r="N851" s="166"/>
      <c r="O851" s="176"/>
    </row>
    <row r="852" spans="1:15">
      <c r="A852" s="166" t="s">
        <v>5055</v>
      </c>
      <c r="B852" s="167">
        <v>8809667997393</v>
      </c>
      <c r="C852" s="168" t="s">
        <v>5056</v>
      </c>
      <c r="D852" s="168" t="s">
        <v>5057</v>
      </c>
      <c r="E852" s="169">
        <v>19000</v>
      </c>
      <c r="F852" s="170">
        <v>0.52</v>
      </c>
      <c r="G852" s="171">
        <v>48</v>
      </c>
      <c r="H852" s="172">
        <f t="shared" si="91"/>
        <v>9880</v>
      </c>
      <c r="I852" s="173" t="str">
        <f t="shared" si="92"/>
        <v>Введите курс</v>
      </c>
      <c r="J852" s="283"/>
      <c r="K852" s="174">
        <f t="shared" ref="K852:L867" si="95">J852*G852</f>
        <v>0</v>
      </c>
      <c r="L852" s="172">
        <f t="shared" si="95"/>
        <v>0</v>
      </c>
      <c r="M852" s="175" t="str">
        <f t="shared" si="94"/>
        <v/>
      </c>
      <c r="N852" s="166"/>
      <c r="O852" s="176"/>
    </row>
    <row r="853" spans="1:15">
      <c r="A853" s="166" t="s">
        <v>5058</v>
      </c>
      <c r="B853" s="167">
        <v>8809667997416</v>
      </c>
      <c r="C853" s="168" t="s">
        <v>5059</v>
      </c>
      <c r="D853" s="168" t="s">
        <v>5060</v>
      </c>
      <c r="E853" s="169">
        <v>14000</v>
      </c>
      <c r="F853" s="170">
        <v>0.52</v>
      </c>
      <c r="G853" s="171">
        <v>126</v>
      </c>
      <c r="H853" s="172">
        <f t="shared" si="91"/>
        <v>7280</v>
      </c>
      <c r="I853" s="173" t="str">
        <f t="shared" si="92"/>
        <v>Введите курс</v>
      </c>
      <c r="J853" s="283"/>
      <c r="K853" s="174">
        <f t="shared" si="95"/>
        <v>0</v>
      </c>
      <c r="L853" s="172">
        <f t="shared" si="95"/>
        <v>0</v>
      </c>
      <c r="M853" s="175" t="str">
        <f t="shared" si="94"/>
        <v/>
      </c>
      <c r="N853" s="166"/>
      <c r="O853" s="176"/>
    </row>
    <row r="854" spans="1:15">
      <c r="A854" s="166" t="s">
        <v>5061</v>
      </c>
      <c r="B854" s="167">
        <v>8809667997423</v>
      </c>
      <c r="C854" s="168" t="s">
        <v>5062</v>
      </c>
      <c r="D854" s="168" t="s">
        <v>5063</v>
      </c>
      <c r="E854" s="169">
        <v>14000</v>
      </c>
      <c r="F854" s="170">
        <v>0.52</v>
      </c>
      <c r="G854" s="171">
        <v>126</v>
      </c>
      <c r="H854" s="172">
        <f t="shared" si="91"/>
        <v>7280</v>
      </c>
      <c r="I854" s="173" t="str">
        <f t="shared" si="92"/>
        <v>Введите курс</v>
      </c>
      <c r="J854" s="283"/>
      <c r="K854" s="174">
        <f t="shared" si="95"/>
        <v>0</v>
      </c>
      <c r="L854" s="172">
        <f t="shared" si="95"/>
        <v>0</v>
      </c>
      <c r="M854" s="175" t="str">
        <f t="shared" si="94"/>
        <v/>
      </c>
      <c r="N854" s="166"/>
      <c r="O854" s="176"/>
    </row>
    <row r="855" spans="1:15">
      <c r="A855" s="166" t="s">
        <v>5064</v>
      </c>
      <c r="B855" s="167">
        <v>8809667997430</v>
      </c>
      <c r="C855" s="168" t="s">
        <v>5065</v>
      </c>
      <c r="D855" s="168" t="s">
        <v>5066</v>
      </c>
      <c r="E855" s="169">
        <v>14000</v>
      </c>
      <c r="F855" s="170">
        <v>0.52</v>
      </c>
      <c r="G855" s="171">
        <v>126</v>
      </c>
      <c r="H855" s="172">
        <f t="shared" si="91"/>
        <v>7280</v>
      </c>
      <c r="I855" s="173" t="str">
        <f t="shared" si="92"/>
        <v>Введите курс</v>
      </c>
      <c r="J855" s="283"/>
      <c r="K855" s="174">
        <f t="shared" si="95"/>
        <v>0</v>
      </c>
      <c r="L855" s="172">
        <f t="shared" si="95"/>
        <v>0</v>
      </c>
      <c r="M855" s="175" t="str">
        <f t="shared" si="94"/>
        <v/>
      </c>
      <c r="N855" s="166"/>
      <c r="O855" s="176"/>
    </row>
    <row r="856" spans="1:15">
      <c r="A856" s="166" t="s">
        <v>5067</v>
      </c>
      <c r="B856" s="167">
        <v>8809667997447</v>
      </c>
      <c r="C856" s="168" t="s">
        <v>5068</v>
      </c>
      <c r="D856" s="168" t="s">
        <v>5069</v>
      </c>
      <c r="E856" s="169">
        <v>9000</v>
      </c>
      <c r="F856" s="170">
        <v>0.52</v>
      </c>
      <c r="G856" s="171">
        <v>240</v>
      </c>
      <c r="H856" s="172">
        <f t="shared" si="91"/>
        <v>4680</v>
      </c>
      <c r="I856" s="173" t="str">
        <f t="shared" si="92"/>
        <v>Введите курс</v>
      </c>
      <c r="J856" s="283"/>
      <c r="K856" s="174">
        <f t="shared" si="95"/>
        <v>0</v>
      </c>
      <c r="L856" s="172">
        <f t="shared" si="95"/>
        <v>0</v>
      </c>
      <c r="M856" s="175" t="str">
        <f t="shared" si="94"/>
        <v/>
      </c>
      <c r="N856" s="166"/>
      <c r="O856" s="176"/>
    </row>
    <row r="857" spans="1:15">
      <c r="A857" s="166" t="s">
        <v>5070</v>
      </c>
      <c r="B857" s="167">
        <v>8809667997454</v>
      </c>
      <c r="C857" s="168" t="s">
        <v>5071</v>
      </c>
      <c r="D857" s="168" t="s">
        <v>5072</v>
      </c>
      <c r="E857" s="169">
        <v>9000</v>
      </c>
      <c r="F857" s="170">
        <v>0.52</v>
      </c>
      <c r="G857" s="171">
        <v>240</v>
      </c>
      <c r="H857" s="172">
        <f t="shared" si="91"/>
        <v>4680</v>
      </c>
      <c r="I857" s="173" t="str">
        <f t="shared" si="92"/>
        <v>Введите курс</v>
      </c>
      <c r="J857" s="283"/>
      <c r="K857" s="174">
        <f t="shared" si="95"/>
        <v>0</v>
      </c>
      <c r="L857" s="172">
        <f t="shared" si="95"/>
        <v>0</v>
      </c>
      <c r="M857" s="175" t="str">
        <f t="shared" si="94"/>
        <v/>
      </c>
      <c r="N857" s="166"/>
      <c r="O857" s="176"/>
    </row>
    <row r="858" spans="1:15">
      <c r="A858" s="166" t="s">
        <v>5073</v>
      </c>
      <c r="B858" s="167">
        <v>8809667997461</v>
      </c>
      <c r="C858" s="168" t="s">
        <v>5074</v>
      </c>
      <c r="D858" s="168" t="s">
        <v>5075</v>
      </c>
      <c r="E858" s="169">
        <v>6500</v>
      </c>
      <c r="F858" s="170">
        <v>0.52</v>
      </c>
      <c r="G858" s="171">
        <v>264</v>
      </c>
      <c r="H858" s="172">
        <f t="shared" si="91"/>
        <v>3380</v>
      </c>
      <c r="I858" s="173" t="str">
        <f t="shared" si="92"/>
        <v>Введите курс</v>
      </c>
      <c r="J858" s="283"/>
      <c r="K858" s="174">
        <f t="shared" si="95"/>
        <v>0</v>
      </c>
      <c r="L858" s="172">
        <f t="shared" si="95"/>
        <v>0</v>
      </c>
      <c r="M858" s="175" t="str">
        <f t="shared" si="94"/>
        <v/>
      </c>
      <c r="N858" s="166"/>
      <c r="O858" s="176"/>
    </row>
    <row r="859" spans="1:15">
      <c r="A859" s="166" t="s">
        <v>5076</v>
      </c>
      <c r="B859" s="167">
        <v>8809667997478</v>
      </c>
      <c r="C859" s="168" t="s">
        <v>5077</v>
      </c>
      <c r="D859" s="168" t="s">
        <v>5078</v>
      </c>
      <c r="E859" s="169">
        <v>6500</v>
      </c>
      <c r="F859" s="170">
        <v>0.52</v>
      </c>
      <c r="G859" s="171">
        <v>264</v>
      </c>
      <c r="H859" s="172">
        <f t="shared" si="91"/>
        <v>3380</v>
      </c>
      <c r="I859" s="173" t="str">
        <f t="shared" si="92"/>
        <v>Введите курс</v>
      </c>
      <c r="J859" s="283"/>
      <c r="K859" s="174">
        <f t="shared" si="95"/>
        <v>0</v>
      </c>
      <c r="L859" s="172">
        <f t="shared" si="95"/>
        <v>0</v>
      </c>
      <c r="M859" s="175" t="str">
        <f t="shared" si="94"/>
        <v/>
      </c>
      <c r="N859" s="166"/>
      <c r="O859" s="176"/>
    </row>
    <row r="860" spans="1:15">
      <c r="A860" s="166" t="s">
        <v>5079</v>
      </c>
      <c r="B860" s="167">
        <v>8809667997485</v>
      </c>
      <c r="C860" s="168" t="s">
        <v>5080</v>
      </c>
      <c r="D860" s="168" t="s">
        <v>5081</v>
      </c>
      <c r="E860" s="169">
        <v>11000</v>
      </c>
      <c r="F860" s="170">
        <v>0.52</v>
      </c>
      <c r="G860" s="171">
        <v>270</v>
      </c>
      <c r="H860" s="172">
        <f t="shared" si="91"/>
        <v>5720</v>
      </c>
      <c r="I860" s="173" t="str">
        <f t="shared" si="92"/>
        <v>Введите курс</v>
      </c>
      <c r="J860" s="283"/>
      <c r="K860" s="174">
        <f t="shared" si="95"/>
        <v>0</v>
      </c>
      <c r="L860" s="172">
        <f t="shared" si="95"/>
        <v>0</v>
      </c>
      <c r="M860" s="175" t="str">
        <f t="shared" si="94"/>
        <v/>
      </c>
      <c r="N860" s="166"/>
      <c r="O860" s="176"/>
    </row>
    <row r="861" spans="1:15">
      <c r="A861" s="166" t="s">
        <v>5082</v>
      </c>
      <c r="B861" s="167">
        <v>8809667997492</v>
      </c>
      <c r="C861" s="168" t="s">
        <v>5083</v>
      </c>
      <c r="D861" s="168" t="s">
        <v>5084</v>
      </c>
      <c r="E861" s="169">
        <v>11000</v>
      </c>
      <c r="F861" s="170">
        <v>0.52</v>
      </c>
      <c r="G861" s="171">
        <v>270</v>
      </c>
      <c r="H861" s="172">
        <f t="shared" si="91"/>
        <v>5720</v>
      </c>
      <c r="I861" s="173" t="str">
        <f t="shared" si="92"/>
        <v>Введите курс</v>
      </c>
      <c r="J861" s="283"/>
      <c r="K861" s="174">
        <f t="shared" si="95"/>
        <v>0</v>
      </c>
      <c r="L861" s="172">
        <f t="shared" si="95"/>
        <v>0</v>
      </c>
      <c r="M861" s="175" t="str">
        <f t="shared" si="94"/>
        <v/>
      </c>
      <c r="N861" s="166"/>
      <c r="O861" s="176"/>
    </row>
    <row r="862" spans="1:15">
      <c r="A862" s="166" t="s">
        <v>5085</v>
      </c>
      <c r="B862" s="167">
        <v>8809667997508</v>
      </c>
      <c r="C862" s="168" t="s">
        <v>5086</v>
      </c>
      <c r="D862" s="168" t="s">
        <v>5087</v>
      </c>
      <c r="E862" s="169">
        <v>11000</v>
      </c>
      <c r="F862" s="170">
        <v>0.52</v>
      </c>
      <c r="G862" s="171">
        <v>270</v>
      </c>
      <c r="H862" s="172">
        <f t="shared" si="91"/>
        <v>5720</v>
      </c>
      <c r="I862" s="173" t="str">
        <f t="shared" si="92"/>
        <v>Введите курс</v>
      </c>
      <c r="J862" s="283"/>
      <c r="K862" s="174">
        <f t="shared" si="95"/>
        <v>0</v>
      </c>
      <c r="L862" s="172">
        <f t="shared" si="95"/>
        <v>0</v>
      </c>
      <c r="M862" s="175" t="str">
        <f t="shared" si="94"/>
        <v/>
      </c>
      <c r="N862" s="166"/>
      <c r="O862" s="176"/>
    </row>
    <row r="863" spans="1:15">
      <c r="A863" s="166" t="s">
        <v>5088</v>
      </c>
      <c r="B863" s="167">
        <v>8809667997515</v>
      </c>
      <c r="C863" s="168" t="s">
        <v>5089</v>
      </c>
      <c r="D863" s="168" t="s">
        <v>5090</v>
      </c>
      <c r="E863" s="169">
        <v>8000</v>
      </c>
      <c r="F863" s="170">
        <v>0.52</v>
      </c>
      <c r="G863" s="171">
        <v>270</v>
      </c>
      <c r="H863" s="172">
        <f t="shared" si="91"/>
        <v>4160</v>
      </c>
      <c r="I863" s="173" t="str">
        <f t="shared" si="92"/>
        <v>Введите курс</v>
      </c>
      <c r="J863" s="283"/>
      <c r="K863" s="174">
        <f t="shared" si="95"/>
        <v>0</v>
      </c>
      <c r="L863" s="172">
        <f t="shared" si="95"/>
        <v>0</v>
      </c>
      <c r="M863" s="175" t="str">
        <f t="shared" si="94"/>
        <v/>
      </c>
      <c r="N863" s="166"/>
      <c r="O863" s="176"/>
    </row>
    <row r="864" spans="1:15">
      <c r="A864" s="166" t="s">
        <v>5091</v>
      </c>
      <c r="B864" s="167">
        <v>8809667997522</v>
      </c>
      <c r="C864" s="168" t="s">
        <v>5092</v>
      </c>
      <c r="D864" s="168" t="s">
        <v>5093</v>
      </c>
      <c r="E864" s="169">
        <v>8000</v>
      </c>
      <c r="F864" s="170">
        <v>0.52</v>
      </c>
      <c r="G864" s="171">
        <v>270</v>
      </c>
      <c r="H864" s="172">
        <f t="shared" si="91"/>
        <v>4160</v>
      </c>
      <c r="I864" s="173" t="str">
        <f t="shared" si="92"/>
        <v>Введите курс</v>
      </c>
      <c r="J864" s="283"/>
      <c r="K864" s="174">
        <f t="shared" si="95"/>
        <v>0</v>
      </c>
      <c r="L864" s="172">
        <f t="shared" si="95"/>
        <v>0</v>
      </c>
      <c r="M864" s="175" t="str">
        <f t="shared" si="94"/>
        <v/>
      </c>
      <c r="N864" s="166"/>
      <c r="O864" s="176"/>
    </row>
    <row r="865" spans="1:15">
      <c r="A865" s="166" t="s">
        <v>5094</v>
      </c>
      <c r="B865" s="167">
        <v>8809667997539</v>
      </c>
      <c r="C865" s="168" t="s">
        <v>5095</v>
      </c>
      <c r="D865" s="168" t="s">
        <v>5096</v>
      </c>
      <c r="E865" s="169">
        <v>8000</v>
      </c>
      <c r="F865" s="170">
        <v>0.52</v>
      </c>
      <c r="G865" s="171">
        <v>270</v>
      </c>
      <c r="H865" s="172">
        <f t="shared" si="91"/>
        <v>4160</v>
      </c>
      <c r="I865" s="173" t="str">
        <f t="shared" si="92"/>
        <v>Введите курс</v>
      </c>
      <c r="J865" s="283"/>
      <c r="K865" s="174">
        <f t="shared" si="95"/>
        <v>0</v>
      </c>
      <c r="L865" s="172">
        <f t="shared" si="95"/>
        <v>0</v>
      </c>
      <c r="M865" s="175" t="str">
        <f t="shared" si="94"/>
        <v/>
      </c>
      <c r="N865" s="166"/>
      <c r="O865" s="176"/>
    </row>
    <row r="866" spans="1:15">
      <c r="A866" s="166" t="s">
        <v>5097</v>
      </c>
      <c r="B866" s="167">
        <v>8809667997546</v>
      </c>
      <c r="C866" s="168" t="s">
        <v>5098</v>
      </c>
      <c r="D866" s="168" t="s">
        <v>5099</v>
      </c>
      <c r="E866" s="169">
        <v>8000</v>
      </c>
      <c r="F866" s="170">
        <v>0.52</v>
      </c>
      <c r="G866" s="171">
        <v>270</v>
      </c>
      <c r="H866" s="172">
        <f t="shared" si="91"/>
        <v>4160</v>
      </c>
      <c r="I866" s="173" t="str">
        <f t="shared" si="92"/>
        <v>Введите курс</v>
      </c>
      <c r="J866" s="283"/>
      <c r="K866" s="174">
        <f t="shared" si="95"/>
        <v>0</v>
      </c>
      <c r="L866" s="172">
        <f t="shared" si="95"/>
        <v>0</v>
      </c>
      <c r="M866" s="175" t="str">
        <f t="shared" si="94"/>
        <v/>
      </c>
      <c r="N866" s="166"/>
      <c r="O866" s="176"/>
    </row>
    <row r="867" spans="1:15">
      <c r="A867" s="166" t="s">
        <v>5100</v>
      </c>
      <c r="B867" s="167">
        <v>8809667997553</v>
      </c>
      <c r="C867" s="168" t="s">
        <v>5101</v>
      </c>
      <c r="D867" s="168" t="s">
        <v>5102</v>
      </c>
      <c r="E867" s="169">
        <v>8000</v>
      </c>
      <c r="F867" s="170">
        <v>0.52</v>
      </c>
      <c r="G867" s="171">
        <v>270</v>
      </c>
      <c r="H867" s="172">
        <f t="shared" si="91"/>
        <v>4160</v>
      </c>
      <c r="I867" s="173" t="str">
        <f t="shared" si="92"/>
        <v>Введите курс</v>
      </c>
      <c r="J867" s="283"/>
      <c r="K867" s="174">
        <f t="shared" si="95"/>
        <v>0</v>
      </c>
      <c r="L867" s="172">
        <f t="shared" si="95"/>
        <v>0</v>
      </c>
      <c r="M867" s="175" t="str">
        <f t="shared" si="94"/>
        <v/>
      </c>
      <c r="N867" s="166"/>
      <c r="O867" s="176"/>
    </row>
    <row r="868" spans="1:15">
      <c r="A868" s="166" t="s">
        <v>5103</v>
      </c>
      <c r="B868" s="167">
        <v>8809667997584</v>
      </c>
      <c r="C868" s="168" t="s">
        <v>5104</v>
      </c>
      <c r="D868" s="168" t="s">
        <v>5105</v>
      </c>
      <c r="E868" s="169">
        <v>8000</v>
      </c>
      <c r="F868" s="170">
        <v>0.52</v>
      </c>
      <c r="G868" s="171">
        <v>144</v>
      </c>
      <c r="H868" s="172">
        <f t="shared" si="91"/>
        <v>4160</v>
      </c>
      <c r="I868" s="173" t="str">
        <f t="shared" si="92"/>
        <v>Введите курс</v>
      </c>
      <c r="J868" s="283"/>
      <c r="K868" s="174">
        <f t="shared" ref="K868:L883" si="96">J868*G868</f>
        <v>0</v>
      </c>
      <c r="L868" s="172">
        <f t="shared" si="96"/>
        <v>0</v>
      </c>
      <c r="M868" s="175" t="str">
        <f t="shared" si="94"/>
        <v/>
      </c>
      <c r="N868" s="166"/>
      <c r="O868" s="176"/>
    </row>
    <row r="869" spans="1:15">
      <c r="A869" s="166" t="s">
        <v>5106</v>
      </c>
      <c r="B869" s="167">
        <v>8809667997614</v>
      </c>
      <c r="C869" s="168" t="s">
        <v>5107</v>
      </c>
      <c r="D869" s="168" t="s">
        <v>5108</v>
      </c>
      <c r="E869" s="169">
        <v>8000</v>
      </c>
      <c r="F869" s="170">
        <v>0.52</v>
      </c>
      <c r="G869" s="171">
        <v>144</v>
      </c>
      <c r="H869" s="172">
        <f t="shared" si="91"/>
        <v>4160</v>
      </c>
      <c r="I869" s="173" t="str">
        <f t="shared" si="92"/>
        <v>Введите курс</v>
      </c>
      <c r="J869" s="283"/>
      <c r="K869" s="174">
        <f t="shared" si="96"/>
        <v>0</v>
      </c>
      <c r="L869" s="172">
        <f t="shared" si="96"/>
        <v>0</v>
      </c>
      <c r="M869" s="175" t="str">
        <f t="shared" si="94"/>
        <v/>
      </c>
      <c r="N869" s="166"/>
      <c r="O869" s="176"/>
    </row>
    <row r="870" spans="1:15">
      <c r="A870" s="166" t="s">
        <v>5109</v>
      </c>
      <c r="B870" s="167">
        <v>8809667997638</v>
      </c>
      <c r="C870" s="168" t="s">
        <v>5110</v>
      </c>
      <c r="D870" s="168" t="s">
        <v>5111</v>
      </c>
      <c r="E870" s="169">
        <v>8000</v>
      </c>
      <c r="F870" s="170">
        <v>0.52</v>
      </c>
      <c r="G870" s="171">
        <v>144</v>
      </c>
      <c r="H870" s="172">
        <f t="shared" si="91"/>
        <v>4160</v>
      </c>
      <c r="I870" s="173" t="str">
        <f t="shared" si="92"/>
        <v>Введите курс</v>
      </c>
      <c r="J870" s="283"/>
      <c r="K870" s="174">
        <f t="shared" si="96"/>
        <v>0</v>
      </c>
      <c r="L870" s="172">
        <f t="shared" si="96"/>
        <v>0</v>
      </c>
      <c r="M870" s="175" t="str">
        <f t="shared" si="94"/>
        <v/>
      </c>
      <c r="N870" s="166"/>
      <c r="O870" s="176"/>
    </row>
    <row r="871" spans="1:15">
      <c r="A871" s="166" t="s">
        <v>5112</v>
      </c>
      <c r="B871" s="167">
        <v>8809667997645</v>
      </c>
      <c r="C871" s="168" t="s">
        <v>5113</v>
      </c>
      <c r="D871" s="168" t="s">
        <v>5114</v>
      </c>
      <c r="E871" s="169">
        <v>19000</v>
      </c>
      <c r="F871" s="170">
        <v>0.52</v>
      </c>
      <c r="G871" s="171">
        <v>48</v>
      </c>
      <c r="H871" s="172">
        <f t="shared" si="91"/>
        <v>9880</v>
      </c>
      <c r="I871" s="173" t="str">
        <f t="shared" si="92"/>
        <v>Введите курс</v>
      </c>
      <c r="J871" s="283"/>
      <c r="K871" s="174">
        <f t="shared" si="96"/>
        <v>0</v>
      </c>
      <c r="L871" s="172">
        <f t="shared" si="96"/>
        <v>0</v>
      </c>
      <c r="M871" s="175" t="str">
        <f t="shared" si="94"/>
        <v/>
      </c>
      <c r="N871" s="166"/>
      <c r="O871" s="176"/>
    </row>
    <row r="872" spans="1:15">
      <c r="A872" s="166" t="s">
        <v>5115</v>
      </c>
      <c r="B872" s="167">
        <v>8809667997652</v>
      </c>
      <c r="C872" s="168" t="s">
        <v>5116</v>
      </c>
      <c r="D872" s="168" t="s">
        <v>5117</v>
      </c>
      <c r="E872" s="169">
        <v>19000</v>
      </c>
      <c r="F872" s="170">
        <v>0.52</v>
      </c>
      <c r="G872" s="171">
        <v>48</v>
      </c>
      <c r="H872" s="172">
        <f t="shared" si="91"/>
        <v>9880</v>
      </c>
      <c r="I872" s="173" t="str">
        <f t="shared" si="92"/>
        <v>Введите курс</v>
      </c>
      <c r="J872" s="283"/>
      <c r="K872" s="174">
        <f t="shared" si="96"/>
        <v>0</v>
      </c>
      <c r="L872" s="172">
        <f t="shared" si="96"/>
        <v>0</v>
      </c>
      <c r="M872" s="175" t="str">
        <f t="shared" si="94"/>
        <v/>
      </c>
      <c r="N872" s="166"/>
      <c r="O872" s="176"/>
    </row>
    <row r="873" spans="1:15">
      <c r="A873" s="166" t="s">
        <v>5118</v>
      </c>
      <c r="B873" s="167">
        <v>8809667997669</v>
      </c>
      <c r="C873" s="168" t="s">
        <v>5119</v>
      </c>
      <c r="D873" s="168" t="s">
        <v>5120</v>
      </c>
      <c r="E873" s="169">
        <v>19000</v>
      </c>
      <c r="F873" s="170">
        <v>0.52</v>
      </c>
      <c r="G873" s="171">
        <v>48</v>
      </c>
      <c r="H873" s="172">
        <f t="shared" si="91"/>
        <v>9880</v>
      </c>
      <c r="I873" s="173" t="str">
        <f t="shared" si="92"/>
        <v>Введите курс</v>
      </c>
      <c r="J873" s="283"/>
      <c r="K873" s="174">
        <f t="shared" si="96"/>
        <v>0</v>
      </c>
      <c r="L873" s="172">
        <f t="shared" si="96"/>
        <v>0</v>
      </c>
      <c r="M873" s="175" t="str">
        <f t="shared" si="94"/>
        <v/>
      </c>
      <c r="N873" s="166"/>
      <c r="O873" s="176"/>
    </row>
    <row r="874" spans="1:15">
      <c r="A874" s="166" t="s">
        <v>5121</v>
      </c>
      <c r="B874" s="167">
        <v>8809667997676</v>
      </c>
      <c r="C874" s="168" t="s">
        <v>5122</v>
      </c>
      <c r="D874" s="168" t="s">
        <v>5123</v>
      </c>
      <c r="E874" s="169">
        <v>7000</v>
      </c>
      <c r="F874" s="170">
        <v>0.52</v>
      </c>
      <c r="G874" s="171">
        <v>60</v>
      </c>
      <c r="H874" s="172">
        <f t="shared" si="91"/>
        <v>3640</v>
      </c>
      <c r="I874" s="173" t="str">
        <f t="shared" si="92"/>
        <v>Введите курс</v>
      </c>
      <c r="J874" s="283"/>
      <c r="K874" s="174">
        <f t="shared" si="96"/>
        <v>0</v>
      </c>
      <c r="L874" s="172">
        <f t="shared" si="96"/>
        <v>0</v>
      </c>
      <c r="M874" s="175" t="str">
        <f t="shared" si="94"/>
        <v/>
      </c>
      <c r="N874" s="166"/>
      <c r="O874" s="176"/>
    </row>
    <row r="875" spans="1:15">
      <c r="A875" s="166" t="s">
        <v>5124</v>
      </c>
      <c r="B875" s="167">
        <v>8809667997782</v>
      </c>
      <c r="C875" s="168" t="s">
        <v>5125</v>
      </c>
      <c r="D875" s="168" t="s">
        <v>5126</v>
      </c>
      <c r="E875" s="169">
        <v>12000</v>
      </c>
      <c r="F875" s="170">
        <v>0.52</v>
      </c>
      <c r="G875" s="171">
        <v>108</v>
      </c>
      <c r="H875" s="172">
        <f t="shared" si="91"/>
        <v>6240</v>
      </c>
      <c r="I875" s="173" t="str">
        <f t="shared" si="92"/>
        <v>Введите курс</v>
      </c>
      <c r="J875" s="283"/>
      <c r="K875" s="174">
        <f t="shared" si="96"/>
        <v>0</v>
      </c>
      <c r="L875" s="172">
        <f t="shared" si="96"/>
        <v>0</v>
      </c>
      <c r="M875" s="175" t="str">
        <f t="shared" si="94"/>
        <v/>
      </c>
      <c r="N875" s="166"/>
      <c r="O875" s="176"/>
    </row>
    <row r="876" spans="1:15">
      <c r="A876" s="166" t="s">
        <v>5127</v>
      </c>
      <c r="B876" s="167">
        <v>8809667998086</v>
      </c>
      <c r="C876" s="168" t="s">
        <v>5128</v>
      </c>
      <c r="D876" s="168" t="s">
        <v>5129</v>
      </c>
      <c r="E876" s="169">
        <v>9000</v>
      </c>
      <c r="F876" s="170">
        <v>0.52</v>
      </c>
      <c r="G876" s="171">
        <v>30</v>
      </c>
      <c r="H876" s="172">
        <f t="shared" si="91"/>
        <v>4680</v>
      </c>
      <c r="I876" s="173" t="str">
        <f t="shared" si="92"/>
        <v>Введите курс</v>
      </c>
      <c r="J876" s="283"/>
      <c r="K876" s="174">
        <f t="shared" si="96"/>
        <v>0</v>
      </c>
      <c r="L876" s="172">
        <f t="shared" si="96"/>
        <v>0</v>
      </c>
      <c r="M876" s="175" t="str">
        <f t="shared" si="94"/>
        <v/>
      </c>
      <c r="N876" s="166"/>
      <c r="O876" s="176"/>
    </row>
    <row r="877" spans="1:15">
      <c r="A877" s="166" t="s">
        <v>5130</v>
      </c>
      <c r="B877" s="167">
        <v>8809667998093</v>
      </c>
      <c r="C877" s="168" t="s">
        <v>5131</v>
      </c>
      <c r="D877" s="168" t="s">
        <v>5132</v>
      </c>
      <c r="E877" s="169">
        <v>13000</v>
      </c>
      <c r="F877" s="170">
        <v>0.52</v>
      </c>
      <c r="G877" s="171">
        <v>120</v>
      </c>
      <c r="H877" s="172">
        <f t="shared" si="91"/>
        <v>6760</v>
      </c>
      <c r="I877" s="173" t="str">
        <f t="shared" si="92"/>
        <v>Введите курс</v>
      </c>
      <c r="J877" s="283"/>
      <c r="K877" s="174">
        <f t="shared" si="96"/>
        <v>0</v>
      </c>
      <c r="L877" s="172">
        <f t="shared" si="96"/>
        <v>0</v>
      </c>
      <c r="M877" s="175" t="str">
        <f t="shared" si="94"/>
        <v/>
      </c>
      <c r="N877" s="166"/>
      <c r="O877" s="176"/>
    </row>
    <row r="878" spans="1:15">
      <c r="A878" s="166" t="s">
        <v>5133</v>
      </c>
      <c r="B878" s="167">
        <v>8809667998208</v>
      </c>
      <c r="C878" s="168" t="s">
        <v>5134</v>
      </c>
      <c r="D878" s="168" t="s">
        <v>5135</v>
      </c>
      <c r="E878" s="169">
        <v>9500</v>
      </c>
      <c r="F878" s="170">
        <v>0.52</v>
      </c>
      <c r="G878" s="171">
        <v>120</v>
      </c>
      <c r="H878" s="172">
        <f t="shared" si="91"/>
        <v>4940</v>
      </c>
      <c r="I878" s="173" t="str">
        <f t="shared" si="92"/>
        <v>Введите курс</v>
      </c>
      <c r="J878" s="283"/>
      <c r="K878" s="174">
        <f t="shared" si="96"/>
        <v>0</v>
      </c>
      <c r="L878" s="172">
        <f t="shared" si="96"/>
        <v>0</v>
      </c>
      <c r="M878" s="175" t="str">
        <f t="shared" si="94"/>
        <v/>
      </c>
      <c r="N878" s="166"/>
      <c r="O878" s="176"/>
    </row>
    <row r="879" spans="1:15">
      <c r="A879" s="166" t="s">
        <v>5136</v>
      </c>
      <c r="B879" s="167">
        <v>8809667998321</v>
      </c>
      <c r="C879" s="168" t="s">
        <v>5137</v>
      </c>
      <c r="D879" s="168" t="s">
        <v>5138</v>
      </c>
      <c r="E879" s="169">
        <v>8000</v>
      </c>
      <c r="F879" s="170">
        <v>0.52</v>
      </c>
      <c r="G879" s="171">
        <v>408</v>
      </c>
      <c r="H879" s="172">
        <f t="shared" si="91"/>
        <v>4160</v>
      </c>
      <c r="I879" s="173" t="str">
        <f t="shared" si="92"/>
        <v>Введите курс</v>
      </c>
      <c r="J879" s="283"/>
      <c r="K879" s="174">
        <f t="shared" si="96"/>
        <v>0</v>
      </c>
      <c r="L879" s="172">
        <f t="shared" si="96"/>
        <v>0</v>
      </c>
      <c r="M879" s="175" t="str">
        <f t="shared" si="94"/>
        <v/>
      </c>
      <c r="N879" s="166"/>
      <c r="O879" s="176"/>
    </row>
    <row r="880" spans="1:15">
      <c r="A880" s="166" t="s">
        <v>5139</v>
      </c>
      <c r="B880" s="167">
        <v>8809667998475</v>
      </c>
      <c r="C880" s="168" t="s">
        <v>5140</v>
      </c>
      <c r="D880" s="168" t="s">
        <v>5141</v>
      </c>
      <c r="E880" s="169">
        <v>22000</v>
      </c>
      <c r="F880" s="170">
        <v>0.52</v>
      </c>
      <c r="G880" s="171">
        <v>60</v>
      </c>
      <c r="H880" s="172">
        <f t="shared" si="91"/>
        <v>11440</v>
      </c>
      <c r="I880" s="173" t="str">
        <f t="shared" si="92"/>
        <v>Введите курс</v>
      </c>
      <c r="J880" s="283"/>
      <c r="K880" s="174">
        <f t="shared" si="96"/>
        <v>0</v>
      </c>
      <c r="L880" s="172">
        <f t="shared" si="96"/>
        <v>0</v>
      </c>
      <c r="M880" s="175" t="str">
        <f t="shared" si="94"/>
        <v/>
      </c>
      <c r="N880" s="166"/>
      <c r="O880" s="176"/>
    </row>
    <row r="881" spans="1:15">
      <c r="A881" s="166" t="s">
        <v>5142</v>
      </c>
      <c r="B881" s="167">
        <v>8809667998482</v>
      </c>
      <c r="C881" s="168" t="s">
        <v>5143</v>
      </c>
      <c r="D881" s="168" t="s">
        <v>3800</v>
      </c>
      <c r="E881" s="169">
        <v>22000</v>
      </c>
      <c r="F881" s="170">
        <v>0.52</v>
      </c>
      <c r="G881" s="171">
        <v>60</v>
      </c>
      <c r="H881" s="172">
        <f t="shared" si="91"/>
        <v>11440</v>
      </c>
      <c r="I881" s="173" t="str">
        <f t="shared" si="92"/>
        <v>Введите курс</v>
      </c>
      <c r="J881" s="283"/>
      <c r="K881" s="174">
        <f t="shared" si="96"/>
        <v>0</v>
      </c>
      <c r="L881" s="172">
        <f t="shared" si="96"/>
        <v>0</v>
      </c>
      <c r="M881" s="175" t="str">
        <f t="shared" si="94"/>
        <v/>
      </c>
      <c r="N881" s="166"/>
      <c r="O881" s="176"/>
    </row>
    <row r="882" spans="1:15">
      <c r="A882" s="166" t="s">
        <v>5144</v>
      </c>
      <c r="B882" s="167">
        <v>8809667999106</v>
      </c>
      <c r="C882" s="168" t="s">
        <v>5145</v>
      </c>
      <c r="D882" s="168" t="s">
        <v>5146</v>
      </c>
      <c r="E882" s="169">
        <v>2000</v>
      </c>
      <c r="F882" s="170">
        <v>0.52</v>
      </c>
      <c r="G882" s="171">
        <v>500</v>
      </c>
      <c r="H882" s="172">
        <f t="shared" si="91"/>
        <v>1040</v>
      </c>
      <c r="I882" s="173" t="str">
        <f t="shared" si="92"/>
        <v>Введите курс</v>
      </c>
      <c r="J882" s="283"/>
      <c r="K882" s="174">
        <f t="shared" si="96"/>
        <v>0</v>
      </c>
      <c r="L882" s="172">
        <f t="shared" si="96"/>
        <v>0</v>
      </c>
      <c r="M882" s="175" t="str">
        <f t="shared" si="94"/>
        <v/>
      </c>
      <c r="N882" s="166"/>
      <c r="O882" s="176"/>
    </row>
    <row r="883" spans="1:15">
      <c r="A883" s="166" t="s">
        <v>5147</v>
      </c>
      <c r="B883" s="167">
        <v>8809667999182</v>
      </c>
      <c r="C883" s="168" t="s">
        <v>5148</v>
      </c>
      <c r="D883" s="168" t="s">
        <v>5149</v>
      </c>
      <c r="E883" s="169">
        <v>23000</v>
      </c>
      <c r="F883" s="170">
        <v>0.52</v>
      </c>
      <c r="G883" s="171">
        <v>48</v>
      </c>
      <c r="H883" s="172">
        <f t="shared" si="91"/>
        <v>11960</v>
      </c>
      <c r="I883" s="173" t="str">
        <f t="shared" si="92"/>
        <v>Введите курс</v>
      </c>
      <c r="J883" s="283"/>
      <c r="K883" s="174">
        <f t="shared" si="96"/>
        <v>0</v>
      </c>
      <c r="L883" s="172">
        <f t="shared" si="96"/>
        <v>0</v>
      </c>
      <c r="M883" s="175" t="str">
        <f t="shared" si="94"/>
        <v/>
      </c>
      <c r="N883" s="166"/>
      <c r="O883" s="176"/>
    </row>
    <row r="884" spans="1:15">
      <c r="A884" s="166" t="s">
        <v>5150</v>
      </c>
      <c r="B884" s="167">
        <v>8809668001129</v>
      </c>
      <c r="C884" s="168" t="s">
        <v>5151</v>
      </c>
      <c r="D884" s="168" t="s">
        <v>5152</v>
      </c>
      <c r="E884" s="169">
        <v>5500</v>
      </c>
      <c r="F884" s="170">
        <v>0.52</v>
      </c>
      <c r="G884" s="171">
        <v>480</v>
      </c>
      <c r="H884" s="172">
        <f t="shared" si="91"/>
        <v>2860</v>
      </c>
      <c r="I884" s="173" t="str">
        <f t="shared" si="92"/>
        <v>Введите курс</v>
      </c>
      <c r="J884" s="283"/>
      <c r="K884" s="174">
        <f t="shared" ref="K884:L899" si="97">J884*G884</f>
        <v>0</v>
      </c>
      <c r="L884" s="172">
        <f t="shared" si="97"/>
        <v>0</v>
      </c>
      <c r="M884" s="175" t="str">
        <f t="shared" si="94"/>
        <v/>
      </c>
      <c r="N884" s="166"/>
      <c r="O884" s="176"/>
    </row>
    <row r="885" spans="1:15">
      <c r="A885" s="166" t="s">
        <v>5153</v>
      </c>
      <c r="B885" s="167">
        <v>8809668001136</v>
      </c>
      <c r="C885" s="168" t="s">
        <v>5154</v>
      </c>
      <c r="D885" s="168" t="s">
        <v>5155</v>
      </c>
      <c r="E885" s="169">
        <v>5500</v>
      </c>
      <c r="F885" s="170">
        <v>0.52</v>
      </c>
      <c r="G885" s="171">
        <v>480</v>
      </c>
      <c r="H885" s="172">
        <f t="shared" si="91"/>
        <v>2860</v>
      </c>
      <c r="I885" s="173" t="str">
        <f t="shared" si="92"/>
        <v>Введите курс</v>
      </c>
      <c r="J885" s="283"/>
      <c r="K885" s="174">
        <f t="shared" si="97"/>
        <v>0</v>
      </c>
      <c r="L885" s="172">
        <f t="shared" si="97"/>
        <v>0</v>
      </c>
      <c r="M885" s="175" t="str">
        <f t="shared" si="94"/>
        <v/>
      </c>
      <c r="N885" s="166"/>
      <c r="O885" s="176"/>
    </row>
    <row r="886" spans="1:15">
      <c r="A886" s="166" t="s">
        <v>5156</v>
      </c>
      <c r="B886" s="167">
        <v>8809668001143</v>
      </c>
      <c r="C886" s="168" t="s">
        <v>5157</v>
      </c>
      <c r="D886" s="168" t="s">
        <v>5158</v>
      </c>
      <c r="E886" s="169">
        <v>5500</v>
      </c>
      <c r="F886" s="170">
        <v>0.52</v>
      </c>
      <c r="G886" s="171">
        <v>480</v>
      </c>
      <c r="H886" s="172">
        <f t="shared" si="91"/>
        <v>2860</v>
      </c>
      <c r="I886" s="173" t="str">
        <f t="shared" si="92"/>
        <v>Введите курс</v>
      </c>
      <c r="J886" s="283"/>
      <c r="K886" s="174">
        <f t="shared" si="97"/>
        <v>0</v>
      </c>
      <c r="L886" s="172">
        <f t="shared" si="97"/>
        <v>0</v>
      </c>
      <c r="M886" s="175" t="str">
        <f t="shared" si="94"/>
        <v/>
      </c>
      <c r="N886" s="166"/>
      <c r="O886" s="176"/>
    </row>
    <row r="887" spans="1:15">
      <c r="A887" s="166" t="s">
        <v>5159</v>
      </c>
      <c r="B887" s="167">
        <v>8809668001150</v>
      </c>
      <c r="C887" s="168" t="s">
        <v>5160</v>
      </c>
      <c r="D887" s="168" t="s">
        <v>5161</v>
      </c>
      <c r="E887" s="169">
        <v>5500</v>
      </c>
      <c r="F887" s="170">
        <v>0.52</v>
      </c>
      <c r="G887" s="171">
        <v>480</v>
      </c>
      <c r="H887" s="172">
        <f t="shared" si="91"/>
        <v>2860</v>
      </c>
      <c r="I887" s="173" t="str">
        <f t="shared" si="92"/>
        <v>Введите курс</v>
      </c>
      <c r="J887" s="283"/>
      <c r="K887" s="174">
        <f t="shared" si="97"/>
        <v>0</v>
      </c>
      <c r="L887" s="172">
        <f t="shared" si="97"/>
        <v>0</v>
      </c>
      <c r="M887" s="175" t="str">
        <f t="shared" si="94"/>
        <v/>
      </c>
      <c r="N887" s="166"/>
      <c r="O887" s="176"/>
    </row>
    <row r="888" spans="1:15">
      <c r="A888" s="166" t="s">
        <v>5162</v>
      </c>
      <c r="B888" s="167">
        <v>8809668001167</v>
      </c>
      <c r="C888" s="168" t="s">
        <v>5163</v>
      </c>
      <c r="D888" s="168" t="s">
        <v>5164</v>
      </c>
      <c r="E888" s="169">
        <v>5500</v>
      </c>
      <c r="F888" s="170">
        <v>0.52</v>
      </c>
      <c r="G888" s="171">
        <v>480</v>
      </c>
      <c r="H888" s="172">
        <f t="shared" si="91"/>
        <v>2860</v>
      </c>
      <c r="I888" s="173" t="str">
        <f t="shared" si="92"/>
        <v>Введите курс</v>
      </c>
      <c r="J888" s="283"/>
      <c r="K888" s="174">
        <f t="shared" si="97"/>
        <v>0</v>
      </c>
      <c r="L888" s="172">
        <f t="shared" si="97"/>
        <v>0</v>
      </c>
      <c r="M888" s="175" t="str">
        <f t="shared" si="94"/>
        <v/>
      </c>
      <c r="N888" s="166"/>
      <c r="O888" s="176"/>
    </row>
    <row r="889" spans="1:15">
      <c r="A889" s="166" t="s">
        <v>5165</v>
      </c>
      <c r="B889" s="167">
        <v>8809668001174</v>
      </c>
      <c r="C889" s="168" t="s">
        <v>5166</v>
      </c>
      <c r="D889" s="168" t="s">
        <v>5167</v>
      </c>
      <c r="E889" s="169">
        <v>5500</v>
      </c>
      <c r="F889" s="170">
        <v>0.52</v>
      </c>
      <c r="G889" s="171">
        <v>480</v>
      </c>
      <c r="H889" s="172">
        <f t="shared" si="91"/>
        <v>2860</v>
      </c>
      <c r="I889" s="173" t="str">
        <f t="shared" si="92"/>
        <v>Введите курс</v>
      </c>
      <c r="J889" s="283"/>
      <c r="K889" s="174">
        <f t="shared" si="97"/>
        <v>0</v>
      </c>
      <c r="L889" s="172">
        <f t="shared" si="97"/>
        <v>0</v>
      </c>
      <c r="M889" s="175" t="str">
        <f t="shared" si="94"/>
        <v/>
      </c>
      <c r="N889" s="166"/>
      <c r="O889" s="176"/>
    </row>
    <row r="890" spans="1:15">
      <c r="A890" s="166" t="s">
        <v>5168</v>
      </c>
      <c r="B890" s="167">
        <v>8809668001198</v>
      </c>
      <c r="C890" s="168" t="s">
        <v>5169</v>
      </c>
      <c r="D890" s="168" t="s">
        <v>5170</v>
      </c>
      <c r="E890" s="169">
        <v>5500</v>
      </c>
      <c r="F890" s="170">
        <v>0.52</v>
      </c>
      <c r="G890" s="171">
        <v>480</v>
      </c>
      <c r="H890" s="172">
        <f t="shared" si="91"/>
        <v>2860</v>
      </c>
      <c r="I890" s="173" t="str">
        <f t="shared" si="92"/>
        <v>Введите курс</v>
      </c>
      <c r="J890" s="283"/>
      <c r="K890" s="174">
        <f t="shared" si="97"/>
        <v>0</v>
      </c>
      <c r="L890" s="172">
        <f t="shared" si="97"/>
        <v>0</v>
      </c>
      <c r="M890" s="175" t="str">
        <f t="shared" si="94"/>
        <v/>
      </c>
      <c r="N890" s="166"/>
      <c r="O890" s="176"/>
    </row>
    <row r="891" spans="1:15">
      <c r="A891" s="166" t="s">
        <v>5171</v>
      </c>
      <c r="B891" s="167">
        <v>8809668001303</v>
      </c>
      <c r="C891" s="168" t="s">
        <v>5172</v>
      </c>
      <c r="D891" s="168" t="s">
        <v>5173</v>
      </c>
      <c r="E891" s="169">
        <v>5500</v>
      </c>
      <c r="F891" s="170">
        <v>0.52</v>
      </c>
      <c r="G891" s="171">
        <v>480</v>
      </c>
      <c r="H891" s="172">
        <f t="shared" si="91"/>
        <v>2860</v>
      </c>
      <c r="I891" s="173" t="str">
        <f t="shared" si="92"/>
        <v>Введите курс</v>
      </c>
      <c r="J891" s="283"/>
      <c r="K891" s="174">
        <f t="shared" si="97"/>
        <v>0</v>
      </c>
      <c r="L891" s="172">
        <f t="shared" si="97"/>
        <v>0</v>
      </c>
      <c r="M891" s="175" t="str">
        <f t="shared" si="94"/>
        <v/>
      </c>
      <c r="N891" s="166"/>
      <c r="O891" s="176"/>
    </row>
    <row r="892" spans="1:15">
      <c r="A892" s="166" t="s">
        <v>5174</v>
      </c>
      <c r="B892" s="167">
        <v>8809668001310</v>
      </c>
      <c r="C892" s="168" t="s">
        <v>5175</v>
      </c>
      <c r="D892" s="168" t="s">
        <v>5176</v>
      </c>
      <c r="E892" s="169">
        <v>5500</v>
      </c>
      <c r="F892" s="170">
        <v>0.52</v>
      </c>
      <c r="G892" s="171">
        <v>480</v>
      </c>
      <c r="H892" s="172">
        <f t="shared" si="91"/>
        <v>2860</v>
      </c>
      <c r="I892" s="173" t="str">
        <f t="shared" si="92"/>
        <v>Введите курс</v>
      </c>
      <c r="J892" s="283"/>
      <c r="K892" s="174">
        <f t="shared" si="97"/>
        <v>0</v>
      </c>
      <c r="L892" s="172">
        <f t="shared" si="97"/>
        <v>0</v>
      </c>
      <c r="M892" s="175" t="str">
        <f t="shared" si="94"/>
        <v/>
      </c>
      <c r="N892" s="166"/>
      <c r="O892" s="176"/>
    </row>
    <row r="893" spans="1:15">
      <c r="A893" s="166" t="s">
        <v>5177</v>
      </c>
      <c r="B893" s="167">
        <v>8809668001327</v>
      </c>
      <c r="C893" s="168" t="s">
        <v>5178</v>
      </c>
      <c r="D893" s="168" t="s">
        <v>5179</v>
      </c>
      <c r="E893" s="169">
        <v>5500</v>
      </c>
      <c r="F893" s="170">
        <v>0.52</v>
      </c>
      <c r="G893" s="171">
        <v>480</v>
      </c>
      <c r="H893" s="172">
        <f t="shared" si="91"/>
        <v>2860</v>
      </c>
      <c r="I893" s="173" t="str">
        <f t="shared" si="92"/>
        <v>Введите курс</v>
      </c>
      <c r="J893" s="283"/>
      <c r="K893" s="174">
        <f t="shared" si="97"/>
        <v>0</v>
      </c>
      <c r="L893" s="172">
        <f t="shared" si="97"/>
        <v>0</v>
      </c>
      <c r="M893" s="175" t="str">
        <f t="shared" si="94"/>
        <v/>
      </c>
      <c r="N893" s="166"/>
      <c r="O893" s="176"/>
    </row>
    <row r="894" spans="1:15">
      <c r="A894" s="166" t="s">
        <v>5180</v>
      </c>
      <c r="B894" s="167">
        <v>8809668001334</v>
      </c>
      <c r="C894" s="168" t="s">
        <v>5181</v>
      </c>
      <c r="D894" s="168" t="s">
        <v>5182</v>
      </c>
      <c r="E894" s="169">
        <v>5500</v>
      </c>
      <c r="F894" s="170">
        <v>0.52</v>
      </c>
      <c r="G894" s="171">
        <v>480</v>
      </c>
      <c r="H894" s="172">
        <f t="shared" si="91"/>
        <v>2860</v>
      </c>
      <c r="I894" s="173" t="str">
        <f t="shared" si="92"/>
        <v>Введите курс</v>
      </c>
      <c r="J894" s="283"/>
      <c r="K894" s="174">
        <f t="shared" si="97"/>
        <v>0</v>
      </c>
      <c r="L894" s="172">
        <f t="shared" si="97"/>
        <v>0</v>
      </c>
      <c r="M894" s="175" t="str">
        <f t="shared" si="94"/>
        <v/>
      </c>
      <c r="N894" s="166"/>
      <c r="O894" s="176"/>
    </row>
    <row r="895" spans="1:15">
      <c r="A895" s="166" t="s">
        <v>5183</v>
      </c>
      <c r="B895" s="167">
        <v>8809668001341</v>
      </c>
      <c r="C895" s="168" t="s">
        <v>5184</v>
      </c>
      <c r="D895" s="168" t="s">
        <v>5185</v>
      </c>
      <c r="E895" s="169">
        <v>5500</v>
      </c>
      <c r="F895" s="170">
        <v>0.52</v>
      </c>
      <c r="G895" s="171">
        <v>480</v>
      </c>
      <c r="H895" s="172">
        <f t="shared" si="91"/>
        <v>2860</v>
      </c>
      <c r="I895" s="173" t="str">
        <f t="shared" si="92"/>
        <v>Введите курс</v>
      </c>
      <c r="J895" s="283"/>
      <c r="K895" s="174">
        <f t="shared" si="97"/>
        <v>0</v>
      </c>
      <c r="L895" s="172">
        <f t="shared" si="97"/>
        <v>0</v>
      </c>
      <c r="M895" s="175" t="str">
        <f t="shared" si="94"/>
        <v/>
      </c>
      <c r="N895" s="166"/>
      <c r="O895" s="176"/>
    </row>
    <row r="896" spans="1:15">
      <c r="A896" s="166" t="s">
        <v>5186</v>
      </c>
      <c r="B896" s="167">
        <v>8809668001358</v>
      </c>
      <c r="C896" s="168" t="s">
        <v>5187</v>
      </c>
      <c r="D896" s="168" t="s">
        <v>5188</v>
      </c>
      <c r="E896" s="169">
        <v>5500</v>
      </c>
      <c r="F896" s="170">
        <v>0.52</v>
      </c>
      <c r="G896" s="171">
        <v>480</v>
      </c>
      <c r="H896" s="172">
        <f t="shared" si="91"/>
        <v>2860</v>
      </c>
      <c r="I896" s="173" t="str">
        <f t="shared" si="92"/>
        <v>Введите курс</v>
      </c>
      <c r="J896" s="283"/>
      <c r="K896" s="174">
        <f t="shared" si="97"/>
        <v>0</v>
      </c>
      <c r="L896" s="172">
        <f t="shared" si="97"/>
        <v>0</v>
      </c>
      <c r="M896" s="175" t="str">
        <f t="shared" si="94"/>
        <v/>
      </c>
      <c r="N896" s="166"/>
      <c r="O896" s="176"/>
    </row>
    <row r="897" spans="1:15">
      <c r="A897" s="166" t="s">
        <v>5189</v>
      </c>
      <c r="B897" s="167">
        <v>8809668001365</v>
      </c>
      <c r="C897" s="168" t="s">
        <v>5190</v>
      </c>
      <c r="D897" s="168" t="s">
        <v>5191</v>
      </c>
      <c r="E897" s="169">
        <v>5500</v>
      </c>
      <c r="F897" s="170">
        <v>0.52</v>
      </c>
      <c r="G897" s="171">
        <v>480</v>
      </c>
      <c r="H897" s="172">
        <f t="shared" si="91"/>
        <v>2860</v>
      </c>
      <c r="I897" s="173" t="str">
        <f t="shared" si="92"/>
        <v>Введите курс</v>
      </c>
      <c r="J897" s="283"/>
      <c r="K897" s="174">
        <f t="shared" si="97"/>
        <v>0</v>
      </c>
      <c r="L897" s="172">
        <f t="shared" si="97"/>
        <v>0</v>
      </c>
      <c r="M897" s="175" t="str">
        <f t="shared" si="94"/>
        <v/>
      </c>
      <c r="N897" s="166"/>
      <c r="O897" s="176"/>
    </row>
    <row r="898" spans="1:15">
      <c r="A898" s="166" t="s">
        <v>5192</v>
      </c>
      <c r="B898" s="167">
        <v>8809668001372</v>
      </c>
      <c r="C898" s="168" t="s">
        <v>5193</v>
      </c>
      <c r="D898" s="168" t="s">
        <v>5194</v>
      </c>
      <c r="E898" s="169">
        <v>5500</v>
      </c>
      <c r="F898" s="170">
        <v>0.52</v>
      </c>
      <c r="G898" s="171">
        <v>480</v>
      </c>
      <c r="H898" s="172">
        <f t="shared" si="91"/>
        <v>2860</v>
      </c>
      <c r="I898" s="173" t="str">
        <f t="shared" si="92"/>
        <v>Введите курс</v>
      </c>
      <c r="J898" s="283"/>
      <c r="K898" s="174">
        <f t="shared" si="97"/>
        <v>0</v>
      </c>
      <c r="L898" s="172">
        <f t="shared" si="97"/>
        <v>0</v>
      </c>
      <c r="M898" s="175" t="str">
        <f t="shared" si="94"/>
        <v/>
      </c>
      <c r="N898" s="166"/>
      <c r="O898" s="176"/>
    </row>
    <row r="899" spans="1:15">
      <c r="A899" s="166" t="s">
        <v>5195</v>
      </c>
      <c r="B899" s="167">
        <v>8809668001426</v>
      </c>
      <c r="C899" s="168" t="s">
        <v>5196</v>
      </c>
      <c r="D899" s="168" t="s">
        <v>5197</v>
      </c>
      <c r="E899" s="169">
        <v>6000</v>
      </c>
      <c r="F899" s="170">
        <v>0.52</v>
      </c>
      <c r="G899" s="171">
        <v>240</v>
      </c>
      <c r="H899" s="172">
        <f t="shared" si="91"/>
        <v>3120</v>
      </c>
      <c r="I899" s="173" t="str">
        <f t="shared" si="92"/>
        <v>Введите курс</v>
      </c>
      <c r="J899" s="283"/>
      <c r="K899" s="174">
        <f t="shared" si="97"/>
        <v>0</v>
      </c>
      <c r="L899" s="172">
        <f t="shared" si="97"/>
        <v>0</v>
      </c>
      <c r="M899" s="175" t="str">
        <f t="shared" si="94"/>
        <v/>
      </c>
      <c r="N899" s="166"/>
      <c r="O899" s="176"/>
    </row>
    <row r="900" spans="1:15">
      <c r="A900" s="166" t="s">
        <v>5198</v>
      </c>
      <c r="B900" s="167">
        <v>8809668001433</v>
      </c>
      <c r="C900" s="168" t="s">
        <v>5199</v>
      </c>
      <c r="D900" s="168" t="s">
        <v>5200</v>
      </c>
      <c r="E900" s="169">
        <v>6500</v>
      </c>
      <c r="F900" s="170">
        <v>0.52</v>
      </c>
      <c r="G900" s="171">
        <v>660</v>
      </c>
      <c r="H900" s="172">
        <f t="shared" ref="H900:H963" si="98">F900*E900</f>
        <v>3380</v>
      </c>
      <c r="I900" s="173" t="str">
        <f t="shared" ref="I900:I963" si="99">IF($H$1="","Введите курс",H900/$H$1)</f>
        <v>Введите курс</v>
      </c>
      <c r="J900" s="283"/>
      <c r="K900" s="174">
        <f t="shared" ref="K900:L915" si="100">J900*G900</f>
        <v>0</v>
      </c>
      <c r="L900" s="172">
        <f t="shared" si="100"/>
        <v>0</v>
      </c>
      <c r="M900" s="175" t="str">
        <f t="shared" ref="M900:M963" si="101">IFERROR(K900*I900,"")</f>
        <v/>
      </c>
      <c r="N900" s="166"/>
      <c r="O900" s="176"/>
    </row>
    <row r="901" spans="1:15">
      <c r="A901" s="166" t="s">
        <v>5201</v>
      </c>
      <c r="B901" s="167">
        <v>8809668001440</v>
      </c>
      <c r="C901" s="168" t="s">
        <v>5202</v>
      </c>
      <c r="D901" s="168" t="s">
        <v>5203</v>
      </c>
      <c r="E901" s="169">
        <v>6500</v>
      </c>
      <c r="F901" s="170">
        <v>0.52</v>
      </c>
      <c r="G901" s="171">
        <v>660</v>
      </c>
      <c r="H901" s="172">
        <f t="shared" si="98"/>
        <v>3380</v>
      </c>
      <c r="I901" s="173" t="str">
        <f t="shared" si="99"/>
        <v>Введите курс</v>
      </c>
      <c r="J901" s="283"/>
      <c r="K901" s="174">
        <f t="shared" si="100"/>
        <v>0</v>
      </c>
      <c r="L901" s="172">
        <f t="shared" si="100"/>
        <v>0</v>
      </c>
      <c r="M901" s="175" t="str">
        <f t="shared" si="101"/>
        <v/>
      </c>
      <c r="N901" s="166"/>
      <c r="O901" s="176"/>
    </row>
    <row r="902" spans="1:15">
      <c r="A902" s="166" t="s">
        <v>5204</v>
      </c>
      <c r="B902" s="167">
        <v>8809668001457</v>
      </c>
      <c r="C902" s="168" t="s">
        <v>5205</v>
      </c>
      <c r="D902" s="168" t="s">
        <v>5206</v>
      </c>
      <c r="E902" s="169">
        <v>11000</v>
      </c>
      <c r="F902" s="170">
        <v>0.52</v>
      </c>
      <c r="G902" s="171">
        <v>384</v>
      </c>
      <c r="H902" s="172">
        <f t="shared" si="98"/>
        <v>5720</v>
      </c>
      <c r="I902" s="173" t="str">
        <f t="shared" si="99"/>
        <v>Введите курс</v>
      </c>
      <c r="J902" s="283"/>
      <c r="K902" s="174">
        <f t="shared" si="100"/>
        <v>0</v>
      </c>
      <c r="L902" s="172">
        <f t="shared" si="100"/>
        <v>0</v>
      </c>
      <c r="M902" s="175" t="str">
        <f t="shared" si="101"/>
        <v/>
      </c>
      <c r="N902" s="166"/>
      <c r="O902" s="176"/>
    </row>
    <row r="903" spans="1:15">
      <c r="A903" s="166" t="s">
        <v>5207</v>
      </c>
      <c r="B903" s="167">
        <v>8809668001464</v>
      </c>
      <c r="C903" s="168" t="s">
        <v>5208</v>
      </c>
      <c r="D903" s="168" t="s">
        <v>5209</v>
      </c>
      <c r="E903" s="169">
        <v>11000</v>
      </c>
      <c r="F903" s="170">
        <v>0.52</v>
      </c>
      <c r="G903" s="171">
        <v>384</v>
      </c>
      <c r="H903" s="172">
        <f t="shared" si="98"/>
        <v>5720</v>
      </c>
      <c r="I903" s="173" t="str">
        <f t="shared" si="99"/>
        <v>Введите курс</v>
      </c>
      <c r="J903" s="283"/>
      <c r="K903" s="174">
        <f t="shared" si="100"/>
        <v>0</v>
      </c>
      <c r="L903" s="172">
        <f t="shared" si="100"/>
        <v>0</v>
      </c>
      <c r="M903" s="175" t="str">
        <f t="shared" si="101"/>
        <v/>
      </c>
      <c r="N903" s="166"/>
      <c r="O903" s="176"/>
    </row>
    <row r="904" spans="1:15">
      <c r="A904" s="166" t="s">
        <v>5210</v>
      </c>
      <c r="B904" s="167">
        <v>8809668001471</v>
      </c>
      <c r="C904" s="168" t="s">
        <v>5211</v>
      </c>
      <c r="D904" s="168" t="s">
        <v>5212</v>
      </c>
      <c r="E904" s="169">
        <v>19000</v>
      </c>
      <c r="F904" s="170">
        <v>0.52</v>
      </c>
      <c r="G904" s="171">
        <v>48</v>
      </c>
      <c r="H904" s="172">
        <f t="shared" si="98"/>
        <v>9880</v>
      </c>
      <c r="I904" s="173" t="str">
        <f t="shared" si="99"/>
        <v>Введите курс</v>
      </c>
      <c r="J904" s="283"/>
      <c r="K904" s="174">
        <f t="shared" si="100"/>
        <v>0</v>
      </c>
      <c r="L904" s="172">
        <f t="shared" si="100"/>
        <v>0</v>
      </c>
      <c r="M904" s="175" t="str">
        <f t="shared" si="101"/>
        <v/>
      </c>
      <c r="N904" s="166"/>
      <c r="O904" s="176"/>
    </row>
    <row r="905" spans="1:15">
      <c r="A905" s="166" t="s">
        <v>5213</v>
      </c>
      <c r="B905" s="167">
        <v>8809668001624</v>
      </c>
      <c r="C905" s="168" t="s">
        <v>5214</v>
      </c>
      <c r="D905" s="168" t="s">
        <v>5215</v>
      </c>
      <c r="E905" s="169">
        <v>8000</v>
      </c>
      <c r="F905" s="170">
        <v>0.52</v>
      </c>
      <c r="G905" s="171">
        <v>144</v>
      </c>
      <c r="H905" s="172">
        <f t="shared" si="98"/>
        <v>4160</v>
      </c>
      <c r="I905" s="173" t="str">
        <f t="shared" si="99"/>
        <v>Введите курс</v>
      </c>
      <c r="J905" s="283"/>
      <c r="K905" s="174">
        <f t="shared" si="100"/>
        <v>0</v>
      </c>
      <c r="L905" s="172">
        <f t="shared" si="100"/>
        <v>0</v>
      </c>
      <c r="M905" s="175" t="str">
        <f t="shared" si="101"/>
        <v/>
      </c>
      <c r="N905" s="166"/>
      <c r="O905" s="176"/>
    </row>
    <row r="906" spans="1:15">
      <c r="A906" s="166" t="s">
        <v>5216</v>
      </c>
      <c r="B906" s="167">
        <v>8809668002126</v>
      </c>
      <c r="C906" s="168" t="s">
        <v>5217</v>
      </c>
      <c r="D906" s="168" t="s">
        <v>5218</v>
      </c>
      <c r="E906" s="169">
        <v>12000</v>
      </c>
      <c r="F906" s="170">
        <v>0.52</v>
      </c>
      <c r="G906" s="171">
        <v>240</v>
      </c>
      <c r="H906" s="172">
        <f t="shared" si="98"/>
        <v>6240</v>
      </c>
      <c r="I906" s="173" t="str">
        <f t="shared" si="99"/>
        <v>Введите курс</v>
      </c>
      <c r="J906" s="283"/>
      <c r="K906" s="174">
        <f t="shared" si="100"/>
        <v>0</v>
      </c>
      <c r="L906" s="172">
        <f t="shared" si="100"/>
        <v>0</v>
      </c>
      <c r="M906" s="175" t="str">
        <f t="shared" si="101"/>
        <v/>
      </c>
      <c r="N906" s="166"/>
      <c r="O906" s="176"/>
    </row>
    <row r="907" spans="1:15">
      <c r="A907" s="166" t="s">
        <v>5219</v>
      </c>
      <c r="B907" s="167">
        <v>8809668002133</v>
      </c>
      <c r="C907" s="168" t="s">
        <v>5220</v>
      </c>
      <c r="D907" s="168" t="s">
        <v>5221</v>
      </c>
      <c r="E907" s="169">
        <v>12000</v>
      </c>
      <c r="F907" s="170">
        <v>0.52</v>
      </c>
      <c r="G907" s="171">
        <v>240</v>
      </c>
      <c r="H907" s="172">
        <f t="shared" si="98"/>
        <v>6240</v>
      </c>
      <c r="I907" s="173" t="str">
        <f t="shared" si="99"/>
        <v>Введите курс</v>
      </c>
      <c r="J907" s="283"/>
      <c r="K907" s="174">
        <f t="shared" si="100"/>
        <v>0</v>
      </c>
      <c r="L907" s="172">
        <f t="shared" si="100"/>
        <v>0</v>
      </c>
      <c r="M907" s="175" t="str">
        <f t="shared" si="101"/>
        <v/>
      </c>
      <c r="N907" s="166"/>
      <c r="O907" s="176"/>
    </row>
    <row r="908" spans="1:15">
      <c r="A908" s="166" t="s">
        <v>5222</v>
      </c>
      <c r="B908" s="167">
        <v>8809668002720</v>
      </c>
      <c r="C908" s="168" t="s">
        <v>5223</v>
      </c>
      <c r="D908" s="168" t="s">
        <v>5224</v>
      </c>
      <c r="E908" s="169">
        <v>19000</v>
      </c>
      <c r="F908" s="170">
        <v>0.52</v>
      </c>
      <c r="G908" s="171">
        <v>48</v>
      </c>
      <c r="H908" s="172">
        <f t="shared" si="98"/>
        <v>9880</v>
      </c>
      <c r="I908" s="173" t="str">
        <f t="shared" si="99"/>
        <v>Введите курс</v>
      </c>
      <c r="J908" s="283"/>
      <c r="K908" s="174">
        <f t="shared" si="100"/>
        <v>0</v>
      </c>
      <c r="L908" s="172">
        <f t="shared" si="100"/>
        <v>0</v>
      </c>
      <c r="M908" s="175" t="str">
        <f t="shared" si="101"/>
        <v/>
      </c>
      <c r="N908" s="166"/>
      <c r="O908" s="176"/>
    </row>
    <row r="909" spans="1:15">
      <c r="A909" s="166" t="s">
        <v>5225</v>
      </c>
      <c r="B909" s="167">
        <v>8809668002737</v>
      </c>
      <c r="C909" s="168" t="s">
        <v>5226</v>
      </c>
      <c r="D909" s="168" t="s">
        <v>5227</v>
      </c>
      <c r="E909" s="169">
        <v>19000</v>
      </c>
      <c r="F909" s="170">
        <v>0.52</v>
      </c>
      <c r="G909" s="171">
        <v>48</v>
      </c>
      <c r="H909" s="172">
        <f t="shared" si="98"/>
        <v>9880</v>
      </c>
      <c r="I909" s="173" t="str">
        <f t="shared" si="99"/>
        <v>Введите курс</v>
      </c>
      <c r="J909" s="283"/>
      <c r="K909" s="174">
        <f t="shared" si="100"/>
        <v>0</v>
      </c>
      <c r="L909" s="172">
        <f t="shared" si="100"/>
        <v>0</v>
      </c>
      <c r="M909" s="175" t="str">
        <f t="shared" si="101"/>
        <v/>
      </c>
      <c r="N909" s="166"/>
      <c r="O909" s="176"/>
    </row>
    <row r="910" spans="1:15">
      <c r="A910" s="166" t="s">
        <v>5228</v>
      </c>
      <c r="B910" s="167">
        <v>8809668002751</v>
      </c>
      <c r="C910" s="168" t="s">
        <v>5229</v>
      </c>
      <c r="D910" s="168" t="s">
        <v>5230</v>
      </c>
      <c r="E910" s="169">
        <v>8000</v>
      </c>
      <c r="F910" s="170">
        <v>0.52</v>
      </c>
      <c r="G910" s="171">
        <v>264</v>
      </c>
      <c r="H910" s="172">
        <f t="shared" si="98"/>
        <v>4160</v>
      </c>
      <c r="I910" s="173" t="str">
        <f t="shared" si="99"/>
        <v>Введите курс</v>
      </c>
      <c r="J910" s="283"/>
      <c r="K910" s="174">
        <f t="shared" si="100"/>
        <v>0</v>
      </c>
      <c r="L910" s="172">
        <f t="shared" si="100"/>
        <v>0</v>
      </c>
      <c r="M910" s="175" t="str">
        <f t="shared" si="101"/>
        <v/>
      </c>
      <c r="N910" s="166"/>
      <c r="O910" s="176"/>
    </row>
    <row r="911" spans="1:15">
      <c r="A911" s="166" t="s">
        <v>5231</v>
      </c>
      <c r="B911" s="167">
        <v>8809668002768</v>
      </c>
      <c r="C911" s="168" t="s">
        <v>5232</v>
      </c>
      <c r="D911" s="168" t="s">
        <v>5233</v>
      </c>
      <c r="E911" s="169">
        <v>8000</v>
      </c>
      <c r="F911" s="170">
        <v>0.52</v>
      </c>
      <c r="G911" s="171">
        <v>264</v>
      </c>
      <c r="H911" s="172">
        <f t="shared" si="98"/>
        <v>4160</v>
      </c>
      <c r="I911" s="173" t="str">
        <f t="shared" si="99"/>
        <v>Введите курс</v>
      </c>
      <c r="J911" s="283"/>
      <c r="K911" s="174">
        <f t="shared" si="100"/>
        <v>0</v>
      </c>
      <c r="L911" s="172">
        <f t="shared" si="100"/>
        <v>0</v>
      </c>
      <c r="M911" s="175" t="str">
        <f t="shared" si="101"/>
        <v/>
      </c>
      <c r="N911" s="166"/>
      <c r="O911" s="176"/>
    </row>
    <row r="912" spans="1:15">
      <c r="A912" s="166" t="s">
        <v>5234</v>
      </c>
      <c r="B912" s="167">
        <v>8809668002775</v>
      </c>
      <c r="C912" s="168" t="s">
        <v>5235</v>
      </c>
      <c r="D912" s="168" t="s">
        <v>5236</v>
      </c>
      <c r="E912" s="169">
        <v>8000</v>
      </c>
      <c r="F912" s="170">
        <v>0.52</v>
      </c>
      <c r="G912" s="171">
        <v>264</v>
      </c>
      <c r="H912" s="172">
        <f t="shared" si="98"/>
        <v>4160</v>
      </c>
      <c r="I912" s="173" t="str">
        <f t="shared" si="99"/>
        <v>Введите курс</v>
      </c>
      <c r="J912" s="283"/>
      <c r="K912" s="174">
        <f t="shared" si="100"/>
        <v>0</v>
      </c>
      <c r="L912" s="172">
        <f t="shared" si="100"/>
        <v>0</v>
      </c>
      <c r="M912" s="175" t="str">
        <f t="shared" si="101"/>
        <v/>
      </c>
      <c r="N912" s="166"/>
      <c r="O912" s="176"/>
    </row>
    <row r="913" spans="1:15">
      <c r="A913" s="166" t="s">
        <v>5237</v>
      </c>
      <c r="B913" s="167">
        <v>8809668002799</v>
      </c>
      <c r="C913" s="168" t="s">
        <v>5238</v>
      </c>
      <c r="D913" s="168" t="s">
        <v>5239</v>
      </c>
      <c r="E913" s="169">
        <v>8000</v>
      </c>
      <c r="F913" s="170">
        <v>0.52</v>
      </c>
      <c r="G913" s="171">
        <v>264</v>
      </c>
      <c r="H913" s="172">
        <f t="shared" si="98"/>
        <v>4160</v>
      </c>
      <c r="I913" s="173" t="str">
        <f t="shared" si="99"/>
        <v>Введите курс</v>
      </c>
      <c r="J913" s="283"/>
      <c r="K913" s="174">
        <f t="shared" si="100"/>
        <v>0</v>
      </c>
      <c r="L913" s="172">
        <f t="shared" si="100"/>
        <v>0</v>
      </c>
      <c r="M913" s="175" t="str">
        <f t="shared" si="101"/>
        <v/>
      </c>
      <c r="N913" s="166"/>
      <c r="O913" s="176"/>
    </row>
    <row r="914" spans="1:15">
      <c r="A914" s="166" t="s">
        <v>5240</v>
      </c>
      <c r="B914" s="167">
        <v>8809668002966</v>
      </c>
      <c r="C914" s="168" t="s">
        <v>5241</v>
      </c>
      <c r="D914" s="168" t="s">
        <v>5242</v>
      </c>
      <c r="E914" s="169">
        <v>5000</v>
      </c>
      <c r="F914" s="170">
        <v>0.52</v>
      </c>
      <c r="G914" s="171">
        <v>66</v>
      </c>
      <c r="H914" s="172">
        <f t="shared" si="98"/>
        <v>2600</v>
      </c>
      <c r="I914" s="173" t="str">
        <f t="shared" si="99"/>
        <v>Введите курс</v>
      </c>
      <c r="J914" s="283"/>
      <c r="K914" s="174">
        <f t="shared" si="100"/>
        <v>0</v>
      </c>
      <c r="L914" s="172">
        <f t="shared" si="100"/>
        <v>0</v>
      </c>
      <c r="M914" s="175" t="str">
        <f t="shared" si="101"/>
        <v/>
      </c>
      <c r="N914" s="166"/>
      <c r="O914" s="176"/>
    </row>
    <row r="915" spans="1:15">
      <c r="A915" s="166" t="s">
        <v>5243</v>
      </c>
      <c r="B915" s="167">
        <v>8809668002973</v>
      </c>
      <c r="C915" s="168" t="s">
        <v>5244</v>
      </c>
      <c r="D915" s="168" t="s">
        <v>5245</v>
      </c>
      <c r="E915" s="169">
        <v>40000</v>
      </c>
      <c r="F915" s="170">
        <v>0.52</v>
      </c>
      <c r="G915" s="171">
        <v>24</v>
      </c>
      <c r="H915" s="172">
        <f t="shared" si="98"/>
        <v>20800</v>
      </c>
      <c r="I915" s="173" t="str">
        <f t="shared" si="99"/>
        <v>Введите курс</v>
      </c>
      <c r="J915" s="283"/>
      <c r="K915" s="174">
        <f t="shared" si="100"/>
        <v>0</v>
      </c>
      <c r="L915" s="172">
        <f t="shared" si="100"/>
        <v>0</v>
      </c>
      <c r="M915" s="175" t="str">
        <f t="shared" si="101"/>
        <v/>
      </c>
      <c r="N915" s="166"/>
      <c r="O915" s="176"/>
    </row>
    <row r="916" spans="1:15">
      <c r="A916" s="166" t="s">
        <v>5246</v>
      </c>
      <c r="B916" s="167">
        <v>8809668003000</v>
      </c>
      <c r="C916" s="168" t="s">
        <v>5247</v>
      </c>
      <c r="D916" s="168" t="s">
        <v>5248</v>
      </c>
      <c r="E916" s="169">
        <v>9000</v>
      </c>
      <c r="F916" s="170">
        <v>0.52</v>
      </c>
      <c r="G916" s="171">
        <v>252</v>
      </c>
      <c r="H916" s="172">
        <f t="shared" si="98"/>
        <v>4680</v>
      </c>
      <c r="I916" s="173" t="str">
        <f t="shared" si="99"/>
        <v>Введите курс</v>
      </c>
      <c r="J916" s="283"/>
      <c r="K916" s="174">
        <f t="shared" ref="K916:L931" si="102">J916*G916</f>
        <v>0</v>
      </c>
      <c r="L916" s="172">
        <f t="shared" si="102"/>
        <v>0</v>
      </c>
      <c r="M916" s="175" t="str">
        <f t="shared" si="101"/>
        <v/>
      </c>
      <c r="N916" s="166"/>
      <c r="O916" s="176"/>
    </row>
    <row r="917" spans="1:15">
      <c r="A917" s="166" t="s">
        <v>5249</v>
      </c>
      <c r="B917" s="167">
        <v>8809668003017</v>
      </c>
      <c r="C917" s="168" t="s">
        <v>5250</v>
      </c>
      <c r="D917" s="168" t="s">
        <v>5251</v>
      </c>
      <c r="E917" s="169">
        <v>9000</v>
      </c>
      <c r="F917" s="170">
        <v>0.52</v>
      </c>
      <c r="G917" s="171">
        <v>252</v>
      </c>
      <c r="H917" s="172">
        <f t="shared" si="98"/>
        <v>4680</v>
      </c>
      <c r="I917" s="173" t="str">
        <f t="shared" si="99"/>
        <v>Введите курс</v>
      </c>
      <c r="J917" s="283"/>
      <c r="K917" s="174">
        <f t="shared" si="102"/>
        <v>0</v>
      </c>
      <c r="L917" s="172">
        <f t="shared" si="102"/>
        <v>0</v>
      </c>
      <c r="M917" s="175" t="str">
        <f t="shared" si="101"/>
        <v/>
      </c>
      <c r="N917" s="166"/>
      <c r="O917" s="176"/>
    </row>
    <row r="918" spans="1:15">
      <c r="A918" s="166" t="s">
        <v>5252</v>
      </c>
      <c r="B918" s="167">
        <v>8809668003444</v>
      </c>
      <c r="C918" s="168" t="s">
        <v>5253</v>
      </c>
      <c r="D918" s="168" t="s">
        <v>5254</v>
      </c>
      <c r="E918" s="169">
        <v>12000</v>
      </c>
      <c r="F918" s="170">
        <v>0.52</v>
      </c>
      <c r="G918" s="171">
        <v>288</v>
      </c>
      <c r="H918" s="172">
        <f t="shared" si="98"/>
        <v>6240</v>
      </c>
      <c r="I918" s="173" t="str">
        <f t="shared" si="99"/>
        <v>Введите курс</v>
      </c>
      <c r="J918" s="283"/>
      <c r="K918" s="174">
        <f t="shared" si="102"/>
        <v>0</v>
      </c>
      <c r="L918" s="172">
        <f t="shared" si="102"/>
        <v>0</v>
      </c>
      <c r="M918" s="175" t="str">
        <f t="shared" si="101"/>
        <v/>
      </c>
      <c r="N918" s="166"/>
      <c r="O918" s="176"/>
    </row>
    <row r="919" spans="1:15">
      <c r="A919" s="166" t="s">
        <v>5255</v>
      </c>
      <c r="B919" s="167">
        <v>8809668003451</v>
      </c>
      <c r="C919" s="168" t="s">
        <v>5256</v>
      </c>
      <c r="D919" s="168" t="s">
        <v>5257</v>
      </c>
      <c r="E919" s="169">
        <v>12000</v>
      </c>
      <c r="F919" s="170">
        <v>0.52</v>
      </c>
      <c r="G919" s="171">
        <v>288</v>
      </c>
      <c r="H919" s="172">
        <f t="shared" si="98"/>
        <v>6240</v>
      </c>
      <c r="I919" s="173" t="str">
        <f t="shared" si="99"/>
        <v>Введите курс</v>
      </c>
      <c r="J919" s="283"/>
      <c r="K919" s="174">
        <f t="shared" si="102"/>
        <v>0</v>
      </c>
      <c r="L919" s="172">
        <f t="shared" si="102"/>
        <v>0</v>
      </c>
      <c r="M919" s="175" t="str">
        <f t="shared" si="101"/>
        <v/>
      </c>
      <c r="N919" s="166"/>
      <c r="O919" s="176"/>
    </row>
    <row r="920" spans="1:15">
      <c r="A920" s="166" t="s">
        <v>5258</v>
      </c>
      <c r="B920" s="167">
        <v>8809668003468</v>
      </c>
      <c r="C920" s="168" t="s">
        <v>5259</v>
      </c>
      <c r="D920" s="168" t="s">
        <v>5260</v>
      </c>
      <c r="E920" s="169">
        <v>12000</v>
      </c>
      <c r="F920" s="170">
        <v>0.52</v>
      </c>
      <c r="G920" s="171">
        <v>288</v>
      </c>
      <c r="H920" s="172">
        <f t="shared" si="98"/>
        <v>6240</v>
      </c>
      <c r="I920" s="173" t="str">
        <f t="shared" si="99"/>
        <v>Введите курс</v>
      </c>
      <c r="J920" s="283"/>
      <c r="K920" s="174">
        <f t="shared" si="102"/>
        <v>0</v>
      </c>
      <c r="L920" s="172">
        <f t="shared" si="102"/>
        <v>0</v>
      </c>
      <c r="M920" s="175" t="str">
        <f t="shared" si="101"/>
        <v/>
      </c>
      <c r="N920" s="166"/>
      <c r="O920" s="176"/>
    </row>
    <row r="921" spans="1:15">
      <c r="A921" s="166" t="s">
        <v>5261</v>
      </c>
      <c r="B921" s="167">
        <v>8809668003475</v>
      </c>
      <c r="C921" s="168" t="s">
        <v>5262</v>
      </c>
      <c r="D921" s="168" t="s">
        <v>5263</v>
      </c>
      <c r="E921" s="169">
        <v>12000</v>
      </c>
      <c r="F921" s="170">
        <v>0.52</v>
      </c>
      <c r="G921" s="171">
        <v>288</v>
      </c>
      <c r="H921" s="172">
        <f t="shared" si="98"/>
        <v>6240</v>
      </c>
      <c r="I921" s="173" t="str">
        <f t="shared" si="99"/>
        <v>Введите курс</v>
      </c>
      <c r="J921" s="283"/>
      <c r="K921" s="174">
        <f t="shared" si="102"/>
        <v>0</v>
      </c>
      <c r="L921" s="172">
        <f t="shared" si="102"/>
        <v>0</v>
      </c>
      <c r="M921" s="175" t="str">
        <f t="shared" si="101"/>
        <v/>
      </c>
      <c r="N921" s="166"/>
      <c r="O921" s="176"/>
    </row>
    <row r="922" spans="1:15">
      <c r="A922" s="166" t="s">
        <v>5264</v>
      </c>
      <c r="B922" s="167">
        <v>8809668003482</v>
      </c>
      <c r="C922" s="168" t="s">
        <v>5265</v>
      </c>
      <c r="D922" s="168" t="s">
        <v>5266</v>
      </c>
      <c r="E922" s="169">
        <v>12000</v>
      </c>
      <c r="F922" s="170">
        <v>0.52</v>
      </c>
      <c r="G922" s="171">
        <v>288</v>
      </c>
      <c r="H922" s="172">
        <f t="shared" si="98"/>
        <v>6240</v>
      </c>
      <c r="I922" s="173" t="str">
        <f t="shared" si="99"/>
        <v>Введите курс</v>
      </c>
      <c r="J922" s="283"/>
      <c r="K922" s="174">
        <f t="shared" si="102"/>
        <v>0</v>
      </c>
      <c r="L922" s="172">
        <f t="shared" si="102"/>
        <v>0</v>
      </c>
      <c r="M922" s="175" t="str">
        <f t="shared" si="101"/>
        <v/>
      </c>
      <c r="N922" s="166"/>
      <c r="O922" s="176"/>
    </row>
    <row r="923" spans="1:15">
      <c r="A923" s="166" t="s">
        <v>5267</v>
      </c>
      <c r="B923" s="167">
        <v>8809668003505</v>
      </c>
      <c r="C923" s="168" t="s">
        <v>5268</v>
      </c>
      <c r="D923" s="168" t="s">
        <v>5269</v>
      </c>
      <c r="E923" s="169">
        <v>18000</v>
      </c>
      <c r="F923" s="170">
        <v>0.52</v>
      </c>
      <c r="G923" s="171">
        <v>162</v>
      </c>
      <c r="H923" s="172">
        <f t="shared" si="98"/>
        <v>9360</v>
      </c>
      <c r="I923" s="173" t="str">
        <f t="shared" si="99"/>
        <v>Введите курс</v>
      </c>
      <c r="J923" s="283"/>
      <c r="K923" s="174">
        <f t="shared" si="102"/>
        <v>0</v>
      </c>
      <c r="L923" s="172">
        <f t="shared" si="102"/>
        <v>0</v>
      </c>
      <c r="M923" s="175" t="str">
        <f t="shared" si="101"/>
        <v/>
      </c>
      <c r="N923" s="166"/>
      <c r="O923" s="176"/>
    </row>
    <row r="924" spans="1:15">
      <c r="A924" s="166" t="s">
        <v>5270</v>
      </c>
      <c r="B924" s="167">
        <v>8809668003512</v>
      </c>
      <c r="C924" s="168" t="s">
        <v>5271</v>
      </c>
      <c r="D924" s="168" t="s">
        <v>5272</v>
      </c>
      <c r="E924" s="169">
        <v>6000</v>
      </c>
      <c r="F924" s="170">
        <v>0.52</v>
      </c>
      <c r="G924" s="171">
        <v>540</v>
      </c>
      <c r="H924" s="172">
        <f t="shared" si="98"/>
        <v>3120</v>
      </c>
      <c r="I924" s="173" t="str">
        <f t="shared" si="99"/>
        <v>Введите курс</v>
      </c>
      <c r="J924" s="283"/>
      <c r="K924" s="174">
        <f t="shared" si="102"/>
        <v>0</v>
      </c>
      <c r="L924" s="172">
        <f t="shared" si="102"/>
        <v>0</v>
      </c>
      <c r="M924" s="175" t="str">
        <f t="shared" si="101"/>
        <v/>
      </c>
      <c r="N924" s="166"/>
      <c r="O924" s="176"/>
    </row>
    <row r="925" spans="1:15">
      <c r="A925" s="166" t="s">
        <v>5273</v>
      </c>
      <c r="B925" s="167">
        <v>8809668003529</v>
      </c>
      <c r="C925" s="168" t="s">
        <v>5274</v>
      </c>
      <c r="D925" s="168" t="s">
        <v>5275</v>
      </c>
      <c r="E925" s="169">
        <v>6000</v>
      </c>
      <c r="F925" s="170">
        <v>0.52</v>
      </c>
      <c r="G925" s="171">
        <v>540</v>
      </c>
      <c r="H925" s="172">
        <f t="shared" si="98"/>
        <v>3120</v>
      </c>
      <c r="I925" s="173" t="str">
        <f t="shared" si="99"/>
        <v>Введите курс</v>
      </c>
      <c r="J925" s="283"/>
      <c r="K925" s="174">
        <f t="shared" si="102"/>
        <v>0</v>
      </c>
      <c r="L925" s="172">
        <f t="shared" si="102"/>
        <v>0</v>
      </c>
      <c r="M925" s="175" t="str">
        <f t="shared" si="101"/>
        <v/>
      </c>
      <c r="N925" s="166"/>
      <c r="O925" s="176"/>
    </row>
    <row r="926" spans="1:15">
      <c r="A926" s="166" t="s">
        <v>5276</v>
      </c>
      <c r="B926" s="167">
        <v>8809668003536</v>
      </c>
      <c r="C926" s="168" t="s">
        <v>5277</v>
      </c>
      <c r="D926" s="168" t="s">
        <v>5278</v>
      </c>
      <c r="E926" s="169">
        <v>12000</v>
      </c>
      <c r="F926" s="170">
        <v>0.52</v>
      </c>
      <c r="G926" s="171">
        <v>240</v>
      </c>
      <c r="H926" s="172">
        <f t="shared" si="98"/>
        <v>6240</v>
      </c>
      <c r="I926" s="173" t="str">
        <f t="shared" si="99"/>
        <v>Введите курс</v>
      </c>
      <c r="J926" s="283"/>
      <c r="K926" s="174">
        <f t="shared" si="102"/>
        <v>0</v>
      </c>
      <c r="L926" s="172">
        <f t="shared" si="102"/>
        <v>0</v>
      </c>
      <c r="M926" s="175" t="str">
        <f t="shared" si="101"/>
        <v/>
      </c>
      <c r="N926" s="166"/>
      <c r="O926" s="176"/>
    </row>
    <row r="927" spans="1:15">
      <c r="A927" s="166" t="s">
        <v>5279</v>
      </c>
      <c r="B927" s="167">
        <v>8809668003543</v>
      </c>
      <c r="C927" s="168" t="s">
        <v>5280</v>
      </c>
      <c r="D927" s="168" t="s">
        <v>5281</v>
      </c>
      <c r="E927" s="169">
        <v>12000</v>
      </c>
      <c r="F927" s="170">
        <v>0.52</v>
      </c>
      <c r="G927" s="171">
        <v>240</v>
      </c>
      <c r="H927" s="172">
        <f t="shared" si="98"/>
        <v>6240</v>
      </c>
      <c r="I927" s="173" t="str">
        <f t="shared" si="99"/>
        <v>Введите курс</v>
      </c>
      <c r="J927" s="283"/>
      <c r="K927" s="174">
        <f t="shared" si="102"/>
        <v>0</v>
      </c>
      <c r="L927" s="172">
        <f t="shared" si="102"/>
        <v>0</v>
      </c>
      <c r="M927" s="175" t="str">
        <f t="shared" si="101"/>
        <v/>
      </c>
      <c r="N927" s="166"/>
      <c r="O927" s="176"/>
    </row>
    <row r="928" spans="1:15">
      <c r="A928" s="166" t="s">
        <v>5282</v>
      </c>
      <c r="B928" s="167">
        <v>8809668003550</v>
      </c>
      <c r="C928" s="168" t="s">
        <v>5283</v>
      </c>
      <c r="D928" s="168" t="s">
        <v>5284</v>
      </c>
      <c r="E928" s="169">
        <v>12000</v>
      </c>
      <c r="F928" s="170">
        <v>0.52</v>
      </c>
      <c r="G928" s="171">
        <v>240</v>
      </c>
      <c r="H928" s="172">
        <f t="shared" si="98"/>
        <v>6240</v>
      </c>
      <c r="I928" s="173" t="str">
        <f t="shared" si="99"/>
        <v>Введите курс</v>
      </c>
      <c r="J928" s="283"/>
      <c r="K928" s="174">
        <f t="shared" si="102"/>
        <v>0</v>
      </c>
      <c r="L928" s="172">
        <f t="shared" si="102"/>
        <v>0</v>
      </c>
      <c r="M928" s="175" t="str">
        <f t="shared" si="101"/>
        <v/>
      </c>
      <c r="N928" s="166"/>
      <c r="O928" s="176"/>
    </row>
    <row r="929" spans="1:15">
      <c r="A929" s="166" t="s">
        <v>5285</v>
      </c>
      <c r="B929" s="167">
        <v>8809668003567</v>
      </c>
      <c r="C929" s="168" t="s">
        <v>5286</v>
      </c>
      <c r="D929" s="168" t="s">
        <v>5287</v>
      </c>
      <c r="E929" s="169">
        <v>12000</v>
      </c>
      <c r="F929" s="170">
        <v>0.52</v>
      </c>
      <c r="G929" s="171">
        <v>240</v>
      </c>
      <c r="H929" s="172">
        <f t="shared" si="98"/>
        <v>6240</v>
      </c>
      <c r="I929" s="173" t="str">
        <f t="shared" si="99"/>
        <v>Введите курс</v>
      </c>
      <c r="J929" s="283"/>
      <c r="K929" s="174">
        <f t="shared" si="102"/>
        <v>0</v>
      </c>
      <c r="L929" s="172">
        <f t="shared" si="102"/>
        <v>0</v>
      </c>
      <c r="M929" s="175" t="str">
        <f t="shared" si="101"/>
        <v/>
      </c>
      <c r="N929" s="166"/>
      <c r="O929" s="176"/>
    </row>
    <row r="930" spans="1:15">
      <c r="A930" s="166" t="s">
        <v>5288</v>
      </c>
      <c r="B930" s="167">
        <v>8809668003574</v>
      </c>
      <c r="C930" s="168" t="s">
        <v>5289</v>
      </c>
      <c r="D930" s="168" t="s">
        <v>5290</v>
      </c>
      <c r="E930" s="169">
        <v>12000</v>
      </c>
      <c r="F930" s="170">
        <v>0.52</v>
      </c>
      <c r="G930" s="171">
        <v>240</v>
      </c>
      <c r="H930" s="172">
        <f t="shared" si="98"/>
        <v>6240</v>
      </c>
      <c r="I930" s="173" t="str">
        <f t="shared" si="99"/>
        <v>Введите курс</v>
      </c>
      <c r="J930" s="283"/>
      <c r="K930" s="174">
        <f t="shared" si="102"/>
        <v>0</v>
      </c>
      <c r="L930" s="172">
        <f t="shared" si="102"/>
        <v>0</v>
      </c>
      <c r="M930" s="175" t="str">
        <f t="shared" si="101"/>
        <v/>
      </c>
      <c r="N930" s="166"/>
      <c r="O930" s="176"/>
    </row>
    <row r="931" spans="1:15">
      <c r="A931" s="166" t="s">
        <v>5291</v>
      </c>
      <c r="B931" s="167">
        <v>8809668003581</v>
      </c>
      <c r="C931" s="168" t="s">
        <v>5292</v>
      </c>
      <c r="D931" s="168" t="s">
        <v>5293</v>
      </c>
      <c r="E931" s="169">
        <v>12000</v>
      </c>
      <c r="F931" s="170">
        <v>0.52</v>
      </c>
      <c r="G931" s="171">
        <v>240</v>
      </c>
      <c r="H931" s="172">
        <f t="shared" si="98"/>
        <v>6240</v>
      </c>
      <c r="I931" s="173" t="str">
        <f t="shared" si="99"/>
        <v>Введите курс</v>
      </c>
      <c r="J931" s="283"/>
      <c r="K931" s="174">
        <f t="shared" si="102"/>
        <v>0</v>
      </c>
      <c r="L931" s="172">
        <f t="shared" si="102"/>
        <v>0</v>
      </c>
      <c r="M931" s="175" t="str">
        <f t="shared" si="101"/>
        <v/>
      </c>
      <c r="N931" s="166"/>
      <c r="O931" s="176"/>
    </row>
    <row r="932" spans="1:15">
      <c r="A932" s="166" t="s">
        <v>5294</v>
      </c>
      <c r="B932" s="167">
        <v>8809668003598</v>
      </c>
      <c r="C932" s="168" t="s">
        <v>5295</v>
      </c>
      <c r="D932" s="168" t="s">
        <v>5296</v>
      </c>
      <c r="E932" s="169">
        <v>12000</v>
      </c>
      <c r="F932" s="170">
        <v>0.52</v>
      </c>
      <c r="G932" s="171">
        <v>240</v>
      </c>
      <c r="H932" s="172">
        <f t="shared" si="98"/>
        <v>6240</v>
      </c>
      <c r="I932" s="173" t="str">
        <f t="shared" si="99"/>
        <v>Введите курс</v>
      </c>
      <c r="J932" s="283"/>
      <c r="K932" s="174">
        <f t="shared" ref="K932:L947" si="103">J932*G932</f>
        <v>0</v>
      </c>
      <c r="L932" s="172">
        <f t="shared" si="103"/>
        <v>0</v>
      </c>
      <c r="M932" s="175" t="str">
        <f t="shared" si="101"/>
        <v/>
      </c>
      <c r="N932" s="166"/>
      <c r="O932" s="176"/>
    </row>
    <row r="933" spans="1:15">
      <c r="A933" s="166" t="s">
        <v>5297</v>
      </c>
      <c r="B933" s="167">
        <v>8809668003604</v>
      </c>
      <c r="C933" s="168" t="s">
        <v>5298</v>
      </c>
      <c r="D933" s="168" t="s">
        <v>5299</v>
      </c>
      <c r="E933" s="169">
        <v>12000</v>
      </c>
      <c r="F933" s="170">
        <v>0.52</v>
      </c>
      <c r="G933" s="171">
        <v>240</v>
      </c>
      <c r="H933" s="172">
        <f t="shared" si="98"/>
        <v>6240</v>
      </c>
      <c r="I933" s="173" t="str">
        <f t="shared" si="99"/>
        <v>Введите курс</v>
      </c>
      <c r="J933" s="283"/>
      <c r="K933" s="174">
        <f t="shared" si="103"/>
        <v>0</v>
      </c>
      <c r="L933" s="172">
        <f t="shared" si="103"/>
        <v>0</v>
      </c>
      <c r="M933" s="175" t="str">
        <f t="shared" si="101"/>
        <v/>
      </c>
      <c r="N933" s="166"/>
      <c r="O933" s="176"/>
    </row>
    <row r="934" spans="1:15">
      <c r="A934" s="166" t="s">
        <v>5300</v>
      </c>
      <c r="B934" s="167">
        <v>8809668003611</v>
      </c>
      <c r="C934" s="168" t="s">
        <v>5301</v>
      </c>
      <c r="D934" s="168" t="s">
        <v>5302</v>
      </c>
      <c r="E934" s="169">
        <v>4500</v>
      </c>
      <c r="F934" s="170">
        <v>0.52</v>
      </c>
      <c r="G934" s="171">
        <v>156</v>
      </c>
      <c r="H934" s="172">
        <f t="shared" si="98"/>
        <v>2340</v>
      </c>
      <c r="I934" s="173" t="str">
        <f t="shared" si="99"/>
        <v>Введите курс</v>
      </c>
      <c r="J934" s="283"/>
      <c r="K934" s="174">
        <f t="shared" si="103"/>
        <v>0</v>
      </c>
      <c r="L934" s="172">
        <f t="shared" si="103"/>
        <v>0</v>
      </c>
      <c r="M934" s="175" t="str">
        <f t="shared" si="101"/>
        <v/>
      </c>
      <c r="N934" s="166"/>
      <c r="O934" s="176"/>
    </row>
    <row r="935" spans="1:15">
      <c r="A935" s="166" t="s">
        <v>5303</v>
      </c>
      <c r="B935" s="167">
        <v>8809668003628</v>
      </c>
      <c r="C935" s="168" t="s">
        <v>5304</v>
      </c>
      <c r="D935" s="168" t="s">
        <v>5305</v>
      </c>
      <c r="E935" s="169">
        <v>25000</v>
      </c>
      <c r="F935" s="170">
        <v>0.52</v>
      </c>
      <c r="G935" s="171">
        <v>72</v>
      </c>
      <c r="H935" s="172">
        <f t="shared" si="98"/>
        <v>13000</v>
      </c>
      <c r="I935" s="173" t="str">
        <f t="shared" si="99"/>
        <v>Введите курс</v>
      </c>
      <c r="J935" s="283"/>
      <c r="K935" s="174">
        <f t="shared" si="103"/>
        <v>0</v>
      </c>
      <c r="L935" s="172">
        <f t="shared" si="103"/>
        <v>0</v>
      </c>
      <c r="M935" s="175" t="str">
        <f t="shared" si="101"/>
        <v/>
      </c>
      <c r="N935" s="166"/>
      <c r="O935" s="176"/>
    </row>
    <row r="936" spans="1:15">
      <c r="A936" s="166" t="s">
        <v>5306</v>
      </c>
      <c r="B936" s="167">
        <v>8809668003635</v>
      </c>
      <c r="C936" s="168" t="s">
        <v>5307</v>
      </c>
      <c r="D936" s="168" t="s">
        <v>5308</v>
      </c>
      <c r="E936" s="169">
        <v>3500</v>
      </c>
      <c r="F936" s="170">
        <v>0.52</v>
      </c>
      <c r="G936" s="171">
        <v>12</v>
      </c>
      <c r="H936" s="172">
        <f t="shared" si="98"/>
        <v>1820</v>
      </c>
      <c r="I936" s="173" t="str">
        <f t="shared" si="99"/>
        <v>Введите курс</v>
      </c>
      <c r="J936" s="283"/>
      <c r="K936" s="174">
        <f t="shared" si="103"/>
        <v>0</v>
      </c>
      <c r="L936" s="172">
        <f t="shared" si="103"/>
        <v>0</v>
      </c>
      <c r="M936" s="175" t="str">
        <f t="shared" si="101"/>
        <v/>
      </c>
      <c r="N936" s="166"/>
      <c r="O936" s="176"/>
    </row>
    <row r="937" spans="1:15">
      <c r="A937" s="166" t="s">
        <v>5309</v>
      </c>
      <c r="B937" s="167">
        <v>8809668004052</v>
      </c>
      <c r="C937" s="168" t="s">
        <v>5310</v>
      </c>
      <c r="D937" s="168" t="s">
        <v>4707</v>
      </c>
      <c r="E937" s="169">
        <v>33000</v>
      </c>
      <c r="F937" s="170">
        <v>0.52</v>
      </c>
      <c r="G937" s="171">
        <v>24</v>
      </c>
      <c r="H937" s="172">
        <f t="shared" si="98"/>
        <v>17160</v>
      </c>
      <c r="I937" s="173" t="str">
        <f t="shared" si="99"/>
        <v>Введите курс</v>
      </c>
      <c r="J937" s="283"/>
      <c r="K937" s="174">
        <f t="shared" si="103"/>
        <v>0</v>
      </c>
      <c r="L937" s="172">
        <f t="shared" si="103"/>
        <v>0</v>
      </c>
      <c r="M937" s="175" t="str">
        <f t="shared" si="101"/>
        <v/>
      </c>
      <c r="N937" s="166"/>
      <c r="O937" s="176"/>
    </row>
    <row r="938" spans="1:15">
      <c r="A938" s="166" t="s">
        <v>5311</v>
      </c>
      <c r="B938" s="167">
        <v>8809668004069</v>
      </c>
      <c r="C938" s="168" t="s">
        <v>5312</v>
      </c>
      <c r="D938" s="168" t="s">
        <v>4710</v>
      </c>
      <c r="E938" s="169">
        <v>33000</v>
      </c>
      <c r="F938" s="170">
        <v>0.52</v>
      </c>
      <c r="G938" s="171">
        <v>24</v>
      </c>
      <c r="H938" s="172">
        <f t="shared" si="98"/>
        <v>17160</v>
      </c>
      <c r="I938" s="173" t="str">
        <f t="shared" si="99"/>
        <v>Введите курс</v>
      </c>
      <c r="J938" s="283"/>
      <c r="K938" s="174">
        <f t="shared" si="103"/>
        <v>0</v>
      </c>
      <c r="L938" s="172">
        <f t="shared" si="103"/>
        <v>0</v>
      </c>
      <c r="M938" s="175" t="str">
        <f t="shared" si="101"/>
        <v/>
      </c>
      <c r="N938" s="166"/>
      <c r="O938" s="176"/>
    </row>
    <row r="939" spans="1:15">
      <c r="A939" s="166" t="s">
        <v>5313</v>
      </c>
      <c r="B939" s="167">
        <v>8809668004076</v>
      </c>
      <c r="C939" s="168" t="s">
        <v>5314</v>
      </c>
      <c r="D939" s="168" t="s">
        <v>4713</v>
      </c>
      <c r="E939" s="169">
        <v>33000</v>
      </c>
      <c r="F939" s="170">
        <v>0.52</v>
      </c>
      <c r="G939" s="171">
        <v>24</v>
      </c>
      <c r="H939" s="172">
        <f t="shared" si="98"/>
        <v>17160</v>
      </c>
      <c r="I939" s="173" t="str">
        <f t="shared" si="99"/>
        <v>Введите курс</v>
      </c>
      <c r="J939" s="283"/>
      <c r="K939" s="174">
        <f t="shared" si="103"/>
        <v>0</v>
      </c>
      <c r="L939" s="172">
        <f t="shared" si="103"/>
        <v>0</v>
      </c>
      <c r="M939" s="175" t="str">
        <f t="shared" si="101"/>
        <v/>
      </c>
      <c r="N939" s="166"/>
      <c r="O939" s="176"/>
    </row>
    <row r="940" spans="1:15">
      <c r="A940" s="166" t="s">
        <v>5315</v>
      </c>
      <c r="B940" s="167">
        <v>8809668004120</v>
      </c>
      <c r="C940" s="168" t="s">
        <v>5316</v>
      </c>
      <c r="D940" s="168" t="s">
        <v>5317</v>
      </c>
      <c r="E940" s="169">
        <v>8000</v>
      </c>
      <c r="F940" s="170">
        <v>0.52</v>
      </c>
      <c r="G940" s="171">
        <v>240</v>
      </c>
      <c r="H940" s="172">
        <f t="shared" si="98"/>
        <v>4160</v>
      </c>
      <c r="I940" s="173" t="str">
        <f t="shared" si="99"/>
        <v>Введите курс</v>
      </c>
      <c r="J940" s="283"/>
      <c r="K940" s="174">
        <f t="shared" si="103"/>
        <v>0</v>
      </c>
      <c r="L940" s="172">
        <f t="shared" si="103"/>
        <v>0</v>
      </c>
      <c r="M940" s="175" t="str">
        <f t="shared" si="101"/>
        <v/>
      </c>
      <c r="N940" s="166"/>
      <c r="O940" s="176"/>
    </row>
    <row r="941" spans="1:15">
      <c r="A941" s="166" t="s">
        <v>5318</v>
      </c>
      <c r="B941" s="167">
        <v>8809668004199</v>
      </c>
      <c r="C941" s="168" t="s">
        <v>5319</v>
      </c>
      <c r="D941" s="168" t="s">
        <v>5320</v>
      </c>
      <c r="E941" s="169">
        <v>31000</v>
      </c>
      <c r="F941" s="170">
        <v>0.52</v>
      </c>
      <c r="G941" s="171">
        <v>24</v>
      </c>
      <c r="H941" s="172">
        <f t="shared" si="98"/>
        <v>16120</v>
      </c>
      <c r="I941" s="173" t="str">
        <f t="shared" si="99"/>
        <v>Введите курс</v>
      </c>
      <c r="J941" s="283"/>
      <c r="K941" s="174">
        <f t="shared" si="103"/>
        <v>0</v>
      </c>
      <c r="L941" s="172">
        <f t="shared" si="103"/>
        <v>0</v>
      </c>
      <c r="M941" s="175" t="str">
        <f t="shared" si="101"/>
        <v/>
      </c>
      <c r="N941" s="166"/>
      <c r="O941" s="176"/>
    </row>
    <row r="942" spans="1:15">
      <c r="A942" s="166" t="s">
        <v>5321</v>
      </c>
      <c r="B942" s="167">
        <v>8809668004939</v>
      </c>
      <c r="C942" s="168" t="s">
        <v>5322</v>
      </c>
      <c r="D942" s="168" t="s">
        <v>5323</v>
      </c>
      <c r="E942" s="169">
        <v>21000</v>
      </c>
      <c r="F942" s="170">
        <v>0.52</v>
      </c>
      <c r="G942" s="171">
        <v>140</v>
      </c>
      <c r="H942" s="172">
        <f t="shared" si="98"/>
        <v>10920</v>
      </c>
      <c r="I942" s="173" t="str">
        <f t="shared" si="99"/>
        <v>Введите курс</v>
      </c>
      <c r="J942" s="283"/>
      <c r="K942" s="174">
        <f t="shared" si="103"/>
        <v>0</v>
      </c>
      <c r="L942" s="172">
        <f t="shared" si="103"/>
        <v>0</v>
      </c>
      <c r="M942" s="175" t="str">
        <f t="shared" si="101"/>
        <v/>
      </c>
      <c r="N942" s="166"/>
      <c r="O942" s="176"/>
    </row>
    <row r="943" spans="1:15">
      <c r="A943" s="166" t="s">
        <v>5324</v>
      </c>
      <c r="B943" s="167">
        <v>8809668004946</v>
      </c>
      <c r="C943" s="168" t="s">
        <v>5325</v>
      </c>
      <c r="D943" s="168" t="s">
        <v>5326</v>
      </c>
      <c r="E943" s="169">
        <v>4000</v>
      </c>
      <c r="F943" s="170">
        <v>0.52</v>
      </c>
      <c r="G943" s="171">
        <v>480</v>
      </c>
      <c r="H943" s="172">
        <f t="shared" si="98"/>
        <v>2080</v>
      </c>
      <c r="I943" s="173" t="str">
        <f t="shared" si="99"/>
        <v>Введите курс</v>
      </c>
      <c r="J943" s="283"/>
      <c r="K943" s="174">
        <f t="shared" si="103"/>
        <v>0</v>
      </c>
      <c r="L943" s="172">
        <f t="shared" si="103"/>
        <v>0</v>
      </c>
      <c r="M943" s="175" t="str">
        <f t="shared" si="101"/>
        <v/>
      </c>
      <c r="N943" s="166"/>
      <c r="O943" s="176"/>
    </row>
    <row r="944" spans="1:15">
      <c r="A944" s="166" t="s">
        <v>5327</v>
      </c>
      <c r="B944" s="167">
        <v>8809668004953</v>
      </c>
      <c r="C944" s="168" t="s">
        <v>5328</v>
      </c>
      <c r="D944" s="168" t="s">
        <v>5329</v>
      </c>
      <c r="E944" s="169">
        <v>4000</v>
      </c>
      <c r="F944" s="170">
        <v>0.52</v>
      </c>
      <c r="G944" s="171">
        <v>480</v>
      </c>
      <c r="H944" s="172">
        <f t="shared" si="98"/>
        <v>2080</v>
      </c>
      <c r="I944" s="173" t="str">
        <f t="shared" si="99"/>
        <v>Введите курс</v>
      </c>
      <c r="J944" s="283"/>
      <c r="K944" s="174">
        <f t="shared" si="103"/>
        <v>0</v>
      </c>
      <c r="L944" s="172">
        <f t="shared" si="103"/>
        <v>0</v>
      </c>
      <c r="M944" s="175" t="str">
        <f t="shared" si="101"/>
        <v/>
      </c>
      <c r="N944" s="166"/>
      <c r="O944" s="176"/>
    </row>
    <row r="945" spans="1:15">
      <c r="A945" s="166" t="s">
        <v>5330</v>
      </c>
      <c r="B945" s="167">
        <v>8809668004960</v>
      </c>
      <c r="C945" s="168" t="s">
        <v>5331</v>
      </c>
      <c r="D945" s="168" t="s">
        <v>5332</v>
      </c>
      <c r="E945" s="169">
        <v>4000</v>
      </c>
      <c r="F945" s="170">
        <v>0.52</v>
      </c>
      <c r="G945" s="171">
        <v>480</v>
      </c>
      <c r="H945" s="172">
        <f t="shared" si="98"/>
        <v>2080</v>
      </c>
      <c r="I945" s="173" t="str">
        <f t="shared" si="99"/>
        <v>Введите курс</v>
      </c>
      <c r="J945" s="283"/>
      <c r="K945" s="174">
        <f t="shared" si="103"/>
        <v>0</v>
      </c>
      <c r="L945" s="172">
        <f t="shared" si="103"/>
        <v>0</v>
      </c>
      <c r="M945" s="175" t="str">
        <f t="shared" si="101"/>
        <v/>
      </c>
      <c r="N945" s="166"/>
      <c r="O945" s="176"/>
    </row>
    <row r="946" spans="1:15">
      <c r="A946" s="166" t="s">
        <v>5333</v>
      </c>
      <c r="B946" s="167">
        <v>8809668004977</v>
      </c>
      <c r="C946" s="168" t="s">
        <v>5334</v>
      </c>
      <c r="D946" s="168" t="s">
        <v>5335</v>
      </c>
      <c r="E946" s="169">
        <v>5500</v>
      </c>
      <c r="F946" s="170">
        <v>0.52</v>
      </c>
      <c r="G946" s="171">
        <v>480</v>
      </c>
      <c r="H946" s="172">
        <f t="shared" si="98"/>
        <v>2860</v>
      </c>
      <c r="I946" s="173" t="str">
        <f t="shared" si="99"/>
        <v>Введите курс</v>
      </c>
      <c r="J946" s="283"/>
      <c r="K946" s="174">
        <f t="shared" si="103"/>
        <v>0</v>
      </c>
      <c r="L946" s="172">
        <f t="shared" si="103"/>
        <v>0</v>
      </c>
      <c r="M946" s="175" t="str">
        <f t="shared" si="101"/>
        <v/>
      </c>
      <c r="N946" s="166"/>
      <c r="O946" s="176"/>
    </row>
    <row r="947" spans="1:15">
      <c r="A947" s="166" t="s">
        <v>5336</v>
      </c>
      <c r="B947" s="167">
        <v>8809668004984</v>
      </c>
      <c r="C947" s="168" t="s">
        <v>5337</v>
      </c>
      <c r="D947" s="168" t="s">
        <v>5338</v>
      </c>
      <c r="E947" s="169">
        <v>5500</v>
      </c>
      <c r="F947" s="170">
        <v>0.52</v>
      </c>
      <c r="G947" s="171">
        <v>480</v>
      </c>
      <c r="H947" s="172">
        <f t="shared" si="98"/>
        <v>2860</v>
      </c>
      <c r="I947" s="173" t="str">
        <f t="shared" si="99"/>
        <v>Введите курс</v>
      </c>
      <c r="J947" s="283"/>
      <c r="K947" s="174">
        <f t="shared" si="103"/>
        <v>0</v>
      </c>
      <c r="L947" s="172">
        <f t="shared" si="103"/>
        <v>0</v>
      </c>
      <c r="M947" s="175" t="str">
        <f t="shared" si="101"/>
        <v/>
      </c>
      <c r="N947" s="166"/>
      <c r="O947" s="176"/>
    </row>
    <row r="948" spans="1:15">
      <c r="A948" s="166" t="s">
        <v>5339</v>
      </c>
      <c r="B948" s="167">
        <v>8809668004991</v>
      </c>
      <c r="C948" s="168" t="s">
        <v>5340</v>
      </c>
      <c r="D948" s="168" t="s">
        <v>5341</v>
      </c>
      <c r="E948" s="169">
        <v>5500</v>
      </c>
      <c r="F948" s="170">
        <v>0.52</v>
      </c>
      <c r="G948" s="171">
        <v>480</v>
      </c>
      <c r="H948" s="172">
        <f t="shared" si="98"/>
        <v>2860</v>
      </c>
      <c r="I948" s="173" t="str">
        <f t="shared" si="99"/>
        <v>Введите курс</v>
      </c>
      <c r="J948" s="283"/>
      <c r="K948" s="174">
        <f t="shared" ref="K948:L963" si="104">J948*G948</f>
        <v>0</v>
      </c>
      <c r="L948" s="172">
        <f t="shared" si="104"/>
        <v>0</v>
      </c>
      <c r="M948" s="175" t="str">
        <f t="shared" si="101"/>
        <v/>
      </c>
      <c r="N948" s="166"/>
      <c r="O948" s="176"/>
    </row>
    <row r="949" spans="1:15">
      <c r="A949" s="166" t="s">
        <v>5342</v>
      </c>
      <c r="B949" s="167">
        <v>8809668005004</v>
      </c>
      <c r="C949" s="168" t="s">
        <v>5343</v>
      </c>
      <c r="D949" s="168" t="s">
        <v>5344</v>
      </c>
      <c r="E949" s="169">
        <v>4000</v>
      </c>
      <c r="F949" s="170">
        <v>0.52</v>
      </c>
      <c r="G949" s="171">
        <v>480</v>
      </c>
      <c r="H949" s="172">
        <f t="shared" si="98"/>
        <v>2080</v>
      </c>
      <c r="I949" s="173" t="str">
        <f t="shared" si="99"/>
        <v>Введите курс</v>
      </c>
      <c r="J949" s="283"/>
      <c r="K949" s="174">
        <f t="shared" si="104"/>
        <v>0</v>
      </c>
      <c r="L949" s="172">
        <f t="shared" si="104"/>
        <v>0</v>
      </c>
      <c r="M949" s="175" t="str">
        <f t="shared" si="101"/>
        <v/>
      </c>
      <c r="N949" s="166"/>
      <c r="O949" s="176"/>
    </row>
    <row r="950" spans="1:15">
      <c r="A950" s="166" t="s">
        <v>5345</v>
      </c>
      <c r="B950" s="167">
        <v>8809668005011</v>
      </c>
      <c r="C950" s="168" t="s">
        <v>5346</v>
      </c>
      <c r="D950" s="168" t="s">
        <v>5347</v>
      </c>
      <c r="E950" s="169">
        <v>4000</v>
      </c>
      <c r="F950" s="170">
        <v>0.52</v>
      </c>
      <c r="G950" s="171">
        <v>480</v>
      </c>
      <c r="H950" s="172">
        <f t="shared" si="98"/>
        <v>2080</v>
      </c>
      <c r="I950" s="173" t="str">
        <f t="shared" si="99"/>
        <v>Введите курс</v>
      </c>
      <c r="J950" s="283"/>
      <c r="K950" s="174">
        <f t="shared" si="104"/>
        <v>0</v>
      </c>
      <c r="L950" s="172">
        <f t="shared" si="104"/>
        <v>0</v>
      </c>
      <c r="M950" s="175" t="str">
        <f t="shared" si="101"/>
        <v/>
      </c>
      <c r="N950" s="166"/>
      <c r="O950" s="176"/>
    </row>
    <row r="951" spans="1:15">
      <c r="A951" s="166" t="s">
        <v>5348</v>
      </c>
      <c r="B951" s="167">
        <v>8809668005028</v>
      </c>
      <c r="C951" s="168" t="s">
        <v>5349</v>
      </c>
      <c r="D951" s="168" t="s">
        <v>5350</v>
      </c>
      <c r="E951" s="169">
        <v>4000</v>
      </c>
      <c r="F951" s="170">
        <v>0.52</v>
      </c>
      <c r="G951" s="171">
        <v>480</v>
      </c>
      <c r="H951" s="172">
        <f t="shared" si="98"/>
        <v>2080</v>
      </c>
      <c r="I951" s="173" t="str">
        <f t="shared" si="99"/>
        <v>Введите курс</v>
      </c>
      <c r="J951" s="283"/>
      <c r="K951" s="174">
        <f t="shared" si="104"/>
        <v>0</v>
      </c>
      <c r="L951" s="172">
        <f t="shared" si="104"/>
        <v>0</v>
      </c>
      <c r="M951" s="175" t="str">
        <f t="shared" si="101"/>
        <v/>
      </c>
      <c r="N951" s="166"/>
      <c r="O951" s="176"/>
    </row>
    <row r="952" spans="1:15">
      <c r="A952" s="166" t="s">
        <v>5351</v>
      </c>
      <c r="B952" s="167">
        <v>8809668005035</v>
      </c>
      <c r="C952" s="168" t="s">
        <v>5352</v>
      </c>
      <c r="D952" s="168" t="s">
        <v>5353</v>
      </c>
      <c r="E952" s="169">
        <v>5500</v>
      </c>
      <c r="F952" s="170">
        <v>0.52</v>
      </c>
      <c r="G952" s="171">
        <v>480</v>
      </c>
      <c r="H952" s="172">
        <f t="shared" si="98"/>
        <v>2860</v>
      </c>
      <c r="I952" s="173" t="str">
        <f t="shared" si="99"/>
        <v>Введите курс</v>
      </c>
      <c r="J952" s="283"/>
      <c r="K952" s="174">
        <f t="shared" si="104"/>
        <v>0</v>
      </c>
      <c r="L952" s="172">
        <f t="shared" si="104"/>
        <v>0</v>
      </c>
      <c r="M952" s="175" t="str">
        <f t="shared" si="101"/>
        <v/>
      </c>
      <c r="N952" s="166"/>
      <c r="O952" s="176"/>
    </row>
    <row r="953" spans="1:15">
      <c r="A953" s="166" t="s">
        <v>5354</v>
      </c>
      <c r="B953" s="167">
        <v>8809668005042</v>
      </c>
      <c r="C953" s="168" t="s">
        <v>5355</v>
      </c>
      <c r="D953" s="168" t="s">
        <v>5356</v>
      </c>
      <c r="E953" s="169">
        <v>5500</v>
      </c>
      <c r="F953" s="170">
        <v>0.52</v>
      </c>
      <c r="G953" s="171">
        <v>480</v>
      </c>
      <c r="H953" s="172">
        <f t="shared" si="98"/>
        <v>2860</v>
      </c>
      <c r="I953" s="173" t="str">
        <f t="shared" si="99"/>
        <v>Введите курс</v>
      </c>
      <c r="J953" s="283"/>
      <c r="K953" s="174">
        <f t="shared" si="104"/>
        <v>0</v>
      </c>
      <c r="L953" s="172">
        <f t="shared" si="104"/>
        <v>0</v>
      </c>
      <c r="M953" s="175" t="str">
        <f t="shared" si="101"/>
        <v/>
      </c>
      <c r="N953" s="166"/>
      <c r="O953" s="176"/>
    </row>
    <row r="954" spans="1:15">
      <c r="A954" s="166" t="s">
        <v>5357</v>
      </c>
      <c r="B954" s="167">
        <v>8809668005059</v>
      </c>
      <c r="C954" s="168" t="s">
        <v>5358</v>
      </c>
      <c r="D954" s="168" t="s">
        <v>5359</v>
      </c>
      <c r="E954" s="169">
        <v>5500</v>
      </c>
      <c r="F954" s="170">
        <v>0.52</v>
      </c>
      <c r="G954" s="171">
        <v>480</v>
      </c>
      <c r="H954" s="172">
        <f t="shared" si="98"/>
        <v>2860</v>
      </c>
      <c r="I954" s="173" t="str">
        <f t="shared" si="99"/>
        <v>Введите курс</v>
      </c>
      <c r="J954" s="283"/>
      <c r="K954" s="174">
        <f t="shared" si="104"/>
        <v>0</v>
      </c>
      <c r="L954" s="172">
        <f t="shared" si="104"/>
        <v>0</v>
      </c>
      <c r="M954" s="175" t="str">
        <f t="shared" si="101"/>
        <v/>
      </c>
      <c r="N954" s="166"/>
      <c r="O954" s="176"/>
    </row>
    <row r="955" spans="1:15">
      <c r="A955" s="166" t="s">
        <v>5360</v>
      </c>
      <c r="B955" s="167">
        <v>8809668005066</v>
      </c>
      <c r="C955" s="168" t="s">
        <v>5361</v>
      </c>
      <c r="D955" s="168" t="s">
        <v>5362</v>
      </c>
      <c r="E955" s="169">
        <v>5500</v>
      </c>
      <c r="F955" s="170">
        <v>0.52</v>
      </c>
      <c r="G955" s="171">
        <v>480</v>
      </c>
      <c r="H955" s="172">
        <f t="shared" si="98"/>
        <v>2860</v>
      </c>
      <c r="I955" s="173" t="str">
        <f t="shared" si="99"/>
        <v>Введите курс</v>
      </c>
      <c r="J955" s="283"/>
      <c r="K955" s="174">
        <f t="shared" si="104"/>
        <v>0</v>
      </c>
      <c r="L955" s="172">
        <f t="shared" si="104"/>
        <v>0</v>
      </c>
      <c r="M955" s="175" t="str">
        <f t="shared" si="101"/>
        <v/>
      </c>
      <c r="N955" s="166"/>
      <c r="O955" s="176"/>
    </row>
    <row r="956" spans="1:15">
      <c r="A956" s="166" t="s">
        <v>5363</v>
      </c>
      <c r="B956" s="167">
        <v>8809668005073</v>
      </c>
      <c r="C956" s="168" t="s">
        <v>5364</v>
      </c>
      <c r="D956" s="168" t="s">
        <v>5365</v>
      </c>
      <c r="E956" s="169">
        <v>4000</v>
      </c>
      <c r="F956" s="170">
        <v>0.52</v>
      </c>
      <c r="G956" s="171">
        <v>480</v>
      </c>
      <c r="H956" s="172">
        <f t="shared" si="98"/>
        <v>2080</v>
      </c>
      <c r="I956" s="173" t="str">
        <f t="shared" si="99"/>
        <v>Введите курс</v>
      </c>
      <c r="J956" s="283"/>
      <c r="K956" s="174">
        <f t="shared" si="104"/>
        <v>0</v>
      </c>
      <c r="L956" s="172">
        <f t="shared" si="104"/>
        <v>0</v>
      </c>
      <c r="M956" s="175" t="str">
        <f t="shared" si="101"/>
        <v/>
      </c>
      <c r="N956" s="166"/>
      <c r="O956" s="176"/>
    </row>
    <row r="957" spans="1:15">
      <c r="A957" s="166" t="s">
        <v>5366</v>
      </c>
      <c r="B957" s="167">
        <v>8809668005080</v>
      </c>
      <c r="C957" s="168" t="s">
        <v>5367</v>
      </c>
      <c r="D957" s="168" t="s">
        <v>5368</v>
      </c>
      <c r="E957" s="169">
        <v>4000</v>
      </c>
      <c r="F957" s="170">
        <v>0.52</v>
      </c>
      <c r="G957" s="171">
        <v>480</v>
      </c>
      <c r="H957" s="172">
        <f t="shared" si="98"/>
        <v>2080</v>
      </c>
      <c r="I957" s="173" t="str">
        <f t="shared" si="99"/>
        <v>Введите курс</v>
      </c>
      <c r="J957" s="283"/>
      <c r="K957" s="174">
        <f t="shared" si="104"/>
        <v>0</v>
      </c>
      <c r="L957" s="172">
        <f t="shared" si="104"/>
        <v>0</v>
      </c>
      <c r="M957" s="175" t="str">
        <f t="shared" si="101"/>
        <v/>
      </c>
      <c r="N957" s="166"/>
      <c r="O957" s="176"/>
    </row>
    <row r="958" spans="1:15">
      <c r="A958" s="166" t="s">
        <v>5369</v>
      </c>
      <c r="B958" s="167">
        <v>8809668005141</v>
      </c>
      <c r="C958" s="168" t="s">
        <v>5370</v>
      </c>
      <c r="D958" s="168" t="s">
        <v>5371</v>
      </c>
      <c r="E958" s="169">
        <v>4500</v>
      </c>
      <c r="F958" s="170">
        <v>0.52</v>
      </c>
      <c r="G958" s="171">
        <v>336</v>
      </c>
      <c r="H958" s="172">
        <f t="shared" si="98"/>
        <v>2340</v>
      </c>
      <c r="I958" s="173" t="str">
        <f t="shared" si="99"/>
        <v>Введите курс</v>
      </c>
      <c r="J958" s="283"/>
      <c r="K958" s="174">
        <f t="shared" si="104"/>
        <v>0</v>
      </c>
      <c r="L958" s="172">
        <f t="shared" si="104"/>
        <v>0</v>
      </c>
      <c r="M958" s="175" t="str">
        <f t="shared" si="101"/>
        <v/>
      </c>
      <c r="N958" s="166"/>
      <c r="O958" s="176"/>
    </row>
    <row r="959" spans="1:15">
      <c r="A959" s="166" t="s">
        <v>5372</v>
      </c>
      <c r="B959" s="167">
        <v>8809668005158</v>
      </c>
      <c r="C959" s="168" t="s">
        <v>5373</v>
      </c>
      <c r="D959" s="168" t="s">
        <v>5374</v>
      </c>
      <c r="E959" s="169">
        <v>4500</v>
      </c>
      <c r="F959" s="170">
        <v>0.52</v>
      </c>
      <c r="G959" s="171">
        <v>336</v>
      </c>
      <c r="H959" s="172">
        <f t="shared" si="98"/>
        <v>2340</v>
      </c>
      <c r="I959" s="173" t="str">
        <f t="shared" si="99"/>
        <v>Введите курс</v>
      </c>
      <c r="J959" s="283"/>
      <c r="K959" s="174">
        <f t="shared" si="104"/>
        <v>0</v>
      </c>
      <c r="L959" s="172">
        <f t="shared" si="104"/>
        <v>0</v>
      </c>
      <c r="M959" s="175" t="str">
        <f t="shared" si="101"/>
        <v/>
      </c>
      <c r="N959" s="166"/>
      <c r="O959" s="176"/>
    </row>
    <row r="960" spans="1:15">
      <c r="A960" s="166" t="s">
        <v>5375</v>
      </c>
      <c r="B960" s="167">
        <v>8809668005349</v>
      </c>
      <c r="C960" s="168" t="s">
        <v>5376</v>
      </c>
      <c r="D960" s="168" t="s">
        <v>5377</v>
      </c>
      <c r="E960" s="169">
        <v>8000</v>
      </c>
      <c r="F960" s="170">
        <v>0.52</v>
      </c>
      <c r="G960" s="171">
        <v>240</v>
      </c>
      <c r="H960" s="172">
        <f t="shared" si="98"/>
        <v>4160</v>
      </c>
      <c r="I960" s="173" t="str">
        <f t="shared" si="99"/>
        <v>Введите курс</v>
      </c>
      <c r="J960" s="283"/>
      <c r="K960" s="174">
        <f t="shared" si="104"/>
        <v>0</v>
      </c>
      <c r="L960" s="172">
        <f t="shared" si="104"/>
        <v>0</v>
      </c>
      <c r="M960" s="175" t="str">
        <f t="shared" si="101"/>
        <v/>
      </c>
      <c r="N960" s="166"/>
      <c r="O960" s="176"/>
    </row>
    <row r="961" spans="1:15">
      <c r="A961" s="166" t="s">
        <v>5378</v>
      </c>
      <c r="B961" s="167">
        <v>8809668005615</v>
      </c>
      <c r="C961" s="168" t="s">
        <v>5379</v>
      </c>
      <c r="D961" s="168" t="s">
        <v>5380</v>
      </c>
      <c r="E961" s="169">
        <v>12000</v>
      </c>
      <c r="F961" s="170">
        <v>0.52</v>
      </c>
      <c r="G961" s="171">
        <v>240</v>
      </c>
      <c r="H961" s="172">
        <f t="shared" si="98"/>
        <v>6240</v>
      </c>
      <c r="I961" s="173" t="str">
        <f t="shared" si="99"/>
        <v>Введите курс</v>
      </c>
      <c r="J961" s="283"/>
      <c r="K961" s="174">
        <f t="shared" si="104"/>
        <v>0</v>
      </c>
      <c r="L961" s="172">
        <f t="shared" si="104"/>
        <v>0</v>
      </c>
      <c r="M961" s="175" t="str">
        <f t="shared" si="101"/>
        <v/>
      </c>
      <c r="N961" s="166"/>
      <c r="O961" s="176"/>
    </row>
    <row r="962" spans="1:15">
      <c r="A962" s="166" t="s">
        <v>5381</v>
      </c>
      <c r="B962" s="167">
        <v>8809668005622</v>
      </c>
      <c r="C962" s="168" t="s">
        <v>5382</v>
      </c>
      <c r="D962" s="168" t="s">
        <v>5383</v>
      </c>
      <c r="E962" s="169">
        <v>12000</v>
      </c>
      <c r="F962" s="170">
        <v>0.52</v>
      </c>
      <c r="G962" s="171">
        <v>240</v>
      </c>
      <c r="H962" s="172">
        <f t="shared" si="98"/>
        <v>6240</v>
      </c>
      <c r="I962" s="173" t="str">
        <f t="shared" si="99"/>
        <v>Введите курс</v>
      </c>
      <c r="J962" s="283"/>
      <c r="K962" s="174">
        <f t="shared" si="104"/>
        <v>0</v>
      </c>
      <c r="L962" s="172">
        <f t="shared" si="104"/>
        <v>0</v>
      </c>
      <c r="M962" s="175" t="str">
        <f t="shared" si="101"/>
        <v/>
      </c>
      <c r="N962" s="166"/>
      <c r="O962" s="176"/>
    </row>
    <row r="963" spans="1:15">
      <c r="A963" s="166" t="s">
        <v>5384</v>
      </c>
      <c r="B963" s="167">
        <v>8809668018639</v>
      </c>
      <c r="C963" s="168" t="s">
        <v>5385</v>
      </c>
      <c r="D963" s="168" t="s">
        <v>5386</v>
      </c>
      <c r="E963" s="169">
        <v>29000</v>
      </c>
      <c r="F963" s="170">
        <v>0.52</v>
      </c>
      <c r="G963" s="171">
        <v>30</v>
      </c>
      <c r="H963" s="172">
        <f t="shared" si="98"/>
        <v>15080</v>
      </c>
      <c r="I963" s="173" t="str">
        <f t="shared" si="99"/>
        <v>Введите курс</v>
      </c>
      <c r="J963" s="283"/>
      <c r="K963" s="174">
        <f t="shared" si="104"/>
        <v>0</v>
      </c>
      <c r="L963" s="172">
        <f t="shared" si="104"/>
        <v>0</v>
      </c>
      <c r="M963" s="175" t="str">
        <f t="shared" si="101"/>
        <v/>
      </c>
      <c r="N963" s="166"/>
      <c r="O963" s="176"/>
    </row>
    <row r="964" spans="1:15">
      <c r="A964" s="166" t="s">
        <v>5387</v>
      </c>
      <c r="B964" s="167">
        <v>8809668005967</v>
      </c>
      <c r="C964" s="168" t="s">
        <v>5388</v>
      </c>
      <c r="D964" s="168" t="s">
        <v>5389</v>
      </c>
      <c r="E964" s="169">
        <v>7500</v>
      </c>
      <c r="F964" s="170">
        <v>0.52</v>
      </c>
      <c r="G964" s="171">
        <v>888</v>
      </c>
      <c r="H964" s="172">
        <f t="shared" ref="H964:H1027" si="105">F964*E964</f>
        <v>3900</v>
      </c>
      <c r="I964" s="173" t="str">
        <f t="shared" ref="I964:I1027" si="106">IF($H$1="","Введите курс",H964/$H$1)</f>
        <v>Введите курс</v>
      </c>
      <c r="J964" s="283"/>
      <c r="K964" s="174">
        <f t="shared" ref="K964:L979" si="107">J964*G964</f>
        <v>0</v>
      </c>
      <c r="L964" s="172">
        <f t="shared" si="107"/>
        <v>0</v>
      </c>
      <c r="M964" s="175" t="str">
        <f t="shared" ref="M964:M1027" si="108">IFERROR(K964*I964,"")</f>
        <v/>
      </c>
      <c r="N964" s="166"/>
      <c r="O964" s="176"/>
    </row>
    <row r="965" spans="1:15">
      <c r="A965" s="166" t="s">
        <v>5390</v>
      </c>
      <c r="B965" s="167">
        <v>8809668005974</v>
      </c>
      <c r="C965" s="168" t="s">
        <v>5391</v>
      </c>
      <c r="D965" s="168" t="s">
        <v>5392</v>
      </c>
      <c r="E965" s="169">
        <v>7500</v>
      </c>
      <c r="F965" s="170">
        <v>0.52</v>
      </c>
      <c r="G965" s="171">
        <v>888</v>
      </c>
      <c r="H965" s="172">
        <f t="shared" si="105"/>
        <v>3900</v>
      </c>
      <c r="I965" s="173" t="str">
        <f t="shared" si="106"/>
        <v>Введите курс</v>
      </c>
      <c r="J965" s="283"/>
      <c r="K965" s="174">
        <f t="shared" si="107"/>
        <v>0</v>
      </c>
      <c r="L965" s="172">
        <f t="shared" si="107"/>
        <v>0</v>
      </c>
      <c r="M965" s="175" t="str">
        <f t="shared" si="108"/>
        <v/>
      </c>
      <c r="N965" s="166"/>
      <c r="O965" s="176"/>
    </row>
    <row r="966" spans="1:15">
      <c r="A966" s="166" t="s">
        <v>5393</v>
      </c>
      <c r="B966" s="167">
        <v>8809668005981</v>
      </c>
      <c r="C966" s="168" t="s">
        <v>5394</v>
      </c>
      <c r="D966" s="168" t="s">
        <v>5395</v>
      </c>
      <c r="E966" s="169">
        <v>7500</v>
      </c>
      <c r="F966" s="170">
        <v>0.52</v>
      </c>
      <c r="G966" s="171">
        <v>888</v>
      </c>
      <c r="H966" s="172">
        <f t="shared" si="105"/>
        <v>3900</v>
      </c>
      <c r="I966" s="173" t="str">
        <f t="shared" si="106"/>
        <v>Введите курс</v>
      </c>
      <c r="J966" s="283"/>
      <c r="K966" s="174">
        <f t="shared" si="107"/>
        <v>0</v>
      </c>
      <c r="L966" s="172">
        <f t="shared" si="107"/>
        <v>0</v>
      </c>
      <c r="M966" s="175" t="str">
        <f t="shared" si="108"/>
        <v/>
      </c>
      <c r="N966" s="166"/>
      <c r="O966" s="176"/>
    </row>
    <row r="967" spans="1:15">
      <c r="A967" s="166" t="s">
        <v>5396</v>
      </c>
      <c r="B967" s="167">
        <v>8809668005998</v>
      </c>
      <c r="C967" s="168" t="s">
        <v>5397</v>
      </c>
      <c r="D967" s="168" t="s">
        <v>5398</v>
      </c>
      <c r="E967" s="169">
        <v>7500</v>
      </c>
      <c r="F967" s="170">
        <v>0.52</v>
      </c>
      <c r="G967" s="171">
        <v>888</v>
      </c>
      <c r="H967" s="172">
        <f t="shared" si="105"/>
        <v>3900</v>
      </c>
      <c r="I967" s="173" t="str">
        <f t="shared" si="106"/>
        <v>Введите курс</v>
      </c>
      <c r="J967" s="283"/>
      <c r="K967" s="174">
        <f t="shared" si="107"/>
        <v>0</v>
      </c>
      <c r="L967" s="172">
        <f t="shared" si="107"/>
        <v>0</v>
      </c>
      <c r="M967" s="175" t="str">
        <f t="shared" si="108"/>
        <v/>
      </c>
      <c r="N967" s="166"/>
      <c r="O967" s="176"/>
    </row>
    <row r="968" spans="1:15">
      <c r="A968" s="166" t="s">
        <v>5399</v>
      </c>
      <c r="B968" s="167">
        <v>8809668006261</v>
      </c>
      <c r="C968" s="168" t="s">
        <v>5400</v>
      </c>
      <c r="D968" s="168" t="s">
        <v>5401</v>
      </c>
      <c r="E968" s="169">
        <v>12000</v>
      </c>
      <c r="F968" s="170">
        <v>0.52</v>
      </c>
      <c r="G968" s="171">
        <v>240</v>
      </c>
      <c r="H968" s="172">
        <f t="shared" si="105"/>
        <v>6240</v>
      </c>
      <c r="I968" s="173" t="str">
        <f t="shared" si="106"/>
        <v>Введите курс</v>
      </c>
      <c r="J968" s="283"/>
      <c r="K968" s="174">
        <f t="shared" si="107"/>
        <v>0</v>
      </c>
      <c r="L968" s="172">
        <f t="shared" si="107"/>
        <v>0</v>
      </c>
      <c r="M968" s="175" t="str">
        <f t="shared" si="108"/>
        <v/>
      </c>
      <c r="N968" s="166"/>
      <c r="O968" s="176"/>
    </row>
    <row r="969" spans="1:15">
      <c r="A969" s="166" t="s">
        <v>5402</v>
      </c>
      <c r="B969" s="167">
        <v>8809668006278</v>
      </c>
      <c r="C969" s="168" t="s">
        <v>5403</v>
      </c>
      <c r="D969" s="168" t="s">
        <v>5404</v>
      </c>
      <c r="E969" s="169">
        <v>12000</v>
      </c>
      <c r="F969" s="170">
        <v>0.52</v>
      </c>
      <c r="G969" s="171">
        <v>240</v>
      </c>
      <c r="H969" s="172">
        <f t="shared" si="105"/>
        <v>6240</v>
      </c>
      <c r="I969" s="173" t="str">
        <f t="shared" si="106"/>
        <v>Введите курс</v>
      </c>
      <c r="J969" s="283"/>
      <c r="K969" s="174">
        <f t="shared" si="107"/>
        <v>0</v>
      </c>
      <c r="L969" s="172">
        <f t="shared" si="107"/>
        <v>0</v>
      </c>
      <c r="M969" s="175" t="str">
        <f t="shared" si="108"/>
        <v/>
      </c>
      <c r="N969" s="166"/>
      <c r="O969" s="176"/>
    </row>
    <row r="970" spans="1:15">
      <c r="A970" s="166" t="s">
        <v>5405</v>
      </c>
      <c r="B970" s="167">
        <v>8809668006315</v>
      </c>
      <c r="C970" s="168" t="s">
        <v>5406</v>
      </c>
      <c r="D970" s="168" t="s">
        <v>5407</v>
      </c>
      <c r="E970" s="169">
        <v>32000</v>
      </c>
      <c r="F970" s="170">
        <v>0.52</v>
      </c>
      <c r="G970" s="171">
        <v>140</v>
      </c>
      <c r="H970" s="172">
        <f t="shared" si="105"/>
        <v>16640</v>
      </c>
      <c r="I970" s="173" t="str">
        <f t="shared" si="106"/>
        <v>Введите курс</v>
      </c>
      <c r="J970" s="283"/>
      <c r="K970" s="174">
        <f t="shared" si="107"/>
        <v>0</v>
      </c>
      <c r="L970" s="172">
        <f t="shared" si="107"/>
        <v>0</v>
      </c>
      <c r="M970" s="175" t="str">
        <f t="shared" si="108"/>
        <v/>
      </c>
      <c r="N970" s="166"/>
      <c r="O970" s="176"/>
    </row>
    <row r="971" spans="1:15">
      <c r="A971" s="166" t="s">
        <v>5408</v>
      </c>
      <c r="B971" s="167">
        <v>8809668006322</v>
      </c>
      <c r="C971" s="168" t="s">
        <v>5409</v>
      </c>
      <c r="D971" s="168" t="s">
        <v>5410</v>
      </c>
      <c r="E971" s="169">
        <v>4500</v>
      </c>
      <c r="F971" s="170">
        <v>0.52</v>
      </c>
      <c r="G971" s="171">
        <v>336</v>
      </c>
      <c r="H971" s="172">
        <f t="shared" si="105"/>
        <v>2340</v>
      </c>
      <c r="I971" s="173" t="str">
        <f t="shared" si="106"/>
        <v>Введите курс</v>
      </c>
      <c r="J971" s="283"/>
      <c r="K971" s="174">
        <f t="shared" si="107"/>
        <v>0</v>
      </c>
      <c r="L971" s="172">
        <f t="shared" si="107"/>
        <v>0</v>
      </c>
      <c r="M971" s="175" t="str">
        <f t="shared" si="108"/>
        <v/>
      </c>
      <c r="N971" s="166"/>
      <c r="O971" s="176"/>
    </row>
    <row r="972" spans="1:15">
      <c r="A972" s="166" t="s">
        <v>5411</v>
      </c>
      <c r="B972" s="167">
        <v>8809668006346</v>
      </c>
      <c r="C972" s="168" t="s">
        <v>5412</v>
      </c>
      <c r="D972" s="168" t="s">
        <v>5413</v>
      </c>
      <c r="E972" s="169">
        <v>11000</v>
      </c>
      <c r="F972" s="170">
        <v>0.52</v>
      </c>
      <c r="G972" s="171">
        <v>320</v>
      </c>
      <c r="H972" s="172">
        <f t="shared" si="105"/>
        <v>5720</v>
      </c>
      <c r="I972" s="173" t="str">
        <f t="shared" si="106"/>
        <v>Введите курс</v>
      </c>
      <c r="J972" s="283"/>
      <c r="K972" s="174">
        <f t="shared" si="107"/>
        <v>0</v>
      </c>
      <c r="L972" s="172">
        <f t="shared" si="107"/>
        <v>0</v>
      </c>
      <c r="M972" s="175" t="str">
        <f t="shared" si="108"/>
        <v/>
      </c>
      <c r="N972" s="166"/>
      <c r="O972" s="176"/>
    </row>
    <row r="973" spans="1:15">
      <c r="A973" s="166" t="s">
        <v>5414</v>
      </c>
      <c r="B973" s="167">
        <v>8809668006353</v>
      </c>
      <c r="C973" s="168" t="s">
        <v>5415</v>
      </c>
      <c r="D973" s="168" t="s">
        <v>5416</v>
      </c>
      <c r="E973" s="169">
        <v>11000</v>
      </c>
      <c r="F973" s="170">
        <v>0.52</v>
      </c>
      <c r="G973" s="171">
        <v>320</v>
      </c>
      <c r="H973" s="172">
        <f t="shared" si="105"/>
        <v>5720</v>
      </c>
      <c r="I973" s="173" t="str">
        <f t="shared" si="106"/>
        <v>Введите курс</v>
      </c>
      <c r="J973" s="283"/>
      <c r="K973" s="174">
        <f t="shared" si="107"/>
        <v>0</v>
      </c>
      <c r="L973" s="172">
        <f t="shared" si="107"/>
        <v>0</v>
      </c>
      <c r="M973" s="175" t="str">
        <f t="shared" si="108"/>
        <v/>
      </c>
      <c r="N973" s="166"/>
      <c r="O973" s="176"/>
    </row>
    <row r="974" spans="1:15">
      <c r="A974" s="166" t="s">
        <v>5417</v>
      </c>
      <c r="B974" s="167">
        <v>8809668006360</v>
      </c>
      <c r="C974" s="168" t="s">
        <v>5418</v>
      </c>
      <c r="D974" s="168" t="s">
        <v>5419</v>
      </c>
      <c r="E974" s="169">
        <v>11000</v>
      </c>
      <c r="F974" s="170">
        <v>0.52</v>
      </c>
      <c r="G974" s="171">
        <v>320</v>
      </c>
      <c r="H974" s="172">
        <f t="shared" si="105"/>
        <v>5720</v>
      </c>
      <c r="I974" s="173" t="str">
        <f t="shared" si="106"/>
        <v>Введите курс</v>
      </c>
      <c r="J974" s="283"/>
      <c r="K974" s="174">
        <f t="shared" si="107"/>
        <v>0</v>
      </c>
      <c r="L974" s="172">
        <f t="shared" si="107"/>
        <v>0</v>
      </c>
      <c r="M974" s="175" t="str">
        <f t="shared" si="108"/>
        <v/>
      </c>
      <c r="N974" s="166"/>
      <c r="O974" s="176"/>
    </row>
    <row r="975" spans="1:15">
      <c r="A975" s="166" t="s">
        <v>5420</v>
      </c>
      <c r="B975" s="167">
        <v>8809668006414</v>
      </c>
      <c r="C975" s="168" t="s">
        <v>5421</v>
      </c>
      <c r="D975" s="168" t="s">
        <v>5422</v>
      </c>
      <c r="E975" s="169">
        <v>22000</v>
      </c>
      <c r="F975" s="170">
        <v>0.52</v>
      </c>
      <c r="G975" s="171">
        <v>120</v>
      </c>
      <c r="H975" s="172">
        <f t="shared" si="105"/>
        <v>11440</v>
      </c>
      <c r="I975" s="173" t="str">
        <f t="shared" si="106"/>
        <v>Введите курс</v>
      </c>
      <c r="J975" s="283"/>
      <c r="K975" s="174">
        <f t="shared" si="107"/>
        <v>0</v>
      </c>
      <c r="L975" s="172">
        <f t="shared" si="107"/>
        <v>0</v>
      </c>
      <c r="M975" s="175" t="str">
        <f t="shared" si="108"/>
        <v/>
      </c>
      <c r="N975" s="166"/>
      <c r="O975" s="176"/>
    </row>
    <row r="976" spans="1:15">
      <c r="A976" s="166" t="s">
        <v>5423</v>
      </c>
      <c r="B976" s="167">
        <v>8809668006575</v>
      </c>
      <c r="C976" s="168" t="s">
        <v>5424</v>
      </c>
      <c r="D976" s="168" t="s">
        <v>5425</v>
      </c>
      <c r="E976" s="169">
        <v>12000</v>
      </c>
      <c r="F976" s="170">
        <v>0.52</v>
      </c>
      <c r="G976" s="171">
        <v>6</v>
      </c>
      <c r="H976" s="172">
        <f t="shared" si="105"/>
        <v>6240</v>
      </c>
      <c r="I976" s="173" t="str">
        <f t="shared" si="106"/>
        <v>Введите курс</v>
      </c>
      <c r="J976" s="283"/>
      <c r="K976" s="174">
        <f t="shared" si="107"/>
        <v>0</v>
      </c>
      <c r="L976" s="172">
        <f t="shared" si="107"/>
        <v>0</v>
      </c>
      <c r="M976" s="175" t="str">
        <f t="shared" si="108"/>
        <v/>
      </c>
      <c r="N976" s="166"/>
      <c r="O976" s="176"/>
    </row>
    <row r="977" spans="1:15">
      <c r="A977" s="166" t="s">
        <v>5426</v>
      </c>
      <c r="B977" s="167">
        <v>8809668006605</v>
      </c>
      <c r="C977" s="168" t="s">
        <v>5427</v>
      </c>
      <c r="D977" s="168" t="s">
        <v>5428</v>
      </c>
      <c r="E977" s="169">
        <v>31000</v>
      </c>
      <c r="F977" s="170">
        <v>0.52</v>
      </c>
      <c r="G977" s="171">
        <v>24</v>
      </c>
      <c r="H977" s="172">
        <f t="shared" si="105"/>
        <v>16120</v>
      </c>
      <c r="I977" s="173" t="str">
        <f t="shared" si="106"/>
        <v>Введите курс</v>
      </c>
      <c r="J977" s="283"/>
      <c r="K977" s="174">
        <f t="shared" si="107"/>
        <v>0</v>
      </c>
      <c r="L977" s="172">
        <f t="shared" si="107"/>
        <v>0</v>
      </c>
      <c r="M977" s="175" t="str">
        <f t="shared" si="108"/>
        <v/>
      </c>
      <c r="N977" s="166"/>
      <c r="O977" s="176"/>
    </row>
    <row r="978" spans="1:15">
      <c r="A978" s="166" t="s">
        <v>5429</v>
      </c>
      <c r="B978" s="167">
        <v>8809668006612</v>
      </c>
      <c r="C978" s="168" t="s">
        <v>5430</v>
      </c>
      <c r="D978" s="168" t="s">
        <v>4686</v>
      </c>
      <c r="E978" s="169">
        <v>20000</v>
      </c>
      <c r="F978" s="170">
        <v>0.52</v>
      </c>
      <c r="G978" s="171">
        <v>72</v>
      </c>
      <c r="H978" s="172">
        <f t="shared" si="105"/>
        <v>10400</v>
      </c>
      <c r="I978" s="173" t="str">
        <f t="shared" si="106"/>
        <v>Введите курс</v>
      </c>
      <c r="J978" s="283"/>
      <c r="K978" s="174">
        <f t="shared" si="107"/>
        <v>0</v>
      </c>
      <c r="L978" s="172">
        <f t="shared" si="107"/>
        <v>0</v>
      </c>
      <c r="M978" s="175" t="str">
        <f t="shared" si="108"/>
        <v/>
      </c>
      <c r="N978" s="166"/>
      <c r="O978" s="176"/>
    </row>
    <row r="979" spans="1:15">
      <c r="A979" s="166" t="s">
        <v>5431</v>
      </c>
      <c r="B979" s="167">
        <v>8809668006629</v>
      </c>
      <c r="C979" s="168" t="s">
        <v>5432</v>
      </c>
      <c r="D979" s="168" t="s">
        <v>4680</v>
      </c>
      <c r="E979" s="169">
        <v>20000</v>
      </c>
      <c r="F979" s="170">
        <v>0.52</v>
      </c>
      <c r="G979" s="171">
        <v>72</v>
      </c>
      <c r="H979" s="172">
        <f t="shared" si="105"/>
        <v>10400</v>
      </c>
      <c r="I979" s="173" t="str">
        <f t="shared" si="106"/>
        <v>Введите курс</v>
      </c>
      <c r="J979" s="283"/>
      <c r="K979" s="174">
        <f t="shared" si="107"/>
        <v>0</v>
      </c>
      <c r="L979" s="172">
        <f t="shared" si="107"/>
        <v>0</v>
      </c>
      <c r="M979" s="175" t="str">
        <f t="shared" si="108"/>
        <v/>
      </c>
      <c r="N979" s="166"/>
      <c r="O979" s="176"/>
    </row>
    <row r="980" spans="1:15">
      <c r="A980" s="166" t="s">
        <v>5433</v>
      </c>
      <c r="B980" s="167">
        <v>8809668006636</v>
      </c>
      <c r="C980" s="168" t="s">
        <v>5434</v>
      </c>
      <c r="D980" s="168" t="s">
        <v>4683</v>
      </c>
      <c r="E980" s="169">
        <v>20000</v>
      </c>
      <c r="F980" s="170">
        <v>0.52</v>
      </c>
      <c r="G980" s="171">
        <v>72</v>
      </c>
      <c r="H980" s="172">
        <f t="shared" si="105"/>
        <v>10400</v>
      </c>
      <c r="I980" s="173" t="str">
        <f t="shared" si="106"/>
        <v>Введите курс</v>
      </c>
      <c r="J980" s="283"/>
      <c r="K980" s="174">
        <f t="shared" ref="K980:L995" si="109">J980*G980</f>
        <v>0</v>
      </c>
      <c r="L980" s="172">
        <f t="shared" si="109"/>
        <v>0</v>
      </c>
      <c r="M980" s="175" t="str">
        <f t="shared" si="108"/>
        <v/>
      </c>
      <c r="N980" s="166"/>
      <c r="O980" s="176"/>
    </row>
    <row r="981" spans="1:15">
      <c r="A981" s="166" t="s">
        <v>5435</v>
      </c>
      <c r="B981" s="167">
        <v>8809668006643</v>
      </c>
      <c r="C981" s="168" t="s">
        <v>5436</v>
      </c>
      <c r="D981" s="168" t="s">
        <v>4689</v>
      </c>
      <c r="E981" s="169">
        <v>20000</v>
      </c>
      <c r="F981" s="170">
        <v>0.52</v>
      </c>
      <c r="G981" s="171">
        <v>72</v>
      </c>
      <c r="H981" s="172">
        <f t="shared" si="105"/>
        <v>10400</v>
      </c>
      <c r="I981" s="173" t="str">
        <f t="shared" si="106"/>
        <v>Введите курс</v>
      </c>
      <c r="J981" s="283"/>
      <c r="K981" s="174">
        <f t="shared" si="109"/>
        <v>0</v>
      </c>
      <c r="L981" s="172">
        <f t="shared" si="109"/>
        <v>0</v>
      </c>
      <c r="M981" s="175" t="str">
        <f t="shared" si="108"/>
        <v/>
      </c>
      <c r="N981" s="166"/>
      <c r="O981" s="176"/>
    </row>
    <row r="982" spans="1:15">
      <c r="A982" s="166" t="s">
        <v>5437</v>
      </c>
      <c r="B982" s="167">
        <v>8809668006650</v>
      </c>
      <c r="C982" s="168" t="s">
        <v>5438</v>
      </c>
      <c r="D982" s="168" t="s">
        <v>4692</v>
      </c>
      <c r="E982" s="169">
        <v>20000</v>
      </c>
      <c r="F982" s="170">
        <v>0.52</v>
      </c>
      <c r="G982" s="171">
        <v>72</v>
      </c>
      <c r="H982" s="172">
        <f t="shared" si="105"/>
        <v>10400</v>
      </c>
      <c r="I982" s="173" t="str">
        <f t="shared" si="106"/>
        <v>Введите курс</v>
      </c>
      <c r="J982" s="283"/>
      <c r="K982" s="174">
        <f t="shared" si="109"/>
        <v>0</v>
      </c>
      <c r="L982" s="172">
        <f t="shared" si="109"/>
        <v>0</v>
      </c>
      <c r="M982" s="175" t="str">
        <f t="shared" si="108"/>
        <v/>
      </c>
      <c r="N982" s="166"/>
      <c r="O982" s="176"/>
    </row>
    <row r="983" spans="1:15">
      <c r="A983" s="166" t="s">
        <v>5439</v>
      </c>
      <c r="B983" s="167">
        <v>8809668006667</v>
      </c>
      <c r="C983" s="168" t="s">
        <v>5440</v>
      </c>
      <c r="D983" s="168" t="s">
        <v>4695</v>
      </c>
      <c r="E983" s="169">
        <v>20000</v>
      </c>
      <c r="F983" s="170">
        <v>0.52</v>
      </c>
      <c r="G983" s="171">
        <v>72</v>
      </c>
      <c r="H983" s="172">
        <f t="shared" si="105"/>
        <v>10400</v>
      </c>
      <c r="I983" s="173" t="str">
        <f t="shared" si="106"/>
        <v>Введите курс</v>
      </c>
      <c r="J983" s="283"/>
      <c r="K983" s="174">
        <f t="shared" si="109"/>
        <v>0</v>
      </c>
      <c r="L983" s="172">
        <f t="shared" si="109"/>
        <v>0</v>
      </c>
      <c r="M983" s="175" t="str">
        <f t="shared" si="108"/>
        <v/>
      </c>
      <c r="N983" s="166"/>
      <c r="O983" s="176"/>
    </row>
    <row r="984" spans="1:15">
      <c r="A984" s="166" t="s">
        <v>5441</v>
      </c>
      <c r="B984" s="167">
        <v>8809668006711</v>
      </c>
      <c r="C984" s="168" t="s">
        <v>5442</v>
      </c>
      <c r="D984" s="168" t="s">
        <v>5443</v>
      </c>
      <c r="E984" s="169">
        <v>15000</v>
      </c>
      <c r="F984" s="170">
        <v>0.52</v>
      </c>
      <c r="G984" s="171">
        <v>264</v>
      </c>
      <c r="H984" s="172">
        <f t="shared" si="105"/>
        <v>7800</v>
      </c>
      <c r="I984" s="173" t="str">
        <f t="shared" si="106"/>
        <v>Введите курс</v>
      </c>
      <c r="J984" s="283"/>
      <c r="K984" s="174">
        <f t="shared" si="109"/>
        <v>0</v>
      </c>
      <c r="L984" s="172">
        <f t="shared" si="109"/>
        <v>0</v>
      </c>
      <c r="M984" s="175" t="str">
        <f t="shared" si="108"/>
        <v/>
      </c>
      <c r="N984" s="166"/>
      <c r="O984" s="176"/>
    </row>
    <row r="985" spans="1:15">
      <c r="A985" s="166" t="s">
        <v>5444</v>
      </c>
      <c r="B985" s="167">
        <v>8809668006728</v>
      </c>
      <c r="C985" s="168" t="s">
        <v>5445</v>
      </c>
      <c r="D985" s="168" t="s">
        <v>5446</v>
      </c>
      <c r="E985" s="169">
        <v>15000</v>
      </c>
      <c r="F985" s="170">
        <v>0.52</v>
      </c>
      <c r="G985" s="171">
        <v>264</v>
      </c>
      <c r="H985" s="172">
        <f t="shared" si="105"/>
        <v>7800</v>
      </c>
      <c r="I985" s="173" t="str">
        <f t="shared" si="106"/>
        <v>Введите курс</v>
      </c>
      <c r="J985" s="283"/>
      <c r="K985" s="174">
        <f t="shared" si="109"/>
        <v>0</v>
      </c>
      <c r="L985" s="172">
        <f t="shared" si="109"/>
        <v>0</v>
      </c>
      <c r="M985" s="175" t="str">
        <f t="shared" si="108"/>
        <v/>
      </c>
      <c r="N985" s="166"/>
      <c r="O985" s="176"/>
    </row>
    <row r="986" spans="1:15">
      <c r="A986" s="166" t="s">
        <v>5447</v>
      </c>
      <c r="B986" s="167">
        <v>8809668007398</v>
      </c>
      <c r="C986" s="168" t="s">
        <v>5448</v>
      </c>
      <c r="D986" s="168" t="s">
        <v>5449</v>
      </c>
      <c r="E986" s="169">
        <v>15000</v>
      </c>
      <c r="F986" s="170">
        <v>0.52</v>
      </c>
      <c r="G986" s="171">
        <v>66</v>
      </c>
      <c r="H986" s="172">
        <f t="shared" si="105"/>
        <v>7800</v>
      </c>
      <c r="I986" s="173" t="str">
        <f t="shared" si="106"/>
        <v>Введите курс</v>
      </c>
      <c r="J986" s="283"/>
      <c r="K986" s="174">
        <f t="shared" si="109"/>
        <v>0</v>
      </c>
      <c r="L986" s="172">
        <f t="shared" si="109"/>
        <v>0</v>
      </c>
      <c r="M986" s="175" t="str">
        <f t="shared" si="108"/>
        <v/>
      </c>
      <c r="N986" s="166"/>
      <c r="O986" s="176"/>
    </row>
    <row r="987" spans="1:15">
      <c r="A987" s="166" t="s">
        <v>5450</v>
      </c>
      <c r="B987" s="167">
        <v>8809668007503</v>
      </c>
      <c r="C987" s="168" t="s">
        <v>5451</v>
      </c>
      <c r="D987" s="168" t="s">
        <v>5452</v>
      </c>
      <c r="E987" s="169">
        <v>21000</v>
      </c>
      <c r="F987" s="170">
        <v>0.52</v>
      </c>
      <c r="G987" s="171">
        <v>30</v>
      </c>
      <c r="H987" s="172">
        <f t="shared" si="105"/>
        <v>10920</v>
      </c>
      <c r="I987" s="173" t="str">
        <f t="shared" si="106"/>
        <v>Введите курс</v>
      </c>
      <c r="J987" s="283"/>
      <c r="K987" s="174">
        <f t="shared" si="109"/>
        <v>0</v>
      </c>
      <c r="L987" s="172">
        <f t="shared" si="109"/>
        <v>0</v>
      </c>
      <c r="M987" s="175" t="str">
        <f t="shared" si="108"/>
        <v/>
      </c>
      <c r="N987" s="166"/>
      <c r="O987" s="176"/>
    </row>
    <row r="988" spans="1:15">
      <c r="A988" s="166" t="s">
        <v>5453</v>
      </c>
      <c r="B988" s="167">
        <v>8809668007510</v>
      </c>
      <c r="C988" s="168" t="s">
        <v>5454</v>
      </c>
      <c r="D988" s="168" t="s">
        <v>5455</v>
      </c>
      <c r="E988" s="169">
        <v>21000</v>
      </c>
      <c r="F988" s="170">
        <v>0.52</v>
      </c>
      <c r="G988" s="171">
        <v>30</v>
      </c>
      <c r="H988" s="172">
        <f t="shared" si="105"/>
        <v>10920</v>
      </c>
      <c r="I988" s="173" t="str">
        <f t="shared" si="106"/>
        <v>Введите курс</v>
      </c>
      <c r="J988" s="283"/>
      <c r="K988" s="174">
        <f t="shared" si="109"/>
        <v>0</v>
      </c>
      <c r="L988" s="172">
        <f t="shared" si="109"/>
        <v>0</v>
      </c>
      <c r="M988" s="175" t="str">
        <f t="shared" si="108"/>
        <v/>
      </c>
      <c r="N988" s="166"/>
      <c r="O988" s="176"/>
    </row>
    <row r="989" spans="1:15">
      <c r="A989" s="166" t="s">
        <v>5456</v>
      </c>
      <c r="B989" s="167">
        <v>8809668007688</v>
      </c>
      <c r="C989" s="168" t="s">
        <v>5457</v>
      </c>
      <c r="D989" s="168" t="s">
        <v>5458</v>
      </c>
      <c r="E989" s="169">
        <v>9000</v>
      </c>
      <c r="F989" s="170">
        <v>0.52</v>
      </c>
      <c r="G989" s="171">
        <v>132</v>
      </c>
      <c r="H989" s="172">
        <f t="shared" si="105"/>
        <v>4680</v>
      </c>
      <c r="I989" s="173" t="str">
        <f t="shared" si="106"/>
        <v>Введите курс</v>
      </c>
      <c r="J989" s="283"/>
      <c r="K989" s="174">
        <f t="shared" si="109"/>
        <v>0</v>
      </c>
      <c r="L989" s="172">
        <f t="shared" si="109"/>
        <v>0</v>
      </c>
      <c r="M989" s="175" t="str">
        <f t="shared" si="108"/>
        <v/>
      </c>
      <c r="N989" s="166"/>
      <c r="O989" s="176"/>
    </row>
    <row r="990" spans="1:15">
      <c r="A990" s="166" t="s">
        <v>5459</v>
      </c>
      <c r="B990" s="167">
        <v>8809668007695</v>
      </c>
      <c r="C990" s="168" t="s">
        <v>5460</v>
      </c>
      <c r="D990" s="168" t="s">
        <v>5461</v>
      </c>
      <c r="E990" s="169">
        <v>9000</v>
      </c>
      <c r="F990" s="170">
        <v>0.52</v>
      </c>
      <c r="G990" s="171">
        <v>132</v>
      </c>
      <c r="H990" s="172">
        <f t="shared" si="105"/>
        <v>4680</v>
      </c>
      <c r="I990" s="173" t="str">
        <f t="shared" si="106"/>
        <v>Введите курс</v>
      </c>
      <c r="J990" s="283"/>
      <c r="K990" s="174">
        <f t="shared" si="109"/>
        <v>0</v>
      </c>
      <c r="L990" s="172">
        <f t="shared" si="109"/>
        <v>0</v>
      </c>
      <c r="M990" s="175" t="str">
        <f t="shared" si="108"/>
        <v/>
      </c>
      <c r="N990" s="166"/>
      <c r="O990" s="176"/>
    </row>
    <row r="991" spans="1:15">
      <c r="A991" s="166" t="s">
        <v>5462</v>
      </c>
      <c r="B991" s="167">
        <v>8809668007787</v>
      </c>
      <c r="C991" s="168" t="s">
        <v>5463</v>
      </c>
      <c r="D991" s="168" t="s">
        <v>5464</v>
      </c>
      <c r="E991" s="169">
        <v>8000</v>
      </c>
      <c r="F991" s="170">
        <v>0.52</v>
      </c>
      <c r="G991" s="171">
        <v>168</v>
      </c>
      <c r="H991" s="172">
        <f t="shared" si="105"/>
        <v>4160</v>
      </c>
      <c r="I991" s="173" t="str">
        <f t="shared" si="106"/>
        <v>Введите курс</v>
      </c>
      <c r="J991" s="283"/>
      <c r="K991" s="174">
        <f t="shared" si="109"/>
        <v>0</v>
      </c>
      <c r="L991" s="172">
        <f t="shared" si="109"/>
        <v>0</v>
      </c>
      <c r="M991" s="175" t="str">
        <f t="shared" si="108"/>
        <v/>
      </c>
      <c r="N991" s="166"/>
      <c r="O991" s="176"/>
    </row>
    <row r="992" spans="1:15">
      <c r="A992" s="166" t="s">
        <v>5465</v>
      </c>
      <c r="B992" s="167">
        <v>8809668008104</v>
      </c>
      <c r="C992" s="168" t="s">
        <v>5466</v>
      </c>
      <c r="D992" s="168" t="s">
        <v>5467</v>
      </c>
      <c r="E992" s="169">
        <v>15000</v>
      </c>
      <c r="F992" s="170">
        <v>0.52</v>
      </c>
      <c r="G992" s="171">
        <v>288</v>
      </c>
      <c r="H992" s="172">
        <f t="shared" si="105"/>
        <v>7800</v>
      </c>
      <c r="I992" s="173" t="str">
        <f t="shared" si="106"/>
        <v>Введите курс</v>
      </c>
      <c r="J992" s="283"/>
      <c r="K992" s="174">
        <f t="shared" si="109"/>
        <v>0</v>
      </c>
      <c r="L992" s="172">
        <f t="shared" si="109"/>
        <v>0</v>
      </c>
      <c r="M992" s="175" t="str">
        <f t="shared" si="108"/>
        <v/>
      </c>
      <c r="N992" s="166"/>
      <c r="O992" s="176"/>
    </row>
    <row r="993" spans="1:15">
      <c r="A993" s="166" t="s">
        <v>5468</v>
      </c>
      <c r="B993" s="167">
        <v>8809668008111</v>
      </c>
      <c r="C993" s="168" t="s">
        <v>5469</v>
      </c>
      <c r="D993" s="168" t="s">
        <v>5470</v>
      </c>
      <c r="E993" s="169">
        <v>15000</v>
      </c>
      <c r="F993" s="170">
        <v>0.52</v>
      </c>
      <c r="G993" s="171">
        <v>288</v>
      </c>
      <c r="H993" s="172">
        <f t="shared" si="105"/>
        <v>7800</v>
      </c>
      <c r="I993" s="173" t="str">
        <f t="shared" si="106"/>
        <v>Введите курс</v>
      </c>
      <c r="J993" s="283"/>
      <c r="K993" s="174">
        <f t="shared" si="109"/>
        <v>0</v>
      </c>
      <c r="L993" s="172">
        <f t="shared" si="109"/>
        <v>0</v>
      </c>
      <c r="M993" s="175" t="str">
        <f t="shared" si="108"/>
        <v/>
      </c>
      <c r="N993" s="166"/>
      <c r="O993" s="176"/>
    </row>
    <row r="994" spans="1:15">
      <c r="A994" s="166" t="s">
        <v>5471</v>
      </c>
      <c r="B994" s="167">
        <v>8809668010206</v>
      </c>
      <c r="C994" s="168" t="s">
        <v>5472</v>
      </c>
      <c r="D994" s="168" t="s">
        <v>5473</v>
      </c>
      <c r="E994" s="169">
        <v>25000</v>
      </c>
      <c r="F994" s="170">
        <v>0.52</v>
      </c>
      <c r="G994" s="171">
        <v>12</v>
      </c>
      <c r="H994" s="172">
        <f t="shared" si="105"/>
        <v>13000</v>
      </c>
      <c r="I994" s="173" t="str">
        <f t="shared" si="106"/>
        <v>Введите курс</v>
      </c>
      <c r="J994" s="283"/>
      <c r="K994" s="174">
        <f t="shared" si="109"/>
        <v>0</v>
      </c>
      <c r="L994" s="172">
        <f t="shared" si="109"/>
        <v>0</v>
      </c>
      <c r="M994" s="175" t="str">
        <f t="shared" si="108"/>
        <v/>
      </c>
      <c r="N994" s="166"/>
      <c r="O994" s="176"/>
    </row>
    <row r="995" spans="1:15">
      <c r="A995" s="166" t="s">
        <v>5474</v>
      </c>
      <c r="B995" s="167">
        <v>8809668011500</v>
      </c>
      <c r="C995" s="168" t="s">
        <v>5475</v>
      </c>
      <c r="D995" s="168" t="s">
        <v>5476</v>
      </c>
      <c r="E995" s="169">
        <v>9000</v>
      </c>
      <c r="F995" s="170">
        <v>0.52</v>
      </c>
      <c r="G995" s="171">
        <v>20</v>
      </c>
      <c r="H995" s="172">
        <f t="shared" si="105"/>
        <v>4680</v>
      </c>
      <c r="I995" s="173" t="str">
        <f t="shared" si="106"/>
        <v>Введите курс</v>
      </c>
      <c r="J995" s="283"/>
      <c r="K995" s="174">
        <f t="shared" si="109"/>
        <v>0</v>
      </c>
      <c r="L995" s="172">
        <f t="shared" si="109"/>
        <v>0</v>
      </c>
      <c r="M995" s="175" t="str">
        <f t="shared" si="108"/>
        <v/>
      </c>
      <c r="N995" s="166"/>
      <c r="O995" s="176"/>
    </row>
    <row r="996" spans="1:15">
      <c r="A996" s="166" t="s">
        <v>5477</v>
      </c>
      <c r="B996" s="167">
        <v>8809668011517</v>
      </c>
      <c r="C996" s="168" t="s">
        <v>5478</v>
      </c>
      <c r="D996" s="168" t="s">
        <v>5479</v>
      </c>
      <c r="E996" s="169">
        <v>9000</v>
      </c>
      <c r="F996" s="170">
        <v>0.52</v>
      </c>
      <c r="G996" s="171">
        <v>20</v>
      </c>
      <c r="H996" s="172">
        <f t="shared" si="105"/>
        <v>4680</v>
      </c>
      <c r="I996" s="173" t="str">
        <f t="shared" si="106"/>
        <v>Введите курс</v>
      </c>
      <c r="J996" s="283"/>
      <c r="K996" s="174">
        <f t="shared" ref="K996:L1011" si="110">J996*G996</f>
        <v>0</v>
      </c>
      <c r="L996" s="172">
        <f t="shared" si="110"/>
        <v>0</v>
      </c>
      <c r="M996" s="175" t="str">
        <f t="shared" si="108"/>
        <v/>
      </c>
      <c r="N996" s="166"/>
      <c r="O996" s="176"/>
    </row>
    <row r="997" spans="1:15">
      <c r="A997" s="166" t="s">
        <v>5480</v>
      </c>
      <c r="B997" s="167">
        <v>8809668011524</v>
      </c>
      <c r="C997" s="168" t="s">
        <v>5481</v>
      </c>
      <c r="D997" s="168" t="s">
        <v>5482</v>
      </c>
      <c r="E997" s="169">
        <v>9000</v>
      </c>
      <c r="F997" s="170">
        <v>0.52</v>
      </c>
      <c r="G997" s="171">
        <v>20</v>
      </c>
      <c r="H997" s="172">
        <f t="shared" si="105"/>
        <v>4680</v>
      </c>
      <c r="I997" s="173" t="str">
        <f t="shared" si="106"/>
        <v>Введите курс</v>
      </c>
      <c r="J997" s="283"/>
      <c r="K997" s="174">
        <f t="shared" si="110"/>
        <v>0</v>
      </c>
      <c r="L997" s="172">
        <f t="shared" si="110"/>
        <v>0</v>
      </c>
      <c r="M997" s="175" t="str">
        <f t="shared" si="108"/>
        <v/>
      </c>
      <c r="N997" s="166"/>
      <c r="O997" s="176"/>
    </row>
    <row r="998" spans="1:15">
      <c r="A998" s="166" t="s">
        <v>5483</v>
      </c>
      <c r="B998" s="167">
        <v>8809668011531</v>
      </c>
      <c r="C998" s="168" t="s">
        <v>5484</v>
      </c>
      <c r="D998" s="168" t="s">
        <v>5485</v>
      </c>
      <c r="E998" s="169">
        <v>9000</v>
      </c>
      <c r="F998" s="170">
        <v>0.52</v>
      </c>
      <c r="G998" s="171">
        <v>20</v>
      </c>
      <c r="H998" s="172">
        <f t="shared" si="105"/>
        <v>4680</v>
      </c>
      <c r="I998" s="173" t="str">
        <f t="shared" si="106"/>
        <v>Введите курс</v>
      </c>
      <c r="J998" s="283"/>
      <c r="K998" s="174">
        <f t="shared" si="110"/>
        <v>0</v>
      </c>
      <c r="L998" s="172">
        <f t="shared" si="110"/>
        <v>0</v>
      </c>
      <c r="M998" s="175" t="str">
        <f t="shared" si="108"/>
        <v/>
      </c>
      <c r="N998" s="166"/>
      <c r="O998" s="176"/>
    </row>
    <row r="999" spans="1:15">
      <c r="A999" s="166" t="s">
        <v>5486</v>
      </c>
      <c r="B999" s="167">
        <v>8809668011548</v>
      </c>
      <c r="C999" s="168" t="s">
        <v>5487</v>
      </c>
      <c r="D999" s="168" t="s">
        <v>5488</v>
      </c>
      <c r="E999" s="169">
        <v>9000</v>
      </c>
      <c r="F999" s="170">
        <v>0.52</v>
      </c>
      <c r="G999" s="171">
        <v>20</v>
      </c>
      <c r="H999" s="172">
        <f t="shared" si="105"/>
        <v>4680</v>
      </c>
      <c r="I999" s="173" t="str">
        <f t="shared" si="106"/>
        <v>Введите курс</v>
      </c>
      <c r="J999" s="283"/>
      <c r="K999" s="174">
        <f t="shared" si="110"/>
        <v>0</v>
      </c>
      <c r="L999" s="172">
        <f t="shared" si="110"/>
        <v>0</v>
      </c>
      <c r="M999" s="175" t="str">
        <f t="shared" si="108"/>
        <v/>
      </c>
      <c r="N999" s="166"/>
      <c r="O999" s="176"/>
    </row>
    <row r="1000" spans="1:15">
      <c r="A1000" s="166" t="s">
        <v>5489</v>
      </c>
      <c r="B1000" s="167">
        <v>8809668011555</v>
      </c>
      <c r="C1000" s="168" t="s">
        <v>5490</v>
      </c>
      <c r="D1000" s="168" t="s">
        <v>5491</v>
      </c>
      <c r="E1000" s="169">
        <v>9000</v>
      </c>
      <c r="F1000" s="170">
        <v>0.52</v>
      </c>
      <c r="G1000" s="171">
        <v>20</v>
      </c>
      <c r="H1000" s="172">
        <f t="shared" si="105"/>
        <v>4680</v>
      </c>
      <c r="I1000" s="173" t="str">
        <f t="shared" si="106"/>
        <v>Введите курс</v>
      </c>
      <c r="J1000" s="283"/>
      <c r="K1000" s="174">
        <f t="shared" si="110"/>
        <v>0</v>
      </c>
      <c r="L1000" s="172">
        <f t="shared" si="110"/>
        <v>0</v>
      </c>
      <c r="M1000" s="175" t="str">
        <f t="shared" si="108"/>
        <v/>
      </c>
      <c r="N1000" s="166"/>
      <c r="O1000" s="176"/>
    </row>
    <row r="1001" spans="1:15">
      <c r="A1001" s="166" t="s">
        <v>5492</v>
      </c>
      <c r="B1001" s="167">
        <v>8809668011562</v>
      </c>
      <c r="C1001" s="168" t="s">
        <v>5493</v>
      </c>
      <c r="D1001" s="168" t="s">
        <v>5494</v>
      </c>
      <c r="E1001" s="169">
        <v>9000</v>
      </c>
      <c r="F1001" s="170">
        <v>0.52</v>
      </c>
      <c r="G1001" s="171">
        <v>20</v>
      </c>
      <c r="H1001" s="172">
        <f t="shared" si="105"/>
        <v>4680</v>
      </c>
      <c r="I1001" s="173" t="str">
        <f t="shared" si="106"/>
        <v>Введите курс</v>
      </c>
      <c r="J1001" s="283"/>
      <c r="K1001" s="174">
        <f t="shared" si="110"/>
        <v>0</v>
      </c>
      <c r="L1001" s="172">
        <f t="shared" si="110"/>
        <v>0</v>
      </c>
      <c r="M1001" s="175" t="str">
        <f t="shared" si="108"/>
        <v/>
      </c>
      <c r="N1001" s="166"/>
      <c r="O1001" s="176"/>
    </row>
    <row r="1002" spans="1:15">
      <c r="A1002" s="166" t="s">
        <v>5495</v>
      </c>
      <c r="B1002" s="167">
        <v>8809668011579</v>
      </c>
      <c r="C1002" s="168" t="s">
        <v>5496</v>
      </c>
      <c r="D1002" s="168" t="s">
        <v>5497</v>
      </c>
      <c r="E1002" s="169">
        <v>9000</v>
      </c>
      <c r="F1002" s="170">
        <v>0.52</v>
      </c>
      <c r="G1002" s="171">
        <v>20</v>
      </c>
      <c r="H1002" s="172">
        <f t="shared" si="105"/>
        <v>4680</v>
      </c>
      <c r="I1002" s="173" t="str">
        <f t="shared" si="106"/>
        <v>Введите курс</v>
      </c>
      <c r="J1002" s="283"/>
      <c r="K1002" s="174">
        <f t="shared" si="110"/>
        <v>0</v>
      </c>
      <c r="L1002" s="172">
        <f t="shared" si="110"/>
        <v>0</v>
      </c>
      <c r="M1002" s="175" t="str">
        <f t="shared" si="108"/>
        <v/>
      </c>
      <c r="N1002" s="166"/>
      <c r="O1002" s="176"/>
    </row>
    <row r="1003" spans="1:15">
      <c r="A1003" s="166" t="s">
        <v>5498</v>
      </c>
      <c r="B1003" s="167">
        <v>8809668011586</v>
      </c>
      <c r="C1003" s="168" t="s">
        <v>5499</v>
      </c>
      <c r="D1003" s="168" t="s">
        <v>5500</v>
      </c>
      <c r="E1003" s="169">
        <v>9000</v>
      </c>
      <c r="F1003" s="170">
        <v>0.52</v>
      </c>
      <c r="G1003" s="171">
        <v>20</v>
      </c>
      <c r="H1003" s="172">
        <f t="shared" si="105"/>
        <v>4680</v>
      </c>
      <c r="I1003" s="173" t="str">
        <f t="shared" si="106"/>
        <v>Введите курс</v>
      </c>
      <c r="J1003" s="283"/>
      <c r="K1003" s="174">
        <f t="shared" si="110"/>
        <v>0</v>
      </c>
      <c r="L1003" s="172">
        <f t="shared" si="110"/>
        <v>0</v>
      </c>
      <c r="M1003" s="175" t="str">
        <f t="shared" si="108"/>
        <v/>
      </c>
      <c r="N1003" s="166"/>
      <c r="O1003" s="176"/>
    </row>
    <row r="1004" spans="1:15">
      <c r="A1004" s="166" t="s">
        <v>5501</v>
      </c>
      <c r="B1004" s="167">
        <v>8809668011593</v>
      </c>
      <c r="C1004" s="168" t="s">
        <v>5502</v>
      </c>
      <c r="D1004" s="168" t="s">
        <v>5503</v>
      </c>
      <c r="E1004" s="169">
        <v>9000</v>
      </c>
      <c r="F1004" s="170">
        <v>0.52</v>
      </c>
      <c r="G1004" s="171">
        <v>20</v>
      </c>
      <c r="H1004" s="172">
        <f t="shared" si="105"/>
        <v>4680</v>
      </c>
      <c r="I1004" s="173" t="str">
        <f t="shared" si="106"/>
        <v>Введите курс</v>
      </c>
      <c r="J1004" s="283"/>
      <c r="K1004" s="174">
        <f t="shared" si="110"/>
        <v>0</v>
      </c>
      <c r="L1004" s="172">
        <f t="shared" si="110"/>
        <v>0</v>
      </c>
      <c r="M1004" s="175" t="str">
        <f t="shared" si="108"/>
        <v/>
      </c>
      <c r="N1004" s="166"/>
      <c r="O1004" s="176"/>
    </row>
    <row r="1005" spans="1:15">
      <c r="A1005" s="166" t="s">
        <v>5504</v>
      </c>
      <c r="B1005" s="167">
        <v>8809668011609</v>
      </c>
      <c r="C1005" s="168" t="s">
        <v>5505</v>
      </c>
      <c r="D1005" s="168" t="s">
        <v>5506</v>
      </c>
      <c r="E1005" s="169">
        <v>9000</v>
      </c>
      <c r="F1005" s="170">
        <v>0.52</v>
      </c>
      <c r="G1005" s="171">
        <v>20</v>
      </c>
      <c r="H1005" s="172">
        <f t="shared" si="105"/>
        <v>4680</v>
      </c>
      <c r="I1005" s="173" t="str">
        <f t="shared" si="106"/>
        <v>Введите курс</v>
      </c>
      <c r="J1005" s="283"/>
      <c r="K1005" s="174">
        <f t="shared" si="110"/>
        <v>0</v>
      </c>
      <c r="L1005" s="172">
        <f t="shared" si="110"/>
        <v>0</v>
      </c>
      <c r="M1005" s="175" t="str">
        <f t="shared" si="108"/>
        <v/>
      </c>
      <c r="N1005" s="166"/>
      <c r="O1005" s="176"/>
    </row>
    <row r="1006" spans="1:15">
      <c r="A1006" s="166" t="s">
        <v>5507</v>
      </c>
      <c r="B1006" s="167">
        <v>8809668011616</v>
      </c>
      <c r="C1006" s="168" t="s">
        <v>5508</v>
      </c>
      <c r="D1006" s="168" t="s">
        <v>5509</v>
      </c>
      <c r="E1006" s="169">
        <v>9000</v>
      </c>
      <c r="F1006" s="170">
        <v>0.52</v>
      </c>
      <c r="G1006" s="171">
        <v>16</v>
      </c>
      <c r="H1006" s="172">
        <f t="shared" si="105"/>
        <v>4680</v>
      </c>
      <c r="I1006" s="173" t="str">
        <f t="shared" si="106"/>
        <v>Введите курс</v>
      </c>
      <c r="J1006" s="283"/>
      <c r="K1006" s="174">
        <f t="shared" si="110"/>
        <v>0</v>
      </c>
      <c r="L1006" s="172">
        <f t="shared" si="110"/>
        <v>0</v>
      </c>
      <c r="M1006" s="175" t="str">
        <f t="shared" si="108"/>
        <v/>
      </c>
      <c r="N1006" s="166"/>
      <c r="O1006" s="176"/>
    </row>
    <row r="1007" spans="1:15">
      <c r="A1007" s="166" t="s">
        <v>5510</v>
      </c>
      <c r="B1007" s="167">
        <v>8809668011630</v>
      </c>
      <c r="C1007" s="168" t="s">
        <v>5511</v>
      </c>
      <c r="D1007" s="168" t="s">
        <v>5512</v>
      </c>
      <c r="E1007" s="169">
        <v>5500</v>
      </c>
      <c r="F1007" s="170">
        <v>0.52</v>
      </c>
      <c r="G1007" s="171">
        <v>480</v>
      </c>
      <c r="H1007" s="172">
        <f t="shared" si="105"/>
        <v>2860</v>
      </c>
      <c r="I1007" s="173" t="str">
        <f t="shared" si="106"/>
        <v>Введите курс</v>
      </c>
      <c r="J1007" s="283"/>
      <c r="K1007" s="174">
        <f t="shared" si="110"/>
        <v>0</v>
      </c>
      <c r="L1007" s="172">
        <f t="shared" si="110"/>
        <v>0</v>
      </c>
      <c r="M1007" s="175" t="str">
        <f t="shared" si="108"/>
        <v/>
      </c>
      <c r="N1007" s="166"/>
      <c r="O1007" s="176"/>
    </row>
    <row r="1008" spans="1:15">
      <c r="A1008" s="166" t="s">
        <v>5513</v>
      </c>
      <c r="B1008" s="167">
        <v>8809668011760</v>
      </c>
      <c r="C1008" s="168" t="s">
        <v>5514</v>
      </c>
      <c r="D1008" s="168" t="s">
        <v>5515</v>
      </c>
      <c r="E1008" s="169">
        <v>20000</v>
      </c>
      <c r="F1008" s="170">
        <v>0.52</v>
      </c>
      <c r="G1008" s="171">
        <v>168</v>
      </c>
      <c r="H1008" s="172">
        <f t="shared" si="105"/>
        <v>10400</v>
      </c>
      <c r="I1008" s="173" t="str">
        <f t="shared" si="106"/>
        <v>Введите курс</v>
      </c>
      <c r="J1008" s="283"/>
      <c r="K1008" s="174">
        <f t="shared" si="110"/>
        <v>0</v>
      </c>
      <c r="L1008" s="172">
        <f t="shared" si="110"/>
        <v>0</v>
      </c>
      <c r="M1008" s="175" t="str">
        <f t="shared" si="108"/>
        <v/>
      </c>
      <c r="N1008" s="166"/>
      <c r="O1008" s="176"/>
    </row>
    <row r="1009" spans="1:15">
      <c r="A1009" s="166" t="s">
        <v>5516</v>
      </c>
      <c r="B1009" s="167">
        <v>8809668011777</v>
      </c>
      <c r="C1009" s="168" t="s">
        <v>5517</v>
      </c>
      <c r="D1009" s="168" t="s">
        <v>5518</v>
      </c>
      <c r="E1009" s="169">
        <v>20000</v>
      </c>
      <c r="F1009" s="170">
        <v>0.52</v>
      </c>
      <c r="G1009" s="171">
        <v>168</v>
      </c>
      <c r="H1009" s="172">
        <f t="shared" si="105"/>
        <v>10400</v>
      </c>
      <c r="I1009" s="173" t="str">
        <f t="shared" si="106"/>
        <v>Введите курс</v>
      </c>
      <c r="J1009" s="283"/>
      <c r="K1009" s="174">
        <f t="shared" si="110"/>
        <v>0</v>
      </c>
      <c r="L1009" s="172">
        <f t="shared" si="110"/>
        <v>0</v>
      </c>
      <c r="M1009" s="175" t="str">
        <f t="shared" si="108"/>
        <v/>
      </c>
      <c r="N1009" s="166"/>
      <c r="O1009" s="176"/>
    </row>
    <row r="1010" spans="1:15">
      <c r="A1010" s="166" t="s">
        <v>5519</v>
      </c>
      <c r="B1010" s="167">
        <v>8809668011838</v>
      </c>
      <c r="C1010" s="168" t="s">
        <v>5520</v>
      </c>
      <c r="D1010" s="168" t="s">
        <v>5521</v>
      </c>
      <c r="E1010" s="169">
        <v>9000</v>
      </c>
      <c r="F1010" s="170">
        <v>0.52</v>
      </c>
      <c r="G1010" s="171">
        <v>20</v>
      </c>
      <c r="H1010" s="172">
        <f t="shared" si="105"/>
        <v>4680</v>
      </c>
      <c r="I1010" s="173" t="str">
        <f t="shared" si="106"/>
        <v>Введите курс</v>
      </c>
      <c r="J1010" s="283"/>
      <c r="K1010" s="174">
        <f t="shared" si="110"/>
        <v>0</v>
      </c>
      <c r="L1010" s="172">
        <f t="shared" si="110"/>
        <v>0</v>
      </c>
      <c r="M1010" s="175" t="str">
        <f t="shared" si="108"/>
        <v/>
      </c>
      <c r="N1010" s="166"/>
      <c r="O1010" s="176"/>
    </row>
    <row r="1011" spans="1:15">
      <c r="A1011" s="166" t="s">
        <v>5522</v>
      </c>
      <c r="B1011" s="167">
        <v>8809668011968</v>
      </c>
      <c r="C1011" s="168" t="s">
        <v>5523</v>
      </c>
      <c r="D1011" s="168" t="s">
        <v>3287</v>
      </c>
      <c r="E1011" s="169">
        <v>19000</v>
      </c>
      <c r="F1011" s="170">
        <v>0.52</v>
      </c>
      <c r="G1011" s="171">
        <v>36</v>
      </c>
      <c r="H1011" s="172">
        <f t="shared" si="105"/>
        <v>9880</v>
      </c>
      <c r="I1011" s="173" t="str">
        <f t="shared" si="106"/>
        <v>Введите курс</v>
      </c>
      <c r="J1011" s="283"/>
      <c r="K1011" s="174">
        <f t="shared" si="110"/>
        <v>0</v>
      </c>
      <c r="L1011" s="172">
        <f t="shared" si="110"/>
        <v>0</v>
      </c>
      <c r="M1011" s="175" t="str">
        <f t="shared" si="108"/>
        <v/>
      </c>
      <c r="N1011" s="166"/>
      <c r="O1011" s="176"/>
    </row>
    <row r="1012" spans="1:15">
      <c r="A1012" s="166" t="s">
        <v>5524</v>
      </c>
      <c r="B1012" s="167">
        <v>8809668011975</v>
      </c>
      <c r="C1012" s="168" t="s">
        <v>5525</v>
      </c>
      <c r="D1012" s="168" t="s">
        <v>3290</v>
      </c>
      <c r="E1012" s="169">
        <v>25000</v>
      </c>
      <c r="F1012" s="170">
        <v>0.52</v>
      </c>
      <c r="G1012" s="171">
        <v>30</v>
      </c>
      <c r="H1012" s="172">
        <f t="shared" si="105"/>
        <v>13000</v>
      </c>
      <c r="I1012" s="173" t="str">
        <f t="shared" si="106"/>
        <v>Введите курс</v>
      </c>
      <c r="J1012" s="283"/>
      <c r="K1012" s="174">
        <f t="shared" ref="K1012:L1027" si="111">J1012*G1012</f>
        <v>0</v>
      </c>
      <c r="L1012" s="172">
        <f t="shared" si="111"/>
        <v>0</v>
      </c>
      <c r="M1012" s="175" t="str">
        <f t="shared" si="108"/>
        <v/>
      </c>
      <c r="N1012" s="166"/>
      <c r="O1012" s="176"/>
    </row>
    <row r="1013" spans="1:15">
      <c r="A1013" s="166" t="s">
        <v>5526</v>
      </c>
      <c r="B1013" s="167">
        <v>8809668011982</v>
      </c>
      <c r="C1013" s="168" t="s">
        <v>5527</v>
      </c>
      <c r="D1013" s="168" t="s">
        <v>5528</v>
      </c>
      <c r="E1013" s="169">
        <v>10000</v>
      </c>
      <c r="F1013" s="170">
        <v>0.52</v>
      </c>
      <c r="G1013" s="171">
        <v>48</v>
      </c>
      <c r="H1013" s="172">
        <f t="shared" si="105"/>
        <v>5200</v>
      </c>
      <c r="I1013" s="173" t="str">
        <f t="shared" si="106"/>
        <v>Введите курс</v>
      </c>
      <c r="J1013" s="283"/>
      <c r="K1013" s="174">
        <f t="shared" si="111"/>
        <v>0</v>
      </c>
      <c r="L1013" s="172">
        <f t="shared" si="111"/>
        <v>0</v>
      </c>
      <c r="M1013" s="175" t="str">
        <f t="shared" si="108"/>
        <v/>
      </c>
      <c r="N1013" s="166"/>
      <c r="O1013" s="176"/>
    </row>
    <row r="1014" spans="1:15">
      <c r="A1014" s="166" t="s">
        <v>5529</v>
      </c>
      <c r="B1014" s="167">
        <v>8809668012019</v>
      </c>
      <c r="C1014" s="168" t="s">
        <v>5530</v>
      </c>
      <c r="D1014" s="168" t="s">
        <v>5531</v>
      </c>
      <c r="E1014" s="169">
        <v>9000</v>
      </c>
      <c r="F1014" s="170">
        <v>0.52</v>
      </c>
      <c r="G1014" s="171">
        <v>12</v>
      </c>
      <c r="H1014" s="172">
        <f t="shared" si="105"/>
        <v>4680</v>
      </c>
      <c r="I1014" s="173" t="str">
        <f t="shared" si="106"/>
        <v>Введите курс</v>
      </c>
      <c r="J1014" s="283"/>
      <c r="K1014" s="174">
        <f t="shared" si="111"/>
        <v>0</v>
      </c>
      <c r="L1014" s="172">
        <f t="shared" si="111"/>
        <v>0</v>
      </c>
      <c r="M1014" s="175" t="str">
        <f t="shared" si="108"/>
        <v/>
      </c>
      <c r="N1014" s="166"/>
      <c r="O1014" s="176"/>
    </row>
    <row r="1015" spans="1:15">
      <c r="A1015" s="166" t="s">
        <v>5532</v>
      </c>
      <c r="B1015" s="167">
        <v>8809668012026</v>
      </c>
      <c r="C1015" s="168" t="s">
        <v>5533</v>
      </c>
      <c r="D1015" s="168" t="s">
        <v>5534</v>
      </c>
      <c r="E1015" s="169">
        <v>9000</v>
      </c>
      <c r="F1015" s="170">
        <v>0.52</v>
      </c>
      <c r="G1015" s="171">
        <v>12</v>
      </c>
      <c r="H1015" s="172">
        <f t="shared" si="105"/>
        <v>4680</v>
      </c>
      <c r="I1015" s="173" t="str">
        <f t="shared" si="106"/>
        <v>Введите курс</v>
      </c>
      <c r="J1015" s="283"/>
      <c r="K1015" s="174">
        <f t="shared" si="111"/>
        <v>0</v>
      </c>
      <c r="L1015" s="172">
        <f t="shared" si="111"/>
        <v>0</v>
      </c>
      <c r="M1015" s="175" t="str">
        <f t="shared" si="108"/>
        <v/>
      </c>
      <c r="N1015" s="166"/>
      <c r="O1015" s="176"/>
    </row>
    <row r="1016" spans="1:15">
      <c r="A1016" s="166" t="s">
        <v>5535</v>
      </c>
      <c r="B1016" s="167">
        <v>8809668012033</v>
      </c>
      <c r="C1016" s="168" t="s">
        <v>5536</v>
      </c>
      <c r="D1016" s="168" t="s">
        <v>5537</v>
      </c>
      <c r="E1016" s="169">
        <v>12000</v>
      </c>
      <c r="F1016" s="170">
        <v>0.52</v>
      </c>
      <c r="G1016" s="171">
        <v>54</v>
      </c>
      <c r="H1016" s="172">
        <f t="shared" si="105"/>
        <v>6240</v>
      </c>
      <c r="I1016" s="173" t="str">
        <f t="shared" si="106"/>
        <v>Введите курс</v>
      </c>
      <c r="J1016" s="283"/>
      <c r="K1016" s="174">
        <f t="shared" si="111"/>
        <v>0</v>
      </c>
      <c r="L1016" s="172">
        <f t="shared" si="111"/>
        <v>0</v>
      </c>
      <c r="M1016" s="175" t="str">
        <f t="shared" si="108"/>
        <v/>
      </c>
      <c r="N1016" s="166"/>
      <c r="O1016" s="176"/>
    </row>
    <row r="1017" spans="1:15">
      <c r="A1017" s="166" t="s">
        <v>5538</v>
      </c>
      <c r="B1017" s="167">
        <v>8809668012040</v>
      </c>
      <c r="C1017" s="168" t="s">
        <v>5539</v>
      </c>
      <c r="D1017" s="168" t="s">
        <v>5540</v>
      </c>
      <c r="E1017" s="169">
        <v>12000</v>
      </c>
      <c r="F1017" s="170">
        <v>0.52</v>
      </c>
      <c r="G1017" s="171">
        <v>54</v>
      </c>
      <c r="H1017" s="172">
        <f t="shared" si="105"/>
        <v>6240</v>
      </c>
      <c r="I1017" s="173" t="str">
        <f t="shared" si="106"/>
        <v>Введите курс</v>
      </c>
      <c r="J1017" s="283"/>
      <c r="K1017" s="174">
        <f t="shared" si="111"/>
        <v>0</v>
      </c>
      <c r="L1017" s="172">
        <f t="shared" si="111"/>
        <v>0</v>
      </c>
      <c r="M1017" s="175" t="str">
        <f t="shared" si="108"/>
        <v/>
      </c>
      <c r="N1017" s="166"/>
      <c r="O1017" s="176"/>
    </row>
    <row r="1018" spans="1:15">
      <c r="A1018" s="166" t="s">
        <v>5541</v>
      </c>
      <c r="B1018" s="167">
        <v>8809668012057</v>
      </c>
      <c r="C1018" s="168" t="s">
        <v>5542</v>
      </c>
      <c r="D1018" s="168" t="s">
        <v>5543</v>
      </c>
      <c r="E1018" s="169">
        <v>12000</v>
      </c>
      <c r="F1018" s="170">
        <v>0.52</v>
      </c>
      <c r="G1018" s="171">
        <v>54</v>
      </c>
      <c r="H1018" s="172">
        <f t="shared" si="105"/>
        <v>6240</v>
      </c>
      <c r="I1018" s="173" t="str">
        <f t="shared" si="106"/>
        <v>Введите курс</v>
      </c>
      <c r="J1018" s="283"/>
      <c r="K1018" s="174">
        <f t="shared" si="111"/>
        <v>0</v>
      </c>
      <c r="L1018" s="172">
        <f t="shared" si="111"/>
        <v>0</v>
      </c>
      <c r="M1018" s="175" t="str">
        <f t="shared" si="108"/>
        <v/>
      </c>
      <c r="N1018" s="166"/>
      <c r="O1018" s="176"/>
    </row>
    <row r="1019" spans="1:15">
      <c r="A1019" s="166" t="s">
        <v>5544</v>
      </c>
      <c r="B1019" s="167">
        <v>8809668012286</v>
      </c>
      <c r="C1019" s="168" t="s">
        <v>5545</v>
      </c>
      <c r="D1019" s="168" t="s">
        <v>5546</v>
      </c>
      <c r="E1019" s="169">
        <v>6000</v>
      </c>
      <c r="F1019" s="170">
        <v>0.52</v>
      </c>
      <c r="G1019" s="171">
        <v>540</v>
      </c>
      <c r="H1019" s="172">
        <f t="shared" si="105"/>
        <v>3120</v>
      </c>
      <c r="I1019" s="173" t="str">
        <f t="shared" si="106"/>
        <v>Введите курс</v>
      </c>
      <c r="J1019" s="283"/>
      <c r="K1019" s="174">
        <f t="shared" si="111"/>
        <v>0</v>
      </c>
      <c r="L1019" s="172">
        <f t="shared" si="111"/>
        <v>0</v>
      </c>
      <c r="M1019" s="175" t="str">
        <f t="shared" si="108"/>
        <v/>
      </c>
      <c r="N1019" s="166"/>
      <c r="O1019" s="176"/>
    </row>
    <row r="1020" spans="1:15">
      <c r="A1020" s="166" t="s">
        <v>5547</v>
      </c>
      <c r="B1020" s="167">
        <v>8809668012293</v>
      </c>
      <c r="C1020" s="168" t="s">
        <v>5548</v>
      </c>
      <c r="D1020" s="168" t="s">
        <v>5549</v>
      </c>
      <c r="E1020" s="169">
        <v>6000</v>
      </c>
      <c r="F1020" s="170">
        <v>0.52</v>
      </c>
      <c r="G1020" s="171">
        <v>540</v>
      </c>
      <c r="H1020" s="172">
        <f t="shared" si="105"/>
        <v>3120</v>
      </c>
      <c r="I1020" s="173" t="str">
        <f t="shared" si="106"/>
        <v>Введите курс</v>
      </c>
      <c r="J1020" s="283"/>
      <c r="K1020" s="174">
        <f t="shared" si="111"/>
        <v>0</v>
      </c>
      <c r="L1020" s="172">
        <f t="shared" si="111"/>
        <v>0</v>
      </c>
      <c r="M1020" s="175" t="str">
        <f t="shared" si="108"/>
        <v/>
      </c>
      <c r="N1020" s="166"/>
      <c r="O1020" s="176"/>
    </row>
    <row r="1021" spans="1:15">
      <c r="A1021" s="166" t="s">
        <v>5550</v>
      </c>
      <c r="B1021" s="167">
        <v>8809668012507</v>
      </c>
      <c r="C1021" s="168" t="s">
        <v>5551</v>
      </c>
      <c r="D1021" s="168" t="s">
        <v>5552</v>
      </c>
      <c r="E1021" s="169">
        <v>9000</v>
      </c>
      <c r="F1021" s="170">
        <v>0.52</v>
      </c>
      <c r="G1021" s="171">
        <v>132</v>
      </c>
      <c r="H1021" s="172">
        <f t="shared" si="105"/>
        <v>4680</v>
      </c>
      <c r="I1021" s="173" t="str">
        <f t="shared" si="106"/>
        <v>Введите курс</v>
      </c>
      <c r="J1021" s="283"/>
      <c r="K1021" s="174">
        <f t="shared" si="111"/>
        <v>0</v>
      </c>
      <c r="L1021" s="172">
        <f t="shared" si="111"/>
        <v>0</v>
      </c>
      <c r="M1021" s="175" t="str">
        <f t="shared" si="108"/>
        <v/>
      </c>
      <c r="N1021" s="166"/>
      <c r="O1021" s="176"/>
    </row>
    <row r="1022" spans="1:15">
      <c r="A1022" s="166" t="s">
        <v>5553</v>
      </c>
      <c r="B1022" s="167">
        <v>8809668012514</v>
      </c>
      <c r="C1022" s="168" t="s">
        <v>5554</v>
      </c>
      <c r="D1022" s="168" t="s">
        <v>5555</v>
      </c>
      <c r="E1022" s="169">
        <v>30000</v>
      </c>
      <c r="F1022" s="170">
        <v>0.52</v>
      </c>
      <c r="G1022" s="171">
        <v>66</v>
      </c>
      <c r="H1022" s="172">
        <f t="shared" si="105"/>
        <v>15600</v>
      </c>
      <c r="I1022" s="173" t="str">
        <f t="shared" si="106"/>
        <v>Введите курс</v>
      </c>
      <c r="J1022" s="283"/>
      <c r="K1022" s="174">
        <f t="shared" si="111"/>
        <v>0</v>
      </c>
      <c r="L1022" s="172">
        <f t="shared" si="111"/>
        <v>0</v>
      </c>
      <c r="M1022" s="175" t="str">
        <f t="shared" si="108"/>
        <v/>
      </c>
      <c r="N1022" s="166"/>
      <c r="O1022" s="176"/>
    </row>
    <row r="1023" spans="1:15">
      <c r="A1023" s="166" t="s">
        <v>5556</v>
      </c>
      <c r="B1023" s="167">
        <v>8809668012521</v>
      </c>
      <c r="C1023" s="168" t="s">
        <v>5557</v>
      </c>
      <c r="D1023" s="168" t="s">
        <v>5558</v>
      </c>
      <c r="E1023" s="169">
        <v>30000</v>
      </c>
      <c r="F1023" s="170">
        <v>0.52</v>
      </c>
      <c r="G1023" s="171">
        <v>72</v>
      </c>
      <c r="H1023" s="172">
        <f t="shared" si="105"/>
        <v>15600</v>
      </c>
      <c r="I1023" s="173" t="str">
        <f t="shared" si="106"/>
        <v>Введите курс</v>
      </c>
      <c r="J1023" s="283"/>
      <c r="K1023" s="174">
        <f t="shared" si="111"/>
        <v>0</v>
      </c>
      <c r="L1023" s="172">
        <f t="shared" si="111"/>
        <v>0</v>
      </c>
      <c r="M1023" s="175" t="str">
        <f t="shared" si="108"/>
        <v/>
      </c>
      <c r="N1023" s="166"/>
      <c r="O1023" s="176"/>
    </row>
    <row r="1024" spans="1:15">
      <c r="A1024" s="166" t="s">
        <v>5559</v>
      </c>
      <c r="B1024" s="167">
        <v>8809668012613</v>
      </c>
      <c r="C1024" s="168" t="s">
        <v>5560</v>
      </c>
      <c r="D1024" s="168" t="s">
        <v>5561</v>
      </c>
      <c r="E1024" s="169">
        <v>4000</v>
      </c>
      <c r="F1024" s="170">
        <v>0.52</v>
      </c>
      <c r="G1024" s="171">
        <v>6</v>
      </c>
      <c r="H1024" s="172">
        <f t="shared" si="105"/>
        <v>2080</v>
      </c>
      <c r="I1024" s="173" t="str">
        <f t="shared" si="106"/>
        <v>Введите курс</v>
      </c>
      <c r="J1024" s="283"/>
      <c r="K1024" s="174">
        <f t="shared" si="111"/>
        <v>0</v>
      </c>
      <c r="L1024" s="172">
        <f t="shared" si="111"/>
        <v>0</v>
      </c>
      <c r="M1024" s="175" t="str">
        <f t="shared" si="108"/>
        <v/>
      </c>
      <c r="N1024" s="166"/>
      <c r="O1024" s="176"/>
    </row>
    <row r="1025" spans="1:15">
      <c r="A1025" s="166" t="s">
        <v>5562</v>
      </c>
      <c r="B1025" s="167">
        <v>8809668012705</v>
      </c>
      <c r="C1025" s="168" t="s">
        <v>5563</v>
      </c>
      <c r="D1025" s="168" t="s">
        <v>5564</v>
      </c>
      <c r="E1025" s="169">
        <v>6000</v>
      </c>
      <c r="F1025" s="170">
        <v>0.52</v>
      </c>
      <c r="G1025" s="171">
        <v>540</v>
      </c>
      <c r="H1025" s="172">
        <f t="shared" si="105"/>
        <v>3120</v>
      </c>
      <c r="I1025" s="173" t="str">
        <f t="shared" si="106"/>
        <v>Введите курс</v>
      </c>
      <c r="J1025" s="283"/>
      <c r="K1025" s="174">
        <f t="shared" si="111"/>
        <v>0</v>
      </c>
      <c r="L1025" s="172">
        <f t="shared" si="111"/>
        <v>0</v>
      </c>
      <c r="M1025" s="175" t="str">
        <f t="shared" si="108"/>
        <v/>
      </c>
      <c r="N1025" s="166"/>
      <c r="O1025" s="176"/>
    </row>
    <row r="1026" spans="1:15">
      <c r="A1026" s="166" t="s">
        <v>5565</v>
      </c>
      <c r="B1026" s="167">
        <v>8809668012804</v>
      </c>
      <c r="C1026" s="168" t="s">
        <v>5566</v>
      </c>
      <c r="D1026" s="168" t="s">
        <v>5567</v>
      </c>
      <c r="E1026" s="169">
        <v>4000</v>
      </c>
      <c r="F1026" s="170">
        <v>0.52</v>
      </c>
      <c r="G1026" s="171">
        <v>480</v>
      </c>
      <c r="H1026" s="172">
        <f t="shared" si="105"/>
        <v>2080</v>
      </c>
      <c r="I1026" s="173" t="str">
        <f t="shared" si="106"/>
        <v>Введите курс</v>
      </c>
      <c r="J1026" s="283"/>
      <c r="K1026" s="174">
        <f t="shared" si="111"/>
        <v>0</v>
      </c>
      <c r="L1026" s="172">
        <f t="shared" si="111"/>
        <v>0</v>
      </c>
      <c r="M1026" s="175" t="str">
        <f t="shared" si="108"/>
        <v/>
      </c>
      <c r="N1026" s="166"/>
      <c r="O1026" s="176"/>
    </row>
    <row r="1027" spans="1:15">
      <c r="A1027" s="166" t="s">
        <v>5568</v>
      </c>
      <c r="B1027" s="167">
        <v>8809668012811</v>
      </c>
      <c r="C1027" s="168" t="s">
        <v>5569</v>
      </c>
      <c r="D1027" s="168" t="s">
        <v>5570</v>
      </c>
      <c r="E1027" s="169">
        <v>4000</v>
      </c>
      <c r="F1027" s="170">
        <v>0.52</v>
      </c>
      <c r="G1027" s="171">
        <v>480</v>
      </c>
      <c r="H1027" s="172">
        <f t="shared" si="105"/>
        <v>2080</v>
      </c>
      <c r="I1027" s="173" t="str">
        <f t="shared" si="106"/>
        <v>Введите курс</v>
      </c>
      <c r="J1027" s="283"/>
      <c r="K1027" s="174">
        <f t="shared" si="111"/>
        <v>0</v>
      </c>
      <c r="L1027" s="172">
        <f t="shared" si="111"/>
        <v>0</v>
      </c>
      <c r="M1027" s="175" t="str">
        <f t="shared" si="108"/>
        <v/>
      </c>
      <c r="N1027" s="166"/>
      <c r="O1027" s="176"/>
    </row>
    <row r="1028" spans="1:15">
      <c r="A1028" s="166" t="s">
        <v>5571</v>
      </c>
      <c r="B1028" s="167">
        <v>8809668012828</v>
      </c>
      <c r="C1028" s="168" t="s">
        <v>5572</v>
      </c>
      <c r="D1028" s="168" t="s">
        <v>5573</v>
      </c>
      <c r="E1028" s="169">
        <v>4000</v>
      </c>
      <c r="F1028" s="170">
        <v>0.52</v>
      </c>
      <c r="G1028" s="171">
        <v>480</v>
      </c>
      <c r="H1028" s="172">
        <f t="shared" ref="H1028:H1091" si="112">F1028*E1028</f>
        <v>2080</v>
      </c>
      <c r="I1028" s="173" t="str">
        <f t="shared" ref="I1028:I1091" si="113">IF($H$1="","Введите курс",H1028/$H$1)</f>
        <v>Введите курс</v>
      </c>
      <c r="J1028" s="283"/>
      <c r="K1028" s="174">
        <f t="shared" ref="K1028:L1043" si="114">J1028*G1028</f>
        <v>0</v>
      </c>
      <c r="L1028" s="172">
        <f t="shared" si="114"/>
        <v>0</v>
      </c>
      <c r="M1028" s="175" t="str">
        <f t="shared" ref="M1028:M1091" si="115">IFERROR(K1028*I1028,"")</f>
        <v/>
      </c>
      <c r="N1028" s="166"/>
      <c r="O1028" s="176"/>
    </row>
    <row r="1029" spans="1:15">
      <c r="A1029" s="166" t="s">
        <v>5574</v>
      </c>
      <c r="B1029" s="167">
        <v>8809668012835</v>
      </c>
      <c r="C1029" s="168" t="s">
        <v>5575</v>
      </c>
      <c r="D1029" s="168" t="s">
        <v>5576</v>
      </c>
      <c r="E1029" s="169">
        <v>5500</v>
      </c>
      <c r="F1029" s="170">
        <v>0.52</v>
      </c>
      <c r="G1029" s="171">
        <v>480</v>
      </c>
      <c r="H1029" s="172">
        <f t="shared" si="112"/>
        <v>2860</v>
      </c>
      <c r="I1029" s="173" t="str">
        <f t="shared" si="113"/>
        <v>Введите курс</v>
      </c>
      <c r="J1029" s="283"/>
      <c r="K1029" s="174">
        <f t="shared" si="114"/>
        <v>0</v>
      </c>
      <c r="L1029" s="172">
        <f t="shared" si="114"/>
        <v>0</v>
      </c>
      <c r="M1029" s="175" t="str">
        <f t="shared" si="115"/>
        <v/>
      </c>
      <c r="N1029" s="166"/>
      <c r="O1029" s="176"/>
    </row>
    <row r="1030" spans="1:15">
      <c r="A1030" s="166" t="s">
        <v>5577</v>
      </c>
      <c r="B1030" s="167">
        <v>8809668012903</v>
      </c>
      <c r="C1030" s="168" t="s">
        <v>5578</v>
      </c>
      <c r="D1030" s="168" t="s">
        <v>5579</v>
      </c>
      <c r="E1030" s="169">
        <v>25000</v>
      </c>
      <c r="F1030" s="170">
        <v>0.52</v>
      </c>
      <c r="G1030" s="171">
        <v>100</v>
      </c>
      <c r="H1030" s="172">
        <f t="shared" si="112"/>
        <v>13000</v>
      </c>
      <c r="I1030" s="173" t="str">
        <f t="shared" si="113"/>
        <v>Введите курс</v>
      </c>
      <c r="J1030" s="283"/>
      <c r="K1030" s="174">
        <f t="shared" si="114"/>
        <v>0</v>
      </c>
      <c r="L1030" s="172">
        <f t="shared" si="114"/>
        <v>0</v>
      </c>
      <c r="M1030" s="175" t="str">
        <f t="shared" si="115"/>
        <v/>
      </c>
      <c r="N1030" s="166"/>
      <c r="O1030" s="176"/>
    </row>
    <row r="1031" spans="1:15">
      <c r="A1031" s="166" t="s">
        <v>5580</v>
      </c>
      <c r="B1031" s="167">
        <v>8809668012910</v>
      </c>
      <c r="C1031" s="168" t="s">
        <v>5581</v>
      </c>
      <c r="D1031" s="168" t="s">
        <v>5582</v>
      </c>
      <c r="E1031" s="169">
        <v>25000</v>
      </c>
      <c r="F1031" s="170">
        <v>0.52</v>
      </c>
      <c r="G1031" s="171">
        <v>100</v>
      </c>
      <c r="H1031" s="172">
        <f t="shared" si="112"/>
        <v>13000</v>
      </c>
      <c r="I1031" s="173" t="str">
        <f t="shared" si="113"/>
        <v>Введите курс</v>
      </c>
      <c r="J1031" s="283"/>
      <c r="K1031" s="174">
        <f t="shared" si="114"/>
        <v>0</v>
      </c>
      <c r="L1031" s="172">
        <f t="shared" si="114"/>
        <v>0</v>
      </c>
      <c r="M1031" s="175" t="str">
        <f t="shared" si="115"/>
        <v/>
      </c>
      <c r="N1031" s="166"/>
      <c r="O1031" s="176"/>
    </row>
    <row r="1032" spans="1:15">
      <c r="A1032" s="166" t="s">
        <v>5583</v>
      </c>
      <c r="B1032" s="167">
        <v>8809668012927</v>
      </c>
      <c r="C1032" s="168" t="s">
        <v>5584</v>
      </c>
      <c r="D1032" s="168" t="s">
        <v>5585</v>
      </c>
      <c r="E1032" s="169">
        <v>25000</v>
      </c>
      <c r="F1032" s="170">
        <v>0.52</v>
      </c>
      <c r="G1032" s="171">
        <v>100</v>
      </c>
      <c r="H1032" s="172">
        <f t="shared" si="112"/>
        <v>13000</v>
      </c>
      <c r="I1032" s="173" t="str">
        <f t="shared" si="113"/>
        <v>Введите курс</v>
      </c>
      <c r="J1032" s="283"/>
      <c r="K1032" s="174">
        <f t="shared" si="114"/>
        <v>0</v>
      </c>
      <c r="L1032" s="172">
        <f t="shared" si="114"/>
        <v>0</v>
      </c>
      <c r="M1032" s="175" t="str">
        <f t="shared" si="115"/>
        <v/>
      </c>
      <c r="N1032" s="166"/>
      <c r="O1032" s="176"/>
    </row>
    <row r="1033" spans="1:15">
      <c r="A1033" s="166" t="s">
        <v>5586</v>
      </c>
      <c r="B1033" s="167">
        <v>8809668012934</v>
      </c>
      <c r="C1033" s="168" t="s">
        <v>5587</v>
      </c>
      <c r="D1033" s="168" t="s">
        <v>5588</v>
      </c>
      <c r="E1033" s="169">
        <v>25000</v>
      </c>
      <c r="F1033" s="170">
        <v>0.52</v>
      </c>
      <c r="G1033" s="171">
        <v>48</v>
      </c>
      <c r="H1033" s="172">
        <f t="shared" si="112"/>
        <v>13000</v>
      </c>
      <c r="I1033" s="173" t="str">
        <f t="shared" si="113"/>
        <v>Введите курс</v>
      </c>
      <c r="J1033" s="283"/>
      <c r="K1033" s="174">
        <f t="shared" si="114"/>
        <v>0</v>
      </c>
      <c r="L1033" s="172">
        <f t="shared" si="114"/>
        <v>0</v>
      </c>
      <c r="M1033" s="175" t="str">
        <f t="shared" si="115"/>
        <v/>
      </c>
      <c r="N1033" s="166"/>
      <c r="O1033" s="176"/>
    </row>
    <row r="1034" spans="1:15">
      <c r="A1034" s="166" t="s">
        <v>5589</v>
      </c>
      <c r="B1034" s="167">
        <v>8809668012941</v>
      </c>
      <c r="C1034" s="168" t="s">
        <v>5590</v>
      </c>
      <c r="D1034" s="168" t="s">
        <v>3284</v>
      </c>
      <c r="E1034" s="169">
        <v>19000</v>
      </c>
      <c r="F1034" s="170">
        <v>0.52</v>
      </c>
      <c r="G1034" s="171">
        <v>36</v>
      </c>
      <c r="H1034" s="172">
        <f t="shared" si="112"/>
        <v>9880</v>
      </c>
      <c r="I1034" s="173" t="str">
        <f t="shared" si="113"/>
        <v>Введите курс</v>
      </c>
      <c r="J1034" s="283"/>
      <c r="K1034" s="174">
        <f t="shared" si="114"/>
        <v>0</v>
      </c>
      <c r="L1034" s="172">
        <f t="shared" si="114"/>
        <v>0</v>
      </c>
      <c r="M1034" s="175" t="str">
        <f t="shared" si="115"/>
        <v/>
      </c>
      <c r="N1034" s="166"/>
      <c r="O1034" s="176"/>
    </row>
    <row r="1035" spans="1:15">
      <c r="A1035" s="166" t="s">
        <v>5591</v>
      </c>
      <c r="B1035" s="167">
        <v>8809668013085</v>
      </c>
      <c r="C1035" s="168" t="s">
        <v>5592</v>
      </c>
      <c r="D1035" s="168" t="s">
        <v>5593</v>
      </c>
      <c r="E1035" s="169">
        <v>3000</v>
      </c>
      <c r="F1035" s="170">
        <v>0.52</v>
      </c>
      <c r="G1035" s="171">
        <v>120</v>
      </c>
      <c r="H1035" s="172">
        <f t="shared" si="112"/>
        <v>1560</v>
      </c>
      <c r="I1035" s="173" t="str">
        <f t="shared" si="113"/>
        <v>Введите курс</v>
      </c>
      <c r="J1035" s="283"/>
      <c r="K1035" s="174">
        <f t="shared" si="114"/>
        <v>0</v>
      </c>
      <c r="L1035" s="172">
        <f t="shared" si="114"/>
        <v>0</v>
      </c>
      <c r="M1035" s="175" t="str">
        <f t="shared" si="115"/>
        <v/>
      </c>
      <c r="N1035" s="166"/>
      <c r="O1035" s="176"/>
    </row>
    <row r="1036" spans="1:15">
      <c r="A1036" s="166" t="s">
        <v>5594</v>
      </c>
      <c r="B1036" s="167">
        <v>8809668013504</v>
      </c>
      <c r="C1036" s="168" t="s">
        <v>5595</v>
      </c>
      <c r="D1036" s="168" t="s">
        <v>5596</v>
      </c>
      <c r="E1036" s="169">
        <v>1900</v>
      </c>
      <c r="F1036" s="170">
        <v>0.52</v>
      </c>
      <c r="G1036" s="171">
        <v>60</v>
      </c>
      <c r="H1036" s="172">
        <f t="shared" si="112"/>
        <v>988</v>
      </c>
      <c r="I1036" s="173" t="str">
        <f t="shared" si="113"/>
        <v>Введите курс</v>
      </c>
      <c r="J1036" s="283"/>
      <c r="K1036" s="174">
        <f t="shared" si="114"/>
        <v>0</v>
      </c>
      <c r="L1036" s="172">
        <f t="shared" si="114"/>
        <v>0</v>
      </c>
      <c r="M1036" s="175" t="str">
        <f t="shared" si="115"/>
        <v/>
      </c>
      <c r="N1036" s="166"/>
      <c r="O1036" s="176"/>
    </row>
    <row r="1037" spans="1:15">
      <c r="A1037" s="166" t="s">
        <v>5597</v>
      </c>
      <c r="B1037" s="167">
        <v>8809668013511</v>
      </c>
      <c r="C1037" s="168" t="s">
        <v>5598</v>
      </c>
      <c r="D1037" s="168" t="s">
        <v>5599</v>
      </c>
      <c r="E1037" s="169">
        <v>5000</v>
      </c>
      <c r="F1037" s="170">
        <v>0.52</v>
      </c>
      <c r="G1037" s="171">
        <v>60</v>
      </c>
      <c r="H1037" s="172">
        <f t="shared" si="112"/>
        <v>2600</v>
      </c>
      <c r="I1037" s="173" t="str">
        <f t="shared" si="113"/>
        <v>Введите курс</v>
      </c>
      <c r="J1037" s="283"/>
      <c r="K1037" s="174">
        <f t="shared" si="114"/>
        <v>0</v>
      </c>
      <c r="L1037" s="172">
        <f t="shared" si="114"/>
        <v>0</v>
      </c>
      <c r="M1037" s="175" t="str">
        <f t="shared" si="115"/>
        <v/>
      </c>
      <c r="N1037" s="166"/>
      <c r="O1037" s="176"/>
    </row>
    <row r="1038" spans="1:15">
      <c r="A1038" s="166" t="s">
        <v>5600</v>
      </c>
      <c r="B1038" s="167">
        <v>8809668013863</v>
      </c>
      <c r="C1038" s="168" t="s">
        <v>5601</v>
      </c>
      <c r="D1038" s="168" t="s">
        <v>3338</v>
      </c>
      <c r="E1038" s="169">
        <v>11000</v>
      </c>
      <c r="F1038" s="170">
        <v>0.52</v>
      </c>
      <c r="G1038" s="171">
        <v>384</v>
      </c>
      <c r="H1038" s="172">
        <f t="shared" si="112"/>
        <v>5720</v>
      </c>
      <c r="I1038" s="173" t="str">
        <f t="shared" si="113"/>
        <v>Введите курс</v>
      </c>
      <c r="J1038" s="283"/>
      <c r="K1038" s="174">
        <f t="shared" si="114"/>
        <v>0</v>
      </c>
      <c r="L1038" s="172">
        <f t="shared" si="114"/>
        <v>0</v>
      </c>
      <c r="M1038" s="175" t="str">
        <f t="shared" si="115"/>
        <v/>
      </c>
      <c r="N1038" s="166"/>
      <c r="O1038" s="176"/>
    </row>
    <row r="1039" spans="1:15">
      <c r="A1039" s="166" t="s">
        <v>5602</v>
      </c>
      <c r="B1039" s="167">
        <v>8809668013917</v>
      </c>
      <c r="C1039" s="168" t="s">
        <v>5603</v>
      </c>
      <c r="D1039" s="168" t="s">
        <v>3878</v>
      </c>
      <c r="E1039" s="169">
        <v>11000</v>
      </c>
      <c r="F1039" s="170">
        <v>0.52</v>
      </c>
      <c r="G1039" s="171">
        <v>384</v>
      </c>
      <c r="H1039" s="172">
        <f t="shared" si="112"/>
        <v>5720</v>
      </c>
      <c r="I1039" s="173" t="str">
        <f t="shared" si="113"/>
        <v>Введите курс</v>
      </c>
      <c r="J1039" s="283"/>
      <c r="K1039" s="174">
        <f t="shared" si="114"/>
        <v>0</v>
      </c>
      <c r="L1039" s="172">
        <f t="shared" si="114"/>
        <v>0</v>
      </c>
      <c r="M1039" s="175" t="str">
        <f t="shared" si="115"/>
        <v/>
      </c>
      <c r="N1039" s="166"/>
      <c r="O1039" s="176"/>
    </row>
    <row r="1040" spans="1:15">
      <c r="A1040" s="166" t="s">
        <v>5604</v>
      </c>
      <c r="B1040" s="167">
        <v>8809668013924</v>
      </c>
      <c r="C1040" s="168" t="s">
        <v>5605</v>
      </c>
      <c r="D1040" s="168" t="s">
        <v>5606</v>
      </c>
      <c r="E1040" s="169">
        <v>8000</v>
      </c>
      <c r="F1040" s="170">
        <v>0.52</v>
      </c>
      <c r="G1040" s="171">
        <v>240</v>
      </c>
      <c r="H1040" s="172">
        <f t="shared" si="112"/>
        <v>4160</v>
      </c>
      <c r="I1040" s="173" t="str">
        <f t="shared" si="113"/>
        <v>Введите курс</v>
      </c>
      <c r="J1040" s="283"/>
      <c r="K1040" s="174">
        <f t="shared" si="114"/>
        <v>0</v>
      </c>
      <c r="L1040" s="172">
        <f t="shared" si="114"/>
        <v>0</v>
      </c>
      <c r="M1040" s="175" t="str">
        <f t="shared" si="115"/>
        <v/>
      </c>
      <c r="N1040" s="166"/>
      <c r="O1040" s="176"/>
    </row>
    <row r="1041" spans="1:15">
      <c r="A1041" s="166" t="s">
        <v>5607</v>
      </c>
      <c r="B1041" s="167">
        <v>8809668013931</v>
      </c>
      <c r="C1041" s="168" t="s">
        <v>5608</v>
      </c>
      <c r="D1041" s="168" t="s">
        <v>5609</v>
      </c>
      <c r="E1041" s="169">
        <v>8000</v>
      </c>
      <c r="F1041" s="170">
        <v>0.52</v>
      </c>
      <c r="G1041" s="171">
        <v>240</v>
      </c>
      <c r="H1041" s="172">
        <f t="shared" si="112"/>
        <v>4160</v>
      </c>
      <c r="I1041" s="173" t="str">
        <f t="shared" si="113"/>
        <v>Введите курс</v>
      </c>
      <c r="J1041" s="283"/>
      <c r="K1041" s="174">
        <f t="shared" si="114"/>
        <v>0</v>
      </c>
      <c r="L1041" s="172">
        <f t="shared" si="114"/>
        <v>0</v>
      </c>
      <c r="M1041" s="175" t="str">
        <f t="shared" si="115"/>
        <v/>
      </c>
      <c r="N1041" s="166"/>
      <c r="O1041" s="176"/>
    </row>
    <row r="1042" spans="1:15">
      <c r="A1042" s="166" t="s">
        <v>5610</v>
      </c>
      <c r="B1042" s="167">
        <v>8809668013948</v>
      </c>
      <c r="C1042" s="168" t="s">
        <v>5611</v>
      </c>
      <c r="D1042" s="168" t="s">
        <v>5612</v>
      </c>
      <c r="E1042" s="169">
        <v>23000</v>
      </c>
      <c r="F1042" s="170">
        <v>0.52</v>
      </c>
      <c r="G1042" s="171">
        <v>36</v>
      </c>
      <c r="H1042" s="172">
        <f t="shared" si="112"/>
        <v>11960</v>
      </c>
      <c r="I1042" s="173" t="str">
        <f t="shared" si="113"/>
        <v>Введите курс</v>
      </c>
      <c r="J1042" s="283"/>
      <c r="K1042" s="174">
        <f t="shared" si="114"/>
        <v>0</v>
      </c>
      <c r="L1042" s="172">
        <f t="shared" si="114"/>
        <v>0</v>
      </c>
      <c r="M1042" s="175" t="str">
        <f t="shared" si="115"/>
        <v/>
      </c>
      <c r="N1042" s="166"/>
      <c r="O1042" s="176"/>
    </row>
    <row r="1043" spans="1:15">
      <c r="A1043" s="166" t="s">
        <v>5613</v>
      </c>
      <c r="B1043" s="167">
        <v>8809668014013</v>
      </c>
      <c r="C1043" s="168" t="s">
        <v>5614</v>
      </c>
      <c r="D1043" s="168" t="s">
        <v>5615</v>
      </c>
      <c r="E1043" s="169">
        <v>22000</v>
      </c>
      <c r="F1043" s="170">
        <v>0.52</v>
      </c>
      <c r="G1043" s="171">
        <v>12</v>
      </c>
      <c r="H1043" s="172">
        <f t="shared" si="112"/>
        <v>11440</v>
      </c>
      <c r="I1043" s="173" t="str">
        <f t="shared" si="113"/>
        <v>Введите курс</v>
      </c>
      <c r="J1043" s="283"/>
      <c r="K1043" s="174">
        <f t="shared" si="114"/>
        <v>0</v>
      </c>
      <c r="L1043" s="172">
        <f t="shared" si="114"/>
        <v>0</v>
      </c>
      <c r="M1043" s="175" t="str">
        <f t="shared" si="115"/>
        <v/>
      </c>
      <c r="N1043" s="166"/>
      <c r="O1043" s="176"/>
    </row>
    <row r="1044" spans="1:15">
      <c r="A1044" s="166" t="s">
        <v>5616</v>
      </c>
      <c r="B1044" s="167">
        <v>8809668014020</v>
      </c>
      <c r="C1044" s="168" t="s">
        <v>5617</v>
      </c>
      <c r="D1044" s="168" t="s">
        <v>5618</v>
      </c>
      <c r="E1044" s="169">
        <v>22000</v>
      </c>
      <c r="F1044" s="170">
        <v>0.52</v>
      </c>
      <c r="G1044" s="171">
        <v>12</v>
      </c>
      <c r="H1044" s="172">
        <f t="shared" si="112"/>
        <v>11440</v>
      </c>
      <c r="I1044" s="173" t="str">
        <f t="shared" si="113"/>
        <v>Введите курс</v>
      </c>
      <c r="J1044" s="283"/>
      <c r="K1044" s="174">
        <f t="shared" ref="K1044:L1059" si="116">J1044*G1044</f>
        <v>0</v>
      </c>
      <c r="L1044" s="172">
        <f t="shared" si="116"/>
        <v>0</v>
      </c>
      <c r="M1044" s="175" t="str">
        <f t="shared" si="115"/>
        <v/>
      </c>
      <c r="N1044" s="166"/>
      <c r="O1044" s="176"/>
    </row>
    <row r="1045" spans="1:15">
      <c r="A1045" s="166" t="s">
        <v>5619</v>
      </c>
      <c r="B1045" s="167">
        <v>8809668014037</v>
      </c>
      <c r="C1045" s="168" t="s">
        <v>5620</v>
      </c>
      <c r="D1045" s="168" t="s">
        <v>5621</v>
      </c>
      <c r="E1045" s="169">
        <v>22000</v>
      </c>
      <c r="F1045" s="170">
        <v>0.52</v>
      </c>
      <c r="G1045" s="171">
        <v>12</v>
      </c>
      <c r="H1045" s="172">
        <f t="shared" si="112"/>
        <v>11440</v>
      </c>
      <c r="I1045" s="173" t="str">
        <f t="shared" si="113"/>
        <v>Введите курс</v>
      </c>
      <c r="J1045" s="283"/>
      <c r="K1045" s="174">
        <f t="shared" si="116"/>
        <v>0</v>
      </c>
      <c r="L1045" s="172">
        <f t="shared" si="116"/>
        <v>0</v>
      </c>
      <c r="M1045" s="175" t="str">
        <f t="shared" si="115"/>
        <v/>
      </c>
      <c r="N1045" s="166"/>
      <c r="O1045" s="176"/>
    </row>
    <row r="1046" spans="1:15">
      <c r="A1046" s="166" t="s">
        <v>5622</v>
      </c>
      <c r="B1046" s="167">
        <v>8809668014044</v>
      </c>
      <c r="C1046" s="168" t="s">
        <v>5623</v>
      </c>
      <c r="D1046" s="168" t="s">
        <v>5624</v>
      </c>
      <c r="E1046" s="169">
        <v>11000</v>
      </c>
      <c r="F1046" s="170">
        <v>0.52</v>
      </c>
      <c r="G1046" s="171">
        <v>384</v>
      </c>
      <c r="H1046" s="172">
        <f t="shared" si="112"/>
        <v>5720</v>
      </c>
      <c r="I1046" s="173" t="str">
        <f t="shared" si="113"/>
        <v>Введите курс</v>
      </c>
      <c r="J1046" s="283"/>
      <c r="K1046" s="174">
        <f t="shared" si="116"/>
        <v>0</v>
      </c>
      <c r="L1046" s="172">
        <f t="shared" si="116"/>
        <v>0</v>
      </c>
      <c r="M1046" s="175" t="str">
        <f t="shared" si="115"/>
        <v/>
      </c>
      <c r="N1046" s="166"/>
      <c r="O1046" s="176"/>
    </row>
    <row r="1047" spans="1:15">
      <c r="A1047" s="166" t="s">
        <v>5625</v>
      </c>
      <c r="B1047" s="167">
        <v>8809668014051</v>
      </c>
      <c r="C1047" s="168" t="s">
        <v>5626</v>
      </c>
      <c r="D1047" s="168" t="s">
        <v>3875</v>
      </c>
      <c r="E1047" s="169">
        <v>11000</v>
      </c>
      <c r="F1047" s="170">
        <v>0.52</v>
      </c>
      <c r="G1047" s="171">
        <v>384</v>
      </c>
      <c r="H1047" s="172">
        <f t="shared" si="112"/>
        <v>5720</v>
      </c>
      <c r="I1047" s="173" t="str">
        <f t="shared" si="113"/>
        <v>Введите курс</v>
      </c>
      <c r="J1047" s="283"/>
      <c r="K1047" s="174">
        <f t="shared" si="116"/>
        <v>0</v>
      </c>
      <c r="L1047" s="172">
        <f t="shared" si="116"/>
        <v>0</v>
      </c>
      <c r="M1047" s="175" t="str">
        <f t="shared" si="115"/>
        <v/>
      </c>
      <c r="N1047" s="166"/>
      <c r="O1047" s="176"/>
    </row>
    <row r="1048" spans="1:15">
      <c r="A1048" s="166" t="s">
        <v>5627</v>
      </c>
      <c r="B1048" s="167">
        <v>8809668014068</v>
      </c>
      <c r="C1048" s="168" t="s">
        <v>5628</v>
      </c>
      <c r="D1048" s="168" t="s">
        <v>5629</v>
      </c>
      <c r="E1048" s="169">
        <v>11000</v>
      </c>
      <c r="F1048" s="170">
        <v>0.52</v>
      </c>
      <c r="G1048" s="171">
        <v>384</v>
      </c>
      <c r="H1048" s="172">
        <f t="shared" si="112"/>
        <v>5720</v>
      </c>
      <c r="I1048" s="173" t="str">
        <f t="shared" si="113"/>
        <v>Введите курс</v>
      </c>
      <c r="J1048" s="283"/>
      <c r="K1048" s="174">
        <f t="shared" si="116"/>
        <v>0</v>
      </c>
      <c r="L1048" s="172">
        <f t="shared" si="116"/>
        <v>0</v>
      </c>
      <c r="M1048" s="175" t="str">
        <f t="shared" si="115"/>
        <v/>
      </c>
      <c r="N1048" s="166"/>
      <c r="O1048" s="176"/>
    </row>
    <row r="1049" spans="1:15">
      <c r="A1049" s="166" t="s">
        <v>5630</v>
      </c>
      <c r="B1049" s="167">
        <v>8809668014075</v>
      </c>
      <c r="C1049" s="168" t="s">
        <v>5631</v>
      </c>
      <c r="D1049" s="168" t="s">
        <v>3335</v>
      </c>
      <c r="E1049" s="169">
        <v>11000</v>
      </c>
      <c r="F1049" s="170">
        <v>0.52</v>
      </c>
      <c r="G1049" s="171">
        <v>384</v>
      </c>
      <c r="H1049" s="172">
        <f t="shared" si="112"/>
        <v>5720</v>
      </c>
      <c r="I1049" s="173" t="str">
        <f t="shared" si="113"/>
        <v>Введите курс</v>
      </c>
      <c r="J1049" s="283"/>
      <c r="K1049" s="174">
        <f t="shared" si="116"/>
        <v>0</v>
      </c>
      <c r="L1049" s="172">
        <f t="shared" si="116"/>
        <v>0</v>
      </c>
      <c r="M1049" s="175" t="str">
        <f t="shared" si="115"/>
        <v/>
      </c>
      <c r="N1049" s="166"/>
      <c r="O1049" s="176"/>
    </row>
    <row r="1050" spans="1:15">
      <c r="A1050" s="166" t="s">
        <v>5632</v>
      </c>
      <c r="B1050" s="167">
        <v>8809668014501</v>
      </c>
      <c r="C1050" s="168" t="s">
        <v>5633</v>
      </c>
      <c r="D1050" s="168" t="s">
        <v>5634</v>
      </c>
      <c r="E1050" s="169">
        <v>15000</v>
      </c>
      <c r="F1050" s="170">
        <v>0.52</v>
      </c>
      <c r="G1050" s="171">
        <v>264</v>
      </c>
      <c r="H1050" s="172">
        <f t="shared" si="112"/>
        <v>7800</v>
      </c>
      <c r="I1050" s="173" t="str">
        <f t="shared" si="113"/>
        <v>Введите курс</v>
      </c>
      <c r="J1050" s="283"/>
      <c r="K1050" s="174">
        <f t="shared" si="116"/>
        <v>0</v>
      </c>
      <c r="L1050" s="172">
        <f t="shared" si="116"/>
        <v>0</v>
      </c>
      <c r="M1050" s="175" t="str">
        <f t="shared" si="115"/>
        <v/>
      </c>
      <c r="N1050" s="166"/>
      <c r="O1050" s="176"/>
    </row>
    <row r="1051" spans="1:15">
      <c r="A1051" s="166" t="s">
        <v>5635</v>
      </c>
      <c r="B1051" s="167">
        <v>8809668014518</v>
      </c>
      <c r="C1051" s="168" t="s">
        <v>5636</v>
      </c>
      <c r="D1051" s="168" t="s">
        <v>5637</v>
      </c>
      <c r="E1051" s="169">
        <v>15000</v>
      </c>
      <c r="F1051" s="170">
        <v>0.52</v>
      </c>
      <c r="G1051" s="171">
        <v>264</v>
      </c>
      <c r="H1051" s="172">
        <f t="shared" si="112"/>
        <v>7800</v>
      </c>
      <c r="I1051" s="173" t="str">
        <f t="shared" si="113"/>
        <v>Введите курс</v>
      </c>
      <c r="J1051" s="283"/>
      <c r="K1051" s="174">
        <f t="shared" si="116"/>
        <v>0</v>
      </c>
      <c r="L1051" s="172">
        <f t="shared" si="116"/>
        <v>0</v>
      </c>
      <c r="M1051" s="175" t="str">
        <f t="shared" si="115"/>
        <v/>
      </c>
      <c r="N1051" s="166"/>
      <c r="O1051" s="176"/>
    </row>
    <row r="1052" spans="1:15">
      <c r="A1052" s="166" t="s">
        <v>5638</v>
      </c>
      <c r="B1052" s="167">
        <v>8809668014525</v>
      </c>
      <c r="C1052" s="168" t="s">
        <v>5639</v>
      </c>
      <c r="D1052" s="168" t="s">
        <v>5640</v>
      </c>
      <c r="E1052" s="169">
        <v>15000</v>
      </c>
      <c r="F1052" s="170">
        <v>0.52</v>
      </c>
      <c r="G1052" s="171">
        <v>264</v>
      </c>
      <c r="H1052" s="172">
        <f t="shared" si="112"/>
        <v>7800</v>
      </c>
      <c r="I1052" s="173" t="str">
        <f t="shared" si="113"/>
        <v>Введите курс</v>
      </c>
      <c r="J1052" s="283"/>
      <c r="K1052" s="174">
        <f t="shared" si="116"/>
        <v>0</v>
      </c>
      <c r="L1052" s="172">
        <f t="shared" si="116"/>
        <v>0</v>
      </c>
      <c r="M1052" s="175" t="str">
        <f t="shared" si="115"/>
        <v/>
      </c>
      <c r="N1052" s="166"/>
      <c r="O1052" s="176"/>
    </row>
    <row r="1053" spans="1:15">
      <c r="A1053" s="166" t="s">
        <v>5641</v>
      </c>
      <c r="B1053" s="167">
        <v>8809668014532</v>
      </c>
      <c r="C1053" s="168" t="s">
        <v>5642</v>
      </c>
      <c r="D1053" s="168" t="s">
        <v>5643</v>
      </c>
      <c r="E1053" s="169">
        <v>15000</v>
      </c>
      <c r="F1053" s="170">
        <v>0.52</v>
      </c>
      <c r="G1053" s="171">
        <v>264</v>
      </c>
      <c r="H1053" s="172">
        <f t="shared" si="112"/>
        <v>7800</v>
      </c>
      <c r="I1053" s="173" t="str">
        <f t="shared" si="113"/>
        <v>Введите курс</v>
      </c>
      <c r="J1053" s="283"/>
      <c r="K1053" s="174">
        <f t="shared" si="116"/>
        <v>0</v>
      </c>
      <c r="L1053" s="172">
        <f t="shared" si="116"/>
        <v>0</v>
      </c>
      <c r="M1053" s="175" t="str">
        <f t="shared" si="115"/>
        <v/>
      </c>
      <c r="N1053" s="166"/>
      <c r="O1053" s="176"/>
    </row>
    <row r="1054" spans="1:15">
      <c r="A1054" s="166" t="s">
        <v>5644</v>
      </c>
      <c r="B1054" s="167">
        <v>8809668014549</v>
      </c>
      <c r="C1054" s="168" t="s">
        <v>5645</v>
      </c>
      <c r="D1054" s="168" t="s">
        <v>5646</v>
      </c>
      <c r="E1054" s="169">
        <v>15000</v>
      </c>
      <c r="F1054" s="170">
        <v>0.52</v>
      </c>
      <c r="G1054" s="171">
        <v>264</v>
      </c>
      <c r="H1054" s="172">
        <f t="shared" si="112"/>
        <v>7800</v>
      </c>
      <c r="I1054" s="173" t="str">
        <f t="shared" si="113"/>
        <v>Введите курс</v>
      </c>
      <c r="J1054" s="283"/>
      <c r="K1054" s="174">
        <f t="shared" si="116"/>
        <v>0</v>
      </c>
      <c r="L1054" s="172">
        <f t="shared" si="116"/>
        <v>0</v>
      </c>
      <c r="M1054" s="175" t="str">
        <f t="shared" si="115"/>
        <v/>
      </c>
      <c r="N1054" s="166"/>
      <c r="O1054" s="176"/>
    </row>
    <row r="1055" spans="1:15">
      <c r="A1055" s="166" t="s">
        <v>5647</v>
      </c>
      <c r="B1055" s="167">
        <v>8809668014556</v>
      </c>
      <c r="C1055" s="168" t="s">
        <v>5648</v>
      </c>
      <c r="D1055" s="168" t="s">
        <v>5649</v>
      </c>
      <c r="E1055" s="169">
        <v>6500</v>
      </c>
      <c r="F1055" s="170">
        <v>0.52</v>
      </c>
      <c r="G1055" s="171">
        <v>40</v>
      </c>
      <c r="H1055" s="172">
        <f t="shared" si="112"/>
        <v>3380</v>
      </c>
      <c r="I1055" s="173" t="str">
        <f t="shared" si="113"/>
        <v>Введите курс</v>
      </c>
      <c r="J1055" s="283"/>
      <c r="K1055" s="174">
        <f t="shared" si="116"/>
        <v>0</v>
      </c>
      <c r="L1055" s="172">
        <f t="shared" si="116"/>
        <v>0</v>
      </c>
      <c r="M1055" s="175" t="str">
        <f t="shared" si="115"/>
        <v/>
      </c>
      <c r="N1055" s="166"/>
      <c r="O1055" s="176"/>
    </row>
    <row r="1056" spans="1:15">
      <c r="A1056" s="166" t="s">
        <v>5650</v>
      </c>
      <c r="B1056" s="167">
        <v>8809668014822</v>
      </c>
      <c r="C1056" s="168" t="s">
        <v>5651</v>
      </c>
      <c r="D1056" s="168" t="s">
        <v>5652</v>
      </c>
      <c r="E1056" s="169">
        <v>20000</v>
      </c>
      <c r="F1056" s="170">
        <v>0.52</v>
      </c>
      <c r="G1056" s="171">
        <v>42</v>
      </c>
      <c r="H1056" s="172">
        <f t="shared" si="112"/>
        <v>10400</v>
      </c>
      <c r="I1056" s="173" t="str">
        <f t="shared" si="113"/>
        <v>Введите курс</v>
      </c>
      <c r="J1056" s="283"/>
      <c r="K1056" s="174">
        <f t="shared" si="116"/>
        <v>0</v>
      </c>
      <c r="L1056" s="172">
        <f t="shared" si="116"/>
        <v>0</v>
      </c>
      <c r="M1056" s="175" t="str">
        <f t="shared" si="115"/>
        <v/>
      </c>
      <c r="N1056" s="166"/>
      <c r="O1056" s="176"/>
    </row>
    <row r="1057" spans="1:15">
      <c r="A1057" s="166" t="s">
        <v>5653</v>
      </c>
      <c r="B1057" s="167">
        <v>8809668014860</v>
      </c>
      <c r="C1057" s="168" t="s">
        <v>5654</v>
      </c>
      <c r="D1057" s="168" t="s">
        <v>5655</v>
      </c>
      <c r="E1057" s="169">
        <v>25000</v>
      </c>
      <c r="F1057" s="170">
        <v>0.52</v>
      </c>
      <c r="G1057" s="171">
        <v>48</v>
      </c>
      <c r="H1057" s="172">
        <f t="shared" si="112"/>
        <v>13000</v>
      </c>
      <c r="I1057" s="173" t="str">
        <f t="shared" si="113"/>
        <v>Введите курс</v>
      </c>
      <c r="J1057" s="283"/>
      <c r="K1057" s="174">
        <f t="shared" si="116"/>
        <v>0</v>
      </c>
      <c r="L1057" s="172">
        <f t="shared" si="116"/>
        <v>0</v>
      </c>
      <c r="M1057" s="175" t="str">
        <f t="shared" si="115"/>
        <v/>
      </c>
      <c r="N1057" s="166"/>
      <c r="O1057" s="176"/>
    </row>
    <row r="1058" spans="1:15">
      <c r="A1058" s="166" t="s">
        <v>5656</v>
      </c>
      <c r="B1058" s="167">
        <v>8809668015478</v>
      </c>
      <c r="C1058" s="168" t="s">
        <v>5657</v>
      </c>
      <c r="D1058" s="168" t="s">
        <v>5658</v>
      </c>
      <c r="E1058" s="169">
        <v>25000</v>
      </c>
      <c r="F1058" s="170">
        <v>0.52</v>
      </c>
      <c r="G1058" s="171">
        <v>24</v>
      </c>
      <c r="H1058" s="172">
        <f t="shared" si="112"/>
        <v>13000</v>
      </c>
      <c r="I1058" s="173" t="str">
        <f t="shared" si="113"/>
        <v>Введите курс</v>
      </c>
      <c r="J1058" s="283"/>
      <c r="K1058" s="174">
        <f t="shared" si="116"/>
        <v>0</v>
      </c>
      <c r="L1058" s="172">
        <f t="shared" si="116"/>
        <v>0</v>
      </c>
      <c r="M1058" s="175" t="str">
        <f t="shared" si="115"/>
        <v/>
      </c>
      <c r="N1058" s="166"/>
      <c r="O1058" s="176"/>
    </row>
    <row r="1059" spans="1:15">
      <c r="A1059" s="166" t="s">
        <v>5659</v>
      </c>
      <c r="B1059" s="167">
        <v>8809668015522</v>
      </c>
      <c r="C1059" s="168" t="s">
        <v>5660</v>
      </c>
      <c r="D1059" s="168" t="s">
        <v>5661</v>
      </c>
      <c r="E1059" s="169">
        <v>9000</v>
      </c>
      <c r="F1059" s="170">
        <v>0.52</v>
      </c>
      <c r="G1059" s="171">
        <v>48</v>
      </c>
      <c r="H1059" s="172">
        <f t="shared" si="112"/>
        <v>4680</v>
      </c>
      <c r="I1059" s="173" t="str">
        <f t="shared" si="113"/>
        <v>Введите курс</v>
      </c>
      <c r="J1059" s="283"/>
      <c r="K1059" s="174">
        <f t="shared" si="116"/>
        <v>0</v>
      </c>
      <c r="L1059" s="172">
        <f t="shared" si="116"/>
        <v>0</v>
      </c>
      <c r="M1059" s="175" t="str">
        <f t="shared" si="115"/>
        <v/>
      </c>
      <c r="N1059" s="166"/>
      <c r="O1059" s="176"/>
    </row>
    <row r="1060" spans="1:15">
      <c r="A1060" s="166" t="s">
        <v>5662</v>
      </c>
      <c r="B1060" s="167">
        <v>8809668015560</v>
      </c>
      <c r="C1060" s="168" t="s">
        <v>5663</v>
      </c>
      <c r="D1060" s="168" t="s">
        <v>5664</v>
      </c>
      <c r="E1060" s="169">
        <v>30000</v>
      </c>
      <c r="F1060" s="170">
        <v>0.52</v>
      </c>
      <c r="G1060" s="171">
        <v>80</v>
      </c>
      <c r="H1060" s="172">
        <f t="shared" si="112"/>
        <v>15600</v>
      </c>
      <c r="I1060" s="173" t="str">
        <f t="shared" si="113"/>
        <v>Введите курс</v>
      </c>
      <c r="J1060" s="283"/>
      <c r="K1060" s="174">
        <f t="shared" ref="K1060:L1075" si="117">J1060*G1060</f>
        <v>0</v>
      </c>
      <c r="L1060" s="172">
        <f t="shared" si="117"/>
        <v>0</v>
      </c>
      <c r="M1060" s="175" t="str">
        <f t="shared" si="115"/>
        <v/>
      </c>
      <c r="N1060" s="166"/>
      <c r="O1060" s="176"/>
    </row>
    <row r="1061" spans="1:15">
      <c r="A1061" s="166" t="s">
        <v>5665</v>
      </c>
      <c r="B1061" s="167">
        <v>8809668015577</v>
      </c>
      <c r="C1061" s="168" t="s">
        <v>5666</v>
      </c>
      <c r="D1061" s="168" t="s">
        <v>5667</v>
      </c>
      <c r="E1061" s="169">
        <v>30000</v>
      </c>
      <c r="F1061" s="170">
        <v>0.52</v>
      </c>
      <c r="G1061" s="171">
        <v>80</v>
      </c>
      <c r="H1061" s="172">
        <f t="shared" si="112"/>
        <v>15600</v>
      </c>
      <c r="I1061" s="173" t="str">
        <f t="shared" si="113"/>
        <v>Введите курс</v>
      </c>
      <c r="J1061" s="283"/>
      <c r="K1061" s="174">
        <f t="shared" si="117"/>
        <v>0</v>
      </c>
      <c r="L1061" s="172">
        <f t="shared" si="117"/>
        <v>0</v>
      </c>
      <c r="M1061" s="175" t="str">
        <f t="shared" si="115"/>
        <v/>
      </c>
      <c r="N1061" s="166"/>
      <c r="O1061" s="176"/>
    </row>
    <row r="1062" spans="1:15">
      <c r="A1062" s="166" t="s">
        <v>5668</v>
      </c>
      <c r="B1062" s="167">
        <v>8809668015584</v>
      </c>
      <c r="C1062" s="168" t="s">
        <v>5669</v>
      </c>
      <c r="D1062" s="168" t="s">
        <v>5670</v>
      </c>
      <c r="E1062" s="169">
        <v>30000</v>
      </c>
      <c r="F1062" s="170">
        <v>0.52</v>
      </c>
      <c r="G1062" s="171">
        <v>4</v>
      </c>
      <c r="H1062" s="172">
        <f t="shared" si="112"/>
        <v>15600</v>
      </c>
      <c r="I1062" s="173" t="str">
        <f t="shared" si="113"/>
        <v>Введите курс</v>
      </c>
      <c r="J1062" s="283"/>
      <c r="K1062" s="174">
        <f t="shared" si="117"/>
        <v>0</v>
      </c>
      <c r="L1062" s="172">
        <f t="shared" si="117"/>
        <v>0</v>
      </c>
      <c r="M1062" s="175" t="str">
        <f t="shared" si="115"/>
        <v/>
      </c>
      <c r="N1062" s="166"/>
      <c r="O1062" s="176"/>
    </row>
    <row r="1063" spans="1:15">
      <c r="A1063" s="166" t="s">
        <v>5671</v>
      </c>
      <c r="B1063" s="167">
        <v>8809668015591</v>
      </c>
      <c r="C1063" s="168" t="s">
        <v>5672</v>
      </c>
      <c r="D1063" s="168" t="s">
        <v>5673</v>
      </c>
      <c r="E1063" s="169">
        <v>30000</v>
      </c>
      <c r="F1063" s="170">
        <v>0.52</v>
      </c>
      <c r="G1063" s="171">
        <v>4</v>
      </c>
      <c r="H1063" s="172">
        <f t="shared" si="112"/>
        <v>15600</v>
      </c>
      <c r="I1063" s="173" t="str">
        <f t="shared" si="113"/>
        <v>Введите курс</v>
      </c>
      <c r="J1063" s="283"/>
      <c r="K1063" s="174">
        <f t="shared" si="117"/>
        <v>0</v>
      </c>
      <c r="L1063" s="172">
        <f t="shared" si="117"/>
        <v>0</v>
      </c>
      <c r="M1063" s="175" t="str">
        <f t="shared" si="115"/>
        <v/>
      </c>
      <c r="N1063" s="166"/>
      <c r="O1063" s="176"/>
    </row>
    <row r="1064" spans="1:15">
      <c r="A1064" s="166" t="s">
        <v>5674</v>
      </c>
      <c r="B1064" s="167">
        <v>8809668016109</v>
      </c>
      <c r="C1064" s="168" t="s">
        <v>5675</v>
      </c>
      <c r="D1064" s="168" t="s">
        <v>5676</v>
      </c>
      <c r="E1064" s="169">
        <v>25000</v>
      </c>
      <c r="F1064" s="170">
        <v>0.52</v>
      </c>
      <c r="G1064" s="171">
        <v>12</v>
      </c>
      <c r="H1064" s="172">
        <f t="shared" si="112"/>
        <v>13000</v>
      </c>
      <c r="I1064" s="173" t="str">
        <f t="shared" si="113"/>
        <v>Введите курс</v>
      </c>
      <c r="J1064" s="283"/>
      <c r="K1064" s="174">
        <f t="shared" si="117"/>
        <v>0</v>
      </c>
      <c r="L1064" s="172">
        <f t="shared" si="117"/>
        <v>0</v>
      </c>
      <c r="M1064" s="175" t="str">
        <f t="shared" si="115"/>
        <v/>
      </c>
      <c r="N1064" s="166"/>
      <c r="O1064" s="176"/>
    </row>
    <row r="1065" spans="1:15">
      <c r="A1065" s="166" t="s">
        <v>5677</v>
      </c>
      <c r="B1065" s="167">
        <v>8809668016116</v>
      </c>
      <c r="C1065" s="168" t="s">
        <v>5678</v>
      </c>
      <c r="D1065" s="168" t="s">
        <v>5679</v>
      </c>
      <c r="E1065" s="169">
        <v>25000</v>
      </c>
      <c r="F1065" s="170">
        <v>0.52</v>
      </c>
      <c r="G1065" s="171">
        <v>12</v>
      </c>
      <c r="H1065" s="172">
        <f t="shared" si="112"/>
        <v>13000</v>
      </c>
      <c r="I1065" s="173" t="str">
        <f t="shared" si="113"/>
        <v>Введите курс</v>
      </c>
      <c r="J1065" s="283"/>
      <c r="K1065" s="174">
        <f t="shared" si="117"/>
        <v>0</v>
      </c>
      <c r="L1065" s="172">
        <f t="shared" si="117"/>
        <v>0</v>
      </c>
      <c r="M1065" s="175" t="str">
        <f t="shared" si="115"/>
        <v/>
      </c>
      <c r="N1065" s="166"/>
      <c r="O1065" s="176"/>
    </row>
    <row r="1066" spans="1:15">
      <c r="A1066" s="166" t="s">
        <v>5680</v>
      </c>
      <c r="B1066" s="167">
        <v>8809668016123</v>
      </c>
      <c r="C1066" s="168" t="s">
        <v>5681</v>
      </c>
      <c r="D1066" s="168" t="s">
        <v>5682</v>
      </c>
      <c r="E1066" s="169">
        <v>25000</v>
      </c>
      <c r="F1066" s="170">
        <v>0.52</v>
      </c>
      <c r="G1066" s="171">
        <v>12</v>
      </c>
      <c r="H1066" s="172">
        <f t="shared" si="112"/>
        <v>13000</v>
      </c>
      <c r="I1066" s="173" t="str">
        <f t="shared" si="113"/>
        <v>Введите курс</v>
      </c>
      <c r="J1066" s="283"/>
      <c r="K1066" s="174">
        <f t="shared" si="117"/>
        <v>0</v>
      </c>
      <c r="L1066" s="172">
        <f t="shared" si="117"/>
        <v>0</v>
      </c>
      <c r="M1066" s="175" t="str">
        <f t="shared" si="115"/>
        <v/>
      </c>
      <c r="N1066" s="166"/>
      <c r="O1066" s="176"/>
    </row>
    <row r="1067" spans="1:15">
      <c r="A1067" s="166" t="s">
        <v>5683</v>
      </c>
      <c r="B1067" s="167">
        <v>8809668016130</v>
      </c>
      <c r="C1067" s="168" t="s">
        <v>5684</v>
      </c>
      <c r="D1067" s="168" t="s">
        <v>5685</v>
      </c>
      <c r="E1067" s="169">
        <v>27000</v>
      </c>
      <c r="F1067" s="170">
        <v>0.52</v>
      </c>
      <c r="G1067" s="171">
        <v>4</v>
      </c>
      <c r="H1067" s="172">
        <f t="shared" si="112"/>
        <v>14040</v>
      </c>
      <c r="I1067" s="173" t="str">
        <f t="shared" si="113"/>
        <v>Введите курс</v>
      </c>
      <c r="J1067" s="283"/>
      <c r="K1067" s="174">
        <f t="shared" si="117"/>
        <v>0</v>
      </c>
      <c r="L1067" s="172">
        <f t="shared" si="117"/>
        <v>0</v>
      </c>
      <c r="M1067" s="175" t="str">
        <f t="shared" si="115"/>
        <v/>
      </c>
      <c r="N1067" s="166"/>
      <c r="O1067" s="176"/>
    </row>
    <row r="1068" spans="1:15">
      <c r="A1068" s="166" t="s">
        <v>5686</v>
      </c>
      <c r="B1068" s="167">
        <v>8809668016147</v>
      </c>
      <c r="C1068" s="168" t="s">
        <v>5687</v>
      </c>
      <c r="D1068" s="168" t="s">
        <v>5688</v>
      </c>
      <c r="E1068" s="169">
        <v>27000</v>
      </c>
      <c r="F1068" s="170">
        <v>0.52</v>
      </c>
      <c r="G1068" s="171">
        <v>4</v>
      </c>
      <c r="H1068" s="172">
        <f t="shared" si="112"/>
        <v>14040</v>
      </c>
      <c r="I1068" s="173" t="str">
        <f t="shared" si="113"/>
        <v>Введите курс</v>
      </c>
      <c r="J1068" s="283"/>
      <c r="K1068" s="174">
        <f t="shared" si="117"/>
        <v>0</v>
      </c>
      <c r="L1068" s="172">
        <f t="shared" si="117"/>
        <v>0</v>
      </c>
      <c r="M1068" s="175" t="str">
        <f t="shared" si="115"/>
        <v/>
      </c>
      <c r="N1068" s="166"/>
      <c r="O1068" s="176"/>
    </row>
    <row r="1069" spans="1:15">
      <c r="A1069" s="166" t="s">
        <v>5689</v>
      </c>
      <c r="B1069" s="167">
        <v>8809668016154</v>
      </c>
      <c r="C1069" s="168" t="s">
        <v>5690</v>
      </c>
      <c r="D1069" s="168" t="s">
        <v>5691</v>
      </c>
      <c r="E1069" s="169">
        <v>27000</v>
      </c>
      <c r="F1069" s="170">
        <v>0.52</v>
      </c>
      <c r="G1069" s="171">
        <v>4</v>
      </c>
      <c r="H1069" s="172">
        <f t="shared" si="112"/>
        <v>14040</v>
      </c>
      <c r="I1069" s="173" t="str">
        <f t="shared" si="113"/>
        <v>Введите курс</v>
      </c>
      <c r="J1069" s="283"/>
      <c r="K1069" s="174">
        <f t="shared" si="117"/>
        <v>0</v>
      </c>
      <c r="L1069" s="172">
        <f t="shared" si="117"/>
        <v>0</v>
      </c>
      <c r="M1069" s="175" t="str">
        <f t="shared" si="115"/>
        <v/>
      </c>
      <c r="N1069" s="166"/>
      <c r="O1069" s="176"/>
    </row>
    <row r="1070" spans="1:15">
      <c r="A1070" s="166" t="s">
        <v>5692</v>
      </c>
      <c r="B1070" s="167">
        <v>8809668016185</v>
      </c>
      <c r="C1070" s="168" t="s">
        <v>5693</v>
      </c>
      <c r="D1070" s="168" t="s">
        <v>5694</v>
      </c>
      <c r="E1070" s="169">
        <v>19500</v>
      </c>
      <c r="F1070" s="170">
        <v>0.52</v>
      </c>
      <c r="G1070" s="171">
        <v>60</v>
      </c>
      <c r="H1070" s="172">
        <f t="shared" si="112"/>
        <v>10140</v>
      </c>
      <c r="I1070" s="173" t="str">
        <f t="shared" si="113"/>
        <v>Введите курс</v>
      </c>
      <c r="J1070" s="283"/>
      <c r="K1070" s="174">
        <f t="shared" si="117"/>
        <v>0</v>
      </c>
      <c r="L1070" s="172">
        <f t="shared" si="117"/>
        <v>0</v>
      </c>
      <c r="M1070" s="175" t="str">
        <f t="shared" si="115"/>
        <v/>
      </c>
      <c r="N1070" s="166"/>
      <c r="O1070" s="176"/>
    </row>
    <row r="1071" spans="1:15">
      <c r="A1071" s="166" t="s">
        <v>5695</v>
      </c>
      <c r="B1071" s="167">
        <v>8809668016192</v>
      </c>
      <c r="C1071" s="168" t="s">
        <v>5696</v>
      </c>
      <c r="D1071" s="168" t="s">
        <v>5697</v>
      </c>
      <c r="E1071" s="169">
        <v>19500</v>
      </c>
      <c r="F1071" s="170">
        <v>0.52</v>
      </c>
      <c r="G1071" s="171">
        <v>60</v>
      </c>
      <c r="H1071" s="172">
        <f t="shared" si="112"/>
        <v>10140</v>
      </c>
      <c r="I1071" s="173" t="str">
        <f t="shared" si="113"/>
        <v>Введите курс</v>
      </c>
      <c r="J1071" s="283"/>
      <c r="K1071" s="174">
        <f t="shared" si="117"/>
        <v>0</v>
      </c>
      <c r="L1071" s="172">
        <f t="shared" si="117"/>
        <v>0</v>
      </c>
      <c r="M1071" s="175" t="str">
        <f t="shared" si="115"/>
        <v/>
      </c>
      <c r="N1071" s="166"/>
      <c r="O1071" s="176"/>
    </row>
    <row r="1072" spans="1:15">
      <c r="A1072" s="166" t="s">
        <v>5698</v>
      </c>
      <c r="B1072" s="167">
        <v>8809668016505</v>
      </c>
      <c r="C1072" s="168" t="s">
        <v>5699</v>
      </c>
      <c r="D1072" s="168" t="s">
        <v>5700</v>
      </c>
      <c r="E1072" s="169">
        <v>30000</v>
      </c>
      <c r="F1072" s="170">
        <v>0.52</v>
      </c>
      <c r="G1072" s="171">
        <v>4</v>
      </c>
      <c r="H1072" s="172">
        <f t="shared" si="112"/>
        <v>15600</v>
      </c>
      <c r="I1072" s="173" t="str">
        <f t="shared" si="113"/>
        <v>Введите курс</v>
      </c>
      <c r="J1072" s="283"/>
      <c r="K1072" s="174">
        <f t="shared" si="117"/>
        <v>0</v>
      </c>
      <c r="L1072" s="172">
        <f t="shared" si="117"/>
        <v>0</v>
      </c>
      <c r="M1072" s="175" t="str">
        <f t="shared" si="115"/>
        <v/>
      </c>
      <c r="N1072" s="166"/>
      <c r="O1072" s="176"/>
    </row>
    <row r="1073" spans="1:15">
      <c r="A1073" s="166" t="s">
        <v>5701</v>
      </c>
      <c r="B1073" s="167">
        <v>8809668016512</v>
      </c>
      <c r="C1073" s="168" t="s">
        <v>5702</v>
      </c>
      <c r="D1073" s="168" t="s">
        <v>5703</v>
      </c>
      <c r="E1073" s="169">
        <v>25000</v>
      </c>
      <c r="F1073" s="170">
        <v>0.52</v>
      </c>
      <c r="G1073" s="171">
        <v>6</v>
      </c>
      <c r="H1073" s="172">
        <f t="shared" si="112"/>
        <v>13000</v>
      </c>
      <c r="I1073" s="173" t="str">
        <f t="shared" si="113"/>
        <v>Введите курс</v>
      </c>
      <c r="J1073" s="283"/>
      <c r="K1073" s="174">
        <f t="shared" si="117"/>
        <v>0</v>
      </c>
      <c r="L1073" s="172">
        <f t="shared" si="117"/>
        <v>0</v>
      </c>
      <c r="M1073" s="175" t="str">
        <f t="shared" si="115"/>
        <v/>
      </c>
      <c r="N1073" s="166"/>
      <c r="O1073" s="176"/>
    </row>
    <row r="1074" spans="1:15">
      <c r="A1074" s="166" t="s">
        <v>5704</v>
      </c>
      <c r="B1074" s="167">
        <v>8809668016529</v>
      </c>
      <c r="C1074" s="168" t="s">
        <v>5705</v>
      </c>
      <c r="D1074" s="168" t="s">
        <v>5706</v>
      </c>
      <c r="E1074" s="169">
        <v>25000</v>
      </c>
      <c r="F1074" s="170">
        <v>0.52</v>
      </c>
      <c r="G1074" s="171">
        <v>6</v>
      </c>
      <c r="H1074" s="172">
        <f t="shared" si="112"/>
        <v>13000</v>
      </c>
      <c r="I1074" s="173" t="str">
        <f t="shared" si="113"/>
        <v>Введите курс</v>
      </c>
      <c r="J1074" s="283"/>
      <c r="K1074" s="174">
        <f t="shared" si="117"/>
        <v>0</v>
      </c>
      <c r="L1074" s="172">
        <f t="shared" si="117"/>
        <v>0</v>
      </c>
      <c r="M1074" s="175" t="str">
        <f t="shared" si="115"/>
        <v/>
      </c>
      <c r="N1074" s="166"/>
      <c r="O1074" s="176"/>
    </row>
    <row r="1075" spans="1:15">
      <c r="A1075" s="166" t="s">
        <v>5707</v>
      </c>
      <c r="B1075" s="167">
        <v>8809668016536</v>
      </c>
      <c r="C1075" s="168" t="s">
        <v>5708</v>
      </c>
      <c r="D1075" s="168" t="s">
        <v>5709</v>
      </c>
      <c r="E1075" s="169">
        <v>25000</v>
      </c>
      <c r="F1075" s="170">
        <v>0.52</v>
      </c>
      <c r="G1075" s="171">
        <v>6</v>
      </c>
      <c r="H1075" s="172">
        <f t="shared" si="112"/>
        <v>13000</v>
      </c>
      <c r="I1075" s="173" t="str">
        <f t="shared" si="113"/>
        <v>Введите курс</v>
      </c>
      <c r="J1075" s="283"/>
      <c r="K1075" s="174">
        <f t="shared" si="117"/>
        <v>0</v>
      </c>
      <c r="L1075" s="172">
        <f t="shared" si="117"/>
        <v>0</v>
      </c>
      <c r="M1075" s="175" t="str">
        <f t="shared" si="115"/>
        <v/>
      </c>
      <c r="N1075" s="166"/>
      <c r="O1075" s="176"/>
    </row>
    <row r="1076" spans="1:15">
      <c r="A1076" s="166" t="s">
        <v>5710</v>
      </c>
      <c r="B1076" s="167">
        <v>8809668017397</v>
      </c>
      <c r="C1076" s="168" t="s">
        <v>5711</v>
      </c>
      <c r="D1076" s="168" t="s">
        <v>5712</v>
      </c>
      <c r="E1076" s="169">
        <v>12000</v>
      </c>
      <c r="F1076" s="170">
        <v>0.52</v>
      </c>
      <c r="G1076" s="171">
        <v>216</v>
      </c>
      <c r="H1076" s="172">
        <f t="shared" si="112"/>
        <v>6240</v>
      </c>
      <c r="I1076" s="173" t="str">
        <f t="shared" si="113"/>
        <v>Введите курс</v>
      </c>
      <c r="J1076" s="283"/>
      <c r="K1076" s="174">
        <f t="shared" ref="K1076:L1091" si="118">J1076*G1076</f>
        <v>0</v>
      </c>
      <c r="L1076" s="172">
        <f t="shared" si="118"/>
        <v>0</v>
      </c>
      <c r="M1076" s="175" t="str">
        <f t="shared" si="115"/>
        <v/>
      </c>
      <c r="N1076" s="166"/>
      <c r="O1076" s="176"/>
    </row>
    <row r="1077" spans="1:15">
      <c r="A1077" s="166" t="s">
        <v>5713</v>
      </c>
      <c r="B1077" s="167">
        <v>8809668017434</v>
      </c>
      <c r="C1077" s="168" t="s">
        <v>5714</v>
      </c>
      <c r="D1077" s="168" t="s">
        <v>5715</v>
      </c>
      <c r="E1077" s="169">
        <v>20000</v>
      </c>
      <c r="F1077" s="170">
        <v>0.52</v>
      </c>
      <c r="G1077" s="171">
        <v>168</v>
      </c>
      <c r="H1077" s="172">
        <f t="shared" si="112"/>
        <v>10400</v>
      </c>
      <c r="I1077" s="173" t="str">
        <f t="shared" si="113"/>
        <v>Введите курс</v>
      </c>
      <c r="J1077" s="283"/>
      <c r="K1077" s="174">
        <f t="shared" si="118"/>
        <v>0</v>
      </c>
      <c r="L1077" s="172">
        <f t="shared" si="118"/>
        <v>0</v>
      </c>
      <c r="M1077" s="175" t="str">
        <f t="shared" si="115"/>
        <v/>
      </c>
      <c r="N1077" s="166"/>
      <c r="O1077" s="176"/>
    </row>
    <row r="1078" spans="1:15">
      <c r="A1078" s="166" t="s">
        <v>5716</v>
      </c>
      <c r="B1078" s="167">
        <v>8809668017441</v>
      </c>
      <c r="C1078" s="168" t="s">
        <v>5717</v>
      </c>
      <c r="D1078" s="168" t="s">
        <v>5718</v>
      </c>
      <c r="E1078" s="169">
        <v>20000</v>
      </c>
      <c r="F1078" s="170">
        <v>0.52</v>
      </c>
      <c r="G1078" s="171">
        <v>168</v>
      </c>
      <c r="H1078" s="172">
        <f t="shared" si="112"/>
        <v>10400</v>
      </c>
      <c r="I1078" s="173" t="str">
        <f t="shared" si="113"/>
        <v>Введите курс</v>
      </c>
      <c r="J1078" s="283"/>
      <c r="K1078" s="174">
        <f t="shared" si="118"/>
        <v>0</v>
      </c>
      <c r="L1078" s="172">
        <f t="shared" si="118"/>
        <v>0</v>
      </c>
      <c r="M1078" s="175" t="str">
        <f t="shared" si="115"/>
        <v/>
      </c>
      <c r="N1078" s="166"/>
      <c r="O1078" s="176"/>
    </row>
    <row r="1079" spans="1:15">
      <c r="A1079" s="166" t="s">
        <v>5719</v>
      </c>
      <c r="B1079" s="167">
        <v>8809668017458</v>
      </c>
      <c r="C1079" s="168" t="s">
        <v>5720</v>
      </c>
      <c r="D1079" s="168" t="s">
        <v>5721</v>
      </c>
      <c r="E1079" s="169">
        <v>20000</v>
      </c>
      <c r="F1079" s="170">
        <v>0.52</v>
      </c>
      <c r="G1079" s="171">
        <v>168</v>
      </c>
      <c r="H1079" s="172">
        <f t="shared" si="112"/>
        <v>10400</v>
      </c>
      <c r="I1079" s="173" t="str">
        <f t="shared" si="113"/>
        <v>Введите курс</v>
      </c>
      <c r="J1079" s="283"/>
      <c r="K1079" s="174">
        <f t="shared" si="118"/>
        <v>0</v>
      </c>
      <c r="L1079" s="172">
        <f t="shared" si="118"/>
        <v>0</v>
      </c>
      <c r="M1079" s="175" t="str">
        <f t="shared" si="115"/>
        <v/>
      </c>
      <c r="N1079" s="166"/>
      <c r="O1079" s="176"/>
    </row>
    <row r="1080" spans="1:15">
      <c r="A1080" s="166" t="s">
        <v>5722</v>
      </c>
      <c r="B1080" s="167">
        <v>8809668017465</v>
      </c>
      <c r="C1080" s="168" t="s">
        <v>5723</v>
      </c>
      <c r="D1080" s="168" t="s">
        <v>5724</v>
      </c>
      <c r="E1080" s="169">
        <v>20000</v>
      </c>
      <c r="F1080" s="170">
        <v>0.52</v>
      </c>
      <c r="G1080" s="171">
        <v>168</v>
      </c>
      <c r="H1080" s="172">
        <f t="shared" si="112"/>
        <v>10400</v>
      </c>
      <c r="I1080" s="173" t="str">
        <f t="shared" si="113"/>
        <v>Введите курс</v>
      </c>
      <c r="J1080" s="283"/>
      <c r="K1080" s="174">
        <f t="shared" si="118"/>
        <v>0</v>
      </c>
      <c r="L1080" s="172">
        <f t="shared" si="118"/>
        <v>0</v>
      </c>
      <c r="M1080" s="175" t="str">
        <f t="shared" si="115"/>
        <v/>
      </c>
      <c r="N1080" s="166"/>
      <c r="O1080" s="176"/>
    </row>
    <row r="1081" spans="1:15">
      <c r="A1081" s="166" t="s">
        <v>5725</v>
      </c>
      <c r="B1081" s="167">
        <v>8809668017472</v>
      </c>
      <c r="C1081" s="168" t="s">
        <v>5726</v>
      </c>
      <c r="D1081" s="168" t="s">
        <v>5727</v>
      </c>
      <c r="E1081" s="169">
        <v>20000</v>
      </c>
      <c r="F1081" s="170">
        <v>0.52</v>
      </c>
      <c r="G1081" s="171">
        <v>72</v>
      </c>
      <c r="H1081" s="172">
        <f t="shared" si="112"/>
        <v>10400</v>
      </c>
      <c r="I1081" s="173" t="str">
        <f t="shared" si="113"/>
        <v>Введите курс</v>
      </c>
      <c r="J1081" s="283"/>
      <c r="K1081" s="174">
        <f t="shared" si="118"/>
        <v>0</v>
      </c>
      <c r="L1081" s="172">
        <f t="shared" si="118"/>
        <v>0</v>
      </c>
      <c r="M1081" s="175" t="str">
        <f t="shared" si="115"/>
        <v/>
      </c>
      <c r="N1081" s="166"/>
      <c r="O1081" s="176"/>
    </row>
    <row r="1082" spans="1:15">
      <c r="A1082" s="166" t="s">
        <v>5728</v>
      </c>
      <c r="B1082" s="167">
        <v>8809668017489</v>
      </c>
      <c r="C1082" s="168" t="s">
        <v>5729</v>
      </c>
      <c r="D1082" s="168" t="s">
        <v>5730</v>
      </c>
      <c r="E1082" s="169">
        <v>20000</v>
      </c>
      <c r="F1082" s="170">
        <v>0.52</v>
      </c>
      <c r="G1082" s="171">
        <v>72</v>
      </c>
      <c r="H1082" s="172">
        <f t="shared" si="112"/>
        <v>10400</v>
      </c>
      <c r="I1082" s="173" t="str">
        <f t="shared" si="113"/>
        <v>Введите курс</v>
      </c>
      <c r="J1082" s="283"/>
      <c r="K1082" s="174">
        <f t="shared" si="118"/>
        <v>0</v>
      </c>
      <c r="L1082" s="172">
        <f t="shared" si="118"/>
        <v>0</v>
      </c>
      <c r="M1082" s="175" t="str">
        <f t="shared" si="115"/>
        <v/>
      </c>
      <c r="N1082" s="166"/>
      <c r="O1082" s="176"/>
    </row>
    <row r="1083" spans="1:15">
      <c r="A1083" s="166" t="s">
        <v>5731</v>
      </c>
      <c r="B1083" s="167">
        <v>8809668017496</v>
      </c>
      <c r="C1083" s="168" t="s">
        <v>5732</v>
      </c>
      <c r="D1083" s="168" t="s">
        <v>5733</v>
      </c>
      <c r="E1083" s="169">
        <v>20000</v>
      </c>
      <c r="F1083" s="170">
        <v>0.52</v>
      </c>
      <c r="G1083" s="171">
        <v>72</v>
      </c>
      <c r="H1083" s="172">
        <f t="shared" si="112"/>
        <v>10400</v>
      </c>
      <c r="I1083" s="173" t="str">
        <f t="shared" si="113"/>
        <v>Введите курс</v>
      </c>
      <c r="J1083" s="283"/>
      <c r="K1083" s="174">
        <f t="shared" si="118"/>
        <v>0</v>
      </c>
      <c r="L1083" s="172">
        <f t="shared" si="118"/>
        <v>0</v>
      </c>
      <c r="M1083" s="175" t="str">
        <f t="shared" si="115"/>
        <v/>
      </c>
      <c r="N1083" s="166"/>
      <c r="O1083" s="176"/>
    </row>
    <row r="1084" spans="1:15">
      <c r="A1084" s="166" t="s">
        <v>5734</v>
      </c>
      <c r="B1084" s="167">
        <v>8809668017502</v>
      </c>
      <c r="C1084" s="168" t="s">
        <v>5735</v>
      </c>
      <c r="D1084" s="168" t="s">
        <v>5736</v>
      </c>
      <c r="E1084" s="169">
        <v>12000</v>
      </c>
      <c r="F1084" s="170">
        <v>0.52</v>
      </c>
      <c r="G1084" s="171">
        <v>216</v>
      </c>
      <c r="H1084" s="172">
        <f t="shared" si="112"/>
        <v>6240</v>
      </c>
      <c r="I1084" s="173" t="str">
        <f t="shared" si="113"/>
        <v>Введите курс</v>
      </c>
      <c r="J1084" s="283"/>
      <c r="K1084" s="174">
        <f t="shared" si="118"/>
        <v>0</v>
      </c>
      <c r="L1084" s="172">
        <f t="shared" si="118"/>
        <v>0</v>
      </c>
      <c r="M1084" s="175" t="str">
        <f t="shared" si="115"/>
        <v/>
      </c>
      <c r="N1084" s="166"/>
      <c r="O1084" s="176"/>
    </row>
    <row r="1085" spans="1:15">
      <c r="A1085" s="166" t="s">
        <v>5737</v>
      </c>
      <c r="B1085" s="167">
        <v>8809668017519</v>
      </c>
      <c r="C1085" s="168" t="s">
        <v>5738</v>
      </c>
      <c r="D1085" s="168" t="s">
        <v>5739</v>
      </c>
      <c r="E1085" s="169">
        <v>12000</v>
      </c>
      <c r="F1085" s="170">
        <v>0.52</v>
      </c>
      <c r="G1085" s="171">
        <v>216</v>
      </c>
      <c r="H1085" s="172">
        <f t="shared" si="112"/>
        <v>6240</v>
      </c>
      <c r="I1085" s="173" t="str">
        <f t="shared" si="113"/>
        <v>Введите курс</v>
      </c>
      <c r="J1085" s="283"/>
      <c r="K1085" s="174">
        <f t="shared" si="118"/>
        <v>0</v>
      </c>
      <c r="L1085" s="172">
        <f t="shared" si="118"/>
        <v>0</v>
      </c>
      <c r="M1085" s="175" t="str">
        <f t="shared" si="115"/>
        <v/>
      </c>
      <c r="N1085" s="166"/>
      <c r="O1085" s="176"/>
    </row>
    <row r="1086" spans="1:15">
      <c r="A1086" s="166" t="s">
        <v>5740</v>
      </c>
      <c r="B1086" s="167">
        <v>8809668017526</v>
      </c>
      <c r="C1086" s="168" t="s">
        <v>5741</v>
      </c>
      <c r="D1086" s="168" t="s">
        <v>5742</v>
      </c>
      <c r="E1086" s="169">
        <v>12000</v>
      </c>
      <c r="F1086" s="170">
        <v>0.52</v>
      </c>
      <c r="G1086" s="171">
        <v>216</v>
      </c>
      <c r="H1086" s="172">
        <f t="shared" si="112"/>
        <v>6240</v>
      </c>
      <c r="I1086" s="173" t="str">
        <f t="shared" si="113"/>
        <v>Введите курс</v>
      </c>
      <c r="J1086" s="283"/>
      <c r="K1086" s="174">
        <f t="shared" si="118"/>
        <v>0</v>
      </c>
      <c r="L1086" s="172">
        <f t="shared" si="118"/>
        <v>0</v>
      </c>
      <c r="M1086" s="175" t="str">
        <f t="shared" si="115"/>
        <v/>
      </c>
      <c r="N1086" s="166"/>
      <c r="O1086" s="176"/>
    </row>
    <row r="1087" spans="1:15">
      <c r="A1087" s="166" t="s">
        <v>5743</v>
      </c>
      <c r="B1087" s="167">
        <v>8809668017533</v>
      </c>
      <c r="C1087" s="168" t="s">
        <v>5744</v>
      </c>
      <c r="D1087" s="168" t="s">
        <v>5745</v>
      </c>
      <c r="E1087" s="169">
        <v>12000</v>
      </c>
      <c r="F1087" s="170">
        <v>0.52</v>
      </c>
      <c r="G1087" s="171">
        <v>216</v>
      </c>
      <c r="H1087" s="172">
        <f t="shared" si="112"/>
        <v>6240</v>
      </c>
      <c r="I1087" s="173" t="str">
        <f t="shared" si="113"/>
        <v>Введите курс</v>
      </c>
      <c r="J1087" s="283"/>
      <c r="K1087" s="174">
        <f t="shared" si="118"/>
        <v>0</v>
      </c>
      <c r="L1087" s="172">
        <f t="shared" si="118"/>
        <v>0</v>
      </c>
      <c r="M1087" s="175" t="str">
        <f t="shared" si="115"/>
        <v/>
      </c>
      <c r="N1087" s="166"/>
      <c r="O1087" s="176"/>
    </row>
    <row r="1088" spans="1:15">
      <c r="A1088" s="166" t="s">
        <v>5746</v>
      </c>
      <c r="B1088" s="167">
        <v>8809668017557</v>
      </c>
      <c r="C1088" s="168" t="s">
        <v>5747</v>
      </c>
      <c r="D1088" s="168" t="s">
        <v>5748</v>
      </c>
      <c r="E1088" s="169">
        <v>4000</v>
      </c>
      <c r="F1088" s="170">
        <v>0.52</v>
      </c>
      <c r="G1088" s="171">
        <v>480</v>
      </c>
      <c r="H1088" s="172">
        <f t="shared" si="112"/>
        <v>2080</v>
      </c>
      <c r="I1088" s="173" t="str">
        <f t="shared" si="113"/>
        <v>Введите курс</v>
      </c>
      <c r="J1088" s="283"/>
      <c r="K1088" s="174">
        <f t="shared" si="118"/>
        <v>0</v>
      </c>
      <c r="L1088" s="172">
        <f t="shared" si="118"/>
        <v>0</v>
      </c>
      <c r="M1088" s="175" t="str">
        <f t="shared" si="115"/>
        <v/>
      </c>
      <c r="N1088" s="166"/>
      <c r="O1088" s="176"/>
    </row>
    <row r="1089" spans="1:15">
      <c r="A1089" s="166" t="s">
        <v>5749</v>
      </c>
      <c r="B1089" s="167">
        <v>8809668017564</v>
      </c>
      <c r="C1089" s="168" t="s">
        <v>5750</v>
      </c>
      <c r="D1089" s="168" t="s">
        <v>5751</v>
      </c>
      <c r="E1089" s="169">
        <v>5500</v>
      </c>
      <c r="F1089" s="170">
        <v>0.52</v>
      </c>
      <c r="G1089" s="171">
        <v>480</v>
      </c>
      <c r="H1089" s="172">
        <f t="shared" si="112"/>
        <v>2860</v>
      </c>
      <c r="I1089" s="173" t="str">
        <f t="shared" si="113"/>
        <v>Введите курс</v>
      </c>
      <c r="J1089" s="283"/>
      <c r="K1089" s="174">
        <f t="shared" si="118"/>
        <v>0</v>
      </c>
      <c r="L1089" s="172">
        <f t="shared" si="118"/>
        <v>0</v>
      </c>
      <c r="M1089" s="175" t="str">
        <f t="shared" si="115"/>
        <v/>
      </c>
      <c r="N1089" s="166"/>
      <c r="O1089" s="176"/>
    </row>
    <row r="1090" spans="1:15">
      <c r="A1090" s="166" t="s">
        <v>5752</v>
      </c>
      <c r="B1090" s="167">
        <v>8809668017571</v>
      </c>
      <c r="C1090" s="168" t="s">
        <v>5753</v>
      </c>
      <c r="D1090" s="168" t="s">
        <v>5754</v>
      </c>
      <c r="E1090" s="169">
        <v>5500</v>
      </c>
      <c r="F1090" s="170">
        <v>0.52</v>
      </c>
      <c r="G1090" s="171">
        <v>480</v>
      </c>
      <c r="H1090" s="172">
        <f t="shared" si="112"/>
        <v>2860</v>
      </c>
      <c r="I1090" s="173" t="str">
        <f t="shared" si="113"/>
        <v>Введите курс</v>
      </c>
      <c r="J1090" s="283"/>
      <c r="K1090" s="174">
        <f t="shared" si="118"/>
        <v>0</v>
      </c>
      <c r="L1090" s="172">
        <f t="shared" si="118"/>
        <v>0</v>
      </c>
      <c r="M1090" s="175" t="str">
        <f t="shared" si="115"/>
        <v/>
      </c>
      <c r="N1090" s="166"/>
      <c r="O1090" s="176"/>
    </row>
    <row r="1091" spans="1:15">
      <c r="A1091" s="166" t="s">
        <v>5755</v>
      </c>
      <c r="B1091" s="167">
        <v>8809668017588</v>
      </c>
      <c r="C1091" s="168" t="s">
        <v>5756</v>
      </c>
      <c r="D1091" s="168" t="s">
        <v>5757</v>
      </c>
      <c r="E1091" s="169">
        <v>5500</v>
      </c>
      <c r="F1091" s="170">
        <v>0.52</v>
      </c>
      <c r="G1091" s="171">
        <v>480</v>
      </c>
      <c r="H1091" s="172">
        <f t="shared" si="112"/>
        <v>2860</v>
      </c>
      <c r="I1091" s="173" t="str">
        <f t="shared" si="113"/>
        <v>Введите курс</v>
      </c>
      <c r="J1091" s="283"/>
      <c r="K1091" s="174">
        <f t="shared" si="118"/>
        <v>0</v>
      </c>
      <c r="L1091" s="172">
        <f t="shared" si="118"/>
        <v>0</v>
      </c>
      <c r="M1091" s="175" t="str">
        <f t="shared" si="115"/>
        <v/>
      </c>
      <c r="N1091" s="166"/>
      <c r="O1091" s="176"/>
    </row>
    <row r="1092" spans="1:15">
      <c r="A1092" s="166" t="s">
        <v>5758</v>
      </c>
      <c r="B1092" s="167">
        <v>8809668017595</v>
      </c>
      <c r="C1092" s="168" t="s">
        <v>5759</v>
      </c>
      <c r="D1092" s="168" t="s">
        <v>5760</v>
      </c>
      <c r="E1092" s="169">
        <v>4000</v>
      </c>
      <c r="F1092" s="170">
        <v>0.52</v>
      </c>
      <c r="G1092" s="171">
        <v>480</v>
      </c>
      <c r="H1092" s="172">
        <f t="shared" ref="H1092:H1155" si="119">F1092*E1092</f>
        <v>2080</v>
      </c>
      <c r="I1092" s="173" t="str">
        <f t="shared" ref="I1092:I1155" si="120">IF($H$1="","Введите курс",H1092/$H$1)</f>
        <v>Введите курс</v>
      </c>
      <c r="J1092" s="283"/>
      <c r="K1092" s="174">
        <f t="shared" ref="K1092:L1107" si="121">J1092*G1092</f>
        <v>0</v>
      </c>
      <c r="L1092" s="172">
        <f t="shared" si="121"/>
        <v>0</v>
      </c>
      <c r="M1092" s="175" t="str">
        <f t="shared" ref="M1092:M1155" si="122">IFERROR(K1092*I1092,"")</f>
        <v/>
      </c>
      <c r="N1092" s="166"/>
      <c r="O1092" s="176"/>
    </row>
    <row r="1093" spans="1:15">
      <c r="A1093" s="166" t="s">
        <v>5761</v>
      </c>
      <c r="B1093" s="167">
        <v>8809668017830</v>
      </c>
      <c r="C1093" s="168" t="s">
        <v>5762</v>
      </c>
      <c r="D1093" s="168" t="s">
        <v>5763</v>
      </c>
      <c r="E1093" s="169">
        <v>25000</v>
      </c>
      <c r="F1093" s="170">
        <v>0.52</v>
      </c>
      <c r="G1093" s="171">
        <v>54</v>
      </c>
      <c r="H1093" s="172">
        <f t="shared" si="119"/>
        <v>13000</v>
      </c>
      <c r="I1093" s="173" t="str">
        <f t="shared" si="120"/>
        <v>Введите курс</v>
      </c>
      <c r="J1093" s="283"/>
      <c r="K1093" s="174">
        <f t="shared" si="121"/>
        <v>0</v>
      </c>
      <c r="L1093" s="172">
        <f t="shared" si="121"/>
        <v>0</v>
      </c>
      <c r="M1093" s="175" t="str">
        <f t="shared" si="122"/>
        <v/>
      </c>
      <c r="N1093" s="166"/>
      <c r="O1093" s="176"/>
    </row>
    <row r="1094" spans="1:15">
      <c r="A1094" s="166" t="s">
        <v>5764</v>
      </c>
      <c r="B1094" s="167">
        <v>8809668017922</v>
      </c>
      <c r="C1094" s="168" t="s">
        <v>5765</v>
      </c>
      <c r="D1094" s="168" t="s">
        <v>5766</v>
      </c>
      <c r="E1094" s="169">
        <v>17000</v>
      </c>
      <c r="F1094" s="170">
        <v>0.52</v>
      </c>
      <c r="G1094" s="171">
        <v>42</v>
      </c>
      <c r="H1094" s="172">
        <f t="shared" si="119"/>
        <v>8840</v>
      </c>
      <c r="I1094" s="173" t="str">
        <f t="shared" si="120"/>
        <v>Введите курс</v>
      </c>
      <c r="J1094" s="283"/>
      <c r="K1094" s="174">
        <f t="shared" si="121"/>
        <v>0</v>
      </c>
      <c r="L1094" s="172">
        <f t="shared" si="121"/>
        <v>0</v>
      </c>
      <c r="M1094" s="175" t="str">
        <f t="shared" si="122"/>
        <v/>
      </c>
      <c r="N1094" s="166"/>
      <c r="O1094" s="176"/>
    </row>
    <row r="1095" spans="1:15">
      <c r="A1095" s="166" t="s">
        <v>5767</v>
      </c>
      <c r="B1095" s="167">
        <v>8809668017939</v>
      </c>
      <c r="C1095" s="168" t="s">
        <v>5768</v>
      </c>
      <c r="D1095" s="168" t="s">
        <v>5769</v>
      </c>
      <c r="E1095" s="169">
        <v>20000</v>
      </c>
      <c r="F1095" s="170">
        <v>0.52</v>
      </c>
      <c r="G1095" s="171">
        <v>24</v>
      </c>
      <c r="H1095" s="172">
        <f t="shared" si="119"/>
        <v>10400</v>
      </c>
      <c r="I1095" s="173" t="str">
        <f t="shared" si="120"/>
        <v>Введите курс</v>
      </c>
      <c r="J1095" s="283"/>
      <c r="K1095" s="174">
        <f t="shared" si="121"/>
        <v>0</v>
      </c>
      <c r="L1095" s="172">
        <f t="shared" si="121"/>
        <v>0</v>
      </c>
      <c r="M1095" s="175" t="str">
        <f t="shared" si="122"/>
        <v/>
      </c>
      <c r="N1095" s="166"/>
      <c r="O1095" s="176"/>
    </row>
    <row r="1096" spans="1:15">
      <c r="A1096" s="166" t="s">
        <v>5770</v>
      </c>
      <c r="B1096" s="167">
        <v>8809668017946</v>
      </c>
      <c r="C1096" s="168" t="s">
        <v>5771</v>
      </c>
      <c r="D1096" s="168" t="s">
        <v>5772</v>
      </c>
      <c r="E1096" s="169">
        <v>25000</v>
      </c>
      <c r="F1096" s="170">
        <v>0.52</v>
      </c>
      <c r="G1096" s="171">
        <v>24</v>
      </c>
      <c r="H1096" s="172">
        <f t="shared" si="119"/>
        <v>13000</v>
      </c>
      <c r="I1096" s="173" t="str">
        <f t="shared" si="120"/>
        <v>Введите курс</v>
      </c>
      <c r="J1096" s="283"/>
      <c r="K1096" s="174">
        <f t="shared" si="121"/>
        <v>0</v>
      </c>
      <c r="L1096" s="172">
        <f t="shared" si="121"/>
        <v>0</v>
      </c>
      <c r="M1096" s="175" t="str">
        <f t="shared" si="122"/>
        <v/>
      </c>
      <c r="N1096" s="166"/>
      <c r="O1096" s="176"/>
    </row>
    <row r="1097" spans="1:15">
      <c r="A1097" s="166" t="s">
        <v>5773</v>
      </c>
      <c r="B1097" s="167">
        <v>8809668017960</v>
      </c>
      <c r="C1097" s="168" t="s">
        <v>5774</v>
      </c>
      <c r="D1097" s="168" t="s">
        <v>5775</v>
      </c>
      <c r="E1097" s="169">
        <v>17000</v>
      </c>
      <c r="F1097" s="170">
        <v>0.52</v>
      </c>
      <c r="G1097" s="171">
        <v>18</v>
      </c>
      <c r="H1097" s="172">
        <f t="shared" si="119"/>
        <v>8840</v>
      </c>
      <c r="I1097" s="173" t="str">
        <f t="shared" si="120"/>
        <v>Введите курс</v>
      </c>
      <c r="J1097" s="283"/>
      <c r="K1097" s="174">
        <f t="shared" si="121"/>
        <v>0</v>
      </c>
      <c r="L1097" s="172">
        <f t="shared" si="121"/>
        <v>0</v>
      </c>
      <c r="M1097" s="175" t="str">
        <f t="shared" si="122"/>
        <v/>
      </c>
      <c r="N1097" s="166"/>
      <c r="O1097" s="176"/>
    </row>
    <row r="1098" spans="1:15">
      <c r="A1098" s="166" t="s">
        <v>5776</v>
      </c>
      <c r="B1098" s="167">
        <v>8809668018004</v>
      </c>
      <c r="C1098" s="168" t="s">
        <v>5777</v>
      </c>
      <c r="D1098" s="168" t="s">
        <v>5778</v>
      </c>
      <c r="E1098" s="169">
        <v>19000</v>
      </c>
      <c r="F1098" s="170">
        <v>0.52</v>
      </c>
      <c r="G1098" s="171">
        <v>20</v>
      </c>
      <c r="H1098" s="172">
        <f t="shared" si="119"/>
        <v>9880</v>
      </c>
      <c r="I1098" s="173" t="str">
        <f t="shared" si="120"/>
        <v>Введите курс</v>
      </c>
      <c r="J1098" s="283"/>
      <c r="K1098" s="174">
        <f t="shared" si="121"/>
        <v>0</v>
      </c>
      <c r="L1098" s="172">
        <f t="shared" si="121"/>
        <v>0</v>
      </c>
      <c r="M1098" s="175" t="str">
        <f t="shared" si="122"/>
        <v/>
      </c>
      <c r="N1098" s="166"/>
      <c r="O1098" s="176"/>
    </row>
    <row r="1099" spans="1:15">
      <c r="A1099" s="166" t="s">
        <v>5779</v>
      </c>
      <c r="B1099" s="167">
        <v>8809668018011</v>
      </c>
      <c r="C1099" s="168" t="s">
        <v>5780</v>
      </c>
      <c r="D1099" s="168" t="s">
        <v>5781</v>
      </c>
      <c r="E1099" s="169">
        <v>19000</v>
      </c>
      <c r="F1099" s="170">
        <v>0.52</v>
      </c>
      <c r="G1099" s="171">
        <v>20</v>
      </c>
      <c r="H1099" s="172">
        <f t="shared" si="119"/>
        <v>9880</v>
      </c>
      <c r="I1099" s="173" t="str">
        <f t="shared" si="120"/>
        <v>Введите курс</v>
      </c>
      <c r="J1099" s="283"/>
      <c r="K1099" s="174">
        <f t="shared" si="121"/>
        <v>0</v>
      </c>
      <c r="L1099" s="172">
        <f t="shared" si="121"/>
        <v>0</v>
      </c>
      <c r="M1099" s="175" t="str">
        <f t="shared" si="122"/>
        <v/>
      </c>
      <c r="N1099" s="166"/>
      <c r="O1099" s="176"/>
    </row>
    <row r="1100" spans="1:15">
      <c r="A1100" s="166" t="s">
        <v>5782</v>
      </c>
      <c r="B1100" s="167">
        <v>8809668018028</v>
      </c>
      <c r="C1100" s="168" t="s">
        <v>5783</v>
      </c>
      <c r="D1100" s="168" t="s">
        <v>5784</v>
      </c>
      <c r="E1100" s="169">
        <v>19000</v>
      </c>
      <c r="F1100" s="170">
        <v>0.52</v>
      </c>
      <c r="G1100" s="171">
        <v>20</v>
      </c>
      <c r="H1100" s="172">
        <f t="shared" si="119"/>
        <v>9880</v>
      </c>
      <c r="I1100" s="173" t="str">
        <f t="shared" si="120"/>
        <v>Введите курс</v>
      </c>
      <c r="J1100" s="283"/>
      <c r="K1100" s="174">
        <f t="shared" si="121"/>
        <v>0</v>
      </c>
      <c r="L1100" s="172">
        <f t="shared" si="121"/>
        <v>0</v>
      </c>
      <c r="M1100" s="175" t="str">
        <f t="shared" si="122"/>
        <v/>
      </c>
      <c r="N1100" s="166"/>
      <c r="O1100" s="176"/>
    </row>
    <row r="1101" spans="1:15">
      <c r="A1101" s="166" t="s">
        <v>5785</v>
      </c>
      <c r="B1101" s="167">
        <v>8809668018035</v>
      </c>
      <c r="C1101" s="168" t="s">
        <v>5786</v>
      </c>
      <c r="D1101" s="168" t="s">
        <v>5787</v>
      </c>
      <c r="E1101" s="169">
        <v>19000</v>
      </c>
      <c r="F1101" s="170">
        <v>0.52</v>
      </c>
      <c r="G1101" s="171">
        <v>20</v>
      </c>
      <c r="H1101" s="172">
        <f t="shared" si="119"/>
        <v>9880</v>
      </c>
      <c r="I1101" s="173" t="str">
        <f t="shared" si="120"/>
        <v>Введите курс</v>
      </c>
      <c r="J1101" s="283"/>
      <c r="K1101" s="174">
        <f t="shared" si="121"/>
        <v>0</v>
      </c>
      <c r="L1101" s="172">
        <f t="shared" si="121"/>
        <v>0</v>
      </c>
      <c r="M1101" s="175" t="str">
        <f t="shared" si="122"/>
        <v/>
      </c>
      <c r="N1101" s="166"/>
      <c r="O1101" s="176"/>
    </row>
    <row r="1102" spans="1:15">
      <c r="A1102" s="166" t="s">
        <v>5788</v>
      </c>
      <c r="B1102" s="167">
        <v>8809668018042</v>
      </c>
      <c r="C1102" s="168" t="s">
        <v>5789</v>
      </c>
      <c r="D1102" s="168" t="s">
        <v>5790</v>
      </c>
      <c r="E1102" s="169">
        <v>16000</v>
      </c>
      <c r="F1102" s="170">
        <v>0.52</v>
      </c>
      <c r="G1102" s="171">
        <v>60</v>
      </c>
      <c r="H1102" s="172">
        <f t="shared" si="119"/>
        <v>8320</v>
      </c>
      <c r="I1102" s="173" t="str">
        <f t="shared" si="120"/>
        <v>Введите курс</v>
      </c>
      <c r="J1102" s="283"/>
      <c r="K1102" s="174">
        <f t="shared" si="121"/>
        <v>0</v>
      </c>
      <c r="L1102" s="172">
        <f t="shared" si="121"/>
        <v>0</v>
      </c>
      <c r="M1102" s="175" t="str">
        <f t="shared" si="122"/>
        <v/>
      </c>
      <c r="N1102" s="166"/>
      <c r="O1102" s="176"/>
    </row>
    <row r="1103" spans="1:15">
      <c r="A1103" s="166" t="s">
        <v>5791</v>
      </c>
      <c r="B1103" s="167">
        <v>8809668018103</v>
      </c>
      <c r="C1103" s="168" t="s">
        <v>5792</v>
      </c>
      <c r="D1103" s="168" t="s">
        <v>5793</v>
      </c>
      <c r="E1103" s="169">
        <v>20000</v>
      </c>
      <c r="F1103" s="170">
        <v>0.52</v>
      </c>
      <c r="G1103" s="171">
        <v>72</v>
      </c>
      <c r="H1103" s="172">
        <f t="shared" si="119"/>
        <v>10400</v>
      </c>
      <c r="I1103" s="173" t="str">
        <f t="shared" si="120"/>
        <v>Введите курс</v>
      </c>
      <c r="J1103" s="283"/>
      <c r="K1103" s="174">
        <f t="shared" si="121"/>
        <v>0</v>
      </c>
      <c r="L1103" s="172">
        <f t="shared" si="121"/>
        <v>0</v>
      </c>
      <c r="M1103" s="175" t="str">
        <f t="shared" si="122"/>
        <v/>
      </c>
      <c r="N1103" s="166"/>
      <c r="O1103" s="176"/>
    </row>
    <row r="1104" spans="1:15">
      <c r="A1104" s="166" t="s">
        <v>5794</v>
      </c>
      <c r="B1104" s="167">
        <v>8809668018219</v>
      </c>
      <c r="C1104" s="168" t="s">
        <v>5795</v>
      </c>
      <c r="D1104" s="168" t="s">
        <v>5796</v>
      </c>
      <c r="E1104" s="169">
        <v>21000</v>
      </c>
      <c r="F1104" s="170">
        <v>0.52</v>
      </c>
      <c r="G1104" s="171">
        <v>30</v>
      </c>
      <c r="H1104" s="172">
        <f t="shared" si="119"/>
        <v>10920</v>
      </c>
      <c r="I1104" s="173" t="str">
        <f t="shared" si="120"/>
        <v>Введите курс</v>
      </c>
      <c r="J1104" s="283"/>
      <c r="K1104" s="174">
        <f t="shared" si="121"/>
        <v>0</v>
      </c>
      <c r="L1104" s="172">
        <f t="shared" si="121"/>
        <v>0</v>
      </c>
      <c r="M1104" s="175" t="str">
        <f t="shared" si="122"/>
        <v/>
      </c>
      <c r="N1104" s="166"/>
      <c r="O1104" s="176"/>
    </row>
    <row r="1105" spans="1:15">
      <c r="A1105" s="166" t="s">
        <v>5797</v>
      </c>
      <c r="B1105" s="167">
        <v>8809668018493</v>
      </c>
      <c r="C1105" s="168" t="s">
        <v>5798</v>
      </c>
      <c r="D1105" s="168" t="s">
        <v>5799</v>
      </c>
      <c r="E1105" s="169">
        <v>25000</v>
      </c>
      <c r="F1105" s="170">
        <v>0.52</v>
      </c>
      <c r="G1105" s="171">
        <v>12</v>
      </c>
      <c r="H1105" s="172">
        <f t="shared" si="119"/>
        <v>13000</v>
      </c>
      <c r="I1105" s="173" t="str">
        <f t="shared" si="120"/>
        <v>Введите курс</v>
      </c>
      <c r="J1105" s="283"/>
      <c r="K1105" s="174">
        <f t="shared" si="121"/>
        <v>0</v>
      </c>
      <c r="L1105" s="172">
        <f t="shared" si="121"/>
        <v>0</v>
      </c>
      <c r="M1105" s="175" t="str">
        <f t="shared" si="122"/>
        <v/>
      </c>
      <c r="N1105" s="166"/>
      <c r="O1105" s="176"/>
    </row>
    <row r="1106" spans="1:15">
      <c r="A1106" s="166" t="s">
        <v>5800</v>
      </c>
      <c r="B1106" s="167">
        <v>8809668018646</v>
      </c>
      <c r="C1106" s="168" t="s">
        <v>5801</v>
      </c>
      <c r="D1106" s="168" t="s">
        <v>5802</v>
      </c>
      <c r="E1106" s="169">
        <v>19000</v>
      </c>
      <c r="F1106" s="170">
        <v>0.52</v>
      </c>
      <c r="G1106" s="171">
        <v>72</v>
      </c>
      <c r="H1106" s="172">
        <f t="shared" si="119"/>
        <v>9880</v>
      </c>
      <c r="I1106" s="173" t="str">
        <f t="shared" si="120"/>
        <v>Введите курс</v>
      </c>
      <c r="J1106" s="283"/>
      <c r="K1106" s="174">
        <f t="shared" si="121"/>
        <v>0</v>
      </c>
      <c r="L1106" s="172">
        <f t="shared" si="121"/>
        <v>0</v>
      </c>
      <c r="M1106" s="175" t="str">
        <f t="shared" si="122"/>
        <v/>
      </c>
      <c r="N1106" s="166"/>
      <c r="O1106" s="176"/>
    </row>
    <row r="1107" spans="1:15">
      <c r="A1107" s="166" t="s">
        <v>5803</v>
      </c>
      <c r="B1107" s="167">
        <v>8809668018721</v>
      </c>
      <c r="C1107" s="168" t="s">
        <v>5804</v>
      </c>
      <c r="D1107" s="168" t="s">
        <v>5805</v>
      </c>
      <c r="E1107" s="169">
        <v>22000</v>
      </c>
      <c r="F1107" s="170">
        <v>0.52</v>
      </c>
      <c r="G1107" s="171">
        <v>48</v>
      </c>
      <c r="H1107" s="172">
        <f t="shared" si="119"/>
        <v>11440</v>
      </c>
      <c r="I1107" s="173" t="str">
        <f t="shared" si="120"/>
        <v>Введите курс</v>
      </c>
      <c r="J1107" s="283"/>
      <c r="K1107" s="174">
        <f t="shared" si="121"/>
        <v>0</v>
      </c>
      <c r="L1107" s="172">
        <f t="shared" si="121"/>
        <v>0</v>
      </c>
      <c r="M1107" s="175" t="str">
        <f t="shared" si="122"/>
        <v/>
      </c>
      <c r="N1107" s="166"/>
      <c r="O1107" s="176"/>
    </row>
    <row r="1108" spans="1:15">
      <c r="A1108" s="166" t="s">
        <v>5806</v>
      </c>
      <c r="B1108" s="167">
        <v>8809668018738</v>
      </c>
      <c r="C1108" s="168" t="s">
        <v>5807</v>
      </c>
      <c r="D1108" s="168" t="s">
        <v>5808</v>
      </c>
      <c r="E1108" s="169">
        <v>21000</v>
      </c>
      <c r="F1108" s="170">
        <v>0.52</v>
      </c>
      <c r="G1108" s="171">
        <v>24</v>
      </c>
      <c r="H1108" s="172">
        <f t="shared" si="119"/>
        <v>10920</v>
      </c>
      <c r="I1108" s="173" t="str">
        <f t="shared" si="120"/>
        <v>Введите курс</v>
      </c>
      <c r="J1108" s="283"/>
      <c r="K1108" s="174">
        <f t="shared" ref="K1108:L1123" si="123">J1108*G1108</f>
        <v>0</v>
      </c>
      <c r="L1108" s="172">
        <f t="shared" si="123"/>
        <v>0</v>
      </c>
      <c r="M1108" s="175" t="str">
        <f t="shared" si="122"/>
        <v/>
      </c>
      <c r="N1108" s="166"/>
      <c r="O1108" s="176"/>
    </row>
    <row r="1109" spans="1:15">
      <c r="A1109" s="166" t="s">
        <v>5809</v>
      </c>
      <c r="B1109" s="167">
        <v>8809668021516</v>
      </c>
      <c r="C1109" s="168" t="s">
        <v>5810</v>
      </c>
      <c r="D1109" s="168" t="s">
        <v>5811</v>
      </c>
      <c r="E1109" s="169">
        <v>27000</v>
      </c>
      <c r="F1109" s="170">
        <v>0.52</v>
      </c>
      <c r="G1109" s="171">
        <v>30</v>
      </c>
      <c r="H1109" s="172">
        <f t="shared" si="119"/>
        <v>14040</v>
      </c>
      <c r="I1109" s="173" t="str">
        <f t="shared" si="120"/>
        <v>Введите курс</v>
      </c>
      <c r="J1109" s="283"/>
      <c r="K1109" s="174">
        <f t="shared" si="123"/>
        <v>0</v>
      </c>
      <c r="L1109" s="172">
        <f t="shared" si="123"/>
        <v>0</v>
      </c>
      <c r="M1109" s="175" t="str">
        <f t="shared" si="122"/>
        <v/>
      </c>
      <c r="N1109" s="166"/>
      <c r="O1109" s="176"/>
    </row>
    <row r="1110" spans="1:15">
      <c r="A1110" s="166" t="s">
        <v>5812</v>
      </c>
      <c r="B1110" s="167">
        <v>8809668021523</v>
      </c>
      <c r="C1110" s="168" t="s">
        <v>5813</v>
      </c>
      <c r="D1110" s="168" t="s">
        <v>5814</v>
      </c>
      <c r="E1110" s="169">
        <v>17000</v>
      </c>
      <c r="F1110" s="170">
        <v>0.52</v>
      </c>
      <c r="G1110" s="171">
        <v>60</v>
      </c>
      <c r="H1110" s="172">
        <f t="shared" si="119"/>
        <v>8840</v>
      </c>
      <c r="I1110" s="173" t="str">
        <f t="shared" si="120"/>
        <v>Введите курс</v>
      </c>
      <c r="J1110" s="283"/>
      <c r="K1110" s="174">
        <f t="shared" si="123"/>
        <v>0</v>
      </c>
      <c r="L1110" s="172">
        <f t="shared" si="123"/>
        <v>0</v>
      </c>
      <c r="M1110" s="175" t="str">
        <f t="shared" si="122"/>
        <v/>
      </c>
      <c r="N1110" s="166"/>
      <c r="O1110" s="176"/>
    </row>
    <row r="1111" spans="1:15">
      <c r="A1111" s="166" t="s">
        <v>5815</v>
      </c>
      <c r="B1111" s="167">
        <v>8809668021530</v>
      </c>
      <c r="C1111" s="168" t="s">
        <v>5816</v>
      </c>
      <c r="D1111" s="168" t="s">
        <v>5817</v>
      </c>
      <c r="E1111" s="169">
        <v>15000</v>
      </c>
      <c r="F1111" s="170">
        <v>0.52</v>
      </c>
      <c r="G1111" s="171">
        <v>36</v>
      </c>
      <c r="H1111" s="172">
        <f t="shared" si="119"/>
        <v>7800</v>
      </c>
      <c r="I1111" s="173" t="str">
        <f t="shared" si="120"/>
        <v>Введите курс</v>
      </c>
      <c r="J1111" s="283"/>
      <c r="K1111" s="174">
        <f t="shared" si="123"/>
        <v>0</v>
      </c>
      <c r="L1111" s="172">
        <f t="shared" si="123"/>
        <v>0</v>
      </c>
      <c r="M1111" s="175" t="str">
        <f t="shared" si="122"/>
        <v/>
      </c>
      <c r="N1111" s="166"/>
      <c r="O1111" s="176"/>
    </row>
    <row r="1112" spans="1:15">
      <c r="A1112" s="166" t="s">
        <v>5818</v>
      </c>
      <c r="B1112" s="167">
        <v>8809668021547</v>
      </c>
      <c r="C1112" s="168" t="s">
        <v>5819</v>
      </c>
      <c r="D1112" s="168" t="s">
        <v>5820</v>
      </c>
      <c r="E1112" s="169">
        <v>11000</v>
      </c>
      <c r="F1112" s="170">
        <v>0.52</v>
      </c>
      <c r="G1112" s="171">
        <v>30</v>
      </c>
      <c r="H1112" s="172">
        <f t="shared" si="119"/>
        <v>5720</v>
      </c>
      <c r="I1112" s="173" t="str">
        <f t="shared" si="120"/>
        <v>Введите курс</v>
      </c>
      <c r="J1112" s="283"/>
      <c r="K1112" s="174">
        <f t="shared" si="123"/>
        <v>0</v>
      </c>
      <c r="L1112" s="172">
        <f t="shared" si="123"/>
        <v>0</v>
      </c>
      <c r="M1112" s="175" t="str">
        <f t="shared" si="122"/>
        <v/>
      </c>
      <c r="N1112" s="166"/>
      <c r="O1112" s="176"/>
    </row>
    <row r="1113" spans="1:15" ht="15.75" thickBot="1">
      <c r="A1113" s="166" t="s">
        <v>5821</v>
      </c>
      <c r="B1113" s="167">
        <v>8809668021561</v>
      </c>
      <c r="C1113" s="168" t="s">
        <v>5822</v>
      </c>
      <c r="D1113" s="168" t="s">
        <v>5823</v>
      </c>
      <c r="E1113" s="169">
        <v>22000</v>
      </c>
      <c r="F1113" s="170">
        <v>0.52</v>
      </c>
      <c r="G1113" s="171">
        <v>48</v>
      </c>
      <c r="H1113" s="172">
        <f t="shared" si="119"/>
        <v>11440</v>
      </c>
      <c r="I1113" s="173" t="str">
        <f t="shared" si="120"/>
        <v>Введите курс</v>
      </c>
      <c r="J1113" s="283"/>
      <c r="K1113" s="174">
        <f t="shared" si="123"/>
        <v>0</v>
      </c>
      <c r="L1113" s="172">
        <f t="shared" si="123"/>
        <v>0</v>
      </c>
      <c r="M1113" s="175" t="str">
        <f t="shared" si="122"/>
        <v/>
      </c>
      <c r="N1113" s="166"/>
      <c r="O1113" s="176"/>
    </row>
    <row r="1114" spans="1:15" ht="15.75" thickBot="1">
      <c r="A1114" s="166" t="s">
        <v>5824</v>
      </c>
      <c r="B1114" s="167"/>
      <c r="C1114" s="168" t="s">
        <v>5825</v>
      </c>
      <c r="D1114" s="177" t="s">
        <v>5826</v>
      </c>
      <c r="E1114" s="169">
        <v>3500</v>
      </c>
      <c r="F1114" s="170">
        <v>0.52</v>
      </c>
      <c r="G1114" s="171">
        <v>480</v>
      </c>
      <c r="H1114" s="172">
        <f t="shared" si="119"/>
        <v>1820</v>
      </c>
      <c r="I1114" s="173" t="str">
        <f t="shared" si="120"/>
        <v>Введите курс</v>
      </c>
      <c r="J1114" s="283"/>
      <c r="K1114" s="174">
        <f t="shared" si="123"/>
        <v>0</v>
      </c>
      <c r="L1114" s="172">
        <f t="shared" si="123"/>
        <v>0</v>
      </c>
      <c r="M1114" s="175" t="str">
        <f t="shared" si="122"/>
        <v/>
      </c>
      <c r="N1114" s="166"/>
      <c r="O1114" s="176"/>
    </row>
    <row r="1115" spans="1:15" ht="15.75" thickBot="1">
      <c r="A1115" s="166" t="s">
        <v>5827</v>
      </c>
      <c r="B1115" s="167"/>
      <c r="C1115" s="168" t="s">
        <v>5828</v>
      </c>
      <c r="D1115" s="177" t="s">
        <v>5829</v>
      </c>
      <c r="E1115" s="169">
        <v>3500</v>
      </c>
      <c r="F1115" s="170">
        <v>0.52</v>
      </c>
      <c r="G1115" s="171">
        <v>480</v>
      </c>
      <c r="H1115" s="172">
        <f t="shared" si="119"/>
        <v>1820</v>
      </c>
      <c r="I1115" s="173" t="str">
        <f t="shared" si="120"/>
        <v>Введите курс</v>
      </c>
      <c r="J1115" s="283"/>
      <c r="K1115" s="174">
        <f t="shared" si="123"/>
        <v>0</v>
      </c>
      <c r="L1115" s="172">
        <f t="shared" si="123"/>
        <v>0</v>
      </c>
      <c r="M1115" s="175" t="str">
        <f t="shared" si="122"/>
        <v/>
      </c>
      <c r="N1115" s="166"/>
      <c r="O1115" s="176"/>
    </row>
    <row r="1116" spans="1:15" ht="15.75" thickBot="1">
      <c r="A1116" s="166" t="s">
        <v>5830</v>
      </c>
      <c r="B1116" s="167"/>
      <c r="C1116" s="168" t="s">
        <v>5831</v>
      </c>
      <c r="D1116" s="177" t="s">
        <v>5832</v>
      </c>
      <c r="E1116" s="169">
        <v>4000</v>
      </c>
      <c r="F1116" s="170">
        <v>0.52</v>
      </c>
      <c r="G1116" s="171">
        <v>90</v>
      </c>
      <c r="H1116" s="172">
        <f t="shared" si="119"/>
        <v>2080</v>
      </c>
      <c r="I1116" s="173" t="str">
        <f t="shared" si="120"/>
        <v>Введите курс</v>
      </c>
      <c r="J1116" s="283"/>
      <c r="K1116" s="174">
        <f t="shared" si="123"/>
        <v>0</v>
      </c>
      <c r="L1116" s="172">
        <f t="shared" si="123"/>
        <v>0</v>
      </c>
      <c r="M1116" s="175" t="str">
        <f t="shared" si="122"/>
        <v/>
      </c>
      <c r="N1116" s="166"/>
      <c r="O1116" s="176"/>
    </row>
    <row r="1117" spans="1:15" ht="15.75" thickBot="1">
      <c r="A1117" s="166" t="s">
        <v>5833</v>
      </c>
      <c r="B1117" s="167"/>
      <c r="C1117" s="168" t="s">
        <v>5834</v>
      </c>
      <c r="D1117" s="177" t="s">
        <v>5835</v>
      </c>
      <c r="E1117" s="169">
        <v>30000</v>
      </c>
      <c r="F1117" s="170">
        <v>0.52</v>
      </c>
      <c r="G1117" s="171">
        <v>30</v>
      </c>
      <c r="H1117" s="172">
        <f t="shared" si="119"/>
        <v>15600</v>
      </c>
      <c r="I1117" s="173" t="str">
        <f t="shared" si="120"/>
        <v>Введите курс</v>
      </c>
      <c r="J1117" s="283"/>
      <c r="K1117" s="174">
        <f t="shared" si="123"/>
        <v>0</v>
      </c>
      <c r="L1117" s="172">
        <f t="shared" si="123"/>
        <v>0</v>
      </c>
      <c r="M1117" s="175" t="str">
        <f t="shared" si="122"/>
        <v/>
      </c>
      <c r="N1117" s="166"/>
      <c r="O1117" s="176"/>
    </row>
    <row r="1118" spans="1:15" ht="15.75" thickBot="1">
      <c r="A1118" s="166" t="s">
        <v>5836</v>
      </c>
      <c r="B1118" s="167"/>
      <c r="C1118" s="168" t="s">
        <v>5837</v>
      </c>
      <c r="D1118" s="177" t="s">
        <v>5838</v>
      </c>
      <c r="E1118" s="169">
        <v>13000</v>
      </c>
      <c r="F1118" s="170">
        <v>0.52</v>
      </c>
      <c r="G1118" s="171">
        <v>144</v>
      </c>
      <c r="H1118" s="172">
        <f t="shared" si="119"/>
        <v>6760</v>
      </c>
      <c r="I1118" s="173" t="str">
        <f t="shared" si="120"/>
        <v>Введите курс</v>
      </c>
      <c r="J1118" s="283"/>
      <c r="K1118" s="174">
        <f t="shared" si="123"/>
        <v>0</v>
      </c>
      <c r="L1118" s="172">
        <f t="shared" si="123"/>
        <v>0</v>
      </c>
      <c r="M1118" s="175" t="str">
        <f t="shared" si="122"/>
        <v/>
      </c>
      <c r="N1118" s="166"/>
      <c r="O1118" s="176"/>
    </row>
    <row r="1119" spans="1:15" ht="15.75" thickBot="1">
      <c r="A1119" s="166" t="s">
        <v>5839</v>
      </c>
      <c r="B1119" s="167"/>
      <c r="C1119" s="168" t="s">
        <v>5840</v>
      </c>
      <c r="D1119" s="177" t="s">
        <v>5841</v>
      </c>
      <c r="E1119" s="169">
        <v>9500</v>
      </c>
      <c r="F1119" s="170">
        <v>0.52</v>
      </c>
      <c r="G1119" s="171">
        <v>300</v>
      </c>
      <c r="H1119" s="172">
        <f t="shared" si="119"/>
        <v>4940</v>
      </c>
      <c r="I1119" s="173" t="str">
        <f t="shared" si="120"/>
        <v>Введите курс</v>
      </c>
      <c r="J1119" s="283"/>
      <c r="K1119" s="174">
        <f t="shared" si="123"/>
        <v>0</v>
      </c>
      <c r="L1119" s="172">
        <f t="shared" si="123"/>
        <v>0</v>
      </c>
      <c r="M1119" s="175" t="str">
        <f t="shared" si="122"/>
        <v/>
      </c>
      <c r="N1119" s="166"/>
      <c r="O1119" s="176"/>
    </row>
    <row r="1120" spans="1:15" ht="15.75" thickBot="1">
      <c r="A1120" s="166" t="s">
        <v>5842</v>
      </c>
      <c r="B1120" s="167"/>
      <c r="C1120" s="168" t="s">
        <v>5843</v>
      </c>
      <c r="D1120" s="177" t="s">
        <v>5844</v>
      </c>
      <c r="E1120" s="169">
        <v>1500</v>
      </c>
      <c r="F1120" s="170">
        <v>0.52</v>
      </c>
      <c r="G1120" s="171">
        <v>120</v>
      </c>
      <c r="H1120" s="172">
        <f t="shared" si="119"/>
        <v>780</v>
      </c>
      <c r="I1120" s="173" t="str">
        <f t="shared" si="120"/>
        <v>Введите курс</v>
      </c>
      <c r="J1120" s="283"/>
      <c r="K1120" s="174">
        <f t="shared" si="123"/>
        <v>0</v>
      </c>
      <c r="L1120" s="172">
        <f t="shared" si="123"/>
        <v>0</v>
      </c>
      <c r="M1120" s="175" t="str">
        <f t="shared" si="122"/>
        <v/>
      </c>
      <c r="N1120" s="166"/>
      <c r="O1120" s="176"/>
    </row>
    <row r="1121" spans="1:15" ht="15.75" thickBot="1">
      <c r="A1121" s="166" t="s">
        <v>5845</v>
      </c>
      <c r="B1121" s="167"/>
      <c r="C1121" s="168" t="s">
        <v>5846</v>
      </c>
      <c r="D1121" s="177" t="s">
        <v>5847</v>
      </c>
      <c r="E1121" s="169">
        <v>4000</v>
      </c>
      <c r="F1121" s="170">
        <v>0.52</v>
      </c>
      <c r="G1121" s="171">
        <v>180</v>
      </c>
      <c r="H1121" s="172">
        <f t="shared" si="119"/>
        <v>2080</v>
      </c>
      <c r="I1121" s="173" t="str">
        <f t="shared" si="120"/>
        <v>Введите курс</v>
      </c>
      <c r="J1121" s="283"/>
      <c r="K1121" s="174">
        <f t="shared" si="123"/>
        <v>0</v>
      </c>
      <c r="L1121" s="172">
        <f t="shared" si="123"/>
        <v>0</v>
      </c>
      <c r="M1121" s="175" t="str">
        <f t="shared" si="122"/>
        <v/>
      </c>
      <c r="N1121" s="166"/>
      <c r="O1121" s="176"/>
    </row>
    <row r="1122" spans="1:15" ht="15.75" thickBot="1">
      <c r="A1122" s="166" t="s">
        <v>5848</v>
      </c>
      <c r="B1122" s="167"/>
      <c r="C1122" s="168" t="s">
        <v>5849</v>
      </c>
      <c r="D1122" s="177" t="s">
        <v>5850</v>
      </c>
      <c r="E1122" s="169">
        <v>3000</v>
      </c>
      <c r="F1122" s="170">
        <v>0.52</v>
      </c>
      <c r="G1122" s="171">
        <v>60</v>
      </c>
      <c r="H1122" s="172">
        <f t="shared" si="119"/>
        <v>1560</v>
      </c>
      <c r="I1122" s="173" t="str">
        <f t="shared" si="120"/>
        <v>Введите курс</v>
      </c>
      <c r="J1122" s="283"/>
      <c r="K1122" s="174">
        <f t="shared" si="123"/>
        <v>0</v>
      </c>
      <c r="L1122" s="172">
        <f t="shared" si="123"/>
        <v>0</v>
      </c>
      <c r="M1122" s="175" t="str">
        <f t="shared" si="122"/>
        <v/>
      </c>
      <c r="N1122" s="166"/>
      <c r="O1122" s="176"/>
    </row>
    <row r="1123" spans="1:15" ht="15.75" thickBot="1">
      <c r="A1123" s="166" t="s">
        <v>5851</v>
      </c>
      <c r="B1123" s="167"/>
      <c r="C1123" s="168" t="s">
        <v>5852</v>
      </c>
      <c r="D1123" s="177" t="s">
        <v>5853</v>
      </c>
      <c r="E1123" s="169">
        <v>700</v>
      </c>
      <c r="F1123" s="170">
        <v>0.52</v>
      </c>
      <c r="G1123" s="171">
        <v>300</v>
      </c>
      <c r="H1123" s="172">
        <f t="shared" si="119"/>
        <v>364</v>
      </c>
      <c r="I1123" s="173" t="str">
        <f t="shared" si="120"/>
        <v>Введите курс</v>
      </c>
      <c r="J1123" s="283"/>
      <c r="K1123" s="174">
        <f t="shared" si="123"/>
        <v>0</v>
      </c>
      <c r="L1123" s="172">
        <f t="shared" si="123"/>
        <v>0</v>
      </c>
      <c r="M1123" s="175" t="str">
        <f t="shared" si="122"/>
        <v/>
      </c>
      <c r="N1123" s="166"/>
      <c r="O1123" s="176"/>
    </row>
    <row r="1124" spans="1:15" ht="15.75" thickBot="1">
      <c r="A1124" s="166" t="s">
        <v>5854</v>
      </c>
      <c r="B1124" s="167"/>
      <c r="C1124" s="168" t="s">
        <v>5855</v>
      </c>
      <c r="D1124" s="177" t="s">
        <v>5856</v>
      </c>
      <c r="E1124" s="169">
        <v>2500</v>
      </c>
      <c r="F1124" s="170">
        <v>0.52</v>
      </c>
      <c r="G1124" s="171">
        <v>100</v>
      </c>
      <c r="H1124" s="172">
        <f t="shared" si="119"/>
        <v>1300</v>
      </c>
      <c r="I1124" s="173" t="str">
        <f t="shared" si="120"/>
        <v>Введите курс</v>
      </c>
      <c r="J1124" s="283"/>
      <c r="K1124" s="174">
        <f t="shared" ref="K1124:L1139" si="124">J1124*G1124</f>
        <v>0</v>
      </c>
      <c r="L1124" s="172">
        <f t="shared" si="124"/>
        <v>0</v>
      </c>
      <c r="M1124" s="175" t="str">
        <f t="shared" si="122"/>
        <v/>
      </c>
      <c r="N1124" s="166"/>
      <c r="O1124" s="176"/>
    </row>
    <row r="1125" spans="1:15" ht="15.75" thickBot="1">
      <c r="A1125" s="166" t="s">
        <v>5857</v>
      </c>
      <c r="B1125" s="167"/>
      <c r="C1125" s="168" t="s">
        <v>5858</v>
      </c>
      <c r="D1125" s="177" t="s">
        <v>5859</v>
      </c>
      <c r="E1125" s="169">
        <v>40000</v>
      </c>
      <c r="F1125" s="170">
        <v>0.52</v>
      </c>
      <c r="G1125" s="171">
        <v>24</v>
      </c>
      <c r="H1125" s="172">
        <f t="shared" si="119"/>
        <v>20800</v>
      </c>
      <c r="I1125" s="173" t="str">
        <f t="shared" si="120"/>
        <v>Введите курс</v>
      </c>
      <c r="J1125" s="283"/>
      <c r="K1125" s="174">
        <f t="shared" si="124"/>
        <v>0</v>
      </c>
      <c r="L1125" s="172">
        <f t="shared" si="124"/>
        <v>0</v>
      </c>
      <c r="M1125" s="175" t="str">
        <f t="shared" si="122"/>
        <v/>
      </c>
      <c r="N1125" s="166"/>
      <c r="O1125" s="176"/>
    </row>
    <row r="1126" spans="1:15" ht="15.75" thickBot="1">
      <c r="A1126" s="166" t="s">
        <v>5860</v>
      </c>
      <c r="B1126" s="167"/>
      <c r="C1126" s="168" t="s">
        <v>5861</v>
      </c>
      <c r="D1126" s="177" t="s">
        <v>5862</v>
      </c>
      <c r="E1126" s="169">
        <v>38000</v>
      </c>
      <c r="F1126" s="170">
        <v>0.52</v>
      </c>
      <c r="G1126" s="171">
        <v>24</v>
      </c>
      <c r="H1126" s="172">
        <f t="shared" si="119"/>
        <v>19760</v>
      </c>
      <c r="I1126" s="173" t="str">
        <f t="shared" si="120"/>
        <v>Введите курс</v>
      </c>
      <c r="J1126" s="283"/>
      <c r="K1126" s="174">
        <f t="shared" si="124"/>
        <v>0</v>
      </c>
      <c r="L1126" s="172">
        <f t="shared" si="124"/>
        <v>0</v>
      </c>
      <c r="M1126" s="175" t="str">
        <f t="shared" si="122"/>
        <v/>
      </c>
      <c r="N1126" s="166"/>
      <c r="O1126" s="176"/>
    </row>
    <row r="1127" spans="1:15" ht="15.75" thickBot="1">
      <c r="A1127" s="166" t="s">
        <v>5863</v>
      </c>
      <c r="B1127" s="167"/>
      <c r="C1127" s="168" t="s">
        <v>5864</v>
      </c>
      <c r="D1127" s="177" t="s">
        <v>5865</v>
      </c>
      <c r="E1127" s="169">
        <v>42000</v>
      </c>
      <c r="F1127" s="170">
        <v>0.52</v>
      </c>
      <c r="G1127" s="171">
        <v>6</v>
      </c>
      <c r="H1127" s="172">
        <f t="shared" si="119"/>
        <v>21840</v>
      </c>
      <c r="I1127" s="173" t="str">
        <f t="shared" si="120"/>
        <v>Введите курс</v>
      </c>
      <c r="J1127" s="283"/>
      <c r="K1127" s="174">
        <f t="shared" si="124"/>
        <v>0</v>
      </c>
      <c r="L1127" s="172">
        <f t="shared" si="124"/>
        <v>0</v>
      </c>
      <c r="M1127" s="175" t="str">
        <f t="shared" si="122"/>
        <v/>
      </c>
      <c r="N1127" s="166"/>
      <c r="O1127" s="176"/>
    </row>
    <row r="1128" spans="1:15" ht="15.75" thickBot="1">
      <c r="A1128" s="166" t="s">
        <v>5866</v>
      </c>
      <c r="B1128" s="167"/>
      <c r="C1128" s="168" t="s">
        <v>5867</v>
      </c>
      <c r="D1128" s="177" t="s">
        <v>5868</v>
      </c>
      <c r="E1128" s="169">
        <v>30000</v>
      </c>
      <c r="F1128" s="170">
        <v>0.52</v>
      </c>
      <c r="G1128" s="171">
        <v>30</v>
      </c>
      <c r="H1128" s="172">
        <f t="shared" si="119"/>
        <v>15600</v>
      </c>
      <c r="I1128" s="173" t="str">
        <f t="shared" si="120"/>
        <v>Введите курс</v>
      </c>
      <c r="J1128" s="283"/>
      <c r="K1128" s="174">
        <f t="shared" si="124"/>
        <v>0</v>
      </c>
      <c r="L1128" s="172">
        <f t="shared" si="124"/>
        <v>0</v>
      </c>
      <c r="M1128" s="175" t="str">
        <f t="shared" si="122"/>
        <v/>
      </c>
      <c r="N1128" s="166"/>
      <c r="O1128" s="176"/>
    </row>
    <row r="1129" spans="1:15" ht="15.75" thickBot="1">
      <c r="A1129" s="166" t="s">
        <v>5869</v>
      </c>
      <c r="B1129" s="167"/>
      <c r="C1129" s="168" t="s">
        <v>5870</v>
      </c>
      <c r="D1129" s="177" t="s">
        <v>5871</v>
      </c>
      <c r="E1129" s="169">
        <v>18000</v>
      </c>
      <c r="F1129" s="170">
        <v>0.52</v>
      </c>
      <c r="G1129" s="171">
        <v>14</v>
      </c>
      <c r="H1129" s="172">
        <f t="shared" si="119"/>
        <v>9360</v>
      </c>
      <c r="I1129" s="173" t="str">
        <f t="shared" si="120"/>
        <v>Введите курс</v>
      </c>
      <c r="J1129" s="283"/>
      <c r="K1129" s="174">
        <f t="shared" si="124"/>
        <v>0</v>
      </c>
      <c r="L1129" s="172">
        <f t="shared" si="124"/>
        <v>0</v>
      </c>
      <c r="M1129" s="175" t="str">
        <f t="shared" si="122"/>
        <v/>
      </c>
      <c r="N1129" s="166"/>
      <c r="O1129" s="176"/>
    </row>
    <row r="1130" spans="1:15" ht="15.75" thickBot="1">
      <c r="A1130" s="166" t="s">
        <v>5872</v>
      </c>
      <c r="B1130" s="167"/>
      <c r="C1130" s="168" t="s">
        <v>5873</v>
      </c>
      <c r="D1130" s="177" t="s">
        <v>5874</v>
      </c>
      <c r="E1130" s="169">
        <v>13800</v>
      </c>
      <c r="F1130" s="170">
        <v>0.52</v>
      </c>
      <c r="G1130" s="171">
        <v>24</v>
      </c>
      <c r="H1130" s="172">
        <f t="shared" si="119"/>
        <v>7176</v>
      </c>
      <c r="I1130" s="173" t="str">
        <f t="shared" si="120"/>
        <v>Введите курс</v>
      </c>
      <c r="J1130" s="283"/>
      <c r="K1130" s="174">
        <f t="shared" si="124"/>
        <v>0</v>
      </c>
      <c r="L1130" s="172">
        <f t="shared" si="124"/>
        <v>0</v>
      </c>
      <c r="M1130" s="175" t="str">
        <f t="shared" si="122"/>
        <v/>
      </c>
      <c r="N1130" s="166"/>
      <c r="O1130" s="176"/>
    </row>
    <row r="1131" spans="1:15" ht="15.75" thickBot="1">
      <c r="A1131" s="166" t="s">
        <v>5875</v>
      </c>
      <c r="B1131" s="167"/>
      <c r="C1131" s="168" t="s">
        <v>5876</v>
      </c>
      <c r="D1131" s="177" t="s">
        <v>5877</v>
      </c>
      <c r="E1131" s="169">
        <v>15000</v>
      </c>
      <c r="F1131" s="170">
        <v>0.52</v>
      </c>
      <c r="G1131" s="171">
        <v>24</v>
      </c>
      <c r="H1131" s="172">
        <f t="shared" si="119"/>
        <v>7800</v>
      </c>
      <c r="I1131" s="173" t="str">
        <f t="shared" si="120"/>
        <v>Введите курс</v>
      </c>
      <c r="J1131" s="283"/>
      <c r="K1131" s="174">
        <f t="shared" si="124"/>
        <v>0</v>
      </c>
      <c r="L1131" s="172">
        <f t="shared" si="124"/>
        <v>0</v>
      </c>
      <c r="M1131" s="175" t="str">
        <f t="shared" si="122"/>
        <v/>
      </c>
      <c r="N1131" s="166"/>
      <c r="O1131" s="176"/>
    </row>
    <row r="1132" spans="1:15" ht="15.75" thickBot="1">
      <c r="A1132" s="166" t="s">
        <v>5878</v>
      </c>
      <c r="B1132" s="167"/>
      <c r="C1132" s="168" t="s">
        <v>5879</v>
      </c>
      <c r="D1132" s="177" t="s">
        <v>5880</v>
      </c>
      <c r="E1132" s="169">
        <v>3500</v>
      </c>
      <c r="F1132" s="170">
        <v>0.52</v>
      </c>
      <c r="G1132" s="171">
        <v>480</v>
      </c>
      <c r="H1132" s="172">
        <f t="shared" si="119"/>
        <v>1820</v>
      </c>
      <c r="I1132" s="173" t="str">
        <f t="shared" si="120"/>
        <v>Введите курс</v>
      </c>
      <c r="J1132" s="283"/>
      <c r="K1132" s="174">
        <f t="shared" si="124"/>
        <v>0</v>
      </c>
      <c r="L1132" s="172">
        <f t="shared" si="124"/>
        <v>0</v>
      </c>
      <c r="M1132" s="175" t="str">
        <f t="shared" si="122"/>
        <v/>
      </c>
      <c r="N1132" s="166"/>
      <c r="O1132" s="176"/>
    </row>
    <row r="1133" spans="1:15" ht="15.75" thickBot="1">
      <c r="A1133" s="166" t="s">
        <v>5881</v>
      </c>
      <c r="B1133" s="167"/>
      <c r="C1133" s="168" t="s">
        <v>5882</v>
      </c>
      <c r="D1133" s="177" t="s">
        <v>5883</v>
      </c>
      <c r="E1133" s="169">
        <v>3500</v>
      </c>
      <c r="F1133" s="170">
        <v>0.52</v>
      </c>
      <c r="G1133" s="171">
        <v>480</v>
      </c>
      <c r="H1133" s="172">
        <f t="shared" si="119"/>
        <v>1820</v>
      </c>
      <c r="I1133" s="173" t="str">
        <f t="shared" si="120"/>
        <v>Введите курс</v>
      </c>
      <c r="J1133" s="283"/>
      <c r="K1133" s="174">
        <f t="shared" si="124"/>
        <v>0</v>
      </c>
      <c r="L1133" s="172">
        <f t="shared" si="124"/>
        <v>0</v>
      </c>
      <c r="M1133" s="175" t="str">
        <f t="shared" si="122"/>
        <v/>
      </c>
      <c r="N1133" s="166"/>
      <c r="O1133" s="176"/>
    </row>
    <row r="1134" spans="1:15" ht="15.75" thickBot="1">
      <c r="A1134" s="166" t="s">
        <v>5884</v>
      </c>
      <c r="B1134" s="167"/>
      <c r="C1134" s="168" t="s">
        <v>5885</v>
      </c>
      <c r="D1134" s="177" t="s">
        <v>5886</v>
      </c>
      <c r="E1134" s="169">
        <v>3500</v>
      </c>
      <c r="F1134" s="170">
        <v>0.52</v>
      </c>
      <c r="G1134" s="171">
        <v>480</v>
      </c>
      <c r="H1134" s="172">
        <f t="shared" si="119"/>
        <v>1820</v>
      </c>
      <c r="I1134" s="173" t="str">
        <f t="shared" si="120"/>
        <v>Введите курс</v>
      </c>
      <c r="J1134" s="283"/>
      <c r="K1134" s="174">
        <f t="shared" si="124"/>
        <v>0</v>
      </c>
      <c r="L1134" s="172">
        <f t="shared" si="124"/>
        <v>0</v>
      </c>
      <c r="M1134" s="175" t="str">
        <f t="shared" si="122"/>
        <v/>
      </c>
      <c r="N1134" s="166"/>
      <c r="O1134" s="176"/>
    </row>
    <row r="1135" spans="1:15" ht="15.75" thickBot="1">
      <c r="A1135" s="166" t="s">
        <v>5887</v>
      </c>
      <c r="B1135" s="167"/>
      <c r="C1135" s="168" t="s">
        <v>5888</v>
      </c>
      <c r="D1135" s="177" t="s">
        <v>5889</v>
      </c>
      <c r="E1135" s="169">
        <v>3500</v>
      </c>
      <c r="F1135" s="170">
        <v>0.52</v>
      </c>
      <c r="G1135" s="171">
        <v>480</v>
      </c>
      <c r="H1135" s="172">
        <f t="shared" si="119"/>
        <v>1820</v>
      </c>
      <c r="I1135" s="173" t="str">
        <f t="shared" si="120"/>
        <v>Введите курс</v>
      </c>
      <c r="J1135" s="283"/>
      <c r="K1135" s="174">
        <f t="shared" si="124"/>
        <v>0</v>
      </c>
      <c r="L1135" s="172">
        <f t="shared" si="124"/>
        <v>0</v>
      </c>
      <c r="M1135" s="175" t="str">
        <f t="shared" si="122"/>
        <v/>
      </c>
      <c r="N1135" s="166"/>
      <c r="O1135" s="176"/>
    </row>
    <row r="1136" spans="1:15" ht="15.75" thickBot="1">
      <c r="A1136" s="166" t="s">
        <v>5890</v>
      </c>
      <c r="B1136" s="167"/>
      <c r="C1136" s="168" t="s">
        <v>5891</v>
      </c>
      <c r="D1136" s="177" t="s">
        <v>5892</v>
      </c>
      <c r="E1136" s="169">
        <v>3500</v>
      </c>
      <c r="F1136" s="170">
        <v>0.52</v>
      </c>
      <c r="G1136" s="171">
        <v>480</v>
      </c>
      <c r="H1136" s="172">
        <f t="shared" si="119"/>
        <v>1820</v>
      </c>
      <c r="I1136" s="173" t="str">
        <f t="shared" si="120"/>
        <v>Введите курс</v>
      </c>
      <c r="J1136" s="283"/>
      <c r="K1136" s="174">
        <f t="shared" si="124"/>
        <v>0</v>
      </c>
      <c r="L1136" s="172">
        <f t="shared" si="124"/>
        <v>0</v>
      </c>
      <c r="M1136" s="175" t="str">
        <f t="shared" si="122"/>
        <v/>
      </c>
      <c r="N1136" s="166"/>
      <c r="O1136" s="176"/>
    </row>
    <row r="1137" spans="1:15" ht="15.75" thickBot="1">
      <c r="A1137" s="166" t="s">
        <v>5893</v>
      </c>
      <c r="B1137" s="167"/>
      <c r="C1137" s="168" t="s">
        <v>5894</v>
      </c>
      <c r="D1137" s="177" t="s">
        <v>5895</v>
      </c>
      <c r="E1137" s="169">
        <v>3500</v>
      </c>
      <c r="F1137" s="170">
        <v>0.52</v>
      </c>
      <c r="G1137" s="171">
        <v>480</v>
      </c>
      <c r="H1137" s="172">
        <f t="shared" si="119"/>
        <v>1820</v>
      </c>
      <c r="I1137" s="173" t="str">
        <f t="shared" si="120"/>
        <v>Введите курс</v>
      </c>
      <c r="J1137" s="283"/>
      <c r="K1137" s="174">
        <f t="shared" si="124"/>
        <v>0</v>
      </c>
      <c r="L1137" s="172">
        <f t="shared" si="124"/>
        <v>0</v>
      </c>
      <c r="M1137" s="175" t="str">
        <f t="shared" si="122"/>
        <v/>
      </c>
      <c r="N1137" s="166"/>
      <c r="O1137" s="176"/>
    </row>
    <row r="1138" spans="1:15" ht="15.75" thickBot="1">
      <c r="A1138" s="166" t="s">
        <v>5896</v>
      </c>
      <c r="B1138" s="167"/>
      <c r="C1138" s="168" t="s">
        <v>5897</v>
      </c>
      <c r="D1138" s="177" t="s">
        <v>5898</v>
      </c>
      <c r="E1138" s="169">
        <v>3500</v>
      </c>
      <c r="F1138" s="170">
        <v>0.52</v>
      </c>
      <c r="G1138" s="171">
        <v>480</v>
      </c>
      <c r="H1138" s="172">
        <f t="shared" si="119"/>
        <v>1820</v>
      </c>
      <c r="I1138" s="173" t="str">
        <f t="shared" si="120"/>
        <v>Введите курс</v>
      </c>
      <c r="J1138" s="283"/>
      <c r="K1138" s="174">
        <f t="shared" si="124"/>
        <v>0</v>
      </c>
      <c r="L1138" s="172">
        <f t="shared" si="124"/>
        <v>0</v>
      </c>
      <c r="M1138" s="175" t="str">
        <f t="shared" si="122"/>
        <v/>
      </c>
      <c r="N1138" s="166"/>
      <c r="O1138" s="176"/>
    </row>
    <row r="1139" spans="1:15" ht="15.75" thickBot="1">
      <c r="A1139" s="166" t="s">
        <v>5899</v>
      </c>
      <c r="B1139" s="167"/>
      <c r="C1139" s="168" t="s">
        <v>5900</v>
      </c>
      <c r="D1139" s="177" t="s">
        <v>5901</v>
      </c>
      <c r="E1139" s="169">
        <v>3500</v>
      </c>
      <c r="F1139" s="170">
        <v>0.52</v>
      </c>
      <c r="G1139" s="171">
        <v>480</v>
      </c>
      <c r="H1139" s="172">
        <f t="shared" si="119"/>
        <v>1820</v>
      </c>
      <c r="I1139" s="173" t="str">
        <f t="shared" si="120"/>
        <v>Введите курс</v>
      </c>
      <c r="J1139" s="283"/>
      <c r="K1139" s="174">
        <f t="shared" si="124"/>
        <v>0</v>
      </c>
      <c r="L1139" s="172">
        <f t="shared" si="124"/>
        <v>0</v>
      </c>
      <c r="M1139" s="175" t="str">
        <f t="shared" si="122"/>
        <v/>
      </c>
      <c r="N1139" s="166"/>
      <c r="O1139" s="176"/>
    </row>
    <row r="1140" spans="1:15" ht="15.75" thickBot="1">
      <c r="A1140" s="166" t="s">
        <v>5902</v>
      </c>
      <c r="B1140" s="167"/>
      <c r="C1140" s="168" t="s">
        <v>5903</v>
      </c>
      <c r="D1140" s="177" t="s">
        <v>5904</v>
      </c>
      <c r="E1140" s="169">
        <v>11000</v>
      </c>
      <c r="F1140" s="170">
        <v>0.52</v>
      </c>
      <c r="G1140" s="171">
        <v>72</v>
      </c>
      <c r="H1140" s="172">
        <f t="shared" si="119"/>
        <v>5720</v>
      </c>
      <c r="I1140" s="173" t="str">
        <f t="shared" si="120"/>
        <v>Введите курс</v>
      </c>
      <c r="J1140" s="283"/>
      <c r="K1140" s="174">
        <f t="shared" ref="K1140:L1155" si="125">J1140*G1140</f>
        <v>0</v>
      </c>
      <c r="L1140" s="172">
        <f t="shared" si="125"/>
        <v>0</v>
      </c>
      <c r="M1140" s="175" t="str">
        <f t="shared" si="122"/>
        <v/>
      </c>
      <c r="N1140" s="166"/>
      <c r="O1140" s="176"/>
    </row>
    <row r="1141" spans="1:15" ht="15.75" thickBot="1">
      <c r="A1141" s="166" t="s">
        <v>5905</v>
      </c>
      <c r="B1141" s="167"/>
      <c r="C1141" s="168" t="s">
        <v>5906</v>
      </c>
      <c r="D1141" s="177" t="s">
        <v>5907</v>
      </c>
      <c r="E1141" s="169">
        <v>10000</v>
      </c>
      <c r="F1141" s="170">
        <v>0.52</v>
      </c>
      <c r="G1141" s="171">
        <v>48</v>
      </c>
      <c r="H1141" s="172">
        <f t="shared" si="119"/>
        <v>5200</v>
      </c>
      <c r="I1141" s="173" t="str">
        <f t="shared" si="120"/>
        <v>Введите курс</v>
      </c>
      <c r="J1141" s="283"/>
      <c r="K1141" s="174">
        <f t="shared" si="125"/>
        <v>0</v>
      </c>
      <c r="L1141" s="172">
        <f t="shared" si="125"/>
        <v>0</v>
      </c>
      <c r="M1141" s="175" t="str">
        <f t="shared" si="122"/>
        <v/>
      </c>
      <c r="N1141" s="166"/>
      <c r="O1141" s="176"/>
    </row>
    <row r="1142" spans="1:15" ht="15.75" thickBot="1">
      <c r="A1142" s="166" t="s">
        <v>5908</v>
      </c>
      <c r="B1142" s="167"/>
      <c r="C1142" s="168" t="s">
        <v>5909</v>
      </c>
      <c r="D1142" s="177" t="s">
        <v>5910</v>
      </c>
      <c r="E1142" s="169">
        <v>13000</v>
      </c>
      <c r="F1142" s="170">
        <v>0.52</v>
      </c>
      <c r="G1142" s="171">
        <v>24</v>
      </c>
      <c r="H1142" s="172">
        <f t="shared" si="119"/>
        <v>6760</v>
      </c>
      <c r="I1142" s="173" t="str">
        <f t="shared" si="120"/>
        <v>Введите курс</v>
      </c>
      <c r="J1142" s="283"/>
      <c r="K1142" s="174">
        <f t="shared" si="125"/>
        <v>0</v>
      </c>
      <c r="L1142" s="172">
        <f t="shared" si="125"/>
        <v>0</v>
      </c>
      <c r="M1142" s="175" t="str">
        <f t="shared" si="122"/>
        <v/>
      </c>
      <c r="N1142" s="166"/>
      <c r="O1142" s="176"/>
    </row>
    <row r="1143" spans="1:15" ht="15.75" thickBot="1">
      <c r="A1143" s="166" t="s">
        <v>5911</v>
      </c>
      <c r="B1143" s="167"/>
      <c r="C1143" s="168" t="s">
        <v>5912</v>
      </c>
      <c r="D1143" s="177" t="s">
        <v>5913</v>
      </c>
      <c r="E1143" s="169">
        <v>13000</v>
      </c>
      <c r="F1143" s="170">
        <v>0.52</v>
      </c>
      <c r="G1143" s="171">
        <v>24</v>
      </c>
      <c r="H1143" s="172">
        <f t="shared" si="119"/>
        <v>6760</v>
      </c>
      <c r="I1143" s="173" t="str">
        <f t="shared" si="120"/>
        <v>Введите курс</v>
      </c>
      <c r="J1143" s="283"/>
      <c r="K1143" s="174">
        <f t="shared" si="125"/>
        <v>0</v>
      </c>
      <c r="L1143" s="172">
        <f t="shared" si="125"/>
        <v>0</v>
      </c>
      <c r="M1143" s="175" t="str">
        <f t="shared" si="122"/>
        <v/>
      </c>
      <c r="N1143" s="166"/>
      <c r="O1143" s="176"/>
    </row>
    <row r="1144" spans="1:15" ht="15.75" thickBot="1">
      <c r="A1144" s="166" t="s">
        <v>5914</v>
      </c>
      <c r="B1144" s="167"/>
      <c r="C1144" s="168" t="s">
        <v>5915</v>
      </c>
      <c r="D1144" s="177" t="s">
        <v>5916</v>
      </c>
      <c r="E1144" s="169">
        <v>17000</v>
      </c>
      <c r="F1144" s="170">
        <v>0.52</v>
      </c>
      <c r="G1144" s="171">
        <v>36</v>
      </c>
      <c r="H1144" s="172">
        <f t="shared" si="119"/>
        <v>8840</v>
      </c>
      <c r="I1144" s="173" t="str">
        <f t="shared" si="120"/>
        <v>Введите курс</v>
      </c>
      <c r="J1144" s="283"/>
      <c r="K1144" s="174">
        <f t="shared" si="125"/>
        <v>0</v>
      </c>
      <c r="L1144" s="172">
        <f t="shared" si="125"/>
        <v>0</v>
      </c>
      <c r="M1144" s="175" t="str">
        <f t="shared" si="122"/>
        <v/>
      </c>
      <c r="N1144" s="166"/>
      <c r="O1144" s="176"/>
    </row>
    <row r="1145" spans="1:15" ht="15.75" thickBot="1">
      <c r="A1145" s="166" t="s">
        <v>5917</v>
      </c>
      <c r="B1145" s="167"/>
      <c r="C1145" s="168" t="s">
        <v>5918</v>
      </c>
      <c r="D1145" s="177" t="s">
        <v>5919</v>
      </c>
      <c r="E1145" s="169">
        <v>17000</v>
      </c>
      <c r="F1145" s="170">
        <v>0.52</v>
      </c>
      <c r="G1145" s="171">
        <v>24</v>
      </c>
      <c r="H1145" s="172">
        <f t="shared" si="119"/>
        <v>8840</v>
      </c>
      <c r="I1145" s="173" t="str">
        <f t="shared" si="120"/>
        <v>Введите курс</v>
      </c>
      <c r="J1145" s="283"/>
      <c r="K1145" s="174">
        <f t="shared" si="125"/>
        <v>0</v>
      </c>
      <c r="L1145" s="172">
        <f t="shared" si="125"/>
        <v>0</v>
      </c>
      <c r="M1145" s="175" t="str">
        <f t="shared" si="122"/>
        <v/>
      </c>
      <c r="N1145" s="166"/>
      <c r="O1145" s="176"/>
    </row>
    <row r="1146" spans="1:15" ht="15.75" thickBot="1">
      <c r="A1146" s="166" t="s">
        <v>5920</v>
      </c>
      <c r="B1146" s="167"/>
      <c r="C1146" s="168" t="s">
        <v>5921</v>
      </c>
      <c r="D1146" s="177" t="s">
        <v>5922</v>
      </c>
      <c r="E1146" s="169">
        <v>17000</v>
      </c>
      <c r="F1146" s="170">
        <v>0.52</v>
      </c>
      <c r="G1146" s="171">
        <v>24</v>
      </c>
      <c r="H1146" s="172">
        <f t="shared" si="119"/>
        <v>8840</v>
      </c>
      <c r="I1146" s="173" t="str">
        <f t="shared" si="120"/>
        <v>Введите курс</v>
      </c>
      <c r="J1146" s="283"/>
      <c r="K1146" s="174">
        <f t="shared" si="125"/>
        <v>0</v>
      </c>
      <c r="L1146" s="172">
        <f t="shared" si="125"/>
        <v>0</v>
      </c>
      <c r="M1146" s="175" t="str">
        <f t="shared" si="122"/>
        <v/>
      </c>
      <c r="N1146" s="166"/>
      <c r="O1146" s="176"/>
    </row>
    <row r="1147" spans="1:15" ht="15.75" thickBot="1">
      <c r="A1147" s="166" t="s">
        <v>5923</v>
      </c>
      <c r="B1147" s="167"/>
      <c r="C1147" s="168" t="s">
        <v>5924</v>
      </c>
      <c r="D1147" s="177" t="s">
        <v>5925</v>
      </c>
      <c r="E1147" s="169">
        <v>3500</v>
      </c>
      <c r="F1147" s="170">
        <v>0.52</v>
      </c>
      <c r="G1147" s="171">
        <v>288</v>
      </c>
      <c r="H1147" s="172">
        <f t="shared" si="119"/>
        <v>1820</v>
      </c>
      <c r="I1147" s="173" t="str">
        <f t="shared" si="120"/>
        <v>Введите курс</v>
      </c>
      <c r="J1147" s="283"/>
      <c r="K1147" s="174">
        <f t="shared" si="125"/>
        <v>0</v>
      </c>
      <c r="L1147" s="172">
        <f t="shared" si="125"/>
        <v>0</v>
      </c>
      <c r="M1147" s="175" t="str">
        <f t="shared" si="122"/>
        <v/>
      </c>
      <c r="N1147" s="166"/>
      <c r="O1147" s="176"/>
    </row>
    <row r="1148" spans="1:15" ht="15.75" thickBot="1">
      <c r="A1148" s="166" t="s">
        <v>5926</v>
      </c>
      <c r="B1148" s="167"/>
      <c r="C1148" s="168" t="s">
        <v>5927</v>
      </c>
      <c r="D1148" s="177" t="s">
        <v>5928</v>
      </c>
      <c r="E1148" s="169">
        <v>3500</v>
      </c>
      <c r="F1148" s="170">
        <v>0.52</v>
      </c>
      <c r="G1148" s="171">
        <v>288</v>
      </c>
      <c r="H1148" s="172">
        <f t="shared" si="119"/>
        <v>1820</v>
      </c>
      <c r="I1148" s="173" t="str">
        <f t="shared" si="120"/>
        <v>Введите курс</v>
      </c>
      <c r="J1148" s="283"/>
      <c r="K1148" s="174">
        <f t="shared" si="125"/>
        <v>0</v>
      </c>
      <c r="L1148" s="172">
        <f t="shared" si="125"/>
        <v>0</v>
      </c>
      <c r="M1148" s="175" t="str">
        <f t="shared" si="122"/>
        <v/>
      </c>
      <c r="N1148" s="166"/>
      <c r="O1148" s="176"/>
    </row>
    <row r="1149" spans="1:15" ht="15.75" thickBot="1">
      <c r="A1149" s="166" t="s">
        <v>5929</v>
      </c>
      <c r="B1149" s="167"/>
      <c r="C1149" s="168" t="s">
        <v>5930</v>
      </c>
      <c r="D1149" s="177" t="s">
        <v>5931</v>
      </c>
      <c r="E1149" s="169">
        <v>3500</v>
      </c>
      <c r="F1149" s="170">
        <v>0.52</v>
      </c>
      <c r="G1149" s="171">
        <v>288</v>
      </c>
      <c r="H1149" s="172">
        <f t="shared" si="119"/>
        <v>1820</v>
      </c>
      <c r="I1149" s="173" t="str">
        <f t="shared" si="120"/>
        <v>Введите курс</v>
      </c>
      <c r="J1149" s="283"/>
      <c r="K1149" s="174">
        <f t="shared" si="125"/>
        <v>0</v>
      </c>
      <c r="L1149" s="172">
        <f t="shared" si="125"/>
        <v>0</v>
      </c>
      <c r="M1149" s="175" t="str">
        <f t="shared" si="122"/>
        <v/>
      </c>
      <c r="N1149" s="166"/>
      <c r="O1149" s="176"/>
    </row>
    <row r="1150" spans="1:15" ht="15.75" thickBot="1">
      <c r="A1150" s="166" t="s">
        <v>5932</v>
      </c>
      <c r="B1150" s="167"/>
      <c r="C1150" s="168" t="s">
        <v>5933</v>
      </c>
      <c r="D1150" s="177" t="s">
        <v>5934</v>
      </c>
      <c r="E1150" s="169">
        <v>3500</v>
      </c>
      <c r="F1150" s="170">
        <v>0.52</v>
      </c>
      <c r="G1150" s="171">
        <v>288</v>
      </c>
      <c r="H1150" s="172">
        <f t="shared" si="119"/>
        <v>1820</v>
      </c>
      <c r="I1150" s="173" t="str">
        <f t="shared" si="120"/>
        <v>Введите курс</v>
      </c>
      <c r="J1150" s="283"/>
      <c r="K1150" s="174">
        <f t="shared" si="125"/>
        <v>0</v>
      </c>
      <c r="L1150" s="172">
        <f t="shared" si="125"/>
        <v>0</v>
      </c>
      <c r="M1150" s="175" t="str">
        <f t="shared" si="122"/>
        <v/>
      </c>
      <c r="N1150" s="166"/>
      <c r="O1150" s="176"/>
    </row>
    <row r="1151" spans="1:15" ht="15.75" thickBot="1">
      <c r="A1151" s="166" t="s">
        <v>5935</v>
      </c>
      <c r="B1151" s="167"/>
      <c r="C1151" s="168" t="s">
        <v>5936</v>
      </c>
      <c r="D1151" s="177" t="s">
        <v>5925</v>
      </c>
      <c r="E1151" s="169">
        <v>3500</v>
      </c>
      <c r="F1151" s="170">
        <v>0.52</v>
      </c>
      <c r="G1151" s="171">
        <v>288</v>
      </c>
      <c r="H1151" s="172">
        <f t="shared" si="119"/>
        <v>1820</v>
      </c>
      <c r="I1151" s="173" t="str">
        <f t="shared" si="120"/>
        <v>Введите курс</v>
      </c>
      <c r="J1151" s="283"/>
      <c r="K1151" s="174">
        <f t="shared" si="125"/>
        <v>0</v>
      </c>
      <c r="L1151" s="172">
        <f t="shared" si="125"/>
        <v>0</v>
      </c>
      <c r="M1151" s="175" t="str">
        <f t="shared" si="122"/>
        <v/>
      </c>
      <c r="N1151" s="166"/>
      <c r="O1151" s="176"/>
    </row>
    <row r="1152" spans="1:15" ht="15.75" thickBot="1">
      <c r="A1152" s="166" t="s">
        <v>5937</v>
      </c>
      <c r="B1152" s="167"/>
      <c r="C1152" s="168" t="s">
        <v>5938</v>
      </c>
      <c r="D1152" s="177" t="s">
        <v>5939</v>
      </c>
      <c r="E1152" s="169">
        <v>4500</v>
      </c>
      <c r="F1152" s="170">
        <v>0.52</v>
      </c>
      <c r="G1152" s="171">
        <v>540</v>
      </c>
      <c r="H1152" s="172">
        <f t="shared" si="119"/>
        <v>2340</v>
      </c>
      <c r="I1152" s="173" t="str">
        <f t="shared" si="120"/>
        <v>Введите курс</v>
      </c>
      <c r="J1152" s="283"/>
      <c r="K1152" s="174">
        <f t="shared" si="125"/>
        <v>0</v>
      </c>
      <c r="L1152" s="172">
        <f t="shared" si="125"/>
        <v>0</v>
      </c>
      <c r="M1152" s="175" t="str">
        <f t="shared" si="122"/>
        <v/>
      </c>
      <c r="N1152" s="166"/>
      <c r="O1152" s="176"/>
    </row>
    <row r="1153" spans="1:15" ht="15.75" thickBot="1">
      <c r="A1153" s="166" t="s">
        <v>5940</v>
      </c>
      <c r="B1153" s="167"/>
      <c r="C1153" s="168" t="s">
        <v>5941</v>
      </c>
      <c r="D1153" s="177" t="s">
        <v>5942</v>
      </c>
      <c r="E1153" s="169">
        <v>3500</v>
      </c>
      <c r="F1153" s="170">
        <v>0.52</v>
      </c>
      <c r="G1153" s="171">
        <v>480</v>
      </c>
      <c r="H1153" s="172">
        <f t="shared" si="119"/>
        <v>1820</v>
      </c>
      <c r="I1153" s="173" t="str">
        <f t="shared" si="120"/>
        <v>Введите курс</v>
      </c>
      <c r="J1153" s="283"/>
      <c r="K1153" s="174">
        <f t="shared" si="125"/>
        <v>0</v>
      </c>
      <c r="L1153" s="172">
        <f t="shared" si="125"/>
        <v>0</v>
      </c>
      <c r="M1153" s="175" t="str">
        <f t="shared" si="122"/>
        <v/>
      </c>
      <c r="N1153" s="166"/>
      <c r="O1153" s="176"/>
    </row>
    <row r="1154" spans="1:15" ht="15.75" thickBot="1">
      <c r="A1154" s="166" t="s">
        <v>5943</v>
      </c>
      <c r="B1154" s="167"/>
      <c r="C1154" s="168" t="s">
        <v>5944</v>
      </c>
      <c r="D1154" s="177" t="s">
        <v>5945</v>
      </c>
      <c r="E1154" s="169">
        <v>3500</v>
      </c>
      <c r="F1154" s="170">
        <v>0.52</v>
      </c>
      <c r="G1154" s="171">
        <v>480</v>
      </c>
      <c r="H1154" s="172">
        <f t="shared" si="119"/>
        <v>1820</v>
      </c>
      <c r="I1154" s="173" t="str">
        <f t="shared" si="120"/>
        <v>Введите курс</v>
      </c>
      <c r="J1154" s="283"/>
      <c r="K1154" s="174">
        <f t="shared" si="125"/>
        <v>0</v>
      </c>
      <c r="L1154" s="172">
        <f t="shared" si="125"/>
        <v>0</v>
      </c>
      <c r="M1154" s="175" t="str">
        <f t="shared" si="122"/>
        <v/>
      </c>
      <c r="N1154" s="166"/>
      <c r="O1154" s="176"/>
    </row>
    <row r="1155" spans="1:15" ht="15.75" thickBot="1">
      <c r="A1155" s="166" t="s">
        <v>5946</v>
      </c>
      <c r="B1155" s="167"/>
      <c r="C1155" s="168" t="s">
        <v>5947</v>
      </c>
      <c r="D1155" s="177" t="s">
        <v>5886</v>
      </c>
      <c r="E1155" s="169">
        <v>5500</v>
      </c>
      <c r="F1155" s="170">
        <v>0.52</v>
      </c>
      <c r="G1155" s="171">
        <v>480</v>
      </c>
      <c r="H1155" s="172">
        <f t="shared" si="119"/>
        <v>2860</v>
      </c>
      <c r="I1155" s="173" t="str">
        <f t="shared" si="120"/>
        <v>Введите курс</v>
      </c>
      <c r="J1155" s="283"/>
      <c r="K1155" s="174">
        <f t="shared" si="125"/>
        <v>0</v>
      </c>
      <c r="L1155" s="172">
        <f t="shared" si="125"/>
        <v>0</v>
      </c>
      <c r="M1155" s="175" t="str">
        <f t="shared" si="122"/>
        <v/>
      </c>
      <c r="N1155" s="166"/>
      <c r="O1155" s="176"/>
    </row>
    <row r="1156" spans="1:15" ht="15.75" thickBot="1">
      <c r="A1156" s="166" t="s">
        <v>5948</v>
      </c>
      <c r="B1156" s="167"/>
      <c r="C1156" s="168" t="s">
        <v>5949</v>
      </c>
      <c r="D1156" s="177" t="s">
        <v>5950</v>
      </c>
      <c r="E1156" s="169">
        <v>5500</v>
      </c>
      <c r="F1156" s="170">
        <v>0.52</v>
      </c>
      <c r="G1156" s="171">
        <v>480</v>
      </c>
      <c r="H1156" s="172">
        <f t="shared" ref="H1156:H1219" si="126">F1156*E1156</f>
        <v>2860</v>
      </c>
      <c r="I1156" s="173" t="str">
        <f t="shared" ref="I1156:I1219" si="127">IF($H$1="","Введите курс",H1156/$H$1)</f>
        <v>Введите курс</v>
      </c>
      <c r="J1156" s="283"/>
      <c r="K1156" s="174">
        <f t="shared" ref="K1156:L1171" si="128">J1156*G1156</f>
        <v>0</v>
      </c>
      <c r="L1156" s="172">
        <f t="shared" si="128"/>
        <v>0</v>
      </c>
      <c r="M1156" s="175" t="str">
        <f t="shared" ref="M1156:M1219" si="129">IFERROR(K1156*I1156,"")</f>
        <v/>
      </c>
      <c r="N1156" s="166"/>
      <c r="O1156" s="176"/>
    </row>
    <row r="1157" spans="1:15" ht="15.75" thickBot="1">
      <c r="A1157" s="166" t="s">
        <v>5951</v>
      </c>
      <c r="B1157" s="167"/>
      <c r="C1157" s="168" t="s">
        <v>5952</v>
      </c>
      <c r="D1157" s="177" t="s">
        <v>5886</v>
      </c>
      <c r="E1157" s="169">
        <v>3500</v>
      </c>
      <c r="F1157" s="170">
        <v>0.52</v>
      </c>
      <c r="G1157" s="171">
        <v>480</v>
      </c>
      <c r="H1157" s="172">
        <f t="shared" si="126"/>
        <v>1820</v>
      </c>
      <c r="I1157" s="173" t="str">
        <f t="shared" si="127"/>
        <v>Введите курс</v>
      </c>
      <c r="J1157" s="283"/>
      <c r="K1157" s="174">
        <f t="shared" si="128"/>
        <v>0</v>
      </c>
      <c r="L1157" s="172">
        <f t="shared" si="128"/>
        <v>0</v>
      </c>
      <c r="M1157" s="175" t="str">
        <f t="shared" si="129"/>
        <v/>
      </c>
      <c r="N1157" s="166"/>
      <c r="O1157" s="176"/>
    </row>
    <row r="1158" spans="1:15" ht="15.75" thickBot="1">
      <c r="A1158" s="166" t="s">
        <v>5953</v>
      </c>
      <c r="B1158" s="167"/>
      <c r="C1158" s="168" t="s">
        <v>5954</v>
      </c>
      <c r="D1158" s="177" t="s">
        <v>5886</v>
      </c>
      <c r="E1158" s="169">
        <v>3500</v>
      </c>
      <c r="F1158" s="170">
        <v>0.52</v>
      </c>
      <c r="G1158" s="171">
        <v>480</v>
      </c>
      <c r="H1158" s="172">
        <f t="shared" si="126"/>
        <v>1820</v>
      </c>
      <c r="I1158" s="173" t="str">
        <f t="shared" si="127"/>
        <v>Введите курс</v>
      </c>
      <c r="J1158" s="283"/>
      <c r="K1158" s="174">
        <f t="shared" si="128"/>
        <v>0</v>
      </c>
      <c r="L1158" s="172">
        <f t="shared" si="128"/>
        <v>0</v>
      </c>
      <c r="M1158" s="175" t="str">
        <f t="shared" si="129"/>
        <v/>
      </c>
      <c r="N1158" s="166"/>
      <c r="O1158" s="176"/>
    </row>
    <row r="1159" spans="1:15" ht="26.25" thickBot="1">
      <c r="A1159" s="166" t="s">
        <v>5955</v>
      </c>
      <c r="B1159" s="167"/>
      <c r="C1159" s="168" t="s">
        <v>5956</v>
      </c>
      <c r="D1159" s="177" t="s">
        <v>5957</v>
      </c>
      <c r="E1159" s="169">
        <v>3500</v>
      </c>
      <c r="F1159" s="170">
        <v>0.52</v>
      </c>
      <c r="G1159" s="171">
        <v>480</v>
      </c>
      <c r="H1159" s="172">
        <f t="shared" si="126"/>
        <v>1820</v>
      </c>
      <c r="I1159" s="173" t="str">
        <f t="shared" si="127"/>
        <v>Введите курс</v>
      </c>
      <c r="J1159" s="283"/>
      <c r="K1159" s="174">
        <f t="shared" si="128"/>
        <v>0</v>
      </c>
      <c r="L1159" s="172">
        <f t="shared" si="128"/>
        <v>0</v>
      </c>
      <c r="M1159" s="175" t="str">
        <f t="shared" si="129"/>
        <v/>
      </c>
      <c r="N1159" s="166"/>
      <c r="O1159" s="176"/>
    </row>
    <row r="1160" spans="1:15" ht="15.75" thickBot="1">
      <c r="A1160" s="166" t="s">
        <v>5958</v>
      </c>
      <c r="B1160" s="167"/>
      <c r="C1160" s="168" t="s">
        <v>5959</v>
      </c>
      <c r="D1160" s="177" t="s">
        <v>5886</v>
      </c>
      <c r="E1160" s="169">
        <v>5500</v>
      </c>
      <c r="F1160" s="170">
        <v>0.52</v>
      </c>
      <c r="G1160" s="171">
        <v>480</v>
      </c>
      <c r="H1160" s="172">
        <f t="shared" si="126"/>
        <v>2860</v>
      </c>
      <c r="I1160" s="173" t="str">
        <f t="shared" si="127"/>
        <v>Введите курс</v>
      </c>
      <c r="J1160" s="283"/>
      <c r="K1160" s="174">
        <f t="shared" si="128"/>
        <v>0</v>
      </c>
      <c r="L1160" s="172">
        <f t="shared" si="128"/>
        <v>0</v>
      </c>
      <c r="M1160" s="175" t="str">
        <f t="shared" si="129"/>
        <v/>
      </c>
      <c r="N1160" s="166"/>
      <c r="O1160" s="176"/>
    </row>
    <row r="1161" spans="1:15" ht="15.75" thickBot="1">
      <c r="A1161" s="166" t="s">
        <v>5960</v>
      </c>
      <c r="B1161" s="167"/>
      <c r="C1161" s="168" t="s">
        <v>5961</v>
      </c>
      <c r="D1161" s="177" t="s">
        <v>5962</v>
      </c>
      <c r="E1161" s="169">
        <v>3500</v>
      </c>
      <c r="F1161" s="170">
        <v>0.52</v>
      </c>
      <c r="G1161" s="171">
        <v>480</v>
      </c>
      <c r="H1161" s="172">
        <f t="shared" si="126"/>
        <v>1820</v>
      </c>
      <c r="I1161" s="173" t="str">
        <f t="shared" si="127"/>
        <v>Введите курс</v>
      </c>
      <c r="J1161" s="283"/>
      <c r="K1161" s="174">
        <f t="shared" si="128"/>
        <v>0</v>
      </c>
      <c r="L1161" s="172">
        <f t="shared" si="128"/>
        <v>0</v>
      </c>
      <c r="M1161" s="175" t="str">
        <f t="shared" si="129"/>
        <v/>
      </c>
      <c r="N1161" s="166"/>
      <c r="O1161" s="176"/>
    </row>
    <row r="1162" spans="1:15" ht="15.75" thickBot="1">
      <c r="A1162" s="166" t="s">
        <v>5963</v>
      </c>
      <c r="B1162" s="167"/>
      <c r="C1162" s="168" t="s">
        <v>5964</v>
      </c>
      <c r="D1162" s="177" t="s">
        <v>5886</v>
      </c>
      <c r="E1162" s="169">
        <v>5500</v>
      </c>
      <c r="F1162" s="170">
        <v>0.52</v>
      </c>
      <c r="G1162" s="171">
        <v>480</v>
      </c>
      <c r="H1162" s="172">
        <f t="shared" si="126"/>
        <v>2860</v>
      </c>
      <c r="I1162" s="173" t="str">
        <f t="shared" si="127"/>
        <v>Введите курс</v>
      </c>
      <c r="J1162" s="283"/>
      <c r="K1162" s="174">
        <f t="shared" si="128"/>
        <v>0</v>
      </c>
      <c r="L1162" s="172">
        <f t="shared" si="128"/>
        <v>0</v>
      </c>
      <c r="M1162" s="175" t="str">
        <f t="shared" si="129"/>
        <v/>
      </c>
      <c r="N1162" s="166"/>
      <c r="O1162" s="176"/>
    </row>
    <row r="1163" spans="1:15" ht="15.75" thickBot="1">
      <c r="A1163" s="166" t="s">
        <v>5965</v>
      </c>
      <c r="B1163" s="167"/>
      <c r="C1163" s="168" t="s">
        <v>5966</v>
      </c>
      <c r="D1163" s="177" t="s">
        <v>5967</v>
      </c>
      <c r="E1163" s="169">
        <v>3500</v>
      </c>
      <c r="F1163" s="170">
        <v>0.52</v>
      </c>
      <c r="G1163" s="171">
        <v>480</v>
      </c>
      <c r="H1163" s="172">
        <f t="shared" si="126"/>
        <v>1820</v>
      </c>
      <c r="I1163" s="173" t="str">
        <f t="shared" si="127"/>
        <v>Введите курс</v>
      </c>
      <c r="J1163" s="283"/>
      <c r="K1163" s="174">
        <f t="shared" si="128"/>
        <v>0</v>
      </c>
      <c r="L1163" s="172">
        <f t="shared" si="128"/>
        <v>0</v>
      </c>
      <c r="M1163" s="175" t="str">
        <f t="shared" si="129"/>
        <v/>
      </c>
      <c r="N1163" s="166"/>
      <c r="O1163" s="176"/>
    </row>
    <row r="1164" spans="1:15" ht="15.75" thickBot="1">
      <c r="A1164" s="166" t="s">
        <v>5968</v>
      </c>
      <c r="B1164" s="167"/>
      <c r="C1164" s="168" t="s">
        <v>5969</v>
      </c>
      <c r="D1164" s="177" t="s">
        <v>5886</v>
      </c>
      <c r="E1164" s="169">
        <v>3500</v>
      </c>
      <c r="F1164" s="170">
        <v>0.52</v>
      </c>
      <c r="G1164" s="171">
        <v>480</v>
      </c>
      <c r="H1164" s="172">
        <f t="shared" si="126"/>
        <v>1820</v>
      </c>
      <c r="I1164" s="173" t="str">
        <f t="shared" si="127"/>
        <v>Введите курс</v>
      </c>
      <c r="J1164" s="283"/>
      <c r="K1164" s="174">
        <f t="shared" si="128"/>
        <v>0</v>
      </c>
      <c r="L1164" s="172">
        <f t="shared" si="128"/>
        <v>0</v>
      </c>
      <c r="M1164" s="175" t="str">
        <f t="shared" si="129"/>
        <v/>
      </c>
      <c r="N1164" s="166"/>
      <c r="O1164" s="176"/>
    </row>
    <row r="1165" spans="1:15" ht="15.75" thickBot="1">
      <c r="A1165" s="166" t="s">
        <v>5970</v>
      </c>
      <c r="B1165" s="167"/>
      <c r="C1165" s="168" t="s">
        <v>5971</v>
      </c>
      <c r="D1165" s="177" t="s">
        <v>5972</v>
      </c>
      <c r="E1165" s="169">
        <v>12000</v>
      </c>
      <c r="F1165" s="170">
        <v>0.52</v>
      </c>
      <c r="G1165" s="171">
        <v>126</v>
      </c>
      <c r="H1165" s="172">
        <f t="shared" si="126"/>
        <v>6240</v>
      </c>
      <c r="I1165" s="173" t="str">
        <f t="shared" si="127"/>
        <v>Введите курс</v>
      </c>
      <c r="J1165" s="283"/>
      <c r="K1165" s="174">
        <f t="shared" si="128"/>
        <v>0</v>
      </c>
      <c r="L1165" s="172">
        <f t="shared" si="128"/>
        <v>0</v>
      </c>
      <c r="M1165" s="175" t="str">
        <f t="shared" si="129"/>
        <v/>
      </c>
      <c r="N1165" s="166"/>
      <c r="O1165" s="176"/>
    </row>
    <row r="1166" spans="1:15" ht="15.75" thickBot="1">
      <c r="A1166" s="166" t="s">
        <v>5973</v>
      </c>
      <c r="B1166" s="167"/>
      <c r="C1166" s="168" t="s">
        <v>5974</v>
      </c>
      <c r="D1166" s="177" t="s">
        <v>5975</v>
      </c>
      <c r="E1166" s="169">
        <v>4000</v>
      </c>
      <c r="F1166" s="170">
        <v>0.52</v>
      </c>
      <c r="G1166" s="171">
        <v>192</v>
      </c>
      <c r="H1166" s="172">
        <f t="shared" si="126"/>
        <v>2080</v>
      </c>
      <c r="I1166" s="173" t="str">
        <f t="shared" si="127"/>
        <v>Введите курс</v>
      </c>
      <c r="J1166" s="283"/>
      <c r="K1166" s="174">
        <f t="shared" si="128"/>
        <v>0</v>
      </c>
      <c r="L1166" s="172">
        <f t="shared" si="128"/>
        <v>0</v>
      </c>
      <c r="M1166" s="175" t="str">
        <f t="shared" si="129"/>
        <v/>
      </c>
      <c r="N1166" s="166"/>
      <c r="O1166" s="176"/>
    </row>
    <row r="1167" spans="1:15" ht="15.75" thickBot="1">
      <c r="A1167" s="166" t="s">
        <v>5976</v>
      </c>
      <c r="B1167" s="167"/>
      <c r="C1167" s="168" t="s">
        <v>5977</v>
      </c>
      <c r="D1167" s="177" t="s">
        <v>5978</v>
      </c>
      <c r="E1167" s="169">
        <v>4000</v>
      </c>
      <c r="F1167" s="170">
        <v>0.52</v>
      </c>
      <c r="G1167" s="171">
        <v>192</v>
      </c>
      <c r="H1167" s="172">
        <f t="shared" si="126"/>
        <v>2080</v>
      </c>
      <c r="I1167" s="173" t="str">
        <f t="shared" si="127"/>
        <v>Введите курс</v>
      </c>
      <c r="J1167" s="283"/>
      <c r="K1167" s="174">
        <f t="shared" si="128"/>
        <v>0</v>
      </c>
      <c r="L1167" s="172">
        <f t="shared" si="128"/>
        <v>0</v>
      </c>
      <c r="M1167" s="175" t="str">
        <f t="shared" si="129"/>
        <v/>
      </c>
      <c r="N1167" s="166"/>
      <c r="O1167" s="176"/>
    </row>
    <row r="1168" spans="1:15" ht="15.75" thickBot="1">
      <c r="A1168" s="166" t="s">
        <v>5979</v>
      </c>
      <c r="B1168" s="167"/>
      <c r="C1168" s="168" t="s">
        <v>5980</v>
      </c>
      <c r="D1168" s="177" t="s">
        <v>5981</v>
      </c>
      <c r="E1168" s="169">
        <v>12000</v>
      </c>
      <c r="F1168" s="170">
        <v>0.52</v>
      </c>
      <c r="G1168" s="171">
        <v>60</v>
      </c>
      <c r="H1168" s="172">
        <f t="shared" si="126"/>
        <v>6240</v>
      </c>
      <c r="I1168" s="173" t="str">
        <f t="shared" si="127"/>
        <v>Введите курс</v>
      </c>
      <c r="J1168" s="283"/>
      <c r="K1168" s="174">
        <f t="shared" si="128"/>
        <v>0</v>
      </c>
      <c r="L1168" s="172">
        <f t="shared" si="128"/>
        <v>0</v>
      </c>
      <c r="M1168" s="175" t="str">
        <f t="shared" si="129"/>
        <v/>
      </c>
      <c r="N1168" s="166"/>
      <c r="O1168" s="176"/>
    </row>
    <row r="1169" spans="1:15" ht="15.75" thickBot="1">
      <c r="A1169" s="166" t="s">
        <v>5982</v>
      </c>
      <c r="B1169" s="167"/>
      <c r="C1169" s="168" t="s">
        <v>5983</v>
      </c>
      <c r="D1169" s="177" t="s">
        <v>5984</v>
      </c>
      <c r="E1169" s="169">
        <v>18000</v>
      </c>
      <c r="F1169" s="170">
        <v>0.52</v>
      </c>
      <c r="G1169" s="171">
        <v>24</v>
      </c>
      <c r="H1169" s="172">
        <f t="shared" si="126"/>
        <v>9360</v>
      </c>
      <c r="I1169" s="173" t="str">
        <f t="shared" si="127"/>
        <v>Введите курс</v>
      </c>
      <c r="J1169" s="283"/>
      <c r="K1169" s="174">
        <f t="shared" si="128"/>
        <v>0</v>
      </c>
      <c r="L1169" s="172">
        <f t="shared" si="128"/>
        <v>0</v>
      </c>
      <c r="M1169" s="175" t="str">
        <f t="shared" si="129"/>
        <v/>
      </c>
      <c r="N1169" s="166"/>
      <c r="O1169" s="176"/>
    </row>
    <row r="1170" spans="1:15" ht="15.75" thickBot="1">
      <c r="A1170" s="166" t="s">
        <v>5985</v>
      </c>
      <c r="B1170" s="167"/>
      <c r="C1170" s="168" t="s">
        <v>5986</v>
      </c>
      <c r="D1170" s="177" t="s">
        <v>5987</v>
      </c>
      <c r="E1170" s="169">
        <v>8500</v>
      </c>
      <c r="F1170" s="170">
        <v>0.52</v>
      </c>
      <c r="G1170" s="171">
        <v>144</v>
      </c>
      <c r="H1170" s="172">
        <f t="shared" si="126"/>
        <v>4420</v>
      </c>
      <c r="I1170" s="173" t="str">
        <f t="shared" si="127"/>
        <v>Введите курс</v>
      </c>
      <c r="J1170" s="283"/>
      <c r="K1170" s="174">
        <f t="shared" si="128"/>
        <v>0</v>
      </c>
      <c r="L1170" s="172">
        <f t="shared" si="128"/>
        <v>0</v>
      </c>
      <c r="M1170" s="175" t="str">
        <f t="shared" si="129"/>
        <v/>
      </c>
      <c r="N1170" s="166"/>
      <c r="O1170" s="176"/>
    </row>
    <row r="1171" spans="1:15" ht="15.75" thickBot="1">
      <c r="A1171" s="166" t="s">
        <v>5988</v>
      </c>
      <c r="B1171" s="167"/>
      <c r="C1171" s="168" t="s">
        <v>5989</v>
      </c>
      <c r="D1171" s="177" t="s">
        <v>5990</v>
      </c>
      <c r="E1171" s="169">
        <v>8500</v>
      </c>
      <c r="F1171" s="170">
        <v>0.52</v>
      </c>
      <c r="G1171" s="171">
        <v>144</v>
      </c>
      <c r="H1171" s="172">
        <f t="shared" si="126"/>
        <v>4420</v>
      </c>
      <c r="I1171" s="173" t="str">
        <f t="shared" si="127"/>
        <v>Введите курс</v>
      </c>
      <c r="J1171" s="283"/>
      <c r="K1171" s="174">
        <f t="shared" si="128"/>
        <v>0</v>
      </c>
      <c r="L1171" s="172">
        <f t="shared" si="128"/>
        <v>0</v>
      </c>
      <c r="M1171" s="175" t="str">
        <f t="shared" si="129"/>
        <v/>
      </c>
      <c r="N1171" s="166"/>
      <c r="O1171" s="176"/>
    </row>
    <row r="1172" spans="1:15" ht="15.75" thickBot="1">
      <c r="A1172" s="166" t="s">
        <v>5991</v>
      </c>
      <c r="B1172" s="167"/>
      <c r="C1172" s="168" t="s">
        <v>5992</v>
      </c>
      <c r="D1172" s="177" t="s">
        <v>5993</v>
      </c>
      <c r="E1172" s="169">
        <v>1500</v>
      </c>
      <c r="F1172" s="170">
        <v>0.52</v>
      </c>
      <c r="G1172" s="171">
        <v>72</v>
      </c>
      <c r="H1172" s="172">
        <f t="shared" si="126"/>
        <v>780</v>
      </c>
      <c r="I1172" s="173" t="str">
        <f t="shared" si="127"/>
        <v>Введите курс</v>
      </c>
      <c r="J1172" s="283"/>
      <c r="K1172" s="174">
        <f t="shared" ref="K1172:L1187" si="130">J1172*G1172</f>
        <v>0</v>
      </c>
      <c r="L1172" s="172">
        <f t="shared" si="130"/>
        <v>0</v>
      </c>
      <c r="M1172" s="175" t="str">
        <f t="shared" si="129"/>
        <v/>
      </c>
      <c r="N1172" s="166"/>
      <c r="O1172" s="176"/>
    </row>
    <row r="1173" spans="1:15" ht="15.75" thickBot="1">
      <c r="A1173" s="166" t="s">
        <v>5994</v>
      </c>
      <c r="B1173" s="167"/>
      <c r="C1173" s="168" t="s">
        <v>5995</v>
      </c>
      <c r="D1173" s="177" t="s">
        <v>5996</v>
      </c>
      <c r="E1173" s="169">
        <v>2000</v>
      </c>
      <c r="F1173" s="170">
        <v>0.52</v>
      </c>
      <c r="G1173" s="171">
        <v>108</v>
      </c>
      <c r="H1173" s="172">
        <f t="shared" si="126"/>
        <v>1040</v>
      </c>
      <c r="I1173" s="173" t="str">
        <f t="shared" si="127"/>
        <v>Введите курс</v>
      </c>
      <c r="J1173" s="283"/>
      <c r="K1173" s="174">
        <f t="shared" si="130"/>
        <v>0</v>
      </c>
      <c r="L1173" s="172">
        <f t="shared" si="130"/>
        <v>0</v>
      </c>
      <c r="M1173" s="175" t="str">
        <f t="shared" si="129"/>
        <v/>
      </c>
      <c r="N1173" s="166"/>
      <c r="O1173" s="176"/>
    </row>
    <row r="1174" spans="1:15" ht="15.75" thickBot="1">
      <c r="A1174" s="166" t="s">
        <v>5997</v>
      </c>
      <c r="B1174" s="167"/>
      <c r="C1174" s="168" t="s">
        <v>5998</v>
      </c>
      <c r="D1174" s="177" t="s">
        <v>5999</v>
      </c>
      <c r="E1174" s="169">
        <v>3000</v>
      </c>
      <c r="F1174" s="170">
        <v>0.52</v>
      </c>
      <c r="G1174" s="171">
        <v>108</v>
      </c>
      <c r="H1174" s="172">
        <f t="shared" si="126"/>
        <v>1560</v>
      </c>
      <c r="I1174" s="173" t="str">
        <f t="shared" si="127"/>
        <v>Введите курс</v>
      </c>
      <c r="J1174" s="283"/>
      <c r="K1174" s="174">
        <f t="shared" si="130"/>
        <v>0</v>
      </c>
      <c r="L1174" s="172">
        <f t="shared" si="130"/>
        <v>0</v>
      </c>
      <c r="M1174" s="175" t="str">
        <f t="shared" si="129"/>
        <v/>
      </c>
      <c r="N1174" s="166"/>
      <c r="O1174" s="176"/>
    </row>
    <row r="1175" spans="1:15" ht="15.75" thickBot="1">
      <c r="A1175" s="166" t="s">
        <v>6000</v>
      </c>
      <c r="B1175" s="167"/>
      <c r="C1175" s="168" t="s">
        <v>6001</v>
      </c>
      <c r="D1175" s="177" t="s">
        <v>6002</v>
      </c>
      <c r="E1175" s="169">
        <v>19800</v>
      </c>
      <c r="F1175" s="170">
        <v>0.52</v>
      </c>
      <c r="G1175" s="171">
        <v>10</v>
      </c>
      <c r="H1175" s="172">
        <f t="shared" si="126"/>
        <v>10296</v>
      </c>
      <c r="I1175" s="173" t="str">
        <f t="shared" si="127"/>
        <v>Введите курс</v>
      </c>
      <c r="J1175" s="283"/>
      <c r="K1175" s="174">
        <f t="shared" si="130"/>
        <v>0</v>
      </c>
      <c r="L1175" s="172">
        <f t="shared" si="130"/>
        <v>0</v>
      </c>
      <c r="M1175" s="175" t="str">
        <f t="shared" si="129"/>
        <v/>
      </c>
      <c r="N1175" s="166"/>
      <c r="O1175" s="176"/>
    </row>
    <row r="1176" spans="1:15" ht="15.75" thickBot="1">
      <c r="A1176" s="166" t="s">
        <v>6003</v>
      </c>
      <c r="B1176" s="167"/>
      <c r="C1176" s="168" t="s">
        <v>6004</v>
      </c>
      <c r="D1176" s="177" t="s">
        <v>6005</v>
      </c>
      <c r="E1176" s="169">
        <v>16000</v>
      </c>
      <c r="F1176" s="170">
        <v>0.52</v>
      </c>
      <c r="G1176" s="171">
        <v>48</v>
      </c>
      <c r="H1176" s="172">
        <f t="shared" si="126"/>
        <v>8320</v>
      </c>
      <c r="I1176" s="173" t="str">
        <f t="shared" si="127"/>
        <v>Введите курс</v>
      </c>
      <c r="J1176" s="283"/>
      <c r="K1176" s="174">
        <f t="shared" si="130"/>
        <v>0</v>
      </c>
      <c r="L1176" s="172">
        <f t="shared" si="130"/>
        <v>0</v>
      </c>
      <c r="M1176" s="175" t="str">
        <f t="shared" si="129"/>
        <v/>
      </c>
      <c r="N1176" s="166"/>
      <c r="O1176" s="176"/>
    </row>
    <row r="1177" spans="1:15" ht="15.75" thickBot="1">
      <c r="A1177" s="166" t="s">
        <v>6006</v>
      </c>
      <c r="B1177" s="167"/>
      <c r="C1177" s="168" t="s">
        <v>6007</v>
      </c>
      <c r="D1177" s="177" t="s">
        <v>6008</v>
      </c>
      <c r="E1177" s="169">
        <v>8000</v>
      </c>
      <c r="F1177" s="170">
        <v>0.52</v>
      </c>
      <c r="G1177" s="171">
        <v>612</v>
      </c>
      <c r="H1177" s="172">
        <f t="shared" si="126"/>
        <v>4160</v>
      </c>
      <c r="I1177" s="173" t="str">
        <f t="shared" si="127"/>
        <v>Введите курс</v>
      </c>
      <c r="J1177" s="283"/>
      <c r="K1177" s="174">
        <f t="shared" si="130"/>
        <v>0</v>
      </c>
      <c r="L1177" s="172">
        <f t="shared" si="130"/>
        <v>0</v>
      </c>
      <c r="M1177" s="175" t="str">
        <f t="shared" si="129"/>
        <v/>
      </c>
      <c r="N1177" s="166"/>
      <c r="O1177" s="176"/>
    </row>
    <row r="1178" spans="1:15" ht="15.75" thickBot="1">
      <c r="A1178" s="166" t="s">
        <v>6009</v>
      </c>
      <c r="B1178" s="167"/>
      <c r="C1178" s="168" t="s">
        <v>6010</v>
      </c>
      <c r="D1178" s="177" t="s">
        <v>6011</v>
      </c>
      <c r="E1178" s="169">
        <v>26000</v>
      </c>
      <c r="F1178" s="170">
        <v>0.52</v>
      </c>
      <c r="G1178" s="171">
        <v>6</v>
      </c>
      <c r="H1178" s="172">
        <f t="shared" si="126"/>
        <v>13520</v>
      </c>
      <c r="I1178" s="173" t="str">
        <f t="shared" si="127"/>
        <v>Введите курс</v>
      </c>
      <c r="J1178" s="283"/>
      <c r="K1178" s="174">
        <f t="shared" si="130"/>
        <v>0</v>
      </c>
      <c r="L1178" s="172">
        <f t="shared" si="130"/>
        <v>0</v>
      </c>
      <c r="M1178" s="175" t="str">
        <f t="shared" si="129"/>
        <v/>
      </c>
      <c r="N1178" s="166"/>
      <c r="O1178" s="176"/>
    </row>
    <row r="1179" spans="1:15" ht="15.75" thickBot="1">
      <c r="A1179" s="166" t="s">
        <v>6012</v>
      </c>
      <c r="B1179" s="167"/>
      <c r="C1179" s="168" t="s">
        <v>6013</v>
      </c>
      <c r="D1179" s="177" t="s">
        <v>6014</v>
      </c>
      <c r="E1179" s="169">
        <v>21600</v>
      </c>
      <c r="F1179" s="170">
        <v>0.52</v>
      </c>
      <c r="G1179" s="171">
        <v>12</v>
      </c>
      <c r="H1179" s="172">
        <f t="shared" si="126"/>
        <v>11232</v>
      </c>
      <c r="I1179" s="173" t="str">
        <f t="shared" si="127"/>
        <v>Введите курс</v>
      </c>
      <c r="J1179" s="283"/>
      <c r="K1179" s="174">
        <f t="shared" si="130"/>
        <v>0</v>
      </c>
      <c r="L1179" s="172">
        <f t="shared" si="130"/>
        <v>0</v>
      </c>
      <c r="M1179" s="175" t="str">
        <f t="shared" si="129"/>
        <v/>
      </c>
      <c r="N1179" s="166"/>
      <c r="O1179" s="176"/>
    </row>
    <row r="1180" spans="1:15" ht="15.75" thickBot="1">
      <c r="A1180" s="166" t="s">
        <v>6015</v>
      </c>
      <c r="B1180" s="167"/>
      <c r="C1180" s="168" t="s">
        <v>6016</v>
      </c>
      <c r="D1180" s="177" t="s">
        <v>5990</v>
      </c>
      <c r="E1180" s="169">
        <v>8500</v>
      </c>
      <c r="F1180" s="170">
        <v>0.52</v>
      </c>
      <c r="G1180" s="171">
        <v>144</v>
      </c>
      <c r="H1180" s="172">
        <f t="shared" si="126"/>
        <v>4420</v>
      </c>
      <c r="I1180" s="173" t="str">
        <f t="shared" si="127"/>
        <v>Введите курс</v>
      </c>
      <c r="J1180" s="283"/>
      <c r="K1180" s="174">
        <f t="shared" si="130"/>
        <v>0</v>
      </c>
      <c r="L1180" s="172">
        <f t="shared" si="130"/>
        <v>0</v>
      </c>
      <c r="M1180" s="175" t="str">
        <f t="shared" si="129"/>
        <v/>
      </c>
      <c r="N1180" s="166"/>
      <c r="O1180" s="176"/>
    </row>
    <row r="1181" spans="1:15" ht="15.75" thickBot="1">
      <c r="A1181" s="166" t="s">
        <v>6017</v>
      </c>
      <c r="B1181" s="167"/>
      <c r="C1181" s="168" t="s">
        <v>6018</v>
      </c>
      <c r="D1181" s="177" t="s">
        <v>6019</v>
      </c>
      <c r="E1181" s="169">
        <v>12000</v>
      </c>
      <c r="F1181" s="170">
        <v>0.52</v>
      </c>
      <c r="G1181" s="171">
        <v>264</v>
      </c>
      <c r="H1181" s="172">
        <f t="shared" si="126"/>
        <v>6240</v>
      </c>
      <c r="I1181" s="173" t="str">
        <f t="shared" si="127"/>
        <v>Введите курс</v>
      </c>
      <c r="J1181" s="283"/>
      <c r="K1181" s="174">
        <f t="shared" si="130"/>
        <v>0</v>
      </c>
      <c r="L1181" s="172">
        <f t="shared" si="130"/>
        <v>0</v>
      </c>
      <c r="M1181" s="175" t="str">
        <f t="shared" si="129"/>
        <v/>
      </c>
      <c r="N1181" s="166"/>
      <c r="O1181" s="176"/>
    </row>
    <row r="1182" spans="1:15" ht="15.75" thickBot="1">
      <c r="A1182" s="166" t="s">
        <v>6020</v>
      </c>
      <c r="B1182" s="167"/>
      <c r="C1182" s="168" t="s">
        <v>6021</v>
      </c>
      <c r="D1182" s="177" t="s">
        <v>6022</v>
      </c>
      <c r="E1182" s="169">
        <v>12000</v>
      </c>
      <c r="F1182" s="170">
        <v>0.52</v>
      </c>
      <c r="G1182" s="171">
        <v>240</v>
      </c>
      <c r="H1182" s="172">
        <f t="shared" si="126"/>
        <v>6240</v>
      </c>
      <c r="I1182" s="173" t="str">
        <f t="shared" si="127"/>
        <v>Введите курс</v>
      </c>
      <c r="J1182" s="283"/>
      <c r="K1182" s="174">
        <f t="shared" si="130"/>
        <v>0</v>
      </c>
      <c r="L1182" s="172">
        <f t="shared" si="130"/>
        <v>0</v>
      </c>
      <c r="M1182" s="175" t="str">
        <f t="shared" si="129"/>
        <v/>
      </c>
      <c r="N1182" s="166"/>
      <c r="O1182" s="176"/>
    </row>
    <row r="1183" spans="1:15" ht="15.75" thickBot="1">
      <c r="A1183" s="166" t="s">
        <v>6023</v>
      </c>
      <c r="B1183" s="167"/>
      <c r="C1183" s="168" t="s">
        <v>6024</v>
      </c>
      <c r="D1183" s="177" t="s">
        <v>6025</v>
      </c>
      <c r="E1183" s="169">
        <v>18000</v>
      </c>
      <c r="F1183" s="170">
        <v>0.52</v>
      </c>
      <c r="G1183" s="171">
        <v>36</v>
      </c>
      <c r="H1183" s="172">
        <f t="shared" si="126"/>
        <v>9360</v>
      </c>
      <c r="I1183" s="173" t="str">
        <f t="shared" si="127"/>
        <v>Введите курс</v>
      </c>
      <c r="J1183" s="283"/>
      <c r="K1183" s="174">
        <f t="shared" si="130"/>
        <v>0</v>
      </c>
      <c r="L1183" s="172">
        <f t="shared" si="130"/>
        <v>0</v>
      </c>
      <c r="M1183" s="175" t="str">
        <f t="shared" si="129"/>
        <v/>
      </c>
      <c r="N1183" s="166"/>
      <c r="O1183" s="176"/>
    </row>
    <row r="1184" spans="1:15" ht="15.75" thickBot="1">
      <c r="A1184" s="166" t="s">
        <v>6026</v>
      </c>
      <c r="B1184" s="167"/>
      <c r="C1184" s="168" t="s">
        <v>6027</v>
      </c>
      <c r="D1184" s="177" t="s">
        <v>6028</v>
      </c>
      <c r="E1184" s="169">
        <v>6000</v>
      </c>
      <c r="F1184" s="170">
        <v>0.52</v>
      </c>
      <c r="G1184" s="171">
        <v>378</v>
      </c>
      <c r="H1184" s="172">
        <f t="shared" si="126"/>
        <v>3120</v>
      </c>
      <c r="I1184" s="173" t="str">
        <f t="shared" si="127"/>
        <v>Введите курс</v>
      </c>
      <c r="J1184" s="283"/>
      <c r="K1184" s="174">
        <f t="shared" si="130"/>
        <v>0</v>
      </c>
      <c r="L1184" s="172">
        <f t="shared" si="130"/>
        <v>0</v>
      </c>
      <c r="M1184" s="175" t="str">
        <f t="shared" si="129"/>
        <v/>
      </c>
      <c r="N1184" s="166"/>
      <c r="O1184" s="176"/>
    </row>
    <row r="1185" spans="1:15" ht="15.75" thickBot="1">
      <c r="A1185" s="166" t="s">
        <v>6029</v>
      </c>
      <c r="B1185" s="167"/>
      <c r="C1185" s="168" t="s">
        <v>6030</v>
      </c>
      <c r="D1185" s="177" t="s">
        <v>6031</v>
      </c>
      <c r="E1185" s="169">
        <v>3500</v>
      </c>
      <c r="F1185" s="170">
        <v>0.52</v>
      </c>
      <c r="G1185" s="171">
        <v>100</v>
      </c>
      <c r="H1185" s="172">
        <f t="shared" si="126"/>
        <v>1820</v>
      </c>
      <c r="I1185" s="173" t="str">
        <f t="shared" si="127"/>
        <v>Введите курс</v>
      </c>
      <c r="J1185" s="283"/>
      <c r="K1185" s="174">
        <f t="shared" si="130"/>
        <v>0</v>
      </c>
      <c r="L1185" s="172">
        <f t="shared" si="130"/>
        <v>0</v>
      </c>
      <c r="M1185" s="175" t="str">
        <f t="shared" si="129"/>
        <v/>
      </c>
      <c r="N1185" s="166"/>
      <c r="O1185" s="176"/>
    </row>
    <row r="1186" spans="1:15" ht="15.75" thickBot="1">
      <c r="A1186" s="166" t="s">
        <v>6032</v>
      </c>
      <c r="B1186" s="167"/>
      <c r="C1186" s="168" t="s">
        <v>6033</v>
      </c>
      <c r="D1186" s="177" t="s">
        <v>5990</v>
      </c>
      <c r="E1186" s="169">
        <v>2500</v>
      </c>
      <c r="F1186" s="170">
        <v>0.52</v>
      </c>
      <c r="G1186" s="171">
        <v>100</v>
      </c>
      <c r="H1186" s="172">
        <f t="shared" si="126"/>
        <v>1300</v>
      </c>
      <c r="I1186" s="173" t="str">
        <f t="shared" si="127"/>
        <v>Введите курс</v>
      </c>
      <c r="J1186" s="283"/>
      <c r="K1186" s="174">
        <f t="shared" si="130"/>
        <v>0</v>
      </c>
      <c r="L1186" s="172">
        <f t="shared" si="130"/>
        <v>0</v>
      </c>
      <c r="M1186" s="175" t="str">
        <f t="shared" si="129"/>
        <v/>
      </c>
      <c r="N1186" s="166"/>
      <c r="O1186" s="176"/>
    </row>
    <row r="1187" spans="1:15" ht="15.75" thickBot="1">
      <c r="A1187" s="166" t="s">
        <v>6034</v>
      </c>
      <c r="B1187" s="167"/>
      <c r="C1187" s="168" t="s">
        <v>6035</v>
      </c>
      <c r="D1187" s="177" t="s">
        <v>6036</v>
      </c>
      <c r="E1187" s="169">
        <v>15000</v>
      </c>
      <c r="F1187" s="170">
        <v>0.52</v>
      </c>
      <c r="G1187" s="171">
        <v>72</v>
      </c>
      <c r="H1187" s="172">
        <f t="shared" si="126"/>
        <v>7800</v>
      </c>
      <c r="I1187" s="173" t="str">
        <f t="shared" si="127"/>
        <v>Введите курс</v>
      </c>
      <c r="J1187" s="283"/>
      <c r="K1187" s="174">
        <f t="shared" si="130"/>
        <v>0</v>
      </c>
      <c r="L1187" s="172">
        <f t="shared" si="130"/>
        <v>0</v>
      </c>
      <c r="M1187" s="175" t="str">
        <f t="shared" si="129"/>
        <v/>
      </c>
      <c r="N1187" s="166"/>
      <c r="O1187" s="176"/>
    </row>
    <row r="1188" spans="1:15" ht="15.75" thickBot="1">
      <c r="A1188" s="166" t="s">
        <v>6037</v>
      </c>
      <c r="B1188" s="167"/>
      <c r="C1188" s="168" t="s">
        <v>6038</v>
      </c>
      <c r="D1188" s="177" t="s">
        <v>6039</v>
      </c>
      <c r="E1188" s="169">
        <v>27000</v>
      </c>
      <c r="F1188" s="170">
        <v>0.52</v>
      </c>
      <c r="G1188" s="171">
        <v>8</v>
      </c>
      <c r="H1188" s="172">
        <f t="shared" si="126"/>
        <v>14040</v>
      </c>
      <c r="I1188" s="173" t="str">
        <f t="shared" si="127"/>
        <v>Введите курс</v>
      </c>
      <c r="J1188" s="283"/>
      <c r="K1188" s="174">
        <f t="shared" ref="K1188:L1203" si="131">J1188*G1188</f>
        <v>0</v>
      </c>
      <c r="L1188" s="172">
        <f t="shared" si="131"/>
        <v>0</v>
      </c>
      <c r="M1188" s="175" t="str">
        <f t="shared" si="129"/>
        <v/>
      </c>
      <c r="N1188" s="166"/>
      <c r="O1188" s="176"/>
    </row>
    <row r="1189" spans="1:15" ht="15.75" thickBot="1">
      <c r="A1189" s="166" t="s">
        <v>6040</v>
      </c>
      <c r="B1189" s="167"/>
      <c r="C1189" s="168" t="s">
        <v>6041</v>
      </c>
      <c r="D1189" s="177" t="s">
        <v>6042</v>
      </c>
      <c r="E1189" s="169">
        <v>2500</v>
      </c>
      <c r="F1189" s="170">
        <v>0.52</v>
      </c>
      <c r="G1189" s="171">
        <v>500</v>
      </c>
      <c r="H1189" s="172">
        <f t="shared" si="126"/>
        <v>1300</v>
      </c>
      <c r="I1189" s="173" t="str">
        <f t="shared" si="127"/>
        <v>Введите курс</v>
      </c>
      <c r="J1189" s="283"/>
      <c r="K1189" s="174">
        <f t="shared" si="131"/>
        <v>0</v>
      </c>
      <c r="L1189" s="172">
        <f t="shared" si="131"/>
        <v>0</v>
      </c>
      <c r="M1189" s="175" t="str">
        <f t="shared" si="129"/>
        <v/>
      </c>
      <c r="N1189" s="166"/>
      <c r="O1189" s="176"/>
    </row>
    <row r="1190" spans="1:15" ht="15.75" thickBot="1">
      <c r="A1190" s="166" t="s">
        <v>6043</v>
      </c>
      <c r="B1190" s="167"/>
      <c r="C1190" s="168" t="s">
        <v>6044</v>
      </c>
      <c r="D1190" s="177" t="s">
        <v>6045</v>
      </c>
      <c r="E1190" s="169">
        <v>43000</v>
      </c>
      <c r="F1190" s="170">
        <v>0.52</v>
      </c>
      <c r="G1190" s="171">
        <v>16</v>
      </c>
      <c r="H1190" s="172">
        <f t="shared" si="126"/>
        <v>22360</v>
      </c>
      <c r="I1190" s="173" t="str">
        <f t="shared" si="127"/>
        <v>Введите курс</v>
      </c>
      <c r="J1190" s="283"/>
      <c r="K1190" s="174">
        <f t="shared" si="131"/>
        <v>0</v>
      </c>
      <c r="L1190" s="172">
        <f t="shared" si="131"/>
        <v>0</v>
      </c>
      <c r="M1190" s="175" t="str">
        <f t="shared" si="129"/>
        <v/>
      </c>
      <c r="N1190" s="166"/>
      <c r="O1190" s="176"/>
    </row>
    <row r="1191" spans="1:15" ht="15.75" thickBot="1">
      <c r="A1191" s="166" t="s">
        <v>6046</v>
      </c>
      <c r="B1191" s="167"/>
      <c r="C1191" s="168" t="s">
        <v>6047</v>
      </c>
      <c r="D1191" s="177" t="s">
        <v>6048</v>
      </c>
      <c r="E1191" s="169">
        <v>2500</v>
      </c>
      <c r="F1191" s="170">
        <v>0.52</v>
      </c>
      <c r="G1191" s="171">
        <v>100</v>
      </c>
      <c r="H1191" s="172">
        <f t="shared" si="126"/>
        <v>1300</v>
      </c>
      <c r="I1191" s="173" t="str">
        <f t="shared" si="127"/>
        <v>Введите курс</v>
      </c>
      <c r="J1191" s="283"/>
      <c r="K1191" s="174">
        <f t="shared" si="131"/>
        <v>0</v>
      </c>
      <c r="L1191" s="172">
        <f t="shared" si="131"/>
        <v>0</v>
      </c>
      <c r="M1191" s="175" t="str">
        <f t="shared" si="129"/>
        <v/>
      </c>
      <c r="N1191" s="166"/>
      <c r="O1191" s="176"/>
    </row>
    <row r="1192" spans="1:15" ht="15.75" thickBot="1">
      <c r="A1192" s="166" t="s">
        <v>6049</v>
      </c>
      <c r="B1192" s="167"/>
      <c r="C1192" s="168" t="s">
        <v>6050</v>
      </c>
      <c r="D1192" s="177" t="s">
        <v>6051</v>
      </c>
      <c r="E1192" s="169">
        <v>18000</v>
      </c>
      <c r="F1192" s="170">
        <v>0.52</v>
      </c>
      <c r="G1192" s="171">
        <v>48</v>
      </c>
      <c r="H1192" s="172">
        <f t="shared" si="126"/>
        <v>9360</v>
      </c>
      <c r="I1192" s="173" t="str">
        <f t="shared" si="127"/>
        <v>Введите курс</v>
      </c>
      <c r="J1192" s="283"/>
      <c r="K1192" s="174">
        <f t="shared" si="131"/>
        <v>0</v>
      </c>
      <c r="L1192" s="172">
        <f t="shared" si="131"/>
        <v>0</v>
      </c>
      <c r="M1192" s="175" t="str">
        <f t="shared" si="129"/>
        <v/>
      </c>
      <c r="N1192" s="166"/>
      <c r="O1192" s="176"/>
    </row>
    <row r="1193" spans="1:15" ht="15.75" thickBot="1">
      <c r="A1193" s="166" t="s">
        <v>6052</v>
      </c>
      <c r="B1193" s="167"/>
      <c r="C1193" s="168" t="s">
        <v>6053</v>
      </c>
      <c r="D1193" s="177" t="s">
        <v>6054</v>
      </c>
      <c r="E1193" s="169">
        <v>18000</v>
      </c>
      <c r="F1193" s="170">
        <v>0.52</v>
      </c>
      <c r="G1193" s="171">
        <v>48</v>
      </c>
      <c r="H1193" s="172">
        <f t="shared" si="126"/>
        <v>9360</v>
      </c>
      <c r="I1193" s="173" t="str">
        <f t="shared" si="127"/>
        <v>Введите курс</v>
      </c>
      <c r="J1193" s="283"/>
      <c r="K1193" s="174">
        <f t="shared" si="131"/>
        <v>0</v>
      </c>
      <c r="L1193" s="172">
        <f t="shared" si="131"/>
        <v>0</v>
      </c>
      <c r="M1193" s="175" t="str">
        <f t="shared" si="129"/>
        <v/>
      </c>
      <c r="N1193" s="166"/>
      <c r="O1193" s="176"/>
    </row>
    <row r="1194" spans="1:15" ht="15.75" thickBot="1">
      <c r="A1194" s="166" t="s">
        <v>6055</v>
      </c>
      <c r="B1194" s="167"/>
      <c r="C1194" s="168" t="s">
        <v>6056</v>
      </c>
      <c r="D1194" s="177" t="s">
        <v>6057</v>
      </c>
      <c r="E1194" s="169">
        <v>17000</v>
      </c>
      <c r="F1194" s="170">
        <v>0.52</v>
      </c>
      <c r="G1194" s="171">
        <v>36</v>
      </c>
      <c r="H1194" s="172">
        <f t="shared" si="126"/>
        <v>8840</v>
      </c>
      <c r="I1194" s="173" t="str">
        <f t="shared" si="127"/>
        <v>Введите курс</v>
      </c>
      <c r="J1194" s="283"/>
      <c r="K1194" s="174">
        <f t="shared" si="131"/>
        <v>0</v>
      </c>
      <c r="L1194" s="172">
        <f t="shared" si="131"/>
        <v>0</v>
      </c>
      <c r="M1194" s="175" t="str">
        <f t="shared" si="129"/>
        <v/>
      </c>
      <c r="N1194" s="166"/>
      <c r="O1194" s="176"/>
    </row>
    <row r="1195" spans="1:15" ht="15.75" thickBot="1">
      <c r="A1195" s="166" t="s">
        <v>6058</v>
      </c>
      <c r="B1195" s="167"/>
      <c r="C1195" s="168" t="s">
        <v>6059</v>
      </c>
      <c r="D1195" s="177" t="s">
        <v>6060</v>
      </c>
      <c r="E1195" s="169">
        <v>11000</v>
      </c>
      <c r="F1195" s="170">
        <v>0.52</v>
      </c>
      <c r="G1195" s="171">
        <v>18</v>
      </c>
      <c r="H1195" s="172">
        <f t="shared" si="126"/>
        <v>5720</v>
      </c>
      <c r="I1195" s="173" t="str">
        <f t="shared" si="127"/>
        <v>Введите курс</v>
      </c>
      <c r="J1195" s="283"/>
      <c r="K1195" s="174">
        <f t="shared" si="131"/>
        <v>0</v>
      </c>
      <c r="L1195" s="172">
        <f t="shared" si="131"/>
        <v>0</v>
      </c>
      <c r="M1195" s="175" t="str">
        <f t="shared" si="129"/>
        <v/>
      </c>
      <c r="N1195" s="166"/>
      <c r="O1195" s="176"/>
    </row>
    <row r="1196" spans="1:15" ht="15.75" thickBot="1">
      <c r="A1196" s="166" t="s">
        <v>6061</v>
      </c>
      <c r="B1196" s="167"/>
      <c r="C1196" s="168" t="s">
        <v>6062</v>
      </c>
      <c r="D1196" s="177" t="s">
        <v>6063</v>
      </c>
      <c r="E1196" s="169">
        <v>11000</v>
      </c>
      <c r="F1196" s="170">
        <v>0.52</v>
      </c>
      <c r="G1196" s="171">
        <v>216</v>
      </c>
      <c r="H1196" s="172">
        <f t="shared" si="126"/>
        <v>5720</v>
      </c>
      <c r="I1196" s="173" t="str">
        <f t="shared" si="127"/>
        <v>Введите курс</v>
      </c>
      <c r="J1196" s="283"/>
      <c r="K1196" s="174">
        <f t="shared" si="131"/>
        <v>0</v>
      </c>
      <c r="L1196" s="172">
        <f t="shared" si="131"/>
        <v>0</v>
      </c>
      <c r="M1196" s="175" t="str">
        <f t="shared" si="129"/>
        <v/>
      </c>
      <c r="N1196" s="166"/>
      <c r="O1196" s="176"/>
    </row>
    <row r="1197" spans="1:15" ht="15.75" thickBot="1">
      <c r="A1197" s="166" t="s">
        <v>6064</v>
      </c>
      <c r="B1197" s="167"/>
      <c r="C1197" s="168" t="s">
        <v>6065</v>
      </c>
      <c r="D1197" s="177" t="s">
        <v>6066</v>
      </c>
      <c r="E1197" s="169">
        <v>12500</v>
      </c>
      <c r="F1197" s="170">
        <v>0.52</v>
      </c>
      <c r="G1197" s="171">
        <v>36</v>
      </c>
      <c r="H1197" s="172">
        <f t="shared" si="126"/>
        <v>6500</v>
      </c>
      <c r="I1197" s="173" t="str">
        <f t="shared" si="127"/>
        <v>Введите курс</v>
      </c>
      <c r="J1197" s="283"/>
      <c r="K1197" s="174">
        <f t="shared" si="131"/>
        <v>0</v>
      </c>
      <c r="L1197" s="172">
        <f t="shared" si="131"/>
        <v>0</v>
      </c>
      <c r="M1197" s="175" t="str">
        <f t="shared" si="129"/>
        <v/>
      </c>
      <c r="N1197" s="166"/>
      <c r="O1197" s="176"/>
    </row>
    <row r="1198" spans="1:15" ht="15.75" thickBot="1">
      <c r="A1198" s="166" t="s">
        <v>6067</v>
      </c>
      <c r="B1198" s="167"/>
      <c r="C1198" s="168" t="s">
        <v>6068</v>
      </c>
      <c r="D1198" s="177" t="s">
        <v>6069</v>
      </c>
      <c r="E1198" s="169">
        <v>8500</v>
      </c>
      <c r="F1198" s="170">
        <v>0.52</v>
      </c>
      <c r="G1198" s="171">
        <v>54</v>
      </c>
      <c r="H1198" s="172">
        <f t="shared" si="126"/>
        <v>4420</v>
      </c>
      <c r="I1198" s="173" t="str">
        <f t="shared" si="127"/>
        <v>Введите курс</v>
      </c>
      <c r="J1198" s="283"/>
      <c r="K1198" s="174">
        <f t="shared" si="131"/>
        <v>0</v>
      </c>
      <c r="L1198" s="172">
        <f t="shared" si="131"/>
        <v>0</v>
      </c>
      <c r="M1198" s="175" t="str">
        <f t="shared" si="129"/>
        <v/>
      </c>
      <c r="N1198" s="166"/>
      <c r="O1198" s="176"/>
    </row>
    <row r="1199" spans="1:15" ht="15.75" thickBot="1">
      <c r="A1199" s="166" t="s">
        <v>6070</v>
      </c>
      <c r="B1199" s="167"/>
      <c r="C1199" s="168" t="s">
        <v>6071</v>
      </c>
      <c r="D1199" s="177" t="s">
        <v>6072</v>
      </c>
      <c r="E1199" s="169">
        <v>2500</v>
      </c>
      <c r="F1199" s="170">
        <v>0.52</v>
      </c>
      <c r="G1199" s="171">
        <v>100</v>
      </c>
      <c r="H1199" s="172">
        <f t="shared" si="126"/>
        <v>1300</v>
      </c>
      <c r="I1199" s="173" t="str">
        <f t="shared" si="127"/>
        <v>Введите курс</v>
      </c>
      <c r="J1199" s="283"/>
      <c r="K1199" s="174">
        <f t="shared" si="131"/>
        <v>0</v>
      </c>
      <c r="L1199" s="172">
        <f t="shared" si="131"/>
        <v>0</v>
      </c>
      <c r="M1199" s="175" t="str">
        <f t="shared" si="129"/>
        <v/>
      </c>
      <c r="N1199" s="166"/>
      <c r="O1199" s="176"/>
    </row>
    <row r="1200" spans="1:15" ht="15.75" thickBot="1">
      <c r="A1200" s="166" t="s">
        <v>6073</v>
      </c>
      <c r="B1200" s="167"/>
      <c r="C1200" s="168" t="s">
        <v>6074</v>
      </c>
      <c r="D1200" s="177" t="s">
        <v>6075</v>
      </c>
      <c r="E1200" s="169">
        <v>8000</v>
      </c>
      <c r="F1200" s="170">
        <v>0.52</v>
      </c>
      <c r="G1200" s="171">
        <v>56</v>
      </c>
      <c r="H1200" s="172">
        <f t="shared" si="126"/>
        <v>4160</v>
      </c>
      <c r="I1200" s="173" t="str">
        <f t="shared" si="127"/>
        <v>Введите курс</v>
      </c>
      <c r="J1200" s="283"/>
      <c r="K1200" s="174">
        <f t="shared" si="131"/>
        <v>0</v>
      </c>
      <c r="L1200" s="172">
        <f t="shared" si="131"/>
        <v>0</v>
      </c>
      <c r="M1200" s="175" t="str">
        <f t="shared" si="129"/>
        <v/>
      </c>
      <c r="N1200" s="166"/>
      <c r="O1200" s="176"/>
    </row>
    <row r="1201" spans="1:15" ht="15.75" thickBot="1">
      <c r="A1201" s="166" t="s">
        <v>6076</v>
      </c>
      <c r="B1201" s="167"/>
      <c r="C1201" s="168" t="s">
        <v>6077</v>
      </c>
      <c r="D1201" s="177" t="s">
        <v>6078</v>
      </c>
      <c r="E1201" s="169">
        <v>9500</v>
      </c>
      <c r="F1201" s="170">
        <v>0.52</v>
      </c>
      <c r="G1201" s="171">
        <v>300</v>
      </c>
      <c r="H1201" s="172">
        <f t="shared" si="126"/>
        <v>4940</v>
      </c>
      <c r="I1201" s="173" t="str">
        <f t="shared" si="127"/>
        <v>Введите курс</v>
      </c>
      <c r="J1201" s="283"/>
      <c r="K1201" s="174">
        <f t="shared" si="131"/>
        <v>0</v>
      </c>
      <c r="L1201" s="172">
        <f t="shared" si="131"/>
        <v>0</v>
      </c>
      <c r="M1201" s="175" t="str">
        <f t="shared" si="129"/>
        <v/>
      </c>
      <c r="N1201" s="166"/>
      <c r="O1201" s="176"/>
    </row>
    <row r="1202" spans="1:15" ht="15.75" thickBot="1">
      <c r="A1202" s="166" t="s">
        <v>6079</v>
      </c>
      <c r="B1202" s="167"/>
      <c r="C1202" s="168" t="s">
        <v>6080</v>
      </c>
      <c r="D1202" s="177" t="s">
        <v>5990</v>
      </c>
      <c r="E1202" s="169">
        <v>12000</v>
      </c>
      <c r="F1202" s="170">
        <v>0.52</v>
      </c>
      <c r="G1202" s="171">
        <v>54</v>
      </c>
      <c r="H1202" s="172">
        <f t="shared" si="126"/>
        <v>6240</v>
      </c>
      <c r="I1202" s="173" t="str">
        <f t="shared" si="127"/>
        <v>Введите курс</v>
      </c>
      <c r="J1202" s="283"/>
      <c r="K1202" s="174">
        <f t="shared" si="131"/>
        <v>0</v>
      </c>
      <c r="L1202" s="172">
        <f t="shared" si="131"/>
        <v>0</v>
      </c>
      <c r="M1202" s="175" t="str">
        <f t="shared" si="129"/>
        <v/>
      </c>
      <c r="N1202" s="166"/>
      <c r="O1202" s="176"/>
    </row>
    <row r="1203" spans="1:15" ht="15.75" thickBot="1">
      <c r="A1203" s="166" t="s">
        <v>6081</v>
      </c>
      <c r="B1203" s="167"/>
      <c r="C1203" s="168" t="s">
        <v>6082</v>
      </c>
      <c r="D1203" s="177" t="s">
        <v>6083</v>
      </c>
      <c r="E1203" s="169">
        <v>9700</v>
      </c>
      <c r="F1203" s="170">
        <v>0.52</v>
      </c>
      <c r="G1203" s="171">
        <v>24</v>
      </c>
      <c r="H1203" s="172">
        <f t="shared" si="126"/>
        <v>5044</v>
      </c>
      <c r="I1203" s="173" t="str">
        <f t="shared" si="127"/>
        <v>Введите курс</v>
      </c>
      <c r="J1203" s="283"/>
      <c r="K1203" s="174">
        <f t="shared" si="131"/>
        <v>0</v>
      </c>
      <c r="L1203" s="172">
        <f t="shared" si="131"/>
        <v>0</v>
      </c>
      <c r="M1203" s="175" t="str">
        <f t="shared" si="129"/>
        <v/>
      </c>
      <c r="N1203" s="166"/>
      <c r="O1203" s="176"/>
    </row>
    <row r="1204" spans="1:15" ht="15.75" thickBot="1">
      <c r="A1204" s="166" t="s">
        <v>6084</v>
      </c>
      <c r="B1204" s="167"/>
      <c r="C1204" s="168" t="s">
        <v>6085</v>
      </c>
      <c r="D1204" s="177" t="s">
        <v>6086</v>
      </c>
      <c r="E1204" s="169">
        <v>15000</v>
      </c>
      <c r="F1204" s="170">
        <v>0.52</v>
      </c>
      <c r="G1204" s="171">
        <v>16</v>
      </c>
      <c r="H1204" s="172">
        <f t="shared" si="126"/>
        <v>7800</v>
      </c>
      <c r="I1204" s="173" t="str">
        <f t="shared" si="127"/>
        <v>Введите курс</v>
      </c>
      <c r="J1204" s="283"/>
      <c r="K1204" s="174">
        <f t="shared" ref="K1204:L1219" si="132">J1204*G1204</f>
        <v>0</v>
      </c>
      <c r="L1204" s="172">
        <f t="shared" si="132"/>
        <v>0</v>
      </c>
      <c r="M1204" s="175" t="str">
        <f t="shared" si="129"/>
        <v/>
      </c>
      <c r="N1204" s="166"/>
      <c r="O1204" s="176"/>
    </row>
    <row r="1205" spans="1:15" ht="15.75" thickBot="1">
      <c r="A1205" s="166" t="s">
        <v>6087</v>
      </c>
      <c r="B1205" s="167"/>
      <c r="C1205" s="168" t="s">
        <v>6088</v>
      </c>
      <c r="D1205" s="177" t="s">
        <v>5990</v>
      </c>
      <c r="E1205" s="169">
        <v>15000</v>
      </c>
      <c r="F1205" s="170">
        <v>0.52</v>
      </c>
      <c r="G1205" s="171">
        <v>48</v>
      </c>
      <c r="H1205" s="172">
        <f t="shared" si="126"/>
        <v>7800</v>
      </c>
      <c r="I1205" s="173" t="str">
        <f t="shared" si="127"/>
        <v>Введите курс</v>
      </c>
      <c r="J1205" s="283"/>
      <c r="K1205" s="174">
        <f t="shared" si="132"/>
        <v>0</v>
      </c>
      <c r="L1205" s="172">
        <f t="shared" si="132"/>
        <v>0</v>
      </c>
      <c r="M1205" s="175" t="str">
        <f t="shared" si="129"/>
        <v/>
      </c>
      <c r="N1205" s="166"/>
      <c r="O1205" s="176"/>
    </row>
    <row r="1206" spans="1:15" ht="15.75" thickBot="1">
      <c r="A1206" s="166" t="s">
        <v>6089</v>
      </c>
      <c r="B1206" s="167"/>
      <c r="C1206" s="168" t="s">
        <v>6090</v>
      </c>
      <c r="D1206" s="177" t="s">
        <v>6091</v>
      </c>
      <c r="E1206" s="169">
        <v>1000</v>
      </c>
      <c r="F1206" s="170">
        <v>0.52</v>
      </c>
      <c r="G1206" s="171">
        <v>300</v>
      </c>
      <c r="H1206" s="172">
        <f t="shared" si="126"/>
        <v>520</v>
      </c>
      <c r="I1206" s="173" t="str">
        <f t="shared" si="127"/>
        <v>Введите курс</v>
      </c>
      <c r="J1206" s="283"/>
      <c r="K1206" s="174">
        <f t="shared" si="132"/>
        <v>0</v>
      </c>
      <c r="L1206" s="172">
        <f t="shared" si="132"/>
        <v>0</v>
      </c>
      <c r="M1206" s="175" t="str">
        <f t="shared" si="129"/>
        <v/>
      </c>
      <c r="N1206" s="166"/>
      <c r="O1206" s="176"/>
    </row>
    <row r="1207" spans="1:15" ht="15.75" thickBot="1">
      <c r="A1207" s="166" t="s">
        <v>6092</v>
      </c>
      <c r="B1207" s="167"/>
      <c r="C1207" s="168" t="s">
        <v>6093</v>
      </c>
      <c r="D1207" s="177" t="s">
        <v>6094</v>
      </c>
      <c r="E1207" s="169">
        <v>29100</v>
      </c>
      <c r="F1207" s="170">
        <v>0.52</v>
      </c>
      <c r="G1207" s="171">
        <v>10</v>
      </c>
      <c r="H1207" s="172">
        <f t="shared" si="126"/>
        <v>15132</v>
      </c>
      <c r="I1207" s="173" t="str">
        <f t="shared" si="127"/>
        <v>Введите курс</v>
      </c>
      <c r="J1207" s="283"/>
      <c r="K1207" s="174">
        <f t="shared" si="132"/>
        <v>0</v>
      </c>
      <c r="L1207" s="172">
        <f t="shared" si="132"/>
        <v>0</v>
      </c>
      <c r="M1207" s="175" t="str">
        <f t="shared" si="129"/>
        <v/>
      </c>
      <c r="N1207" s="166"/>
      <c r="O1207" s="176"/>
    </row>
    <row r="1208" spans="1:15" ht="15.75" thickBot="1">
      <c r="A1208" s="166" t="s">
        <v>6095</v>
      </c>
      <c r="B1208" s="167"/>
      <c r="C1208" s="168" t="s">
        <v>6096</v>
      </c>
      <c r="D1208" s="177" t="s">
        <v>6097</v>
      </c>
      <c r="E1208" s="169">
        <v>3500</v>
      </c>
      <c r="F1208" s="170">
        <v>0.52</v>
      </c>
      <c r="G1208" s="171">
        <v>100</v>
      </c>
      <c r="H1208" s="172">
        <f t="shared" si="126"/>
        <v>1820</v>
      </c>
      <c r="I1208" s="173" t="str">
        <f t="shared" si="127"/>
        <v>Введите курс</v>
      </c>
      <c r="J1208" s="283"/>
      <c r="K1208" s="174">
        <f t="shared" si="132"/>
        <v>0</v>
      </c>
      <c r="L1208" s="172">
        <f t="shared" si="132"/>
        <v>0</v>
      </c>
      <c r="M1208" s="175" t="str">
        <f t="shared" si="129"/>
        <v/>
      </c>
      <c r="N1208" s="166"/>
      <c r="O1208" s="176"/>
    </row>
    <row r="1209" spans="1:15" ht="15.75" thickBot="1">
      <c r="A1209" s="166" t="s">
        <v>6098</v>
      </c>
      <c r="B1209" s="167"/>
      <c r="C1209" s="168" t="s">
        <v>6099</v>
      </c>
      <c r="D1209" s="177" t="s">
        <v>6100</v>
      </c>
      <c r="E1209" s="169">
        <v>16000</v>
      </c>
      <c r="F1209" s="170">
        <v>0.52</v>
      </c>
      <c r="G1209" s="171">
        <v>90</v>
      </c>
      <c r="H1209" s="172">
        <f t="shared" si="126"/>
        <v>8320</v>
      </c>
      <c r="I1209" s="173" t="str">
        <f t="shared" si="127"/>
        <v>Введите курс</v>
      </c>
      <c r="J1209" s="283"/>
      <c r="K1209" s="174">
        <f t="shared" si="132"/>
        <v>0</v>
      </c>
      <c r="L1209" s="172">
        <f t="shared" si="132"/>
        <v>0</v>
      </c>
      <c r="M1209" s="175" t="str">
        <f t="shared" si="129"/>
        <v/>
      </c>
      <c r="N1209" s="166"/>
      <c r="O1209" s="176"/>
    </row>
    <row r="1210" spans="1:15" ht="15.75" thickBot="1">
      <c r="A1210" s="166" t="s">
        <v>6101</v>
      </c>
      <c r="B1210" s="167"/>
      <c r="C1210" s="168" t="s">
        <v>6102</v>
      </c>
      <c r="D1210" s="177" t="s">
        <v>6103</v>
      </c>
      <c r="E1210" s="169">
        <v>8000</v>
      </c>
      <c r="F1210" s="170">
        <v>0.52</v>
      </c>
      <c r="G1210" s="171">
        <v>48</v>
      </c>
      <c r="H1210" s="172">
        <f t="shared" si="126"/>
        <v>4160</v>
      </c>
      <c r="I1210" s="173" t="str">
        <f t="shared" si="127"/>
        <v>Введите курс</v>
      </c>
      <c r="J1210" s="283"/>
      <c r="K1210" s="174">
        <f t="shared" si="132"/>
        <v>0</v>
      </c>
      <c r="L1210" s="172">
        <f t="shared" si="132"/>
        <v>0</v>
      </c>
      <c r="M1210" s="175" t="str">
        <f t="shared" si="129"/>
        <v/>
      </c>
      <c r="N1210" s="166"/>
      <c r="O1210" s="176"/>
    </row>
    <row r="1211" spans="1:15" ht="15.75" thickBot="1">
      <c r="A1211" s="166" t="s">
        <v>6104</v>
      </c>
      <c r="B1211" s="167"/>
      <c r="C1211" s="168" t="s">
        <v>6105</v>
      </c>
      <c r="D1211" s="177" t="s">
        <v>5990</v>
      </c>
      <c r="E1211" s="169">
        <v>12000</v>
      </c>
      <c r="F1211" s="170">
        <v>0.52</v>
      </c>
      <c r="G1211" s="171">
        <v>54</v>
      </c>
      <c r="H1211" s="172">
        <f t="shared" si="126"/>
        <v>6240</v>
      </c>
      <c r="I1211" s="173" t="str">
        <f t="shared" si="127"/>
        <v>Введите курс</v>
      </c>
      <c r="J1211" s="283"/>
      <c r="K1211" s="174">
        <f t="shared" si="132"/>
        <v>0</v>
      </c>
      <c r="L1211" s="172">
        <f t="shared" si="132"/>
        <v>0</v>
      </c>
      <c r="M1211" s="175" t="str">
        <f t="shared" si="129"/>
        <v/>
      </c>
      <c r="N1211" s="166"/>
      <c r="O1211" s="176"/>
    </row>
    <row r="1212" spans="1:15" ht="15.75" thickBot="1">
      <c r="A1212" s="166" t="s">
        <v>6106</v>
      </c>
      <c r="B1212" s="167"/>
      <c r="C1212" s="168" t="s">
        <v>6107</v>
      </c>
      <c r="D1212" s="177" t="s">
        <v>6108</v>
      </c>
      <c r="E1212" s="169">
        <v>12000</v>
      </c>
      <c r="F1212" s="170">
        <v>0.52</v>
      </c>
      <c r="G1212" s="171">
        <v>240</v>
      </c>
      <c r="H1212" s="172">
        <f t="shared" si="126"/>
        <v>6240</v>
      </c>
      <c r="I1212" s="173" t="str">
        <f t="shared" si="127"/>
        <v>Введите курс</v>
      </c>
      <c r="J1212" s="283"/>
      <c r="K1212" s="174">
        <f t="shared" si="132"/>
        <v>0</v>
      </c>
      <c r="L1212" s="172">
        <f t="shared" si="132"/>
        <v>0</v>
      </c>
      <c r="M1212" s="175" t="str">
        <f t="shared" si="129"/>
        <v/>
      </c>
      <c r="N1212" s="166"/>
      <c r="O1212" s="176"/>
    </row>
    <row r="1213" spans="1:15" ht="15.75" thickBot="1">
      <c r="A1213" s="166" t="s">
        <v>6109</v>
      </c>
      <c r="B1213" s="167"/>
      <c r="C1213" s="168" t="s">
        <v>6110</v>
      </c>
      <c r="D1213" s="177" t="s">
        <v>6111</v>
      </c>
      <c r="E1213" s="169">
        <v>8000</v>
      </c>
      <c r="F1213" s="170">
        <v>0.52</v>
      </c>
      <c r="G1213" s="171">
        <v>48</v>
      </c>
      <c r="H1213" s="172">
        <f t="shared" si="126"/>
        <v>4160</v>
      </c>
      <c r="I1213" s="173" t="str">
        <f t="shared" si="127"/>
        <v>Введите курс</v>
      </c>
      <c r="J1213" s="283"/>
      <c r="K1213" s="174">
        <f t="shared" si="132"/>
        <v>0</v>
      </c>
      <c r="L1213" s="172">
        <f t="shared" si="132"/>
        <v>0</v>
      </c>
      <c r="M1213" s="175" t="str">
        <f t="shared" si="129"/>
        <v/>
      </c>
      <c r="N1213" s="166"/>
      <c r="O1213" s="176"/>
    </row>
    <row r="1214" spans="1:15" ht="15.75" thickBot="1">
      <c r="A1214" s="166" t="s">
        <v>6112</v>
      </c>
      <c r="B1214" s="167"/>
      <c r="C1214" s="168" t="s">
        <v>6113</v>
      </c>
      <c r="D1214" s="177" t="s">
        <v>6114</v>
      </c>
      <c r="E1214" s="169">
        <v>9000</v>
      </c>
      <c r="F1214" s="170">
        <v>0.52</v>
      </c>
      <c r="G1214" s="171">
        <v>12</v>
      </c>
      <c r="H1214" s="172">
        <f t="shared" si="126"/>
        <v>4680</v>
      </c>
      <c r="I1214" s="173" t="str">
        <f t="shared" si="127"/>
        <v>Введите курс</v>
      </c>
      <c r="J1214" s="283"/>
      <c r="K1214" s="174">
        <f t="shared" si="132"/>
        <v>0</v>
      </c>
      <c r="L1214" s="172">
        <f t="shared" si="132"/>
        <v>0</v>
      </c>
      <c r="M1214" s="175" t="str">
        <f t="shared" si="129"/>
        <v/>
      </c>
      <c r="N1214" s="166"/>
      <c r="O1214" s="176"/>
    </row>
    <row r="1215" spans="1:15" ht="15.75" thickBot="1">
      <c r="A1215" s="166" t="s">
        <v>6115</v>
      </c>
      <c r="B1215" s="167"/>
      <c r="C1215" s="168" t="s">
        <v>6116</v>
      </c>
      <c r="D1215" s="177" t="s">
        <v>6117</v>
      </c>
      <c r="E1215" s="169">
        <v>10500</v>
      </c>
      <c r="F1215" s="170">
        <v>0.52</v>
      </c>
      <c r="G1215" s="171">
        <v>336</v>
      </c>
      <c r="H1215" s="172">
        <f t="shared" si="126"/>
        <v>5460</v>
      </c>
      <c r="I1215" s="173" t="str">
        <f t="shared" si="127"/>
        <v>Введите курс</v>
      </c>
      <c r="J1215" s="283"/>
      <c r="K1215" s="174">
        <f t="shared" si="132"/>
        <v>0</v>
      </c>
      <c r="L1215" s="172">
        <f t="shared" si="132"/>
        <v>0</v>
      </c>
      <c r="M1215" s="175" t="str">
        <f t="shared" si="129"/>
        <v/>
      </c>
      <c r="N1215" s="166"/>
      <c r="O1215" s="176"/>
    </row>
    <row r="1216" spans="1:15" ht="15.75" thickBot="1">
      <c r="A1216" s="166" t="s">
        <v>6118</v>
      </c>
      <c r="B1216" s="167"/>
      <c r="C1216" s="168" t="s">
        <v>6119</v>
      </c>
      <c r="D1216" s="177" t="s">
        <v>6120</v>
      </c>
      <c r="E1216" s="169">
        <v>8500</v>
      </c>
      <c r="F1216" s="170">
        <v>0.52</v>
      </c>
      <c r="G1216" s="171">
        <v>30</v>
      </c>
      <c r="H1216" s="172">
        <f t="shared" si="126"/>
        <v>4420</v>
      </c>
      <c r="I1216" s="173" t="str">
        <f t="shared" si="127"/>
        <v>Введите курс</v>
      </c>
      <c r="J1216" s="283"/>
      <c r="K1216" s="174">
        <f t="shared" si="132"/>
        <v>0</v>
      </c>
      <c r="L1216" s="172">
        <f t="shared" si="132"/>
        <v>0</v>
      </c>
      <c r="M1216" s="175" t="str">
        <f t="shared" si="129"/>
        <v/>
      </c>
      <c r="N1216" s="166"/>
      <c r="O1216" s="176"/>
    </row>
    <row r="1217" spans="1:15" ht="15.75" thickBot="1">
      <c r="A1217" s="166" t="s">
        <v>6121</v>
      </c>
      <c r="B1217" s="167"/>
      <c r="C1217" s="168" t="s">
        <v>6122</v>
      </c>
      <c r="D1217" s="177" t="s">
        <v>6123</v>
      </c>
      <c r="E1217" s="169">
        <v>16000</v>
      </c>
      <c r="F1217" s="170">
        <v>0.52</v>
      </c>
      <c r="G1217" s="171">
        <v>66</v>
      </c>
      <c r="H1217" s="172">
        <f t="shared" si="126"/>
        <v>8320</v>
      </c>
      <c r="I1217" s="173" t="str">
        <f t="shared" si="127"/>
        <v>Введите курс</v>
      </c>
      <c r="J1217" s="283"/>
      <c r="K1217" s="174">
        <f t="shared" si="132"/>
        <v>0</v>
      </c>
      <c r="L1217" s="172">
        <f t="shared" si="132"/>
        <v>0</v>
      </c>
      <c r="M1217" s="175" t="str">
        <f t="shared" si="129"/>
        <v/>
      </c>
      <c r="N1217" s="166"/>
      <c r="O1217" s="176"/>
    </row>
    <row r="1218" spans="1:15" ht="15.75" thickBot="1">
      <c r="A1218" s="166" t="s">
        <v>6124</v>
      </c>
      <c r="B1218" s="167"/>
      <c r="C1218" s="168" t="s">
        <v>6125</v>
      </c>
      <c r="D1218" s="177" t="s">
        <v>6126</v>
      </c>
      <c r="E1218" s="169">
        <v>14000</v>
      </c>
      <c r="F1218" s="170">
        <v>0.52</v>
      </c>
      <c r="G1218" s="171">
        <v>168</v>
      </c>
      <c r="H1218" s="172">
        <f t="shared" si="126"/>
        <v>7280</v>
      </c>
      <c r="I1218" s="173" t="str">
        <f t="shared" si="127"/>
        <v>Введите курс</v>
      </c>
      <c r="J1218" s="283"/>
      <c r="K1218" s="174">
        <f t="shared" si="132"/>
        <v>0</v>
      </c>
      <c r="L1218" s="172">
        <f t="shared" si="132"/>
        <v>0</v>
      </c>
      <c r="M1218" s="175" t="str">
        <f t="shared" si="129"/>
        <v/>
      </c>
      <c r="N1218" s="166"/>
      <c r="O1218" s="176"/>
    </row>
    <row r="1219" spans="1:15" ht="15.75" thickBot="1">
      <c r="A1219" s="166" t="s">
        <v>6127</v>
      </c>
      <c r="B1219" s="167"/>
      <c r="C1219" s="168" t="s">
        <v>6128</v>
      </c>
      <c r="D1219" s="177" t="s">
        <v>6129</v>
      </c>
      <c r="E1219" s="169">
        <v>10000</v>
      </c>
      <c r="F1219" s="170">
        <v>0.52</v>
      </c>
      <c r="G1219" s="171">
        <v>120</v>
      </c>
      <c r="H1219" s="172">
        <f t="shared" si="126"/>
        <v>5200</v>
      </c>
      <c r="I1219" s="173" t="str">
        <f t="shared" si="127"/>
        <v>Введите курс</v>
      </c>
      <c r="J1219" s="283"/>
      <c r="K1219" s="174">
        <f t="shared" si="132"/>
        <v>0</v>
      </c>
      <c r="L1219" s="172">
        <f t="shared" si="132"/>
        <v>0</v>
      </c>
      <c r="M1219" s="175" t="str">
        <f t="shared" si="129"/>
        <v/>
      </c>
      <c r="N1219" s="166"/>
      <c r="O1219" s="176"/>
    </row>
    <row r="1220" spans="1:15" ht="15.75" thickBot="1">
      <c r="A1220" s="166" t="s">
        <v>6130</v>
      </c>
      <c r="B1220" s="167"/>
      <c r="C1220" s="168" t="s">
        <v>6131</v>
      </c>
      <c r="D1220" s="177" t="s">
        <v>6132</v>
      </c>
      <c r="E1220" s="169">
        <v>4000</v>
      </c>
      <c r="F1220" s="170">
        <v>0.52</v>
      </c>
      <c r="G1220" s="171">
        <v>126</v>
      </c>
      <c r="H1220" s="172">
        <f t="shared" ref="H1220:H1283" si="133">F1220*E1220</f>
        <v>2080</v>
      </c>
      <c r="I1220" s="173" t="str">
        <f t="shared" ref="I1220:I1283" si="134">IF($H$1="","Введите курс",H1220/$H$1)</f>
        <v>Введите курс</v>
      </c>
      <c r="J1220" s="283"/>
      <c r="K1220" s="174">
        <f t="shared" ref="K1220:L1235" si="135">J1220*G1220</f>
        <v>0</v>
      </c>
      <c r="L1220" s="172">
        <f t="shared" si="135"/>
        <v>0</v>
      </c>
      <c r="M1220" s="175" t="str">
        <f t="shared" ref="M1220:M1283" si="136">IFERROR(K1220*I1220,"")</f>
        <v/>
      </c>
      <c r="N1220" s="166"/>
      <c r="O1220" s="176"/>
    </row>
    <row r="1221" spans="1:15" ht="15.75" thickBot="1">
      <c r="A1221" s="166" t="s">
        <v>6133</v>
      </c>
      <c r="B1221" s="167"/>
      <c r="C1221" s="168" t="s">
        <v>6134</v>
      </c>
      <c r="D1221" s="177" t="s">
        <v>6135</v>
      </c>
      <c r="E1221" s="169">
        <v>11000</v>
      </c>
      <c r="F1221" s="170">
        <v>0.52</v>
      </c>
      <c r="G1221" s="171">
        <v>72</v>
      </c>
      <c r="H1221" s="172">
        <f t="shared" si="133"/>
        <v>5720</v>
      </c>
      <c r="I1221" s="173" t="str">
        <f t="shared" si="134"/>
        <v>Введите курс</v>
      </c>
      <c r="J1221" s="283"/>
      <c r="K1221" s="174">
        <f t="shared" si="135"/>
        <v>0</v>
      </c>
      <c r="L1221" s="172">
        <f t="shared" si="135"/>
        <v>0</v>
      </c>
      <c r="M1221" s="175" t="str">
        <f t="shared" si="136"/>
        <v/>
      </c>
      <c r="N1221" s="166"/>
      <c r="O1221" s="176"/>
    </row>
    <row r="1222" spans="1:15" ht="15.75" thickBot="1">
      <c r="A1222" s="166" t="s">
        <v>6136</v>
      </c>
      <c r="B1222" s="167"/>
      <c r="C1222" s="168" t="s">
        <v>6137</v>
      </c>
      <c r="D1222" s="177" t="s">
        <v>6138</v>
      </c>
      <c r="E1222" s="169">
        <v>11000</v>
      </c>
      <c r="F1222" s="170">
        <v>0.52</v>
      </c>
      <c r="G1222" s="171">
        <v>72</v>
      </c>
      <c r="H1222" s="172">
        <f t="shared" si="133"/>
        <v>5720</v>
      </c>
      <c r="I1222" s="173" t="str">
        <f t="shared" si="134"/>
        <v>Введите курс</v>
      </c>
      <c r="J1222" s="283"/>
      <c r="K1222" s="174">
        <f t="shared" si="135"/>
        <v>0</v>
      </c>
      <c r="L1222" s="172">
        <f t="shared" si="135"/>
        <v>0</v>
      </c>
      <c r="M1222" s="175" t="str">
        <f t="shared" si="136"/>
        <v/>
      </c>
      <c r="N1222" s="166"/>
      <c r="O1222" s="176"/>
    </row>
    <row r="1223" spans="1:15" ht="15.75" thickBot="1">
      <c r="A1223" s="166" t="s">
        <v>6139</v>
      </c>
      <c r="B1223" s="167"/>
      <c r="C1223" s="168" t="s">
        <v>6140</v>
      </c>
      <c r="D1223" s="177" t="s">
        <v>6141</v>
      </c>
      <c r="E1223" s="169">
        <v>11000</v>
      </c>
      <c r="F1223" s="170">
        <v>0.52</v>
      </c>
      <c r="G1223" s="171">
        <v>72</v>
      </c>
      <c r="H1223" s="172">
        <f t="shared" si="133"/>
        <v>5720</v>
      </c>
      <c r="I1223" s="173" t="str">
        <f t="shared" si="134"/>
        <v>Введите курс</v>
      </c>
      <c r="J1223" s="283"/>
      <c r="K1223" s="174">
        <f t="shared" si="135"/>
        <v>0</v>
      </c>
      <c r="L1223" s="172">
        <f t="shared" si="135"/>
        <v>0</v>
      </c>
      <c r="M1223" s="175" t="str">
        <f t="shared" si="136"/>
        <v/>
      </c>
      <c r="N1223" s="166"/>
      <c r="O1223" s="176"/>
    </row>
    <row r="1224" spans="1:15" ht="26.25" thickBot="1">
      <c r="A1224" s="166" t="s">
        <v>6142</v>
      </c>
      <c r="B1224" s="167"/>
      <c r="C1224" s="168" t="s">
        <v>6143</v>
      </c>
      <c r="D1224" s="177" t="s">
        <v>6144</v>
      </c>
      <c r="E1224" s="169">
        <v>9500</v>
      </c>
      <c r="F1224" s="170">
        <v>0.52</v>
      </c>
      <c r="G1224" s="171">
        <v>336</v>
      </c>
      <c r="H1224" s="172">
        <f t="shared" si="133"/>
        <v>4940</v>
      </c>
      <c r="I1224" s="173" t="str">
        <f t="shared" si="134"/>
        <v>Введите курс</v>
      </c>
      <c r="J1224" s="283"/>
      <c r="K1224" s="174">
        <f t="shared" si="135"/>
        <v>0</v>
      </c>
      <c r="L1224" s="172">
        <f t="shared" si="135"/>
        <v>0</v>
      </c>
      <c r="M1224" s="175" t="str">
        <f t="shared" si="136"/>
        <v/>
      </c>
      <c r="N1224" s="166"/>
      <c r="O1224" s="176"/>
    </row>
    <row r="1225" spans="1:15" ht="15.75" thickBot="1">
      <c r="A1225" s="166" t="s">
        <v>6145</v>
      </c>
      <c r="B1225" s="167"/>
      <c r="C1225" s="168" t="s">
        <v>6146</v>
      </c>
      <c r="D1225" s="177" t="s">
        <v>6147</v>
      </c>
      <c r="E1225" s="169">
        <v>2000</v>
      </c>
      <c r="F1225" s="170">
        <v>0.52</v>
      </c>
      <c r="G1225" s="171">
        <v>216</v>
      </c>
      <c r="H1225" s="172">
        <f t="shared" si="133"/>
        <v>1040</v>
      </c>
      <c r="I1225" s="173" t="str">
        <f t="shared" si="134"/>
        <v>Введите курс</v>
      </c>
      <c r="J1225" s="283"/>
      <c r="K1225" s="174">
        <f t="shared" si="135"/>
        <v>0</v>
      </c>
      <c r="L1225" s="172">
        <f t="shared" si="135"/>
        <v>0</v>
      </c>
      <c r="M1225" s="175" t="str">
        <f t="shared" si="136"/>
        <v/>
      </c>
      <c r="N1225" s="166"/>
      <c r="O1225" s="176"/>
    </row>
    <row r="1226" spans="1:15" ht="15.75" thickBot="1">
      <c r="A1226" s="166" t="s">
        <v>6148</v>
      </c>
      <c r="B1226" s="167"/>
      <c r="C1226" s="168" t="s">
        <v>6149</v>
      </c>
      <c r="D1226" s="177" t="s">
        <v>6150</v>
      </c>
      <c r="E1226" s="169">
        <v>3000</v>
      </c>
      <c r="F1226" s="170">
        <v>0.52</v>
      </c>
      <c r="G1226" s="171">
        <v>216</v>
      </c>
      <c r="H1226" s="172">
        <f t="shared" si="133"/>
        <v>1560</v>
      </c>
      <c r="I1226" s="173" t="str">
        <f t="shared" si="134"/>
        <v>Введите курс</v>
      </c>
      <c r="J1226" s="283"/>
      <c r="K1226" s="174">
        <f t="shared" si="135"/>
        <v>0</v>
      </c>
      <c r="L1226" s="172">
        <f t="shared" si="135"/>
        <v>0</v>
      </c>
      <c r="M1226" s="175" t="str">
        <f t="shared" si="136"/>
        <v/>
      </c>
      <c r="N1226" s="166"/>
      <c r="O1226" s="176"/>
    </row>
    <row r="1227" spans="1:15" ht="15.75" thickBot="1">
      <c r="A1227" s="166" t="s">
        <v>6151</v>
      </c>
      <c r="B1227" s="167"/>
      <c r="C1227" s="168" t="s">
        <v>6152</v>
      </c>
      <c r="D1227" s="177" t="s">
        <v>6153</v>
      </c>
      <c r="E1227" s="169">
        <v>2000</v>
      </c>
      <c r="F1227" s="170">
        <v>0.52</v>
      </c>
      <c r="G1227" s="171">
        <v>216</v>
      </c>
      <c r="H1227" s="172">
        <f t="shared" si="133"/>
        <v>1040</v>
      </c>
      <c r="I1227" s="173" t="str">
        <f t="shared" si="134"/>
        <v>Введите курс</v>
      </c>
      <c r="J1227" s="283"/>
      <c r="K1227" s="174">
        <f t="shared" si="135"/>
        <v>0</v>
      </c>
      <c r="L1227" s="172">
        <f t="shared" si="135"/>
        <v>0</v>
      </c>
      <c r="M1227" s="175" t="str">
        <f t="shared" si="136"/>
        <v/>
      </c>
      <c r="N1227" s="166"/>
      <c r="O1227" s="176"/>
    </row>
    <row r="1228" spans="1:15" ht="15.75" thickBot="1">
      <c r="A1228" s="166" t="s">
        <v>6154</v>
      </c>
      <c r="B1228" s="167"/>
      <c r="C1228" s="168" t="s">
        <v>6155</v>
      </c>
      <c r="D1228" s="177" t="s">
        <v>6156</v>
      </c>
      <c r="E1228" s="169">
        <v>2000</v>
      </c>
      <c r="F1228" s="170">
        <v>0.52</v>
      </c>
      <c r="G1228" s="171">
        <v>216</v>
      </c>
      <c r="H1228" s="172">
        <f t="shared" si="133"/>
        <v>1040</v>
      </c>
      <c r="I1228" s="173" t="str">
        <f t="shared" si="134"/>
        <v>Введите курс</v>
      </c>
      <c r="J1228" s="283"/>
      <c r="K1228" s="174">
        <f t="shared" si="135"/>
        <v>0</v>
      </c>
      <c r="L1228" s="172">
        <f t="shared" si="135"/>
        <v>0</v>
      </c>
      <c r="M1228" s="175" t="str">
        <f t="shared" si="136"/>
        <v/>
      </c>
      <c r="N1228" s="166"/>
      <c r="O1228" s="176"/>
    </row>
    <row r="1229" spans="1:15" ht="15.75" thickBot="1">
      <c r="A1229" s="166" t="s">
        <v>6157</v>
      </c>
      <c r="B1229" s="167"/>
      <c r="C1229" s="168" t="s">
        <v>6158</v>
      </c>
      <c r="D1229" s="177" t="s">
        <v>6159</v>
      </c>
      <c r="E1229" s="169">
        <v>2000</v>
      </c>
      <c r="F1229" s="170">
        <v>0.52</v>
      </c>
      <c r="G1229" s="171">
        <v>216</v>
      </c>
      <c r="H1229" s="172">
        <f t="shared" si="133"/>
        <v>1040</v>
      </c>
      <c r="I1229" s="173" t="str">
        <f t="shared" si="134"/>
        <v>Введите курс</v>
      </c>
      <c r="J1229" s="283"/>
      <c r="K1229" s="174">
        <f t="shared" si="135"/>
        <v>0</v>
      </c>
      <c r="L1229" s="172">
        <f t="shared" si="135"/>
        <v>0</v>
      </c>
      <c r="M1229" s="175" t="str">
        <f t="shared" si="136"/>
        <v/>
      </c>
      <c r="N1229" s="166"/>
      <c r="O1229" s="176"/>
    </row>
    <row r="1230" spans="1:15" ht="15.75" thickBot="1">
      <c r="A1230" s="166" t="s">
        <v>6160</v>
      </c>
      <c r="B1230" s="167"/>
      <c r="C1230" s="168" t="s">
        <v>6161</v>
      </c>
      <c r="D1230" s="177" t="s">
        <v>6162</v>
      </c>
      <c r="E1230" s="169">
        <v>2000</v>
      </c>
      <c r="F1230" s="170">
        <v>0.52</v>
      </c>
      <c r="G1230" s="171">
        <v>216</v>
      </c>
      <c r="H1230" s="172">
        <f t="shared" si="133"/>
        <v>1040</v>
      </c>
      <c r="I1230" s="173" t="str">
        <f t="shared" si="134"/>
        <v>Введите курс</v>
      </c>
      <c r="J1230" s="283"/>
      <c r="K1230" s="174">
        <f t="shared" si="135"/>
        <v>0</v>
      </c>
      <c r="L1230" s="172">
        <f t="shared" si="135"/>
        <v>0</v>
      </c>
      <c r="M1230" s="175" t="str">
        <f t="shared" si="136"/>
        <v/>
      </c>
      <c r="N1230" s="166"/>
      <c r="O1230" s="176"/>
    </row>
    <row r="1231" spans="1:15" ht="15.75" thickBot="1">
      <c r="A1231" s="166" t="s">
        <v>6163</v>
      </c>
      <c r="B1231" s="167"/>
      <c r="C1231" s="168" t="s">
        <v>6164</v>
      </c>
      <c r="D1231" s="177" t="s">
        <v>6165</v>
      </c>
      <c r="E1231" s="169">
        <v>2000</v>
      </c>
      <c r="F1231" s="170">
        <v>0.52</v>
      </c>
      <c r="G1231" s="171">
        <v>216</v>
      </c>
      <c r="H1231" s="172">
        <f t="shared" si="133"/>
        <v>1040</v>
      </c>
      <c r="I1231" s="173" t="str">
        <f t="shared" si="134"/>
        <v>Введите курс</v>
      </c>
      <c r="J1231" s="283"/>
      <c r="K1231" s="174">
        <f t="shared" si="135"/>
        <v>0</v>
      </c>
      <c r="L1231" s="172">
        <f t="shared" si="135"/>
        <v>0</v>
      </c>
      <c r="M1231" s="175" t="str">
        <f t="shared" si="136"/>
        <v/>
      </c>
      <c r="N1231" s="166"/>
      <c r="O1231" s="176"/>
    </row>
    <row r="1232" spans="1:15" ht="15.75" thickBot="1">
      <c r="A1232" s="166" t="s">
        <v>6166</v>
      </c>
      <c r="B1232" s="167"/>
      <c r="C1232" s="168" t="s">
        <v>6167</v>
      </c>
      <c r="D1232" s="177" t="s">
        <v>6168</v>
      </c>
      <c r="E1232" s="169">
        <v>3000</v>
      </c>
      <c r="F1232" s="170">
        <v>0.52</v>
      </c>
      <c r="G1232" s="171">
        <v>216</v>
      </c>
      <c r="H1232" s="172">
        <f t="shared" si="133"/>
        <v>1560</v>
      </c>
      <c r="I1232" s="173" t="str">
        <f t="shared" si="134"/>
        <v>Введите курс</v>
      </c>
      <c r="J1232" s="283"/>
      <c r="K1232" s="174">
        <f t="shared" si="135"/>
        <v>0</v>
      </c>
      <c r="L1232" s="172">
        <f t="shared" si="135"/>
        <v>0</v>
      </c>
      <c r="M1232" s="175" t="str">
        <f t="shared" si="136"/>
        <v/>
      </c>
      <c r="N1232" s="166"/>
      <c r="O1232" s="176"/>
    </row>
    <row r="1233" spans="1:15" ht="15.75" thickBot="1">
      <c r="A1233" s="166" t="s">
        <v>6169</v>
      </c>
      <c r="B1233" s="167"/>
      <c r="C1233" s="168" t="s">
        <v>6170</v>
      </c>
      <c r="D1233" s="177" t="s">
        <v>6171</v>
      </c>
      <c r="E1233" s="169">
        <v>2000</v>
      </c>
      <c r="F1233" s="170">
        <v>0.52</v>
      </c>
      <c r="G1233" s="171">
        <v>216</v>
      </c>
      <c r="H1233" s="172">
        <f t="shared" si="133"/>
        <v>1040</v>
      </c>
      <c r="I1233" s="173" t="str">
        <f t="shared" si="134"/>
        <v>Введите курс</v>
      </c>
      <c r="J1233" s="283"/>
      <c r="K1233" s="174">
        <f t="shared" si="135"/>
        <v>0</v>
      </c>
      <c r="L1233" s="172">
        <f t="shared" si="135"/>
        <v>0</v>
      </c>
      <c r="M1233" s="175" t="str">
        <f t="shared" si="136"/>
        <v/>
      </c>
      <c r="N1233" s="166"/>
      <c r="O1233" s="176"/>
    </row>
    <row r="1234" spans="1:15" ht="15.75" thickBot="1">
      <c r="A1234" s="166" t="s">
        <v>6172</v>
      </c>
      <c r="B1234" s="167"/>
      <c r="C1234" s="168" t="s">
        <v>6173</v>
      </c>
      <c r="D1234" s="177" t="s">
        <v>6174</v>
      </c>
      <c r="E1234" s="169">
        <v>3000</v>
      </c>
      <c r="F1234" s="170">
        <v>0.52</v>
      </c>
      <c r="G1234" s="171">
        <v>216</v>
      </c>
      <c r="H1234" s="172">
        <f t="shared" si="133"/>
        <v>1560</v>
      </c>
      <c r="I1234" s="173" t="str">
        <f t="shared" si="134"/>
        <v>Введите курс</v>
      </c>
      <c r="J1234" s="283"/>
      <c r="K1234" s="174">
        <f t="shared" si="135"/>
        <v>0</v>
      </c>
      <c r="L1234" s="172">
        <f t="shared" si="135"/>
        <v>0</v>
      </c>
      <c r="M1234" s="175" t="str">
        <f t="shared" si="136"/>
        <v/>
      </c>
      <c r="N1234" s="166"/>
      <c r="O1234" s="176"/>
    </row>
    <row r="1235" spans="1:15" ht="15.75" thickBot="1">
      <c r="A1235" s="166" t="s">
        <v>6175</v>
      </c>
      <c r="B1235" s="167"/>
      <c r="C1235" s="168" t="s">
        <v>6176</v>
      </c>
      <c r="D1235" s="177" t="s">
        <v>6177</v>
      </c>
      <c r="E1235" s="169">
        <v>3000</v>
      </c>
      <c r="F1235" s="170">
        <v>0.52</v>
      </c>
      <c r="G1235" s="171">
        <v>216</v>
      </c>
      <c r="H1235" s="172">
        <f t="shared" si="133"/>
        <v>1560</v>
      </c>
      <c r="I1235" s="173" t="str">
        <f t="shared" si="134"/>
        <v>Введите курс</v>
      </c>
      <c r="J1235" s="283"/>
      <c r="K1235" s="174">
        <f t="shared" si="135"/>
        <v>0</v>
      </c>
      <c r="L1235" s="172">
        <f t="shared" si="135"/>
        <v>0</v>
      </c>
      <c r="M1235" s="175" t="str">
        <f t="shared" si="136"/>
        <v/>
      </c>
      <c r="N1235" s="166"/>
      <c r="O1235" s="176"/>
    </row>
    <row r="1236" spans="1:15" ht="15.75" thickBot="1">
      <c r="A1236" s="166" t="s">
        <v>6178</v>
      </c>
      <c r="B1236" s="167"/>
      <c r="C1236" s="168" t="s">
        <v>6179</v>
      </c>
      <c r="D1236" s="177" t="s">
        <v>6180</v>
      </c>
      <c r="E1236" s="169">
        <v>3000</v>
      </c>
      <c r="F1236" s="170">
        <v>0.52</v>
      </c>
      <c r="G1236" s="171">
        <v>216</v>
      </c>
      <c r="H1236" s="172">
        <f t="shared" si="133"/>
        <v>1560</v>
      </c>
      <c r="I1236" s="173" t="str">
        <f t="shared" si="134"/>
        <v>Введите курс</v>
      </c>
      <c r="J1236" s="283"/>
      <c r="K1236" s="174">
        <f t="shared" ref="K1236:L1251" si="137">J1236*G1236</f>
        <v>0</v>
      </c>
      <c r="L1236" s="172">
        <f t="shared" si="137"/>
        <v>0</v>
      </c>
      <c r="M1236" s="175" t="str">
        <f t="shared" si="136"/>
        <v/>
      </c>
      <c r="N1236" s="166"/>
      <c r="O1236" s="176"/>
    </row>
    <row r="1237" spans="1:15" ht="15.75" thickBot="1">
      <c r="A1237" s="166" t="s">
        <v>6181</v>
      </c>
      <c r="B1237" s="167"/>
      <c r="C1237" s="168" t="s">
        <v>6182</v>
      </c>
      <c r="D1237" s="177" t="s">
        <v>6183</v>
      </c>
      <c r="E1237" s="169">
        <v>3000</v>
      </c>
      <c r="F1237" s="170">
        <v>0.52</v>
      </c>
      <c r="G1237" s="171">
        <v>216</v>
      </c>
      <c r="H1237" s="172">
        <f t="shared" si="133"/>
        <v>1560</v>
      </c>
      <c r="I1237" s="173" t="str">
        <f t="shared" si="134"/>
        <v>Введите курс</v>
      </c>
      <c r="J1237" s="283"/>
      <c r="K1237" s="174">
        <f t="shared" si="137"/>
        <v>0</v>
      </c>
      <c r="L1237" s="172">
        <f t="shared" si="137"/>
        <v>0</v>
      </c>
      <c r="M1237" s="175" t="str">
        <f t="shared" si="136"/>
        <v/>
      </c>
      <c r="N1237" s="166"/>
      <c r="O1237" s="176"/>
    </row>
    <row r="1238" spans="1:15" ht="15.75" thickBot="1">
      <c r="A1238" s="166" t="s">
        <v>6184</v>
      </c>
      <c r="B1238" s="167"/>
      <c r="C1238" s="168" t="s">
        <v>6185</v>
      </c>
      <c r="D1238" s="177" t="s">
        <v>5990</v>
      </c>
      <c r="E1238" s="169">
        <v>2000</v>
      </c>
      <c r="F1238" s="170">
        <v>0.52</v>
      </c>
      <c r="G1238" s="171">
        <v>216</v>
      </c>
      <c r="H1238" s="172">
        <f t="shared" si="133"/>
        <v>1040</v>
      </c>
      <c r="I1238" s="173" t="str">
        <f t="shared" si="134"/>
        <v>Введите курс</v>
      </c>
      <c r="J1238" s="283"/>
      <c r="K1238" s="174">
        <f t="shared" si="137"/>
        <v>0</v>
      </c>
      <c r="L1238" s="172">
        <f t="shared" si="137"/>
        <v>0</v>
      </c>
      <c r="M1238" s="175" t="str">
        <f t="shared" si="136"/>
        <v/>
      </c>
      <c r="N1238" s="166"/>
      <c r="O1238" s="176"/>
    </row>
    <row r="1239" spans="1:15" ht="15.75" thickBot="1">
      <c r="A1239" s="166" t="s">
        <v>6186</v>
      </c>
      <c r="B1239" s="167"/>
      <c r="C1239" s="168" t="s">
        <v>6187</v>
      </c>
      <c r="D1239" s="177" t="s">
        <v>6188</v>
      </c>
      <c r="E1239" s="169">
        <v>2000</v>
      </c>
      <c r="F1239" s="170">
        <v>0.52</v>
      </c>
      <c r="G1239" s="171">
        <v>216</v>
      </c>
      <c r="H1239" s="172">
        <f t="shared" si="133"/>
        <v>1040</v>
      </c>
      <c r="I1239" s="173" t="str">
        <f t="shared" si="134"/>
        <v>Введите курс</v>
      </c>
      <c r="J1239" s="283"/>
      <c r="K1239" s="174">
        <f t="shared" si="137"/>
        <v>0</v>
      </c>
      <c r="L1239" s="172">
        <f t="shared" si="137"/>
        <v>0</v>
      </c>
      <c r="M1239" s="175" t="str">
        <f t="shared" si="136"/>
        <v/>
      </c>
      <c r="N1239" s="166"/>
      <c r="O1239" s="176"/>
    </row>
    <row r="1240" spans="1:15" ht="15.75" thickBot="1">
      <c r="A1240" s="166" t="s">
        <v>6189</v>
      </c>
      <c r="B1240" s="167"/>
      <c r="C1240" s="168" t="s">
        <v>6190</v>
      </c>
      <c r="D1240" s="177" t="s">
        <v>6191</v>
      </c>
      <c r="E1240" s="169">
        <v>2000</v>
      </c>
      <c r="F1240" s="170">
        <v>0.52</v>
      </c>
      <c r="G1240" s="171">
        <v>216</v>
      </c>
      <c r="H1240" s="172">
        <f t="shared" si="133"/>
        <v>1040</v>
      </c>
      <c r="I1240" s="173" t="str">
        <f t="shared" si="134"/>
        <v>Введите курс</v>
      </c>
      <c r="J1240" s="283"/>
      <c r="K1240" s="174">
        <f t="shared" si="137"/>
        <v>0</v>
      </c>
      <c r="L1240" s="172">
        <f t="shared" si="137"/>
        <v>0</v>
      </c>
      <c r="M1240" s="175" t="str">
        <f t="shared" si="136"/>
        <v/>
      </c>
      <c r="N1240" s="166"/>
      <c r="O1240" s="176"/>
    </row>
    <row r="1241" spans="1:15" ht="15.75" thickBot="1">
      <c r="A1241" s="166" t="s">
        <v>6192</v>
      </c>
      <c r="B1241" s="167"/>
      <c r="C1241" s="168" t="s">
        <v>6193</v>
      </c>
      <c r="D1241" s="177" t="s">
        <v>6194</v>
      </c>
      <c r="E1241" s="169">
        <v>2000</v>
      </c>
      <c r="F1241" s="170">
        <v>0.52</v>
      </c>
      <c r="G1241" s="171">
        <v>216</v>
      </c>
      <c r="H1241" s="172">
        <f t="shared" si="133"/>
        <v>1040</v>
      </c>
      <c r="I1241" s="173" t="str">
        <f t="shared" si="134"/>
        <v>Введите курс</v>
      </c>
      <c r="J1241" s="283"/>
      <c r="K1241" s="174">
        <f t="shared" si="137"/>
        <v>0</v>
      </c>
      <c r="L1241" s="172">
        <f t="shared" si="137"/>
        <v>0</v>
      </c>
      <c r="M1241" s="175" t="str">
        <f t="shared" si="136"/>
        <v/>
      </c>
      <c r="N1241" s="166"/>
      <c r="O1241" s="176"/>
    </row>
    <row r="1242" spans="1:15" ht="15.75" thickBot="1">
      <c r="A1242" s="166" t="s">
        <v>6195</v>
      </c>
      <c r="B1242" s="167"/>
      <c r="C1242" s="168" t="s">
        <v>6196</v>
      </c>
      <c r="D1242" s="177" t="s">
        <v>6197</v>
      </c>
      <c r="E1242" s="169">
        <v>3000</v>
      </c>
      <c r="F1242" s="170">
        <v>0.52</v>
      </c>
      <c r="G1242" s="171">
        <v>216</v>
      </c>
      <c r="H1242" s="172">
        <f t="shared" si="133"/>
        <v>1560</v>
      </c>
      <c r="I1242" s="173" t="str">
        <f t="shared" si="134"/>
        <v>Введите курс</v>
      </c>
      <c r="J1242" s="283"/>
      <c r="K1242" s="174">
        <f t="shared" si="137"/>
        <v>0</v>
      </c>
      <c r="L1242" s="172">
        <f t="shared" si="137"/>
        <v>0</v>
      </c>
      <c r="M1242" s="175" t="str">
        <f t="shared" si="136"/>
        <v/>
      </c>
      <c r="N1242" s="166"/>
      <c r="O1242" s="176"/>
    </row>
    <row r="1243" spans="1:15" ht="15.75" thickBot="1">
      <c r="A1243" s="166" t="s">
        <v>6198</v>
      </c>
      <c r="B1243" s="167"/>
      <c r="C1243" s="168" t="s">
        <v>6199</v>
      </c>
      <c r="D1243" s="177" t="s">
        <v>6200</v>
      </c>
      <c r="E1243" s="169">
        <v>2000</v>
      </c>
      <c r="F1243" s="170">
        <v>0.52</v>
      </c>
      <c r="G1243" s="171">
        <v>216</v>
      </c>
      <c r="H1243" s="172">
        <f t="shared" si="133"/>
        <v>1040</v>
      </c>
      <c r="I1243" s="173" t="str">
        <f t="shared" si="134"/>
        <v>Введите курс</v>
      </c>
      <c r="J1243" s="283"/>
      <c r="K1243" s="174">
        <f t="shared" si="137"/>
        <v>0</v>
      </c>
      <c r="L1243" s="172">
        <f t="shared" si="137"/>
        <v>0</v>
      </c>
      <c r="M1243" s="175" t="str">
        <f t="shared" si="136"/>
        <v/>
      </c>
      <c r="N1243" s="166"/>
      <c r="O1243" s="176"/>
    </row>
    <row r="1244" spans="1:15" ht="15.75" thickBot="1">
      <c r="A1244" s="166" t="s">
        <v>6201</v>
      </c>
      <c r="B1244" s="167"/>
      <c r="C1244" s="168" t="s">
        <v>6202</v>
      </c>
      <c r="D1244" s="177" t="s">
        <v>6203</v>
      </c>
      <c r="E1244" s="169">
        <v>2000</v>
      </c>
      <c r="F1244" s="170">
        <v>0.52</v>
      </c>
      <c r="G1244" s="171">
        <v>216</v>
      </c>
      <c r="H1244" s="172">
        <f t="shared" si="133"/>
        <v>1040</v>
      </c>
      <c r="I1244" s="173" t="str">
        <f t="shared" si="134"/>
        <v>Введите курс</v>
      </c>
      <c r="J1244" s="283"/>
      <c r="K1244" s="174">
        <f t="shared" si="137"/>
        <v>0</v>
      </c>
      <c r="L1244" s="172">
        <f t="shared" si="137"/>
        <v>0</v>
      </c>
      <c r="M1244" s="175" t="str">
        <f t="shared" si="136"/>
        <v/>
      </c>
      <c r="N1244" s="166"/>
      <c r="O1244" s="176"/>
    </row>
    <row r="1245" spans="1:15" ht="15.75" thickBot="1">
      <c r="A1245" s="166" t="s">
        <v>6204</v>
      </c>
      <c r="B1245" s="167"/>
      <c r="C1245" s="168" t="s">
        <v>6205</v>
      </c>
      <c r="D1245" s="177" t="s">
        <v>6206</v>
      </c>
      <c r="E1245" s="169">
        <v>2000</v>
      </c>
      <c r="F1245" s="170">
        <v>0.52</v>
      </c>
      <c r="G1245" s="171">
        <v>216</v>
      </c>
      <c r="H1245" s="172">
        <f t="shared" si="133"/>
        <v>1040</v>
      </c>
      <c r="I1245" s="173" t="str">
        <f t="shared" si="134"/>
        <v>Введите курс</v>
      </c>
      <c r="J1245" s="283"/>
      <c r="K1245" s="174">
        <f t="shared" si="137"/>
        <v>0</v>
      </c>
      <c r="L1245" s="172">
        <f t="shared" si="137"/>
        <v>0</v>
      </c>
      <c r="M1245" s="175" t="str">
        <f t="shared" si="136"/>
        <v/>
      </c>
      <c r="N1245" s="166"/>
      <c r="O1245" s="176"/>
    </row>
    <row r="1246" spans="1:15" ht="15.75" thickBot="1">
      <c r="A1246" s="166" t="s">
        <v>6207</v>
      </c>
      <c r="B1246" s="167"/>
      <c r="C1246" s="168" t="s">
        <v>6208</v>
      </c>
      <c r="D1246" s="177" t="s">
        <v>6209</v>
      </c>
      <c r="E1246" s="169">
        <v>3000</v>
      </c>
      <c r="F1246" s="170">
        <v>0.52</v>
      </c>
      <c r="G1246" s="171">
        <v>216</v>
      </c>
      <c r="H1246" s="172">
        <f t="shared" si="133"/>
        <v>1560</v>
      </c>
      <c r="I1246" s="173" t="str">
        <f t="shared" si="134"/>
        <v>Введите курс</v>
      </c>
      <c r="J1246" s="283"/>
      <c r="K1246" s="174">
        <f t="shared" si="137"/>
        <v>0</v>
      </c>
      <c r="L1246" s="172">
        <f t="shared" si="137"/>
        <v>0</v>
      </c>
      <c r="M1246" s="175" t="str">
        <f t="shared" si="136"/>
        <v/>
      </c>
      <c r="N1246" s="166"/>
      <c r="O1246" s="176"/>
    </row>
    <row r="1247" spans="1:15" ht="15.75" thickBot="1">
      <c r="A1247" s="166" t="s">
        <v>6210</v>
      </c>
      <c r="B1247" s="167"/>
      <c r="C1247" s="168" t="s">
        <v>6211</v>
      </c>
      <c r="D1247" s="177" t="s">
        <v>6212</v>
      </c>
      <c r="E1247" s="169">
        <v>3000</v>
      </c>
      <c r="F1247" s="170">
        <v>0.52</v>
      </c>
      <c r="G1247" s="171">
        <v>216</v>
      </c>
      <c r="H1247" s="172">
        <f t="shared" si="133"/>
        <v>1560</v>
      </c>
      <c r="I1247" s="173" t="str">
        <f t="shared" si="134"/>
        <v>Введите курс</v>
      </c>
      <c r="J1247" s="283"/>
      <c r="K1247" s="174">
        <f t="shared" si="137"/>
        <v>0</v>
      </c>
      <c r="L1247" s="172">
        <f t="shared" si="137"/>
        <v>0</v>
      </c>
      <c r="M1247" s="175" t="str">
        <f t="shared" si="136"/>
        <v/>
      </c>
      <c r="N1247" s="166"/>
      <c r="O1247" s="176"/>
    </row>
    <row r="1248" spans="1:15" ht="15.75" thickBot="1">
      <c r="A1248" s="166" t="s">
        <v>6213</v>
      </c>
      <c r="B1248" s="167"/>
      <c r="C1248" s="168" t="s">
        <v>6214</v>
      </c>
      <c r="D1248" s="177" t="s">
        <v>6215</v>
      </c>
      <c r="E1248" s="169">
        <v>18000</v>
      </c>
      <c r="F1248" s="170">
        <v>0.52</v>
      </c>
      <c r="G1248" s="171">
        <v>120</v>
      </c>
      <c r="H1248" s="172">
        <f t="shared" si="133"/>
        <v>9360</v>
      </c>
      <c r="I1248" s="173" t="str">
        <f t="shared" si="134"/>
        <v>Введите курс</v>
      </c>
      <c r="J1248" s="283"/>
      <c r="K1248" s="174">
        <f t="shared" si="137"/>
        <v>0</v>
      </c>
      <c r="L1248" s="172">
        <f t="shared" si="137"/>
        <v>0</v>
      </c>
      <c r="M1248" s="175" t="str">
        <f t="shared" si="136"/>
        <v/>
      </c>
      <c r="N1248" s="166"/>
      <c r="O1248" s="176"/>
    </row>
    <row r="1249" spans="1:15" ht="15.75" thickBot="1">
      <c r="A1249" s="166" t="s">
        <v>6216</v>
      </c>
      <c r="B1249" s="167"/>
      <c r="C1249" s="168" t="s">
        <v>6217</v>
      </c>
      <c r="D1249" s="177" t="s">
        <v>6218</v>
      </c>
      <c r="E1249" s="169">
        <v>3500</v>
      </c>
      <c r="F1249" s="170">
        <v>0.52</v>
      </c>
      <c r="G1249" s="171">
        <v>480</v>
      </c>
      <c r="H1249" s="172">
        <f t="shared" si="133"/>
        <v>1820</v>
      </c>
      <c r="I1249" s="173" t="str">
        <f t="shared" si="134"/>
        <v>Введите курс</v>
      </c>
      <c r="J1249" s="283"/>
      <c r="K1249" s="174">
        <f t="shared" si="137"/>
        <v>0</v>
      </c>
      <c r="L1249" s="172">
        <f t="shared" si="137"/>
        <v>0</v>
      </c>
      <c r="M1249" s="175" t="str">
        <f t="shared" si="136"/>
        <v/>
      </c>
      <c r="N1249" s="166"/>
      <c r="O1249" s="176"/>
    </row>
    <row r="1250" spans="1:15" ht="15.75" thickBot="1">
      <c r="A1250" s="166" t="s">
        <v>6219</v>
      </c>
      <c r="B1250" s="167"/>
      <c r="C1250" s="168" t="s">
        <v>6220</v>
      </c>
      <c r="D1250" s="177" t="s">
        <v>6221</v>
      </c>
      <c r="E1250" s="169">
        <v>3500</v>
      </c>
      <c r="F1250" s="170">
        <v>0.52</v>
      </c>
      <c r="G1250" s="171">
        <v>480</v>
      </c>
      <c r="H1250" s="172">
        <f t="shared" si="133"/>
        <v>1820</v>
      </c>
      <c r="I1250" s="173" t="str">
        <f t="shared" si="134"/>
        <v>Введите курс</v>
      </c>
      <c r="J1250" s="283"/>
      <c r="K1250" s="174">
        <f t="shared" si="137"/>
        <v>0</v>
      </c>
      <c r="L1250" s="172">
        <f t="shared" si="137"/>
        <v>0</v>
      </c>
      <c r="M1250" s="175" t="str">
        <f t="shared" si="136"/>
        <v/>
      </c>
      <c r="N1250" s="166"/>
      <c r="O1250" s="176"/>
    </row>
    <row r="1251" spans="1:15" ht="15.75" thickBot="1">
      <c r="A1251" s="166" t="s">
        <v>6222</v>
      </c>
      <c r="B1251" s="167"/>
      <c r="C1251" s="168" t="s">
        <v>6223</v>
      </c>
      <c r="D1251" s="177" t="s">
        <v>6224</v>
      </c>
      <c r="E1251" s="169">
        <v>12000</v>
      </c>
      <c r="F1251" s="170">
        <v>0.52</v>
      </c>
      <c r="G1251" s="171">
        <v>240</v>
      </c>
      <c r="H1251" s="172">
        <f t="shared" si="133"/>
        <v>6240</v>
      </c>
      <c r="I1251" s="173" t="str">
        <f t="shared" si="134"/>
        <v>Введите курс</v>
      </c>
      <c r="J1251" s="283"/>
      <c r="K1251" s="174">
        <f t="shared" si="137"/>
        <v>0</v>
      </c>
      <c r="L1251" s="172">
        <f t="shared" si="137"/>
        <v>0</v>
      </c>
      <c r="M1251" s="175" t="str">
        <f t="shared" si="136"/>
        <v/>
      </c>
      <c r="N1251" s="166"/>
      <c r="O1251" s="176"/>
    </row>
    <row r="1252" spans="1:15" ht="15.75" thickBot="1">
      <c r="A1252" s="166" t="s">
        <v>6225</v>
      </c>
      <c r="B1252" s="167"/>
      <c r="C1252" s="168" t="s">
        <v>6226</v>
      </c>
      <c r="D1252" s="177" t="s">
        <v>6227</v>
      </c>
      <c r="E1252" s="169">
        <v>12000</v>
      </c>
      <c r="F1252" s="170">
        <v>0.52</v>
      </c>
      <c r="G1252" s="171">
        <v>240</v>
      </c>
      <c r="H1252" s="172">
        <f t="shared" si="133"/>
        <v>6240</v>
      </c>
      <c r="I1252" s="173" t="str">
        <f t="shared" si="134"/>
        <v>Введите курс</v>
      </c>
      <c r="J1252" s="283"/>
      <c r="K1252" s="174">
        <f t="shared" ref="K1252:L1267" si="138">J1252*G1252</f>
        <v>0</v>
      </c>
      <c r="L1252" s="172">
        <f t="shared" si="138"/>
        <v>0</v>
      </c>
      <c r="M1252" s="175" t="str">
        <f t="shared" si="136"/>
        <v/>
      </c>
      <c r="N1252" s="166"/>
      <c r="O1252" s="176"/>
    </row>
    <row r="1253" spans="1:15" ht="15.75" thickBot="1">
      <c r="A1253" s="166" t="s">
        <v>6228</v>
      </c>
      <c r="B1253" s="167"/>
      <c r="C1253" s="168" t="s">
        <v>6229</v>
      </c>
      <c r="D1253" s="177" t="s">
        <v>6230</v>
      </c>
      <c r="E1253" s="169">
        <v>2000</v>
      </c>
      <c r="F1253" s="170">
        <v>0.52</v>
      </c>
      <c r="G1253" s="171">
        <v>2220</v>
      </c>
      <c r="H1253" s="172">
        <f t="shared" si="133"/>
        <v>1040</v>
      </c>
      <c r="I1253" s="173" t="str">
        <f t="shared" si="134"/>
        <v>Введите курс</v>
      </c>
      <c r="J1253" s="283"/>
      <c r="K1253" s="174">
        <f t="shared" si="138"/>
        <v>0</v>
      </c>
      <c r="L1253" s="172">
        <f t="shared" si="138"/>
        <v>0</v>
      </c>
      <c r="M1253" s="175" t="str">
        <f t="shared" si="136"/>
        <v/>
      </c>
      <c r="N1253" s="166"/>
      <c r="O1253" s="176"/>
    </row>
    <row r="1254" spans="1:15" ht="15.75" thickBot="1">
      <c r="A1254" s="166" t="s">
        <v>6231</v>
      </c>
      <c r="B1254" s="167"/>
      <c r="C1254" s="168" t="s">
        <v>6232</v>
      </c>
      <c r="D1254" s="177" t="s">
        <v>6233</v>
      </c>
      <c r="E1254" s="169">
        <v>9000</v>
      </c>
      <c r="F1254" s="170">
        <v>0.52</v>
      </c>
      <c r="G1254" s="171">
        <v>252</v>
      </c>
      <c r="H1254" s="172">
        <f t="shared" si="133"/>
        <v>4680</v>
      </c>
      <c r="I1254" s="173" t="str">
        <f t="shared" si="134"/>
        <v>Введите курс</v>
      </c>
      <c r="J1254" s="283"/>
      <c r="K1254" s="174">
        <f t="shared" si="138"/>
        <v>0</v>
      </c>
      <c r="L1254" s="172">
        <f t="shared" si="138"/>
        <v>0</v>
      </c>
      <c r="M1254" s="175" t="str">
        <f t="shared" si="136"/>
        <v/>
      </c>
      <c r="N1254" s="166"/>
      <c r="O1254" s="176"/>
    </row>
    <row r="1255" spans="1:15" ht="15.75" thickBot="1">
      <c r="A1255" s="166" t="s">
        <v>6234</v>
      </c>
      <c r="B1255" s="167"/>
      <c r="C1255" s="168" t="s">
        <v>6235</v>
      </c>
      <c r="D1255" s="177" t="s">
        <v>5990</v>
      </c>
      <c r="E1255" s="169">
        <v>32400</v>
      </c>
      <c r="F1255" s="170">
        <v>0.52</v>
      </c>
      <c r="G1255" s="171">
        <v>16</v>
      </c>
      <c r="H1255" s="172">
        <f t="shared" si="133"/>
        <v>16848</v>
      </c>
      <c r="I1255" s="173" t="str">
        <f t="shared" si="134"/>
        <v>Введите курс</v>
      </c>
      <c r="J1255" s="283"/>
      <c r="K1255" s="174">
        <f t="shared" si="138"/>
        <v>0</v>
      </c>
      <c r="L1255" s="172">
        <f t="shared" si="138"/>
        <v>0</v>
      </c>
      <c r="M1255" s="175" t="str">
        <f t="shared" si="136"/>
        <v/>
      </c>
      <c r="N1255" s="166"/>
      <c r="O1255" s="176"/>
    </row>
    <row r="1256" spans="1:15" ht="15.75" thickBot="1">
      <c r="A1256" s="166" t="s">
        <v>6236</v>
      </c>
      <c r="B1256" s="167"/>
      <c r="C1256" s="168" t="s">
        <v>6237</v>
      </c>
      <c r="D1256" s="177" t="s">
        <v>6238</v>
      </c>
      <c r="E1256" s="169">
        <v>7500</v>
      </c>
      <c r="F1256" s="170">
        <v>0.52</v>
      </c>
      <c r="G1256" s="171">
        <v>30</v>
      </c>
      <c r="H1256" s="172">
        <f t="shared" si="133"/>
        <v>3900</v>
      </c>
      <c r="I1256" s="173" t="str">
        <f t="shared" si="134"/>
        <v>Введите курс</v>
      </c>
      <c r="J1256" s="283"/>
      <c r="K1256" s="174">
        <f t="shared" si="138"/>
        <v>0</v>
      </c>
      <c r="L1256" s="172">
        <f t="shared" si="138"/>
        <v>0</v>
      </c>
      <c r="M1256" s="175" t="str">
        <f t="shared" si="136"/>
        <v/>
      </c>
      <c r="N1256" s="166"/>
      <c r="O1256" s="176"/>
    </row>
    <row r="1257" spans="1:15" ht="15.75" thickBot="1">
      <c r="A1257" s="166" t="s">
        <v>6239</v>
      </c>
      <c r="B1257" s="167"/>
      <c r="C1257" s="168" t="s">
        <v>6240</v>
      </c>
      <c r="D1257" s="177" t="s">
        <v>6241</v>
      </c>
      <c r="E1257" s="169">
        <v>19400</v>
      </c>
      <c r="F1257" s="170">
        <v>0.52</v>
      </c>
      <c r="G1257" s="171">
        <v>12</v>
      </c>
      <c r="H1257" s="172">
        <f t="shared" si="133"/>
        <v>10088</v>
      </c>
      <c r="I1257" s="173" t="str">
        <f t="shared" si="134"/>
        <v>Введите курс</v>
      </c>
      <c r="J1257" s="283"/>
      <c r="K1257" s="174">
        <f t="shared" si="138"/>
        <v>0</v>
      </c>
      <c r="L1257" s="172">
        <f t="shared" si="138"/>
        <v>0</v>
      </c>
      <c r="M1257" s="175" t="str">
        <f t="shared" si="136"/>
        <v/>
      </c>
      <c r="N1257" s="166"/>
      <c r="O1257" s="176"/>
    </row>
    <row r="1258" spans="1:15" ht="15.75" thickBot="1">
      <c r="A1258" s="166" t="s">
        <v>6242</v>
      </c>
      <c r="B1258" s="167"/>
      <c r="C1258" s="168" t="s">
        <v>6243</v>
      </c>
      <c r="D1258" s="177" t="s">
        <v>6244</v>
      </c>
      <c r="E1258" s="169">
        <v>11000</v>
      </c>
      <c r="F1258" s="170">
        <v>0.52</v>
      </c>
      <c r="G1258" s="171">
        <v>288</v>
      </c>
      <c r="H1258" s="172">
        <f t="shared" si="133"/>
        <v>5720</v>
      </c>
      <c r="I1258" s="173" t="str">
        <f t="shared" si="134"/>
        <v>Введите курс</v>
      </c>
      <c r="J1258" s="283"/>
      <c r="K1258" s="174">
        <f t="shared" si="138"/>
        <v>0</v>
      </c>
      <c r="L1258" s="172">
        <f t="shared" si="138"/>
        <v>0</v>
      </c>
      <c r="M1258" s="175" t="str">
        <f t="shared" si="136"/>
        <v/>
      </c>
      <c r="N1258" s="166"/>
      <c r="O1258" s="176"/>
    </row>
    <row r="1259" spans="1:15" ht="15.75" thickBot="1">
      <c r="A1259" s="166" t="s">
        <v>6245</v>
      </c>
      <c r="B1259" s="167"/>
      <c r="C1259" s="168" t="s">
        <v>6246</v>
      </c>
      <c r="D1259" s="177" t="s">
        <v>6247</v>
      </c>
      <c r="E1259" s="169">
        <v>11000</v>
      </c>
      <c r="F1259" s="170">
        <v>0.52</v>
      </c>
      <c r="G1259" s="171">
        <v>288</v>
      </c>
      <c r="H1259" s="172">
        <f t="shared" si="133"/>
        <v>5720</v>
      </c>
      <c r="I1259" s="173" t="str">
        <f t="shared" si="134"/>
        <v>Введите курс</v>
      </c>
      <c r="J1259" s="283"/>
      <c r="K1259" s="174">
        <f t="shared" si="138"/>
        <v>0</v>
      </c>
      <c r="L1259" s="172">
        <f t="shared" si="138"/>
        <v>0</v>
      </c>
      <c r="M1259" s="175" t="str">
        <f t="shared" si="136"/>
        <v/>
      </c>
      <c r="N1259" s="166"/>
      <c r="O1259" s="176"/>
    </row>
    <row r="1260" spans="1:15" ht="15.75" thickBot="1">
      <c r="A1260" s="166" t="s">
        <v>6248</v>
      </c>
      <c r="B1260" s="167"/>
      <c r="C1260" s="168" t="s">
        <v>6249</v>
      </c>
      <c r="D1260" s="177" t="s">
        <v>6250</v>
      </c>
      <c r="E1260" s="169">
        <v>11000</v>
      </c>
      <c r="F1260" s="170">
        <v>0.52</v>
      </c>
      <c r="G1260" s="171">
        <v>288</v>
      </c>
      <c r="H1260" s="172">
        <f t="shared" si="133"/>
        <v>5720</v>
      </c>
      <c r="I1260" s="173" t="str">
        <f t="shared" si="134"/>
        <v>Введите курс</v>
      </c>
      <c r="J1260" s="283"/>
      <c r="K1260" s="174">
        <f t="shared" si="138"/>
        <v>0</v>
      </c>
      <c r="L1260" s="172">
        <f t="shared" si="138"/>
        <v>0</v>
      </c>
      <c r="M1260" s="175" t="str">
        <f t="shared" si="136"/>
        <v/>
      </c>
      <c r="N1260" s="166"/>
      <c r="O1260" s="176"/>
    </row>
    <row r="1261" spans="1:15" ht="15.75" thickBot="1">
      <c r="A1261" s="166" t="s">
        <v>6251</v>
      </c>
      <c r="B1261" s="167"/>
      <c r="C1261" s="168" t="s">
        <v>6252</v>
      </c>
      <c r="D1261" s="177" t="s">
        <v>6253</v>
      </c>
      <c r="E1261" s="169">
        <v>11000</v>
      </c>
      <c r="F1261" s="170">
        <v>0.52</v>
      </c>
      <c r="G1261" s="171">
        <v>288</v>
      </c>
      <c r="H1261" s="172">
        <f t="shared" si="133"/>
        <v>5720</v>
      </c>
      <c r="I1261" s="173" t="str">
        <f t="shared" si="134"/>
        <v>Введите курс</v>
      </c>
      <c r="J1261" s="283"/>
      <c r="K1261" s="174">
        <f t="shared" si="138"/>
        <v>0</v>
      </c>
      <c r="L1261" s="172">
        <f t="shared" si="138"/>
        <v>0</v>
      </c>
      <c r="M1261" s="175" t="str">
        <f t="shared" si="136"/>
        <v/>
      </c>
      <c r="N1261" s="166"/>
      <c r="O1261" s="176"/>
    </row>
    <row r="1262" spans="1:15" ht="15.75" thickBot="1">
      <c r="A1262" s="166" t="s">
        <v>6254</v>
      </c>
      <c r="B1262" s="167"/>
      <c r="C1262" s="168" t="s">
        <v>6255</v>
      </c>
      <c r="D1262" s="177" t="s">
        <v>6256</v>
      </c>
      <c r="E1262" s="169">
        <v>11000</v>
      </c>
      <c r="F1262" s="170">
        <v>0.52</v>
      </c>
      <c r="G1262" s="171">
        <v>288</v>
      </c>
      <c r="H1262" s="172">
        <f t="shared" si="133"/>
        <v>5720</v>
      </c>
      <c r="I1262" s="173" t="str">
        <f t="shared" si="134"/>
        <v>Введите курс</v>
      </c>
      <c r="J1262" s="283"/>
      <c r="K1262" s="174">
        <f t="shared" si="138"/>
        <v>0</v>
      </c>
      <c r="L1262" s="172">
        <f t="shared" si="138"/>
        <v>0</v>
      </c>
      <c r="M1262" s="175" t="str">
        <f t="shared" si="136"/>
        <v/>
      </c>
      <c r="N1262" s="166"/>
      <c r="O1262" s="176"/>
    </row>
    <row r="1263" spans="1:15" ht="15.75" thickBot="1">
      <c r="A1263" s="166" t="s">
        <v>6257</v>
      </c>
      <c r="B1263" s="167"/>
      <c r="C1263" s="168" t="s">
        <v>6258</v>
      </c>
      <c r="D1263" s="177" t="s">
        <v>6259</v>
      </c>
      <c r="E1263" s="169">
        <v>8000</v>
      </c>
      <c r="F1263" s="170">
        <v>0.52</v>
      </c>
      <c r="G1263" s="171">
        <v>180</v>
      </c>
      <c r="H1263" s="172">
        <f t="shared" si="133"/>
        <v>4160</v>
      </c>
      <c r="I1263" s="173" t="str">
        <f t="shared" si="134"/>
        <v>Введите курс</v>
      </c>
      <c r="J1263" s="283"/>
      <c r="K1263" s="174">
        <f t="shared" si="138"/>
        <v>0</v>
      </c>
      <c r="L1263" s="172">
        <f t="shared" si="138"/>
        <v>0</v>
      </c>
      <c r="M1263" s="175" t="str">
        <f t="shared" si="136"/>
        <v/>
      </c>
      <c r="N1263" s="166"/>
      <c r="O1263" s="176"/>
    </row>
    <row r="1264" spans="1:15" ht="15.75" thickBot="1">
      <c r="A1264" s="166" t="s">
        <v>6260</v>
      </c>
      <c r="B1264" s="167"/>
      <c r="C1264" s="168" t="s">
        <v>6261</v>
      </c>
      <c r="D1264" s="177" t="s">
        <v>6262</v>
      </c>
      <c r="E1264" s="169">
        <v>4500</v>
      </c>
      <c r="F1264" s="170">
        <v>0.52</v>
      </c>
      <c r="G1264" s="171">
        <v>180</v>
      </c>
      <c r="H1264" s="172">
        <f t="shared" si="133"/>
        <v>2340</v>
      </c>
      <c r="I1264" s="173" t="str">
        <f t="shared" si="134"/>
        <v>Введите курс</v>
      </c>
      <c r="J1264" s="283"/>
      <c r="K1264" s="174">
        <f t="shared" si="138"/>
        <v>0</v>
      </c>
      <c r="L1264" s="172">
        <f t="shared" si="138"/>
        <v>0</v>
      </c>
      <c r="M1264" s="175" t="str">
        <f t="shared" si="136"/>
        <v/>
      </c>
      <c r="N1264" s="166"/>
      <c r="O1264" s="176"/>
    </row>
    <row r="1265" spans="1:15" ht="15.75" thickBot="1">
      <c r="A1265" s="166" t="s">
        <v>6263</v>
      </c>
      <c r="B1265" s="167"/>
      <c r="C1265" s="168" t="s">
        <v>6264</v>
      </c>
      <c r="D1265" s="177" t="s">
        <v>6265</v>
      </c>
      <c r="E1265" s="169">
        <v>12000</v>
      </c>
      <c r="F1265" s="170">
        <v>0.52</v>
      </c>
      <c r="G1265" s="171">
        <v>60</v>
      </c>
      <c r="H1265" s="172">
        <f t="shared" si="133"/>
        <v>6240</v>
      </c>
      <c r="I1265" s="173" t="str">
        <f t="shared" si="134"/>
        <v>Введите курс</v>
      </c>
      <c r="J1265" s="283"/>
      <c r="K1265" s="174">
        <f t="shared" si="138"/>
        <v>0</v>
      </c>
      <c r="L1265" s="172">
        <f t="shared" si="138"/>
        <v>0</v>
      </c>
      <c r="M1265" s="175" t="str">
        <f t="shared" si="136"/>
        <v/>
      </c>
      <c r="N1265" s="166"/>
      <c r="O1265" s="176"/>
    </row>
    <row r="1266" spans="1:15" ht="15.75" thickBot="1">
      <c r="A1266" s="166" t="s">
        <v>6266</v>
      </c>
      <c r="B1266" s="167"/>
      <c r="C1266" s="168" t="s">
        <v>6267</v>
      </c>
      <c r="D1266" s="177" t="s">
        <v>6268</v>
      </c>
      <c r="E1266" s="169">
        <v>9000</v>
      </c>
      <c r="F1266" s="170">
        <v>0.52</v>
      </c>
      <c r="G1266" s="171">
        <v>252</v>
      </c>
      <c r="H1266" s="172">
        <f t="shared" si="133"/>
        <v>4680</v>
      </c>
      <c r="I1266" s="173" t="str">
        <f t="shared" si="134"/>
        <v>Введите курс</v>
      </c>
      <c r="J1266" s="283"/>
      <c r="K1266" s="174">
        <f t="shared" si="138"/>
        <v>0</v>
      </c>
      <c r="L1266" s="172">
        <f t="shared" si="138"/>
        <v>0</v>
      </c>
      <c r="M1266" s="175" t="str">
        <f t="shared" si="136"/>
        <v/>
      </c>
      <c r="N1266" s="166"/>
      <c r="O1266" s="176"/>
    </row>
    <row r="1267" spans="1:15" ht="15.75" thickBot="1">
      <c r="A1267" s="166" t="s">
        <v>6269</v>
      </c>
      <c r="B1267" s="167"/>
      <c r="C1267" s="168" t="s">
        <v>6270</v>
      </c>
      <c r="D1267" s="177" t="s">
        <v>6271</v>
      </c>
      <c r="E1267" s="169">
        <v>28000</v>
      </c>
      <c r="F1267" s="170">
        <v>0.52</v>
      </c>
      <c r="G1267" s="171">
        <v>72</v>
      </c>
      <c r="H1267" s="172">
        <f t="shared" si="133"/>
        <v>14560</v>
      </c>
      <c r="I1267" s="173" t="str">
        <f t="shared" si="134"/>
        <v>Введите курс</v>
      </c>
      <c r="J1267" s="283"/>
      <c r="K1267" s="174">
        <f t="shared" si="138"/>
        <v>0</v>
      </c>
      <c r="L1267" s="172">
        <f t="shared" si="138"/>
        <v>0</v>
      </c>
      <c r="M1267" s="175" t="str">
        <f t="shared" si="136"/>
        <v/>
      </c>
      <c r="N1267" s="166"/>
      <c r="O1267" s="176"/>
    </row>
    <row r="1268" spans="1:15" ht="15.75" thickBot="1">
      <c r="A1268" s="166" t="s">
        <v>6272</v>
      </c>
      <c r="B1268" s="167"/>
      <c r="C1268" s="168" t="s">
        <v>6273</v>
      </c>
      <c r="D1268" s="177" t="s">
        <v>6274</v>
      </c>
      <c r="E1268" s="169">
        <v>22000</v>
      </c>
      <c r="F1268" s="170">
        <v>0.52</v>
      </c>
      <c r="G1268" s="171">
        <v>36</v>
      </c>
      <c r="H1268" s="172">
        <f t="shared" si="133"/>
        <v>11440</v>
      </c>
      <c r="I1268" s="173" t="str">
        <f t="shared" si="134"/>
        <v>Введите курс</v>
      </c>
      <c r="J1268" s="283"/>
      <c r="K1268" s="174">
        <f t="shared" ref="K1268:L1283" si="139">J1268*G1268</f>
        <v>0</v>
      </c>
      <c r="L1268" s="172">
        <f t="shared" si="139"/>
        <v>0</v>
      </c>
      <c r="M1268" s="175" t="str">
        <f t="shared" si="136"/>
        <v/>
      </c>
      <c r="N1268" s="166"/>
      <c r="O1268" s="176"/>
    </row>
    <row r="1269" spans="1:15" ht="15.75" thickBot="1">
      <c r="A1269" s="166" t="s">
        <v>6275</v>
      </c>
      <c r="B1269" s="167"/>
      <c r="C1269" s="168" t="s">
        <v>6276</v>
      </c>
      <c r="D1269" s="177" t="s">
        <v>6277</v>
      </c>
      <c r="E1269" s="169">
        <v>12000</v>
      </c>
      <c r="F1269" s="170">
        <v>0.52</v>
      </c>
      <c r="G1269" s="171">
        <v>64</v>
      </c>
      <c r="H1269" s="172">
        <f t="shared" si="133"/>
        <v>6240</v>
      </c>
      <c r="I1269" s="173" t="str">
        <f t="shared" si="134"/>
        <v>Введите курс</v>
      </c>
      <c r="J1269" s="283"/>
      <c r="K1269" s="174">
        <f t="shared" si="139"/>
        <v>0</v>
      </c>
      <c r="L1269" s="172">
        <f t="shared" si="139"/>
        <v>0</v>
      </c>
      <c r="M1269" s="175" t="str">
        <f t="shared" si="136"/>
        <v/>
      </c>
      <c r="N1269" s="166"/>
      <c r="O1269" s="176"/>
    </row>
    <row r="1270" spans="1:15" ht="15.75" thickBot="1">
      <c r="A1270" s="166" t="s">
        <v>6278</v>
      </c>
      <c r="B1270" s="167"/>
      <c r="C1270" s="168" t="s">
        <v>6279</v>
      </c>
      <c r="D1270" s="177" t="s">
        <v>6280</v>
      </c>
      <c r="E1270" s="169">
        <v>12000</v>
      </c>
      <c r="F1270" s="170">
        <v>0.52</v>
      </c>
      <c r="G1270" s="171">
        <v>64</v>
      </c>
      <c r="H1270" s="172">
        <f t="shared" si="133"/>
        <v>6240</v>
      </c>
      <c r="I1270" s="173" t="str">
        <f t="shared" si="134"/>
        <v>Введите курс</v>
      </c>
      <c r="J1270" s="283"/>
      <c r="K1270" s="174">
        <f t="shared" si="139"/>
        <v>0</v>
      </c>
      <c r="L1270" s="172">
        <f t="shared" si="139"/>
        <v>0</v>
      </c>
      <c r="M1270" s="175" t="str">
        <f t="shared" si="136"/>
        <v/>
      </c>
      <c r="N1270" s="166"/>
      <c r="O1270" s="176"/>
    </row>
    <row r="1271" spans="1:15" ht="15.75" thickBot="1">
      <c r="A1271" s="166" t="s">
        <v>6281</v>
      </c>
      <c r="B1271" s="167"/>
      <c r="C1271" s="168" t="s">
        <v>6282</v>
      </c>
      <c r="D1271" s="177" t="s">
        <v>6283</v>
      </c>
      <c r="E1271" s="169">
        <v>12000</v>
      </c>
      <c r="F1271" s="170">
        <v>0.52</v>
      </c>
      <c r="G1271" s="171">
        <v>64</v>
      </c>
      <c r="H1271" s="172">
        <f t="shared" si="133"/>
        <v>6240</v>
      </c>
      <c r="I1271" s="173" t="str">
        <f t="shared" si="134"/>
        <v>Введите курс</v>
      </c>
      <c r="J1271" s="283"/>
      <c r="K1271" s="174">
        <f t="shared" si="139"/>
        <v>0</v>
      </c>
      <c r="L1271" s="172">
        <f t="shared" si="139"/>
        <v>0</v>
      </c>
      <c r="M1271" s="175" t="str">
        <f t="shared" si="136"/>
        <v/>
      </c>
      <c r="N1271" s="166"/>
      <c r="O1271" s="176"/>
    </row>
    <row r="1272" spans="1:15" ht="15.75" thickBot="1">
      <c r="A1272" s="166" t="s">
        <v>6284</v>
      </c>
      <c r="B1272" s="167"/>
      <c r="C1272" s="168" t="s">
        <v>6285</v>
      </c>
      <c r="D1272" s="177" t="s">
        <v>6286</v>
      </c>
      <c r="E1272" s="169">
        <v>12000</v>
      </c>
      <c r="F1272" s="170">
        <v>0.52</v>
      </c>
      <c r="G1272" s="171">
        <v>108</v>
      </c>
      <c r="H1272" s="172">
        <f t="shared" si="133"/>
        <v>6240</v>
      </c>
      <c r="I1272" s="173" t="str">
        <f t="shared" si="134"/>
        <v>Введите курс</v>
      </c>
      <c r="J1272" s="283"/>
      <c r="K1272" s="174">
        <f t="shared" si="139"/>
        <v>0</v>
      </c>
      <c r="L1272" s="172">
        <f t="shared" si="139"/>
        <v>0</v>
      </c>
      <c r="M1272" s="175" t="str">
        <f t="shared" si="136"/>
        <v/>
      </c>
      <c r="N1272" s="166"/>
      <c r="O1272" s="176"/>
    </row>
    <row r="1273" spans="1:15" ht="15.75" thickBot="1">
      <c r="A1273" s="166" t="s">
        <v>6287</v>
      </c>
      <c r="B1273" s="167"/>
      <c r="C1273" s="168" t="s">
        <v>6288</v>
      </c>
      <c r="D1273" s="177" t="s">
        <v>6289</v>
      </c>
      <c r="E1273" s="169">
        <v>12000</v>
      </c>
      <c r="F1273" s="170">
        <v>0.52</v>
      </c>
      <c r="G1273" s="171">
        <v>108</v>
      </c>
      <c r="H1273" s="172">
        <f t="shared" si="133"/>
        <v>6240</v>
      </c>
      <c r="I1273" s="173" t="str">
        <f t="shared" si="134"/>
        <v>Введите курс</v>
      </c>
      <c r="J1273" s="283"/>
      <c r="K1273" s="174">
        <f t="shared" si="139"/>
        <v>0</v>
      </c>
      <c r="L1273" s="172">
        <f t="shared" si="139"/>
        <v>0</v>
      </c>
      <c r="M1273" s="175" t="str">
        <f t="shared" si="136"/>
        <v/>
      </c>
      <c r="N1273" s="166"/>
      <c r="O1273" s="176"/>
    </row>
    <row r="1274" spans="1:15" ht="15.75" thickBot="1">
      <c r="A1274" s="166" t="s">
        <v>6290</v>
      </c>
      <c r="B1274" s="167"/>
      <c r="C1274" s="168" t="s">
        <v>6291</v>
      </c>
      <c r="D1274" s="177" t="s">
        <v>5990</v>
      </c>
      <c r="E1274" s="169">
        <v>12000</v>
      </c>
      <c r="F1274" s="170">
        <v>0.52</v>
      </c>
      <c r="G1274" s="171">
        <v>108</v>
      </c>
      <c r="H1274" s="172">
        <f t="shared" si="133"/>
        <v>6240</v>
      </c>
      <c r="I1274" s="173" t="str">
        <f t="shared" si="134"/>
        <v>Введите курс</v>
      </c>
      <c r="J1274" s="283"/>
      <c r="K1274" s="174">
        <f t="shared" si="139"/>
        <v>0</v>
      </c>
      <c r="L1274" s="172">
        <f t="shared" si="139"/>
        <v>0</v>
      </c>
      <c r="M1274" s="175" t="str">
        <f t="shared" si="136"/>
        <v/>
      </c>
      <c r="N1274" s="166"/>
      <c r="O1274" s="176"/>
    </row>
    <row r="1275" spans="1:15" ht="15.75" thickBot="1">
      <c r="A1275" s="166" t="s">
        <v>6292</v>
      </c>
      <c r="B1275" s="167"/>
      <c r="C1275" s="168" t="s">
        <v>6293</v>
      </c>
      <c r="D1275" s="177" t="s">
        <v>5990</v>
      </c>
      <c r="E1275" s="169">
        <v>9800</v>
      </c>
      <c r="F1275" s="170">
        <v>0.52</v>
      </c>
      <c r="G1275" s="171">
        <v>120</v>
      </c>
      <c r="H1275" s="172">
        <f t="shared" si="133"/>
        <v>5096</v>
      </c>
      <c r="I1275" s="173" t="str">
        <f t="shared" si="134"/>
        <v>Введите курс</v>
      </c>
      <c r="J1275" s="283"/>
      <c r="K1275" s="174">
        <f t="shared" si="139"/>
        <v>0</v>
      </c>
      <c r="L1275" s="172">
        <f t="shared" si="139"/>
        <v>0</v>
      </c>
      <c r="M1275" s="175" t="str">
        <f t="shared" si="136"/>
        <v/>
      </c>
      <c r="N1275" s="166"/>
      <c r="O1275" s="176"/>
    </row>
    <row r="1276" spans="1:15" ht="15.75" thickBot="1">
      <c r="A1276" s="166" t="s">
        <v>6294</v>
      </c>
      <c r="B1276" s="167"/>
      <c r="C1276" s="168" t="s">
        <v>6295</v>
      </c>
      <c r="D1276" s="177" t="s">
        <v>5990</v>
      </c>
      <c r="E1276" s="169">
        <v>9800</v>
      </c>
      <c r="F1276" s="170">
        <v>0.52</v>
      </c>
      <c r="G1276" s="171">
        <v>120</v>
      </c>
      <c r="H1276" s="172">
        <f t="shared" si="133"/>
        <v>5096</v>
      </c>
      <c r="I1276" s="173" t="str">
        <f t="shared" si="134"/>
        <v>Введите курс</v>
      </c>
      <c r="J1276" s="283"/>
      <c r="K1276" s="174">
        <f t="shared" si="139"/>
        <v>0</v>
      </c>
      <c r="L1276" s="172">
        <f t="shared" si="139"/>
        <v>0</v>
      </c>
      <c r="M1276" s="175" t="str">
        <f t="shared" si="136"/>
        <v/>
      </c>
      <c r="N1276" s="166"/>
      <c r="O1276" s="176"/>
    </row>
    <row r="1277" spans="1:15" ht="15.75" thickBot="1">
      <c r="A1277" s="166" t="s">
        <v>6296</v>
      </c>
      <c r="B1277" s="167"/>
      <c r="C1277" s="168" t="s">
        <v>6297</v>
      </c>
      <c r="D1277" s="177" t="s">
        <v>6298</v>
      </c>
      <c r="E1277" s="169">
        <v>9800</v>
      </c>
      <c r="F1277" s="170">
        <v>0.52</v>
      </c>
      <c r="G1277" s="171">
        <v>120</v>
      </c>
      <c r="H1277" s="172">
        <f t="shared" si="133"/>
        <v>5096</v>
      </c>
      <c r="I1277" s="173" t="str">
        <f t="shared" si="134"/>
        <v>Введите курс</v>
      </c>
      <c r="J1277" s="283"/>
      <c r="K1277" s="174">
        <f t="shared" si="139"/>
        <v>0</v>
      </c>
      <c r="L1277" s="172">
        <f t="shared" si="139"/>
        <v>0</v>
      </c>
      <c r="M1277" s="175" t="str">
        <f t="shared" si="136"/>
        <v/>
      </c>
      <c r="N1277" s="166"/>
      <c r="O1277" s="176"/>
    </row>
    <row r="1278" spans="1:15" ht="15.75" thickBot="1">
      <c r="A1278" s="166" t="s">
        <v>6299</v>
      </c>
      <c r="B1278" s="167"/>
      <c r="C1278" s="168" t="s">
        <v>6300</v>
      </c>
      <c r="D1278" s="177" t="s">
        <v>6301</v>
      </c>
      <c r="E1278" s="169">
        <v>9800</v>
      </c>
      <c r="F1278" s="170">
        <v>0.52</v>
      </c>
      <c r="G1278" s="171">
        <v>144</v>
      </c>
      <c r="H1278" s="172">
        <f t="shared" si="133"/>
        <v>5096</v>
      </c>
      <c r="I1278" s="173" t="str">
        <f t="shared" si="134"/>
        <v>Введите курс</v>
      </c>
      <c r="J1278" s="283"/>
      <c r="K1278" s="174">
        <f t="shared" si="139"/>
        <v>0</v>
      </c>
      <c r="L1278" s="172">
        <f t="shared" si="139"/>
        <v>0</v>
      </c>
      <c r="M1278" s="175" t="str">
        <f t="shared" si="136"/>
        <v/>
      </c>
      <c r="N1278" s="166"/>
      <c r="O1278" s="176"/>
    </row>
    <row r="1279" spans="1:15" ht="15.75" thickBot="1">
      <c r="A1279" s="166" t="s">
        <v>6302</v>
      </c>
      <c r="B1279" s="167"/>
      <c r="C1279" s="168" t="s">
        <v>6303</v>
      </c>
      <c r="D1279" s="177" t="s">
        <v>6304</v>
      </c>
      <c r="E1279" s="169">
        <v>9800</v>
      </c>
      <c r="F1279" s="170">
        <v>0.52</v>
      </c>
      <c r="G1279" s="171">
        <v>120</v>
      </c>
      <c r="H1279" s="172">
        <f t="shared" si="133"/>
        <v>5096</v>
      </c>
      <c r="I1279" s="173" t="str">
        <f t="shared" si="134"/>
        <v>Введите курс</v>
      </c>
      <c r="J1279" s="283"/>
      <c r="K1279" s="174">
        <f t="shared" si="139"/>
        <v>0</v>
      </c>
      <c r="L1279" s="172">
        <f t="shared" si="139"/>
        <v>0</v>
      </c>
      <c r="M1279" s="175" t="str">
        <f t="shared" si="136"/>
        <v/>
      </c>
      <c r="N1279" s="166"/>
      <c r="O1279" s="176"/>
    </row>
    <row r="1280" spans="1:15" ht="15.75" thickBot="1">
      <c r="A1280" s="166" t="s">
        <v>6305</v>
      </c>
      <c r="B1280" s="167"/>
      <c r="C1280" s="168" t="s">
        <v>6306</v>
      </c>
      <c r="D1280" s="177" t="s">
        <v>6307</v>
      </c>
      <c r="E1280" s="169">
        <v>9800</v>
      </c>
      <c r="F1280" s="170">
        <v>0.52</v>
      </c>
      <c r="G1280" s="171">
        <v>144</v>
      </c>
      <c r="H1280" s="172">
        <f t="shared" si="133"/>
        <v>5096</v>
      </c>
      <c r="I1280" s="173" t="str">
        <f t="shared" si="134"/>
        <v>Введите курс</v>
      </c>
      <c r="J1280" s="283"/>
      <c r="K1280" s="174">
        <f t="shared" si="139"/>
        <v>0</v>
      </c>
      <c r="L1280" s="172">
        <f t="shared" si="139"/>
        <v>0</v>
      </c>
      <c r="M1280" s="175" t="str">
        <f t="shared" si="136"/>
        <v/>
      </c>
      <c r="N1280" s="166"/>
      <c r="O1280" s="176"/>
    </row>
    <row r="1281" spans="1:15" ht="15.75" thickBot="1">
      <c r="A1281" s="166" t="s">
        <v>6308</v>
      </c>
      <c r="B1281" s="167"/>
      <c r="C1281" s="168" t="s">
        <v>6309</v>
      </c>
      <c r="D1281" s="177" t="s">
        <v>6310</v>
      </c>
      <c r="E1281" s="169">
        <v>4000</v>
      </c>
      <c r="F1281" s="170">
        <v>0.52</v>
      </c>
      <c r="G1281" s="171">
        <v>336</v>
      </c>
      <c r="H1281" s="172">
        <f t="shared" si="133"/>
        <v>2080</v>
      </c>
      <c r="I1281" s="173" t="str">
        <f t="shared" si="134"/>
        <v>Введите курс</v>
      </c>
      <c r="J1281" s="283"/>
      <c r="K1281" s="174">
        <f t="shared" si="139"/>
        <v>0</v>
      </c>
      <c r="L1281" s="172">
        <f t="shared" si="139"/>
        <v>0</v>
      </c>
      <c r="M1281" s="175" t="str">
        <f t="shared" si="136"/>
        <v/>
      </c>
      <c r="N1281" s="166"/>
      <c r="O1281" s="176"/>
    </row>
    <row r="1282" spans="1:15" ht="15.75" thickBot="1">
      <c r="A1282" s="166" t="s">
        <v>6311</v>
      </c>
      <c r="B1282" s="167"/>
      <c r="C1282" s="168" t="s">
        <v>6312</v>
      </c>
      <c r="D1282" s="177" t="s">
        <v>6313</v>
      </c>
      <c r="E1282" s="169">
        <v>4000</v>
      </c>
      <c r="F1282" s="170">
        <v>0.52</v>
      </c>
      <c r="G1282" s="171">
        <v>336</v>
      </c>
      <c r="H1282" s="172">
        <f t="shared" si="133"/>
        <v>2080</v>
      </c>
      <c r="I1282" s="173" t="str">
        <f t="shared" si="134"/>
        <v>Введите курс</v>
      </c>
      <c r="J1282" s="283"/>
      <c r="K1282" s="174">
        <f t="shared" si="139"/>
        <v>0</v>
      </c>
      <c r="L1282" s="172">
        <f t="shared" si="139"/>
        <v>0</v>
      </c>
      <c r="M1282" s="175" t="str">
        <f t="shared" si="136"/>
        <v/>
      </c>
      <c r="N1282" s="166"/>
      <c r="O1282" s="176"/>
    </row>
    <row r="1283" spans="1:15" ht="15.75" thickBot="1">
      <c r="A1283" s="166" t="s">
        <v>6314</v>
      </c>
      <c r="B1283" s="167"/>
      <c r="C1283" s="168" t="s">
        <v>6315</v>
      </c>
      <c r="D1283" s="177" t="s">
        <v>6316</v>
      </c>
      <c r="E1283" s="169">
        <v>4000</v>
      </c>
      <c r="F1283" s="170">
        <v>0.52</v>
      </c>
      <c r="G1283" s="171">
        <v>336</v>
      </c>
      <c r="H1283" s="172">
        <f t="shared" si="133"/>
        <v>2080</v>
      </c>
      <c r="I1283" s="173" t="str">
        <f t="shared" si="134"/>
        <v>Введите курс</v>
      </c>
      <c r="J1283" s="283"/>
      <c r="K1283" s="174">
        <f t="shared" si="139"/>
        <v>0</v>
      </c>
      <c r="L1283" s="172">
        <f t="shared" si="139"/>
        <v>0</v>
      </c>
      <c r="M1283" s="175" t="str">
        <f t="shared" si="136"/>
        <v/>
      </c>
      <c r="N1283" s="166"/>
      <c r="O1283" s="176"/>
    </row>
    <row r="1284" spans="1:15" ht="15.75" thickBot="1">
      <c r="A1284" s="166" t="s">
        <v>6317</v>
      </c>
      <c r="B1284" s="167"/>
      <c r="C1284" s="168" t="s">
        <v>6318</v>
      </c>
      <c r="D1284" s="177" t="s">
        <v>6319</v>
      </c>
      <c r="E1284" s="169">
        <v>4000</v>
      </c>
      <c r="F1284" s="170">
        <v>0.52</v>
      </c>
      <c r="G1284" s="171">
        <v>336</v>
      </c>
      <c r="H1284" s="172">
        <f t="shared" ref="H1284:H1347" si="140">F1284*E1284</f>
        <v>2080</v>
      </c>
      <c r="I1284" s="173" t="str">
        <f t="shared" ref="I1284:I1347" si="141">IF($H$1="","Введите курс",H1284/$H$1)</f>
        <v>Введите курс</v>
      </c>
      <c r="J1284" s="283"/>
      <c r="K1284" s="174">
        <f t="shared" ref="K1284:L1299" si="142">J1284*G1284</f>
        <v>0</v>
      </c>
      <c r="L1284" s="172">
        <f t="shared" si="142"/>
        <v>0</v>
      </c>
      <c r="M1284" s="175" t="str">
        <f t="shared" ref="M1284:M1347" si="143">IFERROR(K1284*I1284,"")</f>
        <v/>
      </c>
      <c r="N1284" s="166"/>
      <c r="O1284" s="176"/>
    </row>
    <row r="1285" spans="1:15" ht="15.75" thickBot="1">
      <c r="A1285" s="166" t="s">
        <v>6320</v>
      </c>
      <c r="B1285" s="167"/>
      <c r="C1285" s="168" t="s">
        <v>6321</v>
      </c>
      <c r="D1285" s="177" t="s">
        <v>6322</v>
      </c>
      <c r="E1285" s="169">
        <v>4000</v>
      </c>
      <c r="F1285" s="170">
        <v>0.52</v>
      </c>
      <c r="G1285" s="171">
        <v>336</v>
      </c>
      <c r="H1285" s="172">
        <f t="shared" si="140"/>
        <v>2080</v>
      </c>
      <c r="I1285" s="173" t="str">
        <f t="shared" si="141"/>
        <v>Введите курс</v>
      </c>
      <c r="J1285" s="283"/>
      <c r="K1285" s="174">
        <f t="shared" si="142"/>
        <v>0</v>
      </c>
      <c r="L1285" s="172">
        <f t="shared" si="142"/>
        <v>0</v>
      </c>
      <c r="M1285" s="175" t="str">
        <f t="shared" si="143"/>
        <v/>
      </c>
      <c r="N1285" s="166"/>
      <c r="O1285" s="176"/>
    </row>
    <row r="1286" spans="1:15" ht="15.75" thickBot="1">
      <c r="A1286" s="166" t="s">
        <v>6323</v>
      </c>
      <c r="B1286" s="167"/>
      <c r="C1286" s="168" t="s">
        <v>6324</v>
      </c>
      <c r="D1286" s="177" t="s">
        <v>6325</v>
      </c>
      <c r="E1286" s="169">
        <v>4000</v>
      </c>
      <c r="F1286" s="170">
        <v>0.52</v>
      </c>
      <c r="G1286" s="171">
        <v>336</v>
      </c>
      <c r="H1286" s="172">
        <f t="shared" si="140"/>
        <v>2080</v>
      </c>
      <c r="I1286" s="173" t="str">
        <f t="shared" si="141"/>
        <v>Введите курс</v>
      </c>
      <c r="J1286" s="283"/>
      <c r="K1286" s="174">
        <f t="shared" si="142"/>
        <v>0</v>
      </c>
      <c r="L1286" s="172">
        <f t="shared" si="142"/>
        <v>0</v>
      </c>
      <c r="M1286" s="175" t="str">
        <f t="shared" si="143"/>
        <v/>
      </c>
      <c r="N1286" s="166"/>
      <c r="O1286" s="176"/>
    </row>
    <row r="1287" spans="1:15" ht="15.75" thickBot="1">
      <c r="A1287" s="166" t="s">
        <v>6326</v>
      </c>
      <c r="B1287" s="167"/>
      <c r="C1287" s="168" t="s">
        <v>6327</v>
      </c>
      <c r="D1287" s="177" t="s">
        <v>6328</v>
      </c>
      <c r="E1287" s="169">
        <v>4000</v>
      </c>
      <c r="F1287" s="170">
        <v>0.52</v>
      </c>
      <c r="G1287" s="171">
        <v>336</v>
      </c>
      <c r="H1287" s="172">
        <f t="shared" si="140"/>
        <v>2080</v>
      </c>
      <c r="I1287" s="173" t="str">
        <f t="shared" si="141"/>
        <v>Введите курс</v>
      </c>
      <c r="J1287" s="283"/>
      <c r="K1287" s="174">
        <f t="shared" si="142"/>
        <v>0</v>
      </c>
      <c r="L1287" s="172">
        <f t="shared" si="142"/>
        <v>0</v>
      </c>
      <c r="M1287" s="175" t="str">
        <f t="shared" si="143"/>
        <v/>
      </c>
      <c r="N1287" s="166"/>
      <c r="O1287" s="176"/>
    </row>
    <row r="1288" spans="1:15" ht="15.75" thickBot="1">
      <c r="A1288" s="166" t="s">
        <v>6329</v>
      </c>
      <c r="B1288" s="167"/>
      <c r="C1288" s="168" t="s">
        <v>6330</v>
      </c>
      <c r="D1288" s="177" t="s">
        <v>6331</v>
      </c>
      <c r="E1288" s="169">
        <v>4000</v>
      </c>
      <c r="F1288" s="170">
        <v>0.52</v>
      </c>
      <c r="G1288" s="171">
        <v>336</v>
      </c>
      <c r="H1288" s="172">
        <f t="shared" si="140"/>
        <v>2080</v>
      </c>
      <c r="I1288" s="173" t="str">
        <f t="shared" si="141"/>
        <v>Введите курс</v>
      </c>
      <c r="J1288" s="283"/>
      <c r="K1288" s="174">
        <f t="shared" si="142"/>
        <v>0</v>
      </c>
      <c r="L1288" s="172">
        <f t="shared" si="142"/>
        <v>0</v>
      </c>
      <c r="M1288" s="175" t="str">
        <f t="shared" si="143"/>
        <v/>
      </c>
      <c r="N1288" s="166"/>
      <c r="O1288" s="176"/>
    </row>
    <row r="1289" spans="1:15" ht="15.75" thickBot="1">
      <c r="A1289" s="166" t="s">
        <v>6332</v>
      </c>
      <c r="B1289" s="167"/>
      <c r="C1289" s="168" t="s">
        <v>6333</v>
      </c>
      <c r="D1289" s="177" t="s">
        <v>6334</v>
      </c>
      <c r="E1289" s="169">
        <v>9800</v>
      </c>
      <c r="F1289" s="170">
        <v>0.52</v>
      </c>
      <c r="G1289" s="171">
        <v>120</v>
      </c>
      <c r="H1289" s="172">
        <f t="shared" si="140"/>
        <v>5096</v>
      </c>
      <c r="I1289" s="173" t="str">
        <f t="shared" si="141"/>
        <v>Введите курс</v>
      </c>
      <c r="J1289" s="283"/>
      <c r="K1289" s="174">
        <f t="shared" si="142"/>
        <v>0</v>
      </c>
      <c r="L1289" s="172">
        <f t="shared" si="142"/>
        <v>0</v>
      </c>
      <c r="M1289" s="175" t="str">
        <f t="shared" si="143"/>
        <v/>
      </c>
      <c r="N1289" s="166"/>
      <c r="O1289" s="176"/>
    </row>
    <row r="1290" spans="1:15" ht="15.75" thickBot="1">
      <c r="A1290" s="166" t="s">
        <v>6335</v>
      </c>
      <c r="B1290" s="167"/>
      <c r="C1290" s="168" t="s">
        <v>6336</v>
      </c>
      <c r="D1290" s="177" t="s">
        <v>5990</v>
      </c>
      <c r="E1290" s="169">
        <v>8500</v>
      </c>
      <c r="F1290" s="170">
        <v>0.52</v>
      </c>
      <c r="G1290" s="171">
        <v>216</v>
      </c>
      <c r="H1290" s="172">
        <f t="shared" si="140"/>
        <v>4420</v>
      </c>
      <c r="I1290" s="173" t="str">
        <f t="shared" si="141"/>
        <v>Введите курс</v>
      </c>
      <c r="J1290" s="283"/>
      <c r="K1290" s="174">
        <f t="shared" si="142"/>
        <v>0</v>
      </c>
      <c r="L1290" s="172">
        <f t="shared" si="142"/>
        <v>0</v>
      </c>
      <c r="M1290" s="175" t="str">
        <f t="shared" si="143"/>
        <v/>
      </c>
      <c r="N1290" s="166"/>
      <c r="O1290" s="176"/>
    </row>
    <row r="1291" spans="1:15" ht="15.75" thickBot="1">
      <c r="A1291" s="166" t="s">
        <v>6337</v>
      </c>
      <c r="B1291" s="167"/>
      <c r="C1291" s="168" t="s">
        <v>6338</v>
      </c>
      <c r="D1291" s="177" t="s">
        <v>6339</v>
      </c>
      <c r="E1291" s="169">
        <v>12000</v>
      </c>
      <c r="F1291" s="170">
        <v>0.52</v>
      </c>
      <c r="G1291" s="171">
        <v>108</v>
      </c>
      <c r="H1291" s="172">
        <f t="shared" si="140"/>
        <v>6240</v>
      </c>
      <c r="I1291" s="173" t="str">
        <f t="shared" si="141"/>
        <v>Введите курс</v>
      </c>
      <c r="J1291" s="283"/>
      <c r="K1291" s="174">
        <f t="shared" si="142"/>
        <v>0</v>
      </c>
      <c r="L1291" s="172">
        <f t="shared" si="142"/>
        <v>0</v>
      </c>
      <c r="M1291" s="175" t="str">
        <f t="shared" si="143"/>
        <v/>
      </c>
      <c r="N1291" s="166"/>
      <c r="O1291" s="176"/>
    </row>
    <row r="1292" spans="1:15" ht="15.75" thickBot="1">
      <c r="A1292" s="166" t="s">
        <v>6340</v>
      </c>
      <c r="B1292" s="167"/>
      <c r="C1292" s="168" t="s">
        <v>6341</v>
      </c>
      <c r="D1292" s="177" t="s">
        <v>6342</v>
      </c>
      <c r="E1292" s="169">
        <v>3500</v>
      </c>
      <c r="F1292" s="170">
        <v>0.52</v>
      </c>
      <c r="G1292" s="171">
        <v>48</v>
      </c>
      <c r="H1292" s="172">
        <f t="shared" si="140"/>
        <v>1820</v>
      </c>
      <c r="I1292" s="173" t="str">
        <f t="shared" si="141"/>
        <v>Введите курс</v>
      </c>
      <c r="J1292" s="283"/>
      <c r="K1292" s="174">
        <f t="shared" si="142"/>
        <v>0</v>
      </c>
      <c r="L1292" s="172">
        <f t="shared" si="142"/>
        <v>0</v>
      </c>
      <c r="M1292" s="175" t="str">
        <f t="shared" si="143"/>
        <v/>
      </c>
      <c r="N1292" s="166"/>
      <c r="O1292" s="176"/>
    </row>
    <row r="1293" spans="1:15" ht="15.75" thickBot="1">
      <c r="A1293" s="166" t="s">
        <v>6343</v>
      </c>
      <c r="B1293" s="167"/>
      <c r="C1293" s="168" t="s">
        <v>6344</v>
      </c>
      <c r="D1293" s="177" t="s">
        <v>6345</v>
      </c>
      <c r="E1293" s="169">
        <v>2500</v>
      </c>
      <c r="F1293" s="170">
        <v>0.52</v>
      </c>
      <c r="G1293" s="171">
        <v>600</v>
      </c>
      <c r="H1293" s="172">
        <f t="shared" si="140"/>
        <v>1300</v>
      </c>
      <c r="I1293" s="173" t="str">
        <f t="shared" si="141"/>
        <v>Введите курс</v>
      </c>
      <c r="J1293" s="283"/>
      <c r="K1293" s="174">
        <f t="shared" si="142"/>
        <v>0</v>
      </c>
      <c r="L1293" s="172">
        <f t="shared" si="142"/>
        <v>0</v>
      </c>
      <c r="M1293" s="175" t="str">
        <f t="shared" si="143"/>
        <v/>
      </c>
      <c r="N1293" s="166"/>
      <c r="O1293" s="176"/>
    </row>
    <row r="1294" spans="1:15" ht="15.75" thickBot="1">
      <c r="A1294" s="166" t="s">
        <v>6346</v>
      </c>
      <c r="B1294" s="167"/>
      <c r="C1294" s="168" t="s">
        <v>6347</v>
      </c>
      <c r="D1294" s="177" t="s">
        <v>6348</v>
      </c>
      <c r="E1294" s="169">
        <v>9500</v>
      </c>
      <c r="F1294" s="170">
        <v>0.52</v>
      </c>
      <c r="G1294" s="171">
        <v>48</v>
      </c>
      <c r="H1294" s="172">
        <f t="shared" si="140"/>
        <v>4940</v>
      </c>
      <c r="I1294" s="173" t="str">
        <f t="shared" si="141"/>
        <v>Введите курс</v>
      </c>
      <c r="J1294" s="283"/>
      <c r="K1294" s="174">
        <f t="shared" si="142"/>
        <v>0</v>
      </c>
      <c r="L1294" s="172">
        <f t="shared" si="142"/>
        <v>0</v>
      </c>
      <c r="M1294" s="175" t="str">
        <f t="shared" si="143"/>
        <v/>
      </c>
      <c r="N1294" s="166"/>
      <c r="O1294" s="176"/>
    </row>
    <row r="1295" spans="1:15" ht="15.75" thickBot="1">
      <c r="A1295" s="166" t="s">
        <v>6349</v>
      </c>
      <c r="B1295" s="167"/>
      <c r="C1295" s="168" t="s">
        <v>6350</v>
      </c>
      <c r="D1295" s="177" t="s">
        <v>6351</v>
      </c>
      <c r="E1295" s="169">
        <v>12000</v>
      </c>
      <c r="F1295" s="170">
        <v>0.52</v>
      </c>
      <c r="G1295" s="171">
        <v>54</v>
      </c>
      <c r="H1295" s="172">
        <f t="shared" si="140"/>
        <v>6240</v>
      </c>
      <c r="I1295" s="173" t="str">
        <f t="shared" si="141"/>
        <v>Введите курс</v>
      </c>
      <c r="J1295" s="283"/>
      <c r="K1295" s="174">
        <f t="shared" si="142"/>
        <v>0</v>
      </c>
      <c r="L1295" s="172">
        <f t="shared" si="142"/>
        <v>0</v>
      </c>
      <c r="M1295" s="175" t="str">
        <f t="shared" si="143"/>
        <v/>
      </c>
      <c r="N1295" s="166"/>
      <c r="O1295" s="176"/>
    </row>
    <row r="1296" spans="1:15" ht="15.75" thickBot="1">
      <c r="A1296" s="166" t="s">
        <v>6352</v>
      </c>
      <c r="B1296" s="167"/>
      <c r="C1296" s="168" t="s">
        <v>6353</v>
      </c>
      <c r="D1296" s="177" t="s">
        <v>6354</v>
      </c>
      <c r="E1296" s="169">
        <v>8000</v>
      </c>
      <c r="F1296" s="170">
        <v>0.52</v>
      </c>
      <c r="G1296" s="171">
        <v>48</v>
      </c>
      <c r="H1296" s="172">
        <f t="shared" si="140"/>
        <v>4160</v>
      </c>
      <c r="I1296" s="173" t="str">
        <f t="shared" si="141"/>
        <v>Введите курс</v>
      </c>
      <c r="J1296" s="283"/>
      <c r="K1296" s="174">
        <f t="shared" si="142"/>
        <v>0</v>
      </c>
      <c r="L1296" s="172">
        <f t="shared" si="142"/>
        <v>0</v>
      </c>
      <c r="M1296" s="175" t="str">
        <f t="shared" si="143"/>
        <v/>
      </c>
      <c r="N1296" s="166"/>
      <c r="O1296" s="176"/>
    </row>
    <row r="1297" spans="1:15" ht="15.75" thickBot="1">
      <c r="A1297" s="166" t="s">
        <v>6355</v>
      </c>
      <c r="B1297" s="167"/>
      <c r="C1297" s="168" t="s">
        <v>6356</v>
      </c>
      <c r="D1297" s="177" t="s">
        <v>6357</v>
      </c>
      <c r="E1297" s="169">
        <v>8000</v>
      </c>
      <c r="F1297" s="170">
        <v>0.52</v>
      </c>
      <c r="G1297" s="171">
        <v>48</v>
      </c>
      <c r="H1297" s="172">
        <f t="shared" si="140"/>
        <v>4160</v>
      </c>
      <c r="I1297" s="173" t="str">
        <f t="shared" si="141"/>
        <v>Введите курс</v>
      </c>
      <c r="J1297" s="283"/>
      <c r="K1297" s="174">
        <f t="shared" si="142"/>
        <v>0</v>
      </c>
      <c r="L1297" s="172">
        <f t="shared" si="142"/>
        <v>0</v>
      </c>
      <c r="M1297" s="175" t="str">
        <f t="shared" si="143"/>
        <v/>
      </c>
      <c r="N1297" s="166"/>
      <c r="O1297" s="176"/>
    </row>
    <row r="1298" spans="1:15" ht="15.75" thickBot="1">
      <c r="A1298" s="166" t="s">
        <v>6358</v>
      </c>
      <c r="B1298" s="167"/>
      <c r="C1298" s="168" t="s">
        <v>6359</v>
      </c>
      <c r="D1298" s="177" t="s">
        <v>6360</v>
      </c>
      <c r="E1298" s="169">
        <v>6000</v>
      </c>
      <c r="F1298" s="170">
        <v>0.52</v>
      </c>
      <c r="G1298" s="171">
        <v>576</v>
      </c>
      <c r="H1298" s="172">
        <f t="shared" si="140"/>
        <v>3120</v>
      </c>
      <c r="I1298" s="173" t="str">
        <f t="shared" si="141"/>
        <v>Введите курс</v>
      </c>
      <c r="J1298" s="283"/>
      <c r="K1298" s="174">
        <f t="shared" si="142"/>
        <v>0</v>
      </c>
      <c r="L1298" s="172">
        <f t="shared" si="142"/>
        <v>0</v>
      </c>
      <c r="M1298" s="175" t="str">
        <f t="shared" si="143"/>
        <v/>
      </c>
      <c r="N1298" s="166"/>
      <c r="O1298" s="176"/>
    </row>
    <row r="1299" spans="1:15" ht="15.75" thickBot="1">
      <c r="A1299" s="166" t="s">
        <v>6361</v>
      </c>
      <c r="B1299" s="167"/>
      <c r="C1299" s="168" t="s">
        <v>6362</v>
      </c>
      <c r="D1299" s="177" t="s">
        <v>6363</v>
      </c>
      <c r="E1299" s="169">
        <v>6000</v>
      </c>
      <c r="F1299" s="170">
        <v>0.52</v>
      </c>
      <c r="G1299" s="171">
        <v>576</v>
      </c>
      <c r="H1299" s="172">
        <f t="shared" si="140"/>
        <v>3120</v>
      </c>
      <c r="I1299" s="173" t="str">
        <f t="shared" si="141"/>
        <v>Введите курс</v>
      </c>
      <c r="J1299" s="283"/>
      <c r="K1299" s="174">
        <f t="shared" si="142"/>
        <v>0</v>
      </c>
      <c r="L1299" s="172">
        <f t="shared" si="142"/>
        <v>0</v>
      </c>
      <c r="M1299" s="175" t="str">
        <f t="shared" si="143"/>
        <v/>
      </c>
      <c r="N1299" s="166"/>
      <c r="O1299" s="176"/>
    </row>
    <row r="1300" spans="1:15" ht="15.75" thickBot="1">
      <c r="A1300" s="166" t="s">
        <v>6364</v>
      </c>
      <c r="B1300" s="167"/>
      <c r="C1300" s="168" t="s">
        <v>6365</v>
      </c>
      <c r="D1300" s="177" t="s">
        <v>6366</v>
      </c>
      <c r="E1300" s="169">
        <v>12000</v>
      </c>
      <c r="F1300" s="170">
        <v>0.52</v>
      </c>
      <c r="G1300" s="171">
        <v>120</v>
      </c>
      <c r="H1300" s="172">
        <f t="shared" si="140"/>
        <v>6240</v>
      </c>
      <c r="I1300" s="173" t="str">
        <f t="shared" si="141"/>
        <v>Введите курс</v>
      </c>
      <c r="J1300" s="283"/>
      <c r="K1300" s="174">
        <f t="shared" ref="K1300:L1315" si="144">J1300*G1300</f>
        <v>0</v>
      </c>
      <c r="L1300" s="172">
        <f t="shared" si="144"/>
        <v>0</v>
      </c>
      <c r="M1300" s="175" t="str">
        <f t="shared" si="143"/>
        <v/>
      </c>
      <c r="N1300" s="166"/>
      <c r="O1300" s="176"/>
    </row>
    <row r="1301" spans="1:15" ht="15.75" thickBot="1">
      <c r="A1301" s="166" t="s">
        <v>6367</v>
      </c>
      <c r="B1301" s="167"/>
      <c r="C1301" s="168" t="s">
        <v>6368</v>
      </c>
      <c r="D1301" s="177" t="s">
        <v>6369</v>
      </c>
      <c r="E1301" s="169">
        <v>17000</v>
      </c>
      <c r="F1301" s="170">
        <v>0.52</v>
      </c>
      <c r="G1301" s="171">
        <v>54</v>
      </c>
      <c r="H1301" s="172">
        <f t="shared" si="140"/>
        <v>8840</v>
      </c>
      <c r="I1301" s="173" t="str">
        <f t="shared" si="141"/>
        <v>Введите курс</v>
      </c>
      <c r="J1301" s="283"/>
      <c r="K1301" s="174">
        <f t="shared" si="144"/>
        <v>0</v>
      </c>
      <c r="L1301" s="172">
        <f t="shared" si="144"/>
        <v>0</v>
      </c>
      <c r="M1301" s="175" t="str">
        <f t="shared" si="143"/>
        <v/>
      </c>
      <c r="N1301" s="166"/>
      <c r="O1301" s="176"/>
    </row>
    <row r="1302" spans="1:15" ht="15.75" thickBot="1">
      <c r="A1302" s="166" t="s">
        <v>6370</v>
      </c>
      <c r="B1302" s="167"/>
      <c r="C1302" s="168" t="s">
        <v>6371</v>
      </c>
      <c r="D1302" s="177" t="s">
        <v>6372</v>
      </c>
      <c r="E1302" s="169">
        <v>7500</v>
      </c>
      <c r="F1302" s="170">
        <v>0.52</v>
      </c>
      <c r="G1302" s="171">
        <v>32</v>
      </c>
      <c r="H1302" s="172">
        <f t="shared" si="140"/>
        <v>3900</v>
      </c>
      <c r="I1302" s="173" t="str">
        <f t="shared" si="141"/>
        <v>Введите курс</v>
      </c>
      <c r="J1302" s="283"/>
      <c r="K1302" s="174">
        <f t="shared" si="144"/>
        <v>0</v>
      </c>
      <c r="L1302" s="172">
        <f t="shared" si="144"/>
        <v>0</v>
      </c>
      <c r="M1302" s="175" t="str">
        <f t="shared" si="143"/>
        <v/>
      </c>
      <c r="N1302" s="166"/>
      <c r="O1302" s="176"/>
    </row>
    <row r="1303" spans="1:15" ht="15.75" thickBot="1">
      <c r="A1303" s="166" t="s">
        <v>6373</v>
      </c>
      <c r="B1303" s="167"/>
      <c r="C1303" s="168" t="s">
        <v>6374</v>
      </c>
      <c r="D1303" s="177" t="s">
        <v>6375</v>
      </c>
      <c r="E1303" s="169">
        <v>5500</v>
      </c>
      <c r="F1303" s="170">
        <v>0.52</v>
      </c>
      <c r="G1303" s="171">
        <v>480</v>
      </c>
      <c r="H1303" s="172">
        <f t="shared" si="140"/>
        <v>2860</v>
      </c>
      <c r="I1303" s="173" t="str">
        <f t="shared" si="141"/>
        <v>Введите курс</v>
      </c>
      <c r="J1303" s="283"/>
      <c r="K1303" s="174">
        <f t="shared" si="144"/>
        <v>0</v>
      </c>
      <c r="L1303" s="172">
        <f t="shared" si="144"/>
        <v>0</v>
      </c>
      <c r="M1303" s="175" t="str">
        <f t="shared" si="143"/>
        <v/>
      </c>
      <c r="N1303" s="166"/>
      <c r="O1303" s="176"/>
    </row>
    <row r="1304" spans="1:15" ht="15.75" thickBot="1">
      <c r="A1304" s="166" t="s">
        <v>6376</v>
      </c>
      <c r="B1304" s="167"/>
      <c r="C1304" s="168" t="s">
        <v>6377</v>
      </c>
      <c r="D1304" s="177" t="s">
        <v>6378</v>
      </c>
      <c r="E1304" s="169">
        <v>5500</v>
      </c>
      <c r="F1304" s="170">
        <v>0.52</v>
      </c>
      <c r="G1304" s="171">
        <v>480</v>
      </c>
      <c r="H1304" s="172">
        <f t="shared" si="140"/>
        <v>2860</v>
      </c>
      <c r="I1304" s="173" t="str">
        <f t="shared" si="141"/>
        <v>Введите курс</v>
      </c>
      <c r="J1304" s="283"/>
      <c r="K1304" s="174">
        <f t="shared" si="144"/>
        <v>0</v>
      </c>
      <c r="L1304" s="172">
        <f t="shared" si="144"/>
        <v>0</v>
      </c>
      <c r="M1304" s="175" t="str">
        <f t="shared" si="143"/>
        <v/>
      </c>
      <c r="N1304" s="166"/>
      <c r="O1304" s="176"/>
    </row>
    <row r="1305" spans="1:15" ht="15.75" thickBot="1">
      <c r="A1305" s="166" t="s">
        <v>6379</v>
      </c>
      <c r="B1305" s="167"/>
      <c r="C1305" s="168" t="s">
        <v>6380</v>
      </c>
      <c r="D1305" s="177" t="s">
        <v>6381</v>
      </c>
      <c r="E1305" s="169">
        <v>5500</v>
      </c>
      <c r="F1305" s="170">
        <v>0.52</v>
      </c>
      <c r="G1305" s="171">
        <v>480</v>
      </c>
      <c r="H1305" s="172">
        <f t="shared" si="140"/>
        <v>2860</v>
      </c>
      <c r="I1305" s="173" t="str">
        <f t="shared" si="141"/>
        <v>Введите курс</v>
      </c>
      <c r="J1305" s="283"/>
      <c r="K1305" s="174">
        <f t="shared" si="144"/>
        <v>0</v>
      </c>
      <c r="L1305" s="172">
        <f t="shared" si="144"/>
        <v>0</v>
      </c>
      <c r="M1305" s="175" t="str">
        <f t="shared" si="143"/>
        <v/>
      </c>
      <c r="N1305" s="166"/>
      <c r="O1305" s="176"/>
    </row>
    <row r="1306" spans="1:15" ht="15.75" thickBot="1">
      <c r="A1306" s="166" t="s">
        <v>6382</v>
      </c>
      <c r="B1306" s="167"/>
      <c r="C1306" s="168" t="s">
        <v>6383</v>
      </c>
      <c r="D1306" s="177" t="s">
        <v>6384</v>
      </c>
      <c r="E1306" s="169">
        <v>5500</v>
      </c>
      <c r="F1306" s="170">
        <v>0.52</v>
      </c>
      <c r="G1306" s="171">
        <v>480</v>
      </c>
      <c r="H1306" s="172">
        <f t="shared" si="140"/>
        <v>2860</v>
      </c>
      <c r="I1306" s="173" t="str">
        <f t="shared" si="141"/>
        <v>Введите курс</v>
      </c>
      <c r="J1306" s="283"/>
      <c r="K1306" s="174">
        <f t="shared" si="144"/>
        <v>0</v>
      </c>
      <c r="L1306" s="172">
        <f t="shared" si="144"/>
        <v>0</v>
      </c>
      <c r="M1306" s="175" t="str">
        <f t="shared" si="143"/>
        <v/>
      </c>
      <c r="N1306" s="166"/>
      <c r="O1306" s="176"/>
    </row>
    <row r="1307" spans="1:15" ht="15.75" thickBot="1">
      <c r="A1307" s="166" t="s">
        <v>6385</v>
      </c>
      <c r="B1307" s="167"/>
      <c r="C1307" s="168" t="s">
        <v>6386</v>
      </c>
      <c r="D1307" s="177" t="s">
        <v>6387</v>
      </c>
      <c r="E1307" s="169">
        <v>5500</v>
      </c>
      <c r="F1307" s="170">
        <v>0.52</v>
      </c>
      <c r="G1307" s="171">
        <v>480</v>
      </c>
      <c r="H1307" s="172">
        <f t="shared" si="140"/>
        <v>2860</v>
      </c>
      <c r="I1307" s="173" t="str">
        <f t="shared" si="141"/>
        <v>Введите курс</v>
      </c>
      <c r="J1307" s="283"/>
      <c r="K1307" s="174">
        <f t="shared" si="144"/>
        <v>0</v>
      </c>
      <c r="L1307" s="172">
        <f t="shared" si="144"/>
        <v>0</v>
      </c>
      <c r="M1307" s="175" t="str">
        <f t="shared" si="143"/>
        <v/>
      </c>
      <c r="N1307" s="166"/>
      <c r="O1307" s="176"/>
    </row>
    <row r="1308" spans="1:15" ht="15.75" thickBot="1">
      <c r="A1308" s="166" t="s">
        <v>6388</v>
      </c>
      <c r="B1308" s="167"/>
      <c r="C1308" s="168" t="s">
        <v>6389</v>
      </c>
      <c r="D1308" s="177" t="s">
        <v>6390</v>
      </c>
      <c r="E1308" s="169">
        <v>5500</v>
      </c>
      <c r="F1308" s="170">
        <v>0.52</v>
      </c>
      <c r="G1308" s="171">
        <v>480</v>
      </c>
      <c r="H1308" s="172">
        <f t="shared" si="140"/>
        <v>2860</v>
      </c>
      <c r="I1308" s="173" t="str">
        <f t="shared" si="141"/>
        <v>Введите курс</v>
      </c>
      <c r="J1308" s="283"/>
      <c r="K1308" s="174">
        <f t="shared" si="144"/>
        <v>0</v>
      </c>
      <c r="L1308" s="172">
        <f t="shared" si="144"/>
        <v>0</v>
      </c>
      <c r="M1308" s="175" t="str">
        <f t="shared" si="143"/>
        <v/>
      </c>
      <c r="N1308" s="166"/>
      <c r="O1308" s="176"/>
    </row>
    <row r="1309" spans="1:15" ht="15.75" thickBot="1">
      <c r="A1309" s="166" t="s">
        <v>6391</v>
      </c>
      <c r="B1309" s="167"/>
      <c r="C1309" s="168" t="s">
        <v>6392</v>
      </c>
      <c r="D1309" s="177" t="s">
        <v>6393</v>
      </c>
      <c r="E1309" s="169">
        <v>5500</v>
      </c>
      <c r="F1309" s="170">
        <v>0.52</v>
      </c>
      <c r="G1309" s="171">
        <v>480</v>
      </c>
      <c r="H1309" s="172">
        <f t="shared" si="140"/>
        <v>2860</v>
      </c>
      <c r="I1309" s="173" t="str">
        <f t="shared" si="141"/>
        <v>Введите курс</v>
      </c>
      <c r="J1309" s="283"/>
      <c r="K1309" s="174">
        <f t="shared" si="144"/>
        <v>0</v>
      </c>
      <c r="L1309" s="172">
        <f t="shared" si="144"/>
        <v>0</v>
      </c>
      <c r="M1309" s="175" t="str">
        <f t="shared" si="143"/>
        <v/>
      </c>
      <c r="N1309" s="166"/>
      <c r="O1309" s="176"/>
    </row>
    <row r="1310" spans="1:15" ht="15.75" thickBot="1">
      <c r="A1310" s="166" t="s">
        <v>6394</v>
      </c>
      <c r="B1310" s="167"/>
      <c r="C1310" s="168" t="s">
        <v>6395</v>
      </c>
      <c r="D1310" s="177" t="s">
        <v>6396</v>
      </c>
      <c r="E1310" s="169">
        <v>5500</v>
      </c>
      <c r="F1310" s="170">
        <v>0.52</v>
      </c>
      <c r="G1310" s="171">
        <v>480</v>
      </c>
      <c r="H1310" s="172">
        <f t="shared" si="140"/>
        <v>2860</v>
      </c>
      <c r="I1310" s="173" t="str">
        <f t="shared" si="141"/>
        <v>Введите курс</v>
      </c>
      <c r="J1310" s="283"/>
      <c r="K1310" s="174">
        <f t="shared" si="144"/>
        <v>0</v>
      </c>
      <c r="L1310" s="172">
        <f t="shared" si="144"/>
        <v>0</v>
      </c>
      <c r="M1310" s="175" t="str">
        <f t="shared" si="143"/>
        <v/>
      </c>
      <c r="N1310" s="166"/>
      <c r="O1310" s="176"/>
    </row>
    <row r="1311" spans="1:15" ht="15.75" thickBot="1">
      <c r="A1311" s="166" t="s">
        <v>6397</v>
      </c>
      <c r="B1311" s="167"/>
      <c r="C1311" s="168" t="s">
        <v>6398</v>
      </c>
      <c r="D1311" s="177" t="s">
        <v>6399</v>
      </c>
      <c r="E1311" s="169">
        <v>5500</v>
      </c>
      <c r="F1311" s="170">
        <v>0.52</v>
      </c>
      <c r="G1311" s="171">
        <v>480</v>
      </c>
      <c r="H1311" s="172">
        <f t="shared" si="140"/>
        <v>2860</v>
      </c>
      <c r="I1311" s="173" t="str">
        <f t="shared" si="141"/>
        <v>Введите курс</v>
      </c>
      <c r="J1311" s="283"/>
      <c r="K1311" s="174">
        <f t="shared" si="144"/>
        <v>0</v>
      </c>
      <c r="L1311" s="172">
        <f t="shared" si="144"/>
        <v>0</v>
      </c>
      <c r="M1311" s="175" t="str">
        <f t="shared" si="143"/>
        <v/>
      </c>
      <c r="N1311" s="166"/>
      <c r="O1311" s="176"/>
    </row>
    <row r="1312" spans="1:15" ht="15.75" thickBot="1">
      <c r="A1312" s="166" t="s">
        <v>6400</v>
      </c>
      <c r="B1312" s="167"/>
      <c r="C1312" s="168" t="s">
        <v>6401</v>
      </c>
      <c r="D1312" s="177" t="s">
        <v>6402</v>
      </c>
      <c r="E1312" s="169">
        <v>9800</v>
      </c>
      <c r="F1312" s="170">
        <v>0.52</v>
      </c>
      <c r="G1312" s="171">
        <v>144</v>
      </c>
      <c r="H1312" s="172">
        <f t="shared" si="140"/>
        <v>5096</v>
      </c>
      <c r="I1312" s="173" t="str">
        <f t="shared" si="141"/>
        <v>Введите курс</v>
      </c>
      <c r="J1312" s="283"/>
      <c r="K1312" s="174">
        <f t="shared" si="144"/>
        <v>0</v>
      </c>
      <c r="L1312" s="172">
        <f t="shared" si="144"/>
        <v>0</v>
      </c>
      <c r="M1312" s="175" t="str">
        <f t="shared" si="143"/>
        <v/>
      </c>
      <c r="N1312" s="166"/>
      <c r="O1312" s="176"/>
    </row>
    <row r="1313" spans="1:15" ht="15.75" thickBot="1">
      <c r="A1313" s="166" t="s">
        <v>6403</v>
      </c>
      <c r="B1313" s="167"/>
      <c r="C1313" s="168" t="s">
        <v>6404</v>
      </c>
      <c r="D1313" s="177" t="s">
        <v>6405</v>
      </c>
      <c r="E1313" s="169">
        <v>3000</v>
      </c>
      <c r="F1313" s="170">
        <v>0.52</v>
      </c>
      <c r="G1313" s="171">
        <v>48</v>
      </c>
      <c r="H1313" s="172">
        <f t="shared" si="140"/>
        <v>1560</v>
      </c>
      <c r="I1313" s="173" t="str">
        <f t="shared" si="141"/>
        <v>Введите курс</v>
      </c>
      <c r="J1313" s="283"/>
      <c r="K1313" s="174">
        <f t="shared" si="144"/>
        <v>0</v>
      </c>
      <c r="L1313" s="172">
        <f t="shared" si="144"/>
        <v>0</v>
      </c>
      <c r="M1313" s="175" t="str">
        <f t="shared" si="143"/>
        <v/>
      </c>
      <c r="N1313" s="166"/>
      <c r="O1313" s="176"/>
    </row>
    <row r="1314" spans="1:15" ht="15.75" thickBot="1">
      <c r="A1314" s="166" t="s">
        <v>6406</v>
      </c>
      <c r="B1314" s="167"/>
      <c r="C1314" s="168" t="s">
        <v>6407</v>
      </c>
      <c r="D1314" s="177" t="s">
        <v>6408</v>
      </c>
      <c r="E1314" s="169">
        <v>7500</v>
      </c>
      <c r="F1314" s="170">
        <v>0.52</v>
      </c>
      <c r="G1314" s="171">
        <v>282</v>
      </c>
      <c r="H1314" s="172">
        <f t="shared" si="140"/>
        <v>3900</v>
      </c>
      <c r="I1314" s="173" t="str">
        <f t="shared" si="141"/>
        <v>Введите курс</v>
      </c>
      <c r="J1314" s="283"/>
      <c r="K1314" s="174">
        <f t="shared" si="144"/>
        <v>0</v>
      </c>
      <c r="L1314" s="172">
        <f t="shared" si="144"/>
        <v>0</v>
      </c>
      <c r="M1314" s="175" t="str">
        <f t="shared" si="143"/>
        <v/>
      </c>
      <c r="N1314" s="166"/>
      <c r="O1314" s="176"/>
    </row>
    <row r="1315" spans="1:15" ht="15.75" thickBot="1">
      <c r="A1315" s="166" t="s">
        <v>6409</v>
      </c>
      <c r="B1315" s="167"/>
      <c r="C1315" s="168" t="s">
        <v>6410</v>
      </c>
      <c r="D1315" s="177" t="s">
        <v>6411</v>
      </c>
      <c r="E1315" s="169">
        <v>30000</v>
      </c>
      <c r="F1315" s="170">
        <v>0.52</v>
      </c>
      <c r="G1315" s="171">
        <v>24</v>
      </c>
      <c r="H1315" s="172">
        <f t="shared" si="140"/>
        <v>15600</v>
      </c>
      <c r="I1315" s="173" t="str">
        <f t="shared" si="141"/>
        <v>Введите курс</v>
      </c>
      <c r="J1315" s="283"/>
      <c r="K1315" s="174">
        <f t="shared" si="144"/>
        <v>0</v>
      </c>
      <c r="L1315" s="172">
        <f t="shared" si="144"/>
        <v>0</v>
      </c>
      <c r="M1315" s="175" t="str">
        <f t="shared" si="143"/>
        <v/>
      </c>
      <c r="N1315" s="166"/>
      <c r="O1315" s="176"/>
    </row>
    <row r="1316" spans="1:15" ht="15.75" thickBot="1">
      <c r="A1316" s="166" t="s">
        <v>6412</v>
      </c>
      <c r="B1316" s="167"/>
      <c r="C1316" s="168" t="s">
        <v>6413</v>
      </c>
      <c r="D1316" s="177" t="s">
        <v>5990</v>
      </c>
      <c r="E1316" s="169">
        <v>9500</v>
      </c>
      <c r="F1316" s="170">
        <v>0.52</v>
      </c>
      <c r="G1316" s="171">
        <v>320</v>
      </c>
      <c r="H1316" s="172">
        <f t="shared" si="140"/>
        <v>4940</v>
      </c>
      <c r="I1316" s="173" t="str">
        <f t="shared" si="141"/>
        <v>Введите курс</v>
      </c>
      <c r="J1316" s="283"/>
      <c r="K1316" s="174">
        <f t="shared" ref="K1316:L1331" si="145">J1316*G1316</f>
        <v>0</v>
      </c>
      <c r="L1316" s="172">
        <f t="shared" si="145"/>
        <v>0</v>
      </c>
      <c r="M1316" s="175" t="str">
        <f t="shared" si="143"/>
        <v/>
      </c>
      <c r="N1316" s="166"/>
      <c r="O1316" s="176"/>
    </row>
    <row r="1317" spans="1:15" ht="15.75" thickBot="1">
      <c r="A1317" s="166" t="s">
        <v>6414</v>
      </c>
      <c r="B1317" s="167"/>
      <c r="C1317" s="168" t="s">
        <v>6415</v>
      </c>
      <c r="D1317" s="177" t="s">
        <v>5990</v>
      </c>
      <c r="E1317" s="169">
        <v>9500</v>
      </c>
      <c r="F1317" s="170">
        <v>0.52</v>
      </c>
      <c r="G1317" s="171">
        <v>320</v>
      </c>
      <c r="H1317" s="172">
        <f t="shared" si="140"/>
        <v>4940</v>
      </c>
      <c r="I1317" s="173" t="str">
        <f t="shared" si="141"/>
        <v>Введите курс</v>
      </c>
      <c r="J1317" s="283"/>
      <c r="K1317" s="174">
        <f t="shared" si="145"/>
        <v>0</v>
      </c>
      <c r="L1317" s="172">
        <f t="shared" si="145"/>
        <v>0</v>
      </c>
      <c r="M1317" s="175" t="str">
        <f t="shared" si="143"/>
        <v/>
      </c>
      <c r="N1317" s="166"/>
      <c r="O1317" s="176"/>
    </row>
    <row r="1318" spans="1:15" ht="15.75" thickBot="1">
      <c r="A1318" s="166" t="s">
        <v>6416</v>
      </c>
      <c r="B1318" s="167"/>
      <c r="C1318" s="168" t="s">
        <v>6417</v>
      </c>
      <c r="D1318" s="177" t="s">
        <v>5990</v>
      </c>
      <c r="E1318" s="169">
        <v>9500</v>
      </c>
      <c r="F1318" s="170">
        <v>0.52</v>
      </c>
      <c r="G1318" s="171">
        <v>320</v>
      </c>
      <c r="H1318" s="172">
        <f t="shared" si="140"/>
        <v>4940</v>
      </c>
      <c r="I1318" s="173" t="str">
        <f t="shared" si="141"/>
        <v>Введите курс</v>
      </c>
      <c r="J1318" s="283"/>
      <c r="K1318" s="174">
        <f t="shared" si="145"/>
        <v>0</v>
      </c>
      <c r="L1318" s="172">
        <f t="shared" si="145"/>
        <v>0</v>
      </c>
      <c r="M1318" s="175" t="str">
        <f t="shared" si="143"/>
        <v/>
      </c>
      <c r="N1318" s="166"/>
      <c r="O1318" s="176"/>
    </row>
    <row r="1319" spans="1:15" ht="15.75" thickBot="1">
      <c r="A1319" s="166" t="s">
        <v>6418</v>
      </c>
      <c r="B1319" s="167"/>
      <c r="C1319" s="168" t="s">
        <v>6419</v>
      </c>
      <c r="D1319" s="177" t="s">
        <v>5990</v>
      </c>
      <c r="E1319" s="169">
        <v>9500</v>
      </c>
      <c r="F1319" s="170">
        <v>0.52</v>
      </c>
      <c r="G1319" s="171">
        <v>320</v>
      </c>
      <c r="H1319" s="172">
        <f t="shared" si="140"/>
        <v>4940</v>
      </c>
      <c r="I1319" s="173" t="str">
        <f t="shared" si="141"/>
        <v>Введите курс</v>
      </c>
      <c r="J1319" s="283"/>
      <c r="K1319" s="174">
        <f t="shared" si="145"/>
        <v>0</v>
      </c>
      <c r="L1319" s="172">
        <f t="shared" si="145"/>
        <v>0</v>
      </c>
      <c r="M1319" s="175" t="str">
        <f t="shared" si="143"/>
        <v/>
      </c>
      <c r="N1319" s="166"/>
      <c r="O1319" s="176"/>
    </row>
    <row r="1320" spans="1:15" ht="15.75" thickBot="1">
      <c r="A1320" s="166" t="s">
        <v>6420</v>
      </c>
      <c r="B1320" s="167"/>
      <c r="C1320" s="168" t="s">
        <v>6421</v>
      </c>
      <c r="D1320" s="177" t="s">
        <v>6422</v>
      </c>
      <c r="E1320" s="169">
        <v>9500</v>
      </c>
      <c r="F1320" s="170">
        <v>0.52</v>
      </c>
      <c r="G1320" s="171">
        <v>320</v>
      </c>
      <c r="H1320" s="172">
        <f t="shared" si="140"/>
        <v>4940</v>
      </c>
      <c r="I1320" s="173" t="str">
        <f t="shared" si="141"/>
        <v>Введите курс</v>
      </c>
      <c r="J1320" s="283"/>
      <c r="K1320" s="174">
        <f t="shared" si="145"/>
        <v>0</v>
      </c>
      <c r="L1320" s="172">
        <f t="shared" si="145"/>
        <v>0</v>
      </c>
      <c r="M1320" s="175" t="str">
        <f t="shared" si="143"/>
        <v/>
      </c>
      <c r="N1320" s="166"/>
      <c r="O1320" s="176"/>
    </row>
    <row r="1321" spans="1:15" ht="15.75" thickBot="1">
      <c r="A1321" s="166" t="s">
        <v>6423</v>
      </c>
      <c r="B1321" s="167"/>
      <c r="C1321" s="168" t="s">
        <v>6424</v>
      </c>
      <c r="D1321" s="177" t="s">
        <v>5990</v>
      </c>
      <c r="E1321" s="169">
        <v>9500</v>
      </c>
      <c r="F1321" s="170">
        <v>0.52</v>
      </c>
      <c r="G1321" s="171">
        <v>108</v>
      </c>
      <c r="H1321" s="172">
        <f t="shared" si="140"/>
        <v>4940</v>
      </c>
      <c r="I1321" s="173" t="str">
        <f t="shared" si="141"/>
        <v>Введите курс</v>
      </c>
      <c r="J1321" s="283"/>
      <c r="K1321" s="174">
        <f t="shared" si="145"/>
        <v>0</v>
      </c>
      <c r="L1321" s="172">
        <f t="shared" si="145"/>
        <v>0</v>
      </c>
      <c r="M1321" s="175" t="str">
        <f t="shared" si="143"/>
        <v/>
      </c>
      <c r="N1321" s="166"/>
      <c r="O1321" s="176"/>
    </row>
    <row r="1322" spans="1:15" ht="15.75" thickBot="1">
      <c r="A1322" s="166" t="s">
        <v>6425</v>
      </c>
      <c r="B1322" s="167"/>
      <c r="C1322" s="168" t="s">
        <v>6426</v>
      </c>
      <c r="D1322" s="177" t="s">
        <v>6427</v>
      </c>
      <c r="E1322" s="169">
        <v>6500</v>
      </c>
      <c r="F1322" s="170">
        <v>0.52</v>
      </c>
      <c r="G1322" s="171">
        <v>324</v>
      </c>
      <c r="H1322" s="172">
        <f t="shared" si="140"/>
        <v>3380</v>
      </c>
      <c r="I1322" s="173" t="str">
        <f t="shared" si="141"/>
        <v>Введите курс</v>
      </c>
      <c r="J1322" s="283"/>
      <c r="K1322" s="174">
        <f t="shared" si="145"/>
        <v>0</v>
      </c>
      <c r="L1322" s="172">
        <f t="shared" si="145"/>
        <v>0</v>
      </c>
      <c r="M1322" s="175" t="str">
        <f t="shared" si="143"/>
        <v/>
      </c>
      <c r="N1322" s="166"/>
      <c r="O1322" s="176"/>
    </row>
    <row r="1323" spans="1:15" ht="15.75" thickBot="1">
      <c r="A1323" s="166" t="s">
        <v>6428</v>
      </c>
      <c r="B1323" s="167"/>
      <c r="C1323" s="168" t="s">
        <v>6429</v>
      </c>
      <c r="D1323" s="177" t="s">
        <v>6430</v>
      </c>
      <c r="E1323" s="169">
        <v>6500</v>
      </c>
      <c r="F1323" s="170">
        <v>0.52</v>
      </c>
      <c r="G1323" s="171">
        <v>324</v>
      </c>
      <c r="H1323" s="172">
        <f t="shared" si="140"/>
        <v>3380</v>
      </c>
      <c r="I1323" s="173" t="str">
        <f t="shared" si="141"/>
        <v>Введите курс</v>
      </c>
      <c r="J1323" s="283"/>
      <c r="K1323" s="174">
        <f t="shared" si="145"/>
        <v>0</v>
      </c>
      <c r="L1323" s="172">
        <f t="shared" si="145"/>
        <v>0</v>
      </c>
      <c r="M1323" s="175" t="str">
        <f t="shared" si="143"/>
        <v/>
      </c>
      <c r="N1323" s="166"/>
      <c r="O1323" s="176"/>
    </row>
    <row r="1324" spans="1:15" ht="15.75" thickBot="1">
      <c r="A1324" s="166" t="s">
        <v>6431</v>
      </c>
      <c r="B1324" s="167"/>
      <c r="C1324" s="168" t="s">
        <v>6432</v>
      </c>
      <c r="D1324" s="177" t="s">
        <v>6430</v>
      </c>
      <c r="E1324" s="169">
        <v>6500</v>
      </c>
      <c r="F1324" s="170">
        <v>0.52</v>
      </c>
      <c r="G1324" s="171">
        <v>324</v>
      </c>
      <c r="H1324" s="172">
        <f t="shared" si="140"/>
        <v>3380</v>
      </c>
      <c r="I1324" s="173" t="str">
        <f t="shared" si="141"/>
        <v>Введите курс</v>
      </c>
      <c r="J1324" s="283"/>
      <c r="K1324" s="174">
        <f t="shared" si="145"/>
        <v>0</v>
      </c>
      <c r="L1324" s="172">
        <f t="shared" si="145"/>
        <v>0</v>
      </c>
      <c r="M1324" s="175" t="str">
        <f t="shared" si="143"/>
        <v/>
      </c>
      <c r="N1324" s="166"/>
      <c r="O1324" s="176"/>
    </row>
    <row r="1325" spans="1:15" ht="15.75" thickBot="1">
      <c r="A1325" s="166" t="s">
        <v>6433</v>
      </c>
      <c r="B1325" s="167"/>
      <c r="C1325" s="168" t="s">
        <v>6434</v>
      </c>
      <c r="D1325" s="177" t="s">
        <v>6435</v>
      </c>
      <c r="E1325" s="169">
        <v>18000</v>
      </c>
      <c r="F1325" s="170">
        <v>0.52</v>
      </c>
      <c r="G1325" s="171">
        <v>48</v>
      </c>
      <c r="H1325" s="172">
        <f t="shared" si="140"/>
        <v>9360</v>
      </c>
      <c r="I1325" s="173" t="str">
        <f t="shared" si="141"/>
        <v>Введите курс</v>
      </c>
      <c r="J1325" s="283"/>
      <c r="K1325" s="174">
        <f t="shared" si="145"/>
        <v>0</v>
      </c>
      <c r="L1325" s="172">
        <f t="shared" si="145"/>
        <v>0</v>
      </c>
      <c r="M1325" s="175" t="str">
        <f t="shared" si="143"/>
        <v/>
      </c>
      <c r="N1325" s="166"/>
      <c r="O1325" s="176"/>
    </row>
    <row r="1326" spans="1:15" ht="15.75" thickBot="1">
      <c r="A1326" s="166" t="s">
        <v>6436</v>
      </c>
      <c r="B1326" s="167"/>
      <c r="C1326" s="168" t="s">
        <v>6437</v>
      </c>
      <c r="D1326" s="177" t="s">
        <v>5990</v>
      </c>
      <c r="E1326" s="169">
        <v>18000</v>
      </c>
      <c r="F1326" s="170">
        <v>0.52</v>
      </c>
      <c r="G1326" s="171">
        <v>48</v>
      </c>
      <c r="H1326" s="172">
        <f t="shared" si="140"/>
        <v>9360</v>
      </c>
      <c r="I1326" s="173" t="str">
        <f t="shared" si="141"/>
        <v>Введите курс</v>
      </c>
      <c r="J1326" s="283"/>
      <c r="K1326" s="174">
        <f t="shared" si="145"/>
        <v>0</v>
      </c>
      <c r="L1326" s="172">
        <f t="shared" si="145"/>
        <v>0</v>
      </c>
      <c r="M1326" s="175" t="str">
        <f t="shared" si="143"/>
        <v/>
      </c>
      <c r="N1326" s="166"/>
      <c r="O1326" s="176"/>
    </row>
    <row r="1327" spans="1:15" ht="15.75" thickBot="1">
      <c r="A1327" s="166" t="s">
        <v>6438</v>
      </c>
      <c r="B1327" s="167"/>
      <c r="C1327" s="168" t="s">
        <v>6439</v>
      </c>
      <c r="D1327" s="177" t="s">
        <v>6440</v>
      </c>
      <c r="E1327" s="169">
        <v>18000</v>
      </c>
      <c r="F1327" s="170">
        <v>0.52</v>
      </c>
      <c r="G1327" s="171">
        <v>48</v>
      </c>
      <c r="H1327" s="172">
        <f t="shared" si="140"/>
        <v>9360</v>
      </c>
      <c r="I1327" s="173" t="str">
        <f t="shared" si="141"/>
        <v>Введите курс</v>
      </c>
      <c r="J1327" s="283"/>
      <c r="K1327" s="174">
        <f t="shared" si="145"/>
        <v>0</v>
      </c>
      <c r="L1327" s="172">
        <f t="shared" si="145"/>
        <v>0</v>
      </c>
      <c r="M1327" s="175" t="str">
        <f t="shared" si="143"/>
        <v/>
      </c>
      <c r="N1327" s="166"/>
      <c r="O1327" s="176"/>
    </row>
    <row r="1328" spans="1:15" ht="15.75" thickBot="1">
      <c r="A1328" s="166" t="s">
        <v>6441</v>
      </c>
      <c r="B1328" s="167"/>
      <c r="C1328" s="168" t="s">
        <v>6442</v>
      </c>
      <c r="D1328" s="177" t="s">
        <v>6443</v>
      </c>
      <c r="E1328" s="169">
        <v>8000</v>
      </c>
      <c r="F1328" s="170">
        <v>0.52</v>
      </c>
      <c r="G1328" s="171">
        <v>480</v>
      </c>
      <c r="H1328" s="172">
        <f t="shared" si="140"/>
        <v>4160</v>
      </c>
      <c r="I1328" s="173" t="str">
        <f t="shared" si="141"/>
        <v>Введите курс</v>
      </c>
      <c r="J1328" s="283"/>
      <c r="K1328" s="174">
        <f t="shared" si="145"/>
        <v>0</v>
      </c>
      <c r="L1328" s="172">
        <f t="shared" si="145"/>
        <v>0</v>
      </c>
      <c r="M1328" s="175" t="str">
        <f t="shared" si="143"/>
        <v/>
      </c>
      <c r="N1328" s="166"/>
      <c r="O1328" s="176"/>
    </row>
    <row r="1329" spans="1:15" ht="15.75" thickBot="1">
      <c r="A1329" s="166" t="s">
        <v>6444</v>
      </c>
      <c r="B1329" s="167"/>
      <c r="C1329" s="168" t="s">
        <v>6445</v>
      </c>
      <c r="D1329" s="177" t="s">
        <v>6446</v>
      </c>
      <c r="E1329" s="169">
        <v>8000</v>
      </c>
      <c r="F1329" s="170">
        <v>0.52</v>
      </c>
      <c r="G1329" s="171">
        <v>480</v>
      </c>
      <c r="H1329" s="172">
        <f t="shared" si="140"/>
        <v>4160</v>
      </c>
      <c r="I1329" s="173" t="str">
        <f t="shared" si="141"/>
        <v>Введите курс</v>
      </c>
      <c r="J1329" s="283"/>
      <c r="K1329" s="174">
        <f t="shared" si="145"/>
        <v>0</v>
      </c>
      <c r="L1329" s="172">
        <f t="shared" si="145"/>
        <v>0</v>
      </c>
      <c r="M1329" s="175" t="str">
        <f t="shared" si="143"/>
        <v/>
      </c>
      <c r="N1329" s="166"/>
      <c r="O1329" s="176"/>
    </row>
    <row r="1330" spans="1:15" ht="15.75" thickBot="1">
      <c r="A1330" s="166" t="s">
        <v>6447</v>
      </c>
      <c r="B1330" s="167"/>
      <c r="C1330" s="168" t="s">
        <v>6448</v>
      </c>
      <c r="D1330" s="177" t="s">
        <v>6449</v>
      </c>
      <c r="E1330" s="169">
        <v>8000</v>
      </c>
      <c r="F1330" s="170">
        <v>0.52</v>
      </c>
      <c r="G1330" s="171">
        <v>480</v>
      </c>
      <c r="H1330" s="172">
        <f t="shared" si="140"/>
        <v>4160</v>
      </c>
      <c r="I1330" s="173" t="str">
        <f t="shared" si="141"/>
        <v>Введите курс</v>
      </c>
      <c r="J1330" s="283"/>
      <c r="K1330" s="174">
        <f t="shared" si="145"/>
        <v>0</v>
      </c>
      <c r="L1330" s="172">
        <f t="shared" si="145"/>
        <v>0</v>
      </c>
      <c r="M1330" s="175" t="str">
        <f t="shared" si="143"/>
        <v/>
      </c>
      <c r="N1330" s="166"/>
      <c r="O1330" s="176"/>
    </row>
    <row r="1331" spans="1:15" ht="15.75" thickBot="1">
      <c r="A1331" s="166" t="s">
        <v>6450</v>
      </c>
      <c r="B1331" s="167"/>
      <c r="C1331" s="168" t="s">
        <v>6451</v>
      </c>
      <c r="D1331" s="177" t="s">
        <v>6452</v>
      </c>
      <c r="E1331" s="169">
        <v>8000</v>
      </c>
      <c r="F1331" s="170">
        <v>0.52</v>
      </c>
      <c r="G1331" s="171">
        <v>480</v>
      </c>
      <c r="H1331" s="172">
        <f t="shared" si="140"/>
        <v>4160</v>
      </c>
      <c r="I1331" s="173" t="str">
        <f t="shared" si="141"/>
        <v>Введите курс</v>
      </c>
      <c r="J1331" s="283"/>
      <c r="K1331" s="174">
        <f t="shared" si="145"/>
        <v>0</v>
      </c>
      <c r="L1331" s="172">
        <f t="shared" si="145"/>
        <v>0</v>
      </c>
      <c r="M1331" s="175" t="str">
        <f t="shared" si="143"/>
        <v/>
      </c>
      <c r="N1331" s="166"/>
      <c r="O1331" s="176"/>
    </row>
    <row r="1332" spans="1:15" ht="15.75" thickBot="1">
      <c r="A1332" s="166" t="s">
        <v>6453</v>
      </c>
      <c r="B1332" s="167"/>
      <c r="C1332" s="168" t="s">
        <v>6454</v>
      </c>
      <c r="D1332" s="177" t="s">
        <v>6455</v>
      </c>
      <c r="E1332" s="169">
        <v>8000</v>
      </c>
      <c r="F1332" s="170">
        <v>0.52</v>
      </c>
      <c r="G1332" s="171">
        <v>480</v>
      </c>
      <c r="H1332" s="172">
        <f t="shared" si="140"/>
        <v>4160</v>
      </c>
      <c r="I1332" s="173" t="str">
        <f t="shared" si="141"/>
        <v>Введите курс</v>
      </c>
      <c r="J1332" s="283"/>
      <c r="K1332" s="174">
        <f t="shared" ref="K1332:L1347" si="146">J1332*G1332</f>
        <v>0</v>
      </c>
      <c r="L1332" s="172">
        <f t="shared" si="146"/>
        <v>0</v>
      </c>
      <c r="M1332" s="175" t="str">
        <f t="shared" si="143"/>
        <v/>
      </c>
      <c r="N1332" s="166"/>
      <c r="O1332" s="176"/>
    </row>
    <row r="1333" spans="1:15" ht="15.75" thickBot="1">
      <c r="A1333" s="166" t="s">
        <v>6456</v>
      </c>
      <c r="B1333" s="167"/>
      <c r="C1333" s="168" t="s">
        <v>6457</v>
      </c>
      <c r="D1333" s="177" t="s">
        <v>6458</v>
      </c>
      <c r="E1333" s="169">
        <v>8000</v>
      </c>
      <c r="F1333" s="170">
        <v>0.52</v>
      </c>
      <c r="G1333" s="171">
        <v>480</v>
      </c>
      <c r="H1333" s="172">
        <f t="shared" si="140"/>
        <v>4160</v>
      </c>
      <c r="I1333" s="173" t="str">
        <f t="shared" si="141"/>
        <v>Введите курс</v>
      </c>
      <c r="J1333" s="283"/>
      <c r="K1333" s="174">
        <f t="shared" si="146"/>
        <v>0</v>
      </c>
      <c r="L1333" s="172">
        <f t="shared" si="146"/>
        <v>0</v>
      </c>
      <c r="M1333" s="175" t="str">
        <f t="shared" si="143"/>
        <v/>
      </c>
      <c r="N1333" s="166"/>
      <c r="O1333" s="176"/>
    </row>
    <row r="1334" spans="1:15" ht="15.75" thickBot="1">
      <c r="A1334" s="166" t="s">
        <v>6459</v>
      </c>
      <c r="B1334" s="167"/>
      <c r="C1334" s="168" t="s">
        <v>6460</v>
      </c>
      <c r="D1334" s="177" t="s">
        <v>6461</v>
      </c>
      <c r="E1334" s="169">
        <v>8000</v>
      </c>
      <c r="F1334" s="170">
        <v>0.52</v>
      </c>
      <c r="G1334" s="171">
        <v>480</v>
      </c>
      <c r="H1334" s="172">
        <f t="shared" si="140"/>
        <v>4160</v>
      </c>
      <c r="I1334" s="173" t="str">
        <f t="shared" si="141"/>
        <v>Введите курс</v>
      </c>
      <c r="J1334" s="283"/>
      <c r="K1334" s="174">
        <f t="shared" si="146"/>
        <v>0</v>
      </c>
      <c r="L1334" s="172">
        <f t="shared" si="146"/>
        <v>0</v>
      </c>
      <c r="M1334" s="175" t="str">
        <f t="shared" si="143"/>
        <v/>
      </c>
      <c r="N1334" s="166"/>
      <c r="O1334" s="176"/>
    </row>
    <row r="1335" spans="1:15" ht="15.75" thickBot="1">
      <c r="A1335" s="166" t="s">
        <v>6462</v>
      </c>
      <c r="B1335" s="167"/>
      <c r="C1335" s="168" t="s">
        <v>6463</v>
      </c>
      <c r="D1335" s="177" t="s">
        <v>6464</v>
      </c>
      <c r="E1335" s="169">
        <v>22000</v>
      </c>
      <c r="F1335" s="170">
        <v>0.52</v>
      </c>
      <c r="G1335" s="171">
        <v>120</v>
      </c>
      <c r="H1335" s="172">
        <f t="shared" si="140"/>
        <v>11440</v>
      </c>
      <c r="I1335" s="173" t="str">
        <f t="shared" si="141"/>
        <v>Введите курс</v>
      </c>
      <c r="J1335" s="283"/>
      <c r="K1335" s="174">
        <f t="shared" si="146"/>
        <v>0</v>
      </c>
      <c r="L1335" s="172">
        <f t="shared" si="146"/>
        <v>0</v>
      </c>
      <c r="M1335" s="175" t="str">
        <f t="shared" si="143"/>
        <v/>
      </c>
      <c r="N1335" s="166"/>
      <c r="O1335" s="176"/>
    </row>
    <row r="1336" spans="1:15" ht="15.75" thickBot="1">
      <c r="A1336" s="166" t="s">
        <v>6465</v>
      </c>
      <c r="B1336" s="167"/>
      <c r="C1336" s="168" t="s">
        <v>6466</v>
      </c>
      <c r="D1336" s="177" t="s">
        <v>6467</v>
      </c>
      <c r="E1336" s="169">
        <v>2800</v>
      </c>
      <c r="F1336" s="170">
        <v>0.52</v>
      </c>
      <c r="G1336" s="171">
        <v>1140</v>
      </c>
      <c r="H1336" s="172">
        <f t="shared" si="140"/>
        <v>1456</v>
      </c>
      <c r="I1336" s="173" t="str">
        <f t="shared" si="141"/>
        <v>Введите курс</v>
      </c>
      <c r="J1336" s="283"/>
      <c r="K1336" s="174">
        <f t="shared" si="146"/>
        <v>0</v>
      </c>
      <c r="L1336" s="172">
        <f t="shared" si="146"/>
        <v>0</v>
      </c>
      <c r="M1336" s="175" t="str">
        <f t="shared" si="143"/>
        <v/>
      </c>
      <c r="N1336" s="166"/>
      <c r="O1336" s="176"/>
    </row>
    <row r="1337" spans="1:15" ht="15.75" thickBot="1">
      <c r="A1337" s="166" t="s">
        <v>6468</v>
      </c>
      <c r="B1337" s="167"/>
      <c r="C1337" s="168" t="s">
        <v>6469</v>
      </c>
      <c r="D1337" s="177" t="s">
        <v>6470</v>
      </c>
      <c r="E1337" s="169">
        <v>2800</v>
      </c>
      <c r="F1337" s="170">
        <v>0.52</v>
      </c>
      <c r="G1337" s="171">
        <v>1140</v>
      </c>
      <c r="H1337" s="172">
        <f t="shared" si="140"/>
        <v>1456</v>
      </c>
      <c r="I1337" s="173" t="str">
        <f t="shared" si="141"/>
        <v>Введите курс</v>
      </c>
      <c r="J1337" s="283"/>
      <c r="K1337" s="174">
        <f t="shared" si="146"/>
        <v>0</v>
      </c>
      <c r="L1337" s="172">
        <f t="shared" si="146"/>
        <v>0</v>
      </c>
      <c r="M1337" s="175" t="str">
        <f t="shared" si="143"/>
        <v/>
      </c>
      <c r="N1337" s="166"/>
      <c r="O1337" s="176"/>
    </row>
    <row r="1338" spans="1:15" ht="15.75" thickBot="1">
      <c r="A1338" s="166" t="s">
        <v>6471</v>
      </c>
      <c r="B1338" s="167"/>
      <c r="C1338" s="168" t="s">
        <v>6472</v>
      </c>
      <c r="D1338" s="177" t="s">
        <v>6473</v>
      </c>
      <c r="E1338" s="169">
        <v>2800</v>
      </c>
      <c r="F1338" s="170">
        <v>0.52</v>
      </c>
      <c r="G1338" s="171">
        <v>1140</v>
      </c>
      <c r="H1338" s="172">
        <f t="shared" si="140"/>
        <v>1456</v>
      </c>
      <c r="I1338" s="173" t="str">
        <f t="shared" si="141"/>
        <v>Введите курс</v>
      </c>
      <c r="J1338" s="283"/>
      <c r="K1338" s="174">
        <f t="shared" si="146"/>
        <v>0</v>
      </c>
      <c r="L1338" s="172">
        <f t="shared" si="146"/>
        <v>0</v>
      </c>
      <c r="M1338" s="175" t="str">
        <f t="shared" si="143"/>
        <v/>
      </c>
      <c r="N1338" s="166"/>
      <c r="O1338" s="176"/>
    </row>
    <row r="1339" spans="1:15" ht="15.75" thickBot="1">
      <c r="A1339" s="166" t="s">
        <v>6474</v>
      </c>
      <c r="B1339" s="167"/>
      <c r="C1339" s="168" t="s">
        <v>6475</v>
      </c>
      <c r="D1339" s="177" t="s">
        <v>6476</v>
      </c>
      <c r="E1339" s="169">
        <v>2800</v>
      </c>
      <c r="F1339" s="170">
        <v>0.52</v>
      </c>
      <c r="G1339" s="171">
        <v>1140</v>
      </c>
      <c r="H1339" s="172">
        <f t="shared" si="140"/>
        <v>1456</v>
      </c>
      <c r="I1339" s="173" t="str">
        <f t="shared" si="141"/>
        <v>Введите курс</v>
      </c>
      <c r="J1339" s="283"/>
      <c r="K1339" s="174">
        <f t="shared" si="146"/>
        <v>0</v>
      </c>
      <c r="L1339" s="172">
        <f t="shared" si="146"/>
        <v>0</v>
      </c>
      <c r="M1339" s="175" t="str">
        <f t="shared" si="143"/>
        <v/>
      </c>
      <c r="N1339" s="166"/>
      <c r="O1339" s="176"/>
    </row>
    <row r="1340" spans="1:15" ht="15.75" thickBot="1">
      <c r="A1340" s="166" t="s">
        <v>6477</v>
      </c>
      <c r="B1340" s="167"/>
      <c r="C1340" s="168" t="s">
        <v>6478</v>
      </c>
      <c r="D1340" s="177" t="s">
        <v>6479</v>
      </c>
      <c r="E1340" s="169">
        <v>2800</v>
      </c>
      <c r="F1340" s="170">
        <v>0.52</v>
      </c>
      <c r="G1340" s="171">
        <v>1140</v>
      </c>
      <c r="H1340" s="172">
        <f t="shared" si="140"/>
        <v>1456</v>
      </c>
      <c r="I1340" s="173" t="str">
        <f t="shared" si="141"/>
        <v>Введите курс</v>
      </c>
      <c r="J1340" s="283"/>
      <c r="K1340" s="174">
        <f t="shared" si="146"/>
        <v>0</v>
      </c>
      <c r="L1340" s="172">
        <f t="shared" si="146"/>
        <v>0</v>
      </c>
      <c r="M1340" s="175" t="str">
        <f t="shared" si="143"/>
        <v/>
      </c>
      <c r="N1340" s="166"/>
      <c r="O1340" s="176"/>
    </row>
    <row r="1341" spans="1:15" ht="15.75" thickBot="1">
      <c r="A1341" s="166" t="s">
        <v>6480</v>
      </c>
      <c r="B1341" s="167"/>
      <c r="C1341" s="168" t="s">
        <v>6481</v>
      </c>
      <c r="D1341" s="177" t="s">
        <v>6482</v>
      </c>
      <c r="E1341" s="169">
        <v>2800</v>
      </c>
      <c r="F1341" s="170">
        <v>0.52</v>
      </c>
      <c r="G1341" s="171">
        <v>1140</v>
      </c>
      <c r="H1341" s="172">
        <f t="shared" si="140"/>
        <v>1456</v>
      </c>
      <c r="I1341" s="173" t="str">
        <f t="shared" si="141"/>
        <v>Введите курс</v>
      </c>
      <c r="J1341" s="283"/>
      <c r="K1341" s="174">
        <f t="shared" si="146"/>
        <v>0</v>
      </c>
      <c r="L1341" s="172">
        <f t="shared" si="146"/>
        <v>0</v>
      </c>
      <c r="M1341" s="175" t="str">
        <f t="shared" si="143"/>
        <v/>
      </c>
      <c r="N1341" s="166"/>
      <c r="O1341" s="176"/>
    </row>
    <row r="1342" spans="1:15" ht="15.75" thickBot="1">
      <c r="A1342" s="166" t="s">
        <v>6483</v>
      </c>
      <c r="B1342" s="167"/>
      <c r="C1342" s="168" t="s">
        <v>6484</v>
      </c>
      <c r="D1342" s="177" t="s">
        <v>6485</v>
      </c>
      <c r="E1342" s="169">
        <v>2800</v>
      </c>
      <c r="F1342" s="170">
        <v>0.52</v>
      </c>
      <c r="G1342" s="171">
        <v>1140</v>
      </c>
      <c r="H1342" s="172">
        <f t="shared" si="140"/>
        <v>1456</v>
      </c>
      <c r="I1342" s="173" t="str">
        <f t="shared" si="141"/>
        <v>Введите курс</v>
      </c>
      <c r="J1342" s="283"/>
      <c r="K1342" s="174">
        <f t="shared" si="146"/>
        <v>0</v>
      </c>
      <c r="L1342" s="172">
        <f t="shared" si="146"/>
        <v>0</v>
      </c>
      <c r="M1342" s="175" t="str">
        <f t="shared" si="143"/>
        <v/>
      </c>
      <c r="N1342" s="166"/>
      <c r="O1342" s="176"/>
    </row>
    <row r="1343" spans="1:15" ht="15.75" thickBot="1">
      <c r="A1343" s="166" t="s">
        <v>6486</v>
      </c>
      <c r="B1343" s="167"/>
      <c r="C1343" s="168" t="s">
        <v>6487</v>
      </c>
      <c r="D1343" s="177" t="s">
        <v>6488</v>
      </c>
      <c r="E1343" s="169">
        <v>15000</v>
      </c>
      <c r="F1343" s="170">
        <v>0.52</v>
      </c>
      <c r="G1343" s="171">
        <v>8</v>
      </c>
      <c r="H1343" s="172">
        <f t="shared" si="140"/>
        <v>7800</v>
      </c>
      <c r="I1343" s="173" t="str">
        <f t="shared" si="141"/>
        <v>Введите курс</v>
      </c>
      <c r="J1343" s="283"/>
      <c r="K1343" s="174">
        <f t="shared" si="146"/>
        <v>0</v>
      </c>
      <c r="L1343" s="172">
        <f t="shared" si="146"/>
        <v>0</v>
      </c>
      <c r="M1343" s="175" t="str">
        <f t="shared" si="143"/>
        <v/>
      </c>
      <c r="N1343" s="166"/>
      <c r="O1343" s="176"/>
    </row>
    <row r="1344" spans="1:15" ht="15.75" thickBot="1">
      <c r="A1344" s="166" t="s">
        <v>6489</v>
      </c>
      <c r="B1344" s="167"/>
      <c r="C1344" s="168" t="s">
        <v>6490</v>
      </c>
      <c r="D1344" s="177" t="s">
        <v>5990</v>
      </c>
      <c r="E1344" s="169">
        <v>2000</v>
      </c>
      <c r="F1344" s="170">
        <v>0.52</v>
      </c>
      <c r="G1344" s="171">
        <v>500</v>
      </c>
      <c r="H1344" s="172">
        <f t="shared" si="140"/>
        <v>1040</v>
      </c>
      <c r="I1344" s="173" t="str">
        <f t="shared" si="141"/>
        <v>Введите курс</v>
      </c>
      <c r="J1344" s="283"/>
      <c r="K1344" s="174">
        <f t="shared" si="146"/>
        <v>0</v>
      </c>
      <c r="L1344" s="172">
        <f t="shared" si="146"/>
        <v>0</v>
      </c>
      <c r="M1344" s="175" t="str">
        <f t="shared" si="143"/>
        <v/>
      </c>
      <c r="N1344" s="166"/>
      <c r="O1344" s="176"/>
    </row>
    <row r="1345" spans="1:15" ht="15.75" thickBot="1">
      <c r="A1345" s="166" t="s">
        <v>6491</v>
      </c>
      <c r="B1345" s="167"/>
      <c r="C1345" s="168" t="s">
        <v>6492</v>
      </c>
      <c r="D1345" s="177" t="s">
        <v>6493</v>
      </c>
      <c r="E1345" s="169">
        <v>1000</v>
      </c>
      <c r="F1345" s="170">
        <v>0.52</v>
      </c>
      <c r="G1345" s="171">
        <v>240</v>
      </c>
      <c r="H1345" s="172">
        <f t="shared" si="140"/>
        <v>520</v>
      </c>
      <c r="I1345" s="173" t="str">
        <f t="shared" si="141"/>
        <v>Введите курс</v>
      </c>
      <c r="J1345" s="283"/>
      <c r="K1345" s="174">
        <f t="shared" si="146"/>
        <v>0</v>
      </c>
      <c r="L1345" s="172">
        <f t="shared" si="146"/>
        <v>0</v>
      </c>
      <c r="M1345" s="175" t="str">
        <f t="shared" si="143"/>
        <v/>
      </c>
      <c r="N1345" s="166"/>
      <c r="O1345" s="176"/>
    </row>
    <row r="1346" spans="1:15" ht="15.75" thickBot="1">
      <c r="A1346" s="166" t="s">
        <v>6494</v>
      </c>
      <c r="B1346" s="167"/>
      <c r="C1346" s="168" t="s">
        <v>6495</v>
      </c>
      <c r="D1346" s="177" t="s">
        <v>6496</v>
      </c>
      <c r="E1346" s="169">
        <v>1000</v>
      </c>
      <c r="F1346" s="170">
        <v>0.52</v>
      </c>
      <c r="G1346" s="171">
        <v>240</v>
      </c>
      <c r="H1346" s="172">
        <f t="shared" si="140"/>
        <v>520</v>
      </c>
      <c r="I1346" s="173" t="str">
        <f t="shared" si="141"/>
        <v>Введите курс</v>
      </c>
      <c r="J1346" s="283"/>
      <c r="K1346" s="174">
        <f t="shared" si="146"/>
        <v>0</v>
      </c>
      <c r="L1346" s="172">
        <f t="shared" si="146"/>
        <v>0</v>
      </c>
      <c r="M1346" s="175" t="str">
        <f t="shared" si="143"/>
        <v/>
      </c>
      <c r="N1346" s="166"/>
      <c r="O1346" s="176"/>
    </row>
    <row r="1347" spans="1:15" ht="15.75" thickBot="1">
      <c r="A1347" s="166" t="s">
        <v>6497</v>
      </c>
      <c r="B1347" s="167"/>
      <c r="C1347" s="168" t="s">
        <v>6498</v>
      </c>
      <c r="D1347" s="177" t="s">
        <v>6499</v>
      </c>
      <c r="E1347" s="169">
        <v>1000</v>
      </c>
      <c r="F1347" s="170">
        <v>0.52</v>
      </c>
      <c r="G1347" s="171">
        <v>240</v>
      </c>
      <c r="H1347" s="172">
        <f t="shared" si="140"/>
        <v>520</v>
      </c>
      <c r="I1347" s="173" t="str">
        <f t="shared" si="141"/>
        <v>Введите курс</v>
      </c>
      <c r="J1347" s="283"/>
      <c r="K1347" s="174">
        <f t="shared" si="146"/>
        <v>0</v>
      </c>
      <c r="L1347" s="172">
        <f t="shared" si="146"/>
        <v>0</v>
      </c>
      <c r="M1347" s="175" t="str">
        <f t="shared" si="143"/>
        <v/>
      </c>
      <c r="N1347" s="166"/>
      <c r="O1347" s="176"/>
    </row>
    <row r="1348" spans="1:15" ht="15.75" thickBot="1">
      <c r="A1348" s="166" t="s">
        <v>6500</v>
      </c>
      <c r="B1348" s="167"/>
      <c r="C1348" s="168" t="s">
        <v>6501</v>
      </c>
      <c r="D1348" s="177" t="s">
        <v>6502</v>
      </c>
      <c r="E1348" s="169">
        <v>4000</v>
      </c>
      <c r="F1348" s="170">
        <v>0.52</v>
      </c>
      <c r="G1348" s="171">
        <v>288</v>
      </c>
      <c r="H1348" s="172">
        <f t="shared" ref="H1348:H1411" si="147">F1348*E1348</f>
        <v>2080</v>
      </c>
      <c r="I1348" s="173" t="str">
        <f t="shared" ref="I1348:I1411" si="148">IF($H$1="","Введите курс",H1348/$H$1)</f>
        <v>Введите курс</v>
      </c>
      <c r="J1348" s="283"/>
      <c r="K1348" s="174">
        <f t="shared" ref="K1348:L1363" si="149">J1348*G1348</f>
        <v>0</v>
      </c>
      <c r="L1348" s="172">
        <f t="shared" si="149"/>
        <v>0</v>
      </c>
      <c r="M1348" s="175" t="str">
        <f t="shared" ref="M1348:M1411" si="150">IFERROR(K1348*I1348,"")</f>
        <v/>
      </c>
      <c r="N1348" s="166"/>
      <c r="O1348" s="176"/>
    </row>
    <row r="1349" spans="1:15" ht="15.75" thickBot="1">
      <c r="A1349" s="166" t="s">
        <v>6503</v>
      </c>
      <c r="B1349" s="167"/>
      <c r="C1349" s="168" t="s">
        <v>6504</v>
      </c>
      <c r="D1349" s="177" t="s">
        <v>6505</v>
      </c>
      <c r="E1349" s="169">
        <v>4000</v>
      </c>
      <c r="F1349" s="170">
        <v>0.52</v>
      </c>
      <c r="G1349" s="171">
        <v>288</v>
      </c>
      <c r="H1349" s="172">
        <f t="shared" si="147"/>
        <v>2080</v>
      </c>
      <c r="I1349" s="173" t="str">
        <f t="shared" si="148"/>
        <v>Введите курс</v>
      </c>
      <c r="J1349" s="283"/>
      <c r="K1349" s="174">
        <f t="shared" si="149"/>
        <v>0</v>
      </c>
      <c r="L1349" s="172">
        <f t="shared" si="149"/>
        <v>0</v>
      </c>
      <c r="M1349" s="175" t="str">
        <f t="shared" si="150"/>
        <v/>
      </c>
      <c r="N1349" s="166"/>
      <c r="O1349" s="176"/>
    </row>
    <row r="1350" spans="1:15" ht="15.75" thickBot="1">
      <c r="A1350" s="166" t="s">
        <v>6506</v>
      </c>
      <c r="B1350" s="167"/>
      <c r="C1350" s="168" t="s">
        <v>6507</v>
      </c>
      <c r="D1350" s="177" t="s">
        <v>6508</v>
      </c>
      <c r="E1350" s="169">
        <v>4000</v>
      </c>
      <c r="F1350" s="170">
        <v>0.52</v>
      </c>
      <c r="G1350" s="171">
        <v>288</v>
      </c>
      <c r="H1350" s="172">
        <f t="shared" si="147"/>
        <v>2080</v>
      </c>
      <c r="I1350" s="173" t="str">
        <f t="shared" si="148"/>
        <v>Введите курс</v>
      </c>
      <c r="J1350" s="283"/>
      <c r="K1350" s="174">
        <f t="shared" si="149"/>
        <v>0</v>
      </c>
      <c r="L1350" s="172">
        <f t="shared" si="149"/>
        <v>0</v>
      </c>
      <c r="M1350" s="175" t="str">
        <f t="shared" si="150"/>
        <v/>
      </c>
      <c r="N1350" s="166"/>
      <c r="O1350" s="176"/>
    </row>
    <row r="1351" spans="1:15" ht="15.75" thickBot="1">
      <c r="A1351" s="166" t="s">
        <v>6509</v>
      </c>
      <c r="B1351" s="167"/>
      <c r="C1351" s="168" t="s">
        <v>6510</v>
      </c>
      <c r="D1351" s="177" t="s">
        <v>6511</v>
      </c>
      <c r="E1351" s="169">
        <v>4000</v>
      </c>
      <c r="F1351" s="170">
        <v>0.52</v>
      </c>
      <c r="G1351" s="171">
        <v>288</v>
      </c>
      <c r="H1351" s="172">
        <f t="shared" si="147"/>
        <v>2080</v>
      </c>
      <c r="I1351" s="173" t="str">
        <f t="shared" si="148"/>
        <v>Введите курс</v>
      </c>
      <c r="J1351" s="283"/>
      <c r="K1351" s="174">
        <f t="shared" si="149"/>
        <v>0</v>
      </c>
      <c r="L1351" s="172">
        <f t="shared" si="149"/>
        <v>0</v>
      </c>
      <c r="M1351" s="175" t="str">
        <f t="shared" si="150"/>
        <v/>
      </c>
      <c r="N1351" s="166"/>
      <c r="O1351" s="176"/>
    </row>
    <row r="1352" spans="1:15" ht="15.75" thickBot="1">
      <c r="A1352" s="166" t="s">
        <v>6512</v>
      </c>
      <c r="B1352" s="167"/>
      <c r="C1352" s="168" t="s">
        <v>6513</v>
      </c>
      <c r="D1352" s="177" t="s">
        <v>6514</v>
      </c>
      <c r="E1352" s="169">
        <v>6000</v>
      </c>
      <c r="F1352" s="170">
        <v>0.52</v>
      </c>
      <c r="G1352" s="171">
        <v>480</v>
      </c>
      <c r="H1352" s="172">
        <f t="shared" si="147"/>
        <v>3120</v>
      </c>
      <c r="I1352" s="173" t="str">
        <f t="shared" si="148"/>
        <v>Введите курс</v>
      </c>
      <c r="J1352" s="283"/>
      <c r="K1352" s="174">
        <f t="shared" si="149"/>
        <v>0</v>
      </c>
      <c r="L1352" s="172">
        <f t="shared" si="149"/>
        <v>0</v>
      </c>
      <c r="M1352" s="175" t="str">
        <f t="shared" si="150"/>
        <v/>
      </c>
      <c r="N1352" s="166"/>
      <c r="O1352" s="176"/>
    </row>
    <row r="1353" spans="1:15" ht="15.75" thickBot="1">
      <c r="A1353" s="166" t="s">
        <v>6515</v>
      </c>
      <c r="B1353" s="167"/>
      <c r="C1353" s="168" t="s">
        <v>6516</v>
      </c>
      <c r="D1353" s="177" t="s">
        <v>5990</v>
      </c>
      <c r="E1353" s="169">
        <v>6000</v>
      </c>
      <c r="F1353" s="170">
        <v>0.52</v>
      </c>
      <c r="G1353" s="171">
        <v>480</v>
      </c>
      <c r="H1353" s="172">
        <f t="shared" si="147"/>
        <v>3120</v>
      </c>
      <c r="I1353" s="173" t="str">
        <f t="shared" si="148"/>
        <v>Введите курс</v>
      </c>
      <c r="J1353" s="283"/>
      <c r="K1353" s="174">
        <f t="shared" si="149"/>
        <v>0</v>
      </c>
      <c r="L1353" s="172">
        <f t="shared" si="149"/>
        <v>0</v>
      </c>
      <c r="M1353" s="175" t="str">
        <f t="shared" si="150"/>
        <v/>
      </c>
      <c r="N1353" s="166"/>
      <c r="O1353" s="176"/>
    </row>
    <row r="1354" spans="1:15" ht="15.75" thickBot="1">
      <c r="A1354" s="166" t="s">
        <v>6517</v>
      </c>
      <c r="B1354" s="167"/>
      <c r="C1354" s="168" t="s">
        <v>6518</v>
      </c>
      <c r="D1354" s="177" t="s">
        <v>5990</v>
      </c>
      <c r="E1354" s="169">
        <v>6000</v>
      </c>
      <c r="F1354" s="170">
        <v>0.52</v>
      </c>
      <c r="G1354" s="171">
        <v>480</v>
      </c>
      <c r="H1354" s="172">
        <f t="shared" si="147"/>
        <v>3120</v>
      </c>
      <c r="I1354" s="173" t="str">
        <f t="shared" si="148"/>
        <v>Введите курс</v>
      </c>
      <c r="J1354" s="283"/>
      <c r="K1354" s="174">
        <f t="shared" si="149"/>
        <v>0</v>
      </c>
      <c r="L1354" s="172">
        <f t="shared" si="149"/>
        <v>0</v>
      </c>
      <c r="M1354" s="175" t="str">
        <f t="shared" si="150"/>
        <v/>
      </c>
      <c r="N1354" s="166"/>
      <c r="O1354" s="176"/>
    </row>
    <row r="1355" spans="1:15" ht="15.75" thickBot="1">
      <c r="A1355" s="166" t="s">
        <v>6519</v>
      </c>
      <c r="B1355" s="167"/>
      <c r="C1355" s="168" t="s">
        <v>6520</v>
      </c>
      <c r="D1355" s="177" t="s">
        <v>5990</v>
      </c>
      <c r="E1355" s="169">
        <v>6000</v>
      </c>
      <c r="F1355" s="170">
        <v>0.52</v>
      </c>
      <c r="G1355" s="171">
        <v>480</v>
      </c>
      <c r="H1355" s="172">
        <f t="shared" si="147"/>
        <v>3120</v>
      </c>
      <c r="I1355" s="173" t="str">
        <f t="shared" si="148"/>
        <v>Введите курс</v>
      </c>
      <c r="J1355" s="283"/>
      <c r="K1355" s="174">
        <f t="shared" si="149"/>
        <v>0</v>
      </c>
      <c r="L1355" s="172">
        <f t="shared" si="149"/>
        <v>0</v>
      </c>
      <c r="M1355" s="175" t="str">
        <f t="shared" si="150"/>
        <v/>
      </c>
      <c r="N1355" s="166"/>
      <c r="O1355" s="176"/>
    </row>
    <row r="1356" spans="1:15" ht="15.75" thickBot="1">
      <c r="A1356" s="166" t="s">
        <v>6521</v>
      </c>
      <c r="B1356" s="167"/>
      <c r="C1356" s="168" t="s">
        <v>6522</v>
      </c>
      <c r="D1356" s="177" t="s">
        <v>5990</v>
      </c>
      <c r="E1356" s="169">
        <v>6000</v>
      </c>
      <c r="F1356" s="170">
        <v>0.52</v>
      </c>
      <c r="G1356" s="171">
        <v>480</v>
      </c>
      <c r="H1356" s="172">
        <f t="shared" si="147"/>
        <v>3120</v>
      </c>
      <c r="I1356" s="173" t="str">
        <f t="shared" si="148"/>
        <v>Введите курс</v>
      </c>
      <c r="J1356" s="283"/>
      <c r="K1356" s="174">
        <f t="shared" si="149"/>
        <v>0</v>
      </c>
      <c r="L1356" s="172">
        <f t="shared" si="149"/>
        <v>0</v>
      </c>
      <c r="M1356" s="175" t="str">
        <f t="shared" si="150"/>
        <v/>
      </c>
      <c r="N1356" s="166"/>
      <c r="O1356" s="176"/>
    </row>
    <row r="1357" spans="1:15" ht="15.75" thickBot="1">
      <c r="A1357" s="166" t="s">
        <v>6523</v>
      </c>
      <c r="B1357" s="167"/>
      <c r="C1357" s="168" t="s">
        <v>6524</v>
      </c>
      <c r="D1357" s="177" t="s">
        <v>6525</v>
      </c>
      <c r="E1357" s="169">
        <v>6000</v>
      </c>
      <c r="F1357" s="170">
        <v>0.52</v>
      </c>
      <c r="G1357" s="171">
        <v>504</v>
      </c>
      <c r="H1357" s="172">
        <f t="shared" si="147"/>
        <v>3120</v>
      </c>
      <c r="I1357" s="173" t="str">
        <f t="shared" si="148"/>
        <v>Введите курс</v>
      </c>
      <c r="J1357" s="283"/>
      <c r="K1357" s="174">
        <f t="shared" si="149"/>
        <v>0</v>
      </c>
      <c r="L1357" s="172">
        <f t="shared" si="149"/>
        <v>0</v>
      </c>
      <c r="M1357" s="175" t="str">
        <f t="shared" si="150"/>
        <v/>
      </c>
      <c r="N1357" s="166"/>
      <c r="O1357" s="176"/>
    </row>
    <row r="1358" spans="1:15" ht="15.75" thickBot="1">
      <c r="A1358" s="166" t="s">
        <v>6526</v>
      </c>
      <c r="B1358" s="167"/>
      <c r="C1358" s="168" t="s">
        <v>6527</v>
      </c>
      <c r="D1358" s="177" t="s">
        <v>6528</v>
      </c>
      <c r="E1358" s="169">
        <v>18000</v>
      </c>
      <c r="F1358" s="170">
        <v>0.52</v>
      </c>
      <c r="G1358" s="171">
        <v>48</v>
      </c>
      <c r="H1358" s="172">
        <f t="shared" si="147"/>
        <v>9360</v>
      </c>
      <c r="I1358" s="173" t="str">
        <f t="shared" si="148"/>
        <v>Введите курс</v>
      </c>
      <c r="J1358" s="283"/>
      <c r="K1358" s="174">
        <f t="shared" si="149"/>
        <v>0</v>
      </c>
      <c r="L1358" s="172">
        <f t="shared" si="149"/>
        <v>0</v>
      </c>
      <c r="M1358" s="175" t="str">
        <f t="shared" si="150"/>
        <v/>
      </c>
      <c r="N1358" s="166"/>
      <c r="O1358" s="176"/>
    </row>
    <row r="1359" spans="1:15" ht="15.75" thickBot="1">
      <c r="A1359" s="166" t="s">
        <v>6529</v>
      </c>
      <c r="B1359" s="167"/>
      <c r="C1359" s="168" t="s">
        <v>6530</v>
      </c>
      <c r="D1359" s="177" t="s">
        <v>6531</v>
      </c>
      <c r="E1359" s="169">
        <v>1000</v>
      </c>
      <c r="F1359" s="170">
        <v>0.52</v>
      </c>
      <c r="G1359" s="171">
        <v>600</v>
      </c>
      <c r="H1359" s="172">
        <f t="shared" si="147"/>
        <v>520</v>
      </c>
      <c r="I1359" s="173" t="str">
        <f t="shared" si="148"/>
        <v>Введите курс</v>
      </c>
      <c r="J1359" s="283"/>
      <c r="K1359" s="174">
        <f t="shared" si="149"/>
        <v>0</v>
      </c>
      <c r="L1359" s="172">
        <f t="shared" si="149"/>
        <v>0</v>
      </c>
      <c r="M1359" s="175" t="str">
        <f t="shared" si="150"/>
        <v/>
      </c>
      <c r="N1359" s="166"/>
      <c r="O1359" s="176"/>
    </row>
    <row r="1360" spans="1:15" ht="15.75" thickBot="1">
      <c r="A1360" s="166" t="s">
        <v>6532</v>
      </c>
      <c r="B1360" s="167"/>
      <c r="C1360" s="168" t="s">
        <v>6533</v>
      </c>
      <c r="D1360" s="177" t="s">
        <v>6534</v>
      </c>
      <c r="E1360" s="169">
        <v>4000</v>
      </c>
      <c r="F1360" s="170">
        <v>0.52</v>
      </c>
      <c r="G1360" s="171">
        <v>480</v>
      </c>
      <c r="H1360" s="172">
        <f t="shared" si="147"/>
        <v>2080</v>
      </c>
      <c r="I1360" s="173" t="str">
        <f t="shared" si="148"/>
        <v>Введите курс</v>
      </c>
      <c r="J1360" s="283"/>
      <c r="K1360" s="174">
        <f t="shared" si="149"/>
        <v>0</v>
      </c>
      <c r="L1360" s="172">
        <f t="shared" si="149"/>
        <v>0</v>
      </c>
      <c r="M1360" s="175" t="str">
        <f t="shared" si="150"/>
        <v/>
      </c>
      <c r="N1360" s="166"/>
      <c r="O1360" s="176"/>
    </row>
    <row r="1361" spans="1:15" ht="15.75" thickBot="1">
      <c r="A1361" s="166" t="s">
        <v>6535</v>
      </c>
      <c r="B1361" s="167"/>
      <c r="C1361" s="168" t="s">
        <v>6536</v>
      </c>
      <c r="D1361" s="177" t="s">
        <v>6537</v>
      </c>
      <c r="E1361" s="169">
        <v>2500</v>
      </c>
      <c r="F1361" s="170">
        <v>0.52</v>
      </c>
      <c r="G1361" s="171">
        <v>1296</v>
      </c>
      <c r="H1361" s="172">
        <f t="shared" si="147"/>
        <v>1300</v>
      </c>
      <c r="I1361" s="173" t="str">
        <f t="shared" si="148"/>
        <v>Введите курс</v>
      </c>
      <c r="J1361" s="283"/>
      <c r="K1361" s="174">
        <f t="shared" si="149"/>
        <v>0</v>
      </c>
      <c r="L1361" s="172">
        <f t="shared" si="149"/>
        <v>0</v>
      </c>
      <c r="M1361" s="175" t="str">
        <f t="shared" si="150"/>
        <v/>
      </c>
      <c r="N1361" s="166"/>
      <c r="O1361" s="176"/>
    </row>
    <row r="1362" spans="1:15" ht="15.75" thickBot="1">
      <c r="A1362" s="166" t="s">
        <v>6538</v>
      </c>
      <c r="B1362" s="167"/>
      <c r="C1362" s="168" t="s">
        <v>6539</v>
      </c>
      <c r="D1362" s="177" t="s">
        <v>6540</v>
      </c>
      <c r="E1362" s="169">
        <v>2500</v>
      </c>
      <c r="F1362" s="170">
        <v>0.52</v>
      </c>
      <c r="G1362" s="171">
        <v>1296</v>
      </c>
      <c r="H1362" s="172">
        <f t="shared" si="147"/>
        <v>1300</v>
      </c>
      <c r="I1362" s="173" t="str">
        <f t="shared" si="148"/>
        <v>Введите курс</v>
      </c>
      <c r="J1362" s="283"/>
      <c r="K1362" s="174">
        <f t="shared" si="149"/>
        <v>0</v>
      </c>
      <c r="L1362" s="172">
        <f t="shared" si="149"/>
        <v>0</v>
      </c>
      <c r="M1362" s="175" t="str">
        <f t="shared" si="150"/>
        <v/>
      </c>
      <c r="N1362" s="166"/>
      <c r="O1362" s="176"/>
    </row>
    <row r="1363" spans="1:15" ht="15.75" thickBot="1">
      <c r="A1363" s="166" t="s">
        <v>6541</v>
      </c>
      <c r="B1363" s="167"/>
      <c r="C1363" s="168" t="s">
        <v>6542</v>
      </c>
      <c r="D1363" s="177" t="s">
        <v>6543</v>
      </c>
      <c r="E1363" s="169">
        <v>20000</v>
      </c>
      <c r="F1363" s="170">
        <v>0.52</v>
      </c>
      <c r="G1363" s="171">
        <v>80</v>
      </c>
      <c r="H1363" s="172">
        <f t="shared" si="147"/>
        <v>10400</v>
      </c>
      <c r="I1363" s="173" t="str">
        <f t="shared" si="148"/>
        <v>Введите курс</v>
      </c>
      <c r="J1363" s="283"/>
      <c r="K1363" s="174">
        <f t="shared" si="149"/>
        <v>0</v>
      </c>
      <c r="L1363" s="172">
        <f t="shared" si="149"/>
        <v>0</v>
      </c>
      <c r="M1363" s="175" t="str">
        <f t="shared" si="150"/>
        <v/>
      </c>
      <c r="N1363" s="166"/>
      <c r="O1363" s="176"/>
    </row>
    <row r="1364" spans="1:15" ht="15.75" thickBot="1">
      <c r="A1364" s="166" t="s">
        <v>6544</v>
      </c>
      <c r="B1364" s="167"/>
      <c r="C1364" s="168" t="s">
        <v>6545</v>
      </c>
      <c r="D1364" s="177" t="s">
        <v>6546</v>
      </c>
      <c r="E1364" s="169">
        <v>20000</v>
      </c>
      <c r="F1364" s="170">
        <v>0.52</v>
      </c>
      <c r="G1364" s="171">
        <v>80</v>
      </c>
      <c r="H1364" s="172">
        <f t="shared" si="147"/>
        <v>10400</v>
      </c>
      <c r="I1364" s="173" t="str">
        <f t="shared" si="148"/>
        <v>Введите курс</v>
      </c>
      <c r="J1364" s="283"/>
      <c r="K1364" s="174">
        <f t="shared" ref="K1364:L1379" si="151">J1364*G1364</f>
        <v>0</v>
      </c>
      <c r="L1364" s="172">
        <f t="shared" si="151"/>
        <v>0</v>
      </c>
      <c r="M1364" s="175" t="str">
        <f t="shared" si="150"/>
        <v/>
      </c>
      <c r="N1364" s="166"/>
      <c r="O1364" s="176"/>
    </row>
    <row r="1365" spans="1:15" ht="15.75" thickBot="1">
      <c r="A1365" s="166" t="s">
        <v>6547</v>
      </c>
      <c r="B1365" s="167"/>
      <c r="C1365" s="168" t="s">
        <v>6548</v>
      </c>
      <c r="D1365" s="177" t="s">
        <v>6549</v>
      </c>
      <c r="E1365" s="169">
        <v>19500</v>
      </c>
      <c r="F1365" s="170">
        <v>0.52</v>
      </c>
      <c r="G1365" s="171">
        <v>72</v>
      </c>
      <c r="H1365" s="172">
        <f t="shared" si="147"/>
        <v>10140</v>
      </c>
      <c r="I1365" s="173" t="str">
        <f t="shared" si="148"/>
        <v>Введите курс</v>
      </c>
      <c r="J1365" s="283"/>
      <c r="K1365" s="174">
        <f t="shared" si="151"/>
        <v>0</v>
      </c>
      <c r="L1365" s="172">
        <f t="shared" si="151"/>
        <v>0</v>
      </c>
      <c r="M1365" s="175" t="str">
        <f t="shared" si="150"/>
        <v/>
      </c>
      <c r="N1365" s="166"/>
      <c r="O1365" s="176"/>
    </row>
    <row r="1366" spans="1:15" ht="15.75" thickBot="1">
      <c r="A1366" s="166" t="s">
        <v>6550</v>
      </c>
      <c r="B1366" s="167"/>
      <c r="C1366" s="168" t="s">
        <v>6551</v>
      </c>
      <c r="D1366" s="177" t="s">
        <v>5990</v>
      </c>
      <c r="E1366" s="169">
        <v>10000</v>
      </c>
      <c r="F1366" s="170">
        <v>0.52</v>
      </c>
      <c r="G1366" s="171">
        <v>30</v>
      </c>
      <c r="H1366" s="172">
        <f t="shared" si="147"/>
        <v>5200</v>
      </c>
      <c r="I1366" s="173" t="str">
        <f t="shared" si="148"/>
        <v>Введите курс</v>
      </c>
      <c r="J1366" s="283"/>
      <c r="K1366" s="174">
        <f t="shared" si="151"/>
        <v>0</v>
      </c>
      <c r="L1366" s="172">
        <f t="shared" si="151"/>
        <v>0</v>
      </c>
      <c r="M1366" s="175" t="str">
        <f t="shared" si="150"/>
        <v/>
      </c>
      <c r="N1366" s="166"/>
      <c r="O1366" s="176"/>
    </row>
    <row r="1367" spans="1:15" ht="15.75" thickBot="1">
      <c r="A1367" s="166" t="s">
        <v>6552</v>
      </c>
      <c r="B1367" s="167"/>
      <c r="C1367" s="168" t="s">
        <v>6553</v>
      </c>
      <c r="D1367" s="177" t="s">
        <v>6554</v>
      </c>
      <c r="E1367" s="169">
        <v>3500</v>
      </c>
      <c r="F1367" s="170">
        <v>0.52</v>
      </c>
      <c r="G1367" s="171">
        <v>1056</v>
      </c>
      <c r="H1367" s="172">
        <f t="shared" si="147"/>
        <v>1820</v>
      </c>
      <c r="I1367" s="173" t="str">
        <f t="shared" si="148"/>
        <v>Введите курс</v>
      </c>
      <c r="J1367" s="283"/>
      <c r="K1367" s="174">
        <f t="shared" si="151"/>
        <v>0</v>
      </c>
      <c r="L1367" s="172">
        <f t="shared" si="151"/>
        <v>0</v>
      </c>
      <c r="M1367" s="175" t="str">
        <f t="shared" si="150"/>
        <v/>
      </c>
      <c r="N1367" s="166"/>
      <c r="O1367" s="176"/>
    </row>
    <row r="1368" spans="1:15" ht="15.75" thickBot="1">
      <c r="A1368" s="166" t="s">
        <v>6555</v>
      </c>
      <c r="B1368" s="167"/>
      <c r="C1368" s="168" t="s">
        <v>6556</v>
      </c>
      <c r="D1368" s="177" t="s">
        <v>6557</v>
      </c>
      <c r="E1368" s="169">
        <v>3500</v>
      </c>
      <c r="F1368" s="170">
        <v>0.52</v>
      </c>
      <c r="G1368" s="171">
        <v>32</v>
      </c>
      <c r="H1368" s="172">
        <f t="shared" si="147"/>
        <v>1820</v>
      </c>
      <c r="I1368" s="173" t="str">
        <f t="shared" si="148"/>
        <v>Введите курс</v>
      </c>
      <c r="J1368" s="283"/>
      <c r="K1368" s="174">
        <f t="shared" si="151"/>
        <v>0</v>
      </c>
      <c r="L1368" s="172">
        <f t="shared" si="151"/>
        <v>0</v>
      </c>
      <c r="M1368" s="175" t="str">
        <f t="shared" si="150"/>
        <v/>
      </c>
      <c r="N1368" s="166"/>
      <c r="O1368" s="176"/>
    </row>
    <row r="1369" spans="1:15" ht="15.75" thickBot="1">
      <c r="A1369" s="166" t="s">
        <v>6558</v>
      </c>
      <c r="B1369" s="167"/>
      <c r="C1369" s="168" t="s">
        <v>6559</v>
      </c>
      <c r="D1369" s="177" t="s">
        <v>6560</v>
      </c>
      <c r="E1369" s="169">
        <v>15000</v>
      </c>
      <c r="F1369" s="170">
        <v>0.52</v>
      </c>
      <c r="G1369" s="171">
        <v>120</v>
      </c>
      <c r="H1369" s="172">
        <f t="shared" si="147"/>
        <v>7800</v>
      </c>
      <c r="I1369" s="173" t="str">
        <f t="shared" si="148"/>
        <v>Введите курс</v>
      </c>
      <c r="J1369" s="283"/>
      <c r="K1369" s="174">
        <f t="shared" si="151"/>
        <v>0</v>
      </c>
      <c r="L1369" s="172">
        <f t="shared" si="151"/>
        <v>0</v>
      </c>
      <c r="M1369" s="175" t="str">
        <f t="shared" si="150"/>
        <v/>
      </c>
      <c r="N1369" s="166"/>
      <c r="O1369" s="176"/>
    </row>
    <row r="1370" spans="1:15" ht="15.75" thickBot="1">
      <c r="A1370" s="166" t="s">
        <v>6561</v>
      </c>
      <c r="B1370" s="167"/>
      <c r="C1370" s="168" t="s">
        <v>6562</v>
      </c>
      <c r="D1370" s="177" t="s">
        <v>6563</v>
      </c>
      <c r="E1370" s="169">
        <v>6000</v>
      </c>
      <c r="F1370" s="170">
        <v>0.52</v>
      </c>
      <c r="G1370" s="171">
        <v>280</v>
      </c>
      <c r="H1370" s="172">
        <f t="shared" si="147"/>
        <v>3120</v>
      </c>
      <c r="I1370" s="173" t="str">
        <f t="shared" si="148"/>
        <v>Введите курс</v>
      </c>
      <c r="J1370" s="283"/>
      <c r="K1370" s="174">
        <f t="shared" si="151"/>
        <v>0</v>
      </c>
      <c r="L1370" s="172">
        <f t="shared" si="151"/>
        <v>0</v>
      </c>
      <c r="M1370" s="175" t="str">
        <f t="shared" si="150"/>
        <v/>
      </c>
      <c r="N1370" s="166"/>
      <c r="O1370" s="176"/>
    </row>
    <row r="1371" spans="1:15" ht="15.75" thickBot="1">
      <c r="A1371" s="166" t="s">
        <v>6564</v>
      </c>
      <c r="B1371" s="167"/>
      <c r="C1371" s="168" t="s">
        <v>6565</v>
      </c>
      <c r="D1371" s="177" t="s">
        <v>5990</v>
      </c>
      <c r="E1371" s="169">
        <v>10500</v>
      </c>
      <c r="F1371" s="170">
        <v>0.52</v>
      </c>
      <c r="G1371" s="171">
        <v>320</v>
      </c>
      <c r="H1371" s="172">
        <f t="shared" si="147"/>
        <v>5460</v>
      </c>
      <c r="I1371" s="173" t="str">
        <f t="shared" si="148"/>
        <v>Введите курс</v>
      </c>
      <c r="J1371" s="283"/>
      <c r="K1371" s="174">
        <f t="shared" si="151"/>
        <v>0</v>
      </c>
      <c r="L1371" s="172">
        <f t="shared" si="151"/>
        <v>0</v>
      </c>
      <c r="M1371" s="175" t="str">
        <f t="shared" si="150"/>
        <v/>
      </c>
      <c r="N1371" s="166"/>
      <c r="O1371" s="176"/>
    </row>
    <row r="1372" spans="1:15" ht="15.75" thickBot="1">
      <c r="A1372" s="166" t="s">
        <v>6566</v>
      </c>
      <c r="B1372" s="167"/>
      <c r="C1372" s="168" t="s">
        <v>6567</v>
      </c>
      <c r="D1372" s="177" t="s">
        <v>6568</v>
      </c>
      <c r="E1372" s="169">
        <v>3000</v>
      </c>
      <c r="F1372" s="170">
        <v>0.52</v>
      </c>
      <c r="G1372" s="171">
        <v>1000</v>
      </c>
      <c r="H1372" s="172">
        <f t="shared" si="147"/>
        <v>1560</v>
      </c>
      <c r="I1372" s="173" t="str">
        <f t="shared" si="148"/>
        <v>Введите курс</v>
      </c>
      <c r="J1372" s="283"/>
      <c r="K1372" s="174">
        <f t="shared" si="151"/>
        <v>0</v>
      </c>
      <c r="L1372" s="172">
        <f t="shared" si="151"/>
        <v>0</v>
      </c>
      <c r="M1372" s="175" t="str">
        <f t="shared" si="150"/>
        <v/>
      </c>
      <c r="N1372" s="166"/>
      <c r="O1372" s="176"/>
    </row>
    <row r="1373" spans="1:15" ht="15.75" thickBot="1">
      <c r="A1373" s="166" t="s">
        <v>6569</v>
      </c>
      <c r="B1373" s="167"/>
      <c r="C1373" s="168" t="s">
        <v>6570</v>
      </c>
      <c r="D1373" s="177" t="s">
        <v>6571</v>
      </c>
      <c r="E1373" s="169">
        <v>3000</v>
      </c>
      <c r="F1373" s="170">
        <v>0.52</v>
      </c>
      <c r="G1373" s="171">
        <v>1000</v>
      </c>
      <c r="H1373" s="172">
        <f t="shared" si="147"/>
        <v>1560</v>
      </c>
      <c r="I1373" s="173" t="str">
        <f t="shared" si="148"/>
        <v>Введите курс</v>
      </c>
      <c r="J1373" s="283"/>
      <c r="K1373" s="174">
        <f t="shared" si="151"/>
        <v>0</v>
      </c>
      <c r="L1373" s="172">
        <f t="shared" si="151"/>
        <v>0</v>
      </c>
      <c r="M1373" s="175" t="str">
        <f t="shared" si="150"/>
        <v/>
      </c>
      <c r="N1373" s="166"/>
      <c r="O1373" s="176"/>
    </row>
    <row r="1374" spans="1:15" ht="15.75" thickBot="1">
      <c r="A1374" s="166" t="s">
        <v>6572</v>
      </c>
      <c r="B1374" s="167"/>
      <c r="C1374" s="168" t="s">
        <v>6573</v>
      </c>
      <c r="D1374" s="177" t="s">
        <v>6574</v>
      </c>
      <c r="E1374" s="169">
        <v>7500</v>
      </c>
      <c r="F1374" s="170">
        <v>0.52</v>
      </c>
      <c r="G1374" s="171">
        <v>240</v>
      </c>
      <c r="H1374" s="172">
        <f t="shared" si="147"/>
        <v>3900</v>
      </c>
      <c r="I1374" s="173" t="str">
        <f t="shared" si="148"/>
        <v>Введите курс</v>
      </c>
      <c r="J1374" s="283"/>
      <c r="K1374" s="174">
        <f t="shared" si="151"/>
        <v>0</v>
      </c>
      <c r="L1374" s="172">
        <f t="shared" si="151"/>
        <v>0</v>
      </c>
      <c r="M1374" s="175" t="str">
        <f t="shared" si="150"/>
        <v/>
      </c>
      <c r="N1374" s="166"/>
      <c r="O1374" s="176"/>
    </row>
    <row r="1375" spans="1:15" ht="15.75" thickBot="1">
      <c r="A1375" s="166" t="s">
        <v>6575</v>
      </c>
      <c r="B1375" s="167"/>
      <c r="C1375" s="168" t="s">
        <v>6576</v>
      </c>
      <c r="D1375" s="177" t="s">
        <v>5990</v>
      </c>
      <c r="E1375" s="169">
        <v>14000</v>
      </c>
      <c r="F1375" s="170">
        <v>0.52</v>
      </c>
      <c r="G1375" s="171">
        <v>160</v>
      </c>
      <c r="H1375" s="172">
        <f t="shared" si="147"/>
        <v>7280</v>
      </c>
      <c r="I1375" s="173" t="str">
        <f t="shared" si="148"/>
        <v>Введите курс</v>
      </c>
      <c r="J1375" s="283"/>
      <c r="K1375" s="174">
        <f t="shared" si="151"/>
        <v>0</v>
      </c>
      <c r="L1375" s="172">
        <f t="shared" si="151"/>
        <v>0</v>
      </c>
      <c r="M1375" s="175" t="str">
        <f t="shared" si="150"/>
        <v/>
      </c>
      <c r="N1375" s="166"/>
      <c r="O1375" s="176"/>
    </row>
    <row r="1376" spans="1:15" ht="15.75" thickBot="1">
      <c r="A1376" s="166" t="s">
        <v>6577</v>
      </c>
      <c r="B1376" s="167"/>
      <c r="C1376" s="168" t="s">
        <v>6578</v>
      </c>
      <c r="D1376" s="177" t="s">
        <v>6579</v>
      </c>
      <c r="E1376" s="169">
        <v>29000</v>
      </c>
      <c r="F1376" s="170">
        <v>0.52</v>
      </c>
      <c r="G1376" s="171">
        <v>48</v>
      </c>
      <c r="H1376" s="172">
        <f t="shared" si="147"/>
        <v>15080</v>
      </c>
      <c r="I1376" s="173" t="str">
        <f t="shared" si="148"/>
        <v>Введите курс</v>
      </c>
      <c r="J1376" s="283"/>
      <c r="K1376" s="174">
        <f t="shared" si="151"/>
        <v>0</v>
      </c>
      <c r="L1376" s="172">
        <f t="shared" si="151"/>
        <v>0</v>
      </c>
      <c r="M1376" s="175" t="str">
        <f t="shared" si="150"/>
        <v/>
      </c>
      <c r="N1376" s="166"/>
      <c r="O1376" s="176"/>
    </row>
    <row r="1377" spans="1:15" ht="15.75" thickBot="1">
      <c r="A1377" s="166" t="s">
        <v>6580</v>
      </c>
      <c r="B1377" s="167"/>
      <c r="C1377" s="168" t="s">
        <v>6581</v>
      </c>
      <c r="D1377" s="177" t="s">
        <v>6582</v>
      </c>
      <c r="E1377" s="169">
        <v>29000</v>
      </c>
      <c r="F1377" s="170">
        <v>0.52</v>
      </c>
      <c r="G1377" s="171">
        <v>48</v>
      </c>
      <c r="H1377" s="172">
        <f t="shared" si="147"/>
        <v>15080</v>
      </c>
      <c r="I1377" s="173" t="str">
        <f t="shared" si="148"/>
        <v>Введите курс</v>
      </c>
      <c r="J1377" s="283"/>
      <c r="K1377" s="174">
        <f t="shared" si="151"/>
        <v>0</v>
      </c>
      <c r="L1377" s="172">
        <f t="shared" si="151"/>
        <v>0</v>
      </c>
      <c r="M1377" s="175" t="str">
        <f t="shared" si="150"/>
        <v/>
      </c>
      <c r="N1377" s="166"/>
      <c r="O1377" s="176"/>
    </row>
    <row r="1378" spans="1:15" ht="15.75" thickBot="1">
      <c r="A1378" s="166" t="s">
        <v>6583</v>
      </c>
      <c r="B1378" s="167"/>
      <c r="C1378" s="168" t="s">
        <v>6584</v>
      </c>
      <c r="D1378" s="177" t="s">
        <v>6585</v>
      </c>
      <c r="E1378" s="169">
        <v>8000</v>
      </c>
      <c r="F1378" s="170">
        <v>0.52</v>
      </c>
      <c r="G1378" s="171">
        <v>480</v>
      </c>
      <c r="H1378" s="172">
        <f t="shared" si="147"/>
        <v>4160</v>
      </c>
      <c r="I1378" s="173" t="str">
        <f t="shared" si="148"/>
        <v>Введите курс</v>
      </c>
      <c r="J1378" s="283"/>
      <c r="K1378" s="174">
        <f t="shared" si="151"/>
        <v>0</v>
      </c>
      <c r="L1378" s="172">
        <f t="shared" si="151"/>
        <v>0</v>
      </c>
      <c r="M1378" s="175" t="str">
        <f t="shared" si="150"/>
        <v/>
      </c>
      <c r="N1378" s="166"/>
      <c r="O1378" s="176"/>
    </row>
    <row r="1379" spans="1:15" ht="15.75" thickBot="1">
      <c r="A1379" s="166" t="s">
        <v>6586</v>
      </c>
      <c r="B1379" s="167"/>
      <c r="C1379" s="168" t="s">
        <v>6587</v>
      </c>
      <c r="D1379" s="177" t="s">
        <v>6588</v>
      </c>
      <c r="E1379" s="169">
        <v>8000</v>
      </c>
      <c r="F1379" s="170">
        <v>0.52</v>
      </c>
      <c r="G1379" s="171">
        <v>480</v>
      </c>
      <c r="H1379" s="172">
        <f t="shared" si="147"/>
        <v>4160</v>
      </c>
      <c r="I1379" s="173" t="str">
        <f t="shared" si="148"/>
        <v>Введите курс</v>
      </c>
      <c r="J1379" s="283"/>
      <c r="K1379" s="174">
        <f t="shared" si="151"/>
        <v>0</v>
      </c>
      <c r="L1379" s="172">
        <f t="shared" si="151"/>
        <v>0</v>
      </c>
      <c r="M1379" s="175" t="str">
        <f t="shared" si="150"/>
        <v/>
      </c>
      <c r="N1379" s="166"/>
      <c r="O1379" s="176"/>
    </row>
    <row r="1380" spans="1:15" ht="15.75" thickBot="1">
      <c r="A1380" s="166" t="s">
        <v>6589</v>
      </c>
      <c r="B1380" s="167"/>
      <c r="C1380" s="168" t="s">
        <v>6590</v>
      </c>
      <c r="D1380" s="177" t="s">
        <v>5990</v>
      </c>
      <c r="E1380" s="169">
        <v>9800</v>
      </c>
      <c r="F1380" s="170">
        <v>0.52</v>
      </c>
      <c r="G1380" s="171">
        <v>540</v>
      </c>
      <c r="H1380" s="172">
        <f t="shared" si="147"/>
        <v>5096</v>
      </c>
      <c r="I1380" s="173" t="str">
        <f t="shared" si="148"/>
        <v>Введите курс</v>
      </c>
      <c r="J1380" s="283"/>
      <c r="K1380" s="174">
        <f t="shared" ref="K1380:L1395" si="152">J1380*G1380</f>
        <v>0</v>
      </c>
      <c r="L1380" s="172">
        <f t="shared" si="152"/>
        <v>0</v>
      </c>
      <c r="M1380" s="175" t="str">
        <f t="shared" si="150"/>
        <v/>
      </c>
      <c r="N1380" s="166"/>
      <c r="O1380" s="176"/>
    </row>
    <row r="1381" spans="1:15" ht="15.75" thickBot="1">
      <c r="A1381" s="166" t="s">
        <v>6591</v>
      </c>
      <c r="B1381" s="167"/>
      <c r="C1381" s="168" t="s">
        <v>6592</v>
      </c>
      <c r="D1381" s="177" t="s">
        <v>6593</v>
      </c>
      <c r="E1381" s="169">
        <v>9800</v>
      </c>
      <c r="F1381" s="170">
        <v>0.52</v>
      </c>
      <c r="G1381" s="171">
        <v>540</v>
      </c>
      <c r="H1381" s="172">
        <f t="shared" si="147"/>
        <v>5096</v>
      </c>
      <c r="I1381" s="173" t="str">
        <f t="shared" si="148"/>
        <v>Введите курс</v>
      </c>
      <c r="J1381" s="283"/>
      <c r="K1381" s="174">
        <f t="shared" si="152"/>
        <v>0</v>
      </c>
      <c r="L1381" s="172">
        <f t="shared" si="152"/>
        <v>0</v>
      </c>
      <c r="M1381" s="175" t="str">
        <f t="shared" si="150"/>
        <v/>
      </c>
      <c r="N1381" s="166"/>
      <c r="O1381" s="176"/>
    </row>
    <row r="1382" spans="1:15" ht="15.75" thickBot="1">
      <c r="A1382" s="166" t="s">
        <v>6594</v>
      </c>
      <c r="B1382" s="167"/>
      <c r="C1382" s="168" t="s">
        <v>6595</v>
      </c>
      <c r="D1382" s="177" t="s">
        <v>5990</v>
      </c>
      <c r="E1382" s="169">
        <v>9800</v>
      </c>
      <c r="F1382" s="170">
        <v>0.52</v>
      </c>
      <c r="G1382" s="171">
        <v>540</v>
      </c>
      <c r="H1382" s="172">
        <f t="shared" si="147"/>
        <v>5096</v>
      </c>
      <c r="I1382" s="173" t="str">
        <f t="shared" si="148"/>
        <v>Введите курс</v>
      </c>
      <c r="J1382" s="283"/>
      <c r="K1382" s="174">
        <f t="shared" si="152"/>
        <v>0</v>
      </c>
      <c r="L1382" s="172">
        <f t="shared" si="152"/>
        <v>0</v>
      </c>
      <c r="M1382" s="175" t="str">
        <f t="shared" si="150"/>
        <v/>
      </c>
      <c r="N1382" s="166"/>
      <c r="O1382" s="176"/>
    </row>
    <row r="1383" spans="1:15" ht="15.75" thickBot="1">
      <c r="A1383" s="166" t="s">
        <v>6596</v>
      </c>
      <c r="B1383" s="167"/>
      <c r="C1383" s="168" t="s">
        <v>6597</v>
      </c>
      <c r="D1383" s="177" t="s">
        <v>6598</v>
      </c>
      <c r="E1383" s="169">
        <v>9800</v>
      </c>
      <c r="F1383" s="170">
        <v>0.52</v>
      </c>
      <c r="G1383" s="171">
        <v>540</v>
      </c>
      <c r="H1383" s="172">
        <f t="shared" si="147"/>
        <v>5096</v>
      </c>
      <c r="I1383" s="173" t="str">
        <f t="shared" si="148"/>
        <v>Введите курс</v>
      </c>
      <c r="J1383" s="283"/>
      <c r="K1383" s="174">
        <f t="shared" si="152"/>
        <v>0</v>
      </c>
      <c r="L1383" s="172">
        <f t="shared" si="152"/>
        <v>0</v>
      </c>
      <c r="M1383" s="175" t="str">
        <f t="shared" si="150"/>
        <v/>
      </c>
      <c r="N1383" s="166"/>
      <c r="O1383" s="176"/>
    </row>
    <row r="1384" spans="1:15" ht="15.75" thickBot="1">
      <c r="A1384" s="166" t="s">
        <v>6599</v>
      </c>
      <c r="B1384" s="167"/>
      <c r="C1384" s="168" t="s">
        <v>6600</v>
      </c>
      <c r="D1384" s="177" t="s">
        <v>6601</v>
      </c>
      <c r="E1384" s="169">
        <v>9800</v>
      </c>
      <c r="F1384" s="170">
        <v>0.52</v>
      </c>
      <c r="G1384" s="171">
        <v>540</v>
      </c>
      <c r="H1384" s="172">
        <f t="shared" si="147"/>
        <v>5096</v>
      </c>
      <c r="I1384" s="173" t="str">
        <f t="shared" si="148"/>
        <v>Введите курс</v>
      </c>
      <c r="J1384" s="283"/>
      <c r="K1384" s="174">
        <f t="shared" si="152"/>
        <v>0</v>
      </c>
      <c r="L1384" s="172">
        <f t="shared" si="152"/>
        <v>0</v>
      </c>
      <c r="M1384" s="175" t="str">
        <f t="shared" si="150"/>
        <v/>
      </c>
      <c r="N1384" s="166"/>
      <c r="O1384" s="176"/>
    </row>
    <row r="1385" spans="1:15" ht="15.75" thickBot="1">
      <c r="A1385" s="166" t="s">
        <v>6602</v>
      </c>
      <c r="B1385" s="167"/>
      <c r="C1385" s="168" t="s">
        <v>6603</v>
      </c>
      <c r="D1385" s="177" t="s">
        <v>5990</v>
      </c>
      <c r="E1385" s="169">
        <v>9800</v>
      </c>
      <c r="F1385" s="170">
        <v>0.52</v>
      </c>
      <c r="G1385" s="171">
        <v>540</v>
      </c>
      <c r="H1385" s="172">
        <f t="shared" si="147"/>
        <v>5096</v>
      </c>
      <c r="I1385" s="173" t="str">
        <f t="shared" si="148"/>
        <v>Введите курс</v>
      </c>
      <c r="J1385" s="283"/>
      <c r="K1385" s="174">
        <f t="shared" si="152"/>
        <v>0</v>
      </c>
      <c r="L1385" s="172">
        <f t="shared" si="152"/>
        <v>0</v>
      </c>
      <c r="M1385" s="175" t="str">
        <f t="shared" si="150"/>
        <v/>
      </c>
      <c r="N1385" s="166"/>
      <c r="O1385" s="176"/>
    </row>
    <row r="1386" spans="1:15" ht="15.75" thickBot="1">
      <c r="A1386" s="166" t="s">
        <v>6604</v>
      </c>
      <c r="B1386" s="167"/>
      <c r="C1386" s="168" t="s">
        <v>6605</v>
      </c>
      <c r="D1386" s="177" t="s">
        <v>5990</v>
      </c>
      <c r="E1386" s="169">
        <v>9800</v>
      </c>
      <c r="F1386" s="170">
        <v>0.52</v>
      </c>
      <c r="G1386" s="171">
        <v>540</v>
      </c>
      <c r="H1386" s="172">
        <f t="shared" si="147"/>
        <v>5096</v>
      </c>
      <c r="I1386" s="173" t="str">
        <f t="shared" si="148"/>
        <v>Введите курс</v>
      </c>
      <c r="J1386" s="283"/>
      <c r="K1386" s="174">
        <f t="shared" si="152"/>
        <v>0</v>
      </c>
      <c r="L1386" s="172">
        <f t="shared" si="152"/>
        <v>0</v>
      </c>
      <c r="M1386" s="175" t="str">
        <f t="shared" si="150"/>
        <v/>
      </c>
      <c r="N1386" s="166"/>
      <c r="O1386" s="176"/>
    </row>
    <row r="1387" spans="1:15" ht="15.75" thickBot="1">
      <c r="A1387" s="166" t="s">
        <v>6606</v>
      </c>
      <c r="B1387" s="167"/>
      <c r="C1387" s="168" t="s">
        <v>6607</v>
      </c>
      <c r="D1387" s="177" t="s">
        <v>6608</v>
      </c>
      <c r="E1387" s="169">
        <v>9800</v>
      </c>
      <c r="F1387" s="170">
        <v>0.52</v>
      </c>
      <c r="G1387" s="171">
        <v>540</v>
      </c>
      <c r="H1387" s="172">
        <f t="shared" si="147"/>
        <v>5096</v>
      </c>
      <c r="I1387" s="173" t="str">
        <f t="shared" si="148"/>
        <v>Введите курс</v>
      </c>
      <c r="J1387" s="283"/>
      <c r="K1387" s="174">
        <f t="shared" si="152"/>
        <v>0</v>
      </c>
      <c r="L1387" s="172">
        <f t="shared" si="152"/>
        <v>0</v>
      </c>
      <c r="M1387" s="175" t="str">
        <f t="shared" si="150"/>
        <v/>
      </c>
      <c r="N1387" s="166"/>
      <c r="O1387" s="176"/>
    </row>
    <row r="1388" spans="1:15" ht="15.75" thickBot="1">
      <c r="A1388" s="166" t="s">
        <v>6609</v>
      </c>
      <c r="B1388" s="167"/>
      <c r="C1388" s="168" t="s">
        <v>6610</v>
      </c>
      <c r="D1388" s="177" t="s">
        <v>6611</v>
      </c>
      <c r="E1388" s="169">
        <v>9800</v>
      </c>
      <c r="F1388" s="170">
        <v>0.52</v>
      </c>
      <c r="G1388" s="171">
        <v>540</v>
      </c>
      <c r="H1388" s="172">
        <f t="shared" si="147"/>
        <v>5096</v>
      </c>
      <c r="I1388" s="173" t="str">
        <f t="shared" si="148"/>
        <v>Введите курс</v>
      </c>
      <c r="J1388" s="283"/>
      <c r="K1388" s="174">
        <f t="shared" si="152"/>
        <v>0</v>
      </c>
      <c r="L1388" s="172">
        <f t="shared" si="152"/>
        <v>0</v>
      </c>
      <c r="M1388" s="175" t="str">
        <f t="shared" si="150"/>
        <v/>
      </c>
      <c r="N1388" s="166"/>
      <c r="O1388" s="176"/>
    </row>
    <row r="1389" spans="1:15" ht="15.75" thickBot="1">
      <c r="A1389" s="166" t="s">
        <v>6612</v>
      </c>
      <c r="B1389" s="167"/>
      <c r="C1389" s="168" t="s">
        <v>6613</v>
      </c>
      <c r="D1389" s="177" t="s">
        <v>5990</v>
      </c>
      <c r="E1389" s="169">
        <v>9800</v>
      </c>
      <c r="F1389" s="170">
        <v>0.52</v>
      </c>
      <c r="G1389" s="171">
        <v>540</v>
      </c>
      <c r="H1389" s="172">
        <f t="shared" si="147"/>
        <v>5096</v>
      </c>
      <c r="I1389" s="173" t="str">
        <f t="shared" si="148"/>
        <v>Введите курс</v>
      </c>
      <c r="J1389" s="283"/>
      <c r="K1389" s="174">
        <f t="shared" si="152"/>
        <v>0</v>
      </c>
      <c r="L1389" s="172">
        <f t="shared" si="152"/>
        <v>0</v>
      </c>
      <c r="M1389" s="175" t="str">
        <f t="shared" si="150"/>
        <v/>
      </c>
      <c r="N1389" s="166"/>
      <c r="O1389" s="176"/>
    </row>
    <row r="1390" spans="1:15" ht="15.75" thickBot="1">
      <c r="A1390" s="166" t="s">
        <v>6614</v>
      </c>
      <c r="B1390" s="167"/>
      <c r="C1390" s="168" t="s">
        <v>6615</v>
      </c>
      <c r="D1390" s="177" t="s">
        <v>6616</v>
      </c>
      <c r="E1390" s="169">
        <v>9800</v>
      </c>
      <c r="F1390" s="170">
        <v>0.52</v>
      </c>
      <c r="G1390" s="171">
        <v>540</v>
      </c>
      <c r="H1390" s="172">
        <f t="shared" si="147"/>
        <v>5096</v>
      </c>
      <c r="I1390" s="173" t="str">
        <f t="shared" si="148"/>
        <v>Введите курс</v>
      </c>
      <c r="J1390" s="283"/>
      <c r="K1390" s="174">
        <f t="shared" si="152"/>
        <v>0</v>
      </c>
      <c r="L1390" s="172">
        <f t="shared" si="152"/>
        <v>0</v>
      </c>
      <c r="M1390" s="175" t="str">
        <f t="shared" si="150"/>
        <v/>
      </c>
      <c r="N1390" s="166"/>
      <c r="O1390" s="176"/>
    </row>
    <row r="1391" spans="1:15" ht="15.75" thickBot="1">
      <c r="A1391" s="166" t="s">
        <v>6617</v>
      </c>
      <c r="B1391" s="167"/>
      <c r="C1391" s="168" t="s">
        <v>6618</v>
      </c>
      <c r="D1391" s="177" t="s">
        <v>6619</v>
      </c>
      <c r="E1391" s="169">
        <v>9800</v>
      </c>
      <c r="F1391" s="170">
        <v>0.52</v>
      </c>
      <c r="G1391" s="171">
        <v>540</v>
      </c>
      <c r="H1391" s="172">
        <f t="shared" si="147"/>
        <v>5096</v>
      </c>
      <c r="I1391" s="173" t="str">
        <f t="shared" si="148"/>
        <v>Введите курс</v>
      </c>
      <c r="J1391" s="283"/>
      <c r="K1391" s="174">
        <f t="shared" si="152"/>
        <v>0</v>
      </c>
      <c r="L1391" s="172">
        <f t="shared" si="152"/>
        <v>0</v>
      </c>
      <c r="M1391" s="175" t="str">
        <f t="shared" si="150"/>
        <v/>
      </c>
      <c r="N1391" s="166"/>
      <c r="O1391" s="176"/>
    </row>
    <row r="1392" spans="1:15" ht="15.75" thickBot="1">
      <c r="A1392" s="166" t="s">
        <v>6620</v>
      </c>
      <c r="B1392" s="167"/>
      <c r="C1392" s="168" t="s">
        <v>6621</v>
      </c>
      <c r="D1392" s="177" t="s">
        <v>5990</v>
      </c>
      <c r="E1392" s="169">
        <v>9800</v>
      </c>
      <c r="F1392" s="170">
        <v>0.52</v>
      </c>
      <c r="G1392" s="171">
        <v>540</v>
      </c>
      <c r="H1392" s="172">
        <f t="shared" si="147"/>
        <v>5096</v>
      </c>
      <c r="I1392" s="173" t="str">
        <f t="shared" si="148"/>
        <v>Введите курс</v>
      </c>
      <c r="J1392" s="283"/>
      <c r="K1392" s="174">
        <f t="shared" si="152"/>
        <v>0</v>
      </c>
      <c r="L1392" s="172">
        <f t="shared" si="152"/>
        <v>0</v>
      </c>
      <c r="M1392" s="175" t="str">
        <f t="shared" si="150"/>
        <v/>
      </c>
      <c r="N1392" s="166"/>
      <c r="O1392" s="176"/>
    </row>
    <row r="1393" spans="1:15" ht="15.75" thickBot="1">
      <c r="A1393" s="166" t="s">
        <v>6622</v>
      </c>
      <c r="B1393" s="167"/>
      <c r="C1393" s="168" t="s">
        <v>6623</v>
      </c>
      <c r="D1393" s="177" t="s">
        <v>5990</v>
      </c>
      <c r="E1393" s="169">
        <v>9800</v>
      </c>
      <c r="F1393" s="170">
        <v>0.52</v>
      </c>
      <c r="G1393" s="171">
        <v>540</v>
      </c>
      <c r="H1393" s="172">
        <f t="shared" si="147"/>
        <v>5096</v>
      </c>
      <c r="I1393" s="173" t="str">
        <f t="shared" si="148"/>
        <v>Введите курс</v>
      </c>
      <c r="J1393" s="283"/>
      <c r="K1393" s="174">
        <f t="shared" si="152"/>
        <v>0</v>
      </c>
      <c r="L1393" s="172">
        <f t="shared" si="152"/>
        <v>0</v>
      </c>
      <c r="M1393" s="175" t="str">
        <f t="shared" si="150"/>
        <v/>
      </c>
      <c r="N1393" s="166"/>
      <c r="O1393" s="176"/>
    </row>
    <row r="1394" spans="1:15" ht="15.75" thickBot="1">
      <c r="A1394" s="166" t="s">
        <v>6624</v>
      </c>
      <c r="B1394" s="167"/>
      <c r="C1394" s="168" t="s">
        <v>6625</v>
      </c>
      <c r="D1394" s="177" t="s">
        <v>6626</v>
      </c>
      <c r="E1394" s="169">
        <v>9500</v>
      </c>
      <c r="F1394" s="170">
        <v>0.52</v>
      </c>
      <c r="G1394" s="171">
        <v>320</v>
      </c>
      <c r="H1394" s="172">
        <f t="shared" si="147"/>
        <v>4940</v>
      </c>
      <c r="I1394" s="173" t="str">
        <f t="shared" si="148"/>
        <v>Введите курс</v>
      </c>
      <c r="J1394" s="283"/>
      <c r="K1394" s="174">
        <f t="shared" si="152"/>
        <v>0</v>
      </c>
      <c r="L1394" s="172">
        <f t="shared" si="152"/>
        <v>0</v>
      </c>
      <c r="M1394" s="175" t="str">
        <f t="shared" si="150"/>
        <v/>
      </c>
      <c r="N1394" s="166"/>
      <c r="O1394" s="176"/>
    </row>
    <row r="1395" spans="1:15" ht="15.75" thickBot="1">
      <c r="A1395" s="166" t="s">
        <v>6627</v>
      </c>
      <c r="B1395" s="167"/>
      <c r="C1395" s="168" t="s">
        <v>6628</v>
      </c>
      <c r="D1395" s="177" t="s">
        <v>5990</v>
      </c>
      <c r="E1395" s="169">
        <v>9500</v>
      </c>
      <c r="F1395" s="170">
        <v>0.52</v>
      </c>
      <c r="G1395" s="171">
        <v>320</v>
      </c>
      <c r="H1395" s="172">
        <f t="shared" si="147"/>
        <v>4940</v>
      </c>
      <c r="I1395" s="173" t="str">
        <f t="shared" si="148"/>
        <v>Введите курс</v>
      </c>
      <c r="J1395" s="283"/>
      <c r="K1395" s="174">
        <f t="shared" si="152"/>
        <v>0</v>
      </c>
      <c r="L1395" s="172">
        <f t="shared" si="152"/>
        <v>0</v>
      </c>
      <c r="M1395" s="175" t="str">
        <f t="shared" si="150"/>
        <v/>
      </c>
      <c r="N1395" s="166"/>
      <c r="O1395" s="176"/>
    </row>
    <row r="1396" spans="1:15" ht="15.75" thickBot="1">
      <c r="A1396" s="166" t="s">
        <v>6629</v>
      </c>
      <c r="B1396" s="167"/>
      <c r="C1396" s="168" t="s">
        <v>6630</v>
      </c>
      <c r="D1396" s="177" t="s">
        <v>6631</v>
      </c>
      <c r="E1396" s="169">
        <v>26000</v>
      </c>
      <c r="F1396" s="170">
        <v>0.52</v>
      </c>
      <c r="G1396" s="171">
        <v>6</v>
      </c>
      <c r="H1396" s="172">
        <f t="shared" si="147"/>
        <v>13520</v>
      </c>
      <c r="I1396" s="173" t="str">
        <f t="shared" si="148"/>
        <v>Введите курс</v>
      </c>
      <c r="J1396" s="283"/>
      <c r="K1396" s="174">
        <f t="shared" ref="K1396:L1411" si="153">J1396*G1396</f>
        <v>0</v>
      </c>
      <c r="L1396" s="172">
        <f t="shared" si="153"/>
        <v>0</v>
      </c>
      <c r="M1396" s="175" t="str">
        <f t="shared" si="150"/>
        <v/>
      </c>
      <c r="N1396" s="166"/>
      <c r="O1396" s="176"/>
    </row>
    <row r="1397" spans="1:15" ht="15.75" thickBot="1">
      <c r="A1397" s="166" t="s">
        <v>6632</v>
      </c>
      <c r="B1397" s="167"/>
      <c r="C1397" s="168" t="s">
        <v>6633</v>
      </c>
      <c r="D1397" s="177" t="s">
        <v>6574</v>
      </c>
      <c r="E1397" s="169">
        <v>12800</v>
      </c>
      <c r="F1397" s="170">
        <v>0.52</v>
      </c>
      <c r="G1397" s="171">
        <v>63</v>
      </c>
      <c r="H1397" s="172">
        <f t="shared" si="147"/>
        <v>6656</v>
      </c>
      <c r="I1397" s="173" t="str">
        <f t="shared" si="148"/>
        <v>Введите курс</v>
      </c>
      <c r="J1397" s="283"/>
      <c r="K1397" s="174">
        <f t="shared" si="153"/>
        <v>0</v>
      </c>
      <c r="L1397" s="172">
        <f t="shared" si="153"/>
        <v>0</v>
      </c>
      <c r="M1397" s="175" t="str">
        <f t="shared" si="150"/>
        <v/>
      </c>
      <c r="N1397" s="166"/>
      <c r="O1397" s="176"/>
    </row>
    <row r="1398" spans="1:15" ht="15.75" thickBot="1">
      <c r="A1398" s="166" t="s">
        <v>6634</v>
      </c>
      <c r="B1398" s="167"/>
      <c r="C1398" s="168" t="s">
        <v>6635</v>
      </c>
      <c r="D1398" s="177" t="s">
        <v>6636</v>
      </c>
      <c r="E1398" s="169">
        <v>10000</v>
      </c>
      <c r="F1398" s="170">
        <v>0.52</v>
      </c>
      <c r="G1398" s="171">
        <v>360</v>
      </c>
      <c r="H1398" s="172">
        <f t="shared" si="147"/>
        <v>5200</v>
      </c>
      <c r="I1398" s="173" t="str">
        <f t="shared" si="148"/>
        <v>Введите курс</v>
      </c>
      <c r="J1398" s="283"/>
      <c r="K1398" s="174">
        <f t="shared" si="153"/>
        <v>0</v>
      </c>
      <c r="L1398" s="172">
        <f t="shared" si="153"/>
        <v>0</v>
      </c>
      <c r="M1398" s="175" t="str">
        <f t="shared" si="150"/>
        <v/>
      </c>
      <c r="N1398" s="166"/>
      <c r="O1398" s="176"/>
    </row>
    <row r="1399" spans="1:15" ht="15.75" thickBot="1">
      <c r="A1399" s="166" t="s">
        <v>6637</v>
      </c>
      <c r="B1399" s="167"/>
      <c r="C1399" s="168" t="s">
        <v>6638</v>
      </c>
      <c r="D1399" s="177" t="s">
        <v>6639</v>
      </c>
      <c r="E1399" s="169">
        <v>10000</v>
      </c>
      <c r="F1399" s="170">
        <v>0.52</v>
      </c>
      <c r="G1399" s="171">
        <v>360</v>
      </c>
      <c r="H1399" s="172">
        <f t="shared" si="147"/>
        <v>5200</v>
      </c>
      <c r="I1399" s="173" t="str">
        <f t="shared" si="148"/>
        <v>Введите курс</v>
      </c>
      <c r="J1399" s="283"/>
      <c r="K1399" s="174">
        <f t="shared" si="153"/>
        <v>0</v>
      </c>
      <c r="L1399" s="172">
        <f t="shared" si="153"/>
        <v>0</v>
      </c>
      <c r="M1399" s="175" t="str">
        <f t="shared" si="150"/>
        <v/>
      </c>
      <c r="N1399" s="166"/>
      <c r="O1399" s="176"/>
    </row>
    <row r="1400" spans="1:15" ht="15.75" thickBot="1">
      <c r="A1400" s="166" t="s">
        <v>6640</v>
      </c>
      <c r="B1400" s="167"/>
      <c r="C1400" s="168" t="s">
        <v>6641</v>
      </c>
      <c r="D1400" s="177" t="s">
        <v>6642</v>
      </c>
      <c r="E1400" s="169">
        <v>10000</v>
      </c>
      <c r="F1400" s="170">
        <v>0.52</v>
      </c>
      <c r="G1400" s="171">
        <v>360</v>
      </c>
      <c r="H1400" s="172">
        <f t="shared" si="147"/>
        <v>5200</v>
      </c>
      <c r="I1400" s="173" t="str">
        <f t="shared" si="148"/>
        <v>Введите курс</v>
      </c>
      <c r="J1400" s="283"/>
      <c r="K1400" s="174">
        <f t="shared" si="153"/>
        <v>0</v>
      </c>
      <c r="L1400" s="172">
        <f t="shared" si="153"/>
        <v>0</v>
      </c>
      <c r="M1400" s="175" t="str">
        <f t="shared" si="150"/>
        <v/>
      </c>
      <c r="N1400" s="166"/>
      <c r="O1400" s="176"/>
    </row>
    <row r="1401" spans="1:15" ht="15.75" thickBot="1">
      <c r="A1401" s="166" t="s">
        <v>6643</v>
      </c>
      <c r="B1401" s="167"/>
      <c r="C1401" s="168" t="s">
        <v>6644</v>
      </c>
      <c r="D1401" s="177" t="s">
        <v>6645</v>
      </c>
      <c r="E1401" s="169">
        <v>10000</v>
      </c>
      <c r="F1401" s="170">
        <v>0.52</v>
      </c>
      <c r="G1401" s="171">
        <v>360</v>
      </c>
      <c r="H1401" s="172">
        <f t="shared" si="147"/>
        <v>5200</v>
      </c>
      <c r="I1401" s="173" t="str">
        <f t="shared" si="148"/>
        <v>Введите курс</v>
      </c>
      <c r="J1401" s="283"/>
      <c r="K1401" s="174">
        <f t="shared" si="153"/>
        <v>0</v>
      </c>
      <c r="L1401" s="172">
        <f t="shared" si="153"/>
        <v>0</v>
      </c>
      <c r="M1401" s="175" t="str">
        <f t="shared" si="150"/>
        <v/>
      </c>
      <c r="N1401" s="166"/>
      <c r="O1401" s="176"/>
    </row>
    <row r="1402" spans="1:15" ht="15.75" thickBot="1">
      <c r="A1402" s="166" t="s">
        <v>6646</v>
      </c>
      <c r="B1402" s="167"/>
      <c r="C1402" s="168" t="s">
        <v>6647</v>
      </c>
      <c r="D1402" s="177" t="s">
        <v>6648</v>
      </c>
      <c r="E1402" s="169">
        <v>10000</v>
      </c>
      <c r="F1402" s="170">
        <v>0.52</v>
      </c>
      <c r="G1402" s="171">
        <v>360</v>
      </c>
      <c r="H1402" s="172">
        <f t="shared" si="147"/>
        <v>5200</v>
      </c>
      <c r="I1402" s="173" t="str">
        <f t="shared" si="148"/>
        <v>Введите курс</v>
      </c>
      <c r="J1402" s="283"/>
      <c r="K1402" s="174">
        <f t="shared" si="153"/>
        <v>0</v>
      </c>
      <c r="L1402" s="172">
        <f t="shared" si="153"/>
        <v>0</v>
      </c>
      <c r="M1402" s="175" t="str">
        <f t="shared" si="150"/>
        <v/>
      </c>
      <c r="N1402" s="166"/>
      <c r="O1402" s="176"/>
    </row>
    <row r="1403" spans="1:15" ht="15.75" thickBot="1">
      <c r="A1403" s="166" t="s">
        <v>6649</v>
      </c>
      <c r="B1403" s="167"/>
      <c r="C1403" s="168" t="s">
        <v>6650</v>
      </c>
      <c r="D1403" s="177" t="s">
        <v>6651</v>
      </c>
      <c r="E1403" s="169">
        <v>4500</v>
      </c>
      <c r="F1403" s="170">
        <v>0.52</v>
      </c>
      <c r="G1403" s="171">
        <v>336</v>
      </c>
      <c r="H1403" s="172">
        <f t="shared" si="147"/>
        <v>2340</v>
      </c>
      <c r="I1403" s="173" t="str">
        <f t="shared" si="148"/>
        <v>Введите курс</v>
      </c>
      <c r="J1403" s="283"/>
      <c r="K1403" s="174">
        <f t="shared" si="153"/>
        <v>0</v>
      </c>
      <c r="L1403" s="172">
        <f t="shared" si="153"/>
        <v>0</v>
      </c>
      <c r="M1403" s="175" t="str">
        <f t="shared" si="150"/>
        <v/>
      </c>
      <c r="N1403" s="166"/>
      <c r="O1403" s="176"/>
    </row>
    <row r="1404" spans="1:15" ht="15.75" thickBot="1">
      <c r="A1404" s="166" t="s">
        <v>6652</v>
      </c>
      <c r="B1404" s="167"/>
      <c r="C1404" s="168" t="s">
        <v>6653</v>
      </c>
      <c r="D1404" s="177" t="s">
        <v>6654</v>
      </c>
      <c r="E1404" s="169">
        <v>4500</v>
      </c>
      <c r="F1404" s="170">
        <v>0.52</v>
      </c>
      <c r="G1404" s="171">
        <v>336</v>
      </c>
      <c r="H1404" s="172">
        <f t="shared" si="147"/>
        <v>2340</v>
      </c>
      <c r="I1404" s="173" t="str">
        <f t="shared" si="148"/>
        <v>Введите курс</v>
      </c>
      <c r="J1404" s="283"/>
      <c r="K1404" s="174">
        <f t="shared" si="153"/>
        <v>0</v>
      </c>
      <c r="L1404" s="172">
        <f t="shared" si="153"/>
        <v>0</v>
      </c>
      <c r="M1404" s="175" t="str">
        <f t="shared" si="150"/>
        <v/>
      </c>
      <c r="N1404" s="166"/>
      <c r="O1404" s="176"/>
    </row>
    <row r="1405" spans="1:15" ht="15.75" thickBot="1">
      <c r="A1405" s="166" t="s">
        <v>6655</v>
      </c>
      <c r="B1405" s="167"/>
      <c r="C1405" s="168" t="s">
        <v>6656</v>
      </c>
      <c r="D1405" s="177" t="s">
        <v>6657</v>
      </c>
      <c r="E1405" s="169">
        <v>4500</v>
      </c>
      <c r="F1405" s="170">
        <v>0.52</v>
      </c>
      <c r="G1405" s="171">
        <v>336</v>
      </c>
      <c r="H1405" s="172">
        <f t="shared" si="147"/>
        <v>2340</v>
      </c>
      <c r="I1405" s="173" t="str">
        <f t="shared" si="148"/>
        <v>Введите курс</v>
      </c>
      <c r="J1405" s="283"/>
      <c r="K1405" s="174">
        <f t="shared" si="153"/>
        <v>0</v>
      </c>
      <c r="L1405" s="172">
        <f t="shared" si="153"/>
        <v>0</v>
      </c>
      <c r="M1405" s="175" t="str">
        <f t="shared" si="150"/>
        <v/>
      </c>
      <c r="N1405" s="166"/>
      <c r="O1405" s="176"/>
    </row>
    <row r="1406" spans="1:15" ht="15.75" thickBot="1">
      <c r="A1406" s="166" t="s">
        <v>6658</v>
      </c>
      <c r="B1406" s="167"/>
      <c r="C1406" s="168" t="s">
        <v>6659</v>
      </c>
      <c r="D1406" s="177" t="s">
        <v>6660</v>
      </c>
      <c r="E1406" s="169">
        <v>4500</v>
      </c>
      <c r="F1406" s="170">
        <v>0.52</v>
      </c>
      <c r="G1406" s="171">
        <v>336</v>
      </c>
      <c r="H1406" s="172">
        <f t="shared" si="147"/>
        <v>2340</v>
      </c>
      <c r="I1406" s="173" t="str">
        <f t="shared" si="148"/>
        <v>Введите курс</v>
      </c>
      <c r="J1406" s="283"/>
      <c r="K1406" s="174">
        <f t="shared" si="153"/>
        <v>0</v>
      </c>
      <c r="L1406" s="172">
        <f t="shared" si="153"/>
        <v>0</v>
      </c>
      <c r="M1406" s="175" t="str">
        <f t="shared" si="150"/>
        <v/>
      </c>
      <c r="N1406" s="166"/>
      <c r="O1406" s="176"/>
    </row>
    <row r="1407" spans="1:15" ht="15.75" thickBot="1">
      <c r="A1407" s="166" t="s">
        <v>6661</v>
      </c>
      <c r="B1407" s="167"/>
      <c r="C1407" s="168" t="s">
        <v>6662</v>
      </c>
      <c r="D1407" s="177" t="s">
        <v>6663</v>
      </c>
      <c r="E1407" s="169">
        <v>4500</v>
      </c>
      <c r="F1407" s="170">
        <v>0.52</v>
      </c>
      <c r="G1407" s="171">
        <v>336</v>
      </c>
      <c r="H1407" s="172">
        <f t="shared" si="147"/>
        <v>2340</v>
      </c>
      <c r="I1407" s="173" t="str">
        <f t="shared" si="148"/>
        <v>Введите курс</v>
      </c>
      <c r="J1407" s="283"/>
      <c r="K1407" s="174">
        <f t="shared" si="153"/>
        <v>0</v>
      </c>
      <c r="L1407" s="172">
        <f t="shared" si="153"/>
        <v>0</v>
      </c>
      <c r="M1407" s="175" t="str">
        <f t="shared" si="150"/>
        <v/>
      </c>
      <c r="N1407" s="166"/>
      <c r="O1407" s="176"/>
    </row>
    <row r="1408" spans="1:15" ht="15.75" thickBot="1">
      <c r="A1408" s="166" t="s">
        <v>6664</v>
      </c>
      <c r="B1408" s="167"/>
      <c r="C1408" s="168" t="s">
        <v>6665</v>
      </c>
      <c r="D1408" s="177" t="s">
        <v>6666</v>
      </c>
      <c r="E1408" s="169">
        <v>4500</v>
      </c>
      <c r="F1408" s="170">
        <v>0.52</v>
      </c>
      <c r="G1408" s="171">
        <v>336</v>
      </c>
      <c r="H1408" s="172">
        <f t="shared" si="147"/>
        <v>2340</v>
      </c>
      <c r="I1408" s="173" t="str">
        <f t="shared" si="148"/>
        <v>Введите курс</v>
      </c>
      <c r="J1408" s="283"/>
      <c r="K1408" s="174">
        <f t="shared" si="153"/>
        <v>0</v>
      </c>
      <c r="L1408" s="172">
        <f t="shared" si="153"/>
        <v>0</v>
      </c>
      <c r="M1408" s="175" t="str">
        <f t="shared" si="150"/>
        <v/>
      </c>
      <c r="N1408" s="166"/>
      <c r="O1408" s="176"/>
    </row>
    <row r="1409" spans="1:15" ht="15.75" thickBot="1">
      <c r="A1409" s="166" t="s">
        <v>6667</v>
      </c>
      <c r="B1409" s="167"/>
      <c r="C1409" s="168" t="s">
        <v>6668</v>
      </c>
      <c r="D1409" s="177" t="s">
        <v>6669</v>
      </c>
      <c r="E1409" s="169">
        <v>4500</v>
      </c>
      <c r="F1409" s="170">
        <v>0.52</v>
      </c>
      <c r="G1409" s="171">
        <v>336</v>
      </c>
      <c r="H1409" s="172">
        <f t="shared" si="147"/>
        <v>2340</v>
      </c>
      <c r="I1409" s="173" t="str">
        <f t="shared" si="148"/>
        <v>Введите курс</v>
      </c>
      <c r="J1409" s="283"/>
      <c r="K1409" s="174">
        <f t="shared" si="153"/>
        <v>0</v>
      </c>
      <c r="L1409" s="172">
        <f t="shared" si="153"/>
        <v>0</v>
      </c>
      <c r="M1409" s="175" t="str">
        <f t="shared" si="150"/>
        <v/>
      </c>
      <c r="N1409" s="166"/>
      <c r="O1409" s="176"/>
    </row>
    <row r="1410" spans="1:15" ht="15.75" thickBot="1">
      <c r="A1410" s="166" t="s">
        <v>6670</v>
      </c>
      <c r="B1410" s="167"/>
      <c r="C1410" s="168" t="s">
        <v>6671</v>
      </c>
      <c r="D1410" s="177" t="s">
        <v>6672</v>
      </c>
      <c r="E1410" s="169">
        <v>4500</v>
      </c>
      <c r="F1410" s="170">
        <v>0.52</v>
      </c>
      <c r="G1410" s="171">
        <v>336</v>
      </c>
      <c r="H1410" s="172">
        <f t="shared" si="147"/>
        <v>2340</v>
      </c>
      <c r="I1410" s="173" t="str">
        <f t="shared" si="148"/>
        <v>Введите курс</v>
      </c>
      <c r="J1410" s="283"/>
      <c r="K1410" s="174">
        <f t="shared" si="153"/>
        <v>0</v>
      </c>
      <c r="L1410" s="172">
        <f t="shared" si="153"/>
        <v>0</v>
      </c>
      <c r="M1410" s="175" t="str">
        <f t="shared" si="150"/>
        <v/>
      </c>
      <c r="N1410" s="166"/>
      <c r="O1410" s="176"/>
    </row>
    <row r="1411" spans="1:15" ht="15.75" thickBot="1">
      <c r="A1411" s="166" t="s">
        <v>6673</v>
      </c>
      <c r="B1411" s="167"/>
      <c r="C1411" s="168" t="s">
        <v>6674</v>
      </c>
      <c r="D1411" s="177" t="s">
        <v>6675</v>
      </c>
      <c r="E1411" s="169">
        <v>4500</v>
      </c>
      <c r="F1411" s="170">
        <v>0.52</v>
      </c>
      <c r="G1411" s="171">
        <v>336</v>
      </c>
      <c r="H1411" s="172">
        <f t="shared" si="147"/>
        <v>2340</v>
      </c>
      <c r="I1411" s="173" t="str">
        <f t="shared" si="148"/>
        <v>Введите курс</v>
      </c>
      <c r="J1411" s="283"/>
      <c r="K1411" s="174">
        <f t="shared" si="153"/>
        <v>0</v>
      </c>
      <c r="L1411" s="172">
        <f t="shared" si="153"/>
        <v>0</v>
      </c>
      <c r="M1411" s="175" t="str">
        <f t="shared" si="150"/>
        <v/>
      </c>
      <c r="N1411" s="166"/>
      <c r="O1411" s="176"/>
    </row>
    <row r="1412" spans="1:15" ht="15.75" thickBot="1">
      <c r="A1412" s="166" t="s">
        <v>6676</v>
      </c>
      <c r="B1412" s="167"/>
      <c r="C1412" s="168" t="s">
        <v>6677</v>
      </c>
      <c r="D1412" s="177" t="s">
        <v>6678</v>
      </c>
      <c r="E1412" s="169">
        <v>2000</v>
      </c>
      <c r="F1412" s="170">
        <v>0.52</v>
      </c>
      <c r="G1412" s="171">
        <v>216</v>
      </c>
      <c r="H1412" s="172">
        <f t="shared" ref="H1412:H1475" si="154">F1412*E1412</f>
        <v>1040</v>
      </c>
      <c r="I1412" s="173" t="str">
        <f t="shared" ref="I1412:I1475" si="155">IF($H$1="","Введите курс",H1412/$H$1)</f>
        <v>Введите курс</v>
      </c>
      <c r="J1412" s="283"/>
      <c r="K1412" s="174">
        <f t="shared" ref="K1412:L1427" si="156">J1412*G1412</f>
        <v>0</v>
      </c>
      <c r="L1412" s="172">
        <f t="shared" si="156"/>
        <v>0</v>
      </c>
      <c r="M1412" s="175" t="str">
        <f t="shared" ref="M1412:M1475" si="157">IFERROR(K1412*I1412,"")</f>
        <v/>
      </c>
      <c r="N1412" s="166"/>
      <c r="O1412" s="176"/>
    </row>
    <row r="1413" spans="1:15" ht="15.75" thickBot="1">
      <c r="A1413" s="166" t="s">
        <v>6679</v>
      </c>
      <c r="B1413" s="167"/>
      <c r="C1413" s="168" t="s">
        <v>6680</v>
      </c>
      <c r="D1413" s="177" t="s">
        <v>6681</v>
      </c>
      <c r="E1413" s="169">
        <v>28050</v>
      </c>
      <c r="F1413" s="170">
        <v>0.52</v>
      </c>
      <c r="G1413" s="171">
        <v>18</v>
      </c>
      <c r="H1413" s="172">
        <f t="shared" si="154"/>
        <v>14586</v>
      </c>
      <c r="I1413" s="173" t="str">
        <f t="shared" si="155"/>
        <v>Введите курс</v>
      </c>
      <c r="J1413" s="283"/>
      <c r="K1413" s="174">
        <f t="shared" si="156"/>
        <v>0</v>
      </c>
      <c r="L1413" s="172">
        <f t="shared" si="156"/>
        <v>0</v>
      </c>
      <c r="M1413" s="175" t="str">
        <f t="shared" si="157"/>
        <v/>
      </c>
      <c r="N1413" s="166"/>
      <c r="O1413" s="176"/>
    </row>
    <row r="1414" spans="1:15" ht="15.75" thickBot="1">
      <c r="A1414" s="166" t="s">
        <v>6682</v>
      </c>
      <c r="B1414" s="167"/>
      <c r="C1414" s="168" t="s">
        <v>6683</v>
      </c>
      <c r="D1414" s="177" t="s">
        <v>6684</v>
      </c>
      <c r="E1414" s="169">
        <v>16200</v>
      </c>
      <c r="F1414" s="170">
        <v>0.52</v>
      </c>
      <c r="G1414" s="171">
        <v>12</v>
      </c>
      <c r="H1414" s="172">
        <f t="shared" si="154"/>
        <v>8424</v>
      </c>
      <c r="I1414" s="173" t="str">
        <f t="shared" si="155"/>
        <v>Введите курс</v>
      </c>
      <c r="J1414" s="283"/>
      <c r="K1414" s="174">
        <f t="shared" si="156"/>
        <v>0</v>
      </c>
      <c r="L1414" s="172">
        <f t="shared" si="156"/>
        <v>0</v>
      </c>
      <c r="M1414" s="175" t="str">
        <f t="shared" si="157"/>
        <v/>
      </c>
      <c r="N1414" s="166"/>
      <c r="O1414" s="176"/>
    </row>
    <row r="1415" spans="1:15" ht="15.75" thickBot="1">
      <c r="A1415" s="166" t="s">
        <v>6685</v>
      </c>
      <c r="B1415" s="167"/>
      <c r="C1415" s="168" t="s">
        <v>6686</v>
      </c>
      <c r="D1415" s="177" t="s">
        <v>6687</v>
      </c>
      <c r="E1415" s="169">
        <v>22950</v>
      </c>
      <c r="F1415" s="170">
        <v>0.52</v>
      </c>
      <c r="G1415" s="171">
        <v>16</v>
      </c>
      <c r="H1415" s="172">
        <f t="shared" si="154"/>
        <v>11934</v>
      </c>
      <c r="I1415" s="173" t="str">
        <f t="shared" si="155"/>
        <v>Введите курс</v>
      </c>
      <c r="J1415" s="283"/>
      <c r="K1415" s="174">
        <f t="shared" si="156"/>
        <v>0</v>
      </c>
      <c r="L1415" s="172">
        <f t="shared" si="156"/>
        <v>0</v>
      </c>
      <c r="M1415" s="175" t="str">
        <f t="shared" si="157"/>
        <v/>
      </c>
      <c r="N1415" s="166"/>
      <c r="O1415" s="176"/>
    </row>
    <row r="1416" spans="1:15" ht="15.75" thickBot="1">
      <c r="A1416" s="166" t="s">
        <v>6688</v>
      </c>
      <c r="B1416" s="167"/>
      <c r="C1416" s="168" t="s">
        <v>6689</v>
      </c>
      <c r="D1416" s="177" t="s">
        <v>6690</v>
      </c>
      <c r="E1416" s="169">
        <v>2000</v>
      </c>
      <c r="F1416" s="170">
        <v>0.52</v>
      </c>
      <c r="G1416" s="171">
        <v>216</v>
      </c>
      <c r="H1416" s="172">
        <f t="shared" si="154"/>
        <v>1040</v>
      </c>
      <c r="I1416" s="173" t="str">
        <f t="shared" si="155"/>
        <v>Введите курс</v>
      </c>
      <c r="J1416" s="283"/>
      <c r="K1416" s="174">
        <f t="shared" si="156"/>
        <v>0</v>
      </c>
      <c r="L1416" s="172">
        <f t="shared" si="156"/>
        <v>0</v>
      </c>
      <c r="M1416" s="175" t="str">
        <f t="shared" si="157"/>
        <v/>
      </c>
      <c r="N1416" s="166"/>
      <c r="O1416" s="176"/>
    </row>
    <row r="1417" spans="1:15" ht="15.75" thickBot="1">
      <c r="A1417" s="166" t="s">
        <v>6691</v>
      </c>
      <c r="B1417" s="167"/>
      <c r="C1417" s="168" t="s">
        <v>6692</v>
      </c>
      <c r="D1417" s="177" t="s">
        <v>6693</v>
      </c>
      <c r="E1417" s="169">
        <v>9800</v>
      </c>
      <c r="F1417" s="170">
        <v>0.52</v>
      </c>
      <c r="G1417" s="171">
        <v>144</v>
      </c>
      <c r="H1417" s="172">
        <f t="shared" si="154"/>
        <v>5096</v>
      </c>
      <c r="I1417" s="173" t="str">
        <f t="shared" si="155"/>
        <v>Введите курс</v>
      </c>
      <c r="J1417" s="283"/>
      <c r="K1417" s="174">
        <f t="shared" si="156"/>
        <v>0</v>
      </c>
      <c r="L1417" s="172">
        <f t="shared" si="156"/>
        <v>0</v>
      </c>
      <c r="M1417" s="175" t="str">
        <f t="shared" si="157"/>
        <v/>
      </c>
      <c r="N1417" s="166"/>
      <c r="O1417" s="176"/>
    </row>
    <row r="1418" spans="1:15" ht="15.75" thickBot="1">
      <c r="A1418" s="166" t="s">
        <v>6694</v>
      </c>
      <c r="B1418" s="167"/>
      <c r="C1418" s="168" t="s">
        <v>6695</v>
      </c>
      <c r="D1418" s="177" t="s">
        <v>6696</v>
      </c>
      <c r="E1418" s="169">
        <v>9800</v>
      </c>
      <c r="F1418" s="170">
        <v>0.52</v>
      </c>
      <c r="G1418" s="171">
        <v>144</v>
      </c>
      <c r="H1418" s="172">
        <f t="shared" si="154"/>
        <v>5096</v>
      </c>
      <c r="I1418" s="173" t="str">
        <f t="shared" si="155"/>
        <v>Введите курс</v>
      </c>
      <c r="J1418" s="283"/>
      <c r="K1418" s="174">
        <f t="shared" si="156"/>
        <v>0</v>
      </c>
      <c r="L1418" s="172">
        <f t="shared" si="156"/>
        <v>0</v>
      </c>
      <c r="M1418" s="175" t="str">
        <f t="shared" si="157"/>
        <v/>
      </c>
      <c r="N1418" s="166"/>
      <c r="O1418" s="176"/>
    </row>
    <row r="1419" spans="1:15" ht="15.75" thickBot="1">
      <c r="A1419" s="166" t="s">
        <v>6697</v>
      </c>
      <c r="B1419" s="167"/>
      <c r="C1419" s="168" t="s">
        <v>6698</v>
      </c>
      <c r="D1419" s="177" t="s">
        <v>6699</v>
      </c>
      <c r="E1419" s="169">
        <v>8000</v>
      </c>
      <c r="F1419" s="170">
        <v>0.52</v>
      </c>
      <c r="G1419" s="171">
        <v>24</v>
      </c>
      <c r="H1419" s="172">
        <f t="shared" si="154"/>
        <v>4160</v>
      </c>
      <c r="I1419" s="173" t="str">
        <f t="shared" si="155"/>
        <v>Введите курс</v>
      </c>
      <c r="J1419" s="283"/>
      <c r="K1419" s="174">
        <f t="shared" si="156"/>
        <v>0</v>
      </c>
      <c r="L1419" s="172">
        <f t="shared" si="156"/>
        <v>0</v>
      </c>
      <c r="M1419" s="175" t="str">
        <f t="shared" si="157"/>
        <v/>
      </c>
      <c r="N1419" s="166"/>
      <c r="O1419" s="176"/>
    </row>
    <row r="1420" spans="1:15" ht="15.75" thickBot="1">
      <c r="A1420" s="166" t="s">
        <v>6700</v>
      </c>
      <c r="B1420" s="167"/>
      <c r="C1420" s="168" t="s">
        <v>6701</v>
      </c>
      <c r="D1420" s="177" t="s">
        <v>6702</v>
      </c>
      <c r="E1420" s="169">
        <v>4500</v>
      </c>
      <c r="F1420" s="170">
        <v>0.52</v>
      </c>
      <c r="G1420" s="171">
        <v>336</v>
      </c>
      <c r="H1420" s="172">
        <f t="shared" si="154"/>
        <v>2340</v>
      </c>
      <c r="I1420" s="173" t="str">
        <f t="shared" si="155"/>
        <v>Введите курс</v>
      </c>
      <c r="J1420" s="283"/>
      <c r="K1420" s="174">
        <f t="shared" si="156"/>
        <v>0</v>
      </c>
      <c r="L1420" s="172">
        <f t="shared" si="156"/>
        <v>0</v>
      </c>
      <c r="M1420" s="175" t="str">
        <f t="shared" si="157"/>
        <v/>
      </c>
      <c r="N1420" s="166"/>
      <c r="O1420" s="176"/>
    </row>
    <row r="1421" spans="1:15" ht="15.75" thickBot="1">
      <c r="A1421" s="166" t="s">
        <v>6703</v>
      </c>
      <c r="B1421" s="167"/>
      <c r="C1421" s="168" t="s">
        <v>6704</v>
      </c>
      <c r="D1421" s="177" t="s">
        <v>6705</v>
      </c>
      <c r="E1421" s="169">
        <v>4500</v>
      </c>
      <c r="F1421" s="170">
        <v>0.52</v>
      </c>
      <c r="G1421" s="171">
        <v>336</v>
      </c>
      <c r="H1421" s="172">
        <f t="shared" si="154"/>
        <v>2340</v>
      </c>
      <c r="I1421" s="173" t="str">
        <f t="shared" si="155"/>
        <v>Введите курс</v>
      </c>
      <c r="J1421" s="283"/>
      <c r="K1421" s="174">
        <f t="shared" si="156"/>
        <v>0</v>
      </c>
      <c r="L1421" s="172">
        <f t="shared" si="156"/>
        <v>0</v>
      </c>
      <c r="M1421" s="175" t="str">
        <f t="shared" si="157"/>
        <v/>
      </c>
      <c r="N1421" s="166"/>
      <c r="O1421" s="176"/>
    </row>
    <row r="1422" spans="1:15" ht="15.75" thickBot="1">
      <c r="A1422" s="166" t="s">
        <v>6706</v>
      </c>
      <c r="B1422" s="167"/>
      <c r="C1422" s="168" t="s">
        <v>6707</v>
      </c>
      <c r="D1422" s="177" t="s">
        <v>6708</v>
      </c>
      <c r="E1422" s="169">
        <v>4500</v>
      </c>
      <c r="F1422" s="170">
        <v>0.52</v>
      </c>
      <c r="G1422" s="171">
        <v>336</v>
      </c>
      <c r="H1422" s="172">
        <f t="shared" si="154"/>
        <v>2340</v>
      </c>
      <c r="I1422" s="173" t="str">
        <f t="shared" si="155"/>
        <v>Введите курс</v>
      </c>
      <c r="J1422" s="283"/>
      <c r="K1422" s="174">
        <f t="shared" si="156"/>
        <v>0</v>
      </c>
      <c r="L1422" s="172">
        <f t="shared" si="156"/>
        <v>0</v>
      </c>
      <c r="M1422" s="175" t="str">
        <f t="shared" si="157"/>
        <v/>
      </c>
      <c r="N1422" s="166"/>
      <c r="O1422" s="176"/>
    </row>
    <row r="1423" spans="1:15" ht="15.75" thickBot="1">
      <c r="A1423" s="166" t="s">
        <v>6709</v>
      </c>
      <c r="B1423" s="167"/>
      <c r="C1423" s="168" t="s">
        <v>6710</v>
      </c>
      <c r="D1423" s="177" t="s">
        <v>6711</v>
      </c>
      <c r="E1423" s="169">
        <v>12000</v>
      </c>
      <c r="F1423" s="170">
        <v>0.52</v>
      </c>
      <c r="G1423" s="171">
        <v>144</v>
      </c>
      <c r="H1423" s="172">
        <f t="shared" si="154"/>
        <v>6240</v>
      </c>
      <c r="I1423" s="173" t="str">
        <f t="shared" si="155"/>
        <v>Введите курс</v>
      </c>
      <c r="J1423" s="283"/>
      <c r="K1423" s="174">
        <f t="shared" si="156"/>
        <v>0</v>
      </c>
      <c r="L1423" s="172">
        <f t="shared" si="156"/>
        <v>0</v>
      </c>
      <c r="M1423" s="175" t="str">
        <f t="shared" si="157"/>
        <v/>
      </c>
      <c r="N1423" s="166"/>
      <c r="O1423" s="176"/>
    </row>
    <row r="1424" spans="1:15" ht="15.75" thickBot="1">
      <c r="A1424" s="166" t="s">
        <v>6712</v>
      </c>
      <c r="B1424" s="167"/>
      <c r="C1424" s="168" t="s">
        <v>6713</v>
      </c>
      <c r="D1424" s="177" t="s">
        <v>6714</v>
      </c>
      <c r="E1424" s="169">
        <v>12000</v>
      </c>
      <c r="F1424" s="170">
        <v>0.52</v>
      </c>
      <c r="G1424" s="171">
        <v>40</v>
      </c>
      <c r="H1424" s="172">
        <f t="shared" si="154"/>
        <v>6240</v>
      </c>
      <c r="I1424" s="173" t="str">
        <f t="shared" si="155"/>
        <v>Введите курс</v>
      </c>
      <c r="J1424" s="283"/>
      <c r="K1424" s="174">
        <f t="shared" si="156"/>
        <v>0</v>
      </c>
      <c r="L1424" s="172">
        <f t="shared" si="156"/>
        <v>0</v>
      </c>
      <c r="M1424" s="175" t="str">
        <f t="shared" si="157"/>
        <v/>
      </c>
      <c r="N1424" s="166"/>
      <c r="O1424" s="176"/>
    </row>
    <row r="1425" spans="1:15" ht="15.75" thickBot="1">
      <c r="A1425" s="166" t="s">
        <v>6715</v>
      </c>
      <c r="B1425" s="167"/>
      <c r="C1425" s="168" t="s">
        <v>6716</v>
      </c>
      <c r="D1425" s="177" t="s">
        <v>6717</v>
      </c>
      <c r="E1425" s="169">
        <v>4000</v>
      </c>
      <c r="F1425" s="170">
        <v>0.52</v>
      </c>
      <c r="G1425" s="171">
        <v>160</v>
      </c>
      <c r="H1425" s="172">
        <f t="shared" si="154"/>
        <v>2080</v>
      </c>
      <c r="I1425" s="173" t="str">
        <f t="shared" si="155"/>
        <v>Введите курс</v>
      </c>
      <c r="J1425" s="283"/>
      <c r="K1425" s="174">
        <f t="shared" si="156"/>
        <v>0</v>
      </c>
      <c r="L1425" s="172">
        <f t="shared" si="156"/>
        <v>0</v>
      </c>
      <c r="M1425" s="175" t="str">
        <f t="shared" si="157"/>
        <v/>
      </c>
      <c r="N1425" s="166"/>
      <c r="O1425" s="176"/>
    </row>
    <row r="1426" spans="1:15" ht="15.75" thickBot="1">
      <c r="A1426" s="166" t="s">
        <v>6718</v>
      </c>
      <c r="B1426" s="167"/>
      <c r="C1426" s="168" t="s">
        <v>6719</v>
      </c>
      <c r="D1426" s="177" t="s">
        <v>6720</v>
      </c>
      <c r="E1426" s="169">
        <v>18000</v>
      </c>
      <c r="F1426" s="170">
        <v>0.52</v>
      </c>
      <c r="G1426" s="171">
        <v>48</v>
      </c>
      <c r="H1426" s="172">
        <f t="shared" si="154"/>
        <v>9360</v>
      </c>
      <c r="I1426" s="173" t="str">
        <f t="shared" si="155"/>
        <v>Введите курс</v>
      </c>
      <c r="J1426" s="283"/>
      <c r="K1426" s="174">
        <f t="shared" si="156"/>
        <v>0</v>
      </c>
      <c r="L1426" s="172">
        <f t="shared" si="156"/>
        <v>0</v>
      </c>
      <c r="M1426" s="175" t="str">
        <f t="shared" si="157"/>
        <v/>
      </c>
      <c r="N1426" s="166"/>
      <c r="O1426" s="176"/>
    </row>
    <row r="1427" spans="1:15" ht="15.75" thickBot="1">
      <c r="A1427" s="166" t="s">
        <v>6721</v>
      </c>
      <c r="B1427" s="167"/>
      <c r="C1427" s="168" t="s">
        <v>6722</v>
      </c>
      <c r="D1427" s="177" t="s">
        <v>6723</v>
      </c>
      <c r="E1427" s="169">
        <v>18000</v>
      </c>
      <c r="F1427" s="170">
        <v>0.52</v>
      </c>
      <c r="G1427" s="171">
        <v>48</v>
      </c>
      <c r="H1427" s="172">
        <f t="shared" si="154"/>
        <v>9360</v>
      </c>
      <c r="I1427" s="173" t="str">
        <f t="shared" si="155"/>
        <v>Введите курс</v>
      </c>
      <c r="J1427" s="283"/>
      <c r="K1427" s="174">
        <f t="shared" si="156"/>
        <v>0</v>
      </c>
      <c r="L1427" s="172">
        <f t="shared" si="156"/>
        <v>0</v>
      </c>
      <c r="M1427" s="175" t="str">
        <f t="shared" si="157"/>
        <v/>
      </c>
      <c r="N1427" s="166"/>
      <c r="O1427" s="176"/>
    </row>
    <row r="1428" spans="1:15" ht="15.75" thickBot="1">
      <c r="A1428" s="166" t="s">
        <v>6724</v>
      </c>
      <c r="B1428" s="167"/>
      <c r="C1428" s="168" t="s">
        <v>6725</v>
      </c>
      <c r="D1428" s="177" t="s">
        <v>6723</v>
      </c>
      <c r="E1428" s="169">
        <v>18000</v>
      </c>
      <c r="F1428" s="170">
        <v>0.52</v>
      </c>
      <c r="G1428" s="171">
        <v>48</v>
      </c>
      <c r="H1428" s="172">
        <f t="shared" si="154"/>
        <v>9360</v>
      </c>
      <c r="I1428" s="173" t="str">
        <f t="shared" si="155"/>
        <v>Введите курс</v>
      </c>
      <c r="J1428" s="283"/>
      <c r="K1428" s="174">
        <f t="shared" ref="K1428:L1443" si="158">J1428*G1428</f>
        <v>0</v>
      </c>
      <c r="L1428" s="172">
        <f t="shared" si="158"/>
        <v>0</v>
      </c>
      <c r="M1428" s="175" t="str">
        <f t="shared" si="157"/>
        <v/>
      </c>
      <c r="N1428" s="166"/>
      <c r="O1428" s="176"/>
    </row>
    <row r="1429" spans="1:15" ht="15.75" thickBot="1">
      <c r="A1429" s="166" t="s">
        <v>6726</v>
      </c>
      <c r="B1429" s="167"/>
      <c r="C1429" s="168" t="s">
        <v>6727</v>
      </c>
      <c r="D1429" s="177" t="s">
        <v>6720</v>
      </c>
      <c r="E1429" s="169">
        <v>18000</v>
      </c>
      <c r="F1429" s="170">
        <v>0.52</v>
      </c>
      <c r="G1429" s="171">
        <v>48</v>
      </c>
      <c r="H1429" s="172">
        <f t="shared" si="154"/>
        <v>9360</v>
      </c>
      <c r="I1429" s="173" t="str">
        <f t="shared" si="155"/>
        <v>Введите курс</v>
      </c>
      <c r="J1429" s="283"/>
      <c r="K1429" s="174">
        <f t="shared" si="158"/>
        <v>0</v>
      </c>
      <c r="L1429" s="172">
        <f t="shared" si="158"/>
        <v>0</v>
      </c>
      <c r="M1429" s="175" t="str">
        <f t="shared" si="157"/>
        <v/>
      </c>
      <c r="N1429" s="166"/>
      <c r="O1429" s="176"/>
    </row>
    <row r="1430" spans="1:15" ht="15.75" thickBot="1">
      <c r="A1430" s="166" t="s">
        <v>6728</v>
      </c>
      <c r="B1430" s="167"/>
      <c r="C1430" s="168" t="s">
        <v>6729</v>
      </c>
      <c r="D1430" s="177" t="s">
        <v>6730</v>
      </c>
      <c r="E1430" s="169">
        <v>7000</v>
      </c>
      <c r="F1430" s="170">
        <v>0.52</v>
      </c>
      <c r="G1430" s="171">
        <v>100</v>
      </c>
      <c r="H1430" s="172">
        <f t="shared" si="154"/>
        <v>3640</v>
      </c>
      <c r="I1430" s="173" t="str">
        <f t="shared" si="155"/>
        <v>Введите курс</v>
      </c>
      <c r="J1430" s="283"/>
      <c r="K1430" s="174">
        <f t="shared" si="158"/>
        <v>0</v>
      </c>
      <c r="L1430" s="172">
        <f t="shared" si="158"/>
        <v>0</v>
      </c>
      <c r="M1430" s="175" t="str">
        <f t="shared" si="157"/>
        <v/>
      </c>
      <c r="N1430" s="166"/>
      <c r="O1430" s="176"/>
    </row>
    <row r="1431" spans="1:15" ht="15.75" thickBot="1">
      <c r="A1431" s="166" t="s">
        <v>6731</v>
      </c>
      <c r="B1431" s="167"/>
      <c r="C1431" s="168" t="s">
        <v>6732</v>
      </c>
      <c r="D1431" s="177" t="s">
        <v>6733</v>
      </c>
      <c r="E1431" s="169">
        <v>9800</v>
      </c>
      <c r="F1431" s="170">
        <v>0.52</v>
      </c>
      <c r="G1431" s="171">
        <v>144</v>
      </c>
      <c r="H1431" s="172">
        <f t="shared" si="154"/>
        <v>5096</v>
      </c>
      <c r="I1431" s="173" t="str">
        <f t="shared" si="155"/>
        <v>Введите курс</v>
      </c>
      <c r="J1431" s="283"/>
      <c r="K1431" s="174">
        <f t="shared" si="158"/>
        <v>0</v>
      </c>
      <c r="L1431" s="172">
        <f t="shared" si="158"/>
        <v>0</v>
      </c>
      <c r="M1431" s="175" t="str">
        <f t="shared" si="157"/>
        <v/>
      </c>
      <c r="N1431" s="166"/>
      <c r="O1431" s="176"/>
    </row>
    <row r="1432" spans="1:15" ht="15.75" thickBot="1">
      <c r="A1432" s="166" t="s">
        <v>6734</v>
      </c>
      <c r="B1432" s="167"/>
      <c r="C1432" s="168" t="s">
        <v>6735</v>
      </c>
      <c r="D1432" s="177" t="s">
        <v>6736</v>
      </c>
      <c r="E1432" s="169">
        <v>9800</v>
      </c>
      <c r="F1432" s="170">
        <v>0.52</v>
      </c>
      <c r="G1432" s="171">
        <v>200</v>
      </c>
      <c r="H1432" s="172">
        <f t="shared" si="154"/>
        <v>5096</v>
      </c>
      <c r="I1432" s="173" t="str">
        <f t="shared" si="155"/>
        <v>Введите курс</v>
      </c>
      <c r="J1432" s="283"/>
      <c r="K1432" s="174">
        <f t="shared" si="158"/>
        <v>0</v>
      </c>
      <c r="L1432" s="172">
        <f t="shared" si="158"/>
        <v>0</v>
      </c>
      <c r="M1432" s="175" t="str">
        <f t="shared" si="157"/>
        <v/>
      </c>
      <c r="N1432" s="166"/>
      <c r="O1432" s="176"/>
    </row>
    <row r="1433" spans="1:15" ht="15.75" thickBot="1">
      <c r="A1433" s="166" t="s">
        <v>6737</v>
      </c>
      <c r="B1433" s="167"/>
      <c r="C1433" s="168" t="s">
        <v>6738</v>
      </c>
      <c r="D1433" s="177" t="s">
        <v>6739</v>
      </c>
      <c r="E1433" s="169">
        <v>9800</v>
      </c>
      <c r="F1433" s="170">
        <v>0.52</v>
      </c>
      <c r="G1433" s="171">
        <v>200</v>
      </c>
      <c r="H1433" s="172">
        <f t="shared" si="154"/>
        <v>5096</v>
      </c>
      <c r="I1433" s="173" t="str">
        <f t="shared" si="155"/>
        <v>Введите курс</v>
      </c>
      <c r="J1433" s="283"/>
      <c r="K1433" s="174">
        <f t="shared" si="158"/>
        <v>0</v>
      </c>
      <c r="L1433" s="172">
        <f t="shared" si="158"/>
        <v>0</v>
      </c>
      <c r="M1433" s="175" t="str">
        <f t="shared" si="157"/>
        <v/>
      </c>
      <c r="N1433" s="166"/>
      <c r="O1433" s="176"/>
    </row>
    <row r="1434" spans="1:15" ht="15.75" thickBot="1">
      <c r="A1434" s="166" t="s">
        <v>6740</v>
      </c>
      <c r="B1434" s="167"/>
      <c r="C1434" s="168" t="s">
        <v>6741</v>
      </c>
      <c r="D1434" s="177" t="s">
        <v>6742</v>
      </c>
      <c r="E1434" s="169">
        <v>9800</v>
      </c>
      <c r="F1434" s="170">
        <v>0.52</v>
      </c>
      <c r="G1434" s="171">
        <v>200</v>
      </c>
      <c r="H1434" s="172">
        <f t="shared" si="154"/>
        <v>5096</v>
      </c>
      <c r="I1434" s="173" t="str">
        <f t="shared" si="155"/>
        <v>Введите курс</v>
      </c>
      <c r="J1434" s="283"/>
      <c r="K1434" s="174">
        <f t="shared" si="158"/>
        <v>0</v>
      </c>
      <c r="L1434" s="172">
        <f t="shared" si="158"/>
        <v>0</v>
      </c>
      <c r="M1434" s="175" t="str">
        <f t="shared" si="157"/>
        <v/>
      </c>
      <c r="N1434" s="166"/>
      <c r="O1434" s="176"/>
    </row>
    <row r="1435" spans="1:15" ht="15.75" thickBot="1">
      <c r="A1435" s="166" t="s">
        <v>6743</v>
      </c>
      <c r="B1435" s="167"/>
      <c r="C1435" s="168" t="s">
        <v>6744</v>
      </c>
      <c r="D1435" s="177" t="s">
        <v>6745</v>
      </c>
      <c r="E1435" s="169">
        <v>30000</v>
      </c>
      <c r="F1435" s="170">
        <v>0.52</v>
      </c>
      <c r="G1435" s="171">
        <v>60</v>
      </c>
      <c r="H1435" s="172">
        <f t="shared" si="154"/>
        <v>15600</v>
      </c>
      <c r="I1435" s="173" t="str">
        <f t="shared" si="155"/>
        <v>Введите курс</v>
      </c>
      <c r="J1435" s="283"/>
      <c r="K1435" s="174">
        <f t="shared" si="158"/>
        <v>0</v>
      </c>
      <c r="L1435" s="172">
        <f t="shared" si="158"/>
        <v>0</v>
      </c>
      <c r="M1435" s="175" t="str">
        <f t="shared" si="157"/>
        <v/>
      </c>
      <c r="N1435" s="166"/>
      <c r="O1435" s="176"/>
    </row>
    <row r="1436" spans="1:15" ht="15.75" thickBot="1">
      <c r="A1436" s="166" t="s">
        <v>6746</v>
      </c>
      <c r="B1436" s="167"/>
      <c r="C1436" s="168" t="s">
        <v>6747</v>
      </c>
      <c r="D1436" s="177" t="s">
        <v>6748</v>
      </c>
      <c r="E1436" s="169">
        <v>8000</v>
      </c>
      <c r="F1436" s="170">
        <v>0.52</v>
      </c>
      <c r="G1436" s="171">
        <v>480</v>
      </c>
      <c r="H1436" s="172">
        <f t="shared" si="154"/>
        <v>4160</v>
      </c>
      <c r="I1436" s="173" t="str">
        <f t="shared" si="155"/>
        <v>Введите курс</v>
      </c>
      <c r="J1436" s="283"/>
      <c r="K1436" s="174">
        <f t="shared" si="158"/>
        <v>0</v>
      </c>
      <c r="L1436" s="172">
        <f t="shared" si="158"/>
        <v>0</v>
      </c>
      <c r="M1436" s="175" t="str">
        <f t="shared" si="157"/>
        <v/>
      </c>
      <c r="N1436" s="166"/>
      <c r="O1436" s="176"/>
    </row>
    <row r="1437" spans="1:15" ht="15.75" thickBot="1">
      <c r="A1437" s="166" t="s">
        <v>6749</v>
      </c>
      <c r="B1437" s="167"/>
      <c r="C1437" s="168" t="s">
        <v>6750</v>
      </c>
      <c r="D1437" s="177" t="s">
        <v>6751</v>
      </c>
      <c r="E1437" s="169">
        <v>8000</v>
      </c>
      <c r="F1437" s="170">
        <v>0.52</v>
      </c>
      <c r="G1437" s="171">
        <v>480</v>
      </c>
      <c r="H1437" s="172">
        <f t="shared" si="154"/>
        <v>4160</v>
      </c>
      <c r="I1437" s="173" t="str">
        <f t="shared" si="155"/>
        <v>Введите курс</v>
      </c>
      <c r="J1437" s="283"/>
      <c r="K1437" s="174">
        <f t="shared" si="158"/>
        <v>0</v>
      </c>
      <c r="L1437" s="172">
        <f t="shared" si="158"/>
        <v>0</v>
      </c>
      <c r="M1437" s="175" t="str">
        <f t="shared" si="157"/>
        <v/>
      </c>
      <c r="N1437" s="166"/>
      <c r="O1437" s="176"/>
    </row>
    <row r="1438" spans="1:15" ht="15.75" thickBot="1">
      <c r="A1438" s="166" t="s">
        <v>6752</v>
      </c>
      <c r="B1438" s="167"/>
      <c r="C1438" s="168" t="s">
        <v>6753</v>
      </c>
      <c r="D1438" s="177" t="s">
        <v>6754</v>
      </c>
      <c r="E1438" s="169">
        <v>12000</v>
      </c>
      <c r="F1438" s="170">
        <v>0.52</v>
      </c>
      <c r="G1438" s="171">
        <v>18</v>
      </c>
      <c r="H1438" s="172">
        <f t="shared" si="154"/>
        <v>6240</v>
      </c>
      <c r="I1438" s="173" t="str">
        <f t="shared" si="155"/>
        <v>Введите курс</v>
      </c>
      <c r="J1438" s="283"/>
      <c r="K1438" s="174">
        <f t="shared" si="158"/>
        <v>0</v>
      </c>
      <c r="L1438" s="172">
        <f t="shared" si="158"/>
        <v>0</v>
      </c>
      <c r="M1438" s="175" t="str">
        <f t="shared" si="157"/>
        <v/>
      </c>
      <c r="N1438" s="166"/>
      <c r="O1438" s="176"/>
    </row>
    <row r="1439" spans="1:15" ht="15.75" thickBot="1">
      <c r="A1439" s="166" t="s">
        <v>6755</v>
      </c>
      <c r="B1439" s="167"/>
      <c r="C1439" s="168" t="s">
        <v>6756</v>
      </c>
      <c r="D1439" s="177" t="s">
        <v>6757</v>
      </c>
      <c r="E1439" s="169">
        <v>20000</v>
      </c>
      <c r="F1439" s="170">
        <v>0.52</v>
      </c>
      <c r="G1439" s="171">
        <v>24</v>
      </c>
      <c r="H1439" s="172">
        <f t="shared" si="154"/>
        <v>10400</v>
      </c>
      <c r="I1439" s="173" t="str">
        <f t="shared" si="155"/>
        <v>Введите курс</v>
      </c>
      <c r="J1439" s="283"/>
      <c r="K1439" s="174">
        <f t="shared" si="158"/>
        <v>0</v>
      </c>
      <c r="L1439" s="172">
        <f t="shared" si="158"/>
        <v>0</v>
      </c>
      <c r="M1439" s="175" t="str">
        <f t="shared" si="157"/>
        <v/>
      </c>
      <c r="N1439" s="166"/>
      <c r="O1439" s="176"/>
    </row>
    <row r="1440" spans="1:15" ht="15.75" thickBot="1">
      <c r="A1440" s="166" t="s">
        <v>6758</v>
      </c>
      <c r="B1440" s="167"/>
      <c r="C1440" s="168" t="s">
        <v>6759</v>
      </c>
      <c r="D1440" s="177" t="s">
        <v>5886</v>
      </c>
      <c r="E1440" s="169">
        <v>3500</v>
      </c>
      <c r="F1440" s="170">
        <v>0.52</v>
      </c>
      <c r="G1440" s="171">
        <v>480</v>
      </c>
      <c r="H1440" s="172">
        <f t="shared" si="154"/>
        <v>1820</v>
      </c>
      <c r="I1440" s="173" t="str">
        <f t="shared" si="155"/>
        <v>Введите курс</v>
      </c>
      <c r="J1440" s="283"/>
      <c r="K1440" s="174">
        <f t="shared" si="158"/>
        <v>0</v>
      </c>
      <c r="L1440" s="172">
        <f t="shared" si="158"/>
        <v>0</v>
      </c>
      <c r="M1440" s="175" t="str">
        <f t="shared" si="157"/>
        <v/>
      </c>
      <c r="N1440" s="166"/>
      <c r="O1440" s="176"/>
    </row>
    <row r="1441" spans="1:15" ht="15.75" thickBot="1">
      <c r="A1441" s="166" t="s">
        <v>6760</v>
      </c>
      <c r="B1441" s="167"/>
      <c r="C1441" s="168" t="s">
        <v>6761</v>
      </c>
      <c r="D1441" s="177" t="s">
        <v>6762</v>
      </c>
      <c r="E1441" s="169">
        <v>5000</v>
      </c>
      <c r="F1441" s="170">
        <v>0.52</v>
      </c>
      <c r="G1441" s="171">
        <v>996</v>
      </c>
      <c r="H1441" s="172">
        <f t="shared" si="154"/>
        <v>2600</v>
      </c>
      <c r="I1441" s="173" t="str">
        <f t="shared" si="155"/>
        <v>Введите курс</v>
      </c>
      <c r="J1441" s="283"/>
      <c r="K1441" s="174">
        <f t="shared" si="158"/>
        <v>0</v>
      </c>
      <c r="L1441" s="172">
        <f t="shared" si="158"/>
        <v>0</v>
      </c>
      <c r="M1441" s="175" t="str">
        <f t="shared" si="157"/>
        <v/>
      </c>
      <c r="N1441" s="166"/>
      <c r="O1441" s="176"/>
    </row>
    <row r="1442" spans="1:15" ht="15.75" thickBot="1">
      <c r="A1442" s="166" t="s">
        <v>6763</v>
      </c>
      <c r="B1442" s="167"/>
      <c r="C1442" s="168" t="s">
        <v>6764</v>
      </c>
      <c r="D1442" s="177" t="s">
        <v>6765</v>
      </c>
      <c r="E1442" s="169">
        <v>15000</v>
      </c>
      <c r="F1442" s="170">
        <v>0.52</v>
      </c>
      <c r="G1442" s="171">
        <v>120</v>
      </c>
      <c r="H1442" s="172">
        <f t="shared" si="154"/>
        <v>7800</v>
      </c>
      <c r="I1442" s="173" t="str">
        <f t="shared" si="155"/>
        <v>Введите курс</v>
      </c>
      <c r="J1442" s="283"/>
      <c r="K1442" s="174">
        <f t="shared" si="158"/>
        <v>0</v>
      </c>
      <c r="L1442" s="172">
        <f t="shared" si="158"/>
        <v>0</v>
      </c>
      <c r="M1442" s="175" t="str">
        <f t="shared" si="157"/>
        <v/>
      </c>
      <c r="N1442" s="166"/>
      <c r="O1442" s="176"/>
    </row>
    <row r="1443" spans="1:15" ht="15.75" thickBot="1">
      <c r="A1443" s="166" t="s">
        <v>6766</v>
      </c>
      <c r="B1443" s="167"/>
      <c r="C1443" s="168" t="s">
        <v>6767</v>
      </c>
      <c r="D1443" s="177" t="s">
        <v>5886</v>
      </c>
      <c r="E1443" s="169">
        <v>3500</v>
      </c>
      <c r="F1443" s="170">
        <v>0.52</v>
      </c>
      <c r="G1443" s="171">
        <v>480</v>
      </c>
      <c r="H1443" s="172">
        <f t="shared" si="154"/>
        <v>1820</v>
      </c>
      <c r="I1443" s="173" t="str">
        <f t="shared" si="155"/>
        <v>Введите курс</v>
      </c>
      <c r="J1443" s="283"/>
      <c r="K1443" s="174">
        <f t="shared" si="158"/>
        <v>0</v>
      </c>
      <c r="L1443" s="172">
        <f t="shared" si="158"/>
        <v>0</v>
      </c>
      <c r="M1443" s="175" t="str">
        <f t="shared" si="157"/>
        <v/>
      </c>
      <c r="N1443" s="166"/>
      <c r="O1443" s="176"/>
    </row>
    <row r="1444" spans="1:15" ht="15.75" thickBot="1">
      <c r="A1444" s="166" t="s">
        <v>6768</v>
      </c>
      <c r="B1444" s="167"/>
      <c r="C1444" s="168" t="s">
        <v>6769</v>
      </c>
      <c r="D1444" s="177" t="s">
        <v>6770</v>
      </c>
      <c r="E1444" s="169">
        <v>5500</v>
      </c>
      <c r="F1444" s="170">
        <v>0.52</v>
      </c>
      <c r="G1444" s="171">
        <v>480</v>
      </c>
      <c r="H1444" s="172">
        <f t="shared" si="154"/>
        <v>2860</v>
      </c>
      <c r="I1444" s="173" t="str">
        <f t="shared" si="155"/>
        <v>Введите курс</v>
      </c>
      <c r="J1444" s="283"/>
      <c r="K1444" s="174">
        <f t="shared" ref="K1444:L1459" si="159">J1444*G1444</f>
        <v>0</v>
      </c>
      <c r="L1444" s="172">
        <f t="shared" si="159"/>
        <v>0</v>
      </c>
      <c r="M1444" s="175" t="str">
        <f t="shared" si="157"/>
        <v/>
      </c>
      <c r="N1444" s="166"/>
      <c r="O1444" s="176"/>
    </row>
    <row r="1445" spans="1:15" ht="15.75" thickBot="1">
      <c r="A1445" s="166" t="s">
        <v>6771</v>
      </c>
      <c r="B1445" s="167"/>
      <c r="C1445" s="168" t="s">
        <v>6772</v>
      </c>
      <c r="D1445" s="177" t="s">
        <v>6773</v>
      </c>
      <c r="E1445" s="169">
        <v>3500</v>
      </c>
      <c r="F1445" s="170">
        <v>0.52</v>
      </c>
      <c r="G1445" s="171">
        <v>480</v>
      </c>
      <c r="H1445" s="172">
        <f t="shared" si="154"/>
        <v>1820</v>
      </c>
      <c r="I1445" s="173" t="str">
        <f t="shared" si="155"/>
        <v>Введите курс</v>
      </c>
      <c r="J1445" s="283"/>
      <c r="K1445" s="174">
        <f t="shared" si="159"/>
        <v>0</v>
      </c>
      <c r="L1445" s="172">
        <f t="shared" si="159"/>
        <v>0</v>
      </c>
      <c r="M1445" s="175" t="str">
        <f t="shared" si="157"/>
        <v/>
      </c>
      <c r="N1445" s="166"/>
      <c r="O1445" s="176"/>
    </row>
    <row r="1446" spans="1:15" ht="15.75" thickBot="1">
      <c r="A1446" s="166" t="s">
        <v>6774</v>
      </c>
      <c r="B1446" s="167"/>
      <c r="C1446" s="168" t="s">
        <v>6775</v>
      </c>
      <c r="D1446" s="177" t="s">
        <v>5886</v>
      </c>
      <c r="E1446" s="169">
        <v>5500</v>
      </c>
      <c r="F1446" s="170">
        <v>0.52</v>
      </c>
      <c r="G1446" s="171">
        <v>480</v>
      </c>
      <c r="H1446" s="172">
        <f t="shared" si="154"/>
        <v>2860</v>
      </c>
      <c r="I1446" s="173" t="str">
        <f t="shared" si="155"/>
        <v>Введите курс</v>
      </c>
      <c r="J1446" s="283"/>
      <c r="K1446" s="174">
        <f t="shared" si="159"/>
        <v>0</v>
      </c>
      <c r="L1446" s="172">
        <f t="shared" si="159"/>
        <v>0</v>
      </c>
      <c r="M1446" s="175" t="str">
        <f t="shared" si="157"/>
        <v/>
      </c>
      <c r="N1446" s="166"/>
      <c r="O1446" s="176"/>
    </row>
    <row r="1447" spans="1:15" ht="15.75" thickBot="1">
      <c r="A1447" s="166" t="s">
        <v>6776</v>
      </c>
      <c r="B1447" s="167"/>
      <c r="C1447" s="168" t="s">
        <v>6777</v>
      </c>
      <c r="D1447" s="177" t="s">
        <v>6778</v>
      </c>
      <c r="E1447" s="169">
        <v>3500</v>
      </c>
      <c r="F1447" s="170">
        <v>0.52</v>
      </c>
      <c r="G1447" s="171">
        <v>480</v>
      </c>
      <c r="H1447" s="172">
        <f t="shared" si="154"/>
        <v>1820</v>
      </c>
      <c r="I1447" s="173" t="str">
        <f t="shared" si="155"/>
        <v>Введите курс</v>
      </c>
      <c r="J1447" s="283"/>
      <c r="K1447" s="174">
        <f t="shared" si="159"/>
        <v>0</v>
      </c>
      <c r="L1447" s="172">
        <f t="shared" si="159"/>
        <v>0</v>
      </c>
      <c r="M1447" s="175" t="str">
        <f t="shared" si="157"/>
        <v/>
      </c>
      <c r="N1447" s="166"/>
      <c r="O1447" s="176"/>
    </row>
    <row r="1448" spans="1:15" ht="15.75" thickBot="1">
      <c r="A1448" s="166" t="s">
        <v>6779</v>
      </c>
      <c r="B1448" s="167"/>
      <c r="C1448" s="168" t="s">
        <v>6780</v>
      </c>
      <c r="D1448" s="177" t="s">
        <v>5886</v>
      </c>
      <c r="E1448" s="169">
        <v>5500</v>
      </c>
      <c r="F1448" s="170">
        <v>0.52</v>
      </c>
      <c r="G1448" s="171">
        <v>480</v>
      </c>
      <c r="H1448" s="172">
        <f t="shared" si="154"/>
        <v>2860</v>
      </c>
      <c r="I1448" s="173" t="str">
        <f t="shared" si="155"/>
        <v>Введите курс</v>
      </c>
      <c r="J1448" s="283"/>
      <c r="K1448" s="174">
        <f t="shared" si="159"/>
        <v>0</v>
      </c>
      <c r="L1448" s="172">
        <f t="shared" si="159"/>
        <v>0</v>
      </c>
      <c r="M1448" s="175" t="str">
        <f t="shared" si="157"/>
        <v/>
      </c>
      <c r="N1448" s="166"/>
      <c r="O1448" s="176"/>
    </row>
    <row r="1449" spans="1:15" ht="15.75" thickBot="1">
      <c r="A1449" s="166" t="s">
        <v>6781</v>
      </c>
      <c r="B1449" s="167"/>
      <c r="C1449" s="168" t="s">
        <v>6782</v>
      </c>
      <c r="D1449" s="177" t="s">
        <v>5886</v>
      </c>
      <c r="E1449" s="169">
        <v>5500</v>
      </c>
      <c r="F1449" s="170">
        <v>0.52</v>
      </c>
      <c r="G1449" s="171">
        <v>480</v>
      </c>
      <c r="H1449" s="172">
        <f t="shared" si="154"/>
        <v>2860</v>
      </c>
      <c r="I1449" s="173" t="str">
        <f t="shared" si="155"/>
        <v>Введите курс</v>
      </c>
      <c r="J1449" s="283"/>
      <c r="K1449" s="174">
        <f t="shared" si="159"/>
        <v>0</v>
      </c>
      <c r="L1449" s="172">
        <f t="shared" si="159"/>
        <v>0</v>
      </c>
      <c r="M1449" s="175" t="str">
        <f t="shared" si="157"/>
        <v/>
      </c>
      <c r="N1449" s="166"/>
      <c r="O1449" s="176"/>
    </row>
    <row r="1450" spans="1:15" ht="15.75" thickBot="1">
      <c r="A1450" s="166" t="s">
        <v>6783</v>
      </c>
      <c r="B1450" s="167"/>
      <c r="C1450" s="168" t="s">
        <v>6784</v>
      </c>
      <c r="D1450" s="177" t="s">
        <v>6785</v>
      </c>
      <c r="E1450" s="169">
        <v>11000</v>
      </c>
      <c r="F1450" s="170">
        <v>0.52</v>
      </c>
      <c r="G1450" s="171">
        <v>320</v>
      </c>
      <c r="H1450" s="172">
        <f t="shared" si="154"/>
        <v>5720</v>
      </c>
      <c r="I1450" s="173" t="str">
        <f t="shared" si="155"/>
        <v>Введите курс</v>
      </c>
      <c r="J1450" s="283"/>
      <c r="K1450" s="174">
        <f t="shared" si="159"/>
        <v>0</v>
      </c>
      <c r="L1450" s="172">
        <f t="shared" si="159"/>
        <v>0</v>
      </c>
      <c r="M1450" s="175" t="str">
        <f t="shared" si="157"/>
        <v/>
      </c>
      <c r="N1450" s="166"/>
      <c r="O1450" s="176"/>
    </row>
    <row r="1451" spans="1:15" ht="15.75" thickBot="1">
      <c r="A1451" s="166" t="s">
        <v>6786</v>
      </c>
      <c r="B1451" s="167"/>
      <c r="C1451" s="168" t="s">
        <v>6787</v>
      </c>
      <c r="D1451" s="177" t="s">
        <v>6788</v>
      </c>
      <c r="E1451" s="169">
        <v>11000</v>
      </c>
      <c r="F1451" s="170">
        <v>0.52</v>
      </c>
      <c r="G1451" s="171">
        <v>320</v>
      </c>
      <c r="H1451" s="172">
        <f t="shared" si="154"/>
        <v>5720</v>
      </c>
      <c r="I1451" s="173" t="str">
        <f t="shared" si="155"/>
        <v>Введите курс</v>
      </c>
      <c r="J1451" s="283"/>
      <c r="K1451" s="174">
        <f t="shared" si="159"/>
        <v>0</v>
      </c>
      <c r="L1451" s="172">
        <f t="shared" si="159"/>
        <v>0</v>
      </c>
      <c r="M1451" s="175" t="str">
        <f t="shared" si="157"/>
        <v/>
      </c>
      <c r="N1451" s="166"/>
      <c r="O1451" s="176"/>
    </row>
    <row r="1452" spans="1:15" ht="15.75" thickBot="1">
      <c r="A1452" s="166" t="s">
        <v>6789</v>
      </c>
      <c r="B1452" s="167"/>
      <c r="C1452" s="168" t="s">
        <v>6790</v>
      </c>
      <c r="D1452" s="177" t="s">
        <v>6791</v>
      </c>
      <c r="E1452" s="169">
        <v>11000</v>
      </c>
      <c r="F1452" s="170">
        <v>0.52</v>
      </c>
      <c r="G1452" s="171">
        <v>320</v>
      </c>
      <c r="H1452" s="172">
        <f t="shared" si="154"/>
        <v>5720</v>
      </c>
      <c r="I1452" s="173" t="str">
        <f t="shared" si="155"/>
        <v>Введите курс</v>
      </c>
      <c r="J1452" s="283"/>
      <c r="K1452" s="174">
        <f t="shared" si="159"/>
        <v>0</v>
      </c>
      <c r="L1452" s="172">
        <f t="shared" si="159"/>
        <v>0</v>
      </c>
      <c r="M1452" s="175" t="str">
        <f t="shared" si="157"/>
        <v/>
      </c>
      <c r="N1452" s="166"/>
      <c r="O1452" s="176"/>
    </row>
    <row r="1453" spans="1:15" ht="26.25" thickBot="1">
      <c r="A1453" s="166" t="s">
        <v>6792</v>
      </c>
      <c r="B1453" s="167"/>
      <c r="C1453" s="168" t="s">
        <v>6793</v>
      </c>
      <c r="D1453" s="177" t="s">
        <v>6794</v>
      </c>
      <c r="E1453" s="169">
        <v>20000</v>
      </c>
      <c r="F1453" s="170">
        <v>0.52</v>
      </c>
      <c r="G1453" s="171">
        <v>12</v>
      </c>
      <c r="H1453" s="172">
        <f t="shared" si="154"/>
        <v>10400</v>
      </c>
      <c r="I1453" s="173" t="str">
        <f t="shared" si="155"/>
        <v>Введите курс</v>
      </c>
      <c r="J1453" s="283"/>
      <c r="K1453" s="174">
        <f t="shared" si="159"/>
        <v>0</v>
      </c>
      <c r="L1453" s="172">
        <f t="shared" si="159"/>
        <v>0</v>
      </c>
      <c r="M1453" s="175" t="str">
        <f t="shared" si="157"/>
        <v/>
      </c>
      <c r="N1453" s="166"/>
      <c r="O1453" s="176"/>
    </row>
    <row r="1454" spans="1:15" ht="15.75" thickBot="1">
      <c r="A1454" s="166" t="s">
        <v>6795</v>
      </c>
      <c r="B1454" s="167"/>
      <c r="C1454" s="168" t="s">
        <v>6796</v>
      </c>
      <c r="D1454" s="177" t="s">
        <v>6797</v>
      </c>
      <c r="E1454" s="169">
        <v>18000</v>
      </c>
      <c r="F1454" s="170">
        <v>0.52</v>
      </c>
      <c r="G1454" s="171">
        <v>120</v>
      </c>
      <c r="H1454" s="172">
        <f t="shared" si="154"/>
        <v>9360</v>
      </c>
      <c r="I1454" s="173" t="str">
        <f t="shared" si="155"/>
        <v>Введите курс</v>
      </c>
      <c r="J1454" s="283"/>
      <c r="K1454" s="174">
        <f t="shared" si="159"/>
        <v>0</v>
      </c>
      <c r="L1454" s="172">
        <f t="shared" si="159"/>
        <v>0</v>
      </c>
      <c r="M1454" s="175" t="str">
        <f t="shared" si="157"/>
        <v/>
      </c>
      <c r="N1454" s="166"/>
      <c r="O1454" s="176"/>
    </row>
    <row r="1455" spans="1:15" ht="15.75" thickBot="1">
      <c r="A1455" s="166" t="s">
        <v>6798</v>
      </c>
      <c r="B1455" s="167"/>
      <c r="C1455" s="168" t="s">
        <v>6799</v>
      </c>
      <c r="D1455" s="177" t="s">
        <v>6800</v>
      </c>
      <c r="E1455" s="169">
        <v>18000</v>
      </c>
      <c r="F1455" s="170">
        <v>0.52</v>
      </c>
      <c r="G1455" s="171">
        <v>120</v>
      </c>
      <c r="H1455" s="172">
        <f t="shared" si="154"/>
        <v>9360</v>
      </c>
      <c r="I1455" s="173" t="str">
        <f t="shared" si="155"/>
        <v>Введите курс</v>
      </c>
      <c r="J1455" s="283"/>
      <c r="K1455" s="174">
        <f t="shared" si="159"/>
        <v>0</v>
      </c>
      <c r="L1455" s="172">
        <f t="shared" si="159"/>
        <v>0</v>
      </c>
      <c r="M1455" s="175" t="str">
        <f t="shared" si="157"/>
        <v/>
      </c>
      <c r="N1455" s="166"/>
      <c r="O1455" s="176"/>
    </row>
    <row r="1456" spans="1:15" ht="15.75" thickBot="1">
      <c r="A1456" s="166" t="s">
        <v>6801</v>
      </c>
      <c r="B1456" s="167"/>
      <c r="C1456" s="168" t="s">
        <v>6802</v>
      </c>
      <c r="D1456" s="177" t="s">
        <v>6803</v>
      </c>
      <c r="E1456" s="169">
        <v>8000</v>
      </c>
      <c r="F1456" s="170">
        <v>0.52</v>
      </c>
      <c r="G1456" s="171">
        <v>384</v>
      </c>
      <c r="H1456" s="172">
        <f t="shared" si="154"/>
        <v>4160</v>
      </c>
      <c r="I1456" s="173" t="str">
        <f t="shared" si="155"/>
        <v>Введите курс</v>
      </c>
      <c r="J1456" s="283"/>
      <c r="K1456" s="174">
        <f t="shared" si="159"/>
        <v>0</v>
      </c>
      <c r="L1456" s="172">
        <f t="shared" si="159"/>
        <v>0</v>
      </c>
      <c r="M1456" s="175" t="str">
        <f t="shared" si="157"/>
        <v/>
      </c>
      <c r="N1456" s="166"/>
      <c r="O1456" s="176"/>
    </row>
    <row r="1457" spans="1:15" ht="15.75" thickBot="1">
      <c r="A1457" s="166" t="s">
        <v>6804</v>
      </c>
      <c r="B1457" s="167"/>
      <c r="C1457" s="168" t="s">
        <v>6805</v>
      </c>
      <c r="D1457" s="177" t="s">
        <v>6806</v>
      </c>
      <c r="E1457" s="169">
        <v>8000</v>
      </c>
      <c r="F1457" s="170">
        <v>0.52</v>
      </c>
      <c r="G1457" s="171">
        <v>384</v>
      </c>
      <c r="H1457" s="172">
        <f t="shared" si="154"/>
        <v>4160</v>
      </c>
      <c r="I1457" s="173" t="str">
        <f t="shared" si="155"/>
        <v>Введите курс</v>
      </c>
      <c r="J1457" s="283"/>
      <c r="K1457" s="174">
        <f t="shared" si="159"/>
        <v>0</v>
      </c>
      <c r="L1457" s="172">
        <f t="shared" si="159"/>
        <v>0</v>
      </c>
      <c r="M1457" s="175" t="str">
        <f t="shared" si="157"/>
        <v/>
      </c>
      <c r="N1457" s="166"/>
      <c r="O1457" s="176"/>
    </row>
    <row r="1458" spans="1:15" ht="15.75" thickBot="1">
      <c r="A1458" s="166" t="s">
        <v>6807</v>
      </c>
      <c r="B1458" s="167"/>
      <c r="C1458" s="168" t="s">
        <v>6808</v>
      </c>
      <c r="D1458" s="177" t="s">
        <v>6809</v>
      </c>
      <c r="E1458" s="169">
        <v>23400</v>
      </c>
      <c r="F1458" s="170">
        <v>0.52</v>
      </c>
      <c r="G1458" s="171">
        <v>84</v>
      </c>
      <c r="H1458" s="172">
        <f t="shared" si="154"/>
        <v>12168</v>
      </c>
      <c r="I1458" s="173" t="str">
        <f t="shared" si="155"/>
        <v>Введите курс</v>
      </c>
      <c r="J1458" s="283"/>
      <c r="K1458" s="174">
        <f t="shared" si="159"/>
        <v>0</v>
      </c>
      <c r="L1458" s="172">
        <f t="shared" si="159"/>
        <v>0</v>
      </c>
      <c r="M1458" s="175" t="str">
        <f t="shared" si="157"/>
        <v/>
      </c>
      <c r="N1458" s="166"/>
      <c r="O1458" s="176"/>
    </row>
    <row r="1459" spans="1:15" ht="15.75" thickBot="1">
      <c r="A1459" s="166" t="s">
        <v>6810</v>
      </c>
      <c r="B1459" s="167"/>
      <c r="C1459" s="168" t="s">
        <v>6811</v>
      </c>
      <c r="D1459" s="177" t="s">
        <v>6812</v>
      </c>
      <c r="E1459" s="169">
        <v>23400</v>
      </c>
      <c r="F1459" s="170">
        <v>0.52</v>
      </c>
      <c r="G1459" s="171">
        <v>84</v>
      </c>
      <c r="H1459" s="172">
        <f t="shared" si="154"/>
        <v>12168</v>
      </c>
      <c r="I1459" s="173" t="str">
        <f t="shared" si="155"/>
        <v>Введите курс</v>
      </c>
      <c r="J1459" s="283"/>
      <c r="K1459" s="174">
        <f t="shared" si="159"/>
        <v>0</v>
      </c>
      <c r="L1459" s="172">
        <f t="shared" si="159"/>
        <v>0</v>
      </c>
      <c r="M1459" s="175" t="str">
        <f t="shared" si="157"/>
        <v/>
      </c>
      <c r="N1459" s="166"/>
      <c r="O1459" s="176"/>
    </row>
    <row r="1460" spans="1:15" ht="15.75" thickBot="1">
      <c r="A1460" s="166" t="s">
        <v>6813</v>
      </c>
      <c r="B1460" s="167"/>
      <c r="C1460" s="168" t="s">
        <v>6814</v>
      </c>
      <c r="D1460" s="177" t="s">
        <v>6815</v>
      </c>
      <c r="E1460" s="169">
        <v>9500</v>
      </c>
      <c r="F1460" s="170">
        <v>0.52</v>
      </c>
      <c r="G1460" s="171">
        <v>120</v>
      </c>
      <c r="H1460" s="172">
        <f t="shared" si="154"/>
        <v>4940</v>
      </c>
      <c r="I1460" s="173" t="str">
        <f t="shared" si="155"/>
        <v>Введите курс</v>
      </c>
      <c r="J1460" s="283"/>
      <c r="K1460" s="174">
        <f t="shared" ref="K1460:L1475" si="160">J1460*G1460</f>
        <v>0</v>
      </c>
      <c r="L1460" s="172">
        <f t="shared" si="160"/>
        <v>0</v>
      </c>
      <c r="M1460" s="175" t="str">
        <f t="shared" si="157"/>
        <v/>
      </c>
      <c r="N1460" s="166"/>
      <c r="O1460" s="176"/>
    </row>
    <row r="1461" spans="1:15" ht="15.75" thickBot="1">
      <c r="A1461" s="166" t="s">
        <v>6816</v>
      </c>
      <c r="B1461" s="167"/>
      <c r="C1461" s="168" t="s">
        <v>6817</v>
      </c>
      <c r="D1461" s="177" t="s">
        <v>6818</v>
      </c>
      <c r="E1461" s="169">
        <v>29500</v>
      </c>
      <c r="F1461" s="170">
        <v>0.52</v>
      </c>
      <c r="G1461" s="171">
        <v>72</v>
      </c>
      <c r="H1461" s="172">
        <f t="shared" si="154"/>
        <v>15340</v>
      </c>
      <c r="I1461" s="173" t="str">
        <f t="shared" si="155"/>
        <v>Введите курс</v>
      </c>
      <c r="J1461" s="283"/>
      <c r="K1461" s="174">
        <f t="shared" si="160"/>
        <v>0</v>
      </c>
      <c r="L1461" s="172">
        <f t="shared" si="160"/>
        <v>0</v>
      </c>
      <c r="M1461" s="175" t="str">
        <f t="shared" si="157"/>
        <v/>
      </c>
      <c r="N1461" s="166"/>
      <c r="O1461" s="176"/>
    </row>
    <row r="1462" spans="1:15" ht="15.75" thickBot="1">
      <c r="A1462" s="166" t="s">
        <v>6819</v>
      </c>
      <c r="B1462" s="167"/>
      <c r="C1462" s="168" t="s">
        <v>6820</v>
      </c>
      <c r="D1462" s="177" t="s">
        <v>6821</v>
      </c>
      <c r="E1462" s="169">
        <v>11000</v>
      </c>
      <c r="F1462" s="170">
        <v>0.52</v>
      </c>
      <c r="G1462" s="171">
        <v>320</v>
      </c>
      <c r="H1462" s="172">
        <f t="shared" si="154"/>
        <v>5720</v>
      </c>
      <c r="I1462" s="173" t="str">
        <f t="shared" si="155"/>
        <v>Введите курс</v>
      </c>
      <c r="J1462" s="283"/>
      <c r="K1462" s="174">
        <f t="shared" si="160"/>
        <v>0</v>
      </c>
      <c r="L1462" s="172">
        <f t="shared" si="160"/>
        <v>0</v>
      </c>
      <c r="M1462" s="175" t="str">
        <f t="shared" si="157"/>
        <v/>
      </c>
      <c r="N1462" s="166"/>
      <c r="O1462" s="176"/>
    </row>
    <row r="1463" spans="1:15" ht="15.75" thickBot="1">
      <c r="A1463" s="166" t="s">
        <v>6822</v>
      </c>
      <c r="B1463" s="167"/>
      <c r="C1463" s="168" t="s">
        <v>6823</v>
      </c>
      <c r="D1463" s="177" t="s">
        <v>6824</v>
      </c>
      <c r="E1463" s="169">
        <v>11000</v>
      </c>
      <c r="F1463" s="170">
        <v>0.52</v>
      </c>
      <c r="G1463" s="171">
        <v>320</v>
      </c>
      <c r="H1463" s="172">
        <f t="shared" si="154"/>
        <v>5720</v>
      </c>
      <c r="I1463" s="173" t="str">
        <f t="shared" si="155"/>
        <v>Введите курс</v>
      </c>
      <c r="J1463" s="283"/>
      <c r="K1463" s="174">
        <f t="shared" si="160"/>
        <v>0</v>
      </c>
      <c r="L1463" s="172">
        <f t="shared" si="160"/>
        <v>0</v>
      </c>
      <c r="M1463" s="175" t="str">
        <f t="shared" si="157"/>
        <v/>
      </c>
      <c r="N1463" s="166"/>
      <c r="O1463" s="176"/>
    </row>
    <row r="1464" spans="1:15" ht="15.75" thickBot="1">
      <c r="A1464" s="166" t="s">
        <v>6825</v>
      </c>
      <c r="B1464" s="167"/>
      <c r="C1464" s="168" t="s">
        <v>6826</v>
      </c>
      <c r="D1464" s="177" t="s">
        <v>5990</v>
      </c>
      <c r="E1464" s="169">
        <v>11000</v>
      </c>
      <c r="F1464" s="170">
        <v>0.52</v>
      </c>
      <c r="G1464" s="171">
        <v>320</v>
      </c>
      <c r="H1464" s="172">
        <f t="shared" si="154"/>
        <v>5720</v>
      </c>
      <c r="I1464" s="173" t="str">
        <f t="shared" si="155"/>
        <v>Введите курс</v>
      </c>
      <c r="J1464" s="283"/>
      <c r="K1464" s="174">
        <f t="shared" si="160"/>
        <v>0</v>
      </c>
      <c r="L1464" s="172">
        <f t="shared" si="160"/>
        <v>0</v>
      </c>
      <c r="M1464" s="175" t="str">
        <f t="shared" si="157"/>
        <v/>
      </c>
      <c r="N1464" s="166"/>
      <c r="O1464" s="176"/>
    </row>
    <row r="1465" spans="1:15" ht="15.75" thickBot="1">
      <c r="A1465" s="166" t="s">
        <v>6827</v>
      </c>
      <c r="B1465" s="167"/>
      <c r="C1465" s="168" t="s">
        <v>6828</v>
      </c>
      <c r="D1465" s="177" t="s">
        <v>6829</v>
      </c>
      <c r="E1465" s="169">
        <v>11000</v>
      </c>
      <c r="F1465" s="170">
        <v>0.52</v>
      </c>
      <c r="G1465" s="171">
        <v>320</v>
      </c>
      <c r="H1465" s="172">
        <f t="shared" si="154"/>
        <v>5720</v>
      </c>
      <c r="I1465" s="173" t="str">
        <f t="shared" si="155"/>
        <v>Введите курс</v>
      </c>
      <c r="J1465" s="283"/>
      <c r="K1465" s="174">
        <f t="shared" si="160"/>
        <v>0</v>
      </c>
      <c r="L1465" s="172">
        <f t="shared" si="160"/>
        <v>0</v>
      </c>
      <c r="M1465" s="175" t="str">
        <f t="shared" si="157"/>
        <v/>
      </c>
      <c r="N1465" s="166"/>
      <c r="O1465" s="176"/>
    </row>
    <row r="1466" spans="1:15" ht="15.75" thickBot="1">
      <c r="A1466" s="166" t="s">
        <v>6830</v>
      </c>
      <c r="B1466" s="167"/>
      <c r="C1466" s="168" t="s">
        <v>6831</v>
      </c>
      <c r="D1466" s="177" t="s">
        <v>5990</v>
      </c>
      <c r="E1466" s="169">
        <v>11000</v>
      </c>
      <c r="F1466" s="170">
        <v>0.52</v>
      </c>
      <c r="G1466" s="171">
        <v>320</v>
      </c>
      <c r="H1466" s="172">
        <f t="shared" si="154"/>
        <v>5720</v>
      </c>
      <c r="I1466" s="173" t="str">
        <f t="shared" si="155"/>
        <v>Введите курс</v>
      </c>
      <c r="J1466" s="283"/>
      <c r="K1466" s="174">
        <f t="shared" si="160"/>
        <v>0</v>
      </c>
      <c r="L1466" s="172">
        <f t="shared" si="160"/>
        <v>0</v>
      </c>
      <c r="M1466" s="175" t="str">
        <f t="shared" si="157"/>
        <v/>
      </c>
      <c r="N1466" s="166"/>
      <c r="O1466" s="176"/>
    </row>
    <row r="1467" spans="1:15" ht="15.75" thickBot="1">
      <c r="A1467" s="166" t="s">
        <v>6832</v>
      </c>
      <c r="B1467" s="167"/>
      <c r="C1467" s="168" t="s">
        <v>6833</v>
      </c>
      <c r="D1467" s="177" t="s">
        <v>6834</v>
      </c>
      <c r="E1467" s="169">
        <v>11000</v>
      </c>
      <c r="F1467" s="170">
        <v>0.52</v>
      </c>
      <c r="G1467" s="171">
        <v>320</v>
      </c>
      <c r="H1467" s="172">
        <f t="shared" si="154"/>
        <v>5720</v>
      </c>
      <c r="I1467" s="173" t="str">
        <f t="shared" si="155"/>
        <v>Введите курс</v>
      </c>
      <c r="J1467" s="283"/>
      <c r="K1467" s="174">
        <f t="shared" si="160"/>
        <v>0</v>
      </c>
      <c r="L1467" s="172">
        <f t="shared" si="160"/>
        <v>0</v>
      </c>
      <c r="M1467" s="175" t="str">
        <f t="shared" si="157"/>
        <v/>
      </c>
      <c r="N1467" s="166"/>
      <c r="O1467" s="176"/>
    </row>
    <row r="1468" spans="1:15" ht="15.75" thickBot="1">
      <c r="A1468" s="166" t="s">
        <v>6835</v>
      </c>
      <c r="B1468" s="167"/>
      <c r="C1468" s="168" t="s">
        <v>6836</v>
      </c>
      <c r="D1468" s="177" t="s">
        <v>6837</v>
      </c>
      <c r="E1468" s="169">
        <v>11000</v>
      </c>
      <c r="F1468" s="170">
        <v>0.52</v>
      </c>
      <c r="G1468" s="171">
        <v>320</v>
      </c>
      <c r="H1468" s="172">
        <f t="shared" si="154"/>
        <v>5720</v>
      </c>
      <c r="I1468" s="173" t="str">
        <f t="shared" si="155"/>
        <v>Введите курс</v>
      </c>
      <c r="J1468" s="283"/>
      <c r="K1468" s="174">
        <f t="shared" si="160"/>
        <v>0</v>
      </c>
      <c r="L1468" s="172">
        <f t="shared" si="160"/>
        <v>0</v>
      </c>
      <c r="M1468" s="175" t="str">
        <f t="shared" si="157"/>
        <v/>
      </c>
      <c r="N1468" s="166"/>
      <c r="O1468" s="176"/>
    </row>
    <row r="1469" spans="1:15" ht="15.75" thickBot="1">
      <c r="A1469" s="166" t="s">
        <v>6838</v>
      </c>
      <c r="B1469" s="167"/>
      <c r="C1469" s="168" t="s">
        <v>6839</v>
      </c>
      <c r="D1469" s="177" t="s">
        <v>6840</v>
      </c>
      <c r="E1469" s="169">
        <v>11000</v>
      </c>
      <c r="F1469" s="170">
        <v>0.52</v>
      </c>
      <c r="G1469" s="171">
        <v>320</v>
      </c>
      <c r="H1469" s="172">
        <f t="shared" si="154"/>
        <v>5720</v>
      </c>
      <c r="I1469" s="173" t="str">
        <f t="shared" si="155"/>
        <v>Введите курс</v>
      </c>
      <c r="J1469" s="283"/>
      <c r="K1469" s="174">
        <f t="shared" si="160"/>
        <v>0</v>
      </c>
      <c r="L1469" s="172">
        <f t="shared" si="160"/>
        <v>0</v>
      </c>
      <c r="M1469" s="175" t="str">
        <f t="shared" si="157"/>
        <v/>
      </c>
      <c r="N1469" s="166"/>
      <c r="O1469" s="176"/>
    </row>
    <row r="1470" spans="1:15" ht="15.75" thickBot="1">
      <c r="A1470" s="166" t="s">
        <v>6841</v>
      </c>
      <c r="B1470" s="167"/>
      <c r="C1470" s="168" t="s">
        <v>6842</v>
      </c>
      <c r="D1470" s="177" t="s">
        <v>6843</v>
      </c>
      <c r="E1470" s="169">
        <v>11000</v>
      </c>
      <c r="F1470" s="170">
        <v>0.52</v>
      </c>
      <c r="G1470" s="171">
        <v>320</v>
      </c>
      <c r="H1470" s="172">
        <f t="shared" si="154"/>
        <v>5720</v>
      </c>
      <c r="I1470" s="173" t="str">
        <f t="shared" si="155"/>
        <v>Введите курс</v>
      </c>
      <c r="J1470" s="283"/>
      <c r="K1470" s="174">
        <f t="shared" si="160"/>
        <v>0</v>
      </c>
      <c r="L1470" s="172">
        <f t="shared" si="160"/>
        <v>0</v>
      </c>
      <c r="M1470" s="175" t="str">
        <f t="shared" si="157"/>
        <v/>
      </c>
      <c r="N1470" s="166"/>
      <c r="O1470" s="176"/>
    </row>
    <row r="1471" spans="1:15" ht="15.75" thickBot="1">
      <c r="A1471" s="166" t="s">
        <v>6844</v>
      </c>
      <c r="B1471" s="167"/>
      <c r="C1471" s="168" t="s">
        <v>6845</v>
      </c>
      <c r="D1471" s="177" t="s">
        <v>6846</v>
      </c>
      <c r="E1471" s="169">
        <v>11000</v>
      </c>
      <c r="F1471" s="170">
        <v>0.52</v>
      </c>
      <c r="G1471" s="171">
        <v>320</v>
      </c>
      <c r="H1471" s="172">
        <f t="shared" si="154"/>
        <v>5720</v>
      </c>
      <c r="I1471" s="173" t="str">
        <f t="shared" si="155"/>
        <v>Введите курс</v>
      </c>
      <c r="J1471" s="283"/>
      <c r="K1471" s="174">
        <f t="shared" si="160"/>
        <v>0</v>
      </c>
      <c r="L1471" s="172">
        <f t="shared" si="160"/>
        <v>0</v>
      </c>
      <c r="M1471" s="175" t="str">
        <f t="shared" si="157"/>
        <v/>
      </c>
      <c r="N1471" s="166"/>
      <c r="O1471" s="176"/>
    </row>
    <row r="1472" spans="1:15" ht="15.75" thickBot="1">
      <c r="A1472" s="166" t="s">
        <v>6847</v>
      </c>
      <c r="B1472" s="167"/>
      <c r="C1472" s="168" t="s">
        <v>6848</v>
      </c>
      <c r="D1472" s="177" t="s">
        <v>6849</v>
      </c>
      <c r="E1472" s="169">
        <v>11000</v>
      </c>
      <c r="F1472" s="170">
        <v>0.52</v>
      </c>
      <c r="G1472" s="171">
        <v>320</v>
      </c>
      <c r="H1472" s="172">
        <f t="shared" si="154"/>
        <v>5720</v>
      </c>
      <c r="I1472" s="173" t="str">
        <f t="shared" si="155"/>
        <v>Введите курс</v>
      </c>
      <c r="J1472" s="283"/>
      <c r="K1472" s="174">
        <f t="shared" si="160"/>
        <v>0</v>
      </c>
      <c r="L1472" s="172">
        <f t="shared" si="160"/>
        <v>0</v>
      </c>
      <c r="M1472" s="175" t="str">
        <f t="shared" si="157"/>
        <v/>
      </c>
      <c r="N1472" s="166"/>
      <c r="O1472" s="176"/>
    </row>
    <row r="1473" spans="1:15" ht="15.75" thickBot="1">
      <c r="A1473" s="166" t="s">
        <v>6850</v>
      </c>
      <c r="B1473" s="167"/>
      <c r="C1473" s="168" t="s">
        <v>6851</v>
      </c>
      <c r="D1473" s="177" t="s">
        <v>5990</v>
      </c>
      <c r="E1473" s="169">
        <v>11000</v>
      </c>
      <c r="F1473" s="170">
        <v>0.52</v>
      </c>
      <c r="G1473" s="171">
        <v>320</v>
      </c>
      <c r="H1473" s="172">
        <f t="shared" si="154"/>
        <v>5720</v>
      </c>
      <c r="I1473" s="173" t="str">
        <f t="shared" si="155"/>
        <v>Введите курс</v>
      </c>
      <c r="J1473" s="283"/>
      <c r="K1473" s="174">
        <f t="shared" si="160"/>
        <v>0</v>
      </c>
      <c r="L1473" s="172">
        <f t="shared" si="160"/>
        <v>0</v>
      </c>
      <c r="M1473" s="175" t="str">
        <f t="shared" si="157"/>
        <v/>
      </c>
      <c r="N1473" s="166"/>
      <c r="O1473" s="176"/>
    </row>
    <row r="1474" spans="1:15" ht="15.75" thickBot="1">
      <c r="A1474" s="166" t="s">
        <v>6852</v>
      </c>
      <c r="B1474" s="167"/>
      <c r="C1474" s="168" t="s">
        <v>6853</v>
      </c>
      <c r="D1474" s="177" t="s">
        <v>6854</v>
      </c>
      <c r="E1474" s="169">
        <v>11000</v>
      </c>
      <c r="F1474" s="170">
        <v>0.52</v>
      </c>
      <c r="G1474" s="171">
        <v>320</v>
      </c>
      <c r="H1474" s="172">
        <f t="shared" si="154"/>
        <v>5720</v>
      </c>
      <c r="I1474" s="173" t="str">
        <f t="shared" si="155"/>
        <v>Введите курс</v>
      </c>
      <c r="J1474" s="283"/>
      <c r="K1474" s="174">
        <f t="shared" si="160"/>
        <v>0</v>
      </c>
      <c r="L1474" s="172">
        <f t="shared" si="160"/>
        <v>0</v>
      </c>
      <c r="M1474" s="175" t="str">
        <f t="shared" si="157"/>
        <v/>
      </c>
      <c r="N1474" s="166"/>
      <c r="O1474" s="176"/>
    </row>
    <row r="1475" spans="1:15" ht="15.75" thickBot="1">
      <c r="A1475" s="166" t="s">
        <v>6855</v>
      </c>
      <c r="B1475" s="167"/>
      <c r="C1475" s="168" t="s">
        <v>6856</v>
      </c>
      <c r="D1475" s="177" t="s">
        <v>6857</v>
      </c>
      <c r="E1475" s="169">
        <v>11000</v>
      </c>
      <c r="F1475" s="170">
        <v>0.52</v>
      </c>
      <c r="G1475" s="171">
        <v>320</v>
      </c>
      <c r="H1475" s="172">
        <f t="shared" si="154"/>
        <v>5720</v>
      </c>
      <c r="I1475" s="173" t="str">
        <f t="shared" si="155"/>
        <v>Введите курс</v>
      </c>
      <c r="J1475" s="283"/>
      <c r="K1475" s="174">
        <f t="shared" si="160"/>
        <v>0</v>
      </c>
      <c r="L1475" s="172">
        <f t="shared" si="160"/>
        <v>0</v>
      </c>
      <c r="M1475" s="175" t="str">
        <f t="shared" si="157"/>
        <v/>
      </c>
      <c r="N1475" s="166"/>
      <c r="O1475" s="176"/>
    </row>
    <row r="1476" spans="1:15" ht="15.75" thickBot="1">
      <c r="A1476" s="166" t="s">
        <v>6858</v>
      </c>
      <c r="B1476" s="167"/>
      <c r="C1476" s="168" t="s">
        <v>6859</v>
      </c>
      <c r="D1476" s="177" t="s">
        <v>6860</v>
      </c>
      <c r="E1476" s="169">
        <v>11000</v>
      </c>
      <c r="F1476" s="170">
        <v>0.52</v>
      </c>
      <c r="G1476" s="171">
        <v>320</v>
      </c>
      <c r="H1476" s="172">
        <f t="shared" ref="H1476:H1539" si="161">F1476*E1476</f>
        <v>5720</v>
      </c>
      <c r="I1476" s="173" t="str">
        <f t="shared" ref="I1476:I1539" si="162">IF($H$1="","Введите курс",H1476/$H$1)</f>
        <v>Введите курс</v>
      </c>
      <c r="J1476" s="283"/>
      <c r="K1476" s="174">
        <f t="shared" ref="K1476:L1491" si="163">J1476*G1476</f>
        <v>0</v>
      </c>
      <c r="L1476" s="172">
        <f t="shared" si="163"/>
        <v>0</v>
      </c>
      <c r="M1476" s="175" t="str">
        <f t="shared" ref="M1476:M1539" si="164">IFERROR(K1476*I1476,"")</f>
        <v/>
      </c>
      <c r="N1476" s="166"/>
      <c r="O1476" s="176"/>
    </row>
    <row r="1477" spans="1:15" ht="15.75" thickBot="1">
      <c r="A1477" s="166" t="s">
        <v>6861</v>
      </c>
      <c r="B1477" s="167"/>
      <c r="C1477" s="168" t="s">
        <v>6862</v>
      </c>
      <c r="D1477" s="177" t="s">
        <v>6863</v>
      </c>
      <c r="E1477" s="169">
        <v>11000</v>
      </c>
      <c r="F1477" s="170">
        <v>0.52</v>
      </c>
      <c r="G1477" s="171">
        <v>320</v>
      </c>
      <c r="H1477" s="172">
        <f t="shared" si="161"/>
        <v>5720</v>
      </c>
      <c r="I1477" s="173" t="str">
        <f t="shared" si="162"/>
        <v>Введите курс</v>
      </c>
      <c r="J1477" s="283"/>
      <c r="K1477" s="174">
        <f t="shared" si="163"/>
        <v>0</v>
      </c>
      <c r="L1477" s="172">
        <f t="shared" si="163"/>
        <v>0</v>
      </c>
      <c r="M1477" s="175" t="str">
        <f t="shared" si="164"/>
        <v/>
      </c>
      <c r="N1477" s="166"/>
      <c r="O1477" s="176"/>
    </row>
    <row r="1478" spans="1:15" ht="15.75" thickBot="1">
      <c r="A1478" s="166" t="s">
        <v>6864</v>
      </c>
      <c r="B1478" s="167"/>
      <c r="C1478" s="168" t="s">
        <v>6865</v>
      </c>
      <c r="D1478" s="177" t="s">
        <v>6866</v>
      </c>
      <c r="E1478" s="169">
        <v>11000</v>
      </c>
      <c r="F1478" s="170">
        <v>0.52</v>
      </c>
      <c r="G1478" s="171">
        <v>320</v>
      </c>
      <c r="H1478" s="172">
        <f t="shared" si="161"/>
        <v>5720</v>
      </c>
      <c r="I1478" s="173" t="str">
        <f t="shared" si="162"/>
        <v>Введите курс</v>
      </c>
      <c r="J1478" s="283"/>
      <c r="K1478" s="174">
        <f t="shared" si="163"/>
        <v>0</v>
      </c>
      <c r="L1478" s="172">
        <f t="shared" si="163"/>
        <v>0</v>
      </c>
      <c r="M1478" s="175" t="str">
        <f t="shared" si="164"/>
        <v/>
      </c>
      <c r="N1478" s="166"/>
      <c r="O1478" s="176"/>
    </row>
    <row r="1479" spans="1:15" ht="15.75" thickBot="1">
      <c r="A1479" s="166" t="s">
        <v>6867</v>
      </c>
      <c r="B1479" s="167"/>
      <c r="C1479" s="168" t="s">
        <v>6868</v>
      </c>
      <c r="D1479" s="177" t="s">
        <v>6869</v>
      </c>
      <c r="E1479" s="169">
        <v>11000</v>
      </c>
      <c r="F1479" s="170">
        <v>0.52</v>
      </c>
      <c r="G1479" s="171">
        <v>320</v>
      </c>
      <c r="H1479" s="172">
        <f t="shared" si="161"/>
        <v>5720</v>
      </c>
      <c r="I1479" s="173" t="str">
        <f t="shared" si="162"/>
        <v>Введите курс</v>
      </c>
      <c r="J1479" s="283"/>
      <c r="K1479" s="174">
        <f t="shared" si="163"/>
        <v>0</v>
      </c>
      <c r="L1479" s="172">
        <f t="shared" si="163"/>
        <v>0</v>
      </c>
      <c r="M1479" s="175" t="str">
        <f t="shared" si="164"/>
        <v/>
      </c>
      <c r="N1479" s="166"/>
      <c r="O1479" s="176"/>
    </row>
    <row r="1480" spans="1:15" ht="15.75" thickBot="1">
      <c r="A1480" s="166" t="s">
        <v>6870</v>
      </c>
      <c r="B1480" s="167"/>
      <c r="C1480" s="168" t="s">
        <v>6871</v>
      </c>
      <c r="D1480" s="177" t="s">
        <v>6872</v>
      </c>
      <c r="E1480" s="169">
        <v>11000</v>
      </c>
      <c r="F1480" s="170">
        <v>0.52</v>
      </c>
      <c r="G1480" s="171">
        <v>320</v>
      </c>
      <c r="H1480" s="172">
        <f t="shared" si="161"/>
        <v>5720</v>
      </c>
      <c r="I1480" s="173" t="str">
        <f t="shared" si="162"/>
        <v>Введите курс</v>
      </c>
      <c r="J1480" s="283"/>
      <c r="K1480" s="174">
        <f t="shared" si="163"/>
        <v>0</v>
      </c>
      <c r="L1480" s="172">
        <f t="shared" si="163"/>
        <v>0</v>
      </c>
      <c r="M1480" s="175" t="str">
        <f t="shared" si="164"/>
        <v/>
      </c>
      <c r="N1480" s="166"/>
      <c r="O1480" s="176"/>
    </row>
    <row r="1481" spans="1:15" ht="15.75" thickBot="1">
      <c r="A1481" s="166" t="s">
        <v>6873</v>
      </c>
      <c r="B1481" s="167"/>
      <c r="C1481" s="168" t="s">
        <v>6874</v>
      </c>
      <c r="D1481" s="177" t="s">
        <v>6875</v>
      </c>
      <c r="E1481" s="169">
        <v>11000</v>
      </c>
      <c r="F1481" s="170">
        <v>0.52</v>
      </c>
      <c r="G1481" s="171">
        <v>320</v>
      </c>
      <c r="H1481" s="172">
        <f t="shared" si="161"/>
        <v>5720</v>
      </c>
      <c r="I1481" s="173" t="str">
        <f t="shared" si="162"/>
        <v>Введите курс</v>
      </c>
      <c r="J1481" s="283"/>
      <c r="K1481" s="174">
        <f t="shared" si="163"/>
        <v>0</v>
      </c>
      <c r="L1481" s="172">
        <f t="shared" si="163"/>
        <v>0</v>
      </c>
      <c r="M1481" s="175" t="str">
        <f t="shared" si="164"/>
        <v/>
      </c>
      <c r="N1481" s="166"/>
      <c r="O1481" s="176"/>
    </row>
    <row r="1482" spans="1:15" ht="15.75" thickBot="1">
      <c r="A1482" s="166" t="s">
        <v>6876</v>
      </c>
      <c r="B1482" s="167"/>
      <c r="C1482" s="168" t="s">
        <v>6877</v>
      </c>
      <c r="D1482" s="177" t="s">
        <v>6878</v>
      </c>
      <c r="E1482" s="169">
        <v>11000</v>
      </c>
      <c r="F1482" s="170">
        <v>0.52</v>
      </c>
      <c r="G1482" s="171">
        <v>320</v>
      </c>
      <c r="H1482" s="172">
        <f t="shared" si="161"/>
        <v>5720</v>
      </c>
      <c r="I1482" s="173" t="str">
        <f t="shared" si="162"/>
        <v>Введите курс</v>
      </c>
      <c r="J1482" s="283"/>
      <c r="K1482" s="174">
        <f t="shared" si="163"/>
        <v>0</v>
      </c>
      <c r="L1482" s="172">
        <f t="shared" si="163"/>
        <v>0</v>
      </c>
      <c r="M1482" s="175" t="str">
        <f t="shared" si="164"/>
        <v/>
      </c>
      <c r="N1482" s="166"/>
      <c r="O1482" s="176"/>
    </row>
    <row r="1483" spans="1:15" ht="15.75" thickBot="1">
      <c r="A1483" s="166" t="s">
        <v>6879</v>
      </c>
      <c r="B1483" s="167"/>
      <c r="C1483" s="168" t="s">
        <v>6880</v>
      </c>
      <c r="D1483" s="177" t="s">
        <v>6881</v>
      </c>
      <c r="E1483" s="169">
        <v>11000</v>
      </c>
      <c r="F1483" s="170">
        <v>0.52</v>
      </c>
      <c r="G1483" s="171">
        <v>320</v>
      </c>
      <c r="H1483" s="172">
        <f t="shared" si="161"/>
        <v>5720</v>
      </c>
      <c r="I1483" s="173" t="str">
        <f t="shared" si="162"/>
        <v>Введите курс</v>
      </c>
      <c r="J1483" s="283"/>
      <c r="K1483" s="174">
        <f t="shared" si="163"/>
        <v>0</v>
      </c>
      <c r="L1483" s="172">
        <f t="shared" si="163"/>
        <v>0</v>
      </c>
      <c r="M1483" s="175" t="str">
        <f t="shared" si="164"/>
        <v/>
      </c>
      <c r="N1483" s="166"/>
      <c r="O1483" s="176"/>
    </row>
    <row r="1484" spans="1:15" ht="15.75" thickBot="1">
      <c r="A1484" s="166" t="s">
        <v>6882</v>
      </c>
      <c r="B1484" s="167"/>
      <c r="C1484" s="168" t="s">
        <v>6883</v>
      </c>
      <c r="D1484" s="177" t="s">
        <v>6884</v>
      </c>
      <c r="E1484" s="169">
        <v>11000</v>
      </c>
      <c r="F1484" s="170">
        <v>0.52</v>
      </c>
      <c r="G1484" s="171">
        <v>320</v>
      </c>
      <c r="H1484" s="172">
        <f t="shared" si="161"/>
        <v>5720</v>
      </c>
      <c r="I1484" s="173" t="str">
        <f t="shared" si="162"/>
        <v>Введите курс</v>
      </c>
      <c r="J1484" s="283"/>
      <c r="K1484" s="174">
        <f t="shared" si="163"/>
        <v>0</v>
      </c>
      <c r="L1484" s="172">
        <f t="shared" si="163"/>
        <v>0</v>
      </c>
      <c r="M1484" s="175" t="str">
        <f t="shared" si="164"/>
        <v/>
      </c>
      <c r="N1484" s="166"/>
      <c r="O1484" s="176"/>
    </row>
    <row r="1485" spans="1:15" ht="15.75" thickBot="1">
      <c r="A1485" s="166" t="s">
        <v>6885</v>
      </c>
      <c r="B1485" s="167"/>
      <c r="C1485" s="168" t="s">
        <v>6886</v>
      </c>
      <c r="D1485" s="177" t="s">
        <v>6887</v>
      </c>
      <c r="E1485" s="169">
        <v>11000</v>
      </c>
      <c r="F1485" s="170">
        <v>0.52</v>
      </c>
      <c r="G1485" s="171">
        <v>320</v>
      </c>
      <c r="H1485" s="172">
        <f t="shared" si="161"/>
        <v>5720</v>
      </c>
      <c r="I1485" s="173" t="str">
        <f t="shared" si="162"/>
        <v>Введите курс</v>
      </c>
      <c r="J1485" s="283"/>
      <c r="K1485" s="174">
        <f t="shared" si="163"/>
        <v>0</v>
      </c>
      <c r="L1485" s="172">
        <f t="shared" si="163"/>
        <v>0</v>
      </c>
      <c r="M1485" s="175" t="str">
        <f t="shared" si="164"/>
        <v/>
      </c>
      <c r="N1485" s="166"/>
      <c r="O1485" s="176"/>
    </row>
    <row r="1486" spans="1:15" ht="15.75" thickBot="1">
      <c r="A1486" s="166" t="s">
        <v>6888</v>
      </c>
      <c r="B1486" s="167"/>
      <c r="C1486" s="168" t="s">
        <v>6889</v>
      </c>
      <c r="D1486" s="177" t="s">
        <v>6890</v>
      </c>
      <c r="E1486" s="169">
        <v>11000</v>
      </c>
      <c r="F1486" s="170">
        <v>0.52</v>
      </c>
      <c r="G1486" s="171">
        <v>320</v>
      </c>
      <c r="H1486" s="172">
        <f t="shared" si="161"/>
        <v>5720</v>
      </c>
      <c r="I1486" s="173" t="str">
        <f t="shared" si="162"/>
        <v>Введите курс</v>
      </c>
      <c r="J1486" s="283"/>
      <c r="K1486" s="174">
        <f t="shared" si="163"/>
        <v>0</v>
      </c>
      <c r="L1486" s="172">
        <f t="shared" si="163"/>
        <v>0</v>
      </c>
      <c r="M1486" s="175" t="str">
        <f t="shared" si="164"/>
        <v/>
      </c>
      <c r="N1486" s="166"/>
      <c r="O1486" s="176"/>
    </row>
    <row r="1487" spans="1:15" ht="15.75" thickBot="1">
      <c r="A1487" s="166" t="s">
        <v>6891</v>
      </c>
      <c r="B1487" s="167"/>
      <c r="C1487" s="168" t="s">
        <v>6892</v>
      </c>
      <c r="D1487" s="177" t="s">
        <v>5990</v>
      </c>
      <c r="E1487" s="169">
        <v>11000</v>
      </c>
      <c r="F1487" s="170">
        <v>0.52</v>
      </c>
      <c r="G1487" s="171">
        <v>320</v>
      </c>
      <c r="H1487" s="172">
        <f t="shared" si="161"/>
        <v>5720</v>
      </c>
      <c r="I1487" s="173" t="str">
        <f t="shared" si="162"/>
        <v>Введите курс</v>
      </c>
      <c r="J1487" s="283"/>
      <c r="K1487" s="174">
        <f t="shared" si="163"/>
        <v>0</v>
      </c>
      <c r="L1487" s="172">
        <f t="shared" si="163"/>
        <v>0</v>
      </c>
      <c r="M1487" s="175" t="str">
        <f t="shared" si="164"/>
        <v/>
      </c>
      <c r="N1487" s="166"/>
      <c r="O1487" s="176"/>
    </row>
    <row r="1488" spans="1:15" ht="15.75" thickBot="1">
      <c r="A1488" s="166" t="s">
        <v>6893</v>
      </c>
      <c r="B1488" s="167"/>
      <c r="C1488" s="168" t="s">
        <v>6894</v>
      </c>
      <c r="D1488" s="177" t="s">
        <v>6895</v>
      </c>
      <c r="E1488" s="169">
        <v>11000</v>
      </c>
      <c r="F1488" s="170">
        <v>0.52</v>
      </c>
      <c r="G1488" s="171">
        <v>320</v>
      </c>
      <c r="H1488" s="172">
        <f t="shared" si="161"/>
        <v>5720</v>
      </c>
      <c r="I1488" s="173" t="str">
        <f t="shared" si="162"/>
        <v>Введите курс</v>
      </c>
      <c r="J1488" s="283"/>
      <c r="K1488" s="174">
        <f t="shared" si="163"/>
        <v>0</v>
      </c>
      <c r="L1488" s="172">
        <f t="shared" si="163"/>
        <v>0</v>
      </c>
      <c r="M1488" s="175" t="str">
        <f t="shared" si="164"/>
        <v/>
      </c>
      <c r="N1488" s="166"/>
      <c r="O1488" s="176"/>
    </row>
    <row r="1489" spans="1:15" ht="15.75" thickBot="1">
      <c r="A1489" s="166" t="s">
        <v>6896</v>
      </c>
      <c r="B1489" s="167"/>
      <c r="C1489" s="168" t="s">
        <v>6897</v>
      </c>
      <c r="D1489" s="177" t="s">
        <v>6898</v>
      </c>
      <c r="E1489" s="169">
        <v>11000</v>
      </c>
      <c r="F1489" s="170">
        <v>0.52</v>
      </c>
      <c r="G1489" s="171">
        <v>320</v>
      </c>
      <c r="H1489" s="172">
        <f t="shared" si="161"/>
        <v>5720</v>
      </c>
      <c r="I1489" s="173" t="str">
        <f t="shared" si="162"/>
        <v>Введите курс</v>
      </c>
      <c r="J1489" s="283"/>
      <c r="K1489" s="174">
        <f t="shared" si="163"/>
        <v>0</v>
      </c>
      <c r="L1489" s="172">
        <f t="shared" si="163"/>
        <v>0</v>
      </c>
      <c r="M1489" s="175" t="str">
        <f t="shared" si="164"/>
        <v/>
      </c>
      <c r="N1489" s="166"/>
      <c r="O1489" s="176"/>
    </row>
    <row r="1490" spans="1:15" ht="15.75" thickBot="1">
      <c r="A1490" s="166" t="s">
        <v>6899</v>
      </c>
      <c r="B1490" s="167"/>
      <c r="C1490" s="168" t="s">
        <v>6900</v>
      </c>
      <c r="D1490" s="177" t="s">
        <v>5990</v>
      </c>
      <c r="E1490" s="169">
        <v>11000</v>
      </c>
      <c r="F1490" s="170">
        <v>0.52</v>
      </c>
      <c r="G1490" s="171">
        <v>320</v>
      </c>
      <c r="H1490" s="172">
        <f t="shared" si="161"/>
        <v>5720</v>
      </c>
      <c r="I1490" s="173" t="str">
        <f t="shared" si="162"/>
        <v>Введите курс</v>
      </c>
      <c r="J1490" s="283"/>
      <c r="K1490" s="174">
        <f t="shared" si="163"/>
        <v>0</v>
      </c>
      <c r="L1490" s="172">
        <f t="shared" si="163"/>
        <v>0</v>
      </c>
      <c r="M1490" s="175" t="str">
        <f t="shared" si="164"/>
        <v/>
      </c>
      <c r="N1490" s="166"/>
      <c r="O1490" s="176"/>
    </row>
    <row r="1491" spans="1:15" ht="15.75" thickBot="1">
      <c r="A1491" s="166" t="s">
        <v>6901</v>
      </c>
      <c r="B1491" s="167"/>
      <c r="C1491" s="168" t="s">
        <v>6902</v>
      </c>
      <c r="D1491" s="177" t="s">
        <v>6903</v>
      </c>
      <c r="E1491" s="169">
        <v>11000</v>
      </c>
      <c r="F1491" s="170">
        <v>0.52</v>
      </c>
      <c r="G1491" s="171">
        <v>320</v>
      </c>
      <c r="H1491" s="172">
        <f t="shared" si="161"/>
        <v>5720</v>
      </c>
      <c r="I1491" s="173" t="str">
        <f t="shared" si="162"/>
        <v>Введите курс</v>
      </c>
      <c r="J1491" s="283"/>
      <c r="K1491" s="174">
        <f t="shared" si="163"/>
        <v>0</v>
      </c>
      <c r="L1491" s="172">
        <f t="shared" si="163"/>
        <v>0</v>
      </c>
      <c r="M1491" s="175" t="str">
        <f t="shared" si="164"/>
        <v/>
      </c>
      <c r="N1491" s="166"/>
      <c r="O1491" s="176"/>
    </row>
    <row r="1492" spans="1:15" ht="15.75" thickBot="1">
      <c r="A1492" s="166" t="s">
        <v>6904</v>
      </c>
      <c r="B1492" s="167"/>
      <c r="C1492" s="168" t="s">
        <v>6905</v>
      </c>
      <c r="D1492" s="177" t="s">
        <v>6906</v>
      </c>
      <c r="E1492" s="169">
        <v>11000</v>
      </c>
      <c r="F1492" s="170">
        <v>0.52</v>
      </c>
      <c r="G1492" s="171">
        <v>320</v>
      </c>
      <c r="H1492" s="172">
        <f t="shared" si="161"/>
        <v>5720</v>
      </c>
      <c r="I1492" s="173" t="str">
        <f t="shared" si="162"/>
        <v>Введите курс</v>
      </c>
      <c r="J1492" s="283"/>
      <c r="K1492" s="174">
        <f t="shared" ref="K1492:L1507" si="165">J1492*G1492</f>
        <v>0</v>
      </c>
      <c r="L1492" s="172">
        <f t="shared" si="165"/>
        <v>0</v>
      </c>
      <c r="M1492" s="175" t="str">
        <f t="shared" si="164"/>
        <v/>
      </c>
      <c r="N1492" s="166"/>
      <c r="O1492" s="176"/>
    </row>
    <row r="1493" spans="1:15" ht="15.75" thickBot="1">
      <c r="A1493" s="166" t="s">
        <v>6907</v>
      </c>
      <c r="B1493" s="167"/>
      <c r="C1493" s="168" t="s">
        <v>6908</v>
      </c>
      <c r="D1493" s="177" t="s">
        <v>6909</v>
      </c>
      <c r="E1493" s="169">
        <v>11000</v>
      </c>
      <c r="F1493" s="170">
        <v>0.52</v>
      </c>
      <c r="G1493" s="171">
        <v>320</v>
      </c>
      <c r="H1493" s="172">
        <f t="shared" si="161"/>
        <v>5720</v>
      </c>
      <c r="I1493" s="173" t="str">
        <f t="shared" si="162"/>
        <v>Введите курс</v>
      </c>
      <c r="J1493" s="283"/>
      <c r="K1493" s="174">
        <f t="shared" si="165"/>
        <v>0</v>
      </c>
      <c r="L1493" s="172">
        <f t="shared" si="165"/>
        <v>0</v>
      </c>
      <c r="M1493" s="175" t="str">
        <f t="shared" si="164"/>
        <v/>
      </c>
      <c r="N1493" s="166"/>
      <c r="O1493" s="176"/>
    </row>
    <row r="1494" spans="1:15" ht="15.75" thickBot="1">
      <c r="A1494" s="166" t="s">
        <v>6910</v>
      </c>
      <c r="B1494" s="167"/>
      <c r="C1494" s="168" t="s">
        <v>6911</v>
      </c>
      <c r="D1494" s="177" t="s">
        <v>6912</v>
      </c>
      <c r="E1494" s="169">
        <v>11000</v>
      </c>
      <c r="F1494" s="170">
        <v>0.52</v>
      </c>
      <c r="G1494" s="171">
        <v>320</v>
      </c>
      <c r="H1494" s="172">
        <f t="shared" si="161"/>
        <v>5720</v>
      </c>
      <c r="I1494" s="173" t="str">
        <f t="shared" si="162"/>
        <v>Введите курс</v>
      </c>
      <c r="J1494" s="283"/>
      <c r="K1494" s="174">
        <f t="shared" si="165"/>
        <v>0</v>
      </c>
      <c r="L1494" s="172">
        <f t="shared" si="165"/>
        <v>0</v>
      </c>
      <c r="M1494" s="175" t="str">
        <f t="shared" si="164"/>
        <v/>
      </c>
      <c r="N1494" s="166"/>
      <c r="O1494" s="176"/>
    </row>
    <row r="1495" spans="1:15" ht="15.75" thickBot="1">
      <c r="A1495" s="166" t="s">
        <v>6913</v>
      </c>
      <c r="B1495" s="167"/>
      <c r="C1495" s="168" t="s">
        <v>6914</v>
      </c>
      <c r="D1495" s="177" t="s">
        <v>6915</v>
      </c>
      <c r="E1495" s="169">
        <v>11000</v>
      </c>
      <c r="F1495" s="170">
        <v>0.52</v>
      </c>
      <c r="G1495" s="171">
        <v>320</v>
      </c>
      <c r="H1495" s="172">
        <f t="shared" si="161"/>
        <v>5720</v>
      </c>
      <c r="I1495" s="173" t="str">
        <f t="shared" si="162"/>
        <v>Введите курс</v>
      </c>
      <c r="J1495" s="283"/>
      <c r="K1495" s="174">
        <f t="shared" si="165"/>
        <v>0</v>
      </c>
      <c r="L1495" s="172">
        <f t="shared" si="165"/>
        <v>0</v>
      </c>
      <c r="M1495" s="175" t="str">
        <f t="shared" si="164"/>
        <v/>
      </c>
      <c r="N1495" s="166"/>
      <c r="O1495" s="176"/>
    </row>
    <row r="1496" spans="1:15" ht="15.75" thickBot="1">
      <c r="A1496" s="166" t="s">
        <v>6916</v>
      </c>
      <c r="B1496" s="167"/>
      <c r="C1496" s="168" t="s">
        <v>6917</v>
      </c>
      <c r="D1496" s="177" t="s">
        <v>6918</v>
      </c>
      <c r="E1496" s="169">
        <v>11000</v>
      </c>
      <c r="F1496" s="170">
        <v>0.52</v>
      </c>
      <c r="G1496" s="171">
        <v>320</v>
      </c>
      <c r="H1496" s="172">
        <f t="shared" si="161"/>
        <v>5720</v>
      </c>
      <c r="I1496" s="173" t="str">
        <f t="shared" si="162"/>
        <v>Введите курс</v>
      </c>
      <c r="J1496" s="283"/>
      <c r="K1496" s="174">
        <f t="shared" si="165"/>
        <v>0</v>
      </c>
      <c r="L1496" s="172">
        <f t="shared" si="165"/>
        <v>0</v>
      </c>
      <c r="M1496" s="175" t="str">
        <f t="shared" si="164"/>
        <v/>
      </c>
      <c r="N1496" s="166"/>
      <c r="O1496" s="176"/>
    </row>
    <row r="1497" spans="1:15" ht="15.75" thickBot="1">
      <c r="A1497" s="166" t="s">
        <v>6919</v>
      </c>
      <c r="B1497" s="167"/>
      <c r="C1497" s="168" t="s">
        <v>6920</v>
      </c>
      <c r="D1497" s="177" t="s">
        <v>6921</v>
      </c>
      <c r="E1497" s="169">
        <v>11000</v>
      </c>
      <c r="F1497" s="170">
        <v>0.52</v>
      </c>
      <c r="G1497" s="171">
        <v>320</v>
      </c>
      <c r="H1497" s="172">
        <f t="shared" si="161"/>
        <v>5720</v>
      </c>
      <c r="I1497" s="173" t="str">
        <f t="shared" si="162"/>
        <v>Введите курс</v>
      </c>
      <c r="J1497" s="283"/>
      <c r="K1497" s="174">
        <f t="shared" si="165"/>
        <v>0</v>
      </c>
      <c r="L1497" s="172">
        <f t="shared" si="165"/>
        <v>0</v>
      </c>
      <c r="M1497" s="175" t="str">
        <f t="shared" si="164"/>
        <v/>
      </c>
      <c r="N1497" s="166"/>
      <c r="O1497" s="176"/>
    </row>
    <row r="1498" spans="1:15" ht="15.75" thickBot="1">
      <c r="A1498" s="166" t="s">
        <v>6922</v>
      </c>
      <c r="B1498" s="167"/>
      <c r="C1498" s="168" t="s">
        <v>6923</v>
      </c>
      <c r="D1498" s="177" t="s">
        <v>6924</v>
      </c>
      <c r="E1498" s="169">
        <v>18000</v>
      </c>
      <c r="F1498" s="170">
        <v>0.52</v>
      </c>
      <c r="G1498" s="171">
        <v>45</v>
      </c>
      <c r="H1498" s="172">
        <f t="shared" si="161"/>
        <v>9360</v>
      </c>
      <c r="I1498" s="173" t="str">
        <f t="shared" si="162"/>
        <v>Введите курс</v>
      </c>
      <c r="J1498" s="283"/>
      <c r="K1498" s="174">
        <f t="shared" si="165"/>
        <v>0</v>
      </c>
      <c r="L1498" s="172">
        <f t="shared" si="165"/>
        <v>0</v>
      </c>
      <c r="M1498" s="175" t="str">
        <f t="shared" si="164"/>
        <v/>
      </c>
      <c r="N1498" s="166"/>
      <c r="O1498" s="176"/>
    </row>
    <row r="1499" spans="1:15" ht="15.75" thickBot="1">
      <c r="A1499" s="166" t="s">
        <v>6925</v>
      </c>
      <c r="B1499" s="167"/>
      <c r="C1499" s="168" t="s">
        <v>6926</v>
      </c>
      <c r="D1499" s="177" t="s">
        <v>6927</v>
      </c>
      <c r="E1499" s="169">
        <v>11000</v>
      </c>
      <c r="F1499" s="170">
        <v>0.52</v>
      </c>
      <c r="G1499" s="171">
        <v>320</v>
      </c>
      <c r="H1499" s="172">
        <f t="shared" si="161"/>
        <v>5720</v>
      </c>
      <c r="I1499" s="173" t="str">
        <f t="shared" si="162"/>
        <v>Введите курс</v>
      </c>
      <c r="J1499" s="283"/>
      <c r="K1499" s="174">
        <f t="shared" si="165"/>
        <v>0</v>
      </c>
      <c r="L1499" s="172">
        <f t="shared" si="165"/>
        <v>0</v>
      </c>
      <c r="M1499" s="175" t="str">
        <f t="shared" si="164"/>
        <v/>
      </c>
      <c r="N1499" s="166"/>
      <c r="O1499" s="176"/>
    </row>
    <row r="1500" spans="1:15" ht="15.75" thickBot="1">
      <c r="A1500" s="166" t="s">
        <v>6928</v>
      </c>
      <c r="B1500" s="167"/>
      <c r="C1500" s="168" t="s">
        <v>6929</v>
      </c>
      <c r="D1500" s="177" t="s">
        <v>6930</v>
      </c>
      <c r="E1500" s="169">
        <v>18000</v>
      </c>
      <c r="F1500" s="170">
        <v>0.52</v>
      </c>
      <c r="G1500" s="171">
        <v>48</v>
      </c>
      <c r="H1500" s="172">
        <f t="shared" si="161"/>
        <v>9360</v>
      </c>
      <c r="I1500" s="173" t="str">
        <f t="shared" si="162"/>
        <v>Введите курс</v>
      </c>
      <c r="J1500" s="283"/>
      <c r="K1500" s="174">
        <f t="shared" si="165"/>
        <v>0</v>
      </c>
      <c r="L1500" s="172">
        <f t="shared" si="165"/>
        <v>0</v>
      </c>
      <c r="M1500" s="175" t="str">
        <f t="shared" si="164"/>
        <v/>
      </c>
      <c r="N1500" s="166"/>
      <c r="O1500" s="176"/>
    </row>
    <row r="1501" spans="1:15" ht="15.75" thickBot="1">
      <c r="A1501" s="166" t="s">
        <v>6931</v>
      </c>
      <c r="B1501" s="167"/>
      <c r="C1501" s="168" t="s">
        <v>6932</v>
      </c>
      <c r="D1501" s="177" t="s">
        <v>6933</v>
      </c>
      <c r="E1501" s="169">
        <v>18000</v>
      </c>
      <c r="F1501" s="170">
        <v>0.52</v>
      </c>
      <c r="G1501" s="171">
        <v>48</v>
      </c>
      <c r="H1501" s="172">
        <f t="shared" si="161"/>
        <v>9360</v>
      </c>
      <c r="I1501" s="173" t="str">
        <f t="shared" si="162"/>
        <v>Введите курс</v>
      </c>
      <c r="J1501" s="283"/>
      <c r="K1501" s="174">
        <f t="shared" si="165"/>
        <v>0</v>
      </c>
      <c r="L1501" s="172">
        <f t="shared" si="165"/>
        <v>0</v>
      </c>
      <c r="M1501" s="175" t="str">
        <f t="shared" si="164"/>
        <v/>
      </c>
      <c r="N1501" s="166"/>
      <c r="O1501" s="176"/>
    </row>
    <row r="1502" spans="1:15" ht="15.75" thickBot="1">
      <c r="A1502" s="166" t="s">
        <v>6934</v>
      </c>
      <c r="B1502" s="167"/>
      <c r="C1502" s="168" t="s">
        <v>6935</v>
      </c>
      <c r="D1502" s="177" t="s">
        <v>6936</v>
      </c>
      <c r="E1502" s="169">
        <v>18000</v>
      </c>
      <c r="F1502" s="170">
        <v>0.52</v>
      </c>
      <c r="G1502" s="171">
        <v>48</v>
      </c>
      <c r="H1502" s="172">
        <f t="shared" si="161"/>
        <v>9360</v>
      </c>
      <c r="I1502" s="173" t="str">
        <f t="shared" si="162"/>
        <v>Введите курс</v>
      </c>
      <c r="J1502" s="283"/>
      <c r="K1502" s="174">
        <f t="shared" si="165"/>
        <v>0</v>
      </c>
      <c r="L1502" s="172">
        <f t="shared" si="165"/>
        <v>0</v>
      </c>
      <c r="M1502" s="175" t="str">
        <f t="shared" si="164"/>
        <v/>
      </c>
      <c r="N1502" s="166"/>
      <c r="O1502" s="176"/>
    </row>
    <row r="1503" spans="1:15" ht="26.25" thickBot="1">
      <c r="A1503" s="166" t="s">
        <v>6937</v>
      </c>
      <c r="B1503" s="167"/>
      <c r="C1503" s="168" t="s">
        <v>6938</v>
      </c>
      <c r="D1503" s="177" t="s">
        <v>6939</v>
      </c>
      <c r="E1503" s="169">
        <v>18000</v>
      </c>
      <c r="F1503" s="170">
        <v>0.52</v>
      </c>
      <c r="G1503" s="171">
        <v>48</v>
      </c>
      <c r="H1503" s="172">
        <f t="shared" si="161"/>
        <v>9360</v>
      </c>
      <c r="I1503" s="173" t="str">
        <f t="shared" si="162"/>
        <v>Введите курс</v>
      </c>
      <c r="J1503" s="283"/>
      <c r="K1503" s="174">
        <f t="shared" si="165"/>
        <v>0</v>
      </c>
      <c r="L1503" s="172">
        <f t="shared" si="165"/>
        <v>0</v>
      </c>
      <c r="M1503" s="175" t="str">
        <f t="shared" si="164"/>
        <v/>
      </c>
      <c r="N1503" s="166"/>
      <c r="O1503" s="176"/>
    </row>
    <row r="1504" spans="1:15" ht="15.75" thickBot="1">
      <c r="A1504" s="166" t="s">
        <v>6940</v>
      </c>
      <c r="B1504" s="167"/>
      <c r="C1504" s="168" t="s">
        <v>6941</v>
      </c>
      <c r="D1504" s="177" t="s">
        <v>6942</v>
      </c>
      <c r="E1504" s="169">
        <v>18000</v>
      </c>
      <c r="F1504" s="170">
        <v>0.52</v>
      </c>
      <c r="G1504" s="171">
        <v>48</v>
      </c>
      <c r="H1504" s="172">
        <f t="shared" si="161"/>
        <v>9360</v>
      </c>
      <c r="I1504" s="173" t="str">
        <f t="shared" si="162"/>
        <v>Введите курс</v>
      </c>
      <c r="J1504" s="283"/>
      <c r="K1504" s="174">
        <f t="shared" si="165"/>
        <v>0</v>
      </c>
      <c r="L1504" s="172">
        <f t="shared" si="165"/>
        <v>0</v>
      </c>
      <c r="M1504" s="175" t="str">
        <f t="shared" si="164"/>
        <v/>
      </c>
      <c r="N1504" s="166"/>
      <c r="O1504" s="176"/>
    </row>
    <row r="1505" spans="1:15" ht="15.75" thickBot="1">
      <c r="A1505" s="166" t="s">
        <v>6943</v>
      </c>
      <c r="B1505" s="167"/>
      <c r="C1505" s="168" t="s">
        <v>6944</v>
      </c>
      <c r="D1505" s="177" t="s">
        <v>6945</v>
      </c>
      <c r="E1505" s="169">
        <v>18000</v>
      </c>
      <c r="F1505" s="170">
        <v>0.52</v>
      </c>
      <c r="G1505" s="171">
        <v>48</v>
      </c>
      <c r="H1505" s="172">
        <f t="shared" si="161"/>
        <v>9360</v>
      </c>
      <c r="I1505" s="173" t="str">
        <f t="shared" si="162"/>
        <v>Введите курс</v>
      </c>
      <c r="J1505" s="283"/>
      <c r="K1505" s="174">
        <f t="shared" si="165"/>
        <v>0</v>
      </c>
      <c r="L1505" s="172">
        <f t="shared" si="165"/>
        <v>0</v>
      </c>
      <c r="M1505" s="175" t="str">
        <f t="shared" si="164"/>
        <v/>
      </c>
      <c r="N1505" s="166"/>
      <c r="O1505" s="176"/>
    </row>
    <row r="1506" spans="1:15" ht="15.75" thickBot="1">
      <c r="A1506" s="166" t="s">
        <v>6946</v>
      </c>
      <c r="B1506" s="167"/>
      <c r="C1506" s="168" t="s">
        <v>6947</v>
      </c>
      <c r="D1506" s="177" t="s">
        <v>6948</v>
      </c>
      <c r="E1506" s="169">
        <v>18000</v>
      </c>
      <c r="F1506" s="170">
        <v>0.52</v>
      </c>
      <c r="G1506" s="171">
        <v>48</v>
      </c>
      <c r="H1506" s="172">
        <f t="shared" si="161"/>
        <v>9360</v>
      </c>
      <c r="I1506" s="173" t="str">
        <f t="shared" si="162"/>
        <v>Введите курс</v>
      </c>
      <c r="J1506" s="283"/>
      <c r="K1506" s="174">
        <f t="shared" si="165"/>
        <v>0</v>
      </c>
      <c r="L1506" s="172">
        <f t="shared" si="165"/>
        <v>0</v>
      </c>
      <c r="M1506" s="175" t="str">
        <f t="shared" si="164"/>
        <v/>
      </c>
      <c r="N1506" s="166"/>
      <c r="O1506" s="176"/>
    </row>
    <row r="1507" spans="1:15" ht="15.75" thickBot="1">
      <c r="A1507" s="166" t="s">
        <v>6949</v>
      </c>
      <c r="B1507" s="167"/>
      <c r="C1507" s="168" t="s">
        <v>6950</v>
      </c>
      <c r="D1507" s="177" t="s">
        <v>6951</v>
      </c>
      <c r="E1507" s="169">
        <v>18000</v>
      </c>
      <c r="F1507" s="170">
        <v>0.52</v>
      </c>
      <c r="G1507" s="171">
        <v>48</v>
      </c>
      <c r="H1507" s="172">
        <f t="shared" si="161"/>
        <v>9360</v>
      </c>
      <c r="I1507" s="173" t="str">
        <f t="shared" si="162"/>
        <v>Введите курс</v>
      </c>
      <c r="J1507" s="283"/>
      <c r="K1507" s="174">
        <f t="shared" si="165"/>
        <v>0</v>
      </c>
      <c r="L1507" s="172">
        <f t="shared" si="165"/>
        <v>0</v>
      </c>
      <c r="M1507" s="175" t="str">
        <f t="shared" si="164"/>
        <v/>
      </c>
      <c r="N1507" s="166"/>
      <c r="O1507" s="176"/>
    </row>
    <row r="1508" spans="1:15" ht="15.75" thickBot="1">
      <c r="A1508" s="166" t="s">
        <v>6952</v>
      </c>
      <c r="B1508" s="167"/>
      <c r="C1508" s="168" t="s">
        <v>6953</v>
      </c>
      <c r="D1508" s="177" t="s">
        <v>6954</v>
      </c>
      <c r="E1508" s="169">
        <v>18000</v>
      </c>
      <c r="F1508" s="170">
        <v>0.52</v>
      </c>
      <c r="G1508" s="171">
        <v>48</v>
      </c>
      <c r="H1508" s="172">
        <f t="shared" si="161"/>
        <v>9360</v>
      </c>
      <c r="I1508" s="173" t="str">
        <f t="shared" si="162"/>
        <v>Введите курс</v>
      </c>
      <c r="J1508" s="283"/>
      <c r="K1508" s="174">
        <f t="shared" ref="K1508:L1523" si="166">J1508*G1508</f>
        <v>0</v>
      </c>
      <c r="L1508" s="172">
        <f t="shared" si="166"/>
        <v>0</v>
      </c>
      <c r="M1508" s="175" t="str">
        <f t="shared" si="164"/>
        <v/>
      </c>
      <c r="N1508" s="166"/>
      <c r="O1508" s="176"/>
    </row>
    <row r="1509" spans="1:15" ht="15.75" thickBot="1">
      <c r="A1509" s="166" t="s">
        <v>6955</v>
      </c>
      <c r="B1509" s="167"/>
      <c r="C1509" s="168" t="s">
        <v>6956</v>
      </c>
      <c r="D1509" s="177" t="s">
        <v>6957</v>
      </c>
      <c r="E1509" s="169">
        <v>18000</v>
      </c>
      <c r="F1509" s="170">
        <v>0.52</v>
      </c>
      <c r="G1509" s="171">
        <v>48</v>
      </c>
      <c r="H1509" s="172">
        <f t="shared" si="161"/>
        <v>9360</v>
      </c>
      <c r="I1509" s="173" t="str">
        <f t="shared" si="162"/>
        <v>Введите курс</v>
      </c>
      <c r="J1509" s="283"/>
      <c r="K1509" s="174">
        <f t="shared" si="166"/>
        <v>0</v>
      </c>
      <c r="L1509" s="172">
        <f t="shared" si="166"/>
        <v>0</v>
      </c>
      <c r="M1509" s="175" t="str">
        <f t="shared" si="164"/>
        <v/>
      </c>
      <c r="N1509" s="166"/>
      <c r="O1509" s="176"/>
    </row>
    <row r="1510" spans="1:15" ht="15.75" thickBot="1">
      <c r="A1510" s="166" t="s">
        <v>6958</v>
      </c>
      <c r="B1510" s="167"/>
      <c r="C1510" s="168" t="s">
        <v>6959</v>
      </c>
      <c r="D1510" s="177" t="s">
        <v>6960</v>
      </c>
      <c r="E1510" s="169">
        <v>18000</v>
      </c>
      <c r="F1510" s="170">
        <v>0.52</v>
      </c>
      <c r="G1510" s="171">
        <v>48</v>
      </c>
      <c r="H1510" s="172">
        <f t="shared" si="161"/>
        <v>9360</v>
      </c>
      <c r="I1510" s="173" t="str">
        <f t="shared" si="162"/>
        <v>Введите курс</v>
      </c>
      <c r="J1510" s="283"/>
      <c r="K1510" s="174">
        <f t="shared" si="166"/>
        <v>0</v>
      </c>
      <c r="L1510" s="172">
        <f t="shared" si="166"/>
        <v>0</v>
      </c>
      <c r="M1510" s="175" t="str">
        <f t="shared" si="164"/>
        <v/>
      </c>
      <c r="N1510" s="166"/>
      <c r="O1510" s="176"/>
    </row>
    <row r="1511" spans="1:15" ht="15.75" thickBot="1">
      <c r="A1511" s="166" t="s">
        <v>6961</v>
      </c>
      <c r="B1511" s="167"/>
      <c r="C1511" s="168" t="s">
        <v>6962</v>
      </c>
      <c r="D1511" s="177" t="s">
        <v>6963</v>
      </c>
      <c r="E1511" s="169">
        <v>18000</v>
      </c>
      <c r="F1511" s="170">
        <v>0.52</v>
      </c>
      <c r="G1511" s="171">
        <v>48</v>
      </c>
      <c r="H1511" s="172">
        <f t="shared" si="161"/>
        <v>9360</v>
      </c>
      <c r="I1511" s="173" t="str">
        <f t="shared" si="162"/>
        <v>Введите курс</v>
      </c>
      <c r="J1511" s="283"/>
      <c r="K1511" s="174">
        <f t="shared" si="166"/>
        <v>0</v>
      </c>
      <c r="L1511" s="172">
        <f t="shared" si="166"/>
        <v>0</v>
      </c>
      <c r="M1511" s="175" t="str">
        <f t="shared" si="164"/>
        <v/>
      </c>
      <c r="N1511" s="166"/>
      <c r="O1511" s="176"/>
    </row>
    <row r="1512" spans="1:15" ht="15.75" thickBot="1">
      <c r="A1512" s="166" t="s">
        <v>6964</v>
      </c>
      <c r="B1512" s="167"/>
      <c r="C1512" s="168" t="s">
        <v>6965</v>
      </c>
      <c r="D1512" s="177" t="s">
        <v>6966</v>
      </c>
      <c r="E1512" s="169">
        <v>10000</v>
      </c>
      <c r="F1512" s="170">
        <v>0.52</v>
      </c>
      <c r="G1512" s="171">
        <v>24</v>
      </c>
      <c r="H1512" s="172">
        <f t="shared" si="161"/>
        <v>5200</v>
      </c>
      <c r="I1512" s="173" t="str">
        <f t="shared" si="162"/>
        <v>Введите курс</v>
      </c>
      <c r="J1512" s="283"/>
      <c r="K1512" s="174">
        <f t="shared" si="166"/>
        <v>0</v>
      </c>
      <c r="L1512" s="172">
        <f t="shared" si="166"/>
        <v>0</v>
      </c>
      <c r="M1512" s="175" t="str">
        <f t="shared" si="164"/>
        <v/>
      </c>
      <c r="N1512" s="166"/>
      <c r="O1512" s="176"/>
    </row>
    <row r="1513" spans="1:15" ht="15.75" thickBot="1">
      <c r="A1513" s="166" t="s">
        <v>6967</v>
      </c>
      <c r="B1513" s="167"/>
      <c r="C1513" s="168" t="s">
        <v>6968</v>
      </c>
      <c r="D1513" s="177" t="s">
        <v>6969</v>
      </c>
      <c r="E1513" s="169">
        <v>16000</v>
      </c>
      <c r="F1513" s="170">
        <v>0.52</v>
      </c>
      <c r="G1513" s="171">
        <v>160</v>
      </c>
      <c r="H1513" s="172">
        <f t="shared" si="161"/>
        <v>8320</v>
      </c>
      <c r="I1513" s="173" t="str">
        <f t="shared" si="162"/>
        <v>Введите курс</v>
      </c>
      <c r="J1513" s="283"/>
      <c r="K1513" s="174">
        <f t="shared" si="166"/>
        <v>0</v>
      </c>
      <c r="L1513" s="172">
        <f t="shared" si="166"/>
        <v>0</v>
      </c>
      <c r="M1513" s="175" t="str">
        <f t="shared" si="164"/>
        <v/>
      </c>
      <c r="N1513" s="166"/>
      <c r="O1513" s="176"/>
    </row>
    <row r="1514" spans="1:15" ht="15.75" thickBot="1">
      <c r="A1514" s="166" t="s">
        <v>6970</v>
      </c>
      <c r="B1514" s="167"/>
      <c r="C1514" s="168" t="s">
        <v>6971</v>
      </c>
      <c r="D1514" s="177" t="s">
        <v>5990</v>
      </c>
      <c r="E1514" s="169">
        <v>16000</v>
      </c>
      <c r="F1514" s="170">
        <v>0.52</v>
      </c>
      <c r="G1514" s="171">
        <v>160</v>
      </c>
      <c r="H1514" s="172">
        <f t="shared" si="161"/>
        <v>8320</v>
      </c>
      <c r="I1514" s="173" t="str">
        <f t="shared" si="162"/>
        <v>Введите курс</v>
      </c>
      <c r="J1514" s="283"/>
      <c r="K1514" s="174">
        <f t="shared" si="166"/>
        <v>0</v>
      </c>
      <c r="L1514" s="172">
        <f t="shared" si="166"/>
        <v>0</v>
      </c>
      <c r="M1514" s="175" t="str">
        <f t="shared" si="164"/>
        <v/>
      </c>
      <c r="N1514" s="166"/>
      <c r="O1514" s="176"/>
    </row>
    <row r="1515" spans="1:15" ht="15.75" thickBot="1">
      <c r="A1515" s="166" t="s">
        <v>6972</v>
      </c>
      <c r="B1515" s="167"/>
      <c r="C1515" s="168" t="s">
        <v>6973</v>
      </c>
      <c r="D1515" s="177" t="s">
        <v>6974</v>
      </c>
      <c r="E1515" s="169">
        <v>52000</v>
      </c>
      <c r="F1515" s="170">
        <v>0.52</v>
      </c>
      <c r="G1515" s="171">
        <v>30</v>
      </c>
      <c r="H1515" s="172">
        <f t="shared" si="161"/>
        <v>27040</v>
      </c>
      <c r="I1515" s="173" t="str">
        <f t="shared" si="162"/>
        <v>Введите курс</v>
      </c>
      <c r="J1515" s="283"/>
      <c r="K1515" s="174">
        <f t="shared" si="166"/>
        <v>0</v>
      </c>
      <c r="L1515" s="172">
        <f t="shared" si="166"/>
        <v>0</v>
      </c>
      <c r="M1515" s="175" t="str">
        <f t="shared" si="164"/>
        <v/>
      </c>
      <c r="N1515" s="166"/>
      <c r="O1515" s="176"/>
    </row>
    <row r="1516" spans="1:15" ht="15.75" thickBot="1">
      <c r="A1516" s="166" t="s">
        <v>6975</v>
      </c>
      <c r="B1516" s="167"/>
      <c r="C1516" s="168" t="s">
        <v>6976</v>
      </c>
      <c r="D1516" s="177" t="s">
        <v>6977</v>
      </c>
      <c r="E1516" s="169">
        <v>11000</v>
      </c>
      <c r="F1516" s="170">
        <v>0.52</v>
      </c>
      <c r="G1516" s="171">
        <v>320</v>
      </c>
      <c r="H1516" s="172">
        <f t="shared" si="161"/>
        <v>5720</v>
      </c>
      <c r="I1516" s="173" t="str">
        <f t="shared" si="162"/>
        <v>Введите курс</v>
      </c>
      <c r="J1516" s="283"/>
      <c r="K1516" s="174">
        <f t="shared" si="166"/>
        <v>0</v>
      </c>
      <c r="L1516" s="172">
        <f t="shared" si="166"/>
        <v>0</v>
      </c>
      <c r="M1516" s="175" t="str">
        <f t="shared" si="164"/>
        <v/>
      </c>
      <c r="N1516" s="166"/>
      <c r="O1516" s="176"/>
    </row>
    <row r="1517" spans="1:15" ht="15.75" thickBot="1">
      <c r="A1517" s="166" t="s">
        <v>6978</v>
      </c>
      <c r="B1517" s="167"/>
      <c r="C1517" s="168" t="s">
        <v>6979</v>
      </c>
      <c r="D1517" s="177" t="s">
        <v>6980</v>
      </c>
      <c r="E1517" s="169">
        <v>11000</v>
      </c>
      <c r="F1517" s="170">
        <v>0.52</v>
      </c>
      <c r="G1517" s="171">
        <v>320</v>
      </c>
      <c r="H1517" s="172">
        <f t="shared" si="161"/>
        <v>5720</v>
      </c>
      <c r="I1517" s="173" t="str">
        <f t="shared" si="162"/>
        <v>Введите курс</v>
      </c>
      <c r="J1517" s="283"/>
      <c r="K1517" s="174">
        <f t="shared" si="166"/>
        <v>0</v>
      </c>
      <c r="L1517" s="172">
        <f t="shared" si="166"/>
        <v>0</v>
      </c>
      <c r="M1517" s="175" t="str">
        <f t="shared" si="164"/>
        <v/>
      </c>
      <c r="N1517" s="166"/>
      <c r="O1517" s="176"/>
    </row>
    <row r="1518" spans="1:15" ht="15.75" thickBot="1">
      <c r="A1518" s="166" t="s">
        <v>6981</v>
      </c>
      <c r="B1518" s="167"/>
      <c r="C1518" s="168" t="s">
        <v>6982</v>
      </c>
      <c r="D1518" s="177" t="s">
        <v>6983</v>
      </c>
      <c r="E1518" s="169">
        <v>11000</v>
      </c>
      <c r="F1518" s="170">
        <v>0.52</v>
      </c>
      <c r="G1518" s="171">
        <v>320</v>
      </c>
      <c r="H1518" s="172">
        <f t="shared" si="161"/>
        <v>5720</v>
      </c>
      <c r="I1518" s="173" t="str">
        <f t="shared" si="162"/>
        <v>Введите курс</v>
      </c>
      <c r="J1518" s="283"/>
      <c r="K1518" s="174">
        <f t="shared" si="166"/>
        <v>0</v>
      </c>
      <c r="L1518" s="172">
        <f t="shared" si="166"/>
        <v>0</v>
      </c>
      <c r="M1518" s="175" t="str">
        <f t="shared" si="164"/>
        <v/>
      </c>
      <c r="N1518" s="166"/>
      <c r="O1518" s="176"/>
    </row>
    <row r="1519" spans="1:15" ht="15.75" thickBot="1">
      <c r="A1519" s="166" t="s">
        <v>6984</v>
      </c>
      <c r="B1519" s="167"/>
      <c r="C1519" s="168" t="s">
        <v>6985</v>
      </c>
      <c r="D1519" s="177" t="s">
        <v>6986</v>
      </c>
      <c r="E1519" s="169">
        <v>11000</v>
      </c>
      <c r="F1519" s="170">
        <v>0.52</v>
      </c>
      <c r="G1519" s="171">
        <v>320</v>
      </c>
      <c r="H1519" s="172">
        <f t="shared" si="161"/>
        <v>5720</v>
      </c>
      <c r="I1519" s="173" t="str">
        <f t="shared" si="162"/>
        <v>Введите курс</v>
      </c>
      <c r="J1519" s="283"/>
      <c r="K1519" s="174">
        <f t="shared" si="166"/>
        <v>0</v>
      </c>
      <c r="L1519" s="172">
        <f t="shared" si="166"/>
        <v>0</v>
      </c>
      <c r="M1519" s="175" t="str">
        <f t="shared" si="164"/>
        <v/>
      </c>
      <c r="N1519" s="166"/>
      <c r="O1519" s="176"/>
    </row>
    <row r="1520" spans="1:15" ht="15.75" thickBot="1">
      <c r="A1520" s="166" t="s">
        <v>6987</v>
      </c>
      <c r="B1520" s="167"/>
      <c r="C1520" s="168" t="s">
        <v>6988</v>
      </c>
      <c r="D1520" s="177" t="s">
        <v>5990</v>
      </c>
      <c r="E1520" s="169">
        <v>11000</v>
      </c>
      <c r="F1520" s="170">
        <v>0.52</v>
      </c>
      <c r="G1520" s="171">
        <v>320</v>
      </c>
      <c r="H1520" s="172">
        <f t="shared" si="161"/>
        <v>5720</v>
      </c>
      <c r="I1520" s="173" t="str">
        <f t="shared" si="162"/>
        <v>Введите курс</v>
      </c>
      <c r="J1520" s="283"/>
      <c r="K1520" s="174">
        <f t="shared" si="166"/>
        <v>0</v>
      </c>
      <c r="L1520" s="172">
        <f t="shared" si="166"/>
        <v>0</v>
      </c>
      <c r="M1520" s="175" t="str">
        <f t="shared" si="164"/>
        <v/>
      </c>
      <c r="N1520" s="166"/>
      <c r="O1520" s="176"/>
    </row>
    <row r="1521" spans="1:15" ht="15.75" thickBot="1">
      <c r="A1521" s="166" t="s">
        <v>6989</v>
      </c>
      <c r="B1521" s="167"/>
      <c r="C1521" s="168" t="s">
        <v>6990</v>
      </c>
      <c r="D1521" s="177" t="s">
        <v>6991</v>
      </c>
      <c r="E1521" s="169">
        <v>11000</v>
      </c>
      <c r="F1521" s="170">
        <v>0.52</v>
      </c>
      <c r="G1521" s="171">
        <v>320</v>
      </c>
      <c r="H1521" s="172">
        <f t="shared" si="161"/>
        <v>5720</v>
      </c>
      <c r="I1521" s="173" t="str">
        <f t="shared" si="162"/>
        <v>Введите курс</v>
      </c>
      <c r="J1521" s="283"/>
      <c r="K1521" s="174">
        <f t="shared" si="166"/>
        <v>0</v>
      </c>
      <c r="L1521" s="172">
        <f t="shared" si="166"/>
        <v>0</v>
      </c>
      <c r="M1521" s="175" t="str">
        <f t="shared" si="164"/>
        <v/>
      </c>
      <c r="N1521" s="166"/>
      <c r="O1521" s="176"/>
    </row>
    <row r="1522" spans="1:15" ht="15.75" thickBot="1">
      <c r="A1522" s="166" t="s">
        <v>6992</v>
      </c>
      <c r="B1522" s="167"/>
      <c r="C1522" s="168" t="s">
        <v>6993</v>
      </c>
      <c r="D1522" s="177" t="s">
        <v>6994</v>
      </c>
      <c r="E1522" s="169">
        <v>11000</v>
      </c>
      <c r="F1522" s="170">
        <v>0.52</v>
      </c>
      <c r="G1522" s="171">
        <v>320</v>
      </c>
      <c r="H1522" s="172">
        <f t="shared" si="161"/>
        <v>5720</v>
      </c>
      <c r="I1522" s="173" t="str">
        <f t="shared" si="162"/>
        <v>Введите курс</v>
      </c>
      <c r="J1522" s="283"/>
      <c r="K1522" s="174">
        <f t="shared" si="166"/>
        <v>0</v>
      </c>
      <c r="L1522" s="172">
        <f t="shared" si="166"/>
        <v>0</v>
      </c>
      <c r="M1522" s="175" t="str">
        <f t="shared" si="164"/>
        <v/>
      </c>
      <c r="N1522" s="166"/>
      <c r="O1522" s="176"/>
    </row>
    <row r="1523" spans="1:15" ht="15.75" thickBot="1">
      <c r="A1523" s="166" t="s">
        <v>6995</v>
      </c>
      <c r="B1523" s="167"/>
      <c r="C1523" s="168" t="s">
        <v>6996</v>
      </c>
      <c r="D1523" s="177" t="s">
        <v>6997</v>
      </c>
      <c r="E1523" s="169">
        <v>11000</v>
      </c>
      <c r="F1523" s="170">
        <v>0.52</v>
      </c>
      <c r="G1523" s="171">
        <v>320</v>
      </c>
      <c r="H1523" s="172">
        <f t="shared" si="161"/>
        <v>5720</v>
      </c>
      <c r="I1523" s="173" t="str">
        <f t="shared" si="162"/>
        <v>Введите курс</v>
      </c>
      <c r="J1523" s="283"/>
      <c r="K1523" s="174">
        <f t="shared" si="166"/>
        <v>0</v>
      </c>
      <c r="L1523" s="172">
        <f t="shared" si="166"/>
        <v>0</v>
      </c>
      <c r="M1523" s="175" t="str">
        <f t="shared" si="164"/>
        <v/>
      </c>
      <c r="N1523" s="166"/>
      <c r="O1523" s="176"/>
    </row>
    <row r="1524" spans="1:15" ht="15.75" thickBot="1">
      <c r="A1524" s="166" t="s">
        <v>6998</v>
      </c>
      <c r="B1524" s="167"/>
      <c r="C1524" s="168" t="s">
        <v>6999</v>
      </c>
      <c r="D1524" s="177" t="s">
        <v>7000</v>
      </c>
      <c r="E1524" s="169">
        <v>11000</v>
      </c>
      <c r="F1524" s="170">
        <v>0.52</v>
      </c>
      <c r="G1524" s="171">
        <v>320</v>
      </c>
      <c r="H1524" s="172">
        <f t="shared" si="161"/>
        <v>5720</v>
      </c>
      <c r="I1524" s="173" t="str">
        <f t="shared" si="162"/>
        <v>Введите курс</v>
      </c>
      <c r="J1524" s="283"/>
      <c r="K1524" s="174">
        <f t="shared" ref="K1524:L1539" si="167">J1524*G1524</f>
        <v>0</v>
      </c>
      <c r="L1524" s="172">
        <f t="shared" si="167"/>
        <v>0</v>
      </c>
      <c r="M1524" s="175" t="str">
        <f t="shared" si="164"/>
        <v/>
      </c>
      <c r="N1524" s="166"/>
      <c r="O1524" s="176"/>
    </row>
    <row r="1525" spans="1:15" ht="15.75" thickBot="1">
      <c r="A1525" s="166" t="s">
        <v>7001</v>
      </c>
      <c r="B1525" s="167"/>
      <c r="C1525" s="168" t="s">
        <v>7002</v>
      </c>
      <c r="D1525" s="177" t="s">
        <v>7003</v>
      </c>
      <c r="E1525" s="169">
        <v>11000</v>
      </c>
      <c r="F1525" s="170">
        <v>0.52</v>
      </c>
      <c r="G1525" s="171">
        <v>320</v>
      </c>
      <c r="H1525" s="172">
        <f t="shared" si="161"/>
        <v>5720</v>
      </c>
      <c r="I1525" s="173" t="str">
        <f t="shared" si="162"/>
        <v>Введите курс</v>
      </c>
      <c r="J1525" s="283"/>
      <c r="K1525" s="174">
        <f t="shared" si="167"/>
        <v>0</v>
      </c>
      <c r="L1525" s="172">
        <f t="shared" si="167"/>
        <v>0</v>
      </c>
      <c r="M1525" s="175" t="str">
        <f t="shared" si="164"/>
        <v/>
      </c>
      <c r="N1525" s="166"/>
      <c r="O1525" s="176"/>
    </row>
    <row r="1526" spans="1:15" ht="15.75" thickBot="1">
      <c r="A1526" s="166" t="s">
        <v>7004</v>
      </c>
      <c r="B1526" s="167"/>
      <c r="C1526" s="168" t="s">
        <v>7005</v>
      </c>
      <c r="D1526" s="177" t="s">
        <v>5990</v>
      </c>
      <c r="E1526" s="169">
        <v>11000</v>
      </c>
      <c r="F1526" s="170">
        <v>0.52</v>
      </c>
      <c r="G1526" s="171">
        <v>320</v>
      </c>
      <c r="H1526" s="172">
        <f t="shared" si="161"/>
        <v>5720</v>
      </c>
      <c r="I1526" s="173" t="str">
        <f t="shared" si="162"/>
        <v>Введите курс</v>
      </c>
      <c r="J1526" s="283"/>
      <c r="K1526" s="174">
        <f t="shared" si="167"/>
        <v>0</v>
      </c>
      <c r="L1526" s="172">
        <f t="shared" si="167"/>
        <v>0</v>
      </c>
      <c r="M1526" s="175" t="str">
        <f t="shared" si="164"/>
        <v/>
      </c>
      <c r="N1526" s="166"/>
      <c r="O1526" s="176"/>
    </row>
    <row r="1527" spans="1:15" ht="15.75" thickBot="1">
      <c r="A1527" s="166" t="s">
        <v>7006</v>
      </c>
      <c r="B1527" s="167"/>
      <c r="C1527" s="168" t="s">
        <v>7007</v>
      </c>
      <c r="D1527" s="177" t="s">
        <v>5990</v>
      </c>
      <c r="E1527" s="169">
        <v>11000</v>
      </c>
      <c r="F1527" s="170">
        <v>0.52</v>
      </c>
      <c r="G1527" s="171">
        <v>320</v>
      </c>
      <c r="H1527" s="172">
        <f t="shared" si="161"/>
        <v>5720</v>
      </c>
      <c r="I1527" s="173" t="str">
        <f t="shared" si="162"/>
        <v>Введите курс</v>
      </c>
      <c r="J1527" s="283"/>
      <c r="K1527" s="174">
        <f t="shared" si="167"/>
        <v>0</v>
      </c>
      <c r="L1527" s="172">
        <f t="shared" si="167"/>
        <v>0</v>
      </c>
      <c r="M1527" s="175" t="str">
        <f t="shared" si="164"/>
        <v/>
      </c>
      <c r="N1527" s="166"/>
      <c r="O1527" s="176"/>
    </row>
    <row r="1528" spans="1:15" ht="15.75" thickBot="1">
      <c r="A1528" s="166" t="s">
        <v>7008</v>
      </c>
      <c r="B1528" s="167"/>
      <c r="C1528" s="168" t="s">
        <v>7009</v>
      </c>
      <c r="D1528" s="177" t="s">
        <v>7010</v>
      </c>
      <c r="E1528" s="169">
        <v>11000</v>
      </c>
      <c r="F1528" s="170">
        <v>0.52</v>
      </c>
      <c r="G1528" s="171">
        <v>320</v>
      </c>
      <c r="H1528" s="172">
        <f t="shared" si="161"/>
        <v>5720</v>
      </c>
      <c r="I1528" s="173" t="str">
        <f t="shared" si="162"/>
        <v>Введите курс</v>
      </c>
      <c r="J1528" s="283"/>
      <c r="K1528" s="174">
        <f t="shared" si="167"/>
        <v>0</v>
      </c>
      <c r="L1528" s="172">
        <f t="shared" si="167"/>
        <v>0</v>
      </c>
      <c r="M1528" s="175" t="str">
        <f t="shared" si="164"/>
        <v/>
      </c>
      <c r="N1528" s="166"/>
      <c r="O1528" s="176"/>
    </row>
    <row r="1529" spans="1:15" ht="15.75" thickBot="1">
      <c r="A1529" s="166" t="s">
        <v>7011</v>
      </c>
      <c r="B1529" s="167"/>
      <c r="C1529" s="168" t="s">
        <v>7012</v>
      </c>
      <c r="D1529" s="177" t="s">
        <v>7013</v>
      </c>
      <c r="E1529" s="169">
        <v>11000</v>
      </c>
      <c r="F1529" s="170">
        <v>0.52</v>
      </c>
      <c r="G1529" s="171">
        <v>320</v>
      </c>
      <c r="H1529" s="172">
        <f t="shared" si="161"/>
        <v>5720</v>
      </c>
      <c r="I1529" s="173" t="str">
        <f t="shared" si="162"/>
        <v>Введите курс</v>
      </c>
      <c r="J1529" s="283"/>
      <c r="K1529" s="174">
        <f t="shared" si="167"/>
        <v>0</v>
      </c>
      <c r="L1529" s="172">
        <f t="shared" si="167"/>
        <v>0</v>
      </c>
      <c r="M1529" s="175" t="str">
        <f t="shared" si="164"/>
        <v/>
      </c>
      <c r="N1529" s="166"/>
      <c r="O1529" s="176"/>
    </row>
    <row r="1530" spans="1:15" ht="15.75" thickBot="1">
      <c r="A1530" s="166" t="s">
        <v>7014</v>
      </c>
      <c r="B1530" s="167"/>
      <c r="C1530" s="168" t="s">
        <v>7015</v>
      </c>
      <c r="D1530" s="177" t="s">
        <v>5990</v>
      </c>
      <c r="E1530" s="169">
        <v>11000</v>
      </c>
      <c r="F1530" s="170">
        <v>0.52</v>
      </c>
      <c r="G1530" s="171">
        <v>320</v>
      </c>
      <c r="H1530" s="172">
        <f t="shared" si="161"/>
        <v>5720</v>
      </c>
      <c r="I1530" s="173" t="str">
        <f t="shared" si="162"/>
        <v>Введите курс</v>
      </c>
      <c r="J1530" s="283"/>
      <c r="K1530" s="174">
        <f t="shared" si="167"/>
        <v>0</v>
      </c>
      <c r="L1530" s="172">
        <f t="shared" si="167"/>
        <v>0</v>
      </c>
      <c r="M1530" s="175" t="str">
        <f t="shared" si="164"/>
        <v/>
      </c>
      <c r="N1530" s="166"/>
      <c r="O1530" s="176"/>
    </row>
    <row r="1531" spans="1:15" ht="15.75" thickBot="1">
      <c r="A1531" s="166" t="s">
        <v>7016</v>
      </c>
      <c r="B1531" s="167"/>
      <c r="C1531" s="168" t="s">
        <v>7017</v>
      </c>
      <c r="D1531" s="177" t="s">
        <v>7018</v>
      </c>
      <c r="E1531" s="169">
        <v>11000</v>
      </c>
      <c r="F1531" s="170">
        <v>0.52</v>
      </c>
      <c r="G1531" s="171">
        <v>320</v>
      </c>
      <c r="H1531" s="172">
        <f t="shared" si="161"/>
        <v>5720</v>
      </c>
      <c r="I1531" s="173" t="str">
        <f t="shared" si="162"/>
        <v>Введите курс</v>
      </c>
      <c r="J1531" s="283"/>
      <c r="K1531" s="174">
        <f t="shared" si="167"/>
        <v>0</v>
      </c>
      <c r="L1531" s="172">
        <f t="shared" si="167"/>
        <v>0</v>
      </c>
      <c r="M1531" s="175" t="str">
        <f t="shared" si="164"/>
        <v/>
      </c>
      <c r="N1531" s="166"/>
      <c r="O1531" s="176"/>
    </row>
    <row r="1532" spans="1:15" ht="15.75" thickBot="1">
      <c r="A1532" s="166" t="s">
        <v>7019</v>
      </c>
      <c r="B1532" s="167"/>
      <c r="C1532" s="168" t="s">
        <v>7020</v>
      </c>
      <c r="D1532" s="177" t="s">
        <v>7021</v>
      </c>
      <c r="E1532" s="169">
        <v>11000</v>
      </c>
      <c r="F1532" s="170">
        <v>0.52</v>
      </c>
      <c r="G1532" s="171">
        <v>320</v>
      </c>
      <c r="H1532" s="172">
        <f t="shared" si="161"/>
        <v>5720</v>
      </c>
      <c r="I1532" s="173" t="str">
        <f t="shared" si="162"/>
        <v>Введите курс</v>
      </c>
      <c r="J1532" s="283"/>
      <c r="K1532" s="174">
        <f t="shared" si="167"/>
        <v>0</v>
      </c>
      <c r="L1532" s="172">
        <f t="shared" si="167"/>
        <v>0</v>
      </c>
      <c r="M1532" s="175" t="str">
        <f t="shared" si="164"/>
        <v/>
      </c>
      <c r="N1532" s="166"/>
      <c r="O1532" s="176"/>
    </row>
    <row r="1533" spans="1:15" ht="15.75" thickBot="1">
      <c r="A1533" s="166" t="s">
        <v>7022</v>
      </c>
      <c r="B1533" s="167"/>
      <c r="C1533" s="168" t="s">
        <v>7023</v>
      </c>
      <c r="D1533" s="177" t="s">
        <v>5990</v>
      </c>
      <c r="E1533" s="169">
        <v>11000</v>
      </c>
      <c r="F1533" s="170">
        <v>0.52</v>
      </c>
      <c r="G1533" s="171">
        <v>320</v>
      </c>
      <c r="H1533" s="172">
        <f t="shared" si="161"/>
        <v>5720</v>
      </c>
      <c r="I1533" s="173" t="str">
        <f t="shared" si="162"/>
        <v>Введите курс</v>
      </c>
      <c r="J1533" s="283"/>
      <c r="K1533" s="174">
        <f t="shared" si="167"/>
        <v>0</v>
      </c>
      <c r="L1533" s="172">
        <f t="shared" si="167"/>
        <v>0</v>
      </c>
      <c r="M1533" s="175" t="str">
        <f t="shared" si="164"/>
        <v/>
      </c>
      <c r="N1533" s="166"/>
      <c r="O1533" s="176"/>
    </row>
    <row r="1534" spans="1:15" ht="15.75" thickBot="1">
      <c r="A1534" s="166" t="s">
        <v>7024</v>
      </c>
      <c r="B1534" s="167"/>
      <c r="C1534" s="168" t="s">
        <v>7025</v>
      </c>
      <c r="D1534" s="177" t="s">
        <v>7026</v>
      </c>
      <c r="E1534" s="169">
        <v>11000</v>
      </c>
      <c r="F1534" s="170">
        <v>0.52</v>
      </c>
      <c r="G1534" s="171">
        <v>320</v>
      </c>
      <c r="H1534" s="172">
        <f t="shared" si="161"/>
        <v>5720</v>
      </c>
      <c r="I1534" s="173" t="str">
        <f t="shared" si="162"/>
        <v>Введите курс</v>
      </c>
      <c r="J1534" s="283"/>
      <c r="K1534" s="174">
        <f t="shared" si="167"/>
        <v>0</v>
      </c>
      <c r="L1534" s="172">
        <f t="shared" si="167"/>
        <v>0</v>
      </c>
      <c r="M1534" s="175" t="str">
        <f t="shared" si="164"/>
        <v/>
      </c>
      <c r="N1534" s="166"/>
      <c r="O1534" s="176"/>
    </row>
    <row r="1535" spans="1:15" ht="15.75" thickBot="1">
      <c r="A1535" s="166" t="s">
        <v>7027</v>
      </c>
      <c r="B1535" s="167"/>
      <c r="C1535" s="168" t="s">
        <v>7028</v>
      </c>
      <c r="D1535" s="177" t="s">
        <v>7029</v>
      </c>
      <c r="E1535" s="169">
        <v>11000</v>
      </c>
      <c r="F1535" s="170">
        <v>0.52</v>
      </c>
      <c r="G1535" s="171">
        <v>320</v>
      </c>
      <c r="H1535" s="172">
        <f t="shared" si="161"/>
        <v>5720</v>
      </c>
      <c r="I1535" s="173" t="str">
        <f t="shared" si="162"/>
        <v>Введите курс</v>
      </c>
      <c r="J1535" s="283"/>
      <c r="K1535" s="174">
        <f t="shared" si="167"/>
        <v>0</v>
      </c>
      <c r="L1535" s="172">
        <f t="shared" si="167"/>
        <v>0</v>
      </c>
      <c r="M1535" s="175" t="str">
        <f t="shared" si="164"/>
        <v/>
      </c>
      <c r="N1535" s="166"/>
      <c r="O1535" s="176"/>
    </row>
    <row r="1536" spans="1:15" ht="15.75" thickBot="1">
      <c r="A1536" s="166" t="s">
        <v>7030</v>
      </c>
      <c r="B1536" s="167"/>
      <c r="C1536" s="168" t="s">
        <v>7031</v>
      </c>
      <c r="D1536" s="177" t="s">
        <v>5990</v>
      </c>
      <c r="E1536" s="169">
        <v>11000</v>
      </c>
      <c r="F1536" s="170">
        <v>0.52</v>
      </c>
      <c r="G1536" s="171">
        <v>320</v>
      </c>
      <c r="H1536" s="172">
        <f t="shared" si="161"/>
        <v>5720</v>
      </c>
      <c r="I1536" s="173" t="str">
        <f t="shared" si="162"/>
        <v>Введите курс</v>
      </c>
      <c r="J1536" s="283"/>
      <c r="K1536" s="174">
        <f t="shared" si="167"/>
        <v>0</v>
      </c>
      <c r="L1536" s="172">
        <f t="shared" si="167"/>
        <v>0</v>
      </c>
      <c r="M1536" s="175" t="str">
        <f t="shared" si="164"/>
        <v/>
      </c>
      <c r="N1536" s="166"/>
      <c r="O1536" s="176"/>
    </row>
    <row r="1537" spans="1:15" ht="15.75" thickBot="1">
      <c r="A1537" s="166" t="s">
        <v>7032</v>
      </c>
      <c r="B1537" s="167"/>
      <c r="C1537" s="168" t="s">
        <v>7033</v>
      </c>
      <c r="D1537" s="177" t="s">
        <v>7034</v>
      </c>
      <c r="E1537" s="169">
        <v>11000</v>
      </c>
      <c r="F1537" s="170">
        <v>0.52</v>
      </c>
      <c r="G1537" s="171">
        <v>320</v>
      </c>
      <c r="H1537" s="172">
        <f t="shared" si="161"/>
        <v>5720</v>
      </c>
      <c r="I1537" s="173" t="str">
        <f t="shared" si="162"/>
        <v>Введите курс</v>
      </c>
      <c r="J1537" s="283"/>
      <c r="K1537" s="174">
        <f t="shared" si="167"/>
        <v>0</v>
      </c>
      <c r="L1537" s="172">
        <f t="shared" si="167"/>
        <v>0</v>
      </c>
      <c r="M1537" s="175" t="str">
        <f t="shared" si="164"/>
        <v/>
      </c>
      <c r="N1537" s="166"/>
      <c r="O1537" s="176"/>
    </row>
    <row r="1538" spans="1:15" ht="15.75" thickBot="1">
      <c r="A1538" s="166" t="s">
        <v>7035</v>
      </c>
      <c r="B1538" s="167"/>
      <c r="C1538" s="168" t="s">
        <v>7036</v>
      </c>
      <c r="D1538" s="177" t="s">
        <v>7037</v>
      </c>
      <c r="E1538" s="169">
        <v>11000</v>
      </c>
      <c r="F1538" s="170">
        <v>0.52</v>
      </c>
      <c r="G1538" s="171">
        <v>320</v>
      </c>
      <c r="H1538" s="172">
        <f t="shared" si="161"/>
        <v>5720</v>
      </c>
      <c r="I1538" s="173" t="str">
        <f t="shared" si="162"/>
        <v>Введите курс</v>
      </c>
      <c r="J1538" s="283"/>
      <c r="K1538" s="174">
        <f t="shared" si="167"/>
        <v>0</v>
      </c>
      <c r="L1538" s="172">
        <f t="shared" si="167"/>
        <v>0</v>
      </c>
      <c r="M1538" s="175" t="str">
        <f t="shared" si="164"/>
        <v/>
      </c>
      <c r="N1538" s="166"/>
      <c r="O1538" s="176"/>
    </row>
    <row r="1539" spans="1:15" ht="15.75" thickBot="1">
      <c r="A1539" s="166" t="s">
        <v>7038</v>
      </c>
      <c r="B1539" s="167"/>
      <c r="C1539" s="168" t="s">
        <v>7039</v>
      </c>
      <c r="D1539" s="177" t="s">
        <v>5990</v>
      </c>
      <c r="E1539" s="169">
        <v>11000</v>
      </c>
      <c r="F1539" s="170">
        <v>0.52</v>
      </c>
      <c r="G1539" s="171">
        <v>320</v>
      </c>
      <c r="H1539" s="172">
        <f t="shared" si="161"/>
        <v>5720</v>
      </c>
      <c r="I1539" s="173" t="str">
        <f t="shared" si="162"/>
        <v>Введите курс</v>
      </c>
      <c r="J1539" s="283"/>
      <c r="K1539" s="174">
        <f t="shared" si="167"/>
        <v>0</v>
      </c>
      <c r="L1539" s="172">
        <f t="shared" si="167"/>
        <v>0</v>
      </c>
      <c r="M1539" s="175" t="str">
        <f t="shared" si="164"/>
        <v/>
      </c>
      <c r="N1539" s="166"/>
      <c r="O1539" s="176"/>
    </row>
    <row r="1540" spans="1:15" ht="15.75" thickBot="1">
      <c r="A1540" s="166" t="s">
        <v>7040</v>
      </c>
      <c r="B1540" s="167"/>
      <c r="C1540" s="168" t="s">
        <v>7041</v>
      </c>
      <c r="D1540" s="177" t="s">
        <v>7042</v>
      </c>
      <c r="E1540" s="169">
        <v>11000</v>
      </c>
      <c r="F1540" s="170">
        <v>0.52</v>
      </c>
      <c r="G1540" s="171">
        <v>320</v>
      </c>
      <c r="H1540" s="172">
        <f t="shared" ref="H1540:H1603" si="168">F1540*E1540</f>
        <v>5720</v>
      </c>
      <c r="I1540" s="173" t="str">
        <f t="shared" ref="I1540:I1603" si="169">IF($H$1="","Введите курс",H1540/$H$1)</f>
        <v>Введите курс</v>
      </c>
      <c r="J1540" s="283"/>
      <c r="K1540" s="174">
        <f t="shared" ref="K1540:L1555" si="170">J1540*G1540</f>
        <v>0</v>
      </c>
      <c r="L1540" s="172">
        <f t="shared" si="170"/>
        <v>0</v>
      </c>
      <c r="M1540" s="175" t="str">
        <f t="shared" ref="M1540:M1603" si="171">IFERROR(K1540*I1540,"")</f>
        <v/>
      </c>
      <c r="N1540" s="166"/>
      <c r="O1540" s="176"/>
    </row>
    <row r="1541" spans="1:15" ht="15.75" thickBot="1">
      <c r="A1541" s="166" t="s">
        <v>7043</v>
      </c>
      <c r="B1541" s="167"/>
      <c r="C1541" s="168" t="s">
        <v>7044</v>
      </c>
      <c r="D1541" s="177" t="s">
        <v>7045</v>
      </c>
      <c r="E1541" s="169">
        <v>11000</v>
      </c>
      <c r="F1541" s="170">
        <v>0.52</v>
      </c>
      <c r="G1541" s="171">
        <v>320</v>
      </c>
      <c r="H1541" s="172">
        <f t="shared" si="168"/>
        <v>5720</v>
      </c>
      <c r="I1541" s="173" t="str">
        <f t="shared" si="169"/>
        <v>Введите курс</v>
      </c>
      <c r="J1541" s="283"/>
      <c r="K1541" s="174">
        <f t="shared" si="170"/>
        <v>0</v>
      </c>
      <c r="L1541" s="172">
        <f t="shared" si="170"/>
        <v>0</v>
      </c>
      <c r="M1541" s="175" t="str">
        <f t="shared" si="171"/>
        <v/>
      </c>
      <c r="N1541" s="166"/>
      <c r="O1541" s="176"/>
    </row>
    <row r="1542" spans="1:15" ht="15.75" thickBot="1">
      <c r="A1542" s="166" t="s">
        <v>7046</v>
      </c>
      <c r="B1542" s="167"/>
      <c r="C1542" s="168" t="s">
        <v>7047</v>
      </c>
      <c r="D1542" s="177" t="s">
        <v>7048</v>
      </c>
      <c r="E1542" s="169">
        <v>9800</v>
      </c>
      <c r="F1542" s="170">
        <v>0.52</v>
      </c>
      <c r="G1542" s="171">
        <v>144</v>
      </c>
      <c r="H1542" s="172">
        <f t="shared" si="168"/>
        <v>5096</v>
      </c>
      <c r="I1542" s="173" t="str">
        <f t="shared" si="169"/>
        <v>Введите курс</v>
      </c>
      <c r="J1542" s="283"/>
      <c r="K1542" s="174">
        <f t="shared" si="170"/>
        <v>0</v>
      </c>
      <c r="L1542" s="172">
        <f t="shared" si="170"/>
        <v>0</v>
      </c>
      <c r="M1542" s="175" t="str">
        <f t="shared" si="171"/>
        <v/>
      </c>
      <c r="N1542" s="166"/>
      <c r="O1542" s="176"/>
    </row>
    <row r="1543" spans="1:15" ht="15.75" thickBot="1">
      <c r="A1543" s="166" t="s">
        <v>7049</v>
      </c>
      <c r="B1543" s="167"/>
      <c r="C1543" s="168" t="s">
        <v>7050</v>
      </c>
      <c r="D1543" s="177" t="s">
        <v>7051</v>
      </c>
      <c r="E1543" s="169">
        <v>9800</v>
      </c>
      <c r="F1543" s="170">
        <v>0.52</v>
      </c>
      <c r="G1543" s="171">
        <v>144</v>
      </c>
      <c r="H1543" s="172">
        <f t="shared" si="168"/>
        <v>5096</v>
      </c>
      <c r="I1543" s="173" t="str">
        <f t="shared" si="169"/>
        <v>Введите курс</v>
      </c>
      <c r="J1543" s="283"/>
      <c r="K1543" s="174">
        <f t="shared" si="170"/>
        <v>0</v>
      </c>
      <c r="L1543" s="172">
        <f t="shared" si="170"/>
        <v>0</v>
      </c>
      <c r="M1543" s="175" t="str">
        <f t="shared" si="171"/>
        <v/>
      </c>
      <c r="N1543" s="166"/>
      <c r="O1543" s="176"/>
    </row>
    <row r="1544" spans="1:15" ht="15.75" thickBot="1">
      <c r="A1544" s="166" t="s">
        <v>7052</v>
      </c>
      <c r="B1544" s="167"/>
      <c r="C1544" s="168" t="s">
        <v>7053</v>
      </c>
      <c r="D1544" s="177" t="s">
        <v>7054</v>
      </c>
      <c r="E1544" s="169">
        <v>12000</v>
      </c>
      <c r="F1544" s="170">
        <v>0.52</v>
      </c>
      <c r="G1544" s="171">
        <v>60</v>
      </c>
      <c r="H1544" s="172">
        <f t="shared" si="168"/>
        <v>6240</v>
      </c>
      <c r="I1544" s="173" t="str">
        <f t="shared" si="169"/>
        <v>Введите курс</v>
      </c>
      <c r="J1544" s="283"/>
      <c r="K1544" s="174">
        <f t="shared" si="170"/>
        <v>0</v>
      </c>
      <c r="L1544" s="172">
        <f t="shared" si="170"/>
        <v>0</v>
      </c>
      <c r="M1544" s="175" t="str">
        <f t="shared" si="171"/>
        <v/>
      </c>
      <c r="N1544" s="166"/>
      <c r="O1544" s="176"/>
    </row>
    <row r="1545" spans="1:15" ht="15.75" thickBot="1">
      <c r="A1545" s="166" t="s">
        <v>7055</v>
      </c>
      <c r="B1545" s="167"/>
      <c r="C1545" s="168" t="s">
        <v>7056</v>
      </c>
      <c r="D1545" s="177" t="s">
        <v>7057</v>
      </c>
      <c r="E1545" s="169">
        <v>12000</v>
      </c>
      <c r="F1545" s="170">
        <v>0.52</v>
      </c>
      <c r="G1545" s="171">
        <v>60</v>
      </c>
      <c r="H1545" s="172">
        <f t="shared" si="168"/>
        <v>6240</v>
      </c>
      <c r="I1545" s="173" t="str">
        <f t="shared" si="169"/>
        <v>Введите курс</v>
      </c>
      <c r="J1545" s="283"/>
      <c r="K1545" s="174">
        <f t="shared" si="170"/>
        <v>0</v>
      </c>
      <c r="L1545" s="172">
        <f t="shared" si="170"/>
        <v>0</v>
      </c>
      <c r="M1545" s="175" t="str">
        <f t="shared" si="171"/>
        <v/>
      </c>
      <c r="N1545" s="166"/>
      <c r="O1545" s="176"/>
    </row>
    <row r="1546" spans="1:15" ht="15.75" thickBot="1">
      <c r="A1546" s="166" t="s">
        <v>7058</v>
      </c>
      <c r="B1546" s="167"/>
      <c r="C1546" s="168" t="s">
        <v>7059</v>
      </c>
      <c r="D1546" s="177" t="s">
        <v>7060</v>
      </c>
      <c r="E1546" s="169">
        <v>11000</v>
      </c>
      <c r="F1546" s="170">
        <v>0.52</v>
      </c>
      <c r="G1546" s="171">
        <v>320</v>
      </c>
      <c r="H1546" s="172">
        <f t="shared" si="168"/>
        <v>5720</v>
      </c>
      <c r="I1546" s="173" t="str">
        <f t="shared" si="169"/>
        <v>Введите курс</v>
      </c>
      <c r="J1546" s="283"/>
      <c r="K1546" s="174">
        <f t="shared" si="170"/>
        <v>0</v>
      </c>
      <c r="L1546" s="172">
        <f t="shared" si="170"/>
        <v>0</v>
      </c>
      <c r="M1546" s="175" t="str">
        <f t="shared" si="171"/>
        <v/>
      </c>
      <c r="N1546" s="166"/>
      <c r="O1546" s="176"/>
    </row>
    <row r="1547" spans="1:15" ht="15.75" thickBot="1">
      <c r="A1547" s="166" t="s">
        <v>7061</v>
      </c>
      <c r="B1547" s="167"/>
      <c r="C1547" s="168" t="s">
        <v>7062</v>
      </c>
      <c r="D1547" s="177" t="s">
        <v>7063</v>
      </c>
      <c r="E1547" s="169">
        <v>10500</v>
      </c>
      <c r="F1547" s="170">
        <v>0.52</v>
      </c>
      <c r="G1547" s="171">
        <v>156</v>
      </c>
      <c r="H1547" s="172">
        <f t="shared" si="168"/>
        <v>5460</v>
      </c>
      <c r="I1547" s="173" t="str">
        <f t="shared" si="169"/>
        <v>Введите курс</v>
      </c>
      <c r="J1547" s="283"/>
      <c r="K1547" s="174">
        <f t="shared" si="170"/>
        <v>0</v>
      </c>
      <c r="L1547" s="172">
        <f t="shared" si="170"/>
        <v>0</v>
      </c>
      <c r="M1547" s="175" t="str">
        <f t="shared" si="171"/>
        <v/>
      </c>
      <c r="N1547" s="166"/>
      <c r="O1547" s="176"/>
    </row>
    <row r="1548" spans="1:15" ht="15.75" thickBot="1">
      <c r="A1548" s="166" t="s">
        <v>7064</v>
      </c>
      <c r="B1548" s="167"/>
      <c r="C1548" s="168" t="s">
        <v>7065</v>
      </c>
      <c r="D1548" s="177" t="s">
        <v>5990</v>
      </c>
      <c r="E1548" s="169">
        <v>10500</v>
      </c>
      <c r="F1548" s="170">
        <v>0.52</v>
      </c>
      <c r="G1548" s="171">
        <v>156</v>
      </c>
      <c r="H1548" s="172">
        <f t="shared" si="168"/>
        <v>5460</v>
      </c>
      <c r="I1548" s="173" t="str">
        <f t="shared" si="169"/>
        <v>Введите курс</v>
      </c>
      <c r="J1548" s="283"/>
      <c r="K1548" s="174">
        <f t="shared" si="170"/>
        <v>0</v>
      </c>
      <c r="L1548" s="172">
        <f t="shared" si="170"/>
        <v>0</v>
      </c>
      <c r="M1548" s="175" t="str">
        <f t="shared" si="171"/>
        <v/>
      </c>
      <c r="N1548" s="166"/>
      <c r="O1548" s="176"/>
    </row>
    <row r="1549" spans="1:15" ht="15.75" thickBot="1">
      <c r="A1549" s="166" t="s">
        <v>7066</v>
      </c>
      <c r="B1549" s="167"/>
      <c r="C1549" s="168" t="s">
        <v>7067</v>
      </c>
      <c r="D1549" s="177" t="s">
        <v>5990</v>
      </c>
      <c r="E1549" s="169">
        <v>7000</v>
      </c>
      <c r="F1549" s="170">
        <v>0.52</v>
      </c>
      <c r="G1549" s="171">
        <v>66</v>
      </c>
      <c r="H1549" s="172">
        <f t="shared" si="168"/>
        <v>3640</v>
      </c>
      <c r="I1549" s="173" t="str">
        <f t="shared" si="169"/>
        <v>Введите курс</v>
      </c>
      <c r="J1549" s="283"/>
      <c r="K1549" s="174">
        <f t="shared" si="170"/>
        <v>0</v>
      </c>
      <c r="L1549" s="172">
        <f t="shared" si="170"/>
        <v>0</v>
      </c>
      <c r="M1549" s="175" t="str">
        <f t="shared" si="171"/>
        <v/>
      </c>
      <c r="N1549" s="166"/>
      <c r="O1549" s="176"/>
    </row>
    <row r="1550" spans="1:15" ht="15.75" thickBot="1">
      <c r="A1550" s="166" t="s">
        <v>7068</v>
      </c>
      <c r="B1550" s="167"/>
      <c r="C1550" s="168" t="s">
        <v>7069</v>
      </c>
      <c r="D1550" s="177" t="s">
        <v>7070</v>
      </c>
      <c r="E1550" s="169">
        <v>10500</v>
      </c>
      <c r="F1550" s="170">
        <v>0.52</v>
      </c>
      <c r="G1550" s="171">
        <v>156</v>
      </c>
      <c r="H1550" s="172">
        <f t="shared" si="168"/>
        <v>5460</v>
      </c>
      <c r="I1550" s="173" t="str">
        <f t="shared" si="169"/>
        <v>Введите курс</v>
      </c>
      <c r="J1550" s="283"/>
      <c r="K1550" s="174">
        <f t="shared" si="170"/>
        <v>0</v>
      </c>
      <c r="L1550" s="172">
        <f t="shared" si="170"/>
        <v>0</v>
      </c>
      <c r="M1550" s="175" t="str">
        <f t="shared" si="171"/>
        <v/>
      </c>
      <c r="N1550" s="166"/>
      <c r="O1550" s="176"/>
    </row>
    <row r="1551" spans="1:15" ht="15.75" thickBot="1">
      <c r="A1551" s="166" t="s">
        <v>7071</v>
      </c>
      <c r="B1551" s="167"/>
      <c r="C1551" s="168" t="s">
        <v>7072</v>
      </c>
      <c r="D1551" s="177" t="s">
        <v>7073</v>
      </c>
      <c r="E1551" s="169">
        <v>1500</v>
      </c>
      <c r="F1551" s="170">
        <v>0.52</v>
      </c>
      <c r="G1551" s="171">
        <v>360</v>
      </c>
      <c r="H1551" s="172">
        <f t="shared" si="168"/>
        <v>780</v>
      </c>
      <c r="I1551" s="173" t="str">
        <f t="shared" si="169"/>
        <v>Введите курс</v>
      </c>
      <c r="J1551" s="283"/>
      <c r="K1551" s="174">
        <f t="shared" si="170"/>
        <v>0</v>
      </c>
      <c r="L1551" s="172">
        <f t="shared" si="170"/>
        <v>0</v>
      </c>
      <c r="M1551" s="175" t="str">
        <f t="shared" si="171"/>
        <v/>
      </c>
      <c r="N1551" s="166"/>
      <c r="O1551" s="176"/>
    </row>
    <row r="1552" spans="1:15" ht="15.75" thickBot="1">
      <c r="A1552" s="166" t="s">
        <v>7074</v>
      </c>
      <c r="B1552" s="167"/>
      <c r="C1552" s="168" t="s">
        <v>7075</v>
      </c>
      <c r="D1552" s="177" t="s">
        <v>7076</v>
      </c>
      <c r="E1552" s="169">
        <v>7500</v>
      </c>
      <c r="F1552" s="170">
        <v>0.52</v>
      </c>
      <c r="G1552" s="171">
        <v>180</v>
      </c>
      <c r="H1552" s="172">
        <f t="shared" si="168"/>
        <v>3900</v>
      </c>
      <c r="I1552" s="173" t="str">
        <f t="shared" si="169"/>
        <v>Введите курс</v>
      </c>
      <c r="J1552" s="283"/>
      <c r="K1552" s="174">
        <f t="shared" si="170"/>
        <v>0</v>
      </c>
      <c r="L1552" s="172">
        <f t="shared" si="170"/>
        <v>0</v>
      </c>
      <c r="M1552" s="175" t="str">
        <f t="shared" si="171"/>
        <v/>
      </c>
      <c r="N1552" s="166"/>
      <c r="O1552" s="176"/>
    </row>
    <row r="1553" spans="1:15" ht="15.75" thickBot="1">
      <c r="A1553" s="166" t="s">
        <v>7077</v>
      </c>
      <c r="B1553" s="167"/>
      <c r="C1553" s="168" t="s">
        <v>7078</v>
      </c>
      <c r="D1553" s="177" t="s">
        <v>7079</v>
      </c>
      <c r="E1553" s="169">
        <v>11000</v>
      </c>
      <c r="F1553" s="170">
        <v>0.52</v>
      </c>
      <c r="G1553" s="171">
        <v>120</v>
      </c>
      <c r="H1553" s="172">
        <f t="shared" si="168"/>
        <v>5720</v>
      </c>
      <c r="I1553" s="173" t="str">
        <f t="shared" si="169"/>
        <v>Введите курс</v>
      </c>
      <c r="J1553" s="283"/>
      <c r="K1553" s="174">
        <f t="shared" si="170"/>
        <v>0</v>
      </c>
      <c r="L1553" s="172">
        <f t="shared" si="170"/>
        <v>0</v>
      </c>
      <c r="M1553" s="175" t="str">
        <f t="shared" si="171"/>
        <v/>
      </c>
      <c r="N1553" s="166"/>
      <c r="O1553" s="176"/>
    </row>
    <row r="1554" spans="1:15" ht="15.75" thickBot="1">
      <c r="A1554" s="166" t="s">
        <v>7080</v>
      </c>
      <c r="B1554" s="167"/>
      <c r="C1554" s="168" t="s">
        <v>7081</v>
      </c>
      <c r="D1554" s="177" t="s">
        <v>7082</v>
      </c>
      <c r="E1554" s="169">
        <v>5500</v>
      </c>
      <c r="F1554" s="170">
        <v>0.52</v>
      </c>
      <c r="G1554" s="171">
        <v>480</v>
      </c>
      <c r="H1554" s="172">
        <f t="shared" si="168"/>
        <v>2860</v>
      </c>
      <c r="I1554" s="173" t="str">
        <f t="shared" si="169"/>
        <v>Введите курс</v>
      </c>
      <c r="J1554" s="283"/>
      <c r="K1554" s="174">
        <f t="shared" si="170"/>
        <v>0</v>
      </c>
      <c r="L1554" s="172">
        <f t="shared" si="170"/>
        <v>0</v>
      </c>
      <c r="M1554" s="175" t="str">
        <f t="shared" si="171"/>
        <v/>
      </c>
      <c r="N1554" s="166"/>
      <c r="O1554" s="176"/>
    </row>
    <row r="1555" spans="1:15" ht="15.75" thickBot="1">
      <c r="A1555" s="166" t="s">
        <v>7083</v>
      </c>
      <c r="B1555" s="167"/>
      <c r="C1555" s="168" t="s">
        <v>7084</v>
      </c>
      <c r="D1555" s="177" t="s">
        <v>5990</v>
      </c>
      <c r="E1555" s="169">
        <v>16000</v>
      </c>
      <c r="F1555" s="170">
        <v>0.52</v>
      </c>
      <c r="G1555" s="171">
        <v>90</v>
      </c>
      <c r="H1555" s="172">
        <f t="shared" si="168"/>
        <v>8320</v>
      </c>
      <c r="I1555" s="173" t="str">
        <f t="shared" si="169"/>
        <v>Введите курс</v>
      </c>
      <c r="J1555" s="283"/>
      <c r="K1555" s="174">
        <f t="shared" si="170"/>
        <v>0</v>
      </c>
      <c r="L1555" s="172">
        <f t="shared" si="170"/>
        <v>0</v>
      </c>
      <c r="M1555" s="175" t="str">
        <f t="shared" si="171"/>
        <v/>
      </c>
      <c r="N1555" s="166"/>
      <c r="O1555" s="176"/>
    </row>
    <row r="1556" spans="1:15" ht="15.75" thickBot="1">
      <c r="A1556" s="166" t="s">
        <v>7085</v>
      </c>
      <c r="B1556" s="167"/>
      <c r="C1556" s="168" t="s">
        <v>7086</v>
      </c>
      <c r="D1556" s="177" t="s">
        <v>7087</v>
      </c>
      <c r="E1556" s="169">
        <v>5500</v>
      </c>
      <c r="F1556" s="170">
        <v>0.52</v>
      </c>
      <c r="G1556" s="171">
        <v>480</v>
      </c>
      <c r="H1556" s="172">
        <f t="shared" si="168"/>
        <v>2860</v>
      </c>
      <c r="I1556" s="173" t="str">
        <f t="shared" si="169"/>
        <v>Введите курс</v>
      </c>
      <c r="J1556" s="283"/>
      <c r="K1556" s="174">
        <f t="shared" ref="K1556:L1571" si="172">J1556*G1556</f>
        <v>0</v>
      </c>
      <c r="L1556" s="172">
        <f t="shared" si="172"/>
        <v>0</v>
      </c>
      <c r="M1556" s="175" t="str">
        <f t="shared" si="171"/>
        <v/>
      </c>
      <c r="N1556" s="166"/>
      <c r="O1556" s="176"/>
    </row>
    <row r="1557" spans="1:15" ht="15.75" thickBot="1">
      <c r="A1557" s="166" t="s">
        <v>7088</v>
      </c>
      <c r="B1557" s="167"/>
      <c r="C1557" s="168" t="s">
        <v>7089</v>
      </c>
      <c r="D1557" s="177" t="s">
        <v>5886</v>
      </c>
      <c r="E1557" s="169">
        <v>3500</v>
      </c>
      <c r="F1557" s="170">
        <v>0.52</v>
      </c>
      <c r="G1557" s="171">
        <v>480</v>
      </c>
      <c r="H1557" s="172">
        <f t="shared" si="168"/>
        <v>1820</v>
      </c>
      <c r="I1557" s="173" t="str">
        <f t="shared" si="169"/>
        <v>Введите курс</v>
      </c>
      <c r="J1557" s="283"/>
      <c r="K1557" s="174">
        <f t="shared" si="172"/>
        <v>0</v>
      </c>
      <c r="L1557" s="172">
        <f t="shared" si="172"/>
        <v>0</v>
      </c>
      <c r="M1557" s="175" t="str">
        <f t="shared" si="171"/>
        <v/>
      </c>
      <c r="N1557" s="166"/>
      <c r="O1557" s="176"/>
    </row>
    <row r="1558" spans="1:15" ht="15.75" thickBot="1">
      <c r="A1558" s="166" t="s">
        <v>7090</v>
      </c>
      <c r="B1558" s="167"/>
      <c r="C1558" s="168" t="s">
        <v>7091</v>
      </c>
      <c r="D1558" s="177" t="s">
        <v>7092</v>
      </c>
      <c r="E1558" s="169">
        <v>23400</v>
      </c>
      <c r="F1558" s="170">
        <v>0.52</v>
      </c>
      <c r="G1558" s="171">
        <v>84</v>
      </c>
      <c r="H1558" s="172">
        <f t="shared" si="168"/>
        <v>12168</v>
      </c>
      <c r="I1558" s="173" t="str">
        <f t="shared" si="169"/>
        <v>Введите курс</v>
      </c>
      <c r="J1558" s="283"/>
      <c r="K1558" s="174">
        <f t="shared" si="172"/>
        <v>0</v>
      </c>
      <c r="L1558" s="172">
        <f t="shared" si="172"/>
        <v>0</v>
      </c>
      <c r="M1558" s="175" t="str">
        <f t="shared" si="171"/>
        <v/>
      </c>
      <c r="N1558" s="166"/>
      <c r="O1558" s="176"/>
    </row>
    <row r="1559" spans="1:15" ht="15.75" thickBot="1">
      <c r="A1559" s="166" t="s">
        <v>7093</v>
      </c>
      <c r="B1559" s="167"/>
      <c r="C1559" s="168" t="s">
        <v>7094</v>
      </c>
      <c r="D1559" s="177" t="s">
        <v>7095</v>
      </c>
      <c r="E1559" s="169">
        <v>59400</v>
      </c>
      <c r="F1559" s="170">
        <v>0.52</v>
      </c>
      <c r="G1559" s="171">
        <v>24</v>
      </c>
      <c r="H1559" s="172">
        <f t="shared" si="168"/>
        <v>30888</v>
      </c>
      <c r="I1559" s="173" t="str">
        <f t="shared" si="169"/>
        <v>Введите курс</v>
      </c>
      <c r="J1559" s="283"/>
      <c r="K1559" s="174">
        <f t="shared" si="172"/>
        <v>0</v>
      </c>
      <c r="L1559" s="172">
        <f t="shared" si="172"/>
        <v>0</v>
      </c>
      <c r="M1559" s="175" t="str">
        <f t="shared" si="171"/>
        <v/>
      </c>
      <c r="N1559" s="166"/>
      <c r="O1559" s="176"/>
    </row>
    <row r="1560" spans="1:15" ht="15.75" thickBot="1">
      <c r="A1560" s="166" t="s">
        <v>7096</v>
      </c>
      <c r="B1560" s="167"/>
      <c r="C1560" s="168" t="s">
        <v>7097</v>
      </c>
      <c r="D1560" s="177" t="s">
        <v>5990</v>
      </c>
      <c r="E1560" s="169">
        <v>12000</v>
      </c>
      <c r="F1560" s="170">
        <v>0.52</v>
      </c>
      <c r="G1560" s="171">
        <v>180</v>
      </c>
      <c r="H1560" s="172">
        <f t="shared" si="168"/>
        <v>6240</v>
      </c>
      <c r="I1560" s="173" t="str">
        <f t="shared" si="169"/>
        <v>Введите курс</v>
      </c>
      <c r="J1560" s="283"/>
      <c r="K1560" s="174">
        <f t="shared" si="172"/>
        <v>0</v>
      </c>
      <c r="L1560" s="172">
        <f t="shared" si="172"/>
        <v>0</v>
      </c>
      <c r="M1560" s="175" t="str">
        <f t="shared" si="171"/>
        <v/>
      </c>
      <c r="N1560" s="166"/>
      <c r="O1560" s="176"/>
    </row>
    <row r="1561" spans="1:15" ht="15.75" thickBot="1">
      <c r="A1561" s="166" t="s">
        <v>7098</v>
      </c>
      <c r="B1561" s="167"/>
      <c r="C1561" s="168" t="s">
        <v>7099</v>
      </c>
      <c r="D1561" s="177" t="s">
        <v>5990</v>
      </c>
      <c r="E1561" s="169">
        <v>9000</v>
      </c>
      <c r="F1561" s="170">
        <v>0.52</v>
      </c>
      <c r="G1561" s="171">
        <v>240</v>
      </c>
      <c r="H1561" s="172">
        <f t="shared" si="168"/>
        <v>4680</v>
      </c>
      <c r="I1561" s="173" t="str">
        <f t="shared" si="169"/>
        <v>Введите курс</v>
      </c>
      <c r="J1561" s="283"/>
      <c r="K1561" s="174">
        <f t="shared" si="172"/>
        <v>0</v>
      </c>
      <c r="L1561" s="172">
        <f t="shared" si="172"/>
        <v>0</v>
      </c>
      <c r="M1561" s="175" t="str">
        <f t="shared" si="171"/>
        <v/>
      </c>
      <c r="N1561" s="166"/>
      <c r="O1561" s="176"/>
    </row>
    <row r="1562" spans="1:15" ht="15.75" thickBot="1">
      <c r="A1562" s="166" t="s">
        <v>7100</v>
      </c>
      <c r="B1562" s="167"/>
      <c r="C1562" s="168" t="s">
        <v>7101</v>
      </c>
      <c r="D1562" s="177" t="s">
        <v>7102</v>
      </c>
      <c r="E1562" s="169">
        <v>9000</v>
      </c>
      <c r="F1562" s="170">
        <v>0.52</v>
      </c>
      <c r="G1562" s="171">
        <v>240</v>
      </c>
      <c r="H1562" s="172">
        <f t="shared" si="168"/>
        <v>4680</v>
      </c>
      <c r="I1562" s="173" t="str">
        <f t="shared" si="169"/>
        <v>Введите курс</v>
      </c>
      <c r="J1562" s="283"/>
      <c r="K1562" s="174">
        <f t="shared" si="172"/>
        <v>0</v>
      </c>
      <c r="L1562" s="172">
        <f t="shared" si="172"/>
        <v>0</v>
      </c>
      <c r="M1562" s="175" t="str">
        <f t="shared" si="171"/>
        <v/>
      </c>
      <c r="N1562" s="166"/>
      <c r="O1562" s="176"/>
    </row>
    <row r="1563" spans="1:15" ht="15.75" thickBot="1">
      <c r="A1563" s="166" t="s">
        <v>7103</v>
      </c>
      <c r="B1563" s="167"/>
      <c r="C1563" s="168" t="s">
        <v>7104</v>
      </c>
      <c r="D1563" s="177" t="s">
        <v>5990</v>
      </c>
      <c r="E1563" s="169">
        <v>9000</v>
      </c>
      <c r="F1563" s="170">
        <v>0.52</v>
      </c>
      <c r="G1563" s="171">
        <v>240</v>
      </c>
      <c r="H1563" s="172">
        <f t="shared" si="168"/>
        <v>4680</v>
      </c>
      <c r="I1563" s="173" t="str">
        <f t="shared" si="169"/>
        <v>Введите курс</v>
      </c>
      <c r="J1563" s="283"/>
      <c r="K1563" s="174">
        <f t="shared" si="172"/>
        <v>0</v>
      </c>
      <c r="L1563" s="172">
        <f t="shared" si="172"/>
        <v>0</v>
      </c>
      <c r="M1563" s="175" t="str">
        <f t="shared" si="171"/>
        <v/>
      </c>
      <c r="N1563" s="166"/>
      <c r="O1563" s="176"/>
    </row>
    <row r="1564" spans="1:15" ht="15.75" thickBot="1">
      <c r="A1564" s="166" t="s">
        <v>7105</v>
      </c>
      <c r="B1564" s="167"/>
      <c r="C1564" s="168" t="s">
        <v>7106</v>
      </c>
      <c r="D1564" s="177" t="s">
        <v>7107</v>
      </c>
      <c r="E1564" s="169">
        <v>4000</v>
      </c>
      <c r="F1564" s="170">
        <v>0.52</v>
      </c>
      <c r="G1564" s="171">
        <v>336</v>
      </c>
      <c r="H1564" s="172">
        <f t="shared" si="168"/>
        <v>2080</v>
      </c>
      <c r="I1564" s="173" t="str">
        <f t="shared" si="169"/>
        <v>Введите курс</v>
      </c>
      <c r="J1564" s="283"/>
      <c r="K1564" s="174">
        <f t="shared" si="172"/>
        <v>0</v>
      </c>
      <c r="L1564" s="172">
        <f t="shared" si="172"/>
        <v>0</v>
      </c>
      <c r="M1564" s="175" t="str">
        <f t="shared" si="171"/>
        <v/>
      </c>
      <c r="N1564" s="166"/>
      <c r="O1564" s="176"/>
    </row>
    <row r="1565" spans="1:15" ht="15.75" thickBot="1">
      <c r="A1565" s="166" t="s">
        <v>7108</v>
      </c>
      <c r="B1565" s="167"/>
      <c r="C1565" s="168" t="s">
        <v>7109</v>
      </c>
      <c r="D1565" s="177" t="s">
        <v>7110</v>
      </c>
      <c r="E1565" s="169">
        <v>4000</v>
      </c>
      <c r="F1565" s="170">
        <v>0.52</v>
      </c>
      <c r="G1565" s="171">
        <v>336</v>
      </c>
      <c r="H1565" s="172">
        <f t="shared" si="168"/>
        <v>2080</v>
      </c>
      <c r="I1565" s="173" t="str">
        <f t="shared" si="169"/>
        <v>Введите курс</v>
      </c>
      <c r="J1565" s="283"/>
      <c r="K1565" s="174">
        <f t="shared" si="172"/>
        <v>0</v>
      </c>
      <c r="L1565" s="172">
        <f t="shared" si="172"/>
        <v>0</v>
      </c>
      <c r="M1565" s="175" t="str">
        <f t="shared" si="171"/>
        <v/>
      </c>
      <c r="N1565" s="166"/>
      <c r="O1565" s="176"/>
    </row>
    <row r="1566" spans="1:15" ht="15.75" thickBot="1">
      <c r="A1566" s="166" t="s">
        <v>7111</v>
      </c>
      <c r="B1566" s="167"/>
      <c r="C1566" s="168" t="s">
        <v>7112</v>
      </c>
      <c r="D1566" s="177" t="s">
        <v>7113</v>
      </c>
      <c r="E1566" s="169">
        <v>4000</v>
      </c>
      <c r="F1566" s="170">
        <v>0.52</v>
      </c>
      <c r="G1566" s="171">
        <v>336</v>
      </c>
      <c r="H1566" s="172">
        <f t="shared" si="168"/>
        <v>2080</v>
      </c>
      <c r="I1566" s="173" t="str">
        <f t="shared" si="169"/>
        <v>Введите курс</v>
      </c>
      <c r="J1566" s="283"/>
      <c r="K1566" s="174">
        <f t="shared" si="172"/>
        <v>0</v>
      </c>
      <c r="L1566" s="172">
        <f t="shared" si="172"/>
        <v>0</v>
      </c>
      <c r="M1566" s="175" t="str">
        <f t="shared" si="171"/>
        <v/>
      </c>
      <c r="N1566" s="166"/>
      <c r="O1566" s="176"/>
    </row>
    <row r="1567" spans="1:15" ht="15.75" thickBot="1">
      <c r="A1567" s="166" t="s">
        <v>7114</v>
      </c>
      <c r="B1567" s="167"/>
      <c r="C1567" s="168" t="s">
        <v>7115</v>
      </c>
      <c r="D1567" s="177" t="s">
        <v>7116</v>
      </c>
      <c r="E1567" s="169">
        <v>4000</v>
      </c>
      <c r="F1567" s="170">
        <v>0.52</v>
      </c>
      <c r="G1567" s="171">
        <v>336</v>
      </c>
      <c r="H1567" s="172">
        <f t="shared" si="168"/>
        <v>2080</v>
      </c>
      <c r="I1567" s="173" t="str">
        <f t="shared" si="169"/>
        <v>Введите курс</v>
      </c>
      <c r="J1567" s="283"/>
      <c r="K1567" s="174">
        <f t="shared" si="172"/>
        <v>0</v>
      </c>
      <c r="L1567" s="172">
        <f t="shared" si="172"/>
        <v>0</v>
      </c>
      <c r="M1567" s="175" t="str">
        <f t="shared" si="171"/>
        <v/>
      </c>
      <c r="N1567" s="166"/>
      <c r="O1567" s="176"/>
    </row>
    <row r="1568" spans="1:15" ht="15.75" thickBot="1">
      <c r="A1568" s="166" t="s">
        <v>7117</v>
      </c>
      <c r="B1568" s="167"/>
      <c r="C1568" s="168" t="s">
        <v>7118</v>
      </c>
      <c r="D1568" s="177" t="s">
        <v>7119</v>
      </c>
      <c r="E1568" s="169">
        <v>19000</v>
      </c>
      <c r="F1568" s="170">
        <v>0.52</v>
      </c>
      <c r="G1568" s="171">
        <v>30</v>
      </c>
      <c r="H1568" s="172">
        <f t="shared" si="168"/>
        <v>9880</v>
      </c>
      <c r="I1568" s="173" t="str">
        <f t="shared" si="169"/>
        <v>Введите курс</v>
      </c>
      <c r="J1568" s="283"/>
      <c r="K1568" s="174">
        <f t="shared" si="172"/>
        <v>0</v>
      </c>
      <c r="L1568" s="172">
        <f t="shared" si="172"/>
        <v>0</v>
      </c>
      <c r="M1568" s="175" t="str">
        <f t="shared" si="171"/>
        <v/>
      </c>
      <c r="N1568" s="166"/>
      <c r="O1568" s="176"/>
    </row>
    <row r="1569" spans="1:15" ht="15.75" thickBot="1">
      <c r="A1569" s="166" t="s">
        <v>7120</v>
      </c>
      <c r="B1569" s="167"/>
      <c r="C1569" s="168" t="s">
        <v>7121</v>
      </c>
      <c r="D1569" s="177" t="s">
        <v>7122</v>
      </c>
      <c r="E1569" s="169">
        <v>4000</v>
      </c>
      <c r="F1569" s="170">
        <v>0.52</v>
      </c>
      <c r="G1569" s="171">
        <v>120</v>
      </c>
      <c r="H1569" s="172">
        <f t="shared" si="168"/>
        <v>2080</v>
      </c>
      <c r="I1569" s="173" t="str">
        <f t="shared" si="169"/>
        <v>Введите курс</v>
      </c>
      <c r="J1569" s="283"/>
      <c r="K1569" s="174">
        <f t="shared" si="172"/>
        <v>0</v>
      </c>
      <c r="L1569" s="172">
        <f t="shared" si="172"/>
        <v>0</v>
      </c>
      <c r="M1569" s="175" t="str">
        <f t="shared" si="171"/>
        <v/>
      </c>
      <c r="N1569" s="166"/>
      <c r="O1569" s="176"/>
    </row>
    <row r="1570" spans="1:15" ht="15.75" thickBot="1">
      <c r="A1570" s="166" t="s">
        <v>7123</v>
      </c>
      <c r="B1570" s="167"/>
      <c r="C1570" s="168" t="s">
        <v>7124</v>
      </c>
      <c r="D1570" s="177" t="s">
        <v>7125</v>
      </c>
      <c r="E1570" s="169">
        <v>19000</v>
      </c>
      <c r="F1570" s="170">
        <v>0.52</v>
      </c>
      <c r="G1570" s="171">
        <v>60</v>
      </c>
      <c r="H1570" s="172">
        <f t="shared" si="168"/>
        <v>9880</v>
      </c>
      <c r="I1570" s="173" t="str">
        <f t="shared" si="169"/>
        <v>Введите курс</v>
      </c>
      <c r="J1570" s="283"/>
      <c r="K1570" s="174">
        <f t="shared" si="172"/>
        <v>0</v>
      </c>
      <c r="L1570" s="172">
        <f t="shared" si="172"/>
        <v>0</v>
      </c>
      <c r="M1570" s="175" t="str">
        <f t="shared" si="171"/>
        <v/>
      </c>
      <c r="N1570" s="166"/>
      <c r="O1570" s="176"/>
    </row>
    <row r="1571" spans="1:15" ht="15.75" thickBot="1">
      <c r="A1571" s="166" t="s">
        <v>7126</v>
      </c>
      <c r="B1571" s="167"/>
      <c r="C1571" s="168" t="s">
        <v>7127</v>
      </c>
      <c r="D1571" s="177" t="s">
        <v>7128</v>
      </c>
      <c r="E1571" s="169">
        <v>4000</v>
      </c>
      <c r="F1571" s="170">
        <v>0.52</v>
      </c>
      <c r="G1571" s="171">
        <v>120</v>
      </c>
      <c r="H1571" s="172">
        <f t="shared" si="168"/>
        <v>2080</v>
      </c>
      <c r="I1571" s="173" t="str">
        <f t="shared" si="169"/>
        <v>Введите курс</v>
      </c>
      <c r="J1571" s="283"/>
      <c r="K1571" s="174">
        <f t="shared" si="172"/>
        <v>0</v>
      </c>
      <c r="L1571" s="172">
        <f t="shared" si="172"/>
        <v>0</v>
      </c>
      <c r="M1571" s="175" t="str">
        <f t="shared" si="171"/>
        <v/>
      </c>
      <c r="N1571" s="166"/>
      <c r="O1571" s="176"/>
    </row>
    <row r="1572" spans="1:15" ht="15.75" thickBot="1">
      <c r="A1572" s="166" t="s">
        <v>7129</v>
      </c>
      <c r="B1572" s="167"/>
      <c r="C1572" s="168" t="s">
        <v>7130</v>
      </c>
      <c r="D1572" s="177" t="s">
        <v>7131</v>
      </c>
      <c r="E1572" s="169">
        <v>12000</v>
      </c>
      <c r="F1572" s="170">
        <v>0.52</v>
      </c>
      <c r="G1572" s="171">
        <v>144</v>
      </c>
      <c r="H1572" s="172">
        <f t="shared" si="168"/>
        <v>6240</v>
      </c>
      <c r="I1572" s="173" t="str">
        <f t="shared" si="169"/>
        <v>Введите курс</v>
      </c>
      <c r="J1572" s="283"/>
      <c r="K1572" s="174">
        <f t="shared" ref="K1572:L1587" si="173">J1572*G1572</f>
        <v>0</v>
      </c>
      <c r="L1572" s="172">
        <f t="shared" si="173"/>
        <v>0</v>
      </c>
      <c r="M1572" s="175" t="str">
        <f t="shared" si="171"/>
        <v/>
      </c>
      <c r="N1572" s="166"/>
      <c r="O1572" s="176"/>
    </row>
    <row r="1573" spans="1:15" ht="15.75" thickBot="1">
      <c r="A1573" s="166" t="s">
        <v>7132</v>
      </c>
      <c r="B1573" s="167"/>
      <c r="C1573" s="168" t="s">
        <v>7133</v>
      </c>
      <c r="D1573" s="177" t="s">
        <v>7134</v>
      </c>
      <c r="E1573" s="169">
        <v>12000</v>
      </c>
      <c r="F1573" s="170">
        <v>0.52</v>
      </c>
      <c r="G1573" s="171">
        <v>144</v>
      </c>
      <c r="H1573" s="172">
        <f t="shared" si="168"/>
        <v>6240</v>
      </c>
      <c r="I1573" s="173" t="str">
        <f t="shared" si="169"/>
        <v>Введите курс</v>
      </c>
      <c r="J1573" s="283"/>
      <c r="K1573" s="174">
        <f t="shared" si="173"/>
        <v>0</v>
      </c>
      <c r="L1573" s="172">
        <f t="shared" si="173"/>
        <v>0</v>
      </c>
      <c r="M1573" s="175" t="str">
        <f t="shared" si="171"/>
        <v/>
      </c>
      <c r="N1573" s="166"/>
      <c r="O1573" s="176"/>
    </row>
    <row r="1574" spans="1:15" ht="15.75" thickBot="1">
      <c r="A1574" s="166" t="s">
        <v>7135</v>
      </c>
      <c r="B1574" s="167"/>
      <c r="C1574" s="168" t="s">
        <v>7136</v>
      </c>
      <c r="D1574" s="177" t="s">
        <v>7137</v>
      </c>
      <c r="E1574" s="169">
        <v>25000</v>
      </c>
      <c r="F1574" s="170">
        <v>0.52</v>
      </c>
      <c r="G1574" s="171">
        <v>48</v>
      </c>
      <c r="H1574" s="172">
        <f t="shared" si="168"/>
        <v>13000</v>
      </c>
      <c r="I1574" s="173" t="str">
        <f t="shared" si="169"/>
        <v>Введите курс</v>
      </c>
      <c r="J1574" s="283"/>
      <c r="K1574" s="174">
        <f t="shared" si="173"/>
        <v>0</v>
      </c>
      <c r="L1574" s="172">
        <f t="shared" si="173"/>
        <v>0</v>
      </c>
      <c r="M1574" s="175" t="str">
        <f t="shared" si="171"/>
        <v/>
      </c>
      <c r="N1574" s="166"/>
      <c r="O1574" s="176"/>
    </row>
    <row r="1575" spans="1:15" ht="15.75" thickBot="1">
      <c r="A1575" s="166" t="s">
        <v>7138</v>
      </c>
      <c r="B1575" s="167"/>
      <c r="C1575" s="168" t="s">
        <v>7139</v>
      </c>
      <c r="D1575" s="177" t="s">
        <v>7140</v>
      </c>
      <c r="E1575" s="169">
        <v>12000</v>
      </c>
      <c r="F1575" s="170">
        <v>0.52</v>
      </c>
      <c r="G1575" s="171">
        <v>144</v>
      </c>
      <c r="H1575" s="172">
        <f t="shared" si="168"/>
        <v>6240</v>
      </c>
      <c r="I1575" s="173" t="str">
        <f t="shared" si="169"/>
        <v>Введите курс</v>
      </c>
      <c r="J1575" s="283"/>
      <c r="K1575" s="174">
        <f t="shared" si="173"/>
        <v>0</v>
      </c>
      <c r="L1575" s="172">
        <f t="shared" si="173"/>
        <v>0</v>
      </c>
      <c r="M1575" s="175" t="str">
        <f t="shared" si="171"/>
        <v/>
      </c>
      <c r="N1575" s="166"/>
      <c r="O1575" s="176"/>
    </row>
    <row r="1576" spans="1:15" ht="15.75" thickBot="1">
      <c r="A1576" s="166" t="s">
        <v>7141</v>
      </c>
      <c r="B1576" s="167"/>
      <c r="C1576" s="168" t="s">
        <v>7142</v>
      </c>
      <c r="D1576" s="177" t="s">
        <v>7143</v>
      </c>
      <c r="E1576" s="169">
        <v>12000</v>
      </c>
      <c r="F1576" s="170">
        <v>0.52</v>
      </c>
      <c r="G1576" s="171">
        <v>144</v>
      </c>
      <c r="H1576" s="172">
        <f t="shared" si="168"/>
        <v>6240</v>
      </c>
      <c r="I1576" s="173" t="str">
        <f t="shared" si="169"/>
        <v>Введите курс</v>
      </c>
      <c r="J1576" s="283"/>
      <c r="K1576" s="174">
        <f t="shared" si="173"/>
        <v>0</v>
      </c>
      <c r="L1576" s="172">
        <f t="shared" si="173"/>
        <v>0</v>
      </c>
      <c r="M1576" s="175" t="str">
        <f t="shared" si="171"/>
        <v/>
      </c>
      <c r="N1576" s="166"/>
      <c r="O1576" s="176"/>
    </row>
    <row r="1577" spans="1:15" ht="15.75" thickBot="1">
      <c r="A1577" s="166" t="s">
        <v>7144</v>
      </c>
      <c r="B1577" s="167"/>
      <c r="C1577" s="168" t="s">
        <v>7145</v>
      </c>
      <c r="D1577" s="177" t="s">
        <v>7146</v>
      </c>
      <c r="E1577" s="169">
        <v>12000</v>
      </c>
      <c r="F1577" s="170">
        <v>0.52</v>
      </c>
      <c r="G1577" s="171">
        <v>144</v>
      </c>
      <c r="H1577" s="172">
        <f t="shared" si="168"/>
        <v>6240</v>
      </c>
      <c r="I1577" s="173" t="str">
        <f t="shared" si="169"/>
        <v>Введите курс</v>
      </c>
      <c r="J1577" s="283"/>
      <c r="K1577" s="174">
        <f t="shared" si="173"/>
        <v>0</v>
      </c>
      <c r="L1577" s="172">
        <f t="shared" si="173"/>
        <v>0</v>
      </c>
      <c r="M1577" s="175" t="str">
        <f t="shared" si="171"/>
        <v/>
      </c>
      <c r="N1577" s="166"/>
      <c r="O1577" s="176"/>
    </row>
    <row r="1578" spans="1:15" ht="15.75" thickBot="1">
      <c r="A1578" s="166" t="s">
        <v>7147</v>
      </c>
      <c r="B1578" s="167"/>
      <c r="C1578" s="168" t="s">
        <v>7148</v>
      </c>
      <c r="D1578" s="177" t="s">
        <v>7149</v>
      </c>
      <c r="E1578" s="169">
        <v>12000</v>
      </c>
      <c r="F1578" s="170">
        <v>0.52</v>
      </c>
      <c r="G1578" s="171">
        <v>144</v>
      </c>
      <c r="H1578" s="172">
        <f t="shared" si="168"/>
        <v>6240</v>
      </c>
      <c r="I1578" s="173" t="str">
        <f t="shared" si="169"/>
        <v>Введите курс</v>
      </c>
      <c r="J1578" s="283"/>
      <c r="K1578" s="174">
        <f t="shared" si="173"/>
        <v>0</v>
      </c>
      <c r="L1578" s="172">
        <f t="shared" si="173"/>
        <v>0</v>
      </c>
      <c r="M1578" s="175" t="str">
        <f t="shared" si="171"/>
        <v/>
      </c>
      <c r="N1578" s="166"/>
      <c r="O1578" s="176"/>
    </row>
    <row r="1579" spans="1:15" ht="15.75" thickBot="1">
      <c r="A1579" s="166" t="s">
        <v>7150</v>
      </c>
      <c r="B1579" s="167"/>
      <c r="C1579" s="168" t="s">
        <v>7151</v>
      </c>
      <c r="D1579" s="177" t="s">
        <v>7152</v>
      </c>
      <c r="E1579" s="169">
        <v>12000</v>
      </c>
      <c r="F1579" s="170">
        <v>0.52</v>
      </c>
      <c r="G1579" s="171">
        <v>144</v>
      </c>
      <c r="H1579" s="172">
        <f t="shared" si="168"/>
        <v>6240</v>
      </c>
      <c r="I1579" s="173" t="str">
        <f t="shared" si="169"/>
        <v>Введите курс</v>
      </c>
      <c r="J1579" s="283"/>
      <c r="K1579" s="174">
        <f t="shared" si="173"/>
        <v>0</v>
      </c>
      <c r="L1579" s="172">
        <f t="shared" si="173"/>
        <v>0</v>
      </c>
      <c r="M1579" s="175" t="str">
        <f t="shared" si="171"/>
        <v/>
      </c>
      <c r="N1579" s="166"/>
      <c r="O1579" s="176"/>
    </row>
    <row r="1580" spans="1:15" ht="15.75" thickBot="1">
      <c r="A1580" s="166" t="s">
        <v>7153</v>
      </c>
      <c r="B1580" s="167"/>
      <c r="C1580" s="168" t="s">
        <v>7154</v>
      </c>
      <c r="D1580" s="177" t="s">
        <v>7155</v>
      </c>
      <c r="E1580" s="169">
        <v>12000</v>
      </c>
      <c r="F1580" s="170">
        <v>0.52</v>
      </c>
      <c r="G1580" s="171">
        <v>144</v>
      </c>
      <c r="H1580" s="172">
        <f t="shared" si="168"/>
        <v>6240</v>
      </c>
      <c r="I1580" s="173" t="str">
        <f t="shared" si="169"/>
        <v>Введите курс</v>
      </c>
      <c r="J1580" s="283"/>
      <c r="K1580" s="174">
        <f t="shared" si="173"/>
        <v>0</v>
      </c>
      <c r="L1580" s="172">
        <f t="shared" si="173"/>
        <v>0</v>
      </c>
      <c r="M1580" s="175" t="str">
        <f t="shared" si="171"/>
        <v/>
      </c>
      <c r="N1580" s="166"/>
      <c r="O1580" s="176"/>
    </row>
    <row r="1581" spans="1:15" ht="15.75" thickBot="1">
      <c r="A1581" s="166" t="s">
        <v>7156</v>
      </c>
      <c r="B1581" s="167"/>
      <c r="C1581" s="168" t="s">
        <v>7157</v>
      </c>
      <c r="D1581" s="177" t="s">
        <v>5990</v>
      </c>
      <c r="E1581" s="169">
        <v>6000</v>
      </c>
      <c r="F1581" s="170">
        <v>0.52</v>
      </c>
      <c r="G1581" s="171">
        <v>160</v>
      </c>
      <c r="H1581" s="172">
        <f t="shared" si="168"/>
        <v>3120</v>
      </c>
      <c r="I1581" s="173" t="str">
        <f t="shared" si="169"/>
        <v>Введите курс</v>
      </c>
      <c r="J1581" s="283"/>
      <c r="K1581" s="174">
        <f t="shared" si="173"/>
        <v>0</v>
      </c>
      <c r="L1581" s="172">
        <f t="shared" si="173"/>
        <v>0</v>
      </c>
      <c r="M1581" s="175" t="str">
        <f t="shared" si="171"/>
        <v/>
      </c>
      <c r="N1581" s="166"/>
      <c r="O1581" s="176"/>
    </row>
    <row r="1582" spans="1:15" ht="15.75" thickBot="1">
      <c r="A1582" s="166" t="s">
        <v>7158</v>
      </c>
      <c r="B1582" s="167"/>
      <c r="C1582" s="168" t="s">
        <v>7159</v>
      </c>
      <c r="D1582" s="177" t="s">
        <v>7160</v>
      </c>
      <c r="E1582" s="169">
        <v>12000</v>
      </c>
      <c r="F1582" s="170">
        <v>0.52</v>
      </c>
      <c r="G1582" s="171">
        <v>60</v>
      </c>
      <c r="H1582" s="172">
        <f t="shared" si="168"/>
        <v>6240</v>
      </c>
      <c r="I1582" s="173" t="str">
        <f t="shared" si="169"/>
        <v>Введите курс</v>
      </c>
      <c r="J1582" s="283"/>
      <c r="K1582" s="174">
        <f t="shared" si="173"/>
        <v>0</v>
      </c>
      <c r="L1582" s="172">
        <f t="shared" si="173"/>
        <v>0</v>
      </c>
      <c r="M1582" s="175" t="str">
        <f t="shared" si="171"/>
        <v/>
      </c>
      <c r="N1582" s="166"/>
      <c r="O1582" s="176"/>
    </row>
    <row r="1583" spans="1:15" ht="15.75" thickBot="1">
      <c r="A1583" s="166" t="s">
        <v>7161</v>
      </c>
      <c r="B1583" s="167"/>
      <c r="C1583" s="168" t="s">
        <v>7162</v>
      </c>
      <c r="D1583" s="177" t="s">
        <v>7163</v>
      </c>
      <c r="E1583" s="169">
        <v>26000</v>
      </c>
      <c r="F1583" s="170">
        <v>0.52</v>
      </c>
      <c r="G1583" s="171">
        <v>6</v>
      </c>
      <c r="H1583" s="172">
        <f t="shared" si="168"/>
        <v>13520</v>
      </c>
      <c r="I1583" s="173" t="str">
        <f t="shared" si="169"/>
        <v>Введите курс</v>
      </c>
      <c r="J1583" s="283"/>
      <c r="K1583" s="174">
        <f t="shared" si="173"/>
        <v>0</v>
      </c>
      <c r="L1583" s="172">
        <f t="shared" si="173"/>
        <v>0</v>
      </c>
      <c r="M1583" s="175" t="str">
        <f t="shared" si="171"/>
        <v/>
      </c>
      <c r="N1583" s="166"/>
      <c r="O1583" s="176"/>
    </row>
    <row r="1584" spans="1:15" ht="15.75" thickBot="1">
      <c r="A1584" s="166" t="s">
        <v>7164</v>
      </c>
      <c r="B1584" s="167"/>
      <c r="C1584" s="168" t="s">
        <v>7165</v>
      </c>
      <c r="D1584" s="177" t="s">
        <v>7166</v>
      </c>
      <c r="E1584" s="169">
        <v>7500</v>
      </c>
      <c r="F1584" s="170">
        <v>0.52</v>
      </c>
      <c r="G1584" s="171">
        <v>120</v>
      </c>
      <c r="H1584" s="172">
        <f t="shared" si="168"/>
        <v>3900</v>
      </c>
      <c r="I1584" s="173" t="str">
        <f t="shared" si="169"/>
        <v>Введите курс</v>
      </c>
      <c r="J1584" s="283"/>
      <c r="K1584" s="174">
        <f t="shared" si="173"/>
        <v>0</v>
      </c>
      <c r="L1584" s="172">
        <f t="shared" si="173"/>
        <v>0</v>
      </c>
      <c r="M1584" s="175" t="str">
        <f t="shared" si="171"/>
        <v/>
      </c>
      <c r="N1584" s="166"/>
      <c r="O1584" s="176"/>
    </row>
    <row r="1585" spans="1:15" ht="15.75" thickBot="1">
      <c r="A1585" s="166" t="s">
        <v>7167</v>
      </c>
      <c r="B1585" s="167"/>
      <c r="C1585" s="168" t="s">
        <v>7168</v>
      </c>
      <c r="D1585" s="177" t="s">
        <v>5990</v>
      </c>
      <c r="E1585" s="169">
        <v>20000</v>
      </c>
      <c r="F1585" s="170">
        <v>0.52</v>
      </c>
      <c r="G1585" s="171">
        <v>48</v>
      </c>
      <c r="H1585" s="172">
        <f t="shared" si="168"/>
        <v>10400</v>
      </c>
      <c r="I1585" s="173" t="str">
        <f t="shared" si="169"/>
        <v>Введите курс</v>
      </c>
      <c r="J1585" s="283"/>
      <c r="K1585" s="174">
        <f t="shared" si="173"/>
        <v>0</v>
      </c>
      <c r="L1585" s="172">
        <f t="shared" si="173"/>
        <v>0</v>
      </c>
      <c r="M1585" s="175" t="str">
        <f t="shared" si="171"/>
        <v/>
      </c>
      <c r="N1585" s="166"/>
      <c r="O1585" s="176"/>
    </row>
    <row r="1586" spans="1:15" ht="15.75" thickBot="1">
      <c r="A1586" s="166" t="s">
        <v>7169</v>
      </c>
      <c r="B1586" s="167"/>
      <c r="C1586" s="168" t="s">
        <v>7170</v>
      </c>
      <c r="D1586" s="177" t="s">
        <v>5990</v>
      </c>
      <c r="E1586" s="169">
        <v>20000</v>
      </c>
      <c r="F1586" s="170">
        <v>0.52</v>
      </c>
      <c r="G1586" s="171">
        <v>48</v>
      </c>
      <c r="H1586" s="172">
        <f t="shared" si="168"/>
        <v>10400</v>
      </c>
      <c r="I1586" s="173" t="str">
        <f t="shared" si="169"/>
        <v>Введите курс</v>
      </c>
      <c r="J1586" s="283"/>
      <c r="K1586" s="174">
        <f t="shared" si="173"/>
        <v>0</v>
      </c>
      <c r="L1586" s="172">
        <f t="shared" si="173"/>
        <v>0</v>
      </c>
      <c r="M1586" s="175" t="str">
        <f t="shared" si="171"/>
        <v/>
      </c>
      <c r="N1586" s="166"/>
      <c r="O1586" s="176"/>
    </row>
    <row r="1587" spans="1:15" ht="15.75" thickBot="1">
      <c r="A1587" s="166" t="s">
        <v>7171</v>
      </c>
      <c r="B1587" s="167"/>
      <c r="C1587" s="168" t="s">
        <v>7172</v>
      </c>
      <c r="D1587" s="177" t="s">
        <v>5990</v>
      </c>
      <c r="E1587" s="169">
        <v>20000</v>
      </c>
      <c r="F1587" s="170">
        <v>0.52</v>
      </c>
      <c r="G1587" s="171">
        <v>48</v>
      </c>
      <c r="H1587" s="172">
        <f t="shared" si="168"/>
        <v>10400</v>
      </c>
      <c r="I1587" s="173" t="str">
        <f t="shared" si="169"/>
        <v>Введите курс</v>
      </c>
      <c r="J1587" s="283"/>
      <c r="K1587" s="174">
        <f t="shared" si="173"/>
        <v>0</v>
      </c>
      <c r="L1587" s="172">
        <f t="shared" si="173"/>
        <v>0</v>
      </c>
      <c r="M1587" s="175" t="str">
        <f t="shared" si="171"/>
        <v/>
      </c>
      <c r="N1587" s="166"/>
      <c r="O1587" s="176"/>
    </row>
    <row r="1588" spans="1:15" ht="15.75" thickBot="1">
      <c r="A1588" s="166" t="s">
        <v>7173</v>
      </c>
      <c r="B1588" s="167"/>
      <c r="C1588" s="168" t="s">
        <v>7174</v>
      </c>
      <c r="D1588" s="177" t="s">
        <v>7175</v>
      </c>
      <c r="E1588" s="169">
        <v>9000</v>
      </c>
      <c r="F1588" s="170">
        <v>0.52</v>
      </c>
      <c r="G1588" s="171">
        <v>20</v>
      </c>
      <c r="H1588" s="172">
        <f t="shared" si="168"/>
        <v>4680</v>
      </c>
      <c r="I1588" s="173" t="str">
        <f t="shared" si="169"/>
        <v>Введите курс</v>
      </c>
      <c r="J1588" s="283"/>
      <c r="K1588" s="174">
        <f t="shared" ref="K1588:L1603" si="174">J1588*G1588</f>
        <v>0</v>
      </c>
      <c r="L1588" s="172">
        <f t="shared" si="174"/>
        <v>0</v>
      </c>
      <c r="M1588" s="175" t="str">
        <f t="shared" si="171"/>
        <v/>
      </c>
      <c r="N1588" s="166"/>
      <c r="O1588" s="176"/>
    </row>
    <row r="1589" spans="1:15" ht="15.75" thickBot="1">
      <c r="A1589" s="166" t="s">
        <v>7176</v>
      </c>
      <c r="B1589" s="167"/>
      <c r="C1589" s="168" t="s">
        <v>7177</v>
      </c>
      <c r="D1589" s="177" t="s">
        <v>7178</v>
      </c>
      <c r="E1589" s="169">
        <v>9000</v>
      </c>
      <c r="F1589" s="170">
        <v>0.52</v>
      </c>
      <c r="G1589" s="171">
        <v>20</v>
      </c>
      <c r="H1589" s="172">
        <f t="shared" si="168"/>
        <v>4680</v>
      </c>
      <c r="I1589" s="173" t="str">
        <f t="shared" si="169"/>
        <v>Введите курс</v>
      </c>
      <c r="J1589" s="283"/>
      <c r="K1589" s="174">
        <f t="shared" si="174"/>
        <v>0</v>
      </c>
      <c r="L1589" s="172">
        <f t="shared" si="174"/>
        <v>0</v>
      </c>
      <c r="M1589" s="175" t="str">
        <f t="shared" si="171"/>
        <v/>
      </c>
      <c r="N1589" s="166"/>
      <c r="O1589" s="176"/>
    </row>
    <row r="1590" spans="1:15" ht="15.75" thickBot="1">
      <c r="A1590" s="166" t="s">
        <v>7179</v>
      </c>
      <c r="B1590" s="167"/>
      <c r="C1590" s="168" t="s">
        <v>7180</v>
      </c>
      <c r="D1590" s="177" t="s">
        <v>7181</v>
      </c>
      <c r="E1590" s="169">
        <v>43000</v>
      </c>
      <c r="F1590" s="170">
        <v>0.52</v>
      </c>
      <c r="G1590" s="171">
        <v>8</v>
      </c>
      <c r="H1590" s="172">
        <f t="shared" si="168"/>
        <v>22360</v>
      </c>
      <c r="I1590" s="173" t="str">
        <f t="shared" si="169"/>
        <v>Введите курс</v>
      </c>
      <c r="J1590" s="283"/>
      <c r="K1590" s="174">
        <f t="shared" si="174"/>
        <v>0</v>
      </c>
      <c r="L1590" s="172">
        <f t="shared" si="174"/>
        <v>0</v>
      </c>
      <c r="M1590" s="175" t="str">
        <f t="shared" si="171"/>
        <v/>
      </c>
      <c r="N1590" s="166"/>
      <c r="O1590" s="176"/>
    </row>
    <row r="1591" spans="1:15" ht="15.75" thickBot="1">
      <c r="A1591" s="166" t="s">
        <v>7182</v>
      </c>
      <c r="B1591" s="167"/>
      <c r="C1591" s="168" t="s">
        <v>7183</v>
      </c>
      <c r="D1591" s="177" t="s">
        <v>7184</v>
      </c>
      <c r="E1591" s="169">
        <v>6000</v>
      </c>
      <c r="F1591" s="170">
        <v>0.52</v>
      </c>
      <c r="G1591" s="171">
        <v>36</v>
      </c>
      <c r="H1591" s="172">
        <f t="shared" si="168"/>
        <v>3120</v>
      </c>
      <c r="I1591" s="173" t="str">
        <f t="shared" si="169"/>
        <v>Введите курс</v>
      </c>
      <c r="J1591" s="283"/>
      <c r="K1591" s="174">
        <f t="shared" si="174"/>
        <v>0</v>
      </c>
      <c r="L1591" s="172">
        <f t="shared" si="174"/>
        <v>0</v>
      </c>
      <c r="M1591" s="175" t="str">
        <f t="shared" si="171"/>
        <v/>
      </c>
      <c r="N1591" s="166"/>
      <c r="O1591" s="176"/>
    </row>
    <row r="1592" spans="1:15" ht="15.75" thickBot="1">
      <c r="A1592" s="166" t="s">
        <v>7185</v>
      </c>
      <c r="B1592" s="167"/>
      <c r="C1592" s="168" t="s">
        <v>7186</v>
      </c>
      <c r="D1592" s="177" t="s">
        <v>7187</v>
      </c>
      <c r="E1592" s="169">
        <v>12000</v>
      </c>
      <c r="F1592" s="170">
        <v>0.52</v>
      </c>
      <c r="G1592" s="171">
        <v>144</v>
      </c>
      <c r="H1592" s="172">
        <f t="shared" si="168"/>
        <v>6240</v>
      </c>
      <c r="I1592" s="173" t="str">
        <f t="shared" si="169"/>
        <v>Введите курс</v>
      </c>
      <c r="J1592" s="283"/>
      <c r="K1592" s="174">
        <f t="shared" si="174"/>
        <v>0</v>
      </c>
      <c r="L1592" s="172">
        <f t="shared" si="174"/>
        <v>0</v>
      </c>
      <c r="M1592" s="175" t="str">
        <f t="shared" si="171"/>
        <v/>
      </c>
      <c r="N1592" s="166"/>
      <c r="O1592" s="176"/>
    </row>
    <row r="1593" spans="1:15" ht="15.75" thickBot="1">
      <c r="A1593" s="166" t="s">
        <v>7188</v>
      </c>
      <c r="B1593" s="167"/>
      <c r="C1593" s="168" t="s">
        <v>7189</v>
      </c>
      <c r="D1593" s="177" t="s">
        <v>7190</v>
      </c>
      <c r="E1593" s="169">
        <v>6000</v>
      </c>
      <c r="F1593" s="170">
        <v>0.52</v>
      </c>
      <c r="G1593" s="171">
        <v>36</v>
      </c>
      <c r="H1593" s="172">
        <f t="shared" si="168"/>
        <v>3120</v>
      </c>
      <c r="I1593" s="173" t="str">
        <f t="shared" si="169"/>
        <v>Введите курс</v>
      </c>
      <c r="J1593" s="283"/>
      <c r="K1593" s="174">
        <f t="shared" si="174"/>
        <v>0</v>
      </c>
      <c r="L1593" s="172">
        <f t="shared" si="174"/>
        <v>0</v>
      </c>
      <c r="M1593" s="175" t="str">
        <f t="shared" si="171"/>
        <v/>
      </c>
      <c r="N1593" s="166"/>
      <c r="O1593" s="176"/>
    </row>
    <row r="1594" spans="1:15" ht="15.75" thickBot="1">
      <c r="A1594" s="166" t="s">
        <v>7191</v>
      </c>
      <c r="B1594" s="167"/>
      <c r="C1594" s="168" t="s">
        <v>7192</v>
      </c>
      <c r="D1594" s="177" t="s">
        <v>7193</v>
      </c>
      <c r="E1594" s="169">
        <v>20000</v>
      </c>
      <c r="F1594" s="170">
        <v>0.52</v>
      </c>
      <c r="G1594" s="171">
        <v>90</v>
      </c>
      <c r="H1594" s="172">
        <f t="shared" si="168"/>
        <v>10400</v>
      </c>
      <c r="I1594" s="173" t="str">
        <f t="shared" si="169"/>
        <v>Введите курс</v>
      </c>
      <c r="J1594" s="283"/>
      <c r="K1594" s="174">
        <f t="shared" si="174"/>
        <v>0</v>
      </c>
      <c r="L1594" s="172">
        <f t="shared" si="174"/>
        <v>0</v>
      </c>
      <c r="M1594" s="175" t="str">
        <f t="shared" si="171"/>
        <v/>
      </c>
      <c r="N1594" s="166"/>
      <c r="O1594" s="176"/>
    </row>
    <row r="1595" spans="1:15" ht="15.75" thickBot="1">
      <c r="A1595" s="166" t="s">
        <v>7194</v>
      </c>
      <c r="B1595" s="167"/>
      <c r="C1595" s="168" t="s">
        <v>7195</v>
      </c>
      <c r="D1595" s="177" t="s">
        <v>7196</v>
      </c>
      <c r="E1595" s="169">
        <v>20000</v>
      </c>
      <c r="F1595" s="170">
        <v>0.52</v>
      </c>
      <c r="G1595" s="171">
        <v>90</v>
      </c>
      <c r="H1595" s="172">
        <f t="shared" si="168"/>
        <v>10400</v>
      </c>
      <c r="I1595" s="173" t="str">
        <f t="shared" si="169"/>
        <v>Введите курс</v>
      </c>
      <c r="J1595" s="283"/>
      <c r="K1595" s="174">
        <f t="shared" si="174"/>
        <v>0</v>
      </c>
      <c r="L1595" s="172">
        <f t="shared" si="174"/>
        <v>0</v>
      </c>
      <c r="M1595" s="175" t="str">
        <f t="shared" si="171"/>
        <v/>
      </c>
      <c r="N1595" s="166"/>
      <c r="O1595" s="176"/>
    </row>
    <row r="1596" spans="1:15" ht="15.75" thickBot="1">
      <c r="A1596" s="166" t="s">
        <v>7197</v>
      </c>
      <c r="B1596" s="167"/>
      <c r="C1596" s="168" t="s">
        <v>7198</v>
      </c>
      <c r="D1596" s="177" t="s">
        <v>7199</v>
      </c>
      <c r="E1596" s="169">
        <v>20000</v>
      </c>
      <c r="F1596" s="170">
        <v>0.52</v>
      </c>
      <c r="G1596" s="171">
        <v>90</v>
      </c>
      <c r="H1596" s="172">
        <f t="shared" si="168"/>
        <v>10400</v>
      </c>
      <c r="I1596" s="173" t="str">
        <f t="shared" si="169"/>
        <v>Введите курс</v>
      </c>
      <c r="J1596" s="283"/>
      <c r="K1596" s="174">
        <f t="shared" si="174"/>
        <v>0</v>
      </c>
      <c r="L1596" s="172">
        <f t="shared" si="174"/>
        <v>0</v>
      </c>
      <c r="M1596" s="175" t="str">
        <f t="shared" si="171"/>
        <v/>
      </c>
      <c r="N1596" s="166"/>
      <c r="O1596" s="176"/>
    </row>
    <row r="1597" spans="1:15" ht="15.75" thickBot="1">
      <c r="A1597" s="166" t="s">
        <v>7200</v>
      </c>
      <c r="B1597" s="167"/>
      <c r="C1597" s="168" t="s">
        <v>7201</v>
      </c>
      <c r="D1597" s="177" t="s">
        <v>7202</v>
      </c>
      <c r="E1597" s="169">
        <v>8000</v>
      </c>
      <c r="F1597" s="170">
        <v>0.52</v>
      </c>
      <c r="G1597" s="171">
        <v>240</v>
      </c>
      <c r="H1597" s="172">
        <f t="shared" si="168"/>
        <v>4160</v>
      </c>
      <c r="I1597" s="173" t="str">
        <f t="shared" si="169"/>
        <v>Введите курс</v>
      </c>
      <c r="J1597" s="283"/>
      <c r="K1597" s="174">
        <f t="shared" si="174"/>
        <v>0</v>
      </c>
      <c r="L1597" s="172">
        <f t="shared" si="174"/>
        <v>0</v>
      </c>
      <c r="M1597" s="175" t="str">
        <f t="shared" si="171"/>
        <v/>
      </c>
      <c r="N1597" s="166"/>
      <c r="O1597" s="176"/>
    </row>
    <row r="1598" spans="1:15" ht="15.75" thickBot="1">
      <c r="A1598" s="166" t="s">
        <v>7203</v>
      </c>
      <c r="B1598" s="167"/>
      <c r="C1598" s="168" t="s">
        <v>7204</v>
      </c>
      <c r="D1598" s="177" t="s">
        <v>7205</v>
      </c>
      <c r="E1598" s="169">
        <v>12000</v>
      </c>
      <c r="F1598" s="170">
        <v>0.52</v>
      </c>
      <c r="G1598" s="171">
        <v>60</v>
      </c>
      <c r="H1598" s="172">
        <f t="shared" si="168"/>
        <v>6240</v>
      </c>
      <c r="I1598" s="173" t="str">
        <f t="shared" si="169"/>
        <v>Введите курс</v>
      </c>
      <c r="J1598" s="283"/>
      <c r="K1598" s="174">
        <f t="shared" si="174"/>
        <v>0</v>
      </c>
      <c r="L1598" s="172">
        <f t="shared" si="174"/>
        <v>0</v>
      </c>
      <c r="M1598" s="175" t="str">
        <f t="shared" si="171"/>
        <v/>
      </c>
      <c r="N1598" s="166"/>
      <c r="O1598" s="176"/>
    </row>
    <row r="1599" spans="1:15" ht="15.75" thickBot="1">
      <c r="A1599" s="166" t="s">
        <v>7206</v>
      </c>
      <c r="B1599" s="167"/>
      <c r="C1599" s="168" t="s">
        <v>7207</v>
      </c>
      <c r="D1599" s="177" t="s">
        <v>7208</v>
      </c>
      <c r="E1599" s="169">
        <v>12000</v>
      </c>
      <c r="F1599" s="170">
        <v>0.52</v>
      </c>
      <c r="G1599" s="171">
        <v>60</v>
      </c>
      <c r="H1599" s="172">
        <f t="shared" si="168"/>
        <v>6240</v>
      </c>
      <c r="I1599" s="173" t="str">
        <f t="shared" si="169"/>
        <v>Введите курс</v>
      </c>
      <c r="J1599" s="283"/>
      <c r="K1599" s="174">
        <f t="shared" si="174"/>
        <v>0</v>
      </c>
      <c r="L1599" s="172">
        <f t="shared" si="174"/>
        <v>0</v>
      </c>
      <c r="M1599" s="175" t="str">
        <f t="shared" si="171"/>
        <v/>
      </c>
      <c r="N1599" s="166"/>
      <c r="O1599" s="176"/>
    </row>
    <row r="1600" spans="1:15" ht="15.75" thickBot="1">
      <c r="A1600" s="166" t="s">
        <v>7209</v>
      </c>
      <c r="B1600" s="167"/>
      <c r="C1600" s="168" t="s">
        <v>7210</v>
      </c>
      <c r="D1600" s="177" t="s">
        <v>7211</v>
      </c>
      <c r="E1600" s="169">
        <v>6500</v>
      </c>
      <c r="F1600" s="170">
        <v>0.52</v>
      </c>
      <c r="G1600" s="171">
        <v>366</v>
      </c>
      <c r="H1600" s="172">
        <f t="shared" si="168"/>
        <v>3380</v>
      </c>
      <c r="I1600" s="173" t="str">
        <f t="shared" si="169"/>
        <v>Введите курс</v>
      </c>
      <c r="J1600" s="283"/>
      <c r="K1600" s="174">
        <f t="shared" si="174"/>
        <v>0</v>
      </c>
      <c r="L1600" s="172">
        <f t="shared" si="174"/>
        <v>0</v>
      </c>
      <c r="M1600" s="175" t="str">
        <f t="shared" si="171"/>
        <v/>
      </c>
      <c r="N1600" s="166"/>
      <c r="O1600" s="176"/>
    </row>
    <row r="1601" spans="1:15" ht="15.75" thickBot="1">
      <c r="A1601" s="166" t="s">
        <v>7212</v>
      </c>
      <c r="B1601" s="167"/>
      <c r="C1601" s="168" t="s">
        <v>7213</v>
      </c>
      <c r="D1601" s="177" t="s">
        <v>7214</v>
      </c>
      <c r="E1601" s="169">
        <v>6500</v>
      </c>
      <c r="F1601" s="170">
        <v>0.52</v>
      </c>
      <c r="G1601" s="171">
        <v>366</v>
      </c>
      <c r="H1601" s="172">
        <f t="shared" si="168"/>
        <v>3380</v>
      </c>
      <c r="I1601" s="173" t="str">
        <f t="shared" si="169"/>
        <v>Введите курс</v>
      </c>
      <c r="J1601" s="283"/>
      <c r="K1601" s="174">
        <f t="shared" si="174"/>
        <v>0</v>
      </c>
      <c r="L1601" s="172">
        <f t="shared" si="174"/>
        <v>0</v>
      </c>
      <c r="M1601" s="175" t="str">
        <f t="shared" si="171"/>
        <v/>
      </c>
      <c r="N1601" s="166"/>
      <c r="O1601" s="176"/>
    </row>
    <row r="1602" spans="1:15" ht="15.75" thickBot="1">
      <c r="A1602" s="166" t="s">
        <v>7215</v>
      </c>
      <c r="B1602" s="167"/>
      <c r="C1602" s="168" t="s">
        <v>7216</v>
      </c>
      <c r="D1602" s="177" t="s">
        <v>7217</v>
      </c>
      <c r="E1602" s="169">
        <v>6500</v>
      </c>
      <c r="F1602" s="170">
        <v>0.52</v>
      </c>
      <c r="G1602" s="171">
        <v>366</v>
      </c>
      <c r="H1602" s="172">
        <f t="shared" si="168"/>
        <v>3380</v>
      </c>
      <c r="I1602" s="173" t="str">
        <f t="shared" si="169"/>
        <v>Введите курс</v>
      </c>
      <c r="J1602" s="283"/>
      <c r="K1602" s="174">
        <f t="shared" si="174"/>
        <v>0</v>
      </c>
      <c r="L1602" s="172">
        <f t="shared" si="174"/>
        <v>0</v>
      </c>
      <c r="M1602" s="175" t="str">
        <f t="shared" si="171"/>
        <v/>
      </c>
      <c r="N1602" s="166"/>
      <c r="O1602" s="176"/>
    </row>
    <row r="1603" spans="1:15" ht="15.75" thickBot="1">
      <c r="A1603" s="166" t="s">
        <v>7218</v>
      </c>
      <c r="B1603" s="167"/>
      <c r="C1603" s="168" t="s">
        <v>7219</v>
      </c>
      <c r="D1603" s="177" t="s">
        <v>7220</v>
      </c>
      <c r="E1603" s="169">
        <v>6500</v>
      </c>
      <c r="F1603" s="170">
        <v>0.52</v>
      </c>
      <c r="G1603" s="171">
        <v>366</v>
      </c>
      <c r="H1603" s="172">
        <f t="shared" si="168"/>
        <v>3380</v>
      </c>
      <c r="I1603" s="173" t="str">
        <f t="shared" si="169"/>
        <v>Введите курс</v>
      </c>
      <c r="J1603" s="283"/>
      <c r="K1603" s="174">
        <f t="shared" si="174"/>
        <v>0</v>
      </c>
      <c r="L1603" s="172">
        <f t="shared" si="174"/>
        <v>0</v>
      </c>
      <c r="M1603" s="175" t="str">
        <f t="shared" si="171"/>
        <v/>
      </c>
      <c r="N1603" s="166"/>
      <c r="O1603" s="176"/>
    </row>
    <row r="1604" spans="1:15" ht="15.75" thickBot="1">
      <c r="A1604" s="166" t="s">
        <v>7221</v>
      </c>
      <c r="B1604" s="167"/>
      <c r="C1604" s="168" t="s">
        <v>7222</v>
      </c>
      <c r="D1604" s="177" t="s">
        <v>7223</v>
      </c>
      <c r="E1604" s="169">
        <v>6500</v>
      </c>
      <c r="F1604" s="170">
        <v>0.52</v>
      </c>
      <c r="G1604" s="171">
        <v>366</v>
      </c>
      <c r="H1604" s="172">
        <f t="shared" ref="H1604:H1667" si="175">F1604*E1604</f>
        <v>3380</v>
      </c>
      <c r="I1604" s="173" t="str">
        <f t="shared" ref="I1604:I1667" si="176">IF($H$1="","Введите курс",H1604/$H$1)</f>
        <v>Введите курс</v>
      </c>
      <c r="J1604" s="283"/>
      <c r="K1604" s="174">
        <f t="shared" ref="K1604:L1619" si="177">J1604*G1604</f>
        <v>0</v>
      </c>
      <c r="L1604" s="172">
        <f t="shared" si="177"/>
        <v>0</v>
      </c>
      <c r="M1604" s="175" t="str">
        <f t="shared" ref="M1604:M1667" si="178">IFERROR(K1604*I1604,"")</f>
        <v/>
      </c>
      <c r="N1604" s="166"/>
      <c r="O1604" s="176"/>
    </row>
    <row r="1605" spans="1:15" ht="15.75" thickBot="1">
      <c r="A1605" s="166" t="s">
        <v>7224</v>
      </c>
      <c r="B1605" s="167"/>
      <c r="C1605" s="168" t="s">
        <v>7225</v>
      </c>
      <c r="D1605" s="177" t="s">
        <v>7226</v>
      </c>
      <c r="E1605" s="169">
        <v>6500</v>
      </c>
      <c r="F1605" s="170">
        <v>0.52</v>
      </c>
      <c r="G1605" s="171">
        <v>366</v>
      </c>
      <c r="H1605" s="172">
        <f t="shared" si="175"/>
        <v>3380</v>
      </c>
      <c r="I1605" s="173" t="str">
        <f t="shared" si="176"/>
        <v>Введите курс</v>
      </c>
      <c r="J1605" s="283"/>
      <c r="K1605" s="174">
        <f t="shared" si="177"/>
        <v>0</v>
      </c>
      <c r="L1605" s="172">
        <f t="shared" si="177"/>
        <v>0</v>
      </c>
      <c r="M1605" s="175" t="str">
        <f t="shared" si="178"/>
        <v/>
      </c>
      <c r="N1605" s="166"/>
      <c r="O1605" s="176"/>
    </row>
    <row r="1606" spans="1:15" ht="15.75" thickBot="1">
      <c r="A1606" s="166" t="s">
        <v>7227</v>
      </c>
      <c r="B1606" s="167"/>
      <c r="C1606" s="168" t="s">
        <v>7228</v>
      </c>
      <c r="D1606" s="177" t="s">
        <v>7229</v>
      </c>
      <c r="E1606" s="169">
        <v>6500</v>
      </c>
      <c r="F1606" s="170">
        <v>0.52</v>
      </c>
      <c r="G1606" s="171">
        <v>366</v>
      </c>
      <c r="H1606" s="172">
        <f t="shared" si="175"/>
        <v>3380</v>
      </c>
      <c r="I1606" s="173" t="str">
        <f t="shared" si="176"/>
        <v>Введите курс</v>
      </c>
      <c r="J1606" s="283"/>
      <c r="K1606" s="174">
        <f t="shared" si="177"/>
        <v>0</v>
      </c>
      <c r="L1606" s="172">
        <f t="shared" si="177"/>
        <v>0</v>
      </c>
      <c r="M1606" s="175" t="str">
        <f t="shared" si="178"/>
        <v/>
      </c>
      <c r="N1606" s="166"/>
      <c r="O1606" s="176"/>
    </row>
    <row r="1607" spans="1:15" ht="15.75" thickBot="1">
      <c r="A1607" s="166" t="s">
        <v>7230</v>
      </c>
      <c r="B1607" s="167"/>
      <c r="C1607" s="168" t="s">
        <v>7231</v>
      </c>
      <c r="D1607" s="177" t="s">
        <v>7232</v>
      </c>
      <c r="E1607" s="169">
        <v>6500</v>
      </c>
      <c r="F1607" s="170">
        <v>0.52</v>
      </c>
      <c r="G1607" s="171">
        <v>366</v>
      </c>
      <c r="H1607" s="172">
        <f t="shared" si="175"/>
        <v>3380</v>
      </c>
      <c r="I1607" s="173" t="str">
        <f t="shared" si="176"/>
        <v>Введите курс</v>
      </c>
      <c r="J1607" s="283"/>
      <c r="K1607" s="174">
        <f t="shared" si="177"/>
        <v>0</v>
      </c>
      <c r="L1607" s="172">
        <f t="shared" si="177"/>
        <v>0</v>
      </c>
      <c r="M1607" s="175" t="str">
        <f t="shared" si="178"/>
        <v/>
      </c>
      <c r="N1607" s="166"/>
      <c r="O1607" s="176"/>
    </row>
    <row r="1608" spans="1:15" ht="15.75" thickBot="1">
      <c r="A1608" s="166" t="s">
        <v>7233</v>
      </c>
      <c r="B1608" s="167"/>
      <c r="C1608" s="168" t="s">
        <v>7234</v>
      </c>
      <c r="D1608" s="177" t="s">
        <v>7235</v>
      </c>
      <c r="E1608" s="169">
        <v>6500</v>
      </c>
      <c r="F1608" s="170">
        <v>0.52</v>
      </c>
      <c r="G1608" s="171">
        <v>366</v>
      </c>
      <c r="H1608" s="172">
        <f t="shared" si="175"/>
        <v>3380</v>
      </c>
      <c r="I1608" s="173" t="str">
        <f t="shared" si="176"/>
        <v>Введите курс</v>
      </c>
      <c r="J1608" s="283"/>
      <c r="K1608" s="174">
        <f t="shared" si="177"/>
        <v>0</v>
      </c>
      <c r="L1608" s="172">
        <f t="shared" si="177"/>
        <v>0</v>
      </c>
      <c r="M1608" s="175" t="str">
        <f t="shared" si="178"/>
        <v/>
      </c>
      <c r="N1608" s="166"/>
      <c r="O1608" s="176"/>
    </row>
    <row r="1609" spans="1:15" ht="15.75" thickBot="1">
      <c r="A1609" s="166" t="s">
        <v>7236</v>
      </c>
      <c r="B1609" s="167"/>
      <c r="C1609" s="168" t="s">
        <v>7237</v>
      </c>
      <c r="D1609" s="177" t="s">
        <v>7238</v>
      </c>
      <c r="E1609" s="169">
        <v>6500</v>
      </c>
      <c r="F1609" s="170">
        <v>0.52</v>
      </c>
      <c r="G1609" s="171">
        <v>366</v>
      </c>
      <c r="H1609" s="172">
        <f t="shared" si="175"/>
        <v>3380</v>
      </c>
      <c r="I1609" s="173" t="str">
        <f t="shared" si="176"/>
        <v>Введите курс</v>
      </c>
      <c r="J1609" s="283"/>
      <c r="K1609" s="174">
        <f t="shared" si="177"/>
        <v>0</v>
      </c>
      <c r="L1609" s="172">
        <f t="shared" si="177"/>
        <v>0</v>
      </c>
      <c r="M1609" s="175" t="str">
        <f t="shared" si="178"/>
        <v/>
      </c>
      <c r="N1609" s="166"/>
      <c r="O1609" s="176"/>
    </row>
    <row r="1610" spans="1:15" ht="15.75" thickBot="1">
      <c r="A1610" s="166" t="s">
        <v>7239</v>
      </c>
      <c r="B1610" s="167"/>
      <c r="C1610" s="168" t="s">
        <v>7240</v>
      </c>
      <c r="D1610" s="177" t="s">
        <v>7241</v>
      </c>
      <c r="E1610" s="169">
        <v>6500</v>
      </c>
      <c r="F1610" s="170">
        <v>0.52</v>
      </c>
      <c r="G1610" s="171">
        <v>366</v>
      </c>
      <c r="H1610" s="172">
        <f t="shared" si="175"/>
        <v>3380</v>
      </c>
      <c r="I1610" s="173" t="str">
        <f t="shared" si="176"/>
        <v>Введите курс</v>
      </c>
      <c r="J1610" s="283"/>
      <c r="K1610" s="174">
        <f t="shared" si="177"/>
        <v>0</v>
      </c>
      <c r="L1610" s="172">
        <f t="shared" si="177"/>
        <v>0</v>
      </c>
      <c r="M1610" s="175" t="str">
        <f t="shared" si="178"/>
        <v/>
      </c>
      <c r="N1610" s="166"/>
      <c r="O1610" s="176"/>
    </row>
    <row r="1611" spans="1:15" ht="15.75" thickBot="1">
      <c r="A1611" s="166" t="s">
        <v>7242</v>
      </c>
      <c r="B1611" s="167"/>
      <c r="C1611" s="168" t="s">
        <v>7243</v>
      </c>
      <c r="D1611" s="177" t="s">
        <v>7244</v>
      </c>
      <c r="E1611" s="169">
        <v>6500</v>
      </c>
      <c r="F1611" s="170">
        <v>0.52</v>
      </c>
      <c r="G1611" s="171">
        <v>366</v>
      </c>
      <c r="H1611" s="172">
        <f t="shared" si="175"/>
        <v>3380</v>
      </c>
      <c r="I1611" s="173" t="str">
        <f t="shared" si="176"/>
        <v>Введите курс</v>
      </c>
      <c r="J1611" s="283"/>
      <c r="K1611" s="174">
        <f t="shared" si="177"/>
        <v>0</v>
      </c>
      <c r="L1611" s="172">
        <f t="shared" si="177"/>
        <v>0</v>
      </c>
      <c r="M1611" s="175" t="str">
        <f t="shared" si="178"/>
        <v/>
      </c>
      <c r="N1611" s="166"/>
      <c r="O1611" s="176"/>
    </row>
    <row r="1612" spans="1:15" ht="15.75" thickBot="1">
      <c r="A1612" s="166" t="s">
        <v>7245</v>
      </c>
      <c r="B1612" s="167"/>
      <c r="C1612" s="168" t="s">
        <v>7246</v>
      </c>
      <c r="D1612" s="177" t="s">
        <v>7247</v>
      </c>
      <c r="E1612" s="169">
        <v>14000</v>
      </c>
      <c r="F1612" s="170">
        <v>0.52</v>
      </c>
      <c r="G1612" s="171">
        <v>8</v>
      </c>
      <c r="H1612" s="172">
        <f t="shared" si="175"/>
        <v>7280</v>
      </c>
      <c r="I1612" s="173" t="str">
        <f t="shared" si="176"/>
        <v>Введите курс</v>
      </c>
      <c r="J1612" s="283"/>
      <c r="K1612" s="174">
        <f t="shared" si="177"/>
        <v>0</v>
      </c>
      <c r="L1612" s="172">
        <f t="shared" si="177"/>
        <v>0</v>
      </c>
      <c r="M1612" s="175" t="str">
        <f t="shared" si="178"/>
        <v/>
      </c>
      <c r="N1612" s="166"/>
      <c r="O1612" s="176"/>
    </row>
    <row r="1613" spans="1:15" ht="15.75" thickBot="1">
      <c r="A1613" s="166" t="s">
        <v>7248</v>
      </c>
      <c r="B1613" s="167"/>
      <c r="C1613" s="168" t="s">
        <v>7249</v>
      </c>
      <c r="D1613" s="177" t="s">
        <v>7250</v>
      </c>
      <c r="E1613" s="169">
        <v>7000</v>
      </c>
      <c r="F1613" s="170">
        <v>0.52</v>
      </c>
      <c r="G1613" s="171">
        <v>30</v>
      </c>
      <c r="H1613" s="172">
        <f t="shared" si="175"/>
        <v>3640</v>
      </c>
      <c r="I1613" s="173" t="str">
        <f t="shared" si="176"/>
        <v>Введите курс</v>
      </c>
      <c r="J1613" s="283"/>
      <c r="K1613" s="174">
        <f t="shared" si="177"/>
        <v>0</v>
      </c>
      <c r="L1613" s="172">
        <f t="shared" si="177"/>
        <v>0</v>
      </c>
      <c r="M1613" s="175" t="str">
        <f t="shared" si="178"/>
        <v/>
      </c>
      <c r="N1613" s="166"/>
      <c r="O1613" s="176"/>
    </row>
    <row r="1614" spans="1:15" ht="15.75" thickBot="1">
      <c r="A1614" s="166" t="s">
        <v>7251</v>
      </c>
      <c r="B1614" s="167"/>
      <c r="C1614" s="168" t="s">
        <v>7252</v>
      </c>
      <c r="D1614" s="177" t="s">
        <v>7253</v>
      </c>
      <c r="E1614" s="169">
        <v>12000</v>
      </c>
      <c r="F1614" s="170">
        <v>0.52</v>
      </c>
      <c r="G1614" s="171">
        <v>144</v>
      </c>
      <c r="H1614" s="172">
        <f t="shared" si="175"/>
        <v>6240</v>
      </c>
      <c r="I1614" s="173" t="str">
        <f t="shared" si="176"/>
        <v>Введите курс</v>
      </c>
      <c r="J1614" s="283"/>
      <c r="K1614" s="174">
        <f t="shared" si="177"/>
        <v>0</v>
      </c>
      <c r="L1614" s="172">
        <f t="shared" si="177"/>
        <v>0</v>
      </c>
      <c r="M1614" s="175" t="str">
        <f t="shared" si="178"/>
        <v/>
      </c>
      <c r="N1614" s="166"/>
      <c r="O1614" s="176"/>
    </row>
    <row r="1615" spans="1:15" ht="15.75" thickBot="1">
      <c r="A1615" s="166" t="s">
        <v>7254</v>
      </c>
      <c r="B1615" s="167"/>
      <c r="C1615" s="168" t="s">
        <v>7255</v>
      </c>
      <c r="D1615" s="177" t="s">
        <v>7256</v>
      </c>
      <c r="E1615" s="169">
        <v>6500</v>
      </c>
      <c r="F1615" s="170">
        <v>0.52</v>
      </c>
      <c r="G1615" s="171">
        <v>660</v>
      </c>
      <c r="H1615" s="172">
        <f t="shared" si="175"/>
        <v>3380</v>
      </c>
      <c r="I1615" s="173" t="str">
        <f t="shared" si="176"/>
        <v>Введите курс</v>
      </c>
      <c r="J1615" s="283"/>
      <c r="K1615" s="174">
        <f t="shared" si="177"/>
        <v>0</v>
      </c>
      <c r="L1615" s="172">
        <f t="shared" si="177"/>
        <v>0</v>
      </c>
      <c r="M1615" s="175" t="str">
        <f t="shared" si="178"/>
        <v/>
      </c>
      <c r="N1615" s="166"/>
      <c r="O1615" s="176"/>
    </row>
    <row r="1616" spans="1:15" ht="15.75" thickBot="1">
      <c r="A1616" s="166" t="s">
        <v>7257</v>
      </c>
      <c r="B1616" s="167"/>
      <c r="C1616" s="168" t="s">
        <v>7258</v>
      </c>
      <c r="D1616" s="177" t="s">
        <v>7259</v>
      </c>
      <c r="E1616" s="169">
        <v>6500</v>
      </c>
      <c r="F1616" s="170">
        <v>0.52</v>
      </c>
      <c r="G1616" s="171">
        <v>660</v>
      </c>
      <c r="H1616" s="172">
        <f t="shared" si="175"/>
        <v>3380</v>
      </c>
      <c r="I1616" s="173" t="str">
        <f t="shared" si="176"/>
        <v>Введите курс</v>
      </c>
      <c r="J1616" s="283"/>
      <c r="K1616" s="174">
        <f t="shared" si="177"/>
        <v>0</v>
      </c>
      <c r="L1616" s="172">
        <f t="shared" si="177"/>
        <v>0</v>
      </c>
      <c r="M1616" s="175" t="str">
        <f t="shared" si="178"/>
        <v/>
      </c>
      <c r="N1616" s="166"/>
      <c r="O1616" s="176"/>
    </row>
    <row r="1617" spans="1:15" ht="15.75" thickBot="1">
      <c r="A1617" s="166" t="s">
        <v>7260</v>
      </c>
      <c r="B1617" s="167"/>
      <c r="C1617" s="168" t="s">
        <v>7261</v>
      </c>
      <c r="D1617" s="177" t="s">
        <v>7262</v>
      </c>
      <c r="E1617" s="169">
        <v>9000</v>
      </c>
      <c r="F1617" s="170">
        <v>0.52</v>
      </c>
      <c r="G1617" s="171">
        <v>20</v>
      </c>
      <c r="H1617" s="172">
        <f t="shared" si="175"/>
        <v>4680</v>
      </c>
      <c r="I1617" s="173" t="str">
        <f t="shared" si="176"/>
        <v>Введите курс</v>
      </c>
      <c r="J1617" s="283"/>
      <c r="K1617" s="174">
        <f t="shared" si="177"/>
        <v>0</v>
      </c>
      <c r="L1617" s="172">
        <f t="shared" si="177"/>
        <v>0</v>
      </c>
      <c r="M1617" s="175" t="str">
        <f t="shared" si="178"/>
        <v/>
      </c>
      <c r="N1617" s="166"/>
      <c r="O1617" s="176"/>
    </row>
    <row r="1618" spans="1:15" ht="15.75" thickBot="1">
      <c r="A1618" s="166" t="s">
        <v>7263</v>
      </c>
      <c r="B1618" s="167"/>
      <c r="C1618" s="168" t="s">
        <v>7264</v>
      </c>
      <c r="D1618" s="177" t="s">
        <v>7265</v>
      </c>
      <c r="E1618" s="169">
        <v>9000</v>
      </c>
      <c r="F1618" s="170">
        <v>0.52</v>
      </c>
      <c r="G1618" s="171">
        <v>20</v>
      </c>
      <c r="H1618" s="172">
        <f t="shared" si="175"/>
        <v>4680</v>
      </c>
      <c r="I1618" s="173" t="str">
        <f t="shared" si="176"/>
        <v>Введите курс</v>
      </c>
      <c r="J1618" s="283"/>
      <c r="K1618" s="174">
        <f t="shared" si="177"/>
        <v>0</v>
      </c>
      <c r="L1618" s="172">
        <f t="shared" si="177"/>
        <v>0</v>
      </c>
      <c r="M1618" s="175" t="str">
        <f t="shared" si="178"/>
        <v/>
      </c>
      <c r="N1618" s="166"/>
      <c r="O1618" s="176"/>
    </row>
    <row r="1619" spans="1:15" ht="15.75" thickBot="1">
      <c r="A1619" s="166" t="s">
        <v>7266</v>
      </c>
      <c r="B1619" s="167"/>
      <c r="C1619" s="168" t="s">
        <v>7267</v>
      </c>
      <c r="D1619" s="177" t="s">
        <v>7268</v>
      </c>
      <c r="E1619" s="169">
        <v>9000</v>
      </c>
      <c r="F1619" s="170">
        <v>0.52</v>
      </c>
      <c r="G1619" s="171">
        <v>20</v>
      </c>
      <c r="H1619" s="172">
        <f t="shared" si="175"/>
        <v>4680</v>
      </c>
      <c r="I1619" s="173" t="str">
        <f t="shared" si="176"/>
        <v>Введите курс</v>
      </c>
      <c r="J1619" s="283"/>
      <c r="K1619" s="174">
        <f t="shared" si="177"/>
        <v>0</v>
      </c>
      <c r="L1619" s="172">
        <f t="shared" si="177"/>
        <v>0</v>
      </c>
      <c r="M1619" s="175" t="str">
        <f t="shared" si="178"/>
        <v/>
      </c>
      <c r="N1619" s="166"/>
      <c r="O1619" s="176"/>
    </row>
    <row r="1620" spans="1:15" ht="15.75" thickBot="1">
      <c r="A1620" s="166" t="s">
        <v>7269</v>
      </c>
      <c r="B1620" s="167"/>
      <c r="C1620" s="168" t="s">
        <v>7270</v>
      </c>
      <c r="D1620" s="177" t="s">
        <v>7271</v>
      </c>
      <c r="E1620" s="169">
        <v>9000</v>
      </c>
      <c r="F1620" s="170">
        <v>0.52</v>
      </c>
      <c r="G1620" s="171">
        <v>20</v>
      </c>
      <c r="H1620" s="172">
        <f t="shared" si="175"/>
        <v>4680</v>
      </c>
      <c r="I1620" s="173" t="str">
        <f t="shared" si="176"/>
        <v>Введите курс</v>
      </c>
      <c r="J1620" s="283"/>
      <c r="K1620" s="174">
        <f t="shared" ref="K1620:L1635" si="179">J1620*G1620</f>
        <v>0</v>
      </c>
      <c r="L1620" s="172">
        <f t="shared" si="179"/>
        <v>0</v>
      </c>
      <c r="M1620" s="175" t="str">
        <f t="shared" si="178"/>
        <v/>
      </c>
      <c r="N1620" s="166"/>
      <c r="O1620" s="176"/>
    </row>
    <row r="1621" spans="1:15" ht="15.75" thickBot="1">
      <c r="A1621" s="166" t="s">
        <v>7272</v>
      </c>
      <c r="B1621" s="167"/>
      <c r="C1621" s="168" t="s">
        <v>7273</v>
      </c>
      <c r="D1621" s="177" t="s">
        <v>7274</v>
      </c>
      <c r="E1621" s="169">
        <v>9000</v>
      </c>
      <c r="F1621" s="170">
        <v>0.52</v>
      </c>
      <c r="G1621" s="171">
        <v>20</v>
      </c>
      <c r="H1621" s="172">
        <f t="shared" si="175"/>
        <v>4680</v>
      </c>
      <c r="I1621" s="173" t="str">
        <f t="shared" si="176"/>
        <v>Введите курс</v>
      </c>
      <c r="J1621" s="283"/>
      <c r="K1621" s="174">
        <f t="shared" si="179"/>
        <v>0</v>
      </c>
      <c r="L1621" s="172">
        <f t="shared" si="179"/>
        <v>0</v>
      </c>
      <c r="M1621" s="175" t="str">
        <f t="shared" si="178"/>
        <v/>
      </c>
      <c r="N1621" s="166"/>
      <c r="O1621" s="176"/>
    </row>
    <row r="1622" spans="1:15" ht="15.75" thickBot="1">
      <c r="A1622" s="166" t="s">
        <v>7275</v>
      </c>
      <c r="B1622" s="167"/>
      <c r="C1622" s="168" t="s">
        <v>7276</v>
      </c>
      <c r="D1622" s="177" t="s">
        <v>7277</v>
      </c>
      <c r="E1622" s="169">
        <v>9000</v>
      </c>
      <c r="F1622" s="170">
        <v>0.52</v>
      </c>
      <c r="G1622" s="171">
        <v>20</v>
      </c>
      <c r="H1622" s="172">
        <f t="shared" si="175"/>
        <v>4680</v>
      </c>
      <c r="I1622" s="173" t="str">
        <f t="shared" si="176"/>
        <v>Введите курс</v>
      </c>
      <c r="J1622" s="283"/>
      <c r="K1622" s="174">
        <f t="shared" si="179"/>
        <v>0</v>
      </c>
      <c r="L1622" s="172">
        <f t="shared" si="179"/>
        <v>0</v>
      </c>
      <c r="M1622" s="175" t="str">
        <f t="shared" si="178"/>
        <v/>
      </c>
      <c r="N1622" s="166"/>
      <c r="O1622" s="176"/>
    </row>
    <row r="1623" spans="1:15" ht="15.75" thickBot="1">
      <c r="A1623" s="166" t="s">
        <v>7278</v>
      </c>
      <c r="B1623" s="167"/>
      <c r="C1623" s="168" t="s">
        <v>7279</v>
      </c>
      <c r="D1623" s="177" t="s">
        <v>7280</v>
      </c>
      <c r="E1623" s="169">
        <v>9000</v>
      </c>
      <c r="F1623" s="170">
        <v>0.52</v>
      </c>
      <c r="G1623" s="171">
        <v>20</v>
      </c>
      <c r="H1623" s="172">
        <f t="shared" si="175"/>
        <v>4680</v>
      </c>
      <c r="I1623" s="173" t="str">
        <f t="shared" si="176"/>
        <v>Введите курс</v>
      </c>
      <c r="J1623" s="283"/>
      <c r="K1623" s="174">
        <f t="shared" si="179"/>
        <v>0</v>
      </c>
      <c r="L1623" s="172">
        <f t="shared" si="179"/>
        <v>0</v>
      </c>
      <c r="M1623" s="175" t="str">
        <f t="shared" si="178"/>
        <v/>
      </c>
      <c r="N1623" s="166"/>
      <c r="O1623" s="176"/>
    </row>
    <row r="1624" spans="1:15" ht="26.25" thickBot="1">
      <c r="A1624" s="166" t="s">
        <v>7281</v>
      </c>
      <c r="B1624" s="167"/>
      <c r="C1624" s="168" t="s">
        <v>7282</v>
      </c>
      <c r="D1624" s="177" t="s">
        <v>7283</v>
      </c>
      <c r="E1624" s="169">
        <v>9000</v>
      </c>
      <c r="F1624" s="170">
        <v>0.52</v>
      </c>
      <c r="G1624" s="171">
        <v>20</v>
      </c>
      <c r="H1624" s="172">
        <f t="shared" si="175"/>
        <v>4680</v>
      </c>
      <c r="I1624" s="173" t="str">
        <f t="shared" si="176"/>
        <v>Введите курс</v>
      </c>
      <c r="J1624" s="283"/>
      <c r="K1624" s="174">
        <f t="shared" si="179"/>
        <v>0</v>
      </c>
      <c r="L1624" s="172">
        <f t="shared" si="179"/>
        <v>0</v>
      </c>
      <c r="M1624" s="175" t="str">
        <f t="shared" si="178"/>
        <v/>
      </c>
      <c r="N1624" s="166"/>
      <c r="O1624" s="176"/>
    </row>
    <row r="1625" spans="1:15" ht="15.75" thickBot="1">
      <c r="A1625" s="166" t="s">
        <v>7284</v>
      </c>
      <c r="B1625" s="167"/>
      <c r="C1625" s="168" t="s">
        <v>7285</v>
      </c>
      <c r="D1625" s="177" t="s">
        <v>7286</v>
      </c>
      <c r="E1625" s="169">
        <v>9000</v>
      </c>
      <c r="F1625" s="170">
        <v>0.52</v>
      </c>
      <c r="G1625" s="171">
        <v>20</v>
      </c>
      <c r="H1625" s="172">
        <f t="shared" si="175"/>
        <v>4680</v>
      </c>
      <c r="I1625" s="173" t="str">
        <f t="shared" si="176"/>
        <v>Введите курс</v>
      </c>
      <c r="J1625" s="283"/>
      <c r="K1625" s="174">
        <f t="shared" si="179"/>
        <v>0</v>
      </c>
      <c r="L1625" s="172">
        <f t="shared" si="179"/>
        <v>0</v>
      </c>
      <c r="M1625" s="175" t="str">
        <f t="shared" si="178"/>
        <v/>
      </c>
      <c r="N1625" s="166"/>
      <c r="O1625" s="176"/>
    </row>
    <row r="1626" spans="1:15" ht="15.75" thickBot="1">
      <c r="A1626" s="166" t="s">
        <v>7287</v>
      </c>
      <c r="B1626" s="167"/>
      <c r="C1626" s="168" t="s">
        <v>7288</v>
      </c>
      <c r="D1626" s="177" t="s">
        <v>7289</v>
      </c>
      <c r="E1626" s="169">
        <v>3500</v>
      </c>
      <c r="F1626" s="170">
        <v>0.52</v>
      </c>
      <c r="G1626" s="171">
        <v>480</v>
      </c>
      <c r="H1626" s="172">
        <f t="shared" si="175"/>
        <v>1820</v>
      </c>
      <c r="I1626" s="173" t="str">
        <f t="shared" si="176"/>
        <v>Введите курс</v>
      </c>
      <c r="J1626" s="283"/>
      <c r="K1626" s="174">
        <f t="shared" si="179"/>
        <v>0</v>
      </c>
      <c r="L1626" s="172">
        <f t="shared" si="179"/>
        <v>0</v>
      </c>
      <c r="M1626" s="175" t="str">
        <f t="shared" si="178"/>
        <v/>
      </c>
      <c r="N1626" s="166"/>
      <c r="O1626" s="176"/>
    </row>
    <row r="1627" spans="1:15" ht="15.75" thickBot="1">
      <c r="A1627" s="166" t="s">
        <v>7290</v>
      </c>
      <c r="B1627" s="167"/>
      <c r="C1627" s="168" t="s">
        <v>7291</v>
      </c>
      <c r="D1627" s="177" t="s">
        <v>7292</v>
      </c>
      <c r="E1627" s="169">
        <v>3500</v>
      </c>
      <c r="F1627" s="170">
        <v>0.52</v>
      </c>
      <c r="G1627" s="171">
        <v>480</v>
      </c>
      <c r="H1627" s="172">
        <f t="shared" si="175"/>
        <v>1820</v>
      </c>
      <c r="I1627" s="173" t="str">
        <f t="shared" si="176"/>
        <v>Введите курс</v>
      </c>
      <c r="J1627" s="283"/>
      <c r="K1627" s="174">
        <f t="shared" si="179"/>
        <v>0</v>
      </c>
      <c r="L1627" s="172">
        <f t="shared" si="179"/>
        <v>0</v>
      </c>
      <c r="M1627" s="175" t="str">
        <f t="shared" si="178"/>
        <v/>
      </c>
      <c r="N1627" s="166"/>
      <c r="O1627" s="176"/>
    </row>
    <row r="1628" spans="1:15" ht="15.75" thickBot="1">
      <c r="A1628" s="166" t="s">
        <v>7293</v>
      </c>
      <c r="B1628" s="167"/>
      <c r="C1628" s="168" t="s">
        <v>7294</v>
      </c>
      <c r="D1628" s="177" t="s">
        <v>5990</v>
      </c>
      <c r="E1628" s="169">
        <v>30000</v>
      </c>
      <c r="F1628" s="170">
        <v>0.53</v>
      </c>
      <c r="G1628" s="171">
        <v>18</v>
      </c>
      <c r="H1628" s="172">
        <f t="shared" si="175"/>
        <v>15900</v>
      </c>
      <c r="I1628" s="173" t="str">
        <f t="shared" si="176"/>
        <v>Введите курс</v>
      </c>
      <c r="J1628" s="283"/>
      <c r="K1628" s="174">
        <f t="shared" si="179"/>
        <v>0</v>
      </c>
      <c r="L1628" s="172">
        <f t="shared" si="179"/>
        <v>0</v>
      </c>
      <c r="M1628" s="175" t="str">
        <f t="shared" si="178"/>
        <v/>
      </c>
      <c r="N1628" s="166"/>
      <c r="O1628" s="176"/>
    </row>
    <row r="1629" spans="1:15" ht="15.75" thickBot="1">
      <c r="A1629" s="166" t="s">
        <v>7295</v>
      </c>
      <c r="B1629" s="167"/>
      <c r="C1629" s="168" t="s">
        <v>7296</v>
      </c>
      <c r="D1629" s="177" t="s">
        <v>7297</v>
      </c>
      <c r="E1629" s="169">
        <v>9700</v>
      </c>
      <c r="F1629" s="170">
        <v>0.52</v>
      </c>
      <c r="G1629" s="171">
        <v>600</v>
      </c>
      <c r="H1629" s="172">
        <f t="shared" si="175"/>
        <v>5044</v>
      </c>
      <c r="I1629" s="173" t="str">
        <f t="shared" si="176"/>
        <v>Введите курс</v>
      </c>
      <c r="J1629" s="283"/>
      <c r="K1629" s="174">
        <f t="shared" si="179"/>
        <v>0</v>
      </c>
      <c r="L1629" s="172">
        <f t="shared" si="179"/>
        <v>0</v>
      </c>
      <c r="M1629" s="175" t="str">
        <f t="shared" si="178"/>
        <v/>
      </c>
      <c r="N1629" s="166"/>
      <c r="O1629" s="176"/>
    </row>
    <row r="1630" spans="1:15" ht="15.75" thickBot="1">
      <c r="A1630" s="166" t="s">
        <v>7298</v>
      </c>
      <c r="B1630" s="167"/>
      <c r="C1630" s="168" t="s">
        <v>7299</v>
      </c>
      <c r="D1630" s="177" t="s">
        <v>7300</v>
      </c>
      <c r="E1630" s="169">
        <v>9700</v>
      </c>
      <c r="F1630" s="170">
        <v>0.52</v>
      </c>
      <c r="G1630" s="171">
        <v>600</v>
      </c>
      <c r="H1630" s="172">
        <f t="shared" si="175"/>
        <v>5044</v>
      </c>
      <c r="I1630" s="173" t="str">
        <f t="shared" si="176"/>
        <v>Введите курс</v>
      </c>
      <c r="J1630" s="283"/>
      <c r="K1630" s="174">
        <f t="shared" si="179"/>
        <v>0</v>
      </c>
      <c r="L1630" s="172">
        <f t="shared" si="179"/>
        <v>0</v>
      </c>
      <c r="M1630" s="175" t="str">
        <f t="shared" si="178"/>
        <v/>
      </c>
      <c r="N1630" s="166"/>
      <c r="O1630" s="176"/>
    </row>
    <row r="1631" spans="1:15" ht="15.75" thickBot="1">
      <c r="A1631" s="166" t="s">
        <v>7301</v>
      </c>
      <c r="B1631" s="167"/>
      <c r="C1631" s="168" t="s">
        <v>7302</v>
      </c>
      <c r="D1631" s="177" t="s">
        <v>7303</v>
      </c>
      <c r="E1631" s="169">
        <v>9700</v>
      </c>
      <c r="F1631" s="170">
        <v>0.52</v>
      </c>
      <c r="G1631" s="171">
        <v>600</v>
      </c>
      <c r="H1631" s="172">
        <f t="shared" si="175"/>
        <v>5044</v>
      </c>
      <c r="I1631" s="173" t="str">
        <f t="shared" si="176"/>
        <v>Введите курс</v>
      </c>
      <c r="J1631" s="283"/>
      <c r="K1631" s="174">
        <f t="shared" si="179"/>
        <v>0</v>
      </c>
      <c r="L1631" s="172">
        <f t="shared" si="179"/>
        <v>0</v>
      </c>
      <c r="M1631" s="175" t="str">
        <f t="shared" si="178"/>
        <v/>
      </c>
      <c r="N1631" s="166"/>
      <c r="O1631" s="176"/>
    </row>
    <row r="1632" spans="1:15" ht="15.75" thickBot="1">
      <c r="A1632" s="166" t="s">
        <v>7304</v>
      </c>
      <c r="B1632" s="167"/>
      <c r="C1632" s="168" t="s">
        <v>7305</v>
      </c>
      <c r="D1632" s="177" t="s">
        <v>7306</v>
      </c>
      <c r="E1632" s="169">
        <v>9700</v>
      </c>
      <c r="F1632" s="170">
        <v>0.52</v>
      </c>
      <c r="G1632" s="171">
        <v>600</v>
      </c>
      <c r="H1632" s="172">
        <f t="shared" si="175"/>
        <v>5044</v>
      </c>
      <c r="I1632" s="173" t="str">
        <f t="shared" si="176"/>
        <v>Введите курс</v>
      </c>
      <c r="J1632" s="283"/>
      <c r="K1632" s="174">
        <f t="shared" si="179"/>
        <v>0</v>
      </c>
      <c r="L1632" s="172">
        <f t="shared" si="179"/>
        <v>0</v>
      </c>
      <c r="M1632" s="175" t="str">
        <f t="shared" si="178"/>
        <v/>
      </c>
      <c r="N1632" s="166"/>
      <c r="O1632" s="176"/>
    </row>
    <row r="1633" spans="1:14" ht="15.75" thickBot="1">
      <c r="A1633" s="166" t="s">
        <v>7307</v>
      </c>
      <c r="B1633" s="167"/>
      <c r="C1633" s="168" t="s">
        <v>7308</v>
      </c>
      <c r="D1633" s="177" t="s">
        <v>7309</v>
      </c>
      <c r="E1633" s="169">
        <v>9700</v>
      </c>
      <c r="F1633" s="170">
        <v>0.52</v>
      </c>
      <c r="G1633" s="171">
        <v>600</v>
      </c>
      <c r="H1633" s="172">
        <f t="shared" si="175"/>
        <v>5044</v>
      </c>
      <c r="I1633" s="173" t="str">
        <f t="shared" si="176"/>
        <v>Введите курс</v>
      </c>
      <c r="J1633" s="283"/>
      <c r="K1633" s="174">
        <f t="shared" si="179"/>
        <v>0</v>
      </c>
      <c r="L1633" s="172">
        <f t="shared" si="179"/>
        <v>0</v>
      </c>
      <c r="M1633" s="175" t="str">
        <f t="shared" si="178"/>
        <v/>
      </c>
      <c r="N1633" s="166"/>
    </row>
    <row r="1634" spans="1:14" ht="15.75" thickBot="1">
      <c r="A1634" s="166" t="s">
        <v>7310</v>
      </c>
      <c r="B1634" s="167"/>
      <c r="C1634" s="168" t="s">
        <v>7311</v>
      </c>
      <c r="D1634" s="177" t="s">
        <v>7312</v>
      </c>
      <c r="E1634" s="169">
        <v>7500</v>
      </c>
      <c r="F1634" s="170">
        <v>0.52</v>
      </c>
      <c r="G1634" s="171">
        <v>216</v>
      </c>
      <c r="H1634" s="172">
        <f t="shared" si="175"/>
        <v>3900</v>
      </c>
      <c r="I1634" s="173" t="str">
        <f t="shared" si="176"/>
        <v>Введите курс</v>
      </c>
      <c r="J1634" s="283"/>
      <c r="K1634" s="174">
        <f t="shared" si="179"/>
        <v>0</v>
      </c>
      <c r="L1634" s="172">
        <f t="shared" si="179"/>
        <v>0</v>
      </c>
      <c r="M1634" s="175" t="str">
        <f t="shared" si="178"/>
        <v/>
      </c>
      <c r="N1634" s="166"/>
    </row>
    <row r="1635" spans="1:14" ht="15.75" thickBot="1">
      <c r="A1635" s="166" t="s">
        <v>7313</v>
      </c>
      <c r="B1635" s="167"/>
      <c r="C1635" s="168" t="s">
        <v>7314</v>
      </c>
      <c r="D1635" s="177" t="s">
        <v>7315</v>
      </c>
      <c r="E1635" s="169">
        <v>7500</v>
      </c>
      <c r="F1635" s="170">
        <v>0.52</v>
      </c>
      <c r="G1635" s="171">
        <v>216</v>
      </c>
      <c r="H1635" s="172">
        <f t="shared" si="175"/>
        <v>3900</v>
      </c>
      <c r="I1635" s="173" t="str">
        <f t="shared" si="176"/>
        <v>Введите курс</v>
      </c>
      <c r="J1635" s="283"/>
      <c r="K1635" s="174">
        <f t="shared" si="179"/>
        <v>0</v>
      </c>
      <c r="L1635" s="172">
        <f t="shared" si="179"/>
        <v>0</v>
      </c>
      <c r="M1635" s="175" t="str">
        <f t="shared" si="178"/>
        <v/>
      </c>
      <c r="N1635" s="166"/>
    </row>
    <row r="1636" spans="1:14" ht="15.75" thickBot="1">
      <c r="A1636" s="166" t="s">
        <v>7316</v>
      </c>
      <c r="B1636" s="167"/>
      <c r="C1636" s="168" t="s">
        <v>7317</v>
      </c>
      <c r="D1636" s="177" t="s">
        <v>7318</v>
      </c>
      <c r="E1636" s="169">
        <v>7500</v>
      </c>
      <c r="F1636" s="170">
        <v>0.52</v>
      </c>
      <c r="G1636" s="171">
        <v>216</v>
      </c>
      <c r="H1636" s="172">
        <f t="shared" si="175"/>
        <v>3900</v>
      </c>
      <c r="I1636" s="173" t="str">
        <f t="shared" si="176"/>
        <v>Введите курс</v>
      </c>
      <c r="J1636" s="283"/>
      <c r="K1636" s="174">
        <f t="shared" ref="K1636:L1651" si="180">J1636*G1636</f>
        <v>0</v>
      </c>
      <c r="L1636" s="172">
        <f t="shared" si="180"/>
        <v>0</v>
      </c>
      <c r="M1636" s="175" t="str">
        <f t="shared" si="178"/>
        <v/>
      </c>
      <c r="N1636" s="166"/>
    </row>
    <row r="1637" spans="1:14" ht="15.75" thickBot="1">
      <c r="A1637" s="166" t="s">
        <v>7319</v>
      </c>
      <c r="B1637" s="167"/>
      <c r="C1637" s="168" t="s">
        <v>7320</v>
      </c>
      <c r="D1637" s="177" t="s">
        <v>7321</v>
      </c>
      <c r="E1637" s="169">
        <v>7500</v>
      </c>
      <c r="F1637" s="170">
        <v>0.52</v>
      </c>
      <c r="G1637" s="171">
        <v>216</v>
      </c>
      <c r="H1637" s="172">
        <f t="shared" si="175"/>
        <v>3900</v>
      </c>
      <c r="I1637" s="173" t="str">
        <f t="shared" si="176"/>
        <v>Введите курс</v>
      </c>
      <c r="J1637" s="283"/>
      <c r="K1637" s="174">
        <f t="shared" si="180"/>
        <v>0</v>
      </c>
      <c r="L1637" s="172">
        <f t="shared" si="180"/>
        <v>0</v>
      </c>
      <c r="M1637" s="175" t="str">
        <f t="shared" si="178"/>
        <v/>
      </c>
      <c r="N1637" s="166"/>
    </row>
    <row r="1638" spans="1:14" ht="15.75" thickBot="1">
      <c r="A1638" s="166" t="s">
        <v>7322</v>
      </c>
      <c r="B1638" s="167"/>
      <c r="C1638" s="168" t="s">
        <v>7323</v>
      </c>
      <c r="D1638" s="177" t="s">
        <v>7324</v>
      </c>
      <c r="E1638" s="169">
        <v>6000</v>
      </c>
      <c r="F1638" s="170">
        <v>0.52</v>
      </c>
      <c r="G1638" s="171">
        <v>144</v>
      </c>
      <c r="H1638" s="172">
        <f t="shared" si="175"/>
        <v>3120</v>
      </c>
      <c r="I1638" s="173" t="str">
        <f t="shared" si="176"/>
        <v>Введите курс</v>
      </c>
      <c r="J1638" s="283"/>
      <c r="K1638" s="174">
        <f t="shared" si="180"/>
        <v>0</v>
      </c>
      <c r="L1638" s="172">
        <f t="shared" si="180"/>
        <v>0</v>
      </c>
      <c r="M1638" s="175" t="str">
        <f t="shared" si="178"/>
        <v/>
      </c>
      <c r="N1638" s="166"/>
    </row>
    <row r="1639" spans="1:14" ht="15.75" thickBot="1">
      <c r="A1639" s="166" t="s">
        <v>7325</v>
      </c>
      <c r="B1639" s="167"/>
      <c r="C1639" s="168" t="s">
        <v>7326</v>
      </c>
      <c r="D1639" s="177" t="s">
        <v>7327</v>
      </c>
      <c r="E1639" s="169">
        <v>2000</v>
      </c>
      <c r="F1639" s="170">
        <v>0.52</v>
      </c>
      <c r="G1639" s="171">
        <v>40</v>
      </c>
      <c r="H1639" s="172">
        <f t="shared" si="175"/>
        <v>1040</v>
      </c>
      <c r="I1639" s="173" t="str">
        <f t="shared" si="176"/>
        <v>Введите курс</v>
      </c>
      <c r="J1639" s="283"/>
      <c r="K1639" s="174">
        <f t="shared" si="180"/>
        <v>0</v>
      </c>
      <c r="L1639" s="172">
        <f t="shared" si="180"/>
        <v>0</v>
      </c>
      <c r="M1639" s="175" t="str">
        <f t="shared" si="178"/>
        <v/>
      </c>
      <c r="N1639" s="166"/>
    </row>
    <row r="1640" spans="1:14" ht="15.75" thickBot="1">
      <c r="A1640" s="166" t="s">
        <v>7328</v>
      </c>
      <c r="B1640" s="167"/>
      <c r="C1640" s="168" t="s">
        <v>7329</v>
      </c>
      <c r="D1640" s="177" t="s">
        <v>7330</v>
      </c>
      <c r="E1640" s="169">
        <v>1000</v>
      </c>
      <c r="F1640" s="170">
        <v>0.52</v>
      </c>
      <c r="G1640" s="171">
        <v>120</v>
      </c>
      <c r="H1640" s="172">
        <f t="shared" si="175"/>
        <v>520</v>
      </c>
      <c r="I1640" s="173" t="str">
        <f t="shared" si="176"/>
        <v>Введите курс</v>
      </c>
      <c r="J1640" s="283"/>
      <c r="K1640" s="174">
        <f t="shared" si="180"/>
        <v>0</v>
      </c>
      <c r="L1640" s="172">
        <f t="shared" si="180"/>
        <v>0</v>
      </c>
      <c r="M1640" s="175" t="str">
        <f t="shared" si="178"/>
        <v/>
      </c>
      <c r="N1640" s="166"/>
    </row>
    <row r="1641" spans="1:14" ht="15.75" thickBot="1">
      <c r="A1641" s="166" t="s">
        <v>7331</v>
      </c>
      <c r="B1641" s="167"/>
      <c r="C1641" s="168" t="s">
        <v>7332</v>
      </c>
      <c r="D1641" s="177" t="s">
        <v>7333</v>
      </c>
      <c r="E1641" s="169">
        <v>1000</v>
      </c>
      <c r="F1641" s="170">
        <v>0.52</v>
      </c>
      <c r="G1641" s="171">
        <v>120</v>
      </c>
      <c r="H1641" s="172">
        <f t="shared" si="175"/>
        <v>520</v>
      </c>
      <c r="I1641" s="173" t="str">
        <f t="shared" si="176"/>
        <v>Введите курс</v>
      </c>
      <c r="J1641" s="283"/>
      <c r="K1641" s="174">
        <f t="shared" si="180"/>
        <v>0</v>
      </c>
      <c r="L1641" s="172">
        <f t="shared" si="180"/>
        <v>0</v>
      </c>
      <c r="M1641" s="175" t="str">
        <f t="shared" si="178"/>
        <v/>
      </c>
      <c r="N1641" s="166"/>
    </row>
    <row r="1642" spans="1:14" ht="15.75" thickBot="1">
      <c r="A1642" s="166" t="s">
        <v>7334</v>
      </c>
      <c r="B1642" s="167"/>
      <c r="C1642" s="168" t="s">
        <v>7335</v>
      </c>
      <c r="D1642" s="177" t="s">
        <v>7336</v>
      </c>
      <c r="E1642" s="169">
        <v>16000</v>
      </c>
      <c r="F1642" s="170">
        <v>0.52</v>
      </c>
      <c r="G1642" s="171">
        <v>132</v>
      </c>
      <c r="H1642" s="172">
        <f t="shared" si="175"/>
        <v>8320</v>
      </c>
      <c r="I1642" s="173" t="str">
        <f t="shared" si="176"/>
        <v>Введите курс</v>
      </c>
      <c r="J1642" s="283"/>
      <c r="K1642" s="174">
        <f t="shared" si="180"/>
        <v>0</v>
      </c>
      <c r="L1642" s="172">
        <f t="shared" si="180"/>
        <v>0</v>
      </c>
      <c r="M1642" s="175" t="str">
        <f t="shared" si="178"/>
        <v/>
      </c>
      <c r="N1642" s="166"/>
    </row>
    <row r="1643" spans="1:14" ht="15.75" thickBot="1">
      <c r="A1643" s="166" t="s">
        <v>7337</v>
      </c>
      <c r="B1643" s="167"/>
      <c r="C1643" s="168" t="s">
        <v>7338</v>
      </c>
      <c r="D1643" s="177" t="s">
        <v>5990</v>
      </c>
      <c r="E1643" s="169">
        <v>9800</v>
      </c>
      <c r="F1643" s="170">
        <v>0.52</v>
      </c>
      <c r="G1643" s="171">
        <v>144</v>
      </c>
      <c r="H1643" s="172">
        <f t="shared" si="175"/>
        <v>5096</v>
      </c>
      <c r="I1643" s="173" t="str">
        <f t="shared" si="176"/>
        <v>Введите курс</v>
      </c>
      <c r="J1643" s="283"/>
      <c r="K1643" s="174">
        <f t="shared" si="180"/>
        <v>0</v>
      </c>
      <c r="L1643" s="172">
        <f t="shared" si="180"/>
        <v>0</v>
      </c>
      <c r="M1643" s="175" t="str">
        <f t="shared" si="178"/>
        <v/>
      </c>
      <c r="N1643" s="166"/>
    </row>
    <row r="1644" spans="1:14" ht="15.75" thickBot="1">
      <c r="A1644" s="166" t="s">
        <v>7339</v>
      </c>
      <c r="B1644" s="167"/>
      <c r="C1644" s="168" t="s">
        <v>7340</v>
      </c>
      <c r="D1644" s="177" t="s">
        <v>7341</v>
      </c>
      <c r="E1644" s="169">
        <v>9800</v>
      </c>
      <c r="F1644" s="170">
        <v>0.52</v>
      </c>
      <c r="G1644" s="171">
        <v>144</v>
      </c>
      <c r="H1644" s="172">
        <f t="shared" si="175"/>
        <v>5096</v>
      </c>
      <c r="I1644" s="173" t="str">
        <f t="shared" si="176"/>
        <v>Введите курс</v>
      </c>
      <c r="J1644" s="283"/>
      <c r="K1644" s="174">
        <f t="shared" si="180"/>
        <v>0</v>
      </c>
      <c r="L1644" s="172">
        <f t="shared" si="180"/>
        <v>0</v>
      </c>
      <c r="M1644" s="175" t="str">
        <f t="shared" si="178"/>
        <v/>
      </c>
      <c r="N1644" s="166"/>
    </row>
    <row r="1645" spans="1:14" ht="15.75" thickBot="1">
      <c r="A1645" s="166" t="s">
        <v>7342</v>
      </c>
      <c r="B1645" s="167"/>
      <c r="C1645" s="168" t="s">
        <v>7343</v>
      </c>
      <c r="D1645" s="177" t="s">
        <v>7344</v>
      </c>
      <c r="E1645" s="169">
        <v>9800</v>
      </c>
      <c r="F1645" s="170">
        <v>0.52</v>
      </c>
      <c r="G1645" s="171">
        <v>144</v>
      </c>
      <c r="H1645" s="172">
        <f t="shared" si="175"/>
        <v>5096</v>
      </c>
      <c r="I1645" s="173" t="str">
        <f t="shared" si="176"/>
        <v>Введите курс</v>
      </c>
      <c r="J1645" s="283"/>
      <c r="K1645" s="174">
        <f t="shared" si="180"/>
        <v>0</v>
      </c>
      <c r="L1645" s="172">
        <f t="shared" si="180"/>
        <v>0</v>
      </c>
      <c r="M1645" s="175" t="str">
        <f t="shared" si="178"/>
        <v/>
      </c>
      <c r="N1645" s="166"/>
    </row>
    <row r="1646" spans="1:14" ht="15.75" thickBot="1">
      <c r="A1646" s="166" t="s">
        <v>7345</v>
      </c>
      <c r="B1646" s="167"/>
      <c r="C1646" s="168" t="s">
        <v>7346</v>
      </c>
      <c r="D1646" s="177" t="s">
        <v>7347</v>
      </c>
      <c r="E1646" s="169">
        <v>12500</v>
      </c>
      <c r="F1646" s="170">
        <v>0.52</v>
      </c>
      <c r="G1646" s="171">
        <v>16</v>
      </c>
      <c r="H1646" s="172">
        <f t="shared" si="175"/>
        <v>6500</v>
      </c>
      <c r="I1646" s="173" t="str">
        <f t="shared" si="176"/>
        <v>Введите курс</v>
      </c>
      <c r="J1646" s="283"/>
      <c r="K1646" s="174">
        <f t="shared" si="180"/>
        <v>0</v>
      </c>
      <c r="L1646" s="172">
        <f t="shared" si="180"/>
        <v>0</v>
      </c>
      <c r="M1646" s="175" t="str">
        <f t="shared" si="178"/>
        <v/>
      </c>
      <c r="N1646" s="166"/>
    </row>
    <row r="1647" spans="1:14" ht="15.75" thickBot="1">
      <c r="A1647" s="166" t="s">
        <v>7348</v>
      </c>
      <c r="B1647" s="167"/>
      <c r="C1647" s="168" t="s">
        <v>7349</v>
      </c>
      <c r="D1647" s="177" t="s">
        <v>7350</v>
      </c>
      <c r="E1647" s="169">
        <v>21600</v>
      </c>
      <c r="F1647" s="170">
        <v>0.52</v>
      </c>
      <c r="G1647" s="171">
        <v>12</v>
      </c>
      <c r="H1647" s="172">
        <f t="shared" si="175"/>
        <v>11232</v>
      </c>
      <c r="I1647" s="173" t="str">
        <f t="shared" si="176"/>
        <v>Введите курс</v>
      </c>
      <c r="J1647" s="283"/>
      <c r="K1647" s="174">
        <f t="shared" si="180"/>
        <v>0</v>
      </c>
      <c r="L1647" s="172">
        <f t="shared" si="180"/>
        <v>0</v>
      </c>
      <c r="M1647" s="175" t="str">
        <f t="shared" si="178"/>
        <v/>
      </c>
      <c r="N1647" s="166"/>
    </row>
    <row r="1648" spans="1:14" ht="15.75" thickBot="1">
      <c r="A1648" s="166" t="s">
        <v>7351</v>
      </c>
      <c r="B1648" s="167"/>
      <c r="C1648" s="168" t="s">
        <v>7352</v>
      </c>
      <c r="D1648" s="177" t="s">
        <v>7353</v>
      </c>
      <c r="E1648" s="169">
        <v>3500</v>
      </c>
      <c r="F1648" s="170">
        <v>0.52</v>
      </c>
      <c r="G1648" s="171">
        <v>216</v>
      </c>
      <c r="H1648" s="172">
        <f t="shared" si="175"/>
        <v>1820</v>
      </c>
      <c r="I1648" s="173" t="str">
        <f t="shared" si="176"/>
        <v>Введите курс</v>
      </c>
      <c r="J1648" s="283"/>
      <c r="K1648" s="174">
        <f t="shared" si="180"/>
        <v>0</v>
      </c>
      <c r="L1648" s="172">
        <f t="shared" si="180"/>
        <v>0</v>
      </c>
      <c r="M1648" s="175" t="str">
        <f t="shared" si="178"/>
        <v/>
      </c>
      <c r="N1648" s="166"/>
    </row>
    <row r="1649" spans="1:14" ht="15.75" thickBot="1">
      <c r="A1649" s="166" t="s">
        <v>7354</v>
      </c>
      <c r="B1649" s="167"/>
      <c r="C1649" s="168" t="s">
        <v>7355</v>
      </c>
      <c r="D1649" s="177" t="s">
        <v>7356</v>
      </c>
      <c r="E1649" s="169">
        <v>3500</v>
      </c>
      <c r="F1649" s="170">
        <v>0.52</v>
      </c>
      <c r="G1649" s="171">
        <v>216</v>
      </c>
      <c r="H1649" s="172">
        <f t="shared" si="175"/>
        <v>1820</v>
      </c>
      <c r="I1649" s="173" t="str">
        <f t="shared" si="176"/>
        <v>Введите курс</v>
      </c>
      <c r="J1649" s="283"/>
      <c r="K1649" s="174">
        <f t="shared" si="180"/>
        <v>0</v>
      </c>
      <c r="L1649" s="172">
        <f t="shared" si="180"/>
        <v>0</v>
      </c>
      <c r="M1649" s="175" t="str">
        <f t="shared" si="178"/>
        <v/>
      </c>
      <c r="N1649" s="166"/>
    </row>
    <row r="1650" spans="1:14" ht="15.75" thickBot="1">
      <c r="A1650" s="166" t="s">
        <v>7357</v>
      </c>
      <c r="B1650" s="167"/>
      <c r="C1650" s="168" t="s">
        <v>7358</v>
      </c>
      <c r="D1650" s="177" t="s">
        <v>7359</v>
      </c>
      <c r="E1650" s="169">
        <v>6000</v>
      </c>
      <c r="F1650" s="170">
        <v>0.52</v>
      </c>
      <c r="G1650" s="171">
        <v>40</v>
      </c>
      <c r="H1650" s="172">
        <f t="shared" si="175"/>
        <v>3120</v>
      </c>
      <c r="I1650" s="173" t="str">
        <f t="shared" si="176"/>
        <v>Введите курс</v>
      </c>
      <c r="J1650" s="283"/>
      <c r="K1650" s="174">
        <f t="shared" si="180"/>
        <v>0</v>
      </c>
      <c r="L1650" s="172">
        <f t="shared" si="180"/>
        <v>0</v>
      </c>
      <c r="M1650" s="175" t="str">
        <f t="shared" si="178"/>
        <v/>
      </c>
      <c r="N1650" s="166"/>
    </row>
    <row r="1651" spans="1:14" ht="15.75" thickBot="1">
      <c r="A1651" s="166" t="s">
        <v>7360</v>
      </c>
      <c r="B1651" s="167"/>
      <c r="C1651" s="168" t="s">
        <v>7361</v>
      </c>
      <c r="D1651" s="177" t="s">
        <v>7362</v>
      </c>
      <c r="E1651" s="169">
        <v>52000</v>
      </c>
      <c r="F1651" s="170">
        <v>0.52</v>
      </c>
      <c r="G1651" s="171">
        <v>30</v>
      </c>
      <c r="H1651" s="172">
        <f t="shared" si="175"/>
        <v>27040</v>
      </c>
      <c r="I1651" s="173" t="str">
        <f t="shared" si="176"/>
        <v>Введите курс</v>
      </c>
      <c r="J1651" s="283"/>
      <c r="K1651" s="174">
        <f t="shared" si="180"/>
        <v>0</v>
      </c>
      <c r="L1651" s="172">
        <f t="shared" si="180"/>
        <v>0</v>
      </c>
      <c r="M1651" s="175" t="str">
        <f t="shared" si="178"/>
        <v/>
      </c>
      <c r="N1651" s="166"/>
    </row>
    <row r="1652" spans="1:14" ht="15.75" thickBot="1">
      <c r="A1652" s="166" t="s">
        <v>7363</v>
      </c>
      <c r="B1652" s="167"/>
      <c r="C1652" s="168" t="s">
        <v>7364</v>
      </c>
      <c r="D1652" s="177" t="s">
        <v>7365</v>
      </c>
      <c r="E1652" s="169">
        <v>9700</v>
      </c>
      <c r="F1652" s="170">
        <v>0.52</v>
      </c>
      <c r="G1652" s="171">
        <v>600</v>
      </c>
      <c r="H1652" s="172">
        <f t="shared" si="175"/>
        <v>5044</v>
      </c>
      <c r="I1652" s="173" t="str">
        <f t="shared" si="176"/>
        <v>Введите курс</v>
      </c>
      <c r="J1652" s="283"/>
      <c r="K1652" s="174">
        <f t="shared" ref="K1652:L1667" si="181">J1652*G1652</f>
        <v>0</v>
      </c>
      <c r="L1652" s="172">
        <f t="shared" si="181"/>
        <v>0</v>
      </c>
      <c r="M1652" s="175" t="str">
        <f t="shared" si="178"/>
        <v/>
      </c>
      <c r="N1652" s="166"/>
    </row>
    <row r="1653" spans="1:14" ht="15.75" thickBot="1">
      <c r="A1653" s="166" t="s">
        <v>7366</v>
      </c>
      <c r="B1653" s="167"/>
      <c r="C1653" s="168" t="s">
        <v>6110</v>
      </c>
      <c r="D1653" s="177" t="s">
        <v>6111</v>
      </c>
      <c r="E1653" s="169">
        <v>8000</v>
      </c>
      <c r="F1653" s="170">
        <v>0.52</v>
      </c>
      <c r="G1653" s="171">
        <v>48</v>
      </c>
      <c r="H1653" s="172">
        <f t="shared" si="175"/>
        <v>4160</v>
      </c>
      <c r="I1653" s="173" t="str">
        <f t="shared" si="176"/>
        <v>Введите курс</v>
      </c>
      <c r="J1653" s="283"/>
      <c r="K1653" s="174">
        <f t="shared" si="181"/>
        <v>0</v>
      </c>
      <c r="L1653" s="172">
        <f t="shared" si="181"/>
        <v>0</v>
      </c>
      <c r="M1653" s="175" t="str">
        <f t="shared" si="178"/>
        <v/>
      </c>
      <c r="N1653" s="166"/>
    </row>
    <row r="1654" spans="1:14" ht="26.25" thickBot="1">
      <c r="A1654" s="166" t="s">
        <v>7367</v>
      </c>
      <c r="B1654" s="167"/>
      <c r="C1654" s="168" t="s">
        <v>7368</v>
      </c>
      <c r="D1654" s="177" t="s">
        <v>7369</v>
      </c>
      <c r="E1654" s="169">
        <v>10000</v>
      </c>
      <c r="F1654" s="170">
        <v>0.52</v>
      </c>
      <c r="G1654" s="171">
        <v>30</v>
      </c>
      <c r="H1654" s="172">
        <f t="shared" si="175"/>
        <v>5200</v>
      </c>
      <c r="I1654" s="173" t="str">
        <f t="shared" si="176"/>
        <v>Введите курс</v>
      </c>
      <c r="J1654" s="283"/>
      <c r="K1654" s="174">
        <f t="shared" si="181"/>
        <v>0</v>
      </c>
      <c r="L1654" s="172">
        <f t="shared" si="181"/>
        <v>0</v>
      </c>
      <c r="M1654" s="175" t="str">
        <f t="shared" si="178"/>
        <v/>
      </c>
      <c r="N1654" s="166"/>
    </row>
    <row r="1655" spans="1:14" ht="15.75" thickBot="1">
      <c r="A1655" s="166" t="s">
        <v>7370</v>
      </c>
      <c r="B1655" s="167"/>
      <c r="C1655" s="168" t="s">
        <v>7371</v>
      </c>
      <c r="D1655" s="177" t="s">
        <v>7372</v>
      </c>
      <c r="E1655" s="169">
        <v>7500</v>
      </c>
      <c r="F1655" s="170">
        <v>0.52</v>
      </c>
      <c r="G1655" s="171">
        <v>900</v>
      </c>
      <c r="H1655" s="172">
        <f t="shared" si="175"/>
        <v>3900</v>
      </c>
      <c r="I1655" s="173" t="str">
        <f t="shared" si="176"/>
        <v>Введите курс</v>
      </c>
      <c r="J1655" s="283"/>
      <c r="K1655" s="174">
        <f t="shared" si="181"/>
        <v>0</v>
      </c>
      <c r="L1655" s="172">
        <f t="shared" si="181"/>
        <v>0</v>
      </c>
      <c r="M1655" s="175" t="str">
        <f t="shared" si="178"/>
        <v/>
      </c>
      <c r="N1655" s="166"/>
    </row>
    <row r="1656" spans="1:14" ht="15.75" thickBot="1">
      <c r="A1656" s="166" t="s">
        <v>7373</v>
      </c>
      <c r="B1656" s="167"/>
      <c r="C1656" s="168" t="s">
        <v>7374</v>
      </c>
      <c r="D1656" s="177" t="s">
        <v>7375</v>
      </c>
      <c r="E1656" s="169">
        <v>11000</v>
      </c>
      <c r="F1656" s="170">
        <v>0.52</v>
      </c>
      <c r="G1656" s="171">
        <v>288</v>
      </c>
      <c r="H1656" s="172">
        <f t="shared" si="175"/>
        <v>5720</v>
      </c>
      <c r="I1656" s="173" t="str">
        <f t="shared" si="176"/>
        <v>Введите курс</v>
      </c>
      <c r="J1656" s="283"/>
      <c r="K1656" s="174">
        <f t="shared" si="181"/>
        <v>0</v>
      </c>
      <c r="L1656" s="172">
        <f t="shared" si="181"/>
        <v>0</v>
      </c>
      <c r="M1656" s="175" t="str">
        <f t="shared" si="178"/>
        <v/>
      </c>
      <c r="N1656" s="166"/>
    </row>
    <row r="1657" spans="1:14" ht="15.75" thickBot="1">
      <c r="A1657" s="166" t="s">
        <v>7376</v>
      </c>
      <c r="B1657" s="167"/>
      <c r="C1657" s="168" t="s">
        <v>7377</v>
      </c>
      <c r="D1657" s="177" t="s">
        <v>5990</v>
      </c>
      <c r="E1657" s="169">
        <v>52000</v>
      </c>
      <c r="F1657" s="170">
        <v>0.52</v>
      </c>
      <c r="G1657" s="171">
        <v>30</v>
      </c>
      <c r="H1657" s="172">
        <f t="shared" si="175"/>
        <v>27040</v>
      </c>
      <c r="I1657" s="173" t="str">
        <f t="shared" si="176"/>
        <v>Введите курс</v>
      </c>
      <c r="J1657" s="283"/>
      <c r="K1657" s="174">
        <f t="shared" si="181"/>
        <v>0</v>
      </c>
      <c r="L1657" s="172">
        <f t="shared" si="181"/>
        <v>0</v>
      </c>
      <c r="M1657" s="175" t="str">
        <f t="shared" si="178"/>
        <v/>
      </c>
      <c r="N1657" s="166"/>
    </row>
    <row r="1658" spans="1:14" ht="15.75" thickBot="1">
      <c r="A1658" s="166" t="s">
        <v>7378</v>
      </c>
      <c r="B1658" s="167"/>
      <c r="C1658" s="168" t="s">
        <v>7379</v>
      </c>
      <c r="D1658" s="177" t="s">
        <v>7380</v>
      </c>
      <c r="E1658" s="169">
        <v>7500</v>
      </c>
      <c r="F1658" s="170">
        <v>0.52</v>
      </c>
      <c r="G1658" s="171">
        <v>900</v>
      </c>
      <c r="H1658" s="172">
        <f t="shared" si="175"/>
        <v>3900</v>
      </c>
      <c r="I1658" s="173" t="str">
        <f t="shared" si="176"/>
        <v>Введите курс</v>
      </c>
      <c r="J1658" s="283"/>
      <c r="K1658" s="174">
        <f t="shared" si="181"/>
        <v>0</v>
      </c>
      <c r="L1658" s="172">
        <f t="shared" si="181"/>
        <v>0</v>
      </c>
      <c r="M1658" s="175" t="str">
        <f t="shared" si="178"/>
        <v/>
      </c>
      <c r="N1658" s="166"/>
    </row>
    <row r="1659" spans="1:14" ht="15.75" thickBot="1">
      <c r="A1659" s="166" t="s">
        <v>7381</v>
      </c>
      <c r="B1659" s="167"/>
      <c r="C1659" s="168" t="s">
        <v>7382</v>
      </c>
      <c r="D1659" s="177" t="s">
        <v>7383</v>
      </c>
      <c r="E1659" s="169">
        <v>7500</v>
      </c>
      <c r="F1659" s="170">
        <v>0.52</v>
      </c>
      <c r="G1659" s="171">
        <v>900</v>
      </c>
      <c r="H1659" s="172">
        <f t="shared" si="175"/>
        <v>3900</v>
      </c>
      <c r="I1659" s="173" t="str">
        <f t="shared" si="176"/>
        <v>Введите курс</v>
      </c>
      <c r="J1659" s="283"/>
      <c r="K1659" s="174">
        <f t="shared" si="181"/>
        <v>0</v>
      </c>
      <c r="L1659" s="172">
        <f t="shared" si="181"/>
        <v>0</v>
      </c>
      <c r="M1659" s="175" t="str">
        <f t="shared" si="178"/>
        <v/>
      </c>
      <c r="N1659" s="166"/>
    </row>
    <row r="1660" spans="1:14" ht="15.75" thickBot="1">
      <c r="A1660" s="166" t="s">
        <v>7384</v>
      </c>
      <c r="B1660" s="167"/>
      <c r="C1660" s="168" t="s">
        <v>7385</v>
      </c>
      <c r="D1660" s="177" t="s">
        <v>7386</v>
      </c>
      <c r="E1660" s="169">
        <v>7500</v>
      </c>
      <c r="F1660" s="170">
        <v>0.52</v>
      </c>
      <c r="G1660" s="171">
        <v>900</v>
      </c>
      <c r="H1660" s="172">
        <f t="shared" si="175"/>
        <v>3900</v>
      </c>
      <c r="I1660" s="173" t="str">
        <f t="shared" si="176"/>
        <v>Введите курс</v>
      </c>
      <c r="J1660" s="283"/>
      <c r="K1660" s="174">
        <f t="shared" si="181"/>
        <v>0</v>
      </c>
      <c r="L1660" s="172">
        <f t="shared" si="181"/>
        <v>0</v>
      </c>
      <c r="M1660" s="175" t="str">
        <f t="shared" si="178"/>
        <v/>
      </c>
      <c r="N1660" s="166"/>
    </row>
    <row r="1661" spans="1:14" ht="15.75" thickBot="1">
      <c r="A1661" s="166" t="s">
        <v>7387</v>
      </c>
      <c r="B1661" s="167"/>
      <c r="C1661" s="168" t="s">
        <v>7388</v>
      </c>
      <c r="D1661" s="177" t="s">
        <v>7389</v>
      </c>
      <c r="E1661" s="169">
        <v>7500</v>
      </c>
      <c r="F1661" s="170">
        <v>0.52</v>
      </c>
      <c r="G1661" s="171">
        <v>900</v>
      </c>
      <c r="H1661" s="172">
        <f t="shared" si="175"/>
        <v>3900</v>
      </c>
      <c r="I1661" s="173" t="str">
        <f t="shared" si="176"/>
        <v>Введите курс</v>
      </c>
      <c r="J1661" s="283"/>
      <c r="K1661" s="174">
        <f t="shared" si="181"/>
        <v>0</v>
      </c>
      <c r="L1661" s="172">
        <f t="shared" si="181"/>
        <v>0</v>
      </c>
      <c r="M1661" s="175" t="str">
        <f t="shared" si="178"/>
        <v/>
      </c>
      <c r="N1661" s="166"/>
    </row>
    <row r="1662" spans="1:14" ht="15.75" thickBot="1">
      <c r="A1662" s="166" t="s">
        <v>7390</v>
      </c>
      <c r="B1662" s="167"/>
      <c r="C1662" s="168" t="s">
        <v>7391</v>
      </c>
      <c r="D1662" s="177" t="s">
        <v>7392</v>
      </c>
      <c r="E1662" s="169">
        <v>7500</v>
      </c>
      <c r="F1662" s="170">
        <v>0.52</v>
      </c>
      <c r="G1662" s="171">
        <v>900</v>
      </c>
      <c r="H1662" s="172">
        <f t="shared" si="175"/>
        <v>3900</v>
      </c>
      <c r="I1662" s="173" t="str">
        <f t="shared" si="176"/>
        <v>Введите курс</v>
      </c>
      <c r="J1662" s="283"/>
      <c r="K1662" s="174">
        <f t="shared" si="181"/>
        <v>0</v>
      </c>
      <c r="L1662" s="172">
        <f t="shared" si="181"/>
        <v>0</v>
      </c>
      <c r="M1662" s="175" t="str">
        <f t="shared" si="178"/>
        <v/>
      </c>
      <c r="N1662" s="166"/>
    </row>
    <row r="1663" spans="1:14" ht="15.75" thickBot="1">
      <c r="A1663" s="166" t="s">
        <v>7393</v>
      </c>
      <c r="B1663" s="167"/>
      <c r="C1663" s="168" t="s">
        <v>7394</v>
      </c>
      <c r="D1663" s="177" t="s">
        <v>7395</v>
      </c>
      <c r="E1663" s="169">
        <v>8000</v>
      </c>
      <c r="F1663" s="170">
        <v>0.52</v>
      </c>
      <c r="G1663" s="171">
        <v>60</v>
      </c>
      <c r="H1663" s="172">
        <f t="shared" si="175"/>
        <v>4160</v>
      </c>
      <c r="I1663" s="173" t="str">
        <f t="shared" si="176"/>
        <v>Введите курс</v>
      </c>
      <c r="J1663" s="283"/>
      <c r="K1663" s="174">
        <f t="shared" si="181"/>
        <v>0</v>
      </c>
      <c r="L1663" s="172">
        <f t="shared" si="181"/>
        <v>0</v>
      </c>
      <c r="M1663" s="175" t="str">
        <f t="shared" si="178"/>
        <v/>
      </c>
      <c r="N1663" s="166"/>
    </row>
    <row r="1664" spans="1:14" ht="15.75" thickBot="1">
      <c r="A1664" s="166" t="s">
        <v>7396</v>
      </c>
      <c r="B1664" s="167"/>
      <c r="C1664" s="168" t="s">
        <v>7397</v>
      </c>
      <c r="D1664" s="177" t="s">
        <v>7398</v>
      </c>
      <c r="E1664" s="169">
        <v>16000</v>
      </c>
      <c r="F1664" s="170">
        <v>0.52</v>
      </c>
      <c r="G1664" s="171">
        <v>66</v>
      </c>
      <c r="H1664" s="172">
        <f t="shared" si="175"/>
        <v>8320</v>
      </c>
      <c r="I1664" s="173" t="str">
        <f t="shared" si="176"/>
        <v>Введите курс</v>
      </c>
      <c r="J1664" s="283"/>
      <c r="K1664" s="174">
        <f t="shared" si="181"/>
        <v>0</v>
      </c>
      <c r="L1664" s="172">
        <f t="shared" si="181"/>
        <v>0</v>
      </c>
      <c r="M1664" s="175" t="str">
        <f t="shared" si="178"/>
        <v/>
      </c>
      <c r="N1664" s="166"/>
    </row>
    <row r="1665" spans="1:14" ht="15.75" thickBot="1">
      <c r="A1665" s="166" t="s">
        <v>7399</v>
      </c>
      <c r="B1665" s="167"/>
      <c r="C1665" s="168" t="s">
        <v>7400</v>
      </c>
      <c r="D1665" s="177" t="s">
        <v>7401</v>
      </c>
      <c r="E1665" s="169">
        <v>40000</v>
      </c>
      <c r="F1665" s="170">
        <v>0.52</v>
      </c>
      <c r="G1665" s="171">
        <v>12</v>
      </c>
      <c r="H1665" s="172">
        <f t="shared" si="175"/>
        <v>20800</v>
      </c>
      <c r="I1665" s="173" t="str">
        <f t="shared" si="176"/>
        <v>Введите курс</v>
      </c>
      <c r="J1665" s="283"/>
      <c r="K1665" s="174">
        <f t="shared" si="181"/>
        <v>0</v>
      </c>
      <c r="L1665" s="172">
        <f t="shared" si="181"/>
        <v>0</v>
      </c>
      <c r="M1665" s="175" t="str">
        <f t="shared" si="178"/>
        <v/>
      </c>
      <c r="N1665" s="166"/>
    </row>
    <row r="1666" spans="1:14" ht="15.75" thickBot="1">
      <c r="A1666" s="166" t="s">
        <v>7402</v>
      </c>
      <c r="B1666" s="167"/>
      <c r="C1666" s="168" t="s">
        <v>7403</v>
      </c>
      <c r="D1666" s="177" t="s">
        <v>7404</v>
      </c>
      <c r="E1666" s="169">
        <v>13000</v>
      </c>
      <c r="F1666" s="170">
        <v>0.52</v>
      </c>
      <c r="G1666" s="171">
        <v>24</v>
      </c>
      <c r="H1666" s="172">
        <f t="shared" si="175"/>
        <v>6760</v>
      </c>
      <c r="I1666" s="173" t="str">
        <f t="shared" si="176"/>
        <v>Введите курс</v>
      </c>
      <c r="J1666" s="283"/>
      <c r="K1666" s="174">
        <f t="shared" si="181"/>
        <v>0</v>
      </c>
      <c r="L1666" s="172">
        <f t="shared" si="181"/>
        <v>0</v>
      </c>
      <c r="M1666" s="175" t="str">
        <f t="shared" si="178"/>
        <v/>
      </c>
      <c r="N1666" s="166"/>
    </row>
    <row r="1667" spans="1:14" ht="15.75" thickBot="1">
      <c r="A1667" s="166" t="s">
        <v>7405</v>
      </c>
      <c r="B1667" s="167"/>
      <c r="C1667" s="168" t="s">
        <v>7406</v>
      </c>
      <c r="D1667" s="177" t="s">
        <v>7407</v>
      </c>
      <c r="E1667" s="169">
        <v>3500</v>
      </c>
      <c r="F1667" s="170">
        <v>0.52</v>
      </c>
      <c r="G1667" s="171">
        <v>480</v>
      </c>
      <c r="H1667" s="172">
        <f t="shared" si="175"/>
        <v>1820</v>
      </c>
      <c r="I1667" s="173" t="str">
        <f t="shared" si="176"/>
        <v>Введите курс</v>
      </c>
      <c r="J1667" s="283"/>
      <c r="K1667" s="174">
        <f t="shared" si="181"/>
        <v>0</v>
      </c>
      <c r="L1667" s="172">
        <f t="shared" si="181"/>
        <v>0</v>
      </c>
      <c r="M1667" s="175" t="str">
        <f t="shared" si="178"/>
        <v/>
      </c>
      <c r="N1667" s="166"/>
    </row>
    <row r="1668" spans="1:14" ht="15.75" thickBot="1">
      <c r="A1668" s="166" t="s">
        <v>7408</v>
      </c>
      <c r="B1668" s="167"/>
      <c r="C1668" s="168" t="s">
        <v>7409</v>
      </c>
      <c r="D1668" s="177" t="s">
        <v>5990</v>
      </c>
      <c r="E1668" s="169">
        <v>8000</v>
      </c>
      <c r="F1668" s="170">
        <v>0.52</v>
      </c>
      <c r="G1668" s="171">
        <v>48</v>
      </c>
      <c r="H1668" s="172">
        <f t="shared" ref="H1668:H1731" si="182">F1668*E1668</f>
        <v>4160</v>
      </c>
      <c r="I1668" s="173" t="str">
        <f t="shared" ref="I1668:I1731" si="183">IF($H$1="","Введите курс",H1668/$H$1)</f>
        <v>Введите курс</v>
      </c>
      <c r="J1668" s="283"/>
      <c r="K1668" s="174">
        <f t="shared" ref="K1668:L1683" si="184">J1668*G1668</f>
        <v>0</v>
      </c>
      <c r="L1668" s="172">
        <f t="shared" si="184"/>
        <v>0</v>
      </c>
      <c r="M1668" s="175" t="str">
        <f t="shared" ref="M1668:M1731" si="185">IFERROR(K1668*I1668,"")</f>
        <v/>
      </c>
      <c r="N1668" s="166"/>
    </row>
    <row r="1669" spans="1:14" ht="15.75" thickBot="1">
      <c r="A1669" s="166" t="s">
        <v>7410</v>
      </c>
      <c r="B1669" s="167"/>
      <c r="C1669" s="168" t="s">
        <v>7411</v>
      </c>
      <c r="D1669" s="177" t="s">
        <v>7412</v>
      </c>
      <c r="E1669" s="169">
        <v>7500</v>
      </c>
      <c r="F1669" s="170">
        <v>0.52</v>
      </c>
      <c r="G1669" s="171">
        <v>10</v>
      </c>
      <c r="H1669" s="172">
        <f t="shared" si="182"/>
        <v>3900</v>
      </c>
      <c r="I1669" s="173" t="str">
        <f t="shared" si="183"/>
        <v>Введите курс</v>
      </c>
      <c r="J1669" s="283"/>
      <c r="K1669" s="174">
        <f t="shared" si="184"/>
        <v>0</v>
      </c>
      <c r="L1669" s="172">
        <f t="shared" si="184"/>
        <v>0</v>
      </c>
      <c r="M1669" s="175" t="str">
        <f t="shared" si="185"/>
        <v/>
      </c>
      <c r="N1669" s="166"/>
    </row>
    <row r="1670" spans="1:14" ht="15.75" thickBot="1">
      <c r="A1670" s="166" t="s">
        <v>7413</v>
      </c>
      <c r="B1670" s="167"/>
      <c r="C1670" s="168" t="s">
        <v>7414</v>
      </c>
      <c r="D1670" s="177" t="s">
        <v>7415</v>
      </c>
      <c r="E1670" s="169">
        <v>15000</v>
      </c>
      <c r="F1670" s="170">
        <v>0.52</v>
      </c>
      <c r="G1670" s="171">
        <v>30</v>
      </c>
      <c r="H1670" s="172">
        <f t="shared" si="182"/>
        <v>7800</v>
      </c>
      <c r="I1670" s="173" t="str">
        <f t="shared" si="183"/>
        <v>Введите курс</v>
      </c>
      <c r="J1670" s="283"/>
      <c r="K1670" s="174">
        <f t="shared" si="184"/>
        <v>0</v>
      </c>
      <c r="L1670" s="172">
        <f t="shared" si="184"/>
        <v>0</v>
      </c>
      <c r="M1670" s="175" t="str">
        <f t="shared" si="185"/>
        <v/>
      </c>
      <c r="N1670" s="166"/>
    </row>
    <row r="1671" spans="1:14" ht="15.75" thickBot="1">
      <c r="A1671" s="166" t="s">
        <v>7416</v>
      </c>
      <c r="B1671" s="167"/>
      <c r="C1671" s="168" t="s">
        <v>7417</v>
      </c>
      <c r="D1671" s="177" t="s">
        <v>7418</v>
      </c>
      <c r="E1671" s="169">
        <v>2000</v>
      </c>
      <c r="F1671" s="170">
        <v>0.52</v>
      </c>
      <c r="G1671" s="171">
        <v>216</v>
      </c>
      <c r="H1671" s="172">
        <f t="shared" si="182"/>
        <v>1040</v>
      </c>
      <c r="I1671" s="173" t="str">
        <f t="shared" si="183"/>
        <v>Введите курс</v>
      </c>
      <c r="J1671" s="283"/>
      <c r="K1671" s="174">
        <f t="shared" si="184"/>
        <v>0</v>
      </c>
      <c r="L1671" s="172">
        <f t="shared" si="184"/>
        <v>0</v>
      </c>
      <c r="M1671" s="175" t="str">
        <f t="shared" si="185"/>
        <v/>
      </c>
      <c r="N1671" s="166"/>
    </row>
    <row r="1672" spans="1:14" ht="15.75" thickBot="1">
      <c r="A1672" s="166" t="s">
        <v>7419</v>
      </c>
      <c r="B1672" s="167"/>
      <c r="C1672" s="168" t="s">
        <v>7420</v>
      </c>
      <c r="D1672" s="177" t="s">
        <v>7421</v>
      </c>
      <c r="E1672" s="169">
        <v>3000</v>
      </c>
      <c r="F1672" s="170">
        <v>0.52</v>
      </c>
      <c r="G1672" s="171">
        <v>216</v>
      </c>
      <c r="H1672" s="172">
        <f t="shared" si="182"/>
        <v>1560</v>
      </c>
      <c r="I1672" s="173" t="str">
        <f t="shared" si="183"/>
        <v>Введите курс</v>
      </c>
      <c r="J1672" s="283"/>
      <c r="K1672" s="174">
        <f t="shared" si="184"/>
        <v>0</v>
      </c>
      <c r="L1672" s="172">
        <f t="shared" si="184"/>
        <v>0</v>
      </c>
      <c r="M1672" s="175" t="str">
        <f t="shared" si="185"/>
        <v/>
      </c>
      <c r="N1672" s="166"/>
    </row>
    <row r="1673" spans="1:14" ht="15.75" thickBot="1">
      <c r="A1673" s="166" t="s">
        <v>7422</v>
      </c>
      <c r="B1673" s="167"/>
      <c r="C1673" s="168" t="s">
        <v>7423</v>
      </c>
      <c r="D1673" s="177" t="s">
        <v>7424</v>
      </c>
      <c r="E1673" s="169">
        <v>3000</v>
      </c>
      <c r="F1673" s="170">
        <v>0.52</v>
      </c>
      <c r="G1673" s="171">
        <v>216</v>
      </c>
      <c r="H1673" s="172">
        <f t="shared" si="182"/>
        <v>1560</v>
      </c>
      <c r="I1673" s="173" t="str">
        <f t="shared" si="183"/>
        <v>Введите курс</v>
      </c>
      <c r="J1673" s="283"/>
      <c r="K1673" s="174">
        <f t="shared" si="184"/>
        <v>0</v>
      </c>
      <c r="L1673" s="172">
        <f t="shared" si="184"/>
        <v>0</v>
      </c>
      <c r="M1673" s="175" t="str">
        <f t="shared" si="185"/>
        <v/>
      </c>
      <c r="N1673" s="166"/>
    </row>
    <row r="1674" spans="1:14" ht="15.75" thickBot="1">
      <c r="A1674" s="166" t="s">
        <v>7425</v>
      </c>
      <c r="B1674" s="167"/>
      <c r="C1674" s="168" t="s">
        <v>7426</v>
      </c>
      <c r="D1674" s="177" t="s">
        <v>7427</v>
      </c>
      <c r="E1674" s="169">
        <v>2000</v>
      </c>
      <c r="F1674" s="170">
        <v>0.52</v>
      </c>
      <c r="G1674" s="171">
        <v>216</v>
      </c>
      <c r="H1674" s="172">
        <f t="shared" si="182"/>
        <v>1040</v>
      </c>
      <c r="I1674" s="173" t="str">
        <f t="shared" si="183"/>
        <v>Введите курс</v>
      </c>
      <c r="J1674" s="283"/>
      <c r="K1674" s="174">
        <f t="shared" si="184"/>
        <v>0</v>
      </c>
      <c r="L1674" s="172">
        <f t="shared" si="184"/>
        <v>0</v>
      </c>
      <c r="M1674" s="175" t="str">
        <f t="shared" si="185"/>
        <v/>
      </c>
      <c r="N1674" s="166"/>
    </row>
    <row r="1675" spans="1:14" ht="15.75" thickBot="1">
      <c r="A1675" s="166" t="s">
        <v>7428</v>
      </c>
      <c r="B1675" s="167"/>
      <c r="C1675" s="168" t="s">
        <v>7429</v>
      </c>
      <c r="D1675" s="177" t="s">
        <v>7430</v>
      </c>
      <c r="E1675" s="169">
        <v>2000</v>
      </c>
      <c r="F1675" s="170">
        <v>0.52</v>
      </c>
      <c r="G1675" s="171">
        <v>216</v>
      </c>
      <c r="H1675" s="172">
        <f t="shared" si="182"/>
        <v>1040</v>
      </c>
      <c r="I1675" s="173" t="str">
        <f t="shared" si="183"/>
        <v>Введите курс</v>
      </c>
      <c r="J1675" s="283"/>
      <c r="K1675" s="174">
        <f t="shared" si="184"/>
        <v>0</v>
      </c>
      <c r="L1675" s="172">
        <f t="shared" si="184"/>
        <v>0</v>
      </c>
      <c r="M1675" s="175" t="str">
        <f t="shared" si="185"/>
        <v/>
      </c>
      <c r="N1675" s="166"/>
    </row>
    <row r="1676" spans="1:14" ht="15.75" thickBot="1">
      <c r="A1676" s="166" t="s">
        <v>7431</v>
      </c>
      <c r="B1676" s="167"/>
      <c r="C1676" s="168" t="s">
        <v>7432</v>
      </c>
      <c r="D1676" s="177" t="s">
        <v>7433</v>
      </c>
      <c r="E1676" s="169">
        <v>6000</v>
      </c>
      <c r="F1676" s="170">
        <v>0.52</v>
      </c>
      <c r="G1676" s="171">
        <v>144</v>
      </c>
      <c r="H1676" s="172">
        <f t="shared" si="182"/>
        <v>3120</v>
      </c>
      <c r="I1676" s="173" t="str">
        <f t="shared" si="183"/>
        <v>Введите курс</v>
      </c>
      <c r="J1676" s="283"/>
      <c r="K1676" s="174">
        <f t="shared" si="184"/>
        <v>0</v>
      </c>
      <c r="L1676" s="172">
        <f t="shared" si="184"/>
        <v>0</v>
      </c>
      <c r="M1676" s="175" t="str">
        <f t="shared" si="185"/>
        <v/>
      </c>
      <c r="N1676" s="166"/>
    </row>
    <row r="1677" spans="1:14" ht="15.75" thickBot="1">
      <c r="A1677" s="166" t="s">
        <v>7434</v>
      </c>
      <c r="B1677" s="167"/>
      <c r="C1677" s="168" t="s">
        <v>7435</v>
      </c>
      <c r="D1677" s="177" t="s">
        <v>5990</v>
      </c>
      <c r="E1677" s="169">
        <v>11000</v>
      </c>
      <c r="F1677" s="170">
        <v>0.52</v>
      </c>
      <c r="G1677" s="171">
        <v>384</v>
      </c>
      <c r="H1677" s="172">
        <f t="shared" si="182"/>
        <v>5720</v>
      </c>
      <c r="I1677" s="173" t="str">
        <f t="shared" si="183"/>
        <v>Введите курс</v>
      </c>
      <c r="J1677" s="283"/>
      <c r="K1677" s="174">
        <f t="shared" si="184"/>
        <v>0</v>
      </c>
      <c r="L1677" s="172">
        <f t="shared" si="184"/>
        <v>0</v>
      </c>
      <c r="M1677" s="175" t="str">
        <f t="shared" si="185"/>
        <v/>
      </c>
      <c r="N1677" s="166"/>
    </row>
    <row r="1678" spans="1:14" ht="15.75" thickBot="1">
      <c r="A1678" s="166" t="s">
        <v>7436</v>
      </c>
      <c r="B1678" s="167"/>
      <c r="C1678" s="168" t="s">
        <v>7437</v>
      </c>
      <c r="D1678" s="177" t="s">
        <v>7438</v>
      </c>
      <c r="E1678" s="169">
        <v>11000</v>
      </c>
      <c r="F1678" s="170">
        <v>0.52</v>
      </c>
      <c r="G1678" s="171">
        <v>384</v>
      </c>
      <c r="H1678" s="172">
        <f t="shared" si="182"/>
        <v>5720</v>
      </c>
      <c r="I1678" s="173" t="str">
        <f t="shared" si="183"/>
        <v>Введите курс</v>
      </c>
      <c r="J1678" s="283"/>
      <c r="K1678" s="174">
        <f t="shared" si="184"/>
        <v>0</v>
      </c>
      <c r="L1678" s="172">
        <f t="shared" si="184"/>
        <v>0</v>
      </c>
      <c r="M1678" s="175" t="str">
        <f t="shared" si="185"/>
        <v/>
      </c>
      <c r="N1678" s="166"/>
    </row>
    <row r="1679" spans="1:14" ht="15.75" thickBot="1">
      <c r="A1679" s="166" t="s">
        <v>7439</v>
      </c>
      <c r="B1679" s="167"/>
      <c r="C1679" s="168" t="s">
        <v>7440</v>
      </c>
      <c r="D1679" s="177" t="s">
        <v>5990</v>
      </c>
      <c r="E1679" s="169">
        <v>11000</v>
      </c>
      <c r="F1679" s="170">
        <v>0.52</v>
      </c>
      <c r="G1679" s="171">
        <v>384</v>
      </c>
      <c r="H1679" s="172">
        <f t="shared" si="182"/>
        <v>5720</v>
      </c>
      <c r="I1679" s="173" t="str">
        <f t="shared" si="183"/>
        <v>Введите курс</v>
      </c>
      <c r="J1679" s="283"/>
      <c r="K1679" s="174">
        <f t="shared" si="184"/>
        <v>0</v>
      </c>
      <c r="L1679" s="172">
        <f t="shared" si="184"/>
        <v>0</v>
      </c>
      <c r="M1679" s="175" t="str">
        <f t="shared" si="185"/>
        <v/>
      </c>
      <c r="N1679" s="166"/>
    </row>
    <row r="1680" spans="1:14" ht="15.75" thickBot="1">
      <c r="A1680" s="166" t="s">
        <v>7441</v>
      </c>
      <c r="B1680" s="167"/>
      <c r="C1680" s="168" t="s">
        <v>7442</v>
      </c>
      <c r="D1680" s="177" t="s">
        <v>5990</v>
      </c>
      <c r="E1680" s="169">
        <v>11000</v>
      </c>
      <c r="F1680" s="170">
        <v>0.52</v>
      </c>
      <c r="G1680" s="171">
        <v>384</v>
      </c>
      <c r="H1680" s="172">
        <f t="shared" si="182"/>
        <v>5720</v>
      </c>
      <c r="I1680" s="173" t="str">
        <f t="shared" si="183"/>
        <v>Введите курс</v>
      </c>
      <c r="J1680" s="283"/>
      <c r="K1680" s="174">
        <f t="shared" si="184"/>
        <v>0</v>
      </c>
      <c r="L1680" s="172">
        <f t="shared" si="184"/>
        <v>0</v>
      </c>
      <c r="M1680" s="175" t="str">
        <f t="shared" si="185"/>
        <v/>
      </c>
      <c r="N1680" s="166"/>
    </row>
    <row r="1681" spans="1:14" ht="15.75" thickBot="1">
      <c r="A1681" s="166" t="s">
        <v>7443</v>
      </c>
      <c r="B1681" s="167"/>
      <c r="C1681" s="168" t="s">
        <v>7444</v>
      </c>
      <c r="D1681" s="177" t="s">
        <v>5990</v>
      </c>
      <c r="E1681" s="169">
        <v>11000</v>
      </c>
      <c r="F1681" s="170">
        <v>0.52</v>
      </c>
      <c r="G1681" s="171">
        <v>384</v>
      </c>
      <c r="H1681" s="172">
        <f t="shared" si="182"/>
        <v>5720</v>
      </c>
      <c r="I1681" s="173" t="str">
        <f t="shared" si="183"/>
        <v>Введите курс</v>
      </c>
      <c r="J1681" s="283"/>
      <c r="K1681" s="174">
        <f t="shared" si="184"/>
        <v>0</v>
      </c>
      <c r="L1681" s="172">
        <f t="shared" si="184"/>
        <v>0</v>
      </c>
      <c r="M1681" s="175" t="str">
        <f t="shared" si="185"/>
        <v/>
      </c>
      <c r="N1681" s="166"/>
    </row>
    <row r="1682" spans="1:14" ht="15.75" thickBot="1">
      <c r="A1682" s="166" t="s">
        <v>7445</v>
      </c>
      <c r="B1682" s="167"/>
      <c r="C1682" s="168" t="s">
        <v>7446</v>
      </c>
      <c r="D1682" s="177" t="s">
        <v>5990</v>
      </c>
      <c r="E1682" s="169">
        <v>11000</v>
      </c>
      <c r="F1682" s="170">
        <v>0.52</v>
      </c>
      <c r="G1682" s="171">
        <v>384</v>
      </c>
      <c r="H1682" s="172">
        <f t="shared" si="182"/>
        <v>5720</v>
      </c>
      <c r="I1682" s="173" t="str">
        <f t="shared" si="183"/>
        <v>Введите курс</v>
      </c>
      <c r="J1682" s="283"/>
      <c r="K1682" s="174">
        <f t="shared" si="184"/>
        <v>0</v>
      </c>
      <c r="L1682" s="172">
        <f t="shared" si="184"/>
        <v>0</v>
      </c>
      <c r="M1682" s="175" t="str">
        <f t="shared" si="185"/>
        <v/>
      </c>
      <c r="N1682" s="166"/>
    </row>
    <row r="1683" spans="1:14" ht="15.75" thickBot="1">
      <c r="A1683" s="166" t="s">
        <v>7447</v>
      </c>
      <c r="B1683" s="167"/>
      <c r="C1683" s="168" t="s">
        <v>7448</v>
      </c>
      <c r="D1683" s="177" t="s">
        <v>7449</v>
      </c>
      <c r="E1683" s="169">
        <v>22000</v>
      </c>
      <c r="F1683" s="170">
        <v>0.52</v>
      </c>
      <c r="G1683" s="171">
        <v>120</v>
      </c>
      <c r="H1683" s="172">
        <f t="shared" si="182"/>
        <v>11440</v>
      </c>
      <c r="I1683" s="173" t="str">
        <f t="shared" si="183"/>
        <v>Введите курс</v>
      </c>
      <c r="J1683" s="283"/>
      <c r="K1683" s="174">
        <f t="shared" si="184"/>
        <v>0</v>
      </c>
      <c r="L1683" s="172">
        <f t="shared" si="184"/>
        <v>0</v>
      </c>
      <c r="M1683" s="175" t="str">
        <f t="shared" si="185"/>
        <v/>
      </c>
      <c r="N1683" s="166"/>
    </row>
    <row r="1684" spans="1:14" ht="15.75" thickBot="1">
      <c r="A1684" s="166" t="s">
        <v>7450</v>
      </c>
      <c r="B1684" s="167"/>
      <c r="C1684" s="168" t="s">
        <v>7451</v>
      </c>
      <c r="D1684" s="177" t="s">
        <v>7452</v>
      </c>
      <c r="E1684" s="169">
        <v>1000</v>
      </c>
      <c r="F1684" s="170">
        <v>0.52</v>
      </c>
      <c r="G1684" s="171">
        <v>300</v>
      </c>
      <c r="H1684" s="172">
        <f t="shared" si="182"/>
        <v>520</v>
      </c>
      <c r="I1684" s="173" t="str">
        <f t="shared" si="183"/>
        <v>Введите курс</v>
      </c>
      <c r="J1684" s="283"/>
      <c r="K1684" s="174">
        <f t="shared" ref="K1684:L1699" si="186">J1684*G1684</f>
        <v>0</v>
      </c>
      <c r="L1684" s="172">
        <f t="shared" si="186"/>
        <v>0</v>
      </c>
      <c r="M1684" s="175" t="str">
        <f t="shared" si="185"/>
        <v/>
      </c>
      <c r="N1684" s="166"/>
    </row>
    <row r="1685" spans="1:14" ht="15.75" thickBot="1">
      <c r="A1685" s="166" t="s">
        <v>7453</v>
      </c>
      <c r="B1685" s="167"/>
      <c r="C1685" s="168" t="s">
        <v>7454</v>
      </c>
      <c r="D1685" s="177" t="s">
        <v>5990</v>
      </c>
      <c r="E1685" s="169">
        <v>7000</v>
      </c>
      <c r="F1685" s="170">
        <v>0.52</v>
      </c>
      <c r="G1685" s="171">
        <v>66</v>
      </c>
      <c r="H1685" s="172">
        <f t="shared" si="182"/>
        <v>3640</v>
      </c>
      <c r="I1685" s="173" t="str">
        <f t="shared" si="183"/>
        <v>Введите курс</v>
      </c>
      <c r="J1685" s="283"/>
      <c r="K1685" s="174">
        <f t="shared" si="186"/>
        <v>0</v>
      </c>
      <c r="L1685" s="172">
        <f t="shared" si="186"/>
        <v>0</v>
      </c>
      <c r="M1685" s="175" t="str">
        <f t="shared" si="185"/>
        <v/>
      </c>
      <c r="N1685" s="166"/>
    </row>
    <row r="1686" spans="1:14" ht="15.75" thickBot="1">
      <c r="A1686" s="166" t="s">
        <v>7455</v>
      </c>
      <c r="B1686" s="167"/>
      <c r="C1686" s="168" t="s">
        <v>7456</v>
      </c>
      <c r="D1686" s="177" t="s">
        <v>5990</v>
      </c>
      <c r="E1686" s="169">
        <v>7000</v>
      </c>
      <c r="F1686" s="170">
        <v>0.52</v>
      </c>
      <c r="G1686" s="171">
        <v>66</v>
      </c>
      <c r="H1686" s="172">
        <f t="shared" si="182"/>
        <v>3640</v>
      </c>
      <c r="I1686" s="173" t="str">
        <f t="shared" si="183"/>
        <v>Введите курс</v>
      </c>
      <c r="J1686" s="283"/>
      <c r="K1686" s="174">
        <f t="shared" si="186"/>
        <v>0</v>
      </c>
      <c r="L1686" s="172">
        <f t="shared" si="186"/>
        <v>0</v>
      </c>
      <c r="M1686" s="175" t="str">
        <f t="shared" si="185"/>
        <v/>
      </c>
      <c r="N1686" s="166"/>
    </row>
    <row r="1687" spans="1:14" ht="15.75" thickBot="1">
      <c r="A1687" s="166" t="s">
        <v>7457</v>
      </c>
      <c r="B1687" s="167"/>
      <c r="C1687" s="168" t="s">
        <v>7458</v>
      </c>
      <c r="D1687" s="177" t="s">
        <v>7459</v>
      </c>
      <c r="E1687" s="169">
        <v>12000</v>
      </c>
      <c r="F1687" s="170">
        <v>0.52</v>
      </c>
      <c r="G1687" s="171">
        <v>42</v>
      </c>
      <c r="H1687" s="172">
        <f t="shared" si="182"/>
        <v>6240</v>
      </c>
      <c r="I1687" s="173" t="str">
        <f t="shared" si="183"/>
        <v>Введите курс</v>
      </c>
      <c r="J1687" s="283"/>
      <c r="K1687" s="174">
        <f t="shared" si="186"/>
        <v>0</v>
      </c>
      <c r="L1687" s="172">
        <f t="shared" si="186"/>
        <v>0</v>
      </c>
      <c r="M1687" s="175" t="str">
        <f t="shared" si="185"/>
        <v/>
      </c>
      <c r="N1687" s="166"/>
    </row>
    <row r="1688" spans="1:14" ht="15.75" thickBot="1">
      <c r="A1688" s="166" t="s">
        <v>7460</v>
      </c>
      <c r="B1688" s="167"/>
      <c r="C1688" s="168" t="s">
        <v>7461</v>
      </c>
      <c r="D1688" s="177" t="s">
        <v>7462</v>
      </c>
      <c r="E1688" s="169">
        <v>16000</v>
      </c>
      <c r="F1688" s="170">
        <v>0.52</v>
      </c>
      <c r="G1688" s="171">
        <v>8</v>
      </c>
      <c r="H1688" s="172">
        <f t="shared" si="182"/>
        <v>8320</v>
      </c>
      <c r="I1688" s="173" t="str">
        <f t="shared" si="183"/>
        <v>Введите курс</v>
      </c>
      <c r="J1688" s="283"/>
      <c r="K1688" s="174">
        <f t="shared" si="186"/>
        <v>0</v>
      </c>
      <c r="L1688" s="172">
        <f t="shared" si="186"/>
        <v>0</v>
      </c>
      <c r="M1688" s="175" t="str">
        <f t="shared" si="185"/>
        <v/>
      </c>
      <c r="N1688" s="166"/>
    </row>
    <row r="1689" spans="1:14" ht="15.75" thickBot="1">
      <c r="A1689" s="166" t="s">
        <v>7463</v>
      </c>
      <c r="B1689" s="167"/>
      <c r="C1689" s="168" t="s">
        <v>7464</v>
      </c>
      <c r="D1689" s="177" t="s">
        <v>7465</v>
      </c>
      <c r="E1689" s="169">
        <v>6800</v>
      </c>
      <c r="F1689" s="170">
        <v>0.52</v>
      </c>
      <c r="G1689" s="171">
        <v>318</v>
      </c>
      <c r="H1689" s="172">
        <f t="shared" si="182"/>
        <v>3536</v>
      </c>
      <c r="I1689" s="173" t="str">
        <f t="shared" si="183"/>
        <v>Введите курс</v>
      </c>
      <c r="J1689" s="283"/>
      <c r="K1689" s="174">
        <f t="shared" si="186"/>
        <v>0</v>
      </c>
      <c r="L1689" s="172">
        <f t="shared" si="186"/>
        <v>0</v>
      </c>
      <c r="M1689" s="175" t="str">
        <f t="shared" si="185"/>
        <v/>
      </c>
      <c r="N1689" s="166"/>
    </row>
    <row r="1690" spans="1:14" ht="15.75" thickBot="1">
      <c r="A1690" s="166" t="s">
        <v>7466</v>
      </c>
      <c r="B1690" s="167"/>
      <c r="C1690" s="168" t="s">
        <v>7467</v>
      </c>
      <c r="D1690" s="177" t="s">
        <v>5990</v>
      </c>
      <c r="E1690" s="169">
        <v>6800</v>
      </c>
      <c r="F1690" s="170">
        <v>0.52</v>
      </c>
      <c r="G1690" s="171">
        <v>318</v>
      </c>
      <c r="H1690" s="172">
        <f t="shared" si="182"/>
        <v>3536</v>
      </c>
      <c r="I1690" s="173" t="str">
        <f t="shared" si="183"/>
        <v>Введите курс</v>
      </c>
      <c r="J1690" s="283"/>
      <c r="K1690" s="174">
        <f t="shared" si="186"/>
        <v>0</v>
      </c>
      <c r="L1690" s="172">
        <f t="shared" si="186"/>
        <v>0</v>
      </c>
      <c r="M1690" s="175" t="str">
        <f t="shared" si="185"/>
        <v/>
      </c>
      <c r="N1690" s="166"/>
    </row>
    <row r="1691" spans="1:14" ht="15.75" thickBot="1">
      <c r="A1691" s="166" t="s">
        <v>7468</v>
      </c>
      <c r="B1691" s="167"/>
      <c r="C1691" s="168" t="s">
        <v>7469</v>
      </c>
      <c r="D1691" s="177" t="s">
        <v>7470</v>
      </c>
      <c r="E1691" s="169">
        <v>12000</v>
      </c>
      <c r="F1691" s="170">
        <v>0.52</v>
      </c>
      <c r="G1691" s="171">
        <v>60</v>
      </c>
      <c r="H1691" s="172">
        <f t="shared" si="182"/>
        <v>6240</v>
      </c>
      <c r="I1691" s="173" t="str">
        <f t="shared" si="183"/>
        <v>Введите курс</v>
      </c>
      <c r="J1691" s="283"/>
      <c r="K1691" s="174">
        <f t="shared" si="186"/>
        <v>0</v>
      </c>
      <c r="L1691" s="172">
        <f t="shared" si="186"/>
        <v>0</v>
      </c>
      <c r="M1691" s="175" t="str">
        <f t="shared" si="185"/>
        <v/>
      </c>
      <c r="N1691" s="166"/>
    </row>
    <row r="1692" spans="1:14" ht="15.75" thickBot="1">
      <c r="A1692" s="166" t="s">
        <v>7471</v>
      </c>
      <c r="B1692" s="167"/>
      <c r="C1692" s="168" t="s">
        <v>7472</v>
      </c>
      <c r="D1692" s="177" t="s">
        <v>7473</v>
      </c>
      <c r="E1692" s="169">
        <v>12000</v>
      </c>
      <c r="F1692" s="170">
        <v>0.52</v>
      </c>
      <c r="G1692" s="171">
        <v>60</v>
      </c>
      <c r="H1692" s="172">
        <f t="shared" si="182"/>
        <v>6240</v>
      </c>
      <c r="I1692" s="173" t="str">
        <f t="shared" si="183"/>
        <v>Введите курс</v>
      </c>
      <c r="J1692" s="283"/>
      <c r="K1692" s="174">
        <f t="shared" si="186"/>
        <v>0</v>
      </c>
      <c r="L1692" s="172">
        <f t="shared" si="186"/>
        <v>0</v>
      </c>
      <c r="M1692" s="175" t="str">
        <f t="shared" si="185"/>
        <v/>
      </c>
      <c r="N1692" s="166"/>
    </row>
    <row r="1693" spans="1:14" ht="15.75" thickBot="1">
      <c r="A1693" s="166" t="s">
        <v>7474</v>
      </c>
      <c r="B1693" s="167"/>
      <c r="C1693" s="168" t="s">
        <v>7475</v>
      </c>
      <c r="D1693" s="177" t="s">
        <v>7476</v>
      </c>
      <c r="E1693" s="169">
        <v>12000</v>
      </c>
      <c r="F1693" s="170">
        <v>0.52</v>
      </c>
      <c r="G1693" s="171">
        <v>60</v>
      </c>
      <c r="H1693" s="172">
        <f t="shared" si="182"/>
        <v>6240</v>
      </c>
      <c r="I1693" s="173" t="str">
        <f t="shared" si="183"/>
        <v>Введите курс</v>
      </c>
      <c r="J1693" s="283"/>
      <c r="K1693" s="174">
        <f t="shared" si="186"/>
        <v>0</v>
      </c>
      <c r="L1693" s="172">
        <f t="shared" si="186"/>
        <v>0</v>
      </c>
      <c r="M1693" s="175" t="str">
        <f t="shared" si="185"/>
        <v/>
      </c>
      <c r="N1693" s="166"/>
    </row>
    <row r="1694" spans="1:14" ht="15.75" thickBot="1">
      <c r="A1694" s="166" t="s">
        <v>7477</v>
      </c>
      <c r="B1694" s="167"/>
      <c r="C1694" s="168" t="s">
        <v>7478</v>
      </c>
      <c r="D1694" s="177" t="s">
        <v>7479</v>
      </c>
      <c r="E1694" s="169">
        <v>20000</v>
      </c>
      <c r="F1694" s="170">
        <v>0.52</v>
      </c>
      <c r="G1694" s="171">
        <v>72</v>
      </c>
      <c r="H1694" s="172">
        <f t="shared" si="182"/>
        <v>10400</v>
      </c>
      <c r="I1694" s="173" t="str">
        <f t="shared" si="183"/>
        <v>Введите курс</v>
      </c>
      <c r="J1694" s="283"/>
      <c r="K1694" s="174">
        <f t="shared" si="186"/>
        <v>0</v>
      </c>
      <c r="L1694" s="172">
        <f t="shared" si="186"/>
        <v>0</v>
      </c>
      <c r="M1694" s="175" t="str">
        <f t="shared" si="185"/>
        <v/>
      </c>
      <c r="N1694" s="166"/>
    </row>
    <row r="1695" spans="1:14" ht="15.75" thickBot="1">
      <c r="A1695" s="166" t="s">
        <v>7480</v>
      </c>
      <c r="B1695" s="167"/>
      <c r="C1695" s="168" t="s">
        <v>7481</v>
      </c>
      <c r="D1695" s="177" t="s">
        <v>7482</v>
      </c>
      <c r="E1695" s="169">
        <v>20000</v>
      </c>
      <c r="F1695" s="170">
        <v>0.52</v>
      </c>
      <c r="G1695" s="171">
        <v>72</v>
      </c>
      <c r="H1695" s="172">
        <f t="shared" si="182"/>
        <v>10400</v>
      </c>
      <c r="I1695" s="173" t="str">
        <f t="shared" si="183"/>
        <v>Введите курс</v>
      </c>
      <c r="J1695" s="283"/>
      <c r="K1695" s="174">
        <f t="shared" si="186"/>
        <v>0</v>
      </c>
      <c r="L1695" s="172">
        <f t="shared" si="186"/>
        <v>0</v>
      </c>
      <c r="M1695" s="175" t="str">
        <f t="shared" si="185"/>
        <v/>
      </c>
      <c r="N1695" s="166"/>
    </row>
    <row r="1696" spans="1:14" ht="15.75" thickBot="1">
      <c r="A1696" s="166" t="s">
        <v>7483</v>
      </c>
      <c r="B1696" s="167"/>
      <c r="C1696" s="168" t="s">
        <v>7484</v>
      </c>
      <c r="D1696" s="177" t="s">
        <v>7485</v>
      </c>
      <c r="E1696" s="169">
        <v>20000</v>
      </c>
      <c r="F1696" s="170">
        <v>0.52</v>
      </c>
      <c r="G1696" s="171">
        <v>72</v>
      </c>
      <c r="H1696" s="172">
        <f t="shared" si="182"/>
        <v>10400</v>
      </c>
      <c r="I1696" s="173" t="str">
        <f t="shared" si="183"/>
        <v>Введите курс</v>
      </c>
      <c r="J1696" s="283"/>
      <c r="K1696" s="174">
        <f t="shared" si="186"/>
        <v>0</v>
      </c>
      <c r="L1696" s="172">
        <f t="shared" si="186"/>
        <v>0</v>
      </c>
      <c r="M1696" s="175" t="str">
        <f t="shared" si="185"/>
        <v/>
      </c>
      <c r="N1696" s="166"/>
    </row>
    <row r="1697" spans="1:14" ht="15.75" thickBot="1">
      <c r="A1697" s="166" t="s">
        <v>7486</v>
      </c>
      <c r="B1697" s="167"/>
      <c r="C1697" s="168" t="s">
        <v>7487</v>
      </c>
      <c r="D1697" s="177" t="s">
        <v>7488</v>
      </c>
      <c r="E1697" s="169">
        <v>20000</v>
      </c>
      <c r="F1697" s="170">
        <v>0.52</v>
      </c>
      <c r="G1697" s="171">
        <v>72</v>
      </c>
      <c r="H1697" s="172">
        <f t="shared" si="182"/>
        <v>10400</v>
      </c>
      <c r="I1697" s="173" t="str">
        <f t="shared" si="183"/>
        <v>Введите курс</v>
      </c>
      <c r="J1697" s="283"/>
      <c r="K1697" s="174">
        <f t="shared" si="186"/>
        <v>0</v>
      </c>
      <c r="L1697" s="172">
        <f t="shared" si="186"/>
        <v>0</v>
      </c>
      <c r="M1697" s="175" t="str">
        <f t="shared" si="185"/>
        <v/>
      </c>
      <c r="N1697" s="166"/>
    </row>
    <row r="1698" spans="1:14" ht="15.75" thickBot="1">
      <c r="A1698" s="166" t="s">
        <v>7489</v>
      </c>
      <c r="B1698" s="167"/>
      <c r="C1698" s="168" t="s">
        <v>7490</v>
      </c>
      <c r="D1698" s="177" t="s">
        <v>7491</v>
      </c>
      <c r="E1698" s="169">
        <v>20000</v>
      </c>
      <c r="F1698" s="170">
        <v>0.52</v>
      </c>
      <c r="G1698" s="171">
        <v>72</v>
      </c>
      <c r="H1698" s="172">
        <f t="shared" si="182"/>
        <v>10400</v>
      </c>
      <c r="I1698" s="173" t="str">
        <f t="shared" si="183"/>
        <v>Введите курс</v>
      </c>
      <c r="J1698" s="283"/>
      <c r="K1698" s="174">
        <f t="shared" si="186"/>
        <v>0</v>
      </c>
      <c r="L1698" s="172">
        <f t="shared" si="186"/>
        <v>0</v>
      </c>
      <c r="M1698" s="175" t="str">
        <f t="shared" si="185"/>
        <v/>
      </c>
      <c r="N1698" s="166"/>
    </row>
    <row r="1699" spans="1:14" ht="15.75" thickBot="1">
      <c r="A1699" s="166" t="s">
        <v>7492</v>
      </c>
      <c r="B1699" s="167"/>
      <c r="C1699" s="168" t="s">
        <v>7493</v>
      </c>
      <c r="D1699" s="177" t="s">
        <v>7494</v>
      </c>
      <c r="E1699" s="169">
        <v>20000</v>
      </c>
      <c r="F1699" s="170">
        <v>0.52</v>
      </c>
      <c r="G1699" s="171">
        <v>72</v>
      </c>
      <c r="H1699" s="172">
        <f t="shared" si="182"/>
        <v>10400</v>
      </c>
      <c r="I1699" s="173" t="str">
        <f t="shared" si="183"/>
        <v>Введите курс</v>
      </c>
      <c r="J1699" s="283"/>
      <c r="K1699" s="174">
        <f t="shared" si="186"/>
        <v>0</v>
      </c>
      <c r="L1699" s="172">
        <f t="shared" si="186"/>
        <v>0</v>
      </c>
      <c r="M1699" s="175" t="str">
        <f t="shared" si="185"/>
        <v/>
      </c>
      <c r="N1699" s="166"/>
    </row>
    <row r="1700" spans="1:14" ht="15.75" thickBot="1">
      <c r="A1700" s="166" t="s">
        <v>7495</v>
      </c>
      <c r="B1700" s="167"/>
      <c r="C1700" s="168" t="s">
        <v>7496</v>
      </c>
      <c r="D1700" s="177" t="s">
        <v>7497</v>
      </c>
      <c r="E1700" s="169">
        <v>6000</v>
      </c>
      <c r="F1700" s="170">
        <v>0.52</v>
      </c>
      <c r="G1700" s="171">
        <v>144</v>
      </c>
      <c r="H1700" s="172">
        <f t="shared" si="182"/>
        <v>3120</v>
      </c>
      <c r="I1700" s="173" t="str">
        <f t="shared" si="183"/>
        <v>Введите курс</v>
      </c>
      <c r="J1700" s="283"/>
      <c r="K1700" s="174">
        <f t="shared" ref="K1700:L1715" si="187">J1700*G1700</f>
        <v>0</v>
      </c>
      <c r="L1700" s="172">
        <f t="shared" si="187"/>
        <v>0</v>
      </c>
      <c r="M1700" s="175" t="str">
        <f t="shared" si="185"/>
        <v/>
      </c>
      <c r="N1700" s="166"/>
    </row>
    <row r="1701" spans="1:14" ht="15.75" thickBot="1">
      <c r="A1701" s="166" t="s">
        <v>7498</v>
      </c>
      <c r="B1701" s="167"/>
      <c r="C1701" s="168" t="s">
        <v>7499</v>
      </c>
      <c r="D1701" s="177" t="s">
        <v>7500</v>
      </c>
      <c r="E1701" s="169">
        <v>6000</v>
      </c>
      <c r="F1701" s="170">
        <v>0.52</v>
      </c>
      <c r="G1701" s="171">
        <v>144</v>
      </c>
      <c r="H1701" s="172">
        <f t="shared" si="182"/>
        <v>3120</v>
      </c>
      <c r="I1701" s="173" t="str">
        <f t="shared" si="183"/>
        <v>Введите курс</v>
      </c>
      <c r="J1701" s="283"/>
      <c r="K1701" s="174">
        <f t="shared" si="187"/>
        <v>0</v>
      </c>
      <c r="L1701" s="172">
        <f t="shared" si="187"/>
        <v>0</v>
      </c>
      <c r="M1701" s="175" t="str">
        <f t="shared" si="185"/>
        <v/>
      </c>
      <c r="N1701" s="166"/>
    </row>
    <row r="1702" spans="1:14" ht="15.75" thickBot="1">
      <c r="A1702" s="166" t="s">
        <v>7501</v>
      </c>
      <c r="B1702" s="167"/>
      <c r="C1702" s="168" t="s">
        <v>7502</v>
      </c>
      <c r="D1702" s="177" t="s">
        <v>7503</v>
      </c>
      <c r="E1702" s="169">
        <v>6000</v>
      </c>
      <c r="F1702" s="170">
        <v>0.52</v>
      </c>
      <c r="G1702" s="171">
        <v>144</v>
      </c>
      <c r="H1702" s="172">
        <f t="shared" si="182"/>
        <v>3120</v>
      </c>
      <c r="I1702" s="173" t="str">
        <f t="shared" si="183"/>
        <v>Введите курс</v>
      </c>
      <c r="J1702" s="283"/>
      <c r="K1702" s="174">
        <f t="shared" si="187"/>
        <v>0</v>
      </c>
      <c r="L1702" s="172">
        <f t="shared" si="187"/>
        <v>0</v>
      </c>
      <c r="M1702" s="175" t="str">
        <f t="shared" si="185"/>
        <v/>
      </c>
      <c r="N1702" s="166"/>
    </row>
    <row r="1703" spans="1:14" ht="15.75" thickBot="1">
      <c r="A1703" s="166" t="s">
        <v>7504</v>
      </c>
      <c r="B1703" s="167"/>
      <c r="C1703" s="168" t="s">
        <v>7505</v>
      </c>
      <c r="D1703" s="177" t="s">
        <v>7506</v>
      </c>
      <c r="E1703" s="169">
        <v>6000</v>
      </c>
      <c r="F1703" s="170">
        <v>0.52</v>
      </c>
      <c r="G1703" s="171">
        <v>144</v>
      </c>
      <c r="H1703" s="172">
        <f t="shared" si="182"/>
        <v>3120</v>
      </c>
      <c r="I1703" s="173" t="str">
        <f t="shared" si="183"/>
        <v>Введите курс</v>
      </c>
      <c r="J1703" s="283"/>
      <c r="K1703" s="174">
        <f t="shared" si="187"/>
        <v>0</v>
      </c>
      <c r="L1703" s="172">
        <f t="shared" si="187"/>
        <v>0</v>
      </c>
      <c r="M1703" s="175" t="str">
        <f t="shared" si="185"/>
        <v/>
      </c>
      <c r="N1703" s="166"/>
    </row>
    <row r="1704" spans="1:14" ht="15.75" thickBot="1">
      <c r="A1704" s="166" t="s">
        <v>7507</v>
      </c>
      <c r="B1704" s="167"/>
      <c r="C1704" s="168" t="s">
        <v>7508</v>
      </c>
      <c r="D1704" s="177" t="s">
        <v>7509</v>
      </c>
      <c r="E1704" s="169">
        <v>6000</v>
      </c>
      <c r="F1704" s="170">
        <v>0.52</v>
      </c>
      <c r="G1704" s="171">
        <v>144</v>
      </c>
      <c r="H1704" s="172">
        <f t="shared" si="182"/>
        <v>3120</v>
      </c>
      <c r="I1704" s="173" t="str">
        <f t="shared" si="183"/>
        <v>Введите курс</v>
      </c>
      <c r="J1704" s="283"/>
      <c r="K1704" s="174">
        <f t="shared" si="187"/>
        <v>0</v>
      </c>
      <c r="L1704" s="172">
        <f t="shared" si="187"/>
        <v>0</v>
      </c>
      <c r="M1704" s="175" t="str">
        <f t="shared" si="185"/>
        <v/>
      </c>
      <c r="N1704" s="166"/>
    </row>
    <row r="1705" spans="1:14" ht="15.75" thickBot="1">
      <c r="A1705" s="166" t="s">
        <v>7510</v>
      </c>
      <c r="B1705" s="167"/>
      <c r="C1705" s="168" t="s">
        <v>7511</v>
      </c>
      <c r="D1705" s="177" t="s">
        <v>7512</v>
      </c>
      <c r="E1705" s="169">
        <v>31000</v>
      </c>
      <c r="F1705" s="170">
        <v>0.52</v>
      </c>
      <c r="G1705" s="171">
        <v>12</v>
      </c>
      <c r="H1705" s="172">
        <f t="shared" si="182"/>
        <v>16120</v>
      </c>
      <c r="I1705" s="173" t="str">
        <f t="shared" si="183"/>
        <v>Введите курс</v>
      </c>
      <c r="J1705" s="283"/>
      <c r="K1705" s="174">
        <f t="shared" si="187"/>
        <v>0</v>
      </c>
      <c r="L1705" s="172">
        <f t="shared" si="187"/>
        <v>0</v>
      </c>
      <c r="M1705" s="175" t="str">
        <f t="shared" si="185"/>
        <v/>
      </c>
      <c r="N1705" s="166"/>
    </row>
    <row r="1706" spans="1:14" ht="15.75" thickBot="1">
      <c r="A1706" s="166" t="s">
        <v>7513</v>
      </c>
      <c r="B1706" s="167"/>
      <c r="C1706" s="168" t="s">
        <v>7514</v>
      </c>
      <c r="D1706" s="177" t="s">
        <v>7515</v>
      </c>
      <c r="E1706" s="169">
        <v>14000</v>
      </c>
      <c r="F1706" s="170">
        <v>0.52</v>
      </c>
      <c r="G1706" s="171">
        <v>56</v>
      </c>
      <c r="H1706" s="172">
        <f t="shared" si="182"/>
        <v>7280</v>
      </c>
      <c r="I1706" s="173" t="str">
        <f t="shared" si="183"/>
        <v>Введите курс</v>
      </c>
      <c r="J1706" s="283"/>
      <c r="K1706" s="174">
        <f t="shared" si="187"/>
        <v>0</v>
      </c>
      <c r="L1706" s="172">
        <f t="shared" si="187"/>
        <v>0</v>
      </c>
      <c r="M1706" s="175" t="str">
        <f t="shared" si="185"/>
        <v/>
      </c>
      <c r="N1706" s="166"/>
    </row>
    <row r="1707" spans="1:14" ht="15.75" thickBot="1">
      <c r="A1707" s="166" t="s">
        <v>7516</v>
      </c>
      <c r="B1707" s="167"/>
      <c r="C1707" s="168" t="s">
        <v>7517</v>
      </c>
      <c r="D1707" s="177" t="s">
        <v>5990</v>
      </c>
      <c r="E1707" s="169">
        <v>14000</v>
      </c>
      <c r="F1707" s="170">
        <v>0.52</v>
      </c>
      <c r="G1707" s="171">
        <v>56</v>
      </c>
      <c r="H1707" s="172">
        <f t="shared" si="182"/>
        <v>7280</v>
      </c>
      <c r="I1707" s="173" t="str">
        <f t="shared" si="183"/>
        <v>Введите курс</v>
      </c>
      <c r="J1707" s="283"/>
      <c r="K1707" s="174">
        <f t="shared" si="187"/>
        <v>0</v>
      </c>
      <c r="L1707" s="172">
        <f t="shared" si="187"/>
        <v>0</v>
      </c>
      <c r="M1707" s="175" t="str">
        <f t="shared" si="185"/>
        <v/>
      </c>
      <c r="N1707" s="166"/>
    </row>
    <row r="1708" spans="1:14" ht="15.75" thickBot="1">
      <c r="A1708" s="166" t="s">
        <v>7518</v>
      </c>
      <c r="B1708" s="167"/>
      <c r="C1708" s="168" t="s">
        <v>7519</v>
      </c>
      <c r="D1708" s="177" t="s">
        <v>7520</v>
      </c>
      <c r="E1708" s="169">
        <v>23000</v>
      </c>
      <c r="F1708" s="170">
        <v>0.52</v>
      </c>
      <c r="G1708" s="171">
        <v>90</v>
      </c>
      <c r="H1708" s="172">
        <f t="shared" si="182"/>
        <v>11960</v>
      </c>
      <c r="I1708" s="173" t="str">
        <f t="shared" si="183"/>
        <v>Введите курс</v>
      </c>
      <c r="J1708" s="283"/>
      <c r="K1708" s="174">
        <f t="shared" si="187"/>
        <v>0</v>
      </c>
      <c r="L1708" s="172">
        <f t="shared" si="187"/>
        <v>0</v>
      </c>
      <c r="M1708" s="175" t="str">
        <f t="shared" si="185"/>
        <v/>
      </c>
      <c r="N1708" s="166"/>
    </row>
    <row r="1709" spans="1:14" ht="15.75" thickBot="1">
      <c r="A1709" s="166" t="s">
        <v>7521</v>
      </c>
      <c r="B1709" s="167"/>
      <c r="C1709" s="168" t="s">
        <v>7522</v>
      </c>
      <c r="D1709" s="177" t="s">
        <v>7523</v>
      </c>
      <c r="E1709" s="169">
        <v>23000</v>
      </c>
      <c r="F1709" s="170">
        <v>0.52</v>
      </c>
      <c r="G1709" s="171">
        <v>90</v>
      </c>
      <c r="H1709" s="172">
        <f t="shared" si="182"/>
        <v>11960</v>
      </c>
      <c r="I1709" s="173" t="str">
        <f t="shared" si="183"/>
        <v>Введите курс</v>
      </c>
      <c r="J1709" s="283"/>
      <c r="K1709" s="174">
        <f t="shared" si="187"/>
        <v>0</v>
      </c>
      <c r="L1709" s="172">
        <f t="shared" si="187"/>
        <v>0</v>
      </c>
      <c r="M1709" s="175" t="str">
        <f t="shared" si="185"/>
        <v/>
      </c>
      <c r="N1709" s="166"/>
    </row>
    <row r="1710" spans="1:14" ht="15.75" thickBot="1">
      <c r="A1710" s="166" t="s">
        <v>7524</v>
      </c>
      <c r="B1710" s="167"/>
      <c r="C1710" s="168" t="s">
        <v>7525</v>
      </c>
      <c r="D1710" s="177" t="s">
        <v>7526</v>
      </c>
      <c r="E1710" s="169">
        <v>15000</v>
      </c>
      <c r="F1710" s="170">
        <v>0.52</v>
      </c>
      <c r="G1710" s="171">
        <v>60</v>
      </c>
      <c r="H1710" s="172">
        <f t="shared" si="182"/>
        <v>7800</v>
      </c>
      <c r="I1710" s="173" t="str">
        <f t="shared" si="183"/>
        <v>Введите курс</v>
      </c>
      <c r="J1710" s="283"/>
      <c r="K1710" s="174">
        <f t="shared" si="187"/>
        <v>0</v>
      </c>
      <c r="L1710" s="172">
        <f t="shared" si="187"/>
        <v>0</v>
      </c>
      <c r="M1710" s="175" t="str">
        <f t="shared" si="185"/>
        <v/>
      </c>
      <c r="N1710" s="166"/>
    </row>
    <row r="1711" spans="1:14" ht="15.75" thickBot="1">
      <c r="A1711" s="166" t="s">
        <v>7527</v>
      </c>
      <c r="B1711" s="167"/>
      <c r="C1711" s="168" t="s">
        <v>7528</v>
      </c>
      <c r="D1711" s="177" t="s">
        <v>7529</v>
      </c>
      <c r="E1711" s="169">
        <v>4000</v>
      </c>
      <c r="F1711" s="170">
        <v>0.52</v>
      </c>
      <c r="G1711" s="171">
        <v>1500</v>
      </c>
      <c r="H1711" s="172">
        <f t="shared" si="182"/>
        <v>2080</v>
      </c>
      <c r="I1711" s="173" t="str">
        <f t="shared" si="183"/>
        <v>Введите курс</v>
      </c>
      <c r="J1711" s="283"/>
      <c r="K1711" s="174">
        <f t="shared" si="187"/>
        <v>0</v>
      </c>
      <c r="L1711" s="172">
        <f t="shared" si="187"/>
        <v>0</v>
      </c>
      <c r="M1711" s="175" t="str">
        <f t="shared" si="185"/>
        <v/>
      </c>
      <c r="N1711" s="166"/>
    </row>
    <row r="1712" spans="1:14" ht="15.75" thickBot="1">
      <c r="A1712" s="166" t="s">
        <v>7530</v>
      </c>
      <c r="B1712" s="167"/>
      <c r="C1712" s="168" t="s">
        <v>7531</v>
      </c>
      <c r="D1712" s="177" t="s">
        <v>7532</v>
      </c>
      <c r="E1712" s="169">
        <v>4000</v>
      </c>
      <c r="F1712" s="170">
        <v>0.52</v>
      </c>
      <c r="G1712" s="171">
        <v>1500</v>
      </c>
      <c r="H1712" s="172">
        <f t="shared" si="182"/>
        <v>2080</v>
      </c>
      <c r="I1712" s="173" t="str">
        <f t="shared" si="183"/>
        <v>Введите курс</v>
      </c>
      <c r="J1712" s="283"/>
      <c r="K1712" s="174">
        <f t="shared" si="187"/>
        <v>0</v>
      </c>
      <c r="L1712" s="172">
        <f t="shared" si="187"/>
        <v>0</v>
      </c>
      <c r="M1712" s="175" t="str">
        <f t="shared" si="185"/>
        <v/>
      </c>
      <c r="N1712" s="166"/>
    </row>
    <row r="1713" spans="1:14" ht="15.75" thickBot="1">
      <c r="A1713" s="166" t="s">
        <v>7533</v>
      </c>
      <c r="B1713" s="167"/>
      <c r="C1713" s="168" t="s">
        <v>7534</v>
      </c>
      <c r="D1713" s="177" t="s">
        <v>5990</v>
      </c>
      <c r="E1713" s="169">
        <v>8000</v>
      </c>
      <c r="F1713" s="170">
        <v>0.52</v>
      </c>
      <c r="G1713" s="171">
        <v>270</v>
      </c>
      <c r="H1713" s="172">
        <f t="shared" si="182"/>
        <v>4160</v>
      </c>
      <c r="I1713" s="173" t="str">
        <f t="shared" si="183"/>
        <v>Введите курс</v>
      </c>
      <c r="J1713" s="283"/>
      <c r="K1713" s="174">
        <f t="shared" si="187"/>
        <v>0</v>
      </c>
      <c r="L1713" s="172">
        <f t="shared" si="187"/>
        <v>0</v>
      </c>
      <c r="M1713" s="175" t="str">
        <f t="shared" si="185"/>
        <v/>
      </c>
      <c r="N1713" s="166"/>
    </row>
    <row r="1714" spans="1:14" ht="15.75" thickBot="1">
      <c r="A1714" s="166" t="s">
        <v>7535</v>
      </c>
      <c r="B1714" s="167"/>
      <c r="C1714" s="168" t="s">
        <v>7536</v>
      </c>
      <c r="D1714" s="177" t="s">
        <v>7537</v>
      </c>
      <c r="E1714" s="169">
        <v>8000</v>
      </c>
      <c r="F1714" s="170">
        <v>0.52</v>
      </c>
      <c r="G1714" s="171">
        <v>270</v>
      </c>
      <c r="H1714" s="172">
        <f t="shared" si="182"/>
        <v>4160</v>
      </c>
      <c r="I1714" s="173" t="str">
        <f t="shared" si="183"/>
        <v>Введите курс</v>
      </c>
      <c r="J1714" s="283"/>
      <c r="K1714" s="174">
        <f t="shared" si="187"/>
        <v>0</v>
      </c>
      <c r="L1714" s="172">
        <f t="shared" si="187"/>
        <v>0</v>
      </c>
      <c r="M1714" s="175" t="str">
        <f t="shared" si="185"/>
        <v/>
      </c>
      <c r="N1714" s="166"/>
    </row>
    <row r="1715" spans="1:14" ht="15.75" thickBot="1">
      <c r="A1715" s="166" t="s">
        <v>7538</v>
      </c>
      <c r="B1715" s="167"/>
      <c r="C1715" s="168" t="s">
        <v>7539</v>
      </c>
      <c r="D1715" s="177" t="s">
        <v>7540</v>
      </c>
      <c r="E1715" s="169">
        <v>8000</v>
      </c>
      <c r="F1715" s="170">
        <v>0.52</v>
      </c>
      <c r="G1715" s="171">
        <v>270</v>
      </c>
      <c r="H1715" s="172">
        <f t="shared" si="182"/>
        <v>4160</v>
      </c>
      <c r="I1715" s="173" t="str">
        <f t="shared" si="183"/>
        <v>Введите курс</v>
      </c>
      <c r="J1715" s="283"/>
      <c r="K1715" s="174">
        <f t="shared" si="187"/>
        <v>0</v>
      </c>
      <c r="L1715" s="172">
        <f t="shared" si="187"/>
        <v>0</v>
      </c>
      <c r="M1715" s="175" t="str">
        <f t="shared" si="185"/>
        <v/>
      </c>
      <c r="N1715" s="166"/>
    </row>
    <row r="1716" spans="1:14" ht="15.75" thickBot="1">
      <c r="A1716" s="166" t="s">
        <v>7541</v>
      </c>
      <c r="B1716" s="167"/>
      <c r="C1716" s="168" t="s">
        <v>7542</v>
      </c>
      <c r="D1716" s="177" t="s">
        <v>7543</v>
      </c>
      <c r="E1716" s="169">
        <v>8000</v>
      </c>
      <c r="F1716" s="170">
        <v>0.52</v>
      </c>
      <c r="G1716" s="171">
        <v>270</v>
      </c>
      <c r="H1716" s="172">
        <f t="shared" si="182"/>
        <v>4160</v>
      </c>
      <c r="I1716" s="173" t="str">
        <f t="shared" si="183"/>
        <v>Введите курс</v>
      </c>
      <c r="J1716" s="283"/>
      <c r="K1716" s="174">
        <f t="shared" ref="K1716:L1731" si="188">J1716*G1716</f>
        <v>0</v>
      </c>
      <c r="L1716" s="172">
        <f t="shared" si="188"/>
        <v>0</v>
      </c>
      <c r="M1716" s="175" t="str">
        <f t="shared" si="185"/>
        <v/>
      </c>
      <c r="N1716" s="166"/>
    </row>
    <row r="1717" spans="1:14" ht="15.75" thickBot="1">
      <c r="A1717" s="166" t="s">
        <v>7544</v>
      </c>
      <c r="B1717" s="167"/>
      <c r="C1717" s="168" t="s">
        <v>7545</v>
      </c>
      <c r="D1717" s="177" t="s">
        <v>7546</v>
      </c>
      <c r="E1717" s="169">
        <v>8000</v>
      </c>
      <c r="F1717" s="170">
        <v>0.52</v>
      </c>
      <c r="G1717" s="171">
        <v>270</v>
      </c>
      <c r="H1717" s="172">
        <f t="shared" si="182"/>
        <v>4160</v>
      </c>
      <c r="I1717" s="173" t="str">
        <f t="shared" si="183"/>
        <v>Введите курс</v>
      </c>
      <c r="J1717" s="283"/>
      <c r="K1717" s="174">
        <f t="shared" si="188"/>
        <v>0</v>
      </c>
      <c r="L1717" s="172">
        <f t="shared" si="188"/>
        <v>0</v>
      </c>
      <c r="M1717" s="175" t="str">
        <f t="shared" si="185"/>
        <v/>
      </c>
      <c r="N1717" s="166"/>
    </row>
    <row r="1718" spans="1:14" ht="15.75" thickBot="1">
      <c r="A1718" s="166" t="s">
        <v>7547</v>
      </c>
      <c r="B1718" s="167"/>
      <c r="C1718" s="168" t="s">
        <v>7548</v>
      </c>
      <c r="D1718" s="177" t="s">
        <v>5990</v>
      </c>
      <c r="E1718" s="169">
        <v>8000</v>
      </c>
      <c r="F1718" s="170">
        <v>0.52</v>
      </c>
      <c r="G1718" s="171">
        <v>270</v>
      </c>
      <c r="H1718" s="172">
        <f t="shared" si="182"/>
        <v>4160</v>
      </c>
      <c r="I1718" s="173" t="str">
        <f t="shared" si="183"/>
        <v>Введите курс</v>
      </c>
      <c r="J1718" s="283"/>
      <c r="K1718" s="174">
        <f t="shared" si="188"/>
        <v>0</v>
      </c>
      <c r="L1718" s="172">
        <f t="shared" si="188"/>
        <v>0</v>
      </c>
      <c r="M1718" s="175" t="str">
        <f t="shared" si="185"/>
        <v/>
      </c>
      <c r="N1718" s="166"/>
    </row>
    <row r="1719" spans="1:14" ht="15.75" thickBot="1">
      <c r="A1719" s="166" t="s">
        <v>7549</v>
      </c>
      <c r="B1719" s="167"/>
      <c r="C1719" s="168" t="s">
        <v>7550</v>
      </c>
      <c r="D1719" s="177" t="s">
        <v>7551</v>
      </c>
      <c r="E1719" s="169">
        <v>12000</v>
      </c>
      <c r="F1719" s="170">
        <v>0.52</v>
      </c>
      <c r="G1719" s="171">
        <v>144</v>
      </c>
      <c r="H1719" s="172">
        <f t="shared" si="182"/>
        <v>6240</v>
      </c>
      <c r="I1719" s="173" t="str">
        <f t="shared" si="183"/>
        <v>Введите курс</v>
      </c>
      <c r="J1719" s="283"/>
      <c r="K1719" s="174">
        <f t="shared" si="188"/>
        <v>0</v>
      </c>
      <c r="L1719" s="172">
        <f t="shared" si="188"/>
        <v>0</v>
      </c>
      <c r="M1719" s="175" t="str">
        <f t="shared" si="185"/>
        <v/>
      </c>
      <c r="N1719" s="166"/>
    </row>
    <row r="1720" spans="1:14" ht="15.75" thickBot="1">
      <c r="A1720" s="166" t="s">
        <v>7552</v>
      </c>
      <c r="B1720" s="167"/>
      <c r="C1720" s="168" t="s">
        <v>7553</v>
      </c>
      <c r="D1720" s="177" t="s">
        <v>7554</v>
      </c>
      <c r="E1720" s="169">
        <v>12000</v>
      </c>
      <c r="F1720" s="170">
        <v>0.52</v>
      </c>
      <c r="G1720" s="171">
        <v>144</v>
      </c>
      <c r="H1720" s="172">
        <f t="shared" si="182"/>
        <v>6240</v>
      </c>
      <c r="I1720" s="173" t="str">
        <f t="shared" si="183"/>
        <v>Введите курс</v>
      </c>
      <c r="J1720" s="283"/>
      <c r="K1720" s="174">
        <f t="shared" si="188"/>
        <v>0</v>
      </c>
      <c r="L1720" s="172">
        <f t="shared" si="188"/>
        <v>0</v>
      </c>
      <c r="M1720" s="175" t="str">
        <f t="shared" si="185"/>
        <v/>
      </c>
      <c r="N1720" s="166"/>
    </row>
    <row r="1721" spans="1:14" ht="15.75" thickBot="1">
      <c r="A1721" s="166" t="s">
        <v>7555</v>
      </c>
      <c r="B1721" s="167"/>
      <c r="C1721" s="168" t="s">
        <v>7556</v>
      </c>
      <c r="D1721" s="177" t="s">
        <v>7557</v>
      </c>
      <c r="E1721" s="169">
        <v>12000</v>
      </c>
      <c r="F1721" s="170">
        <v>0.52</v>
      </c>
      <c r="G1721" s="171">
        <v>144</v>
      </c>
      <c r="H1721" s="172">
        <f t="shared" si="182"/>
        <v>6240</v>
      </c>
      <c r="I1721" s="173" t="str">
        <f t="shared" si="183"/>
        <v>Введите курс</v>
      </c>
      <c r="J1721" s="283"/>
      <c r="K1721" s="174">
        <f t="shared" si="188"/>
        <v>0</v>
      </c>
      <c r="L1721" s="172">
        <f t="shared" si="188"/>
        <v>0</v>
      </c>
      <c r="M1721" s="175" t="str">
        <f t="shared" si="185"/>
        <v/>
      </c>
      <c r="N1721" s="166"/>
    </row>
    <row r="1722" spans="1:14" ht="15.75" thickBot="1">
      <c r="A1722" s="166" t="s">
        <v>7558</v>
      </c>
      <c r="B1722" s="167"/>
      <c r="C1722" s="168" t="s">
        <v>7559</v>
      </c>
      <c r="D1722" s="177" t="s">
        <v>5990</v>
      </c>
      <c r="E1722" s="169">
        <v>12000</v>
      </c>
      <c r="F1722" s="170">
        <v>0.52</v>
      </c>
      <c r="G1722" s="171">
        <v>144</v>
      </c>
      <c r="H1722" s="172">
        <f t="shared" si="182"/>
        <v>6240</v>
      </c>
      <c r="I1722" s="173" t="str">
        <f t="shared" si="183"/>
        <v>Введите курс</v>
      </c>
      <c r="J1722" s="283"/>
      <c r="K1722" s="174">
        <f t="shared" si="188"/>
        <v>0</v>
      </c>
      <c r="L1722" s="172">
        <f t="shared" si="188"/>
        <v>0</v>
      </c>
      <c r="M1722" s="175" t="str">
        <f t="shared" si="185"/>
        <v/>
      </c>
      <c r="N1722" s="166"/>
    </row>
    <row r="1723" spans="1:14" ht="15.75" thickBot="1">
      <c r="A1723" s="166" t="s">
        <v>7560</v>
      </c>
      <c r="B1723" s="167"/>
      <c r="C1723" s="168" t="s">
        <v>7561</v>
      </c>
      <c r="D1723" s="177" t="s">
        <v>7562</v>
      </c>
      <c r="E1723" s="169">
        <v>12000</v>
      </c>
      <c r="F1723" s="170">
        <v>0.52</v>
      </c>
      <c r="G1723" s="171">
        <v>144</v>
      </c>
      <c r="H1723" s="172">
        <f t="shared" si="182"/>
        <v>6240</v>
      </c>
      <c r="I1723" s="173" t="str">
        <f t="shared" si="183"/>
        <v>Введите курс</v>
      </c>
      <c r="J1723" s="283"/>
      <c r="K1723" s="174">
        <f t="shared" si="188"/>
        <v>0</v>
      </c>
      <c r="L1723" s="172">
        <f t="shared" si="188"/>
        <v>0</v>
      </c>
      <c r="M1723" s="175" t="str">
        <f t="shared" si="185"/>
        <v/>
      </c>
      <c r="N1723" s="166"/>
    </row>
    <row r="1724" spans="1:14" ht="15.75" thickBot="1">
      <c r="A1724" s="166" t="s">
        <v>7563</v>
      </c>
      <c r="B1724" s="167"/>
      <c r="C1724" s="168" t="s">
        <v>7564</v>
      </c>
      <c r="D1724" s="177" t="s">
        <v>7565</v>
      </c>
      <c r="E1724" s="169">
        <v>12000</v>
      </c>
      <c r="F1724" s="170">
        <v>0.52</v>
      </c>
      <c r="G1724" s="171">
        <v>144</v>
      </c>
      <c r="H1724" s="172">
        <f t="shared" si="182"/>
        <v>6240</v>
      </c>
      <c r="I1724" s="173" t="str">
        <f t="shared" si="183"/>
        <v>Введите курс</v>
      </c>
      <c r="J1724" s="283"/>
      <c r="K1724" s="174">
        <f t="shared" si="188"/>
        <v>0</v>
      </c>
      <c r="L1724" s="172">
        <f t="shared" si="188"/>
        <v>0</v>
      </c>
      <c r="M1724" s="175" t="str">
        <f t="shared" si="185"/>
        <v/>
      </c>
      <c r="N1724" s="166"/>
    </row>
    <row r="1725" spans="1:14" ht="15.75" thickBot="1">
      <c r="A1725" s="166" t="s">
        <v>7566</v>
      </c>
      <c r="B1725" s="167"/>
      <c r="C1725" s="168" t="s">
        <v>7567</v>
      </c>
      <c r="D1725" s="177" t="s">
        <v>5990</v>
      </c>
      <c r="E1725" s="169">
        <v>12000</v>
      </c>
      <c r="F1725" s="170">
        <v>0.52</v>
      </c>
      <c r="G1725" s="171">
        <v>144</v>
      </c>
      <c r="H1725" s="172">
        <f t="shared" si="182"/>
        <v>6240</v>
      </c>
      <c r="I1725" s="173" t="str">
        <f t="shared" si="183"/>
        <v>Введите курс</v>
      </c>
      <c r="J1725" s="283"/>
      <c r="K1725" s="174">
        <f t="shared" si="188"/>
        <v>0</v>
      </c>
      <c r="L1725" s="172">
        <f t="shared" si="188"/>
        <v>0</v>
      </c>
      <c r="M1725" s="175" t="str">
        <f t="shared" si="185"/>
        <v/>
      </c>
      <c r="N1725" s="166"/>
    </row>
    <row r="1726" spans="1:14" ht="15.75" thickBot="1">
      <c r="A1726" s="166" t="s">
        <v>7568</v>
      </c>
      <c r="B1726" s="167"/>
      <c r="C1726" s="168" t="s">
        <v>7569</v>
      </c>
      <c r="D1726" s="177" t="s">
        <v>7570</v>
      </c>
      <c r="E1726" s="169">
        <v>1000</v>
      </c>
      <c r="F1726" s="170">
        <v>0.52</v>
      </c>
      <c r="G1726" s="171">
        <v>300</v>
      </c>
      <c r="H1726" s="172">
        <f t="shared" si="182"/>
        <v>520</v>
      </c>
      <c r="I1726" s="173" t="str">
        <f t="shared" si="183"/>
        <v>Введите курс</v>
      </c>
      <c r="J1726" s="283"/>
      <c r="K1726" s="174">
        <f t="shared" si="188"/>
        <v>0</v>
      </c>
      <c r="L1726" s="172">
        <f t="shared" si="188"/>
        <v>0</v>
      </c>
      <c r="M1726" s="175" t="str">
        <f t="shared" si="185"/>
        <v/>
      </c>
      <c r="N1726" s="166"/>
    </row>
    <row r="1727" spans="1:14" ht="15.75" thickBot="1">
      <c r="A1727" s="166" t="s">
        <v>7571</v>
      </c>
      <c r="B1727" s="167"/>
      <c r="C1727" s="168" t="s">
        <v>7572</v>
      </c>
      <c r="D1727" s="177" t="s">
        <v>7573</v>
      </c>
      <c r="E1727" s="169">
        <v>12000</v>
      </c>
      <c r="F1727" s="170">
        <v>0.52</v>
      </c>
      <c r="G1727" s="171">
        <v>144</v>
      </c>
      <c r="H1727" s="172">
        <f t="shared" si="182"/>
        <v>6240</v>
      </c>
      <c r="I1727" s="173" t="str">
        <f t="shared" si="183"/>
        <v>Введите курс</v>
      </c>
      <c r="J1727" s="283"/>
      <c r="K1727" s="174">
        <f t="shared" si="188"/>
        <v>0</v>
      </c>
      <c r="L1727" s="172">
        <f t="shared" si="188"/>
        <v>0</v>
      </c>
      <c r="M1727" s="175" t="str">
        <f t="shared" si="185"/>
        <v/>
      </c>
      <c r="N1727" s="166"/>
    </row>
    <row r="1728" spans="1:14" ht="15.75" thickBot="1">
      <c r="A1728" s="166" t="s">
        <v>7574</v>
      </c>
      <c r="B1728" s="167"/>
      <c r="C1728" s="168" t="s">
        <v>7575</v>
      </c>
      <c r="D1728" s="177" t="s">
        <v>7576</v>
      </c>
      <c r="E1728" s="169">
        <v>12000</v>
      </c>
      <c r="F1728" s="170">
        <v>0.52</v>
      </c>
      <c r="G1728" s="171">
        <v>144</v>
      </c>
      <c r="H1728" s="172">
        <f t="shared" si="182"/>
        <v>6240</v>
      </c>
      <c r="I1728" s="173" t="str">
        <f t="shared" si="183"/>
        <v>Введите курс</v>
      </c>
      <c r="J1728" s="283"/>
      <c r="K1728" s="174">
        <f t="shared" si="188"/>
        <v>0</v>
      </c>
      <c r="L1728" s="172">
        <f t="shared" si="188"/>
        <v>0</v>
      </c>
      <c r="M1728" s="175" t="str">
        <f t="shared" si="185"/>
        <v/>
      </c>
      <c r="N1728" s="166"/>
    </row>
    <row r="1729" spans="1:14" ht="15.75" thickBot="1">
      <c r="A1729" s="166" t="s">
        <v>7577</v>
      </c>
      <c r="B1729" s="167"/>
      <c r="C1729" s="168" t="s">
        <v>7578</v>
      </c>
      <c r="D1729" s="177" t="s">
        <v>7579</v>
      </c>
      <c r="E1729" s="169">
        <v>12000</v>
      </c>
      <c r="F1729" s="170">
        <v>0.52</v>
      </c>
      <c r="G1729" s="171">
        <v>144</v>
      </c>
      <c r="H1729" s="172">
        <f t="shared" si="182"/>
        <v>6240</v>
      </c>
      <c r="I1729" s="173" t="str">
        <f t="shared" si="183"/>
        <v>Введите курс</v>
      </c>
      <c r="J1729" s="283"/>
      <c r="K1729" s="174">
        <f t="shared" si="188"/>
        <v>0</v>
      </c>
      <c r="L1729" s="172">
        <f t="shared" si="188"/>
        <v>0</v>
      </c>
      <c r="M1729" s="175" t="str">
        <f t="shared" si="185"/>
        <v/>
      </c>
      <c r="N1729" s="166"/>
    </row>
    <row r="1730" spans="1:14" ht="15.75" thickBot="1">
      <c r="A1730" s="166" t="s">
        <v>7580</v>
      </c>
      <c r="B1730" s="167"/>
      <c r="C1730" s="168" t="s">
        <v>7581</v>
      </c>
      <c r="D1730" s="177" t="s">
        <v>7582</v>
      </c>
      <c r="E1730" s="169">
        <v>12000</v>
      </c>
      <c r="F1730" s="170">
        <v>0.52</v>
      </c>
      <c r="G1730" s="171">
        <v>144</v>
      </c>
      <c r="H1730" s="172">
        <f t="shared" si="182"/>
        <v>6240</v>
      </c>
      <c r="I1730" s="173" t="str">
        <f t="shared" si="183"/>
        <v>Введите курс</v>
      </c>
      <c r="J1730" s="283"/>
      <c r="K1730" s="174">
        <f t="shared" si="188"/>
        <v>0</v>
      </c>
      <c r="L1730" s="172">
        <f t="shared" si="188"/>
        <v>0</v>
      </c>
      <c r="M1730" s="175" t="str">
        <f t="shared" si="185"/>
        <v/>
      </c>
      <c r="N1730" s="166"/>
    </row>
    <row r="1731" spans="1:14" ht="15.75" thickBot="1">
      <c r="A1731" s="166" t="s">
        <v>7583</v>
      </c>
      <c r="B1731" s="167"/>
      <c r="C1731" s="168" t="s">
        <v>7584</v>
      </c>
      <c r="D1731" s="177" t="s">
        <v>7585</v>
      </c>
      <c r="E1731" s="169">
        <v>27500</v>
      </c>
      <c r="F1731" s="170">
        <v>0.52</v>
      </c>
      <c r="G1731" s="171">
        <v>72</v>
      </c>
      <c r="H1731" s="172">
        <f t="shared" si="182"/>
        <v>14300</v>
      </c>
      <c r="I1731" s="173" t="str">
        <f t="shared" si="183"/>
        <v>Введите курс</v>
      </c>
      <c r="J1731" s="283"/>
      <c r="K1731" s="174">
        <f t="shared" si="188"/>
        <v>0</v>
      </c>
      <c r="L1731" s="172">
        <f t="shared" si="188"/>
        <v>0</v>
      </c>
      <c r="M1731" s="175" t="str">
        <f t="shared" si="185"/>
        <v/>
      </c>
      <c r="N1731" s="166"/>
    </row>
    <row r="1732" spans="1:14" ht="15.75" thickBot="1">
      <c r="A1732" s="166" t="s">
        <v>7586</v>
      </c>
      <c r="B1732" s="167"/>
      <c r="C1732" s="168" t="s">
        <v>7587</v>
      </c>
      <c r="D1732" s="177" t="s">
        <v>7588</v>
      </c>
      <c r="E1732" s="169">
        <v>27500</v>
      </c>
      <c r="F1732" s="170">
        <v>0.52</v>
      </c>
      <c r="G1732" s="171">
        <v>72</v>
      </c>
      <c r="H1732" s="172">
        <f t="shared" ref="H1732:H1795" si="189">F1732*E1732</f>
        <v>14300</v>
      </c>
      <c r="I1732" s="173" t="str">
        <f t="shared" ref="I1732:I1795" si="190">IF($H$1="","Введите курс",H1732/$H$1)</f>
        <v>Введите курс</v>
      </c>
      <c r="J1732" s="283"/>
      <c r="K1732" s="174">
        <f t="shared" ref="K1732:L1747" si="191">J1732*G1732</f>
        <v>0</v>
      </c>
      <c r="L1732" s="172">
        <f t="shared" si="191"/>
        <v>0</v>
      </c>
      <c r="M1732" s="175" t="str">
        <f t="shared" ref="M1732:M1795" si="192">IFERROR(K1732*I1732,"")</f>
        <v/>
      </c>
      <c r="N1732" s="166"/>
    </row>
    <row r="1733" spans="1:14" ht="15.75" thickBot="1">
      <c r="A1733" s="166" t="s">
        <v>7589</v>
      </c>
      <c r="B1733" s="167"/>
      <c r="C1733" s="168" t="s">
        <v>7590</v>
      </c>
      <c r="D1733" s="177" t="s">
        <v>7591</v>
      </c>
      <c r="E1733" s="169">
        <v>29500</v>
      </c>
      <c r="F1733" s="170">
        <v>0.52</v>
      </c>
      <c r="G1733" s="171">
        <v>72</v>
      </c>
      <c r="H1733" s="172">
        <f t="shared" si="189"/>
        <v>15340</v>
      </c>
      <c r="I1733" s="173" t="str">
        <f t="shared" si="190"/>
        <v>Введите курс</v>
      </c>
      <c r="J1733" s="283"/>
      <c r="K1733" s="174">
        <f t="shared" si="191"/>
        <v>0</v>
      </c>
      <c r="L1733" s="172">
        <f t="shared" si="191"/>
        <v>0</v>
      </c>
      <c r="M1733" s="175" t="str">
        <f t="shared" si="192"/>
        <v/>
      </c>
      <c r="N1733" s="166"/>
    </row>
    <row r="1734" spans="1:14" ht="15.75" thickBot="1">
      <c r="A1734" s="166" t="s">
        <v>7592</v>
      </c>
      <c r="B1734" s="167"/>
      <c r="C1734" s="168" t="s">
        <v>7593</v>
      </c>
      <c r="D1734" s="177" t="s">
        <v>7594</v>
      </c>
      <c r="E1734" s="169">
        <v>29500</v>
      </c>
      <c r="F1734" s="170">
        <v>0.52</v>
      </c>
      <c r="G1734" s="171">
        <v>72</v>
      </c>
      <c r="H1734" s="172">
        <f t="shared" si="189"/>
        <v>15340</v>
      </c>
      <c r="I1734" s="173" t="str">
        <f t="shared" si="190"/>
        <v>Введите курс</v>
      </c>
      <c r="J1734" s="283"/>
      <c r="K1734" s="174">
        <f t="shared" si="191"/>
        <v>0</v>
      </c>
      <c r="L1734" s="172">
        <f t="shared" si="191"/>
        <v>0</v>
      </c>
      <c r="M1734" s="175" t="str">
        <f t="shared" si="192"/>
        <v/>
      </c>
      <c r="N1734" s="166"/>
    </row>
    <row r="1735" spans="1:14" ht="15.75" thickBot="1">
      <c r="A1735" s="166" t="s">
        <v>7595</v>
      </c>
      <c r="B1735" s="167"/>
      <c r="C1735" s="168" t="s">
        <v>7596</v>
      </c>
      <c r="D1735" s="177" t="s">
        <v>7597</v>
      </c>
      <c r="E1735" s="169">
        <v>2000</v>
      </c>
      <c r="F1735" s="170">
        <v>0.52</v>
      </c>
      <c r="G1735" s="171">
        <v>500</v>
      </c>
      <c r="H1735" s="172">
        <f t="shared" si="189"/>
        <v>1040</v>
      </c>
      <c r="I1735" s="173" t="str">
        <f t="shared" si="190"/>
        <v>Введите курс</v>
      </c>
      <c r="J1735" s="283"/>
      <c r="K1735" s="174">
        <f t="shared" si="191"/>
        <v>0</v>
      </c>
      <c r="L1735" s="172">
        <f t="shared" si="191"/>
        <v>0</v>
      </c>
      <c r="M1735" s="175" t="str">
        <f t="shared" si="192"/>
        <v/>
      </c>
      <c r="N1735" s="166"/>
    </row>
    <row r="1736" spans="1:14" ht="15.75" thickBot="1">
      <c r="A1736" s="166" t="s">
        <v>7598</v>
      </c>
      <c r="B1736" s="167"/>
      <c r="C1736" s="168" t="s">
        <v>7599</v>
      </c>
      <c r="D1736" s="177" t="s">
        <v>5990</v>
      </c>
      <c r="E1736" s="169">
        <v>8000</v>
      </c>
      <c r="F1736" s="170">
        <v>0.52</v>
      </c>
      <c r="G1736" s="171">
        <v>270</v>
      </c>
      <c r="H1736" s="172">
        <f t="shared" si="189"/>
        <v>4160</v>
      </c>
      <c r="I1736" s="173" t="str">
        <f t="shared" si="190"/>
        <v>Введите курс</v>
      </c>
      <c r="J1736" s="283"/>
      <c r="K1736" s="174">
        <f t="shared" si="191"/>
        <v>0</v>
      </c>
      <c r="L1736" s="172">
        <f t="shared" si="191"/>
        <v>0</v>
      </c>
      <c r="M1736" s="175" t="str">
        <f t="shared" si="192"/>
        <v/>
      </c>
      <c r="N1736" s="166"/>
    </row>
    <row r="1737" spans="1:14" ht="15.75" thickBot="1">
      <c r="A1737" s="166" t="s">
        <v>7600</v>
      </c>
      <c r="B1737" s="167"/>
      <c r="C1737" s="168" t="s">
        <v>7601</v>
      </c>
      <c r="D1737" s="177" t="s">
        <v>7602</v>
      </c>
      <c r="E1737" s="169">
        <v>12000</v>
      </c>
      <c r="F1737" s="170">
        <v>0.52</v>
      </c>
      <c r="G1737" s="171">
        <v>108</v>
      </c>
      <c r="H1737" s="172">
        <f t="shared" si="189"/>
        <v>6240</v>
      </c>
      <c r="I1737" s="173" t="str">
        <f t="shared" si="190"/>
        <v>Введите курс</v>
      </c>
      <c r="J1737" s="283"/>
      <c r="K1737" s="174">
        <f t="shared" si="191"/>
        <v>0</v>
      </c>
      <c r="L1737" s="172">
        <f t="shared" si="191"/>
        <v>0</v>
      </c>
      <c r="M1737" s="175" t="str">
        <f t="shared" si="192"/>
        <v/>
      </c>
      <c r="N1737" s="166"/>
    </row>
    <row r="1738" spans="1:14" ht="15.75" thickBot="1">
      <c r="A1738" s="166" t="s">
        <v>7603</v>
      </c>
      <c r="B1738" s="167"/>
      <c r="C1738" s="168" t="s">
        <v>7604</v>
      </c>
      <c r="D1738" s="177" t="s">
        <v>7605</v>
      </c>
      <c r="E1738" s="169">
        <v>12000</v>
      </c>
      <c r="F1738" s="170">
        <v>0.52</v>
      </c>
      <c r="G1738" s="171">
        <v>108</v>
      </c>
      <c r="H1738" s="172">
        <f t="shared" si="189"/>
        <v>6240</v>
      </c>
      <c r="I1738" s="173" t="str">
        <f t="shared" si="190"/>
        <v>Введите курс</v>
      </c>
      <c r="J1738" s="283"/>
      <c r="K1738" s="174">
        <f t="shared" si="191"/>
        <v>0</v>
      </c>
      <c r="L1738" s="172">
        <f t="shared" si="191"/>
        <v>0</v>
      </c>
      <c r="M1738" s="175" t="str">
        <f t="shared" si="192"/>
        <v/>
      </c>
      <c r="N1738" s="166"/>
    </row>
    <row r="1739" spans="1:14" ht="15.75" thickBot="1">
      <c r="A1739" s="166" t="s">
        <v>7606</v>
      </c>
      <c r="B1739" s="167"/>
      <c r="C1739" s="168" t="s">
        <v>7607</v>
      </c>
      <c r="D1739" s="177" t="s">
        <v>7608</v>
      </c>
      <c r="E1739" s="169">
        <v>20000</v>
      </c>
      <c r="F1739" s="170">
        <v>0.52</v>
      </c>
      <c r="G1739" s="171">
        <v>72</v>
      </c>
      <c r="H1739" s="172">
        <f t="shared" si="189"/>
        <v>10400</v>
      </c>
      <c r="I1739" s="173" t="str">
        <f t="shared" si="190"/>
        <v>Введите курс</v>
      </c>
      <c r="J1739" s="283"/>
      <c r="K1739" s="174">
        <f t="shared" si="191"/>
        <v>0</v>
      </c>
      <c r="L1739" s="172">
        <f t="shared" si="191"/>
        <v>0</v>
      </c>
      <c r="M1739" s="175" t="str">
        <f t="shared" si="192"/>
        <v/>
      </c>
      <c r="N1739" s="166"/>
    </row>
    <row r="1740" spans="1:14" ht="15.75" thickBot="1">
      <c r="A1740" s="166" t="s">
        <v>7609</v>
      </c>
      <c r="B1740" s="167"/>
      <c r="C1740" s="168" t="s">
        <v>7610</v>
      </c>
      <c r="D1740" s="177" t="s">
        <v>7611</v>
      </c>
      <c r="E1740" s="169">
        <v>20000</v>
      </c>
      <c r="F1740" s="170">
        <v>0.52</v>
      </c>
      <c r="G1740" s="171">
        <v>96</v>
      </c>
      <c r="H1740" s="172">
        <f t="shared" si="189"/>
        <v>10400</v>
      </c>
      <c r="I1740" s="173" t="str">
        <f t="shared" si="190"/>
        <v>Введите курс</v>
      </c>
      <c r="J1740" s="283"/>
      <c r="K1740" s="174">
        <f t="shared" si="191"/>
        <v>0</v>
      </c>
      <c r="L1740" s="172">
        <f t="shared" si="191"/>
        <v>0</v>
      </c>
      <c r="M1740" s="175" t="str">
        <f t="shared" si="192"/>
        <v/>
      </c>
      <c r="N1740" s="166"/>
    </row>
    <row r="1741" spans="1:14" ht="15.75" thickBot="1">
      <c r="A1741" s="166" t="s">
        <v>7612</v>
      </c>
      <c r="B1741" s="167"/>
      <c r="C1741" s="168" t="s">
        <v>7613</v>
      </c>
      <c r="D1741" s="177" t="s">
        <v>5990</v>
      </c>
      <c r="E1741" s="169">
        <v>14000</v>
      </c>
      <c r="F1741" s="170">
        <v>0.52</v>
      </c>
      <c r="G1741" s="171">
        <v>120</v>
      </c>
      <c r="H1741" s="172">
        <f t="shared" si="189"/>
        <v>7280</v>
      </c>
      <c r="I1741" s="173" t="str">
        <f t="shared" si="190"/>
        <v>Введите курс</v>
      </c>
      <c r="J1741" s="283"/>
      <c r="K1741" s="174">
        <f t="shared" si="191"/>
        <v>0</v>
      </c>
      <c r="L1741" s="172">
        <f t="shared" si="191"/>
        <v>0</v>
      </c>
      <c r="M1741" s="175" t="str">
        <f t="shared" si="192"/>
        <v/>
      </c>
      <c r="N1741" s="166"/>
    </row>
    <row r="1742" spans="1:14" ht="15.75" thickBot="1">
      <c r="A1742" s="166" t="s">
        <v>7614</v>
      </c>
      <c r="B1742" s="167"/>
      <c r="C1742" s="168" t="s">
        <v>7615</v>
      </c>
      <c r="D1742" s="177" t="s">
        <v>7616</v>
      </c>
      <c r="E1742" s="169">
        <v>23000</v>
      </c>
      <c r="F1742" s="170">
        <v>0.52</v>
      </c>
      <c r="G1742" s="171">
        <v>108</v>
      </c>
      <c r="H1742" s="172">
        <f t="shared" si="189"/>
        <v>11960</v>
      </c>
      <c r="I1742" s="173" t="str">
        <f t="shared" si="190"/>
        <v>Введите курс</v>
      </c>
      <c r="J1742" s="283"/>
      <c r="K1742" s="174">
        <f t="shared" si="191"/>
        <v>0</v>
      </c>
      <c r="L1742" s="172">
        <f t="shared" si="191"/>
        <v>0</v>
      </c>
      <c r="M1742" s="175" t="str">
        <f t="shared" si="192"/>
        <v/>
      </c>
      <c r="N1742" s="166"/>
    </row>
    <row r="1743" spans="1:14" ht="15.75" thickBot="1">
      <c r="A1743" s="166" t="s">
        <v>7617</v>
      </c>
      <c r="B1743" s="167"/>
      <c r="C1743" s="168" t="s">
        <v>7618</v>
      </c>
      <c r="D1743" s="177" t="s">
        <v>7619</v>
      </c>
      <c r="E1743" s="169">
        <v>2000</v>
      </c>
      <c r="F1743" s="170">
        <v>0.52</v>
      </c>
      <c r="G1743" s="171">
        <v>500</v>
      </c>
      <c r="H1743" s="172">
        <f t="shared" si="189"/>
        <v>1040</v>
      </c>
      <c r="I1743" s="173" t="str">
        <f t="shared" si="190"/>
        <v>Введите курс</v>
      </c>
      <c r="J1743" s="283"/>
      <c r="K1743" s="174">
        <f t="shared" si="191"/>
        <v>0</v>
      </c>
      <c r="L1743" s="172">
        <f t="shared" si="191"/>
        <v>0</v>
      </c>
      <c r="M1743" s="175" t="str">
        <f t="shared" si="192"/>
        <v/>
      </c>
      <c r="N1743" s="166"/>
    </row>
    <row r="1744" spans="1:14" ht="15.75" thickBot="1">
      <c r="A1744" s="166" t="s">
        <v>7620</v>
      </c>
      <c r="B1744" s="167"/>
      <c r="C1744" s="168" t="s">
        <v>7621</v>
      </c>
      <c r="D1744" s="177" t="s">
        <v>7622</v>
      </c>
      <c r="E1744" s="169">
        <v>10000</v>
      </c>
      <c r="F1744" s="170">
        <v>0.52</v>
      </c>
      <c r="G1744" s="171">
        <v>120</v>
      </c>
      <c r="H1744" s="172">
        <f t="shared" si="189"/>
        <v>5200</v>
      </c>
      <c r="I1744" s="173" t="str">
        <f t="shared" si="190"/>
        <v>Введите курс</v>
      </c>
      <c r="J1744" s="283"/>
      <c r="K1744" s="174">
        <f t="shared" si="191"/>
        <v>0</v>
      </c>
      <c r="L1744" s="172">
        <f t="shared" si="191"/>
        <v>0</v>
      </c>
      <c r="M1744" s="175" t="str">
        <f t="shared" si="192"/>
        <v/>
      </c>
      <c r="N1744" s="166"/>
    </row>
    <row r="1745" spans="1:14" ht="15.75" thickBot="1">
      <c r="A1745" s="166" t="s">
        <v>7623</v>
      </c>
      <c r="B1745" s="167"/>
      <c r="C1745" s="168" t="s">
        <v>7624</v>
      </c>
      <c r="D1745" s="177" t="s">
        <v>7625</v>
      </c>
      <c r="E1745" s="169">
        <v>10000</v>
      </c>
      <c r="F1745" s="170">
        <v>0.52</v>
      </c>
      <c r="G1745" s="171">
        <v>120</v>
      </c>
      <c r="H1745" s="172">
        <f t="shared" si="189"/>
        <v>5200</v>
      </c>
      <c r="I1745" s="173" t="str">
        <f t="shared" si="190"/>
        <v>Введите курс</v>
      </c>
      <c r="J1745" s="283"/>
      <c r="K1745" s="174">
        <f t="shared" si="191"/>
        <v>0</v>
      </c>
      <c r="L1745" s="172">
        <f t="shared" si="191"/>
        <v>0</v>
      </c>
      <c r="M1745" s="175" t="str">
        <f t="shared" si="192"/>
        <v/>
      </c>
      <c r="N1745" s="166"/>
    </row>
    <row r="1746" spans="1:14" ht="15.75" thickBot="1">
      <c r="A1746" s="166" t="s">
        <v>7626</v>
      </c>
      <c r="B1746" s="167"/>
      <c r="C1746" s="168" t="s">
        <v>7627</v>
      </c>
      <c r="D1746" s="177" t="s">
        <v>7628</v>
      </c>
      <c r="E1746" s="169">
        <v>10000</v>
      </c>
      <c r="F1746" s="170">
        <v>0.52</v>
      </c>
      <c r="G1746" s="171">
        <v>120</v>
      </c>
      <c r="H1746" s="172">
        <f t="shared" si="189"/>
        <v>5200</v>
      </c>
      <c r="I1746" s="173" t="str">
        <f t="shared" si="190"/>
        <v>Введите курс</v>
      </c>
      <c r="J1746" s="283"/>
      <c r="K1746" s="174">
        <f t="shared" si="191"/>
        <v>0</v>
      </c>
      <c r="L1746" s="172">
        <f t="shared" si="191"/>
        <v>0</v>
      </c>
      <c r="M1746" s="175" t="str">
        <f t="shared" si="192"/>
        <v/>
      </c>
      <c r="N1746" s="166"/>
    </row>
    <row r="1747" spans="1:14" ht="15.75" thickBot="1">
      <c r="A1747" s="166" t="s">
        <v>7629</v>
      </c>
      <c r="B1747" s="167"/>
      <c r="C1747" s="168" t="s">
        <v>7630</v>
      </c>
      <c r="D1747" s="177" t="s">
        <v>7631</v>
      </c>
      <c r="E1747" s="169">
        <v>10000</v>
      </c>
      <c r="F1747" s="170">
        <v>0.52</v>
      </c>
      <c r="G1747" s="171">
        <v>120</v>
      </c>
      <c r="H1747" s="172">
        <f t="shared" si="189"/>
        <v>5200</v>
      </c>
      <c r="I1747" s="173" t="str">
        <f t="shared" si="190"/>
        <v>Введите курс</v>
      </c>
      <c r="J1747" s="283"/>
      <c r="K1747" s="174">
        <f t="shared" si="191"/>
        <v>0</v>
      </c>
      <c r="L1747" s="172">
        <f t="shared" si="191"/>
        <v>0</v>
      </c>
      <c r="M1747" s="175" t="str">
        <f t="shared" si="192"/>
        <v/>
      </c>
      <c r="N1747" s="166"/>
    </row>
    <row r="1748" spans="1:14" ht="15.75" thickBot="1">
      <c r="A1748" s="166" t="s">
        <v>7632</v>
      </c>
      <c r="B1748" s="167"/>
      <c r="C1748" s="168" t="s">
        <v>7633</v>
      </c>
      <c r="D1748" s="177" t="s">
        <v>7634</v>
      </c>
      <c r="E1748" s="169">
        <v>18000</v>
      </c>
      <c r="F1748" s="170">
        <v>0.52</v>
      </c>
      <c r="G1748" s="171">
        <v>144</v>
      </c>
      <c r="H1748" s="172">
        <f t="shared" si="189"/>
        <v>9360</v>
      </c>
      <c r="I1748" s="173" t="str">
        <f t="shared" si="190"/>
        <v>Введите курс</v>
      </c>
      <c r="J1748" s="283"/>
      <c r="K1748" s="174">
        <f t="shared" ref="K1748:L1763" si="193">J1748*G1748</f>
        <v>0</v>
      </c>
      <c r="L1748" s="172">
        <f t="shared" si="193"/>
        <v>0</v>
      </c>
      <c r="M1748" s="175" t="str">
        <f t="shared" si="192"/>
        <v/>
      </c>
      <c r="N1748" s="166"/>
    </row>
    <row r="1749" spans="1:14" ht="15.75" thickBot="1">
      <c r="A1749" s="166" t="s">
        <v>7635</v>
      </c>
      <c r="B1749" s="167"/>
      <c r="C1749" s="168" t="s">
        <v>7636</v>
      </c>
      <c r="D1749" s="177" t="s">
        <v>7637</v>
      </c>
      <c r="E1749" s="169">
        <v>18000</v>
      </c>
      <c r="F1749" s="170">
        <v>0.52</v>
      </c>
      <c r="G1749" s="171">
        <v>144</v>
      </c>
      <c r="H1749" s="172">
        <f t="shared" si="189"/>
        <v>9360</v>
      </c>
      <c r="I1749" s="173" t="str">
        <f t="shared" si="190"/>
        <v>Введите курс</v>
      </c>
      <c r="J1749" s="283"/>
      <c r="K1749" s="174">
        <f t="shared" si="193"/>
        <v>0</v>
      </c>
      <c r="L1749" s="172">
        <f t="shared" si="193"/>
        <v>0</v>
      </c>
      <c r="M1749" s="175" t="str">
        <f t="shared" si="192"/>
        <v/>
      </c>
      <c r="N1749" s="166"/>
    </row>
    <row r="1750" spans="1:14" ht="15.75" thickBot="1">
      <c r="A1750" s="166" t="s">
        <v>7638</v>
      </c>
      <c r="B1750" s="167"/>
      <c r="C1750" s="168" t="s">
        <v>6214</v>
      </c>
      <c r="D1750" s="177" t="s">
        <v>6215</v>
      </c>
      <c r="E1750" s="169">
        <v>18000</v>
      </c>
      <c r="F1750" s="170">
        <v>0.52</v>
      </c>
      <c r="G1750" s="171">
        <v>144</v>
      </c>
      <c r="H1750" s="172">
        <f t="shared" si="189"/>
        <v>9360</v>
      </c>
      <c r="I1750" s="173" t="str">
        <f t="shared" si="190"/>
        <v>Введите курс</v>
      </c>
      <c r="J1750" s="283"/>
      <c r="K1750" s="174">
        <f t="shared" si="193"/>
        <v>0</v>
      </c>
      <c r="L1750" s="172">
        <f t="shared" si="193"/>
        <v>0</v>
      </c>
      <c r="M1750" s="175" t="str">
        <f t="shared" si="192"/>
        <v/>
      </c>
      <c r="N1750" s="166"/>
    </row>
    <row r="1751" spans="1:14" ht="15.75" thickBot="1">
      <c r="A1751" s="166" t="s">
        <v>7639</v>
      </c>
      <c r="B1751" s="167"/>
      <c r="C1751" s="168" t="s">
        <v>7640</v>
      </c>
      <c r="D1751" s="177" t="s">
        <v>7641</v>
      </c>
      <c r="E1751" s="169">
        <v>18000</v>
      </c>
      <c r="F1751" s="170">
        <v>0.52</v>
      </c>
      <c r="G1751" s="171">
        <v>144</v>
      </c>
      <c r="H1751" s="172">
        <f t="shared" si="189"/>
        <v>9360</v>
      </c>
      <c r="I1751" s="173" t="str">
        <f t="shared" si="190"/>
        <v>Введите курс</v>
      </c>
      <c r="J1751" s="283"/>
      <c r="K1751" s="174">
        <f t="shared" si="193"/>
        <v>0</v>
      </c>
      <c r="L1751" s="172">
        <f t="shared" si="193"/>
        <v>0</v>
      </c>
      <c r="M1751" s="175" t="str">
        <f t="shared" si="192"/>
        <v/>
      </c>
      <c r="N1751" s="166"/>
    </row>
    <row r="1752" spans="1:14" ht="15.75" thickBot="1">
      <c r="A1752" s="166" t="s">
        <v>7642</v>
      </c>
      <c r="B1752" s="167"/>
      <c r="C1752" s="168" t="s">
        <v>7643</v>
      </c>
      <c r="D1752" s="177" t="s">
        <v>7644</v>
      </c>
      <c r="E1752" s="169">
        <v>13000</v>
      </c>
      <c r="F1752" s="170">
        <v>0.52</v>
      </c>
      <c r="G1752" s="171">
        <v>20</v>
      </c>
      <c r="H1752" s="172">
        <f t="shared" si="189"/>
        <v>6760</v>
      </c>
      <c r="I1752" s="173" t="str">
        <f t="shared" si="190"/>
        <v>Введите курс</v>
      </c>
      <c r="J1752" s="283"/>
      <c r="K1752" s="174">
        <f t="shared" si="193"/>
        <v>0</v>
      </c>
      <c r="L1752" s="172">
        <f t="shared" si="193"/>
        <v>0</v>
      </c>
      <c r="M1752" s="175" t="str">
        <f t="shared" si="192"/>
        <v/>
      </c>
      <c r="N1752" s="166"/>
    </row>
    <row r="1753" spans="1:14" ht="15.75" thickBot="1">
      <c r="A1753" s="166" t="s">
        <v>7645</v>
      </c>
      <c r="B1753" s="167"/>
      <c r="C1753" s="168" t="s">
        <v>7646</v>
      </c>
      <c r="D1753" s="177" t="s">
        <v>7647</v>
      </c>
      <c r="E1753" s="169">
        <v>10000</v>
      </c>
      <c r="F1753" s="170">
        <v>0.52</v>
      </c>
      <c r="G1753" s="171">
        <v>48</v>
      </c>
      <c r="H1753" s="172">
        <f t="shared" si="189"/>
        <v>5200</v>
      </c>
      <c r="I1753" s="173" t="str">
        <f t="shared" si="190"/>
        <v>Введите курс</v>
      </c>
      <c r="J1753" s="283"/>
      <c r="K1753" s="174">
        <f t="shared" si="193"/>
        <v>0</v>
      </c>
      <c r="L1753" s="172">
        <f t="shared" si="193"/>
        <v>0</v>
      </c>
      <c r="M1753" s="175" t="str">
        <f t="shared" si="192"/>
        <v/>
      </c>
      <c r="N1753" s="166"/>
    </row>
    <row r="1754" spans="1:14" ht="15.75" thickBot="1">
      <c r="A1754" s="166" t="s">
        <v>7648</v>
      </c>
      <c r="B1754" s="167"/>
      <c r="C1754" s="168" t="s">
        <v>7649</v>
      </c>
      <c r="D1754" s="177" t="s">
        <v>7650</v>
      </c>
      <c r="E1754" s="169">
        <v>12000</v>
      </c>
      <c r="F1754" s="170">
        <v>0.52</v>
      </c>
      <c r="G1754" s="171">
        <v>126</v>
      </c>
      <c r="H1754" s="172">
        <f t="shared" si="189"/>
        <v>6240</v>
      </c>
      <c r="I1754" s="173" t="str">
        <f t="shared" si="190"/>
        <v>Введите курс</v>
      </c>
      <c r="J1754" s="283"/>
      <c r="K1754" s="174">
        <f t="shared" si="193"/>
        <v>0</v>
      </c>
      <c r="L1754" s="172">
        <f t="shared" si="193"/>
        <v>0</v>
      </c>
      <c r="M1754" s="175" t="str">
        <f t="shared" si="192"/>
        <v/>
      </c>
      <c r="N1754" s="166"/>
    </row>
    <row r="1755" spans="1:14" ht="15.75" thickBot="1">
      <c r="A1755" s="166" t="s">
        <v>7651</v>
      </c>
      <c r="B1755" s="167"/>
      <c r="C1755" s="168" t="s">
        <v>7652</v>
      </c>
      <c r="D1755" s="177" t="s">
        <v>7653</v>
      </c>
      <c r="E1755" s="169">
        <v>12000</v>
      </c>
      <c r="F1755" s="170">
        <v>0.52</v>
      </c>
      <c r="G1755" s="171">
        <v>126</v>
      </c>
      <c r="H1755" s="172">
        <f t="shared" si="189"/>
        <v>6240</v>
      </c>
      <c r="I1755" s="173" t="str">
        <f t="shared" si="190"/>
        <v>Введите курс</v>
      </c>
      <c r="J1755" s="283"/>
      <c r="K1755" s="174">
        <f t="shared" si="193"/>
        <v>0</v>
      </c>
      <c r="L1755" s="172">
        <f t="shared" si="193"/>
        <v>0</v>
      </c>
      <c r="M1755" s="175" t="str">
        <f t="shared" si="192"/>
        <v/>
      </c>
      <c r="N1755" s="166"/>
    </row>
    <row r="1756" spans="1:14" ht="15.75" thickBot="1">
      <c r="A1756" s="166" t="s">
        <v>7654</v>
      </c>
      <c r="B1756" s="167"/>
      <c r="C1756" s="168" t="s">
        <v>7655</v>
      </c>
      <c r="D1756" s="177" t="s">
        <v>7656</v>
      </c>
      <c r="E1756" s="169">
        <v>12000</v>
      </c>
      <c r="F1756" s="170">
        <v>0.52</v>
      </c>
      <c r="G1756" s="171">
        <v>84</v>
      </c>
      <c r="H1756" s="172">
        <f t="shared" si="189"/>
        <v>6240</v>
      </c>
      <c r="I1756" s="173" t="str">
        <f t="shared" si="190"/>
        <v>Введите курс</v>
      </c>
      <c r="J1756" s="283"/>
      <c r="K1756" s="174">
        <f t="shared" si="193"/>
        <v>0</v>
      </c>
      <c r="L1756" s="172">
        <f t="shared" si="193"/>
        <v>0</v>
      </c>
      <c r="M1756" s="175" t="str">
        <f t="shared" si="192"/>
        <v/>
      </c>
      <c r="N1756" s="166"/>
    </row>
    <row r="1757" spans="1:14" ht="15.75" thickBot="1">
      <c r="A1757" s="166" t="s">
        <v>7657</v>
      </c>
      <c r="B1757" s="167"/>
      <c r="C1757" s="168" t="s">
        <v>7658</v>
      </c>
      <c r="D1757" s="177" t="s">
        <v>7659</v>
      </c>
      <c r="E1757" s="169">
        <v>12000</v>
      </c>
      <c r="F1757" s="170">
        <v>0.52</v>
      </c>
      <c r="G1757" s="171">
        <v>84</v>
      </c>
      <c r="H1757" s="172">
        <f t="shared" si="189"/>
        <v>6240</v>
      </c>
      <c r="I1757" s="173" t="str">
        <f t="shared" si="190"/>
        <v>Введите курс</v>
      </c>
      <c r="J1757" s="283"/>
      <c r="K1757" s="174">
        <f t="shared" si="193"/>
        <v>0</v>
      </c>
      <c r="L1757" s="172">
        <f t="shared" si="193"/>
        <v>0</v>
      </c>
      <c r="M1757" s="175" t="str">
        <f t="shared" si="192"/>
        <v/>
      </c>
      <c r="N1757" s="166"/>
    </row>
    <row r="1758" spans="1:14" ht="15.75" thickBot="1">
      <c r="A1758" s="166" t="s">
        <v>7660</v>
      </c>
      <c r="B1758" s="167"/>
      <c r="C1758" s="168" t="s">
        <v>7661</v>
      </c>
      <c r="D1758" s="177" t="s">
        <v>7662</v>
      </c>
      <c r="E1758" s="169">
        <v>12000</v>
      </c>
      <c r="F1758" s="170">
        <v>0.52</v>
      </c>
      <c r="G1758" s="171">
        <v>84</v>
      </c>
      <c r="H1758" s="172">
        <f t="shared" si="189"/>
        <v>6240</v>
      </c>
      <c r="I1758" s="173" t="str">
        <f t="shared" si="190"/>
        <v>Введите курс</v>
      </c>
      <c r="J1758" s="283"/>
      <c r="K1758" s="174">
        <f t="shared" si="193"/>
        <v>0</v>
      </c>
      <c r="L1758" s="172">
        <f t="shared" si="193"/>
        <v>0</v>
      </c>
      <c r="M1758" s="175" t="str">
        <f t="shared" si="192"/>
        <v/>
      </c>
      <c r="N1758" s="166"/>
    </row>
    <row r="1759" spans="1:14" ht="15.75" thickBot="1">
      <c r="A1759" s="166" t="s">
        <v>7663</v>
      </c>
      <c r="B1759" s="167"/>
      <c r="C1759" s="168" t="s">
        <v>7664</v>
      </c>
      <c r="D1759" s="177" t="s">
        <v>7665</v>
      </c>
      <c r="E1759" s="169">
        <v>12000</v>
      </c>
      <c r="F1759" s="170">
        <v>0.52</v>
      </c>
      <c r="G1759" s="171">
        <v>84</v>
      </c>
      <c r="H1759" s="172">
        <f t="shared" si="189"/>
        <v>6240</v>
      </c>
      <c r="I1759" s="173" t="str">
        <f t="shared" si="190"/>
        <v>Введите курс</v>
      </c>
      <c r="J1759" s="283"/>
      <c r="K1759" s="174">
        <f t="shared" si="193"/>
        <v>0</v>
      </c>
      <c r="L1759" s="172">
        <f t="shared" si="193"/>
        <v>0</v>
      </c>
      <c r="M1759" s="175" t="str">
        <f t="shared" si="192"/>
        <v/>
      </c>
      <c r="N1759" s="166"/>
    </row>
    <row r="1760" spans="1:14" ht="15.75" thickBot="1">
      <c r="A1760" s="166" t="s">
        <v>7666</v>
      </c>
      <c r="B1760" s="167"/>
      <c r="C1760" s="168" t="s">
        <v>7667</v>
      </c>
      <c r="D1760" s="177" t="s">
        <v>5990</v>
      </c>
      <c r="E1760" s="169">
        <v>20000</v>
      </c>
      <c r="F1760" s="170">
        <v>0.52</v>
      </c>
      <c r="G1760" s="171">
        <v>36</v>
      </c>
      <c r="H1760" s="172">
        <f t="shared" si="189"/>
        <v>10400</v>
      </c>
      <c r="I1760" s="173" t="str">
        <f t="shared" si="190"/>
        <v>Введите курс</v>
      </c>
      <c r="J1760" s="283"/>
      <c r="K1760" s="174">
        <f t="shared" si="193"/>
        <v>0</v>
      </c>
      <c r="L1760" s="172">
        <f t="shared" si="193"/>
        <v>0</v>
      </c>
      <c r="M1760" s="175" t="str">
        <f t="shared" si="192"/>
        <v/>
      </c>
      <c r="N1760" s="166"/>
    </row>
    <row r="1761" spans="1:14" ht="15.75" thickBot="1">
      <c r="A1761" s="166" t="s">
        <v>7668</v>
      </c>
      <c r="B1761" s="167"/>
      <c r="C1761" s="168" t="s">
        <v>7669</v>
      </c>
      <c r="D1761" s="177" t="s">
        <v>7670</v>
      </c>
      <c r="E1761" s="169">
        <v>5500</v>
      </c>
      <c r="F1761" s="170">
        <v>0.52</v>
      </c>
      <c r="G1761" s="171">
        <v>480</v>
      </c>
      <c r="H1761" s="172">
        <f t="shared" si="189"/>
        <v>2860</v>
      </c>
      <c r="I1761" s="173" t="str">
        <f t="shared" si="190"/>
        <v>Введите курс</v>
      </c>
      <c r="J1761" s="283"/>
      <c r="K1761" s="174">
        <f t="shared" si="193"/>
        <v>0</v>
      </c>
      <c r="L1761" s="172">
        <f t="shared" si="193"/>
        <v>0</v>
      </c>
      <c r="M1761" s="175" t="str">
        <f t="shared" si="192"/>
        <v/>
      </c>
      <c r="N1761" s="166"/>
    </row>
    <row r="1762" spans="1:14" ht="15.75" thickBot="1">
      <c r="A1762" s="166" t="s">
        <v>7671</v>
      </c>
      <c r="B1762" s="167"/>
      <c r="C1762" s="168" t="s">
        <v>7672</v>
      </c>
      <c r="D1762" s="177" t="s">
        <v>7673</v>
      </c>
      <c r="E1762" s="169">
        <v>5500</v>
      </c>
      <c r="F1762" s="170">
        <v>0.52</v>
      </c>
      <c r="G1762" s="171">
        <v>480</v>
      </c>
      <c r="H1762" s="172">
        <f t="shared" si="189"/>
        <v>2860</v>
      </c>
      <c r="I1762" s="173" t="str">
        <f t="shared" si="190"/>
        <v>Введите курс</v>
      </c>
      <c r="J1762" s="283"/>
      <c r="K1762" s="174">
        <f t="shared" si="193"/>
        <v>0</v>
      </c>
      <c r="L1762" s="172">
        <f t="shared" si="193"/>
        <v>0</v>
      </c>
      <c r="M1762" s="175" t="str">
        <f t="shared" si="192"/>
        <v/>
      </c>
      <c r="N1762" s="166"/>
    </row>
    <row r="1763" spans="1:14" ht="15.75" thickBot="1">
      <c r="A1763" s="166" t="s">
        <v>7674</v>
      </c>
      <c r="B1763" s="167"/>
      <c r="C1763" s="168" t="s">
        <v>7675</v>
      </c>
      <c r="D1763" s="177" t="s">
        <v>7676</v>
      </c>
      <c r="E1763" s="169">
        <v>4000</v>
      </c>
      <c r="F1763" s="170">
        <v>0.52</v>
      </c>
      <c r="G1763" s="171">
        <v>480</v>
      </c>
      <c r="H1763" s="172">
        <f t="shared" si="189"/>
        <v>2080</v>
      </c>
      <c r="I1763" s="173" t="str">
        <f t="shared" si="190"/>
        <v>Введите курс</v>
      </c>
      <c r="J1763" s="283"/>
      <c r="K1763" s="174">
        <f t="shared" si="193"/>
        <v>0</v>
      </c>
      <c r="L1763" s="172">
        <f t="shared" si="193"/>
        <v>0</v>
      </c>
      <c r="M1763" s="175" t="str">
        <f t="shared" si="192"/>
        <v/>
      </c>
      <c r="N1763" s="166"/>
    </row>
    <row r="1764" spans="1:14" ht="15.75" thickBot="1">
      <c r="A1764" s="166" t="s">
        <v>7677</v>
      </c>
      <c r="B1764" s="167"/>
      <c r="C1764" s="168" t="s">
        <v>7678</v>
      </c>
      <c r="D1764" s="177" t="s">
        <v>7679</v>
      </c>
      <c r="E1764" s="169">
        <v>4000</v>
      </c>
      <c r="F1764" s="170">
        <v>0.52</v>
      </c>
      <c r="G1764" s="171">
        <v>480</v>
      </c>
      <c r="H1764" s="172">
        <f t="shared" si="189"/>
        <v>2080</v>
      </c>
      <c r="I1764" s="173" t="str">
        <f t="shared" si="190"/>
        <v>Введите курс</v>
      </c>
      <c r="J1764" s="283"/>
      <c r="K1764" s="174">
        <f t="shared" ref="K1764:L1779" si="194">J1764*G1764</f>
        <v>0</v>
      </c>
      <c r="L1764" s="172">
        <f t="shared" si="194"/>
        <v>0</v>
      </c>
      <c r="M1764" s="175" t="str">
        <f t="shared" si="192"/>
        <v/>
      </c>
      <c r="N1764" s="166"/>
    </row>
    <row r="1765" spans="1:14" ht="15.75" thickBot="1">
      <c r="A1765" s="166" t="s">
        <v>7680</v>
      </c>
      <c r="B1765" s="167"/>
      <c r="C1765" s="168" t="s">
        <v>7681</v>
      </c>
      <c r="D1765" s="177" t="s">
        <v>7682</v>
      </c>
      <c r="E1765" s="169">
        <v>5500</v>
      </c>
      <c r="F1765" s="170">
        <v>0.52</v>
      </c>
      <c r="G1765" s="171">
        <v>480</v>
      </c>
      <c r="H1765" s="172">
        <f t="shared" si="189"/>
        <v>2860</v>
      </c>
      <c r="I1765" s="173" t="str">
        <f t="shared" si="190"/>
        <v>Введите курс</v>
      </c>
      <c r="J1765" s="283"/>
      <c r="K1765" s="174">
        <f t="shared" si="194"/>
        <v>0</v>
      </c>
      <c r="L1765" s="172">
        <f t="shared" si="194"/>
        <v>0</v>
      </c>
      <c r="M1765" s="175" t="str">
        <f t="shared" si="192"/>
        <v/>
      </c>
      <c r="N1765" s="166"/>
    </row>
    <row r="1766" spans="1:14" ht="15.75" thickBot="1">
      <c r="A1766" s="166" t="s">
        <v>7683</v>
      </c>
      <c r="B1766" s="167"/>
      <c r="C1766" s="168" t="s">
        <v>7684</v>
      </c>
      <c r="D1766" s="177" t="s">
        <v>7685</v>
      </c>
      <c r="E1766" s="169">
        <v>4000</v>
      </c>
      <c r="F1766" s="170">
        <v>0.52</v>
      </c>
      <c r="G1766" s="171">
        <v>480</v>
      </c>
      <c r="H1766" s="172">
        <f t="shared" si="189"/>
        <v>2080</v>
      </c>
      <c r="I1766" s="173" t="str">
        <f t="shared" si="190"/>
        <v>Введите курс</v>
      </c>
      <c r="J1766" s="283"/>
      <c r="K1766" s="174">
        <f t="shared" si="194"/>
        <v>0</v>
      </c>
      <c r="L1766" s="172">
        <f t="shared" si="194"/>
        <v>0</v>
      </c>
      <c r="M1766" s="175" t="str">
        <f t="shared" si="192"/>
        <v/>
      </c>
      <c r="N1766" s="166"/>
    </row>
    <row r="1767" spans="1:14" ht="26.25" thickBot="1">
      <c r="A1767" s="166" t="s">
        <v>7686</v>
      </c>
      <c r="B1767" s="167"/>
      <c r="C1767" s="168" t="s">
        <v>7687</v>
      </c>
      <c r="D1767" s="177" t="s">
        <v>7688</v>
      </c>
      <c r="E1767" s="169">
        <v>5500</v>
      </c>
      <c r="F1767" s="170">
        <v>0.52</v>
      </c>
      <c r="G1767" s="171">
        <v>480</v>
      </c>
      <c r="H1767" s="172">
        <f t="shared" si="189"/>
        <v>2860</v>
      </c>
      <c r="I1767" s="173" t="str">
        <f t="shared" si="190"/>
        <v>Введите курс</v>
      </c>
      <c r="J1767" s="283"/>
      <c r="K1767" s="174">
        <f t="shared" si="194"/>
        <v>0</v>
      </c>
      <c r="L1767" s="172">
        <f t="shared" si="194"/>
        <v>0</v>
      </c>
      <c r="M1767" s="175" t="str">
        <f t="shared" si="192"/>
        <v/>
      </c>
      <c r="N1767" s="166"/>
    </row>
    <row r="1768" spans="1:14" ht="15.75" thickBot="1">
      <c r="A1768" s="166" t="s">
        <v>7689</v>
      </c>
      <c r="B1768" s="167"/>
      <c r="C1768" s="168" t="s">
        <v>7690</v>
      </c>
      <c r="D1768" s="177" t="s">
        <v>7691</v>
      </c>
      <c r="E1768" s="169">
        <v>4000</v>
      </c>
      <c r="F1768" s="170">
        <v>0.52</v>
      </c>
      <c r="G1768" s="171">
        <v>480</v>
      </c>
      <c r="H1768" s="172">
        <f t="shared" si="189"/>
        <v>2080</v>
      </c>
      <c r="I1768" s="173" t="str">
        <f t="shared" si="190"/>
        <v>Введите курс</v>
      </c>
      <c r="J1768" s="283"/>
      <c r="K1768" s="174">
        <f t="shared" si="194"/>
        <v>0</v>
      </c>
      <c r="L1768" s="172">
        <f t="shared" si="194"/>
        <v>0</v>
      </c>
      <c r="M1768" s="175" t="str">
        <f t="shared" si="192"/>
        <v/>
      </c>
      <c r="N1768" s="166"/>
    </row>
    <row r="1769" spans="1:14" ht="15.75" thickBot="1">
      <c r="A1769" s="166" t="s">
        <v>7692</v>
      </c>
      <c r="B1769" s="167"/>
      <c r="C1769" s="168" t="s">
        <v>7693</v>
      </c>
      <c r="D1769" s="177" t="s">
        <v>7694</v>
      </c>
      <c r="E1769" s="169">
        <v>4000</v>
      </c>
      <c r="F1769" s="170">
        <v>0.52</v>
      </c>
      <c r="G1769" s="171">
        <v>480</v>
      </c>
      <c r="H1769" s="172">
        <f t="shared" si="189"/>
        <v>2080</v>
      </c>
      <c r="I1769" s="173" t="str">
        <f t="shared" si="190"/>
        <v>Введите курс</v>
      </c>
      <c r="J1769" s="283"/>
      <c r="K1769" s="174">
        <f t="shared" si="194"/>
        <v>0</v>
      </c>
      <c r="L1769" s="172">
        <f t="shared" si="194"/>
        <v>0</v>
      </c>
      <c r="M1769" s="175" t="str">
        <f t="shared" si="192"/>
        <v/>
      </c>
      <c r="N1769" s="166"/>
    </row>
    <row r="1770" spans="1:14" ht="15.75" thickBot="1">
      <c r="A1770" s="166" t="s">
        <v>7695</v>
      </c>
      <c r="B1770" s="167"/>
      <c r="C1770" s="168" t="s">
        <v>7696</v>
      </c>
      <c r="D1770" s="177" t="s">
        <v>7697</v>
      </c>
      <c r="E1770" s="169">
        <v>23000</v>
      </c>
      <c r="F1770" s="170">
        <v>0.52</v>
      </c>
      <c r="G1770" s="171">
        <v>48</v>
      </c>
      <c r="H1770" s="172">
        <f t="shared" si="189"/>
        <v>11960</v>
      </c>
      <c r="I1770" s="173" t="str">
        <f t="shared" si="190"/>
        <v>Введите курс</v>
      </c>
      <c r="J1770" s="283"/>
      <c r="K1770" s="174">
        <f t="shared" si="194"/>
        <v>0</v>
      </c>
      <c r="L1770" s="172">
        <f t="shared" si="194"/>
        <v>0</v>
      </c>
      <c r="M1770" s="175" t="str">
        <f t="shared" si="192"/>
        <v/>
      </c>
      <c r="N1770" s="166"/>
    </row>
    <row r="1771" spans="1:14" ht="15.75" thickBot="1">
      <c r="A1771" s="166" t="s">
        <v>7698</v>
      </c>
      <c r="B1771" s="167"/>
      <c r="C1771" s="168" t="s">
        <v>7699</v>
      </c>
      <c r="D1771" s="177" t="s">
        <v>7700</v>
      </c>
      <c r="E1771" s="169">
        <v>12000</v>
      </c>
      <c r="F1771" s="170">
        <v>0.52</v>
      </c>
      <c r="G1771" s="171">
        <v>270</v>
      </c>
      <c r="H1771" s="172">
        <f t="shared" si="189"/>
        <v>6240</v>
      </c>
      <c r="I1771" s="173" t="str">
        <f t="shared" si="190"/>
        <v>Введите курс</v>
      </c>
      <c r="J1771" s="283"/>
      <c r="K1771" s="174">
        <f t="shared" si="194"/>
        <v>0</v>
      </c>
      <c r="L1771" s="172">
        <f t="shared" si="194"/>
        <v>0</v>
      </c>
      <c r="M1771" s="175" t="str">
        <f t="shared" si="192"/>
        <v/>
      </c>
      <c r="N1771" s="166"/>
    </row>
    <row r="1772" spans="1:14" ht="15.75" thickBot="1">
      <c r="A1772" s="166" t="s">
        <v>7701</v>
      </c>
      <c r="B1772" s="167"/>
      <c r="C1772" s="168" t="s">
        <v>7702</v>
      </c>
      <c r="D1772" s="177" t="s">
        <v>6574</v>
      </c>
      <c r="E1772" s="169">
        <v>11000</v>
      </c>
      <c r="F1772" s="170">
        <v>0.52</v>
      </c>
      <c r="G1772" s="171">
        <v>240</v>
      </c>
      <c r="H1772" s="172">
        <f t="shared" si="189"/>
        <v>5720</v>
      </c>
      <c r="I1772" s="173" t="str">
        <f t="shared" si="190"/>
        <v>Введите курс</v>
      </c>
      <c r="J1772" s="283"/>
      <c r="K1772" s="174">
        <f t="shared" si="194"/>
        <v>0</v>
      </c>
      <c r="L1772" s="172">
        <f t="shared" si="194"/>
        <v>0</v>
      </c>
      <c r="M1772" s="175" t="str">
        <f t="shared" si="192"/>
        <v/>
      </c>
      <c r="N1772" s="166"/>
    </row>
    <row r="1773" spans="1:14" ht="15.75" thickBot="1">
      <c r="A1773" s="166" t="s">
        <v>7703</v>
      </c>
      <c r="B1773" s="167"/>
      <c r="C1773" s="168" t="s">
        <v>7704</v>
      </c>
      <c r="D1773" s="177" t="s">
        <v>6574</v>
      </c>
      <c r="E1773" s="169">
        <v>11000</v>
      </c>
      <c r="F1773" s="170">
        <v>0.52</v>
      </c>
      <c r="G1773" s="171">
        <v>240</v>
      </c>
      <c r="H1773" s="172">
        <f t="shared" si="189"/>
        <v>5720</v>
      </c>
      <c r="I1773" s="173" t="str">
        <f t="shared" si="190"/>
        <v>Введите курс</v>
      </c>
      <c r="J1773" s="283"/>
      <c r="K1773" s="174">
        <f t="shared" si="194"/>
        <v>0</v>
      </c>
      <c r="L1773" s="172">
        <f t="shared" si="194"/>
        <v>0</v>
      </c>
      <c r="M1773" s="175" t="str">
        <f t="shared" si="192"/>
        <v/>
      </c>
      <c r="N1773" s="166"/>
    </row>
    <row r="1774" spans="1:14" ht="15.75" thickBot="1">
      <c r="A1774" s="166" t="s">
        <v>7705</v>
      </c>
      <c r="B1774" s="167"/>
      <c r="C1774" s="168" t="s">
        <v>7706</v>
      </c>
      <c r="D1774" s="177" t="s">
        <v>7707</v>
      </c>
      <c r="E1774" s="169">
        <v>11000</v>
      </c>
      <c r="F1774" s="170">
        <v>0.52</v>
      </c>
      <c r="G1774" s="171">
        <v>240</v>
      </c>
      <c r="H1774" s="172">
        <f t="shared" si="189"/>
        <v>5720</v>
      </c>
      <c r="I1774" s="173" t="str">
        <f t="shared" si="190"/>
        <v>Введите курс</v>
      </c>
      <c r="J1774" s="283"/>
      <c r="K1774" s="174">
        <f t="shared" si="194"/>
        <v>0</v>
      </c>
      <c r="L1774" s="172">
        <f t="shared" si="194"/>
        <v>0</v>
      </c>
      <c r="M1774" s="175" t="str">
        <f t="shared" si="192"/>
        <v/>
      </c>
      <c r="N1774" s="166"/>
    </row>
    <row r="1775" spans="1:14" ht="15.75" thickBot="1">
      <c r="A1775" s="166" t="s">
        <v>7708</v>
      </c>
      <c r="B1775" s="167"/>
      <c r="C1775" s="168" t="s">
        <v>7709</v>
      </c>
      <c r="D1775" s="177" t="s">
        <v>7710</v>
      </c>
      <c r="E1775" s="169">
        <v>11000</v>
      </c>
      <c r="F1775" s="170">
        <v>0.52</v>
      </c>
      <c r="G1775" s="171">
        <v>240</v>
      </c>
      <c r="H1775" s="172">
        <f t="shared" si="189"/>
        <v>5720</v>
      </c>
      <c r="I1775" s="173" t="str">
        <f t="shared" si="190"/>
        <v>Введите курс</v>
      </c>
      <c r="J1775" s="283"/>
      <c r="K1775" s="174">
        <f t="shared" si="194"/>
        <v>0</v>
      </c>
      <c r="L1775" s="172">
        <f t="shared" si="194"/>
        <v>0</v>
      </c>
      <c r="M1775" s="175" t="str">
        <f t="shared" si="192"/>
        <v/>
      </c>
      <c r="N1775" s="166"/>
    </row>
    <row r="1776" spans="1:14" ht="26.25" thickBot="1">
      <c r="A1776" s="166" t="s">
        <v>7711</v>
      </c>
      <c r="B1776" s="167"/>
      <c r="C1776" s="168" t="s">
        <v>7712</v>
      </c>
      <c r="D1776" s="177" t="s">
        <v>7713</v>
      </c>
      <c r="E1776" s="169">
        <v>5500</v>
      </c>
      <c r="F1776" s="170">
        <v>0.52</v>
      </c>
      <c r="G1776" s="171">
        <v>480</v>
      </c>
      <c r="H1776" s="172">
        <f t="shared" si="189"/>
        <v>2860</v>
      </c>
      <c r="I1776" s="173" t="str">
        <f t="shared" si="190"/>
        <v>Введите курс</v>
      </c>
      <c r="J1776" s="283"/>
      <c r="K1776" s="174">
        <f t="shared" si="194"/>
        <v>0</v>
      </c>
      <c r="L1776" s="172">
        <f t="shared" si="194"/>
        <v>0</v>
      </c>
      <c r="M1776" s="175" t="str">
        <f t="shared" si="192"/>
        <v/>
      </c>
      <c r="N1776" s="166"/>
    </row>
    <row r="1777" spans="1:14" ht="15.75" thickBot="1">
      <c r="A1777" s="166" t="s">
        <v>7714</v>
      </c>
      <c r="B1777" s="167"/>
      <c r="C1777" s="168" t="s">
        <v>7715</v>
      </c>
      <c r="D1777" s="177" t="s">
        <v>7716</v>
      </c>
      <c r="E1777" s="169">
        <v>8000</v>
      </c>
      <c r="F1777" s="170">
        <v>0.52</v>
      </c>
      <c r="G1777" s="171">
        <v>72</v>
      </c>
      <c r="H1777" s="172">
        <f t="shared" si="189"/>
        <v>4160</v>
      </c>
      <c r="I1777" s="173" t="str">
        <f t="shared" si="190"/>
        <v>Введите курс</v>
      </c>
      <c r="J1777" s="283"/>
      <c r="K1777" s="174">
        <f t="shared" si="194"/>
        <v>0</v>
      </c>
      <c r="L1777" s="172">
        <f t="shared" si="194"/>
        <v>0</v>
      </c>
      <c r="M1777" s="175" t="str">
        <f t="shared" si="192"/>
        <v/>
      </c>
      <c r="N1777" s="166"/>
    </row>
    <row r="1778" spans="1:14" ht="15.75" thickBot="1">
      <c r="A1778" s="166" t="s">
        <v>7717</v>
      </c>
      <c r="B1778" s="167"/>
      <c r="C1778" s="168" t="s">
        <v>7718</v>
      </c>
      <c r="D1778" s="177" t="s">
        <v>7719</v>
      </c>
      <c r="E1778" s="169">
        <v>8000</v>
      </c>
      <c r="F1778" s="170">
        <v>0.52</v>
      </c>
      <c r="G1778" s="171">
        <v>600</v>
      </c>
      <c r="H1778" s="172">
        <f t="shared" si="189"/>
        <v>4160</v>
      </c>
      <c r="I1778" s="173" t="str">
        <f t="shared" si="190"/>
        <v>Введите курс</v>
      </c>
      <c r="J1778" s="283"/>
      <c r="K1778" s="174">
        <f t="shared" si="194"/>
        <v>0</v>
      </c>
      <c r="L1778" s="172">
        <f t="shared" si="194"/>
        <v>0</v>
      </c>
      <c r="M1778" s="175" t="str">
        <f t="shared" si="192"/>
        <v/>
      </c>
      <c r="N1778" s="166"/>
    </row>
    <row r="1779" spans="1:14" ht="15.75" thickBot="1">
      <c r="A1779" s="166" t="s">
        <v>7720</v>
      </c>
      <c r="B1779" s="167"/>
      <c r="C1779" s="168" t="s">
        <v>7721</v>
      </c>
      <c r="D1779" s="177" t="s">
        <v>7722</v>
      </c>
      <c r="E1779" s="169">
        <v>6000</v>
      </c>
      <c r="F1779" s="170">
        <v>0.52</v>
      </c>
      <c r="G1779" s="171">
        <v>180</v>
      </c>
      <c r="H1779" s="172">
        <f t="shared" si="189"/>
        <v>3120</v>
      </c>
      <c r="I1779" s="173" t="str">
        <f t="shared" si="190"/>
        <v>Введите курс</v>
      </c>
      <c r="J1779" s="283"/>
      <c r="K1779" s="174">
        <f t="shared" si="194"/>
        <v>0</v>
      </c>
      <c r="L1779" s="172">
        <f t="shared" si="194"/>
        <v>0</v>
      </c>
      <c r="M1779" s="175" t="str">
        <f t="shared" si="192"/>
        <v/>
      </c>
      <c r="N1779" s="166"/>
    </row>
    <row r="1780" spans="1:14" ht="15.75" thickBot="1">
      <c r="A1780" s="166" t="s">
        <v>7723</v>
      </c>
      <c r="B1780" s="167"/>
      <c r="C1780" s="168" t="s">
        <v>7724</v>
      </c>
      <c r="D1780" s="177" t="s">
        <v>7725</v>
      </c>
      <c r="E1780" s="169">
        <v>18000</v>
      </c>
      <c r="F1780" s="170">
        <v>0.52</v>
      </c>
      <c r="G1780" s="171">
        <v>36</v>
      </c>
      <c r="H1780" s="172">
        <f t="shared" si="189"/>
        <v>9360</v>
      </c>
      <c r="I1780" s="173" t="str">
        <f t="shared" si="190"/>
        <v>Введите курс</v>
      </c>
      <c r="J1780" s="283"/>
      <c r="K1780" s="174">
        <f t="shared" ref="K1780:L1795" si="195">J1780*G1780</f>
        <v>0</v>
      </c>
      <c r="L1780" s="172">
        <f t="shared" si="195"/>
        <v>0</v>
      </c>
      <c r="M1780" s="175" t="str">
        <f t="shared" si="192"/>
        <v/>
      </c>
      <c r="N1780" s="166"/>
    </row>
    <row r="1781" spans="1:14" ht="15.75" thickBot="1">
      <c r="A1781" s="166" t="s">
        <v>7726</v>
      </c>
      <c r="B1781" s="167"/>
      <c r="C1781" s="168" t="s">
        <v>7727</v>
      </c>
      <c r="D1781" s="177" t="s">
        <v>5990</v>
      </c>
      <c r="E1781" s="169">
        <v>14000</v>
      </c>
      <c r="F1781" s="170">
        <v>0.52</v>
      </c>
      <c r="G1781" s="171">
        <v>126</v>
      </c>
      <c r="H1781" s="172">
        <f t="shared" si="189"/>
        <v>7280</v>
      </c>
      <c r="I1781" s="173" t="str">
        <f t="shared" si="190"/>
        <v>Введите курс</v>
      </c>
      <c r="J1781" s="283"/>
      <c r="K1781" s="174">
        <f t="shared" si="195"/>
        <v>0</v>
      </c>
      <c r="L1781" s="172">
        <f t="shared" si="195"/>
        <v>0</v>
      </c>
      <c r="M1781" s="175" t="str">
        <f t="shared" si="192"/>
        <v/>
      </c>
      <c r="N1781" s="166"/>
    </row>
    <row r="1782" spans="1:14" ht="15.75" thickBot="1">
      <c r="A1782" s="166" t="s">
        <v>7728</v>
      </c>
      <c r="B1782" s="167"/>
      <c r="C1782" s="168" t="s">
        <v>7729</v>
      </c>
      <c r="D1782" s="177" t="s">
        <v>7730</v>
      </c>
      <c r="E1782" s="169">
        <v>14000</v>
      </c>
      <c r="F1782" s="170">
        <v>0.52</v>
      </c>
      <c r="G1782" s="171">
        <v>126</v>
      </c>
      <c r="H1782" s="172">
        <f t="shared" si="189"/>
        <v>7280</v>
      </c>
      <c r="I1782" s="173" t="str">
        <f t="shared" si="190"/>
        <v>Введите курс</v>
      </c>
      <c r="J1782" s="283"/>
      <c r="K1782" s="174">
        <f t="shared" si="195"/>
        <v>0</v>
      </c>
      <c r="L1782" s="172">
        <f t="shared" si="195"/>
        <v>0</v>
      </c>
      <c r="M1782" s="175" t="str">
        <f t="shared" si="192"/>
        <v/>
      </c>
      <c r="N1782" s="166"/>
    </row>
    <row r="1783" spans="1:14" ht="15.75" thickBot="1">
      <c r="A1783" s="166" t="s">
        <v>7731</v>
      </c>
      <c r="B1783" s="167"/>
      <c r="C1783" s="168" t="s">
        <v>7732</v>
      </c>
      <c r="D1783" s="177" t="s">
        <v>7733</v>
      </c>
      <c r="E1783" s="169">
        <v>28000</v>
      </c>
      <c r="F1783" s="170">
        <v>0.52</v>
      </c>
      <c r="G1783" s="171">
        <v>30</v>
      </c>
      <c r="H1783" s="172">
        <f t="shared" si="189"/>
        <v>14560</v>
      </c>
      <c r="I1783" s="173" t="str">
        <f t="shared" si="190"/>
        <v>Введите курс</v>
      </c>
      <c r="J1783" s="283"/>
      <c r="K1783" s="174">
        <f t="shared" si="195"/>
        <v>0</v>
      </c>
      <c r="L1783" s="172">
        <f t="shared" si="195"/>
        <v>0</v>
      </c>
      <c r="M1783" s="175" t="str">
        <f t="shared" si="192"/>
        <v/>
      </c>
      <c r="N1783" s="166"/>
    </row>
    <row r="1784" spans="1:14" ht="15.75" thickBot="1">
      <c r="A1784" s="166" t="s">
        <v>7734</v>
      </c>
      <c r="B1784" s="167"/>
      <c r="C1784" s="168" t="s">
        <v>7735</v>
      </c>
      <c r="D1784" s="177" t="s">
        <v>7736</v>
      </c>
      <c r="E1784" s="169">
        <v>10000</v>
      </c>
      <c r="F1784" s="170">
        <v>0.52</v>
      </c>
      <c r="G1784" s="171">
        <v>336</v>
      </c>
      <c r="H1784" s="172">
        <f t="shared" si="189"/>
        <v>5200</v>
      </c>
      <c r="I1784" s="173" t="str">
        <f t="shared" si="190"/>
        <v>Введите курс</v>
      </c>
      <c r="J1784" s="283"/>
      <c r="K1784" s="174">
        <f t="shared" si="195"/>
        <v>0</v>
      </c>
      <c r="L1784" s="172">
        <f t="shared" si="195"/>
        <v>0</v>
      </c>
      <c r="M1784" s="175" t="str">
        <f t="shared" si="192"/>
        <v/>
      </c>
      <c r="N1784" s="166"/>
    </row>
    <row r="1785" spans="1:14" ht="15.75" thickBot="1">
      <c r="A1785" s="166" t="s">
        <v>7737</v>
      </c>
      <c r="B1785" s="167"/>
      <c r="C1785" s="168" t="s">
        <v>7738</v>
      </c>
      <c r="D1785" s="177" t="s">
        <v>7739</v>
      </c>
      <c r="E1785" s="169">
        <v>4500</v>
      </c>
      <c r="F1785" s="170">
        <v>0.52</v>
      </c>
      <c r="G1785" s="171">
        <v>336</v>
      </c>
      <c r="H1785" s="172">
        <f t="shared" si="189"/>
        <v>2340</v>
      </c>
      <c r="I1785" s="173" t="str">
        <f t="shared" si="190"/>
        <v>Введите курс</v>
      </c>
      <c r="J1785" s="283"/>
      <c r="K1785" s="174">
        <f t="shared" si="195"/>
        <v>0</v>
      </c>
      <c r="L1785" s="172">
        <f t="shared" si="195"/>
        <v>0</v>
      </c>
      <c r="M1785" s="175" t="str">
        <f t="shared" si="192"/>
        <v/>
      </c>
      <c r="N1785" s="166"/>
    </row>
    <row r="1786" spans="1:14" ht="15.75" thickBot="1">
      <c r="A1786" s="166" t="s">
        <v>7740</v>
      </c>
      <c r="B1786" s="167"/>
      <c r="C1786" s="168" t="s">
        <v>7741</v>
      </c>
      <c r="D1786" s="177" t="s">
        <v>7742</v>
      </c>
      <c r="E1786" s="169">
        <v>11000</v>
      </c>
      <c r="F1786" s="170">
        <v>0.52</v>
      </c>
      <c r="G1786" s="171">
        <v>320</v>
      </c>
      <c r="H1786" s="172">
        <f t="shared" si="189"/>
        <v>5720</v>
      </c>
      <c r="I1786" s="173" t="str">
        <f t="shared" si="190"/>
        <v>Введите курс</v>
      </c>
      <c r="J1786" s="283"/>
      <c r="K1786" s="174">
        <f t="shared" si="195"/>
        <v>0</v>
      </c>
      <c r="L1786" s="172">
        <f t="shared" si="195"/>
        <v>0</v>
      </c>
      <c r="M1786" s="175" t="str">
        <f t="shared" si="192"/>
        <v/>
      </c>
      <c r="N1786" s="166"/>
    </row>
    <row r="1787" spans="1:14" ht="15.75" thickBot="1">
      <c r="A1787" s="166" t="s">
        <v>7743</v>
      </c>
      <c r="B1787" s="167"/>
      <c r="C1787" s="168" t="s">
        <v>7744</v>
      </c>
      <c r="D1787" s="177" t="s">
        <v>7745</v>
      </c>
      <c r="E1787" s="169">
        <v>11000</v>
      </c>
      <c r="F1787" s="170">
        <v>0.52</v>
      </c>
      <c r="G1787" s="171">
        <v>320</v>
      </c>
      <c r="H1787" s="172">
        <f t="shared" si="189"/>
        <v>5720</v>
      </c>
      <c r="I1787" s="173" t="str">
        <f t="shared" si="190"/>
        <v>Введите курс</v>
      </c>
      <c r="J1787" s="283"/>
      <c r="K1787" s="174">
        <f t="shared" si="195"/>
        <v>0</v>
      </c>
      <c r="L1787" s="172">
        <f t="shared" si="195"/>
        <v>0</v>
      </c>
      <c r="M1787" s="175" t="str">
        <f t="shared" si="192"/>
        <v/>
      </c>
      <c r="N1787" s="166"/>
    </row>
    <row r="1788" spans="1:14" ht="15.75" thickBot="1">
      <c r="A1788" s="166" t="s">
        <v>7746</v>
      </c>
      <c r="B1788" s="167"/>
      <c r="C1788" s="168" t="s">
        <v>7747</v>
      </c>
      <c r="D1788" s="177" t="s">
        <v>7748</v>
      </c>
      <c r="E1788" s="169">
        <v>12000</v>
      </c>
      <c r="F1788" s="170">
        <v>0.52</v>
      </c>
      <c r="G1788" s="171">
        <v>60</v>
      </c>
      <c r="H1788" s="172">
        <f t="shared" si="189"/>
        <v>6240</v>
      </c>
      <c r="I1788" s="173" t="str">
        <f t="shared" si="190"/>
        <v>Введите курс</v>
      </c>
      <c r="J1788" s="283"/>
      <c r="K1788" s="174">
        <f t="shared" si="195"/>
        <v>0</v>
      </c>
      <c r="L1788" s="172">
        <f t="shared" si="195"/>
        <v>0</v>
      </c>
      <c r="M1788" s="175" t="str">
        <f t="shared" si="192"/>
        <v/>
      </c>
      <c r="N1788" s="166"/>
    </row>
    <row r="1789" spans="1:14" ht="15.75" thickBot="1">
      <c r="A1789" s="166" t="s">
        <v>7749</v>
      </c>
      <c r="B1789" s="167"/>
      <c r="C1789" s="168" t="s">
        <v>7750</v>
      </c>
      <c r="D1789" s="177" t="s">
        <v>7751</v>
      </c>
      <c r="E1789" s="169">
        <v>11000</v>
      </c>
      <c r="F1789" s="170">
        <v>0.52</v>
      </c>
      <c r="G1789" s="171">
        <v>320</v>
      </c>
      <c r="H1789" s="172">
        <f t="shared" si="189"/>
        <v>5720</v>
      </c>
      <c r="I1789" s="173" t="str">
        <f t="shared" si="190"/>
        <v>Введите курс</v>
      </c>
      <c r="J1789" s="283"/>
      <c r="K1789" s="174">
        <f t="shared" si="195"/>
        <v>0</v>
      </c>
      <c r="L1789" s="172">
        <f t="shared" si="195"/>
        <v>0</v>
      </c>
      <c r="M1789" s="175" t="str">
        <f t="shared" si="192"/>
        <v/>
      </c>
      <c r="N1789" s="166"/>
    </row>
    <row r="1790" spans="1:14" ht="15.75" thickBot="1">
      <c r="A1790" s="166" t="s">
        <v>7752</v>
      </c>
      <c r="B1790" s="167"/>
      <c r="C1790" s="168" t="s">
        <v>7753</v>
      </c>
      <c r="D1790" s="177" t="s">
        <v>7754</v>
      </c>
      <c r="E1790" s="169">
        <v>11000</v>
      </c>
      <c r="F1790" s="170">
        <v>0.52</v>
      </c>
      <c r="G1790" s="171">
        <v>320</v>
      </c>
      <c r="H1790" s="172">
        <f t="shared" si="189"/>
        <v>5720</v>
      </c>
      <c r="I1790" s="173" t="str">
        <f t="shared" si="190"/>
        <v>Введите курс</v>
      </c>
      <c r="J1790" s="283"/>
      <c r="K1790" s="174">
        <f t="shared" si="195"/>
        <v>0</v>
      </c>
      <c r="L1790" s="172">
        <f t="shared" si="195"/>
        <v>0</v>
      </c>
      <c r="M1790" s="175" t="str">
        <f t="shared" si="192"/>
        <v/>
      </c>
      <c r="N1790" s="166"/>
    </row>
    <row r="1791" spans="1:14" ht="15.75" thickBot="1">
      <c r="A1791" s="166" t="s">
        <v>7755</v>
      </c>
      <c r="B1791" s="167"/>
      <c r="C1791" s="168" t="s">
        <v>7756</v>
      </c>
      <c r="D1791" s="177" t="s">
        <v>7757</v>
      </c>
      <c r="E1791" s="169">
        <v>9500</v>
      </c>
      <c r="F1791" s="170">
        <v>0.52</v>
      </c>
      <c r="G1791" s="171">
        <v>270</v>
      </c>
      <c r="H1791" s="172">
        <f t="shared" si="189"/>
        <v>4940</v>
      </c>
      <c r="I1791" s="173" t="str">
        <f t="shared" si="190"/>
        <v>Введите курс</v>
      </c>
      <c r="J1791" s="283"/>
      <c r="K1791" s="174">
        <f t="shared" si="195"/>
        <v>0</v>
      </c>
      <c r="L1791" s="172">
        <f t="shared" si="195"/>
        <v>0</v>
      </c>
      <c r="M1791" s="175" t="str">
        <f t="shared" si="192"/>
        <v/>
      </c>
      <c r="N1791" s="166"/>
    </row>
    <row r="1792" spans="1:14" ht="15.75" thickBot="1">
      <c r="A1792" s="166" t="s">
        <v>7758</v>
      </c>
      <c r="B1792" s="167"/>
      <c r="C1792" s="168" t="s">
        <v>7759</v>
      </c>
      <c r="D1792" s="177" t="s">
        <v>7760</v>
      </c>
      <c r="E1792" s="169">
        <v>11000</v>
      </c>
      <c r="F1792" s="170">
        <v>0.52</v>
      </c>
      <c r="G1792" s="171">
        <v>320</v>
      </c>
      <c r="H1792" s="172">
        <f t="shared" si="189"/>
        <v>5720</v>
      </c>
      <c r="I1792" s="173" t="str">
        <f t="shared" si="190"/>
        <v>Введите курс</v>
      </c>
      <c r="J1792" s="283"/>
      <c r="K1792" s="174">
        <f t="shared" si="195"/>
        <v>0</v>
      </c>
      <c r="L1792" s="172">
        <f t="shared" si="195"/>
        <v>0</v>
      </c>
      <c r="M1792" s="175" t="str">
        <f t="shared" si="192"/>
        <v/>
      </c>
      <c r="N1792" s="166"/>
    </row>
    <row r="1793" spans="1:14" ht="15.75" thickBot="1">
      <c r="A1793" s="166" t="s">
        <v>7761</v>
      </c>
      <c r="B1793" s="167"/>
      <c r="C1793" s="168" t="s">
        <v>7762</v>
      </c>
      <c r="D1793" s="177" t="s">
        <v>7763</v>
      </c>
      <c r="E1793" s="169">
        <v>12000</v>
      </c>
      <c r="F1793" s="170">
        <v>0.52</v>
      </c>
      <c r="G1793" s="171">
        <v>144</v>
      </c>
      <c r="H1793" s="172">
        <f t="shared" si="189"/>
        <v>6240</v>
      </c>
      <c r="I1793" s="173" t="str">
        <f t="shared" si="190"/>
        <v>Введите курс</v>
      </c>
      <c r="J1793" s="283"/>
      <c r="K1793" s="174">
        <f t="shared" si="195"/>
        <v>0</v>
      </c>
      <c r="L1793" s="172">
        <f t="shared" si="195"/>
        <v>0</v>
      </c>
      <c r="M1793" s="175" t="str">
        <f t="shared" si="192"/>
        <v/>
      </c>
      <c r="N1793" s="166"/>
    </row>
    <row r="1794" spans="1:14" ht="15.75" thickBot="1">
      <c r="A1794" s="166" t="s">
        <v>7764</v>
      </c>
      <c r="B1794" s="167"/>
      <c r="C1794" s="168" t="s">
        <v>7765</v>
      </c>
      <c r="D1794" s="177" t="s">
        <v>5990</v>
      </c>
      <c r="E1794" s="169">
        <v>12000</v>
      </c>
      <c r="F1794" s="170">
        <v>0.52</v>
      </c>
      <c r="G1794" s="171">
        <v>144</v>
      </c>
      <c r="H1794" s="172">
        <f t="shared" si="189"/>
        <v>6240</v>
      </c>
      <c r="I1794" s="173" t="str">
        <f t="shared" si="190"/>
        <v>Введите курс</v>
      </c>
      <c r="J1794" s="283"/>
      <c r="K1794" s="174">
        <f t="shared" si="195"/>
        <v>0</v>
      </c>
      <c r="L1794" s="172">
        <f t="shared" si="195"/>
        <v>0</v>
      </c>
      <c r="M1794" s="175" t="str">
        <f t="shared" si="192"/>
        <v/>
      </c>
      <c r="N1794" s="166"/>
    </row>
    <row r="1795" spans="1:14" ht="15.75" thickBot="1">
      <c r="A1795" s="166" t="s">
        <v>7766</v>
      </c>
      <c r="B1795" s="167"/>
      <c r="C1795" s="168" t="s">
        <v>7767</v>
      </c>
      <c r="D1795" s="177" t="s">
        <v>7768</v>
      </c>
      <c r="E1795" s="169">
        <v>12000</v>
      </c>
      <c r="F1795" s="170">
        <v>0.52</v>
      </c>
      <c r="G1795" s="171">
        <v>144</v>
      </c>
      <c r="H1795" s="172">
        <f t="shared" si="189"/>
        <v>6240</v>
      </c>
      <c r="I1795" s="173" t="str">
        <f t="shared" si="190"/>
        <v>Введите курс</v>
      </c>
      <c r="J1795" s="283"/>
      <c r="K1795" s="174">
        <f t="shared" si="195"/>
        <v>0</v>
      </c>
      <c r="L1795" s="172">
        <f t="shared" si="195"/>
        <v>0</v>
      </c>
      <c r="M1795" s="175" t="str">
        <f t="shared" si="192"/>
        <v/>
      </c>
      <c r="N1795" s="166"/>
    </row>
    <row r="1796" spans="1:14" ht="15.75" thickBot="1">
      <c r="A1796" s="166" t="s">
        <v>7769</v>
      </c>
      <c r="B1796" s="167"/>
      <c r="C1796" s="168" t="s">
        <v>7770</v>
      </c>
      <c r="D1796" s="177" t="s">
        <v>7771</v>
      </c>
      <c r="E1796" s="169">
        <v>2000</v>
      </c>
      <c r="F1796" s="170">
        <v>0.52</v>
      </c>
      <c r="G1796" s="171">
        <v>216</v>
      </c>
      <c r="H1796" s="172">
        <f t="shared" ref="H1796:H1859" si="196">F1796*E1796</f>
        <v>1040</v>
      </c>
      <c r="I1796" s="173" t="str">
        <f t="shared" ref="I1796:I1859" si="197">IF($H$1="","Введите курс",H1796/$H$1)</f>
        <v>Введите курс</v>
      </c>
      <c r="J1796" s="283"/>
      <c r="K1796" s="174">
        <f t="shared" ref="K1796:L1811" si="198">J1796*G1796</f>
        <v>0</v>
      </c>
      <c r="L1796" s="172">
        <f t="shared" si="198"/>
        <v>0</v>
      </c>
      <c r="M1796" s="175" t="str">
        <f t="shared" ref="M1796:M1859" si="199">IFERROR(K1796*I1796,"")</f>
        <v/>
      </c>
      <c r="N1796" s="166"/>
    </row>
    <row r="1797" spans="1:14" ht="15.75" thickBot="1">
      <c r="A1797" s="166" t="s">
        <v>7772</v>
      </c>
      <c r="B1797" s="167"/>
      <c r="C1797" s="168" t="s">
        <v>7773</v>
      </c>
      <c r="D1797" s="177" t="s">
        <v>7774</v>
      </c>
      <c r="E1797" s="169">
        <v>2000</v>
      </c>
      <c r="F1797" s="170">
        <v>0.52</v>
      </c>
      <c r="G1797" s="171">
        <v>216</v>
      </c>
      <c r="H1797" s="172">
        <f t="shared" si="196"/>
        <v>1040</v>
      </c>
      <c r="I1797" s="173" t="str">
        <f t="shared" si="197"/>
        <v>Введите курс</v>
      </c>
      <c r="J1797" s="283"/>
      <c r="K1797" s="174">
        <f t="shared" si="198"/>
        <v>0</v>
      </c>
      <c r="L1797" s="172">
        <f t="shared" si="198"/>
        <v>0</v>
      </c>
      <c r="M1797" s="175" t="str">
        <f t="shared" si="199"/>
        <v/>
      </c>
      <c r="N1797" s="166"/>
    </row>
    <row r="1798" spans="1:14" ht="15.75" thickBot="1">
      <c r="A1798" s="166" t="s">
        <v>7775</v>
      </c>
      <c r="B1798" s="167"/>
      <c r="C1798" s="168" t="s">
        <v>7776</v>
      </c>
      <c r="D1798" s="177" t="s">
        <v>7777</v>
      </c>
      <c r="E1798" s="169">
        <v>2000</v>
      </c>
      <c r="F1798" s="170">
        <v>0.52</v>
      </c>
      <c r="G1798" s="171">
        <v>216</v>
      </c>
      <c r="H1798" s="172">
        <f t="shared" si="196"/>
        <v>1040</v>
      </c>
      <c r="I1798" s="173" t="str">
        <f t="shared" si="197"/>
        <v>Введите курс</v>
      </c>
      <c r="J1798" s="283"/>
      <c r="K1798" s="174">
        <f t="shared" si="198"/>
        <v>0</v>
      </c>
      <c r="L1798" s="172">
        <f t="shared" si="198"/>
        <v>0</v>
      </c>
      <c r="M1798" s="175" t="str">
        <f t="shared" si="199"/>
        <v/>
      </c>
      <c r="N1798" s="166"/>
    </row>
    <row r="1799" spans="1:14" ht="15.75" thickBot="1">
      <c r="A1799" s="166" t="s">
        <v>7778</v>
      </c>
      <c r="B1799" s="167"/>
      <c r="C1799" s="168" t="s">
        <v>7779</v>
      </c>
      <c r="D1799" s="177" t="s">
        <v>7780</v>
      </c>
      <c r="E1799" s="169">
        <v>12000</v>
      </c>
      <c r="F1799" s="170">
        <v>0.52</v>
      </c>
      <c r="G1799" s="171">
        <v>54</v>
      </c>
      <c r="H1799" s="172">
        <f t="shared" si="196"/>
        <v>6240</v>
      </c>
      <c r="I1799" s="173" t="str">
        <f t="shared" si="197"/>
        <v>Введите курс</v>
      </c>
      <c r="J1799" s="283"/>
      <c r="K1799" s="174">
        <f t="shared" si="198"/>
        <v>0</v>
      </c>
      <c r="L1799" s="172">
        <f t="shared" si="198"/>
        <v>0</v>
      </c>
      <c r="M1799" s="175" t="str">
        <f t="shared" si="199"/>
        <v/>
      </c>
      <c r="N1799" s="166"/>
    </row>
    <row r="1800" spans="1:14" ht="15.75" thickBot="1">
      <c r="A1800" s="166" t="s">
        <v>7781</v>
      </c>
      <c r="B1800" s="167"/>
      <c r="C1800" s="168" t="s">
        <v>7782</v>
      </c>
      <c r="D1800" s="177" t="s">
        <v>7783</v>
      </c>
      <c r="E1800" s="169">
        <v>8000</v>
      </c>
      <c r="F1800" s="170">
        <v>0.52</v>
      </c>
      <c r="G1800" s="171">
        <v>240</v>
      </c>
      <c r="H1800" s="172">
        <f t="shared" si="196"/>
        <v>4160</v>
      </c>
      <c r="I1800" s="173" t="str">
        <f t="shared" si="197"/>
        <v>Введите курс</v>
      </c>
      <c r="J1800" s="283"/>
      <c r="K1800" s="174">
        <f t="shared" si="198"/>
        <v>0</v>
      </c>
      <c r="L1800" s="172">
        <f t="shared" si="198"/>
        <v>0</v>
      </c>
      <c r="M1800" s="175" t="str">
        <f t="shared" si="199"/>
        <v/>
      </c>
      <c r="N1800" s="166"/>
    </row>
    <row r="1801" spans="1:14" ht="15.75" thickBot="1">
      <c r="A1801" s="166" t="s">
        <v>7784</v>
      </c>
      <c r="B1801" s="167"/>
      <c r="C1801" s="168" t="s">
        <v>7785</v>
      </c>
      <c r="D1801" s="177" t="s">
        <v>7786</v>
      </c>
      <c r="E1801" s="169">
        <v>8000</v>
      </c>
      <c r="F1801" s="170">
        <v>0.52</v>
      </c>
      <c r="G1801" s="171">
        <v>240</v>
      </c>
      <c r="H1801" s="172">
        <f t="shared" si="196"/>
        <v>4160</v>
      </c>
      <c r="I1801" s="173" t="str">
        <f t="shared" si="197"/>
        <v>Введите курс</v>
      </c>
      <c r="J1801" s="283"/>
      <c r="K1801" s="174">
        <f t="shared" si="198"/>
        <v>0</v>
      </c>
      <c r="L1801" s="172">
        <f t="shared" si="198"/>
        <v>0</v>
      </c>
      <c r="M1801" s="175" t="str">
        <f t="shared" si="199"/>
        <v/>
      </c>
      <c r="N1801" s="166"/>
    </row>
    <row r="1802" spans="1:14" ht="15.75" thickBot="1">
      <c r="A1802" s="166" t="s">
        <v>7787</v>
      </c>
      <c r="B1802" s="167"/>
      <c r="C1802" s="168" t="s">
        <v>7788</v>
      </c>
      <c r="D1802" s="177" t="s">
        <v>7789</v>
      </c>
      <c r="E1802" s="169">
        <v>14000</v>
      </c>
      <c r="F1802" s="170">
        <v>0.52</v>
      </c>
      <c r="G1802" s="171">
        <v>126</v>
      </c>
      <c r="H1802" s="172">
        <f t="shared" si="196"/>
        <v>7280</v>
      </c>
      <c r="I1802" s="173" t="str">
        <f t="shared" si="197"/>
        <v>Введите курс</v>
      </c>
      <c r="J1802" s="283"/>
      <c r="K1802" s="174">
        <f t="shared" si="198"/>
        <v>0</v>
      </c>
      <c r="L1802" s="172">
        <f t="shared" si="198"/>
        <v>0</v>
      </c>
      <c r="M1802" s="175" t="str">
        <f t="shared" si="199"/>
        <v/>
      </c>
      <c r="N1802" s="166"/>
    </row>
    <row r="1803" spans="1:14" ht="15.75" thickBot="1">
      <c r="A1803" s="166" t="s">
        <v>7790</v>
      </c>
      <c r="B1803" s="167"/>
      <c r="C1803" s="168" t="s">
        <v>7791</v>
      </c>
      <c r="D1803" s="177" t="s">
        <v>7792</v>
      </c>
      <c r="E1803" s="169">
        <v>11000</v>
      </c>
      <c r="F1803" s="170">
        <v>0.52</v>
      </c>
      <c r="G1803" s="171">
        <v>320</v>
      </c>
      <c r="H1803" s="172">
        <f t="shared" si="196"/>
        <v>5720</v>
      </c>
      <c r="I1803" s="173" t="str">
        <f t="shared" si="197"/>
        <v>Введите курс</v>
      </c>
      <c r="J1803" s="283"/>
      <c r="K1803" s="174">
        <f t="shared" si="198"/>
        <v>0</v>
      </c>
      <c r="L1803" s="172">
        <f t="shared" si="198"/>
        <v>0</v>
      </c>
      <c r="M1803" s="175" t="str">
        <f t="shared" si="199"/>
        <v/>
      </c>
      <c r="N1803" s="166"/>
    </row>
    <row r="1804" spans="1:14" ht="15.75" thickBot="1">
      <c r="A1804" s="166" t="s">
        <v>7793</v>
      </c>
      <c r="B1804" s="167"/>
      <c r="C1804" s="168" t="s">
        <v>7794</v>
      </c>
      <c r="D1804" s="177" t="s">
        <v>7795</v>
      </c>
      <c r="E1804" s="169">
        <v>15000</v>
      </c>
      <c r="F1804" s="170">
        <v>0.52</v>
      </c>
      <c r="G1804" s="171">
        <v>9</v>
      </c>
      <c r="H1804" s="172">
        <f t="shared" si="196"/>
        <v>7800</v>
      </c>
      <c r="I1804" s="173" t="str">
        <f t="shared" si="197"/>
        <v>Введите курс</v>
      </c>
      <c r="J1804" s="283"/>
      <c r="K1804" s="174">
        <f t="shared" si="198"/>
        <v>0</v>
      </c>
      <c r="L1804" s="172">
        <f t="shared" si="198"/>
        <v>0</v>
      </c>
      <c r="M1804" s="175" t="str">
        <f t="shared" si="199"/>
        <v/>
      </c>
      <c r="N1804" s="166"/>
    </row>
    <row r="1805" spans="1:14" ht="15.75" thickBot="1">
      <c r="A1805" s="166" t="s">
        <v>7796</v>
      </c>
      <c r="B1805" s="167"/>
      <c r="C1805" s="168" t="s">
        <v>7797</v>
      </c>
      <c r="D1805" s="177" t="s">
        <v>7798</v>
      </c>
      <c r="E1805" s="169">
        <v>5500</v>
      </c>
      <c r="F1805" s="170">
        <v>0.52</v>
      </c>
      <c r="G1805" s="171">
        <v>16</v>
      </c>
      <c r="H1805" s="172">
        <f t="shared" si="196"/>
        <v>2860</v>
      </c>
      <c r="I1805" s="173" t="str">
        <f t="shared" si="197"/>
        <v>Введите курс</v>
      </c>
      <c r="J1805" s="283"/>
      <c r="K1805" s="174">
        <f t="shared" si="198"/>
        <v>0</v>
      </c>
      <c r="L1805" s="172">
        <f t="shared" si="198"/>
        <v>0</v>
      </c>
      <c r="M1805" s="175" t="str">
        <f t="shared" si="199"/>
        <v/>
      </c>
      <c r="N1805" s="166"/>
    </row>
    <row r="1806" spans="1:14" ht="15.75" thickBot="1">
      <c r="A1806" s="166" t="s">
        <v>7799</v>
      </c>
      <c r="B1806" s="167"/>
      <c r="C1806" s="168" t="s">
        <v>7800</v>
      </c>
      <c r="D1806" s="177" t="s">
        <v>7801</v>
      </c>
      <c r="E1806" s="169">
        <v>11000</v>
      </c>
      <c r="F1806" s="170">
        <v>0.52</v>
      </c>
      <c r="G1806" s="171">
        <v>320</v>
      </c>
      <c r="H1806" s="172">
        <f t="shared" si="196"/>
        <v>5720</v>
      </c>
      <c r="I1806" s="173" t="str">
        <f t="shared" si="197"/>
        <v>Введите курс</v>
      </c>
      <c r="J1806" s="283"/>
      <c r="K1806" s="174">
        <f t="shared" si="198"/>
        <v>0</v>
      </c>
      <c r="L1806" s="172">
        <f t="shared" si="198"/>
        <v>0</v>
      </c>
      <c r="M1806" s="175" t="str">
        <f t="shared" si="199"/>
        <v/>
      </c>
      <c r="N1806" s="166"/>
    </row>
    <row r="1807" spans="1:14" ht="15.75" thickBot="1">
      <c r="A1807" s="166" t="s">
        <v>7802</v>
      </c>
      <c r="B1807" s="167"/>
      <c r="C1807" s="168" t="s">
        <v>7803</v>
      </c>
      <c r="D1807" s="177" t="s">
        <v>5886</v>
      </c>
      <c r="E1807" s="169">
        <v>3500</v>
      </c>
      <c r="F1807" s="170">
        <v>0.52</v>
      </c>
      <c r="G1807" s="171">
        <v>480</v>
      </c>
      <c r="H1807" s="172">
        <f t="shared" si="196"/>
        <v>1820</v>
      </c>
      <c r="I1807" s="173" t="str">
        <f t="shared" si="197"/>
        <v>Введите курс</v>
      </c>
      <c r="J1807" s="283"/>
      <c r="K1807" s="174">
        <f t="shared" si="198"/>
        <v>0</v>
      </c>
      <c r="L1807" s="172">
        <f t="shared" si="198"/>
        <v>0</v>
      </c>
      <c r="M1807" s="175" t="str">
        <f t="shared" si="199"/>
        <v/>
      </c>
      <c r="N1807" s="166"/>
    </row>
    <row r="1808" spans="1:14" ht="15.75" thickBot="1">
      <c r="A1808" s="166" t="s">
        <v>7804</v>
      </c>
      <c r="B1808" s="167"/>
      <c r="C1808" s="168" t="s">
        <v>7805</v>
      </c>
      <c r="D1808" s="177" t="s">
        <v>7806</v>
      </c>
      <c r="E1808" s="169">
        <v>3500</v>
      </c>
      <c r="F1808" s="170">
        <v>0.52</v>
      </c>
      <c r="G1808" s="171">
        <v>480</v>
      </c>
      <c r="H1808" s="172">
        <f t="shared" si="196"/>
        <v>1820</v>
      </c>
      <c r="I1808" s="173" t="str">
        <f t="shared" si="197"/>
        <v>Введите курс</v>
      </c>
      <c r="J1808" s="283"/>
      <c r="K1808" s="174">
        <f t="shared" si="198"/>
        <v>0</v>
      </c>
      <c r="L1808" s="172">
        <f t="shared" si="198"/>
        <v>0</v>
      </c>
      <c r="M1808" s="175" t="str">
        <f t="shared" si="199"/>
        <v/>
      </c>
      <c r="N1808" s="166"/>
    </row>
    <row r="1809" spans="1:14" ht="15.75" thickBot="1">
      <c r="A1809" s="166" t="s">
        <v>7807</v>
      </c>
      <c r="B1809" s="167"/>
      <c r="C1809" s="168" t="s">
        <v>7808</v>
      </c>
      <c r="D1809" s="177" t="s">
        <v>7809</v>
      </c>
      <c r="E1809" s="169">
        <v>20000</v>
      </c>
      <c r="F1809" s="170">
        <v>0.52</v>
      </c>
      <c r="G1809" s="171">
        <v>8</v>
      </c>
      <c r="H1809" s="172">
        <f t="shared" si="196"/>
        <v>10400</v>
      </c>
      <c r="I1809" s="173" t="str">
        <f t="shared" si="197"/>
        <v>Введите курс</v>
      </c>
      <c r="J1809" s="283"/>
      <c r="K1809" s="174">
        <f t="shared" si="198"/>
        <v>0</v>
      </c>
      <c r="L1809" s="172">
        <f t="shared" si="198"/>
        <v>0</v>
      </c>
      <c r="M1809" s="175" t="str">
        <f t="shared" si="199"/>
        <v/>
      </c>
      <c r="N1809" s="166"/>
    </row>
    <row r="1810" spans="1:14" ht="15.75" thickBot="1">
      <c r="A1810" s="166" t="s">
        <v>7810</v>
      </c>
      <c r="B1810" s="167"/>
      <c r="C1810" s="168" t="s">
        <v>7811</v>
      </c>
      <c r="D1810" s="177" t="s">
        <v>7812</v>
      </c>
      <c r="E1810" s="169">
        <v>14000</v>
      </c>
      <c r="F1810" s="170">
        <v>0.52</v>
      </c>
      <c r="G1810" s="171">
        <v>72</v>
      </c>
      <c r="H1810" s="172">
        <f t="shared" si="196"/>
        <v>7280</v>
      </c>
      <c r="I1810" s="173" t="str">
        <f t="shared" si="197"/>
        <v>Введите курс</v>
      </c>
      <c r="J1810" s="283"/>
      <c r="K1810" s="174">
        <f t="shared" si="198"/>
        <v>0</v>
      </c>
      <c r="L1810" s="172">
        <f t="shared" si="198"/>
        <v>0</v>
      </c>
      <c r="M1810" s="175" t="str">
        <f t="shared" si="199"/>
        <v/>
      </c>
      <c r="N1810" s="166"/>
    </row>
    <row r="1811" spans="1:14" ht="15.75" thickBot="1">
      <c r="A1811" s="166" t="s">
        <v>7813</v>
      </c>
      <c r="B1811" s="167"/>
      <c r="C1811" s="168" t="s">
        <v>7814</v>
      </c>
      <c r="D1811" s="177" t="s">
        <v>7815</v>
      </c>
      <c r="E1811" s="169">
        <v>10000</v>
      </c>
      <c r="F1811" s="170">
        <v>0.52</v>
      </c>
      <c r="G1811" s="171">
        <v>120</v>
      </c>
      <c r="H1811" s="172">
        <f t="shared" si="196"/>
        <v>5200</v>
      </c>
      <c r="I1811" s="173" t="str">
        <f t="shared" si="197"/>
        <v>Введите курс</v>
      </c>
      <c r="J1811" s="283"/>
      <c r="K1811" s="174">
        <f t="shared" si="198"/>
        <v>0</v>
      </c>
      <c r="L1811" s="172">
        <f t="shared" si="198"/>
        <v>0</v>
      </c>
      <c r="M1811" s="175" t="str">
        <f t="shared" si="199"/>
        <v/>
      </c>
      <c r="N1811" s="166"/>
    </row>
    <row r="1812" spans="1:14" ht="15.75" thickBot="1">
      <c r="A1812" s="166" t="s">
        <v>7816</v>
      </c>
      <c r="B1812" s="167"/>
      <c r="C1812" s="168" t="s">
        <v>7817</v>
      </c>
      <c r="D1812" s="177" t="s">
        <v>7818</v>
      </c>
      <c r="E1812" s="169">
        <v>13500</v>
      </c>
      <c r="F1812" s="170">
        <v>0.52</v>
      </c>
      <c r="G1812" s="171">
        <v>72</v>
      </c>
      <c r="H1812" s="172">
        <f t="shared" si="196"/>
        <v>7020</v>
      </c>
      <c r="I1812" s="173" t="str">
        <f t="shared" si="197"/>
        <v>Введите курс</v>
      </c>
      <c r="J1812" s="283"/>
      <c r="K1812" s="174">
        <f t="shared" ref="K1812:L1827" si="200">J1812*G1812</f>
        <v>0</v>
      </c>
      <c r="L1812" s="172">
        <f t="shared" si="200"/>
        <v>0</v>
      </c>
      <c r="M1812" s="175" t="str">
        <f t="shared" si="199"/>
        <v/>
      </c>
      <c r="N1812" s="166"/>
    </row>
    <row r="1813" spans="1:14" ht="15.75" thickBot="1">
      <c r="A1813" s="166" t="s">
        <v>7819</v>
      </c>
      <c r="B1813" s="167"/>
      <c r="C1813" s="168" t="s">
        <v>7820</v>
      </c>
      <c r="D1813" s="177" t="s">
        <v>6574</v>
      </c>
      <c r="E1813" s="169">
        <v>20000</v>
      </c>
      <c r="F1813" s="170">
        <v>0.52</v>
      </c>
      <c r="G1813" s="171">
        <v>8</v>
      </c>
      <c r="H1813" s="172">
        <f t="shared" si="196"/>
        <v>10400</v>
      </c>
      <c r="I1813" s="173" t="str">
        <f t="shared" si="197"/>
        <v>Введите курс</v>
      </c>
      <c r="J1813" s="283"/>
      <c r="K1813" s="174">
        <f t="shared" si="200"/>
        <v>0</v>
      </c>
      <c r="L1813" s="172">
        <f t="shared" si="200"/>
        <v>0</v>
      </c>
      <c r="M1813" s="175" t="str">
        <f t="shared" si="199"/>
        <v/>
      </c>
      <c r="N1813" s="166"/>
    </row>
    <row r="1814" spans="1:14" ht="15.75" thickBot="1">
      <c r="A1814" s="166" t="s">
        <v>7821</v>
      </c>
      <c r="B1814" s="167"/>
      <c r="C1814" s="168" t="s">
        <v>7822</v>
      </c>
      <c r="D1814" s="177" t="s">
        <v>7823</v>
      </c>
      <c r="E1814" s="169">
        <v>18000</v>
      </c>
      <c r="F1814" s="170">
        <v>0.52</v>
      </c>
      <c r="G1814" s="171">
        <v>84</v>
      </c>
      <c r="H1814" s="172">
        <f t="shared" si="196"/>
        <v>9360</v>
      </c>
      <c r="I1814" s="173" t="str">
        <f t="shared" si="197"/>
        <v>Введите курс</v>
      </c>
      <c r="J1814" s="283"/>
      <c r="K1814" s="174">
        <f t="shared" si="200"/>
        <v>0</v>
      </c>
      <c r="L1814" s="172">
        <f t="shared" si="200"/>
        <v>0</v>
      </c>
      <c r="M1814" s="175" t="str">
        <f t="shared" si="199"/>
        <v/>
      </c>
      <c r="N1814" s="166"/>
    </row>
    <row r="1815" spans="1:14" ht="15.75" thickBot="1">
      <c r="A1815" s="166" t="s">
        <v>7824</v>
      </c>
      <c r="B1815" s="167"/>
      <c r="C1815" s="168" t="s">
        <v>7825</v>
      </c>
      <c r="D1815" s="177" t="s">
        <v>7826</v>
      </c>
      <c r="E1815" s="169">
        <v>18000</v>
      </c>
      <c r="F1815" s="170">
        <v>0.52</v>
      </c>
      <c r="G1815" s="171">
        <v>84</v>
      </c>
      <c r="H1815" s="172">
        <f t="shared" si="196"/>
        <v>9360</v>
      </c>
      <c r="I1815" s="173" t="str">
        <f t="shared" si="197"/>
        <v>Введите курс</v>
      </c>
      <c r="J1815" s="283"/>
      <c r="K1815" s="174">
        <f t="shared" si="200"/>
        <v>0</v>
      </c>
      <c r="L1815" s="172">
        <f t="shared" si="200"/>
        <v>0</v>
      </c>
      <c r="M1815" s="175" t="str">
        <f t="shared" si="199"/>
        <v/>
      </c>
      <c r="N1815" s="166"/>
    </row>
    <row r="1816" spans="1:14" ht="15.75" thickBot="1">
      <c r="A1816" s="166" t="s">
        <v>7827</v>
      </c>
      <c r="B1816" s="167"/>
      <c r="C1816" s="168" t="s">
        <v>7828</v>
      </c>
      <c r="D1816" s="177" t="s">
        <v>7829</v>
      </c>
      <c r="E1816" s="169">
        <v>18000</v>
      </c>
      <c r="F1816" s="170">
        <v>0.52</v>
      </c>
      <c r="G1816" s="171">
        <v>84</v>
      </c>
      <c r="H1816" s="172">
        <f t="shared" si="196"/>
        <v>9360</v>
      </c>
      <c r="I1816" s="173" t="str">
        <f t="shared" si="197"/>
        <v>Введите курс</v>
      </c>
      <c r="J1816" s="283"/>
      <c r="K1816" s="174">
        <f t="shared" si="200"/>
        <v>0</v>
      </c>
      <c r="L1816" s="172">
        <f t="shared" si="200"/>
        <v>0</v>
      </c>
      <c r="M1816" s="175" t="str">
        <f t="shared" si="199"/>
        <v/>
      </c>
      <c r="N1816" s="166"/>
    </row>
    <row r="1817" spans="1:14" ht="15.75" thickBot="1">
      <c r="A1817" s="166" t="s">
        <v>7830</v>
      </c>
      <c r="B1817" s="167"/>
      <c r="C1817" s="168" t="s">
        <v>7831</v>
      </c>
      <c r="D1817" s="177" t="s">
        <v>7832</v>
      </c>
      <c r="E1817" s="169">
        <v>11000</v>
      </c>
      <c r="F1817" s="170">
        <v>0.52</v>
      </c>
      <c r="G1817" s="171">
        <v>320</v>
      </c>
      <c r="H1817" s="172">
        <f t="shared" si="196"/>
        <v>5720</v>
      </c>
      <c r="I1817" s="173" t="str">
        <f t="shared" si="197"/>
        <v>Введите курс</v>
      </c>
      <c r="J1817" s="283"/>
      <c r="K1817" s="174">
        <f t="shared" si="200"/>
        <v>0</v>
      </c>
      <c r="L1817" s="172">
        <f t="shared" si="200"/>
        <v>0</v>
      </c>
      <c r="M1817" s="175" t="str">
        <f t="shared" si="199"/>
        <v/>
      </c>
      <c r="N1817" s="166"/>
    </row>
    <row r="1818" spans="1:14" ht="15.75" thickBot="1">
      <c r="A1818" s="166" t="s">
        <v>7833</v>
      </c>
      <c r="B1818" s="167"/>
      <c r="C1818" s="168" t="s">
        <v>7834</v>
      </c>
      <c r="D1818" s="177" t="s">
        <v>7835</v>
      </c>
      <c r="E1818" s="169">
        <v>18500</v>
      </c>
      <c r="F1818" s="170">
        <v>0.52</v>
      </c>
      <c r="G1818" s="171">
        <v>72</v>
      </c>
      <c r="H1818" s="172">
        <f t="shared" si="196"/>
        <v>9620</v>
      </c>
      <c r="I1818" s="173" t="str">
        <f t="shared" si="197"/>
        <v>Введите курс</v>
      </c>
      <c r="J1818" s="283"/>
      <c r="K1818" s="174">
        <f t="shared" si="200"/>
        <v>0</v>
      </c>
      <c r="L1818" s="172">
        <f t="shared" si="200"/>
        <v>0</v>
      </c>
      <c r="M1818" s="175" t="str">
        <f t="shared" si="199"/>
        <v/>
      </c>
      <c r="N1818" s="166"/>
    </row>
    <row r="1819" spans="1:14" ht="15.75" thickBot="1">
      <c r="A1819" s="166" t="s">
        <v>7836</v>
      </c>
      <c r="B1819" s="167"/>
      <c r="C1819" s="168" t="s">
        <v>7837</v>
      </c>
      <c r="D1819" s="177" t="s">
        <v>7838</v>
      </c>
      <c r="E1819" s="169">
        <v>13500</v>
      </c>
      <c r="F1819" s="170">
        <v>0.52</v>
      </c>
      <c r="G1819" s="171">
        <v>72</v>
      </c>
      <c r="H1819" s="172">
        <f t="shared" si="196"/>
        <v>7020</v>
      </c>
      <c r="I1819" s="173" t="str">
        <f t="shared" si="197"/>
        <v>Введите курс</v>
      </c>
      <c r="J1819" s="283"/>
      <c r="K1819" s="174">
        <f t="shared" si="200"/>
        <v>0</v>
      </c>
      <c r="L1819" s="172">
        <f t="shared" si="200"/>
        <v>0</v>
      </c>
      <c r="M1819" s="175" t="str">
        <f t="shared" si="199"/>
        <v/>
      </c>
      <c r="N1819" s="166"/>
    </row>
    <row r="1820" spans="1:14" ht="15.75" thickBot="1">
      <c r="A1820" s="166" t="s">
        <v>7839</v>
      </c>
      <c r="B1820" s="167"/>
      <c r="C1820" s="168" t="s">
        <v>7840</v>
      </c>
      <c r="D1820" s="177" t="s">
        <v>7841</v>
      </c>
      <c r="E1820" s="169">
        <v>14500</v>
      </c>
      <c r="F1820" s="170">
        <v>0.52</v>
      </c>
      <c r="G1820" s="171">
        <v>72</v>
      </c>
      <c r="H1820" s="172">
        <f t="shared" si="196"/>
        <v>7540</v>
      </c>
      <c r="I1820" s="173" t="str">
        <f t="shared" si="197"/>
        <v>Введите курс</v>
      </c>
      <c r="J1820" s="283"/>
      <c r="K1820" s="174">
        <f t="shared" si="200"/>
        <v>0</v>
      </c>
      <c r="L1820" s="172">
        <f t="shared" si="200"/>
        <v>0</v>
      </c>
      <c r="M1820" s="175" t="str">
        <f t="shared" si="199"/>
        <v/>
      </c>
      <c r="N1820" s="166"/>
    </row>
    <row r="1821" spans="1:14" ht="15.75" thickBot="1">
      <c r="A1821" s="166" t="s">
        <v>7842</v>
      </c>
      <c r="B1821" s="167"/>
      <c r="C1821" s="168" t="s">
        <v>7843</v>
      </c>
      <c r="D1821" s="177" t="s">
        <v>7844</v>
      </c>
      <c r="E1821" s="169">
        <v>31500</v>
      </c>
      <c r="F1821" s="170">
        <v>0.52</v>
      </c>
      <c r="G1821" s="171">
        <v>72</v>
      </c>
      <c r="H1821" s="172">
        <f t="shared" si="196"/>
        <v>16380</v>
      </c>
      <c r="I1821" s="173" t="str">
        <f t="shared" si="197"/>
        <v>Введите курс</v>
      </c>
      <c r="J1821" s="283"/>
      <c r="K1821" s="174">
        <f t="shared" si="200"/>
        <v>0</v>
      </c>
      <c r="L1821" s="172">
        <f t="shared" si="200"/>
        <v>0</v>
      </c>
      <c r="M1821" s="175" t="str">
        <f t="shared" si="199"/>
        <v/>
      </c>
      <c r="N1821" s="166"/>
    </row>
    <row r="1822" spans="1:14" ht="15.75" thickBot="1">
      <c r="A1822" s="166" t="s">
        <v>7845</v>
      </c>
      <c r="B1822" s="167"/>
      <c r="C1822" s="168" t="s">
        <v>7846</v>
      </c>
      <c r="D1822" s="177" t="s">
        <v>7847</v>
      </c>
      <c r="E1822" s="169">
        <v>24500</v>
      </c>
      <c r="F1822" s="170">
        <v>0.52</v>
      </c>
      <c r="G1822" s="171">
        <v>72</v>
      </c>
      <c r="H1822" s="172">
        <f t="shared" si="196"/>
        <v>12740</v>
      </c>
      <c r="I1822" s="173" t="str">
        <f t="shared" si="197"/>
        <v>Введите курс</v>
      </c>
      <c r="J1822" s="283"/>
      <c r="K1822" s="174">
        <f t="shared" si="200"/>
        <v>0</v>
      </c>
      <c r="L1822" s="172">
        <f t="shared" si="200"/>
        <v>0</v>
      </c>
      <c r="M1822" s="175" t="str">
        <f t="shared" si="199"/>
        <v/>
      </c>
      <c r="N1822" s="166"/>
    </row>
    <row r="1823" spans="1:14" ht="15.75" thickBot="1">
      <c r="A1823" s="166" t="s">
        <v>7848</v>
      </c>
      <c r="B1823" s="167"/>
      <c r="C1823" s="168" t="s">
        <v>7849</v>
      </c>
      <c r="D1823" s="177" t="s">
        <v>7850</v>
      </c>
      <c r="E1823" s="169">
        <v>23000</v>
      </c>
      <c r="F1823" s="170">
        <v>0.52</v>
      </c>
      <c r="G1823" s="171">
        <v>72</v>
      </c>
      <c r="H1823" s="172">
        <f t="shared" si="196"/>
        <v>11960</v>
      </c>
      <c r="I1823" s="173" t="str">
        <f t="shared" si="197"/>
        <v>Введите курс</v>
      </c>
      <c r="J1823" s="283"/>
      <c r="K1823" s="174">
        <f t="shared" si="200"/>
        <v>0</v>
      </c>
      <c r="L1823" s="172">
        <f t="shared" si="200"/>
        <v>0</v>
      </c>
      <c r="M1823" s="175" t="str">
        <f t="shared" si="199"/>
        <v/>
      </c>
      <c r="N1823" s="166"/>
    </row>
    <row r="1824" spans="1:14" ht="15.75" thickBot="1">
      <c r="A1824" s="166" t="s">
        <v>7851</v>
      </c>
      <c r="B1824" s="167"/>
      <c r="C1824" s="168" t="s">
        <v>7852</v>
      </c>
      <c r="D1824" s="177" t="s">
        <v>7853</v>
      </c>
      <c r="E1824" s="169">
        <v>8000</v>
      </c>
      <c r="F1824" s="170">
        <v>0.52</v>
      </c>
      <c r="G1824" s="171">
        <v>480</v>
      </c>
      <c r="H1824" s="172">
        <f t="shared" si="196"/>
        <v>4160</v>
      </c>
      <c r="I1824" s="173" t="str">
        <f t="shared" si="197"/>
        <v>Введите курс</v>
      </c>
      <c r="J1824" s="283"/>
      <c r="K1824" s="174">
        <f t="shared" si="200"/>
        <v>0</v>
      </c>
      <c r="L1824" s="172">
        <f t="shared" si="200"/>
        <v>0</v>
      </c>
      <c r="M1824" s="175" t="str">
        <f t="shared" si="199"/>
        <v/>
      </c>
      <c r="N1824" s="166"/>
    </row>
    <row r="1825" spans="1:14" ht="15.75" thickBot="1">
      <c r="A1825" s="166" t="s">
        <v>7854</v>
      </c>
      <c r="B1825" s="167"/>
      <c r="C1825" s="168" t="s">
        <v>7855</v>
      </c>
      <c r="D1825" s="177" t="s">
        <v>7856</v>
      </c>
      <c r="E1825" s="169">
        <v>8000</v>
      </c>
      <c r="F1825" s="170">
        <v>0.52</v>
      </c>
      <c r="G1825" s="171">
        <v>480</v>
      </c>
      <c r="H1825" s="172">
        <f t="shared" si="196"/>
        <v>4160</v>
      </c>
      <c r="I1825" s="173" t="str">
        <f t="shared" si="197"/>
        <v>Введите курс</v>
      </c>
      <c r="J1825" s="283"/>
      <c r="K1825" s="174">
        <f t="shared" si="200"/>
        <v>0</v>
      </c>
      <c r="L1825" s="172">
        <f t="shared" si="200"/>
        <v>0</v>
      </c>
      <c r="M1825" s="175" t="str">
        <f t="shared" si="199"/>
        <v/>
      </c>
      <c r="N1825" s="166"/>
    </row>
    <row r="1826" spans="1:14" ht="15.75" thickBot="1">
      <c r="A1826" s="166" t="s">
        <v>7857</v>
      </c>
      <c r="B1826" s="167"/>
      <c r="C1826" s="168" t="s">
        <v>7858</v>
      </c>
      <c r="D1826" s="177" t="s">
        <v>7859</v>
      </c>
      <c r="E1826" s="169">
        <v>11000</v>
      </c>
      <c r="F1826" s="170">
        <v>0.52</v>
      </c>
      <c r="G1826" s="171">
        <v>320</v>
      </c>
      <c r="H1826" s="172">
        <f t="shared" si="196"/>
        <v>5720</v>
      </c>
      <c r="I1826" s="173" t="str">
        <f t="shared" si="197"/>
        <v>Введите курс</v>
      </c>
      <c r="J1826" s="283"/>
      <c r="K1826" s="174">
        <f t="shared" si="200"/>
        <v>0</v>
      </c>
      <c r="L1826" s="172">
        <f t="shared" si="200"/>
        <v>0</v>
      </c>
      <c r="M1826" s="175" t="str">
        <f t="shared" si="199"/>
        <v/>
      </c>
      <c r="N1826" s="166"/>
    </row>
    <row r="1827" spans="1:14" ht="15.75" thickBot="1">
      <c r="A1827" s="166" t="s">
        <v>7860</v>
      </c>
      <c r="B1827" s="167"/>
      <c r="C1827" s="168" t="s">
        <v>7861</v>
      </c>
      <c r="D1827" s="177" t="s">
        <v>7862</v>
      </c>
      <c r="E1827" s="169">
        <v>18500</v>
      </c>
      <c r="F1827" s="170">
        <v>0.52</v>
      </c>
      <c r="G1827" s="171">
        <v>72</v>
      </c>
      <c r="H1827" s="172">
        <f t="shared" si="196"/>
        <v>9620</v>
      </c>
      <c r="I1827" s="173" t="str">
        <f t="shared" si="197"/>
        <v>Введите курс</v>
      </c>
      <c r="J1827" s="283"/>
      <c r="K1827" s="174">
        <f t="shared" si="200"/>
        <v>0</v>
      </c>
      <c r="L1827" s="172">
        <f t="shared" si="200"/>
        <v>0</v>
      </c>
      <c r="M1827" s="175" t="str">
        <f t="shared" si="199"/>
        <v/>
      </c>
      <c r="N1827" s="166"/>
    </row>
    <row r="1828" spans="1:14" ht="15.75" thickBot="1">
      <c r="A1828" s="166" t="s">
        <v>7863</v>
      </c>
      <c r="B1828" s="167"/>
      <c r="C1828" s="168" t="s">
        <v>7864</v>
      </c>
      <c r="D1828" s="177" t="s">
        <v>7865</v>
      </c>
      <c r="E1828" s="169">
        <v>16000</v>
      </c>
      <c r="F1828" s="170">
        <v>0.52</v>
      </c>
      <c r="G1828" s="171">
        <v>180</v>
      </c>
      <c r="H1828" s="172">
        <f t="shared" si="196"/>
        <v>8320</v>
      </c>
      <c r="I1828" s="173" t="str">
        <f t="shared" si="197"/>
        <v>Введите курс</v>
      </c>
      <c r="J1828" s="283"/>
      <c r="K1828" s="174">
        <f t="shared" ref="K1828:L1843" si="201">J1828*G1828</f>
        <v>0</v>
      </c>
      <c r="L1828" s="172">
        <f t="shared" si="201"/>
        <v>0</v>
      </c>
      <c r="M1828" s="175" t="str">
        <f t="shared" si="199"/>
        <v/>
      </c>
      <c r="N1828" s="166"/>
    </row>
    <row r="1829" spans="1:14" ht="15.75" thickBot="1">
      <c r="A1829" s="166" t="s">
        <v>7866</v>
      </c>
      <c r="B1829" s="167"/>
      <c r="C1829" s="168" t="s">
        <v>7867</v>
      </c>
      <c r="D1829" s="177" t="s">
        <v>7868</v>
      </c>
      <c r="E1829" s="169">
        <v>16000</v>
      </c>
      <c r="F1829" s="170">
        <v>0.52</v>
      </c>
      <c r="G1829" s="171">
        <v>180</v>
      </c>
      <c r="H1829" s="172">
        <f t="shared" si="196"/>
        <v>8320</v>
      </c>
      <c r="I1829" s="173" t="str">
        <f t="shared" si="197"/>
        <v>Введите курс</v>
      </c>
      <c r="J1829" s="283"/>
      <c r="K1829" s="174">
        <f t="shared" si="201"/>
        <v>0</v>
      </c>
      <c r="L1829" s="172">
        <f t="shared" si="201"/>
        <v>0</v>
      </c>
      <c r="M1829" s="175" t="str">
        <f t="shared" si="199"/>
        <v/>
      </c>
      <c r="N1829" s="166"/>
    </row>
    <row r="1830" spans="1:14" ht="15.75" thickBot="1">
      <c r="A1830" s="166" t="s">
        <v>7869</v>
      </c>
      <c r="B1830" s="167"/>
      <c r="C1830" s="168" t="s">
        <v>7870</v>
      </c>
      <c r="D1830" s="177" t="s">
        <v>7871</v>
      </c>
      <c r="E1830" s="169">
        <v>16000</v>
      </c>
      <c r="F1830" s="170">
        <v>0.52</v>
      </c>
      <c r="G1830" s="171">
        <v>180</v>
      </c>
      <c r="H1830" s="172">
        <f t="shared" si="196"/>
        <v>8320</v>
      </c>
      <c r="I1830" s="173" t="str">
        <f t="shared" si="197"/>
        <v>Введите курс</v>
      </c>
      <c r="J1830" s="283"/>
      <c r="K1830" s="174">
        <f t="shared" si="201"/>
        <v>0</v>
      </c>
      <c r="L1830" s="172">
        <f t="shared" si="201"/>
        <v>0</v>
      </c>
      <c r="M1830" s="175" t="str">
        <f t="shared" si="199"/>
        <v/>
      </c>
      <c r="N1830" s="166"/>
    </row>
    <row r="1831" spans="1:14" ht="15.75" thickBot="1">
      <c r="A1831" s="166" t="s">
        <v>7872</v>
      </c>
      <c r="B1831" s="167"/>
      <c r="C1831" s="168" t="s">
        <v>7873</v>
      </c>
      <c r="D1831" s="177" t="s">
        <v>5990</v>
      </c>
      <c r="E1831" s="169">
        <v>9500</v>
      </c>
      <c r="F1831" s="170">
        <v>0.52</v>
      </c>
      <c r="G1831" s="171">
        <v>320</v>
      </c>
      <c r="H1831" s="172">
        <f t="shared" si="196"/>
        <v>4940</v>
      </c>
      <c r="I1831" s="173" t="str">
        <f t="shared" si="197"/>
        <v>Введите курс</v>
      </c>
      <c r="J1831" s="283"/>
      <c r="K1831" s="174">
        <f t="shared" si="201"/>
        <v>0</v>
      </c>
      <c r="L1831" s="172">
        <f t="shared" si="201"/>
        <v>0</v>
      </c>
      <c r="M1831" s="175" t="str">
        <f t="shared" si="199"/>
        <v/>
      </c>
      <c r="N1831" s="166"/>
    </row>
    <row r="1832" spans="1:14" ht="15.75" thickBot="1">
      <c r="A1832" s="166" t="s">
        <v>7874</v>
      </c>
      <c r="B1832" s="167"/>
      <c r="C1832" s="168" t="s">
        <v>7875</v>
      </c>
      <c r="D1832" s="177" t="s">
        <v>7876</v>
      </c>
      <c r="E1832" s="169">
        <v>31000</v>
      </c>
      <c r="F1832" s="170">
        <v>0.52</v>
      </c>
      <c r="G1832" s="171">
        <v>24</v>
      </c>
      <c r="H1832" s="172">
        <f t="shared" si="196"/>
        <v>16120</v>
      </c>
      <c r="I1832" s="173" t="str">
        <f t="shared" si="197"/>
        <v>Введите курс</v>
      </c>
      <c r="J1832" s="283"/>
      <c r="K1832" s="174">
        <f t="shared" si="201"/>
        <v>0</v>
      </c>
      <c r="L1832" s="172">
        <f t="shared" si="201"/>
        <v>0</v>
      </c>
      <c r="M1832" s="175" t="str">
        <f t="shared" si="199"/>
        <v/>
      </c>
      <c r="N1832" s="166"/>
    </row>
    <row r="1833" spans="1:14" ht="15.75" thickBot="1">
      <c r="A1833" s="166" t="s">
        <v>7877</v>
      </c>
      <c r="B1833" s="167"/>
      <c r="C1833" s="168" t="s">
        <v>7878</v>
      </c>
      <c r="D1833" s="177" t="s">
        <v>7879</v>
      </c>
      <c r="E1833" s="169">
        <v>31000</v>
      </c>
      <c r="F1833" s="170">
        <v>0.52</v>
      </c>
      <c r="G1833" s="171">
        <v>24</v>
      </c>
      <c r="H1833" s="172">
        <f t="shared" si="196"/>
        <v>16120</v>
      </c>
      <c r="I1833" s="173" t="str">
        <f t="shared" si="197"/>
        <v>Введите курс</v>
      </c>
      <c r="J1833" s="283"/>
      <c r="K1833" s="174">
        <f t="shared" si="201"/>
        <v>0</v>
      </c>
      <c r="L1833" s="172">
        <f t="shared" si="201"/>
        <v>0</v>
      </c>
      <c r="M1833" s="175" t="str">
        <f t="shared" si="199"/>
        <v/>
      </c>
      <c r="N1833" s="166"/>
    </row>
    <row r="1834" spans="1:14" ht="15.75" thickBot="1">
      <c r="A1834" s="166" t="s">
        <v>7880</v>
      </c>
      <c r="B1834" s="167"/>
      <c r="C1834" s="168" t="s">
        <v>7881</v>
      </c>
      <c r="D1834" s="177" t="s">
        <v>7882</v>
      </c>
      <c r="E1834" s="169">
        <v>13500</v>
      </c>
      <c r="F1834" s="170">
        <v>0.52</v>
      </c>
      <c r="G1834" s="171">
        <v>72</v>
      </c>
      <c r="H1834" s="172">
        <f t="shared" si="196"/>
        <v>7020</v>
      </c>
      <c r="I1834" s="173" t="str">
        <f t="shared" si="197"/>
        <v>Введите курс</v>
      </c>
      <c r="J1834" s="283"/>
      <c r="K1834" s="174">
        <f t="shared" si="201"/>
        <v>0</v>
      </c>
      <c r="L1834" s="172">
        <f t="shared" si="201"/>
        <v>0</v>
      </c>
      <c r="M1834" s="175" t="str">
        <f t="shared" si="199"/>
        <v/>
      </c>
      <c r="N1834" s="166"/>
    </row>
    <row r="1835" spans="1:14" ht="15.75" thickBot="1">
      <c r="A1835" s="166" t="s">
        <v>7883</v>
      </c>
      <c r="B1835" s="167"/>
      <c r="C1835" s="168" t="s">
        <v>7884</v>
      </c>
      <c r="D1835" s="177" t="s">
        <v>7885</v>
      </c>
      <c r="E1835" s="169">
        <v>13500</v>
      </c>
      <c r="F1835" s="170">
        <v>0.52</v>
      </c>
      <c r="G1835" s="171">
        <v>72</v>
      </c>
      <c r="H1835" s="172">
        <f t="shared" si="196"/>
        <v>7020</v>
      </c>
      <c r="I1835" s="173" t="str">
        <f t="shared" si="197"/>
        <v>Введите курс</v>
      </c>
      <c r="J1835" s="283"/>
      <c r="K1835" s="174">
        <f t="shared" si="201"/>
        <v>0</v>
      </c>
      <c r="L1835" s="172">
        <f t="shared" si="201"/>
        <v>0</v>
      </c>
      <c r="M1835" s="175" t="str">
        <f t="shared" si="199"/>
        <v/>
      </c>
      <c r="N1835" s="166"/>
    </row>
    <row r="1836" spans="1:14" ht="15.75" thickBot="1">
      <c r="A1836" s="166" t="s">
        <v>7886</v>
      </c>
      <c r="B1836" s="167"/>
      <c r="C1836" s="168" t="s">
        <v>7887</v>
      </c>
      <c r="D1836" s="177" t="s">
        <v>7888</v>
      </c>
      <c r="E1836" s="169">
        <v>13500</v>
      </c>
      <c r="F1836" s="170">
        <v>0.52</v>
      </c>
      <c r="G1836" s="171">
        <v>72</v>
      </c>
      <c r="H1836" s="172">
        <f t="shared" si="196"/>
        <v>7020</v>
      </c>
      <c r="I1836" s="173" t="str">
        <f t="shared" si="197"/>
        <v>Введите курс</v>
      </c>
      <c r="J1836" s="283"/>
      <c r="K1836" s="174">
        <f t="shared" si="201"/>
        <v>0</v>
      </c>
      <c r="L1836" s="172">
        <f t="shared" si="201"/>
        <v>0</v>
      </c>
      <c r="M1836" s="175" t="str">
        <f t="shared" si="199"/>
        <v/>
      </c>
      <c r="N1836" s="166"/>
    </row>
    <row r="1837" spans="1:14" ht="15.75" thickBot="1">
      <c r="A1837" s="166" t="s">
        <v>7889</v>
      </c>
      <c r="B1837" s="167"/>
      <c r="C1837" s="168" t="s">
        <v>7890</v>
      </c>
      <c r="D1837" s="177" t="s">
        <v>7891</v>
      </c>
      <c r="E1837" s="169">
        <v>13500</v>
      </c>
      <c r="F1837" s="170">
        <v>0.52</v>
      </c>
      <c r="G1837" s="171">
        <v>72</v>
      </c>
      <c r="H1837" s="172">
        <f t="shared" si="196"/>
        <v>7020</v>
      </c>
      <c r="I1837" s="173" t="str">
        <f t="shared" si="197"/>
        <v>Введите курс</v>
      </c>
      <c r="J1837" s="283"/>
      <c r="K1837" s="174">
        <f t="shared" si="201"/>
        <v>0</v>
      </c>
      <c r="L1837" s="172">
        <f t="shared" si="201"/>
        <v>0</v>
      </c>
      <c r="M1837" s="175" t="str">
        <f t="shared" si="199"/>
        <v/>
      </c>
      <c r="N1837" s="166"/>
    </row>
    <row r="1838" spans="1:14" ht="15.75" thickBot="1">
      <c r="A1838" s="166" t="s">
        <v>7892</v>
      </c>
      <c r="B1838" s="167"/>
      <c r="C1838" s="168" t="s">
        <v>7893</v>
      </c>
      <c r="D1838" s="177" t="s">
        <v>7894</v>
      </c>
      <c r="E1838" s="169">
        <v>31800</v>
      </c>
      <c r="F1838" s="170">
        <v>0.52</v>
      </c>
      <c r="G1838" s="171">
        <v>72</v>
      </c>
      <c r="H1838" s="172">
        <f t="shared" si="196"/>
        <v>16536</v>
      </c>
      <c r="I1838" s="173" t="str">
        <f t="shared" si="197"/>
        <v>Введите курс</v>
      </c>
      <c r="J1838" s="283"/>
      <c r="K1838" s="174">
        <f t="shared" si="201"/>
        <v>0</v>
      </c>
      <c r="L1838" s="172">
        <f t="shared" si="201"/>
        <v>0</v>
      </c>
      <c r="M1838" s="175" t="str">
        <f t="shared" si="199"/>
        <v/>
      </c>
      <c r="N1838" s="166"/>
    </row>
    <row r="1839" spans="1:14" ht="15.75" thickBot="1">
      <c r="A1839" s="166" t="s">
        <v>7895</v>
      </c>
      <c r="B1839" s="167"/>
      <c r="C1839" s="168" t="s">
        <v>7896</v>
      </c>
      <c r="D1839" s="177" t="s">
        <v>7897</v>
      </c>
      <c r="E1839" s="169">
        <v>17500</v>
      </c>
      <c r="F1839" s="170">
        <v>0.52</v>
      </c>
      <c r="G1839" s="171">
        <v>72</v>
      </c>
      <c r="H1839" s="172">
        <f t="shared" si="196"/>
        <v>9100</v>
      </c>
      <c r="I1839" s="173" t="str">
        <f t="shared" si="197"/>
        <v>Введите курс</v>
      </c>
      <c r="J1839" s="283"/>
      <c r="K1839" s="174">
        <f t="shared" si="201"/>
        <v>0</v>
      </c>
      <c r="L1839" s="172">
        <f t="shared" si="201"/>
        <v>0</v>
      </c>
      <c r="M1839" s="175" t="str">
        <f t="shared" si="199"/>
        <v/>
      </c>
      <c r="N1839" s="166"/>
    </row>
    <row r="1840" spans="1:14" ht="15.75" thickBot="1">
      <c r="A1840" s="166" t="s">
        <v>7898</v>
      </c>
      <c r="B1840" s="167"/>
      <c r="C1840" s="168" t="s">
        <v>7899</v>
      </c>
      <c r="D1840" s="177" t="s">
        <v>7900</v>
      </c>
      <c r="E1840" s="169">
        <v>14500</v>
      </c>
      <c r="F1840" s="170">
        <v>0.52</v>
      </c>
      <c r="G1840" s="171">
        <v>72</v>
      </c>
      <c r="H1840" s="172">
        <f t="shared" si="196"/>
        <v>7540</v>
      </c>
      <c r="I1840" s="173" t="str">
        <f t="shared" si="197"/>
        <v>Введите курс</v>
      </c>
      <c r="J1840" s="283"/>
      <c r="K1840" s="174">
        <f t="shared" si="201"/>
        <v>0</v>
      </c>
      <c r="L1840" s="172">
        <f t="shared" si="201"/>
        <v>0</v>
      </c>
      <c r="M1840" s="175" t="str">
        <f t="shared" si="199"/>
        <v/>
      </c>
      <c r="N1840" s="166"/>
    </row>
    <row r="1841" spans="1:14" ht="15.75" thickBot="1">
      <c r="A1841" s="166" t="s">
        <v>7901</v>
      </c>
      <c r="B1841" s="167"/>
      <c r="C1841" s="168" t="s">
        <v>7902</v>
      </c>
      <c r="D1841" s="177" t="s">
        <v>7903</v>
      </c>
      <c r="E1841" s="169">
        <v>16500</v>
      </c>
      <c r="F1841" s="170">
        <v>0.52</v>
      </c>
      <c r="G1841" s="171">
        <v>72</v>
      </c>
      <c r="H1841" s="172">
        <f t="shared" si="196"/>
        <v>8580</v>
      </c>
      <c r="I1841" s="173" t="str">
        <f t="shared" si="197"/>
        <v>Введите курс</v>
      </c>
      <c r="J1841" s="283"/>
      <c r="K1841" s="174">
        <f t="shared" si="201"/>
        <v>0</v>
      </c>
      <c r="L1841" s="172">
        <f t="shared" si="201"/>
        <v>0</v>
      </c>
      <c r="M1841" s="175" t="str">
        <f t="shared" si="199"/>
        <v/>
      </c>
      <c r="N1841" s="166"/>
    </row>
    <row r="1842" spans="1:14" ht="15.75" thickBot="1">
      <c r="A1842" s="166" t="s">
        <v>7904</v>
      </c>
      <c r="B1842" s="167"/>
      <c r="C1842" s="168" t="s">
        <v>7905</v>
      </c>
      <c r="D1842" s="177" t="s">
        <v>7906</v>
      </c>
      <c r="E1842" s="169">
        <v>5000</v>
      </c>
      <c r="F1842" s="170">
        <v>0.52</v>
      </c>
      <c r="G1842" s="171">
        <v>90</v>
      </c>
      <c r="H1842" s="172">
        <f t="shared" si="196"/>
        <v>2600</v>
      </c>
      <c r="I1842" s="173" t="str">
        <f t="shared" si="197"/>
        <v>Введите курс</v>
      </c>
      <c r="J1842" s="283"/>
      <c r="K1842" s="174">
        <f t="shared" si="201"/>
        <v>0</v>
      </c>
      <c r="L1842" s="172">
        <f t="shared" si="201"/>
        <v>0</v>
      </c>
      <c r="M1842" s="175" t="str">
        <f t="shared" si="199"/>
        <v/>
      </c>
      <c r="N1842" s="166"/>
    </row>
    <row r="1843" spans="1:14" ht="15.75" thickBot="1">
      <c r="A1843" s="166" t="s">
        <v>7907</v>
      </c>
      <c r="B1843" s="167"/>
      <c r="C1843" s="168" t="s">
        <v>7908</v>
      </c>
      <c r="D1843" s="177" t="s">
        <v>7909</v>
      </c>
      <c r="E1843" s="169">
        <v>10000</v>
      </c>
      <c r="F1843" s="170">
        <v>0.52</v>
      </c>
      <c r="G1843" s="171">
        <v>132</v>
      </c>
      <c r="H1843" s="172">
        <f t="shared" si="196"/>
        <v>5200</v>
      </c>
      <c r="I1843" s="173" t="str">
        <f t="shared" si="197"/>
        <v>Введите курс</v>
      </c>
      <c r="J1843" s="283"/>
      <c r="K1843" s="174">
        <f t="shared" si="201"/>
        <v>0</v>
      </c>
      <c r="L1843" s="172">
        <f t="shared" si="201"/>
        <v>0</v>
      </c>
      <c r="M1843" s="175" t="str">
        <f t="shared" si="199"/>
        <v/>
      </c>
      <c r="N1843" s="166"/>
    </row>
    <row r="1844" spans="1:14" ht="15.75" thickBot="1">
      <c r="A1844" s="166" t="s">
        <v>7910</v>
      </c>
      <c r="B1844" s="167"/>
      <c r="C1844" s="168" t="s">
        <v>7911</v>
      </c>
      <c r="D1844" s="177" t="s">
        <v>7912</v>
      </c>
      <c r="E1844" s="169">
        <v>10000</v>
      </c>
      <c r="F1844" s="170">
        <v>0.52</v>
      </c>
      <c r="G1844" s="171">
        <v>132</v>
      </c>
      <c r="H1844" s="172">
        <f t="shared" si="196"/>
        <v>5200</v>
      </c>
      <c r="I1844" s="173" t="str">
        <f t="shared" si="197"/>
        <v>Введите курс</v>
      </c>
      <c r="J1844" s="283"/>
      <c r="K1844" s="174">
        <f t="shared" ref="K1844:L1859" si="202">J1844*G1844</f>
        <v>0</v>
      </c>
      <c r="L1844" s="172">
        <f t="shared" si="202"/>
        <v>0</v>
      </c>
      <c r="M1844" s="175" t="str">
        <f t="shared" si="199"/>
        <v/>
      </c>
      <c r="N1844" s="166"/>
    </row>
    <row r="1845" spans="1:14" ht="15.75" thickBot="1">
      <c r="A1845" s="166" t="s">
        <v>7913</v>
      </c>
      <c r="B1845" s="167"/>
      <c r="C1845" s="168" t="s">
        <v>7914</v>
      </c>
      <c r="D1845" s="177" t="s">
        <v>7915</v>
      </c>
      <c r="E1845" s="169">
        <v>9800</v>
      </c>
      <c r="F1845" s="170">
        <v>0.52</v>
      </c>
      <c r="G1845" s="171">
        <v>144</v>
      </c>
      <c r="H1845" s="172">
        <f t="shared" si="196"/>
        <v>5096</v>
      </c>
      <c r="I1845" s="173" t="str">
        <f t="shared" si="197"/>
        <v>Введите курс</v>
      </c>
      <c r="J1845" s="283"/>
      <c r="K1845" s="174">
        <f t="shared" si="202"/>
        <v>0</v>
      </c>
      <c r="L1845" s="172">
        <f t="shared" si="202"/>
        <v>0</v>
      </c>
      <c r="M1845" s="175" t="str">
        <f t="shared" si="199"/>
        <v/>
      </c>
      <c r="N1845" s="166"/>
    </row>
    <row r="1846" spans="1:14" ht="15.75" thickBot="1">
      <c r="A1846" s="166" t="s">
        <v>7916</v>
      </c>
      <c r="B1846" s="167"/>
      <c r="C1846" s="168" t="s">
        <v>7917</v>
      </c>
      <c r="D1846" s="177" t="s">
        <v>7918</v>
      </c>
      <c r="E1846" s="169">
        <v>9800</v>
      </c>
      <c r="F1846" s="170">
        <v>0.52</v>
      </c>
      <c r="G1846" s="171">
        <v>144</v>
      </c>
      <c r="H1846" s="172">
        <f t="shared" si="196"/>
        <v>5096</v>
      </c>
      <c r="I1846" s="173" t="str">
        <f t="shared" si="197"/>
        <v>Введите курс</v>
      </c>
      <c r="J1846" s="283"/>
      <c r="K1846" s="174">
        <f t="shared" si="202"/>
        <v>0</v>
      </c>
      <c r="L1846" s="172">
        <f t="shared" si="202"/>
        <v>0</v>
      </c>
      <c r="M1846" s="175" t="str">
        <f t="shared" si="199"/>
        <v/>
      </c>
      <c r="N1846" s="166"/>
    </row>
    <row r="1847" spans="1:14" ht="15.75" thickBot="1">
      <c r="A1847" s="166" t="s">
        <v>7919</v>
      </c>
      <c r="B1847" s="167"/>
      <c r="C1847" s="168" t="s">
        <v>7920</v>
      </c>
      <c r="D1847" s="177" t="s">
        <v>7921</v>
      </c>
      <c r="E1847" s="169">
        <v>9500</v>
      </c>
      <c r="F1847" s="170">
        <v>0.52</v>
      </c>
      <c r="G1847" s="171">
        <v>240</v>
      </c>
      <c r="H1847" s="172">
        <f t="shared" si="196"/>
        <v>4940</v>
      </c>
      <c r="I1847" s="173" t="str">
        <f t="shared" si="197"/>
        <v>Введите курс</v>
      </c>
      <c r="J1847" s="283"/>
      <c r="K1847" s="174">
        <f t="shared" si="202"/>
        <v>0</v>
      </c>
      <c r="L1847" s="172">
        <f t="shared" si="202"/>
        <v>0</v>
      </c>
      <c r="M1847" s="175" t="str">
        <f t="shared" si="199"/>
        <v/>
      </c>
      <c r="N1847" s="166"/>
    </row>
    <row r="1848" spans="1:14" ht="15.75" thickBot="1">
      <c r="A1848" s="166" t="s">
        <v>7922</v>
      </c>
      <c r="B1848" s="167"/>
      <c r="C1848" s="168" t="s">
        <v>7923</v>
      </c>
      <c r="D1848" s="177" t="s">
        <v>5990</v>
      </c>
      <c r="E1848" s="169">
        <v>10500</v>
      </c>
      <c r="F1848" s="170">
        <v>0.52</v>
      </c>
      <c r="G1848" s="171">
        <v>360</v>
      </c>
      <c r="H1848" s="172">
        <f t="shared" si="196"/>
        <v>5460</v>
      </c>
      <c r="I1848" s="173" t="str">
        <f t="shared" si="197"/>
        <v>Введите курс</v>
      </c>
      <c r="J1848" s="283"/>
      <c r="K1848" s="174">
        <f t="shared" si="202"/>
        <v>0</v>
      </c>
      <c r="L1848" s="172">
        <f t="shared" si="202"/>
        <v>0</v>
      </c>
      <c r="M1848" s="175" t="str">
        <f t="shared" si="199"/>
        <v/>
      </c>
      <c r="N1848" s="166"/>
    </row>
    <row r="1849" spans="1:14" ht="15.75" thickBot="1">
      <c r="A1849" s="166" t="s">
        <v>7924</v>
      </c>
      <c r="B1849" s="167"/>
      <c r="C1849" s="168" t="s">
        <v>7925</v>
      </c>
      <c r="D1849" s="177" t="s">
        <v>5990</v>
      </c>
      <c r="E1849" s="169">
        <v>10500</v>
      </c>
      <c r="F1849" s="170">
        <v>0.52</v>
      </c>
      <c r="G1849" s="171">
        <v>360</v>
      </c>
      <c r="H1849" s="172">
        <f t="shared" si="196"/>
        <v>5460</v>
      </c>
      <c r="I1849" s="173" t="str">
        <f t="shared" si="197"/>
        <v>Введите курс</v>
      </c>
      <c r="J1849" s="283"/>
      <c r="K1849" s="174">
        <f t="shared" si="202"/>
        <v>0</v>
      </c>
      <c r="L1849" s="172">
        <f t="shared" si="202"/>
        <v>0</v>
      </c>
      <c r="M1849" s="175" t="str">
        <f t="shared" si="199"/>
        <v/>
      </c>
      <c r="N1849" s="166"/>
    </row>
    <row r="1850" spans="1:14" ht="15.75" thickBot="1">
      <c r="A1850" s="166" t="s">
        <v>7926</v>
      </c>
      <c r="B1850" s="167"/>
      <c r="C1850" s="168" t="s">
        <v>7927</v>
      </c>
      <c r="D1850" s="177" t="s">
        <v>7928</v>
      </c>
      <c r="E1850" s="169">
        <v>11000</v>
      </c>
      <c r="F1850" s="170">
        <v>0.52</v>
      </c>
      <c r="G1850" s="171">
        <v>320</v>
      </c>
      <c r="H1850" s="172">
        <f t="shared" si="196"/>
        <v>5720</v>
      </c>
      <c r="I1850" s="173" t="str">
        <f t="shared" si="197"/>
        <v>Введите курс</v>
      </c>
      <c r="J1850" s="283"/>
      <c r="K1850" s="174">
        <f t="shared" si="202"/>
        <v>0</v>
      </c>
      <c r="L1850" s="172">
        <f t="shared" si="202"/>
        <v>0</v>
      </c>
      <c r="M1850" s="175" t="str">
        <f t="shared" si="199"/>
        <v/>
      </c>
      <c r="N1850" s="166"/>
    </row>
    <row r="1851" spans="1:14" ht="15.75" thickBot="1">
      <c r="A1851" s="166" t="s">
        <v>7929</v>
      </c>
      <c r="B1851" s="167"/>
      <c r="C1851" s="168" t="s">
        <v>7930</v>
      </c>
      <c r="D1851" s="177" t="s">
        <v>7931</v>
      </c>
      <c r="E1851" s="169">
        <v>11000</v>
      </c>
      <c r="F1851" s="170">
        <v>0.52</v>
      </c>
      <c r="G1851" s="171">
        <v>320</v>
      </c>
      <c r="H1851" s="172">
        <f t="shared" si="196"/>
        <v>5720</v>
      </c>
      <c r="I1851" s="173" t="str">
        <f t="shared" si="197"/>
        <v>Введите курс</v>
      </c>
      <c r="J1851" s="283"/>
      <c r="K1851" s="174">
        <f t="shared" si="202"/>
        <v>0</v>
      </c>
      <c r="L1851" s="172">
        <f t="shared" si="202"/>
        <v>0</v>
      </c>
      <c r="M1851" s="175" t="str">
        <f t="shared" si="199"/>
        <v/>
      </c>
      <c r="N1851" s="166"/>
    </row>
    <row r="1852" spans="1:14" ht="15.75" thickBot="1">
      <c r="A1852" s="166" t="s">
        <v>7932</v>
      </c>
      <c r="B1852" s="167"/>
      <c r="C1852" s="168" t="s">
        <v>7933</v>
      </c>
      <c r="D1852" s="177" t="s">
        <v>7934</v>
      </c>
      <c r="E1852" s="169">
        <v>6500</v>
      </c>
      <c r="F1852" s="170">
        <v>0.52</v>
      </c>
      <c r="G1852" s="171">
        <v>264</v>
      </c>
      <c r="H1852" s="172">
        <f t="shared" si="196"/>
        <v>3380</v>
      </c>
      <c r="I1852" s="173" t="str">
        <f t="shared" si="197"/>
        <v>Введите курс</v>
      </c>
      <c r="J1852" s="283"/>
      <c r="K1852" s="174">
        <f t="shared" si="202"/>
        <v>0</v>
      </c>
      <c r="L1852" s="172">
        <f t="shared" si="202"/>
        <v>0</v>
      </c>
      <c r="M1852" s="175" t="str">
        <f t="shared" si="199"/>
        <v/>
      </c>
      <c r="N1852" s="166"/>
    </row>
    <row r="1853" spans="1:14" ht="15.75" thickBot="1">
      <c r="A1853" s="166" t="s">
        <v>7935</v>
      </c>
      <c r="B1853" s="167"/>
      <c r="C1853" s="168" t="s">
        <v>7936</v>
      </c>
      <c r="D1853" s="177" t="s">
        <v>7937</v>
      </c>
      <c r="E1853" s="169">
        <v>9000</v>
      </c>
      <c r="F1853" s="170">
        <v>0.52</v>
      </c>
      <c r="G1853" s="171">
        <v>240</v>
      </c>
      <c r="H1853" s="172">
        <f t="shared" si="196"/>
        <v>4680</v>
      </c>
      <c r="I1853" s="173" t="str">
        <f t="shared" si="197"/>
        <v>Введите курс</v>
      </c>
      <c r="J1853" s="283"/>
      <c r="K1853" s="174">
        <f t="shared" si="202"/>
        <v>0</v>
      </c>
      <c r="L1853" s="172">
        <f t="shared" si="202"/>
        <v>0</v>
      </c>
      <c r="M1853" s="175" t="str">
        <f t="shared" si="199"/>
        <v/>
      </c>
      <c r="N1853" s="166"/>
    </row>
    <row r="1854" spans="1:14" ht="15.75" thickBot="1">
      <c r="A1854" s="166" t="s">
        <v>7938</v>
      </c>
      <c r="B1854" s="167"/>
      <c r="C1854" s="168" t="s">
        <v>7939</v>
      </c>
      <c r="D1854" s="177" t="s">
        <v>7940</v>
      </c>
      <c r="E1854" s="169">
        <v>9000</v>
      </c>
      <c r="F1854" s="170">
        <v>0.52</v>
      </c>
      <c r="G1854" s="171">
        <v>240</v>
      </c>
      <c r="H1854" s="172">
        <f t="shared" si="196"/>
        <v>4680</v>
      </c>
      <c r="I1854" s="173" t="str">
        <f t="shared" si="197"/>
        <v>Введите курс</v>
      </c>
      <c r="J1854" s="283"/>
      <c r="K1854" s="174">
        <f t="shared" si="202"/>
        <v>0</v>
      </c>
      <c r="L1854" s="172">
        <f t="shared" si="202"/>
        <v>0</v>
      </c>
      <c r="M1854" s="175" t="str">
        <f t="shared" si="199"/>
        <v/>
      </c>
      <c r="N1854" s="166"/>
    </row>
    <row r="1855" spans="1:14" ht="15.75" thickBot="1">
      <c r="A1855" s="166" t="s">
        <v>7941</v>
      </c>
      <c r="B1855" s="167"/>
      <c r="C1855" s="168" t="s">
        <v>7942</v>
      </c>
      <c r="D1855" s="177" t="s">
        <v>7943</v>
      </c>
      <c r="E1855" s="169">
        <v>9000</v>
      </c>
      <c r="F1855" s="170">
        <v>0.52</v>
      </c>
      <c r="G1855" s="171">
        <v>240</v>
      </c>
      <c r="H1855" s="172">
        <f t="shared" si="196"/>
        <v>4680</v>
      </c>
      <c r="I1855" s="173" t="str">
        <f t="shared" si="197"/>
        <v>Введите курс</v>
      </c>
      <c r="J1855" s="283"/>
      <c r="K1855" s="174">
        <f t="shared" si="202"/>
        <v>0</v>
      </c>
      <c r="L1855" s="172">
        <f t="shared" si="202"/>
        <v>0</v>
      </c>
      <c r="M1855" s="175" t="str">
        <f t="shared" si="199"/>
        <v/>
      </c>
      <c r="N1855" s="166"/>
    </row>
    <row r="1856" spans="1:14" ht="15.75" thickBot="1">
      <c r="A1856" s="166" t="s">
        <v>7944</v>
      </c>
      <c r="B1856" s="167"/>
      <c r="C1856" s="168" t="s">
        <v>7945</v>
      </c>
      <c r="D1856" s="177" t="s">
        <v>7946</v>
      </c>
      <c r="E1856" s="169">
        <v>9000</v>
      </c>
      <c r="F1856" s="170">
        <v>0.52</v>
      </c>
      <c r="G1856" s="171">
        <v>240</v>
      </c>
      <c r="H1856" s="172">
        <f t="shared" si="196"/>
        <v>4680</v>
      </c>
      <c r="I1856" s="173" t="str">
        <f t="shared" si="197"/>
        <v>Введите курс</v>
      </c>
      <c r="J1856" s="283"/>
      <c r="K1856" s="174">
        <f t="shared" si="202"/>
        <v>0</v>
      </c>
      <c r="L1856" s="172">
        <f t="shared" si="202"/>
        <v>0</v>
      </c>
      <c r="M1856" s="175" t="str">
        <f t="shared" si="199"/>
        <v/>
      </c>
      <c r="N1856" s="166"/>
    </row>
    <row r="1857" spans="1:14" ht="15.75" thickBot="1">
      <c r="A1857" s="166" t="s">
        <v>7947</v>
      </c>
      <c r="B1857" s="167"/>
      <c r="C1857" s="168" t="s">
        <v>7948</v>
      </c>
      <c r="D1857" s="177" t="s">
        <v>7949</v>
      </c>
      <c r="E1857" s="169">
        <v>9000</v>
      </c>
      <c r="F1857" s="170">
        <v>0.52</v>
      </c>
      <c r="G1857" s="171">
        <v>240</v>
      </c>
      <c r="H1857" s="172">
        <f t="shared" si="196"/>
        <v>4680</v>
      </c>
      <c r="I1857" s="173" t="str">
        <f t="shared" si="197"/>
        <v>Введите курс</v>
      </c>
      <c r="J1857" s="283"/>
      <c r="K1857" s="174">
        <f t="shared" si="202"/>
        <v>0</v>
      </c>
      <c r="L1857" s="172">
        <f t="shared" si="202"/>
        <v>0</v>
      </c>
      <c r="M1857" s="175" t="str">
        <f t="shared" si="199"/>
        <v/>
      </c>
      <c r="N1857" s="166"/>
    </row>
    <row r="1858" spans="1:14" ht="15.75" thickBot="1">
      <c r="A1858" s="166" t="s">
        <v>7950</v>
      </c>
      <c r="B1858" s="167"/>
      <c r="C1858" s="168" t="s">
        <v>7951</v>
      </c>
      <c r="D1858" s="177" t="s">
        <v>7952</v>
      </c>
      <c r="E1858" s="169">
        <v>9000</v>
      </c>
      <c r="F1858" s="170">
        <v>0.52</v>
      </c>
      <c r="G1858" s="171">
        <v>240</v>
      </c>
      <c r="H1858" s="172">
        <f t="shared" si="196"/>
        <v>4680</v>
      </c>
      <c r="I1858" s="173" t="str">
        <f t="shared" si="197"/>
        <v>Введите курс</v>
      </c>
      <c r="J1858" s="283"/>
      <c r="K1858" s="174">
        <f t="shared" si="202"/>
        <v>0</v>
      </c>
      <c r="L1858" s="172">
        <f t="shared" si="202"/>
        <v>0</v>
      </c>
      <c r="M1858" s="175" t="str">
        <f t="shared" si="199"/>
        <v/>
      </c>
      <c r="N1858" s="166"/>
    </row>
    <row r="1859" spans="1:14" ht="15.75" thickBot="1">
      <c r="A1859" s="166" t="s">
        <v>7953</v>
      </c>
      <c r="B1859" s="167"/>
      <c r="C1859" s="168" t="s">
        <v>7954</v>
      </c>
      <c r="D1859" s="177" t="s">
        <v>7955</v>
      </c>
      <c r="E1859" s="169">
        <v>9000</v>
      </c>
      <c r="F1859" s="170">
        <v>0.52</v>
      </c>
      <c r="G1859" s="171">
        <v>240</v>
      </c>
      <c r="H1859" s="172">
        <f t="shared" si="196"/>
        <v>4680</v>
      </c>
      <c r="I1859" s="173" t="str">
        <f t="shared" si="197"/>
        <v>Введите курс</v>
      </c>
      <c r="J1859" s="283"/>
      <c r="K1859" s="174">
        <f t="shared" si="202"/>
        <v>0</v>
      </c>
      <c r="L1859" s="172">
        <f t="shared" si="202"/>
        <v>0</v>
      </c>
      <c r="M1859" s="175" t="str">
        <f t="shared" si="199"/>
        <v/>
      </c>
      <c r="N1859" s="166"/>
    </row>
    <row r="1860" spans="1:14" ht="15.75" thickBot="1">
      <c r="A1860" s="166" t="s">
        <v>7956</v>
      </c>
      <c r="B1860" s="167"/>
      <c r="C1860" s="168" t="s">
        <v>7957</v>
      </c>
      <c r="D1860" s="177" t="s">
        <v>7958</v>
      </c>
      <c r="E1860" s="169">
        <v>9000</v>
      </c>
      <c r="F1860" s="170">
        <v>0.52</v>
      </c>
      <c r="G1860" s="171">
        <v>240</v>
      </c>
      <c r="H1860" s="172">
        <f t="shared" ref="H1860:H1908" si="203">F1860*E1860</f>
        <v>4680</v>
      </c>
      <c r="I1860" s="173" t="str">
        <f t="shared" ref="I1860:I1908" si="204">IF($H$1="","Введите курс",H1860/$H$1)</f>
        <v>Введите курс</v>
      </c>
      <c r="J1860" s="283"/>
      <c r="K1860" s="174">
        <f t="shared" ref="K1860:L1875" si="205">J1860*G1860</f>
        <v>0</v>
      </c>
      <c r="L1860" s="172">
        <f t="shared" si="205"/>
        <v>0</v>
      </c>
      <c r="M1860" s="175" t="str">
        <f t="shared" ref="M1860:M1908" si="206">IFERROR(K1860*I1860,"")</f>
        <v/>
      </c>
      <c r="N1860" s="166"/>
    </row>
    <row r="1861" spans="1:14" ht="15.75" thickBot="1">
      <c r="A1861" s="166" t="s">
        <v>7959</v>
      </c>
      <c r="B1861" s="167"/>
      <c r="C1861" s="168" t="s">
        <v>7960</v>
      </c>
      <c r="D1861" s="177" t="s">
        <v>7961</v>
      </c>
      <c r="E1861" s="169">
        <v>9000</v>
      </c>
      <c r="F1861" s="170">
        <v>0.52</v>
      </c>
      <c r="G1861" s="171">
        <v>240</v>
      </c>
      <c r="H1861" s="172">
        <f t="shared" si="203"/>
        <v>4680</v>
      </c>
      <c r="I1861" s="173" t="str">
        <f t="shared" si="204"/>
        <v>Введите курс</v>
      </c>
      <c r="J1861" s="283"/>
      <c r="K1861" s="174">
        <f t="shared" si="205"/>
        <v>0</v>
      </c>
      <c r="L1861" s="172">
        <f t="shared" si="205"/>
        <v>0</v>
      </c>
      <c r="M1861" s="175" t="str">
        <f t="shared" si="206"/>
        <v/>
      </c>
      <c r="N1861" s="166"/>
    </row>
    <row r="1862" spans="1:14" ht="15.75" thickBot="1">
      <c r="A1862" s="166" t="s">
        <v>7962</v>
      </c>
      <c r="B1862" s="167"/>
      <c r="C1862" s="168" t="s">
        <v>7963</v>
      </c>
      <c r="D1862" s="177" t="s">
        <v>7964</v>
      </c>
      <c r="E1862" s="169">
        <v>16000</v>
      </c>
      <c r="F1862" s="170">
        <v>0.52</v>
      </c>
      <c r="G1862" s="171">
        <v>60</v>
      </c>
      <c r="H1862" s="172">
        <f t="shared" si="203"/>
        <v>8320</v>
      </c>
      <c r="I1862" s="173" t="str">
        <f t="shared" si="204"/>
        <v>Введите курс</v>
      </c>
      <c r="J1862" s="283"/>
      <c r="K1862" s="174">
        <f t="shared" si="205"/>
        <v>0</v>
      </c>
      <c r="L1862" s="172">
        <f t="shared" si="205"/>
        <v>0</v>
      </c>
      <c r="M1862" s="175" t="str">
        <f t="shared" si="206"/>
        <v/>
      </c>
      <c r="N1862" s="166"/>
    </row>
    <row r="1863" spans="1:14" ht="15.75" thickBot="1">
      <c r="A1863" s="166" t="s">
        <v>7965</v>
      </c>
      <c r="B1863" s="167"/>
      <c r="C1863" s="168" t="s">
        <v>7966</v>
      </c>
      <c r="D1863" s="177" t="s">
        <v>7967</v>
      </c>
      <c r="E1863" s="169">
        <v>16000</v>
      </c>
      <c r="F1863" s="170">
        <v>0.52</v>
      </c>
      <c r="G1863" s="171">
        <v>60</v>
      </c>
      <c r="H1863" s="172">
        <f t="shared" si="203"/>
        <v>8320</v>
      </c>
      <c r="I1863" s="173" t="str">
        <f t="shared" si="204"/>
        <v>Введите курс</v>
      </c>
      <c r="J1863" s="283"/>
      <c r="K1863" s="174">
        <f t="shared" si="205"/>
        <v>0</v>
      </c>
      <c r="L1863" s="172">
        <f t="shared" si="205"/>
        <v>0</v>
      </c>
      <c r="M1863" s="175" t="str">
        <f t="shared" si="206"/>
        <v/>
      </c>
      <c r="N1863" s="166"/>
    </row>
    <row r="1864" spans="1:14" ht="15.75" thickBot="1">
      <c r="A1864" s="166" t="s">
        <v>7968</v>
      </c>
      <c r="B1864" s="167"/>
      <c r="C1864" s="168" t="s">
        <v>7969</v>
      </c>
      <c r="D1864" s="177" t="s">
        <v>7970</v>
      </c>
      <c r="E1864" s="169">
        <v>16000</v>
      </c>
      <c r="F1864" s="170">
        <v>0.52</v>
      </c>
      <c r="G1864" s="171">
        <v>60</v>
      </c>
      <c r="H1864" s="172">
        <f t="shared" si="203"/>
        <v>8320</v>
      </c>
      <c r="I1864" s="173" t="str">
        <f t="shared" si="204"/>
        <v>Введите курс</v>
      </c>
      <c r="J1864" s="283"/>
      <c r="K1864" s="174">
        <f t="shared" si="205"/>
        <v>0</v>
      </c>
      <c r="L1864" s="172">
        <f t="shared" si="205"/>
        <v>0</v>
      </c>
      <c r="M1864" s="175" t="str">
        <f t="shared" si="206"/>
        <v/>
      </c>
      <c r="N1864" s="166"/>
    </row>
    <row r="1865" spans="1:14" ht="15.75" thickBot="1">
      <c r="A1865" s="166" t="s">
        <v>7971</v>
      </c>
      <c r="B1865" s="167"/>
      <c r="C1865" s="168" t="s">
        <v>7972</v>
      </c>
      <c r="D1865" s="177" t="s">
        <v>7973</v>
      </c>
      <c r="E1865" s="169">
        <v>16000</v>
      </c>
      <c r="F1865" s="170">
        <v>0.52</v>
      </c>
      <c r="G1865" s="171">
        <v>60</v>
      </c>
      <c r="H1865" s="172">
        <f t="shared" si="203"/>
        <v>8320</v>
      </c>
      <c r="I1865" s="173" t="str">
        <f t="shared" si="204"/>
        <v>Введите курс</v>
      </c>
      <c r="J1865" s="283"/>
      <c r="K1865" s="174">
        <f t="shared" si="205"/>
        <v>0</v>
      </c>
      <c r="L1865" s="172">
        <f t="shared" si="205"/>
        <v>0</v>
      </c>
      <c r="M1865" s="175" t="str">
        <f t="shared" si="206"/>
        <v/>
      </c>
      <c r="N1865" s="166"/>
    </row>
    <row r="1866" spans="1:14" ht="15.75" thickBot="1">
      <c r="A1866" s="166" t="s">
        <v>7974</v>
      </c>
      <c r="B1866" s="167"/>
      <c r="C1866" s="168" t="s">
        <v>7975</v>
      </c>
      <c r="D1866" s="177" t="s">
        <v>7976</v>
      </c>
      <c r="E1866" s="169">
        <v>16000</v>
      </c>
      <c r="F1866" s="170">
        <v>0.52</v>
      </c>
      <c r="G1866" s="171">
        <v>60</v>
      </c>
      <c r="H1866" s="172">
        <f t="shared" si="203"/>
        <v>8320</v>
      </c>
      <c r="I1866" s="173" t="str">
        <f t="shared" si="204"/>
        <v>Введите курс</v>
      </c>
      <c r="J1866" s="283"/>
      <c r="K1866" s="174">
        <f t="shared" si="205"/>
        <v>0</v>
      </c>
      <c r="L1866" s="172">
        <f t="shared" si="205"/>
        <v>0</v>
      </c>
      <c r="M1866" s="175" t="str">
        <f t="shared" si="206"/>
        <v/>
      </c>
      <c r="N1866" s="166"/>
    </row>
    <row r="1867" spans="1:14" ht="15.75" thickBot="1">
      <c r="A1867" s="166" t="s">
        <v>7977</v>
      </c>
      <c r="B1867" s="167"/>
      <c r="C1867" s="168" t="s">
        <v>7978</v>
      </c>
      <c r="D1867" s="177" t="s">
        <v>7979</v>
      </c>
      <c r="E1867" s="169">
        <v>16000</v>
      </c>
      <c r="F1867" s="170">
        <v>0.52</v>
      </c>
      <c r="G1867" s="171">
        <v>60</v>
      </c>
      <c r="H1867" s="172">
        <f t="shared" si="203"/>
        <v>8320</v>
      </c>
      <c r="I1867" s="173" t="str">
        <f t="shared" si="204"/>
        <v>Введите курс</v>
      </c>
      <c r="J1867" s="283"/>
      <c r="K1867" s="174">
        <f t="shared" si="205"/>
        <v>0</v>
      </c>
      <c r="L1867" s="172">
        <f t="shared" si="205"/>
        <v>0</v>
      </c>
      <c r="M1867" s="175" t="str">
        <f t="shared" si="206"/>
        <v/>
      </c>
      <c r="N1867" s="166"/>
    </row>
    <row r="1868" spans="1:14" ht="15.75" thickBot="1">
      <c r="A1868" s="166" t="s">
        <v>7980</v>
      </c>
      <c r="B1868" s="167"/>
      <c r="C1868" s="168" t="s">
        <v>7981</v>
      </c>
      <c r="D1868" s="177" t="s">
        <v>7982</v>
      </c>
      <c r="E1868" s="169">
        <v>16000</v>
      </c>
      <c r="F1868" s="170">
        <v>0.52</v>
      </c>
      <c r="G1868" s="171">
        <v>60</v>
      </c>
      <c r="H1868" s="172">
        <f t="shared" si="203"/>
        <v>8320</v>
      </c>
      <c r="I1868" s="173" t="str">
        <f t="shared" si="204"/>
        <v>Введите курс</v>
      </c>
      <c r="J1868" s="283"/>
      <c r="K1868" s="174">
        <f t="shared" si="205"/>
        <v>0</v>
      </c>
      <c r="L1868" s="172">
        <f t="shared" si="205"/>
        <v>0</v>
      </c>
      <c r="M1868" s="175" t="str">
        <f t="shared" si="206"/>
        <v/>
      </c>
      <c r="N1868" s="166"/>
    </row>
    <row r="1869" spans="1:14" ht="15.75" thickBot="1">
      <c r="A1869" s="166" t="s">
        <v>7983</v>
      </c>
      <c r="B1869" s="167"/>
      <c r="C1869" s="168" t="s">
        <v>7984</v>
      </c>
      <c r="D1869" s="177" t="s">
        <v>7985</v>
      </c>
      <c r="E1869" s="169">
        <v>20000</v>
      </c>
      <c r="F1869" s="170">
        <v>0.52</v>
      </c>
      <c r="G1869" s="171">
        <v>36</v>
      </c>
      <c r="H1869" s="172">
        <f t="shared" si="203"/>
        <v>10400</v>
      </c>
      <c r="I1869" s="173" t="str">
        <f t="shared" si="204"/>
        <v>Введите курс</v>
      </c>
      <c r="J1869" s="283"/>
      <c r="K1869" s="174">
        <f t="shared" si="205"/>
        <v>0</v>
      </c>
      <c r="L1869" s="172">
        <f t="shared" si="205"/>
        <v>0</v>
      </c>
      <c r="M1869" s="175" t="str">
        <f t="shared" si="206"/>
        <v/>
      </c>
      <c r="N1869" s="166"/>
    </row>
    <row r="1870" spans="1:14" ht="15.75" thickBot="1">
      <c r="A1870" s="166" t="s">
        <v>7986</v>
      </c>
      <c r="B1870" s="167"/>
      <c r="C1870" s="168" t="s">
        <v>7987</v>
      </c>
      <c r="D1870" s="177" t="s">
        <v>7988</v>
      </c>
      <c r="E1870" s="169">
        <v>7000</v>
      </c>
      <c r="F1870" s="170">
        <v>0.52</v>
      </c>
      <c r="G1870" s="171">
        <v>144</v>
      </c>
      <c r="H1870" s="172">
        <f t="shared" si="203"/>
        <v>3640</v>
      </c>
      <c r="I1870" s="173" t="str">
        <f t="shared" si="204"/>
        <v>Введите курс</v>
      </c>
      <c r="J1870" s="283"/>
      <c r="K1870" s="174">
        <f t="shared" si="205"/>
        <v>0</v>
      </c>
      <c r="L1870" s="172">
        <f t="shared" si="205"/>
        <v>0</v>
      </c>
      <c r="M1870" s="175" t="str">
        <f t="shared" si="206"/>
        <v/>
      </c>
      <c r="N1870" s="166"/>
    </row>
    <row r="1871" spans="1:14" ht="15.75" thickBot="1">
      <c r="A1871" s="166" t="s">
        <v>7989</v>
      </c>
      <c r="B1871" s="167"/>
      <c r="C1871" s="168" t="s">
        <v>7990</v>
      </c>
      <c r="D1871" s="177" t="s">
        <v>7991</v>
      </c>
      <c r="E1871" s="169">
        <v>7000</v>
      </c>
      <c r="F1871" s="170">
        <v>0.52</v>
      </c>
      <c r="G1871" s="171">
        <v>144</v>
      </c>
      <c r="H1871" s="172">
        <f t="shared" si="203"/>
        <v>3640</v>
      </c>
      <c r="I1871" s="173" t="str">
        <f t="shared" si="204"/>
        <v>Введите курс</v>
      </c>
      <c r="J1871" s="283"/>
      <c r="K1871" s="174">
        <f t="shared" si="205"/>
        <v>0</v>
      </c>
      <c r="L1871" s="172">
        <f t="shared" si="205"/>
        <v>0</v>
      </c>
      <c r="M1871" s="175" t="str">
        <f t="shared" si="206"/>
        <v/>
      </c>
      <c r="N1871" s="166"/>
    </row>
    <row r="1872" spans="1:14" ht="15.75" thickBot="1">
      <c r="A1872" s="166" t="s">
        <v>7992</v>
      </c>
      <c r="B1872" s="167"/>
      <c r="C1872" s="168" t="s">
        <v>7993</v>
      </c>
      <c r="D1872" s="177" t="s">
        <v>7994</v>
      </c>
      <c r="E1872" s="169">
        <v>7000</v>
      </c>
      <c r="F1872" s="170">
        <v>0.52</v>
      </c>
      <c r="G1872" s="171">
        <v>144</v>
      </c>
      <c r="H1872" s="172">
        <f t="shared" si="203"/>
        <v>3640</v>
      </c>
      <c r="I1872" s="173" t="str">
        <f t="shared" si="204"/>
        <v>Введите курс</v>
      </c>
      <c r="J1872" s="283"/>
      <c r="K1872" s="174">
        <f t="shared" si="205"/>
        <v>0</v>
      </c>
      <c r="L1872" s="172">
        <f t="shared" si="205"/>
        <v>0</v>
      </c>
      <c r="M1872" s="175" t="str">
        <f t="shared" si="206"/>
        <v/>
      </c>
      <c r="N1872" s="166"/>
    </row>
    <row r="1873" spans="1:14" ht="15.75" thickBot="1">
      <c r="A1873" s="166" t="s">
        <v>7995</v>
      </c>
      <c r="B1873" s="167"/>
      <c r="C1873" s="168" t="s">
        <v>7996</v>
      </c>
      <c r="D1873" s="177" t="s">
        <v>7997</v>
      </c>
      <c r="E1873" s="169">
        <v>7000</v>
      </c>
      <c r="F1873" s="170">
        <v>0.52</v>
      </c>
      <c r="G1873" s="171">
        <v>162</v>
      </c>
      <c r="H1873" s="172">
        <f t="shared" si="203"/>
        <v>3640</v>
      </c>
      <c r="I1873" s="173" t="str">
        <f t="shared" si="204"/>
        <v>Введите курс</v>
      </c>
      <c r="J1873" s="283"/>
      <c r="K1873" s="174">
        <f t="shared" si="205"/>
        <v>0</v>
      </c>
      <c r="L1873" s="172">
        <f t="shared" si="205"/>
        <v>0</v>
      </c>
      <c r="M1873" s="175" t="str">
        <f t="shared" si="206"/>
        <v/>
      </c>
      <c r="N1873" s="166"/>
    </row>
    <row r="1874" spans="1:14" ht="15.75" thickBot="1">
      <c r="A1874" s="166" t="s">
        <v>7998</v>
      </c>
      <c r="B1874" s="167"/>
      <c r="C1874" s="168" t="s">
        <v>7999</v>
      </c>
      <c r="D1874" s="177" t="s">
        <v>8000</v>
      </c>
      <c r="E1874" s="169">
        <v>10000</v>
      </c>
      <c r="F1874" s="170">
        <v>0.52</v>
      </c>
      <c r="G1874" s="171">
        <v>132</v>
      </c>
      <c r="H1874" s="172">
        <f t="shared" si="203"/>
        <v>5200</v>
      </c>
      <c r="I1874" s="173" t="str">
        <f t="shared" si="204"/>
        <v>Введите курс</v>
      </c>
      <c r="J1874" s="283"/>
      <c r="K1874" s="174">
        <f t="shared" si="205"/>
        <v>0</v>
      </c>
      <c r="L1874" s="172">
        <f t="shared" si="205"/>
        <v>0</v>
      </c>
      <c r="M1874" s="175" t="str">
        <f t="shared" si="206"/>
        <v/>
      </c>
      <c r="N1874" s="166"/>
    </row>
    <row r="1875" spans="1:14" ht="15.75" thickBot="1">
      <c r="A1875" s="166" t="s">
        <v>8001</v>
      </c>
      <c r="B1875" s="167"/>
      <c r="C1875" s="168" t="s">
        <v>8002</v>
      </c>
      <c r="D1875" s="177" t="s">
        <v>8003</v>
      </c>
      <c r="E1875" s="169">
        <v>10000</v>
      </c>
      <c r="F1875" s="170">
        <v>0.52</v>
      </c>
      <c r="G1875" s="171">
        <v>132</v>
      </c>
      <c r="H1875" s="172">
        <f t="shared" si="203"/>
        <v>5200</v>
      </c>
      <c r="I1875" s="173" t="str">
        <f t="shared" si="204"/>
        <v>Введите курс</v>
      </c>
      <c r="J1875" s="283"/>
      <c r="K1875" s="174">
        <f t="shared" si="205"/>
        <v>0</v>
      </c>
      <c r="L1875" s="172">
        <f t="shared" si="205"/>
        <v>0</v>
      </c>
      <c r="M1875" s="175" t="str">
        <f t="shared" si="206"/>
        <v/>
      </c>
      <c r="N1875" s="166"/>
    </row>
    <row r="1876" spans="1:14" ht="15.75" thickBot="1">
      <c r="A1876" s="166" t="s">
        <v>8004</v>
      </c>
      <c r="B1876" s="167"/>
      <c r="C1876" s="168" t="s">
        <v>8005</v>
      </c>
      <c r="D1876" s="177" t="s">
        <v>8006</v>
      </c>
      <c r="E1876" s="169">
        <v>10000</v>
      </c>
      <c r="F1876" s="170">
        <v>0.52</v>
      </c>
      <c r="G1876" s="171">
        <v>132</v>
      </c>
      <c r="H1876" s="172">
        <f t="shared" si="203"/>
        <v>5200</v>
      </c>
      <c r="I1876" s="173" t="str">
        <f t="shared" si="204"/>
        <v>Введите курс</v>
      </c>
      <c r="J1876" s="283"/>
      <c r="K1876" s="174">
        <f t="shared" ref="K1876:L1891" si="207">J1876*G1876</f>
        <v>0</v>
      </c>
      <c r="L1876" s="172">
        <f t="shared" si="207"/>
        <v>0</v>
      </c>
      <c r="M1876" s="175" t="str">
        <f t="shared" si="206"/>
        <v/>
      </c>
      <c r="N1876" s="166"/>
    </row>
    <row r="1877" spans="1:14" ht="15.75" thickBot="1">
      <c r="A1877" s="166" t="s">
        <v>8007</v>
      </c>
      <c r="B1877" s="167"/>
      <c r="C1877" s="168" t="s">
        <v>8008</v>
      </c>
      <c r="D1877" s="177" t="s">
        <v>8009</v>
      </c>
      <c r="E1877" s="169">
        <v>7000</v>
      </c>
      <c r="F1877" s="170">
        <v>0.52</v>
      </c>
      <c r="G1877" s="171">
        <v>144</v>
      </c>
      <c r="H1877" s="172">
        <f t="shared" si="203"/>
        <v>3640</v>
      </c>
      <c r="I1877" s="173" t="str">
        <f t="shared" si="204"/>
        <v>Введите курс</v>
      </c>
      <c r="J1877" s="283"/>
      <c r="K1877" s="174">
        <f t="shared" si="207"/>
        <v>0</v>
      </c>
      <c r="L1877" s="172">
        <f t="shared" si="207"/>
        <v>0</v>
      </c>
      <c r="M1877" s="175" t="str">
        <f t="shared" si="206"/>
        <v/>
      </c>
      <c r="N1877" s="166"/>
    </row>
    <row r="1878" spans="1:14" ht="26.25" thickBot="1">
      <c r="A1878" s="166" t="s">
        <v>8010</v>
      </c>
      <c r="B1878" s="167"/>
      <c r="C1878" s="168" t="s">
        <v>8011</v>
      </c>
      <c r="D1878" s="177" t="s">
        <v>8012</v>
      </c>
      <c r="E1878" s="169">
        <v>7000</v>
      </c>
      <c r="F1878" s="170">
        <v>0.52</v>
      </c>
      <c r="G1878" s="171">
        <v>144</v>
      </c>
      <c r="H1878" s="172">
        <f t="shared" si="203"/>
        <v>3640</v>
      </c>
      <c r="I1878" s="173" t="str">
        <f t="shared" si="204"/>
        <v>Введите курс</v>
      </c>
      <c r="J1878" s="283"/>
      <c r="K1878" s="174">
        <f t="shared" si="207"/>
        <v>0</v>
      </c>
      <c r="L1878" s="172">
        <f t="shared" si="207"/>
        <v>0</v>
      </c>
      <c r="M1878" s="175" t="str">
        <f t="shared" si="206"/>
        <v/>
      </c>
      <c r="N1878" s="166"/>
    </row>
    <row r="1879" spans="1:14" ht="15.75" thickBot="1">
      <c r="A1879" s="166" t="s">
        <v>8013</v>
      </c>
      <c r="B1879" s="167"/>
      <c r="C1879" s="168" t="s">
        <v>8014</v>
      </c>
      <c r="D1879" s="177" t="s">
        <v>8015</v>
      </c>
      <c r="E1879" s="169">
        <v>21000</v>
      </c>
      <c r="F1879" s="170">
        <v>0.52</v>
      </c>
      <c r="G1879" s="171">
        <v>140</v>
      </c>
      <c r="H1879" s="172">
        <f t="shared" si="203"/>
        <v>10920</v>
      </c>
      <c r="I1879" s="173" t="str">
        <f t="shared" si="204"/>
        <v>Введите курс</v>
      </c>
      <c r="J1879" s="283"/>
      <c r="K1879" s="174">
        <f t="shared" si="207"/>
        <v>0</v>
      </c>
      <c r="L1879" s="172">
        <f t="shared" si="207"/>
        <v>0</v>
      </c>
      <c r="M1879" s="175" t="str">
        <f t="shared" si="206"/>
        <v/>
      </c>
      <c r="N1879" s="166"/>
    </row>
    <row r="1880" spans="1:14" ht="26.25" thickBot="1">
      <c r="A1880" s="166" t="s">
        <v>8016</v>
      </c>
      <c r="B1880" s="167"/>
      <c r="C1880" s="168" t="s">
        <v>8017</v>
      </c>
      <c r="D1880" s="177" t="s">
        <v>8018</v>
      </c>
      <c r="E1880" s="169">
        <v>19000</v>
      </c>
      <c r="F1880" s="170">
        <v>0.52</v>
      </c>
      <c r="G1880" s="171">
        <v>48</v>
      </c>
      <c r="H1880" s="172">
        <f t="shared" si="203"/>
        <v>9880</v>
      </c>
      <c r="I1880" s="173" t="str">
        <f t="shared" si="204"/>
        <v>Введите курс</v>
      </c>
      <c r="J1880" s="283"/>
      <c r="K1880" s="174">
        <f t="shared" si="207"/>
        <v>0</v>
      </c>
      <c r="L1880" s="172">
        <f t="shared" si="207"/>
        <v>0</v>
      </c>
      <c r="M1880" s="175" t="str">
        <f t="shared" si="206"/>
        <v/>
      </c>
      <c r="N1880" s="166"/>
    </row>
    <row r="1881" spans="1:14" ht="15.75" thickBot="1">
      <c r="A1881" s="166" t="s">
        <v>8019</v>
      </c>
      <c r="B1881" s="167"/>
      <c r="C1881" s="168" t="s">
        <v>8020</v>
      </c>
      <c r="D1881" s="177" t="s">
        <v>8021</v>
      </c>
      <c r="E1881" s="169">
        <v>18000</v>
      </c>
      <c r="F1881" s="170">
        <v>0.52</v>
      </c>
      <c r="G1881" s="171">
        <v>54</v>
      </c>
      <c r="H1881" s="172">
        <f t="shared" si="203"/>
        <v>9360</v>
      </c>
      <c r="I1881" s="173" t="str">
        <f t="shared" si="204"/>
        <v>Введите курс</v>
      </c>
      <c r="J1881" s="283"/>
      <c r="K1881" s="174">
        <f t="shared" si="207"/>
        <v>0</v>
      </c>
      <c r="L1881" s="172">
        <f t="shared" si="207"/>
        <v>0</v>
      </c>
      <c r="M1881" s="175" t="str">
        <f t="shared" si="206"/>
        <v/>
      </c>
      <c r="N1881" s="166"/>
    </row>
    <row r="1882" spans="1:14" ht="15.75" thickBot="1">
      <c r="A1882" s="166" t="s">
        <v>8022</v>
      </c>
      <c r="B1882" s="167"/>
      <c r="C1882" s="168" t="s">
        <v>8023</v>
      </c>
      <c r="D1882" s="177" t="s">
        <v>8024</v>
      </c>
      <c r="E1882" s="169">
        <v>33000</v>
      </c>
      <c r="F1882" s="170">
        <v>0.52</v>
      </c>
      <c r="G1882" s="171">
        <v>12</v>
      </c>
      <c r="H1882" s="172">
        <f t="shared" si="203"/>
        <v>17160</v>
      </c>
      <c r="I1882" s="173" t="str">
        <f t="shared" si="204"/>
        <v>Введите курс</v>
      </c>
      <c r="J1882" s="283"/>
      <c r="K1882" s="174">
        <f t="shared" si="207"/>
        <v>0</v>
      </c>
      <c r="L1882" s="172">
        <f t="shared" si="207"/>
        <v>0</v>
      </c>
      <c r="M1882" s="175" t="str">
        <f t="shared" si="206"/>
        <v/>
      </c>
      <c r="N1882" s="166"/>
    </row>
    <row r="1883" spans="1:14" ht="15.75" thickBot="1">
      <c r="A1883" s="166" t="s">
        <v>8025</v>
      </c>
      <c r="B1883" s="167"/>
      <c r="C1883" s="168" t="s">
        <v>8026</v>
      </c>
      <c r="D1883" s="177" t="s">
        <v>8027</v>
      </c>
      <c r="E1883" s="169">
        <v>11000</v>
      </c>
      <c r="F1883" s="170">
        <v>0.52</v>
      </c>
      <c r="G1883" s="171">
        <v>320</v>
      </c>
      <c r="H1883" s="172">
        <f t="shared" si="203"/>
        <v>5720</v>
      </c>
      <c r="I1883" s="173" t="str">
        <f t="shared" si="204"/>
        <v>Введите курс</v>
      </c>
      <c r="J1883" s="283"/>
      <c r="K1883" s="174">
        <f t="shared" si="207"/>
        <v>0</v>
      </c>
      <c r="L1883" s="172">
        <f t="shared" si="207"/>
        <v>0</v>
      </c>
      <c r="M1883" s="175" t="str">
        <f t="shared" si="206"/>
        <v/>
      </c>
      <c r="N1883" s="166"/>
    </row>
    <row r="1884" spans="1:14" ht="15.75" thickBot="1">
      <c r="A1884" s="166" t="s">
        <v>8028</v>
      </c>
      <c r="B1884" s="167"/>
      <c r="C1884" s="168" t="s">
        <v>8029</v>
      </c>
      <c r="D1884" s="177" t="s">
        <v>8030</v>
      </c>
      <c r="E1884" s="169">
        <v>11000</v>
      </c>
      <c r="F1884" s="170">
        <v>0.52</v>
      </c>
      <c r="G1884" s="171">
        <v>320</v>
      </c>
      <c r="H1884" s="172">
        <f t="shared" si="203"/>
        <v>5720</v>
      </c>
      <c r="I1884" s="173" t="str">
        <f t="shared" si="204"/>
        <v>Введите курс</v>
      </c>
      <c r="J1884" s="283"/>
      <c r="K1884" s="174">
        <f t="shared" si="207"/>
        <v>0</v>
      </c>
      <c r="L1884" s="172">
        <f t="shared" si="207"/>
        <v>0</v>
      </c>
      <c r="M1884" s="175" t="str">
        <f t="shared" si="206"/>
        <v/>
      </c>
      <c r="N1884" s="166"/>
    </row>
    <row r="1885" spans="1:14" ht="15.75" thickBot="1">
      <c r="A1885" s="166" t="s">
        <v>8031</v>
      </c>
      <c r="B1885" s="167"/>
      <c r="C1885" s="168" t="s">
        <v>8032</v>
      </c>
      <c r="D1885" s="177" t="s">
        <v>8033</v>
      </c>
      <c r="E1885" s="169">
        <v>11000</v>
      </c>
      <c r="F1885" s="170">
        <v>0.52</v>
      </c>
      <c r="G1885" s="171">
        <v>320</v>
      </c>
      <c r="H1885" s="172">
        <f t="shared" si="203"/>
        <v>5720</v>
      </c>
      <c r="I1885" s="173" t="str">
        <f t="shared" si="204"/>
        <v>Введите курс</v>
      </c>
      <c r="J1885" s="283"/>
      <c r="K1885" s="174">
        <f t="shared" si="207"/>
        <v>0</v>
      </c>
      <c r="L1885" s="172">
        <f t="shared" si="207"/>
        <v>0</v>
      </c>
      <c r="M1885" s="175" t="str">
        <f t="shared" si="206"/>
        <v/>
      </c>
      <c r="N1885" s="166"/>
    </row>
    <row r="1886" spans="1:14" ht="15.75" thickBot="1">
      <c r="A1886" s="166" t="s">
        <v>8034</v>
      </c>
      <c r="B1886" s="167"/>
      <c r="C1886" s="168" t="s">
        <v>8035</v>
      </c>
      <c r="D1886" s="177" t="s">
        <v>8036</v>
      </c>
      <c r="E1886" s="169">
        <v>2000</v>
      </c>
      <c r="F1886" s="170">
        <v>0.52</v>
      </c>
      <c r="G1886" s="171">
        <v>5440</v>
      </c>
      <c r="H1886" s="172">
        <f t="shared" si="203"/>
        <v>1040</v>
      </c>
      <c r="I1886" s="173" t="str">
        <f t="shared" si="204"/>
        <v>Введите курс</v>
      </c>
      <c r="J1886" s="283"/>
      <c r="K1886" s="174">
        <f t="shared" si="207"/>
        <v>0</v>
      </c>
      <c r="L1886" s="172">
        <f t="shared" si="207"/>
        <v>0</v>
      </c>
      <c r="M1886" s="175" t="str">
        <f t="shared" si="206"/>
        <v/>
      </c>
      <c r="N1886" s="166"/>
    </row>
    <row r="1887" spans="1:14" ht="15.75" thickBot="1">
      <c r="A1887" s="166" t="s">
        <v>8037</v>
      </c>
      <c r="B1887" s="167"/>
      <c r="C1887" s="168" t="s">
        <v>8038</v>
      </c>
      <c r="D1887" s="177" t="s">
        <v>8039</v>
      </c>
      <c r="E1887" s="169">
        <v>8000</v>
      </c>
      <c r="F1887" s="170">
        <v>0.52</v>
      </c>
      <c r="G1887" s="171">
        <v>168</v>
      </c>
      <c r="H1887" s="172">
        <f t="shared" si="203"/>
        <v>4160</v>
      </c>
      <c r="I1887" s="173" t="str">
        <f t="shared" si="204"/>
        <v>Введите курс</v>
      </c>
      <c r="J1887" s="283"/>
      <c r="K1887" s="174">
        <f t="shared" si="207"/>
        <v>0</v>
      </c>
      <c r="L1887" s="172">
        <f t="shared" si="207"/>
        <v>0</v>
      </c>
      <c r="M1887" s="175" t="str">
        <f t="shared" si="206"/>
        <v/>
      </c>
      <c r="N1887" s="166"/>
    </row>
    <row r="1888" spans="1:14" ht="15.75" thickBot="1">
      <c r="A1888" s="166" t="s">
        <v>8040</v>
      </c>
      <c r="B1888" s="167"/>
      <c r="C1888" s="168" t="s">
        <v>8041</v>
      </c>
      <c r="D1888" s="177" t="s">
        <v>8042</v>
      </c>
      <c r="E1888" s="169">
        <v>9000</v>
      </c>
      <c r="F1888" s="170">
        <v>0.52</v>
      </c>
      <c r="G1888" s="171">
        <v>60</v>
      </c>
      <c r="H1888" s="172">
        <f t="shared" si="203"/>
        <v>4680</v>
      </c>
      <c r="I1888" s="173" t="str">
        <f t="shared" si="204"/>
        <v>Введите курс</v>
      </c>
      <c r="J1888" s="283"/>
      <c r="K1888" s="174">
        <f t="shared" si="207"/>
        <v>0</v>
      </c>
      <c r="L1888" s="172">
        <f t="shared" si="207"/>
        <v>0</v>
      </c>
      <c r="M1888" s="175" t="str">
        <f t="shared" si="206"/>
        <v/>
      </c>
      <c r="N1888" s="166"/>
    </row>
    <row r="1889" spans="1:14" ht="15.75" thickBot="1">
      <c r="A1889" s="166" t="s">
        <v>8043</v>
      </c>
      <c r="B1889" s="167"/>
      <c r="C1889" s="168" t="s">
        <v>8044</v>
      </c>
      <c r="D1889" s="177" t="s">
        <v>8045</v>
      </c>
      <c r="E1889" s="169">
        <v>17000</v>
      </c>
      <c r="F1889" s="170">
        <v>0.52</v>
      </c>
      <c r="G1889" s="171">
        <v>12</v>
      </c>
      <c r="H1889" s="172">
        <f t="shared" si="203"/>
        <v>8840</v>
      </c>
      <c r="I1889" s="173" t="str">
        <f t="shared" si="204"/>
        <v>Введите курс</v>
      </c>
      <c r="J1889" s="283"/>
      <c r="K1889" s="174">
        <f t="shared" si="207"/>
        <v>0</v>
      </c>
      <c r="L1889" s="172">
        <f t="shared" si="207"/>
        <v>0</v>
      </c>
      <c r="M1889" s="175" t="str">
        <f t="shared" si="206"/>
        <v/>
      </c>
      <c r="N1889" s="166"/>
    </row>
    <row r="1890" spans="1:14" ht="15.75" thickBot="1">
      <c r="A1890" s="166" t="s">
        <v>8046</v>
      </c>
      <c r="B1890" s="167"/>
      <c r="C1890" s="168" t="s">
        <v>8047</v>
      </c>
      <c r="D1890" s="177" t="s">
        <v>8048</v>
      </c>
      <c r="E1890" s="169">
        <v>2500</v>
      </c>
      <c r="F1890" s="170">
        <v>0.52</v>
      </c>
      <c r="G1890" s="171">
        <v>90</v>
      </c>
      <c r="H1890" s="172">
        <f t="shared" si="203"/>
        <v>1300</v>
      </c>
      <c r="I1890" s="173" t="str">
        <f t="shared" si="204"/>
        <v>Введите курс</v>
      </c>
      <c r="J1890" s="283"/>
      <c r="K1890" s="174">
        <f t="shared" si="207"/>
        <v>0</v>
      </c>
      <c r="L1890" s="172">
        <f t="shared" si="207"/>
        <v>0</v>
      </c>
      <c r="M1890" s="175" t="str">
        <f t="shared" si="206"/>
        <v/>
      </c>
      <c r="N1890" s="166"/>
    </row>
    <row r="1891" spans="1:14" ht="26.25" thickBot="1">
      <c r="A1891" s="166" t="s">
        <v>8049</v>
      </c>
      <c r="B1891" s="167"/>
      <c r="C1891" s="168" t="s">
        <v>8050</v>
      </c>
      <c r="D1891" s="177" t="s">
        <v>8051</v>
      </c>
      <c r="E1891" s="169">
        <v>14000</v>
      </c>
      <c r="F1891" s="170">
        <v>0.52</v>
      </c>
      <c r="G1891" s="171">
        <v>48</v>
      </c>
      <c r="H1891" s="172">
        <f t="shared" si="203"/>
        <v>7280</v>
      </c>
      <c r="I1891" s="173" t="str">
        <f t="shared" si="204"/>
        <v>Введите курс</v>
      </c>
      <c r="J1891" s="283"/>
      <c r="K1891" s="174">
        <f t="shared" si="207"/>
        <v>0</v>
      </c>
      <c r="L1891" s="172">
        <f t="shared" si="207"/>
        <v>0</v>
      </c>
      <c r="M1891" s="175" t="str">
        <f t="shared" si="206"/>
        <v/>
      </c>
      <c r="N1891" s="166"/>
    </row>
    <row r="1892" spans="1:14" ht="15.75" thickBot="1">
      <c r="A1892" s="166" t="s">
        <v>8052</v>
      </c>
      <c r="B1892" s="167"/>
      <c r="C1892" s="168" t="s">
        <v>8053</v>
      </c>
      <c r="D1892" s="177" t="s">
        <v>8054</v>
      </c>
      <c r="E1892" s="169">
        <v>12000</v>
      </c>
      <c r="F1892" s="170">
        <v>0.52</v>
      </c>
      <c r="G1892" s="171">
        <v>48</v>
      </c>
      <c r="H1892" s="172">
        <f t="shared" si="203"/>
        <v>6240</v>
      </c>
      <c r="I1892" s="173" t="str">
        <f t="shared" si="204"/>
        <v>Введите курс</v>
      </c>
      <c r="J1892" s="283"/>
      <c r="K1892" s="174">
        <f t="shared" ref="K1892:L1907" si="208">J1892*G1892</f>
        <v>0</v>
      </c>
      <c r="L1892" s="172">
        <f t="shared" si="208"/>
        <v>0</v>
      </c>
      <c r="M1892" s="175" t="str">
        <f t="shared" si="206"/>
        <v/>
      </c>
      <c r="N1892" s="166"/>
    </row>
    <row r="1893" spans="1:14" ht="15.75" thickBot="1">
      <c r="A1893" s="166" t="s">
        <v>8055</v>
      </c>
      <c r="B1893" s="167"/>
      <c r="C1893" s="168" t="s">
        <v>8056</v>
      </c>
      <c r="D1893" s="177" t="s">
        <v>8057</v>
      </c>
      <c r="E1893" s="169">
        <v>12000</v>
      </c>
      <c r="F1893" s="170">
        <v>0.52</v>
      </c>
      <c r="G1893" s="171">
        <v>48</v>
      </c>
      <c r="H1893" s="172">
        <f t="shared" si="203"/>
        <v>6240</v>
      </c>
      <c r="I1893" s="173" t="str">
        <f t="shared" si="204"/>
        <v>Введите курс</v>
      </c>
      <c r="J1893" s="283"/>
      <c r="K1893" s="174">
        <f t="shared" si="208"/>
        <v>0</v>
      </c>
      <c r="L1893" s="172">
        <f t="shared" si="208"/>
        <v>0</v>
      </c>
      <c r="M1893" s="175" t="str">
        <f t="shared" si="206"/>
        <v/>
      </c>
      <c r="N1893" s="166"/>
    </row>
    <row r="1894" spans="1:14" ht="15.75" thickBot="1">
      <c r="A1894" s="166" t="s">
        <v>8058</v>
      </c>
      <c r="B1894" s="167"/>
      <c r="C1894" s="168" t="s">
        <v>8059</v>
      </c>
      <c r="D1894" s="177" t="s">
        <v>8060</v>
      </c>
      <c r="E1894" s="169">
        <v>13000</v>
      </c>
      <c r="F1894" s="170">
        <v>0.52</v>
      </c>
      <c r="G1894" s="171">
        <v>300</v>
      </c>
      <c r="H1894" s="172">
        <f t="shared" si="203"/>
        <v>6760</v>
      </c>
      <c r="I1894" s="173" t="str">
        <f t="shared" si="204"/>
        <v>Введите курс</v>
      </c>
      <c r="J1894" s="283"/>
      <c r="K1894" s="174">
        <f t="shared" si="208"/>
        <v>0</v>
      </c>
      <c r="L1894" s="172">
        <f t="shared" si="208"/>
        <v>0</v>
      </c>
      <c r="M1894" s="175" t="str">
        <f t="shared" si="206"/>
        <v/>
      </c>
      <c r="N1894" s="166"/>
    </row>
    <row r="1895" spans="1:14" ht="15.75" thickBot="1">
      <c r="A1895" s="166" t="s">
        <v>8061</v>
      </c>
      <c r="B1895" s="167"/>
      <c r="C1895" s="168" t="s">
        <v>8062</v>
      </c>
      <c r="D1895" s="177" t="s">
        <v>8063</v>
      </c>
      <c r="E1895" s="169">
        <v>13000</v>
      </c>
      <c r="F1895" s="170">
        <v>0.52</v>
      </c>
      <c r="G1895" s="171">
        <v>300</v>
      </c>
      <c r="H1895" s="172">
        <f t="shared" si="203"/>
        <v>6760</v>
      </c>
      <c r="I1895" s="173" t="str">
        <f t="shared" si="204"/>
        <v>Введите курс</v>
      </c>
      <c r="J1895" s="283"/>
      <c r="K1895" s="174">
        <f t="shared" si="208"/>
        <v>0</v>
      </c>
      <c r="L1895" s="172">
        <f t="shared" si="208"/>
        <v>0</v>
      </c>
      <c r="M1895" s="175" t="str">
        <f t="shared" si="206"/>
        <v/>
      </c>
      <c r="N1895" s="166"/>
    </row>
    <row r="1896" spans="1:14" ht="15.75" thickBot="1">
      <c r="A1896" s="166" t="s">
        <v>8064</v>
      </c>
      <c r="B1896" s="167"/>
      <c r="C1896" s="168" t="s">
        <v>8065</v>
      </c>
      <c r="D1896" s="177" t="s">
        <v>8066</v>
      </c>
      <c r="E1896" s="169">
        <v>30000</v>
      </c>
      <c r="F1896" s="170">
        <v>0.52</v>
      </c>
      <c r="G1896" s="171">
        <v>11</v>
      </c>
      <c r="H1896" s="172">
        <f t="shared" si="203"/>
        <v>15600</v>
      </c>
      <c r="I1896" s="173" t="str">
        <f t="shared" si="204"/>
        <v>Введите курс</v>
      </c>
      <c r="J1896" s="283"/>
      <c r="K1896" s="174">
        <f t="shared" si="208"/>
        <v>0</v>
      </c>
      <c r="L1896" s="172">
        <f t="shared" si="208"/>
        <v>0</v>
      </c>
      <c r="M1896" s="175" t="str">
        <f t="shared" si="206"/>
        <v/>
      </c>
      <c r="N1896" s="166"/>
    </row>
    <row r="1897" spans="1:14" ht="15.75" thickBot="1">
      <c r="A1897" s="166" t="s">
        <v>8067</v>
      </c>
      <c r="B1897" s="167"/>
      <c r="C1897" s="168" t="s">
        <v>8068</v>
      </c>
      <c r="D1897" s="177" t="s">
        <v>8069</v>
      </c>
      <c r="E1897" s="169">
        <v>13000</v>
      </c>
      <c r="F1897" s="170">
        <v>0.52</v>
      </c>
      <c r="G1897" s="171">
        <v>300</v>
      </c>
      <c r="H1897" s="172">
        <f t="shared" si="203"/>
        <v>6760</v>
      </c>
      <c r="I1897" s="173" t="str">
        <f t="shared" si="204"/>
        <v>Введите курс</v>
      </c>
      <c r="J1897" s="283"/>
      <c r="K1897" s="174">
        <f t="shared" si="208"/>
        <v>0</v>
      </c>
      <c r="L1897" s="172">
        <f t="shared" si="208"/>
        <v>0</v>
      </c>
      <c r="M1897" s="175" t="str">
        <f t="shared" si="206"/>
        <v/>
      </c>
      <c r="N1897" s="166"/>
    </row>
    <row r="1898" spans="1:14" ht="15.75" thickBot="1">
      <c r="A1898" s="166" t="s">
        <v>8070</v>
      </c>
      <c r="B1898" s="167"/>
      <c r="C1898" s="168" t="s">
        <v>8071</v>
      </c>
      <c r="D1898" s="177" t="s">
        <v>8072</v>
      </c>
      <c r="E1898" s="169">
        <v>13000</v>
      </c>
      <c r="F1898" s="170">
        <v>0.52</v>
      </c>
      <c r="G1898" s="171">
        <v>300</v>
      </c>
      <c r="H1898" s="172">
        <f t="shared" si="203"/>
        <v>6760</v>
      </c>
      <c r="I1898" s="173" t="str">
        <f t="shared" si="204"/>
        <v>Введите курс</v>
      </c>
      <c r="J1898" s="283"/>
      <c r="K1898" s="174">
        <f t="shared" si="208"/>
        <v>0</v>
      </c>
      <c r="L1898" s="172">
        <f t="shared" si="208"/>
        <v>0</v>
      </c>
      <c r="M1898" s="175" t="str">
        <f t="shared" si="206"/>
        <v/>
      </c>
      <c r="N1898" s="166"/>
    </row>
    <row r="1899" spans="1:14" ht="15.75" thickBot="1">
      <c r="A1899" s="166" t="s">
        <v>8073</v>
      </c>
      <c r="B1899" s="167"/>
      <c r="C1899" s="168" t="s">
        <v>8074</v>
      </c>
      <c r="D1899" s="177" t="s">
        <v>8075</v>
      </c>
      <c r="E1899" s="169">
        <v>13000</v>
      </c>
      <c r="F1899" s="170">
        <v>0.52</v>
      </c>
      <c r="G1899" s="171">
        <v>300</v>
      </c>
      <c r="H1899" s="172">
        <f t="shared" si="203"/>
        <v>6760</v>
      </c>
      <c r="I1899" s="173" t="str">
        <f t="shared" si="204"/>
        <v>Введите курс</v>
      </c>
      <c r="J1899" s="283"/>
      <c r="K1899" s="174">
        <f t="shared" si="208"/>
        <v>0</v>
      </c>
      <c r="L1899" s="172">
        <f t="shared" si="208"/>
        <v>0</v>
      </c>
      <c r="M1899" s="175" t="str">
        <f t="shared" si="206"/>
        <v/>
      </c>
      <c r="N1899" s="166"/>
    </row>
    <row r="1900" spans="1:14" ht="15.75" thickBot="1">
      <c r="A1900" s="166" t="s">
        <v>8076</v>
      </c>
      <c r="B1900" s="167"/>
      <c r="C1900" s="168" t="s">
        <v>8077</v>
      </c>
      <c r="D1900" s="177" t="s">
        <v>8078</v>
      </c>
      <c r="E1900" s="169">
        <v>18000</v>
      </c>
      <c r="F1900" s="170">
        <v>0.52</v>
      </c>
      <c r="G1900" s="171">
        <v>18</v>
      </c>
      <c r="H1900" s="172">
        <f t="shared" si="203"/>
        <v>9360</v>
      </c>
      <c r="I1900" s="173" t="str">
        <f t="shared" si="204"/>
        <v>Введите курс</v>
      </c>
      <c r="J1900" s="283"/>
      <c r="K1900" s="174">
        <f t="shared" si="208"/>
        <v>0</v>
      </c>
      <c r="L1900" s="172">
        <f t="shared" si="208"/>
        <v>0</v>
      </c>
      <c r="M1900" s="175" t="str">
        <f t="shared" si="206"/>
        <v/>
      </c>
      <c r="N1900" s="166"/>
    </row>
    <row r="1901" spans="1:14" ht="15.75" thickBot="1">
      <c r="A1901" s="166" t="s">
        <v>8079</v>
      </c>
      <c r="B1901" s="167"/>
      <c r="C1901" s="168" t="s">
        <v>8080</v>
      </c>
      <c r="D1901" s="177" t="s">
        <v>5990</v>
      </c>
      <c r="E1901" s="169">
        <v>25000</v>
      </c>
      <c r="F1901" s="170">
        <v>0.52</v>
      </c>
      <c r="G1901" s="171">
        <v>28</v>
      </c>
      <c r="H1901" s="172">
        <f t="shared" si="203"/>
        <v>13000</v>
      </c>
      <c r="I1901" s="173" t="str">
        <f t="shared" si="204"/>
        <v>Введите курс</v>
      </c>
      <c r="J1901" s="283"/>
      <c r="K1901" s="174">
        <f t="shared" si="208"/>
        <v>0</v>
      </c>
      <c r="L1901" s="172">
        <f t="shared" si="208"/>
        <v>0</v>
      </c>
      <c r="M1901" s="175" t="str">
        <f t="shared" si="206"/>
        <v/>
      </c>
      <c r="N1901" s="166"/>
    </row>
    <row r="1902" spans="1:14" ht="15.75" thickBot="1">
      <c r="A1902" s="166" t="s">
        <v>8081</v>
      </c>
      <c r="B1902" s="167"/>
      <c r="C1902" s="168" t="s">
        <v>8082</v>
      </c>
      <c r="D1902" s="177" t="s">
        <v>5990</v>
      </c>
      <c r="E1902" s="169">
        <v>25000</v>
      </c>
      <c r="F1902" s="170">
        <v>0.52</v>
      </c>
      <c r="G1902" s="171">
        <v>28</v>
      </c>
      <c r="H1902" s="172">
        <f t="shared" si="203"/>
        <v>13000</v>
      </c>
      <c r="I1902" s="173" t="str">
        <f t="shared" si="204"/>
        <v>Введите курс</v>
      </c>
      <c r="J1902" s="283"/>
      <c r="K1902" s="174">
        <f t="shared" si="208"/>
        <v>0</v>
      </c>
      <c r="L1902" s="172">
        <f t="shared" si="208"/>
        <v>0</v>
      </c>
      <c r="M1902" s="175" t="str">
        <f t="shared" si="206"/>
        <v/>
      </c>
      <c r="N1902" s="166"/>
    </row>
    <row r="1903" spans="1:14" ht="15.75" thickBot="1">
      <c r="A1903" s="166" t="s">
        <v>8083</v>
      </c>
      <c r="B1903" s="167"/>
      <c r="C1903" s="168" t="s">
        <v>8084</v>
      </c>
      <c r="D1903" s="177" t="s">
        <v>8085</v>
      </c>
      <c r="E1903" s="169">
        <v>15000</v>
      </c>
      <c r="F1903" s="170">
        <v>0.52</v>
      </c>
      <c r="G1903" s="171">
        <v>126</v>
      </c>
      <c r="H1903" s="172">
        <f t="shared" si="203"/>
        <v>7800</v>
      </c>
      <c r="I1903" s="173" t="str">
        <f t="shared" si="204"/>
        <v>Введите курс</v>
      </c>
      <c r="J1903" s="283"/>
      <c r="K1903" s="174">
        <f t="shared" si="208"/>
        <v>0</v>
      </c>
      <c r="L1903" s="172">
        <f t="shared" si="208"/>
        <v>0</v>
      </c>
      <c r="M1903" s="175" t="str">
        <f t="shared" si="206"/>
        <v/>
      </c>
      <c r="N1903" s="166"/>
    </row>
    <row r="1904" spans="1:14" ht="15.75" thickBot="1">
      <c r="A1904" s="166" t="s">
        <v>8086</v>
      </c>
      <c r="B1904" s="167"/>
      <c r="C1904" s="168" t="s">
        <v>8087</v>
      </c>
      <c r="D1904" s="177" t="s">
        <v>8088</v>
      </c>
      <c r="E1904" s="169">
        <v>15000</v>
      </c>
      <c r="F1904" s="170">
        <v>0.52</v>
      </c>
      <c r="G1904" s="171">
        <v>126</v>
      </c>
      <c r="H1904" s="172">
        <f t="shared" si="203"/>
        <v>7800</v>
      </c>
      <c r="I1904" s="173" t="str">
        <f t="shared" si="204"/>
        <v>Введите курс</v>
      </c>
      <c r="J1904" s="283"/>
      <c r="K1904" s="174">
        <f t="shared" si="208"/>
        <v>0</v>
      </c>
      <c r="L1904" s="172">
        <f t="shared" si="208"/>
        <v>0</v>
      </c>
      <c r="M1904" s="175" t="str">
        <f t="shared" si="206"/>
        <v/>
      </c>
      <c r="N1904" s="166"/>
    </row>
    <row r="1905" spans="1:14" ht="15.75" thickBot="1">
      <c r="A1905" s="166" t="s">
        <v>8089</v>
      </c>
      <c r="B1905" s="167"/>
      <c r="C1905" s="168" t="s">
        <v>8090</v>
      </c>
      <c r="D1905" s="177" t="s">
        <v>8091</v>
      </c>
      <c r="E1905" s="169">
        <v>6500</v>
      </c>
      <c r="F1905" s="170">
        <v>0.52</v>
      </c>
      <c r="G1905" s="171">
        <v>280</v>
      </c>
      <c r="H1905" s="172">
        <f t="shared" si="203"/>
        <v>3380</v>
      </c>
      <c r="I1905" s="173" t="str">
        <f t="shared" si="204"/>
        <v>Введите курс</v>
      </c>
      <c r="J1905" s="283"/>
      <c r="K1905" s="174">
        <f t="shared" si="208"/>
        <v>0</v>
      </c>
      <c r="L1905" s="172">
        <f t="shared" si="208"/>
        <v>0</v>
      </c>
      <c r="M1905" s="175" t="str">
        <f t="shared" si="206"/>
        <v/>
      </c>
      <c r="N1905" s="166"/>
    </row>
    <row r="1906" spans="1:14" ht="15.75" thickBot="1">
      <c r="A1906" s="166" t="s">
        <v>8092</v>
      </c>
      <c r="B1906" s="167"/>
      <c r="C1906" s="168" t="s">
        <v>8093</v>
      </c>
      <c r="D1906" s="177" t="s">
        <v>8094</v>
      </c>
      <c r="E1906" s="169">
        <v>6500</v>
      </c>
      <c r="F1906" s="170">
        <v>0.52</v>
      </c>
      <c r="G1906" s="171">
        <v>280</v>
      </c>
      <c r="H1906" s="172">
        <f t="shared" si="203"/>
        <v>3380</v>
      </c>
      <c r="I1906" s="173" t="str">
        <f t="shared" si="204"/>
        <v>Введите курс</v>
      </c>
      <c r="J1906" s="283"/>
      <c r="K1906" s="174">
        <f t="shared" si="208"/>
        <v>0</v>
      </c>
      <c r="L1906" s="172">
        <f t="shared" si="208"/>
        <v>0</v>
      </c>
      <c r="M1906" s="175" t="str">
        <f t="shared" si="206"/>
        <v/>
      </c>
      <c r="N1906" s="166"/>
    </row>
    <row r="1907" spans="1:14" ht="26.25" thickBot="1">
      <c r="A1907" s="166" t="s">
        <v>8095</v>
      </c>
      <c r="B1907" s="167"/>
      <c r="C1907" s="168" t="s">
        <v>8096</v>
      </c>
      <c r="D1907" s="177" t="s">
        <v>8097</v>
      </c>
      <c r="E1907" s="169">
        <v>14000</v>
      </c>
      <c r="F1907" s="170">
        <v>0.52</v>
      </c>
      <c r="G1907" s="171">
        <v>66</v>
      </c>
      <c r="H1907" s="172">
        <f t="shared" si="203"/>
        <v>7280</v>
      </c>
      <c r="I1907" s="173" t="str">
        <f t="shared" si="204"/>
        <v>Введите курс</v>
      </c>
      <c r="J1907" s="283"/>
      <c r="K1907" s="174">
        <f t="shared" si="208"/>
        <v>0</v>
      </c>
      <c r="L1907" s="172">
        <f t="shared" si="208"/>
        <v>0</v>
      </c>
      <c r="M1907" s="175" t="str">
        <f t="shared" si="206"/>
        <v/>
      </c>
      <c r="N1907" s="166"/>
    </row>
    <row r="1908" spans="1:14" ht="26.25" thickBot="1">
      <c r="A1908" s="166" t="s">
        <v>8098</v>
      </c>
      <c r="B1908" s="167"/>
      <c r="C1908" s="168" t="s">
        <v>8099</v>
      </c>
      <c r="D1908" s="177" t="s">
        <v>8100</v>
      </c>
      <c r="E1908" s="169">
        <v>14000</v>
      </c>
      <c r="F1908" s="170">
        <v>0.52</v>
      </c>
      <c r="G1908" s="171">
        <v>66</v>
      </c>
      <c r="H1908" s="172">
        <f t="shared" si="203"/>
        <v>7280</v>
      </c>
      <c r="I1908" s="173" t="str">
        <f t="shared" si="204"/>
        <v>Введите курс</v>
      </c>
      <c r="J1908" s="283"/>
      <c r="K1908" s="174">
        <f t="shared" ref="K1908:L1908" si="209">J1908*G1908</f>
        <v>0</v>
      </c>
      <c r="L1908" s="172">
        <f t="shared" si="209"/>
        <v>0</v>
      </c>
      <c r="M1908" s="175" t="str">
        <f t="shared" si="206"/>
        <v/>
      </c>
      <c r="N1908" s="166"/>
    </row>
  </sheetData>
  <sheetProtection algorithmName="SHA-512" hashValue="krplT49bIyGdiEdWG8fFa3UHmHL4ioBqAbKoIKHSdXUZy6MWd3WDo9p3fsJSiZ4cRSutLm8jML03uJEhcHlsnA==" saltValue="1KHOiS9EAXChtAJXSgfxig==" spinCount="100000" sheet="1" autoFilter="0" pivotTables="0"/>
  <autoFilter ref="A2:N2" xr:uid="{00000000-0009-0000-0000-000007000000}"/>
  <mergeCells count="2">
    <mergeCell ref="A1:D1"/>
    <mergeCell ref="E1:F1"/>
  </mergeCells>
  <hyperlinks>
    <hyperlink ref="G1" r:id="rId1" display="Узнать курс $ к KRW" xr:uid="{00000000-0004-0000-0700-000000000000}"/>
    <hyperlink ref="N1" location="Главная!A1" display="Вернуться на Главную" xr:uid="{00000000-0004-0000-0700-000001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464"/>
  <sheetViews>
    <sheetView zoomScale="85" zoomScaleNormal="85" zoomScaleSheetLayoutView="75" workbookViewId="0">
      <pane ySplit="2" topLeftCell="A3" activePane="bottomLeft" state="frozen"/>
      <selection pane="bottomLeft" activeCell="K3" sqref="K3"/>
    </sheetView>
  </sheetViews>
  <sheetFormatPr defaultColWidth="9" defaultRowHeight="22.5" customHeight="1"/>
  <cols>
    <col min="1" max="1" width="13.7109375" style="58" customWidth="1"/>
    <col min="2" max="2" width="15.7109375" style="59" customWidth="1"/>
    <col min="3" max="3" width="67.7109375" style="60" hidden="1" customWidth="1"/>
    <col min="4" max="4" width="70.7109375" style="61" customWidth="1"/>
    <col min="5" max="5" width="15.85546875" style="59" customWidth="1"/>
    <col min="6" max="6" width="15.28515625" style="62" customWidth="1"/>
    <col min="7" max="7" width="13.42578125" style="63" hidden="1" customWidth="1"/>
    <col min="8" max="8" width="14.140625" style="64" customWidth="1"/>
    <col min="9" max="9" width="14.7109375" style="65" customWidth="1"/>
    <col min="10" max="10" width="14.7109375" style="66" customWidth="1"/>
    <col min="11" max="11" width="16.28515625" style="67" customWidth="1"/>
    <col min="12" max="12" width="16.42578125" style="68" customWidth="1"/>
    <col min="13" max="14" width="19.7109375" style="69" customWidth="1"/>
    <col min="15" max="15" width="30.7109375" style="61" customWidth="1"/>
    <col min="16" max="16384" width="9" style="70"/>
  </cols>
  <sheetData>
    <row r="1" spans="1:15" s="16" customFormat="1" ht="64.150000000000006" customHeight="1">
      <c r="A1" s="484" t="s">
        <v>8101</v>
      </c>
      <c r="B1" s="484"/>
      <c r="C1" s="484"/>
      <c r="D1" s="484"/>
      <c r="E1" s="485" t="s">
        <v>26189</v>
      </c>
      <c r="F1" s="485"/>
      <c r="G1" s="486"/>
      <c r="H1" s="296" t="s">
        <v>26193</v>
      </c>
      <c r="I1" s="9"/>
      <c r="J1" s="10" t="s">
        <v>5</v>
      </c>
      <c r="K1" s="11">
        <f>SUM(K3:K464)</f>
        <v>0</v>
      </c>
      <c r="L1" s="12">
        <f>SUM(L3:L464)</f>
        <v>0</v>
      </c>
      <c r="M1" s="13">
        <f>SUM(M3:M464)</f>
        <v>0</v>
      </c>
      <c r="N1" s="14">
        <f>SUM(N3:N464)</f>
        <v>0</v>
      </c>
      <c r="O1" s="273" t="s">
        <v>26186</v>
      </c>
    </row>
    <row r="2" spans="1:15" s="30" customFormat="1" ht="50.1" customHeight="1">
      <c r="A2" s="17" t="s">
        <v>8</v>
      </c>
      <c r="B2" s="18" t="s">
        <v>9</v>
      </c>
      <c r="C2" s="19" t="s">
        <v>10</v>
      </c>
      <c r="D2" s="20" t="s">
        <v>11</v>
      </c>
      <c r="E2" s="20" t="s">
        <v>1635</v>
      </c>
      <c r="F2" s="21" t="s">
        <v>18</v>
      </c>
      <c r="G2" s="22" t="s">
        <v>19</v>
      </c>
      <c r="H2" s="23" t="s">
        <v>6</v>
      </c>
      <c r="I2" s="24" t="s">
        <v>33138</v>
      </c>
      <c r="J2" s="25" t="s">
        <v>33137</v>
      </c>
      <c r="K2" s="26" t="s">
        <v>20</v>
      </c>
      <c r="L2" s="27" t="s">
        <v>12</v>
      </c>
      <c r="M2" s="28" t="s">
        <v>21</v>
      </c>
      <c r="N2" s="28" t="s">
        <v>22</v>
      </c>
      <c r="O2" s="29" t="s">
        <v>23</v>
      </c>
    </row>
    <row r="3" spans="1:15" s="30" customFormat="1" ht="24" customHeight="1">
      <c r="A3" s="31" t="s">
        <v>8102</v>
      </c>
      <c r="B3" s="32">
        <v>8809317284859</v>
      </c>
      <c r="C3" s="33" t="s">
        <v>8103</v>
      </c>
      <c r="D3" s="34" t="s">
        <v>8104</v>
      </c>
      <c r="E3" s="187"/>
      <c r="F3" s="38">
        <v>50000</v>
      </c>
      <c r="G3" s="36"/>
      <c r="H3" s="37">
        <v>16</v>
      </c>
      <c r="I3" s="38">
        <v>13260</v>
      </c>
      <c r="J3" s="39" t="str">
        <f>IF($I$1="","Введите курс",Таблица610[[#This Row],[Оптовая цена KRW                   за 1шт]]/$I$1)</f>
        <v>Введите курс</v>
      </c>
      <c r="K3" s="284"/>
      <c r="L3" s="40">
        <f>Таблица610[[#This Row],[Заказ коробок ]]*Таблица610[[#This Row],[Кол-во шт в коробке]]</f>
        <v>0</v>
      </c>
      <c r="M3" s="38">
        <f>Таблица610[[#This Row],[Общее кол-во шт]]*Таблица610[[#This Row],[Оптовая цена KRW                   за 1шт]]</f>
        <v>0</v>
      </c>
      <c r="N3" s="41" t="str">
        <f>IFERROR(Таблица610[[#This Row],[Общее кол-во шт]]*Таблица610[[#This Row],[Оптовая цена USD            за 1шт]],"")</f>
        <v/>
      </c>
      <c r="O3" s="42"/>
    </row>
    <row r="4" spans="1:15" s="30" customFormat="1" ht="24" customHeight="1">
      <c r="A4" s="31" t="s">
        <v>8105</v>
      </c>
      <c r="B4" s="32">
        <v>8809317284866</v>
      </c>
      <c r="C4" s="33" t="s">
        <v>8106</v>
      </c>
      <c r="D4" s="34" t="s">
        <v>8107</v>
      </c>
      <c r="E4" s="187"/>
      <c r="F4" s="38">
        <v>120000</v>
      </c>
      <c r="G4" s="36"/>
      <c r="H4" s="37">
        <v>10</v>
      </c>
      <c r="I4" s="38">
        <v>22032</v>
      </c>
      <c r="J4" s="39" t="str">
        <f>IF($I$1="","Введите курс",Таблица610[[#This Row],[Оптовая цена KRW                   за 1шт]]/$I$1)</f>
        <v>Введите курс</v>
      </c>
      <c r="K4" s="284"/>
      <c r="L4" s="40">
        <f>Таблица610[[#This Row],[Заказ коробок ]]*Таблица610[[#This Row],[Кол-во шт в коробке]]</f>
        <v>0</v>
      </c>
      <c r="M4" s="38">
        <f>Таблица610[[#This Row],[Общее кол-во шт]]*Таблица610[[#This Row],[Оптовая цена KRW                   за 1шт]]</f>
        <v>0</v>
      </c>
      <c r="N4" s="41" t="str">
        <f>IFERROR(Таблица610[[#This Row],[Общее кол-во шт]]*Таблица610[[#This Row],[Оптовая цена USD            за 1шт]],"")</f>
        <v/>
      </c>
      <c r="O4" s="42"/>
    </row>
    <row r="5" spans="1:15" s="30" customFormat="1" ht="24" customHeight="1">
      <c r="A5" s="31" t="s">
        <v>8108</v>
      </c>
      <c r="B5" s="32">
        <v>8809317286495</v>
      </c>
      <c r="C5" s="33" t="s">
        <v>8109</v>
      </c>
      <c r="D5" s="34" t="s">
        <v>8110</v>
      </c>
      <c r="E5" s="187"/>
      <c r="F5" s="38">
        <v>60000</v>
      </c>
      <c r="G5" s="36"/>
      <c r="H5" s="37">
        <v>8</v>
      </c>
      <c r="I5" s="38">
        <v>15096</v>
      </c>
      <c r="J5" s="39" t="str">
        <f>IF($I$1="","Введите курс",Таблица610[[#This Row],[Оптовая цена KRW                   за 1шт]]/$I$1)</f>
        <v>Введите курс</v>
      </c>
      <c r="K5" s="284"/>
      <c r="L5" s="40">
        <f>Таблица610[[#This Row],[Заказ коробок ]]*Таблица610[[#This Row],[Кол-во шт в коробке]]</f>
        <v>0</v>
      </c>
      <c r="M5" s="38">
        <f>Таблица610[[#This Row],[Общее кол-во шт]]*Таблица610[[#This Row],[Оптовая цена KRW                   за 1шт]]</f>
        <v>0</v>
      </c>
      <c r="N5" s="41" t="str">
        <f>IFERROR(Таблица610[[#This Row],[Общее кол-во шт]]*Таблица610[[#This Row],[Оптовая цена USD            за 1шт]],"")</f>
        <v/>
      </c>
      <c r="O5" s="42"/>
    </row>
    <row r="6" spans="1:15" s="30" customFormat="1" ht="24" customHeight="1">
      <c r="A6" s="31" t="s">
        <v>8111</v>
      </c>
      <c r="B6" s="32">
        <v>8809317115979</v>
      </c>
      <c r="C6" s="33" t="s">
        <v>8112</v>
      </c>
      <c r="D6" s="34" t="s">
        <v>8113</v>
      </c>
      <c r="E6" s="187"/>
      <c r="F6" s="38">
        <v>70000</v>
      </c>
      <c r="G6" s="36"/>
      <c r="H6" s="37">
        <v>16</v>
      </c>
      <c r="I6" s="38">
        <v>16422</v>
      </c>
      <c r="J6" s="39" t="str">
        <f>IF($I$1="","Введите курс",Таблица610[[#This Row],[Оптовая цена KRW                   за 1шт]]/$I$1)</f>
        <v>Введите курс</v>
      </c>
      <c r="K6" s="284"/>
      <c r="L6" s="40">
        <f>Таблица610[[#This Row],[Заказ коробок ]]*Таблица610[[#This Row],[Кол-во шт в коробке]]</f>
        <v>0</v>
      </c>
      <c r="M6" s="38">
        <f>Таблица610[[#This Row],[Общее кол-во шт]]*Таблица610[[#This Row],[Оптовая цена KRW                   за 1шт]]</f>
        <v>0</v>
      </c>
      <c r="N6" s="41" t="str">
        <f>IFERROR(Таблица610[[#This Row],[Общее кол-во шт]]*Таблица610[[#This Row],[Оптовая цена USD            за 1шт]],"")</f>
        <v/>
      </c>
      <c r="O6" s="42"/>
    </row>
    <row r="7" spans="1:15" s="30" customFormat="1" ht="24" customHeight="1">
      <c r="A7" s="31" t="s">
        <v>8114</v>
      </c>
      <c r="B7" s="32">
        <v>8809317117836</v>
      </c>
      <c r="C7" s="33" t="s">
        <v>8115</v>
      </c>
      <c r="D7" s="34" t="s">
        <v>8116</v>
      </c>
      <c r="E7" s="187"/>
      <c r="F7" s="38">
        <v>60000</v>
      </c>
      <c r="G7" s="36"/>
      <c r="H7" s="37">
        <v>16</v>
      </c>
      <c r="I7" s="38">
        <v>11016</v>
      </c>
      <c r="J7" s="39" t="str">
        <f>IF($I$1="","Введите курс",Таблица610[[#This Row],[Оптовая цена KRW                   за 1шт]]/$I$1)</f>
        <v>Введите курс</v>
      </c>
      <c r="K7" s="284"/>
      <c r="L7" s="40">
        <f>Таблица610[[#This Row],[Заказ коробок ]]*Таблица610[[#This Row],[Кол-во шт в коробке]]</f>
        <v>0</v>
      </c>
      <c r="M7" s="38">
        <f>Таблица610[[#This Row],[Общее кол-во шт]]*Таблица610[[#This Row],[Оптовая цена KRW                   за 1шт]]</f>
        <v>0</v>
      </c>
      <c r="N7" s="41" t="str">
        <f>IFERROR(Таблица610[[#This Row],[Общее кол-во шт]]*Таблица610[[#This Row],[Оптовая цена USD            за 1шт]],"")</f>
        <v/>
      </c>
      <c r="O7" s="42"/>
    </row>
    <row r="8" spans="1:15" s="30" customFormat="1" ht="24" customHeight="1">
      <c r="A8" s="31" t="s">
        <v>8117</v>
      </c>
      <c r="B8" s="32">
        <v>8809237820892</v>
      </c>
      <c r="C8" s="33" t="s">
        <v>8118</v>
      </c>
      <c r="D8" s="34" t="s">
        <v>8119</v>
      </c>
      <c r="E8" s="187"/>
      <c r="F8" s="38">
        <v>70000</v>
      </c>
      <c r="G8" s="36"/>
      <c r="H8" s="37">
        <v>16</v>
      </c>
      <c r="I8" s="38">
        <v>13872</v>
      </c>
      <c r="J8" s="39" t="str">
        <f>IF($I$1="","Введите курс",Таблица610[[#This Row],[Оптовая цена KRW                   за 1шт]]/$I$1)</f>
        <v>Введите курс</v>
      </c>
      <c r="K8" s="284"/>
      <c r="L8" s="40">
        <f>Таблица610[[#This Row],[Заказ коробок ]]*Таблица610[[#This Row],[Кол-во шт в коробке]]</f>
        <v>0</v>
      </c>
      <c r="M8" s="38">
        <f>Таблица610[[#This Row],[Общее кол-во шт]]*Таблица610[[#This Row],[Оптовая цена KRW                   за 1шт]]</f>
        <v>0</v>
      </c>
      <c r="N8" s="41" t="str">
        <f>IFERROR(Таблица610[[#This Row],[Общее кол-во шт]]*Таблица610[[#This Row],[Оптовая цена USD            за 1шт]],"")</f>
        <v/>
      </c>
      <c r="O8" s="42"/>
    </row>
    <row r="9" spans="1:15" s="30" customFormat="1" ht="24" customHeight="1">
      <c r="A9" s="31" t="s">
        <v>8120</v>
      </c>
      <c r="B9" s="32">
        <v>8809317289304</v>
      </c>
      <c r="C9" s="33" t="s">
        <v>8121</v>
      </c>
      <c r="D9" s="34" t="s">
        <v>8122</v>
      </c>
      <c r="E9" s="187"/>
      <c r="F9" s="38">
        <v>60000</v>
      </c>
      <c r="G9" s="36"/>
      <c r="H9" s="37">
        <v>16</v>
      </c>
      <c r="I9" s="38">
        <v>14586</v>
      </c>
      <c r="J9" s="39" t="str">
        <f>IF($I$1="","Введите курс",Таблица610[[#This Row],[Оптовая цена KRW                   за 1шт]]/$I$1)</f>
        <v>Введите курс</v>
      </c>
      <c r="K9" s="284"/>
      <c r="L9" s="40">
        <f>Таблица610[[#This Row],[Заказ коробок ]]*Таблица610[[#This Row],[Кол-во шт в коробке]]</f>
        <v>0</v>
      </c>
      <c r="M9" s="38">
        <f>Таблица610[[#This Row],[Общее кол-во шт]]*Таблица610[[#This Row],[Оптовая цена KRW                   за 1шт]]</f>
        <v>0</v>
      </c>
      <c r="N9" s="41" t="str">
        <f>IFERROR(Таблица610[[#This Row],[Общее кол-во шт]]*Таблица610[[#This Row],[Оптовая цена USD            за 1шт]],"")</f>
        <v/>
      </c>
      <c r="O9" s="42"/>
    </row>
    <row r="10" spans="1:15" s="30" customFormat="1" ht="24" customHeight="1">
      <c r="A10" s="31" t="s">
        <v>8123</v>
      </c>
      <c r="B10" s="32">
        <v>8809317289311</v>
      </c>
      <c r="C10" s="33" t="s">
        <v>8124</v>
      </c>
      <c r="D10" s="34" t="s">
        <v>8125</v>
      </c>
      <c r="E10" s="187"/>
      <c r="F10" s="38">
        <v>120000</v>
      </c>
      <c r="G10" s="36"/>
      <c r="H10" s="37">
        <v>10</v>
      </c>
      <c r="I10" s="38">
        <v>23052</v>
      </c>
      <c r="J10" s="39" t="str">
        <f>IF($I$1="","Введите курс",Таблица610[[#This Row],[Оптовая цена KRW                   за 1шт]]/$I$1)</f>
        <v>Введите курс</v>
      </c>
      <c r="K10" s="284"/>
      <c r="L10" s="40">
        <f>Таблица610[[#This Row],[Заказ коробок ]]*Таблица610[[#This Row],[Кол-во шт в коробке]]</f>
        <v>0</v>
      </c>
      <c r="M10" s="38">
        <f>Таблица610[[#This Row],[Общее кол-во шт]]*Таблица610[[#This Row],[Оптовая цена KRW                   за 1шт]]</f>
        <v>0</v>
      </c>
      <c r="N10" s="41" t="str">
        <f>IFERROR(Таблица610[[#This Row],[Общее кол-во шт]]*Таблица610[[#This Row],[Оптовая цена USD            за 1шт]],"")</f>
        <v/>
      </c>
      <c r="O10" s="42"/>
    </row>
    <row r="11" spans="1:15" s="30" customFormat="1" ht="24" customHeight="1">
      <c r="A11" s="31" t="s">
        <v>8126</v>
      </c>
      <c r="B11" s="32">
        <v>8809317284873</v>
      </c>
      <c r="C11" s="33" t="s">
        <v>8127</v>
      </c>
      <c r="D11" s="34" t="s">
        <v>8128</v>
      </c>
      <c r="E11" s="187" t="s">
        <v>1668</v>
      </c>
      <c r="F11" s="38">
        <v>20000</v>
      </c>
      <c r="G11" s="36"/>
      <c r="H11" s="37">
        <v>100</v>
      </c>
      <c r="I11" s="38">
        <v>3876</v>
      </c>
      <c r="J11" s="39" t="str">
        <f>IF($I$1="","Введите курс",Таблица610[[#This Row],[Оптовая цена KRW                   за 1шт]]/$I$1)</f>
        <v>Введите курс</v>
      </c>
      <c r="K11" s="284"/>
      <c r="L11" s="40">
        <f>Таблица610[[#This Row],[Заказ коробок ]]*Таблица610[[#This Row],[Кол-во шт в коробке]]</f>
        <v>0</v>
      </c>
      <c r="M11" s="38">
        <f>Таблица610[[#This Row],[Общее кол-во шт]]*Таблица610[[#This Row],[Оптовая цена KRW                   за 1шт]]</f>
        <v>0</v>
      </c>
      <c r="N11" s="41" t="str">
        <f>IFERROR(Таблица610[[#This Row],[Общее кол-во шт]]*Таблица610[[#This Row],[Оптовая цена USD            за 1шт]],"")</f>
        <v/>
      </c>
      <c r="O11" s="42"/>
    </row>
    <row r="12" spans="1:15" s="30" customFormat="1" ht="24" customHeight="1">
      <c r="A12" s="31" t="s">
        <v>8129</v>
      </c>
      <c r="B12" s="32">
        <v>8809317284897</v>
      </c>
      <c r="C12" s="33" t="s">
        <v>8130</v>
      </c>
      <c r="D12" s="34" t="s">
        <v>8131</v>
      </c>
      <c r="E12" s="187" t="s">
        <v>1655</v>
      </c>
      <c r="F12" s="38">
        <v>20000</v>
      </c>
      <c r="G12" s="36"/>
      <c r="H12" s="37">
        <v>100</v>
      </c>
      <c r="I12" s="38">
        <v>3876</v>
      </c>
      <c r="J12" s="39" t="str">
        <f>IF($I$1="","Введите курс",Таблица610[[#This Row],[Оптовая цена KRW                   за 1шт]]/$I$1)</f>
        <v>Введите курс</v>
      </c>
      <c r="K12" s="284"/>
      <c r="L12" s="40">
        <f>Таблица610[[#This Row],[Заказ коробок ]]*Таблица610[[#This Row],[Кол-во шт в коробке]]</f>
        <v>0</v>
      </c>
      <c r="M12" s="38">
        <f>Таблица610[[#This Row],[Общее кол-во шт]]*Таблица610[[#This Row],[Оптовая цена KRW                   за 1шт]]</f>
        <v>0</v>
      </c>
      <c r="N12" s="41" t="str">
        <f>IFERROR(Таблица610[[#This Row],[Общее кол-во шт]]*Таблица610[[#This Row],[Оптовая цена USD            за 1шт]],"")</f>
        <v/>
      </c>
      <c r="O12" s="42"/>
    </row>
    <row r="13" spans="1:15" s="30" customFormat="1" ht="24" customHeight="1">
      <c r="A13" s="31" t="s">
        <v>8132</v>
      </c>
      <c r="B13" s="32">
        <v>8809317284880</v>
      </c>
      <c r="C13" s="33" t="s">
        <v>8133</v>
      </c>
      <c r="D13" s="34" t="s">
        <v>8134</v>
      </c>
      <c r="E13" s="187" t="s">
        <v>1668</v>
      </c>
      <c r="F13" s="38">
        <v>20000</v>
      </c>
      <c r="G13" s="36"/>
      <c r="H13" s="37">
        <v>100</v>
      </c>
      <c r="I13" s="38">
        <v>3876</v>
      </c>
      <c r="J13" s="39" t="str">
        <f>IF($I$1="","Введите курс",Таблица610[[#This Row],[Оптовая цена KRW                   за 1шт]]/$I$1)</f>
        <v>Введите курс</v>
      </c>
      <c r="K13" s="284"/>
      <c r="L13" s="40">
        <f>Таблица610[[#This Row],[Заказ коробок ]]*Таблица610[[#This Row],[Кол-во шт в коробке]]</f>
        <v>0</v>
      </c>
      <c r="M13" s="38">
        <f>Таблица610[[#This Row],[Общее кол-во шт]]*Таблица610[[#This Row],[Оптовая цена KRW                   за 1шт]]</f>
        <v>0</v>
      </c>
      <c r="N13" s="41" t="str">
        <f>IFERROR(Таблица610[[#This Row],[Общее кол-во шт]]*Таблица610[[#This Row],[Оптовая цена USD            за 1шт]],"")</f>
        <v/>
      </c>
      <c r="O13" s="42"/>
    </row>
    <row r="14" spans="1:15" s="30" customFormat="1" ht="24" customHeight="1">
      <c r="A14" s="31" t="s">
        <v>8135</v>
      </c>
      <c r="B14" s="32">
        <v>8809317284934</v>
      </c>
      <c r="C14" s="33" t="s">
        <v>8136</v>
      </c>
      <c r="D14" s="34" t="s">
        <v>8137</v>
      </c>
      <c r="E14" s="187" t="s">
        <v>1668</v>
      </c>
      <c r="F14" s="38">
        <v>20000</v>
      </c>
      <c r="G14" s="36"/>
      <c r="H14" s="37">
        <v>100</v>
      </c>
      <c r="I14" s="38">
        <v>3876</v>
      </c>
      <c r="J14" s="39" t="str">
        <f>IF($I$1="","Введите курс",Таблица610[[#This Row],[Оптовая цена KRW                   за 1шт]]/$I$1)</f>
        <v>Введите курс</v>
      </c>
      <c r="K14" s="284"/>
      <c r="L14" s="40">
        <f>Таблица610[[#This Row],[Заказ коробок ]]*Таблица610[[#This Row],[Кол-во шт в коробке]]</f>
        <v>0</v>
      </c>
      <c r="M14" s="38">
        <f>Таблица610[[#This Row],[Общее кол-во шт]]*Таблица610[[#This Row],[Оптовая цена KRW                   за 1шт]]</f>
        <v>0</v>
      </c>
      <c r="N14" s="41" t="str">
        <f>IFERROR(Таблица610[[#This Row],[Общее кол-во шт]]*Таблица610[[#This Row],[Оптовая цена USD            за 1шт]],"")</f>
        <v/>
      </c>
      <c r="O14" s="42"/>
    </row>
    <row r="15" spans="1:15" s="30" customFormat="1" ht="24" customHeight="1">
      <c r="A15" s="31" t="s">
        <v>8138</v>
      </c>
      <c r="B15" s="32">
        <v>8809317284910</v>
      </c>
      <c r="C15" s="33" t="s">
        <v>8139</v>
      </c>
      <c r="D15" s="34" t="s">
        <v>8140</v>
      </c>
      <c r="E15" s="187" t="s">
        <v>2009</v>
      </c>
      <c r="F15" s="38">
        <v>20000</v>
      </c>
      <c r="G15" s="36"/>
      <c r="H15" s="37">
        <v>60</v>
      </c>
      <c r="I15" s="38">
        <v>3876</v>
      </c>
      <c r="J15" s="39" t="str">
        <f>IF($I$1="","Введите курс",Таблица610[[#This Row],[Оптовая цена KRW                   за 1шт]]/$I$1)</f>
        <v>Введите курс</v>
      </c>
      <c r="K15" s="284"/>
      <c r="L15" s="40">
        <f>Таблица610[[#This Row],[Заказ коробок ]]*Таблица610[[#This Row],[Кол-во шт в коробке]]</f>
        <v>0</v>
      </c>
      <c r="M15" s="38">
        <f>Таблица610[[#This Row],[Общее кол-во шт]]*Таблица610[[#This Row],[Оптовая цена KRW                   за 1шт]]</f>
        <v>0</v>
      </c>
      <c r="N15" s="41" t="str">
        <f>IFERROR(Таблица610[[#This Row],[Общее кол-во шт]]*Таблица610[[#This Row],[Оптовая цена USD            за 1шт]],"")</f>
        <v/>
      </c>
      <c r="O15" s="42"/>
    </row>
    <row r="16" spans="1:15" s="30" customFormat="1" ht="24" customHeight="1">
      <c r="A16" s="31" t="s">
        <v>8141</v>
      </c>
      <c r="B16" s="32">
        <v>8809317284927</v>
      </c>
      <c r="C16" s="33" t="s">
        <v>8142</v>
      </c>
      <c r="D16" s="34" t="s">
        <v>8143</v>
      </c>
      <c r="E16" s="187" t="s">
        <v>2009</v>
      </c>
      <c r="F16" s="38">
        <v>20000</v>
      </c>
      <c r="G16" s="36"/>
      <c r="H16" s="37">
        <v>60</v>
      </c>
      <c r="I16" s="38">
        <v>3876</v>
      </c>
      <c r="J16" s="39" t="str">
        <f>IF($I$1="","Введите курс",Таблица610[[#This Row],[Оптовая цена KRW                   за 1шт]]/$I$1)</f>
        <v>Введите курс</v>
      </c>
      <c r="K16" s="284"/>
      <c r="L16" s="40">
        <f>Таблица610[[#This Row],[Заказ коробок ]]*Таблица610[[#This Row],[Кол-во шт в коробке]]</f>
        <v>0</v>
      </c>
      <c r="M16" s="38">
        <f>Таблица610[[#This Row],[Общее кол-во шт]]*Таблица610[[#This Row],[Оптовая цена KRW                   за 1шт]]</f>
        <v>0</v>
      </c>
      <c r="N16" s="41" t="str">
        <f>IFERROR(Таблица610[[#This Row],[Общее кол-во шт]]*Таблица610[[#This Row],[Оптовая цена USD            за 1шт]],"")</f>
        <v/>
      </c>
      <c r="O16" s="42"/>
    </row>
    <row r="17" spans="1:15" s="30" customFormat="1" ht="24" customHeight="1">
      <c r="A17" s="31" t="s">
        <v>8144</v>
      </c>
      <c r="B17" s="32">
        <v>8809551952149</v>
      </c>
      <c r="C17" s="33" t="s">
        <v>8145</v>
      </c>
      <c r="D17" s="34" t="s">
        <v>8146</v>
      </c>
      <c r="E17" s="187" t="s">
        <v>8147</v>
      </c>
      <c r="F17" s="38">
        <v>20000</v>
      </c>
      <c r="G17" s="36"/>
      <c r="H17" s="37">
        <v>120</v>
      </c>
      <c r="I17" s="38">
        <v>4896</v>
      </c>
      <c r="J17" s="39" t="str">
        <f>IF($I$1="","Введите курс",Таблица610[[#This Row],[Оптовая цена KRW                   за 1шт]]/$I$1)</f>
        <v>Введите курс</v>
      </c>
      <c r="K17" s="284"/>
      <c r="L17" s="40">
        <f>Таблица610[[#This Row],[Заказ коробок ]]*Таблица610[[#This Row],[Кол-во шт в коробке]]</f>
        <v>0</v>
      </c>
      <c r="M17" s="38">
        <f>Таблица610[[#This Row],[Общее кол-во шт]]*Таблица610[[#This Row],[Оптовая цена KRW                   за 1шт]]</f>
        <v>0</v>
      </c>
      <c r="N17" s="41" t="str">
        <f>IFERROR(Таблица610[[#This Row],[Общее кол-во шт]]*Таблица610[[#This Row],[Оптовая цена USD            за 1шт]],"")</f>
        <v/>
      </c>
      <c r="O17" s="42"/>
    </row>
    <row r="18" spans="1:15" s="30" customFormat="1" ht="24" customHeight="1">
      <c r="A18" s="31" t="s">
        <v>8148</v>
      </c>
      <c r="B18" s="32">
        <v>8809324208442</v>
      </c>
      <c r="C18" s="33" t="s">
        <v>8149</v>
      </c>
      <c r="D18" s="34" t="s">
        <v>8150</v>
      </c>
      <c r="E18" s="187" t="s">
        <v>8147</v>
      </c>
      <c r="F18" s="38">
        <v>20000</v>
      </c>
      <c r="G18" s="36"/>
      <c r="H18" s="37">
        <v>120</v>
      </c>
      <c r="I18" s="38">
        <v>4896</v>
      </c>
      <c r="J18" s="39" t="str">
        <f>IF($I$1="","Введите курс",Таблица610[[#This Row],[Оптовая цена KRW                   за 1шт]]/$I$1)</f>
        <v>Введите курс</v>
      </c>
      <c r="K18" s="284"/>
      <c r="L18" s="40">
        <f>Таблица610[[#This Row],[Заказ коробок ]]*Таблица610[[#This Row],[Кол-во шт в коробке]]</f>
        <v>0</v>
      </c>
      <c r="M18" s="38">
        <f>Таблица610[[#This Row],[Общее кол-во шт]]*Таблица610[[#This Row],[Оптовая цена KRW                   за 1шт]]</f>
        <v>0</v>
      </c>
      <c r="N18" s="41" t="str">
        <f>IFERROR(Таблица610[[#This Row],[Общее кол-во шт]]*Таблица610[[#This Row],[Оптовая цена USD            за 1шт]],"")</f>
        <v/>
      </c>
      <c r="O18" s="42"/>
    </row>
    <row r="19" spans="1:15" s="30" customFormat="1" ht="24" customHeight="1">
      <c r="A19" s="31" t="s">
        <v>8151</v>
      </c>
      <c r="B19" s="32">
        <v>8809324208459</v>
      </c>
      <c r="C19" s="33" t="s">
        <v>8152</v>
      </c>
      <c r="D19" s="34" t="s">
        <v>8153</v>
      </c>
      <c r="E19" s="187" t="s">
        <v>8147</v>
      </c>
      <c r="F19" s="38">
        <v>20000</v>
      </c>
      <c r="G19" s="36"/>
      <c r="H19" s="37">
        <v>120</v>
      </c>
      <c r="I19" s="38">
        <v>4896</v>
      </c>
      <c r="J19" s="39" t="str">
        <f>IF($I$1="","Введите курс",Таблица610[[#This Row],[Оптовая цена KRW                   за 1шт]]/$I$1)</f>
        <v>Введите курс</v>
      </c>
      <c r="K19" s="284"/>
      <c r="L19" s="40">
        <f>Таблица610[[#This Row],[Заказ коробок ]]*Таблица610[[#This Row],[Кол-во шт в коробке]]</f>
        <v>0</v>
      </c>
      <c r="M19" s="38">
        <f>Таблица610[[#This Row],[Общее кол-во шт]]*Таблица610[[#This Row],[Оптовая цена KRW                   за 1шт]]</f>
        <v>0</v>
      </c>
      <c r="N19" s="41" t="str">
        <f>IFERROR(Таблица610[[#This Row],[Общее кол-во шт]]*Таблица610[[#This Row],[Оптовая цена USD            за 1шт]],"")</f>
        <v/>
      </c>
      <c r="O19" s="42"/>
    </row>
    <row r="20" spans="1:15" s="30" customFormat="1" ht="24" customHeight="1">
      <c r="A20" s="31" t="s">
        <v>8154</v>
      </c>
      <c r="B20" s="32">
        <v>8809317284613</v>
      </c>
      <c r="C20" s="33" t="s">
        <v>8155</v>
      </c>
      <c r="D20" s="34" t="s">
        <v>8156</v>
      </c>
      <c r="E20" s="187" t="s">
        <v>2318</v>
      </c>
      <c r="F20" s="38">
        <v>30000</v>
      </c>
      <c r="G20" s="36"/>
      <c r="H20" s="37">
        <v>100</v>
      </c>
      <c r="I20" s="38">
        <v>4488</v>
      </c>
      <c r="J20" s="39" t="str">
        <f>IF($I$1="","Введите курс",Таблица610[[#This Row],[Оптовая цена KRW                   за 1шт]]/$I$1)</f>
        <v>Введите курс</v>
      </c>
      <c r="K20" s="284"/>
      <c r="L20" s="40">
        <f>Таблица610[[#This Row],[Заказ коробок ]]*Таблица610[[#This Row],[Кол-во шт в коробке]]</f>
        <v>0</v>
      </c>
      <c r="M20" s="38">
        <f>Таблица610[[#This Row],[Общее кол-во шт]]*Таблица610[[#This Row],[Оптовая цена KRW                   за 1шт]]</f>
        <v>0</v>
      </c>
      <c r="N20" s="41" t="str">
        <f>IFERROR(Таблица610[[#This Row],[Общее кол-во шт]]*Таблица610[[#This Row],[Оптовая цена USD            за 1шт]],"")</f>
        <v/>
      </c>
      <c r="O20" s="42"/>
    </row>
    <row r="21" spans="1:15" s="30" customFormat="1" ht="24" customHeight="1">
      <c r="A21" s="31" t="s">
        <v>8157</v>
      </c>
      <c r="B21" s="32">
        <v>8809324208589</v>
      </c>
      <c r="C21" s="33" t="s">
        <v>8158</v>
      </c>
      <c r="D21" s="34" t="s">
        <v>8159</v>
      </c>
      <c r="E21" s="187" t="s">
        <v>2278</v>
      </c>
      <c r="F21" s="38">
        <v>12000</v>
      </c>
      <c r="G21" s="36"/>
      <c r="H21" s="37">
        <v>300</v>
      </c>
      <c r="I21" s="38">
        <v>1999.2</v>
      </c>
      <c r="J21" s="39" t="str">
        <f>IF($I$1="","Введите курс",Таблица610[[#This Row],[Оптовая цена KRW                   за 1шт]]/$I$1)</f>
        <v>Введите курс</v>
      </c>
      <c r="K21" s="284"/>
      <c r="L21" s="40">
        <f>Таблица610[[#This Row],[Заказ коробок ]]*Таблица610[[#This Row],[Кол-во шт в коробке]]</f>
        <v>0</v>
      </c>
      <c r="M21" s="38">
        <f>Таблица610[[#This Row],[Общее кол-во шт]]*Таблица610[[#This Row],[Оптовая цена KRW                   за 1шт]]</f>
        <v>0</v>
      </c>
      <c r="N21" s="41" t="str">
        <f>IFERROR(Таблица610[[#This Row],[Общее кол-во шт]]*Таблица610[[#This Row],[Оптовая цена USD            за 1шт]],"")</f>
        <v/>
      </c>
      <c r="O21" s="42"/>
    </row>
    <row r="22" spans="1:15" s="30" customFormat="1" ht="24" customHeight="1">
      <c r="A22" s="31" t="s">
        <v>8160</v>
      </c>
      <c r="B22" s="32">
        <v>8809324206820</v>
      </c>
      <c r="C22" s="33" t="s">
        <v>8161</v>
      </c>
      <c r="D22" s="34" t="s">
        <v>8162</v>
      </c>
      <c r="E22" s="187" t="s">
        <v>2104</v>
      </c>
      <c r="F22" s="38">
        <v>12000</v>
      </c>
      <c r="G22" s="36"/>
      <c r="H22" s="37">
        <v>300</v>
      </c>
      <c r="I22" s="38">
        <v>1999.2</v>
      </c>
      <c r="J22" s="39" t="str">
        <f>IF($I$1="","Введите курс",Таблица610[[#This Row],[Оптовая цена KRW                   за 1шт]]/$I$1)</f>
        <v>Введите курс</v>
      </c>
      <c r="K22" s="284"/>
      <c r="L22" s="40">
        <f>Таблица610[[#This Row],[Заказ коробок ]]*Таблица610[[#This Row],[Кол-во шт в коробке]]</f>
        <v>0</v>
      </c>
      <c r="M22" s="38">
        <f>Таблица610[[#This Row],[Общее кол-во шт]]*Таблица610[[#This Row],[Оптовая цена KRW                   за 1шт]]</f>
        <v>0</v>
      </c>
      <c r="N22" s="41" t="str">
        <f>IFERROR(Таблица610[[#This Row],[Общее кол-во шт]]*Таблица610[[#This Row],[Оптовая цена USD            за 1шт]],"")</f>
        <v/>
      </c>
      <c r="O22" s="42"/>
    </row>
    <row r="23" spans="1:15" s="30" customFormat="1" ht="24" customHeight="1">
      <c r="A23" s="31" t="s">
        <v>8163</v>
      </c>
      <c r="B23" s="32">
        <v>8809317114408</v>
      </c>
      <c r="C23" s="33" t="s">
        <v>8164</v>
      </c>
      <c r="D23" s="34" t="s">
        <v>8165</v>
      </c>
      <c r="E23" s="187" t="s">
        <v>2402</v>
      </c>
      <c r="F23" s="38">
        <v>9000</v>
      </c>
      <c r="G23" s="36"/>
      <c r="H23" s="37">
        <v>100</v>
      </c>
      <c r="I23" s="38">
        <v>2315.4</v>
      </c>
      <c r="J23" s="39" t="str">
        <f>IF($I$1="","Введите курс",Таблица610[[#This Row],[Оптовая цена KRW                   за 1шт]]/$I$1)</f>
        <v>Введите курс</v>
      </c>
      <c r="K23" s="284"/>
      <c r="L23" s="40">
        <f>Таблица610[[#This Row],[Заказ коробок ]]*Таблица610[[#This Row],[Кол-во шт в коробке]]</f>
        <v>0</v>
      </c>
      <c r="M23" s="38">
        <f>Таблица610[[#This Row],[Общее кол-во шт]]*Таблица610[[#This Row],[Оптовая цена KRW                   за 1шт]]</f>
        <v>0</v>
      </c>
      <c r="N23" s="41" t="str">
        <f>IFERROR(Таблица610[[#This Row],[Общее кол-во шт]]*Таблица610[[#This Row],[Оптовая цена USD            за 1шт]],"")</f>
        <v/>
      </c>
      <c r="O23" s="42"/>
    </row>
    <row r="24" spans="1:15" s="30" customFormat="1" ht="24" customHeight="1">
      <c r="A24" s="31" t="s">
        <v>8166</v>
      </c>
      <c r="B24" s="32">
        <v>8809317115993</v>
      </c>
      <c r="C24" s="33" t="s">
        <v>8167</v>
      </c>
      <c r="D24" s="34" t="s">
        <v>8168</v>
      </c>
      <c r="E24" s="187" t="s">
        <v>1643</v>
      </c>
      <c r="F24" s="38">
        <v>15000</v>
      </c>
      <c r="G24" s="36"/>
      <c r="H24" s="37">
        <v>100</v>
      </c>
      <c r="I24" s="38">
        <v>2499</v>
      </c>
      <c r="J24" s="39" t="str">
        <f>IF($I$1="","Введите курс",Таблица610[[#This Row],[Оптовая цена KRW                   за 1шт]]/$I$1)</f>
        <v>Введите курс</v>
      </c>
      <c r="K24" s="284"/>
      <c r="L24" s="40">
        <f>Таблица610[[#This Row],[Заказ коробок ]]*Таблица610[[#This Row],[Кол-во шт в коробке]]</f>
        <v>0</v>
      </c>
      <c r="M24" s="38">
        <f>Таблица610[[#This Row],[Общее кол-во шт]]*Таблица610[[#This Row],[Оптовая цена KRW                   за 1шт]]</f>
        <v>0</v>
      </c>
      <c r="N24" s="41" t="str">
        <f>IFERROR(Таблица610[[#This Row],[Общее кол-во шт]]*Таблица610[[#This Row],[Оптовая цена USD            за 1шт]],"")</f>
        <v/>
      </c>
      <c r="O24" s="42"/>
    </row>
    <row r="25" spans="1:15" s="30" customFormat="1" ht="24" customHeight="1">
      <c r="A25" s="31" t="s">
        <v>8169</v>
      </c>
      <c r="B25" s="32">
        <v>8809426954070</v>
      </c>
      <c r="C25" s="33" t="s">
        <v>8170</v>
      </c>
      <c r="D25" s="34" t="s">
        <v>8171</v>
      </c>
      <c r="E25" s="187" t="s">
        <v>8172</v>
      </c>
      <c r="F25" s="38">
        <v>10000</v>
      </c>
      <c r="G25" s="36"/>
      <c r="H25" s="37">
        <v>100</v>
      </c>
      <c r="I25" s="38">
        <v>1938</v>
      </c>
      <c r="J25" s="39" t="str">
        <f>IF($I$1="","Введите курс",Таблица610[[#This Row],[Оптовая цена KRW                   за 1шт]]/$I$1)</f>
        <v>Введите курс</v>
      </c>
      <c r="K25" s="284"/>
      <c r="L25" s="40">
        <f>Таблица610[[#This Row],[Заказ коробок ]]*Таблица610[[#This Row],[Кол-во шт в коробке]]</f>
        <v>0</v>
      </c>
      <c r="M25" s="38">
        <f>Таблица610[[#This Row],[Общее кол-во шт]]*Таблица610[[#This Row],[Оптовая цена KRW                   за 1шт]]</f>
        <v>0</v>
      </c>
      <c r="N25" s="41" t="str">
        <f>IFERROR(Таблица610[[#This Row],[Общее кол-во шт]]*Таблица610[[#This Row],[Оптовая цена USD            за 1шт]],"")</f>
        <v/>
      </c>
      <c r="O25" s="42"/>
    </row>
    <row r="26" spans="1:15" s="30" customFormat="1" ht="24" customHeight="1">
      <c r="A26" s="31" t="s">
        <v>8173</v>
      </c>
      <c r="B26" s="32">
        <v>8809297384303</v>
      </c>
      <c r="C26" s="33" t="s">
        <v>8174</v>
      </c>
      <c r="D26" s="34" t="s">
        <v>8175</v>
      </c>
      <c r="E26" s="187" t="s">
        <v>1643</v>
      </c>
      <c r="F26" s="38">
        <v>15000</v>
      </c>
      <c r="G26" s="36"/>
      <c r="H26" s="37">
        <v>100</v>
      </c>
      <c r="I26" s="38">
        <v>3723</v>
      </c>
      <c r="J26" s="39" t="str">
        <f>IF($I$1="","Введите курс",Таблица610[[#This Row],[Оптовая цена KRW                   за 1шт]]/$I$1)</f>
        <v>Введите курс</v>
      </c>
      <c r="K26" s="284"/>
      <c r="L26" s="40">
        <f>Таблица610[[#This Row],[Заказ коробок ]]*Таблица610[[#This Row],[Кол-во шт в коробке]]</f>
        <v>0</v>
      </c>
      <c r="M26" s="38">
        <f>Таблица610[[#This Row],[Общее кол-во шт]]*Таблица610[[#This Row],[Оптовая цена KRW                   за 1шт]]</f>
        <v>0</v>
      </c>
      <c r="N26" s="41" t="str">
        <f>IFERROR(Таблица610[[#This Row],[Общее кол-во шт]]*Таблица610[[#This Row],[Оптовая цена USD            за 1шт]],"")</f>
        <v/>
      </c>
      <c r="O26" s="42"/>
    </row>
    <row r="27" spans="1:15" s="30" customFormat="1" ht="24" customHeight="1">
      <c r="A27" s="31" t="s">
        <v>8176</v>
      </c>
      <c r="B27" s="32">
        <v>8809317286365</v>
      </c>
      <c r="C27" s="33" t="s">
        <v>8177</v>
      </c>
      <c r="D27" s="34" t="s">
        <v>8178</v>
      </c>
      <c r="E27" s="187" t="s">
        <v>8179</v>
      </c>
      <c r="F27" s="38">
        <v>10000</v>
      </c>
      <c r="G27" s="36"/>
      <c r="H27" s="37">
        <v>100</v>
      </c>
      <c r="I27" s="38">
        <v>2040</v>
      </c>
      <c r="J27" s="39" t="str">
        <f>IF($I$1="","Введите курс",Таблица610[[#This Row],[Оптовая цена KRW                   за 1шт]]/$I$1)</f>
        <v>Введите курс</v>
      </c>
      <c r="K27" s="284"/>
      <c r="L27" s="40">
        <f>Таблица610[[#This Row],[Заказ коробок ]]*Таблица610[[#This Row],[Кол-во шт в коробке]]</f>
        <v>0</v>
      </c>
      <c r="M27" s="38">
        <f>Таблица610[[#This Row],[Общее кол-во шт]]*Таблица610[[#This Row],[Оптовая цена KRW                   за 1шт]]</f>
        <v>0</v>
      </c>
      <c r="N27" s="41" t="str">
        <f>IFERROR(Таблица610[[#This Row],[Общее кол-во шт]]*Таблица610[[#This Row],[Оптовая цена USD            за 1шт]],"")</f>
        <v/>
      </c>
      <c r="O27" s="42"/>
    </row>
    <row r="28" spans="1:15" s="30" customFormat="1" ht="24" customHeight="1">
      <c r="A28" s="31" t="s">
        <v>8180</v>
      </c>
      <c r="B28" s="32">
        <v>8809317285665</v>
      </c>
      <c r="C28" s="33" t="s">
        <v>8181</v>
      </c>
      <c r="D28" s="34" t="s">
        <v>8182</v>
      </c>
      <c r="E28" s="187" t="s">
        <v>1643</v>
      </c>
      <c r="F28" s="38">
        <v>20000</v>
      </c>
      <c r="G28" s="36"/>
      <c r="H28" s="37">
        <v>100</v>
      </c>
      <c r="I28" s="38">
        <v>3876</v>
      </c>
      <c r="J28" s="39" t="str">
        <f>IF($I$1="","Введите курс",Таблица610[[#This Row],[Оптовая цена KRW                   за 1шт]]/$I$1)</f>
        <v>Введите курс</v>
      </c>
      <c r="K28" s="284"/>
      <c r="L28" s="40">
        <f>Таблица610[[#This Row],[Заказ коробок ]]*Таблица610[[#This Row],[Кол-во шт в коробке]]</f>
        <v>0</v>
      </c>
      <c r="M28" s="38">
        <f>Таблица610[[#This Row],[Общее кол-во шт]]*Таблица610[[#This Row],[Оптовая цена KRW                   за 1шт]]</f>
        <v>0</v>
      </c>
      <c r="N28" s="41" t="str">
        <f>IFERROR(Таблица610[[#This Row],[Общее кол-во шт]]*Таблица610[[#This Row],[Оптовая цена USD            за 1шт]],"")</f>
        <v/>
      </c>
      <c r="O28" s="42"/>
    </row>
    <row r="29" spans="1:15" s="30" customFormat="1" ht="24" customHeight="1">
      <c r="A29" s="31" t="s">
        <v>8183</v>
      </c>
      <c r="B29" s="32">
        <v>8809426959617</v>
      </c>
      <c r="C29" s="33" t="s">
        <v>8184</v>
      </c>
      <c r="D29" s="34" t="s">
        <v>8185</v>
      </c>
      <c r="E29" s="187" t="s">
        <v>2293</v>
      </c>
      <c r="F29" s="38">
        <v>12000</v>
      </c>
      <c r="G29" s="36"/>
      <c r="H29" s="37">
        <v>100</v>
      </c>
      <c r="I29" s="38">
        <v>2713.2000000000003</v>
      </c>
      <c r="J29" s="39" t="str">
        <f>IF($I$1="","Введите курс",Таблица610[[#This Row],[Оптовая цена KRW                   за 1шт]]/$I$1)</f>
        <v>Введите курс</v>
      </c>
      <c r="K29" s="284"/>
      <c r="L29" s="40">
        <f>Таблица610[[#This Row],[Заказ коробок ]]*Таблица610[[#This Row],[Кол-во шт в коробке]]</f>
        <v>0</v>
      </c>
      <c r="M29" s="38">
        <f>Таблица610[[#This Row],[Общее кол-во шт]]*Таблица610[[#This Row],[Оптовая цена KRW                   за 1шт]]</f>
        <v>0</v>
      </c>
      <c r="N29" s="41" t="str">
        <f>IFERROR(Таблица610[[#This Row],[Общее кол-во шт]]*Таблица610[[#This Row],[Оптовая цена USD            за 1шт]],"")</f>
        <v/>
      </c>
      <c r="O29" s="42"/>
    </row>
    <row r="30" spans="1:15" s="30" customFormat="1" ht="24" customHeight="1">
      <c r="A30" s="31" t="s">
        <v>8186</v>
      </c>
      <c r="B30" s="32">
        <v>8809426959600</v>
      </c>
      <c r="C30" s="33" t="s">
        <v>8187</v>
      </c>
      <c r="D30" s="34" t="s">
        <v>8188</v>
      </c>
      <c r="E30" s="187" t="s">
        <v>2293</v>
      </c>
      <c r="F30" s="38">
        <v>12000</v>
      </c>
      <c r="G30" s="36"/>
      <c r="H30" s="37">
        <v>100</v>
      </c>
      <c r="I30" s="38">
        <v>2713.2000000000003</v>
      </c>
      <c r="J30" s="39" t="str">
        <f>IF($I$1="","Введите курс",Таблица610[[#This Row],[Оптовая цена KRW                   за 1шт]]/$I$1)</f>
        <v>Введите курс</v>
      </c>
      <c r="K30" s="284"/>
      <c r="L30" s="40">
        <f>Таблица610[[#This Row],[Заказ коробок ]]*Таблица610[[#This Row],[Кол-во шт в коробке]]</f>
        <v>0</v>
      </c>
      <c r="M30" s="38">
        <f>Таблица610[[#This Row],[Общее кол-во шт]]*Таблица610[[#This Row],[Оптовая цена KRW                   за 1шт]]</f>
        <v>0</v>
      </c>
      <c r="N30" s="41" t="str">
        <f>IFERROR(Таблица610[[#This Row],[Общее кол-во шт]]*Таблица610[[#This Row],[Оптовая цена USD            за 1шт]],"")</f>
        <v/>
      </c>
      <c r="O30" s="42"/>
    </row>
    <row r="31" spans="1:15" s="30" customFormat="1" ht="24" customHeight="1">
      <c r="A31" s="31" t="s">
        <v>8189</v>
      </c>
      <c r="B31" s="32">
        <v>8809426956708</v>
      </c>
      <c r="C31" s="33" t="s">
        <v>8190</v>
      </c>
      <c r="D31" s="34" t="s">
        <v>8191</v>
      </c>
      <c r="E31" s="187" t="s">
        <v>2009</v>
      </c>
      <c r="F31" s="38">
        <v>20000</v>
      </c>
      <c r="G31" s="36"/>
      <c r="H31" s="37">
        <v>60</v>
      </c>
      <c r="I31" s="38">
        <v>3876</v>
      </c>
      <c r="J31" s="39" t="str">
        <f>IF($I$1="","Введите курс",Таблица610[[#This Row],[Оптовая цена KRW                   за 1шт]]/$I$1)</f>
        <v>Введите курс</v>
      </c>
      <c r="K31" s="284"/>
      <c r="L31" s="40">
        <f>Таблица610[[#This Row],[Заказ коробок ]]*Таблица610[[#This Row],[Кол-во шт в коробке]]</f>
        <v>0</v>
      </c>
      <c r="M31" s="38">
        <f>Таблица610[[#This Row],[Общее кол-во шт]]*Таблица610[[#This Row],[Оптовая цена KRW                   за 1шт]]</f>
        <v>0</v>
      </c>
      <c r="N31" s="41" t="str">
        <f>IFERROR(Таблица610[[#This Row],[Общее кол-во шт]]*Таблица610[[#This Row],[Оптовая цена USD            за 1шт]],"")</f>
        <v/>
      </c>
      <c r="O31" s="42"/>
    </row>
    <row r="32" spans="1:15" s="30" customFormat="1" ht="24" customHeight="1">
      <c r="A32" s="31" t="s">
        <v>8192</v>
      </c>
      <c r="B32" s="32">
        <v>8809242270064</v>
      </c>
      <c r="C32" s="33" t="s">
        <v>8193</v>
      </c>
      <c r="D32" s="34" t="s">
        <v>8194</v>
      </c>
      <c r="E32" s="187" t="s">
        <v>2037</v>
      </c>
      <c r="F32" s="38">
        <v>5900</v>
      </c>
      <c r="G32" s="36"/>
      <c r="H32" s="37">
        <v>30</v>
      </c>
      <c r="I32" s="38">
        <v>1506.54</v>
      </c>
      <c r="J32" s="39" t="str">
        <f>IF($I$1="","Введите курс",Таблица610[[#This Row],[Оптовая цена KRW                   за 1шт]]/$I$1)</f>
        <v>Введите курс</v>
      </c>
      <c r="K32" s="284"/>
      <c r="L32" s="40">
        <f>Таблица610[[#This Row],[Заказ коробок ]]*Таблица610[[#This Row],[Кол-во шт в коробке]]</f>
        <v>0</v>
      </c>
      <c r="M32" s="38">
        <f>Таблица610[[#This Row],[Общее кол-во шт]]*Таблица610[[#This Row],[Оптовая цена KRW                   за 1шт]]</f>
        <v>0</v>
      </c>
      <c r="N32" s="41" t="str">
        <f>IFERROR(Таблица610[[#This Row],[Общее кол-во шт]]*Таблица610[[#This Row],[Оптовая цена USD            за 1шт]],"")</f>
        <v/>
      </c>
      <c r="O32" s="42"/>
    </row>
    <row r="33" spans="1:15" s="30" customFormat="1" ht="24" customHeight="1">
      <c r="A33" s="31" t="s">
        <v>8195</v>
      </c>
      <c r="B33" s="32">
        <v>8809430539171</v>
      </c>
      <c r="C33" s="33" t="s">
        <v>8196</v>
      </c>
      <c r="D33" s="34" t="s">
        <v>8197</v>
      </c>
      <c r="E33" s="187" t="s">
        <v>2037</v>
      </c>
      <c r="F33" s="38">
        <v>5900</v>
      </c>
      <c r="G33" s="36"/>
      <c r="H33" s="37">
        <v>30</v>
      </c>
      <c r="I33" s="38">
        <v>1506.54</v>
      </c>
      <c r="J33" s="39" t="str">
        <f>IF($I$1="","Введите курс",Таблица610[[#This Row],[Оптовая цена KRW                   за 1шт]]/$I$1)</f>
        <v>Введите курс</v>
      </c>
      <c r="K33" s="284"/>
      <c r="L33" s="40">
        <f>Таблица610[[#This Row],[Заказ коробок ]]*Таблица610[[#This Row],[Кол-во шт в коробке]]</f>
        <v>0</v>
      </c>
      <c r="M33" s="38">
        <f>Таблица610[[#This Row],[Общее кол-во шт]]*Таблица610[[#This Row],[Оптовая цена KRW                   за 1шт]]</f>
        <v>0</v>
      </c>
      <c r="N33" s="41" t="str">
        <f>IFERROR(Таблица610[[#This Row],[Общее кол-во шт]]*Таблица610[[#This Row],[Оптовая цена USD            за 1шт]],"")</f>
        <v/>
      </c>
      <c r="O33" s="42"/>
    </row>
    <row r="34" spans="1:15" s="30" customFormat="1" ht="24" customHeight="1">
      <c r="A34" s="31" t="s">
        <v>8198</v>
      </c>
      <c r="B34" s="32">
        <v>8809317287065</v>
      </c>
      <c r="C34" s="33" t="s">
        <v>8199</v>
      </c>
      <c r="D34" s="34" t="s">
        <v>8200</v>
      </c>
      <c r="E34" s="187" t="s">
        <v>2318</v>
      </c>
      <c r="F34" s="38">
        <v>20000</v>
      </c>
      <c r="G34" s="36"/>
      <c r="H34" s="37">
        <v>100</v>
      </c>
      <c r="I34" s="38">
        <v>4182</v>
      </c>
      <c r="J34" s="39" t="str">
        <f>IF($I$1="","Введите курс",Таблица610[[#This Row],[Оптовая цена KRW                   за 1шт]]/$I$1)</f>
        <v>Введите курс</v>
      </c>
      <c r="K34" s="284"/>
      <c r="L34" s="40">
        <f>Таблица610[[#This Row],[Заказ коробок ]]*Таблица610[[#This Row],[Кол-во шт в коробке]]</f>
        <v>0</v>
      </c>
      <c r="M34" s="38">
        <f>Таблица610[[#This Row],[Общее кол-во шт]]*Таблица610[[#This Row],[Оптовая цена KRW                   за 1шт]]</f>
        <v>0</v>
      </c>
      <c r="N34" s="41" t="str">
        <f>IFERROR(Таблица610[[#This Row],[Общее кол-во шт]]*Таблица610[[#This Row],[Оптовая цена USD            за 1шт]],"")</f>
        <v/>
      </c>
      <c r="O34" s="42"/>
    </row>
    <row r="35" spans="1:15" s="30" customFormat="1" ht="24" customHeight="1">
      <c r="A35" s="31" t="s">
        <v>8201</v>
      </c>
      <c r="B35" s="32">
        <v>8809446651928</v>
      </c>
      <c r="C35" s="33" t="s">
        <v>8202</v>
      </c>
      <c r="D35" s="34" t="s">
        <v>8203</v>
      </c>
      <c r="E35" s="187" t="s">
        <v>8204</v>
      </c>
      <c r="F35" s="38">
        <v>1000</v>
      </c>
      <c r="G35" s="36"/>
      <c r="H35" s="37">
        <v>800</v>
      </c>
      <c r="I35" s="38">
        <v>173.4</v>
      </c>
      <c r="J35" s="39" t="str">
        <f>IF($I$1="","Введите курс",Таблица610[[#This Row],[Оптовая цена KRW                   за 1шт]]/$I$1)</f>
        <v>Введите курс</v>
      </c>
      <c r="K35" s="284"/>
      <c r="L35" s="40">
        <f>Таблица610[[#This Row],[Заказ коробок ]]*Таблица610[[#This Row],[Кол-во шт в коробке]]</f>
        <v>0</v>
      </c>
      <c r="M35" s="38">
        <f>Таблица610[[#This Row],[Общее кол-во шт]]*Таблица610[[#This Row],[Оптовая цена KRW                   за 1шт]]</f>
        <v>0</v>
      </c>
      <c r="N35" s="41" t="str">
        <f>IFERROR(Таблица610[[#This Row],[Общее кол-во шт]]*Таблица610[[#This Row],[Оптовая цена USD            за 1шт]],"")</f>
        <v/>
      </c>
      <c r="O35" s="42"/>
    </row>
    <row r="36" spans="1:15" s="30" customFormat="1" ht="24" customHeight="1">
      <c r="A36" s="31" t="s">
        <v>8205</v>
      </c>
      <c r="B36" s="32">
        <v>8809446651935</v>
      </c>
      <c r="C36" s="33" t="s">
        <v>8206</v>
      </c>
      <c r="D36" s="34" t="s">
        <v>8207</v>
      </c>
      <c r="E36" s="187" t="s">
        <v>8204</v>
      </c>
      <c r="F36" s="38">
        <v>1000</v>
      </c>
      <c r="G36" s="36"/>
      <c r="H36" s="37">
        <v>800</v>
      </c>
      <c r="I36" s="38">
        <v>173.4</v>
      </c>
      <c r="J36" s="39" t="str">
        <f>IF($I$1="","Введите курс",Таблица610[[#This Row],[Оптовая цена KRW                   за 1шт]]/$I$1)</f>
        <v>Введите курс</v>
      </c>
      <c r="K36" s="284"/>
      <c r="L36" s="40">
        <f>Таблица610[[#This Row],[Заказ коробок ]]*Таблица610[[#This Row],[Кол-во шт в коробке]]</f>
        <v>0</v>
      </c>
      <c r="M36" s="38">
        <f>Таблица610[[#This Row],[Общее кол-во шт]]*Таблица610[[#This Row],[Оптовая цена KRW                   за 1шт]]</f>
        <v>0</v>
      </c>
      <c r="N36" s="41" t="str">
        <f>IFERROR(Таблица610[[#This Row],[Общее кол-во шт]]*Таблица610[[#This Row],[Оптовая цена USD            за 1шт]],"")</f>
        <v/>
      </c>
      <c r="O36" s="42"/>
    </row>
    <row r="37" spans="1:15" s="30" customFormat="1" ht="24" customHeight="1">
      <c r="A37" s="31" t="s">
        <v>8208</v>
      </c>
      <c r="B37" s="32">
        <v>8809446651942</v>
      </c>
      <c r="C37" s="33" t="s">
        <v>8209</v>
      </c>
      <c r="D37" s="34" t="s">
        <v>8210</v>
      </c>
      <c r="E37" s="187" t="s">
        <v>8204</v>
      </c>
      <c r="F37" s="38">
        <v>1000</v>
      </c>
      <c r="G37" s="36"/>
      <c r="H37" s="37">
        <v>800</v>
      </c>
      <c r="I37" s="38">
        <v>173.4</v>
      </c>
      <c r="J37" s="39" t="str">
        <f>IF($I$1="","Введите курс",Таблица610[[#This Row],[Оптовая цена KRW                   за 1шт]]/$I$1)</f>
        <v>Введите курс</v>
      </c>
      <c r="K37" s="284"/>
      <c r="L37" s="40">
        <f>Таблица610[[#This Row],[Заказ коробок ]]*Таблица610[[#This Row],[Кол-во шт в коробке]]</f>
        <v>0</v>
      </c>
      <c r="M37" s="38">
        <f>Таблица610[[#This Row],[Общее кол-во шт]]*Таблица610[[#This Row],[Оптовая цена KRW                   за 1шт]]</f>
        <v>0</v>
      </c>
      <c r="N37" s="41" t="str">
        <f>IFERROR(Таблица610[[#This Row],[Общее кол-во шт]]*Таблица610[[#This Row],[Оптовая цена USD            за 1шт]],"")</f>
        <v/>
      </c>
      <c r="O37" s="42"/>
    </row>
    <row r="38" spans="1:15" s="30" customFormat="1" ht="24" customHeight="1">
      <c r="A38" s="31" t="s">
        <v>8211</v>
      </c>
      <c r="B38" s="32">
        <v>8809446651959</v>
      </c>
      <c r="C38" s="33" t="s">
        <v>8212</v>
      </c>
      <c r="D38" s="34" t="s">
        <v>8213</v>
      </c>
      <c r="E38" s="187" t="s">
        <v>8204</v>
      </c>
      <c r="F38" s="38">
        <v>1000</v>
      </c>
      <c r="G38" s="36"/>
      <c r="H38" s="37">
        <v>800</v>
      </c>
      <c r="I38" s="38">
        <v>173.4</v>
      </c>
      <c r="J38" s="39" t="str">
        <f>IF($I$1="","Введите курс",Таблица610[[#This Row],[Оптовая цена KRW                   за 1шт]]/$I$1)</f>
        <v>Введите курс</v>
      </c>
      <c r="K38" s="284"/>
      <c r="L38" s="40">
        <f>Таблица610[[#This Row],[Заказ коробок ]]*Таблица610[[#This Row],[Кол-во шт в коробке]]</f>
        <v>0</v>
      </c>
      <c r="M38" s="38">
        <f>Таблица610[[#This Row],[Общее кол-во шт]]*Таблица610[[#This Row],[Оптовая цена KRW                   за 1шт]]</f>
        <v>0</v>
      </c>
      <c r="N38" s="41" t="str">
        <f>IFERROR(Таблица610[[#This Row],[Общее кол-во шт]]*Таблица610[[#This Row],[Оптовая цена USD            за 1шт]],"")</f>
        <v/>
      </c>
      <c r="O38" s="42"/>
    </row>
    <row r="39" spans="1:15" s="30" customFormat="1" ht="24" customHeight="1">
      <c r="A39" s="31" t="s">
        <v>8214</v>
      </c>
      <c r="B39" s="32">
        <v>8809446651966</v>
      </c>
      <c r="C39" s="33" t="s">
        <v>8215</v>
      </c>
      <c r="D39" s="34" t="s">
        <v>8216</v>
      </c>
      <c r="E39" s="187" t="s">
        <v>8204</v>
      </c>
      <c r="F39" s="38">
        <v>1000</v>
      </c>
      <c r="G39" s="36"/>
      <c r="H39" s="37">
        <v>800</v>
      </c>
      <c r="I39" s="38">
        <v>173.4</v>
      </c>
      <c r="J39" s="39" t="str">
        <f>IF($I$1="","Введите курс",Таблица610[[#This Row],[Оптовая цена KRW                   за 1шт]]/$I$1)</f>
        <v>Введите курс</v>
      </c>
      <c r="K39" s="284"/>
      <c r="L39" s="40">
        <f>Таблица610[[#This Row],[Заказ коробок ]]*Таблица610[[#This Row],[Кол-во шт в коробке]]</f>
        <v>0</v>
      </c>
      <c r="M39" s="38">
        <f>Таблица610[[#This Row],[Общее кол-во шт]]*Таблица610[[#This Row],[Оптовая цена KRW                   за 1шт]]</f>
        <v>0</v>
      </c>
      <c r="N39" s="41" t="str">
        <f>IFERROR(Таблица610[[#This Row],[Общее кол-во шт]]*Таблица610[[#This Row],[Оптовая цена USD            за 1шт]],"")</f>
        <v/>
      </c>
      <c r="O39" s="42"/>
    </row>
    <row r="40" spans="1:15" s="30" customFormat="1" ht="24" customHeight="1">
      <c r="A40" s="31" t="s">
        <v>8217</v>
      </c>
      <c r="B40" s="32">
        <v>8809446651973</v>
      </c>
      <c r="C40" s="33" t="s">
        <v>8218</v>
      </c>
      <c r="D40" s="34" t="s">
        <v>8219</v>
      </c>
      <c r="E40" s="187" t="s">
        <v>8204</v>
      </c>
      <c r="F40" s="38">
        <v>1000</v>
      </c>
      <c r="G40" s="36"/>
      <c r="H40" s="37">
        <v>800</v>
      </c>
      <c r="I40" s="38">
        <v>173.4</v>
      </c>
      <c r="J40" s="39" t="str">
        <f>IF($I$1="","Введите курс",Таблица610[[#This Row],[Оптовая цена KRW                   за 1шт]]/$I$1)</f>
        <v>Введите курс</v>
      </c>
      <c r="K40" s="284"/>
      <c r="L40" s="40">
        <f>Таблица610[[#This Row],[Заказ коробок ]]*Таблица610[[#This Row],[Кол-во шт в коробке]]</f>
        <v>0</v>
      </c>
      <c r="M40" s="38">
        <f>Таблица610[[#This Row],[Общее кол-во шт]]*Таблица610[[#This Row],[Оптовая цена KRW                   за 1шт]]</f>
        <v>0</v>
      </c>
      <c r="N40" s="41" t="str">
        <f>IFERROR(Таблица610[[#This Row],[Общее кол-во шт]]*Таблица610[[#This Row],[Оптовая цена USD            за 1шт]],"")</f>
        <v/>
      </c>
      <c r="O40" s="42"/>
    </row>
    <row r="41" spans="1:15" s="30" customFormat="1" ht="24" customHeight="1">
      <c r="A41" s="31" t="s">
        <v>8220</v>
      </c>
      <c r="B41" s="32">
        <v>8809446651997</v>
      </c>
      <c r="C41" s="33" t="s">
        <v>8221</v>
      </c>
      <c r="D41" s="34" t="s">
        <v>8222</v>
      </c>
      <c r="E41" s="187" t="s">
        <v>8204</v>
      </c>
      <c r="F41" s="38">
        <v>1000</v>
      </c>
      <c r="G41" s="36"/>
      <c r="H41" s="37">
        <v>800</v>
      </c>
      <c r="I41" s="38">
        <v>173.4</v>
      </c>
      <c r="J41" s="39" t="str">
        <f>IF($I$1="","Введите курс",Таблица610[[#This Row],[Оптовая цена KRW                   за 1шт]]/$I$1)</f>
        <v>Введите курс</v>
      </c>
      <c r="K41" s="284"/>
      <c r="L41" s="40">
        <f>Таблица610[[#This Row],[Заказ коробок ]]*Таблица610[[#This Row],[Кол-во шт в коробке]]</f>
        <v>0</v>
      </c>
      <c r="M41" s="38">
        <f>Таблица610[[#This Row],[Общее кол-во шт]]*Таблица610[[#This Row],[Оптовая цена KRW                   за 1шт]]</f>
        <v>0</v>
      </c>
      <c r="N41" s="41" t="str">
        <f>IFERROR(Таблица610[[#This Row],[Общее кол-во шт]]*Таблица610[[#This Row],[Оптовая цена USD            за 1шт]],"")</f>
        <v/>
      </c>
      <c r="O41" s="42"/>
    </row>
    <row r="42" spans="1:15" s="30" customFormat="1" ht="24" customHeight="1">
      <c r="A42" s="31" t="s">
        <v>8223</v>
      </c>
      <c r="B42" s="32">
        <v>8809446652000</v>
      </c>
      <c r="C42" s="33" t="s">
        <v>8224</v>
      </c>
      <c r="D42" s="34" t="s">
        <v>8225</v>
      </c>
      <c r="E42" s="187" t="s">
        <v>8204</v>
      </c>
      <c r="F42" s="38">
        <v>1000</v>
      </c>
      <c r="G42" s="36"/>
      <c r="H42" s="37">
        <v>800</v>
      </c>
      <c r="I42" s="38">
        <v>173.4</v>
      </c>
      <c r="J42" s="39" t="str">
        <f>IF($I$1="","Введите курс",Таблица610[[#This Row],[Оптовая цена KRW                   за 1шт]]/$I$1)</f>
        <v>Введите курс</v>
      </c>
      <c r="K42" s="284"/>
      <c r="L42" s="40">
        <f>Таблица610[[#This Row],[Заказ коробок ]]*Таблица610[[#This Row],[Кол-во шт в коробке]]</f>
        <v>0</v>
      </c>
      <c r="M42" s="38">
        <f>Таблица610[[#This Row],[Общее кол-во шт]]*Таблица610[[#This Row],[Оптовая цена KRW                   за 1шт]]</f>
        <v>0</v>
      </c>
      <c r="N42" s="41" t="str">
        <f>IFERROR(Таблица610[[#This Row],[Общее кол-во шт]]*Таблица610[[#This Row],[Оптовая цена USD            за 1шт]],"")</f>
        <v/>
      </c>
      <c r="O42" s="42"/>
    </row>
    <row r="43" spans="1:15" s="30" customFormat="1" ht="24" customHeight="1">
      <c r="A43" s="31" t="s">
        <v>8226</v>
      </c>
      <c r="B43" s="32">
        <v>8809446652017</v>
      </c>
      <c r="C43" s="33" t="s">
        <v>8227</v>
      </c>
      <c r="D43" s="34" t="s">
        <v>8228</v>
      </c>
      <c r="E43" s="187" t="s">
        <v>8204</v>
      </c>
      <c r="F43" s="38">
        <v>1000</v>
      </c>
      <c r="G43" s="36"/>
      <c r="H43" s="37">
        <v>800</v>
      </c>
      <c r="I43" s="38">
        <v>173.4</v>
      </c>
      <c r="J43" s="39" t="str">
        <f>IF($I$1="","Введите курс",Таблица610[[#This Row],[Оптовая цена KRW                   за 1шт]]/$I$1)</f>
        <v>Введите курс</v>
      </c>
      <c r="K43" s="284"/>
      <c r="L43" s="40">
        <f>Таблица610[[#This Row],[Заказ коробок ]]*Таблица610[[#This Row],[Кол-во шт в коробке]]</f>
        <v>0</v>
      </c>
      <c r="M43" s="38">
        <f>Таблица610[[#This Row],[Общее кол-во шт]]*Таблица610[[#This Row],[Оптовая цена KRW                   за 1шт]]</f>
        <v>0</v>
      </c>
      <c r="N43" s="41" t="str">
        <f>IFERROR(Таблица610[[#This Row],[Общее кол-во шт]]*Таблица610[[#This Row],[Оптовая цена USD            за 1шт]],"")</f>
        <v/>
      </c>
      <c r="O43" s="42"/>
    </row>
    <row r="44" spans="1:15" s="30" customFormat="1" ht="24" customHeight="1">
      <c r="A44" s="31" t="s">
        <v>8229</v>
      </c>
      <c r="B44" s="32">
        <v>8809446652024</v>
      </c>
      <c r="C44" s="33" t="s">
        <v>8230</v>
      </c>
      <c r="D44" s="34" t="s">
        <v>8231</v>
      </c>
      <c r="E44" s="187" t="s">
        <v>8204</v>
      </c>
      <c r="F44" s="38">
        <v>1000</v>
      </c>
      <c r="G44" s="36"/>
      <c r="H44" s="37">
        <v>800</v>
      </c>
      <c r="I44" s="38">
        <v>173.4</v>
      </c>
      <c r="J44" s="39" t="str">
        <f>IF($I$1="","Введите курс",Таблица610[[#This Row],[Оптовая цена KRW                   за 1шт]]/$I$1)</f>
        <v>Введите курс</v>
      </c>
      <c r="K44" s="284"/>
      <c r="L44" s="40">
        <f>Таблица610[[#This Row],[Заказ коробок ]]*Таблица610[[#This Row],[Кол-во шт в коробке]]</f>
        <v>0</v>
      </c>
      <c r="M44" s="38">
        <f>Таблица610[[#This Row],[Общее кол-во шт]]*Таблица610[[#This Row],[Оптовая цена KRW                   за 1шт]]</f>
        <v>0</v>
      </c>
      <c r="N44" s="41" t="str">
        <f>IFERROR(Таблица610[[#This Row],[Общее кол-во шт]]*Таблица610[[#This Row],[Оптовая цена USD            за 1шт]],"")</f>
        <v/>
      </c>
      <c r="O44" s="42"/>
    </row>
    <row r="45" spans="1:15" s="30" customFormat="1" ht="24" customHeight="1">
      <c r="A45" s="31" t="s">
        <v>8232</v>
      </c>
      <c r="B45" s="32">
        <v>8809317286358</v>
      </c>
      <c r="C45" s="33" t="s">
        <v>8233</v>
      </c>
      <c r="D45" s="34" t="s">
        <v>8234</v>
      </c>
      <c r="E45" s="187" t="s">
        <v>2293</v>
      </c>
      <c r="F45" s="38">
        <v>9000</v>
      </c>
      <c r="G45" s="36"/>
      <c r="H45" s="37">
        <v>100</v>
      </c>
      <c r="I45" s="38">
        <v>1907.4</v>
      </c>
      <c r="J45" s="39" t="str">
        <f>IF($I$1="","Введите курс",Таблица610[[#This Row],[Оптовая цена KRW                   за 1шт]]/$I$1)</f>
        <v>Введите курс</v>
      </c>
      <c r="K45" s="284"/>
      <c r="L45" s="40">
        <f>Таблица610[[#This Row],[Заказ коробок ]]*Таблица610[[#This Row],[Кол-во шт в коробке]]</f>
        <v>0</v>
      </c>
      <c r="M45" s="38">
        <f>Таблица610[[#This Row],[Общее кол-во шт]]*Таблица610[[#This Row],[Оптовая цена KRW                   за 1шт]]</f>
        <v>0</v>
      </c>
      <c r="N45" s="41" t="str">
        <f>IFERROR(Таблица610[[#This Row],[Общее кол-во шт]]*Таблица610[[#This Row],[Оптовая цена USD            за 1шт]],"")</f>
        <v/>
      </c>
      <c r="O45" s="42"/>
    </row>
    <row r="46" spans="1:15" s="30" customFormat="1" ht="24" customHeight="1">
      <c r="A46" s="31" t="s">
        <v>8235</v>
      </c>
      <c r="B46" s="32">
        <v>8809338561786</v>
      </c>
      <c r="C46" s="33" t="s">
        <v>8236</v>
      </c>
      <c r="D46" s="34" t="s">
        <v>8237</v>
      </c>
      <c r="E46" s="187" t="s">
        <v>2293</v>
      </c>
      <c r="F46" s="38">
        <v>9000</v>
      </c>
      <c r="G46" s="36"/>
      <c r="H46" s="37">
        <v>100</v>
      </c>
      <c r="I46" s="38">
        <v>1907.4</v>
      </c>
      <c r="J46" s="39" t="str">
        <f>IF($I$1="","Введите курс",Таблица610[[#This Row],[Оптовая цена KRW                   за 1шт]]/$I$1)</f>
        <v>Введите курс</v>
      </c>
      <c r="K46" s="284"/>
      <c r="L46" s="40">
        <f>Таблица610[[#This Row],[Заказ коробок ]]*Таблица610[[#This Row],[Кол-во шт в коробке]]</f>
        <v>0</v>
      </c>
      <c r="M46" s="38">
        <f>Таблица610[[#This Row],[Общее кол-во шт]]*Таблица610[[#This Row],[Оптовая цена KRW                   за 1шт]]</f>
        <v>0</v>
      </c>
      <c r="N46" s="41" t="str">
        <f>IFERROR(Таблица610[[#This Row],[Общее кол-во шт]]*Таблица610[[#This Row],[Оптовая цена USD            за 1шт]],"")</f>
        <v/>
      </c>
      <c r="O46" s="42"/>
    </row>
    <row r="47" spans="1:15" s="30" customFormat="1" ht="24" customHeight="1">
      <c r="A47" s="31" t="s">
        <v>8238</v>
      </c>
      <c r="B47" s="32">
        <v>8809317289465</v>
      </c>
      <c r="C47" s="33" t="s">
        <v>8239</v>
      </c>
      <c r="D47" s="34" t="s">
        <v>8240</v>
      </c>
      <c r="E47" s="187" t="s">
        <v>2293</v>
      </c>
      <c r="F47" s="38">
        <v>9000</v>
      </c>
      <c r="G47" s="36"/>
      <c r="H47" s="37">
        <v>100</v>
      </c>
      <c r="I47" s="38">
        <v>1907.4</v>
      </c>
      <c r="J47" s="39" t="str">
        <f>IF($I$1="","Введите курс",Таблица610[[#This Row],[Оптовая цена KRW                   за 1шт]]/$I$1)</f>
        <v>Введите курс</v>
      </c>
      <c r="K47" s="284"/>
      <c r="L47" s="40">
        <f>Таблица610[[#This Row],[Заказ коробок ]]*Таблица610[[#This Row],[Кол-во шт в коробке]]</f>
        <v>0</v>
      </c>
      <c r="M47" s="38">
        <f>Таблица610[[#This Row],[Общее кол-во шт]]*Таблица610[[#This Row],[Оптовая цена KRW                   за 1шт]]</f>
        <v>0</v>
      </c>
      <c r="N47" s="41" t="str">
        <f>IFERROR(Таблица610[[#This Row],[Общее кол-во шт]]*Таблица610[[#This Row],[Оптовая цена USD            за 1шт]],"")</f>
        <v/>
      </c>
      <c r="O47" s="42"/>
    </row>
    <row r="48" spans="1:15" s="30" customFormat="1" ht="24" customHeight="1">
      <c r="A48" s="31" t="s">
        <v>8241</v>
      </c>
      <c r="B48" s="32">
        <v>8809317289472</v>
      </c>
      <c r="C48" s="33" t="s">
        <v>8242</v>
      </c>
      <c r="D48" s="34" t="s">
        <v>8243</v>
      </c>
      <c r="E48" s="187" t="s">
        <v>2293</v>
      </c>
      <c r="F48" s="38">
        <v>9000</v>
      </c>
      <c r="G48" s="36"/>
      <c r="H48" s="37">
        <v>100</v>
      </c>
      <c r="I48" s="38">
        <v>1907.4</v>
      </c>
      <c r="J48" s="39" t="str">
        <f>IF($I$1="","Введите курс",Таблица610[[#This Row],[Оптовая цена KRW                   за 1шт]]/$I$1)</f>
        <v>Введите курс</v>
      </c>
      <c r="K48" s="284"/>
      <c r="L48" s="40">
        <f>Таблица610[[#This Row],[Заказ коробок ]]*Таблица610[[#This Row],[Кол-во шт в коробке]]</f>
        <v>0</v>
      </c>
      <c r="M48" s="38">
        <f>Таблица610[[#This Row],[Общее кол-во шт]]*Таблица610[[#This Row],[Оптовая цена KRW                   за 1шт]]</f>
        <v>0</v>
      </c>
      <c r="N48" s="41" t="str">
        <f>IFERROR(Таблица610[[#This Row],[Общее кол-во шт]]*Таблица610[[#This Row],[Оптовая цена USD            за 1шт]],"")</f>
        <v/>
      </c>
      <c r="O48" s="42"/>
    </row>
    <row r="49" spans="1:15" s="30" customFormat="1" ht="24" customHeight="1">
      <c r="A49" s="31" t="s">
        <v>8244</v>
      </c>
      <c r="B49" s="32">
        <v>8809317289618</v>
      </c>
      <c r="C49" s="33" t="s">
        <v>8245</v>
      </c>
      <c r="D49" s="34" t="s">
        <v>8246</v>
      </c>
      <c r="E49" s="187" t="s">
        <v>2293</v>
      </c>
      <c r="F49" s="38">
        <v>9000</v>
      </c>
      <c r="G49" s="36"/>
      <c r="H49" s="37">
        <v>100</v>
      </c>
      <c r="I49" s="38">
        <v>1907.4</v>
      </c>
      <c r="J49" s="39" t="str">
        <f>IF($I$1="","Введите курс",Таблица610[[#This Row],[Оптовая цена KRW                   за 1шт]]/$I$1)</f>
        <v>Введите курс</v>
      </c>
      <c r="K49" s="284"/>
      <c r="L49" s="40">
        <f>Таблица610[[#This Row],[Заказ коробок ]]*Таблица610[[#This Row],[Кол-во шт в коробке]]</f>
        <v>0</v>
      </c>
      <c r="M49" s="38">
        <f>Таблица610[[#This Row],[Общее кол-во шт]]*Таблица610[[#This Row],[Оптовая цена KRW                   за 1шт]]</f>
        <v>0</v>
      </c>
      <c r="N49" s="41" t="str">
        <f>IFERROR(Таблица610[[#This Row],[Общее кол-во шт]]*Таблица610[[#This Row],[Оптовая цена USD            за 1шт]],"")</f>
        <v/>
      </c>
      <c r="O49" s="42"/>
    </row>
    <row r="50" spans="1:15" s="30" customFormat="1" ht="24" customHeight="1">
      <c r="A50" s="31" t="s">
        <v>8247</v>
      </c>
      <c r="B50" s="32">
        <v>8809469771245</v>
      </c>
      <c r="C50" s="33" t="s">
        <v>8248</v>
      </c>
      <c r="D50" s="34" t="s">
        <v>8249</v>
      </c>
      <c r="E50" s="187" t="s">
        <v>2293</v>
      </c>
      <c r="F50" s="38">
        <v>9000</v>
      </c>
      <c r="G50" s="36"/>
      <c r="H50" s="37">
        <v>100</v>
      </c>
      <c r="I50" s="38">
        <v>1907.4</v>
      </c>
      <c r="J50" s="39" t="str">
        <f>IF($I$1="","Введите курс",Таблица610[[#This Row],[Оптовая цена KRW                   за 1шт]]/$I$1)</f>
        <v>Введите курс</v>
      </c>
      <c r="K50" s="284"/>
      <c r="L50" s="40">
        <f>Таблица610[[#This Row],[Заказ коробок ]]*Таблица610[[#This Row],[Кол-во шт в коробке]]</f>
        <v>0</v>
      </c>
      <c r="M50" s="38">
        <f>Таблица610[[#This Row],[Общее кол-во шт]]*Таблица610[[#This Row],[Оптовая цена KRW                   за 1шт]]</f>
        <v>0</v>
      </c>
      <c r="N50" s="41" t="str">
        <f>IFERROR(Таблица610[[#This Row],[Общее кол-во шт]]*Таблица610[[#This Row],[Оптовая цена USD            за 1шт]],"")</f>
        <v/>
      </c>
      <c r="O50" s="42"/>
    </row>
    <row r="51" spans="1:15" s="30" customFormat="1" ht="24" customHeight="1">
      <c r="A51" s="31" t="s">
        <v>8250</v>
      </c>
      <c r="B51" s="32">
        <v>8809407720809</v>
      </c>
      <c r="C51" s="33" t="s">
        <v>8251</v>
      </c>
      <c r="D51" s="34" t="s">
        <v>8252</v>
      </c>
      <c r="E51" s="187" t="s">
        <v>2293</v>
      </c>
      <c r="F51" s="38">
        <v>9000</v>
      </c>
      <c r="G51" s="36"/>
      <c r="H51" s="37">
        <v>100</v>
      </c>
      <c r="I51" s="38">
        <v>1907.4</v>
      </c>
      <c r="J51" s="39" t="str">
        <f>IF($I$1="","Введите курс",Таблица610[[#This Row],[Оптовая цена KRW                   за 1шт]]/$I$1)</f>
        <v>Введите курс</v>
      </c>
      <c r="K51" s="284"/>
      <c r="L51" s="40">
        <f>Таблица610[[#This Row],[Заказ коробок ]]*Таблица610[[#This Row],[Кол-во шт в коробке]]</f>
        <v>0</v>
      </c>
      <c r="M51" s="38">
        <f>Таблица610[[#This Row],[Общее кол-во шт]]*Таблица610[[#This Row],[Оптовая цена KRW                   за 1шт]]</f>
        <v>0</v>
      </c>
      <c r="N51" s="41" t="str">
        <f>IFERROR(Таблица610[[#This Row],[Общее кол-во шт]]*Таблица610[[#This Row],[Оптовая цена USD            за 1шт]],"")</f>
        <v/>
      </c>
      <c r="O51" s="42"/>
    </row>
    <row r="52" spans="1:15" s="30" customFormat="1" ht="24" customHeight="1">
      <c r="A52" s="31" t="s">
        <v>8253</v>
      </c>
      <c r="B52" s="32">
        <v>8809317284781</v>
      </c>
      <c r="C52" s="33" t="s">
        <v>8254</v>
      </c>
      <c r="D52" s="34" t="s">
        <v>8255</v>
      </c>
      <c r="E52" s="187" t="s">
        <v>1639</v>
      </c>
      <c r="F52" s="38">
        <v>3000</v>
      </c>
      <c r="G52" s="36"/>
      <c r="H52" s="37">
        <v>200</v>
      </c>
      <c r="I52" s="38">
        <v>907.80000000000018</v>
      </c>
      <c r="J52" s="39" t="str">
        <f>IF($I$1="","Введите курс",Таблица610[[#This Row],[Оптовая цена KRW                   за 1шт]]/$I$1)</f>
        <v>Введите курс</v>
      </c>
      <c r="K52" s="284"/>
      <c r="L52" s="40">
        <f>Таблица610[[#This Row],[Заказ коробок ]]*Таблица610[[#This Row],[Кол-во шт в коробке]]</f>
        <v>0</v>
      </c>
      <c r="M52" s="38">
        <f>Таблица610[[#This Row],[Общее кол-во шт]]*Таблица610[[#This Row],[Оптовая цена KRW                   за 1шт]]</f>
        <v>0</v>
      </c>
      <c r="N52" s="41" t="str">
        <f>IFERROR(Таблица610[[#This Row],[Общее кол-во шт]]*Таблица610[[#This Row],[Оптовая цена USD            за 1шт]],"")</f>
        <v/>
      </c>
      <c r="O52" s="42"/>
    </row>
    <row r="53" spans="1:15" s="30" customFormat="1" ht="24" customHeight="1">
      <c r="A53" s="31" t="s">
        <v>8256</v>
      </c>
      <c r="B53" s="32">
        <v>8809317289038</v>
      </c>
      <c r="C53" s="33" t="s">
        <v>8257</v>
      </c>
      <c r="D53" s="34" t="s">
        <v>8258</v>
      </c>
      <c r="E53" s="187" t="s">
        <v>8259</v>
      </c>
      <c r="F53" s="38">
        <v>30000</v>
      </c>
      <c r="G53" s="36"/>
      <c r="H53" s="37">
        <v>60</v>
      </c>
      <c r="I53" s="38">
        <v>4998</v>
      </c>
      <c r="J53" s="39" t="str">
        <f>IF($I$1="","Введите курс",Таблица610[[#This Row],[Оптовая цена KRW                   за 1шт]]/$I$1)</f>
        <v>Введите курс</v>
      </c>
      <c r="K53" s="284"/>
      <c r="L53" s="40">
        <f>Таблица610[[#This Row],[Заказ коробок ]]*Таблица610[[#This Row],[Кол-во шт в коробке]]</f>
        <v>0</v>
      </c>
      <c r="M53" s="38">
        <f>Таблица610[[#This Row],[Общее кол-во шт]]*Таблица610[[#This Row],[Оптовая цена KRW                   за 1шт]]</f>
        <v>0</v>
      </c>
      <c r="N53" s="41" t="str">
        <f>IFERROR(Таблица610[[#This Row],[Общее кол-во шт]]*Таблица610[[#This Row],[Оптовая цена USD            за 1шт]],"")</f>
        <v/>
      </c>
      <c r="O53" s="42"/>
    </row>
    <row r="54" spans="1:15" s="30" customFormat="1" ht="24" customHeight="1">
      <c r="A54" s="31" t="s">
        <v>8260</v>
      </c>
      <c r="B54" s="32">
        <v>8809237828058</v>
      </c>
      <c r="C54" s="33" t="s">
        <v>8261</v>
      </c>
      <c r="D54" s="34" t="s">
        <v>8262</v>
      </c>
      <c r="E54" s="187" t="s">
        <v>8263</v>
      </c>
      <c r="F54" s="38">
        <v>22000</v>
      </c>
      <c r="G54" s="36"/>
      <c r="H54" s="37">
        <v>100</v>
      </c>
      <c r="I54" s="38">
        <v>5161.2</v>
      </c>
      <c r="J54" s="39" t="str">
        <f>IF($I$1="","Введите курс",Таблица610[[#This Row],[Оптовая цена KRW                   за 1шт]]/$I$1)</f>
        <v>Введите курс</v>
      </c>
      <c r="K54" s="284"/>
      <c r="L54" s="40">
        <f>Таблица610[[#This Row],[Заказ коробок ]]*Таблица610[[#This Row],[Кол-во шт в коробке]]</f>
        <v>0</v>
      </c>
      <c r="M54" s="38">
        <f>Таблица610[[#This Row],[Общее кол-во шт]]*Таблица610[[#This Row],[Оптовая цена KRW                   за 1шт]]</f>
        <v>0</v>
      </c>
      <c r="N54" s="41" t="str">
        <f>IFERROR(Таблица610[[#This Row],[Общее кол-во шт]]*Таблица610[[#This Row],[Оптовая цена USD            за 1шт]],"")</f>
        <v/>
      </c>
      <c r="O54" s="42"/>
    </row>
    <row r="55" spans="1:15" s="30" customFormat="1" ht="24" customHeight="1">
      <c r="A55" s="31" t="s">
        <v>8264</v>
      </c>
      <c r="B55" s="32">
        <v>8809237828041</v>
      </c>
      <c r="C55" s="33" t="s">
        <v>8265</v>
      </c>
      <c r="D55" s="34" t="s">
        <v>8266</v>
      </c>
      <c r="E55" s="187" t="s">
        <v>8263</v>
      </c>
      <c r="F55" s="38">
        <v>22000</v>
      </c>
      <c r="G55" s="36"/>
      <c r="H55" s="37">
        <v>100</v>
      </c>
      <c r="I55" s="38">
        <v>5161.2</v>
      </c>
      <c r="J55" s="39" t="str">
        <f>IF($I$1="","Введите курс",Таблица610[[#This Row],[Оптовая цена KRW                   за 1шт]]/$I$1)</f>
        <v>Введите курс</v>
      </c>
      <c r="K55" s="284"/>
      <c r="L55" s="40">
        <f>Таблица610[[#This Row],[Заказ коробок ]]*Таблица610[[#This Row],[Кол-во шт в коробке]]</f>
        <v>0</v>
      </c>
      <c r="M55" s="38">
        <f>Таблица610[[#This Row],[Общее кол-во шт]]*Таблица610[[#This Row],[Оптовая цена KRW                   за 1шт]]</f>
        <v>0</v>
      </c>
      <c r="N55" s="41" t="str">
        <f>IFERROR(Таблица610[[#This Row],[Общее кол-во шт]]*Таблица610[[#This Row],[Оптовая цена USD            за 1шт]],"")</f>
        <v/>
      </c>
      <c r="O55" s="42"/>
    </row>
    <row r="56" spans="1:15" s="30" customFormat="1" ht="24" customHeight="1">
      <c r="A56" s="31" t="s">
        <v>8267</v>
      </c>
      <c r="B56" s="32">
        <v>8809317289410</v>
      </c>
      <c r="C56" s="33" t="s">
        <v>8268</v>
      </c>
      <c r="D56" s="34" t="s">
        <v>8269</v>
      </c>
      <c r="E56" s="187" t="s">
        <v>8259</v>
      </c>
      <c r="F56" s="38">
        <v>6900</v>
      </c>
      <c r="G56" s="36"/>
      <c r="H56" s="37">
        <v>40</v>
      </c>
      <c r="I56" s="38">
        <v>1741.14</v>
      </c>
      <c r="J56" s="39" t="str">
        <f>IF($I$1="","Введите курс",Таблица610[[#This Row],[Оптовая цена KRW                   за 1шт]]/$I$1)</f>
        <v>Введите курс</v>
      </c>
      <c r="K56" s="284"/>
      <c r="L56" s="40">
        <f>Таблица610[[#This Row],[Заказ коробок ]]*Таблица610[[#This Row],[Кол-во шт в коробке]]</f>
        <v>0</v>
      </c>
      <c r="M56" s="38">
        <f>Таблица610[[#This Row],[Общее кол-во шт]]*Таблица610[[#This Row],[Оптовая цена KRW                   за 1шт]]</f>
        <v>0</v>
      </c>
      <c r="N56" s="41" t="str">
        <f>IFERROR(Таблица610[[#This Row],[Общее кол-во шт]]*Таблица610[[#This Row],[Оптовая цена USD            за 1шт]],"")</f>
        <v/>
      </c>
      <c r="O56" s="42"/>
    </row>
    <row r="57" spans="1:15" s="30" customFormat="1" ht="24" customHeight="1">
      <c r="A57" s="31" t="s">
        <v>8270</v>
      </c>
      <c r="B57" s="32">
        <v>8809514481051</v>
      </c>
      <c r="C57" s="33" t="s">
        <v>8271</v>
      </c>
      <c r="D57" s="34" t="s">
        <v>8272</v>
      </c>
      <c r="E57" s="187" t="s">
        <v>1651</v>
      </c>
      <c r="F57" s="38">
        <v>10000</v>
      </c>
      <c r="G57" s="36"/>
      <c r="H57" s="37">
        <v>60</v>
      </c>
      <c r="I57" s="38">
        <v>2652</v>
      </c>
      <c r="J57" s="39" t="str">
        <f>IF($I$1="","Введите курс",Таблица610[[#This Row],[Оптовая цена KRW                   за 1шт]]/$I$1)</f>
        <v>Введите курс</v>
      </c>
      <c r="K57" s="284"/>
      <c r="L57" s="40">
        <f>Таблица610[[#This Row],[Заказ коробок ]]*Таблица610[[#This Row],[Кол-во шт в коробке]]</f>
        <v>0</v>
      </c>
      <c r="M57" s="38">
        <f>Таблица610[[#This Row],[Общее кол-во шт]]*Таблица610[[#This Row],[Оптовая цена KRW                   за 1шт]]</f>
        <v>0</v>
      </c>
      <c r="N57" s="41" t="str">
        <f>IFERROR(Таблица610[[#This Row],[Общее кол-во шт]]*Таблица610[[#This Row],[Оптовая цена USD            за 1шт]],"")</f>
        <v/>
      </c>
      <c r="O57" s="42"/>
    </row>
    <row r="58" spans="1:15" s="30" customFormat="1" ht="24" customHeight="1">
      <c r="A58" s="31" t="s">
        <v>8273</v>
      </c>
      <c r="B58" s="32">
        <v>8809514481068</v>
      </c>
      <c r="C58" s="33" t="s">
        <v>8274</v>
      </c>
      <c r="D58" s="34" t="s">
        <v>8275</v>
      </c>
      <c r="E58" s="187" t="s">
        <v>1651</v>
      </c>
      <c r="F58" s="38">
        <v>10000</v>
      </c>
      <c r="G58" s="36"/>
      <c r="H58" s="37">
        <v>60</v>
      </c>
      <c r="I58" s="38">
        <v>2652</v>
      </c>
      <c r="J58" s="39" t="str">
        <f>IF($I$1="","Введите курс",Таблица610[[#This Row],[Оптовая цена KRW                   за 1шт]]/$I$1)</f>
        <v>Введите курс</v>
      </c>
      <c r="K58" s="284"/>
      <c r="L58" s="40">
        <f>Таблица610[[#This Row],[Заказ коробок ]]*Таблица610[[#This Row],[Кол-во шт в коробке]]</f>
        <v>0</v>
      </c>
      <c r="M58" s="38">
        <f>Таблица610[[#This Row],[Общее кол-во шт]]*Таблица610[[#This Row],[Оптовая цена KRW                   за 1шт]]</f>
        <v>0</v>
      </c>
      <c r="N58" s="41" t="str">
        <f>IFERROR(Таблица610[[#This Row],[Общее кол-во шт]]*Таблица610[[#This Row],[Оптовая цена USD            за 1шт]],"")</f>
        <v/>
      </c>
      <c r="O58" s="42"/>
    </row>
    <row r="59" spans="1:15" s="30" customFormat="1" ht="24" customHeight="1">
      <c r="A59" s="31" t="s">
        <v>8276</v>
      </c>
      <c r="B59" s="32">
        <v>8809317118642</v>
      </c>
      <c r="C59" s="33" t="s">
        <v>8277</v>
      </c>
      <c r="D59" s="34" t="s">
        <v>8278</v>
      </c>
      <c r="E59" s="187" t="s">
        <v>1643</v>
      </c>
      <c r="F59" s="38">
        <v>10000</v>
      </c>
      <c r="G59" s="36"/>
      <c r="H59" s="37">
        <v>100</v>
      </c>
      <c r="I59" s="38">
        <v>2652</v>
      </c>
      <c r="J59" s="39" t="str">
        <f>IF($I$1="","Введите курс",Таблица610[[#This Row],[Оптовая цена KRW                   за 1шт]]/$I$1)</f>
        <v>Введите курс</v>
      </c>
      <c r="K59" s="284"/>
      <c r="L59" s="40">
        <f>Таблица610[[#This Row],[Заказ коробок ]]*Таблица610[[#This Row],[Кол-во шт в коробке]]</f>
        <v>0</v>
      </c>
      <c r="M59" s="38">
        <f>Таблица610[[#This Row],[Общее кол-во шт]]*Таблица610[[#This Row],[Оптовая цена KRW                   за 1шт]]</f>
        <v>0</v>
      </c>
      <c r="N59" s="41" t="str">
        <f>IFERROR(Таблица610[[#This Row],[Общее кол-во шт]]*Таблица610[[#This Row],[Оптовая цена USD            за 1шт]],"")</f>
        <v/>
      </c>
      <c r="O59" s="42"/>
    </row>
    <row r="60" spans="1:15" s="30" customFormat="1" ht="24" customHeight="1">
      <c r="A60" s="31" t="s">
        <v>8279</v>
      </c>
      <c r="B60" s="32">
        <v>8809317289274</v>
      </c>
      <c r="C60" s="33" t="s">
        <v>8280</v>
      </c>
      <c r="D60" s="34" t="s">
        <v>8281</v>
      </c>
      <c r="E60" s="187" t="s">
        <v>1643</v>
      </c>
      <c r="F60" s="38">
        <v>20000</v>
      </c>
      <c r="G60" s="36"/>
      <c r="H60" s="37">
        <v>100</v>
      </c>
      <c r="I60" s="38">
        <v>4080</v>
      </c>
      <c r="J60" s="39" t="str">
        <f>IF($I$1="","Введите курс",Таблица610[[#This Row],[Оптовая цена KRW                   за 1шт]]/$I$1)</f>
        <v>Введите курс</v>
      </c>
      <c r="K60" s="284"/>
      <c r="L60" s="40">
        <f>Таблица610[[#This Row],[Заказ коробок ]]*Таблица610[[#This Row],[Кол-во шт в коробке]]</f>
        <v>0</v>
      </c>
      <c r="M60" s="38">
        <f>Таблица610[[#This Row],[Общее кол-во шт]]*Таблица610[[#This Row],[Оптовая цена KRW                   за 1шт]]</f>
        <v>0</v>
      </c>
      <c r="N60" s="41" t="str">
        <f>IFERROR(Таблица610[[#This Row],[Общее кол-во шт]]*Таблица610[[#This Row],[Оптовая цена USD            за 1шт]],"")</f>
        <v/>
      </c>
      <c r="O60" s="42"/>
    </row>
    <row r="61" spans="1:15" s="30" customFormat="1" ht="24" customHeight="1">
      <c r="A61" s="31" t="s">
        <v>8282</v>
      </c>
      <c r="B61" s="32">
        <v>8809317289281</v>
      </c>
      <c r="C61" s="33" t="s">
        <v>8283</v>
      </c>
      <c r="D61" s="34" t="s">
        <v>8284</v>
      </c>
      <c r="E61" s="187" t="s">
        <v>1643</v>
      </c>
      <c r="F61" s="38">
        <v>20000</v>
      </c>
      <c r="G61" s="36"/>
      <c r="H61" s="37">
        <v>100</v>
      </c>
      <c r="I61" s="38">
        <v>4080</v>
      </c>
      <c r="J61" s="39" t="str">
        <f>IF($I$1="","Введите курс",Таблица610[[#This Row],[Оптовая цена KRW                   за 1шт]]/$I$1)</f>
        <v>Введите курс</v>
      </c>
      <c r="K61" s="284"/>
      <c r="L61" s="40">
        <f>Таблица610[[#This Row],[Заказ коробок ]]*Таблица610[[#This Row],[Кол-во шт в коробке]]</f>
        <v>0</v>
      </c>
      <c r="M61" s="38">
        <f>Таблица610[[#This Row],[Общее кол-во шт]]*Таблица610[[#This Row],[Оптовая цена KRW                   за 1шт]]</f>
        <v>0</v>
      </c>
      <c r="N61" s="41" t="str">
        <f>IFERROR(Таблица610[[#This Row],[Общее кол-во шт]]*Таблица610[[#This Row],[Оптовая цена USD            за 1шт]],"")</f>
        <v/>
      </c>
      <c r="O61" s="42"/>
    </row>
    <row r="62" spans="1:15" s="30" customFormat="1" ht="24" customHeight="1">
      <c r="A62" s="31" t="s">
        <v>8285</v>
      </c>
      <c r="B62" s="32">
        <v>8809469770002</v>
      </c>
      <c r="C62" s="33" t="s">
        <v>8286</v>
      </c>
      <c r="D62" s="34" t="s">
        <v>8287</v>
      </c>
      <c r="E62" s="187" t="s">
        <v>8259</v>
      </c>
      <c r="F62" s="38">
        <v>25000</v>
      </c>
      <c r="G62" s="36"/>
      <c r="H62" s="37">
        <v>60</v>
      </c>
      <c r="I62" s="38">
        <v>4845</v>
      </c>
      <c r="J62" s="39" t="str">
        <f>IF($I$1="","Введите курс",Таблица610[[#This Row],[Оптовая цена KRW                   за 1шт]]/$I$1)</f>
        <v>Введите курс</v>
      </c>
      <c r="K62" s="284"/>
      <c r="L62" s="40">
        <f>Таблица610[[#This Row],[Заказ коробок ]]*Таблица610[[#This Row],[Кол-во шт в коробке]]</f>
        <v>0</v>
      </c>
      <c r="M62" s="38">
        <f>Таблица610[[#This Row],[Общее кол-во шт]]*Таблица610[[#This Row],[Оптовая цена KRW                   за 1шт]]</f>
        <v>0</v>
      </c>
      <c r="N62" s="41" t="str">
        <f>IFERROR(Таблица610[[#This Row],[Общее кол-во шт]]*Таблица610[[#This Row],[Оптовая цена USD            за 1шт]],"")</f>
        <v/>
      </c>
      <c r="O62" s="42"/>
    </row>
    <row r="63" spans="1:15" s="30" customFormat="1" ht="24" customHeight="1">
      <c r="A63" s="31" t="s">
        <v>8288</v>
      </c>
      <c r="B63" s="32">
        <v>8809469770040</v>
      </c>
      <c r="C63" s="33" t="s">
        <v>8289</v>
      </c>
      <c r="D63" s="34" t="s">
        <v>8290</v>
      </c>
      <c r="E63" s="187" t="s">
        <v>2293</v>
      </c>
      <c r="F63" s="38">
        <v>12000</v>
      </c>
      <c r="G63" s="36"/>
      <c r="H63" s="37">
        <v>100</v>
      </c>
      <c r="I63" s="38">
        <v>2611.1999999999998</v>
      </c>
      <c r="J63" s="39" t="str">
        <f>IF($I$1="","Введите курс",Таблица610[[#This Row],[Оптовая цена KRW                   за 1шт]]/$I$1)</f>
        <v>Введите курс</v>
      </c>
      <c r="K63" s="284"/>
      <c r="L63" s="40">
        <f>Таблица610[[#This Row],[Заказ коробок ]]*Таблица610[[#This Row],[Кол-во шт в коробке]]</f>
        <v>0</v>
      </c>
      <c r="M63" s="38">
        <f>Таблица610[[#This Row],[Общее кол-во шт]]*Таблица610[[#This Row],[Оптовая цена KRW                   за 1шт]]</f>
        <v>0</v>
      </c>
      <c r="N63" s="41" t="str">
        <f>IFERROR(Таблица610[[#This Row],[Общее кол-во шт]]*Таблица610[[#This Row],[Оптовая цена USD            за 1шт]],"")</f>
        <v/>
      </c>
      <c r="O63" s="42"/>
    </row>
    <row r="64" spans="1:15" s="30" customFormat="1" ht="24" customHeight="1">
      <c r="A64" s="31" t="s">
        <v>8291</v>
      </c>
      <c r="B64" s="32">
        <v>8809469770248</v>
      </c>
      <c r="C64" s="33" t="s">
        <v>8292</v>
      </c>
      <c r="D64" s="34" t="s">
        <v>8293</v>
      </c>
      <c r="E64" s="187" t="s">
        <v>2293</v>
      </c>
      <c r="F64" s="38">
        <v>9000</v>
      </c>
      <c r="G64" s="36"/>
      <c r="H64" s="37">
        <v>100</v>
      </c>
      <c r="I64" s="38">
        <v>1907.4</v>
      </c>
      <c r="J64" s="39" t="str">
        <f>IF($I$1="","Введите курс",Таблица610[[#This Row],[Оптовая цена KRW                   за 1шт]]/$I$1)</f>
        <v>Введите курс</v>
      </c>
      <c r="K64" s="284"/>
      <c r="L64" s="40">
        <f>Таблица610[[#This Row],[Заказ коробок ]]*Таблица610[[#This Row],[Кол-во шт в коробке]]</f>
        <v>0</v>
      </c>
      <c r="M64" s="38">
        <f>Таблица610[[#This Row],[Общее кол-во шт]]*Таблица610[[#This Row],[Оптовая цена KRW                   за 1шт]]</f>
        <v>0</v>
      </c>
      <c r="N64" s="41" t="str">
        <f>IFERROR(Таблица610[[#This Row],[Общее кол-во шт]]*Таблица610[[#This Row],[Оптовая цена USD            за 1шт]],"")</f>
        <v/>
      </c>
      <c r="O64" s="42"/>
    </row>
    <row r="65" spans="1:15" s="30" customFormat="1" ht="24" customHeight="1">
      <c r="A65" s="31" t="s">
        <v>8294</v>
      </c>
      <c r="B65" s="32">
        <v>8809469770484</v>
      </c>
      <c r="C65" s="33" t="s">
        <v>8295</v>
      </c>
      <c r="D65" s="34" t="s">
        <v>8296</v>
      </c>
      <c r="E65" s="187" t="s">
        <v>2037</v>
      </c>
      <c r="F65" s="38">
        <v>10000</v>
      </c>
      <c r="G65" s="36"/>
      <c r="H65" s="37">
        <v>50</v>
      </c>
      <c r="I65" s="38">
        <v>2652</v>
      </c>
      <c r="J65" s="39" t="str">
        <f>IF($I$1="","Введите курс",Таблица610[[#This Row],[Оптовая цена KRW                   за 1шт]]/$I$1)</f>
        <v>Введите курс</v>
      </c>
      <c r="K65" s="284"/>
      <c r="L65" s="40">
        <f>Таблица610[[#This Row],[Заказ коробок ]]*Таблица610[[#This Row],[Кол-во шт в коробке]]</f>
        <v>0</v>
      </c>
      <c r="M65" s="38">
        <f>Таблица610[[#This Row],[Общее кол-во шт]]*Таблица610[[#This Row],[Оптовая цена KRW                   за 1шт]]</f>
        <v>0</v>
      </c>
      <c r="N65" s="41" t="str">
        <f>IFERROR(Таблица610[[#This Row],[Общее кол-во шт]]*Таблица610[[#This Row],[Оптовая цена USD            за 1шт]],"")</f>
        <v/>
      </c>
      <c r="O65" s="42"/>
    </row>
    <row r="66" spans="1:15" s="30" customFormat="1" ht="24" customHeight="1">
      <c r="A66" s="31" t="s">
        <v>8297</v>
      </c>
      <c r="B66" s="32">
        <v>8809469770491</v>
      </c>
      <c r="C66" s="33" t="s">
        <v>8298</v>
      </c>
      <c r="D66" s="34" t="s">
        <v>8299</v>
      </c>
      <c r="E66" s="187" t="s">
        <v>2037</v>
      </c>
      <c r="F66" s="38">
        <v>10000</v>
      </c>
      <c r="G66" s="36"/>
      <c r="H66" s="37">
        <v>50</v>
      </c>
      <c r="I66" s="38">
        <v>2652</v>
      </c>
      <c r="J66" s="39" t="str">
        <f>IF($I$1="","Введите курс",Таблица610[[#This Row],[Оптовая цена KRW                   за 1шт]]/$I$1)</f>
        <v>Введите курс</v>
      </c>
      <c r="K66" s="284"/>
      <c r="L66" s="40">
        <f>Таблица610[[#This Row],[Заказ коробок ]]*Таблица610[[#This Row],[Кол-во шт в коробке]]</f>
        <v>0</v>
      </c>
      <c r="M66" s="38">
        <f>Таблица610[[#This Row],[Общее кол-во шт]]*Таблица610[[#This Row],[Оптовая цена KRW                   за 1шт]]</f>
        <v>0</v>
      </c>
      <c r="N66" s="41" t="str">
        <f>IFERROR(Таблица610[[#This Row],[Общее кол-во шт]]*Таблица610[[#This Row],[Оптовая цена USD            за 1шт]],"")</f>
        <v/>
      </c>
      <c r="O66" s="42"/>
    </row>
    <row r="67" spans="1:15" s="30" customFormat="1" ht="24" customHeight="1">
      <c r="A67" s="31" t="s">
        <v>8300</v>
      </c>
      <c r="B67" s="32">
        <v>8809324207322</v>
      </c>
      <c r="C67" s="33" t="s">
        <v>8301</v>
      </c>
      <c r="D67" s="34" t="s">
        <v>8302</v>
      </c>
      <c r="E67" s="187" t="s">
        <v>2104</v>
      </c>
      <c r="F67" s="38">
        <v>12000</v>
      </c>
      <c r="G67" s="36"/>
      <c r="H67" s="37">
        <v>300</v>
      </c>
      <c r="I67" s="38">
        <v>2203.1999999999998</v>
      </c>
      <c r="J67" s="39" t="str">
        <f>IF($I$1="","Введите курс",Таблица610[[#This Row],[Оптовая цена KRW                   за 1шт]]/$I$1)</f>
        <v>Введите курс</v>
      </c>
      <c r="K67" s="284"/>
      <c r="L67" s="40">
        <f>Таблица610[[#This Row],[Заказ коробок ]]*Таблица610[[#This Row],[Кол-во шт в коробке]]</f>
        <v>0</v>
      </c>
      <c r="M67" s="38">
        <f>Таблица610[[#This Row],[Общее кол-во шт]]*Таблица610[[#This Row],[Оптовая цена KRW                   за 1шт]]</f>
        <v>0</v>
      </c>
      <c r="N67" s="41" t="str">
        <f>IFERROR(Таблица610[[#This Row],[Общее кол-во шт]]*Таблица610[[#This Row],[Оптовая цена USD            за 1шт]],"")</f>
        <v/>
      </c>
      <c r="O67" s="42"/>
    </row>
    <row r="68" spans="1:15" s="30" customFormat="1" ht="24" customHeight="1">
      <c r="A68" s="31" t="s">
        <v>8303</v>
      </c>
      <c r="B68" s="32">
        <v>8809324207315</v>
      </c>
      <c r="C68" s="33" t="s">
        <v>8304</v>
      </c>
      <c r="D68" s="34" t="s">
        <v>8305</v>
      </c>
      <c r="E68" s="187" t="s">
        <v>2278</v>
      </c>
      <c r="F68" s="38">
        <v>12000</v>
      </c>
      <c r="G68" s="36"/>
      <c r="H68" s="37">
        <v>300</v>
      </c>
      <c r="I68" s="38">
        <v>2203.1999999999998</v>
      </c>
      <c r="J68" s="39" t="str">
        <f>IF($I$1="","Введите курс",Таблица610[[#This Row],[Оптовая цена KRW                   за 1шт]]/$I$1)</f>
        <v>Введите курс</v>
      </c>
      <c r="K68" s="284"/>
      <c r="L68" s="40">
        <f>Таблица610[[#This Row],[Заказ коробок ]]*Таблица610[[#This Row],[Кол-во шт в коробке]]</f>
        <v>0</v>
      </c>
      <c r="M68" s="38">
        <f>Таблица610[[#This Row],[Общее кол-во шт]]*Таблица610[[#This Row],[Оптовая цена KRW                   за 1шт]]</f>
        <v>0</v>
      </c>
      <c r="N68" s="41" t="str">
        <f>IFERROR(Таблица610[[#This Row],[Общее кол-во шт]]*Таблица610[[#This Row],[Оптовая цена USD            за 1шт]],"")</f>
        <v/>
      </c>
      <c r="O68" s="42"/>
    </row>
    <row r="69" spans="1:15" s="30" customFormat="1" ht="24" customHeight="1">
      <c r="A69" s="31" t="s">
        <v>8306</v>
      </c>
      <c r="B69" s="32">
        <v>8802221002113</v>
      </c>
      <c r="C69" s="33" t="s">
        <v>8307</v>
      </c>
      <c r="D69" s="34" t="s">
        <v>8308</v>
      </c>
      <c r="E69" s="187" t="s">
        <v>1643</v>
      </c>
      <c r="F69" s="38">
        <v>20000</v>
      </c>
      <c r="G69" s="36"/>
      <c r="H69" s="37">
        <v>100</v>
      </c>
      <c r="I69" s="38">
        <v>4182</v>
      </c>
      <c r="J69" s="39" t="str">
        <f>IF($I$1="","Введите курс",Таблица610[[#This Row],[Оптовая цена KRW                   за 1шт]]/$I$1)</f>
        <v>Введите курс</v>
      </c>
      <c r="K69" s="284"/>
      <c r="L69" s="40">
        <f>Таблица610[[#This Row],[Заказ коробок ]]*Таблица610[[#This Row],[Кол-во шт в коробке]]</f>
        <v>0</v>
      </c>
      <c r="M69" s="38">
        <f>Таблица610[[#This Row],[Общее кол-во шт]]*Таблица610[[#This Row],[Оптовая цена KRW                   за 1шт]]</f>
        <v>0</v>
      </c>
      <c r="N69" s="41" t="str">
        <f>IFERROR(Таблица610[[#This Row],[Общее кол-во шт]]*Таблица610[[#This Row],[Оптовая цена USD            за 1шт]],"")</f>
        <v/>
      </c>
      <c r="O69" s="42"/>
    </row>
    <row r="70" spans="1:15" s="30" customFormat="1" ht="24" customHeight="1">
      <c r="A70" s="31" t="s">
        <v>8309</v>
      </c>
      <c r="B70" s="32">
        <v>8809338562257</v>
      </c>
      <c r="C70" s="33" t="s">
        <v>8310</v>
      </c>
      <c r="D70" s="34" t="s">
        <v>8311</v>
      </c>
      <c r="E70" s="187" t="s">
        <v>1639</v>
      </c>
      <c r="F70" s="38">
        <v>3000</v>
      </c>
      <c r="G70" s="36"/>
      <c r="H70" s="37">
        <v>100</v>
      </c>
      <c r="I70" s="38">
        <v>652.79999999999995</v>
      </c>
      <c r="J70" s="39" t="str">
        <f>IF($I$1="","Введите курс",Таблица610[[#This Row],[Оптовая цена KRW                   за 1шт]]/$I$1)</f>
        <v>Введите курс</v>
      </c>
      <c r="K70" s="284"/>
      <c r="L70" s="40">
        <f>Таблица610[[#This Row],[Заказ коробок ]]*Таблица610[[#This Row],[Кол-во шт в коробке]]</f>
        <v>0</v>
      </c>
      <c r="M70" s="38">
        <f>Таблица610[[#This Row],[Общее кол-во шт]]*Таблица610[[#This Row],[Оптовая цена KRW                   за 1шт]]</f>
        <v>0</v>
      </c>
      <c r="N70" s="41" t="str">
        <f>IFERROR(Таблица610[[#This Row],[Общее кол-во шт]]*Таблица610[[#This Row],[Оптовая цена USD            за 1шт]],"")</f>
        <v/>
      </c>
      <c r="O70" s="42"/>
    </row>
    <row r="71" spans="1:15" s="30" customFormat="1" ht="24" customHeight="1">
      <c r="A71" s="31" t="s">
        <v>8312</v>
      </c>
      <c r="B71" s="32">
        <v>8809187043075</v>
      </c>
      <c r="C71" s="33" t="s">
        <v>8313</v>
      </c>
      <c r="D71" s="34" t="s">
        <v>8314</v>
      </c>
      <c r="E71" s="187" t="s">
        <v>8172</v>
      </c>
      <c r="F71" s="38">
        <v>35000</v>
      </c>
      <c r="G71" s="36"/>
      <c r="H71" s="37">
        <v>50</v>
      </c>
      <c r="I71" s="38">
        <v>6681</v>
      </c>
      <c r="J71" s="39" t="str">
        <f>IF($I$1="","Введите курс",Таблица610[[#This Row],[Оптовая цена KRW                   за 1шт]]/$I$1)</f>
        <v>Введите курс</v>
      </c>
      <c r="K71" s="284"/>
      <c r="L71" s="40">
        <f>Таблица610[[#This Row],[Заказ коробок ]]*Таблица610[[#This Row],[Кол-во шт в коробке]]</f>
        <v>0</v>
      </c>
      <c r="M71" s="38">
        <f>Таблица610[[#This Row],[Общее кол-во шт]]*Таблица610[[#This Row],[Оптовая цена KRW                   за 1шт]]</f>
        <v>0</v>
      </c>
      <c r="N71" s="41" t="str">
        <f>IFERROR(Таблица610[[#This Row],[Общее кол-во шт]]*Таблица610[[#This Row],[Оптовая цена USD            за 1шт]],"")</f>
        <v/>
      </c>
      <c r="O71" s="42"/>
    </row>
    <row r="72" spans="1:15" s="30" customFormat="1" ht="24" customHeight="1">
      <c r="A72" s="31" t="s">
        <v>8315</v>
      </c>
      <c r="B72" s="32">
        <v>8809446651980</v>
      </c>
      <c r="C72" s="33" t="s">
        <v>8316</v>
      </c>
      <c r="D72" s="34" t="s">
        <v>8317</v>
      </c>
      <c r="E72" s="187" t="s">
        <v>8204</v>
      </c>
      <c r="F72" s="38">
        <v>1000</v>
      </c>
      <c r="G72" s="36"/>
      <c r="H72" s="37">
        <v>800</v>
      </c>
      <c r="I72" s="38">
        <v>173.4</v>
      </c>
      <c r="J72" s="39" t="str">
        <f>IF($I$1="","Введите курс",Таблица610[[#This Row],[Оптовая цена KRW                   за 1шт]]/$I$1)</f>
        <v>Введите курс</v>
      </c>
      <c r="K72" s="284"/>
      <c r="L72" s="40">
        <f>Таблица610[[#This Row],[Заказ коробок ]]*Таблица610[[#This Row],[Кол-во шт в коробке]]</f>
        <v>0</v>
      </c>
      <c r="M72" s="38">
        <f>Таблица610[[#This Row],[Общее кол-во шт]]*Таблица610[[#This Row],[Оптовая цена KRW                   за 1шт]]</f>
        <v>0</v>
      </c>
      <c r="N72" s="41" t="str">
        <f>IFERROR(Таблица610[[#This Row],[Общее кол-во шт]]*Таблица610[[#This Row],[Оптовая цена USD            за 1шт]],"")</f>
        <v/>
      </c>
      <c r="O72" s="42"/>
    </row>
    <row r="73" spans="1:15" s="30" customFormat="1" ht="24" customHeight="1">
      <c r="A73" s="31" t="s">
        <v>8318</v>
      </c>
      <c r="B73" s="32">
        <v>8809317289267</v>
      </c>
      <c r="C73" s="33" t="s">
        <v>8319</v>
      </c>
      <c r="D73" s="34" t="s">
        <v>8320</v>
      </c>
      <c r="E73" s="187" t="s">
        <v>2009</v>
      </c>
      <c r="F73" s="38">
        <v>20000</v>
      </c>
      <c r="G73" s="36"/>
      <c r="H73" s="37">
        <v>50</v>
      </c>
      <c r="I73" s="38">
        <v>4080</v>
      </c>
      <c r="J73" s="39" t="str">
        <f>IF($I$1="","Введите курс",Таблица610[[#This Row],[Оптовая цена KRW                   за 1шт]]/$I$1)</f>
        <v>Введите курс</v>
      </c>
      <c r="K73" s="284"/>
      <c r="L73" s="40">
        <f>Таблица610[[#This Row],[Заказ коробок ]]*Таблица610[[#This Row],[Кол-во шт в коробке]]</f>
        <v>0</v>
      </c>
      <c r="M73" s="38">
        <f>Таблица610[[#This Row],[Общее кол-во шт]]*Таблица610[[#This Row],[Оптовая цена KRW                   за 1шт]]</f>
        <v>0</v>
      </c>
      <c r="N73" s="41" t="str">
        <f>IFERROR(Таблица610[[#This Row],[Общее кол-во шт]]*Таблица610[[#This Row],[Оптовая цена USD            за 1шт]],"")</f>
        <v/>
      </c>
      <c r="O73" s="42"/>
    </row>
    <row r="74" spans="1:15" s="30" customFormat="1" ht="24" customHeight="1">
      <c r="A74" s="31" t="s">
        <v>8321</v>
      </c>
      <c r="B74" s="32">
        <v>8809317289250</v>
      </c>
      <c r="C74" s="33" t="s">
        <v>8322</v>
      </c>
      <c r="D74" s="34" t="s">
        <v>8323</v>
      </c>
      <c r="E74" s="187" t="s">
        <v>2009</v>
      </c>
      <c r="F74" s="38">
        <v>20000</v>
      </c>
      <c r="G74" s="36"/>
      <c r="H74" s="37">
        <v>50</v>
      </c>
      <c r="I74" s="38">
        <v>4080</v>
      </c>
      <c r="J74" s="39" t="str">
        <f>IF($I$1="","Введите курс",Таблица610[[#This Row],[Оптовая цена KRW                   за 1шт]]/$I$1)</f>
        <v>Введите курс</v>
      </c>
      <c r="K74" s="284"/>
      <c r="L74" s="40">
        <f>Таблица610[[#This Row],[Заказ коробок ]]*Таблица610[[#This Row],[Кол-во шт в коробке]]</f>
        <v>0</v>
      </c>
      <c r="M74" s="38">
        <f>Таблица610[[#This Row],[Общее кол-во шт]]*Таблица610[[#This Row],[Оптовая цена KRW                   за 1шт]]</f>
        <v>0</v>
      </c>
      <c r="N74" s="41" t="str">
        <f>IFERROR(Таблица610[[#This Row],[Общее кол-во шт]]*Таблица610[[#This Row],[Оптовая цена USD            за 1шт]],"")</f>
        <v/>
      </c>
      <c r="O74" s="42"/>
    </row>
    <row r="75" spans="1:15" s="30" customFormat="1" ht="24" customHeight="1">
      <c r="A75" s="31" t="s">
        <v>8324</v>
      </c>
      <c r="B75" s="32">
        <v>8809382392190</v>
      </c>
      <c r="C75" s="33" t="s">
        <v>8325</v>
      </c>
      <c r="D75" s="34" t="s">
        <v>8326</v>
      </c>
      <c r="E75" s="187" t="s">
        <v>8327</v>
      </c>
      <c r="F75" s="38">
        <v>25000</v>
      </c>
      <c r="G75" s="36"/>
      <c r="H75" s="37">
        <v>120</v>
      </c>
      <c r="I75" s="38">
        <v>6375</v>
      </c>
      <c r="J75" s="39" t="str">
        <f>IF($I$1="","Введите курс",Таблица610[[#This Row],[Оптовая цена KRW                   за 1шт]]/$I$1)</f>
        <v>Введите курс</v>
      </c>
      <c r="K75" s="284"/>
      <c r="L75" s="40">
        <f>Таблица610[[#This Row],[Заказ коробок ]]*Таблица610[[#This Row],[Кол-во шт в коробке]]</f>
        <v>0</v>
      </c>
      <c r="M75" s="38">
        <f>Таблица610[[#This Row],[Общее кол-во шт]]*Таблица610[[#This Row],[Оптовая цена KRW                   за 1шт]]</f>
        <v>0</v>
      </c>
      <c r="N75" s="41" t="str">
        <f>IFERROR(Таблица610[[#This Row],[Общее кол-во шт]]*Таблица610[[#This Row],[Оптовая цена USD            за 1шт]],"")</f>
        <v/>
      </c>
      <c r="O75" s="42"/>
    </row>
    <row r="76" spans="1:15" s="30" customFormat="1" ht="24" customHeight="1">
      <c r="A76" s="31" t="s">
        <v>8328</v>
      </c>
      <c r="B76" s="32">
        <v>8809382392206</v>
      </c>
      <c r="C76" s="33" t="s">
        <v>8329</v>
      </c>
      <c r="D76" s="34" t="s">
        <v>8330</v>
      </c>
      <c r="E76" s="187" t="s">
        <v>8327</v>
      </c>
      <c r="F76" s="38">
        <v>25000</v>
      </c>
      <c r="G76" s="36"/>
      <c r="H76" s="37">
        <v>120</v>
      </c>
      <c r="I76" s="38">
        <v>6375</v>
      </c>
      <c r="J76" s="39" t="str">
        <f>IF($I$1="","Введите курс",Таблица610[[#This Row],[Оптовая цена KRW                   за 1шт]]/$I$1)</f>
        <v>Введите курс</v>
      </c>
      <c r="K76" s="284"/>
      <c r="L76" s="40">
        <f>Таблица610[[#This Row],[Заказ коробок ]]*Таблица610[[#This Row],[Кол-во шт в коробке]]</f>
        <v>0</v>
      </c>
      <c r="M76" s="38">
        <f>Таблица610[[#This Row],[Общее кол-во шт]]*Таблица610[[#This Row],[Оптовая цена KRW                   за 1шт]]</f>
        <v>0</v>
      </c>
      <c r="N76" s="41" t="str">
        <f>IFERROR(Таблица610[[#This Row],[Общее кол-во шт]]*Таблица610[[#This Row],[Оптовая цена USD            за 1шт]],"")</f>
        <v/>
      </c>
      <c r="O76" s="42"/>
    </row>
    <row r="77" spans="1:15" s="30" customFormat="1" ht="24" customHeight="1">
      <c r="A77" s="31" t="s">
        <v>8331</v>
      </c>
      <c r="B77" s="32">
        <v>8809382392213</v>
      </c>
      <c r="C77" s="33" t="s">
        <v>8332</v>
      </c>
      <c r="D77" s="34" t="s">
        <v>8333</v>
      </c>
      <c r="E77" s="187" t="s">
        <v>8327</v>
      </c>
      <c r="F77" s="38">
        <v>25000</v>
      </c>
      <c r="G77" s="36"/>
      <c r="H77" s="37">
        <v>120</v>
      </c>
      <c r="I77" s="38">
        <v>6375</v>
      </c>
      <c r="J77" s="39" t="str">
        <f>IF($I$1="","Введите курс",Таблица610[[#This Row],[Оптовая цена KRW                   за 1шт]]/$I$1)</f>
        <v>Введите курс</v>
      </c>
      <c r="K77" s="284"/>
      <c r="L77" s="40">
        <f>Таблица610[[#This Row],[Заказ коробок ]]*Таблица610[[#This Row],[Кол-во шт в коробке]]</f>
        <v>0</v>
      </c>
      <c r="M77" s="38">
        <f>Таблица610[[#This Row],[Общее кол-во шт]]*Таблица610[[#This Row],[Оптовая цена KRW                   за 1шт]]</f>
        <v>0</v>
      </c>
      <c r="N77" s="41" t="str">
        <f>IFERROR(Таблица610[[#This Row],[Общее кол-во шт]]*Таблица610[[#This Row],[Оптовая цена USD            за 1шт]],"")</f>
        <v/>
      </c>
      <c r="O77" s="42"/>
    </row>
    <row r="78" spans="1:15" s="30" customFormat="1" ht="24" customHeight="1">
      <c r="A78" s="31" t="s">
        <v>8334</v>
      </c>
      <c r="B78" s="32">
        <v>8809317119854</v>
      </c>
      <c r="C78" s="33" t="s">
        <v>8335</v>
      </c>
      <c r="D78" s="34" t="s">
        <v>8336</v>
      </c>
      <c r="E78" s="187" t="s">
        <v>1651</v>
      </c>
      <c r="F78" s="38">
        <v>25000</v>
      </c>
      <c r="G78" s="36"/>
      <c r="H78" s="37">
        <v>50</v>
      </c>
      <c r="I78" s="38">
        <v>4029</v>
      </c>
      <c r="J78" s="39" t="str">
        <f>IF($I$1="","Введите курс",Таблица610[[#This Row],[Оптовая цена KRW                   за 1шт]]/$I$1)</f>
        <v>Введите курс</v>
      </c>
      <c r="K78" s="284"/>
      <c r="L78" s="40">
        <f>Таблица610[[#This Row],[Заказ коробок ]]*Таблица610[[#This Row],[Кол-во шт в коробке]]</f>
        <v>0</v>
      </c>
      <c r="M78" s="38">
        <f>Таблица610[[#This Row],[Общее кол-во шт]]*Таблица610[[#This Row],[Оптовая цена KRW                   за 1шт]]</f>
        <v>0</v>
      </c>
      <c r="N78" s="41" t="str">
        <f>IFERROR(Таблица610[[#This Row],[Общее кол-во шт]]*Таблица610[[#This Row],[Оптовая цена USD            за 1шт]],"")</f>
        <v/>
      </c>
      <c r="O78" s="42"/>
    </row>
    <row r="79" spans="1:15" s="30" customFormat="1" ht="24" customHeight="1">
      <c r="A79" s="31" t="s">
        <v>8337</v>
      </c>
      <c r="B79" s="32">
        <v>8809469771177</v>
      </c>
      <c r="C79" s="33" t="s">
        <v>8338</v>
      </c>
      <c r="D79" s="34" t="s">
        <v>8339</v>
      </c>
      <c r="E79" s="187" t="s">
        <v>2005</v>
      </c>
      <c r="F79" s="38">
        <v>15000</v>
      </c>
      <c r="G79" s="36"/>
      <c r="H79" s="37">
        <v>30</v>
      </c>
      <c r="I79" s="38">
        <v>3723</v>
      </c>
      <c r="J79" s="39" t="str">
        <f>IF($I$1="","Введите курс",Таблица610[[#This Row],[Оптовая цена KRW                   за 1шт]]/$I$1)</f>
        <v>Введите курс</v>
      </c>
      <c r="K79" s="284"/>
      <c r="L79" s="40">
        <f>Таблица610[[#This Row],[Заказ коробок ]]*Таблица610[[#This Row],[Кол-во шт в коробке]]</f>
        <v>0</v>
      </c>
      <c r="M79" s="38">
        <f>Таблица610[[#This Row],[Общее кол-во шт]]*Таблица610[[#This Row],[Оптовая цена KRW                   за 1шт]]</f>
        <v>0</v>
      </c>
      <c r="N79" s="41" t="str">
        <f>IFERROR(Таблица610[[#This Row],[Общее кол-во шт]]*Таблица610[[#This Row],[Оптовая цена USD            за 1шт]],"")</f>
        <v/>
      </c>
      <c r="O79" s="42"/>
    </row>
    <row r="80" spans="1:15" s="30" customFormat="1" ht="24" customHeight="1">
      <c r="A80" s="31" t="s">
        <v>8340</v>
      </c>
      <c r="B80" s="32">
        <v>8809469771160</v>
      </c>
      <c r="C80" s="33" t="s">
        <v>8341</v>
      </c>
      <c r="D80" s="34" t="s">
        <v>8342</v>
      </c>
      <c r="E80" s="187" t="s">
        <v>2005</v>
      </c>
      <c r="F80" s="38">
        <v>15000</v>
      </c>
      <c r="G80" s="36"/>
      <c r="H80" s="37">
        <v>30</v>
      </c>
      <c r="I80" s="38">
        <v>3723</v>
      </c>
      <c r="J80" s="39" t="str">
        <f>IF($I$1="","Введите курс",Таблица610[[#This Row],[Оптовая цена KRW                   за 1шт]]/$I$1)</f>
        <v>Введите курс</v>
      </c>
      <c r="K80" s="284"/>
      <c r="L80" s="40">
        <f>Таблица610[[#This Row],[Заказ коробок ]]*Таблица610[[#This Row],[Кол-во шт в коробке]]</f>
        <v>0</v>
      </c>
      <c r="M80" s="38">
        <f>Таблица610[[#This Row],[Общее кол-во шт]]*Таблица610[[#This Row],[Оптовая цена KRW                   за 1шт]]</f>
        <v>0</v>
      </c>
      <c r="N80" s="41" t="str">
        <f>IFERROR(Таблица610[[#This Row],[Общее кол-во шт]]*Таблица610[[#This Row],[Оптовая цена USD            за 1шт]],"")</f>
        <v/>
      </c>
      <c r="O80" s="42"/>
    </row>
    <row r="81" spans="1:15" s="30" customFormat="1" ht="24" customHeight="1">
      <c r="A81" s="31" t="s">
        <v>8343</v>
      </c>
      <c r="B81" s="32">
        <v>8809469771146</v>
      </c>
      <c r="C81" s="33" t="s">
        <v>8344</v>
      </c>
      <c r="D81" s="34" t="s">
        <v>8345</v>
      </c>
      <c r="E81" s="187" t="s">
        <v>2005</v>
      </c>
      <c r="F81" s="38">
        <v>15000</v>
      </c>
      <c r="G81" s="36"/>
      <c r="H81" s="37">
        <v>30</v>
      </c>
      <c r="I81" s="38">
        <v>3723</v>
      </c>
      <c r="J81" s="39" t="str">
        <f>IF($I$1="","Введите курс",Таблица610[[#This Row],[Оптовая цена KRW                   за 1шт]]/$I$1)</f>
        <v>Введите курс</v>
      </c>
      <c r="K81" s="284"/>
      <c r="L81" s="40">
        <f>Таблица610[[#This Row],[Заказ коробок ]]*Таблица610[[#This Row],[Кол-во шт в коробке]]</f>
        <v>0</v>
      </c>
      <c r="M81" s="38">
        <f>Таблица610[[#This Row],[Общее кол-во шт]]*Таблица610[[#This Row],[Оптовая цена KRW                   за 1шт]]</f>
        <v>0</v>
      </c>
      <c r="N81" s="41" t="str">
        <f>IFERROR(Таблица610[[#This Row],[Общее кол-во шт]]*Таблица610[[#This Row],[Оптовая цена USD            за 1шт]],"")</f>
        <v/>
      </c>
      <c r="O81" s="42"/>
    </row>
    <row r="82" spans="1:15" s="30" customFormat="1" ht="24" customHeight="1">
      <c r="A82" s="31" t="s">
        <v>8346</v>
      </c>
      <c r="B82" s="32">
        <v>8809469771184</v>
      </c>
      <c r="C82" s="33" t="s">
        <v>8347</v>
      </c>
      <c r="D82" s="34" t="s">
        <v>8348</v>
      </c>
      <c r="E82" s="187" t="s">
        <v>2005</v>
      </c>
      <c r="F82" s="38">
        <v>15000</v>
      </c>
      <c r="G82" s="36"/>
      <c r="H82" s="37">
        <v>30</v>
      </c>
      <c r="I82" s="38">
        <v>3723</v>
      </c>
      <c r="J82" s="39" t="str">
        <f>IF($I$1="","Введите курс",Таблица610[[#This Row],[Оптовая цена KRW                   за 1шт]]/$I$1)</f>
        <v>Введите курс</v>
      </c>
      <c r="K82" s="284"/>
      <c r="L82" s="40">
        <f>Таблица610[[#This Row],[Заказ коробок ]]*Таблица610[[#This Row],[Кол-во шт в коробке]]</f>
        <v>0</v>
      </c>
      <c r="M82" s="38">
        <f>Таблица610[[#This Row],[Общее кол-во шт]]*Таблица610[[#This Row],[Оптовая цена KRW                   за 1шт]]</f>
        <v>0</v>
      </c>
      <c r="N82" s="41" t="str">
        <f>IFERROR(Таблица610[[#This Row],[Общее кол-во шт]]*Таблица610[[#This Row],[Оптовая цена USD            за 1шт]],"")</f>
        <v/>
      </c>
      <c r="O82" s="42"/>
    </row>
    <row r="83" spans="1:15" s="30" customFormat="1" ht="24" customHeight="1">
      <c r="A83" s="31" t="s">
        <v>8349</v>
      </c>
      <c r="B83" s="32">
        <v>8809469771405</v>
      </c>
      <c r="C83" s="33" t="s">
        <v>8350</v>
      </c>
      <c r="D83" s="34" t="s">
        <v>8351</v>
      </c>
      <c r="E83" s="187" t="s">
        <v>1745</v>
      </c>
      <c r="F83" s="38">
        <v>8000</v>
      </c>
      <c r="G83" s="36"/>
      <c r="H83" s="37">
        <v>50</v>
      </c>
      <c r="I83" s="38">
        <v>1978.8</v>
      </c>
      <c r="J83" s="39" t="str">
        <f>IF($I$1="","Введите курс",Таблица610[[#This Row],[Оптовая цена KRW                   за 1шт]]/$I$1)</f>
        <v>Введите курс</v>
      </c>
      <c r="K83" s="284"/>
      <c r="L83" s="40">
        <f>Таблица610[[#This Row],[Заказ коробок ]]*Таблица610[[#This Row],[Кол-во шт в коробке]]</f>
        <v>0</v>
      </c>
      <c r="M83" s="38">
        <f>Таблица610[[#This Row],[Общее кол-во шт]]*Таблица610[[#This Row],[Оптовая цена KRW                   за 1шт]]</f>
        <v>0</v>
      </c>
      <c r="N83" s="41" t="str">
        <f>IFERROR(Таблица610[[#This Row],[Общее кол-во шт]]*Таблица610[[#This Row],[Оптовая цена USD            за 1шт]],"")</f>
        <v/>
      </c>
      <c r="O83" s="42"/>
    </row>
    <row r="84" spans="1:15" s="30" customFormat="1" ht="24" customHeight="1">
      <c r="A84" s="31" t="s">
        <v>8352</v>
      </c>
      <c r="B84" s="32">
        <v>8809469771399</v>
      </c>
      <c r="C84" s="33" t="s">
        <v>8353</v>
      </c>
      <c r="D84" s="34" t="s">
        <v>8354</v>
      </c>
      <c r="E84" s="187" t="s">
        <v>1745</v>
      </c>
      <c r="F84" s="38">
        <v>8000</v>
      </c>
      <c r="G84" s="36"/>
      <c r="H84" s="37">
        <v>50</v>
      </c>
      <c r="I84" s="38">
        <v>1978.8</v>
      </c>
      <c r="J84" s="39" t="str">
        <f>IF($I$1="","Введите курс",Таблица610[[#This Row],[Оптовая цена KRW                   за 1шт]]/$I$1)</f>
        <v>Введите курс</v>
      </c>
      <c r="K84" s="284"/>
      <c r="L84" s="40">
        <f>Таблица610[[#This Row],[Заказ коробок ]]*Таблица610[[#This Row],[Кол-во шт в коробке]]</f>
        <v>0</v>
      </c>
      <c r="M84" s="38">
        <f>Таблица610[[#This Row],[Общее кол-во шт]]*Таблица610[[#This Row],[Оптовая цена KRW                   за 1шт]]</f>
        <v>0</v>
      </c>
      <c r="N84" s="41" t="str">
        <f>IFERROR(Таблица610[[#This Row],[Общее кол-во шт]]*Таблица610[[#This Row],[Оптовая цена USD            за 1шт]],"")</f>
        <v/>
      </c>
      <c r="O84" s="42"/>
    </row>
    <row r="85" spans="1:15" s="30" customFormat="1" ht="24" customHeight="1">
      <c r="A85" s="31" t="s">
        <v>8355</v>
      </c>
      <c r="B85" s="32">
        <v>8809469771429</v>
      </c>
      <c r="C85" s="33" t="s">
        <v>8356</v>
      </c>
      <c r="D85" s="34" t="s">
        <v>8357</v>
      </c>
      <c r="E85" s="187" t="s">
        <v>1745</v>
      </c>
      <c r="F85" s="38">
        <v>8000</v>
      </c>
      <c r="G85" s="36"/>
      <c r="H85" s="37">
        <v>50</v>
      </c>
      <c r="I85" s="38">
        <v>1978.8</v>
      </c>
      <c r="J85" s="39" t="str">
        <f>IF($I$1="","Введите курс",Таблица610[[#This Row],[Оптовая цена KRW                   за 1шт]]/$I$1)</f>
        <v>Введите курс</v>
      </c>
      <c r="K85" s="284"/>
      <c r="L85" s="40">
        <f>Таблица610[[#This Row],[Заказ коробок ]]*Таблица610[[#This Row],[Кол-во шт в коробке]]</f>
        <v>0</v>
      </c>
      <c r="M85" s="38">
        <f>Таблица610[[#This Row],[Общее кол-во шт]]*Таблица610[[#This Row],[Оптовая цена KRW                   за 1шт]]</f>
        <v>0</v>
      </c>
      <c r="N85" s="41" t="str">
        <f>IFERROR(Таблица610[[#This Row],[Общее кол-во шт]]*Таблица610[[#This Row],[Оптовая цена USD            за 1шт]],"")</f>
        <v/>
      </c>
      <c r="O85" s="42"/>
    </row>
    <row r="86" spans="1:15" s="30" customFormat="1" ht="24" customHeight="1">
      <c r="A86" s="31" t="s">
        <v>8358</v>
      </c>
      <c r="B86" s="32">
        <v>8809469771412</v>
      </c>
      <c r="C86" s="33" t="s">
        <v>8359</v>
      </c>
      <c r="D86" s="34" t="s">
        <v>8360</v>
      </c>
      <c r="E86" s="187" t="s">
        <v>1745</v>
      </c>
      <c r="F86" s="38">
        <v>8000</v>
      </c>
      <c r="G86" s="36"/>
      <c r="H86" s="37">
        <v>50</v>
      </c>
      <c r="I86" s="38">
        <v>1978.8</v>
      </c>
      <c r="J86" s="39" t="str">
        <f>IF($I$1="","Введите курс",Таблица610[[#This Row],[Оптовая цена KRW                   за 1шт]]/$I$1)</f>
        <v>Введите курс</v>
      </c>
      <c r="K86" s="284"/>
      <c r="L86" s="40">
        <f>Таблица610[[#This Row],[Заказ коробок ]]*Таблица610[[#This Row],[Кол-во шт в коробке]]</f>
        <v>0</v>
      </c>
      <c r="M86" s="38">
        <f>Таблица610[[#This Row],[Общее кол-во шт]]*Таблица610[[#This Row],[Оптовая цена KRW                   за 1шт]]</f>
        <v>0</v>
      </c>
      <c r="N86" s="41" t="str">
        <f>IFERROR(Таблица610[[#This Row],[Общее кол-во шт]]*Таблица610[[#This Row],[Оптовая цена USD            за 1шт]],"")</f>
        <v/>
      </c>
      <c r="O86" s="42"/>
    </row>
    <row r="87" spans="1:15" s="30" customFormat="1" ht="24" customHeight="1">
      <c r="A87" s="31" t="s">
        <v>8361</v>
      </c>
      <c r="B87" s="32">
        <v>8809469771696</v>
      </c>
      <c r="C87" s="33" t="s">
        <v>8362</v>
      </c>
      <c r="D87" s="34" t="s">
        <v>8363</v>
      </c>
      <c r="E87" s="187" t="s">
        <v>1639</v>
      </c>
      <c r="F87" s="38">
        <v>20000</v>
      </c>
      <c r="G87" s="36"/>
      <c r="H87" s="37">
        <v>100</v>
      </c>
      <c r="I87" s="38">
        <v>4488</v>
      </c>
      <c r="J87" s="39" t="str">
        <f>IF($I$1="","Введите курс",Таблица610[[#This Row],[Оптовая цена KRW                   за 1шт]]/$I$1)</f>
        <v>Введите курс</v>
      </c>
      <c r="K87" s="284"/>
      <c r="L87" s="40">
        <f>Таблица610[[#This Row],[Заказ коробок ]]*Таблица610[[#This Row],[Кол-во шт в коробке]]</f>
        <v>0</v>
      </c>
      <c r="M87" s="38">
        <f>Таблица610[[#This Row],[Общее кол-во шт]]*Таблица610[[#This Row],[Оптовая цена KRW                   за 1шт]]</f>
        <v>0</v>
      </c>
      <c r="N87" s="41" t="str">
        <f>IFERROR(Таблица610[[#This Row],[Общее кол-во шт]]*Таблица610[[#This Row],[Оптовая цена USD            за 1шт]],"")</f>
        <v/>
      </c>
      <c r="O87" s="42"/>
    </row>
    <row r="88" spans="1:15" s="30" customFormat="1" ht="24" customHeight="1">
      <c r="A88" s="31" t="s">
        <v>8364</v>
      </c>
      <c r="B88" s="32">
        <v>8809469771436</v>
      </c>
      <c r="C88" s="33" t="s">
        <v>8365</v>
      </c>
      <c r="D88" s="34" t="s">
        <v>8366</v>
      </c>
      <c r="E88" s="187"/>
      <c r="F88" s="38">
        <v>60000</v>
      </c>
      <c r="G88" s="36"/>
      <c r="H88" s="37">
        <v>16</v>
      </c>
      <c r="I88" s="38">
        <v>13056</v>
      </c>
      <c r="J88" s="39" t="str">
        <f>IF($I$1="","Введите курс",Таблица610[[#This Row],[Оптовая цена KRW                   за 1шт]]/$I$1)</f>
        <v>Введите курс</v>
      </c>
      <c r="K88" s="284"/>
      <c r="L88" s="40">
        <f>Таблица610[[#This Row],[Заказ коробок ]]*Таблица610[[#This Row],[Кол-во шт в коробке]]</f>
        <v>0</v>
      </c>
      <c r="M88" s="38">
        <f>Таблица610[[#This Row],[Общее кол-во шт]]*Таблица610[[#This Row],[Оптовая цена KRW                   за 1шт]]</f>
        <v>0</v>
      </c>
      <c r="N88" s="41" t="str">
        <f>IFERROR(Таблица610[[#This Row],[Общее кол-во шт]]*Таблица610[[#This Row],[Оптовая цена USD            за 1шт]],"")</f>
        <v/>
      </c>
      <c r="O88" s="42"/>
    </row>
    <row r="89" spans="1:15" s="30" customFormat="1" ht="24" customHeight="1">
      <c r="A89" s="31" t="s">
        <v>8367</v>
      </c>
      <c r="B89" s="32">
        <v>8809469771702</v>
      </c>
      <c r="C89" s="33" t="s">
        <v>8368</v>
      </c>
      <c r="D89" s="34" t="s">
        <v>8369</v>
      </c>
      <c r="E89" s="187" t="s">
        <v>2469</v>
      </c>
      <c r="F89" s="38">
        <v>10000</v>
      </c>
      <c r="G89" s="36"/>
      <c r="H89" s="37">
        <v>100</v>
      </c>
      <c r="I89" s="38">
        <v>2346</v>
      </c>
      <c r="J89" s="39" t="str">
        <f>IF($I$1="","Введите курс",Таблица610[[#This Row],[Оптовая цена KRW                   за 1шт]]/$I$1)</f>
        <v>Введите курс</v>
      </c>
      <c r="K89" s="284"/>
      <c r="L89" s="40">
        <f>Таблица610[[#This Row],[Заказ коробок ]]*Таблица610[[#This Row],[Кол-во шт в коробке]]</f>
        <v>0</v>
      </c>
      <c r="M89" s="38">
        <f>Таблица610[[#This Row],[Общее кол-во шт]]*Таблица610[[#This Row],[Оптовая цена KRW                   за 1шт]]</f>
        <v>0</v>
      </c>
      <c r="N89" s="41" t="str">
        <f>IFERROR(Таблица610[[#This Row],[Общее кол-во шт]]*Таблица610[[#This Row],[Оптовая цена USD            за 1шт]],"")</f>
        <v/>
      </c>
      <c r="O89" s="42"/>
    </row>
    <row r="90" spans="1:15" s="30" customFormat="1" ht="24" customHeight="1">
      <c r="A90" s="31" t="s">
        <v>8370</v>
      </c>
      <c r="B90" s="32">
        <v>8809446652055</v>
      </c>
      <c r="C90" s="33" t="s">
        <v>8371</v>
      </c>
      <c r="D90" s="34" t="s">
        <v>8372</v>
      </c>
      <c r="E90" s="187" t="s">
        <v>8204</v>
      </c>
      <c r="F90" s="38">
        <v>1000</v>
      </c>
      <c r="G90" s="36"/>
      <c r="H90" s="37">
        <v>800</v>
      </c>
      <c r="I90" s="38">
        <v>173.4</v>
      </c>
      <c r="J90" s="39" t="str">
        <f>IF($I$1="","Введите курс",Таблица610[[#This Row],[Оптовая цена KRW                   за 1шт]]/$I$1)</f>
        <v>Введите курс</v>
      </c>
      <c r="K90" s="284"/>
      <c r="L90" s="40">
        <f>Таблица610[[#This Row],[Заказ коробок ]]*Таблица610[[#This Row],[Кол-во шт в коробке]]</f>
        <v>0</v>
      </c>
      <c r="M90" s="38">
        <f>Таблица610[[#This Row],[Общее кол-во шт]]*Таблица610[[#This Row],[Оптовая цена KRW                   за 1шт]]</f>
        <v>0</v>
      </c>
      <c r="N90" s="41" t="str">
        <f>IFERROR(Таблица610[[#This Row],[Общее кол-во шт]]*Таблица610[[#This Row],[Оптовая цена USD            за 1шт]],"")</f>
        <v/>
      </c>
      <c r="O90" s="42"/>
    </row>
    <row r="91" spans="1:15" s="30" customFormat="1" ht="24" customHeight="1">
      <c r="A91" s="31" t="s">
        <v>8373</v>
      </c>
      <c r="B91" s="32">
        <v>8809342406646</v>
      </c>
      <c r="C91" s="33" t="s">
        <v>8374</v>
      </c>
      <c r="D91" s="34" t="s">
        <v>8375</v>
      </c>
      <c r="E91" s="187" t="s">
        <v>2278</v>
      </c>
      <c r="F91" s="38">
        <v>12000</v>
      </c>
      <c r="G91" s="36"/>
      <c r="H91" s="37">
        <v>300</v>
      </c>
      <c r="I91" s="38">
        <v>2101.1999999999998</v>
      </c>
      <c r="J91" s="39" t="str">
        <f>IF($I$1="","Введите курс",Таблица610[[#This Row],[Оптовая цена KRW                   за 1шт]]/$I$1)</f>
        <v>Введите курс</v>
      </c>
      <c r="K91" s="284"/>
      <c r="L91" s="40">
        <f>Таблица610[[#This Row],[Заказ коробок ]]*Таблица610[[#This Row],[Кол-во шт в коробке]]</f>
        <v>0</v>
      </c>
      <c r="M91" s="38">
        <f>Таблица610[[#This Row],[Общее кол-во шт]]*Таблица610[[#This Row],[Оптовая цена KRW                   за 1шт]]</f>
        <v>0</v>
      </c>
      <c r="N91" s="41" t="str">
        <f>IFERROR(Таблица610[[#This Row],[Общее кол-во шт]]*Таблица610[[#This Row],[Оптовая цена USD            за 1шт]],"")</f>
        <v/>
      </c>
      <c r="O91" s="42"/>
    </row>
    <row r="92" spans="1:15" s="30" customFormat="1" ht="24" customHeight="1">
      <c r="A92" s="31" t="s">
        <v>8376</v>
      </c>
      <c r="B92" s="32">
        <v>8809426957323</v>
      </c>
      <c r="C92" s="33" t="s">
        <v>8377</v>
      </c>
      <c r="D92" s="34" t="s">
        <v>8378</v>
      </c>
      <c r="E92" s="187" t="s">
        <v>8379</v>
      </c>
      <c r="F92" s="38">
        <v>10000</v>
      </c>
      <c r="G92" s="36"/>
      <c r="H92" s="37">
        <v>40</v>
      </c>
      <c r="I92" s="38">
        <v>2754</v>
      </c>
      <c r="J92" s="39" t="str">
        <f>IF($I$1="","Введите курс",Таблица610[[#This Row],[Оптовая цена KRW                   за 1шт]]/$I$1)</f>
        <v>Введите курс</v>
      </c>
      <c r="K92" s="284"/>
      <c r="L92" s="40">
        <f>Таблица610[[#This Row],[Заказ коробок ]]*Таблица610[[#This Row],[Кол-во шт в коробке]]</f>
        <v>0</v>
      </c>
      <c r="M92" s="38">
        <f>Таблица610[[#This Row],[Общее кол-во шт]]*Таблица610[[#This Row],[Оптовая цена KRW                   за 1шт]]</f>
        <v>0</v>
      </c>
      <c r="N92" s="41" t="str">
        <f>IFERROR(Таблица610[[#This Row],[Общее кол-во шт]]*Таблица610[[#This Row],[Оптовая цена USD            за 1шт]],"")</f>
        <v/>
      </c>
      <c r="O92" s="42"/>
    </row>
    <row r="93" spans="1:15" s="30" customFormat="1" ht="24" customHeight="1">
      <c r="A93" s="31" t="s">
        <v>8380</v>
      </c>
      <c r="B93" s="32">
        <v>8809426957316</v>
      </c>
      <c r="C93" s="33" t="s">
        <v>8381</v>
      </c>
      <c r="D93" s="34" t="s">
        <v>8382</v>
      </c>
      <c r="E93" s="187" t="s">
        <v>8379</v>
      </c>
      <c r="F93" s="38">
        <v>10000</v>
      </c>
      <c r="G93" s="36"/>
      <c r="H93" s="37">
        <v>40</v>
      </c>
      <c r="I93" s="38">
        <v>2754</v>
      </c>
      <c r="J93" s="39" t="str">
        <f>IF($I$1="","Введите курс",Таблица610[[#This Row],[Оптовая цена KRW                   за 1шт]]/$I$1)</f>
        <v>Введите курс</v>
      </c>
      <c r="K93" s="284"/>
      <c r="L93" s="40">
        <f>Таблица610[[#This Row],[Заказ коробок ]]*Таблица610[[#This Row],[Кол-во шт в коробке]]</f>
        <v>0</v>
      </c>
      <c r="M93" s="38">
        <f>Таблица610[[#This Row],[Общее кол-во шт]]*Таблица610[[#This Row],[Оптовая цена KRW                   за 1шт]]</f>
        <v>0</v>
      </c>
      <c r="N93" s="41" t="str">
        <f>IFERROR(Таблица610[[#This Row],[Общее кол-во шт]]*Таблица610[[#This Row],[Оптовая цена USD            за 1шт]],"")</f>
        <v/>
      </c>
      <c r="O93" s="42"/>
    </row>
    <row r="94" spans="1:15" s="30" customFormat="1" ht="24" customHeight="1">
      <c r="A94" s="31" t="s">
        <v>8383</v>
      </c>
      <c r="B94" s="32">
        <v>8809426957293</v>
      </c>
      <c r="C94" s="33" t="s">
        <v>8384</v>
      </c>
      <c r="D94" s="34" t="s">
        <v>8385</v>
      </c>
      <c r="E94" s="187" t="s">
        <v>8379</v>
      </c>
      <c r="F94" s="38">
        <v>10000</v>
      </c>
      <c r="G94" s="36"/>
      <c r="H94" s="37">
        <v>40</v>
      </c>
      <c r="I94" s="38">
        <v>2754</v>
      </c>
      <c r="J94" s="39" t="str">
        <f>IF($I$1="","Введите курс",Таблица610[[#This Row],[Оптовая цена KRW                   за 1шт]]/$I$1)</f>
        <v>Введите курс</v>
      </c>
      <c r="K94" s="284"/>
      <c r="L94" s="40">
        <f>Таблица610[[#This Row],[Заказ коробок ]]*Таблица610[[#This Row],[Кол-во шт в коробке]]</f>
        <v>0</v>
      </c>
      <c r="M94" s="38">
        <f>Таблица610[[#This Row],[Общее кол-во шт]]*Таблица610[[#This Row],[Оптовая цена KRW                   за 1шт]]</f>
        <v>0</v>
      </c>
      <c r="N94" s="41" t="str">
        <f>IFERROR(Таблица610[[#This Row],[Общее кол-во шт]]*Таблица610[[#This Row],[Оптовая цена USD            за 1шт]],"")</f>
        <v/>
      </c>
      <c r="O94" s="42"/>
    </row>
    <row r="95" spans="1:15" s="30" customFormat="1" ht="24" customHeight="1">
      <c r="A95" s="31" t="s">
        <v>8386</v>
      </c>
      <c r="B95" s="32">
        <v>8809426957309</v>
      </c>
      <c r="C95" s="33" t="s">
        <v>8387</v>
      </c>
      <c r="D95" s="34" t="s">
        <v>8388</v>
      </c>
      <c r="E95" s="187" t="s">
        <v>8379</v>
      </c>
      <c r="F95" s="38">
        <v>10000</v>
      </c>
      <c r="G95" s="36"/>
      <c r="H95" s="37">
        <v>40</v>
      </c>
      <c r="I95" s="38">
        <v>2754</v>
      </c>
      <c r="J95" s="39" t="str">
        <f>IF($I$1="","Введите курс",Таблица610[[#This Row],[Оптовая цена KRW                   за 1шт]]/$I$1)</f>
        <v>Введите курс</v>
      </c>
      <c r="K95" s="284"/>
      <c r="L95" s="40">
        <f>Таблица610[[#This Row],[Заказ коробок ]]*Таблица610[[#This Row],[Кол-во шт в коробке]]</f>
        <v>0</v>
      </c>
      <c r="M95" s="38">
        <f>Таблица610[[#This Row],[Общее кол-во шт]]*Таблица610[[#This Row],[Оптовая цена KRW                   за 1шт]]</f>
        <v>0</v>
      </c>
      <c r="N95" s="41" t="str">
        <f>IFERROR(Таблица610[[#This Row],[Общее кол-во шт]]*Таблица610[[#This Row],[Оптовая цена USD            за 1шт]],"")</f>
        <v/>
      </c>
      <c r="O95" s="42"/>
    </row>
    <row r="96" spans="1:15" s="30" customFormat="1" ht="24" customHeight="1">
      <c r="A96" s="31" t="s">
        <v>8389</v>
      </c>
      <c r="B96" s="32">
        <v>8809480773143</v>
      </c>
      <c r="C96" s="33" t="s">
        <v>8390</v>
      </c>
      <c r="D96" s="34" t="s">
        <v>8391</v>
      </c>
      <c r="E96" s="187" t="s">
        <v>2293</v>
      </c>
      <c r="F96" s="38">
        <v>15000</v>
      </c>
      <c r="G96" s="36"/>
      <c r="H96" s="37">
        <v>100</v>
      </c>
      <c r="I96" s="38">
        <v>2703</v>
      </c>
      <c r="J96" s="39" t="str">
        <f>IF($I$1="","Введите курс",Таблица610[[#This Row],[Оптовая цена KRW                   за 1шт]]/$I$1)</f>
        <v>Введите курс</v>
      </c>
      <c r="K96" s="284"/>
      <c r="L96" s="40">
        <f>Таблица610[[#This Row],[Заказ коробок ]]*Таблица610[[#This Row],[Кол-во шт в коробке]]</f>
        <v>0</v>
      </c>
      <c r="M96" s="38">
        <f>Таблица610[[#This Row],[Общее кол-во шт]]*Таблица610[[#This Row],[Оптовая цена KRW                   за 1шт]]</f>
        <v>0</v>
      </c>
      <c r="N96" s="41" t="str">
        <f>IFERROR(Таблица610[[#This Row],[Общее кол-во шт]]*Таблица610[[#This Row],[Оптовая цена USD            за 1шт]],"")</f>
        <v/>
      </c>
      <c r="O96" s="42"/>
    </row>
    <row r="97" spans="1:15" s="30" customFormat="1" ht="24" customHeight="1">
      <c r="A97" s="31" t="s">
        <v>8392</v>
      </c>
      <c r="B97" s="32">
        <v>8809636280440</v>
      </c>
      <c r="C97" s="33" t="s">
        <v>8393</v>
      </c>
      <c r="D97" s="34" t="s">
        <v>8394</v>
      </c>
      <c r="E97" s="187" t="s">
        <v>1639</v>
      </c>
      <c r="F97" s="38">
        <v>3000</v>
      </c>
      <c r="G97" s="36"/>
      <c r="H97" s="37">
        <v>200</v>
      </c>
      <c r="I97" s="38">
        <v>601.79999999999995</v>
      </c>
      <c r="J97" s="39" t="str">
        <f>IF($I$1="","Введите курс",Таблица610[[#This Row],[Оптовая цена KRW                   за 1шт]]/$I$1)</f>
        <v>Введите курс</v>
      </c>
      <c r="K97" s="284"/>
      <c r="L97" s="40">
        <f>Таблица610[[#This Row],[Заказ коробок ]]*Таблица610[[#This Row],[Кол-во шт в коробке]]</f>
        <v>0</v>
      </c>
      <c r="M97" s="38">
        <f>Таблица610[[#This Row],[Общее кол-во шт]]*Таблица610[[#This Row],[Оптовая цена KRW                   за 1шт]]</f>
        <v>0</v>
      </c>
      <c r="N97" s="41" t="str">
        <f>IFERROR(Таблица610[[#This Row],[Общее кол-во шт]]*Таблица610[[#This Row],[Оптовая цена USD            за 1шт]],"")</f>
        <v/>
      </c>
      <c r="O97" s="42"/>
    </row>
    <row r="98" spans="1:15" s="30" customFormat="1" ht="24" customHeight="1">
      <c r="A98" s="31" t="s">
        <v>8395</v>
      </c>
      <c r="B98" s="32">
        <v>8809636280457</v>
      </c>
      <c r="C98" s="33" t="s">
        <v>8396</v>
      </c>
      <c r="D98" s="34" t="s">
        <v>8397</v>
      </c>
      <c r="E98" s="187" t="s">
        <v>1639</v>
      </c>
      <c r="F98" s="38">
        <v>3000</v>
      </c>
      <c r="G98" s="36"/>
      <c r="H98" s="37">
        <v>200</v>
      </c>
      <c r="I98" s="38">
        <v>601.79999999999995</v>
      </c>
      <c r="J98" s="39" t="str">
        <f>IF($I$1="","Введите курс",Таблица610[[#This Row],[Оптовая цена KRW                   за 1шт]]/$I$1)</f>
        <v>Введите курс</v>
      </c>
      <c r="K98" s="284"/>
      <c r="L98" s="40">
        <f>Таблица610[[#This Row],[Заказ коробок ]]*Таблица610[[#This Row],[Кол-во шт в коробке]]</f>
        <v>0</v>
      </c>
      <c r="M98" s="38">
        <f>Таблица610[[#This Row],[Общее кол-во шт]]*Таблица610[[#This Row],[Оптовая цена KRW                   за 1шт]]</f>
        <v>0</v>
      </c>
      <c r="N98" s="41" t="str">
        <f>IFERROR(Таблица610[[#This Row],[Общее кол-во шт]]*Таблица610[[#This Row],[Оптовая цена USD            за 1шт]],"")</f>
        <v/>
      </c>
      <c r="O98" s="42"/>
    </row>
    <row r="99" spans="1:15" s="30" customFormat="1" ht="24" customHeight="1">
      <c r="A99" s="31" t="s">
        <v>8398</v>
      </c>
      <c r="B99" s="32">
        <v>8809636280464</v>
      </c>
      <c r="C99" s="33" t="s">
        <v>8399</v>
      </c>
      <c r="D99" s="34" t="s">
        <v>8400</v>
      </c>
      <c r="E99" s="187" t="s">
        <v>1639</v>
      </c>
      <c r="F99" s="38">
        <v>3000</v>
      </c>
      <c r="G99" s="36"/>
      <c r="H99" s="37">
        <v>200</v>
      </c>
      <c r="I99" s="38">
        <v>601.79999999999995</v>
      </c>
      <c r="J99" s="39" t="str">
        <f>IF($I$1="","Введите курс",Таблица610[[#This Row],[Оптовая цена KRW                   за 1шт]]/$I$1)</f>
        <v>Введите курс</v>
      </c>
      <c r="K99" s="284"/>
      <c r="L99" s="40">
        <f>Таблица610[[#This Row],[Заказ коробок ]]*Таблица610[[#This Row],[Кол-во шт в коробке]]</f>
        <v>0</v>
      </c>
      <c r="M99" s="38">
        <f>Таблица610[[#This Row],[Общее кол-во шт]]*Таблица610[[#This Row],[Оптовая цена KRW                   за 1шт]]</f>
        <v>0</v>
      </c>
      <c r="N99" s="41" t="str">
        <f>IFERROR(Таблица610[[#This Row],[Общее кол-во шт]]*Таблица610[[#This Row],[Оптовая цена USD            за 1шт]],"")</f>
        <v/>
      </c>
      <c r="O99" s="42"/>
    </row>
    <row r="100" spans="1:15" s="30" customFormat="1" ht="24" customHeight="1">
      <c r="A100" s="31" t="s">
        <v>8401</v>
      </c>
      <c r="B100" s="32">
        <v>8809636280471</v>
      </c>
      <c r="C100" s="33" t="s">
        <v>8402</v>
      </c>
      <c r="D100" s="34" t="s">
        <v>8403</v>
      </c>
      <c r="E100" s="187" t="s">
        <v>1639</v>
      </c>
      <c r="F100" s="38">
        <v>3000</v>
      </c>
      <c r="G100" s="36"/>
      <c r="H100" s="37">
        <v>200</v>
      </c>
      <c r="I100" s="38">
        <v>601.79999999999995</v>
      </c>
      <c r="J100" s="39" t="str">
        <f>IF($I$1="","Введите курс",Таблица610[[#This Row],[Оптовая цена KRW                   за 1шт]]/$I$1)</f>
        <v>Введите курс</v>
      </c>
      <c r="K100" s="284"/>
      <c r="L100" s="40">
        <f>Таблица610[[#This Row],[Заказ коробок ]]*Таблица610[[#This Row],[Кол-во шт в коробке]]</f>
        <v>0</v>
      </c>
      <c r="M100" s="38">
        <f>Таблица610[[#This Row],[Общее кол-во шт]]*Таблица610[[#This Row],[Оптовая цена KRW                   за 1шт]]</f>
        <v>0</v>
      </c>
      <c r="N100" s="41" t="str">
        <f>IFERROR(Таблица610[[#This Row],[Общее кол-во шт]]*Таблица610[[#This Row],[Оптовая цена USD            за 1шт]],"")</f>
        <v/>
      </c>
      <c r="O100" s="42"/>
    </row>
    <row r="101" spans="1:15" s="30" customFormat="1" ht="24" customHeight="1">
      <c r="A101" s="31" t="s">
        <v>8404</v>
      </c>
      <c r="B101" s="32">
        <v>8809636280488</v>
      </c>
      <c r="C101" s="33" t="s">
        <v>8405</v>
      </c>
      <c r="D101" s="34" t="s">
        <v>8406</v>
      </c>
      <c r="E101" s="187" t="s">
        <v>1639</v>
      </c>
      <c r="F101" s="38">
        <v>3000</v>
      </c>
      <c r="G101" s="36"/>
      <c r="H101" s="37">
        <v>200</v>
      </c>
      <c r="I101" s="38">
        <v>601.79999999999995</v>
      </c>
      <c r="J101" s="39" t="str">
        <f>IF($I$1="","Введите курс",Таблица610[[#This Row],[Оптовая цена KRW                   за 1шт]]/$I$1)</f>
        <v>Введите курс</v>
      </c>
      <c r="K101" s="284"/>
      <c r="L101" s="40">
        <f>Таблица610[[#This Row],[Заказ коробок ]]*Таблица610[[#This Row],[Кол-во шт в коробке]]</f>
        <v>0</v>
      </c>
      <c r="M101" s="38">
        <f>Таблица610[[#This Row],[Общее кол-во шт]]*Таблица610[[#This Row],[Оптовая цена KRW                   за 1шт]]</f>
        <v>0</v>
      </c>
      <c r="N101" s="41" t="str">
        <f>IFERROR(Таблица610[[#This Row],[Общее кол-во шт]]*Таблица610[[#This Row],[Оптовая цена USD            за 1шт]],"")</f>
        <v/>
      </c>
      <c r="O101" s="42"/>
    </row>
    <row r="102" spans="1:15" s="30" customFormat="1" ht="24" customHeight="1">
      <c r="A102" s="31" t="s">
        <v>8407</v>
      </c>
      <c r="B102" s="32">
        <v>8809636280495</v>
      </c>
      <c r="C102" s="33" t="s">
        <v>8408</v>
      </c>
      <c r="D102" s="34" t="s">
        <v>8409</v>
      </c>
      <c r="E102" s="187" t="s">
        <v>1639</v>
      </c>
      <c r="F102" s="38">
        <v>3000</v>
      </c>
      <c r="G102" s="36"/>
      <c r="H102" s="37">
        <v>200</v>
      </c>
      <c r="I102" s="38">
        <v>601.79999999999995</v>
      </c>
      <c r="J102" s="39" t="str">
        <f>IF($I$1="","Введите курс",Таблица610[[#This Row],[Оптовая цена KRW                   за 1шт]]/$I$1)</f>
        <v>Введите курс</v>
      </c>
      <c r="K102" s="284"/>
      <c r="L102" s="40">
        <f>Таблица610[[#This Row],[Заказ коробок ]]*Таблица610[[#This Row],[Кол-во шт в коробке]]</f>
        <v>0</v>
      </c>
      <c r="M102" s="38">
        <f>Таблица610[[#This Row],[Общее кол-во шт]]*Таблица610[[#This Row],[Оптовая цена KRW                   за 1шт]]</f>
        <v>0</v>
      </c>
      <c r="N102" s="41" t="str">
        <f>IFERROR(Таблица610[[#This Row],[Общее кол-во шт]]*Таблица610[[#This Row],[Оптовая цена USD            за 1шт]],"")</f>
        <v/>
      </c>
      <c r="O102" s="42"/>
    </row>
    <row r="103" spans="1:15" s="30" customFormat="1" ht="24" customHeight="1">
      <c r="A103" s="31" t="s">
        <v>8410</v>
      </c>
      <c r="B103" s="32">
        <v>8809636280501</v>
      </c>
      <c r="C103" s="33" t="s">
        <v>8411</v>
      </c>
      <c r="D103" s="34" t="s">
        <v>8412</v>
      </c>
      <c r="E103" s="187" t="s">
        <v>1639</v>
      </c>
      <c r="F103" s="38">
        <v>3000</v>
      </c>
      <c r="G103" s="36"/>
      <c r="H103" s="37">
        <v>200</v>
      </c>
      <c r="I103" s="38">
        <v>601.79999999999995</v>
      </c>
      <c r="J103" s="39" t="str">
        <f>IF($I$1="","Введите курс",Таблица610[[#This Row],[Оптовая цена KRW                   за 1шт]]/$I$1)</f>
        <v>Введите курс</v>
      </c>
      <c r="K103" s="284"/>
      <c r="L103" s="40">
        <f>Таблица610[[#This Row],[Заказ коробок ]]*Таблица610[[#This Row],[Кол-во шт в коробке]]</f>
        <v>0</v>
      </c>
      <c r="M103" s="38">
        <f>Таблица610[[#This Row],[Общее кол-во шт]]*Таблица610[[#This Row],[Оптовая цена KRW                   за 1шт]]</f>
        <v>0</v>
      </c>
      <c r="N103" s="41" t="str">
        <f>IFERROR(Таблица610[[#This Row],[Общее кол-во шт]]*Таблица610[[#This Row],[Оптовая цена USD            за 1шт]],"")</f>
        <v/>
      </c>
      <c r="O103" s="42"/>
    </row>
    <row r="104" spans="1:15" s="30" customFormat="1" ht="24" customHeight="1">
      <c r="A104" s="31" t="s">
        <v>8413</v>
      </c>
      <c r="B104" s="32">
        <v>8809469772006</v>
      </c>
      <c r="C104" s="33" t="s">
        <v>8414</v>
      </c>
      <c r="D104" s="34" t="s">
        <v>8415</v>
      </c>
      <c r="E104" s="187" t="s">
        <v>1643</v>
      </c>
      <c r="F104" s="38">
        <v>30000</v>
      </c>
      <c r="G104" s="36"/>
      <c r="H104" s="37">
        <v>50</v>
      </c>
      <c r="I104" s="38">
        <v>5202</v>
      </c>
      <c r="J104" s="39" t="str">
        <f>IF($I$1="","Введите курс",Таблица610[[#This Row],[Оптовая цена KRW                   за 1шт]]/$I$1)</f>
        <v>Введите курс</v>
      </c>
      <c r="K104" s="284"/>
      <c r="L104" s="40">
        <f>Таблица610[[#This Row],[Заказ коробок ]]*Таблица610[[#This Row],[Кол-во шт в коробке]]</f>
        <v>0</v>
      </c>
      <c r="M104" s="38">
        <f>Таблица610[[#This Row],[Общее кол-во шт]]*Таблица610[[#This Row],[Оптовая цена KRW                   за 1шт]]</f>
        <v>0</v>
      </c>
      <c r="N104" s="41" t="str">
        <f>IFERROR(Таблица610[[#This Row],[Общее кол-во шт]]*Таблица610[[#This Row],[Оптовая цена USD            за 1шт]],"")</f>
        <v/>
      </c>
      <c r="O104" s="42"/>
    </row>
    <row r="105" spans="1:15" s="30" customFormat="1" ht="24" customHeight="1">
      <c r="A105" s="31" t="s">
        <v>8416</v>
      </c>
      <c r="B105" s="32">
        <v>8809426957286</v>
      </c>
      <c r="C105" s="33" t="s">
        <v>8417</v>
      </c>
      <c r="D105" s="34" t="s">
        <v>8418</v>
      </c>
      <c r="E105" s="187" t="s">
        <v>8379</v>
      </c>
      <c r="F105" s="38">
        <v>10000</v>
      </c>
      <c r="G105" s="36"/>
      <c r="H105" s="37">
        <v>40</v>
      </c>
      <c r="I105" s="38">
        <v>2754</v>
      </c>
      <c r="J105" s="39" t="str">
        <f>IF($I$1="","Введите курс",Таблица610[[#This Row],[Оптовая цена KRW                   за 1шт]]/$I$1)</f>
        <v>Введите курс</v>
      </c>
      <c r="K105" s="284"/>
      <c r="L105" s="40">
        <f>Таблица610[[#This Row],[Заказ коробок ]]*Таблица610[[#This Row],[Кол-во шт в коробке]]</f>
        <v>0</v>
      </c>
      <c r="M105" s="38">
        <f>Таблица610[[#This Row],[Общее кол-во шт]]*Таблица610[[#This Row],[Оптовая цена KRW                   за 1шт]]</f>
        <v>0</v>
      </c>
      <c r="N105" s="41" t="str">
        <f>IFERROR(Таблица610[[#This Row],[Общее кол-во шт]]*Таблица610[[#This Row],[Оптовая цена USD            за 1шт]],"")</f>
        <v/>
      </c>
      <c r="O105" s="42"/>
    </row>
    <row r="106" spans="1:15" s="30" customFormat="1" ht="24" customHeight="1">
      <c r="A106" s="31" t="s">
        <v>8419</v>
      </c>
      <c r="B106" s="32">
        <v>8809426957279</v>
      </c>
      <c r="C106" s="33" t="s">
        <v>8420</v>
      </c>
      <c r="D106" s="34" t="s">
        <v>8421</v>
      </c>
      <c r="E106" s="187" t="s">
        <v>8379</v>
      </c>
      <c r="F106" s="38">
        <v>10000</v>
      </c>
      <c r="G106" s="36"/>
      <c r="H106" s="37">
        <v>40</v>
      </c>
      <c r="I106" s="38">
        <v>2754</v>
      </c>
      <c r="J106" s="39" t="str">
        <f>IF($I$1="","Введите курс",Таблица610[[#This Row],[Оптовая цена KRW                   за 1шт]]/$I$1)</f>
        <v>Введите курс</v>
      </c>
      <c r="K106" s="284"/>
      <c r="L106" s="40">
        <f>Таблица610[[#This Row],[Заказ коробок ]]*Таблица610[[#This Row],[Кол-во шт в коробке]]</f>
        <v>0</v>
      </c>
      <c r="M106" s="38">
        <f>Таблица610[[#This Row],[Общее кол-во шт]]*Таблица610[[#This Row],[Оптовая цена KRW                   за 1шт]]</f>
        <v>0</v>
      </c>
      <c r="N106" s="41" t="str">
        <f>IFERROR(Таблица610[[#This Row],[Общее кол-во шт]]*Таблица610[[#This Row],[Оптовая цена USD            за 1шт]],"")</f>
        <v/>
      </c>
      <c r="O106" s="42"/>
    </row>
    <row r="107" spans="1:15" s="30" customFormat="1" ht="24" customHeight="1">
      <c r="A107" s="31" t="s">
        <v>8422</v>
      </c>
      <c r="B107" s="32">
        <v>8809426957248</v>
      </c>
      <c r="C107" s="33" t="s">
        <v>8423</v>
      </c>
      <c r="D107" s="34" t="s">
        <v>8424</v>
      </c>
      <c r="E107" s="187" t="s">
        <v>8379</v>
      </c>
      <c r="F107" s="38">
        <v>10000</v>
      </c>
      <c r="G107" s="36"/>
      <c r="H107" s="37">
        <v>40</v>
      </c>
      <c r="I107" s="38">
        <v>2754</v>
      </c>
      <c r="J107" s="39" t="str">
        <f>IF($I$1="","Введите курс",Таблица610[[#This Row],[Оптовая цена KRW                   за 1шт]]/$I$1)</f>
        <v>Введите курс</v>
      </c>
      <c r="K107" s="284"/>
      <c r="L107" s="40">
        <f>Таблица610[[#This Row],[Заказ коробок ]]*Таблица610[[#This Row],[Кол-во шт в коробке]]</f>
        <v>0</v>
      </c>
      <c r="M107" s="38">
        <f>Таблица610[[#This Row],[Общее кол-во шт]]*Таблица610[[#This Row],[Оптовая цена KRW                   за 1шт]]</f>
        <v>0</v>
      </c>
      <c r="N107" s="41" t="str">
        <f>IFERROR(Таблица610[[#This Row],[Общее кол-во шт]]*Таблица610[[#This Row],[Оптовая цена USD            за 1шт]],"")</f>
        <v/>
      </c>
      <c r="O107" s="42"/>
    </row>
    <row r="108" spans="1:15" s="30" customFormat="1" ht="24" customHeight="1">
      <c r="A108" s="31" t="s">
        <v>8425</v>
      </c>
      <c r="B108" s="32">
        <v>8809426957231</v>
      </c>
      <c r="C108" s="33" t="s">
        <v>8426</v>
      </c>
      <c r="D108" s="34" t="s">
        <v>8427</v>
      </c>
      <c r="E108" s="187" t="s">
        <v>8379</v>
      </c>
      <c r="F108" s="38">
        <v>10000</v>
      </c>
      <c r="G108" s="36"/>
      <c r="H108" s="37">
        <v>40</v>
      </c>
      <c r="I108" s="38">
        <v>2754</v>
      </c>
      <c r="J108" s="39" t="str">
        <f>IF($I$1="","Введите курс",Таблица610[[#This Row],[Оптовая цена KRW                   за 1шт]]/$I$1)</f>
        <v>Введите курс</v>
      </c>
      <c r="K108" s="284"/>
      <c r="L108" s="40">
        <f>Таблица610[[#This Row],[Заказ коробок ]]*Таблица610[[#This Row],[Кол-во шт в коробке]]</f>
        <v>0</v>
      </c>
      <c r="M108" s="38">
        <f>Таблица610[[#This Row],[Общее кол-во шт]]*Таблица610[[#This Row],[Оптовая цена KRW                   за 1шт]]</f>
        <v>0</v>
      </c>
      <c r="N108" s="41" t="str">
        <f>IFERROR(Таблица610[[#This Row],[Общее кол-во шт]]*Таблица610[[#This Row],[Оптовая цена USD            за 1шт]],"")</f>
        <v/>
      </c>
      <c r="O108" s="42"/>
    </row>
    <row r="109" spans="1:15" s="30" customFormat="1" ht="24" customHeight="1">
      <c r="A109" s="31" t="s">
        <v>8428</v>
      </c>
      <c r="B109" s="32">
        <v>8809636280518</v>
      </c>
      <c r="C109" s="33" t="s">
        <v>8429</v>
      </c>
      <c r="D109" s="34" t="s">
        <v>8430</v>
      </c>
      <c r="E109" s="187" t="s">
        <v>1639</v>
      </c>
      <c r="F109" s="38">
        <v>20000</v>
      </c>
      <c r="G109" s="36"/>
      <c r="H109" s="37">
        <v>100</v>
      </c>
      <c r="I109" s="38">
        <v>3672</v>
      </c>
      <c r="J109" s="39" t="str">
        <f>IF($I$1="","Введите курс",Таблица610[[#This Row],[Оптовая цена KRW                   за 1шт]]/$I$1)</f>
        <v>Введите курс</v>
      </c>
      <c r="K109" s="284"/>
      <c r="L109" s="40">
        <f>Таблица610[[#This Row],[Заказ коробок ]]*Таблица610[[#This Row],[Кол-во шт в коробке]]</f>
        <v>0</v>
      </c>
      <c r="M109" s="38">
        <f>Таблица610[[#This Row],[Общее кол-во шт]]*Таблица610[[#This Row],[Оптовая цена KRW                   за 1шт]]</f>
        <v>0</v>
      </c>
      <c r="N109" s="41" t="str">
        <f>IFERROR(Таблица610[[#This Row],[Общее кол-во шт]]*Таблица610[[#This Row],[Оптовая цена USD            за 1шт]],"")</f>
        <v/>
      </c>
      <c r="O109" s="42"/>
    </row>
    <row r="110" spans="1:15" s="30" customFormat="1" ht="24" customHeight="1">
      <c r="A110" s="31" t="s">
        <v>8431</v>
      </c>
      <c r="B110" s="32">
        <v>8809636280525</v>
      </c>
      <c r="C110" s="33" t="s">
        <v>8432</v>
      </c>
      <c r="D110" s="34" t="s">
        <v>8433</v>
      </c>
      <c r="E110" s="187" t="s">
        <v>1639</v>
      </c>
      <c r="F110" s="38">
        <v>20000</v>
      </c>
      <c r="G110" s="36"/>
      <c r="H110" s="37">
        <v>100</v>
      </c>
      <c r="I110" s="38">
        <v>3672</v>
      </c>
      <c r="J110" s="39" t="str">
        <f>IF($I$1="","Введите курс",Таблица610[[#This Row],[Оптовая цена KRW                   за 1шт]]/$I$1)</f>
        <v>Введите курс</v>
      </c>
      <c r="K110" s="284"/>
      <c r="L110" s="40">
        <f>Таблица610[[#This Row],[Заказ коробок ]]*Таблица610[[#This Row],[Кол-во шт в коробке]]</f>
        <v>0</v>
      </c>
      <c r="M110" s="38">
        <f>Таблица610[[#This Row],[Общее кол-во шт]]*Таблица610[[#This Row],[Оптовая цена KRW                   за 1шт]]</f>
        <v>0</v>
      </c>
      <c r="N110" s="41" t="str">
        <f>IFERROR(Таблица610[[#This Row],[Общее кол-во шт]]*Таблица610[[#This Row],[Оптовая цена USD            за 1шт]],"")</f>
        <v/>
      </c>
      <c r="O110" s="42"/>
    </row>
    <row r="111" spans="1:15" s="30" customFormat="1" ht="24" customHeight="1">
      <c r="A111" s="31" t="s">
        <v>8434</v>
      </c>
      <c r="B111" s="32">
        <v>8809636280532</v>
      </c>
      <c r="C111" s="33" t="s">
        <v>8435</v>
      </c>
      <c r="D111" s="34" t="s">
        <v>8436</v>
      </c>
      <c r="E111" s="187" t="s">
        <v>1639</v>
      </c>
      <c r="F111" s="38">
        <v>20000</v>
      </c>
      <c r="G111" s="36"/>
      <c r="H111" s="37">
        <v>100</v>
      </c>
      <c r="I111" s="38">
        <v>3672</v>
      </c>
      <c r="J111" s="39" t="str">
        <f>IF($I$1="","Введите курс",Таблица610[[#This Row],[Оптовая цена KRW                   за 1шт]]/$I$1)</f>
        <v>Введите курс</v>
      </c>
      <c r="K111" s="284"/>
      <c r="L111" s="40">
        <f>Таблица610[[#This Row],[Заказ коробок ]]*Таблица610[[#This Row],[Кол-во шт в коробке]]</f>
        <v>0</v>
      </c>
      <c r="M111" s="38">
        <f>Таблица610[[#This Row],[Общее кол-во шт]]*Таблица610[[#This Row],[Оптовая цена KRW                   за 1шт]]</f>
        <v>0</v>
      </c>
      <c r="N111" s="41" t="str">
        <f>IFERROR(Таблица610[[#This Row],[Общее кол-во шт]]*Таблица610[[#This Row],[Оптовая цена USD            за 1шт]],"")</f>
        <v/>
      </c>
      <c r="O111" s="42"/>
    </row>
    <row r="112" spans="1:15" s="30" customFormat="1" ht="24" customHeight="1">
      <c r="A112" s="31" t="s">
        <v>8437</v>
      </c>
      <c r="B112" s="32">
        <v>8809636280549</v>
      </c>
      <c r="C112" s="33" t="s">
        <v>8438</v>
      </c>
      <c r="D112" s="34" t="s">
        <v>8439</v>
      </c>
      <c r="E112" s="187" t="s">
        <v>1639</v>
      </c>
      <c r="F112" s="38">
        <v>20000</v>
      </c>
      <c r="G112" s="36"/>
      <c r="H112" s="37">
        <v>100</v>
      </c>
      <c r="I112" s="38">
        <v>3672</v>
      </c>
      <c r="J112" s="39" t="str">
        <f>IF($I$1="","Введите курс",Таблица610[[#This Row],[Оптовая цена KRW                   за 1шт]]/$I$1)</f>
        <v>Введите курс</v>
      </c>
      <c r="K112" s="284"/>
      <c r="L112" s="40">
        <f>Таблица610[[#This Row],[Заказ коробок ]]*Таблица610[[#This Row],[Кол-во шт в коробке]]</f>
        <v>0</v>
      </c>
      <c r="M112" s="38">
        <f>Таблица610[[#This Row],[Общее кол-во шт]]*Таблица610[[#This Row],[Оптовая цена KRW                   за 1шт]]</f>
        <v>0</v>
      </c>
      <c r="N112" s="41" t="str">
        <f>IFERROR(Таблица610[[#This Row],[Общее кол-во шт]]*Таблица610[[#This Row],[Оптовая цена USD            за 1шт]],"")</f>
        <v/>
      </c>
      <c r="O112" s="42"/>
    </row>
    <row r="113" spans="1:15" s="30" customFormat="1" ht="24" customHeight="1">
      <c r="A113" s="31" t="s">
        <v>8440</v>
      </c>
      <c r="B113" s="32">
        <v>8809469772778</v>
      </c>
      <c r="C113" s="33" t="s">
        <v>8441</v>
      </c>
      <c r="D113" s="34" t="s">
        <v>8442</v>
      </c>
      <c r="E113" s="187" t="s">
        <v>8259</v>
      </c>
      <c r="F113" s="38">
        <v>25000</v>
      </c>
      <c r="G113" s="36"/>
      <c r="H113" s="37">
        <v>60</v>
      </c>
      <c r="I113" s="38">
        <v>4845</v>
      </c>
      <c r="J113" s="39" t="str">
        <f>IF($I$1="","Введите курс",Таблица610[[#This Row],[Оптовая цена KRW                   за 1шт]]/$I$1)</f>
        <v>Введите курс</v>
      </c>
      <c r="K113" s="284"/>
      <c r="L113" s="40">
        <f>Таблица610[[#This Row],[Заказ коробок ]]*Таблица610[[#This Row],[Кол-во шт в коробке]]</f>
        <v>0</v>
      </c>
      <c r="M113" s="38">
        <f>Таблица610[[#This Row],[Общее кол-во шт]]*Таблица610[[#This Row],[Оптовая цена KRW                   за 1шт]]</f>
        <v>0</v>
      </c>
      <c r="N113" s="41" t="str">
        <f>IFERROR(Таблица610[[#This Row],[Общее кол-во шт]]*Таблица610[[#This Row],[Оптовая цена USD            за 1шт]],"")</f>
        <v/>
      </c>
      <c r="O113" s="42"/>
    </row>
    <row r="114" spans="1:15" s="30" customFormat="1" ht="24" customHeight="1">
      <c r="A114" s="31" t="s">
        <v>8443</v>
      </c>
      <c r="B114" s="32">
        <v>8809469772891</v>
      </c>
      <c r="C114" s="33" t="s">
        <v>8444</v>
      </c>
      <c r="D114" s="34" t="s">
        <v>8445</v>
      </c>
      <c r="E114" s="187" t="s">
        <v>8259</v>
      </c>
      <c r="F114" s="38">
        <v>25000</v>
      </c>
      <c r="G114" s="36"/>
      <c r="H114" s="37">
        <v>60</v>
      </c>
      <c r="I114" s="38">
        <v>4845</v>
      </c>
      <c r="J114" s="39" t="str">
        <f>IF($I$1="","Введите курс",Таблица610[[#This Row],[Оптовая цена KRW                   за 1шт]]/$I$1)</f>
        <v>Введите курс</v>
      </c>
      <c r="K114" s="284"/>
      <c r="L114" s="40">
        <f>Таблица610[[#This Row],[Заказ коробок ]]*Таблица610[[#This Row],[Кол-во шт в коробке]]</f>
        <v>0</v>
      </c>
      <c r="M114" s="38">
        <f>Таблица610[[#This Row],[Общее кол-во шт]]*Таблица610[[#This Row],[Оптовая цена KRW                   за 1шт]]</f>
        <v>0</v>
      </c>
      <c r="N114" s="41" t="str">
        <f>IFERROR(Таблица610[[#This Row],[Общее кол-во шт]]*Таблица610[[#This Row],[Оптовая цена USD            за 1шт]],"")</f>
        <v/>
      </c>
      <c r="O114" s="42"/>
    </row>
    <row r="115" spans="1:15" s="30" customFormat="1" ht="24" customHeight="1">
      <c r="A115" s="31" t="s">
        <v>8446</v>
      </c>
      <c r="B115" s="32">
        <v>8809469772877</v>
      </c>
      <c r="C115" s="33" t="s">
        <v>8447</v>
      </c>
      <c r="D115" s="34" t="s">
        <v>8448</v>
      </c>
      <c r="E115" s="187" t="s">
        <v>8259</v>
      </c>
      <c r="F115" s="38">
        <v>25000</v>
      </c>
      <c r="G115" s="36"/>
      <c r="H115" s="37">
        <v>60</v>
      </c>
      <c r="I115" s="38">
        <v>4845</v>
      </c>
      <c r="J115" s="39" t="str">
        <f>IF($I$1="","Введите курс",Таблица610[[#This Row],[Оптовая цена KRW                   за 1шт]]/$I$1)</f>
        <v>Введите курс</v>
      </c>
      <c r="K115" s="284"/>
      <c r="L115" s="40">
        <f>Таблица610[[#This Row],[Заказ коробок ]]*Таблица610[[#This Row],[Кол-во шт в коробке]]</f>
        <v>0</v>
      </c>
      <c r="M115" s="38">
        <f>Таблица610[[#This Row],[Общее кол-во шт]]*Таблица610[[#This Row],[Оптовая цена KRW                   за 1шт]]</f>
        <v>0</v>
      </c>
      <c r="N115" s="41" t="str">
        <f>IFERROR(Таблица610[[#This Row],[Общее кол-во шт]]*Таблица610[[#This Row],[Оптовая цена USD            за 1шт]],"")</f>
        <v/>
      </c>
      <c r="O115" s="42"/>
    </row>
    <row r="116" spans="1:15" s="30" customFormat="1" ht="24" customHeight="1">
      <c r="A116" s="31" t="s">
        <v>8449</v>
      </c>
      <c r="B116" s="32">
        <v>8809469772860</v>
      </c>
      <c r="C116" s="33" t="s">
        <v>8450</v>
      </c>
      <c r="D116" s="34" t="s">
        <v>8451</v>
      </c>
      <c r="E116" s="187" t="s">
        <v>8259</v>
      </c>
      <c r="F116" s="38">
        <v>25000</v>
      </c>
      <c r="G116" s="36"/>
      <c r="H116" s="37">
        <v>60</v>
      </c>
      <c r="I116" s="38">
        <v>4845</v>
      </c>
      <c r="J116" s="39" t="str">
        <f>IF($I$1="","Введите курс",Таблица610[[#This Row],[Оптовая цена KRW                   за 1шт]]/$I$1)</f>
        <v>Введите курс</v>
      </c>
      <c r="K116" s="284"/>
      <c r="L116" s="40">
        <f>Таблица610[[#This Row],[Заказ коробок ]]*Таблица610[[#This Row],[Кол-во шт в коробке]]</f>
        <v>0</v>
      </c>
      <c r="M116" s="38">
        <f>Таблица610[[#This Row],[Общее кол-во шт]]*Таблица610[[#This Row],[Оптовая цена KRW                   за 1шт]]</f>
        <v>0</v>
      </c>
      <c r="N116" s="41" t="str">
        <f>IFERROR(Таблица610[[#This Row],[Общее кол-во шт]]*Таблица610[[#This Row],[Оптовая цена USD            за 1шт]],"")</f>
        <v/>
      </c>
      <c r="O116" s="42"/>
    </row>
    <row r="117" spans="1:15" s="30" customFormat="1" ht="24" customHeight="1">
      <c r="A117" s="31" t="s">
        <v>8452</v>
      </c>
      <c r="B117" s="32">
        <v>8809469772457</v>
      </c>
      <c r="C117" s="33" t="s">
        <v>8453</v>
      </c>
      <c r="D117" s="34" t="s">
        <v>8454</v>
      </c>
      <c r="E117" s="187" t="s">
        <v>2469</v>
      </c>
      <c r="F117" s="38">
        <v>10000</v>
      </c>
      <c r="G117" s="36"/>
      <c r="H117" s="37">
        <v>100</v>
      </c>
      <c r="I117" s="38">
        <v>2346</v>
      </c>
      <c r="J117" s="39" t="str">
        <f>IF($I$1="","Введите курс",Таблица610[[#This Row],[Оптовая цена KRW                   за 1шт]]/$I$1)</f>
        <v>Введите курс</v>
      </c>
      <c r="K117" s="284"/>
      <c r="L117" s="40">
        <f>Таблица610[[#This Row],[Заказ коробок ]]*Таблица610[[#This Row],[Кол-во шт в коробке]]</f>
        <v>0</v>
      </c>
      <c r="M117" s="38">
        <f>Таблица610[[#This Row],[Общее кол-во шт]]*Таблица610[[#This Row],[Оптовая цена KRW                   за 1шт]]</f>
        <v>0</v>
      </c>
      <c r="N117" s="41" t="str">
        <f>IFERROR(Таблица610[[#This Row],[Общее кол-во шт]]*Таблица610[[#This Row],[Оптовая цена USD            за 1шт]],"")</f>
        <v/>
      </c>
      <c r="O117" s="42"/>
    </row>
    <row r="118" spans="1:15" s="30" customFormat="1" ht="24" customHeight="1">
      <c r="A118" s="31" t="s">
        <v>8455</v>
      </c>
      <c r="B118" s="32">
        <v>8809426957965</v>
      </c>
      <c r="C118" s="33" t="s">
        <v>8456</v>
      </c>
      <c r="D118" s="34" t="s">
        <v>8457</v>
      </c>
      <c r="E118" s="187" t="s">
        <v>8458</v>
      </c>
      <c r="F118" s="38">
        <v>5900</v>
      </c>
      <c r="G118" s="36"/>
      <c r="H118" s="37">
        <v>50</v>
      </c>
      <c r="I118" s="38">
        <v>1302.54</v>
      </c>
      <c r="J118" s="39" t="str">
        <f>IF($I$1="","Введите курс",Таблица610[[#This Row],[Оптовая цена KRW                   за 1шт]]/$I$1)</f>
        <v>Введите курс</v>
      </c>
      <c r="K118" s="284"/>
      <c r="L118" s="40">
        <f>Таблица610[[#This Row],[Заказ коробок ]]*Таблица610[[#This Row],[Кол-во шт в коробке]]</f>
        <v>0</v>
      </c>
      <c r="M118" s="38">
        <f>Таблица610[[#This Row],[Общее кол-во шт]]*Таблица610[[#This Row],[Оптовая цена KRW                   за 1шт]]</f>
        <v>0</v>
      </c>
      <c r="N118" s="41" t="str">
        <f>IFERROR(Таблица610[[#This Row],[Общее кол-во шт]]*Таблица610[[#This Row],[Оптовая цена USD            за 1шт]],"")</f>
        <v/>
      </c>
      <c r="O118" s="42"/>
    </row>
    <row r="119" spans="1:15" s="30" customFormat="1" ht="24" customHeight="1">
      <c r="A119" s="31" t="s">
        <v>8459</v>
      </c>
      <c r="B119" s="32">
        <v>8809636280563</v>
      </c>
      <c r="C119" s="33" t="s">
        <v>8460</v>
      </c>
      <c r="D119" s="34" t="s">
        <v>8461</v>
      </c>
      <c r="E119" s="187" t="s">
        <v>8462</v>
      </c>
      <c r="F119" s="38">
        <v>9000</v>
      </c>
      <c r="G119" s="36"/>
      <c r="H119" s="37">
        <v>80</v>
      </c>
      <c r="I119" s="38">
        <v>1397.3999999999999</v>
      </c>
      <c r="J119" s="39" t="str">
        <f>IF($I$1="","Введите курс",Таблица610[[#This Row],[Оптовая цена KRW                   за 1шт]]/$I$1)</f>
        <v>Введите курс</v>
      </c>
      <c r="K119" s="284"/>
      <c r="L119" s="40">
        <f>Таблица610[[#This Row],[Заказ коробок ]]*Таблица610[[#This Row],[Кол-во шт в коробке]]</f>
        <v>0</v>
      </c>
      <c r="M119" s="38">
        <f>Таблица610[[#This Row],[Общее кол-во шт]]*Таблица610[[#This Row],[Оптовая цена KRW                   за 1шт]]</f>
        <v>0</v>
      </c>
      <c r="N119" s="41" t="str">
        <f>IFERROR(Таблица610[[#This Row],[Общее кол-во шт]]*Таблица610[[#This Row],[Оптовая цена USD            за 1шт]],"")</f>
        <v/>
      </c>
      <c r="O119" s="42"/>
    </row>
    <row r="120" spans="1:15" s="30" customFormat="1" ht="24" customHeight="1">
      <c r="A120" s="31" t="s">
        <v>8463</v>
      </c>
      <c r="B120" s="32">
        <v>8802221000416</v>
      </c>
      <c r="C120" s="33" t="s">
        <v>8464</v>
      </c>
      <c r="D120" s="34" t="s">
        <v>8465</v>
      </c>
      <c r="E120" s="187" t="s">
        <v>8327</v>
      </c>
      <c r="F120" s="38">
        <v>35000</v>
      </c>
      <c r="G120" s="36"/>
      <c r="H120" s="37">
        <v>40</v>
      </c>
      <c r="I120" s="38">
        <v>13311.000000000002</v>
      </c>
      <c r="J120" s="39" t="str">
        <f>IF($I$1="","Введите курс",Таблица610[[#This Row],[Оптовая цена KRW                   за 1шт]]/$I$1)</f>
        <v>Введите курс</v>
      </c>
      <c r="K120" s="284"/>
      <c r="L120" s="40">
        <f>Таблица610[[#This Row],[Заказ коробок ]]*Таблица610[[#This Row],[Кол-во шт в коробке]]</f>
        <v>0</v>
      </c>
      <c r="M120" s="38">
        <f>Таблица610[[#This Row],[Общее кол-во шт]]*Таблица610[[#This Row],[Оптовая цена KRW                   за 1шт]]</f>
        <v>0</v>
      </c>
      <c r="N120" s="41" t="str">
        <f>IFERROR(Таблица610[[#This Row],[Общее кол-во шт]]*Таблица610[[#This Row],[Оптовая цена USD            за 1шт]],"")</f>
        <v/>
      </c>
      <c r="O120" s="42"/>
    </row>
    <row r="121" spans="1:15" s="30" customFormat="1" ht="24" customHeight="1">
      <c r="A121" s="31" t="s">
        <v>8466</v>
      </c>
      <c r="B121" s="32">
        <v>8802221000508</v>
      </c>
      <c r="C121" s="33" t="s">
        <v>8467</v>
      </c>
      <c r="D121" s="34" t="s">
        <v>8468</v>
      </c>
      <c r="E121" s="187" t="s">
        <v>8327</v>
      </c>
      <c r="F121" s="38">
        <v>35000</v>
      </c>
      <c r="G121" s="36"/>
      <c r="H121" s="37">
        <v>40</v>
      </c>
      <c r="I121" s="38">
        <v>13311.000000000002</v>
      </c>
      <c r="J121" s="39" t="str">
        <f>IF($I$1="","Введите курс",Таблица610[[#This Row],[Оптовая цена KRW                   за 1шт]]/$I$1)</f>
        <v>Введите курс</v>
      </c>
      <c r="K121" s="284"/>
      <c r="L121" s="40">
        <f>Таблица610[[#This Row],[Заказ коробок ]]*Таблица610[[#This Row],[Кол-во шт в коробке]]</f>
        <v>0</v>
      </c>
      <c r="M121" s="38">
        <f>Таблица610[[#This Row],[Общее кол-во шт]]*Таблица610[[#This Row],[Оптовая цена KRW                   за 1шт]]</f>
        <v>0</v>
      </c>
      <c r="N121" s="41" t="str">
        <f>IFERROR(Таблица610[[#This Row],[Общее кол-во шт]]*Таблица610[[#This Row],[Оптовая цена USD            за 1шт]],"")</f>
        <v/>
      </c>
      <c r="O121" s="42"/>
    </row>
    <row r="122" spans="1:15" s="30" customFormat="1" ht="24" customHeight="1">
      <c r="A122" s="31" t="s">
        <v>8469</v>
      </c>
      <c r="B122" s="32">
        <v>8809382400642</v>
      </c>
      <c r="C122" s="33" t="s">
        <v>8470</v>
      </c>
      <c r="D122" s="34" t="s">
        <v>8471</v>
      </c>
      <c r="E122" s="187" t="s">
        <v>8472</v>
      </c>
      <c r="F122" s="38">
        <v>12000</v>
      </c>
      <c r="G122" s="36"/>
      <c r="H122" s="37">
        <v>400</v>
      </c>
      <c r="I122" s="38">
        <v>2713.2000000000003</v>
      </c>
      <c r="J122" s="39" t="str">
        <f>IF($I$1="","Введите курс",Таблица610[[#This Row],[Оптовая цена KRW                   за 1шт]]/$I$1)</f>
        <v>Введите курс</v>
      </c>
      <c r="K122" s="284"/>
      <c r="L122" s="40">
        <f>Таблица610[[#This Row],[Заказ коробок ]]*Таблица610[[#This Row],[Кол-во шт в коробке]]</f>
        <v>0</v>
      </c>
      <c r="M122" s="38">
        <f>Таблица610[[#This Row],[Общее кол-во шт]]*Таблица610[[#This Row],[Оптовая цена KRW                   за 1шт]]</f>
        <v>0</v>
      </c>
      <c r="N122" s="41" t="str">
        <f>IFERROR(Таблица610[[#This Row],[Общее кол-во шт]]*Таблица610[[#This Row],[Оптовая цена USD            за 1шт]],"")</f>
        <v/>
      </c>
      <c r="O122" s="42"/>
    </row>
    <row r="123" spans="1:15" s="30" customFormat="1" ht="24" customHeight="1">
      <c r="A123" s="31" t="s">
        <v>8473</v>
      </c>
      <c r="B123" s="32">
        <v>8802221000881</v>
      </c>
      <c r="C123" s="33" t="s">
        <v>8474</v>
      </c>
      <c r="D123" s="34" t="s">
        <v>8475</v>
      </c>
      <c r="E123" s="187" t="s">
        <v>8476</v>
      </c>
      <c r="F123" s="38">
        <v>14900</v>
      </c>
      <c r="G123" s="36"/>
      <c r="H123" s="37">
        <v>200</v>
      </c>
      <c r="I123" s="38">
        <v>4229.9400000000005</v>
      </c>
      <c r="J123" s="39" t="str">
        <f>IF($I$1="","Введите курс",Таблица610[[#This Row],[Оптовая цена KRW                   за 1шт]]/$I$1)</f>
        <v>Введите курс</v>
      </c>
      <c r="K123" s="284"/>
      <c r="L123" s="40">
        <f>Таблица610[[#This Row],[Заказ коробок ]]*Таблица610[[#This Row],[Кол-во шт в коробке]]</f>
        <v>0</v>
      </c>
      <c r="M123" s="38">
        <f>Таблица610[[#This Row],[Общее кол-во шт]]*Таблица610[[#This Row],[Оптовая цена KRW                   за 1шт]]</f>
        <v>0</v>
      </c>
      <c r="N123" s="41" t="str">
        <f>IFERROR(Таблица610[[#This Row],[Общее кол-во шт]]*Таблица610[[#This Row],[Оптовая цена USD            за 1шт]],"")</f>
        <v/>
      </c>
      <c r="O123" s="42"/>
    </row>
    <row r="124" spans="1:15" s="30" customFormat="1" ht="24" customHeight="1">
      <c r="A124" s="31" t="s">
        <v>8477</v>
      </c>
      <c r="B124" s="32">
        <v>8802221000898</v>
      </c>
      <c r="C124" s="33" t="s">
        <v>8478</v>
      </c>
      <c r="D124" s="34" t="s">
        <v>8479</v>
      </c>
      <c r="E124" s="187" t="s">
        <v>8476</v>
      </c>
      <c r="F124" s="38">
        <v>14900</v>
      </c>
      <c r="G124" s="36"/>
      <c r="H124" s="37">
        <v>200</v>
      </c>
      <c r="I124" s="38">
        <v>4229.9400000000005</v>
      </c>
      <c r="J124" s="39" t="str">
        <f>IF($I$1="","Введите курс",Таблица610[[#This Row],[Оптовая цена KRW                   за 1шт]]/$I$1)</f>
        <v>Введите курс</v>
      </c>
      <c r="K124" s="284"/>
      <c r="L124" s="40">
        <f>Таблица610[[#This Row],[Заказ коробок ]]*Таблица610[[#This Row],[Кол-во шт в коробке]]</f>
        <v>0</v>
      </c>
      <c r="M124" s="38">
        <f>Таблица610[[#This Row],[Общее кол-во шт]]*Таблица610[[#This Row],[Оптовая цена KRW                   за 1шт]]</f>
        <v>0</v>
      </c>
      <c r="N124" s="41" t="str">
        <f>IFERROR(Таблица610[[#This Row],[Общее кол-во шт]]*Таблица610[[#This Row],[Оптовая цена USD            за 1шт]],"")</f>
        <v/>
      </c>
      <c r="O124" s="42"/>
    </row>
    <row r="125" spans="1:15" s="30" customFormat="1" ht="24" customHeight="1">
      <c r="A125" s="31" t="s">
        <v>8480</v>
      </c>
      <c r="B125" s="32">
        <v>8802221000904</v>
      </c>
      <c r="C125" s="33" t="s">
        <v>8481</v>
      </c>
      <c r="D125" s="34" t="s">
        <v>8482</v>
      </c>
      <c r="E125" s="187" t="s">
        <v>8476</v>
      </c>
      <c r="F125" s="38">
        <v>14900</v>
      </c>
      <c r="G125" s="36"/>
      <c r="H125" s="37">
        <v>200</v>
      </c>
      <c r="I125" s="38">
        <v>4229.9400000000005</v>
      </c>
      <c r="J125" s="39" t="str">
        <f>IF($I$1="","Введите курс",Таблица610[[#This Row],[Оптовая цена KRW                   за 1шт]]/$I$1)</f>
        <v>Введите курс</v>
      </c>
      <c r="K125" s="284"/>
      <c r="L125" s="40">
        <f>Таблица610[[#This Row],[Заказ коробок ]]*Таблица610[[#This Row],[Кол-во шт в коробке]]</f>
        <v>0</v>
      </c>
      <c r="M125" s="38">
        <f>Таблица610[[#This Row],[Общее кол-во шт]]*Таблица610[[#This Row],[Оптовая цена KRW                   за 1шт]]</f>
        <v>0</v>
      </c>
      <c r="N125" s="41" t="str">
        <f>IFERROR(Таблица610[[#This Row],[Общее кол-во шт]]*Таблица610[[#This Row],[Оптовая цена USD            за 1шт]],"")</f>
        <v/>
      </c>
      <c r="O125" s="42"/>
    </row>
    <row r="126" spans="1:15" s="30" customFormat="1" ht="24" customHeight="1">
      <c r="A126" s="31" t="s">
        <v>8483</v>
      </c>
      <c r="B126" s="32">
        <v>8802221000911</v>
      </c>
      <c r="C126" s="33" t="s">
        <v>8484</v>
      </c>
      <c r="D126" s="34" t="s">
        <v>8485</v>
      </c>
      <c r="E126" s="187" t="s">
        <v>8476</v>
      </c>
      <c r="F126" s="38">
        <v>14900</v>
      </c>
      <c r="G126" s="36"/>
      <c r="H126" s="37">
        <v>200</v>
      </c>
      <c r="I126" s="38">
        <v>4229.9400000000005</v>
      </c>
      <c r="J126" s="39" t="str">
        <f>IF($I$1="","Введите курс",Таблица610[[#This Row],[Оптовая цена KRW                   за 1шт]]/$I$1)</f>
        <v>Введите курс</v>
      </c>
      <c r="K126" s="284"/>
      <c r="L126" s="40">
        <f>Таблица610[[#This Row],[Заказ коробок ]]*Таблица610[[#This Row],[Кол-во шт в коробке]]</f>
        <v>0</v>
      </c>
      <c r="M126" s="38">
        <f>Таблица610[[#This Row],[Общее кол-во шт]]*Таблица610[[#This Row],[Оптовая цена KRW                   за 1шт]]</f>
        <v>0</v>
      </c>
      <c r="N126" s="41" t="str">
        <f>IFERROR(Таблица610[[#This Row],[Общее кол-во шт]]*Таблица610[[#This Row],[Оптовая цена USD            за 1шт]],"")</f>
        <v/>
      </c>
      <c r="O126" s="42"/>
    </row>
    <row r="127" spans="1:15" s="30" customFormat="1" ht="24" customHeight="1">
      <c r="A127" s="31" t="s">
        <v>8486</v>
      </c>
      <c r="B127" s="32">
        <v>8802221000928</v>
      </c>
      <c r="C127" s="33" t="s">
        <v>8487</v>
      </c>
      <c r="D127" s="34" t="s">
        <v>8488</v>
      </c>
      <c r="E127" s="187" t="s">
        <v>8476</v>
      </c>
      <c r="F127" s="38">
        <v>14900</v>
      </c>
      <c r="G127" s="36"/>
      <c r="H127" s="37">
        <v>200</v>
      </c>
      <c r="I127" s="38">
        <v>4229.9400000000005</v>
      </c>
      <c r="J127" s="39" t="str">
        <f>IF($I$1="","Введите курс",Таблица610[[#This Row],[Оптовая цена KRW                   за 1шт]]/$I$1)</f>
        <v>Введите курс</v>
      </c>
      <c r="K127" s="284"/>
      <c r="L127" s="40">
        <f>Таблица610[[#This Row],[Заказ коробок ]]*Таблица610[[#This Row],[Кол-во шт в коробке]]</f>
        <v>0</v>
      </c>
      <c r="M127" s="38">
        <f>Таблица610[[#This Row],[Общее кол-во шт]]*Таблица610[[#This Row],[Оптовая цена KRW                   за 1шт]]</f>
        <v>0</v>
      </c>
      <c r="N127" s="41" t="str">
        <f>IFERROR(Таблица610[[#This Row],[Общее кол-во шт]]*Таблица610[[#This Row],[Оптовая цена USD            за 1шт]],"")</f>
        <v/>
      </c>
      <c r="O127" s="42"/>
    </row>
    <row r="128" spans="1:15" s="30" customFormat="1" ht="24" customHeight="1">
      <c r="A128" s="31" t="s">
        <v>8489</v>
      </c>
      <c r="B128" s="32">
        <v>8802221000935</v>
      </c>
      <c r="C128" s="33" t="s">
        <v>8490</v>
      </c>
      <c r="D128" s="34" t="s">
        <v>8491</v>
      </c>
      <c r="E128" s="187" t="s">
        <v>8476</v>
      </c>
      <c r="F128" s="38">
        <v>14900</v>
      </c>
      <c r="G128" s="36"/>
      <c r="H128" s="37">
        <v>200</v>
      </c>
      <c r="I128" s="38">
        <v>4229.9400000000005</v>
      </c>
      <c r="J128" s="39" t="str">
        <f>IF($I$1="","Введите курс",Таблица610[[#This Row],[Оптовая цена KRW                   за 1шт]]/$I$1)</f>
        <v>Введите курс</v>
      </c>
      <c r="K128" s="284"/>
      <c r="L128" s="40">
        <f>Таблица610[[#This Row],[Заказ коробок ]]*Таблица610[[#This Row],[Кол-во шт в коробке]]</f>
        <v>0</v>
      </c>
      <c r="M128" s="38">
        <f>Таблица610[[#This Row],[Общее кол-во шт]]*Таблица610[[#This Row],[Оптовая цена KRW                   за 1шт]]</f>
        <v>0</v>
      </c>
      <c r="N128" s="41" t="str">
        <f>IFERROR(Таблица610[[#This Row],[Общее кол-во шт]]*Таблица610[[#This Row],[Оптовая цена USD            за 1шт]],"")</f>
        <v/>
      </c>
      <c r="O128" s="42"/>
    </row>
    <row r="129" spans="1:15" s="30" customFormat="1" ht="24" customHeight="1">
      <c r="A129" s="31" t="s">
        <v>8492</v>
      </c>
      <c r="B129" s="32">
        <v>8802221000942</v>
      </c>
      <c r="C129" s="33" t="s">
        <v>8493</v>
      </c>
      <c r="D129" s="34" t="s">
        <v>8494</v>
      </c>
      <c r="E129" s="187" t="s">
        <v>8476</v>
      </c>
      <c r="F129" s="38">
        <v>14900</v>
      </c>
      <c r="G129" s="36"/>
      <c r="H129" s="37">
        <v>200</v>
      </c>
      <c r="I129" s="38">
        <v>4229.9400000000005</v>
      </c>
      <c r="J129" s="39" t="str">
        <f>IF($I$1="","Введите курс",Таблица610[[#This Row],[Оптовая цена KRW                   за 1шт]]/$I$1)</f>
        <v>Введите курс</v>
      </c>
      <c r="K129" s="284"/>
      <c r="L129" s="40">
        <f>Таблица610[[#This Row],[Заказ коробок ]]*Таблица610[[#This Row],[Кол-во шт в коробке]]</f>
        <v>0</v>
      </c>
      <c r="M129" s="38">
        <f>Таблица610[[#This Row],[Общее кол-во шт]]*Таблица610[[#This Row],[Оптовая цена KRW                   за 1шт]]</f>
        <v>0</v>
      </c>
      <c r="N129" s="41" t="str">
        <f>IFERROR(Таблица610[[#This Row],[Общее кол-во шт]]*Таблица610[[#This Row],[Оптовая цена USD            за 1шт]],"")</f>
        <v/>
      </c>
      <c r="O129" s="42"/>
    </row>
    <row r="130" spans="1:15" s="30" customFormat="1" ht="24" customHeight="1">
      <c r="A130" s="31" t="s">
        <v>8495</v>
      </c>
      <c r="B130" s="32">
        <v>8802221000959</v>
      </c>
      <c r="C130" s="33" t="s">
        <v>8496</v>
      </c>
      <c r="D130" s="34" t="s">
        <v>8497</v>
      </c>
      <c r="E130" s="187" t="s">
        <v>8476</v>
      </c>
      <c r="F130" s="38">
        <v>14900</v>
      </c>
      <c r="G130" s="36"/>
      <c r="H130" s="37">
        <v>200</v>
      </c>
      <c r="I130" s="38">
        <v>4229.9400000000005</v>
      </c>
      <c r="J130" s="39" t="str">
        <f>IF($I$1="","Введите курс",Таблица610[[#This Row],[Оптовая цена KRW                   за 1шт]]/$I$1)</f>
        <v>Введите курс</v>
      </c>
      <c r="K130" s="284"/>
      <c r="L130" s="40">
        <f>Таблица610[[#This Row],[Заказ коробок ]]*Таблица610[[#This Row],[Кол-во шт в коробке]]</f>
        <v>0</v>
      </c>
      <c r="M130" s="38">
        <f>Таблица610[[#This Row],[Общее кол-во шт]]*Таблица610[[#This Row],[Оптовая цена KRW                   за 1шт]]</f>
        <v>0</v>
      </c>
      <c r="N130" s="41" t="str">
        <f>IFERROR(Таблица610[[#This Row],[Общее кол-во шт]]*Таблица610[[#This Row],[Оптовая цена USD            за 1шт]],"")</f>
        <v/>
      </c>
      <c r="O130" s="42"/>
    </row>
    <row r="131" spans="1:15" s="30" customFormat="1" ht="24" customHeight="1">
      <c r="A131" s="31" t="s">
        <v>8498</v>
      </c>
      <c r="B131" s="32">
        <v>8802221000966</v>
      </c>
      <c r="C131" s="33" t="s">
        <v>8499</v>
      </c>
      <c r="D131" s="34" t="s">
        <v>8500</v>
      </c>
      <c r="E131" s="187" t="s">
        <v>8476</v>
      </c>
      <c r="F131" s="38">
        <v>14900</v>
      </c>
      <c r="G131" s="36"/>
      <c r="H131" s="37">
        <v>200</v>
      </c>
      <c r="I131" s="38">
        <v>4229.9400000000005</v>
      </c>
      <c r="J131" s="39" t="str">
        <f>IF($I$1="","Введите курс",Таблица610[[#This Row],[Оптовая цена KRW                   за 1шт]]/$I$1)</f>
        <v>Введите курс</v>
      </c>
      <c r="K131" s="284"/>
      <c r="L131" s="40">
        <f>Таблица610[[#This Row],[Заказ коробок ]]*Таблица610[[#This Row],[Кол-во шт в коробке]]</f>
        <v>0</v>
      </c>
      <c r="M131" s="38">
        <f>Таблица610[[#This Row],[Общее кол-во шт]]*Таблица610[[#This Row],[Оптовая цена KRW                   за 1шт]]</f>
        <v>0</v>
      </c>
      <c r="N131" s="41" t="str">
        <f>IFERROR(Таблица610[[#This Row],[Общее кол-во шт]]*Таблица610[[#This Row],[Оптовая цена USD            за 1шт]],"")</f>
        <v/>
      </c>
      <c r="O131" s="42"/>
    </row>
    <row r="132" spans="1:15" s="30" customFormat="1" ht="24" customHeight="1">
      <c r="A132" s="31" t="s">
        <v>8501</v>
      </c>
      <c r="B132" s="32">
        <v>8809030732668</v>
      </c>
      <c r="C132" s="33" t="s">
        <v>8502</v>
      </c>
      <c r="D132" s="34" t="s">
        <v>8503</v>
      </c>
      <c r="E132" s="187" t="s">
        <v>8504</v>
      </c>
      <c r="F132" s="38">
        <v>17900</v>
      </c>
      <c r="G132" s="36"/>
      <c r="H132" s="37">
        <v>50</v>
      </c>
      <c r="I132" s="38">
        <v>6157.7400000000007</v>
      </c>
      <c r="J132" s="39" t="str">
        <f>IF($I$1="","Введите курс",Таблица610[[#This Row],[Оптовая цена KRW                   за 1шт]]/$I$1)</f>
        <v>Введите курс</v>
      </c>
      <c r="K132" s="284"/>
      <c r="L132" s="40">
        <f>Таблица610[[#This Row],[Заказ коробок ]]*Таблица610[[#This Row],[Кол-во шт в коробке]]</f>
        <v>0</v>
      </c>
      <c r="M132" s="38">
        <f>Таблица610[[#This Row],[Общее кол-во шт]]*Таблица610[[#This Row],[Оптовая цена KRW                   за 1шт]]</f>
        <v>0</v>
      </c>
      <c r="N132" s="41" t="str">
        <f>IFERROR(Таблица610[[#This Row],[Общее кол-во шт]]*Таблица610[[#This Row],[Оптовая цена USD            за 1шт]],"")</f>
        <v/>
      </c>
      <c r="O132" s="42"/>
    </row>
    <row r="133" spans="1:15" s="30" customFormat="1" ht="24" customHeight="1">
      <c r="A133" s="31" t="s">
        <v>8505</v>
      </c>
      <c r="B133" s="32">
        <v>8809636280570</v>
      </c>
      <c r="C133" s="33" t="s">
        <v>8506</v>
      </c>
      <c r="D133" s="34" t="s">
        <v>8507</v>
      </c>
      <c r="E133" s="187"/>
      <c r="F133" s="38">
        <v>45000</v>
      </c>
      <c r="G133" s="36"/>
      <c r="H133" s="37">
        <v>20</v>
      </c>
      <c r="I133" s="38">
        <v>10557</v>
      </c>
      <c r="J133" s="39" t="str">
        <f>IF($I$1="","Введите курс",Таблица610[[#This Row],[Оптовая цена KRW                   за 1шт]]/$I$1)</f>
        <v>Введите курс</v>
      </c>
      <c r="K133" s="284"/>
      <c r="L133" s="40">
        <f>Таблица610[[#This Row],[Заказ коробок ]]*Таблица610[[#This Row],[Кол-во шт в коробке]]</f>
        <v>0</v>
      </c>
      <c r="M133" s="38">
        <f>Таблица610[[#This Row],[Общее кол-во шт]]*Таблица610[[#This Row],[Оптовая цена KRW                   за 1шт]]</f>
        <v>0</v>
      </c>
      <c r="N133" s="41" t="str">
        <f>IFERROR(Таблица610[[#This Row],[Общее кол-во шт]]*Таблица610[[#This Row],[Оптовая цена USD            за 1шт]],"")</f>
        <v/>
      </c>
      <c r="O133" s="42"/>
    </row>
    <row r="134" spans="1:15" s="30" customFormat="1" ht="24" customHeight="1">
      <c r="A134" s="31" t="s">
        <v>8508</v>
      </c>
      <c r="B134" s="32">
        <v>8809426953400</v>
      </c>
      <c r="C134" s="33" t="s">
        <v>8509</v>
      </c>
      <c r="D134" s="34" t="s">
        <v>8510</v>
      </c>
      <c r="E134" s="187" t="s">
        <v>2037</v>
      </c>
      <c r="F134" s="38">
        <v>5900</v>
      </c>
      <c r="G134" s="36"/>
      <c r="H134" s="37">
        <v>30</v>
      </c>
      <c r="I134" s="38">
        <v>1506.54</v>
      </c>
      <c r="J134" s="39" t="str">
        <f>IF($I$1="","Введите курс",Таблица610[[#This Row],[Оптовая цена KRW                   за 1шт]]/$I$1)</f>
        <v>Введите курс</v>
      </c>
      <c r="K134" s="284"/>
      <c r="L134" s="40">
        <f>Таблица610[[#This Row],[Заказ коробок ]]*Таблица610[[#This Row],[Кол-во шт в коробке]]</f>
        <v>0</v>
      </c>
      <c r="M134" s="38">
        <f>Таблица610[[#This Row],[Общее кол-во шт]]*Таблица610[[#This Row],[Оптовая цена KRW                   за 1шт]]</f>
        <v>0</v>
      </c>
      <c r="N134" s="41" t="str">
        <f>IFERROR(Таблица610[[#This Row],[Общее кол-во шт]]*Таблица610[[#This Row],[Оптовая цена USD            за 1шт]],"")</f>
        <v/>
      </c>
      <c r="O134" s="42"/>
    </row>
    <row r="135" spans="1:15" s="30" customFormat="1" ht="24" customHeight="1">
      <c r="A135" s="31" t="s">
        <v>8511</v>
      </c>
      <c r="B135" s="32">
        <v>8809469773690</v>
      </c>
      <c r="C135" s="33" t="s">
        <v>8512</v>
      </c>
      <c r="D135" s="34" t="s">
        <v>8513</v>
      </c>
      <c r="E135" s="187" t="s">
        <v>2293</v>
      </c>
      <c r="F135" s="38">
        <v>9000</v>
      </c>
      <c r="G135" s="36"/>
      <c r="H135" s="37">
        <v>100</v>
      </c>
      <c r="I135" s="38">
        <v>1907.4</v>
      </c>
      <c r="J135" s="39" t="str">
        <f>IF($I$1="","Введите курс",Таблица610[[#This Row],[Оптовая цена KRW                   за 1шт]]/$I$1)</f>
        <v>Введите курс</v>
      </c>
      <c r="K135" s="284"/>
      <c r="L135" s="40">
        <f>Таблица610[[#This Row],[Заказ коробок ]]*Таблица610[[#This Row],[Кол-во шт в коробке]]</f>
        <v>0</v>
      </c>
      <c r="M135" s="38">
        <f>Таблица610[[#This Row],[Общее кол-во шт]]*Таблица610[[#This Row],[Оптовая цена KRW                   за 1шт]]</f>
        <v>0</v>
      </c>
      <c r="N135" s="41" t="str">
        <f>IFERROR(Таблица610[[#This Row],[Общее кол-во шт]]*Таблица610[[#This Row],[Оптовая цена USD            за 1шт]],"")</f>
        <v/>
      </c>
      <c r="O135" s="42"/>
    </row>
    <row r="136" spans="1:15" s="30" customFormat="1" ht="24" customHeight="1">
      <c r="A136" s="31" t="s">
        <v>8514</v>
      </c>
      <c r="B136" s="32">
        <v>8809469773676</v>
      </c>
      <c r="C136" s="33" t="s">
        <v>8515</v>
      </c>
      <c r="D136" s="34" t="s">
        <v>8516</v>
      </c>
      <c r="E136" s="187" t="s">
        <v>8458</v>
      </c>
      <c r="F136" s="38">
        <v>20000</v>
      </c>
      <c r="G136" s="36"/>
      <c r="H136" s="37">
        <v>50</v>
      </c>
      <c r="I136" s="38">
        <v>4080</v>
      </c>
      <c r="J136" s="39" t="str">
        <f>IF($I$1="","Введите курс",Таблица610[[#This Row],[Оптовая цена KRW                   за 1шт]]/$I$1)</f>
        <v>Введите курс</v>
      </c>
      <c r="K136" s="284"/>
      <c r="L136" s="40">
        <f>Таблица610[[#This Row],[Заказ коробок ]]*Таблица610[[#This Row],[Кол-во шт в коробке]]</f>
        <v>0</v>
      </c>
      <c r="M136" s="38">
        <f>Таблица610[[#This Row],[Общее кол-во шт]]*Таблица610[[#This Row],[Оптовая цена KRW                   за 1шт]]</f>
        <v>0</v>
      </c>
      <c r="N136" s="41" t="str">
        <f>IFERROR(Таблица610[[#This Row],[Общее кол-во шт]]*Таблица610[[#This Row],[Оптовая цена USD            за 1шт]],"")</f>
        <v/>
      </c>
      <c r="O136" s="42"/>
    </row>
    <row r="137" spans="1:15" s="30" customFormat="1" ht="24" customHeight="1">
      <c r="A137" s="31" t="s">
        <v>8517</v>
      </c>
      <c r="B137" s="32">
        <v>8809469773669</v>
      </c>
      <c r="C137" s="33" t="s">
        <v>8518</v>
      </c>
      <c r="D137" s="34" t="s">
        <v>8519</v>
      </c>
      <c r="E137" s="187" t="s">
        <v>8458</v>
      </c>
      <c r="F137" s="38">
        <v>20000</v>
      </c>
      <c r="G137" s="36"/>
      <c r="H137" s="37">
        <v>50</v>
      </c>
      <c r="I137" s="38">
        <v>3876</v>
      </c>
      <c r="J137" s="39" t="str">
        <f>IF($I$1="","Введите курс",Таблица610[[#This Row],[Оптовая цена KRW                   за 1шт]]/$I$1)</f>
        <v>Введите курс</v>
      </c>
      <c r="K137" s="284"/>
      <c r="L137" s="40">
        <f>Таблица610[[#This Row],[Заказ коробок ]]*Таблица610[[#This Row],[Кол-во шт в коробке]]</f>
        <v>0</v>
      </c>
      <c r="M137" s="38">
        <f>Таблица610[[#This Row],[Общее кол-во шт]]*Таблица610[[#This Row],[Оптовая цена KRW                   за 1шт]]</f>
        <v>0</v>
      </c>
      <c r="N137" s="41" t="str">
        <f>IFERROR(Таблица610[[#This Row],[Общее кол-во шт]]*Таблица610[[#This Row],[Оптовая цена USD            за 1шт]],"")</f>
        <v/>
      </c>
      <c r="O137" s="42"/>
    </row>
    <row r="138" spans="1:15" s="30" customFormat="1" ht="24" customHeight="1">
      <c r="A138" s="31" t="s">
        <v>8520</v>
      </c>
      <c r="B138" s="32">
        <v>8809469773683</v>
      </c>
      <c r="C138" s="33" t="s">
        <v>8521</v>
      </c>
      <c r="D138" s="34" t="s">
        <v>8522</v>
      </c>
      <c r="E138" s="187" t="s">
        <v>2318</v>
      </c>
      <c r="F138" s="38">
        <v>25000</v>
      </c>
      <c r="G138" s="36"/>
      <c r="H138" s="37">
        <v>100</v>
      </c>
      <c r="I138" s="38">
        <v>4233</v>
      </c>
      <c r="J138" s="39" t="str">
        <f>IF($I$1="","Введите курс",Таблица610[[#This Row],[Оптовая цена KRW                   за 1шт]]/$I$1)</f>
        <v>Введите курс</v>
      </c>
      <c r="K138" s="284"/>
      <c r="L138" s="40">
        <f>Таблица610[[#This Row],[Заказ коробок ]]*Таблица610[[#This Row],[Кол-во шт в коробке]]</f>
        <v>0</v>
      </c>
      <c r="M138" s="38">
        <f>Таблица610[[#This Row],[Общее кол-во шт]]*Таблица610[[#This Row],[Оптовая цена KRW                   за 1шт]]</f>
        <v>0</v>
      </c>
      <c r="N138" s="41" t="str">
        <f>IFERROR(Таблица610[[#This Row],[Общее кол-во шт]]*Таблица610[[#This Row],[Оптовая цена USD            за 1шт]],"")</f>
        <v/>
      </c>
      <c r="O138" s="42"/>
    </row>
    <row r="139" spans="1:15" s="30" customFormat="1" ht="24" customHeight="1">
      <c r="A139" s="31" t="s">
        <v>8523</v>
      </c>
      <c r="B139" s="32">
        <v>8809426953332</v>
      </c>
      <c r="C139" s="33" t="s">
        <v>8524</v>
      </c>
      <c r="D139" s="34" t="s">
        <v>8525</v>
      </c>
      <c r="E139" s="187" t="s">
        <v>1745</v>
      </c>
      <c r="F139" s="38">
        <v>8000</v>
      </c>
      <c r="G139" s="36"/>
      <c r="H139" s="37">
        <v>100</v>
      </c>
      <c r="I139" s="38">
        <v>1672.8</v>
      </c>
      <c r="J139" s="39" t="str">
        <f>IF($I$1="","Введите курс",Таблица610[[#This Row],[Оптовая цена KRW                   за 1шт]]/$I$1)</f>
        <v>Введите курс</v>
      </c>
      <c r="K139" s="284"/>
      <c r="L139" s="40">
        <f>Таблица610[[#This Row],[Заказ коробок ]]*Таблица610[[#This Row],[Кол-во шт в коробке]]</f>
        <v>0</v>
      </c>
      <c r="M139" s="38">
        <f>Таблица610[[#This Row],[Общее кол-во шт]]*Таблица610[[#This Row],[Оптовая цена KRW                   за 1шт]]</f>
        <v>0</v>
      </c>
      <c r="N139" s="41" t="str">
        <f>IFERROR(Таблица610[[#This Row],[Общее кол-во шт]]*Таблица610[[#This Row],[Оптовая цена USD            за 1шт]],"")</f>
        <v/>
      </c>
      <c r="O139" s="42"/>
    </row>
    <row r="140" spans="1:15" s="30" customFormat="1" ht="24" customHeight="1">
      <c r="A140" s="31" t="s">
        <v>8526</v>
      </c>
      <c r="B140" s="32">
        <v>8809426958030</v>
      </c>
      <c r="C140" s="33" t="s">
        <v>8527</v>
      </c>
      <c r="D140" s="34" t="s">
        <v>8528</v>
      </c>
      <c r="E140" s="187" t="s">
        <v>8172</v>
      </c>
      <c r="F140" s="38">
        <v>12000</v>
      </c>
      <c r="G140" s="36"/>
      <c r="H140" s="37">
        <v>100</v>
      </c>
      <c r="I140" s="38">
        <v>2101.1999999999998</v>
      </c>
      <c r="J140" s="39" t="str">
        <f>IF($I$1="","Введите курс",Таблица610[[#This Row],[Оптовая цена KRW                   за 1шт]]/$I$1)</f>
        <v>Введите курс</v>
      </c>
      <c r="K140" s="284"/>
      <c r="L140" s="40">
        <f>Таблица610[[#This Row],[Заказ коробок ]]*Таблица610[[#This Row],[Кол-во шт в коробке]]</f>
        <v>0</v>
      </c>
      <c r="M140" s="38">
        <f>Таблица610[[#This Row],[Общее кол-во шт]]*Таблица610[[#This Row],[Оптовая цена KRW                   за 1шт]]</f>
        <v>0</v>
      </c>
      <c r="N140" s="41" t="str">
        <f>IFERROR(Таблица610[[#This Row],[Общее кол-во шт]]*Таблица610[[#This Row],[Оптовая цена USD            за 1шт]],"")</f>
        <v/>
      </c>
      <c r="O140" s="42"/>
    </row>
    <row r="141" spans="1:15" s="30" customFormat="1" ht="24" customHeight="1">
      <c r="A141" s="31" t="s">
        <v>8529</v>
      </c>
      <c r="B141" s="32">
        <v>8809514480702</v>
      </c>
      <c r="C141" s="33" t="s">
        <v>8530</v>
      </c>
      <c r="D141" s="34" t="s">
        <v>8531</v>
      </c>
      <c r="E141" s="187"/>
      <c r="F141" s="38">
        <v>25000</v>
      </c>
      <c r="G141" s="36"/>
      <c r="H141" s="37">
        <v>24</v>
      </c>
      <c r="I141" s="38">
        <v>5865</v>
      </c>
      <c r="J141" s="39" t="str">
        <f>IF($I$1="","Введите курс",Таблица610[[#This Row],[Оптовая цена KRW                   за 1шт]]/$I$1)</f>
        <v>Введите курс</v>
      </c>
      <c r="K141" s="284"/>
      <c r="L141" s="40">
        <f>Таблица610[[#This Row],[Заказ коробок ]]*Таблица610[[#This Row],[Кол-во шт в коробке]]</f>
        <v>0</v>
      </c>
      <c r="M141" s="38">
        <f>Таблица610[[#This Row],[Общее кол-во шт]]*Таблица610[[#This Row],[Оптовая цена KRW                   за 1шт]]</f>
        <v>0</v>
      </c>
      <c r="N141" s="41" t="str">
        <f>IFERROR(Таблица610[[#This Row],[Общее кол-во шт]]*Таблица610[[#This Row],[Оптовая цена USD            за 1шт]],"")</f>
        <v/>
      </c>
      <c r="O141" s="42"/>
    </row>
    <row r="142" spans="1:15" s="30" customFormat="1" ht="24" customHeight="1">
      <c r="A142" s="31" t="s">
        <v>8532</v>
      </c>
      <c r="B142" s="32">
        <v>8809636280587</v>
      </c>
      <c r="C142" s="33" t="s">
        <v>8533</v>
      </c>
      <c r="D142" s="34" t="s">
        <v>8534</v>
      </c>
      <c r="E142" s="187" t="s">
        <v>1639</v>
      </c>
      <c r="F142" s="38">
        <v>3000</v>
      </c>
      <c r="G142" s="36"/>
      <c r="H142" s="37">
        <v>200</v>
      </c>
      <c r="I142" s="38">
        <v>652.79999999999995</v>
      </c>
      <c r="J142" s="39" t="str">
        <f>IF($I$1="","Введите курс",Таблица610[[#This Row],[Оптовая цена KRW                   за 1шт]]/$I$1)</f>
        <v>Введите курс</v>
      </c>
      <c r="K142" s="284"/>
      <c r="L142" s="40">
        <f>Таблица610[[#This Row],[Заказ коробок ]]*Таблица610[[#This Row],[Кол-во шт в коробке]]</f>
        <v>0</v>
      </c>
      <c r="M142" s="38">
        <f>Таблица610[[#This Row],[Общее кол-во шт]]*Таблица610[[#This Row],[Оптовая цена KRW                   за 1шт]]</f>
        <v>0</v>
      </c>
      <c r="N142" s="41" t="str">
        <f>IFERROR(Таблица610[[#This Row],[Общее кол-во шт]]*Таблица610[[#This Row],[Оптовая цена USD            за 1шт]],"")</f>
        <v/>
      </c>
      <c r="O142" s="42"/>
    </row>
    <row r="143" spans="1:15" s="30" customFormat="1" ht="24" customHeight="1">
      <c r="A143" s="31" t="s">
        <v>8535</v>
      </c>
      <c r="B143" s="32">
        <v>8809426953523</v>
      </c>
      <c r="C143" s="33" t="s">
        <v>8536</v>
      </c>
      <c r="D143" s="34" t="s">
        <v>8537</v>
      </c>
      <c r="E143" s="187" t="s">
        <v>8172</v>
      </c>
      <c r="F143" s="38">
        <v>8000</v>
      </c>
      <c r="G143" s="36"/>
      <c r="H143" s="37">
        <v>100</v>
      </c>
      <c r="I143" s="38">
        <v>1672.8</v>
      </c>
      <c r="J143" s="39" t="str">
        <f>IF($I$1="","Введите курс",Таблица610[[#This Row],[Оптовая цена KRW                   за 1шт]]/$I$1)</f>
        <v>Введите курс</v>
      </c>
      <c r="K143" s="284"/>
      <c r="L143" s="40">
        <f>Таблица610[[#This Row],[Заказ коробок ]]*Таблица610[[#This Row],[Кол-во шт в коробке]]</f>
        <v>0</v>
      </c>
      <c r="M143" s="38">
        <f>Таблица610[[#This Row],[Общее кол-во шт]]*Таблица610[[#This Row],[Оптовая цена KRW                   за 1шт]]</f>
        <v>0</v>
      </c>
      <c r="N143" s="41" t="str">
        <f>IFERROR(Таблица610[[#This Row],[Общее кол-во шт]]*Таблица610[[#This Row],[Оптовая цена USD            за 1шт]],"")</f>
        <v/>
      </c>
      <c r="O143" s="42"/>
    </row>
    <row r="144" spans="1:15" s="30" customFormat="1" ht="24" customHeight="1">
      <c r="A144" s="31" t="s">
        <v>8538</v>
      </c>
      <c r="B144" s="32">
        <v>8809426953516</v>
      </c>
      <c r="C144" s="33" t="s">
        <v>8539</v>
      </c>
      <c r="D144" s="34" t="s">
        <v>8540</v>
      </c>
      <c r="E144" s="187" t="s">
        <v>8172</v>
      </c>
      <c r="F144" s="38">
        <v>8000</v>
      </c>
      <c r="G144" s="36"/>
      <c r="H144" s="37">
        <v>100</v>
      </c>
      <c r="I144" s="38">
        <v>1672.8</v>
      </c>
      <c r="J144" s="39" t="str">
        <f>IF($I$1="","Введите курс",Таблица610[[#This Row],[Оптовая цена KRW                   за 1шт]]/$I$1)</f>
        <v>Введите курс</v>
      </c>
      <c r="K144" s="284"/>
      <c r="L144" s="40">
        <f>Таблица610[[#This Row],[Заказ коробок ]]*Таблица610[[#This Row],[Кол-во шт в коробке]]</f>
        <v>0</v>
      </c>
      <c r="M144" s="38">
        <f>Таблица610[[#This Row],[Общее кол-во шт]]*Таблица610[[#This Row],[Оптовая цена KRW                   за 1шт]]</f>
        <v>0</v>
      </c>
      <c r="N144" s="41" t="str">
        <f>IFERROR(Таблица610[[#This Row],[Общее кол-во шт]]*Таблица610[[#This Row],[Оптовая цена USD            за 1шт]],"")</f>
        <v/>
      </c>
      <c r="O144" s="42"/>
    </row>
    <row r="145" spans="1:15" s="30" customFormat="1" ht="24" customHeight="1">
      <c r="A145" s="31" t="s">
        <v>8541</v>
      </c>
      <c r="B145" s="32">
        <v>8809426953851</v>
      </c>
      <c r="C145" s="33" t="s">
        <v>8542</v>
      </c>
      <c r="D145" s="34" t="s">
        <v>8543</v>
      </c>
      <c r="E145" s="187" t="s">
        <v>1643</v>
      </c>
      <c r="F145" s="38">
        <v>15000</v>
      </c>
      <c r="G145" s="36"/>
      <c r="H145" s="37">
        <v>100</v>
      </c>
      <c r="I145" s="38">
        <v>2499</v>
      </c>
      <c r="J145" s="39" t="str">
        <f>IF($I$1="","Введите курс",Таблица610[[#This Row],[Оптовая цена KRW                   за 1шт]]/$I$1)</f>
        <v>Введите курс</v>
      </c>
      <c r="K145" s="284"/>
      <c r="L145" s="40">
        <f>Таблица610[[#This Row],[Заказ коробок ]]*Таблица610[[#This Row],[Кол-во шт в коробке]]</f>
        <v>0</v>
      </c>
      <c r="M145" s="38">
        <f>Таблица610[[#This Row],[Общее кол-во шт]]*Таблица610[[#This Row],[Оптовая цена KRW                   за 1шт]]</f>
        <v>0</v>
      </c>
      <c r="N145" s="41" t="str">
        <f>IFERROR(Таблица610[[#This Row],[Общее кол-во шт]]*Таблица610[[#This Row],[Оптовая цена USD            за 1шт]],"")</f>
        <v/>
      </c>
      <c r="O145" s="42"/>
    </row>
    <row r="146" spans="1:15" s="30" customFormat="1" ht="24" customHeight="1">
      <c r="A146" s="31" t="s">
        <v>8544</v>
      </c>
      <c r="B146" s="32">
        <v>8809507385960</v>
      </c>
      <c r="C146" s="33" t="s">
        <v>8545</v>
      </c>
      <c r="D146" s="34" t="s">
        <v>8546</v>
      </c>
      <c r="E146" s="187" t="s">
        <v>2516</v>
      </c>
      <c r="F146" s="38">
        <v>25000</v>
      </c>
      <c r="G146" s="36"/>
      <c r="H146" s="37">
        <v>40</v>
      </c>
      <c r="I146" s="38">
        <v>7191.0000000000009</v>
      </c>
      <c r="J146" s="39" t="str">
        <f>IF($I$1="","Введите курс",Таблица610[[#This Row],[Оптовая цена KRW                   за 1шт]]/$I$1)</f>
        <v>Введите курс</v>
      </c>
      <c r="K146" s="284"/>
      <c r="L146" s="40">
        <f>Таблица610[[#This Row],[Заказ коробок ]]*Таблица610[[#This Row],[Кол-во шт в коробке]]</f>
        <v>0</v>
      </c>
      <c r="M146" s="38">
        <f>Таблица610[[#This Row],[Общее кол-во шт]]*Таблица610[[#This Row],[Оптовая цена KRW                   за 1шт]]</f>
        <v>0</v>
      </c>
      <c r="N146" s="41" t="str">
        <f>IFERROR(Таблица610[[#This Row],[Общее кол-во шт]]*Таблица610[[#This Row],[Оптовая цена USD            за 1шт]],"")</f>
        <v/>
      </c>
      <c r="O146" s="42"/>
    </row>
    <row r="147" spans="1:15" s="30" customFormat="1" ht="24" customHeight="1">
      <c r="A147" s="31" t="s">
        <v>8547</v>
      </c>
      <c r="B147" s="32">
        <v>8809507385977</v>
      </c>
      <c r="C147" s="33" t="s">
        <v>8548</v>
      </c>
      <c r="D147" s="34" t="s">
        <v>8549</v>
      </c>
      <c r="E147" s="187" t="s">
        <v>2516</v>
      </c>
      <c r="F147" s="38">
        <v>25000</v>
      </c>
      <c r="G147" s="36"/>
      <c r="H147" s="37">
        <v>40</v>
      </c>
      <c r="I147" s="38">
        <v>7191.0000000000009</v>
      </c>
      <c r="J147" s="39" t="str">
        <f>IF($I$1="","Введите курс",Таблица610[[#This Row],[Оптовая цена KRW                   за 1шт]]/$I$1)</f>
        <v>Введите курс</v>
      </c>
      <c r="K147" s="284"/>
      <c r="L147" s="40">
        <f>Таблица610[[#This Row],[Заказ коробок ]]*Таблица610[[#This Row],[Кол-во шт в коробке]]</f>
        <v>0</v>
      </c>
      <c r="M147" s="38">
        <f>Таблица610[[#This Row],[Общее кол-во шт]]*Таблица610[[#This Row],[Оптовая цена KRW                   за 1шт]]</f>
        <v>0</v>
      </c>
      <c r="N147" s="41" t="str">
        <f>IFERROR(Таблица610[[#This Row],[Общее кол-во шт]]*Таблица610[[#This Row],[Оптовая цена USD            за 1шт]],"")</f>
        <v/>
      </c>
      <c r="O147" s="42"/>
    </row>
    <row r="148" spans="1:15" s="30" customFormat="1" ht="24" customHeight="1">
      <c r="A148" s="31" t="s">
        <v>8550</v>
      </c>
      <c r="B148" s="32">
        <v>8809460461138</v>
      </c>
      <c r="C148" s="33" t="s">
        <v>8551</v>
      </c>
      <c r="D148" s="34" t="s">
        <v>8552</v>
      </c>
      <c r="E148" s="187" t="s">
        <v>8263</v>
      </c>
      <c r="F148" s="38">
        <v>25000</v>
      </c>
      <c r="G148" s="36"/>
      <c r="H148" s="37">
        <v>100</v>
      </c>
      <c r="I148" s="38">
        <v>5559</v>
      </c>
      <c r="J148" s="39" t="str">
        <f>IF($I$1="","Введите курс",Таблица610[[#This Row],[Оптовая цена KRW                   за 1шт]]/$I$1)</f>
        <v>Введите курс</v>
      </c>
      <c r="K148" s="284"/>
      <c r="L148" s="40">
        <f>Таблица610[[#This Row],[Заказ коробок ]]*Таблица610[[#This Row],[Кол-во шт в коробке]]</f>
        <v>0</v>
      </c>
      <c r="M148" s="38">
        <f>Таблица610[[#This Row],[Общее кол-во шт]]*Таблица610[[#This Row],[Оптовая цена KRW                   за 1шт]]</f>
        <v>0</v>
      </c>
      <c r="N148" s="41" t="str">
        <f>IFERROR(Таблица610[[#This Row],[Общее кол-во шт]]*Таблица610[[#This Row],[Оптовая цена USD            за 1шт]],"")</f>
        <v/>
      </c>
      <c r="O148" s="42"/>
    </row>
    <row r="149" spans="1:15" s="30" customFormat="1" ht="24" customHeight="1">
      <c r="A149" s="31" t="s">
        <v>8553</v>
      </c>
      <c r="B149" s="32">
        <v>8802221001338</v>
      </c>
      <c r="C149" s="33" t="s">
        <v>8554</v>
      </c>
      <c r="D149" s="34" t="s">
        <v>8555</v>
      </c>
      <c r="E149" s="187" t="s">
        <v>2318</v>
      </c>
      <c r="F149" s="38">
        <v>35000</v>
      </c>
      <c r="G149" s="36"/>
      <c r="H149" s="37">
        <v>100</v>
      </c>
      <c r="I149" s="38">
        <v>5865</v>
      </c>
      <c r="J149" s="39" t="str">
        <f>IF($I$1="","Введите курс",Таблица610[[#This Row],[Оптовая цена KRW                   за 1шт]]/$I$1)</f>
        <v>Введите курс</v>
      </c>
      <c r="K149" s="284"/>
      <c r="L149" s="40">
        <f>Таблица610[[#This Row],[Заказ коробок ]]*Таблица610[[#This Row],[Кол-во шт в коробке]]</f>
        <v>0</v>
      </c>
      <c r="M149" s="38">
        <f>Таблица610[[#This Row],[Общее кол-во шт]]*Таблица610[[#This Row],[Оптовая цена KRW                   за 1шт]]</f>
        <v>0</v>
      </c>
      <c r="N149" s="41" t="str">
        <f>IFERROR(Таблица610[[#This Row],[Общее кол-во шт]]*Таблица610[[#This Row],[Оптовая цена USD            за 1шт]],"")</f>
        <v/>
      </c>
      <c r="O149" s="42"/>
    </row>
    <row r="150" spans="1:15" s="30" customFormat="1" ht="24" customHeight="1">
      <c r="A150" s="31" t="s">
        <v>8556</v>
      </c>
      <c r="B150" s="32">
        <v>8809507388275</v>
      </c>
      <c r="C150" s="33" t="s">
        <v>8557</v>
      </c>
      <c r="D150" s="34" t="s">
        <v>8558</v>
      </c>
      <c r="E150" s="187" t="s">
        <v>2289</v>
      </c>
      <c r="F150" s="38">
        <v>18000</v>
      </c>
      <c r="G150" s="36"/>
      <c r="H150" s="37">
        <v>100</v>
      </c>
      <c r="I150" s="38">
        <v>5344.8000000000011</v>
      </c>
      <c r="J150" s="39" t="str">
        <f>IF($I$1="","Введите курс",Таблица610[[#This Row],[Оптовая цена KRW                   за 1шт]]/$I$1)</f>
        <v>Введите курс</v>
      </c>
      <c r="K150" s="284"/>
      <c r="L150" s="40">
        <f>Таблица610[[#This Row],[Заказ коробок ]]*Таблица610[[#This Row],[Кол-во шт в коробке]]</f>
        <v>0</v>
      </c>
      <c r="M150" s="38">
        <f>Таблица610[[#This Row],[Общее кол-во шт]]*Таблица610[[#This Row],[Оптовая цена KRW                   за 1шт]]</f>
        <v>0</v>
      </c>
      <c r="N150" s="41" t="str">
        <f>IFERROR(Таблица610[[#This Row],[Общее кол-во шт]]*Таблица610[[#This Row],[Оптовая цена USD            за 1шт]],"")</f>
        <v/>
      </c>
      <c r="O150" s="42"/>
    </row>
    <row r="151" spans="1:15" s="30" customFormat="1" ht="24" customHeight="1">
      <c r="A151" s="31" t="s">
        <v>8559</v>
      </c>
      <c r="B151" s="32">
        <v>8809507388282</v>
      </c>
      <c r="C151" s="33" t="s">
        <v>8560</v>
      </c>
      <c r="D151" s="34" t="s">
        <v>8561</v>
      </c>
      <c r="E151" s="187" t="s">
        <v>2289</v>
      </c>
      <c r="F151" s="38">
        <v>18000</v>
      </c>
      <c r="G151" s="36"/>
      <c r="H151" s="37">
        <v>100</v>
      </c>
      <c r="I151" s="38">
        <v>5344.8000000000011</v>
      </c>
      <c r="J151" s="39" t="str">
        <f>IF($I$1="","Введите курс",Таблица610[[#This Row],[Оптовая цена KRW                   за 1шт]]/$I$1)</f>
        <v>Введите курс</v>
      </c>
      <c r="K151" s="284"/>
      <c r="L151" s="40">
        <f>Таблица610[[#This Row],[Заказ коробок ]]*Таблица610[[#This Row],[Кол-во шт в коробке]]</f>
        <v>0</v>
      </c>
      <c r="M151" s="38">
        <f>Таблица610[[#This Row],[Общее кол-во шт]]*Таблица610[[#This Row],[Оптовая цена KRW                   за 1шт]]</f>
        <v>0</v>
      </c>
      <c r="N151" s="41" t="str">
        <f>IFERROR(Таблица610[[#This Row],[Общее кол-во шт]]*Таблица610[[#This Row],[Оптовая цена USD            за 1шт]],"")</f>
        <v/>
      </c>
      <c r="O151" s="42"/>
    </row>
    <row r="152" spans="1:15" s="30" customFormat="1" ht="24" customHeight="1">
      <c r="A152" s="31" t="s">
        <v>8562</v>
      </c>
      <c r="B152" s="32">
        <v>8809480772412</v>
      </c>
      <c r="C152" s="33" t="s">
        <v>8563</v>
      </c>
      <c r="D152" s="34" t="s">
        <v>8564</v>
      </c>
      <c r="E152" s="187" t="s">
        <v>1639</v>
      </c>
      <c r="F152" s="38">
        <v>10000</v>
      </c>
      <c r="G152" s="36"/>
      <c r="H152" s="37">
        <v>100</v>
      </c>
      <c r="I152" s="38">
        <v>2754</v>
      </c>
      <c r="J152" s="39" t="str">
        <f>IF($I$1="","Введите курс",Таблица610[[#This Row],[Оптовая цена KRW                   за 1шт]]/$I$1)</f>
        <v>Введите курс</v>
      </c>
      <c r="K152" s="284"/>
      <c r="L152" s="40">
        <f>Таблица610[[#This Row],[Заказ коробок ]]*Таблица610[[#This Row],[Кол-во шт в коробке]]</f>
        <v>0</v>
      </c>
      <c r="M152" s="38">
        <f>Таблица610[[#This Row],[Общее кол-во шт]]*Таблица610[[#This Row],[Оптовая цена KRW                   за 1шт]]</f>
        <v>0</v>
      </c>
      <c r="N152" s="41" t="str">
        <f>IFERROR(Таблица610[[#This Row],[Общее кол-во шт]]*Таблица610[[#This Row],[Оптовая цена USD            за 1шт]],"")</f>
        <v/>
      </c>
      <c r="O152" s="42"/>
    </row>
    <row r="153" spans="1:15" s="30" customFormat="1" ht="24" customHeight="1">
      <c r="A153" s="31" t="s">
        <v>8565</v>
      </c>
      <c r="B153" s="32">
        <v>8809507386868</v>
      </c>
      <c r="C153" s="33" t="s">
        <v>8566</v>
      </c>
      <c r="D153" s="34" t="s">
        <v>8567</v>
      </c>
      <c r="E153" s="187" t="s">
        <v>2516</v>
      </c>
      <c r="F153" s="38">
        <v>25000</v>
      </c>
      <c r="G153" s="36"/>
      <c r="H153" s="37">
        <v>40</v>
      </c>
      <c r="I153" s="38">
        <v>7191.0000000000009</v>
      </c>
      <c r="J153" s="39" t="str">
        <f>IF($I$1="","Введите курс",Таблица610[[#This Row],[Оптовая цена KRW                   за 1шт]]/$I$1)</f>
        <v>Введите курс</v>
      </c>
      <c r="K153" s="284"/>
      <c r="L153" s="40">
        <f>Таблица610[[#This Row],[Заказ коробок ]]*Таблица610[[#This Row],[Кол-во шт в коробке]]</f>
        <v>0</v>
      </c>
      <c r="M153" s="38">
        <f>Таблица610[[#This Row],[Общее кол-во шт]]*Таблица610[[#This Row],[Оптовая цена KRW                   за 1шт]]</f>
        <v>0</v>
      </c>
      <c r="N153" s="41" t="str">
        <f>IFERROR(Таблица610[[#This Row],[Общее кол-во шт]]*Таблица610[[#This Row],[Оптовая цена USD            за 1шт]],"")</f>
        <v/>
      </c>
      <c r="O153" s="42"/>
    </row>
    <row r="154" spans="1:15" s="30" customFormat="1" ht="24" customHeight="1">
      <c r="A154" s="31" t="s">
        <v>8568</v>
      </c>
      <c r="B154" s="32">
        <v>8809446652048</v>
      </c>
      <c r="C154" s="33" t="s">
        <v>8569</v>
      </c>
      <c r="D154" s="34" t="s">
        <v>8570</v>
      </c>
      <c r="E154" s="187" t="s">
        <v>8204</v>
      </c>
      <c r="F154" s="38">
        <v>1000</v>
      </c>
      <c r="G154" s="36"/>
      <c r="H154" s="37">
        <v>800</v>
      </c>
      <c r="I154" s="38">
        <v>173.4</v>
      </c>
      <c r="J154" s="39" t="str">
        <f>IF($I$1="","Введите курс",Таблица610[[#This Row],[Оптовая цена KRW                   за 1шт]]/$I$1)</f>
        <v>Введите курс</v>
      </c>
      <c r="K154" s="284"/>
      <c r="L154" s="40">
        <f>Таблица610[[#This Row],[Заказ коробок ]]*Таблица610[[#This Row],[Кол-во шт в коробке]]</f>
        <v>0</v>
      </c>
      <c r="M154" s="38">
        <f>Таблица610[[#This Row],[Общее кол-во шт]]*Таблица610[[#This Row],[Оптовая цена KRW                   за 1шт]]</f>
        <v>0</v>
      </c>
      <c r="N154" s="41" t="str">
        <f>IFERROR(Таблица610[[#This Row],[Общее кол-во шт]]*Таблица610[[#This Row],[Оптовая цена USD            за 1шт]],"")</f>
        <v/>
      </c>
      <c r="O154" s="42"/>
    </row>
    <row r="155" spans="1:15" s="30" customFormat="1" ht="24" customHeight="1">
      <c r="A155" s="31" t="s">
        <v>8571</v>
      </c>
      <c r="B155" s="32">
        <v>8809446652031</v>
      </c>
      <c r="C155" s="33" t="s">
        <v>8572</v>
      </c>
      <c r="D155" s="34" t="s">
        <v>8573</v>
      </c>
      <c r="E155" s="187" t="s">
        <v>8204</v>
      </c>
      <c r="F155" s="38">
        <v>1000</v>
      </c>
      <c r="G155" s="36"/>
      <c r="H155" s="37">
        <v>800</v>
      </c>
      <c r="I155" s="38">
        <v>173.4</v>
      </c>
      <c r="J155" s="39" t="str">
        <f>IF($I$1="","Введите курс",Таблица610[[#This Row],[Оптовая цена KRW                   за 1шт]]/$I$1)</f>
        <v>Введите курс</v>
      </c>
      <c r="K155" s="284"/>
      <c r="L155" s="40">
        <f>Таблица610[[#This Row],[Заказ коробок ]]*Таблица610[[#This Row],[Кол-во шт в коробке]]</f>
        <v>0</v>
      </c>
      <c r="M155" s="38">
        <f>Таблица610[[#This Row],[Общее кол-во шт]]*Таблица610[[#This Row],[Оптовая цена KRW                   за 1шт]]</f>
        <v>0</v>
      </c>
      <c r="N155" s="41" t="str">
        <f>IFERROR(Таблица610[[#This Row],[Общее кол-во шт]]*Таблица610[[#This Row],[Оптовая цена USD            за 1шт]],"")</f>
        <v/>
      </c>
      <c r="O155" s="42"/>
    </row>
    <row r="156" spans="1:15" s="30" customFormat="1" ht="24" customHeight="1">
      <c r="A156" s="31" t="s">
        <v>8574</v>
      </c>
      <c r="B156" s="32">
        <v>8809469775106</v>
      </c>
      <c r="C156" s="33" t="s">
        <v>8575</v>
      </c>
      <c r="D156" s="34" t="s">
        <v>8576</v>
      </c>
      <c r="E156" s="187" t="s">
        <v>1639</v>
      </c>
      <c r="F156" s="38">
        <v>32000</v>
      </c>
      <c r="G156" s="36"/>
      <c r="H156" s="37">
        <v>100</v>
      </c>
      <c r="I156" s="38">
        <v>5059.2</v>
      </c>
      <c r="J156" s="39" t="str">
        <f>IF($I$1="","Введите курс",Таблица610[[#This Row],[Оптовая цена KRW                   за 1шт]]/$I$1)</f>
        <v>Введите курс</v>
      </c>
      <c r="K156" s="284"/>
      <c r="L156" s="40">
        <f>Таблица610[[#This Row],[Заказ коробок ]]*Таблица610[[#This Row],[Кол-во шт в коробке]]</f>
        <v>0</v>
      </c>
      <c r="M156" s="38">
        <f>Таблица610[[#This Row],[Общее кол-во шт]]*Таблица610[[#This Row],[Оптовая цена KRW                   за 1шт]]</f>
        <v>0</v>
      </c>
      <c r="N156" s="41" t="str">
        <f>IFERROR(Таблица610[[#This Row],[Общее кол-во шт]]*Таблица610[[#This Row],[Оптовая цена USD            за 1шт]],"")</f>
        <v/>
      </c>
      <c r="O156" s="42"/>
    </row>
    <row r="157" spans="1:15" s="30" customFormat="1" ht="24" customHeight="1">
      <c r="A157" s="31" t="s">
        <v>8577</v>
      </c>
      <c r="B157" s="32">
        <v>8802221002168</v>
      </c>
      <c r="C157" s="33" t="s">
        <v>8578</v>
      </c>
      <c r="D157" s="34" t="s">
        <v>8579</v>
      </c>
      <c r="E157" s="187" t="s">
        <v>8458</v>
      </c>
      <c r="F157" s="38">
        <v>25000</v>
      </c>
      <c r="G157" s="36"/>
      <c r="H157" s="37">
        <v>50</v>
      </c>
      <c r="I157" s="38">
        <v>5355</v>
      </c>
      <c r="J157" s="39" t="str">
        <f>IF($I$1="","Введите курс",Таблица610[[#This Row],[Оптовая цена KRW                   за 1шт]]/$I$1)</f>
        <v>Введите курс</v>
      </c>
      <c r="K157" s="284"/>
      <c r="L157" s="40">
        <f>Таблица610[[#This Row],[Заказ коробок ]]*Таблица610[[#This Row],[Кол-во шт в коробке]]</f>
        <v>0</v>
      </c>
      <c r="M157" s="38">
        <f>Таблица610[[#This Row],[Общее кол-во шт]]*Таблица610[[#This Row],[Оптовая цена KRW                   за 1шт]]</f>
        <v>0</v>
      </c>
      <c r="N157" s="41" t="str">
        <f>IFERROR(Таблица610[[#This Row],[Общее кол-во шт]]*Таблица610[[#This Row],[Оптовая цена USD            за 1шт]],"")</f>
        <v/>
      </c>
      <c r="O157" s="42"/>
    </row>
    <row r="158" spans="1:15" s="30" customFormat="1" ht="24" customHeight="1">
      <c r="A158" s="31" t="s">
        <v>8580</v>
      </c>
      <c r="B158" s="32">
        <v>8802221002175</v>
      </c>
      <c r="C158" s="33" t="s">
        <v>8581</v>
      </c>
      <c r="D158" s="34" t="s">
        <v>8582</v>
      </c>
      <c r="E158" s="187" t="s">
        <v>8458</v>
      </c>
      <c r="F158" s="38">
        <v>25000</v>
      </c>
      <c r="G158" s="36"/>
      <c r="H158" s="37">
        <v>50</v>
      </c>
      <c r="I158" s="38">
        <v>5355</v>
      </c>
      <c r="J158" s="39" t="str">
        <f>IF($I$1="","Введите курс",Таблица610[[#This Row],[Оптовая цена KRW                   за 1шт]]/$I$1)</f>
        <v>Введите курс</v>
      </c>
      <c r="K158" s="284"/>
      <c r="L158" s="40">
        <f>Таблица610[[#This Row],[Заказ коробок ]]*Таблица610[[#This Row],[Кол-во шт в коробке]]</f>
        <v>0</v>
      </c>
      <c r="M158" s="38">
        <f>Таблица610[[#This Row],[Общее кол-во шт]]*Таблица610[[#This Row],[Оптовая цена KRW                   за 1шт]]</f>
        <v>0</v>
      </c>
      <c r="N158" s="41" t="str">
        <f>IFERROR(Таблица610[[#This Row],[Общее кол-во шт]]*Таблица610[[#This Row],[Оптовая цена USD            за 1шт]],"")</f>
        <v/>
      </c>
      <c r="O158" s="42"/>
    </row>
    <row r="159" spans="1:15" s="30" customFormat="1" ht="24" customHeight="1">
      <c r="A159" s="31" t="s">
        <v>8583</v>
      </c>
      <c r="B159" s="32">
        <v>8809469775090</v>
      </c>
      <c r="C159" s="33" t="s">
        <v>8584</v>
      </c>
      <c r="D159" s="34" t="s">
        <v>8585</v>
      </c>
      <c r="E159" s="187" t="s">
        <v>8259</v>
      </c>
      <c r="F159" s="38">
        <v>25000</v>
      </c>
      <c r="G159" s="36"/>
      <c r="H159" s="37">
        <v>60</v>
      </c>
      <c r="I159" s="38">
        <v>4845</v>
      </c>
      <c r="J159" s="39" t="str">
        <f>IF($I$1="","Введите курс",Таблица610[[#This Row],[Оптовая цена KRW                   за 1шт]]/$I$1)</f>
        <v>Введите курс</v>
      </c>
      <c r="K159" s="284"/>
      <c r="L159" s="40">
        <f>Таблица610[[#This Row],[Заказ коробок ]]*Таблица610[[#This Row],[Кол-во шт в коробке]]</f>
        <v>0</v>
      </c>
      <c r="M159" s="38">
        <f>Таблица610[[#This Row],[Общее кол-во шт]]*Таблица610[[#This Row],[Оптовая цена KRW                   за 1шт]]</f>
        <v>0</v>
      </c>
      <c r="N159" s="41" t="str">
        <f>IFERROR(Таблица610[[#This Row],[Общее кол-во шт]]*Таблица610[[#This Row],[Оптовая цена USD            за 1шт]],"")</f>
        <v/>
      </c>
      <c r="O159" s="42"/>
    </row>
    <row r="160" spans="1:15" s="30" customFormat="1" ht="24" customHeight="1">
      <c r="A160" s="31" t="s">
        <v>8586</v>
      </c>
      <c r="B160" s="32">
        <v>8809636280594</v>
      </c>
      <c r="C160" s="33" t="s">
        <v>8587</v>
      </c>
      <c r="D160" s="34" t="s">
        <v>8588</v>
      </c>
      <c r="E160" s="187" t="s">
        <v>8462</v>
      </c>
      <c r="F160" s="38">
        <v>10000</v>
      </c>
      <c r="G160" s="36"/>
      <c r="H160" s="37">
        <v>80</v>
      </c>
      <c r="I160" s="38">
        <v>1632</v>
      </c>
      <c r="J160" s="39" t="str">
        <f>IF($I$1="","Введите курс",Таблица610[[#This Row],[Оптовая цена KRW                   за 1шт]]/$I$1)</f>
        <v>Введите курс</v>
      </c>
      <c r="K160" s="284"/>
      <c r="L160" s="40">
        <f>Таблица610[[#This Row],[Заказ коробок ]]*Таблица610[[#This Row],[Кол-во шт в коробке]]</f>
        <v>0</v>
      </c>
      <c r="M160" s="38">
        <f>Таблица610[[#This Row],[Общее кол-во шт]]*Таблица610[[#This Row],[Оптовая цена KRW                   за 1шт]]</f>
        <v>0</v>
      </c>
      <c r="N160" s="41" t="str">
        <f>IFERROR(Таблица610[[#This Row],[Общее кол-во шт]]*Таблица610[[#This Row],[Оптовая цена USD            за 1шт]],"")</f>
        <v/>
      </c>
      <c r="O160" s="42"/>
    </row>
    <row r="161" spans="1:15" s="30" customFormat="1" ht="24" customHeight="1">
      <c r="A161" s="31" t="s">
        <v>8589</v>
      </c>
      <c r="B161" s="32">
        <v>8809636280600</v>
      </c>
      <c r="C161" s="33" t="s">
        <v>8590</v>
      </c>
      <c r="D161" s="34" t="s">
        <v>8591</v>
      </c>
      <c r="E161" s="187" t="s">
        <v>1639</v>
      </c>
      <c r="F161" s="38">
        <v>5000</v>
      </c>
      <c r="G161" s="36"/>
      <c r="H161" s="37">
        <v>200</v>
      </c>
      <c r="I161" s="38">
        <v>816</v>
      </c>
      <c r="J161" s="39" t="str">
        <f>IF($I$1="","Введите курс",Таблица610[[#This Row],[Оптовая цена KRW                   за 1шт]]/$I$1)</f>
        <v>Введите курс</v>
      </c>
      <c r="K161" s="284"/>
      <c r="L161" s="40">
        <f>Таблица610[[#This Row],[Заказ коробок ]]*Таблица610[[#This Row],[Кол-во шт в коробке]]</f>
        <v>0</v>
      </c>
      <c r="M161" s="38">
        <f>Таблица610[[#This Row],[Общее кол-во шт]]*Таблица610[[#This Row],[Оптовая цена KRW                   за 1шт]]</f>
        <v>0</v>
      </c>
      <c r="N161" s="41" t="str">
        <f>IFERROR(Таблица610[[#This Row],[Общее кол-во шт]]*Таблица610[[#This Row],[Оптовая цена USD            за 1шт]],"")</f>
        <v/>
      </c>
      <c r="O161" s="42"/>
    </row>
    <row r="162" spans="1:15" s="30" customFormat="1" ht="24" customHeight="1">
      <c r="A162" s="31" t="s">
        <v>8592</v>
      </c>
      <c r="B162" s="32">
        <v>8809636280617</v>
      </c>
      <c r="C162" s="33" t="s">
        <v>8593</v>
      </c>
      <c r="D162" s="34" t="s">
        <v>8594</v>
      </c>
      <c r="E162" s="187" t="s">
        <v>1639</v>
      </c>
      <c r="F162" s="38">
        <v>5000</v>
      </c>
      <c r="G162" s="36"/>
      <c r="H162" s="37">
        <v>200</v>
      </c>
      <c r="I162" s="38">
        <v>816</v>
      </c>
      <c r="J162" s="39" t="str">
        <f>IF($I$1="","Введите курс",Таблица610[[#This Row],[Оптовая цена KRW                   за 1шт]]/$I$1)</f>
        <v>Введите курс</v>
      </c>
      <c r="K162" s="284"/>
      <c r="L162" s="40">
        <f>Таблица610[[#This Row],[Заказ коробок ]]*Таблица610[[#This Row],[Кол-во шт в коробке]]</f>
        <v>0</v>
      </c>
      <c r="M162" s="38">
        <f>Таблица610[[#This Row],[Общее кол-во шт]]*Таблица610[[#This Row],[Оптовая цена KRW                   за 1шт]]</f>
        <v>0</v>
      </c>
      <c r="N162" s="41" t="str">
        <f>IFERROR(Таблица610[[#This Row],[Общее кол-во шт]]*Таблица610[[#This Row],[Оптовая цена USD            за 1шт]],"")</f>
        <v/>
      </c>
      <c r="O162" s="42"/>
    </row>
    <row r="163" spans="1:15" s="30" customFormat="1" ht="24" customHeight="1">
      <c r="A163" s="31" t="s">
        <v>8595</v>
      </c>
      <c r="B163" s="32">
        <v>8809636280624</v>
      </c>
      <c r="C163" s="33" t="s">
        <v>8596</v>
      </c>
      <c r="D163" s="34" t="s">
        <v>8597</v>
      </c>
      <c r="E163" s="187" t="s">
        <v>1639</v>
      </c>
      <c r="F163" s="38">
        <v>5000</v>
      </c>
      <c r="G163" s="36"/>
      <c r="H163" s="37">
        <v>200</v>
      </c>
      <c r="I163" s="38">
        <v>816</v>
      </c>
      <c r="J163" s="39" t="str">
        <f>IF($I$1="","Введите курс",Таблица610[[#This Row],[Оптовая цена KRW                   за 1шт]]/$I$1)</f>
        <v>Введите курс</v>
      </c>
      <c r="K163" s="284"/>
      <c r="L163" s="40">
        <f>Таблица610[[#This Row],[Заказ коробок ]]*Таблица610[[#This Row],[Кол-во шт в коробке]]</f>
        <v>0</v>
      </c>
      <c r="M163" s="38">
        <f>Таблица610[[#This Row],[Общее кол-во шт]]*Таблица610[[#This Row],[Оптовая цена KRW                   за 1шт]]</f>
        <v>0</v>
      </c>
      <c r="N163" s="41" t="str">
        <f>IFERROR(Таблица610[[#This Row],[Общее кол-во шт]]*Таблица610[[#This Row],[Оптовая цена USD            за 1шт]],"")</f>
        <v/>
      </c>
      <c r="O163" s="42"/>
    </row>
    <row r="164" spans="1:15" s="30" customFormat="1" ht="24" customHeight="1">
      <c r="A164" s="31" t="s">
        <v>8598</v>
      </c>
      <c r="B164" s="32">
        <v>8809636280631</v>
      </c>
      <c r="C164" s="33" t="s">
        <v>8599</v>
      </c>
      <c r="D164" s="34" t="s">
        <v>8600</v>
      </c>
      <c r="E164" s="187" t="s">
        <v>1639</v>
      </c>
      <c r="F164" s="38">
        <v>5000</v>
      </c>
      <c r="G164" s="36"/>
      <c r="H164" s="37">
        <v>200</v>
      </c>
      <c r="I164" s="38">
        <v>816</v>
      </c>
      <c r="J164" s="39" t="str">
        <f>IF($I$1="","Введите курс",Таблица610[[#This Row],[Оптовая цена KRW                   за 1шт]]/$I$1)</f>
        <v>Введите курс</v>
      </c>
      <c r="K164" s="284"/>
      <c r="L164" s="40">
        <f>Таблица610[[#This Row],[Заказ коробок ]]*Таблица610[[#This Row],[Кол-во шт в коробке]]</f>
        <v>0</v>
      </c>
      <c r="M164" s="38">
        <f>Таблица610[[#This Row],[Общее кол-во шт]]*Таблица610[[#This Row],[Оптовая цена KRW                   за 1шт]]</f>
        <v>0</v>
      </c>
      <c r="N164" s="41" t="str">
        <f>IFERROR(Таблица610[[#This Row],[Общее кол-во шт]]*Таблица610[[#This Row],[Оптовая цена USD            за 1шт]],"")</f>
        <v/>
      </c>
      <c r="O164" s="42"/>
    </row>
    <row r="165" spans="1:15" s="30" customFormat="1" ht="24" customHeight="1">
      <c r="A165" s="31" t="s">
        <v>8601</v>
      </c>
      <c r="B165" s="32">
        <v>8809469775120</v>
      </c>
      <c r="C165" s="33" t="s">
        <v>8602</v>
      </c>
      <c r="D165" s="34" t="s">
        <v>8603</v>
      </c>
      <c r="E165" s="187" t="s">
        <v>1639</v>
      </c>
      <c r="F165" s="38">
        <v>3000</v>
      </c>
      <c r="G165" s="36"/>
      <c r="H165" s="37">
        <v>200</v>
      </c>
      <c r="I165" s="38">
        <v>907.80000000000018</v>
      </c>
      <c r="J165" s="39" t="str">
        <f>IF($I$1="","Введите курс",Таблица610[[#This Row],[Оптовая цена KRW                   за 1шт]]/$I$1)</f>
        <v>Введите курс</v>
      </c>
      <c r="K165" s="284"/>
      <c r="L165" s="40">
        <f>Таблица610[[#This Row],[Заказ коробок ]]*Таблица610[[#This Row],[Кол-во шт в коробке]]</f>
        <v>0</v>
      </c>
      <c r="M165" s="38">
        <f>Таблица610[[#This Row],[Общее кол-во шт]]*Таблица610[[#This Row],[Оптовая цена KRW                   за 1шт]]</f>
        <v>0</v>
      </c>
      <c r="N165" s="41" t="str">
        <f>IFERROR(Таблица610[[#This Row],[Общее кол-во шт]]*Таблица610[[#This Row],[Оптовая цена USD            за 1шт]],"")</f>
        <v/>
      </c>
      <c r="O165" s="42"/>
    </row>
    <row r="166" spans="1:15" s="30" customFormat="1" ht="24" customHeight="1">
      <c r="A166" s="31" t="s">
        <v>8604</v>
      </c>
      <c r="B166" s="32">
        <v>8809469775137</v>
      </c>
      <c r="C166" s="33" t="s">
        <v>8605</v>
      </c>
      <c r="D166" s="34" t="s">
        <v>8606</v>
      </c>
      <c r="E166" s="187" t="s">
        <v>1639</v>
      </c>
      <c r="F166" s="38">
        <v>3000</v>
      </c>
      <c r="G166" s="36"/>
      <c r="H166" s="37">
        <v>200</v>
      </c>
      <c r="I166" s="38">
        <v>907.80000000000018</v>
      </c>
      <c r="J166" s="39" t="str">
        <f>IF($I$1="","Введите курс",Таблица610[[#This Row],[Оптовая цена KRW                   за 1шт]]/$I$1)</f>
        <v>Введите курс</v>
      </c>
      <c r="K166" s="284"/>
      <c r="L166" s="40">
        <f>Таблица610[[#This Row],[Заказ коробок ]]*Таблица610[[#This Row],[Кол-во шт в коробке]]</f>
        <v>0</v>
      </c>
      <c r="M166" s="38">
        <f>Таблица610[[#This Row],[Общее кол-во шт]]*Таблица610[[#This Row],[Оптовая цена KRW                   за 1шт]]</f>
        <v>0</v>
      </c>
      <c r="N166" s="41" t="str">
        <f>IFERROR(Таблица610[[#This Row],[Общее кол-во шт]]*Таблица610[[#This Row],[Оптовая цена USD            за 1шт]],"")</f>
        <v/>
      </c>
      <c r="O166" s="42"/>
    </row>
    <row r="167" spans="1:15" s="30" customFormat="1" ht="24" customHeight="1">
      <c r="A167" s="31" t="s">
        <v>8607</v>
      </c>
      <c r="B167" s="32">
        <v>8809426954377</v>
      </c>
      <c r="C167" s="33" t="s">
        <v>8608</v>
      </c>
      <c r="D167" s="34" t="s">
        <v>8609</v>
      </c>
      <c r="E167" s="187" t="s">
        <v>2293</v>
      </c>
      <c r="F167" s="38">
        <v>18000</v>
      </c>
      <c r="G167" s="36"/>
      <c r="H167" s="37">
        <v>100</v>
      </c>
      <c r="I167" s="38">
        <v>2794.7999999999997</v>
      </c>
      <c r="J167" s="39" t="str">
        <f>IF($I$1="","Введите курс",Таблица610[[#This Row],[Оптовая цена KRW                   за 1шт]]/$I$1)</f>
        <v>Введите курс</v>
      </c>
      <c r="K167" s="284"/>
      <c r="L167" s="40">
        <f>Таблица610[[#This Row],[Заказ коробок ]]*Таблица610[[#This Row],[Кол-во шт в коробке]]</f>
        <v>0</v>
      </c>
      <c r="M167" s="38">
        <f>Таблица610[[#This Row],[Общее кол-во шт]]*Таблица610[[#This Row],[Оптовая цена KRW                   за 1шт]]</f>
        <v>0</v>
      </c>
      <c r="N167" s="41" t="str">
        <f>IFERROR(Таблица610[[#This Row],[Общее кол-во шт]]*Таблица610[[#This Row],[Оптовая цена USD            за 1шт]],"")</f>
        <v/>
      </c>
      <c r="O167" s="42"/>
    </row>
    <row r="168" spans="1:15" s="30" customFormat="1" ht="24" customHeight="1">
      <c r="A168" s="31" t="s">
        <v>8610</v>
      </c>
      <c r="B168" s="32">
        <v>8809636280648</v>
      </c>
      <c r="C168" s="33" t="s">
        <v>8611</v>
      </c>
      <c r="D168" s="34" t="s">
        <v>8612</v>
      </c>
      <c r="E168" s="187" t="s">
        <v>2318</v>
      </c>
      <c r="F168" s="38">
        <v>35000</v>
      </c>
      <c r="G168" s="36"/>
      <c r="H168" s="37">
        <v>100</v>
      </c>
      <c r="I168" s="38">
        <v>4742.9999999999991</v>
      </c>
      <c r="J168" s="39" t="str">
        <f>IF($I$1="","Введите курс",Таблица610[[#This Row],[Оптовая цена KRW                   за 1шт]]/$I$1)</f>
        <v>Введите курс</v>
      </c>
      <c r="K168" s="284"/>
      <c r="L168" s="40">
        <f>Таблица610[[#This Row],[Заказ коробок ]]*Таблица610[[#This Row],[Кол-во шт в коробке]]</f>
        <v>0</v>
      </c>
      <c r="M168" s="38">
        <f>Таблица610[[#This Row],[Общее кол-во шт]]*Таблица610[[#This Row],[Оптовая цена KRW                   за 1шт]]</f>
        <v>0</v>
      </c>
      <c r="N168" s="41" t="str">
        <f>IFERROR(Таблица610[[#This Row],[Общее кол-во шт]]*Таблица610[[#This Row],[Оптовая цена USD            за 1шт]],"")</f>
        <v/>
      </c>
      <c r="O168" s="42"/>
    </row>
    <row r="169" spans="1:15" s="30" customFormat="1" ht="24" customHeight="1">
      <c r="A169" s="31" t="s">
        <v>8613</v>
      </c>
      <c r="B169" s="32">
        <v>8809636280655</v>
      </c>
      <c r="C169" s="33" t="s">
        <v>8614</v>
      </c>
      <c r="D169" s="34" t="s">
        <v>8615</v>
      </c>
      <c r="E169" s="187" t="s">
        <v>2318</v>
      </c>
      <c r="F169" s="38">
        <v>35000</v>
      </c>
      <c r="G169" s="36"/>
      <c r="H169" s="37">
        <v>100</v>
      </c>
      <c r="I169" s="38">
        <v>4742.9999999999991</v>
      </c>
      <c r="J169" s="39" t="str">
        <f>IF($I$1="","Введите курс",Таблица610[[#This Row],[Оптовая цена KRW                   за 1шт]]/$I$1)</f>
        <v>Введите курс</v>
      </c>
      <c r="K169" s="284"/>
      <c r="L169" s="40">
        <f>Таблица610[[#This Row],[Заказ коробок ]]*Таблица610[[#This Row],[Кол-во шт в коробке]]</f>
        <v>0</v>
      </c>
      <c r="M169" s="38">
        <f>Таблица610[[#This Row],[Общее кол-во шт]]*Таблица610[[#This Row],[Оптовая цена KRW                   за 1шт]]</f>
        <v>0</v>
      </c>
      <c r="N169" s="41" t="str">
        <f>IFERROR(Таблица610[[#This Row],[Общее кол-во шт]]*Таблица610[[#This Row],[Оптовая цена USD            за 1шт]],"")</f>
        <v/>
      </c>
      <c r="O169" s="42"/>
    </row>
    <row r="170" spans="1:15" s="30" customFormat="1" ht="24" customHeight="1">
      <c r="A170" s="31" t="s">
        <v>8616</v>
      </c>
      <c r="B170" s="32">
        <v>8809636280662</v>
      </c>
      <c r="C170" s="33" t="s">
        <v>8617</v>
      </c>
      <c r="D170" s="34" t="s">
        <v>8618</v>
      </c>
      <c r="E170" s="187" t="s">
        <v>2318</v>
      </c>
      <c r="F170" s="38">
        <v>35000</v>
      </c>
      <c r="G170" s="36"/>
      <c r="H170" s="37">
        <v>100</v>
      </c>
      <c r="I170" s="38">
        <v>4742.9999999999991</v>
      </c>
      <c r="J170" s="39" t="str">
        <f>IF($I$1="","Введите курс",Таблица610[[#This Row],[Оптовая цена KRW                   за 1шт]]/$I$1)</f>
        <v>Введите курс</v>
      </c>
      <c r="K170" s="284"/>
      <c r="L170" s="40">
        <f>Таблица610[[#This Row],[Заказ коробок ]]*Таблица610[[#This Row],[Кол-во шт в коробке]]</f>
        <v>0</v>
      </c>
      <c r="M170" s="38">
        <f>Таблица610[[#This Row],[Общее кол-во шт]]*Таблица610[[#This Row],[Оптовая цена KRW                   за 1шт]]</f>
        <v>0</v>
      </c>
      <c r="N170" s="41" t="str">
        <f>IFERROR(Таблица610[[#This Row],[Общее кол-во шт]]*Таблица610[[#This Row],[Оптовая цена USD            за 1шт]],"")</f>
        <v/>
      </c>
      <c r="O170" s="42"/>
    </row>
    <row r="171" spans="1:15" s="30" customFormat="1" ht="24" customHeight="1">
      <c r="A171" s="31" t="s">
        <v>8619</v>
      </c>
      <c r="B171" s="32">
        <v>8809636280679</v>
      </c>
      <c r="C171" s="33" t="s">
        <v>8620</v>
      </c>
      <c r="D171" s="34" t="s">
        <v>8621</v>
      </c>
      <c r="E171" s="187" t="s">
        <v>2318</v>
      </c>
      <c r="F171" s="38">
        <v>35000</v>
      </c>
      <c r="G171" s="36"/>
      <c r="H171" s="37">
        <v>100</v>
      </c>
      <c r="I171" s="38">
        <v>4742.9999999999991</v>
      </c>
      <c r="J171" s="39" t="str">
        <f>IF($I$1="","Введите курс",Таблица610[[#This Row],[Оптовая цена KRW                   за 1шт]]/$I$1)</f>
        <v>Введите курс</v>
      </c>
      <c r="K171" s="284"/>
      <c r="L171" s="40">
        <f>Таблица610[[#This Row],[Заказ коробок ]]*Таблица610[[#This Row],[Кол-во шт в коробке]]</f>
        <v>0</v>
      </c>
      <c r="M171" s="38">
        <f>Таблица610[[#This Row],[Общее кол-во шт]]*Таблица610[[#This Row],[Оптовая цена KRW                   за 1шт]]</f>
        <v>0</v>
      </c>
      <c r="N171" s="41" t="str">
        <f>IFERROR(Таблица610[[#This Row],[Общее кол-во шт]]*Таблица610[[#This Row],[Оптовая цена USD            за 1шт]],"")</f>
        <v/>
      </c>
      <c r="O171" s="42"/>
    </row>
    <row r="172" spans="1:15" s="30" customFormat="1" ht="24" customHeight="1">
      <c r="A172" s="31" t="s">
        <v>8622</v>
      </c>
      <c r="B172" s="32">
        <v>8809469775304</v>
      </c>
      <c r="C172" s="33" t="s">
        <v>8623</v>
      </c>
      <c r="D172" s="34" t="s">
        <v>8624</v>
      </c>
      <c r="E172" s="187" t="s">
        <v>1668</v>
      </c>
      <c r="F172" s="38">
        <v>32000</v>
      </c>
      <c r="G172" s="36"/>
      <c r="H172" s="37">
        <v>100</v>
      </c>
      <c r="I172" s="38">
        <v>5059.2</v>
      </c>
      <c r="J172" s="39" t="str">
        <f>IF($I$1="","Введите курс",Таблица610[[#This Row],[Оптовая цена KRW                   за 1шт]]/$I$1)</f>
        <v>Введите курс</v>
      </c>
      <c r="K172" s="284"/>
      <c r="L172" s="40">
        <f>Таблица610[[#This Row],[Заказ коробок ]]*Таблица610[[#This Row],[Кол-во шт в коробке]]</f>
        <v>0</v>
      </c>
      <c r="M172" s="38">
        <f>Таблица610[[#This Row],[Общее кол-во шт]]*Таблица610[[#This Row],[Оптовая цена KRW                   за 1шт]]</f>
        <v>0</v>
      </c>
      <c r="N172" s="41" t="str">
        <f>IFERROR(Таблица610[[#This Row],[Общее кол-во шт]]*Таблица610[[#This Row],[Оптовая цена USD            за 1шт]],"")</f>
        <v/>
      </c>
      <c r="O172" s="42"/>
    </row>
    <row r="173" spans="1:15" s="30" customFormat="1" ht="24" customHeight="1">
      <c r="A173" s="31" t="s">
        <v>8625</v>
      </c>
      <c r="B173" s="32">
        <v>8809187049916</v>
      </c>
      <c r="C173" s="33" t="s">
        <v>8626</v>
      </c>
      <c r="D173" s="34" t="s">
        <v>8627</v>
      </c>
      <c r="E173" s="187" t="s">
        <v>8628</v>
      </c>
      <c r="F173" s="38">
        <v>50000</v>
      </c>
      <c r="G173" s="36"/>
      <c r="H173" s="37">
        <v>40</v>
      </c>
      <c r="I173" s="38">
        <v>9180</v>
      </c>
      <c r="J173" s="39" t="str">
        <f>IF($I$1="","Введите курс",Таблица610[[#This Row],[Оптовая цена KRW                   за 1шт]]/$I$1)</f>
        <v>Введите курс</v>
      </c>
      <c r="K173" s="284"/>
      <c r="L173" s="40">
        <f>Таблица610[[#This Row],[Заказ коробок ]]*Таблица610[[#This Row],[Кол-во шт в коробке]]</f>
        <v>0</v>
      </c>
      <c r="M173" s="38">
        <f>Таблица610[[#This Row],[Общее кол-во шт]]*Таблица610[[#This Row],[Оптовая цена KRW                   за 1шт]]</f>
        <v>0</v>
      </c>
      <c r="N173" s="41" t="str">
        <f>IFERROR(Таблица610[[#This Row],[Общее кол-во шт]]*Таблица610[[#This Row],[Оптовая цена USD            за 1шт]],"")</f>
        <v/>
      </c>
      <c r="O173" s="42"/>
    </row>
    <row r="174" spans="1:15" s="30" customFormat="1" ht="24" customHeight="1">
      <c r="A174" s="31" t="s">
        <v>8629</v>
      </c>
      <c r="B174" s="32">
        <v>8809636280686</v>
      </c>
      <c r="C174" s="33" t="s">
        <v>8630</v>
      </c>
      <c r="D174" s="34" t="s">
        <v>8631</v>
      </c>
      <c r="E174" s="187" t="s">
        <v>1639</v>
      </c>
      <c r="F174" s="38">
        <v>3000</v>
      </c>
      <c r="G174" s="36"/>
      <c r="H174" s="37">
        <v>200</v>
      </c>
      <c r="I174" s="38">
        <v>652.79999999999995</v>
      </c>
      <c r="J174" s="39" t="str">
        <f>IF($I$1="","Введите курс",Таблица610[[#This Row],[Оптовая цена KRW                   за 1шт]]/$I$1)</f>
        <v>Введите курс</v>
      </c>
      <c r="K174" s="284"/>
      <c r="L174" s="40">
        <f>Таблица610[[#This Row],[Заказ коробок ]]*Таблица610[[#This Row],[Кол-во шт в коробке]]</f>
        <v>0</v>
      </c>
      <c r="M174" s="38">
        <f>Таблица610[[#This Row],[Общее кол-во шт]]*Таблица610[[#This Row],[Оптовая цена KRW                   за 1шт]]</f>
        <v>0</v>
      </c>
      <c r="N174" s="41" t="str">
        <f>IFERROR(Таблица610[[#This Row],[Общее кол-во шт]]*Таблица610[[#This Row],[Оптовая цена USD            за 1шт]],"")</f>
        <v/>
      </c>
      <c r="O174" s="42"/>
    </row>
    <row r="175" spans="1:15" s="30" customFormat="1" ht="24" customHeight="1">
      <c r="A175" s="31" t="s">
        <v>8632</v>
      </c>
      <c r="B175" s="32">
        <v>8809460461053</v>
      </c>
      <c r="C175" s="33" t="s">
        <v>8633</v>
      </c>
      <c r="D175" s="34" t="s">
        <v>8634</v>
      </c>
      <c r="E175" s="187" t="s">
        <v>8263</v>
      </c>
      <c r="F175" s="38">
        <v>25000</v>
      </c>
      <c r="G175" s="36"/>
      <c r="H175" s="37">
        <v>100</v>
      </c>
      <c r="I175" s="38">
        <v>5559</v>
      </c>
      <c r="J175" s="39" t="str">
        <f>IF($I$1="","Введите курс",Таблица610[[#This Row],[Оптовая цена KRW                   за 1шт]]/$I$1)</f>
        <v>Введите курс</v>
      </c>
      <c r="K175" s="284"/>
      <c r="L175" s="40">
        <f>Таблица610[[#This Row],[Заказ коробок ]]*Таблица610[[#This Row],[Кол-во шт в коробке]]</f>
        <v>0</v>
      </c>
      <c r="M175" s="38">
        <f>Таблица610[[#This Row],[Общее кол-во шт]]*Таблица610[[#This Row],[Оптовая цена KRW                   за 1шт]]</f>
        <v>0</v>
      </c>
      <c r="N175" s="41" t="str">
        <f>IFERROR(Таблица610[[#This Row],[Общее кол-во шт]]*Таблица610[[#This Row],[Оптовая цена USD            за 1шт]],"")</f>
        <v/>
      </c>
      <c r="O175" s="42"/>
    </row>
    <row r="176" spans="1:15" s="30" customFormat="1" ht="24" customHeight="1">
      <c r="A176" s="31" t="s">
        <v>8635</v>
      </c>
      <c r="B176" s="32">
        <v>8809426958474</v>
      </c>
      <c r="C176" s="33" t="s">
        <v>8636</v>
      </c>
      <c r="D176" s="34" t="s">
        <v>8637</v>
      </c>
      <c r="E176" s="187" t="s">
        <v>2285</v>
      </c>
      <c r="F176" s="38">
        <v>12000</v>
      </c>
      <c r="G176" s="36"/>
      <c r="H176" s="37">
        <v>25</v>
      </c>
      <c r="I176" s="38">
        <v>4243.2</v>
      </c>
      <c r="J176" s="39" t="str">
        <f>IF($I$1="","Введите курс",Таблица610[[#This Row],[Оптовая цена KRW                   за 1шт]]/$I$1)</f>
        <v>Введите курс</v>
      </c>
      <c r="K176" s="284"/>
      <c r="L176" s="40">
        <f>Таблица610[[#This Row],[Заказ коробок ]]*Таблица610[[#This Row],[Кол-во шт в коробке]]</f>
        <v>0</v>
      </c>
      <c r="M176" s="38">
        <f>Таблица610[[#This Row],[Общее кол-во шт]]*Таблица610[[#This Row],[Оптовая цена KRW                   за 1шт]]</f>
        <v>0</v>
      </c>
      <c r="N176" s="41" t="str">
        <f>IFERROR(Таблица610[[#This Row],[Общее кол-во шт]]*Таблица610[[#This Row],[Оптовая цена USD            за 1шт]],"")</f>
        <v/>
      </c>
      <c r="O176" s="42"/>
    </row>
    <row r="177" spans="1:15" s="30" customFormat="1" ht="24" customHeight="1">
      <c r="A177" s="31" t="s">
        <v>8638</v>
      </c>
      <c r="B177" s="32">
        <v>8809715721284</v>
      </c>
      <c r="C177" s="33" t="s">
        <v>8639</v>
      </c>
      <c r="D177" s="34" t="s">
        <v>8640</v>
      </c>
      <c r="E177" s="187" t="s">
        <v>2285</v>
      </c>
      <c r="F177" s="38">
        <v>12000</v>
      </c>
      <c r="G177" s="36"/>
      <c r="H177" s="37">
        <v>25</v>
      </c>
      <c r="I177" s="38">
        <v>4243.2</v>
      </c>
      <c r="J177" s="39" t="str">
        <f>IF($I$1="","Введите курс",Таблица610[[#This Row],[Оптовая цена KRW                   за 1шт]]/$I$1)</f>
        <v>Введите курс</v>
      </c>
      <c r="K177" s="284"/>
      <c r="L177" s="40">
        <f>Таблица610[[#This Row],[Заказ коробок ]]*Таблица610[[#This Row],[Кол-во шт в коробке]]</f>
        <v>0</v>
      </c>
      <c r="M177" s="38">
        <f>Таблица610[[#This Row],[Общее кол-во шт]]*Таблица610[[#This Row],[Оптовая цена KRW                   за 1шт]]</f>
        <v>0</v>
      </c>
      <c r="N177" s="41" t="str">
        <f>IFERROR(Таблица610[[#This Row],[Общее кол-во шт]]*Таблица610[[#This Row],[Оптовая цена USD            за 1шт]],"")</f>
        <v/>
      </c>
      <c r="O177" s="42"/>
    </row>
    <row r="178" spans="1:15" s="30" customFormat="1" ht="24" customHeight="1">
      <c r="A178" s="31" t="s">
        <v>8641</v>
      </c>
      <c r="B178" s="32">
        <v>8809426957989</v>
      </c>
      <c r="C178" s="33" t="s">
        <v>8642</v>
      </c>
      <c r="D178" s="34" t="s">
        <v>8643</v>
      </c>
      <c r="E178" s="187" t="s">
        <v>2285</v>
      </c>
      <c r="F178" s="38">
        <v>12000</v>
      </c>
      <c r="G178" s="36"/>
      <c r="H178" s="37">
        <v>25</v>
      </c>
      <c r="I178" s="38">
        <v>4243.2</v>
      </c>
      <c r="J178" s="39" t="str">
        <f>IF($I$1="","Введите курс",Таблица610[[#This Row],[Оптовая цена KRW                   за 1шт]]/$I$1)</f>
        <v>Введите курс</v>
      </c>
      <c r="K178" s="284"/>
      <c r="L178" s="40">
        <f>Таблица610[[#This Row],[Заказ коробок ]]*Таблица610[[#This Row],[Кол-во шт в коробке]]</f>
        <v>0</v>
      </c>
      <c r="M178" s="38">
        <f>Таблица610[[#This Row],[Общее кол-во шт]]*Таблица610[[#This Row],[Оптовая цена KRW                   за 1шт]]</f>
        <v>0</v>
      </c>
      <c r="N178" s="41" t="str">
        <f>IFERROR(Таблица610[[#This Row],[Общее кол-во шт]]*Таблица610[[#This Row],[Оптовая цена USD            за 1шт]],"")</f>
        <v/>
      </c>
      <c r="O178" s="42"/>
    </row>
    <row r="179" spans="1:15" s="30" customFormat="1" ht="24" customHeight="1">
      <c r="A179" s="31" t="s">
        <v>8644</v>
      </c>
      <c r="B179" s="32">
        <v>8809715721291</v>
      </c>
      <c r="C179" s="33" t="s">
        <v>8645</v>
      </c>
      <c r="D179" s="34" t="s">
        <v>8646</v>
      </c>
      <c r="E179" s="187" t="s">
        <v>2285</v>
      </c>
      <c r="F179" s="38">
        <v>12000</v>
      </c>
      <c r="G179" s="36"/>
      <c r="H179" s="37">
        <v>25</v>
      </c>
      <c r="I179" s="38">
        <v>4243.2</v>
      </c>
      <c r="J179" s="39" t="str">
        <f>IF($I$1="","Введите курс",Таблица610[[#This Row],[Оптовая цена KRW                   за 1шт]]/$I$1)</f>
        <v>Введите курс</v>
      </c>
      <c r="K179" s="284"/>
      <c r="L179" s="40">
        <f>Таблица610[[#This Row],[Заказ коробок ]]*Таблица610[[#This Row],[Кол-во шт в коробке]]</f>
        <v>0</v>
      </c>
      <c r="M179" s="38">
        <f>Таблица610[[#This Row],[Общее кол-во шт]]*Таблица610[[#This Row],[Оптовая цена KRW                   за 1шт]]</f>
        <v>0</v>
      </c>
      <c r="N179" s="41" t="str">
        <f>IFERROR(Таблица610[[#This Row],[Общее кол-во шт]]*Таблица610[[#This Row],[Оптовая цена USD            за 1шт]],"")</f>
        <v/>
      </c>
      <c r="O179" s="42"/>
    </row>
    <row r="180" spans="1:15" s="30" customFormat="1" ht="24" customHeight="1">
      <c r="A180" s="31" t="s">
        <v>8647</v>
      </c>
      <c r="B180" s="32">
        <v>8809480770876</v>
      </c>
      <c r="C180" s="33" t="s">
        <v>8648</v>
      </c>
      <c r="D180" s="34" t="s">
        <v>8649</v>
      </c>
      <c r="E180" s="187" t="s">
        <v>8259</v>
      </c>
      <c r="F180" s="38">
        <v>25000</v>
      </c>
      <c r="G180" s="36"/>
      <c r="H180" s="37">
        <v>50</v>
      </c>
      <c r="I180" s="38">
        <v>4641</v>
      </c>
      <c r="J180" s="39" t="str">
        <f>IF($I$1="","Введите курс",Таблица610[[#This Row],[Оптовая цена KRW                   за 1шт]]/$I$1)</f>
        <v>Введите курс</v>
      </c>
      <c r="K180" s="284"/>
      <c r="L180" s="40">
        <f>Таблица610[[#This Row],[Заказ коробок ]]*Таблица610[[#This Row],[Кол-во шт в коробке]]</f>
        <v>0</v>
      </c>
      <c r="M180" s="38">
        <f>Таблица610[[#This Row],[Общее кол-во шт]]*Таблица610[[#This Row],[Оптовая цена KRW                   за 1шт]]</f>
        <v>0</v>
      </c>
      <c r="N180" s="41" t="str">
        <f>IFERROR(Таблица610[[#This Row],[Общее кол-во шт]]*Таблица610[[#This Row],[Оптовая цена USD            за 1шт]],"")</f>
        <v/>
      </c>
      <c r="O180" s="42"/>
    </row>
    <row r="181" spans="1:15" s="30" customFormat="1" ht="24" customHeight="1">
      <c r="A181" s="31" t="s">
        <v>8650</v>
      </c>
      <c r="B181" s="32">
        <v>8809469775434</v>
      </c>
      <c r="C181" s="33" t="s">
        <v>8651</v>
      </c>
      <c r="D181" s="34" t="s">
        <v>8652</v>
      </c>
      <c r="E181" s="187" t="s">
        <v>1668</v>
      </c>
      <c r="F181" s="38">
        <v>20000</v>
      </c>
      <c r="G181" s="36"/>
      <c r="H181" s="37">
        <v>100</v>
      </c>
      <c r="I181" s="38">
        <v>3876</v>
      </c>
      <c r="J181" s="39" t="str">
        <f>IF($I$1="","Введите курс",Таблица610[[#This Row],[Оптовая цена KRW                   за 1шт]]/$I$1)</f>
        <v>Введите курс</v>
      </c>
      <c r="K181" s="284"/>
      <c r="L181" s="40">
        <f>Таблица610[[#This Row],[Заказ коробок ]]*Таблица610[[#This Row],[Кол-во шт в коробке]]</f>
        <v>0</v>
      </c>
      <c r="M181" s="38">
        <f>Таблица610[[#This Row],[Общее кол-во шт]]*Таблица610[[#This Row],[Оптовая цена KRW                   за 1шт]]</f>
        <v>0</v>
      </c>
      <c r="N181" s="41" t="str">
        <f>IFERROR(Таблица610[[#This Row],[Общее кол-во шт]]*Таблица610[[#This Row],[Оптовая цена USD            за 1шт]],"")</f>
        <v/>
      </c>
      <c r="O181" s="42"/>
    </row>
    <row r="182" spans="1:15" s="30" customFormat="1" ht="24" customHeight="1">
      <c r="A182" s="31" t="s">
        <v>8653</v>
      </c>
      <c r="B182" s="32">
        <v>8809480770968</v>
      </c>
      <c r="C182" s="33" t="s">
        <v>8654</v>
      </c>
      <c r="D182" s="34" t="s">
        <v>8655</v>
      </c>
      <c r="E182" s="187" t="s">
        <v>2293</v>
      </c>
      <c r="F182" s="38">
        <v>15000</v>
      </c>
      <c r="G182" s="36"/>
      <c r="H182" s="37">
        <v>100</v>
      </c>
      <c r="I182" s="38">
        <v>2703</v>
      </c>
      <c r="J182" s="39" t="str">
        <f>IF($I$1="","Введите курс",Таблица610[[#This Row],[Оптовая цена KRW                   за 1шт]]/$I$1)</f>
        <v>Введите курс</v>
      </c>
      <c r="K182" s="284"/>
      <c r="L182" s="40">
        <f>Таблица610[[#This Row],[Заказ коробок ]]*Таблица610[[#This Row],[Кол-во шт в коробке]]</f>
        <v>0</v>
      </c>
      <c r="M182" s="38">
        <f>Таблица610[[#This Row],[Общее кол-во шт]]*Таблица610[[#This Row],[Оптовая цена KRW                   за 1шт]]</f>
        <v>0</v>
      </c>
      <c r="N182" s="41" t="str">
        <f>IFERROR(Таблица610[[#This Row],[Общее кол-во шт]]*Таблица610[[#This Row],[Оптовая цена USD            за 1шт]],"")</f>
        <v/>
      </c>
      <c r="O182" s="42"/>
    </row>
    <row r="183" spans="1:15" s="30" customFormat="1" ht="24" customHeight="1">
      <c r="A183" s="31" t="s">
        <v>8656</v>
      </c>
      <c r="B183" s="32">
        <v>8809480770951</v>
      </c>
      <c r="C183" s="33" t="s">
        <v>8657</v>
      </c>
      <c r="D183" s="34" t="s">
        <v>8658</v>
      </c>
      <c r="E183" s="187" t="s">
        <v>2293</v>
      </c>
      <c r="F183" s="38">
        <v>15000</v>
      </c>
      <c r="G183" s="36"/>
      <c r="H183" s="37">
        <v>100</v>
      </c>
      <c r="I183" s="38">
        <v>2703</v>
      </c>
      <c r="J183" s="39" t="str">
        <f>IF($I$1="","Введите курс",Таблица610[[#This Row],[Оптовая цена KRW                   за 1шт]]/$I$1)</f>
        <v>Введите курс</v>
      </c>
      <c r="K183" s="284"/>
      <c r="L183" s="40">
        <f>Таблица610[[#This Row],[Заказ коробок ]]*Таблица610[[#This Row],[Кол-во шт в коробке]]</f>
        <v>0</v>
      </c>
      <c r="M183" s="38">
        <f>Таблица610[[#This Row],[Общее кол-во шт]]*Таблица610[[#This Row],[Оптовая цена KRW                   за 1шт]]</f>
        <v>0</v>
      </c>
      <c r="N183" s="41" t="str">
        <f>IFERROR(Таблица610[[#This Row],[Общее кол-во шт]]*Таблица610[[#This Row],[Оптовая цена USD            за 1шт]],"")</f>
        <v/>
      </c>
      <c r="O183" s="42"/>
    </row>
    <row r="184" spans="1:15" s="30" customFormat="1" ht="24" customHeight="1">
      <c r="A184" s="31" t="s">
        <v>8659</v>
      </c>
      <c r="B184" s="32">
        <v>8809636281560</v>
      </c>
      <c r="C184" s="33" t="s">
        <v>8660</v>
      </c>
      <c r="D184" s="34" t="s">
        <v>8661</v>
      </c>
      <c r="E184" s="187" t="s">
        <v>2318</v>
      </c>
      <c r="F184" s="38">
        <v>20000</v>
      </c>
      <c r="G184" s="36"/>
      <c r="H184" s="37">
        <v>100</v>
      </c>
      <c r="I184" s="38">
        <v>3672</v>
      </c>
      <c r="J184" s="39" t="str">
        <f>IF($I$1="","Введите курс",Таблица610[[#This Row],[Оптовая цена KRW                   за 1шт]]/$I$1)</f>
        <v>Введите курс</v>
      </c>
      <c r="K184" s="284"/>
      <c r="L184" s="40">
        <f>Таблица610[[#This Row],[Заказ коробок ]]*Таблица610[[#This Row],[Кол-во шт в коробке]]</f>
        <v>0</v>
      </c>
      <c r="M184" s="38">
        <f>Таблица610[[#This Row],[Общее кол-во шт]]*Таблица610[[#This Row],[Оптовая цена KRW                   за 1шт]]</f>
        <v>0</v>
      </c>
      <c r="N184" s="41" t="str">
        <f>IFERROR(Таблица610[[#This Row],[Общее кол-во шт]]*Таблица610[[#This Row],[Оптовая цена USD            за 1шт]],"")</f>
        <v/>
      </c>
      <c r="O184" s="42"/>
    </row>
    <row r="185" spans="1:15" s="30" customFormat="1" ht="24" customHeight="1">
      <c r="A185" s="31" t="s">
        <v>8662</v>
      </c>
      <c r="B185" s="32">
        <v>8809480770890</v>
      </c>
      <c r="C185" s="33" t="s">
        <v>8663</v>
      </c>
      <c r="D185" s="34" t="s">
        <v>8664</v>
      </c>
      <c r="E185" s="187" t="s">
        <v>2293</v>
      </c>
      <c r="F185" s="38">
        <v>9000</v>
      </c>
      <c r="G185" s="36"/>
      <c r="H185" s="37">
        <v>100</v>
      </c>
      <c r="I185" s="38">
        <v>1907.4</v>
      </c>
      <c r="J185" s="39" t="str">
        <f>IF($I$1="","Введите курс",Таблица610[[#This Row],[Оптовая цена KRW                   за 1шт]]/$I$1)</f>
        <v>Введите курс</v>
      </c>
      <c r="K185" s="284"/>
      <c r="L185" s="40">
        <f>Таблица610[[#This Row],[Заказ коробок ]]*Таблица610[[#This Row],[Кол-во шт в коробке]]</f>
        <v>0</v>
      </c>
      <c r="M185" s="38">
        <f>Таблица610[[#This Row],[Общее кол-во шт]]*Таблица610[[#This Row],[Оптовая цена KRW                   за 1шт]]</f>
        <v>0</v>
      </c>
      <c r="N185" s="41" t="str">
        <f>IFERROR(Таблица610[[#This Row],[Общее кол-во шт]]*Таблица610[[#This Row],[Оптовая цена USD            за 1шт]],"")</f>
        <v/>
      </c>
      <c r="O185" s="42"/>
    </row>
    <row r="186" spans="1:15" s="30" customFormat="1" ht="24" customHeight="1">
      <c r="A186" s="31" t="s">
        <v>8665</v>
      </c>
      <c r="B186" s="32">
        <v>8809297386796</v>
      </c>
      <c r="C186" s="33" t="s">
        <v>8666</v>
      </c>
      <c r="D186" s="34" t="s">
        <v>8667</v>
      </c>
      <c r="E186" s="187" t="s">
        <v>8172</v>
      </c>
      <c r="F186" s="38">
        <v>25000</v>
      </c>
      <c r="G186" s="36"/>
      <c r="H186" s="37">
        <v>100</v>
      </c>
      <c r="I186" s="38">
        <v>2499</v>
      </c>
      <c r="J186" s="39" t="str">
        <f>IF($I$1="","Введите курс",Таблица610[[#This Row],[Оптовая цена KRW                   за 1шт]]/$I$1)</f>
        <v>Введите курс</v>
      </c>
      <c r="K186" s="284"/>
      <c r="L186" s="40">
        <f>Таблица610[[#This Row],[Заказ коробок ]]*Таблица610[[#This Row],[Кол-во шт в коробке]]</f>
        <v>0</v>
      </c>
      <c r="M186" s="38">
        <f>Таблица610[[#This Row],[Общее кол-во шт]]*Таблица610[[#This Row],[Оптовая цена KRW                   за 1шт]]</f>
        <v>0</v>
      </c>
      <c r="N186" s="41" t="str">
        <f>IFERROR(Таблица610[[#This Row],[Общее кол-во шт]]*Таблица610[[#This Row],[Оптовая цена USD            за 1шт]],"")</f>
        <v/>
      </c>
      <c r="O186" s="42"/>
    </row>
    <row r="187" spans="1:15" s="30" customFormat="1" ht="24" customHeight="1">
      <c r="A187" s="31" t="s">
        <v>8668</v>
      </c>
      <c r="B187" s="32">
        <v>8809480771217</v>
      </c>
      <c r="C187" s="33" t="s">
        <v>8669</v>
      </c>
      <c r="D187" s="34" t="s">
        <v>8670</v>
      </c>
      <c r="E187" s="187" t="s">
        <v>8259</v>
      </c>
      <c r="F187" s="38">
        <v>12000</v>
      </c>
      <c r="G187" s="36"/>
      <c r="H187" s="37">
        <v>60</v>
      </c>
      <c r="I187" s="38">
        <v>4447.2</v>
      </c>
      <c r="J187" s="39" t="str">
        <f>IF($I$1="","Введите курс",Таблица610[[#This Row],[Оптовая цена KRW                   за 1шт]]/$I$1)</f>
        <v>Введите курс</v>
      </c>
      <c r="K187" s="284"/>
      <c r="L187" s="40">
        <f>Таблица610[[#This Row],[Заказ коробок ]]*Таблица610[[#This Row],[Кол-во шт в коробке]]</f>
        <v>0</v>
      </c>
      <c r="M187" s="38">
        <f>Таблица610[[#This Row],[Общее кол-во шт]]*Таблица610[[#This Row],[Оптовая цена KRW                   за 1шт]]</f>
        <v>0</v>
      </c>
      <c r="N187" s="41" t="str">
        <f>IFERROR(Таблица610[[#This Row],[Общее кол-во шт]]*Таблица610[[#This Row],[Оптовая цена USD            за 1шт]],"")</f>
        <v/>
      </c>
      <c r="O187" s="42"/>
    </row>
    <row r="188" spans="1:15" s="30" customFormat="1" ht="24" customHeight="1">
      <c r="A188" s="31" t="s">
        <v>8671</v>
      </c>
      <c r="B188" s="32">
        <v>8809527480584</v>
      </c>
      <c r="C188" s="33" t="s">
        <v>8672</v>
      </c>
      <c r="D188" s="34" t="s">
        <v>8673</v>
      </c>
      <c r="E188" s="187" t="s">
        <v>8327</v>
      </c>
      <c r="F188" s="38">
        <v>35000</v>
      </c>
      <c r="G188" s="36"/>
      <c r="H188" s="37">
        <v>120</v>
      </c>
      <c r="I188" s="38">
        <v>6375</v>
      </c>
      <c r="J188" s="39" t="str">
        <f>IF($I$1="","Введите курс",Таблица610[[#This Row],[Оптовая цена KRW                   за 1шт]]/$I$1)</f>
        <v>Введите курс</v>
      </c>
      <c r="K188" s="284"/>
      <c r="L188" s="40">
        <f>Таблица610[[#This Row],[Заказ коробок ]]*Таблица610[[#This Row],[Кол-во шт в коробке]]</f>
        <v>0</v>
      </c>
      <c r="M188" s="38">
        <f>Таблица610[[#This Row],[Общее кол-во шт]]*Таблица610[[#This Row],[Оптовая цена KRW                   за 1шт]]</f>
        <v>0</v>
      </c>
      <c r="N188" s="41" t="str">
        <f>IFERROR(Таблица610[[#This Row],[Общее кол-во шт]]*Таблица610[[#This Row],[Оптовая цена USD            за 1шт]],"")</f>
        <v/>
      </c>
      <c r="O188" s="42"/>
    </row>
    <row r="189" spans="1:15" s="30" customFormat="1" ht="24" customHeight="1">
      <c r="A189" s="31" t="s">
        <v>8674</v>
      </c>
      <c r="B189" s="32">
        <v>8809527481093</v>
      </c>
      <c r="C189" s="33" t="s">
        <v>8675</v>
      </c>
      <c r="D189" s="34" t="s">
        <v>8676</v>
      </c>
      <c r="E189" s="187" t="s">
        <v>8327</v>
      </c>
      <c r="F189" s="38">
        <v>35000</v>
      </c>
      <c r="G189" s="36"/>
      <c r="H189" s="37">
        <v>120</v>
      </c>
      <c r="I189" s="38">
        <v>6375</v>
      </c>
      <c r="J189" s="39" t="str">
        <f>IF($I$1="","Введите курс",Таблица610[[#This Row],[Оптовая цена KRW                   за 1шт]]/$I$1)</f>
        <v>Введите курс</v>
      </c>
      <c r="K189" s="284"/>
      <c r="L189" s="40">
        <f>Таблица610[[#This Row],[Заказ коробок ]]*Таблица610[[#This Row],[Кол-во шт в коробке]]</f>
        <v>0</v>
      </c>
      <c r="M189" s="38">
        <f>Таблица610[[#This Row],[Общее кол-во шт]]*Таблица610[[#This Row],[Оптовая цена KRW                   за 1шт]]</f>
        <v>0</v>
      </c>
      <c r="N189" s="41" t="str">
        <f>IFERROR(Таблица610[[#This Row],[Общее кол-во шт]]*Таблица610[[#This Row],[Оптовая цена USD            за 1шт]],"")</f>
        <v/>
      </c>
      <c r="O189" s="42"/>
    </row>
    <row r="190" spans="1:15" s="30" customFormat="1" ht="24" customHeight="1">
      <c r="A190" s="31" t="s">
        <v>8677</v>
      </c>
      <c r="B190" s="32">
        <v>8809527481109</v>
      </c>
      <c r="C190" s="33" t="s">
        <v>8678</v>
      </c>
      <c r="D190" s="34" t="s">
        <v>8679</v>
      </c>
      <c r="E190" s="187" t="s">
        <v>8327</v>
      </c>
      <c r="F190" s="38">
        <v>35000</v>
      </c>
      <c r="G190" s="36"/>
      <c r="H190" s="37">
        <v>120</v>
      </c>
      <c r="I190" s="38">
        <v>6375</v>
      </c>
      <c r="J190" s="39" t="str">
        <f>IF($I$1="","Введите курс",Таблица610[[#This Row],[Оптовая цена KRW                   за 1шт]]/$I$1)</f>
        <v>Введите курс</v>
      </c>
      <c r="K190" s="284"/>
      <c r="L190" s="40">
        <f>Таблица610[[#This Row],[Заказ коробок ]]*Таблица610[[#This Row],[Кол-во шт в коробке]]</f>
        <v>0</v>
      </c>
      <c r="M190" s="38">
        <f>Таблица610[[#This Row],[Общее кол-во шт]]*Таблица610[[#This Row],[Оптовая цена KRW                   за 1шт]]</f>
        <v>0</v>
      </c>
      <c r="N190" s="41" t="str">
        <f>IFERROR(Таблица610[[#This Row],[Общее кол-во шт]]*Таблица610[[#This Row],[Оптовая цена USD            за 1шт]],"")</f>
        <v/>
      </c>
      <c r="O190" s="42"/>
    </row>
    <row r="191" spans="1:15" s="30" customFormat="1" ht="24" customHeight="1">
      <c r="A191" s="31" t="s">
        <v>8680</v>
      </c>
      <c r="B191" s="32">
        <v>8809527480577</v>
      </c>
      <c r="C191" s="33" t="s">
        <v>8681</v>
      </c>
      <c r="D191" s="34" t="s">
        <v>8682</v>
      </c>
      <c r="E191" s="187" t="s">
        <v>8327</v>
      </c>
      <c r="F191" s="38">
        <v>35000</v>
      </c>
      <c r="G191" s="36"/>
      <c r="H191" s="37">
        <v>120</v>
      </c>
      <c r="I191" s="38">
        <v>6375</v>
      </c>
      <c r="J191" s="39" t="str">
        <f>IF($I$1="","Введите курс",Таблица610[[#This Row],[Оптовая цена KRW                   за 1шт]]/$I$1)</f>
        <v>Введите курс</v>
      </c>
      <c r="K191" s="284"/>
      <c r="L191" s="40">
        <f>Таблица610[[#This Row],[Заказ коробок ]]*Таблица610[[#This Row],[Кол-во шт в коробке]]</f>
        <v>0</v>
      </c>
      <c r="M191" s="38">
        <f>Таблица610[[#This Row],[Общее кол-во шт]]*Таблица610[[#This Row],[Оптовая цена KRW                   за 1шт]]</f>
        <v>0</v>
      </c>
      <c r="N191" s="41" t="str">
        <f>IFERROR(Таблица610[[#This Row],[Общее кол-во шт]]*Таблица610[[#This Row],[Оптовая цена USD            за 1шт]],"")</f>
        <v/>
      </c>
      <c r="O191" s="42"/>
    </row>
    <row r="192" spans="1:15" s="30" customFormat="1" ht="24" customHeight="1">
      <c r="A192" s="31" t="s">
        <v>8683</v>
      </c>
      <c r="B192" s="32">
        <v>8809527481079</v>
      </c>
      <c r="C192" s="33" t="s">
        <v>8684</v>
      </c>
      <c r="D192" s="34" t="s">
        <v>8685</v>
      </c>
      <c r="E192" s="187" t="s">
        <v>8327</v>
      </c>
      <c r="F192" s="38">
        <v>35000</v>
      </c>
      <c r="G192" s="36"/>
      <c r="H192" s="37">
        <v>120</v>
      </c>
      <c r="I192" s="38">
        <v>6375</v>
      </c>
      <c r="J192" s="39" t="str">
        <f>IF($I$1="","Введите курс",Таблица610[[#This Row],[Оптовая цена KRW                   за 1шт]]/$I$1)</f>
        <v>Введите курс</v>
      </c>
      <c r="K192" s="284"/>
      <c r="L192" s="40">
        <f>Таблица610[[#This Row],[Заказ коробок ]]*Таблица610[[#This Row],[Кол-во шт в коробке]]</f>
        <v>0</v>
      </c>
      <c r="M192" s="38">
        <f>Таблица610[[#This Row],[Общее кол-во шт]]*Таблица610[[#This Row],[Оптовая цена KRW                   за 1шт]]</f>
        <v>0</v>
      </c>
      <c r="N192" s="41" t="str">
        <f>IFERROR(Таблица610[[#This Row],[Общее кол-во шт]]*Таблица610[[#This Row],[Оптовая цена USD            за 1шт]],"")</f>
        <v/>
      </c>
      <c r="O192" s="42"/>
    </row>
    <row r="193" spans="1:15" s="30" customFormat="1" ht="24" customHeight="1">
      <c r="A193" s="31" t="s">
        <v>8686</v>
      </c>
      <c r="B193" s="32">
        <v>8809527481086</v>
      </c>
      <c r="C193" s="33" t="s">
        <v>8687</v>
      </c>
      <c r="D193" s="34" t="s">
        <v>8688</v>
      </c>
      <c r="E193" s="187" t="s">
        <v>8327</v>
      </c>
      <c r="F193" s="38">
        <v>35000</v>
      </c>
      <c r="G193" s="36"/>
      <c r="H193" s="37">
        <v>120</v>
      </c>
      <c r="I193" s="38">
        <v>6375</v>
      </c>
      <c r="J193" s="39" t="str">
        <f>IF($I$1="","Введите курс",Таблица610[[#This Row],[Оптовая цена KRW                   за 1шт]]/$I$1)</f>
        <v>Введите курс</v>
      </c>
      <c r="K193" s="284"/>
      <c r="L193" s="40">
        <f>Таблица610[[#This Row],[Заказ коробок ]]*Таблица610[[#This Row],[Кол-во шт в коробке]]</f>
        <v>0</v>
      </c>
      <c r="M193" s="38">
        <f>Таблица610[[#This Row],[Общее кол-во шт]]*Таблица610[[#This Row],[Оптовая цена KRW                   за 1шт]]</f>
        <v>0</v>
      </c>
      <c r="N193" s="41" t="str">
        <f>IFERROR(Таблица610[[#This Row],[Общее кол-во шт]]*Таблица610[[#This Row],[Оптовая цена USD            за 1шт]],"")</f>
        <v/>
      </c>
      <c r="O193" s="42"/>
    </row>
    <row r="194" spans="1:15" s="30" customFormat="1" ht="24" customHeight="1">
      <c r="A194" s="31" t="s">
        <v>8689</v>
      </c>
      <c r="B194" s="32">
        <v>8809527480560</v>
      </c>
      <c r="C194" s="33" t="s">
        <v>8690</v>
      </c>
      <c r="D194" s="34" t="s">
        <v>8691</v>
      </c>
      <c r="E194" s="187" t="s">
        <v>8327</v>
      </c>
      <c r="F194" s="38">
        <v>35000</v>
      </c>
      <c r="G194" s="36"/>
      <c r="H194" s="37">
        <v>120</v>
      </c>
      <c r="I194" s="38">
        <v>6375</v>
      </c>
      <c r="J194" s="39" t="str">
        <f>IF($I$1="","Введите курс",Таблица610[[#This Row],[Оптовая цена KRW                   за 1шт]]/$I$1)</f>
        <v>Введите курс</v>
      </c>
      <c r="K194" s="284"/>
      <c r="L194" s="40">
        <f>Таблица610[[#This Row],[Заказ коробок ]]*Таблица610[[#This Row],[Кол-во шт в коробке]]</f>
        <v>0</v>
      </c>
      <c r="M194" s="38">
        <f>Таблица610[[#This Row],[Общее кол-во шт]]*Таблица610[[#This Row],[Оптовая цена KRW                   за 1шт]]</f>
        <v>0</v>
      </c>
      <c r="N194" s="41" t="str">
        <f>IFERROR(Таблица610[[#This Row],[Общее кол-во шт]]*Таблица610[[#This Row],[Оптовая цена USD            за 1шт]],"")</f>
        <v/>
      </c>
      <c r="O194" s="42"/>
    </row>
    <row r="195" spans="1:15" s="30" customFormat="1" ht="24" customHeight="1">
      <c r="A195" s="31" t="s">
        <v>8692</v>
      </c>
      <c r="B195" s="32">
        <v>8809527481055</v>
      </c>
      <c r="C195" s="33" t="s">
        <v>8693</v>
      </c>
      <c r="D195" s="34" t="s">
        <v>8694</v>
      </c>
      <c r="E195" s="187" t="s">
        <v>8327</v>
      </c>
      <c r="F195" s="38">
        <v>35000</v>
      </c>
      <c r="G195" s="36"/>
      <c r="H195" s="37">
        <v>120</v>
      </c>
      <c r="I195" s="38">
        <v>6375</v>
      </c>
      <c r="J195" s="39" t="str">
        <f>IF($I$1="","Введите курс",Таблица610[[#This Row],[Оптовая цена KRW                   за 1шт]]/$I$1)</f>
        <v>Введите курс</v>
      </c>
      <c r="K195" s="284"/>
      <c r="L195" s="40">
        <f>Таблица610[[#This Row],[Заказ коробок ]]*Таблица610[[#This Row],[Кол-во шт в коробке]]</f>
        <v>0</v>
      </c>
      <c r="M195" s="38">
        <f>Таблица610[[#This Row],[Общее кол-во шт]]*Таблица610[[#This Row],[Оптовая цена KRW                   за 1шт]]</f>
        <v>0</v>
      </c>
      <c r="N195" s="41" t="str">
        <f>IFERROR(Таблица610[[#This Row],[Общее кол-во шт]]*Таблица610[[#This Row],[Оптовая цена USD            за 1шт]],"")</f>
        <v/>
      </c>
      <c r="O195" s="42"/>
    </row>
    <row r="196" spans="1:15" s="30" customFormat="1" ht="24" customHeight="1">
      <c r="A196" s="31" t="s">
        <v>8695</v>
      </c>
      <c r="B196" s="32">
        <v>8809527481062</v>
      </c>
      <c r="C196" s="33" t="s">
        <v>8696</v>
      </c>
      <c r="D196" s="34" t="s">
        <v>8697</v>
      </c>
      <c r="E196" s="187" t="s">
        <v>8327</v>
      </c>
      <c r="F196" s="38">
        <v>35000</v>
      </c>
      <c r="G196" s="36"/>
      <c r="H196" s="37">
        <v>120</v>
      </c>
      <c r="I196" s="38">
        <v>6375</v>
      </c>
      <c r="J196" s="39" t="str">
        <f>IF($I$1="","Введите курс",Таблица610[[#This Row],[Оптовая цена KRW                   за 1шт]]/$I$1)</f>
        <v>Введите курс</v>
      </c>
      <c r="K196" s="284"/>
      <c r="L196" s="40">
        <f>Таблица610[[#This Row],[Заказ коробок ]]*Таблица610[[#This Row],[Кол-во шт в коробке]]</f>
        <v>0</v>
      </c>
      <c r="M196" s="38">
        <f>Таблица610[[#This Row],[Общее кол-во шт]]*Таблица610[[#This Row],[Оптовая цена KRW                   за 1шт]]</f>
        <v>0</v>
      </c>
      <c r="N196" s="41" t="str">
        <f>IFERROR(Таблица610[[#This Row],[Общее кол-во шт]]*Таблица610[[#This Row],[Оптовая цена USD            за 1шт]],"")</f>
        <v/>
      </c>
      <c r="O196" s="42"/>
    </row>
    <row r="197" spans="1:15" s="30" customFormat="1" ht="24" customHeight="1">
      <c r="A197" s="31" t="s">
        <v>8698</v>
      </c>
      <c r="B197" s="32">
        <v>8802221003639</v>
      </c>
      <c r="C197" s="33" t="s">
        <v>8699</v>
      </c>
      <c r="D197" s="34" t="s">
        <v>8700</v>
      </c>
      <c r="E197" s="187" t="s">
        <v>1643</v>
      </c>
      <c r="F197" s="38">
        <v>25000</v>
      </c>
      <c r="G197" s="36"/>
      <c r="H197" s="37">
        <v>100</v>
      </c>
      <c r="I197" s="38">
        <v>4335</v>
      </c>
      <c r="J197" s="39" t="str">
        <f>IF($I$1="","Введите курс",Таблица610[[#This Row],[Оптовая цена KRW                   за 1шт]]/$I$1)</f>
        <v>Введите курс</v>
      </c>
      <c r="K197" s="284"/>
      <c r="L197" s="40">
        <f>Таблица610[[#This Row],[Заказ коробок ]]*Таблица610[[#This Row],[Кол-во шт в коробке]]</f>
        <v>0</v>
      </c>
      <c r="M197" s="38">
        <f>Таблица610[[#This Row],[Общее кол-во шт]]*Таблица610[[#This Row],[Оптовая цена KRW                   за 1шт]]</f>
        <v>0</v>
      </c>
      <c r="N197" s="41" t="str">
        <f>IFERROR(Таблица610[[#This Row],[Общее кол-во шт]]*Таблица610[[#This Row],[Оптовая цена USD            за 1шт]],"")</f>
        <v/>
      </c>
      <c r="O197" s="42"/>
    </row>
    <row r="198" spans="1:15" s="30" customFormat="1" ht="24" customHeight="1">
      <c r="A198" s="31" t="s">
        <v>8701</v>
      </c>
      <c r="B198" s="32">
        <v>8809595050818</v>
      </c>
      <c r="C198" s="33" t="s">
        <v>8702</v>
      </c>
      <c r="D198" s="34" t="s">
        <v>8703</v>
      </c>
      <c r="E198" s="187" t="s">
        <v>1655</v>
      </c>
      <c r="F198" s="38">
        <v>20000</v>
      </c>
      <c r="G198" s="36"/>
      <c r="H198" s="37">
        <v>100</v>
      </c>
      <c r="I198" s="38">
        <v>4692</v>
      </c>
      <c r="J198" s="39" t="str">
        <f>IF($I$1="","Введите курс",Таблица610[[#This Row],[Оптовая цена KRW                   за 1шт]]/$I$1)</f>
        <v>Введите курс</v>
      </c>
      <c r="K198" s="284"/>
      <c r="L198" s="40">
        <f>Таблица610[[#This Row],[Заказ коробок ]]*Таблица610[[#This Row],[Кол-во шт в коробке]]</f>
        <v>0</v>
      </c>
      <c r="M198" s="38">
        <f>Таблица610[[#This Row],[Общее кол-во шт]]*Таблица610[[#This Row],[Оптовая цена KRW                   за 1шт]]</f>
        <v>0</v>
      </c>
      <c r="N198" s="41" t="str">
        <f>IFERROR(Таблица610[[#This Row],[Общее кол-во шт]]*Таблица610[[#This Row],[Оптовая цена USD            за 1шт]],"")</f>
        <v/>
      </c>
      <c r="O198" s="42"/>
    </row>
    <row r="199" spans="1:15" s="30" customFormat="1" ht="24" customHeight="1">
      <c r="A199" s="31" t="s">
        <v>8704</v>
      </c>
      <c r="B199" s="32">
        <v>8809595050825</v>
      </c>
      <c r="C199" s="33" t="s">
        <v>8705</v>
      </c>
      <c r="D199" s="34" t="s">
        <v>8706</v>
      </c>
      <c r="E199" s="187" t="s">
        <v>1655</v>
      </c>
      <c r="F199" s="38">
        <v>20000</v>
      </c>
      <c r="G199" s="36"/>
      <c r="H199" s="37">
        <v>100</v>
      </c>
      <c r="I199" s="38">
        <v>4692</v>
      </c>
      <c r="J199" s="39" t="str">
        <f>IF($I$1="","Введите курс",Таблица610[[#This Row],[Оптовая цена KRW                   за 1шт]]/$I$1)</f>
        <v>Введите курс</v>
      </c>
      <c r="K199" s="284"/>
      <c r="L199" s="40">
        <f>Таблица610[[#This Row],[Заказ коробок ]]*Таблица610[[#This Row],[Кол-во шт в коробке]]</f>
        <v>0</v>
      </c>
      <c r="M199" s="38">
        <f>Таблица610[[#This Row],[Общее кол-во шт]]*Таблица610[[#This Row],[Оптовая цена KRW                   за 1шт]]</f>
        <v>0</v>
      </c>
      <c r="N199" s="41" t="str">
        <f>IFERROR(Таблица610[[#This Row],[Общее кол-во шт]]*Таблица610[[#This Row],[Оптовая цена USD            за 1шт]],"")</f>
        <v/>
      </c>
      <c r="O199" s="42"/>
    </row>
    <row r="200" spans="1:15" s="30" customFormat="1" ht="24" customHeight="1">
      <c r="A200" s="31" t="s">
        <v>8707</v>
      </c>
      <c r="B200" s="32">
        <v>8809469775830</v>
      </c>
      <c r="C200" s="33" t="s">
        <v>8708</v>
      </c>
      <c r="D200" s="34" t="s">
        <v>8709</v>
      </c>
      <c r="E200" s="187" t="s">
        <v>1668</v>
      </c>
      <c r="F200" s="38">
        <v>20000</v>
      </c>
      <c r="G200" s="36"/>
      <c r="H200" s="37">
        <v>100</v>
      </c>
      <c r="I200" s="38">
        <v>3876</v>
      </c>
      <c r="J200" s="39" t="str">
        <f>IF($I$1="","Введите курс",Таблица610[[#This Row],[Оптовая цена KRW                   за 1шт]]/$I$1)</f>
        <v>Введите курс</v>
      </c>
      <c r="K200" s="284"/>
      <c r="L200" s="40">
        <f>Таблица610[[#This Row],[Заказ коробок ]]*Таблица610[[#This Row],[Кол-во шт в коробке]]</f>
        <v>0</v>
      </c>
      <c r="M200" s="38">
        <f>Таблица610[[#This Row],[Общее кол-во шт]]*Таблица610[[#This Row],[Оптовая цена KRW                   за 1шт]]</f>
        <v>0</v>
      </c>
      <c r="N200" s="41" t="str">
        <f>IFERROR(Таблица610[[#This Row],[Общее кол-во шт]]*Таблица610[[#This Row],[Оптовая цена USD            за 1шт]],"")</f>
        <v/>
      </c>
      <c r="O200" s="42"/>
    </row>
    <row r="201" spans="1:15" s="30" customFormat="1" ht="24" customHeight="1">
      <c r="A201" s="31" t="s">
        <v>8710</v>
      </c>
      <c r="B201" s="32">
        <v>8809480771484</v>
      </c>
      <c r="C201" s="33" t="s">
        <v>8711</v>
      </c>
      <c r="D201" s="34" t="s">
        <v>8712</v>
      </c>
      <c r="E201" s="187" t="s">
        <v>1651</v>
      </c>
      <c r="F201" s="38">
        <v>15000</v>
      </c>
      <c r="G201" s="36"/>
      <c r="H201" s="37">
        <v>50</v>
      </c>
      <c r="I201" s="38">
        <v>3723</v>
      </c>
      <c r="J201" s="39" t="str">
        <f>IF($I$1="","Введите курс",Таблица610[[#This Row],[Оптовая цена KRW                   за 1шт]]/$I$1)</f>
        <v>Введите курс</v>
      </c>
      <c r="K201" s="284"/>
      <c r="L201" s="40">
        <f>Таблица610[[#This Row],[Заказ коробок ]]*Таблица610[[#This Row],[Кол-во шт в коробке]]</f>
        <v>0</v>
      </c>
      <c r="M201" s="38">
        <f>Таблица610[[#This Row],[Общее кол-во шт]]*Таблица610[[#This Row],[Оптовая цена KRW                   за 1шт]]</f>
        <v>0</v>
      </c>
      <c r="N201" s="41" t="str">
        <f>IFERROR(Таблица610[[#This Row],[Общее кол-во шт]]*Таблица610[[#This Row],[Оптовая цена USD            за 1шт]],"")</f>
        <v/>
      </c>
      <c r="O201" s="42"/>
    </row>
    <row r="202" spans="1:15" s="30" customFormat="1" ht="24" customHeight="1">
      <c r="A202" s="31" t="s">
        <v>8713</v>
      </c>
      <c r="B202" s="32">
        <v>8809480770975</v>
      </c>
      <c r="C202" s="33" t="s">
        <v>8714</v>
      </c>
      <c r="D202" s="34" t="s">
        <v>8715</v>
      </c>
      <c r="E202" s="187" t="s">
        <v>1668</v>
      </c>
      <c r="F202" s="38">
        <v>50000</v>
      </c>
      <c r="G202" s="36"/>
      <c r="H202" s="37">
        <v>50</v>
      </c>
      <c r="I202" s="38">
        <v>7037.9999999999991</v>
      </c>
      <c r="J202" s="39" t="str">
        <f>IF($I$1="","Введите курс",Таблица610[[#This Row],[Оптовая цена KRW                   за 1шт]]/$I$1)</f>
        <v>Введите курс</v>
      </c>
      <c r="K202" s="284"/>
      <c r="L202" s="40">
        <f>Таблица610[[#This Row],[Заказ коробок ]]*Таблица610[[#This Row],[Кол-во шт в коробке]]</f>
        <v>0</v>
      </c>
      <c r="M202" s="38">
        <f>Таблица610[[#This Row],[Общее кол-во шт]]*Таблица610[[#This Row],[Оптовая цена KRW                   за 1шт]]</f>
        <v>0</v>
      </c>
      <c r="N202" s="41" t="str">
        <f>IFERROR(Таблица610[[#This Row],[Общее кол-во шт]]*Таблица610[[#This Row],[Оптовая цена USD            за 1шт]],"")</f>
        <v/>
      </c>
      <c r="O202" s="42"/>
    </row>
    <row r="203" spans="1:15" s="30" customFormat="1" ht="24" customHeight="1">
      <c r="A203" s="31" t="s">
        <v>8716</v>
      </c>
      <c r="B203" s="32">
        <v>8809469775922</v>
      </c>
      <c r="C203" s="33" t="s">
        <v>8717</v>
      </c>
      <c r="D203" s="34" t="s">
        <v>8718</v>
      </c>
      <c r="E203" s="187" t="s">
        <v>1651</v>
      </c>
      <c r="F203" s="38">
        <v>12000</v>
      </c>
      <c r="G203" s="36"/>
      <c r="H203" s="37">
        <v>50</v>
      </c>
      <c r="I203" s="38">
        <v>2611.1999999999998</v>
      </c>
      <c r="J203" s="39" t="str">
        <f>IF($I$1="","Введите курс",Таблица610[[#This Row],[Оптовая цена KRW                   за 1шт]]/$I$1)</f>
        <v>Введите курс</v>
      </c>
      <c r="K203" s="284"/>
      <c r="L203" s="40">
        <f>Таблица610[[#This Row],[Заказ коробок ]]*Таблица610[[#This Row],[Кол-во шт в коробке]]</f>
        <v>0</v>
      </c>
      <c r="M203" s="38">
        <f>Таблица610[[#This Row],[Общее кол-во шт]]*Таблица610[[#This Row],[Оптовая цена KRW                   за 1шт]]</f>
        <v>0</v>
      </c>
      <c r="N203" s="41" t="str">
        <f>IFERROR(Таблица610[[#This Row],[Общее кол-во шт]]*Таблица610[[#This Row],[Оптовая цена USD            за 1шт]],"")</f>
        <v/>
      </c>
      <c r="O203" s="42"/>
    </row>
    <row r="204" spans="1:15" s="30" customFormat="1" ht="24" customHeight="1">
      <c r="A204" s="31" t="s">
        <v>8719</v>
      </c>
      <c r="B204" s="32">
        <v>8809389032730</v>
      </c>
      <c r="C204" s="33" t="s">
        <v>8720</v>
      </c>
      <c r="D204" s="34" t="s">
        <v>8721</v>
      </c>
      <c r="E204" s="187" t="s">
        <v>8263</v>
      </c>
      <c r="F204" s="38">
        <v>25000</v>
      </c>
      <c r="G204" s="36"/>
      <c r="H204" s="37">
        <v>100</v>
      </c>
      <c r="I204" s="38">
        <v>5559</v>
      </c>
      <c r="J204" s="39" t="str">
        <f>IF($I$1="","Введите курс",Таблица610[[#This Row],[Оптовая цена KRW                   за 1шт]]/$I$1)</f>
        <v>Введите курс</v>
      </c>
      <c r="K204" s="284"/>
      <c r="L204" s="40">
        <f>Таблица610[[#This Row],[Заказ коробок ]]*Таблица610[[#This Row],[Кол-во шт в коробке]]</f>
        <v>0</v>
      </c>
      <c r="M204" s="38">
        <f>Таблица610[[#This Row],[Общее кол-во шт]]*Таблица610[[#This Row],[Оптовая цена KRW                   за 1шт]]</f>
        <v>0</v>
      </c>
      <c r="N204" s="41" t="str">
        <f>IFERROR(Таблица610[[#This Row],[Общее кол-во шт]]*Таблица610[[#This Row],[Оптовая цена USD            за 1шт]],"")</f>
        <v/>
      </c>
      <c r="O204" s="42"/>
    </row>
    <row r="205" spans="1:15" s="30" customFormat="1" ht="24" customHeight="1">
      <c r="A205" s="31" t="s">
        <v>8722</v>
      </c>
      <c r="B205" s="32">
        <v>8809469775885</v>
      </c>
      <c r="C205" s="33" t="s">
        <v>8723</v>
      </c>
      <c r="D205" s="34" t="s">
        <v>8724</v>
      </c>
      <c r="E205" s="187" t="s">
        <v>1639</v>
      </c>
      <c r="F205" s="38">
        <v>3000</v>
      </c>
      <c r="G205" s="36"/>
      <c r="H205" s="37">
        <v>200</v>
      </c>
      <c r="I205" s="38">
        <v>907.80000000000018</v>
      </c>
      <c r="J205" s="39" t="str">
        <f>IF($I$1="","Введите курс",Таблица610[[#This Row],[Оптовая цена KRW                   за 1шт]]/$I$1)</f>
        <v>Введите курс</v>
      </c>
      <c r="K205" s="284"/>
      <c r="L205" s="40">
        <f>Таблица610[[#This Row],[Заказ коробок ]]*Таблица610[[#This Row],[Кол-во шт в коробке]]</f>
        <v>0</v>
      </c>
      <c r="M205" s="38">
        <f>Таблица610[[#This Row],[Общее кол-во шт]]*Таблица610[[#This Row],[Оптовая цена KRW                   за 1шт]]</f>
        <v>0</v>
      </c>
      <c r="N205" s="41" t="str">
        <f>IFERROR(Таблица610[[#This Row],[Общее кол-во шт]]*Таблица610[[#This Row],[Оптовая цена USD            за 1шт]],"")</f>
        <v/>
      </c>
      <c r="O205" s="42"/>
    </row>
    <row r="206" spans="1:15" s="30" customFormat="1" ht="24" customHeight="1">
      <c r="A206" s="31" t="s">
        <v>8725</v>
      </c>
      <c r="B206" s="32">
        <v>8809426956401</v>
      </c>
      <c r="C206" s="33" t="s">
        <v>8726</v>
      </c>
      <c r="D206" s="34" t="s">
        <v>8727</v>
      </c>
      <c r="E206" s="187" t="s">
        <v>8379</v>
      </c>
      <c r="F206" s="38">
        <v>15000</v>
      </c>
      <c r="G206" s="36"/>
      <c r="H206" s="37">
        <v>40</v>
      </c>
      <c r="I206" s="38">
        <v>3213</v>
      </c>
      <c r="J206" s="39" t="str">
        <f>IF($I$1="","Введите курс",Таблица610[[#This Row],[Оптовая цена KRW                   за 1шт]]/$I$1)</f>
        <v>Введите курс</v>
      </c>
      <c r="K206" s="284"/>
      <c r="L206" s="40">
        <f>Таблица610[[#This Row],[Заказ коробок ]]*Таблица610[[#This Row],[Кол-во шт в коробке]]</f>
        <v>0</v>
      </c>
      <c r="M206" s="38">
        <f>Таблица610[[#This Row],[Общее кол-во шт]]*Таблица610[[#This Row],[Оптовая цена KRW                   за 1шт]]</f>
        <v>0</v>
      </c>
      <c r="N206" s="41" t="str">
        <f>IFERROR(Таблица610[[#This Row],[Общее кол-во шт]]*Таблица610[[#This Row],[Оптовая цена USD            за 1шт]],"")</f>
        <v/>
      </c>
      <c r="O206" s="42"/>
    </row>
    <row r="207" spans="1:15" s="30" customFormat="1" ht="24" customHeight="1">
      <c r="A207" s="31" t="s">
        <v>8728</v>
      </c>
      <c r="B207" s="32">
        <v>8809426956395</v>
      </c>
      <c r="C207" s="33" t="s">
        <v>8729</v>
      </c>
      <c r="D207" s="34" t="s">
        <v>8730</v>
      </c>
      <c r="E207" s="187" t="s">
        <v>8379</v>
      </c>
      <c r="F207" s="38">
        <v>15000</v>
      </c>
      <c r="G207" s="36"/>
      <c r="H207" s="37">
        <v>40</v>
      </c>
      <c r="I207" s="38">
        <v>3213</v>
      </c>
      <c r="J207" s="39" t="str">
        <f>IF($I$1="","Введите курс",Таблица610[[#This Row],[Оптовая цена KRW                   за 1шт]]/$I$1)</f>
        <v>Введите курс</v>
      </c>
      <c r="K207" s="284"/>
      <c r="L207" s="40">
        <f>Таблица610[[#This Row],[Заказ коробок ]]*Таблица610[[#This Row],[Кол-во шт в коробке]]</f>
        <v>0</v>
      </c>
      <c r="M207" s="38">
        <f>Таблица610[[#This Row],[Общее кол-во шт]]*Таблица610[[#This Row],[Оптовая цена KRW                   за 1шт]]</f>
        <v>0</v>
      </c>
      <c r="N207" s="41" t="str">
        <f>IFERROR(Таблица610[[#This Row],[Общее кол-во шт]]*Таблица610[[#This Row],[Оптовая цена USD            за 1шт]],"")</f>
        <v/>
      </c>
      <c r="O207" s="42"/>
    </row>
    <row r="208" spans="1:15" s="30" customFormat="1" ht="24" customHeight="1">
      <c r="A208" s="31" t="s">
        <v>8731</v>
      </c>
      <c r="B208" s="32">
        <v>8809480771576</v>
      </c>
      <c r="C208" s="33" t="s">
        <v>8732</v>
      </c>
      <c r="D208" s="34" t="s">
        <v>8733</v>
      </c>
      <c r="E208" s="187" t="s">
        <v>1639</v>
      </c>
      <c r="F208" s="38">
        <v>18000</v>
      </c>
      <c r="G208" s="36"/>
      <c r="H208" s="37">
        <v>100</v>
      </c>
      <c r="I208" s="38">
        <v>3610.8</v>
      </c>
      <c r="J208" s="39" t="str">
        <f>IF($I$1="","Введите курс",Таблица610[[#This Row],[Оптовая цена KRW                   за 1шт]]/$I$1)</f>
        <v>Введите курс</v>
      </c>
      <c r="K208" s="284"/>
      <c r="L208" s="40">
        <f>Таблица610[[#This Row],[Заказ коробок ]]*Таблица610[[#This Row],[Кол-во шт в коробке]]</f>
        <v>0</v>
      </c>
      <c r="M208" s="38">
        <f>Таблица610[[#This Row],[Общее кол-во шт]]*Таблица610[[#This Row],[Оптовая цена KRW                   за 1шт]]</f>
        <v>0</v>
      </c>
      <c r="N208" s="41" t="str">
        <f>IFERROR(Таблица610[[#This Row],[Общее кол-во шт]]*Таблица610[[#This Row],[Оптовая цена USD            за 1шт]],"")</f>
        <v/>
      </c>
      <c r="O208" s="42"/>
    </row>
    <row r="209" spans="1:15" s="30" customFormat="1" ht="24" customHeight="1">
      <c r="A209" s="31" t="s">
        <v>8734</v>
      </c>
      <c r="B209" s="32">
        <v>8809480771248</v>
      </c>
      <c r="C209" s="33" t="s">
        <v>8735</v>
      </c>
      <c r="D209" s="34" t="s">
        <v>8736</v>
      </c>
      <c r="E209" s="187" t="s">
        <v>1651</v>
      </c>
      <c r="F209" s="38">
        <v>20000</v>
      </c>
      <c r="G209" s="36"/>
      <c r="H209" s="37">
        <v>50</v>
      </c>
      <c r="I209" s="38">
        <v>4488</v>
      </c>
      <c r="J209" s="39" t="str">
        <f>IF($I$1="","Введите курс",Таблица610[[#This Row],[Оптовая цена KRW                   за 1шт]]/$I$1)</f>
        <v>Введите курс</v>
      </c>
      <c r="K209" s="284"/>
      <c r="L209" s="40">
        <f>Таблица610[[#This Row],[Заказ коробок ]]*Таблица610[[#This Row],[Кол-во шт в коробке]]</f>
        <v>0</v>
      </c>
      <c r="M209" s="38">
        <f>Таблица610[[#This Row],[Общее кол-во шт]]*Таблица610[[#This Row],[Оптовая цена KRW                   за 1шт]]</f>
        <v>0</v>
      </c>
      <c r="N209" s="41" t="str">
        <f>IFERROR(Таблица610[[#This Row],[Общее кол-во шт]]*Таблица610[[#This Row],[Оптовая цена USD            за 1шт]],"")</f>
        <v/>
      </c>
      <c r="O209" s="42"/>
    </row>
    <row r="210" spans="1:15" s="30" customFormat="1" ht="24" customHeight="1">
      <c r="A210" s="31" t="s">
        <v>8737</v>
      </c>
      <c r="B210" s="32">
        <v>8809480771231</v>
      </c>
      <c r="C210" s="33" t="s">
        <v>8738</v>
      </c>
      <c r="D210" s="34" t="s">
        <v>8739</v>
      </c>
      <c r="E210" s="187" t="s">
        <v>1651</v>
      </c>
      <c r="F210" s="38">
        <v>20000</v>
      </c>
      <c r="G210" s="36"/>
      <c r="H210" s="37">
        <v>50</v>
      </c>
      <c r="I210" s="38">
        <v>4488</v>
      </c>
      <c r="J210" s="39" t="str">
        <f>IF($I$1="","Введите курс",Таблица610[[#This Row],[Оптовая цена KRW                   за 1шт]]/$I$1)</f>
        <v>Введите курс</v>
      </c>
      <c r="K210" s="284"/>
      <c r="L210" s="40">
        <f>Таблица610[[#This Row],[Заказ коробок ]]*Таблица610[[#This Row],[Кол-во шт в коробке]]</f>
        <v>0</v>
      </c>
      <c r="M210" s="38">
        <f>Таблица610[[#This Row],[Общее кол-во шт]]*Таблица610[[#This Row],[Оптовая цена KRW                   за 1шт]]</f>
        <v>0</v>
      </c>
      <c r="N210" s="41" t="str">
        <f>IFERROR(Таблица610[[#This Row],[Общее кол-во шт]]*Таблица610[[#This Row],[Оптовая цена USD            за 1шт]],"")</f>
        <v/>
      </c>
      <c r="O210" s="42"/>
    </row>
    <row r="211" spans="1:15" s="30" customFormat="1" ht="24" customHeight="1">
      <c r="A211" s="31" t="s">
        <v>8740</v>
      </c>
      <c r="B211" s="32">
        <v>8809595051495</v>
      </c>
      <c r="C211" s="33" t="s">
        <v>8741</v>
      </c>
      <c r="D211" s="34" t="s">
        <v>8742</v>
      </c>
      <c r="E211" s="187" t="s">
        <v>1655</v>
      </c>
      <c r="F211" s="38">
        <v>20000</v>
      </c>
      <c r="G211" s="36"/>
      <c r="H211" s="37">
        <v>100</v>
      </c>
      <c r="I211" s="38">
        <v>4692</v>
      </c>
      <c r="J211" s="39" t="str">
        <f>IF($I$1="","Введите курс",Таблица610[[#This Row],[Оптовая цена KRW                   за 1шт]]/$I$1)</f>
        <v>Введите курс</v>
      </c>
      <c r="K211" s="284"/>
      <c r="L211" s="40">
        <f>Таблица610[[#This Row],[Заказ коробок ]]*Таблица610[[#This Row],[Кол-во шт в коробке]]</f>
        <v>0</v>
      </c>
      <c r="M211" s="38">
        <f>Таблица610[[#This Row],[Общее кол-во шт]]*Таблица610[[#This Row],[Оптовая цена KRW                   за 1шт]]</f>
        <v>0</v>
      </c>
      <c r="N211" s="41" t="str">
        <f>IFERROR(Таблица610[[#This Row],[Общее кол-во шт]]*Таблица610[[#This Row],[Оптовая цена USD            за 1шт]],"")</f>
        <v/>
      </c>
      <c r="O211" s="42"/>
    </row>
    <row r="212" spans="1:15" s="30" customFormat="1" ht="24" customHeight="1">
      <c r="A212" s="31" t="s">
        <v>8743</v>
      </c>
      <c r="B212" s="32">
        <v>8809595051501</v>
      </c>
      <c r="C212" s="33" t="s">
        <v>8744</v>
      </c>
      <c r="D212" s="34" t="s">
        <v>8745</v>
      </c>
      <c r="E212" s="187" t="s">
        <v>1655</v>
      </c>
      <c r="F212" s="38">
        <v>20000</v>
      </c>
      <c r="G212" s="36"/>
      <c r="H212" s="37">
        <v>100</v>
      </c>
      <c r="I212" s="38">
        <v>4692</v>
      </c>
      <c r="J212" s="39" t="str">
        <f>IF($I$1="","Введите курс",Таблица610[[#This Row],[Оптовая цена KRW                   за 1шт]]/$I$1)</f>
        <v>Введите курс</v>
      </c>
      <c r="K212" s="284"/>
      <c r="L212" s="40">
        <f>Таблица610[[#This Row],[Заказ коробок ]]*Таблица610[[#This Row],[Кол-во шт в коробке]]</f>
        <v>0</v>
      </c>
      <c r="M212" s="38">
        <f>Таблица610[[#This Row],[Общее кол-во шт]]*Таблица610[[#This Row],[Оптовая цена KRW                   за 1шт]]</f>
        <v>0</v>
      </c>
      <c r="N212" s="41" t="str">
        <f>IFERROR(Таблица610[[#This Row],[Общее кол-во шт]]*Таблица610[[#This Row],[Оптовая цена USD            за 1шт]],"")</f>
        <v/>
      </c>
      <c r="O212" s="42"/>
    </row>
    <row r="213" spans="1:15" s="30" customFormat="1" ht="24" customHeight="1">
      <c r="A213" s="31" t="s">
        <v>8746</v>
      </c>
      <c r="B213" s="32">
        <v>8809595051976</v>
      </c>
      <c r="C213" s="33" t="s">
        <v>8747</v>
      </c>
      <c r="D213" s="34" t="s">
        <v>8748</v>
      </c>
      <c r="E213" s="187" t="s">
        <v>1655</v>
      </c>
      <c r="F213" s="38">
        <v>20000</v>
      </c>
      <c r="G213" s="36"/>
      <c r="H213" s="37">
        <v>100</v>
      </c>
      <c r="I213" s="38">
        <v>4692</v>
      </c>
      <c r="J213" s="39" t="str">
        <f>IF($I$1="","Введите курс",Таблица610[[#This Row],[Оптовая цена KRW                   за 1шт]]/$I$1)</f>
        <v>Введите курс</v>
      </c>
      <c r="K213" s="284"/>
      <c r="L213" s="40">
        <f>Таблица610[[#This Row],[Заказ коробок ]]*Таблица610[[#This Row],[Кол-во шт в коробке]]</f>
        <v>0</v>
      </c>
      <c r="M213" s="38">
        <f>Таблица610[[#This Row],[Общее кол-во шт]]*Таблица610[[#This Row],[Оптовая цена KRW                   за 1шт]]</f>
        <v>0</v>
      </c>
      <c r="N213" s="41" t="str">
        <f>IFERROR(Таблица610[[#This Row],[Общее кол-во шт]]*Таблица610[[#This Row],[Оптовая цена USD            за 1шт]],"")</f>
        <v/>
      </c>
      <c r="O213" s="42"/>
    </row>
    <row r="214" spans="1:15" s="30" customFormat="1" ht="24" customHeight="1">
      <c r="A214" s="31" t="s">
        <v>8749</v>
      </c>
      <c r="B214" s="32">
        <v>8809595051983</v>
      </c>
      <c r="C214" s="33" t="s">
        <v>8750</v>
      </c>
      <c r="D214" s="34" t="s">
        <v>8751</v>
      </c>
      <c r="E214" s="187" t="s">
        <v>1655</v>
      </c>
      <c r="F214" s="38">
        <v>20000</v>
      </c>
      <c r="G214" s="36"/>
      <c r="H214" s="37">
        <v>100</v>
      </c>
      <c r="I214" s="38">
        <v>4692</v>
      </c>
      <c r="J214" s="39" t="str">
        <f>IF($I$1="","Введите курс",Таблица610[[#This Row],[Оптовая цена KRW                   за 1шт]]/$I$1)</f>
        <v>Введите курс</v>
      </c>
      <c r="K214" s="284"/>
      <c r="L214" s="40">
        <f>Таблица610[[#This Row],[Заказ коробок ]]*Таблица610[[#This Row],[Кол-во шт в коробке]]</f>
        <v>0</v>
      </c>
      <c r="M214" s="38">
        <f>Таблица610[[#This Row],[Общее кол-во шт]]*Таблица610[[#This Row],[Оптовая цена KRW                   за 1шт]]</f>
        <v>0</v>
      </c>
      <c r="N214" s="41" t="str">
        <f>IFERROR(Таблица610[[#This Row],[Общее кол-во шт]]*Таблица610[[#This Row],[Оптовая цена USD            за 1шт]],"")</f>
        <v/>
      </c>
      <c r="O214" s="42"/>
    </row>
    <row r="215" spans="1:15" s="30" customFormat="1" ht="24" customHeight="1">
      <c r="A215" s="31" t="s">
        <v>8752</v>
      </c>
      <c r="B215" s="32">
        <v>8809624720965</v>
      </c>
      <c r="C215" s="33" t="s">
        <v>8753</v>
      </c>
      <c r="D215" s="34" t="s">
        <v>8754</v>
      </c>
      <c r="E215" s="187" t="s">
        <v>8755</v>
      </c>
      <c r="F215" s="38">
        <v>2000</v>
      </c>
      <c r="G215" s="36"/>
      <c r="H215" s="37">
        <v>400</v>
      </c>
      <c r="I215" s="38">
        <v>571.20000000000005</v>
      </c>
      <c r="J215" s="39" t="str">
        <f>IF($I$1="","Введите курс",Таблица610[[#This Row],[Оптовая цена KRW                   за 1шт]]/$I$1)</f>
        <v>Введите курс</v>
      </c>
      <c r="K215" s="284"/>
      <c r="L215" s="40">
        <f>Таблица610[[#This Row],[Заказ коробок ]]*Таблица610[[#This Row],[Кол-во шт в коробке]]</f>
        <v>0</v>
      </c>
      <c r="M215" s="38">
        <f>Таблица610[[#This Row],[Общее кол-во шт]]*Таблица610[[#This Row],[Оптовая цена KRW                   за 1шт]]</f>
        <v>0</v>
      </c>
      <c r="N215" s="41" t="str">
        <f>IFERROR(Таблица610[[#This Row],[Общее кол-во шт]]*Таблица610[[#This Row],[Оптовая цена USD            за 1шт]],"")</f>
        <v/>
      </c>
      <c r="O215" s="42"/>
    </row>
    <row r="216" spans="1:15" s="30" customFormat="1" ht="24" customHeight="1">
      <c r="A216" s="31" t="s">
        <v>8756</v>
      </c>
      <c r="B216" s="32">
        <v>8809469776202</v>
      </c>
      <c r="C216" s="33" t="s">
        <v>8757</v>
      </c>
      <c r="D216" s="34" t="s">
        <v>8758</v>
      </c>
      <c r="E216" s="187" t="s">
        <v>1651</v>
      </c>
      <c r="F216" s="38">
        <v>18000</v>
      </c>
      <c r="G216" s="36"/>
      <c r="H216" s="37">
        <v>50</v>
      </c>
      <c r="I216" s="38">
        <v>2998.8</v>
      </c>
      <c r="J216" s="39" t="str">
        <f>IF($I$1="","Введите курс",Таблица610[[#This Row],[Оптовая цена KRW                   за 1шт]]/$I$1)</f>
        <v>Введите курс</v>
      </c>
      <c r="K216" s="284"/>
      <c r="L216" s="40">
        <f>Таблица610[[#This Row],[Заказ коробок ]]*Таблица610[[#This Row],[Кол-во шт в коробке]]</f>
        <v>0</v>
      </c>
      <c r="M216" s="38">
        <f>Таблица610[[#This Row],[Общее кол-во шт]]*Таблица610[[#This Row],[Оптовая цена KRW                   за 1шт]]</f>
        <v>0</v>
      </c>
      <c r="N216" s="41" t="str">
        <f>IFERROR(Таблица610[[#This Row],[Общее кол-во шт]]*Таблица610[[#This Row],[Оптовая цена USD            за 1шт]],"")</f>
        <v/>
      </c>
      <c r="O216" s="42"/>
    </row>
    <row r="217" spans="1:15" s="30" customFormat="1" ht="24" customHeight="1">
      <c r="A217" s="31" t="s">
        <v>8759</v>
      </c>
      <c r="B217" s="32">
        <v>8809551951418</v>
      </c>
      <c r="C217" s="33" t="s">
        <v>8760</v>
      </c>
      <c r="D217" s="34" t="s">
        <v>8761</v>
      </c>
      <c r="E217" s="187" t="s">
        <v>2278</v>
      </c>
      <c r="F217" s="38">
        <v>12000</v>
      </c>
      <c r="G217" s="36"/>
      <c r="H217" s="37">
        <v>300</v>
      </c>
      <c r="I217" s="38">
        <v>2713.2000000000003</v>
      </c>
      <c r="J217" s="39" t="str">
        <f>IF($I$1="","Введите курс",Таблица610[[#This Row],[Оптовая цена KRW                   за 1шт]]/$I$1)</f>
        <v>Введите курс</v>
      </c>
      <c r="K217" s="284"/>
      <c r="L217" s="40">
        <f>Таблица610[[#This Row],[Заказ коробок ]]*Таблица610[[#This Row],[Кол-во шт в коробке]]</f>
        <v>0</v>
      </c>
      <c r="M217" s="38">
        <f>Таблица610[[#This Row],[Общее кол-во шт]]*Таблица610[[#This Row],[Оптовая цена KRW                   за 1шт]]</f>
        <v>0</v>
      </c>
      <c r="N217" s="41" t="str">
        <f>IFERROR(Таблица610[[#This Row],[Общее кол-во шт]]*Таблица610[[#This Row],[Оптовая цена USD            за 1шт]],"")</f>
        <v/>
      </c>
      <c r="O217" s="42"/>
    </row>
    <row r="218" spans="1:15" s="30" customFormat="1" ht="24" customHeight="1">
      <c r="A218" s="31" t="s">
        <v>8762</v>
      </c>
      <c r="B218" s="32">
        <v>8809624723652</v>
      </c>
      <c r="C218" s="33" t="s">
        <v>8763</v>
      </c>
      <c r="D218" s="34" t="s">
        <v>8764</v>
      </c>
      <c r="E218" s="187" t="s">
        <v>1643</v>
      </c>
      <c r="F218" s="38">
        <v>35000</v>
      </c>
      <c r="G218" s="36"/>
      <c r="H218" s="37">
        <v>50</v>
      </c>
      <c r="I218" s="38">
        <v>5865</v>
      </c>
      <c r="J218" s="39" t="str">
        <f>IF($I$1="","Введите курс",Таблица610[[#This Row],[Оптовая цена KRW                   за 1шт]]/$I$1)</f>
        <v>Введите курс</v>
      </c>
      <c r="K218" s="284"/>
      <c r="L218" s="40">
        <f>Таблица610[[#This Row],[Заказ коробок ]]*Таблица610[[#This Row],[Кол-во шт в коробке]]</f>
        <v>0</v>
      </c>
      <c r="M218" s="38">
        <f>Таблица610[[#This Row],[Общее кол-во шт]]*Таблица610[[#This Row],[Оптовая цена KRW                   за 1шт]]</f>
        <v>0</v>
      </c>
      <c r="N218" s="41" t="str">
        <f>IFERROR(Таблица610[[#This Row],[Общее кол-во шт]]*Таблица610[[#This Row],[Оптовая цена USD            за 1шт]],"")</f>
        <v/>
      </c>
      <c r="O218" s="42"/>
    </row>
    <row r="219" spans="1:15" s="30" customFormat="1" ht="24" customHeight="1">
      <c r="A219" s="31" t="s">
        <v>8765</v>
      </c>
      <c r="B219" s="32">
        <v>8809624723614</v>
      </c>
      <c r="C219" s="33" t="s">
        <v>8766</v>
      </c>
      <c r="D219" s="34" t="s">
        <v>8767</v>
      </c>
      <c r="E219" s="187" t="s">
        <v>1643</v>
      </c>
      <c r="F219" s="38">
        <v>35000</v>
      </c>
      <c r="G219" s="36"/>
      <c r="H219" s="37">
        <v>50</v>
      </c>
      <c r="I219" s="38">
        <v>5865</v>
      </c>
      <c r="J219" s="39" t="str">
        <f>IF($I$1="","Введите курс",Таблица610[[#This Row],[Оптовая цена KRW                   за 1шт]]/$I$1)</f>
        <v>Введите курс</v>
      </c>
      <c r="K219" s="284"/>
      <c r="L219" s="40">
        <f>Таблица610[[#This Row],[Заказ коробок ]]*Таблица610[[#This Row],[Кол-во шт в коробке]]</f>
        <v>0</v>
      </c>
      <c r="M219" s="38">
        <f>Таблица610[[#This Row],[Общее кол-во шт]]*Таблица610[[#This Row],[Оптовая цена KRW                   за 1шт]]</f>
        <v>0</v>
      </c>
      <c r="N219" s="41" t="str">
        <f>IFERROR(Таблица610[[#This Row],[Общее кол-во шт]]*Таблица610[[#This Row],[Оптовая цена USD            за 1шт]],"")</f>
        <v/>
      </c>
      <c r="O219" s="42"/>
    </row>
    <row r="220" spans="1:15" s="30" customFormat="1" ht="24" customHeight="1">
      <c r="A220" s="31" t="s">
        <v>8768</v>
      </c>
      <c r="B220" s="32">
        <v>8809624723645</v>
      </c>
      <c r="C220" s="33" t="s">
        <v>8769</v>
      </c>
      <c r="D220" s="34" t="s">
        <v>8770</v>
      </c>
      <c r="E220" s="187" t="s">
        <v>1643</v>
      </c>
      <c r="F220" s="38">
        <v>35000</v>
      </c>
      <c r="G220" s="36"/>
      <c r="H220" s="37">
        <v>50</v>
      </c>
      <c r="I220" s="38">
        <v>5865</v>
      </c>
      <c r="J220" s="39" t="str">
        <f>IF($I$1="","Введите курс",Таблица610[[#This Row],[Оптовая цена KRW                   за 1шт]]/$I$1)</f>
        <v>Введите курс</v>
      </c>
      <c r="K220" s="284"/>
      <c r="L220" s="40">
        <f>Таблица610[[#This Row],[Заказ коробок ]]*Таблица610[[#This Row],[Кол-во шт в коробке]]</f>
        <v>0</v>
      </c>
      <c r="M220" s="38">
        <f>Таблица610[[#This Row],[Общее кол-во шт]]*Таблица610[[#This Row],[Оптовая цена KRW                   за 1шт]]</f>
        <v>0</v>
      </c>
      <c r="N220" s="41" t="str">
        <f>IFERROR(Таблица610[[#This Row],[Общее кол-во шт]]*Таблица610[[#This Row],[Оптовая цена USD            за 1шт]],"")</f>
        <v/>
      </c>
      <c r="O220" s="42"/>
    </row>
    <row r="221" spans="1:15" s="30" customFormat="1" ht="24" customHeight="1">
      <c r="A221" s="31" t="s">
        <v>8771</v>
      </c>
      <c r="B221" s="32">
        <v>8809624723638</v>
      </c>
      <c r="C221" s="33" t="s">
        <v>8772</v>
      </c>
      <c r="D221" s="34" t="s">
        <v>8773</v>
      </c>
      <c r="E221" s="187" t="s">
        <v>1643</v>
      </c>
      <c r="F221" s="38">
        <v>35000</v>
      </c>
      <c r="G221" s="36"/>
      <c r="H221" s="37">
        <v>50</v>
      </c>
      <c r="I221" s="38">
        <v>5865</v>
      </c>
      <c r="J221" s="39" t="str">
        <f>IF($I$1="","Введите курс",Таблица610[[#This Row],[Оптовая цена KRW                   за 1шт]]/$I$1)</f>
        <v>Введите курс</v>
      </c>
      <c r="K221" s="284"/>
      <c r="L221" s="40">
        <f>Таблица610[[#This Row],[Заказ коробок ]]*Таблица610[[#This Row],[Кол-во шт в коробке]]</f>
        <v>0</v>
      </c>
      <c r="M221" s="38">
        <f>Таблица610[[#This Row],[Общее кол-во шт]]*Таблица610[[#This Row],[Оптовая цена KRW                   за 1шт]]</f>
        <v>0</v>
      </c>
      <c r="N221" s="41" t="str">
        <f>IFERROR(Таблица610[[#This Row],[Общее кол-во шт]]*Таблица610[[#This Row],[Оптовая цена USD            за 1шт]],"")</f>
        <v/>
      </c>
      <c r="O221" s="42"/>
    </row>
    <row r="222" spans="1:15" s="30" customFormat="1" ht="24" customHeight="1">
      <c r="A222" s="31" t="s">
        <v>8774</v>
      </c>
      <c r="B222" s="32">
        <v>8809624723621</v>
      </c>
      <c r="C222" s="33" t="s">
        <v>8775</v>
      </c>
      <c r="D222" s="34" t="s">
        <v>8776</v>
      </c>
      <c r="E222" s="187" t="s">
        <v>1643</v>
      </c>
      <c r="F222" s="38">
        <v>35000</v>
      </c>
      <c r="G222" s="36"/>
      <c r="H222" s="37">
        <v>50</v>
      </c>
      <c r="I222" s="38">
        <v>5865</v>
      </c>
      <c r="J222" s="39" t="str">
        <f>IF($I$1="","Введите курс",Таблица610[[#This Row],[Оптовая цена KRW                   за 1шт]]/$I$1)</f>
        <v>Введите курс</v>
      </c>
      <c r="K222" s="284"/>
      <c r="L222" s="40">
        <f>Таблица610[[#This Row],[Заказ коробок ]]*Таблица610[[#This Row],[Кол-во шт в коробке]]</f>
        <v>0</v>
      </c>
      <c r="M222" s="38">
        <f>Таблица610[[#This Row],[Общее кол-во шт]]*Таблица610[[#This Row],[Оптовая цена KRW                   за 1шт]]</f>
        <v>0</v>
      </c>
      <c r="N222" s="41" t="str">
        <f>IFERROR(Таблица610[[#This Row],[Общее кол-во шт]]*Таблица610[[#This Row],[Оптовая цена USD            за 1шт]],"")</f>
        <v/>
      </c>
      <c r="O222" s="42"/>
    </row>
    <row r="223" spans="1:15" s="30" customFormat="1" ht="24" customHeight="1">
      <c r="A223" s="31" t="s">
        <v>8777</v>
      </c>
      <c r="B223" s="32">
        <v>8809715720287</v>
      </c>
      <c r="C223" s="33" t="s">
        <v>8778</v>
      </c>
      <c r="D223" s="34" t="s">
        <v>8779</v>
      </c>
      <c r="E223" s="187" t="s">
        <v>8780</v>
      </c>
      <c r="F223" s="38">
        <v>15000</v>
      </c>
      <c r="G223" s="36"/>
      <c r="H223" s="37">
        <v>40</v>
      </c>
      <c r="I223" s="38">
        <v>3621</v>
      </c>
      <c r="J223" s="39" t="str">
        <f>IF($I$1="","Введите курс",Таблица610[[#This Row],[Оптовая цена KRW                   за 1шт]]/$I$1)</f>
        <v>Введите курс</v>
      </c>
      <c r="K223" s="284"/>
      <c r="L223" s="40">
        <f>Таблица610[[#This Row],[Заказ коробок ]]*Таблица610[[#This Row],[Кол-во шт в коробке]]</f>
        <v>0</v>
      </c>
      <c r="M223" s="38">
        <f>Таблица610[[#This Row],[Общее кол-во шт]]*Таблица610[[#This Row],[Оптовая цена KRW                   за 1шт]]</f>
        <v>0</v>
      </c>
      <c r="N223" s="41" t="str">
        <f>IFERROR(Таблица610[[#This Row],[Общее кол-во шт]]*Таблица610[[#This Row],[Оптовая цена USD            за 1шт]],"")</f>
        <v/>
      </c>
      <c r="O223" s="42"/>
    </row>
    <row r="224" spans="1:15" s="30" customFormat="1" ht="24" customHeight="1">
      <c r="A224" s="31" t="s">
        <v>8781</v>
      </c>
      <c r="B224" s="32">
        <v>8809715720270</v>
      </c>
      <c r="C224" s="33" t="s">
        <v>8782</v>
      </c>
      <c r="D224" s="34" t="s">
        <v>8783</v>
      </c>
      <c r="E224" s="187" t="s">
        <v>8780</v>
      </c>
      <c r="F224" s="38">
        <v>15000</v>
      </c>
      <c r="G224" s="36"/>
      <c r="H224" s="37">
        <v>40</v>
      </c>
      <c r="I224" s="38">
        <v>3621</v>
      </c>
      <c r="J224" s="39" t="str">
        <f>IF($I$1="","Введите курс",Таблица610[[#This Row],[Оптовая цена KRW                   за 1шт]]/$I$1)</f>
        <v>Введите курс</v>
      </c>
      <c r="K224" s="284"/>
      <c r="L224" s="40">
        <f>Таблица610[[#This Row],[Заказ коробок ]]*Таблица610[[#This Row],[Кол-во шт в коробке]]</f>
        <v>0</v>
      </c>
      <c r="M224" s="38">
        <f>Таблица610[[#This Row],[Общее кол-во шт]]*Таблица610[[#This Row],[Оптовая цена KRW                   за 1шт]]</f>
        <v>0</v>
      </c>
      <c r="N224" s="41" t="str">
        <f>IFERROR(Таблица610[[#This Row],[Общее кол-во шт]]*Таблица610[[#This Row],[Оптовая цена USD            за 1шт]],"")</f>
        <v/>
      </c>
      <c r="O224" s="42"/>
    </row>
    <row r="225" spans="1:15" s="30" customFormat="1" ht="24" customHeight="1">
      <c r="A225" s="31" t="s">
        <v>8784</v>
      </c>
      <c r="B225" s="32">
        <v>8809715720294</v>
      </c>
      <c r="C225" s="33" t="s">
        <v>8785</v>
      </c>
      <c r="D225" s="34" t="s">
        <v>8786</v>
      </c>
      <c r="E225" s="187" t="s">
        <v>8780</v>
      </c>
      <c r="F225" s="38">
        <v>15000</v>
      </c>
      <c r="G225" s="36"/>
      <c r="H225" s="37">
        <v>40</v>
      </c>
      <c r="I225" s="38">
        <v>3621</v>
      </c>
      <c r="J225" s="39" t="str">
        <f>IF($I$1="","Введите курс",Таблица610[[#This Row],[Оптовая цена KRW                   за 1шт]]/$I$1)</f>
        <v>Введите курс</v>
      </c>
      <c r="K225" s="284"/>
      <c r="L225" s="40">
        <f>Таблица610[[#This Row],[Заказ коробок ]]*Таблица610[[#This Row],[Кол-во шт в коробке]]</f>
        <v>0</v>
      </c>
      <c r="M225" s="38">
        <f>Таблица610[[#This Row],[Общее кол-во шт]]*Таблица610[[#This Row],[Оптовая цена KRW                   за 1шт]]</f>
        <v>0</v>
      </c>
      <c r="N225" s="41" t="str">
        <f>IFERROR(Таблица610[[#This Row],[Общее кол-во шт]]*Таблица610[[#This Row],[Оптовая цена USD            за 1шт]],"")</f>
        <v/>
      </c>
      <c r="O225" s="42"/>
    </row>
    <row r="226" spans="1:15" s="30" customFormat="1" ht="24" customHeight="1">
      <c r="A226" s="31" t="s">
        <v>8787</v>
      </c>
      <c r="B226" s="32">
        <v>8809715720256</v>
      </c>
      <c r="C226" s="33" t="s">
        <v>8788</v>
      </c>
      <c r="D226" s="34" t="s">
        <v>8789</v>
      </c>
      <c r="E226" s="187" t="s">
        <v>8780</v>
      </c>
      <c r="F226" s="38">
        <v>15000</v>
      </c>
      <c r="G226" s="36"/>
      <c r="H226" s="37">
        <v>40</v>
      </c>
      <c r="I226" s="38">
        <v>3621</v>
      </c>
      <c r="J226" s="39" t="str">
        <f>IF($I$1="","Введите курс",Таблица610[[#This Row],[Оптовая цена KRW                   за 1шт]]/$I$1)</f>
        <v>Введите курс</v>
      </c>
      <c r="K226" s="284"/>
      <c r="L226" s="40">
        <f>Таблица610[[#This Row],[Заказ коробок ]]*Таблица610[[#This Row],[Кол-во шт в коробке]]</f>
        <v>0</v>
      </c>
      <c r="M226" s="38">
        <f>Таблица610[[#This Row],[Общее кол-во шт]]*Таблица610[[#This Row],[Оптовая цена KRW                   за 1шт]]</f>
        <v>0</v>
      </c>
      <c r="N226" s="41" t="str">
        <f>IFERROR(Таблица610[[#This Row],[Общее кол-во шт]]*Таблица610[[#This Row],[Оптовая цена USD            за 1шт]],"")</f>
        <v/>
      </c>
      <c r="O226" s="42"/>
    </row>
    <row r="227" spans="1:15" s="30" customFormat="1" ht="24" customHeight="1">
      <c r="A227" s="31" t="s">
        <v>8790</v>
      </c>
      <c r="B227" s="32">
        <v>8809715720263</v>
      </c>
      <c r="C227" s="33" t="s">
        <v>8791</v>
      </c>
      <c r="D227" s="34" t="s">
        <v>8792</v>
      </c>
      <c r="E227" s="187" t="s">
        <v>8780</v>
      </c>
      <c r="F227" s="38">
        <v>15000</v>
      </c>
      <c r="G227" s="36"/>
      <c r="H227" s="37">
        <v>40</v>
      </c>
      <c r="I227" s="38">
        <v>3621</v>
      </c>
      <c r="J227" s="39" t="str">
        <f>IF($I$1="","Введите курс",Таблица610[[#This Row],[Оптовая цена KRW                   за 1шт]]/$I$1)</f>
        <v>Введите курс</v>
      </c>
      <c r="K227" s="284"/>
      <c r="L227" s="40">
        <f>Таблица610[[#This Row],[Заказ коробок ]]*Таблица610[[#This Row],[Кол-во шт в коробке]]</f>
        <v>0</v>
      </c>
      <c r="M227" s="38">
        <f>Таблица610[[#This Row],[Общее кол-во шт]]*Таблица610[[#This Row],[Оптовая цена KRW                   за 1шт]]</f>
        <v>0</v>
      </c>
      <c r="N227" s="41" t="str">
        <f>IFERROR(Таблица610[[#This Row],[Общее кол-во шт]]*Таблица610[[#This Row],[Оптовая цена USD            за 1шт]],"")</f>
        <v/>
      </c>
      <c r="O227" s="42"/>
    </row>
    <row r="228" spans="1:15" s="30" customFormat="1" ht="24" customHeight="1">
      <c r="A228" s="31" t="s">
        <v>8793</v>
      </c>
      <c r="B228" s="32">
        <v>8809469776189</v>
      </c>
      <c r="C228" s="33" t="s">
        <v>8794</v>
      </c>
      <c r="D228" s="34" t="s">
        <v>8795</v>
      </c>
      <c r="E228" s="187" t="s">
        <v>1733</v>
      </c>
      <c r="F228" s="38">
        <v>38000</v>
      </c>
      <c r="G228" s="36"/>
      <c r="H228" s="37">
        <v>50</v>
      </c>
      <c r="I228" s="38">
        <v>6466.8</v>
      </c>
      <c r="J228" s="39" t="str">
        <f>IF($I$1="","Введите курс",Таблица610[[#This Row],[Оптовая цена KRW                   за 1шт]]/$I$1)</f>
        <v>Введите курс</v>
      </c>
      <c r="K228" s="284"/>
      <c r="L228" s="40">
        <f>Таблица610[[#This Row],[Заказ коробок ]]*Таблица610[[#This Row],[Кол-во шт в коробке]]</f>
        <v>0</v>
      </c>
      <c r="M228" s="38">
        <f>Таблица610[[#This Row],[Общее кол-во шт]]*Таблица610[[#This Row],[Оптовая цена KRW                   за 1шт]]</f>
        <v>0</v>
      </c>
      <c r="N228" s="41" t="str">
        <f>IFERROR(Таблица610[[#This Row],[Общее кол-во шт]]*Таблица610[[#This Row],[Оптовая цена USD            за 1шт]],"")</f>
        <v/>
      </c>
      <c r="O228" s="42"/>
    </row>
    <row r="229" spans="1:15" s="30" customFormat="1" ht="24" customHeight="1">
      <c r="A229" s="31" t="s">
        <v>8796</v>
      </c>
      <c r="B229" s="32">
        <v>8809469775854</v>
      </c>
      <c r="C229" s="33" t="s">
        <v>8797</v>
      </c>
      <c r="D229" s="34" t="s">
        <v>8798</v>
      </c>
      <c r="E229" s="187" t="s">
        <v>1639</v>
      </c>
      <c r="F229" s="38">
        <v>112000</v>
      </c>
      <c r="G229" s="36"/>
      <c r="H229" s="37">
        <v>50</v>
      </c>
      <c r="I229" s="38">
        <v>12097.2</v>
      </c>
      <c r="J229" s="39" t="str">
        <f>IF($I$1="","Введите курс",Таблица610[[#This Row],[Оптовая цена KRW                   за 1шт]]/$I$1)</f>
        <v>Введите курс</v>
      </c>
      <c r="K229" s="284"/>
      <c r="L229" s="40">
        <f>Таблица610[[#This Row],[Заказ коробок ]]*Таблица610[[#This Row],[Кол-во шт в коробке]]</f>
        <v>0</v>
      </c>
      <c r="M229" s="38">
        <f>Таблица610[[#This Row],[Общее кол-во шт]]*Таблица610[[#This Row],[Оптовая цена KRW                   за 1шт]]</f>
        <v>0</v>
      </c>
      <c r="N229" s="41" t="str">
        <f>IFERROR(Таблица610[[#This Row],[Общее кол-во шт]]*Таблица610[[#This Row],[Оптовая цена USD            за 1шт]],"")</f>
        <v/>
      </c>
      <c r="O229" s="42"/>
    </row>
    <row r="230" spans="1:15" s="30" customFormat="1" ht="24" customHeight="1">
      <c r="A230" s="31" t="s">
        <v>8799</v>
      </c>
      <c r="B230" s="32">
        <v>8809595051136</v>
      </c>
      <c r="C230" s="33" t="s">
        <v>8800</v>
      </c>
      <c r="D230" s="34" t="s">
        <v>8801</v>
      </c>
      <c r="E230" s="187" t="s">
        <v>8802</v>
      </c>
      <c r="F230" s="38">
        <v>25000</v>
      </c>
      <c r="G230" s="36"/>
      <c r="H230" s="37">
        <v>50</v>
      </c>
      <c r="I230" s="38">
        <v>6885</v>
      </c>
      <c r="J230" s="39" t="str">
        <f>IF($I$1="","Введите курс",Таблица610[[#This Row],[Оптовая цена KRW                   за 1шт]]/$I$1)</f>
        <v>Введите курс</v>
      </c>
      <c r="K230" s="284"/>
      <c r="L230" s="40">
        <f>Таблица610[[#This Row],[Заказ коробок ]]*Таблица610[[#This Row],[Кол-во шт в коробке]]</f>
        <v>0</v>
      </c>
      <c r="M230" s="38">
        <f>Таблица610[[#This Row],[Общее кол-во шт]]*Таблица610[[#This Row],[Оптовая цена KRW                   за 1шт]]</f>
        <v>0</v>
      </c>
      <c r="N230" s="41" t="str">
        <f>IFERROR(Таблица610[[#This Row],[Общее кол-во шт]]*Таблица610[[#This Row],[Оптовая цена USD            за 1шт]],"")</f>
        <v/>
      </c>
      <c r="O230" s="42"/>
    </row>
    <row r="231" spans="1:15" s="30" customFormat="1" ht="24" customHeight="1">
      <c r="A231" s="31" t="s">
        <v>8803</v>
      </c>
      <c r="B231" s="32">
        <v>8809339069724</v>
      </c>
      <c r="C231" s="33" t="s">
        <v>8804</v>
      </c>
      <c r="D231" s="34" t="s">
        <v>8805</v>
      </c>
      <c r="E231" s="187" t="s">
        <v>1643</v>
      </c>
      <c r="F231" s="38">
        <v>25000</v>
      </c>
      <c r="G231" s="36"/>
      <c r="H231" s="37">
        <v>100</v>
      </c>
      <c r="I231" s="38">
        <v>4641</v>
      </c>
      <c r="J231" s="39" t="str">
        <f>IF($I$1="","Введите курс",Таблица610[[#This Row],[Оптовая цена KRW                   за 1шт]]/$I$1)</f>
        <v>Введите курс</v>
      </c>
      <c r="K231" s="284"/>
      <c r="L231" s="40">
        <f>Таблица610[[#This Row],[Заказ коробок ]]*Таблица610[[#This Row],[Кол-во шт в коробке]]</f>
        <v>0</v>
      </c>
      <c r="M231" s="38">
        <f>Таблица610[[#This Row],[Общее кол-во шт]]*Таблица610[[#This Row],[Оптовая цена KRW                   за 1шт]]</f>
        <v>0</v>
      </c>
      <c r="N231" s="41" t="str">
        <f>IFERROR(Таблица610[[#This Row],[Общее кол-во шт]]*Таблица610[[#This Row],[Оптовая цена USD            за 1шт]],"")</f>
        <v/>
      </c>
      <c r="O231" s="42"/>
    </row>
    <row r="232" spans="1:15" s="30" customFormat="1" ht="24" customHeight="1">
      <c r="A232" s="31" t="s">
        <v>8806</v>
      </c>
      <c r="B232" s="32">
        <v>8809636280037</v>
      </c>
      <c r="C232" s="33" t="s">
        <v>8807</v>
      </c>
      <c r="D232" s="34" t="s">
        <v>8808</v>
      </c>
      <c r="E232" s="187" t="s">
        <v>1639</v>
      </c>
      <c r="F232" s="38">
        <v>4000</v>
      </c>
      <c r="G232" s="36"/>
      <c r="H232" s="37">
        <v>200</v>
      </c>
      <c r="I232" s="38">
        <v>734.4</v>
      </c>
      <c r="J232" s="39" t="str">
        <f>IF($I$1="","Введите курс",Таблица610[[#This Row],[Оптовая цена KRW                   за 1шт]]/$I$1)</f>
        <v>Введите курс</v>
      </c>
      <c r="K232" s="284"/>
      <c r="L232" s="40">
        <f>Таблица610[[#This Row],[Заказ коробок ]]*Таблица610[[#This Row],[Кол-во шт в коробке]]</f>
        <v>0</v>
      </c>
      <c r="M232" s="38">
        <f>Таблица610[[#This Row],[Общее кол-во шт]]*Таблица610[[#This Row],[Оптовая цена KRW                   за 1шт]]</f>
        <v>0</v>
      </c>
      <c r="N232" s="41" t="str">
        <f>IFERROR(Таблица610[[#This Row],[Общее кол-во шт]]*Таблица610[[#This Row],[Оптовая цена USD            за 1шт]],"")</f>
        <v/>
      </c>
      <c r="O232" s="42"/>
    </row>
    <row r="233" spans="1:15" s="30" customFormat="1" ht="24" customHeight="1">
      <c r="A233" s="31" t="s">
        <v>8809</v>
      </c>
      <c r="B233" s="32">
        <v>8809480772153</v>
      </c>
      <c r="C233" s="33" t="s">
        <v>8810</v>
      </c>
      <c r="D233" s="34" t="s">
        <v>8811</v>
      </c>
      <c r="E233" s="187" t="s">
        <v>2142</v>
      </c>
      <c r="F233" s="38">
        <v>25000</v>
      </c>
      <c r="G233" s="36"/>
      <c r="H233" s="37">
        <v>30</v>
      </c>
      <c r="I233" s="38">
        <v>5355</v>
      </c>
      <c r="J233" s="39" t="str">
        <f>IF($I$1="","Введите курс",Таблица610[[#This Row],[Оптовая цена KRW                   за 1шт]]/$I$1)</f>
        <v>Введите курс</v>
      </c>
      <c r="K233" s="284"/>
      <c r="L233" s="40">
        <f>Таблица610[[#This Row],[Заказ коробок ]]*Таблица610[[#This Row],[Кол-во шт в коробке]]</f>
        <v>0</v>
      </c>
      <c r="M233" s="38">
        <f>Таблица610[[#This Row],[Общее кол-во шт]]*Таблица610[[#This Row],[Оптовая цена KRW                   за 1шт]]</f>
        <v>0</v>
      </c>
      <c r="N233" s="41" t="str">
        <f>IFERROR(Таблица610[[#This Row],[Общее кол-во шт]]*Таблица610[[#This Row],[Оптовая цена USD            за 1шт]],"")</f>
        <v/>
      </c>
      <c r="O233" s="42"/>
    </row>
    <row r="234" spans="1:15" s="30" customFormat="1" ht="24" customHeight="1">
      <c r="A234" s="31" t="s">
        <v>8812</v>
      </c>
      <c r="B234" s="32">
        <v>8809638300382</v>
      </c>
      <c r="C234" s="33" t="s">
        <v>8813</v>
      </c>
      <c r="D234" s="34" t="s">
        <v>8814</v>
      </c>
      <c r="E234" s="187" t="s">
        <v>1643</v>
      </c>
      <c r="F234" s="38">
        <v>7000</v>
      </c>
      <c r="G234" s="36"/>
      <c r="H234" s="37">
        <v>100</v>
      </c>
      <c r="I234" s="38">
        <v>928.2</v>
      </c>
      <c r="J234" s="39" t="str">
        <f>IF($I$1="","Введите курс",Таблица610[[#This Row],[Оптовая цена KRW                   за 1шт]]/$I$1)</f>
        <v>Введите курс</v>
      </c>
      <c r="K234" s="284"/>
      <c r="L234" s="40">
        <f>Таблица610[[#This Row],[Заказ коробок ]]*Таблица610[[#This Row],[Кол-во шт в коробке]]</f>
        <v>0</v>
      </c>
      <c r="M234" s="38">
        <f>Таблица610[[#This Row],[Общее кол-во шт]]*Таблица610[[#This Row],[Оптовая цена KRW                   за 1шт]]</f>
        <v>0</v>
      </c>
      <c r="N234" s="41" t="str">
        <f>IFERROR(Таблица610[[#This Row],[Общее кол-во шт]]*Таблица610[[#This Row],[Оптовая цена USD            за 1шт]],"")</f>
        <v/>
      </c>
      <c r="O234" s="42"/>
    </row>
    <row r="235" spans="1:15" s="30" customFormat="1" ht="24" customHeight="1">
      <c r="A235" s="31" t="s">
        <v>8815</v>
      </c>
      <c r="B235" s="32">
        <v>8809638300405</v>
      </c>
      <c r="C235" s="33" t="s">
        <v>8816</v>
      </c>
      <c r="D235" s="34" t="s">
        <v>8817</v>
      </c>
      <c r="E235" s="187" t="s">
        <v>1643</v>
      </c>
      <c r="F235" s="38">
        <v>7000</v>
      </c>
      <c r="G235" s="36"/>
      <c r="H235" s="37">
        <v>100</v>
      </c>
      <c r="I235" s="38">
        <v>928.2</v>
      </c>
      <c r="J235" s="39" t="str">
        <f>IF($I$1="","Введите курс",Таблица610[[#This Row],[Оптовая цена KRW                   за 1шт]]/$I$1)</f>
        <v>Введите курс</v>
      </c>
      <c r="K235" s="284"/>
      <c r="L235" s="40">
        <f>Таблица610[[#This Row],[Заказ коробок ]]*Таблица610[[#This Row],[Кол-во шт в коробке]]</f>
        <v>0</v>
      </c>
      <c r="M235" s="38">
        <f>Таблица610[[#This Row],[Общее кол-во шт]]*Таблица610[[#This Row],[Оптовая цена KRW                   за 1шт]]</f>
        <v>0</v>
      </c>
      <c r="N235" s="41" t="str">
        <f>IFERROR(Таблица610[[#This Row],[Общее кол-во шт]]*Таблица610[[#This Row],[Оптовая цена USD            за 1шт]],"")</f>
        <v/>
      </c>
      <c r="O235" s="42"/>
    </row>
    <row r="236" spans="1:15" s="30" customFormat="1" ht="24" customHeight="1">
      <c r="A236" s="31" t="s">
        <v>8818</v>
      </c>
      <c r="B236" s="32">
        <v>8809638300399</v>
      </c>
      <c r="C236" s="33" t="s">
        <v>8819</v>
      </c>
      <c r="D236" s="34" t="s">
        <v>8820</v>
      </c>
      <c r="E236" s="187" t="s">
        <v>1643</v>
      </c>
      <c r="F236" s="38">
        <v>7000</v>
      </c>
      <c r="G236" s="36"/>
      <c r="H236" s="37">
        <v>100</v>
      </c>
      <c r="I236" s="38">
        <v>928.2</v>
      </c>
      <c r="J236" s="39" t="str">
        <f>IF($I$1="","Введите курс",Таблица610[[#This Row],[Оптовая цена KRW                   за 1шт]]/$I$1)</f>
        <v>Введите курс</v>
      </c>
      <c r="K236" s="284"/>
      <c r="L236" s="40">
        <f>Таблица610[[#This Row],[Заказ коробок ]]*Таблица610[[#This Row],[Кол-во шт в коробке]]</f>
        <v>0</v>
      </c>
      <c r="M236" s="38">
        <f>Таблица610[[#This Row],[Общее кол-во шт]]*Таблица610[[#This Row],[Оптовая цена KRW                   за 1шт]]</f>
        <v>0</v>
      </c>
      <c r="N236" s="41" t="str">
        <f>IFERROR(Таблица610[[#This Row],[Общее кол-во шт]]*Таблица610[[#This Row],[Оптовая цена USD            за 1шт]],"")</f>
        <v/>
      </c>
      <c r="O236" s="42"/>
    </row>
    <row r="237" spans="1:15" s="30" customFormat="1" ht="24" customHeight="1">
      <c r="A237" s="31" t="s">
        <v>8821</v>
      </c>
      <c r="B237" s="32">
        <v>8809480772139</v>
      </c>
      <c r="C237" s="33" t="s">
        <v>8822</v>
      </c>
      <c r="D237" s="34" t="s">
        <v>8823</v>
      </c>
      <c r="E237" s="187" t="s">
        <v>1639</v>
      </c>
      <c r="F237" s="38">
        <v>25000</v>
      </c>
      <c r="G237" s="36"/>
      <c r="H237" s="37">
        <v>100</v>
      </c>
      <c r="I237" s="38">
        <v>4845</v>
      </c>
      <c r="J237" s="39" t="str">
        <f>IF($I$1="","Введите курс",Таблица610[[#This Row],[Оптовая цена KRW                   за 1шт]]/$I$1)</f>
        <v>Введите курс</v>
      </c>
      <c r="K237" s="284"/>
      <c r="L237" s="40">
        <f>Таблица610[[#This Row],[Заказ коробок ]]*Таблица610[[#This Row],[Кол-во шт в коробке]]</f>
        <v>0</v>
      </c>
      <c r="M237" s="38">
        <f>Таблица610[[#This Row],[Общее кол-во шт]]*Таблица610[[#This Row],[Оптовая цена KRW                   за 1шт]]</f>
        <v>0</v>
      </c>
      <c r="N237" s="41" t="str">
        <f>IFERROR(Таблица610[[#This Row],[Общее кол-во шт]]*Таблица610[[#This Row],[Оптовая цена USD            за 1шт]],"")</f>
        <v/>
      </c>
      <c r="O237" s="42"/>
    </row>
    <row r="238" spans="1:15" s="30" customFormat="1" ht="24" customHeight="1">
      <c r="A238" s="31" t="s">
        <v>8824</v>
      </c>
      <c r="B238" s="32">
        <v>8809469776899</v>
      </c>
      <c r="C238" s="33" t="s">
        <v>8825</v>
      </c>
      <c r="D238" s="34" t="s">
        <v>8826</v>
      </c>
      <c r="E238" s="187" t="s">
        <v>1639</v>
      </c>
      <c r="F238" s="38">
        <v>20000</v>
      </c>
      <c r="G238" s="36"/>
      <c r="H238" s="37">
        <v>100</v>
      </c>
      <c r="I238" s="38">
        <v>3672</v>
      </c>
      <c r="J238" s="39" t="str">
        <f>IF($I$1="","Введите курс",Таблица610[[#This Row],[Оптовая цена KRW                   за 1шт]]/$I$1)</f>
        <v>Введите курс</v>
      </c>
      <c r="K238" s="284"/>
      <c r="L238" s="40">
        <f>Таблица610[[#This Row],[Заказ коробок ]]*Таблица610[[#This Row],[Кол-во шт в коробке]]</f>
        <v>0</v>
      </c>
      <c r="M238" s="38">
        <f>Таблица610[[#This Row],[Общее кол-во шт]]*Таблица610[[#This Row],[Оптовая цена KRW                   за 1шт]]</f>
        <v>0</v>
      </c>
      <c r="N238" s="41" t="str">
        <f>IFERROR(Таблица610[[#This Row],[Общее кол-во шт]]*Таблица610[[#This Row],[Оптовая цена USD            за 1шт]],"")</f>
        <v/>
      </c>
      <c r="O238" s="42"/>
    </row>
    <row r="239" spans="1:15" s="30" customFormat="1" ht="24" customHeight="1">
      <c r="A239" s="31" t="s">
        <v>8827</v>
      </c>
      <c r="B239" s="32">
        <v>8809426957576</v>
      </c>
      <c r="C239" s="33" t="s">
        <v>8828</v>
      </c>
      <c r="D239" s="34" t="s">
        <v>8829</v>
      </c>
      <c r="E239" s="187" t="s">
        <v>2293</v>
      </c>
      <c r="F239" s="38">
        <v>15000</v>
      </c>
      <c r="G239" s="36"/>
      <c r="H239" s="37">
        <v>100</v>
      </c>
      <c r="I239" s="38">
        <v>2703</v>
      </c>
      <c r="J239" s="39" t="str">
        <f>IF($I$1="","Введите курс",Таблица610[[#This Row],[Оптовая цена KRW                   за 1шт]]/$I$1)</f>
        <v>Введите курс</v>
      </c>
      <c r="K239" s="284"/>
      <c r="L239" s="40">
        <f>Таблица610[[#This Row],[Заказ коробок ]]*Таблица610[[#This Row],[Кол-во шт в коробке]]</f>
        <v>0</v>
      </c>
      <c r="M239" s="38">
        <f>Таблица610[[#This Row],[Общее кол-во шт]]*Таблица610[[#This Row],[Оптовая цена KRW                   за 1шт]]</f>
        <v>0</v>
      </c>
      <c r="N239" s="41" t="str">
        <f>IFERROR(Таблица610[[#This Row],[Общее кол-во шт]]*Таблица610[[#This Row],[Оптовая цена USD            за 1шт]],"")</f>
        <v/>
      </c>
      <c r="O239" s="42"/>
    </row>
    <row r="240" spans="1:15" s="30" customFormat="1" ht="24" customHeight="1">
      <c r="A240" s="31" t="s">
        <v>8830</v>
      </c>
      <c r="B240" s="32">
        <v>8809480772313</v>
      </c>
      <c r="C240" s="33" t="s">
        <v>8831</v>
      </c>
      <c r="D240" s="34" t="s">
        <v>8832</v>
      </c>
      <c r="E240" s="187" t="s">
        <v>2293</v>
      </c>
      <c r="F240" s="38">
        <v>9000</v>
      </c>
      <c r="G240" s="36"/>
      <c r="H240" s="37">
        <v>100</v>
      </c>
      <c r="I240" s="38">
        <v>2111.4</v>
      </c>
      <c r="J240" s="39" t="str">
        <f>IF($I$1="","Введите курс",Таблица610[[#This Row],[Оптовая цена KRW                   за 1шт]]/$I$1)</f>
        <v>Введите курс</v>
      </c>
      <c r="K240" s="284"/>
      <c r="L240" s="40">
        <f>Таблица610[[#This Row],[Заказ коробок ]]*Таблица610[[#This Row],[Кол-во шт в коробке]]</f>
        <v>0</v>
      </c>
      <c r="M240" s="38">
        <f>Таблица610[[#This Row],[Общее кол-во шт]]*Таблица610[[#This Row],[Оптовая цена KRW                   за 1шт]]</f>
        <v>0</v>
      </c>
      <c r="N240" s="41" t="str">
        <f>IFERROR(Таблица610[[#This Row],[Общее кол-во шт]]*Таблица610[[#This Row],[Оптовая цена USD            за 1шт]],"")</f>
        <v/>
      </c>
      <c r="O240" s="42"/>
    </row>
    <row r="241" spans="1:15" s="30" customFormat="1" ht="24" customHeight="1">
      <c r="A241" s="31" t="s">
        <v>8833</v>
      </c>
      <c r="B241" s="32">
        <v>8809469776691</v>
      </c>
      <c r="C241" s="33" t="s">
        <v>8834</v>
      </c>
      <c r="D241" s="34" t="s">
        <v>8835</v>
      </c>
      <c r="E241" s="187" t="s">
        <v>8259</v>
      </c>
      <c r="F241" s="38">
        <v>35000</v>
      </c>
      <c r="G241" s="36"/>
      <c r="H241" s="37">
        <v>60</v>
      </c>
      <c r="I241" s="38">
        <v>5763</v>
      </c>
      <c r="J241" s="39" t="str">
        <f>IF($I$1="","Введите курс",Таблица610[[#This Row],[Оптовая цена KRW                   за 1шт]]/$I$1)</f>
        <v>Введите курс</v>
      </c>
      <c r="K241" s="284"/>
      <c r="L241" s="40">
        <f>Таблица610[[#This Row],[Заказ коробок ]]*Таблица610[[#This Row],[Кол-во шт в коробке]]</f>
        <v>0</v>
      </c>
      <c r="M241" s="38">
        <f>Таблица610[[#This Row],[Общее кол-во шт]]*Таблица610[[#This Row],[Оптовая цена KRW                   за 1шт]]</f>
        <v>0</v>
      </c>
      <c r="N241" s="41" t="str">
        <f>IFERROR(Таблица610[[#This Row],[Общее кол-во шт]]*Таблица610[[#This Row],[Оптовая цена USD            за 1шт]],"")</f>
        <v/>
      </c>
      <c r="O241" s="42"/>
    </row>
    <row r="242" spans="1:15" s="30" customFormat="1" ht="24" customHeight="1">
      <c r="A242" s="31" t="s">
        <v>8836</v>
      </c>
      <c r="B242" s="32">
        <v>8809480772290</v>
      </c>
      <c r="C242" s="33" t="s">
        <v>8837</v>
      </c>
      <c r="D242" s="34" t="s">
        <v>8838</v>
      </c>
      <c r="E242" s="187" t="s">
        <v>2318</v>
      </c>
      <c r="F242" s="38">
        <v>20000</v>
      </c>
      <c r="G242" s="36"/>
      <c r="H242" s="37">
        <v>100</v>
      </c>
      <c r="I242" s="38">
        <v>3672</v>
      </c>
      <c r="J242" s="39" t="str">
        <f>IF($I$1="","Введите курс",Таблица610[[#This Row],[Оптовая цена KRW                   за 1шт]]/$I$1)</f>
        <v>Введите курс</v>
      </c>
      <c r="K242" s="284"/>
      <c r="L242" s="40">
        <f>Таблица610[[#This Row],[Заказ коробок ]]*Таблица610[[#This Row],[Кол-во шт в коробке]]</f>
        <v>0</v>
      </c>
      <c r="M242" s="38">
        <f>Таблица610[[#This Row],[Общее кол-во шт]]*Таблица610[[#This Row],[Оптовая цена KRW                   за 1шт]]</f>
        <v>0</v>
      </c>
      <c r="N242" s="41" t="str">
        <f>IFERROR(Таблица610[[#This Row],[Общее кол-во шт]]*Таблица610[[#This Row],[Оптовая цена USD            за 1шт]],"")</f>
        <v/>
      </c>
      <c r="O242" s="42"/>
    </row>
    <row r="243" spans="1:15" s="30" customFormat="1" ht="24" customHeight="1">
      <c r="A243" s="31" t="s">
        <v>8839</v>
      </c>
      <c r="B243" s="32">
        <v>8809480772283</v>
      </c>
      <c r="C243" s="33" t="s">
        <v>8840</v>
      </c>
      <c r="D243" s="34" t="s">
        <v>8841</v>
      </c>
      <c r="E243" s="187" t="s">
        <v>2318</v>
      </c>
      <c r="F243" s="38">
        <v>20000</v>
      </c>
      <c r="G243" s="36"/>
      <c r="H243" s="37">
        <v>100</v>
      </c>
      <c r="I243" s="38">
        <v>3672</v>
      </c>
      <c r="J243" s="39" t="str">
        <f>IF($I$1="","Введите курс",Таблица610[[#This Row],[Оптовая цена KRW                   за 1шт]]/$I$1)</f>
        <v>Введите курс</v>
      </c>
      <c r="K243" s="284"/>
      <c r="L243" s="40">
        <f>Таблица610[[#This Row],[Заказ коробок ]]*Таблица610[[#This Row],[Кол-во шт в коробке]]</f>
        <v>0</v>
      </c>
      <c r="M243" s="38">
        <f>Таблица610[[#This Row],[Общее кол-во шт]]*Таблица610[[#This Row],[Оптовая цена KRW                   за 1шт]]</f>
        <v>0</v>
      </c>
      <c r="N243" s="41" t="str">
        <f>IFERROR(Таблица610[[#This Row],[Общее кол-во шт]]*Таблица610[[#This Row],[Оптовая цена USD            за 1шт]],"")</f>
        <v/>
      </c>
      <c r="O243" s="42"/>
    </row>
    <row r="244" spans="1:15" s="30" customFormat="1" ht="24" customHeight="1">
      <c r="A244" s="31" t="s">
        <v>8842</v>
      </c>
      <c r="B244" s="32">
        <v>8809480772306</v>
      </c>
      <c r="C244" s="33" t="s">
        <v>8843</v>
      </c>
      <c r="D244" s="34" t="s">
        <v>8844</v>
      </c>
      <c r="E244" s="187" t="s">
        <v>2318</v>
      </c>
      <c r="F244" s="38">
        <v>20000</v>
      </c>
      <c r="G244" s="36"/>
      <c r="H244" s="37">
        <v>100</v>
      </c>
      <c r="I244" s="38">
        <v>3672</v>
      </c>
      <c r="J244" s="39" t="str">
        <f>IF($I$1="","Введите курс",Таблица610[[#This Row],[Оптовая цена KRW                   за 1шт]]/$I$1)</f>
        <v>Введите курс</v>
      </c>
      <c r="K244" s="284"/>
      <c r="L244" s="40">
        <f>Таблица610[[#This Row],[Заказ коробок ]]*Таблица610[[#This Row],[Кол-во шт в коробке]]</f>
        <v>0</v>
      </c>
      <c r="M244" s="38">
        <f>Таблица610[[#This Row],[Общее кол-во шт]]*Таблица610[[#This Row],[Оптовая цена KRW                   за 1шт]]</f>
        <v>0</v>
      </c>
      <c r="N244" s="41" t="str">
        <f>IFERROR(Таблица610[[#This Row],[Общее кол-во шт]]*Таблица610[[#This Row],[Оптовая цена USD            за 1шт]],"")</f>
        <v/>
      </c>
      <c r="O244" s="42"/>
    </row>
    <row r="245" spans="1:15" s="30" customFormat="1" ht="24" customHeight="1">
      <c r="A245" s="31" t="s">
        <v>8845</v>
      </c>
      <c r="B245" s="32">
        <v>8809426957651</v>
      </c>
      <c r="C245" s="33" t="s">
        <v>8846</v>
      </c>
      <c r="D245" s="34" t="s">
        <v>8847</v>
      </c>
      <c r="E245" s="187" t="s">
        <v>8172</v>
      </c>
      <c r="F245" s="38">
        <v>12000</v>
      </c>
      <c r="G245" s="36"/>
      <c r="H245" s="37">
        <v>100</v>
      </c>
      <c r="I245" s="38">
        <v>2101.1999999999998</v>
      </c>
      <c r="J245" s="39" t="str">
        <f>IF($I$1="","Введите курс",Таблица610[[#This Row],[Оптовая цена KRW                   за 1шт]]/$I$1)</f>
        <v>Введите курс</v>
      </c>
      <c r="K245" s="284"/>
      <c r="L245" s="40">
        <f>Таблица610[[#This Row],[Заказ коробок ]]*Таблица610[[#This Row],[Кол-во шт в коробке]]</f>
        <v>0</v>
      </c>
      <c r="M245" s="38">
        <f>Таблица610[[#This Row],[Общее кол-во шт]]*Таблица610[[#This Row],[Оптовая цена KRW                   за 1шт]]</f>
        <v>0</v>
      </c>
      <c r="N245" s="41" t="str">
        <f>IFERROR(Таблица610[[#This Row],[Общее кол-во шт]]*Таблица610[[#This Row],[Оптовая цена USD            за 1шт]],"")</f>
        <v/>
      </c>
      <c r="O245" s="42"/>
    </row>
    <row r="246" spans="1:15" s="30" customFormat="1" ht="24" customHeight="1">
      <c r="A246" s="31" t="s">
        <v>8848</v>
      </c>
      <c r="B246" s="32">
        <v>8809715720522</v>
      </c>
      <c r="C246" s="33" t="s">
        <v>8849</v>
      </c>
      <c r="D246" s="34" t="s">
        <v>8850</v>
      </c>
      <c r="E246" s="187">
        <v>600</v>
      </c>
      <c r="F246" s="38">
        <v>1200</v>
      </c>
      <c r="G246" s="36"/>
      <c r="H246" s="37">
        <v>600</v>
      </c>
      <c r="I246" s="38">
        <v>199.92000000000002</v>
      </c>
      <c r="J246" s="39" t="str">
        <f>IF($I$1="","Введите курс",Таблица610[[#This Row],[Оптовая цена KRW                   за 1шт]]/$I$1)</f>
        <v>Введите курс</v>
      </c>
      <c r="K246" s="284"/>
      <c r="L246" s="40">
        <f>Таблица610[[#This Row],[Заказ коробок ]]*Таблица610[[#This Row],[Кол-во шт в коробке]]</f>
        <v>0</v>
      </c>
      <c r="M246" s="38">
        <f>Таблица610[[#This Row],[Общее кол-во шт]]*Таблица610[[#This Row],[Оптовая цена KRW                   за 1шт]]</f>
        <v>0</v>
      </c>
      <c r="N246" s="41" t="str">
        <f>IFERROR(Таблица610[[#This Row],[Общее кол-во шт]]*Таблица610[[#This Row],[Оптовая цена USD            за 1шт]],"")</f>
        <v/>
      </c>
      <c r="O246" s="42"/>
    </row>
    <row r="247" spans="1:15" s="30" customFormat="1" ht="24" customHeight="1">
      <c r="A247" s="31" t="s">
        <v>8851</v>
      </c>
      <c r="B247" s="32">
        <v>8809715720553</v>
      </c>
      <c r="C247" s="33" t="s">
        <v>8852</v>
      </c>
      <c r="D247" s="34" t="s">
        <v>8853</v>
      </c>
      <c r="E247" s="187">
        <v>600</v>
      </c>
      <c r="F247" s="38">
        <v>1200</v>
      </c>
      <c r="G247" s="36"/>
      <c r="H247" s="37">
        <v>600</v>
      </c>
      <c r="I247" s="38">
        <v>199.92000000000002</v>
      </c>
      <c r="J247" s="39" t="str">
        <f>IF($I$1="","Введите курс",Таблица610[[#This Row],[Оптовая цена KRW                   за 1шт]]/$I$1)</f>
        <v>Введите курс</v>
      </c>
      <c r="K247" s="284"/>
      <c r="L247" s="40">
        <f>Таблица610[[#This Row],[Заказ коробок ]]*Таблица610[[#This Row],[Кол-во шт в коробке]]</f>
        <v>0</v>
      </c>
      <c r="M247" s="38">
        <f>Таблица610[[#This Row],[Общее кол-во шт]]*Таблица610[[#This Row],[Оптовая цена KRW                   за 1шт]]</f>
        <v>0</v>
      </c>
      <c r="N247" s="41" t="str">
        <f>IFERROR(Таблица610[[#This Row],[Общее кол-во шт]]*Таблица610[[#This Row],[Оптовая цена USD            за 1шт]],"")</f>
        <v/>
      </c>
      <c r="O247" s="42"/>
    </row>
    <row r="248" spans="1:15" s="30" customFormat="1" ht="24" customHeight="1">
      <c r="A248" s="31" t="s">
        <v>8854</v>
      </c>
      <c r="B248" s="32">
        <v>8809715720539</v>
      </c>
      <c r="C248" s="33" t="s">
        <v>8855</v>
      </c>
      <c r="D248" s="34" t="s">
        <v>8856</v>
      </c>
      <c r="E248" s="187">
        <v>600</v>
      </c>
      <c r="F248" s="38">
        <v>1200</v>
      </c>
      <c r="G248" s="36"/>
      <c r="H248" s="37">
        <v>600</v>
      </c>
      <c r="I248" s="38">
        <v>199.92000000000002</v>
      </c>
      <c r="J248" s="39" t="str">
        <f>IF($I$1="","Введите курс",Таблица610[[#This Row],[Оптовая цена KRW                   за 1шт]]/$I$1)</f>
        <v>Введите курс</v>
      </c>
      <c r="K248" s="284"/>
      <c r="L248" s="40">
        <f>Таблица610[[#This Row],[Заказ коробок ]]*Таблица610[[#This Row],[Кол-во шт в коробке]]</f>
        <v>0</v>
      </c>
      <c r="M248" s="38">
        <f>Таблица610[[#This Row],[Общее кол-во шт]]*Таблица610[[#This Row],[Оптовая цена KRW                   за 1шт]]</f>
        <v>0</v>
      </c>
      <c r="N248" s="41" t="str">
        <f>IFERROR(Таблица610[[#This Row],[Общее кол-во шт]]*Таблица610[[#This Row],[Оптовая цена USD            за 1шт]],"")</f>
        <v/>
      </c>
      <c r="O248" s="42"/>
    </row>
    <row r="249" spans="1:15" s="30" customFormat="1" ht="24" customHeight="1">
      <c r="A249" s="31" t="s">
        <v>8857</v>
      </c>
      <c r="B249" s="32">
        <v>8809715720546</v>
      </c>
      <c r="C249" s="33" t="s">
        <v>8858</v>
      </c>
      <c r="D249" s="34" t="s">
        <v>8859</v>
      </c>
      <c r="E249" s="187">
        <v>600</v>
      </c>
      <c r="F249" s="38">
        <v>1200</v>
      </c>
      <c r="G249" s="36"/>
      <c r="H249" s="37">
        <v>600</v>
      </c>
      <c r="I249" s="38">
        <v>199.92000000000002</v>
      </c>
      <c r="J249" s="39" t="str">
        <f>IF($I$1="","Введите курс",Таблица610[[#This Row],[Оптовая цена KRW                   за 1шт]]/$I$1)</f>
        <v>Введите курс</v>
      </c>
      <c r="K249" s="284"/>
      <c r="L249" s="40">
        <f>Таблица610[[#This Row],[Заказ коробок ]]*Таблица610[[#This Row],[Кол-во шт в коробке]]</f>
        <v>0</v>
      </c>
      <c r="M249" s="38">
        <f>Таблица610[[#This Row],[Общее кол-во шт]]*Таблица610[[#This Row],[Оптовая цена KRW                   за 1шт]]</f>
        <v>0</v>
      </c>
      <c r="N249" s="41" t="str">
        <f>IFERROR(Таблица610[[#This Row],[Общее кол-во шт]]*Таблица610[[#This Row],[Оптовая цена USD            за 1шт]],"")</f>
        <v/>
      </c>
      <c r="O249" s="42"/>
    </row>
    <row r="250" spans="1:15" s="30" customFormat="1" ht="24" customHeight="1">
      <c r="A250" s="31" t="s">
        <v>8860</v>
      </c>
      <c r="B250" s="32">
        <v>8809426957699</v>
      </c>
      <c r="C250" s="33" t="s">
        <v>8861</v>
      </c>
      <c r="D250" s="34" t="s">
        <v>8862</v>
      </c>
      <c r="E250" s="187" t="s">
        <v>1639</v>
      </c>
      <c r="F250" s="38">
        <v>15000</v>
      </c>
      <c r="G250" s="36"/>
      <c r="H250" s="37">
        <v>100</v>
      </c>
      <c r="I250" s="38">
        <v>3519</v>
      </c>
      <c r="J250" s="39" t="str">
        <f>IF($I$1="","Введите курс",Таблица610[[#This Row],[Оптовая цена KRW                   за 1шт]]/$I$1)</f>
        <v>Введите курс</v>
      </c>
      <c r="K250" s="284"/>
      <c r="L250" s="40">
        <f>Таблица610[[#This Row],[Заказ коробок ]]*Таблица610[[#This Row],[Кол-во шт в коробке]]</f>
        <v>0</v>
      </c>
      <c r="M250" s="38">
        <f>Таблица610[[#This Row],[Общее кол-во шт]]*Таблица610[[#This Row],[Оптовая цена KRW                   за 1шт]]</f>
        <v>0</v>
      </c>
      <c r="N250" s="41" t="str">
        <f>IFERROR(Таблица610[[#This Row],[Общее кол-во шт]]*Таблица610[[#This Row],[Оптовая цена USD            за 1шт]],"")</f>
        <v/>
      </c>
      <c r="O250" s="42"/>
    </row>
    <row r="251" spans="1:15" s="30" customFormat="1" ht="24" customHeight="1">
      <c r="A251" s="31" t="s">
        <v>8863</v>
      </c>
      <c r="B251" s="32">
        <v>8809426957668</v>
      </c>
      <c r="C251" s="33" t="s">
        <v>8864</v>
      </c>
      <c r="D251" s="34" t="s">
        <v>8865</v>
      </c>
      <c r="E251" s="187" t="s">
        <v>1639</v>
      </c>
      <c r="F251" s="38">
        <v>15000</v>
      </c>
      <c r="G251" s="36"/>
      <c r="H251" s="37">
        <v>100</v>
      </c>
      <c r="I251" s="38">
        <v>3519</v>
      </c>
      <c r="J251" s="39" t="str">
        <f>IF($I$1="","Введите курс",Таблица610[[#This Row],[Оптовая цена KRW                   за 1шт]]/$I$1)</f>
        <v>Введите курс</v>
      </c>
      <c r="K251" s="284"/>
      <c r="L251" s="40">
        <f>Таблица610[[#This Row],[Заказ коробок ]]*Таблица610[[#This Row],[Кол-во шт в коробке]]</f>
        <v>0</v>
      </c>
      <c r="M251" s="38">
        <f>Таблица610[[#This Row],[Общее кол-во шт]]*Таблица610[[#This Row],[Оптовая цена KRW                   за 1шт]]</f>
        <v>0</v>
      </c>
      <c r="N251" s="41" t="str">
        <f>IFERROR(Таблица610[[#This Row],[Общее кол-во шт]]*Таблица610[[#This Row],[Оптовая цена USD            за 1шт]],"")</f>
        <v/>
      </c>
      <c r="O251" s="42"/>
    </row>
    <row r="252" spans="1:15" s="30" customFormat="1" ht="24" customHeight="1">
      <c r="A252" s="31" t="s">
        <v>8866</v>
      </c>
      <c r="B252" s="32">
        <v>8809638301006</v>
      </c>
      <c r="C252" s="33" t="s">
        <v>8867</v>
      </c>
      <c r="D252" s="34" t="s">
        <v>8868</v>
      </c>
      <c r="E252" s="187" t="s">
        <v>2142</v>
      </c>
      <c r="F252" s="38">
        <v>25000</v>
      </c>
      <c r="G252" s="36"/>
      <c r="H252" s="37">
        <v>30</v>
      </c>
      <c r="I252" s="38">
        <v>5355</v>
      </c>
      <c r="J252" s="39" t="str">
        <f>IF($I$1="","Введите курс",Таблица610[[#This Row],[Оптовая цена KRW                   за 1шт]]/$I$1)</f>
        <v>Введите курс</v>
      </c>
      <c r="K252" s="284"/>
      <c r="L252" s="40">
        <f>Таблица610[[#This Row],[Заказ коробок ]]*Таблица610[[#This Row],[Кол-во шт в коробке]]</f>
        <v>0</v>
      </c>
      <c r="M252" s="38">
        <f>Таблица610[[#This Row],[Общее кол-во шт]]*Таблица610[[#This Row],[Оптовая цена KRW                   за 1шт]]</f>
        <v>0</v>
      </c>
      <c r="N252" s="41" t="str">
        <f>IFERROR(Таблица610[[#This Row],[Общее кол-во шт]]*Таблица610[[#This Row],[Оптовая цена USD            за 1шт]],"")</f>
        <v/>
      </c>
      <c r="O252" s="42"/>
    </row>
    <row r="253" spans="1:15" s="30" customFormat="1" ht="24" customHeight="1">
      <c r="A253" s="31" t="s">
        <v>8869</v>
      </c>
      <c r="B253" s="32">
        <v>8809480772320</v>
      </c>
      <c r="C253" s="33" t="s">
        <v>8870</v>
      </c>
      <c r="D253" s="34" t="s">
        <v>8871</v>
      </c>
      <c r="E253" s="187" t="s">
        <v>2142</v>
      </c>
      <c r="F253" s="38">
        <v>25000</v>
      </c>
      <c r="G253" s="36"/>
      <c r="H253" s="37">
        <v>30</v>
      </c>
      <c r="I253" s="38">
        <v>5355</v>
      </c>
      <c r="J253" s="39" t="str">
        <f>IF($I$1="","Введите курс",Таблица610[[#This Row],[Оптовая цена KRW                   за 1шт]]/$I$1)</f>
        <v>Введите курс</v>
      </c>
      <c r="K253" s="284"/>
      <c r="L253" s="40">
        <f>Таблица610[[#This Row],[Заказ коробок ]]*Таблица610[[#This Row],[Кол-во шт в коробке]]</f>
        <v>0</v>
      </c>
      <c r="M253" s="38">
        <f>Таблица610[[#This Row],[Общее кол-во шт]]*Таблица610[[#This Row],[Оптовая цена KRW                   за 1шт]]</f>
        <v>0</v>
      </c>
      <c r="N253" s="41" t="str">
        <f>IFERROR(Таблица610[[#This Row],[Общее кол-во шт]]*Таблица610[[#This Row],[Оптовая цена USD            за 1шт]],"")</f>
        <v/>
      </c>
      <c r="O253" s="42"/>
    </row>
    <row r="254" spans="1:15" s="30" customFormat="1" ht="24" customHeight="1">
      <c r="A254" s="31" t="s">
        <v>8872</v>
      </c>
      <c r="B254" s="32">
        <v>8809519371517</v>
      </c>
      <c r="C254" s="33" t="s">
        <v>8873</v>
      </c>
      <c r="D254" s="34" t="s">
        <v>8874</v>
      </c>
      <c r="E254" s="187" t="s">
        <v>8875</v>
      </c>
      <c r="F254" s="38">
        <v>4000</v>
      </c>
      <c r="G254" s="36"/>
      <c r="H254" s="37">
        <v>30</v>
      </c>
      <c r="I254" s="38">
        <v>836.4</v>
      </c>
      <c r="J254" s="39" t="str">
        <f>IF($I$1="","Введите курс",Таблица610[[#This Row],[Оптовая цена KRW                   за 1шт]]/$I$1)</f>
        <v>Введите курс</v>
      </c>
      <c r="K254" s="284"/>
      <c r="L254" s="40">
        <f>Таблица610[[#This Row],[Заказ коробок ]]*Таблица610[[#This Row],[Кол-во шт в коробке]]</f>
        <v>0</v>
      </c>
      <c r="M254" s="38">
        <f>Таблица610[[#This Row],[Общее кол-во шт]]*Таблица610[[#This Row],[Оптовая цена KRW                   за 1шт]]</f>
        <v>0</v>
      </c>
      <c r="N254" s="41" t="str">
        <f>IFERROR(Таблица610[[#This Row],[Общее кол-во шт]]*Таблица610[[#This Row],[Оптовая цена USD            за 1шт]],"")</f>
        <v/>
      </c>
      <c r="O254" s="42"/>
    </row>
    <row r="255" spans="1:15" s="30" customFormat="1" ht="24" customHeight="1">
      <c r="A255" s="31" t="s">
        <v>8876</v>
      </c>
      <c r="B255" s="32">
        <v>8809519371586</v>
      </c>
      <c r="C255" s="33" t="s">
        <v>8877</v>
      </c>
      <c r="D255" s="34" t="s">
        <v>8878</v>
      </c>
      <c r="E255" s="187" t="s">
        <v>8875</v>
      </c>
      <c r="F255" s="38">
        <v>4000</v>
      </c>
      <c r="G255" s="36"/>
      <c r="H255" s="37">
        <v>30</v>
      </c>
      <c r="I255" s="38">
        <v>836.4</v>
      </c>
      <c r="J255" s="39" t="str">
        <f>IF($I$1="","Введите курс",Таблица610[[#This Row],[Оптовая цена KRW                   за 1шт]]/$I$1)</f>
        <v>Введите курс</v>
      </c>
      <c r="K255" s="284"/>
      <c r="L255" s="40">
        <f>Таблица610[[#This Row],[Заказ коробок ]]*Таблица610[[#This Row],[Кол-во шт в коробке]]</f>
        <v>0</v>
      </c>
      <c r="M255" s="38">
        <f>Таблица610[[#This Row],[Общее кол-во шт]]*Таблица610[[#This Row],[Оптовая цена KRW                   за 1шт]]</f>
        <v>0</v>
      </c>
      <c r="N255" s="41" t="str">
        <f>IFERROR(Таблица610[[#This Row],[Общее кол-во шт]]*Таблица610[[#This Row],[Оптовая цена USD            за 1шт]],"")</f>
        <v/>
      </c>
      <c r="O255" s="42"/>
    </row>
    <row r="256" spans="1:15" s="30" customFormat="1" ht="24" customHeight="1">
      <c r="A256" s="31" t="s">
        <v>8879</v>
      </c>
      <c r="B256" s="32">
        <v>8809624728299</v>
      </c>
      <c r="C256" s="33" t="s">
        <v>8880</v>
      </c>
      <c r="D256" s="34" t="s">
        <v>8881</v>
      </c>
      <c r="E256" s="187" t="s">
        <v>1643</v>
      </c>
      <c r="F256" s="38">
        <v>25000</v>
      </c>
      <c r="G256" s="36"/>
      <c r="H256" s="37">
        <v>100</v>
      </c>
      <c r="I256" s="38">
        <v>4641</v>
      </c>
      <c r="J256" s="39" t="str">
        <f>IF($I$1="","Введите курс",Таблица610[[#This Row],[Оптовая цена KRW                   за 1шт]]/$I$1)</f>
        <v>Введите курс</v>
      </c>
      <c r="K256" s="284"/>
      <c r="L256" s="40">
        <f>Таблица610[[#This Row],[Заказ коробок ]]*Таблица610[[#This Row],[Кол-во шт в коробке]]</f>
        <v>0</v>
      </c>
      <c r="M256" s="38">
        <f>Таблица610[[#This Row],[Общее кол-во шт]]*Таблица610[[#This Row],[Оптовая цена KRW                   за 1шт]]</f>
        <v>0</v>
      </c>
      <c r="N256" s="41" t="str">
        <f>IFERROR(Таблица610[[#This Row],[Общее кол-во шт]]*Таблица610[[#This Row],[Оптовая цена USD            за 1шт]],"")</f>
        <v/>
      </c>
      <c r="O256" s="42"/>
    </row>
    <row r="257" spans="1:15" s="30" customFormat="1" ht="24" customHeight="1">
      <c r="A257" s="31" t="s">
        <v>8882</v>
      </c>
      <c r="B257" s="32">
        <v>8809389034321</v>
      </c>
      <c r="C257" s="33" t="s">
        <v>8883</v>
      </c>
      <c r="D257" s="34" t="s">
        <v>8884</v>
      </c>
      <c r="E257" s="187" t="s">
        <v>8263</v>
      </c>
      <c r="F257" s="38">
        <v>30000</v>
      </c>
      <c r="G257" s="36"/>
      <c r="H257" s="37">
        <v>100</v>
      </c>
      <c r="I257" s="38">
        <v>6018</v>
      </c>
      <c r="J257" s="39" t="str">
        <f>IF($I$1="","Введите курс",Таблица610[[#This Row],[Оптовая цена KRW                   за 1шт]]/$I$1)</f>
        <v>Введите курс</v>
      </c>
      <c r="K257" s="284"/>
      <c r="L257" s="40">
        <f>Таблица610[[#This Row],[Заказ коробок ]]*Таблица610[[#This Row],[Кол-во шт в коробке]]</f>
        <v>0</v>
      </c>
      <c r="M257" s="38">
        <f>Таблица610[[#This Row],[Общее кол-во шт]]*Таблица610[[#This Row],[Оптовая цена KRW                   за 1шт]]</f>
        <v>0</v>
      </c>
      <c r="N257" s="41" t="str">
        <f>IFERROR(Таблица610[[#This Row],[Общее кол-во шт]]*Таблица610[[#This Row],[Оптовая цена USD            за 1шт]],"")</f>
        <v/>
      </c>
      <c r="O257" s="42"/>
    </row>
    <row r="258" spans="1:15" s="30" customFormat="1" ht="24" customHeight="1">
      <c r="A258" s="31" t="s">
        <v>8885</v>
      </c>
      <c r="B258" s="32">
        <v>8809389033973</v>
      </c>
      <c r="C258" s="33" t="s">
        <v>8886</v>
      </c>
      <c r="D258" s="34" t="s">
        <v>8887</v>
      </c>
      <c r="E258" s="187" t="s">
        <v>8263</v>
      </c>
      <c r="F258" s="38">
        <v>35000</v>
      </c>
      <c r="G258" s="36"/>
      <c r="H258" s="37">
        <v>50</v>
      </c>
      <c r="I258" s="38">
        <v>9231</v>
      </c>
      <c r="J258" s="39" t="str">
        <f>IF($I$1="","Введите курс",Таблица610[[#This Row],[Оптовая цена KRW                   за 1шт]]/$I$1)</f>
        <v>Введите курс</v>
      </c>
      <c r="K258" s="284"/>
      <c r="L258" s="40">
        <f>Таблица610[[#This Row],[Заказ коробок ]]*Таблица610[[#This Row],[Кол-во шт в коробке]]</f>
        <v>0</v>
      </c>
      <c r="M258" s="38">
        <f>Таблица610[[#This Row],[Общее кол-во шт]]*Таблица610[[#This Row],[Оптовая цена KRW                   за 1шт]]</f>
        <v>0</v>
      </c>
      <c r="N258" s="41" t="str">
        <f>IFERROR(Таблица610[[#This Row],[Общее кол-во шт]]*Таблица610[[#This Row],[Оптовая цена USD            за 1шт]],"")</f>
        <v/>
      </c>
      <c r="O258" s="42"/>
    </row>
    <row r="259" spans="1:15" s="30" customFormat="1" ht="24" customHeight="1">
      <c r="A259" s="31" t="s">
        <v>8888</v>
      </c>
      <c r="B259" s="32">
        <v>8809389034185</v>
      </c>
      <c r="C259" s="33" t="s">
        <v>8889</v>
      </c>
      <c r="D259" s="34" t="s">
        <v>8890</v>
      </c>
      <c r="E259" s="187" t="s">
        <v>8263</v>
      </c>
      <c r="F259" s="38">
        <v>25000</v>
      </c>
      <c r="G259" s="36"/>
      <c r="H259" s="37">
        <v>100</v>
      </c>
      <c r="I259" s="38">
        <v>5559</v>
      </c>
      <c r="J259" s="39" t="str">
        <f>IF($I$1="","Введите курс",Таблица610[[#This Row],[Оптовая цена KRW                   за 1шт]]/$I$1)</f>
        <v>Введите курс</v>
      </c>
      <c r="K259" s="284"/>
      <c r="L259" s="40">
        <f>Таблица610[[#This Row],[Заказ коробок ]]*Таблица610[[#This Row],[Кол-во шт в коробке]]</f>
        <v>0</v>
      </c>
      <c r="M259" s="38">
        <f>Таблица610[[#This Row],[Общее кол-во шт]]*Таблица610[[#This Row],[Оптовая цена KRW                   за 1шт]]</f>
        <v>0</v>
      </c>
      <c r="N259" s="41" t="str">
        <f>IFERROR(Таблица610[[#This Row],[Общее кол-во шт]]*Таблица610[[#This Row],[Оптовая цена USD            за 1шт]],"")</f>
        <v/>
      </c>
      <c r="O259" s="42"/>
    </row>
    <row r="260" spans="1:15" s="30" customFormat="1" ht="24" customHeight="1">
      <c r="A260" s="31" t="s">
        <v>8891</v>
      </c>
      <c r="B260" s="32">
        <v>8809480772368</v>
      </c>
      <c r="C260" s="33" t="s">
        <v>8892</v>
      </c>
      <c r="D260" s="34" t="s">
        <v>8893</v>
      </c>
      <c r="E260" s="187" t="s">
        <v>2318</v>
      </c>
      <c r="F260" s="38">
        <v>18000</v>
      </c>
      <c r="G260" s="36"/>
      <c r="H260" s="37">
        <v>100</v>
      </c>
      <c r="I260" s="38">
        <v>3610.8</v>
      </c>
      <c r="J260" s="39" t="str">
        <f>IF($I$1="","Введите курс",Таблица610[[#This Row],[Оптовая цена KRW                   за 1шт]]/$I$1)</f>
        <v>Введите курс</v>
      </c>
      <c r="K260" s="284"/>
      <c r="L260" s="40">
        <f>Таблица610[[#This Row],[Заказ коробок ]]*Таблица610[[#This Row],[Кол-во шт в коробке]]</f>
        <v>0</v>
      </c>
      <c r="M260" s="38">
        <f>Таблица610[[#This Row],[Общее кол-во шт]]*Таблица610[[#This Row],[Оптовая цена KRW                   за 1шт]]</f>
        <v>0</v>
      </c>
      <c r="N260" s="41" t="str">
        <f>IFERROR(Таблица610[[#This Row],[Общее кол-во шт]]*Таблица610[[#This Row],[Оптовая цена USD            за 1шт]],"")</f>
        <v/>
      </c>
      <c r="O260" s="42"/>
    </row>
    <row r="261" spans="1:15" s="30" customFormat="1" ht="24" customHeight="1">
      <c r="A261" s="31" t="s">
        <v>8894</v>
      </c>
      <c r="B261" s="32">
        <v>8809426957927</v>
      </c>
      <c r="C261" s="33" t="s">
        <v>8895</v>
      </c>
      <c r="D261" s="34" t="s">
        <v>8896</v>
      </c>
      <c r="E261" s="187" t="s">
        <v>1639</v>
      </c>
      <c r="F261" s="38">
        <v>12000</v>
      </c>
      <c r="G261" s="36"/>
      <c r="H261" s="37">
        <v>80</v>
      </c>
      <c r="I261" s="38">
        <v>3121.2000000000003</v>
      </c>
      <c r="J261" s="39" t="str">
        <f>IF($I$1="","Введите курс",Таблица610[[#This Row],[Оптовая цена KRW                   за 1шт]]/$I$1)</f>
        <v>Введите курс</v>
      </c>
      <c r="K261" s="284"/>
      <c r="L261" s="40">
        <f>Таблица610[[#This Row],[Заказ коробок ]]*Таблица610[[#This Row],[Кол-во шт в коробке]]</f>
        <v>0</v>
      </c>
      <c r="M261" s="38">
        <f>Таблица610[[#This Row],[Общее кол-во шт]]*Таблица610[[#This Row],[Оптовая цена KRW                   за 1шт]]</f>
        <v>0</v>
      </c>
      <c r="N261" s="41" t="str">
        <f>IFERROR(Таблица610[[#This Row],[Общее кол-во шт]]*Таблица610[[#This Row],[Оптовая цена USD            за 1шт]],"")</f>
        <v/>
      </c>
      <c r="O261" s="42"/>
    </row>
    <row r="262" spans="1:15" s="30" customFormat="1" ht="24" customHeight="1">
      <c r="A262" s="31" t="s">
        <v>8897</v>
      </c>
      <c r="B262" s="32">
        <v>8809636280877</v>
      </c>
      <c r="C262" s="33" t="s">
        <v>8898</v>
      </c>
      <c r="D262" s="34" t="s">
        <v>8899</v>
      </c>
      <c r="E262" s="187" t="s">
        <v>8900</v>
      </c>
      <c r="F262" s="38">
        <v>15000</v>
      </c>
      <c r="G262" s="36"/>
      <c r="H262" s="37">
        <v>20</v>
      </c>
      <c r="I262" s="38">
        <v>4029.0000000000005</v>
      </c>
      <c r="J262" s="39" t="str">
        <f>IF($I$1="","Введите курс",Таблица610[[#This Row],[Оптовая цена KRW                   за 1шт]]/$I$1)</f>
        <v>Введите курс</v>
      </c>
      <c r="K262" s="284"/>
      <c r="L262" s="40">
        <f>Таблица610[[#This Row],[Заказ коробок ]]*Таблица610[[#This Row],[Кол-во шт в коробке]]</f>
        <v>0</v>
      </c>
      <c r="M262" s="38">
        <f>Таблица610[[#This Row],[Общее кол-во шт]]*Таблица610[[#This Row],[Оптовая цена KRW                   за 1шт]]</f>
        <v>0</v>
      </c>
      <c r="N262" s="41" t="str">
        <f>IFERROR(Таблица610[[#This Row],[Общее кол-во шт]]*Таблица610[[#This Row],[Оптовая цена USD            за 1шт]],"")</f>
        <v/>
      </c>
      <c r="O262" s="42"/>
    </row>
    <row r="263" spans="1:15" s="30" customFormat="1" ht="24" customHeight="1">
      <c r="A263" s="31" t="s">
        <v>8901</v>
      </c>
      <c r="B263" s="32">
        <v>8809636280860</v>
      </c>
      <c r="C263" s="33" t="s">
        <v>8902</v>
      </c>
      <c r="D263" s="34" t="s">
        <v>8903</v>
      </c>
      <c r="E263" s="187" t="s">
        <v>8900</v>
      </c>
      <c r="F263" s="38">
        <v>15000</v>
      </c>
      <c r="G263" s="36"/>
      <c r="H263" s="37">
        <v>20</v>
      </c>
      <c r="I263" s="38">
        <v>4029.0000000000005</v>
      </c>
      <c r="J263" s="39" t="str">
        <f>IF($I$1="","Введите курс",Таблица610[[#This Row],[Оптовая цена KRW                   за 1шт]]/$I$1)</f>
        <v>Введите курс</v>
      </c>
      <c r="K263" s="284"/>
      <c r="L263" s="40">
        <f>Таблица610[[#This Row],[Заказ коробок ]]*Таблица610[[#This Row],[Кол-во шт в коробке]]</f>
        <v>0</v>
      </c>
      <c r="M263" s="38">
        <f>Таблица610[[#This Row],[Общее кол-во шт]]*Таблица610[[#This Row],[Оптовая цена KRW                   за 1шт]]</f>
        <v>0</v>
      </c>
      <c r="N263" s="41" t="str">
        <f>IFERROR(Таблица610[[#This Row],[Общее кол-во шт]]*Таблица610[[#This Row],[Оптовая цена USD            за 1шт]],"")</f>
        <v/>
      </c>
      <c r="O263" s="42"/>
    </row>
    <row r="264" spans="1:15" s="30" customFormat="1" ht="24" customHeight="1">
      <c r="A264" s="31" t="s">
        <v>8904</v>
      </c>
      <c r="B264" s="32">
        <v>8809469777223</v>
      </c>
      <c r="C264" s="33" t="s">
        <v>8905</v>
      </c>
      <c r="D264" s="34" t="s">
        <v>8906</v>
      </c>
      <c r="E264" s="187" t="s">
        <v>8907</v>
      </c>
      <c r="F264" s="38">
        <v>25000</v>
      </c>
      <c r="G264" s="36"/>
      <c r="H264" s="37">
        <v>40</v>
      </c>
      <c r="I264" s="38">
        <v>6375</v>
      </c>
      <c r="J264" s="39" t="str">
        <f>IF($I$1="","Введите курс",Таблица610[[#This Row],[Оптовая цена KRW                   за 1шт]]/$I$1)</f>
        <v>Введите курс</v>
      </c>
      <c r="K264" s="284"/>
      <c r="L264" s="40">
        <f>Таблица610[[#This Row],[Заказ коробок ]]*Таблица610[[#This Row],[Кол-во шт в коробке]]</f>
        <v>0</v>
      </c>
      <c r="M264" s="38">
        <f>Таблица610[[#This Row],[Общее кол-во шт]]*Таблица610[[#This Row],[Оптовая цена KRW                   за 1шт]]</f>
        <v>0</v>
      </c>
      <c r="N264" s="41" t="str">
        <f>IFERROR(Таблица610[[#This Row],[Общее кол-во шт]]*Таблица610[[#This Row],[Оптовая цена USD            за 1шт]],"")</f>
        <v/>
      </c>
      <c r="O264" s="42"/>
    </row>
    <row r="265" spans="1:15" s="30" customFormat="1" ht="24" customHeight="1">
      <c r="A265" s="31" t="s">
        <v>8908</v>
      </c>
      <c r="B265" s="32">
        <v>8809480772429</v>
      </c>
      <c r="C265" s="33" t="s">
        <v>8909</v>
      </c>
      <c r="D265" s="34" t="s">
        <v>8910</v>
      </c>
      <c r="E265" s="187" t="s">
        <v>1639</v>
      </c>
      <c r="F265" s="38">
        <v>35000</v>
      </c>
      <c r="G265" s="36"/>
      <c r="H265" s="37">
        <v>100</v>
      </c>
      <c r="I265" s="38">
        <v>5150.9999999999991</v>
      </c>
      <c r="J265" s="39" t="str">
        <f>IF($I$1="","Введите курс",Таблица610[[#This Row],[Оптовая цена KRW                   за 1шт]]/$I$1)</f>
        <v>Введите курс</v>
      </c>
      <c r="K265" s="284"/>
      <c r="L265" s="40">
        <f>Таблица610[[#This Row],[Заказ коробок ]]*Таблица610[[#This Row],[Кол-во шт в коробке]]</f>
        <v>0</v>
      </c>
      <c r="M265" s="38">
        <f>Таблица610[[#This Row],[Общее кол-во шт]]*Таблица610[[#This Row],[Оптовая цена KRW                   за 1шт]]</f>
        <v>0</v>
      </c>
      <c r="N265" s="41" t="str">
        <f>IFERROR(Таблица610[[#This Row],[Общее кол-во шт]]*Таблица610[[#This Row],[Оптовая цена USD            за 1шт]],"")</f>
        <v/>
      </c>
      <c r="O265" s="42"/>
    </row>
    <row r="266" spans="1:15" s="30" customFormat="1" ht="24" customHeight="1">
      <c r="A266" s="31" t="s">
        <v>8911</v>
      </c>
      <c r="B266" s="32">
        <v>8809426957972</v>
      </c>
      <c r="C266" s="33" t="s">
        <v>8912</v>
      </c>
      <c r="D266" s="34" t="s">
        <v>8913</v>
      </c>
      <c r="E266" s="187" t="s">
        <v>1639</v>
      </c>
      <c r="F266" s="38">
        <v>3500</v>
      </c>
      <c r="G266" s="36"/>
      <c r="H266" s="37">
        <v>120</v>
      </c>
      <c r="I266" s="38">
        <v>770.1</v>
      </c>
      <c r="J266" s="39" t="str">
        <f>IF($I$1="","Введите курс",Таблица610[[#This Row],[Оптовая цена KRW                   за 1шт]]/$I$1)</f>
        <v>Введите курс</v>
      </c>
      <c r="K266" s="284"/>
      <c r="L266" s="40">
        <f>Таблица610[[#This Row],[Заказ коробок ]]*Таблица610[[#This Row],[Кол-во шт в коробке]]</f>
        <v>0</v>
      </c>
      <c r="M266" s="38">
        <f>Таблица610[[#This Row],[Общее кол-во шт]]*Таблица610[[#This Row],[Оптовая цена KRW                   за 1шт]]</f>
        <v>0</v>
      </c>
      <c r="N266" s="41" t="str">
        <f>IFERROR(Таблица610[[#This Row],[Общее кол-во шт]]*Таблица610[[#This Row],[Оптовая цена USD            за 1шт]],"")</f>
        <v/>
      </c>
      <c r="O266" s="42"/>
    </row>
    <row r="267" spans="1:15" s="30" customFormat="1" ht="24" customHeight="1">
      <c r="A267" s="31" t="s">
        <v>8914</v>
      </c>
      <c r="B267" s="32">
        <v>8809480772504</v>
      </c>
      <c r="C267" s="33" t="s">
        <v>8915</v>
      </c>
      <c r="D267" s="34" t="s">
        <v>8916</v>
      </c>
      <c r="E267" s="187" t="s">
        <v>1729</v>
      </c>
      <c r="F267" s="38">
        <v>20000</v>
      </c>
      <c r="G267" s="36"/>
      <c r="H267" s="37">
        <v>100</v>
      </c>
      <c r="I267" s="38">
        <v>3162</v>
      </c>
      <c r="J267" s="39" t="str">
        <f>IF($I$1="","Введите курс",Таблица610[[#This Row],[Оптовая цена KRW                   за 1шт]]/$I$1)</f>
        <v>Введите курс</v>
      </c>
      <c r="K267" s="284"/>
      <c r="L267" s="40">
        <f>Таблица610[[#This Row],[Заказ коробок ]]*Таблица610[[#This Row],[Кол-во шт в коробке]]</f>
        <v>0</v>
      </c>
      <c r="M267" s="38">
        <f>Таблица610[[#This Row],[Общее кол-во шт]]*Таблица610[[#This Row],[Оптовая цена KRW                   за 1шт]]</f>
        <v>0</v>
      </c>
      <c r="N267" s="41" t="str">
        <f>IFERROR(Таблица610[[#This Row],[Общее кол-во шт]]*Таблица610[[#This Row],[Оптовая цена USD            за 1шт]],"")</f>
        <v/>
      </c>
      <c r="O267" s="42"/>
    </row>
    <row r="268" spans="1:15" s="30" customFormat="1" ht="24" customHeight="1">
      <c r="A268" s="31" t="s">
        <v>8917</v>
      </c>
      <c r="B268" s="32">
        <v>8809632883225</v>
      </c>
      <c r="C268" s="33" t="s">
        <v>8918</v>
      </c>
      <c r="D268" s="34" t="s">
        <v>8919</v>
      </c>
      <c r="E268" s="187" t="s">
        <v>8920</v>
      </c>
      <c r="F268" s="38">
        <v>5000</v>
      </c>
      <c r="G268" s="36"/>
      <c r="H268" s="37">
        <v>300</v>
      </c>
      <c r="I268" s="38">
        <v>1683</v>
      </c>
      <c r="J268" s="39" t="str">
        <f>IF($I$1="","Введите курс",Таблица610[[#This Row],[Оптовая цена KRW                   за 1шт]]/$I$1)</f>
        <v>Введите курс</v>
      </c>
      <c r="K268" s="284"/>
      <c r="L268" s="40">
        <f>Таблица610[[#This Row],[Заказ коробок ]]*Таблица610[[#This Row],[Кол-во шт в коробке]]</f>
        <v>0</v>
      </c>
      <c r="M268" s="38">
        <f>Таблица610[[#This Row],[Общее кол-во шт]]*Таблица610[[#This Row],[Оптовая цена KRW                   за 1шт]]</f>
        <v>0</v>
      </c>
      <c r="N268" s="41" t="str">
        <f>IFERROR(Таблица610[[#This Row],[Общее кол-во шт]]*Таблица610[[#This Row],[Оптовая цена USD            за 1шт]],"")</f>
        <v/>
      </c>
      <c r="O268" s="42"/>
    </row>
    <row r="269" spans="1:15" s="30" customFormat="1" ht="24" customHeight="1">
      <c r="A269" s="31" t="s">
        <v>8921</v>
      </c>
      <c r="B269" s="32">
        <v>8809632883218</v>
      </c>
      <c r="C269" s="33" t="s">
        <v>8922</v>
      </c>
      <c r="D269" s="34" t="s">
        <v>8923</v>
      </c>
      <c r="E269" s="187" t="s">
        <v>8920</v>
      </c>
      <c r="F269" s="38">
        <v>5000</v>
      </c>
      <c r="G269" s="36"/>
      <c r="H269" s="37">
        <v>300</v>
      </c>
      <c r="I269" s="38">
        <v>1683</v>
      </c>
      <c r="J269" s="39" t="str">
        <f>IF($I$1="","Введите курс",Таблица610[[#This Row],[Оптовая цена KRW                   за 1шт]]/$I$1)</f>
        <v>Введите курс</v>
      </c>
      <c r="K269" s="284"/>
      <c r="L269" s="40">
        <f>Таблица610[[#This Row],[Заказ коробок ]]*Таблица610[[#This Row],[Кол-во шт в коробке]]</f>
        <v>0</v>
      </c>
      <c r="M269" s="38">
        <f>Таблица610[[#This Row],[Общее кол-во шт]]*Таблица610[[#This Row],[Оптовая цена KRW                   за 1шт]]</f>
        <v>0</v>
      </c>
      <c r="N269" s="41" t="str">
        <f>IFERROR(Таблица610[[#This Row],[Общее кол-во шт]]*Таблица610[[#This Row],[Оптовая цена USD            за 1шт]],"")</f>
        <v/>
      </c>
      <c r="O269" s="42"/>
    </row>
    <row r="270" spans="1:15" s="30" customFormat="1" ht="24" customHeight="1">
      <c r="A270" s="31" t="s">
        <v>8924</v>
      </c>
      <c r="B270" s="32">
        <v>8809632883201</v>
      </c>
      <c r="C270" s="33" t="s">
        <v>8925</v>
      </c>
      <c r="D270" s="34" t="s">
        <v>8926</v>
      </c>
      <c r="E270" s="187" t="s">
        <v>8920</v>
      </c>
      <c r="F270" s="38">
        <v>5000</v>
      </c>
      <c r="G270" s="36"/>
      <c r="H270" s="37">
        <v>300</v>
      </c>
      <c r="I270" s="38">
        <v>1683</v>
      </c>
      <c r="J270" s="39" t="str">
        <f>IF($I$1="","Введите курс",Таблица610[[#This Row],[Оптовая цена KRW                   за 1шт]]/$I$1)</f>
        <v>Введите курс</v>
      </c>
      <c r="K270" s="284"/>
      <c r="L270" s="40">
        <f>Таблица610[[#This Row],[Заказ коробок ]]*Таблица610[[#This Row],[Кол-во шт в коробке]]</f>
        <v>0</v>
      </c>
      <c r="M270" s="38">
        <f>Таблица610[[#This Row],[Общее кол-во шт]]*Таблица610[[#This Row],[Оптовая цена KRW                   за 1шт]]</f>
        <v>0</v>
      </c>
      <c r="N270" s="41" t="str">
        <f>IFERROR(Таблица610[[#This Row],[Общее кол-во шт]]*Таблица610[[#This Row],[Оптовая цена USD            за 1шт]],"")</f>
        <v/>
      </c>
      <c r="O270" s="42"/>
    </row>
    <row r="271" spans="1:15" s="30" customFormat="1" ht="24" customHeight="1">
      <c r="A271" s="31" t="s">
        <v>8927</v>
      </c>
      <c r="B271" s="32">
        <v>8809426958153</v>
      </c>
      <c r="C271" s="33" t="s">
        <v>8928</v>
      </c>
      <c r="D271" s="34" t="s">
        <v>8929</v>
      </c>
      <c r="E271" s="187" t="s">
        <v>8172</v>
      </c>
      <c r="F271" s="38">
        <v>15000</v>
      </c>
      <c r="G271" s="36"/>
      <c r="H271" s="37">
        <v>100</v>
      </c>
      <c r="I271" s="38">
        <v>2907</v>
      </c>
      <c r="J271" s="39" t="str">
        <f>IF($I$1="","Введите курс",Таблица610[[#This Row],[Оптовая цена KRW                   за 1шт]]/$I$1)</f>
        <v>Введите курс</v>
      </c>
      <c r="K271" s="284"/>
      <c r="L271" s="40">
        <f>Таблица610[[#This Row],[Заказ коробок ]]*Таблица610[[#This Row],[Кол-во шт в коробке]]</f>
        <v>0</v>
      </c>
      <c r="M271" s="38">
        <f>Таблица610[[#This Row],[Общее кол-во шт]]*Таблица610[[#This Row],[Оптовая цена KRW                   за 1шт]]</f>
        <v>0</v>
      </c>
      <c r="N271" s="41" t="str">
        <f>IFERROR(Таблица610[[#This Row],[Общее кол-во шт]]*Таблица610[[#This Row],[Оптовая цена USD            за 1шт]],"")</f>
        <v/>
      </c>
      <c r="O271" s="42"/>
    </row>
    <row r="272" spans="1:15" s="30" customFormat="1" ht="24" customHeight="1">
      <c r="A272" s="31" t="s">
        <v>8930</v>
      </c>
      <c r="B272" s="32">
        <v>8809480772559</v>
      </c>
      <c r="C272" s="33" t="s">
        <v>8931</v>
      </c>
      <c r="D272" s="34" t="s">
        <v>8932</v>
      </c>
      <c r="E272" s="187" t="s">
        <v>1733</v>
      </c>
      <c r="F272" s="38">
        <v>30000</v>
      </c>
      <c r="G272" s="36"/>
      <c r="H272" s="37">
        <v>50</v>
      </c>
      <c r="I272" s="38">
        <v>5202</v>
      </c>
      <c r="J272" s="39" t="str">
        <f>IF($I$1="","Введите курс",Таблица610[[#This Row],[Оптовая цена KRW                   за 1шт]]/$I$1)</f>
        <v>Введите курс</v>
      </c>
      <c r="K272" s="284"/>
      <c r="L272" s="40">
        <f>Таблица610[[#This Row],[Заказ коробок ]]*Таблица610[[#This Row],[Кол-во шт в коробке]]</f>
        <v>0</v>
      </c>
      <c r="M272" s="38">
        <f>Таблица610[[#This Row],[Общее кол-во шт]]*Таблица610[[#This Row],[Оптовая цена KRW                   за 1шт]]</f>
        <v>0</v>
      </c>
      <c r="N272" s="41" t="str">
        <f>IFERROR(Таблица610[[#This Row],[Общее кол-во шт]]*Таблица610[[#This Row],[Оптовая цена USD            за 1шт]],"")</f>
        <v/>
      </c>
      <c r="O272" s="42"/>
    </row>
    <row r="273" spans="1:15" s="30" customFormat="1" ht="24" customHeight="1">
      <c r="A273" s="31" t="s">
        <v>8933</v>
      </c>
      <c r="B273" s="32">
        <v>8809480772481</v>
      </c>
      <c r="C273" s="33" t="s">
        <v>8934</v>
      </c>
      <c r="D273" s="34" t="s">
        <v>8935</v>
      </c>
      <c r="E273" s="187" t="s">
        <v>1745</v>
      </c>
      <c r="F273" s="38">
        <v>45000</v>
      </c>
      <c r="G273" s="36"/>
      <c r="H273" s="37">
        <v>50</v>
      </c>
      <c r="I273" s="38">
        <v>7701</v>
      </c>
      <c r="J273" s="39" t="str">
        <f>IF($I$1="","Введите курс",Таблица610[[#This Row],[Оптовая цена KRW                   за 1шт]]/$I$1)</f>
        <v>Введите курс</v>
      </c>
      <c r="K273" s="284"/>
      <c r="L273" s="40">
        <f>Таблица610[[#This Row],[Заказ коробок ]]*Таблица610[[#This Row],[Кол-во шт в коробке]]</f>
        <v>0</v>
      </c>
      <c r="M273" s="38">
        <f>Таблица610[[#This Row],[Общее кол-во шт]]*Таблица610[[#This Row],[Оптовая цена KRW                   за 1шт]]</f>
        <v>0</v>
      </c>
      <c r="N273" s="41" t="str">
        <f>IFERROR(Таблица610[[#This Row],[Общее кол-во шт]]*Таблица610[[#This Row],[Оптовая цена USD            за 1шт]],"")</f>
        <v/>
      </c>
      <c r="O273" s="42"/>
    </row>
    <row r="274" spans="1:15" s="30" customFormat="1" ht="24" customHeight="1">
      <c r="A274" s="31" t="s">
        <v>8936</v>
      </c>
      <c r="B274" s="32">
        <v>8809469777339</v>
      </c>
      <c r="C274" s="33" t="s">
        <v>8937</v>
      </c>
      <c r="D274" s="34" t="s">
        <v>8938</v>
      </c>
      <c r="E274" s="187" t="s">
        <v>1639</v>
      </c>
      <c r="F274" s="38">
        <v>20000</v>
      </c>
      <c r="G274" s="36"/>
      <c r="H274" s="37">
        <v>100</v>
      </c>
      <c r="I274" s="38">
        <v>3672</v>
      </c>
      <c r="J274" s="39" t="str">
        <f>IF($I$1="","Введите курс",Таблица610[[#This Row],[Оптовая цена KRW                   за 1шт]]/$I$1)</f>
        <v>Введите курс</v>
      </c>
      <c r="K274" s="284"/>
      <c r="L274" s="40">
        <f>Таблица610[[#This Row],[Заказ коробок ]]*Таблица610[[#This Row],[Кол-во шт в коробке]]</f>
        <v>0</v>
      </c>
      <c r="M274" s="38">
        <f>Таблица610[[#This Row],[Общее кол-во шт]]*Таблица610[[#This Row],[Оптовая цена KRW                   за 1шт]]</f>
        <v>0</v>
      </c>
      <c r="N274" s="41" t="str">
        <f>IFERROR(Таблица610[[#This Row],[Общее кол-во шт]]*Таблица610[[#This Row],[Оптовая цена USD            за 1шт]],"")</f>
        <v/>
      </c>
      <c r="O274" s="42"/>
    </row>
    <row r="275" spans="1:15" s="30" customFormat="1" ht="24" customHeight="1">
      <c r="A275" s="31" t="s">
        <v>8939</v>
      </c>
      <c r="B275" s="32">
        <v>8809469777438</v>
      </c>
      <c r="C275" s="33" t="s">
        <v>8940</v>
      </c>
      <c r="D275" s="34" t="s">
        <v>8941</v>
      </c>
      <c r="E275" s="187" t="s">
        <v>1639</v>
      </c>
      <c r="F275" s="38">
        <v>35000</v>
      </c>
      <c r="G275" s="36"/>
      <c r="H275" s="37">
        <v>100</v>
      </c>
      <c r="I275" s="38">
        <v>5967</v>
      </c>
      <c r="J275" s="39" t="str">
        <f>IF($I$1="","Введите курс",Таблица610[[#This Row],[Оптовая цена KRW                   за 1шт]]/$I$1)</f>
        <v>Введите курс</v>
      </c>
      <c r="K275" s="284"/>
      <c r="L275" s="40">
        <f>Таблица610[[#This Row],[Заказ коробок ]]*Таблица610[[#This Row],[Кол-во шт в коробке]]</f>
        <v>0</v>
      </c>
      <c r="M275" s="38">
        <f>Таблица610[[#This Row],[Общее кол-во шт]]*Таблица610[[#This Row],[Оптовая цена KRW                   за 1шт]]</f>
        <v>0</v>
      </c>
      <c r="N275" s="41" t="str">
        <f>IFERROR(Таблица610[[#This Row],[Общее кол-во шт]]*Таблица610[[#This Row],[Оптовая цена USD            за 1шт]],"")</f>
        <v/>
      </c>
      <c r="O275" s="42"/>
    </row>
    <row r="276" spans="1:15" s="30" customFormat="1" ht="24" customHeight="1">
      <c r="A276" s="31" t="s">
        <v>8942</v>
      </c>
      <c r="B276" s="32">
        <v>8809469777100</v>
      </c>
      <c r="C276" s="33" t="s">
        <v>8943</v>
      </c>
      <c r="D276" s="34" t="s">
        <v>8944</v>
      </c>
      <c r="E276" s="187" t="s">
        <v>1643</v>
      </c>
      <c r="F276" s="38">
        <v>30000</v>
      </c>
      <c r="G276" s="36"/>
      <c r="H276" s="37">
        <v>50</v>
      </c>
      <c r="I276" s="38">
        <v>5202</v>
      </c>
      <c r="J276" s="39" t="str">
        <f>IF($I$1="","Введите курс",Таблица610[[#This Row],[Оптовая цена KRW                   за 1шт]]/$I$1)</f>
        <v>Введите курс</v>
      </c>
      <c r="K276" s="284"/>
      <c r="L276" s="40">
        <f>Таблица610[[#This Row],[Заказ коробок ]]*Таблица610[[#This Row],[Кол-во шт в коробке]]</f>
        <v>0</v>
      </c>
      <c r="M276" s="38">
        <f>Таблица610[[#This Row],[Общее кол-во шт]]*Таблица610[[#This Row],[Оптовая цена KRW                   за 1шт]]</f>
        <v>0</v>
      </c>
      <c r="N276" s="41" t="str">
        <f>IFERROR(Таблица610[[#This Row],[Общее кол-во шт]]*Таблица610[[#This Row],[Оптовая цена USD            за 1шт]],"")</f>
        <v/>
      </c>
      <c r="O276" s="42"/>
    </row>
    <row r="277" spans="1:15" s="30" customFormat="1" ht="24" customHeight="1">
      <c r="A277" s="31" t="s">
        <v>8945</v>
      </c>
      <c r="B277" s="32">
        <v>8809469777308</v>
      </c>
      <c r="C277" s="33" t="s">
        <v>8946</v>
      </c>
      <c r="D277" s="34" t="s">
        <v>8947</v>
      </c>
      <c r="E277" s="187" t="s">
        <v>1643</v>
      </c>
      <c r="F277" s="38">
        <v>30000</v>
      </c>
      <c r="G277" s="36"/>
      <c r="H277" s="37">
        <v>50</v>
      </c>
      <c r="I277" s="38">
        <v>5202</v>
      </c>
      <c r="J277" s="39" t="str">
        <f>IF($I$1="","Введите курс",Таблица610[[#This Row],[Оптовая цена KRW                   за 1шт]]/$I$1)</f>
        <v>Введите курс</v>
      </c>
      <c r="K277" s="284"/>
      <c r="L277" s="40">
        <f>Таблица610[[#This Row],[Заказ коробок ]]*Таблица610[[#This Row],[Кол-во шт в коробке]]</f>
        <v>0</v>
      </c>
      <c r="M277" s="38">
        <f>Таблица610[[#This Row],[Общее кол-во шт]]*Таблица610[[#This Row],[Оптовая цена KRW                   за 1шт]]</f>
        <v>0</v>
      </c>
      <c r="N277" s="41" t="str">
        <f>IFERROR(Таблица610[[#This Row],[Общее кол-во шт]]*Таблица610[[#This Row],[Оптовая цена USD            за 1шт]],"")</f>
        <v/>
      </c>
      <c r="O277" s="42"/>
    </row>
    <row r="278" spans="1:15" s="30" customFormat="1" ht="24" customHeight="1">
      <c r="A278" s="31" t="s">
        <v>8948</v>
      </c>
      <c r="B278" s="32">
        <v>8809480772573</v>
      </c>
      <c r="C278" s="33" t="s">
        <v>8949</v>
      </c>
      <c r="D278" s="34" t="s">
        <v>8950</v>
      </c>
      <c r="E278" s="187" t="s">
        <v>8259</v>
      </c>
      <c r="F278" s="38">
        <v>25000</v>
      </c>
      <c r="G278" s="36"/>
      <c r="H278" s="37">
        <v>60</v>
      </c>
      <c r="I278" s="38">
        <v>4845</v>
      </c>
      <c r="J278" s="39" t="str">
        <f>IF($I$1="","Введите курс",Таблица610[[#This Row],[Оптовая цена KRW                   за 1шт]]/$I$1)</f>
        <v>Введите курс</v>
      </c>
      <c r="K278" s="284"/>
      <c r="L278" s="40">
        <f>Таблица610[[#This Row],[Заказ коробок ]]*Таблица610[[#This Row],[Кол-во шт в коробке]]</f>
        <v>0</v>
      </c>
      <c r="M278" s="38">
        <f>Таблица610[[#This Row],[Общее кол-во шт]]*Таблица610[[#This Row],[Оптовая цена KRW                   за 1шт]]</f>
        <v>0</v>
      </c>
      <c r="N278" s="41" t="str">
        <f>IFERROR(Таблица610[[#This Row],[Общее кол-во шт]]*Таблица610[[#This Row],[Оптовая цена USD            за 1шт]],"")</f>
        <v/>
      </c>
      <c r="O278" s="42"/>
    </row>
    <row r="279" spans="1:15" s="30" customFormat="1" ht="24" customHeight="1">
      <c r="A279" s="31" t="s">
        <v>8951</v>
      </c>
      <c r="B279" s="32">
        <v>8809480772535</v>
      </c>
      <c r="C279" s="33" t="s">
        <v>8952</v>
      </c>
      <c r="D279" s="34" t="s">
        <v>8953</v>
      </c>
      <c r="E279" s="187" t="s">
        <v>2318</v>
      </c>
      <c r="F279" s="38">
        <v>35000</v>
      </c>
      <c r="G279" s="36"/>
      <c r="H279" s="37">
        <v>100</v>
      </c>
      <c r="I279" s="38">
        <v>4947</v>
      </c>
      <c r="J279" s="39" t="str">
        <f>IF($I$1="","Введите курс",Таблица610[[#This Row],[Оптовая цена KRW                   за 1шт]]/$I$1)</f>
        <v>Введите курс</v>
      </c>
      <c r="K279" s="284"/>
      <c r="L279" s="40">
        <f>Таблица610[[#This Row],[Заказ коробок ]]*Таблица610[[#This Row],[Кол-во шт в коробке]]</f>
        <v>0</v>
      </c>
      <c r="M279" s="38">
        <f>Таблица610[[#This Row],[Общее кол-во шт]]*Таблица610[[#This Row],[Оптовая цена KRW                   за 1шт]]</f>
        <v>0</v>
      </c>
      <c r="N279" s="41" t="str">
        <f>IFERROR(Таблица610[[#This Row],[Общее кол-во шт]]*Таблица610[[#This Row],[Оптовая цена USD            за 1шт]],"")</f>
        <v/>
      </c>
      <c r="O279" s="42"/>
    </row>
    <row r="280" spans="1:15" s="30" customFormat="1" ht="24" customHeight="1">
      <c r="A280" s="31" t="s">
        <v>8954</v>
      </c>
      <c r="B280" s="32">
        <v>8809480772580</v>
      </c>
      <c r="C280" s="33" t="s">
        <v>8955</v>
      </c>
      <c r="D280" s="34" t="s">
        <v>8956</v>
      </c>
      <c r="E280" s="187" t="s">
        <v>2285</v>
      </c>
      <c r="F280" s="38">
        <v>20000</v>
      </c>
      <c r="G280" s="36"/>
      <c r="H280" s="37">
        <v>25</v>
      </c>
      <c r="I280" s="38">
        <v>4284</v>
      </c>
      <c r="J280" s="39" t="str">
        <f>IF($I$1="","Введите курс",Таблица610[[#This Row],[Оптовая цена KRW                   за 1шт]]/$I$1)</f>
        <v>Введите курс</v>
      </c>
      <c r="K280" s="284"/>
      <c r="L280" s="40">
        <f>Таблица610[[#This Row],[Заказ коробок ]]*Таблица610[[#This Row],[Кол-во шт в коробке]]</f>
        <v>0</v>
      </c>
      <c r="M280" s="38">
        <f>Таблица610[[#This Row],[Общее кол-во шт]]*Таблица610[[#This Row],[Оптовая цена KRW                   за 1шт]]</f>
        <v>0</v>
      </c>
      <c r="N280" s="41" t="str">
        <f>IFERROR(Таблица610[[#This Row],[Общее кол-во шт]]*Таблица610[[#This Row],[Оптовая цена USD            за 1шт]],"")</f>
        <v/>
      </c>
      <c r="O280" s="42"/>
    </row>
    <row r="281" spans="1:15" s="30" customFormat="1" ht="24" customHeight="1">
      <c r="A281" s="31" t="s">
        <v>8957</v>
      </c>
      <c r="B281" s="32">
        <v>8809480772597</v>
      </c>
      <c r="C281" s="33" t="s">
        <v>8958</v>
      </c>
      <c r="D281" s="34" t="s">
        <v>8959</v>
      </c>
      <c r="E281" s="187" t="s">
        <v>2285</v>
      </c>
      <c r="F281" s="38">
        <v>20000</v>
      </c>
      <c r="G281" s="36"/>
      <c r="H281" s="37">
        <v>25</v>
      </c>
      <c r="I281" s="38">
        <v>4284</v>
      </c>
      <c r="J281" s="39" t="str">
        <f>IF($I$1="","Введите курс",Таблица610[[#This Row],[Оптовая цена KRW                   за 1шт]]/$I$1)</f>
        <v>Введите курс</v>
      </c>
      <c r="K281" s="284"/>
      <c r="L281" s="40">
        <f>Таблица610[[#This Row],[Заказ коробок ]]*Таблица610[[#This Row],[Кол-во шт в коробке]]</f>
        <v>0</v>
      </c>
      <c r="M281" s="38">
        <f>Таблица610[[#This Row],[Общее кол-во шт]]*Таблица610[[#This Row],[Оптовая цена KRW                   за 1шт]]</f>
        <v>0</v>
      </c>
      <c r="N281" s="41" t="str">
        <f>IFERROR(Таблица610[[#This Row],[Общее кол-во шт]]*Таблица610[[#This Row],[Оптовая цена USD            за 1шт]],"")</f>
        <v/>
      </c>
      <c r="O281" s="42"/>
    </row>
    <row r="282" spans="1:15" s="30" customFormat="1" ht="24" customHeight="1">
      <c r="A282" s="31" t="s">
        <v>8960</v>
      </c>
      <c r="B282" s="32">
        <v>8809480772733</v>
      </c>
      <c r="C282" s="33" t="s">
        <v>8961</v>
      </c>
      <c r="D282" s="34" t="s">
        <v>8962</v>
      </c>
      <c r="E282" s="187" t="s">
        <v>1729</v>
      </c>
      <c r="F282" s="38">
        <v>20000</v>
      </c>
      <c r="G282" s="36"/>
      <c r="H282" s="37">
        <v>100</v>
      </c>
      <c r="I282" s="38">
        <v>3162</v>
      </c>
      <c r="J282" s="39" t="str">
        <f>IF($I$1="","Введите курс",Таблица610[[#This Row],[Оптовая цена KRW                   за 1шт]]/$I$1)</f>
        <v>Введите курс</v>
      </c>
      <c r="K282" s="284"/>
      <c r="L282" s="40">
        <f>Таблица610[[#This Row],[Заказ коробок ]]*Таблица610[[#This Row],[Кол-во шт в коробке]]</f>
        <v>0</v>
      </c>
      <c r="M282" s="38">
        <f>Таблица610[[#This Row],[Общее кол-во шт]]*Таблица610[[#This Row],[Оптовая цена KRW                   за 1шт]]</f>
        <v>0</v>
      </c>
      <c r="N282" s="41" t="str">
        <f>IFERROR(Таблица610[[#This Row],[Общее кол-во шт]]*Таблица610[[#This Row],[Оптовая цена USD            за 1шт]],"")</f>
        <v/>
      </c>
      <c r="O282" s="42"/>
    </row>
    <row r="283" spans="1:15" s="30" customFormat="1" ht="24" customHeight="1">
      <c r="A283" s="31" t="s">
        <v>8963</v>
      </c>
      <c r="B283" s="32">
        <v>8809034583617</v>
      </c>
      <c r="C283" s="33" t="s">
        <v>8964</v>
      </c>
      <c r="D283" s="34" t="s">
        <v>8965</v>
      </c>
      <c r="E283" s="187" t="s">
        <v>8966</v>
      </c>
      <c r="F283" s="38">
        <v>15000</v>
      </c>
      <c r="G283" s="36"/>
      <c r="H283" s="37">
        <v>25</v>
      </c>
      <c r="I283" s="38">
        <v>3723</v>
      </c>
      <c r="J283" s="39" t="str">
        <f>IF($I$1="","Введите курс",Таблица610[[#This Row],[Оптовая цена KRW                   за 1шт]]/$I$1)</f>
        <v>Введите курс</v>
      </c>
      <c r="K283" s="284"/>
      <c r="L283" s="40">
        <f>Таблица610[[#This Row],[Заказ коробок ]]*Таблица610[[#This Row],[Кол-во шт в коробке]]</f>
        <v>0</v>
      </c>
      <c r="M283" s="38">
        <f>Таблица610[[#This Row],[Общее кол-во шт]]*Таблица610[[#This Row],[Оптовая цена KRW                   за 1шт]]</f>
        <v>0</v>
      </c>
      <c r="N283" s="41" t="str">
        <f>IFERROR(Таблица610[[#This Row],[Общее кол-во шт]]*Таблица610[[#This Row],[Оптовая цена USD            за 1шт]],"")</f>
        <v/>
      </c>
      <c r="O283" s="42"/>
    </row>
    <row r="284" spans="1:15" s="30" customFormat="1" ht="24" customHeight="1">
      <c r="A284" s="31" t="s">
        <v>8967</v>
      </c>
      <c r="B284" s="32">
        <v>8809657121135</v>
      </c>
      <c r="C284" s="33" t="s">
        <v>8968</v>
      </c>
      <c r="D284" s="34" t="s">
        <v>8969</v>
      </c>
      <c r="E284" s="187" t="s">
        <v>2293</v>
      </c>
      <c r="F284" s="38">
        <v>20000</v>
      </c>
      <c r="G284" s="36"/>
      <c r="H284" s="37">
        <v>60</v>
      </c>
      <c r="I284" s="38">
        <v>4284</v>
      </c>
      <c r="J284" s="39" t="str">
        <f>IF($I$1="","Введите курс",Таблица610[[#This Row],[Оптовая цена KRW                   за 1шт]]/$I$1)</f>
        <v>Введите курс</v>
      </c>
      <c r="K284" s="284"/>
      <c r="L284" s="40">
        <f>Таблица610[[#This Row],[Заказ коробок ]]*Таблица610[[#This Row],[Кол-во шт в коробке]]</f>
        <v>0</v>
      </c>
      <c r="M284" s="38">
        <f>Таблица610[[#This Row],[Общее кол-во шт]]*Таблица610[[#This Row],[Оптовая цена KRW                   за 1шт]]</f>
        <v>0</v>
      </c>
      <c r="N284" s="41" t="str">
        <f>IFERROR(Таблица610[[#This Row],[Общее кол-во шт]]*Таблица610[[#This Row],[Оптовая цена USD            за 1шт]],"")</f>
        <v/>
      </c>
      <c r="O284" s="42"/>
    </row>
    <row r="285" spans="1:15" s="30" customFormat="1" ht="24" customHeight="1">
      <c r="A285" s="31" t="s">
        <v>8970</v>
      </c>
      <c r="B285" s="32">
        <v>8809480772665</v>
      </c>
      <c r="C285" s="33" t="s">
        <v>8971</v>
      </c>
      <c r="D285" s="34" t="s">
        <v>8972</v>
      </c>
      <c r="E285" s="187" t="s">
        <v>2009</v>
      </c>
      <c r="F285" s="38">
        <v>25000</v>
      </c>
      <c r="G285" s="36"/>
      <c r="H285" s="37">
        <v>54</v>
      </c>
      <c r="I285" s="38">
        <v>4335</v>
      </c>
      <c r="J285" s="39" t="str">
        <f>IF($I$1="","Введите курс",Таблица610[[#This Row],[Оптовая цена KRW                   за 1шт]]/$I$1)</f>
        <v>Введите курс</v>
      </c>
      <c r="K285" s="284"/>
      <c r="L285" s="40">
        <f>Таблица610[[#This Row],[Заказ коробок ]]*Таблица610[[#This Row],[Кол-во шт в коробке]]</f>
        <v>0</v>
      </c>
      <c r="M285" s="38">
        <f>Таблица610[[#This Row],[Общее кол-во шт]]*Таблица610[[#This Row],[Оптовая цена KRW                   за 1шт]]</f>
        <v>0</v>
      </c>
      <c r="N285" s="41" t="str">
        <f>IFERROR(Таблица610[[#This Row],[Общее кол-во шт]]*Таблица610[[#This Row],[Оптовая цена USD            за 1шт]],"")</f>
        <v/>
      </c>
      <c r="O285" s="42"/>
    </row>
    <row r="286" spans="1:15" s="30" customFormat="1" ht="24" customHeight="1">
      <c r="A286" s="31" t="s">
        <v>8973</v>
      </c>
      <c r="B286" s="32">
        <v>8809480772672</v>
      </c>
      <c r="C286" s="33" t="s">
        <v>8974</v>
      </c>
      <c r="D286" s="34" t="s">
        <v>8975</v>
      </c>
      <c r="E286" s="187" t="s">
        <v>2009</v>
      </c>
      <c r="F286" s="38">
        <v>25000</v>
      </c>
      <c r="G286" s="36"/>
      <c r="H286" s="37">
        <v>54</v>
      </c>
      <c r="I286" s="38">
        <v>4335</v>
      </c>
      <c r="J286" s="39" t="str">
        <f>IF($I$1="","Введите курс",Таблица610[[#This Row],[Оптовая цена KRW                   за 1шт]]/$I$1)</f>
        <v>Введите курс</v>
      </c>
      <c r="K286" s="284"/>
      <c r="L286" s="40">
        <f>Таблица610[[#This Row],[Заказ коробок ]]*Таблица610[[#This Row],[Кол-во шт в коробке]]</f>
        <v>0</v>
      </c>
      <c r="M286" s="38">
        <f>Таблица610[[#This Row],[Общее кол-во шт]]*Таблица610[[#This Row],[Оптовая цена KRW                   за 1шт]]</f>
        <v>0</v>
      </c>
      <c r="N286" s="41" t="str">
        <f>IFERROR(Таблица610[[#This Row],[Общее кол-во шт]]*Таблица610[[#This Row],[Оптовая цена USD            за 1шт]],"")</f>
        <v/>
      </c>
      <c r="O286" s="42"/>
    </row>
    <row r="287" spans="1:15" s="30" customFormat="1" ht="24" customHeight="1">
      <c r="A287" s="31" t="s">
        <v>8976</v>
      </c>
      <c r="B287" s="32">
        <v>8809480772658</v>
      </c>
      <c r="C287" s="33" t="s">
        <v>8977</v>
      </c>
      <c r="D287" s="34" t="s">
        <v>8978</v>
      </c>
      <c r="E287" s="187" t="s">
        <v>1668</v>
      </c>
      <c r="F287" s="38">
        <v>25000</v>
      </c>
      <c r="G287" s="36"/>
      <c r="H287" s="37">
        <v>100</v>
      </c>
      <c r="I287" s="38">
        <v>4335</v>
      </c>
      <c r="J287" s="39" t="str">
        <f>IF($I$1="","Введите курс",Таблица610[[#This Row],[Оптовая цена KRW                   за 1шт]]/$I$1)</f>
        <v>Введите курс</v>
      </c>
      <c r="K287" s="284"/>
      <c r="L287" s="40">
        <f>Таблица610[[#This Row],[Заказ коробок ]]*Таблица610[[#This Row],[Кол-во шт в коробке]]</f>
        <v>0</v>
      </c>
      <c r="M287" s="38">
        <f>Таблица610[[#This Row],[Общее кол-во шт]]*Таблица610[[#This Row],[Оптовая цена KRW                   за 1шт]]</f>
        <v>0</v>
      </c>
      <c r="N287" s="41" t="str">
        <f>IFERROR(Таблица610[[#This Row],[Общее кол-во шт]]*Таблица610[[#This Row],[Оптовая цена USD            за 1шт]],"")</f>
        <v/>
      </c>
      <c r="O287" s="42"/>
    </row>
    <row r="288" spans="1:15" s="30" customFormat="1" ht="24" customHeight="1">
      <c r="A288" s="31" t="s">
        <v>8979</v>
      </c>
      <c r="B288" s="32">
        <v>8809480772696</v>
      </c>
      <c r="C288" s="33" t="s">
        <v>8980</v>
      </c>
      <c r="D288" s="34" t="s">
        <v>8981</v>
      </c>
      <c r="E288" s="187" t="s">
        <v>1668</v>
      </c>
      <c r="F288" s="38">
        <v>25000</v>
      </c>
      <c r="G288" s="36"/>
      <c r="H288" s="37">
        <v>100</v>
      </c>
      <c r="I288" s="38">
        <v>4335</v>
      </c>
      <c r="J288" s="39" t="str">
        <f>IF($I$1="","Введите курс",Таблица610[[#This Row],[Оптовая цена KRW                   за 1шт]]/$I$1)</f>
        <v>Введите курс</v>
      </c>
      <c r="K288" s="284"/>
      <c r="L288" s="40">
        <f>Таблица610[[#This Row],[Заказ коробок ]]*Таблица610[[#This Row],[Кол-во шт в коробке]]</f>
        <v>0</v>
      </c>
      <c r="M288" s="38">
        <f>Таблица610[[#This Row],[Общее кол-во шт]]*Таблица610[[#This Row],[Оптовая цена KRW                   за 1шт]]</f>
        <v>0</v>
      </c>
      <c r="N288" s="41" t="str">
        <f>IFERROR(Таблица610[[#This Row],[Общее кол-во шт]]*Таблица610[[#This Row],[Оптовая цена USD            за 1шт]],"")</f>
        <v/>
      </c>
      <c r="O288" s="42"/>
    </row>
    <row r="289" spans="1:15" s="30" customFormat="1" ht="24" customHeight="1">
      <c r="A289" s="31" t="s">
        <v>8982</v>
      </c>
      <c r="B289" s="32">
        <v>8809480772689</v>
      </c>
      <c r="C289" s="33" t="s">
        <v>8983</v>
      </c>
      <c r="D289" s="34" t="s">
        <v>8984</v>
      </c>
      <c r="E289" s="187" t="s">
        <v>1668</v>
      </c>
      <c r="F289" s="38">
        <v>25000</v>
      </c>
      <c r="G289" s="36"/>
      <c r="H289" s="37">
        <v>100</v>
      </c>
      <c r="I289" s="38">
        <v>4335</v>
      </c>
      <c r="J289" s="39" t="str">
        <f>IF($I$1="","Введите курс",Таблица610[[#This Row],[Оптовая цена KRW                   за 1шт]]/$I$1)</f>
        <v>Введите курс</v>
      </c>
      <c r="K289" s="284"/>
      <c r="L289" s="40">
        <f>Таблица610[[#This Row],[Заказ коробок ]]*Таблица610[[#This Row],[Кол-во шт в коробке]]</f>
        <v>0</v>
      </c>
      <c r="M289" s="38">
        <f>Таблица610[[#This Row],[Общее кол-во шт]]*Таблица610[[#This Row],[Оптовая цена KRW                   за 1шт]]</f>
        <v>0</v>
      </c>
      <c r="N289" s="41" t="str">
        <f>IFERROR(Таблица610[[#This Row],[Общее кол-во шт]]*Таблица610[[#This Row],[Оптовая цена USD            за 1шт]],"")</f>
        <v/>
      </c>
      <c r="O289" s="42"/>
    </row>
    <row r="290" spans="1:15" s="30" customFormat="1" ht="24" customHeight="1">
      <c r="A290" s="31" t="s">
        <v>8985</v>
      </c>
      <c r="B290" s="32">
        <v>8809480772764</v>
      </c>
      <c r="C290" s="33" t="s">
        <v>8986</v>
      </c>
      <c r="D290" s="34" t="s">
        <v>8987</v>
      </c>
      <c r="E290" s="187" t="s">
        <v>1668</v>
      </c>
      <c r="F290" s="38">
        <v>30000</v>
      </c>
      <c r="G290" s="36"/>
      <c r="H290" s="37">
        <v>100</v>
      </c>
      <c r="I290" s="38">
        <v>4488</v>
      </c>
      <c r="J290" s="39" t="str">
        <f>IF($I$1="","Введите курс",Таблица610[[#This Row],[Оптовая цена KRW                   за 1шт]]/$I$1)</f>
        <v>Введите курс</v>
      </c>
      <c r="K290" s="284"/>
      <c r="L290" s="40">
        <f>Таблица610[[#This Row],[Заказ коробок ]]*Таблица610[[#This Row],[Кол-во шт в коробке]]</f>
        <v>0</v>
      </c>
      <c r="M290" s="38">
        <f>Таблица610[[#This Row],[Общее кол-во шт]]*Таблица610[[#This Row],[Оптовая цена KRW                   за 1шт]]</f>
        <v>0</v>
      </c>
      <c r="N290" s="41" t="str">
        <f>IFERROR(Таблица610[[#This Row],[Общее кол-во шт]]*Таблица610[[#This Row],[Оптовая цена USD            за 1шт]],"")</f>
        <v/>
      </c>
      <c r="O290" s="42"/>
    </row>
    <row r="291" spans="1:15" s="30" customFormat="1" ht="24" customHeight="1">
      <c r="A291" s="31" t="s">
        <v>8988</v>
      </c>
      <c r="B291" s="32">
        <v>8809426958696</v>
      </c>
      <c r="C291" s="33" t="s">
        <v>8989</v>
      </c>
      <c r="D291" s="34" t="s">
        <v>8990</v>
      </c>
      <c r="E291" s="187" t="s">
        <v>8458</v>
      </c>
      <c r="F291" s="38">
        <v>5900</v>
      </c>
      <c r="G291" s="36"/>
      <c r="H291" s="37">
        <v>50</v>
      </c>
      <c r="I291" s="38">
        <v>1404.54</v>
      </c>
      <c r="J291" s="39" t="str">
        <f>IF($I$1="","Введите курс",Таблица610[[#This Row],[Оптовая цена KRW                   за 1шт]]/$I$1)</f>
        <v>Введите курс</v>
      </c>
      <c r="K291" s="284"/>
      <c r="L291" s="40">
        <f>Таблица610[[#This Row],[Заказ коробок ]]*Таблица610[[#This Row],[Кол-во шт в коробке]]</f>
        <v>0</v>
      </c>
      <c r="M291" s="38">
        <f>Таблица610[[#This Row],[Общее кол-во шт]]*Таблица610[[#This Row],[Оптовая цена KRW                   за 1шт]]</f>
        <v>0</v>
      </c>
      <c r="N291" s="41" t="str">
        <f>IFERROR(Таблица610[[#This Row],[Общее кол-во шт]]*Таблица610[[#This Row],[Оптовая цена USD            за 1шт]],"")</f>
        <v/>
      </c>
      <c r="O291" s="42"/>
    </row>
    <row r="292" spans="1:15" s="30" customFormat="1" ht="24" customHeight="1">
      <c r="A292" s="31" t="s">
        <v>8991</v>
      </c>
      <c r="B292" s="32">
        <v>8809460461176</v>
      </c>
      <c r="C292" s="33" t="s">
        <v>8992</v>
      </c>
      <c r="D292" s="34" t="s">
        <v>8993</v>
      </c>
      <c r="E292" s="187" t="s">
        <v>8263</v>
      </c>
      <c r="F292" s="38">
        <v>25000</v>
      </c>
      <c r="G292" s="36"/>
      <c r="H292" s="37">
        <v>100</v>
      </c>
      <c r="I292" s="38">
        <v>5559</v>
      </c>
      <c r="J292" s="39" t="str">
        <f>IF($I$1="","Введите курс",Таблица610[[#This Row],[Оптовая цена KRW                   за 1шт]]/$I$1)</f>
        <v>Введите курс</v>
      </c>
      <c r="K292" s="284"/>
      <c r="L292" s="40">
        <f>Таблица610[[#This Row],[Заказ коробок ]]*Таблица610[[#This Row],[Кол-во шт в коробке]]</f>
        <v>0</v>
      </c>
      <c r="M292" s="38">
        <f>Таблица610[[#This Row],[Общее кол-во шт]]*Таблица610[[#This Row],[Оптовая цена KRW                   за 1шт]]</f>
        <v>0</v>
      </c>
      <c r="N292" s="41" t="str">
        <f>IFERROR(Таблица610[[#This Row],[Общее кол-во шт]]*Таблица610[[#This Row],[Оптовая цена USD            за 1шт]],"")</f>
        <v/>
      </c>
      <c r="O292" s="42"/>
    </row>
    <row r="293" spans="1:15" s="30" customFormat="1" ht="24" customHeight="1">
      <c r="A293" s="31" t="s">
        <v>8994</v>
      </c>
      <c r="B293" s="32">
        <v>8809480772856</v>
      </c>
      <c r="C293" s="33" t="s">
        <v>8995</v>
      </c>
      <c r="D293" s="34" t="s">
        <v>8996</v>
      </c>
      <c r="E293" s="187" t="s">
        <v>2293</v>
      </c>
      <c r="F293" s="38">
        <v>18000</v>
      </c>
      <c r="G293" s="36"/>
      <c r="H293" s="37">
        <v>100</v>
      </c>
      <c r="I293" s="38">
        <v>2896.8</v>
      </c>
      <c r="J293" s="39" t="str">
        <f>IF($I$1="","Введите курс",Таблица610[[#This Row],[Оптовая цена KRW                   за 1шт]]/$I$1)</f>
        <v>Введите курс</v>
      </c>
      <c r="K293" s="284"/>
      <c r="L293" s="40">
        <f>Таблица610[[#This Row],[Заказ коробок ]]*Таблица610[[#This Row],[Кол-во шт в коробке]]</f>
        <v>0</v>
      </c>
      <c r="M293" s="38">
        <f>Таблица610[[#This Row],[Общее кол-во шт]]*Таблица610[[#This Row],[Оптовая цена KRW                   за 1шт]]</f>
        <v>0</v>
      </c>
      <c r="N293" s="41" t="str">
        <f>IFERROR(Таблица610[[#This Row],[Общее кол-во шт]]*Таблица610[[#This Row],[Оптовая цена USD            за 1шт]],"")</f>
        <v/>
      </c>
      <c r="O293" s="42"/>
    </row>
    <row r="294" spans="1:15" s="30" customFormat="1" ht="24" customHeight="1">
      <c r="A294" s="31" t="s">
        <v>8997</v>
      </c>
      <c r="B294" s="32">
        <v>8809615881064</v>
      </c>
      <c r="C294" s="33" t="s">
        <v>8998</v>
      </c>
      <c r="D294" s="34" t="s">
        <v>8999</v>
      </c>
      <c r="E294" s="187"/>
      <c r="F294" s="38">
        <v>20000</v>
      </c>
      <c r="G294" s="36"/>
      <c r="H294" s="37">
        <v>16</v>
      </c>
      <c r="I294" s="38">
        <v>6222.0000000000009</v>
      </c>
      <c r="J294" s="39" t="str">
        <f>IF($I$1="","Введите курс",Таблица610[[#This Row],[Оптовая цена KRW                   за 1шт]]/$I$1)</f>
        <v>Введите курс</v>
      </c>
      <c r="K294" s="284"/>
      <c r="L294" s="40">
        <f>Таблица610[[#This Row],[Заказ коробок ]]*Таблица610[[#This Row],[Кол-во шт в коробке]]</f>
        <v>0</v>
      </c>
      <c r="M294" s="38">
        <f>Таблица610[[#This Row],[Общее кол-во шт]]*Таблица610[[#This Row],[Оптовая цена KRW                   за 1шт]]</f>
        <v>0</v>
      </c>
      <c r="N294" s="41" t="str">
        <f>IFERROR(Таблица610[[#This Row],[Общее кол-во шт]]*Таблица610[[#This Row],[Оптовая цена USD            за 1шт]],"")</f>
        <v/>
      </c>
      <c r="O294" s="42"/>
    </row>
    <row r="295" spans="1:15" s="30" customFormat="1" ht="24" customHeight="1">
      <c r="A295" s="31" t="s">
        <v>9000</v>
      </c>
      <c r="B295" s="32">
        <v>8809615881071</v>
      </c>
      <c r="C295" s="33" t="s">
        <v>9001</v>
      </c>
      <c r="D295" s="34" t="s">
        <v>9002</v>
      </c>
      <c r="E295" s="187" t="s">
        <v>8259</v>
      </c>
      <c r="F295" s="38">
        <v>9000</v>
      </c>
      <c r="G295" s="36"/>
      <c r="H295" s="37">
        <v>50</v>
      </c>
      <c r="I295" s="38">
        <v>2519.4</v>
      </c>
      <c r="J295" s="39" t="str">
        <f>IF($I$1="","Введите курс",Таблица610[[#This Row],[Оптовая цена KRW                   за 1шт]]/$I$1)</f>
        <v>Введите курс</v>
      </c>
      <c r="K295" s="284"/>
      <c r="L295" s="40">
        <f>Таблица610[[#This Row],[Заказ коробок ]]*Таблица610[[#This Row],[Кол-во шт в коробке]]</f>
        <v>0</v>
      </c>
      <c r="M295" s="38">
        <f>Таблица610[[#This Row],[Общее кол-во шт]]*Таблица610[[#This Row],[Оптовая цена KRW                   за 1шт]]</f>
        <v>0</v>
      </c>
      <c r="N295" s="41" t="str">
        <f>IFERROR(Таблица610[[#This Row],[Общее кол-во шт]]*Таблица610[[#This Row],[Оптовая цена USD            за 1шт]],"")</f>
        <v/>
      </c>
      <c r="O295" s="42"/>
    </row>
    <row r="296" spans="1:15" s="30" customFormat="1" ht="24" customHeight="1">
      <c r="A296" s="31" t="s">
        <v>9003</v>
      </c>
      <c r="B296" s="32">
        <v>8809615881088</v>
      </c>
      <c r="C296" s="33" t="s">
        <v>9004</v>
      </c>
      <c r="D296" s="34" t="s">
        <v>9005</v>
      </c>
      <c r="E296" s="187" t="s">
        <v>8259</v>
      </c>
      <c r="F296" s="38">
        <v>9000</v>
      </c>
      <c r="G296" s="36"/>
      <c r="H296" s="37">
        <v>50</v>
      </c>
      <c r="I296" s="38">
        <v>2519.4</v>
      </c>
      <c r="J296" s="39" t="str">
        <f>IF($I$1="","Введите курс",Таблица610[[#This Row],[Оптовая цена KRW                   за 1шт]]/$I$1)</f>
        <v>Введите курс</v>
      </c>
      <c r="K296" s="284"/>
      <c r="L296" s="40">
        <f>Таблица610[[#This Row],[Заказ коробок ]]*Таблица610[[#This Row],[Кол-во шт в коробке]]</f>
        <v>0</v>
      </c>
      <c r="M296" s="38">
        <f>Таблица610[[#This Row],[Общее кол-во шт]]*Таблица610[[#This Row],[Оптовая цена KRW                   за 1шт]]</f>
        <v>0</v>
      </c>
      <c r="N296" s="41" t="str">
        <f>IFERROR(Таблица610[[#This Row],[Общее кол-во шт]]*Таблица610[[#This Row],[Оптовая цена USD            за 1шт]],"")</f>
        <v/>
      </c>
      <c r="O296" s="42"/>
    </row>
    <row r="297" spans="1:15" s="30" customFormat="1" ht="24" customHeight="1">
      <c r="A297" s="31" t="s">
        <v>9006</v>
      </c>
      <c r="B297" s="32">
        <v>8809551952040</v>
      </c>
      <c r="C297" s="33" t="s">
        <v>9007</v>
      </c>
      <c r="D297" s="34" t="s">
        <v>9008</v>
      </c>
      <c r="E297" s="187" t="s">
        <v>2278</v>
      </c>
      <c r="F297" s="38">
        <v>20000</v>
      </c>
      <c r="G297" s="36"/>
      <c r="H297" s="37">
        <v>100</v>
      </c>
      <c r="I297" s="38">
        <v>3162</v>
      </c>
      <c r="J297" s="39" t="str">
        <f>IF($I$1="","Введите курс",Таблица610[[#This Row],[Оптовая цена KRW                   за 1шт]]/$I$1)</f>
        <v>Введите курс</v>
      </c>
      <c r="K297" s="284"/>
      <c r="L297" s="40">
        <f>Таблица610[[#This Row],[Заказ коробок ]]*Таблица610[[#This Row],[Кол-во шт в коробке]]</f>
        <v>0</v>
      </c>
      <c r="M297" s="38">
        <f>Таблица610[[#This Row],[Общее кол-во шт]]*Таблица610[[#This Row],[Оптовая цена KRW                   за 1шт]]</f>
        <v>0</v>
      </c>
      <c r="N297" s="41" t="str">
        <f>IFERROR(Таблица610[[#This Row],[Общее кол-во шт]]*Таблица610[[#This Row],[Оптовая цена USD            за 1шт]],"")</f>
        <v/>
      </c>
      <c r="O297" s="42"/>
    </row>
    <row r="298" spans="1:15" s="30" customFormat="1" ht="24" customHeight="1">
      <c r="A298" s="31" t="s">
        <v>9009</v>
      </c>
      <c r="B298" s="32">
        <v>8809657122453</v>
      </c>
      <c r="C298" s="33" t="s">
        <v>9010</v>
      </c>
      <c r="D298" s="34" t="s">
        <v>9011</v>
      </c>
      <c r="E298" s="187" t="s">
        <v>9012</v>
      </c>
      <c r="F298" s="38">
        <v>35000</v>
      </c>
      <c r="G298" s="36"/>
      <c r="H298" s="37">
        <v>50</v>
      </c>
      <c r="I298" s="38">
        <v>7394.9999999999991</v>
      </c>
      <c r="J298" s="39" t="str">
        <f>IF($I$1="","Введите курс",Таблица610[[#This Row],[Оптовая цена KRW                   за 1шт]]/$I$1)</f>
        <v>Введите курс</v>
      </c>
      <c r="K298" s="284"/>
      <c r="L298" s="40">
        <f>Таблица610[[#This Row],[Заказ коробок ]]*Таблица610[[#This Row],[Кол-во шт в коробке]]</f>
        <v>0</v>
      </c>
      <c r="M298" s="38">
        <f>Таблица610[[#This Row],[Общее кол-во шт]]*Таблица610[[#This Row],[Оптовая цена KRW                   за 1шт]]</f>
        <v>0</v>
      </c>
      <c r="N298" s="41" t="str">
        <f>IFERROR(Таблица610[[#This Row],[Общее кол-во шт]]*Таблица610[[#This Row],[Оптовая цена USD            за 1шт]],"")</f>
        <v/>
      </c>
      <c r="O298" s="42"/>
    </row>
    <row r="299" spans="1:15" s="30" customFormat="1" ht="24" customHeight="1">
      <c r="A299" s="31" t="s">
        <v>9013</v>
      </c>
      <c r="B299" s="32">
        <v>8809426958917</v>
      </c>
      <c r="C299" s="33" t="s">
        <v>9014</v>
      </c>
      <c r="D299" s="34" t="s">
        <v>9015</v>
      </c>
      <c r="E299" s="187" t="s">
        <v>8379</v>
      </c>
      <c r="F299" s="38">
        <v>10000</v>
      </c>
      <c r="G299" s="36"/>
      <c r="H299" s="37">
        <v>40</v>
      </c>
      <c r="I299" s="38">
        <v>2754</v>
      </c>
      <c r="J299" s="39" t="str">
        <f>IF($I$1="","Введите курс",Таблица610[[#This Row],[Оптовая цена KRW                   за 1шт]]/$I$1)</f>
        <v>Введите курс</v>
      </c>
      <c r="K299" s="284"/>
      <c r="L299" s="40">
        <f>Таблица610[[#This Row],[Заказ коробок ]]*Таблица610[[#This Row],[Кол-во шт в коробке]]</f>
        <v>0</v>
      </c>
      <c r="M299" s="38">
        <f>Таблица610[[#This Row],[Общее кол-во шт]]*Таблица610[[#This Row],[Оптовая цена KRW                   за 1шт]]</f>
        <v>0</v>
      </c>
      <c r="N299" s="41" t="str">
        <f>IFERROR(Таблица610[[#This Row],[Общее кол-во шт]]*Таблица610[[#This Row],[Оптовая цена USD            за 1шт]],"")</f>
        <v/>
      </c>
      <c r="O299" s="42"/>
    </row>
    <row r="300" spans="1:15" s="30" customFormat="1" ht="24" customHeight="1">
      <c r="A300" s="31" t="s">
        <v>9016</v>
      </c>
      <c r="B300" s="32">
        <v>8809426958900</v>
      </c>
      <c r="C300" s="33" t="s">
        <v>9017</v>
      </c>
      <c r="D300" s="34" t="s">
        <v>9018</v>
      </c>
      <c r="E300" s="187" t="s">
        <v>8379</v>
      </c>
      <c r="F300" s="38">
        <v>10000</v>
      </c>
      <c r="G300" s="36"/>
      <c r="H300" s="37">
        <v>40</v>
      </c>
      <c r="I300" s="38">
        <v>2754</v>
      </c>
      <c r="J300" s="39" t="str">
        <f>IF($I$1="","Введите курс",Таблица610[[#This Row],[Оптовая цена KRW                   за 1шт]]/$I$1)</f>
        <v>Введите курс</v>
      </c>
      <c r="K300" s="284"/>
      <c r="L300" s="40">
        <f>Таблица610[[#This Row],[Заказ коробок ]]*Таблица610[[#This Row],[Кол-во шт в коробке]]</f>
        <v>0</v>
      </c>
      <c r="M300" s="38">
        <f>Таблица610[[#This Row],[Общее кол-во шт]]*Таблица610[[#This Row],[Оптовая цена KRW                   за 1шт]]</f>
        <v>0</v>
      </c>
      <c r="N300" s="41" t="str">
        <f>IFERROR(Таблица610[[#This Row],[Общее кол-во шт]]*Таблица610[[#This Row],[Оптовая цена USD            за 1шт]],"")</f>
        <v/>
      </c>
      <c r="O300" s="42"/>
    </row>
    <row r="301" spans="1:15" s="30" customFormat="1" ht="24" customHeight="1">
      <c r="A301" s="31" t="s">
        <v>9019</v>
      </c>
      <c r="B301" s="32">
        <v>8809426958894</v>
      </c>
      <c r="C301" s="33" t="s">
        <v>9020</v>
      </c>
      <c r="D301" s="34" t="s">
        <v>9021</v>
      </c>
      <c r="E301" s="187" t="s">
        <v>8379</v>
      </c>
      <c r="F301" s="38">
        <v>10000</v>
      </c>
      <c r="G301" s="36"/>
      <c r="H301" s="37">
        <v>40</v>
      </c>
      <c r="I301" s="38">
        <v>2754</v>
      </c>
      <c r="J301" s="39" t="str">
        <f>IF($I$1="","Введите курс",Таблица610[[#This Row],[Оптовая цена KRW                   за 1шт]]/$I$1)</f>
        <v>Введите курс</v>
      </c>
      <c r="K301" s="284"/>
      <c r="L301" s="40">
        <f>Таблица610[[#This Row],[Заказ коробок ]]*Таблица610[[#This Row],[Кол-во шт в коробке]]</f>
        <v>0</v>
      </c>
      <c r="M301" s="38">
        <f>Таблица610[[#This Row],[Общее кол-во шт]]*Таблица610[[#This Row],[Оптовая цена KRW                   за 1шт]]</f>
        <v>0</v>
      </c>
      <c r="N301" s="41" t="str">
        <f>IFERROR(Таблица610[[#This Row],[Общее кол-во шт]]*Таблица610[[#This Row],[Оптовая цена USD            за 1шт]],"")</f>
        <v/>
      </c>
      <c r="O301" s="42"/>
    </row>
    <row r="302" spans="1:15" s="30" customFormat="1" ht="24" customHeight="1">
      <c r="A302" s="31" t="s">
        <v>9022</v>
      </c>
      <c r="B302" s="32">
        <v>8809426958887</v>
      </c>
      <c r="C302" s="33" t="s">
        <v>9023</v>
      </c>
      <c r="D302" s="34" t="s">
        <v>9024</v>
      </c>
      <c r="E302" s="187" t="s">
        <v>8379</v>
      </c>
      <c r="F302" s="38">
        <v>10000</v>
      </c>
      <c r="G302" s="36"/>
      <c r="H302" s="37">
        <v>40</v>
      </c>
      <c r="I302" s="38">
        <v>2754</v>
      </c>
      <c r="J302" s="39" t="str">
        <f>IF($I$1="","Введите курс",Таблица610[[#This Row],[Оптовая цена KRW                   за 1шт]]/$I$1)</f>
        <v>Введите курс</v>
      </c>
      <c r="K302" s="284"/>
      <c r="L302" s="40">
        <f>Таблица610[[#This Row],[Заказ коробок ]]*Таблица610[[#This Row],[Кол-во шт в коробке]]</f>
        <v>0</v>
      </c>
      <c r="M302" s="38">
        <f>Таблица610[[#This Row],[Общее кол-во шт]]*Таблица610[[#This Row],[Оптовая цена KRW                   за 1шт]]</f>
        <v>0</v>
      </c>
      <c r="N302" s="41" t="str">
        <f>IFERROR(Таблица610[[#This Row],[Общее кол-во шт]]*Таблица610[[#This Row],[Оптовая цена USD            за 1шт]],"")</f>
        <v/>
      </c>
      <c r="O302" s="42"/>
    </row>
    <row r="303" spans="1:15" s="30" customFormat="1" ht="24" customHeight="1">
      <c r="A303" s="31" t="s">
        <v>9025</v>
      </c>
      <c r="B303" s="32">
        <v>8809426958993</v>
      </c>
      <c r="C303" s="33" t="s">
        <v>9026</v>
      </c>
      <c r="D303" s="34" t="s">
        <v>9027</v>
      </c>
      <c r="E303" s="187" t="s">
        <v>8379</v>
      </c>
      <c r="F303" s="38">
        <v>10000</v>
      </c>
      <c r="G303" s="36"/>
      <c r="H303" s="37">
        <v>40</v>
      </c>
      <c r="I303" s="38">
        <v>2754</v>
      </c>
      <c r="J303" s="39" t="str">
        <f>IF($I$1="","Введите курс",Таблица610[[#This Row],[Оптовая цена KRW                   за 1шт]]/$I$1)</f>
        <v>Введите курс</v>
      </c>
      <c r="K303" s="284"/>
      <c r="L303" s="40">
        <f>Таблица610[[#This Row],[Заказ коробок ]]*Таблица610[[#This Row],[Кол-во шт в коробке]]</f>
        <v>0</v>
      </c>
      <c r="M303" s="38">
        <f>Таблица610[[#This Row],[Общее кол-во шт]]*Таблица610[[#This Row],[Оптовая цена KRW                   за 1шт]]</f>
        <v>0</v>
      </c>
      <c r="N303" s="41" t="str">
        <f>IFERROR(Таблица610[[#This Row],[Общее кол-во шт]]*Таблица610[[#This Row],[Оптовая цена USD            за 1шт]],"")</f>
        <v/>
      </c>
      <c r="O303" s="42"/>
    </row>
    <row r="304" spans="1:15" s="30" customFormat="1" ht="24" customHeight="1">
      <c r="A304" s="31" t="s">
        <v>9028</v>
      </c>
      <c r="B304" s="32">
        <v>8809426958986</v>
      </c>
      <c r="C304" s="33" t="s">
        <v>9029</v>
      </c>
      <c r="D304" s="34" t="s">
        <v>9030</v>
      </c>
      <c r="E304" s="187" t="s">
        <v>8379</v>
      </c>
      <c r="F304" s="38">
        <v>10000</v>
      </c>
      <c r="G304" s="36"/>
      <c r="H304" s="37">
        <v>40</v>
      </c>
      <c r="I304" s="38">
        <v>2754</v>
      </c>
      <c r="J304" s="39" t="str">
        <f>IF($I$1="","Введите курс",Таблица610[[#This Row],[Оптовая цена KRW                   за 1шт]]/$I$1)</f>
        <v>Введите курс</v>
      </c>
      <c r="K304" s="284"/>
      <c r="L304" s="40">
        <f>Таблица610[[#This Row],[Заказ коробок ]]*Таблица610[[#This Row],[Кол-во шт в коробке]]</f>
        <v>0</v>
      </c>
      <c r="M304" s="38">
        <f>Таблица610[[#This Row],[Общее кол-во шт]]*Таблица610[[#This Row],[Оптовая цена KRW                   за 1шт]]</f>
        <v>0</v>
      </c>
      <c r="N304" s="41" t="str">
        <f>IFERROR(Таблица610[[#This Row],[Общее кол-во шт]]*Таблица610[[#This Row],[Оптовая цена USD            за 1шт]],"")</f>
        <v/>
      </c>
      <c r="O304" s="42"/>
    </row>
    <row r="305" spans="1:15" s="30" customFormat="1" ht="24" customHeight="1">
      <c r="A305" s="31" t="s">
        <v>9031</v>
      </c>
      <c r="B305" s="32">
        <v>8809426959006</v>
      </c>
      <c r="C305" s="33" t="s">
        <v>9032</v>
      </c>
      <c r="D305" s="34" t="s">
        <v>9033</v>
      </c>
      <c r="E305" s="187" t="s">
        <v>1643</v>
      </c>
      <c r="F305" s="38">
        <v>20000</v>
      </c>
      <c r="G305" s="36"/>
      <c r="H305" s="37">
        <v>100</v>
      </c>
      <c r="I305" s="38">
        <v>3366</v>
      </c>
      <c r="J305" s="39" t="str">
        <f>IF($I$1="","Введите курс",Таблица610[[#This Row],[Оптовая цена KRW                   за 1шт]]/$I$1)</f>
        <v>Введите курс</v>
      </c>
      <c r="K305" s="284"/>
      <c r="L305" s="40">
        <f>Таблица610[[#This Row],[Заказ коробок ]]*Таблица610[[#This Row],[Кол-во шт в коробке]]</f>
        <v>0</v>
      </c>
      <c r="M305" s="38">
        <f>Таблица610[[#This Row],[Общее кол-во шт]]*Таблица610[[#This Row],[Оптовая цена KRW                   за 1шт]]</f>
        <v>0</v>
      </c>
      <c r="N305" s="41" t="str">
        <f>IFERROR(Таблица610[[#This Row],[Общее кол-во шт]]*Таблица610[[#This Row],[Оптовая цена USD            за 1шт]],"")</f>
        <v/>
      </c>
      <c r="O305" s="42"/>
    </row>
    <row r="306" spans="1:15" s="30" customFormat="1" ht="24" customHeight="1">
      <c r="A306" s="31" t="s">
        <v>9034</v>
      </c>
      <c r="B306" s="32">
        <v>8809635230231</v>
      </c>
      <c r="C306" s="33" t="s">
        <v>9035</v>
      </c>
      <c r="D306" s="34" t="s">
        <v>9036</v>
      </c>
      <c r="E306" s="187" t="s">
        <v>1733</v>
      </c>
      <c r="F306" s="38">
        <v>30000</v>
      </c>
      <c r="G306" s="36"/>
      <c r="H306" s="37">
        <v>50</v>
      </c>
      <c r="I306" s="38">
        <v>5202</v>
      </c>
      <c r="J306" s="39" t="str">
        <f>IF($I$1="","Введите курс",Таблица610[[#This Row],[Оптовая цена KRW                   за 1шт]]/$I$1)</f>
        <v>Введите курс</v>
      </c>
      <c r="K306" s="284"/>
      <c r="L306" s="40">
        <f>Таблица610[[#This Row],[Заказ коробок ]]*Таблица610[[#This Row],[Кол-во шт в коробке]]</f>
        <v>0</v>
      </c>
      <c r="M306" s="38">
        <f>Таблица610[[#This Row],[Общее кол-во шт]]*Таблица610[[#This Row],[Оптовая цена KRW                   за 1шт]]</f>
        <v>0</v>
      </c>
      <c r="N306" s="41" t="str">
        <f>IFERROR(Таблица610[[#This Row],[Общее кол-во шт]]*Таблица610[[#This Row],[Оптовая цена USD            за 1шт]],"")</f>
        <v/>
      </c>
      <c r="O306" s="42"/>
    </row>
    <row r="307" spans="1:15" s="30" customFormat="1" ht="24" customHeight="1">
      <c r="A307" s="31" t="s">
        <v>9037</v>
      </c>
      <c r="B307" s="32">
        <v>8809035143476</v>
      </c>
      <c r="C307" s="33" t="s">
        <v>9038</v>
      </c>
      <c r="D307" s="34" t="s">
        <v>9039</v>
      </c>
      <c r="E307" s="187" t="s">
        <v>8259</v>
      </c>
      <c r="F307" s="38">
        <v>35000</v>
      </c>
      <c r="G307" s="36"/>
      <c r="H307" s="37">
        <v>50</v>
      </c>
      <c r="I307" s="38">
        <v>5763</v>
      </c>
      <c r="J307" s="39" t="str">
        <f>IF($I$1="","Введите курс",Таблица610[[#This Row],[Оптовая цена KRW                   за 1шт]]/$I$1)</f>
        <v>Введите курс</v>
      </c>
      <c r="K307" s="284"/>
      <c r="L307" s="40">
        <f>Таблица610[[#This Row],[Заказ коробок ]]*Таблица610[[#This Row],[Кол-во шт в коробке]]</f>
        <v>0</v>
      </c>
      <c r="M307" s="38">
        <f>Таблица610[[#This Row],[Общее кол-во шт]]*Таблица610[[#This Row],[Оптовая цена KRW                   за 1шт]]</f>
        <v>0</v>
      </c>
      <c r="N307" s="41" t="str">
        <f>IFERROR(Таблица610[[#This Row],[Общее кол-во шт]]*Таблица610[[#This Row],[Оптовая цена USD            за 1шт]],"")</f>
        <v/>
      </c>
      <c r="O307" s="42"/>
    </row>
    <row r="308" spans="1:15" s="30" customFormat="1" ht="24" customHeight="1">
      <c r="A308" s="31" t="s">
        <v>9040</v>
      </c>
      <c r="B308" s="32">
        <v>8809595053000</v>
      </c>
      <c r="C308" s="33" t="s">
        <v>9041</v>
      </c>
      <c r="D308" s="34" t="s">
        <v>9042</v>
      </c>
      <c r="E308" s="187" t="s">
        <v>9043</v>
      </c>
      <c r="F308" s="38">
        <v>45000</v>
      </c>
      <c r="G308" s="36"/>
      <c r="H308" s="37">
        <v>100</v>
      </c>
      <c r="I308" s="38">
        <v>6477</v>
      </c>
      <c r="J308" s="39" t="str">
        <f>IF($I$1="","Введите курс",Таблица610[[#This Row],[Оптовая цена KRW                   за 1шт]]/$I$1)</f>
        <v>Введите курс</v>
      </c>
      <c r="K308" s="284"/>
      <c r="L308" s="40">
        <f>Таблица610[[#This Row],[Заказ коробок ]]*Таблица610[[#This Row],[Кол-во шт в коробке]]</f>
        <v>0</v>
      </c>
      <c r="M308" s="38">
        <f>Таблица610[[#This Row],[Общее кол-во шт]]*Таблица610[[#This Row],[Оптовая цена KRW                   за 1шт]]</f>
        <v>0</v>
      </c>
      <c r="N308" s="41" t="str">
        <f>IFERROR(Таблица610[[#This Row],[Общее кол-во шт]]*Таблица610[[#This Row],[Оптовая цена USD            за 1шт]],"")</f>
        <v/>
      </c>
      <c r="O308" s="42"/>
    </row>
    <row r="309" spans="1:15" s="30" customFormat="1" ht="24" customHeight="1">
      <c r="A309" s="31" t="s">
        <v>9044</v>
      </c>
      <c r="B309" s="32">
        <v>8809635230163</v>
      </c>
      <c r="C309" s="33" t="s">
        <v>9045</v>
      </c>
      <c r="D309" s="34" t="s">
        <v>9046</v>
      </c>
      <c r="E309" s="187" t="s">
        <v>2037</v>
      </c>
      <c r="F309" s="38">
        <v>20000</v>
      </c>
      <c r="G309" s="36"/>
      <c r="H309" s="37">
        <v>30</v>
      </c>
      <c r="I309" s="38">
        <v>5916.0000000000009</v>
      </c>
      <c r="J309" s="39" t="str">
        <f>IF($I$1="","Введите курс",Таблица610[[#This Row],[Оптовая цена KRW                   за 1шт]]/$I$1)</f>
        <v>Введите курс</v>
      </c>
      <c r="K309" s="284"/>
      <c r="L309" s="40">
        <f>Таблица610[[#This Row],[Заказ коробок ]]*Таблица610[[#This Row],[Кол-во шт в коробке]]</f>
        <v>0</v>
      </c>
      <c r="M309" s="38">
        <f>Таблица610[[#This Row],[Общее кол-во шт]]*Таблица610[[#This Row],[Оптовая цена KRW                   за 1шт]]</f>
        <v>0</v>
      </c>
      <c r="N309" s="41" t="str">
        <f>IFERROR(Таблица610[[#This Row],[Общее кол-во шт]]*Таблица610[[#This Row],[Оптовая цена USD            за 1шт]],"")</f>
        <v/>
      </c>
      <c r="O309" s="42"/>
    </row>
    <row r="310" spans="1:15" s="30" customFormat="1" ht="24" customHeight="1">
      <c r="A310" s="31" t="s">
        <v>9047</v>
      </c>
      <c r="B310" s="32">
        <v>8809635230156</v>
      </c>
      <c r="C310" s="33" t="s">
        <v>9048</v>
      </c>
      <c r="D310" s="34" t="s">
        <v>9049</v>
      </c>
      <c r="E310" s="187" t="s">
        <v>2037</v>
      </c>
      <c r="F310" s="38">
        <v>20000</v>
      </c>
      <c r="G310" s="36"/>
      <c r="H310" s="37">
        <v>30</v>
      </c>
      <c r="I310" s="38">
        <v>5916.0000000000009</v>
      </c>
      <c r="J310" s="39" t="str">
        <f>IF($I$1="","Введите курс",Таблица610[[#This Row],[Оптовая цена KRW                   за 1шт]]/$I$1)</f>
        <v>Введите курс</v>
      </c>
      <c r="K310" s="284"/>
      <c r="L310" s="40">
        <f>Таблица610[[#This Row],[Заказ коробок ]]*Таблица610[[#This Row],[Кол-во шт в коробке]]</f>
        <v>0</v>
      </c>
      <c r="M310" s="38">
        <f>Таблица610[[#This Row],[Общее кол-во шт]]*Таблица610[[#This Row],[Оптовая цена KRW                   за 1шт]]</f>
        <v>0</v>
      </c>
      <c r="N310" s="41" t="str">
        <f>IFERROR(Таблица610[[#This Row],[Общее кол-во шт]]*Таблица610[[#This Row],[Оптовая цена USD            за 1шт]],"")</f>
        <v/>
      </c>
      <c r="O310" s="42"/>
    </row>
    <row r="311" spans="1:15" s="30" customFormat="1" ht="24" customHeight="1">
      <c r="A311" s="31" t="s">
        <v>9050</v>
      </c>
      <c r="B311" s="32">
        <v>8809635230170</v>
      </c>
      <c r="C311" s="33" t="s">
        <v>9051</v>
      </c>
      <c r="D311" s="34" t="s">
        <v>9052</v>
      </c>
      <c r="E311" s="187" t="s">
        <v>2037</v>
      </c>
      <c r="F311" s="38">
        <v>20000</v>
      </c>
      <c r="G311" s="36"/>
      <c r="H311" s="37">
        <v>30</v>
      </c>
      <c r="I311" s="38">
        <v>5916.0000000000009</v>
      </c>
      <c r="J311" s="39" t="str">
        <f>IF($I$1="","Введите курс",Таблица610[[#This Row],[Оптовая цена KRW                   за 1шт]]/$I$1)</f>
        <v>Введите курс</v>
      </c>
      <c r="K311" s="284"/>
      <c r="L311" s="40">
        <f>Таблица610[[#This Row],[Заказ коробок ]]*Таблица610[[#This Row],[Кол-во шт в коробке]]</f>
        <v>0</v>
      </c>
      <c r="M311" s="38">
        <f>Таблица610[[#This Row],[Общее кол-во шт]]*Таблица610[[#This Row],[Оптовая цена KRW                   за 1шт]]</f>
        <v>0</v>
      </c>
      <c r="N311" s="41" t="str">
        <f>IFERROR(Таблица610[[#This Row],[Общее кол-во шт]]*Таблица610[[#This Row],[Оптовая цена USD            за 1шт]],"")</f>
        <v/>
      </c>
      <c r="O311" s="42"/>
    </row>
    <row r="312" spans="1:15" s="30" customFormat="1" ht="24" customHeight="1">
      <c r="A312" s="31" t="s">
        <v>9053</v>
      </c>
      <c r="B312" s="32">
        <v>8809635230255</v>
      </c>
      <c r="C312" s="33" t="s">
        <v>9054</v>
      </c>
      <c r="D312" s="34" t="s">
        <v>9055</v>
      </c>
      <c r="E312" s="187" t="s">
        <v>1745</v>
      </c>
      <c r="F312" s="38">
        <v>20000</v>
      </c>
      <c r="G312" s="36"/>
      <c r="H312" s="37">
        <v>50</v>
      </c>
      <c r="I312" s="38">
        <v>4182</v>
      </c>
      <c r="J312" s="39" t="str">
        <f>IF($I$1="","Введите курс",Таблица610[[#This Row],[Оптовая цена KRW                   за 1шт]]/$I$1)</f>
        <v>Введите курс</v>
      </c>
      <c r="K312" s="284"/>
      <c r="L312" s="40">
        <f>Таблица610[[#This Row],[Заказ коробок ]]*Таблица610[[#This Row],[Кол-во шт в коробке]]</f>
        <v>0</v>
      </c>
      <c r="M312" s="38">
        <f>Таблица610[[#This Row],[Общее кол-во шт]]*Таблица610[[#This Row],[Оптовая цена KRW                   за 1шт]]</f>
        <v>0</v>
      </c>
      <c r="N312" s="41" t="str">
        <f>IFERROR(Таблица610[[#This Row],[Общее кол-во шт]]*Таблица610[[#This Row],[Оптовая цена USD            за 1шт]],"")</f>
        <v/>
      </c>
      <c r="O312" s="42"/>
    </row>
    <row r="313" spans="1:15" s="30" customFormat="1" ht="24" customHeight="1">
      <c r="A313" s="31" t="s">
        <v>9056</v>
      </c>
      <c r="B313" s="32">
        <v>8809635230217</v>
      </c>
      <c r="C313" s="33" t="s">
        <v>9057</v>
      </c>
      <c r="D313" s="34" t="s">
        <v>9058</v>
      </c>
      <c r="E313" s="187" t="s">
        <v>1745</v>
      </c>
      <c r="F313" s="38">
        <v>20000</v>
      </c>
      <c r="G313" s="36"/>
      <c r="H313" s="37">
        <v>50</v>
      </c>
      <c r="I313" s="38">
        <v>4182</v>
      </c>
      <c r="J313" s="39" t="str">
        <f>IF($I$1="","Введите курс",Таблица610[[#This Row],[Оптовая цена KRW                   за 1шт]]/$I$1)</f>
        <v>Введите курс</v>
      </c>
      <c r="K313" s="284"/>
      <c r="L313" s="40">
        <f>Таблица610[[#This Row],[Заказ коробок ]]*Таблица610[[#This Row],[Кол-во шт в коробке]]</f>
        <v>0</v>
      </c>
      <c r="M313" s="38">
        <f>Таблица610[[#This Row],[Общее кол-во шт]]*Таблица610[[#This Row],[Оптовая цена KRW                   за 1шт]]</f>
        <v>0</v>
      </c>
      <c r="N313" s="41" t="str">
        <f>IFERROR(Таблица610[[#This Row],[Общее кол-во шт]]*Таблица610[[#This Row],[Оптовая цена USD            за 1шт]],"")</f>
        <v/>
      </c>
      <c r="O313" s="42"/>
    </row>
    <row r="314" spans="1:15" s="30" customFormat="1" ht="24" customHeight="1">
      <c r="A314" s="31" t="s">
        <v>9059</v>
      </c>
      <c r="B314" s="32">
        <v>8809595053284</v>
      </c>
      <c r="C314" s="33" t="s">
        <v>9060</v>
      </c>
      <c r="D314" s="34" t="s">
        <v>9061</v>
      </c>
      <c r="E314" s="187" t="s">
        <v>8966</v>
      </c>
      <c r="F314" s="38">
        <v>15000</v>
      </c>
      <c r="G314" s="36"/>
      <c r="H314" s="37">
        <v>25</v>
      </c>
      <c r="I314" s="38">
        <v>3723</v>
      </c>
      <c r="J314" s="39" t="str">
        <f>IF($I$1="","Введите курс",Таблица610[[#This Row],[Оптовая цена KRW                   за 1шт]]/$I$1)</f>
        <v>Введите курс</v>
      </c>
      <c r="K314" s="284"/>
      <c r="L314" s="40">
        <f>Таблица610[[#This Row],[Заказ коробок ]]*Таблица610[[#This Row],[Кол-во шт в коробке]]</f>
        <v>0</v>
      </c>
      <c r="M314" s="38">
        <f>Таблица610[[#This Row],[Общее кол-во шт]]*Таблица610[[#This Row],[Оптовая цена KRW                   за 1шт]]</f>
        <v>0</v>
      </c>
      <c r="N314" s="41" t="str">
        <f>IFERROR(Таблица610[[#This Row],[Общее кол-во шт]]*Таблица610[[#This Row],[Оптовая цена USD            за 1шт]],"")</f>
        <v/>
      </c>
      <c r="O314" s="42"/>
    </row>
    <row r="315" spans="1:15" s="30" customFormat="1" ht="24" customHeight="1">
      <c r="A315" s="31" t="s">
        <v>9062</v>
      </c>
      <c r="B315" s="32">
        <v>8809635230262</v>
      </c>
      <c r="C315" s="33" t="s">
        <v>9063</v>
      </c>
      <c r="D315" s="34" t="s">
        <v>9064</v>
      </c>
      <c r="E315" s="187" t="s">
        <v>1651</v>
      </c>
      <c r="F315" s="38">
        <v>22000</v>
      </c>
      <c r="G315" s="36"/>
      <c r="H315" s="37">
        <v>50</v>
      </c>
      <c r="I315" s="38">
        <v>5773.2</v>
      </c>
      <c r="J315" s="39" t="str">
        <f>IF($I$1="","Введите курс",Таблица610[[#This Row],[Оптовая цена KRW                   за 1шт]]/$I$1)</f>
        <v>Введите курс</v>
      </c>
      <c r="K315" s="284"/>
      <c r="L315" s="40">
        <f>Таблица610[[#This Row],[Заказ коробок ]]*Таблица610[[#This Row],[Кол-во шт в коробке]]</f>
        <v>0</v>
      </c>
      <c r="M315" s="38">
        <f>Таблица610[[#This Row],[Общее кол-во шт]]*Таблица610[[#This Row],[Оптовая цена KRW                   за 1шт]]</f>
        <v>0</v>
      </c>
      <c r="N315" s="41" t="str">
        <f>IFERROR(Таблица610[[#This Row],[Общее кол-во шт]]*Таблица610[[#This Row],[Оптовая цена USD            за 1шт]],"")</f>
        <v/>
      </c>
      <c r="O315" s="42"/>
    </row>
    <row r="316" spans="1:15" s="30" customFormat="1" ht="24" customHeight="1">
      <c r="A316" s="31" t="s">
        <v>9065</v>
      </c>
      <c r="B316" s="32">
        <v>8809615881217</v>
      </c>
      <c r="C316" s="33" t="s">
        <v>9066</v>
      </c>
      <c r="D316" s="34" t="s">
        <v>9067</v>
      </c>
      <c r="E316" s="187" t="s">
        <v>1668</v>
      </c>
      <c r="F316" s="38">
        <v>7000</v>
      </c>
      <c r="G316" s="36"/>
      <c r="H316" s="37">
        <v>100</v>
      </c>
      <c r="I316" s="38">
        <v>1030.1999999999998</v>
      </c>
      <c r="J316" s="39" t="str">
        <f>IF($I$1="","Введите курс",Таблица610[[#This Row],[Оптовая цена KRW                   за 1шт]]/$I$1)</f>
        <v>Введите курс</v>
      </c>
      <c r="K316" s="284"/>
      <c r="L316" s="40">
        <f>Таблица610[[#This Row],[Заказ коробок ]]*Таблица610[[#This Row],[Кол-во шт в коробке]]</f>
        <v>0</v>
      </c>
      <c r="M316" s="38">
        <f>Таблица610[[#This Row],[Общее кол-во шт]]*Таблица610[[#This Row],[Оптовая цена KRW                   за 1шт]]</f>
        <v>0</v>
      </c>
      <c r="N316" s="41" t="str">
        <f>IFERROR(Таблица610[[#This Row],[Общее кол-во шт]]*Таблица610[[#This Row],[Оптовая цена USD            за 1шт]],"")</f>
        <v/>
      </c>
      <c r="O316" s="42"/>
    </row>
    <row r="317" spans="1:15" s="30" customFormat="1" ht="24" customHeight="1">
      <c r="A317" s="31" t="s">
        <v>9068</v>
      </c>
      <c r="B317" s="32">
        <v>8809615881194</v>
      </c>
      <c r="C317" s="33" t="s">
        <v>9069</v>
      </c>
      <c r="D317" s="34" t="s">
        <v>9070</v>
      </c>
      <c r="E317" s="187" t="s">
        <v>1668</v>
      </c>
      <c r="F317" s="38">
        <v>7000</v>
      </c>
      <c r="G317" s="36"/>
      <c r="H317" s="37">
        <v>100</v>
      </c>
      <c r="I317" s="38">
        <v>1030.1999999999998</v>
      </c>
      <c r="J317" s="39" t="str">
        <f>IF($I$1="","Введите курс",Таблица610[[#This Row],[Оптовая цена KRW                   за 1шт]]/$I$1)</f>
        <v>Введите курс</v>
      </c>
      <c r="K317" s="284"/>
      <c r="L317" s="40">
        <f>Таблица610[[#This Row],[Заказ коробок ]]*Таблица610[[#This Row],[Кол-во шт в коробке]]</f>
        <v>0</v>
      </c>
      <c r="M317" s="38">
        <f>Таблица610[[#This Row],[Общее кол-во шт]]*Таблица610[[#This Row],[Оптовая цена KRW                   за 1шт]]</f>
        <v>0</v>
      </c>
      <c r="N317" s="41" t="str">
        <f>IFERROR(Таблица610[[#This Row],[Общее кол-во шт]]*Таблица610[[#This Row],[Оптовая цена USD            за 1шт]],"")</f>
        <v/>
      </c>
      <c r="O317" s="42"/>
    </row>
    <row r="318" spans="1:15" s="30" customFormat="1" ht="24" customHeight="1">
      <c r="A318" s="31" t="s">
        <v>9071</v>
      </c>
      <c r="B318" s="32">
        <v>8809615881163</v>
      </c>
      <c r="C318" s="33" t="s">
        <v>9072</v>
      </c>
      <c r="D318" s="34" t="s">
        <v>9073</v>
      </c>
      <c r="E318" s="187" t="s">
        <v>8907</v>
      </c>
      <c r="F318" s="38">
        <v>25000</v>
      </c>
      <c r="G318" s="36"/>
      <c r="H318" s="37">
        <v>40</v>
      </c>
      <c r="I318" s="38">
        <v>6375</v>
      </c>
      <c r="J318" s="39" t="str">
        <f>IF($I$1="","Введите курс",Таблица610[[#This Row],[Оптовая цена KRW                   за 1шт]]/$I$1)</f>
        <v>Введите курс</v>
      </c>
      <c r="K318" s="284"/>
      <c r="L318" s="40">
        <f>Таблица610[[#This Row],[Заказ коробок ]]*Таблица610[[#This Row],[Кол-во шт в коробке]]</f>
        <v>0</v>
      </c>
      <c r="M318" s="38">
        <f>Таблица610[[#This Row],[Общее кол-во шт]]*Таблица610[[#This Row],[Оптовая цена KRW                   за 1шт]]</f>
        <v>0</v>
      </c>
      <c r="N318" s="41" t="str">
        <f>IFERROR(Таблица610[[#This Row],[Общее кол-во шт]]*Таблица610[[#This Row],[Оптовая цена USD            за 1шт]],"")</f>
        <v/>
      </c>
      <c r="O318" s="42"/>
    </row>
    <row r="319" spans="1:15" s="30" customFormat="1" ht="24" customHeight="1">
      <c r="A319" s="31" t="s">
        <v>9074</v>
      </c>
      <c r="B319" s="32">
        <v>8809035143377</v>
      </c>
      <c r="C319" s="33" t="s">
        <v>9075</v>
      </c>
      <c r="D319" s="34" t="s">
        <v>9076</v>
      </c>
      <c r="E319" s="187" t="s">
        <v>8259</v>
      </c>
      <c r="F319" s="38">
        <v>35000</v>
      </c>
      <c r="G319" s="36"/>
      <c r="H319" s="37">
        <v>50</v>
      </c>
      <c r="I319" s="38">
        <v>5763</v>
      </c>
      <c r="J319" s="39" t="str">
        <f>IF($I$1="","Введите курс",Таблица610[[#This Row],[Оптовая цена KRW                   за 1шт]]/$I$1)</f>
        <v>Введите курс</v>
      </c>
      <c r="K319" s="284"/>
      <c r="L319" s="40">
        <f>Таблица610[[#This Row],[Заказ коробок ]]*Таблица610[[#This Row],[Кол-во шт в коробке]]</f>
        <v>0</v>
      </c>
      <c r="M319" s="38">
        <f>Таблица610[[#This Row],[Общее кол-во шт]]*Таблица610[[#This Row],[Оптовая цена KRW                   за 1шт]]</f>
        <v>0</v>
      </c>
      <c r="N319" s="41" t="str">
        <f>IFERROR(Таблица610[[#This Row],[Общее кол-во шт]]*Таблица610[[#This Row],[Оптовая цена USD            за 1шт]],"")</f>
        <v/>
      </c>
      <c r="O319" s="42"/>
    </row>
    <row r="320" spans="1:15" s="30" customFormat="1" ht="24" customHeight="1">
      <c r="A320" s="31" t="s">
        <v>9077</v>
      </c>
      <c r="B320" s="32">
        <v>8809426959266</v>
      </c>
      <c r="C320" s="33" t="s">
        <v>9078</v>
      </c>
      <c r="D320" s="34" t="s">
        <v>9079</v>
      </c>
      <c r="E320" s="187" t="s">
        <v>1643</v>
      </c>
      <c r="F320" s="38">
        <v>25000</v>
      </c>
      <c r="G320" s="36"/>
      <c r="H320" s="37">
        <v>100</v>
      </c>
      <c r="I320" s="38">
        <v>4029</v>
      </c>
      <c r="J320" s="39" t="str">
        <f>IF($I$1="","Введите курс",Таблица610[[#This Row],[Оптовая цена KRW                   за 1шт]]/$I$1)</f>
        <v>Введите курс</v>
      </c>
      <c r="K320" s="284"/>
      <c r="L320" s="40">
        <f>Таблица610[[#This Row],[Заказ коробок ]]*Таблица610[[#This Row],[Кол-во шт в коробке]]</f>
        <v>0</v>
      </c>
      <c r="M320" s="38">
        <f>Таблица610[[#This Row],[Общее кол-во шт]]*Таблица610[[#This Row],[Оптовая цена KRW                   за 1шт]]</f>
        <v>0</v>
      </c>
      <c r="N320" s="41" t="str">
        <f>IFERROR(Таблица610[[#This Row],[Общее кол-во шт]]*Таблица610[[#This Row],[Оптовая цена USD            за 1шт]],"")</f>
        <v/>
      </c>
      <c r="O320" s="42"/>
    </row>
    <row r="321" spans="1:15" s="30" customFormat="1" ht="24" customHeight="1">
      <c r="A321" s="31" t="s">
        <v>9080</v>
      </c>
      <c r="B321" s="32">
        <v>8809639172452</v>
      </c>
      <c r="C321" s="33" t="s">
        <v>9081</v>
      </c>
      <c r="D321" s="34" t="s">
        <v>9082</v>
      </c>
      <c r="E321" s="187" t="s">
        <v>1745</v>
      </c>
      <c r="F321" s="38">
        <v>20000</v>
      </c>
      <c r="G321" s="36"/>
      <c r="H321" s="37">
        <v>50</v>
      </c>
      <c r="I321" s="38">
        <v>4182</v>
      </c>
      <c r="J321" s="39" t="str">
        <f>IF($I$1="","Введите курс",Таблица610[[#This Row],[Оптовая цена KRW                   за 1шт]]/$I$1)</f>
        <v>Введите курс</v>
      </c>
      <c r="K321" s="284"/>
      <c r="L321" s="40">
        <f>Таблица610[[#This Row],[Заказ коробок ]]*Таблица610[[#This Row],[Кол-во шт в коробке]]</f>
        <v>0</v>
      </c>
      <c r="M321" s="38">
        <f>Таблица610[[#This Row],[Общее кол-во шт]]*Таблица610[[#This Row],[Оптовая цена KRW                   за 1шт]]</f>
        <v>0</v>
      </c>
      <c r="N321" s="41" t="str">
        <f>IFERROR(Таблица610[[#This Row],[Общее кол-во шт]]*Таблица610[[#This Row],[Оптовая цена USD            за 1шт]],"")</f>
        <v/>
      </c>
      <c r="O321" s="42"/>
    </row>
    <row r="322" spans="1:15" s="30" customFormat="1" ht="24" customHeight="1">
      <c r="A322" s="31" t="s">
        <v>9083</v>
      </c>
      <c r="B322" s="32">
        <v>8809426959457</v>
      </c>
      <c r="C322" s="33" t="s">
        <v>9084</v>
      </c>
      <c r="D322" s="34" t="s">
        <v>9085</v>
      </c>
      <c r="E322" s="187"/>
      <c r="F322" s="38">
        <v>50000</v>
      </c>
      <c r="G322" s="36"/>
      <c r="H322" s="37">
        <v>24</v>
      </c>
      <c r="I322" s="38">
        <v>9078</v>
      </c>
      <c r="J322" s="39" t="str">
        <f>IF($I$1="","Введите курс",Таблица610[[#This Row],[Оптовая цена KRW                   за 1шт]]/$I$1)</f>
        <v>Введите курс</v>
      </c>
      <c r="K322" s="284"/>
      <c r="L322" s="40">
        <f>Таблица610[[#This Row],[Заказ коробок ]]*Таблица610[[#This Row],[Кол-во шт в коробке]]</f>
        <v>0</v>
      </c>
      <c r="M322" s="38">
        <f>Таблица610[[#This Row],[Общее кол-во шт]]*Таблица610[[#This Row],[Оптовая цена KRW                   за 1шт]]</f>
        <v>0</v>
      </c>
      <c r="N322" s="41" t="str">
        <f>IFERROR(Таблица610[[#This Row],[Общее кол-во шт]]*Таблица610[[#This Row],[Оптовая цена USD            за 1шт]],"")</f>
        <v/>
      </c>
      <c r="O322" s="42"/>
    </row>
    <row r="323" spans="1:15" s="30" customFormat="1" ht="24" customHeight="1">
      <c r="A323" s="31" t="s">
        <v>9086</v>
      </c>
      <c r="B323" s="32">
        <v>8809426959464</v>
      </c>
      <c r="C323" s="33" t="s">
        <v>9087</v>
      </c>
      <c r="D323" s="34" t="s">
        <v>9088</v>
      </c>
      <c r="E323" s="187"/>
      <c r="F323" s="38">
        <v>50000</v>
      </c>
      <c r="G323" s="36"/>
      <c r="H323" s="37">
        <v>24</v>
      </c>
      <c r="I323" s="38">
        <v>9078</v>
      </c>
      <c r="J323" s="39" t="str">
        <f>IF($I$1="","Введите курс",Таблица610[[#This Row],[Оптовая цена KRW                   за 1шт]]/$I$1)</f>
        <v>Введите курс</v>
      </c>
      <c r="K323" s="284"/>
      <c r="L323" s="40">
        <f>Таблица610[[#This Row],[Заказ коробок ]]*Таблица610[[#This Row],[Кол-во шт в коробке]]</f>
        <v>0</v>
      </c>
      <c r="M323" s="38">
        <f>Таблица610[[#This Row],[Общее кол-во шт]]*Таблица610[[#This Row],[Оптовая цена KRW                   за 1шт]]</f>
        <v>0</v>
      </c>
      <c r="N323" s="41" t="str">
        <f>IFERROR(Таблица610[[#This Row],[Общее кол-во шт]]*Таблица610[[#This Row],[Оптовая цена USD            за 1шт]],"")</f>
        <v/>
      </c>
      <c r="O323" s="42"/>
    </row>
    <row r="324" spans="1:15" s="30" customFormat="1" ht="24" customHeight="1">
      <c r="A324" s="31" t="s">
        <v>9089</v>
      </c>
      <c r="B324" s="32">
        <v>8809460461077</v>
      </c>
      <c r="C324" s="33" t="s">
        <v>9090</v>
      </c>
      <c r="D324" s="34" t="s">
        <v>9091</v>
      </c>
      <c r="E324" s="187" t="s">
        <v>8263</v>
      </c>
      <c r="F324" s="38">
        <v>30000</v>
      </c>
      <c r="G324" s="36"/>
      <c r="H324" s="37">
        <v>100</v>
      </c>
      <c r="I324" s="38">
        <v>6018</v>
      </c>
      <c r="J324" s="39" t="str">
        <f>IF($I$1="","Введите курс",Таблица610[[#This Row],[Оптовая цена KRW                   за 1шт]]/$I$1)</f>
        <v>Введите курс</v>
      </c>
      <c r="K324" s="284"/>
      <c r="L324" s="40">
        <f>Таблица610[[#This Row],[Заказ коробок ]]*Таблица610[[#This Row],[Кол-во шт в коробке]]</f>
        <v>0</v>
      </c>
      <c r="M324" s="38">
        <f>Таблица610[[#This Row],[Общее кол-во шт]]*Таблица610[[#This Row],[Оптовая цена KRW                   за 1шт]]</f>
        <v>0</v>
      </c>
      <c r="N324" s="41" t="str">
        <f>IFERROR(Таблица610[[#This Row],[Общее кол-во шт]]*Таблица610[[#This Row],[Оптовая цена USD            за 1шт]],"")</f>
        <v/>
      </c>
      <c r="O324" s="42"/>
    </row>
    <row r="325" spans="1:15" s="30" customFormat="1" ht="24" customHeight="1">
      <c r="A325" s="31" t="s">
        <v>9092</v>
      </c>
      <c r="B325" s="32">
        <v>8809657129025</v>
      </c>
      <c r="C325" s="33" t="s">
        <v>9093</v>
      </c>
      <c r="D325" s="34" t="s">
        <v>9094</v>
      </c>
      <c r="E325" s="187" t="s">
        <v>8755</v>
      </c>
      <c r="F325" s="38">
        <v>2000</v>
      </c>
      <c r="G325" s="36"/>
      <c r="H325" s="37">
        <v>400</v>
      </c>
      <c r="I325" s="38">
        <v>571.20000000000005</v>
      </c>
      <c r="J325" s="39" t="str">
        <f>IF($I$1="","Введите курс",Таблица610[[#This Row],[Оптовая цена KRW                   за 1шт]]/$I$1)</f>
        <v>Введите курс</v>
      </c>
      <c r="K325" s="284"/>
      <c r="L325" s="40">
        <f>Таблица610[[#This Row],[Заказ коробок ]]*Таблица610[[#This Row],[Кол-во шт в коробке]]</f>
        <v>0</v>
      </c>
      <c r="M325" s="38">
        <f>Таблица610[[#This Row],[Общее кол-во шт]]*Таблица610[[#This Row],[Оптовая цена KRW                   за 1шт]]</f>
        <v>0</v>
      </c>
      <c r="N325" s="41" t="str">
        <f>IFERROR(Таблица610[[#This Row],[Общее кол-во шт]]*Таблица610[[#This Row],[Оптовая цена USD            за 1шт]],"")</f>
        <v/>
      </c>
      <c r="O325" s="42"/>
    </row>
    <row r="326" spans="1:15" s="30" customFormat="1" ht="24" customHeight="1">
      <c r="A326" s="31" t="s">
        <v>9095</v>
      </c>
      <c r="B326" s="32">
        <v>8809674690355</v>
      </c>
      <c r="C326" s="33" t="s">
        <v>9096</v>
      </c>
      <c r="D326" s="34" t="s">
        <v>9097</v>
      </c>
      <c r="E326" s="187" t="s">
        <v>8259</v>
      </c>
      <c r="F326" s="38">
        <v>35000</v>
      </c>
      <c r="G326" s="36"/>
      <c r="H326" s="37">
        <v>60</v>
      </c>
      <c r="I326" s="38">
        <v>5763</v>
      </c>
      <c r="J326" s="39" t="str">
        <f>IF($I$1="","Введите курс",Таблица610[[#This Row],[Оптовая цена KRW                   за 1шт]]/$I$1)</f>
        <v>Введите курс</v>
      </c>
      <c r="K326" s="284"/>
      <c r="L326" s="40">
        <f>Таблица610[[#This Row],[Заказ коробок ]]*Таблица610[[#This Row],[Кол-во шт в коробке]]</f>
        <v>0</v>
      </c>
      <c r="M326" s="38">
        <f>Таблица610[[#This Row],[Общее кол-во шт]]*Таблица610[[#This Row],[Оптовая цена KRW                   за 1шт]]</f>
        <v>0</v>
      </c>
      <c r="N326" s="41" t="str">
        <f>IFERROR(Таблица610[[#This Row],[Общее кол-во шт]]*Таблица610[[#This Row],[Оптовая цена USD            за 1шт]],"")</f>
        <v/>
      </c>
      <c r="O326" s="42"/>
    </row>
    <row r="327" spans="1:15" s="30" customFormat="1" ht="24" customHeight="1">
      <c r="A327" s="31" t="s">
        <v>9098</v>
      </c>
      <c r="B327" s="32">
        <v>8809657129070</v>
      </c>
      <c r="C327" s="33" t="s">
        <v>9099</v>
      </c>
      <c r="D327" s="34" t="s">
        <v>9100</v>
      </c>
      <c r="E327" s="187" t="s">
        <v>1733</v>
      </c>
      <c r="F327" s="38">
        <v>35000</v>
      </c>
      <c r="G327" s="36"/>
      <c r="H327" s="37">
        <v>50</v>
      </c>
      <c r="I327" s="38">
        <v>5967</v>
      </c>
      <c r="J327" s="39" t="str">
        <f>IF($I$1="","Введите курс",Таблица610[[#This Row],[Оптовая цена KRW                   за 1шт]]/$I$1)</f>
        <v>Введите курс</v>
      </c>
      <c r="K327" s="284"/>
      <c r="L327" s="40">
        <f>Таблица610[[#This Row],[Заказ коробок ]]*Таблица610[[#This Row],[Кол-во шт в коробке]]</f>
        <v>0</v>
      </c>
      <c r="M327" s="38">
        <f>Таблица610[[#This Row],[Общее кол-во шт]]*Таблица610[[#This Row],[Оптовая цена KRW                   за 1шт]]</f>
        <v>0</v>
      </c>
      <c r="N327" s="41" t="str">
        <f>IFERROR(Таблица610[[#This Row],[Общее кол-во шт]]*Таблица610[[#This Row],[Оптовая цена USD            за 1шт]],"")</f>
        <v/>
      </c>
      <c r="O327" s="42"/>
    </row>
    <row r="328" spans="1:15" s="30" customFormat="1" ht="24" customHeight="1">
      <c r="A328" s="31" t="s">
        <v>9101</v>
      </c>
      <c r="B328" s="32">
        <v>8809635230286</v>
      </c>
      <c r="C328" s="33" t="s">
        <v>9102</v>
      </c>
      <c r="D328" s="34" t="s">
        <v>9103</v>
      </c>
      <c r="E328" s="187" t="s">
        <v>1639</v>
      </c>
      <c r="F328" s="38">
        <v>49000</v>
      </c>
      <c r="G328" s="36"/>
      <c r="H328" s="37">
        <v>50</v>
      </c>
      <c r="I328" s="38">
        <v>7415.4000000000005</v>
      </c>
      <c r="J328" s="39" t="str">
        <f>IF($I$1="","Введите курс",Таблица610[[#This Row],[Оптовая цена KRW                   за 1шт]]/$I$1)</f>
        <v>Введите курс</v>
      </c>
      <c r="K328" s="284"/>
      <c r="L328" s="40">
        <f>Таблица610[[#This Row],[Заказ коробок ]]*Таблица610[[#This Row],[Кол-во шт в коробке]]</f>
        <v>0</v>
      </c>
      <c r="M328" s="38">
        <f>Таблица610[[#This Row],[Общее кол-во шт]]*Таблица610[[#This Row],[Оптовая цена KRW                   за 1шт]]</f>
        <v>0</v>
      </c>
      <c r="N328" s="41" t="str">
        <f>IFERROR(Таблица610[[#This Row],[Общее кол-во шт]]*Таблица610[[#This Row],[Оптовая цена USD            за 1шт]],"")</f>
        <v/>
      </c>
      <c r="O328" s="42"/>
    </row>
    <row r="329" spans="1:15" s="30" customFormat="1" ht="24" customHeight="1">
      <c r="A329" s="31" t="s">
        <v>9104</v>
      </c>
      <c r="B329" s="32">
        <v>8809674690362</v>
      </c>
      <c r="C329" s="33" t="s">
        <v>9105</v>
      </c>
      <c r="D329" s="34" t="s">
        <v>9106</v>
      </c>
      <c r="E329" s="187" t="s">
        <v>1639</v>
      </c>
      <c r="F329" s="38">
        <v>3500</v>
      </c>
      <c r="G329" s="36"/>
      <c r="H329" s="37">
        <v>200</v>
      </c>
      <c r="I329" s="38">
        <v>1076.0999999999999</v>
      </c>
      <c r="J329" s="39" t="str">
        <f>IF($I$1="","Введите курс",Таблица610[[#This Row],[Оптовая цена KRW                   за 1шт]]/$I$1)</f>
        <v>Введите курс</v>
      </c>
      <c r="K329" s="284"/>
      <c r="L329" s="40">
        <f>Таблица610[[#This Row],[Заказ коробок ]]*Таблица610[[#This Row],[Кол-во шт в коробке]]</f>
        <v>0</v>
      </c>
      <c r="M329" s="38">
        <f>Таблица610[[#This Row],[Общее кол-во шт]]*Таблица610[[#This Row],[Оптовая цена KRW                   за 1шт]]</f>
        <v>0</v>
      </c>
      <c r="N329" s="41" t="str">
        <f>IFERROR(Таблица610[[#This Row],[Общее кол-во шт]]*Таблица610[[#This Row],[Оптовая цена USD            за 1шт]],"")</f>
        <v/>
      </c>
      <c r="O329" s="42"/>
    </row>
    <row r="330" spans="1:15" s="30" customFormat="1" ht="24" customHeight="1">
      <c r="A330" s="31" t="s">
        <v>9107</v>
      </c>
      <c r="B330" s="32">
        <v>8809426959372</v>
      </c>
      <c r="C330" s="33" t="s">
        <v>9108</v>
      </c>
      <c r="D330" s="34" t="s">
        <v>9109</v>
      </c>
      <c r="E330" s="187" t="s">
        <v>1639</v>
      </c>
      <c r="F330" s="38">
        <v>8000</v>
      </c>
      <c r="G330" s="36"/>
      <c r="H330" s="37">
        <v>100</v>
      </c>
      <c r="I330" s="38">
        <v>1366.8</v>
      </c>
      <c r="J330" s="39" t="str">
        <f>IF($I$1="","Введите курс",Таблица610[[#This Row],[Оптовая цена KRW                   за 1шт]]/$I$1)</f>
        <v>Введите курс</v>
      </c>
      <c r="K330" s="284"/>
      <c r="L330" s="40">
        <f>Таблица610[[#This Row],[Заказ коробок ]]*Таблица610[[#This Row],[Кол-во шт в коробке]]</f>
        <v>0</v>
      </c>
      <c r="M330" s="38">
        <f>Таблица610[[#This Row],[Общее кол-во шт]]*Таблица610[[#This Row],[Оптовая цена KRW                   за 1шт]]</f>
        <v>0</v>
      </c>
      <c r="N330" s="41" t="str">
        <f>IFERROR(Таблица610[[#This Row],[Общее кол-во шт]]*Таблица610[[#This Row],[Оптовая цена USD            за 1шт]],"")</f>
        <v/>
      </c>
      <c r="O330" s="42"/>
    </row>
    <row r="331" spans="1:15" s="30" customFormat="1" ht="24" customHeight="1">
      <c r="A331" s="31" t="s">
        <v>9110</v>
      </c>
      <c r="B331" s="32">
        <v>8809426959365</v>
      </c>
      <c r="C331" s="33" t="s">
        <v>9111</v>
      </c>
      <c r="D331" s="34" t="s">
        <v>9112</v>
      </c>
      <c r="E331" s="187" t="s">
        <v>1639</v>
      </c>
      <c r="F331" s="38">
        <v>8000</v>
      </c>
      <c r="G331" s="36"/>
      <c r="H331" s="37">
        <v>100</v>
      </c>
      <c r="I331" s="38">
        <v>1366.8</v>
      </c>
      <c r="J331" s="39" t="str">
        <f>IF($I$1="","Введите курс",Таблица610[[#This Row],[Оптовая цена KRW                   за 1шт]]/$I$1)</f>
        <v>Введите курс</v>
      </c>
      <c r="K331" s="284"/>
      <c r="L331" s="40">
        <f>Таблица610[[#This Row],[Заказ коробок ]]*Таблица610[[#This Row],[Кол-во шт в коробке]]</f>
        <v>0</v>
      </c>
      <c r="M331" s="38">
        <f>Таблица610[[#This Row],[Общее кол-во шт]]*Таблица610[[#This Row],[Оптовая цена KRW                   за 1шт]]</f>
        <v>0</v>
      </c>
      <c r="N331" s="41" t="str">
        <f>IFERROR(Таблица610[[#This Row],[Общее кол-во шт]]*Таблица610[[#This Row],[Оптовая цена USD            за 1шт]],"")</f>
        <v/>
      </c>
      <c r="O331" s="42"/>
    </row>
    <row r="332" spans="1:15" s="30" customFormat="1" ht="24" customHeight="1">
      <c r="A332" s="31" t="s">
        <v>9113</v>
      </c>
      <c r="B332" s="32">
        <v>8809426959389</v>
      </c>
      <c r="C332" s="33" t="s">
        <v>9114</v>
      </c>
      <c r="D332" s="34" t="s">
        <v>9115</v>
      </c>
      <c r="E332" s="187" t="s">
        <v>1639</v>
      </c>
      <c r="F332" s="38">
        <v>8000</v>
      </c>
      <c r="G332" s="36"/>
      <c r="H332" s="37">
        <v>100</v>
      </c>
      <c r="I332" s="38">
        <v>1366.8</v>
      </c>
      <c r="J332" s="39" t="str">
        <f>IF($I$1="","Введите курс",Таблица610[[#This Row],[Оптовая цена KRW                   за 1шт]]/$I$1)</f>
        <v>Введите курс</v>
      </c>
      <c r="K332" s="284"/>
      <c r="L332" s="40">
        <f>Таблица610[[#This Row],[Заказ коробок ]]*Таблица610[[#This Row],[Кол-во шт в коробке]]</f>
        <v>0</v>
      </c>
      <c r="M332" s="38">
        <f>Таблица610[[#This Row],[Общее кол-во шт]]*Таблица610[[#This Row],[Оптовая цена KRW                   за 1шт]]</f>
        <v>0</v>
      </c>
      <c r="N332" s="41" t="str">
        <f>IFERROR(Таблица610[[#This Row],[Общее кол-во шт]]*Таблица610[[#This Row],[Оптовая цена USD            за 1шт]],"")</f>
        <v/>
      </c>
      <c r="O332" s="42"/>
    </row>
    <row r="333" spans="1:15" s="30" customFormat="1" ht="24" customHeight="1">
      <c r="A333" s="31" t="s">
        <v>9116</v>
      </c>
      <c r="B333" s="32">
        <v>8809426959358</v>
      </c>
      <c r="C333" s="33" t="s">
        <v>9117</v>
      </c>
      <c r="D333" s="34" t="s">
        <v>9118</v>
      </c>
      <c r="E333" s="187" t="s">
        <v>1639</v>
      </c>
      <c r="F333" s="38">
        <v>8000</v>
      </c>
      <c r="G333" s="36"/>
      <c r="H333" s="37">
        <v>100</v>
      </c>
      <c r="I333" s="38">
        <v>1366.8</v>
      </c>
      <c r="J333" s="39" t="str">
        <f>IF($I$1="","Введите курс",Таблица610[[#This Row],[Оптовая цена KRW                   за 1шт]]/$I$1)</f>
        <v>Введите курс</v>
      </c>
      <c r="K333" s="284"/>
      <c r="L333" s="40">
        <f>Таблица610[[#This Row],[Заказ коробок ]]*Таблица610[[#This Row],[Кол-во шт в коробке]]</f>
        <v>0</v>
      </c>
      <c r="M333" s="38">
        <f>Таблица610[[#This Row],[Общее кол-во шт]]*Таблица610[[#This Row],[Оптовая цена KRW                   за 1шт]]</f>
        <v>0</v>
      </c>
      <c r="N333" s="41" t="str">
        <f>IFERROR(Таблица610[[#This Row],[Общее кол-во шт]]*Таблица610[[#This Row],[Оптовая цена USD            за 1шт]],"")</f>
        <v/>
      </c>
      <c r="O333" s="42"/>
    </row>
    <row r="334" spans="1:15" s="30" customFormat="1" ht="24" customHeight="1">
      <c r="A334" s="31" t="s">
        <v>9119</v>
      </c>
      <c r="B334" s="32">
        <v>8809674690263</v>
      </c>
      <c r="C334" s="33" t="s">
        <v>9120</v>
      </c>
      <c r="D334" s="34" t="s">
        <v>9121</v>
      </c>
      <c r="E334" s="187" t="s">
        <v>1745</v>
      </c>
      <c r="F334" s="38">
        <v>8000</v>
      </c>
      <c r="G334" s="36"/>
      <c r="H334" s="37">
        <v>50</v>
      </c>
      <c r="I334" s="38">
        <v>2029.8</v>
      </c>
      <c r="J334" s="39" t="str">
        <f>IF($I$1="","Введите курс",Таблица610[[#This Row],[Оптовая цена KRW                   за 1шт]]/$I$1)</f>
        <v>Введите курс</v>
      </c>
      <c r="K334" s="284"/>
      <c r="L334" s="40">
        <f>Таблица610[[#This Row],[Заказ коробок ]]*Таблица610[[#This Row],[Кол-во шт в коробке]]</f>
        <v>0</v>
      </c>
      <c r="M334" s="38">
        <f>Таблица610[[#This Row],[Общее кол-во шт]]*Таблица610[[#This Row],[Оптовая цена KRW                   за 1шт]]</f>
        <v>0</v>
      </c>
      <c r="N334" s="41" t="str">
        <f>IFERROR(Таблица610[[#This Row],[Общее кол-во шт]]*Таблица610[[#This Row],[Оптовая цена USD            за 1шт]],"")</f>
        <v/>
      </c>
      <c r="O334" s="42"/>
    </row>
    <row r="335" spans="1:15" s="30" customFormat="1" ht="24" customHeight="1">
      <c r="A335" s="31" t="s">
        <v>9122</v>
      </c>
      <c r="B335" s="32">
        <v>8809639172292</v>
      </c>
      <c r="C335" s="33" t="s">
        <v>9123</v>
      </c>
      <c r="D335" s="34" t="s">
        <v>9124</v>
      </c>
      <c r="E335" s="187" t="s">
        <v>9043</v>
      </c>
      <c r="F335" s="38">
        <v>45000</v>
      </c>
      <c r="G335" s="36"/>
      <c r="H335" s="37">
        <v>100</v>
      </c>
      <c r="I335" s="38">
        <v>5967</v>
      </c>
      <c r="J335" s="39" t="str">
        <f>IF($I$1="","Введите курс",Таблица610[[#This Row],[Оптовая цена KRW                   за 1шт]]/$I$1)</f>
        <v>Введите курс</v>
      </c>
      <c r="K335" s="284"/>
      <c r="L335" s="40">
        <f>Таблица610[[#This Row],[Заказ коробок ]]*Таблица610[[#This Row],[Кол-во шт в коробке]]</f>
        <v>0</v>
      </c>
      <c r="M335" s="38">
        <f>Таблица610[[#This Row],[Общее кол-во шт]]*Таблица610[[#This Row],[Оптовая цена KRW                   за 1шт]]</f>
        <v>0</v>
      </c>
      <c r="N335" s="41" t="str">
        <f>IFERROR(Таблица610[[#This Row],[Общее кол-во шт]]*Таблица610[[#This Row],[Оптовая цена USD            за 1шт]],"")</f>
        <v/>
      </c>
      <c r="O335" s="42"/>
    </row>
    <row r="336" spans="1:15" s="30" customFormat="1" ht="24" customHeight="1">
      <c r="A336" s="31" t="s">
        <v>9125</v>
      </c>
      <c r="B336" s="32">
        <v>8809639172483</v>
      </c>
      <c r="C336" s="33" t="s">
        <v>9126</v>
      </c>
      <c r="D336" s="34" t="s">
        <v>9127</v>
      </c>
      <c r="E336" s="187" t="s">
        <v>9128</v>
      </c>
      <c r="F336" s="38">
        <v>35000</v>
      </c>
      <c r="G336" s="36"/>
      <c r="H336" s="37">
        <v>100</v>
      </c>
      <c r="I336" s="38">
        <v>5660.9999999999991</v>
      </c>
      <c r="J336" s="39" t="str">
        <f>IF($I$1="","Введите курс",Таблица610[[#This Row],[Оптовая цена KRW                   за 1шт]]/$I$1)</f>
        <v>Введите курс</v>
      </c>
      <c r="K336" s="284"/>
      <c r="L336" s="40">
        <f>Таблица610[[#This Row],[Заказ коробок ]]*Таблица610[[#This Row],[Кол-во шт в коробке]]</f>
        <v>0</v>
      </c>
      <c r="M336" s="38">
        <f>Таблица610[[#This Row],[Общее кол-во шт]]*Таблица610[[#This Row],[Оптовая цена KRW                   за 1шт]]</f>
        <v>0</v>
      </c>
      <c r="N336" s="41" t="str">
        <f>IFERROR(Таблица610[[#This Row],[Общее кол-во шт]]*Таблица610[[#This Row],[Оптовая цена USD            за 1шт]],"")</f>
        <v/>
      </c>
      <c r="O336" s="42"/>
    </row>
    <row r="337" spans="1:15" s="30" customFormat="1" ht="24" customHeight="1">
      <c r="A337" s="31" t="s">
        <v>9129</v>
      </c>
      <c r="B337" s="32">
        <v>8809480773075</v>
      </c>
      <c r="C337" s="33" t="s">
        <v>9130</v>
      </c>
      <c r="D337" s="34" t="s">
        <v>9131</v>
      </c>
      <c r="E337" s="187" t="s">
        <v>8458</v>
      </c>
      <c r="F337" s="38">
        <v>15000</v>
      </c>
      <c r="G337" s="36"/>
      <c r="H337" s="37">
        <v>100</v>
      </c>
      <c r="I337" s="38">
        <v>3009</v>
      </c>
      <c r="J337" s="39" t="str">
        <f>IF($I$1="","Введите курс",Таблица610[[#This Row],[Оптовая цена KRW                   за 1шт]]/$I$1)</f>
        <v>Введите курс</v>
      </c>
      <c r="K337" s="284"/>
      <c r="L337" s="40">
        <f>Таблица610[[#This Row],[Заказ коробок ]]*Таблица610[[#This Row],[Кол-во шт в коробке]]</f>
        <v>0</v>
      </c>
      <c r="M337" s="38">
        <f>Таблица610[[#This Row],[Общее кол-во шт]]*Таблица610[[#This Row],[Оптовая цена KRW                   за 1шт]]</f>
        <v>0</v>
      </c>
      <c r="N337" s="41" t="str">
        <f>IFERROR(Таблица610[[#This Row],[Общее кол-во шт]]*Таблица610[[#This Row],[Оптовая цена USD            за 1шт]],"")</f>
        <v/>
      </c>
      <c r="O337" s="42"/>
    </row>
    <row r="338" spans="1:15" s="30" customFormat="1" ht="24" customHeight="1">
      <c r="A338" s="31" t="s">
        <v>9132</v>
      </c>
      <c r="B338" s="32">
        <v>8809595053659</v>
      </c>
      <c r="C338" s="33" t="s">
        <v>9133</v>
      </c>
      <c r="D338" s="34" t="s">
        <v>9134</v>
      </c>
      <c r="E338" s="187" t="s">
        <v>8966</v>
      </c>
      <c r="F338" s="38">
        <v>15000</v>
      </c>
      <c r="G338" s="36"/>
      <c r="H338" s="37">
        <v>25</v>
      </c>
      <c r="I338" s="38">
        <v>3723</v>
      </c>
      <c r="J338" s="39" t="str">
        <f>IF($I$1="","Введите курс",Таблица610[[#This Row],[Оптовая цена KRW                   за 1шт]]/$I$1)</f>
        <v>Введите курс</v>
      </c>
      <c r="K338" s="284"/>
      <c r="L338" s="40">
        <f>Таблица610[[#This Row],[Заказ коробок ]]*Таблица610[[#This Row],[Кол-во шт в коробке]]</f>
        <v>0</v>
      </c>
      <c r="M338" s="38">
        <f>Таблица610[[#This Row],[Общее кол-во шт]]*Таблица610[[#This Row],[Оптовая цена KRW                   за 1шт]]</f>
        <v>0</v>
      </c>
      <c r="N338" s="41" t="str">
        <f>IFERROR(Таблица610[[#This Row],[Общее кол-во шт]]*Таблица610[[#This Row],[Оптовая цена USD            за 1шт]],"")</f>
        <v/>
      </c>
      <c r="O338" s="42"/>
    </row>
    <row r="339" spans="1:15" s="30" customFormat="1" ht="24" customHeight="1">
      <c r="A339" s="31" t="s">
        <v>9135</v>
      </c>
      <c r="B339" s="32">
        <v>8809635230293</v>
      </c>
      <c r="C339" s="33" t="s">
        <v>9136</v>
      </c>
      <c r="D339" s="34" t="s">
        <v>9137</v>
      </c>
      <c r="E339" s="187" t="s">
        <v>1703</v>
      </c>
      <c r="F339" s="38">
        <v>35000</v>
      </c>
      <c r="G339" s="36"/>
      <c r="H339" s="37">
        <v>50</v>
      </c>
      <c r="I339" s="38">
        <v>5660.9999999999991</v>
      </c>
      <c r="J339" s="39" t="str">
        <f>IF($I$1="","Введите курс",Таблица610[[#This Row],[Оптовая цена KRW                   за 1шт]]/$I$1)</f>
        <v>Введите курс</v>
      </c>
      <c r="K339" s="284"/>
      <c r="L339" s="40">
        <f>Таблица610[[#This Row],[Заказ коробок ]]*Таблица610[[#This Row],[Кол-во шт в коробке]]</f>
        <v>0</v>
      </c>
      <c r="M339" s="38">
        <f>Таблица610[[#This Row],[Общее кол-во шт]]*Таблица610[[#This Row],[Оптовая цена KRW                   за 1шт]]</f>
        <v>0</v>
      </c>
      <c r="N339" s="41" t="str">
        <f>IFERROR(Таблица610[[#This Row],[Общее кол-во шт]]*Таблица610[[#This Row],[Оптовая цена USD            за 1шт]],"")</f>
        <v/>
      </c>
      <c r="O339" s="42"/>
    </row>
    <row r="340" spans="1:15" s="30" customFormat="1" ht="24" customHeight="1">
      <c r="A340" s="31" t="s">
        <v>9138</v>
      </c>
      <c r="B340" s="32">
        <v>8809639172476</v>
      </c>
      <c r="C340" s="33" t="s">
        <v>9139</v>
      </c>
      <c r="D340" s="34" t="s">
        <v>9140</v>
      </c>
      <c r="E340" s="187" t="s">
        <v>1745</v>
      </c>
      <c r="F340" s="38">
        <v>25000</v>
      </c>
      <c r="G340" s="36"/>
      <c r="H340" s="37">
        <v>60</v>
      </c>
      <c r="I340" s="38">
        <v>5355</v>
      </c>
      <c r="J340" s="39" t="str">
        <f>IF($I$1="","Введите курс",Таблица610[[#This Row],[Оптовая цена KRW                   за 1шт]]/$I$1)</f>
        <v>Введите курс</v>
      </c>
      <c r="K340" s="284"/>
      <c r="L340" s="40">
        <f>Таблица610[[#This Row],[Заказ коробок ]]*Таблица610[[#This Row],[Кол-во шт в коробке]]</f>
        <v>0</v>
      </c>
      <c r="M340" s="38">
        <f>Таблица610[[#This Row],[Общее кол-во шт]]*Таблица610[[#This Row],[Оптовая цена KRW                   за 1шт]]</f>
        <v>0</v>
      </c>
      <c r="N340" s="41" t="str">
        <f>IFERROR(Таблица610[[#This Row],[Общее кол-во шт]]*Таблица610[[#This Row],[Оптовая цена USD            за 1шт]],"")</f>
        <v/>
      </c>
      <c r="O340" s="42"/>
    </row>
    <row r="341" spans="1:15" s="30" customFormat="1" ht="24" customHeight="1">
      <c r="A341" s="31" t="s">
        <v>9141</v>
      </c>
      <c r="B341" s="32">
        <v>8809639172469</v>
      </c>
      <c r="C341" s="33" t="s">
        <v>9142</v>
      </c>
      <c r="D341" s="34" t="s">
        <v>9143</v>
      </c>
      <c r="E341" s="187" t="s">
        <v>1745</v>
      </c>
      <c r="F341" s="38">
        <v>25000</v>
      </c>
      <c r="G341" s="36"/>
      <c r="H341" s="37">
        <v>60</v>
      </c>
      <c r="I341" s="38">
        <v>5355</v>
      </c>
      <c r="J341" s="39" t="str">
        <f>IF($I$1="","Введите курс",Таблица610[[#This Row],[Оптовая цена KRW                   за 1шт]]/$I$1)</f>
        <v>Введите курс</v>
      </c>
      <c r="K341" s="284"/>
      <c r="L341" s="40">
        <f>Таблица610[[#This Row],[Заказ коробок ]]*Таблица610[[#This Row],[Кол-во шт в коробке]]</f>
        <v>0</v>
      </c>
      <c r="M341" s="38">
        <f>Таблица610[[#This Row],[Общее кол-во шт]]*Таблица610[[#This Row],[Оптовая цена KRW                   за 1шт]]</f>
        <v>0</v>
      </c>
      <c r="N341" s="41" t="str">
        <f>IFERROR(Таблица610[[#This Row],[Общее кол-во шт]]*Таблица610[[#This Row],[Оптовая цена USD            за 1шт]],"")</f>
        <v/>
      </c>
      <c r="O341" s="42"/>
    </row>
    <row r="342" spans="1:15" s="30" customFormat="1" ht="24" customHeight="1">
      <c r="A342" s="31" t="s">
        <v>9144</v>
      </c>
      <c r="B342" s="32">
        <v>8809615881415</v>
      </c>
      <c r="C342" s="33" t="s">
        <v>9145</v>
      </c>
      <c r="D342" s="34" t="s">
        <v>9146</v>
      </c>
      <c r="E342" s="187" t="s">
        <v>8907</v>
      </c>
      <c r="F342" s="38">
        <v>25000</v>
      </c>
      <c r="G342" s="36"/>
      <c r="H342" s="37">
        <v>40</v>
      </c>
      <c r="I342" s="38">
        <v>6375</v>
      </c>
      <c r="J342" s="39" t="str">
        <f>IF($I$1="","Введите курс",Таблица610[[#This Row],[Оптовая цена KRW                   за 1шт]]/$I$1)</f>
        <v>Введите курс</v>
      </c>
      <c r="K342" s="284"/>
      <c r="L342" s="40">
        <f>Таблица610[[#This Row],[Заказ коробок ]]*Таблица610[[#This Row],[Кол-во шт в коробке]]</f>
        <v>0</v>
      </c>
      <c r="M342" s="38">
        <f>Таблица610[[#This Row],[Общее кол-во шт]]*Таблица610[[#This Row],[Оптовая цена KRW                   за 1шт]]</f>
        <v>0</v>
      </c>
      <c r="N342" s="41" t="str">
        <f>IFERROR(Таблица610[[#This Row],[Общее кол-во шт]]*Таблица610[[#This Row],[Оптовая цена USD            за 1шт]],"")</f>
        <v/>
      </c>
      <c r="O342" s="42"/>
    </row>
    <row r="343" spans="1:15" s="30" customFormat="1" ht="24" customHeight="1">
      <c r="A343" s="31" t="s">
        <v>9147</v>
      </c>
      <c r="B343" s="32">
        <v>8809635230323</v>
      </c>
      <c r="C343" s="33" t="s">
        <v>9148</v>
      </c>
      <c r="D343" s="34" t="s">
        <v>9149</v>
      </c>
      <c r="E343" s="187" t="s">
        <v>1703</v>
      </c>
      <c r="F343" s="38">
        <v>35000</v>
      </c>
      <c r="G343" s="36"/>
      <c r="H343" s="37">
        <v>50</v>
      </c>
      <c r="I343" s="38">
        <v>5660.9999999999991</v>
      </c>
      <c r="J343" s="39" t="str">
        <f>IF($I$1="","Введите курс",Таблица610[[#This Row],[Оптовая цена KRW                   за 1шт]]/$I$1)</f>
        <v>Введите курс</v>
      </c>
      <c r="K343" s="284"/>
      <c r="L343" s="40">
        <f>Таблица610[[#This Row],[Заказ коробок ]]*Таблица610[[#This Row],[Кол-во шт в коробке]]</f>
        <v>0</v>
      </c>
      <c r="M343" s="38">
        <f>Таблица610[[#This Row],[Общее кол-во шт]]*Таблица610[[#This Row],[Оптовая цена KRW                   за 1шт]]</f>
        <v>0</v>
      </c>
      <c r="N343" s="41" t="str">
        <f>IFERROR(Таблица610[[#This Row],[Общее кол-во шт]]*Таблица610[[#This Row],[Оптовая цена USD            за 1шт]],"")</f>
        <v/>
      </c>
      <c r="O343" s="42"/>
    </row>
    <row r="344" spans="1:15" s="30" customFormat="1" ht="24" customHeight="1">
      <c r="A344" s="31" t="s">
        <v>9150</v>
      </c>
      <c r="B344" s="32">
        <v>8809615881439</v>
      </c>
      <c r="C344" s="33" t="s">
        <v>9151</v>
      </c>
      <c r="D344" s="34" t="s">
        <v>9152</v>
      </c>
      <c r="E344" s="187" t="s">
        <v>8907</v>
      </c>
      <c r="F344" s="38">
        <v>25000</v>
      </c>
      <c r="G344" s="36"/>
      <c r="H344" s="37">
        <v>40</v>
      </c>
      <c r="I344" s="38">
        <v>6375</v>
      </c>
      <c r="J344" s="39" t="str">
        <f>IF($I$1="","Введите курс",Таблица610[[#This Row],[Оптовая цена KRW                   за 1шт]]/$I$1)</f>
        <v>Введите курс</v>
      </c>
      <c r="K344" s="284"/>
      <c r="L344" s="40">
        <f>Таблица610[[#This Row],[Заказ коробок ]]*Таблица610[[#This Row],[Кол-во шт в коробке]]</f>
        <v>0</v>
      </c>
      <c r="M344" s="38">
        <f>Таблица610[[#This Row],[Общее кол-во шт]]*Таблица610[[#This Row],[Оптовая цена KRW                   за 1шт]]</f>
        <v>0</v>
      </c>
      <c r="N344" s="41" t="str">
        <f>IFERROR(Таблица610[[#This Row],[Общее кол-во шт]]*Таблица610[[#This Row],[Оптовая цена USD            за 1шт]],"")</f>
        <v/>
      </c>
      <c r="O344" s="42"/>
    </row>
    <row r="345" spans="1:15" s="30" customFormat="1" ht="24" customHeight="1">
      <c r="A345" s="31" t="s">
        <v>9153</v>
      </c>
      <c r="B345" s="32">
        <v>8809480773068</v>
      </c>
      <c r="C345" s="33" t="s">
        <v>9154</v>
      </c>
      <c r="D345" s="34" t="s">
        <v>9155</v>
      </c>
      <c r="E345" s="187" t="s">
        <v>2285</v>
      </c>
      <c r="F345" s="38">
        <v>20000</v>
      </c>
      <c r="G345" s="36"/>
      <c r="H345" s="37">
        <v>25</v>
      </c>
      <c r="I345" s="38">
        <v>4284</v>
      </c>
      <c r="J345" s="39" t="str">
        <f>IF($I$1="","Введите курс",Таблица610[[#This Row],[Оптовая цена KRW                   за 1шт]]/$I$1)</f>
        <v>Введите курс</v>
      </c>
      <c r="K345" s="284"/>
      <c r="L345" s="40">
        <f>Таблица610[[#This Row],[Заказ коробок ]]*Таблица610[[#This Row],[Кол-во шт в коробке]]</f>
        <v>0</v>
      </c>
      <c r="M345" s="38">
        <f>Таблица610[[#This Row],[Общее кол-во шт]]*Таблица610[[#This Row],[Оптовая цена KRW                   за 1шт]]</f>
        <v>0</v>
      </c>
      <c r="N345" s="41" t="str">
        <f>IFERROR(Таблица610[[#This Row],[Общее кол-во шт]]*Таблица610[[#This Row],[Оптовая цена USD            за 1шт]],"")</f>
        <v/>
      </c>
      <c r="O345" s="42"/>
    </row>
    <row r="346" spans="1:15" s="30" customFormat="1" ht="24" customHeight="1">
      <c r="A346" s="31" t="s">
        <v>9156</v>
      </c>
      <c r="B346" s="32">
        <v>8809480772962</v>
      </c>
      <c r="C346" s="33" t="s">
        <v>9157</v>
      </c>
      <c r="D346" s="34" t="s">
        <v>9158</v>
      </c>
      <c r="E346" s="187" t="s">
        <v>2142</v>
      </c>
      <c r="F346" s="38">
        <v>25000</v>
      </c>
      <c r="G346" s="36"/>
      <c r="H346" s="37">
        <v>30</v>
      </c>
      <c r="I346" s="38">
        <v>5355</v>
      </c>
      <c r="J346" s="39" t="str">
        <f>IF($I$1="","Введите курс",Таблица610[[#This Row],[Оптовая цена KRW                   за 1шт]]/$I$1)</f>
        <v>Введите курс</v>
      </c>
      <c r="K346" s="284"/>
      <c r="L346" s="40">
        <f>Таблица610[[#This Row],[Заказ коробок ]]*Таблица610[[#This Row],[Кол-во шт в коробке]]</f>
        <v>0</v>
      </c>
      <c r="M346" s="38">
        <f>Таблица610[[#This Row],[Общее кол-во шт]]*Таблица610[[#This Row],[Оптовая цена KRW                   за 1шт]]</f>
        <v>0</v>
      </c>
      <c r="N346" s="41" t="str">
        <f>IFERROR(Таблица610[[#This Row],[Общее кол-во шт]]*Таблица610[[#This Row],[Оптовая цена USD            за 1шт]],"")</f>
        <v/>
      </c>
      <c r="O346" s="42"/>
    </row>
    <row r="347" spans="1:15" s="30" customFormat="1" ht="24" customHeight="1">
      <c r="A347" s="31" t="s">
        <v>9159</v>
      </c>
      <c r="B347" s="32">
        <v>8809635230361</v>
      </c>
      <c r="C347" s="33" t="s">
        <v>9160</v>
      </c>
      <c r="D347" s="34" t="s">
        <v>9161</v>
      </c>
      <c r="E347" s="187" t="s">
        <v>1651</v>
      </c>
      <c r="F347" s="38">
        <v>22000</v>
      </c>
      <c r="G347" s="36"/>
      <c r="H347" s="37">
        <v>100</v>
      </c>
      <c r="I347" s="38">
        <v>3937.2000000000003</v>
      </c>
      <c r="J347" s="39" t="str">
        <f>IF($I$1="","Введите курс",Таблица610[[#This Row],[Оптовая цена KRW                   за 1шт]]/$I$1)</f>
        <v>Введите курс</v>
      </c>
      <c r="K347" s="284"/>
      <c r="L347" s="40">
        <f>Таблица610[[#This Row],[Заказ коробок ]]*Таблица610[[#This Row],[Кол-во шт в коробке]]</f>
        <v>0</v>
      </c>
      <c r="M347" s="38">
        <f>Таблица610[[#This Row],[Общее кол-во шт]]*Таблица610[[#This Row],[Оптовая цена KRW                   за 1шт]]</f>
        <v>0</v>
      </c>
      <c r="N347" s="41" t="str">
        <f>IFERROR(Таблица610[[#This Row],[Общее кол-во шт]]*Таблица610[[#This Row],[Оптовая цена USD            за 1шт]],"")</f>
        <v/>
      </c>
      <c r="O347" s="42"/>
    </row>
    <row r="348" spans="1:15" s="30" customFormat="1" ht="24" customHeight="1">
      <c r="A348" s="31" t="s">
        <v>9162</v>
      </c>
      <c r="B348" s="32">
        <v>8809635230347</v>
      </c>
      <c r="C348" s="33" t="s">
        <v>9163</v>
      </c>
      <c r="D348" s="34" t="s">
        <v>9164</v>
      </c>
      <c r="E348" s="187" t="s">
        <v>1651</v>
      </c>
      <c r="F348" s="38">
        <v>22000</v>
      </c>
      <c r="G348" s="36"/>
      <c r="H348" s="37">
        <v>100</v>
      </c>
      <c r="I348" s="38">
        <v>3937.2000000000003</v>
      </c>
      <c r="J348" s="39" t="str">
        <f>IF($I$1="","Введите курс",Таблица610[[#This Row],[Оптовая цена KRW                   за 1шт]]/$I$1)</f>
        <v>Введите курс</v>
      </c>
      <c r="K348" s="284"/>
      <c r="L348" s="40">
        <f>Таблица610[[#This Row],[Заказ коробок ]]*Таблица610[[#This Row],[Кол-во шт в коробке]]</f>
        <v>0</v>
      </c>
      <c r="M348" s="38">
        <f>Таблица610[[#This Row],[Общее кол-во шт]]*Таблица610[[#This Row],[Оптовая цена KRW                   за 1шт]]</f>
        <v>0</v>
      </c>
      <c r="N348" s="41" t="str">
        <f>IFERROR(Таблица610[[#This Row],[Общее кол-во шт]]*Таблица610[[#This Row],[Оптовая цена USD            за 1шт]],"")</f>
        <v/>
      </c>
      <c r="O348" s="42"/>
    </row>
    <row r="349" spans="1:15" s="30" customFormat="1" ht="24" customHeight="1">
      <c r="A349" s="31" t="s">
        <v>9165</v>
      </c>
      <c r="B349" s="32">
        <v>8809635230354</v>
      </c>
      <c r="C349" s="33" t="s">
        <v>9166</v>
      </c>
      <c r="D349" s="34" t="s">
        <v>9167</v>
      </c>
      <c r="E349" s="187" t="s">
        <v>1651</v>
      </c>
      <c r="F349" s="38">
        <v>22000</v>
      </c>
      <c r="G349" s="36"/>
      <c r="H349" s="37">
        <v>100</v>
      </c>
      <c r="I349" s="38">
        <v>3937.2000000000003</v>
      </c>
      <c r="J349" s="39" t="str">
        <f>IF($I$1="","Введите курс",Таблица610[[#This Row],[Оптовая цена KRW                   за 1шт]]/$I$1)</f>
        <v>Введите курс</v>
      </c>
      <c r="K349" s="284"/>
      <c r="L349" s="40">
        <f>Таблица610[[#This Row],[Заказ коробок ]]*Таблица610[[#This Row],[Кол-во шт в коробке]]</f>
        <v>0</v>
      </c>
      <c r="M349" s="38">
        <f>Таблица610[[#This Row],[Общее кол-во шт]]*Таблица610[[#This Row],[Оптовая цена KRW                   за 1шт]]</f>
        <v>0</v>
      </c>
      <c r="N349" s="41" t="str">
        <f>IFERROR(Таблица610[[#This Row],[Общее кол-во шт]]*Таблица610[[#This Row],[Оптовая цена USD            за 1шт]],"")</f>
        <v/>
      </c>
      <c r="O349" s="42"/>
    </row>
    <row r="350" spans="1:15" s="30" customFormat="1" ht="24" customHeight="1">
      <c r="A350" s="31" t="s">
        <v>9168</v>
      </c>
      <c r="B350" s="32">
        <v>8809480773129</v>
      </c>
      <c r="C350" s="33" t="s">
        <v>9169</v>
      </c>
      <c r="D350" s="34" t="s">
        <v>9170</v>
      </c>
      <c r="E350" s="187" t="s">
        <v>1729</v>
      </c>
      <c r="F350" s="38">
        <v>20000</v>
      </c>
      <c r="G350" s="36"/>
      <c r="H350" s="37">
        <v>100</v>
      </c>
      <c r="I350" s="38">
        <v>3162</v>
      </c>
      <c r="J350" s="39" t="str">
        <f>IF($I$1="","Введите курс",Таблица610[[#This Row],[Оптовая цена KRW                   за 1шт]]/$I$1)</f>
        <v>Введите курс</v>
      </c>
      <c r="K350" s="284"/>
      <c r="L350" s="40">
        <f>Таблица610[[#This Row],[Заказ коробок ]]*Таблица610[[#This Row],[Кол-во шт в коробке]]</f>
        <v>0</v>
      </c>
      <c r="M350" s="38">
        <f>Таблица610[[#This Row],[Общее кол-во шт]]*Таблица610[[#This Row],[Оптовая цена KRW                   за 1шт]]</f>
        <v>0</v>
      </c>
      <c r="N350" s="41" t="str">
        <f>IFERROR(Таблица610[[#This Row],[Общее кол-во шт]]*Таблица610[[#This Row],[Оптовая цена USD            за 1шт]],"")</f>
        <v/>
      </c>
      <c r="O350" s="42"/>
    </row>
    <row r="351" spans="1:15" s="30" customFormat="1" ht="24" customHeight="1">
      <c r="A351" s="31" t="s">
        <v>9171</v>
      </c>
      <c r="B351" s="32">
        <v>8809541197888</v>
      </c>
      <c r="C351" s="33" t="s">
        <v>9172</v>
      </c>
      <c r="D351" s="34" t="s">
        <v>9173</v>
      </c>
      <c r="E351" s="187" t="s">
        <v>9174</v>
      </c>
      <c r="F351" s="38">
        <v>15000</v>
      </c>
      <c r="G351" s="36"/>
      <c r="H351" s="37">
        <v>20</v>
      </c>
      <c r="I351" s="38">
        <v>4539</v>
      </c>
      <c r="J351" s="39" t="str">
        <f>IF($I$1="","Введите курс",Таблица610[[#This Row],[Оптовая цена KRW                   за 1шт]]/$I$1)</f>
        <v>Введите курс</v>
      </c>
      <c r="K351" s="284"/>
      <c r="L351" s="40">
        <f>Таблица610[[#This Row],[Заказ коробок ]]*Таблица610[[#This Row],[Кол-во шт в коробке]]</f>
        <v>0</v>
      </c>
      <c r="M351" s="38">
        <f>Таблица610[[#This Row],[Общее кол-во шт]]*Таблица610[[#This Row],[Оптовая цена KRW                   за 1шт]]</f>
        <v>0</v>
      </c>
      <c r="N351" s="41" t="str">
        <f>IFERROR(Таблица610[[#This Row],[Общее кол-во шт]]*Таблица610[[#This Row],[Оптовая цена USD            за 1шт]],"")</f>
        <v/>
      </c>
      <c r="O351" s="42"/>
    </row>
    <row r="352" spans="1:15" s="30" customFormat="1" ht="24" customHeight="1">
      <c r="A352" s="31" t="s">
        <v>9175</v>
      </c>
      <c r="B352" s="32">
        <v>8809541197864</v>
      </c>
      <c r="C352" s="33" t="s">
        <v>9176</v>
      </c>
      <c r="D352" s="34" t="s">
        <v>9177</v>
      </c>
      <c r="E352" s="187" t="s">
        <v>9174</v>
      </c>
      <c r="F352" s="38">
        <v>15000</v>
      </c>
      <c r="G352" s="36"/>
      <c r="H352" s="37">
        <v>20</v>
      </c>
      <c r="I352" s="38">
        <v>4539</v>
      </c>
      <c r="J352" s="39" t="str">
        <f>IF($I$1="","Введите курс",Таблица610[[#This Row],[Оптовая цена KRW                   за 1шт]]/$I$1)</f>
        <v>Введите курс</v>
      </c>
      <c r="K352" s="284"/>
      <c r="L352" s="40">
        <f>Таблица610[[#This Row],[Заказ коробок ]]*Таблица610[[#This Row],[Кол-во шт в коробке]]</f>
        <v>0</v>
      </c>
      <c r="M352" s="38">
        <f>Таблица610[[#This Row],[Общее кол-во шт]]*Таблица610[[#This Row],[Оптовая цена KRW                   за 1шт]]</f>
        <v>0</v>
      </c>
      <c r="N352" s="41" t="str">
        <f>IFERROR(Таблица610[[#This Row],[Общее кол-во шт]]*Таблица610[[#This Row],[Оптовая цена USD            за 1шт]],"")</f>
        <v/>
      </c>
      <c r="O352" s="42"/>
    </row>
    <row r="353" spans="1:15" s="30" customFormat="1" ht="24" customHeight="1">
      <c r="A353" s="31" t="s">
        <v>9178</v>
      </c>
      <c r="B353" s="32">
        <v>8809674690751</v>
      </c>
      <c r="C353" s="33" t="s">
        <v>9179</v>
      </c>
      <c r="D353" s="34" t="s">
        <v>9180</v>
      </c>
      <c r="E353" s="187" t="s">
        <v>8259</v>
      </c>
      <c r="F353" s="38">
        <v>35000</v>
      </c>
      <c r="G353" s="36"/>
      <c r="H353" s="37">
        <v>60</v>
      </c>
      <c r="I353" s="38">
        <v>5150.9999999999991</v>
      </c>
      <c r="J353" s="39" t="str">
        <f>IF($I$1="","Введите курс",Таблица610[[#This Row],[Оптовая цена KRW                   за 1шт]]/$I$1)</f>
        <v>Введите курс</v>
      </c>
      <c r="K353" s="284"/>
      <c r="L353" s="40">
        <f>Таблица610[[#This Row],[Заказ коробок ]]*Таблица610[[#This Row],[Кол-во шт в коробке]]</f>
        <v>0</v>
      </c>
      <c r="M353" s="38">
        <f>Таблица610[[#This Row],[Общее кол-во шт]]*Таблица610[[#This Row],[Оптовая цена KRW                   за 1шт]]</f>
        <v>0</v>
      </c>
      <c r="N353" s="41" t="str">
        <f>IFERROR(Таблица610[[#This Row],[Общее кол-во шт]]*Таблица610[[#This Row],[Оптовая цена USD            за 1шт]],"")</f>
        <v/>
      </c>
      <c r="O353" s="42"/>
    </row>
    <row r="354" spans="1:15" s="30" customFormat="1" ht="24" customHeight="1">
      <c r="A354" s="31" t="s">
        <v>9181</v>
      </c>
      <c r="B354" s="32">
        <v>8809615881385</v>
      </c>
      <c r="C354" s="33" t="s">
        <v>9182</v>
      </c>
      <c r="D354" s="34" t="s">
        <v>9183</v>
      </c>
      <c r="E354" s="187" t="s">
        <v>1668</v>
      </c>
      <c r="F354" s="38">
        <v>20000</v>
      </c>
      <c r="G354" s="36"/>
      <c r="H354" s="37">
        <v>100</v>
      </c>
      <c r="I354" s="38">
        <v>3876</v>
      </c>
      <c r="J354" s="39" t="str">
        <f>IF($I$1="","Введите курс",Таблица610[[#This Row],[Оптовая цена KRW                   за 1шт]]/$I$1)</f>
        <v>Введите курс</v>
      </c>
      <c r="K354" s="284"/>
      <c r="L354" s="40">
        <f>Таблица610[[#This Row],[Заказ коробок ]]*Таблица610[[#This Row],[Кол-во шт в коробке]]</f>
        <v>0</v>
      </c>
      <c r="M354" s="38">
        <f>Таблица610[[#This Row],[Общее кол-во шт]]*Таблица610[[#This Row],[Оптовая цена KRW                   за 1шт]]</f>
        <v>0</v>
      </c>
      <c r="N354" s="41" t="str">
        <f>IFERROR(Таблица610[[#This Row],[Общее кол-во шт]]*Таблица610[[#This Row],[Оптовая цена USD            за 1шт]],"")</f>
        <v/>
      </c>
      <c r="O354" s="42"/>
    </row>
    <row r="355" spans="1:15" s="30" customFormat="1" ht="24" customHeight="1">
      <c r="A355" s="31" t="s">
        <v>9184</v>
      </c>
      <c r="B355" s="32">
        <v>8809446652482</v>
      </c>
      <c r="C355" s="33" t="s">
        <v>9185</v>
      </c>
      <c r="D355" s="34" t="s">
        <v>9186</v>
      </c>
      <c r="E355" s="187" t="s">
        <v>9187</v>
      </c>
      <c r="F355" s="38">
        <v>1200</v>
      </c>
      <c r="G355" s="36"/>
      <c r="H355" s="37">
        <v>600</v>
      </c>
      <c r="I355" s="38">
        <v>199.92000000000002</v>
      </c>
      <c r="J355" s="39" t="str">
        <f>IF($I$1="","Введите курс",Таблица610[[#This Row],[Оптовая цена KRW                   за 1шт]]/$I$1)</f>
        <v>Введите курс</v>
      </c>
      <c r="K355" s="284"/>
      <c r="L355" s="40">
        <f>Таблица610[[#This Row],[Заказ коробок ]]*Таблица610[[#This Row],[Кол-во шт в коробке]]</f>
        <v>0</v>
      </c>
      <c r="M355" s="38">
        <f>Таблица610[[#This Row],[Общее кол-во шт]]*Таблица610[[#This Row],[Оптовая цена KRW                   за 1шт]]</f>
        <v>0</v>
      </c>
      <c r="N355" s="41" t="str">
        <f>IFERROR(Таблица610[[#This Row],[Общее кол-во шт]]*Таблица610[[#This Row],[Оптовая цена USD            за 1шт]],"")</f>
        <v/>
      </c>
      <c r="O355" s="42"/>
    </row>
    <row r="356" spans="1:15" s="30" customFormat="1" ht="24" customHeight="1">
      <c r="A356" s="31" t="s">
        <v>9188</v>
      </c>
      <c r="B356" s="32">
        <v>8809446652475</v>
      </c>
      <c r="C356" s="33" t="s">
        <v>9189</v>
      </c>
      <c r="D356" s="34" t="s">
        <v>9190</v>
      </c>
      <c r="E356" s="187" t="s">
        <v>9187</v>
      </c>
      <c r="F356" s="38">
        <v>1200</v>
      </c>
      <c r="G356" s="36"/>
      <c r="H356" s="37">
        <v>600</v>
      </c>
      <c r="I356" s="38">
        <v>199.92000000000002</v>
      </c>
      <c r="J356" s="39" t="str">
        <f>IF($I$1="","Введите курс",Таблица610[[#This Row],[Оптовая цена KRW                   за 1шт]]/$I$1)</f>
        <v>Введите курс</v>
      </c>
      <c r="K356" s="284"/>
      <c r="L356" s="40">
        <f>Таблица610[[#This Row],[Заказ коробок ]]*Таблица610[[#This Row],[Кол-во шт в коробке]]</f>
        <v>0</v>
      </c>
      <c r="M356" s="38">
        <f>Таблица610[[#This Row],[Общее кол-во шт]]*Таблица610[[#This Row],[Оптовая цена KRW                   за 1шт]]</f>
        <v>0</v>
      </c>
      <c r="N356" s="41" t="str">
        <f>IFERROR(Таблица610[[#This Row],[Общее кол-во шт]]*Таблица610[[#This Row],[Оптовая цена USD            за 1шт]],"")</f>
        <v/>
      </c>
      <c r="O356" s="42"/>
    </row>
    <row r="357" spans="1:15" s="30" customFormat="1" ht="24" customHeight="1">
      <c r="A357" s="31" t="s">
        <v>9191</v>
      </c>
      <c r="B357" s="32">
        <v>8809446652468</v>
      </c>
      <c r="C357" s="33" t="s">
        <v>9192</v>
      </c>
      <c r="D357" s="34" t="s">
        <v>9193</v>
      </c>
      <c r="E357" s="187" t="s">
        <v>9187</v>
      </c>
      <c r="F357" s="38">
        <v>1200</v>
      </c>
      <c r="G357" s="36"/>
      <c r="H357" s="37">
        <v>600</v>
      </c>
      <c r="I357" s="38">
        <v>199.92000000000002</v>
      </c>
      <c r="J357" s="39" t="str">
        <f>IF($I$1="","Введите курс",Таблица610[[#This Row],[Оптовая цена KRW                   за 1шт]]/$I$1)</f>
        <v>Введите курс</v>
      </c>
      <c r="K357" s="284"/>
      <c r="L357" s="40">
        <f>Таблица610[[#This Row],[Заказ коробок ]]*Таблица610[[#This Row],[Кол-во шт в коробке]]</f>
        <v>0</v>
      </c>
      <c r="M357" s="38">
        <f>Таблица610[[#This Row],[Общее кол-во шт]]*Таблица610[[#This Row],[Оптовая цена KRW                   за 1шт]]</f>
        <v>0</v>
      </c>
      <c r="N357" s="41" t="str">
        <f>IFERROR(Таблица610[[#This Row],[Общее кол-во шт]]*Таблица610[[#This Row],[Оптовая цена USD            за 1шт]],"")</f>
        <v/>
      </c>
      <c r="O357" s="42"/>
    </row>
    <row r="358" spans="1:15" s="30" customFormat="1" ht="24" customHeight="1">
      <c r="A358" s="31" t="s">
        <v>9194</v>
      </c>
      <c r="B358" s="32">
        <v>8809446652451</v>
      </c>
      <c r="C358" s="33" t="s">
        <v>9195</v>
      </c>
      <c r="D358" s="34" t="s">
        <v>9196</v>
      </c>
      <c r="E358" s="187" t="s">
        <v>9187</v>
      </c>
      <c r="F358" s="38">
        <v>1200</v>
      </c>
      <c r="G358" s="36"/>
      <c r="H358" s="37">
        <v>600</v>
      </c>
      <c r="I358" s="38">
        <v>199.92000000000002</v>
      </c>
      <c r="J358" s="39" t="str">
        <f>IF($I$1="","Введите курс",Таблица610[[#This Row],[Оптовая цена KRW                   за 1шт]]/$I$1)</f>
        <v>Введите курс</v>
      </c>
      <c r="K358" s="284"/>
      <c r="L358" s="40">
        <f>Таблица610[[#This Row],[Заказ коробок ]]*Таблица610[[#This Row],[Кол-во шт в коробке]]</f>
        <v>0</v>
      </c>
      <c r="M358" s="38">
        <f>Таблица610[[#This Row],[Общее кол-во шт]]*Таблица610[[#This Row],[Оптовая цена KRW                   за 1шт]]</f>
        <v>0</v>
      </c>
      <c r="N358" s="41" t="str">
        <f>IFERROR(Таблица610[[#This Row],[Общее кол-во шт]]*Таблица610[[#This Row],[Оптовая цена USD            за 1шт]],"")</f>
        <v/>
      </c>
      <c r="O358" s="42"/>
    </row>
    <row r="359" spans="1:15" s="30" customFormat="1" ht="24" customHeight="1">
      <c r="A359" s="31" t="s">
        <v>9197</v>
      </c>
      <c r="B359" s="32">
        <v>8809541197895</v>
      </c>
      <c r="C359" s="33" t="s">
        <v>9198</v>
      </c>
      <c r="D359" s="34" t="s">
        <v>9199</v>
      </c>
      <c r="E359" s="187" t="s">
        <v>9200</v>
      </c>
      <c r="F359" s="38">
        <v>30000</v>
      </c>
      <c r="G359" s="36"/>
      <c r="H359" s="37">
        <v>10</v>
      </c>
      <c r="I359" s="38">
        <v>9078</v>
      </c>
      <c r="J359" s="39" t="str">
        <f>IF($I$1="","Введите курс",Таблица610[[#This Row],[Оптовая цена KRW                   за 1шт]]/$I$1)</f>
        <v>Введите курс</v>
      </c>
      <c r="K359" s="284"/>
      <c r="L359" s="40">
        <f>Таблица610[[#This Row],[Заказ коробок ]]*Таблица610[[#This Row],[Кол-во шт в коробке]]</f>
        <v>0</v>
      </c>
      <c r="M359" s="38">
        <f>Таблица610[[#This Row],[Общее кол-во шт]]*Таблица610[[#This Row],[Оптовая цена KRW                   за 1шт]]</f>
        <v>0</v>
      </c>
      <c r="N359" s="41" t="str">
        <f>IFERROR(Таблица610[[#This Row],[Общее кол-во шт]]*Таблица610[[#This Row],[Оптовая цена USD            за 1шт]],"")</f>
        <v/>
      </c>
      <c r="O359" s="42"/>
    </row>
    <row r="360" spans="1:15" s="30" customFormat="1" ht="24" customHeight="1">
      <c r="A360" s="31" t="s">
        <v>9201</v>
      </c>
      <c r="B360" s="32">
        <v>8809541197871</v>
      </c>
      <c r="C360" s="33" t="s">
        <v>9202</v>
      </c>
      <c r="D360" s="34" t="s">
        <v>9203</v>
      </c>
      <c r="E360" s="187" t="s">
        <v>9200</v>
      </c>
      <c r="F360" s="38">
        <v>30000</v>
      </c>
      <c r="G360" s="36"/>
      <c r="H360" s="37">
        <v>10</v>
      </c>
      <c r="I360" s="38">
        <v>9078</v>
      </c>
      <c r="J360" s="39" t="str">
        <f>IF($I$1="","Введите курс",Таблица610[[#This Row],[Оптовая цена KRW                   за 1шт]]/$I$1)</f>
        <v>Введите курс</v>
      </c>
      <c r="K360" s="284"/>
      <c r="L360" s="40">
        <f>Таблица610[[#This Row],[Заказ коробок ]]*Таблица610[[#This Row],[Кол-во шт в коробке]]</f>
        <v>0</v>
      </c>
      <c r="M360" s="38">
        <f>Таблица610[[#This Row],[Общее кол-во шт]]*Таблица610[[#This Row],[Оптовая цена KRW                   за 1шт]]</f>
        <v>0</v>
      </c>
      <c r="N360" s="41" t="str">
        <f>IFERROR(Таблица610[[#This Row],[Общее кол-во шт]]*Таблица610[[#This Row],[Оптовая цена USD            за 1шт]],"")</f>
        <v/>
      </c>
      <c r="O360" s="42"/>
    </row>
    <row r="361" spans="1:15" s="30" customFormat="1" ht="24" customHeight="1">
      <c r="A361" s="31" t="s">
        <v>9204</v>
      </c>
      <c r="B361" s="32">
        <v>8809615881606</v>
      </c>
      <c r="C361" s="33" t="s">
        <v>9205</v>
      </c>
      <c r="D361" s="34" t="s">
        <v>9206</v>
      </c>
      <c r="E361" s="187" t="s">
        <v>8259</v>
      </c>
      <c r="F361" s="38">
        <v>15000</v>
      </c>
      <c r="G361" s="36"/>
      <c r="H361" s="37">
        <v>50</v>
      </c>
      <c r="I361" s="38">
        <v>3111</v>
      </c>
      <c r="J361" s="39" t="str">
        <f>IF($I$1="","Введите курс",Таблица610[[#This Row],[Оптовая цена KRW                   за 1шт]]/$I$1)</f>
        <v>Введите курс</v>
      </c>
      <c r="K361" s="284"/>
      <c r="L361" s="40">
        <f>Таблица610[[#This Row],[Заказ коробок ]]*Таблица610[[#This Row],[Кол-во шт в коробке]]</f>
        <v>0</v>
      </c>
      <c r="M361" s="38">
        <f>Таблица610[[#This Row],[Общее кол-во шт]]*Таблица610[[#This Row],[Оптовая цена KRW                   за 1шт]]</f>
        <v>0</v>
      </c>
      <c r="N361" s="41" t="str">
        <f>IFERROR(Таблица610[[#This Row],[Общее кол-во шт]]*Таблица610[[#This Row],[Оптовая цена USD            за 1шт]],"")</f>
        <v/>
      </c>
      <c r="O361" s="42"/>
    </row>
    <row r="362" spans="1:15" s="30" customFormat="1" ht="24" customHeight="1">
      <c r="A362" s="31" t="s">
        <v>9207</v>
      </c>
      <c r="B362" s="32">
        <v>8809657112980</v>
      </c>
      <c r="C362" s="33" t="s">
        <v>9208</v>
      </c>
      <c r="D362" s="34" t="s">
        <v>9209</v>
      </c>
      <c r="E362" s="187" t="s">
        <v>9210</v>
      </c>
      <c r="F362" s="38">
        <v>20000</v>
      </c>
      <c r="G362" s="36"/>
      <c r="H362" s="37">
        <v>50</v>
      </c>
      <c r="I362" s="38">
        <v>4896</v>
      </c>
      <c r="J362" s="39" t="str">
        <f>IF($I$1="","Введите курс",Таблица610[[#This Row],[Оптовая цена KRW                   за 1шт]]/$I$1)</f>
        <v>Введите курс</v>
      </c>
      <c r="K362" s="284"/>
      <c r="L362" s="40">
        <f>Таблица610[[#This Row],[Заказ коробок ]]*Таблица610[[#This Row],[Кол-во шт в коробке]]</f>
        <v>0</v>
      </c>
      <c r="M362" s="38">
        <f>Таблица610[[#This Row],[Общее кол-во шт]]*Таблица610[[#This Row],[Оптовая цена KRW                   за 1шт]]</f>
        <v>0</v>
      </c>
      <c r="N362" s="41" t="str">
        <f>IFERROR(Таблица610[[#This Row],[Общее кол-во шт]]*Таблица610[[#This Row],[Оптовая цена USD            за 1шт]],"")</f>
        <v/>
      </c>
      <c r="O362" s="42"/>
    </row>
    <row r="363" spans="1:15" s="30" customFormat="1" ht="24" customHeight="1">
      <c r="A363" s="31" t="s">
        <v>9211</v>
      </c>
      <c r="B363" s="32">
        <v>8809657112973</v>
      </c>
      <c r="C363" s="33" t="s">
        <v>9212</v>
      </c>
      <c r="D363" s="34" t="s">
        <v>9213</v>
      </c>
      <c r="E363" s="187" t="s">
        <v>9210</v>
      </c>
      <c r="F363" s="38">
        <v>20000</v>
      </c>
      <c r="G363" s="36"/>
      <c r="H363" s="37">
        <v>50</v>
      </c>
      <c r="I363" s="38">
        <v>4896</v>
      </c>
      <c r="J363" s="39" t="str">
        <f>IF($I$1="","Введите курс",Таблица610[[#This Row],[Оптовая цена KRW                   за 1шт]]/$I$1)</f>
        <v>Введите курс</v>
      </c>
      <c r="K363" s="284"/>
      <c r="L363" s="40">
        <f>Таблица610[[#This Row],[Заказ коробок ]]*Таблица610[[#This Row],[Кол-во шт в коробке]]</f>
        <v>0</v>
      </c>
      <c r="M363" s="38">
        <f>Таблица610[[#This Row],[Общее кол-во шт]]*Таблица610[[#This Row],[Оптовая цена KRW                   за 1шт]]</f>
        <v>0</v>
      </c>
      <c r="N363" s="41" t="str">
        <f>IFERROR(Таблица610[[#This Row],[Общее кол-во шт]]*Таблица610[[#This Row],[Оптовая цена USD            за 1шт]],"")</f>
        <v/>
      </c>
      <c r="O363" s="42"/>
    </row>
    <row r="364" spans="1:15" s="30" customFormat="1" ht="24" customHeight="1">
      <c r="A364" s="31" t="s">
        <v>9214</v>
      </c>
      <c r="B364" s="32">
        <v>8809469776202</v>
      </c>
      <c r="C364" s="33" t="s">
        <v>9215</v>
      </c>
      <c r="D364" s="34" t="s">
        <v>9216</v>
      </c>
      <c r="E364" s="187" t="s">
        <v>1651</v>
      </c>
      <c r="F364" s="38">
        <v>18000</v>
      </c>
      <c r="G364" s="36"/>
      <c r="H364" s="37">
        <v>50</v>
      </c>
      <c r="I364" s="38">
        <v>2998.8</v>
      </c>
      <c r="J364" s="39" t="str">
        <f>IF($I$1="","Введите курс",Таблица610[[#This Row],[Оптовая цена KRW                   за 1шт]]/$I$1)</f>
        <v>Введите курс</v>
      </c>
      <c r="K364" s="284"/>
      <c r="L364" s="40">
        <f>Таблица610[[#This Row],[Заказ коробок ]]*Таблица610[[#This Row],[Кол-во шт в коробке]]</f>
        <v>0</v>
      </c>
      <c r="M364" s="38">
        <f>Таблица610[[#This Row],[Общее кол-во шт]]*Таблица610[[#This Row],[Оптовая цена KRW                   за 1шт]]</f>
        <v>0</v>
      </c>
      <c r="N364" s="41" t="str">
        <f>IFERROR(Таблица610[[#This Row],[Общее кол-во шт]]*Таблица610[[#This Row],[Оптовая цена USD            за 1шт]],"")</f>
        <v/>
      </c>
      <c r="O364" s="42"/>
    </row>
    <row r="365" spans="1:15" s="30" customFormat="1" ht="24" customHeight="1">
      <c r="A365" s="31" t="s">
        <v>9217</v>
      </c>
      <c r="B365" s="32">
        <v>8809035141557</v>
      </c>
      <c r="C365" s="33" t="s">
        <v>9218</v>
      </c>
      <c r="D365" s="34" t="s">
        <v>9219</v>
      </c>
      <c r="E365" s="187" t="s">
        <v>8259</v>
      </c>
      <c r="F365" s="38">
        <v>35000</v>
      </c>
      <c r="G365" s="36"/>
      <c r="H365" s="37">
        <v>50</v>
      </c>
      <c r="I365" s="38">
        <v>5763</v>
      </c>
      <c r="J365" s="39" t="str">
        <f>IF($I$1="","Введите курс",Таблица610[[#This Row],[Оптовая цена KRW                   за 1шт]]/$I$1)</f>
        <v>Введите курс</v>
      </c>
      <c r="K365" s="284"/>
      <c r="L365" s="40">
        <f>Таблица610[[#This Row],[Заказ коробок ]]*Таблица610[[#This Row],[Кол-во шт в коробке]]</f>
        <v>0</v>
      </c>
      <c r="M365" s="38">
        <f>Таблица610[[#This Row],[Общее кол-во шт]]*Таблица610[[#This Row],[Оптовая цена KRW                   за 1шт]]</f>
        <v>0</v>
      </c>
      <c r="N365" s="41" t="str">
        <f>IFERROR(Таблица610[[#This Row],[Общее кол-во шт]]*Таблица610[[#This Row],[Оптовая цена USD            за 1шт]],"")</f>
        <v/>
      </c>
      <c r="O365" s="42"/>
    </row>
    <row r="366" spans="1:15" s="30" customFormat="1" ht="24" customHeight="1">
      <c r="A366" s="31" t="s">
        <v>9220</v>
      </c>
      <c r="B366" s="32">
        <v>8809635230439</v>
      </c>
      <c r="C366" s="33" t="s">
        <v>9221</v>
      </c>
      <c r="D366" s="34" t="s">
        <v>9222</v>
      </c>
      <c r="E366" s="187" t="s">
        <v>1639</v>
      </c>
      <c r="F366" s="38">
        <v>49000</v>
      </c>
      <c r="G366" s="36"/>
      <c r="H366" s="37">
        <v>100</v>
      </c>
      <c r="I366" s="38">
        <v>7415.4000000000005</v>
      </c>
      <c r="J366" s="39" t="str">
        <f>IF($I$1="","Введите курс",Таблица610[[#This Row],[Оптовая цена KRW                   за 1шт]]/$I$1)</f>
        <v>Введите курс</v>
      </c>
      <c r="K366" s="284"/>
      <c r="L366" s="40">
        <f>Таблица610[[#This Row],[Заказ коробок ]]*Таблица610[[#This Row],[Кол-во шт в коробке]]</f>
        <v>0</v>
      </c>
      <c r="M366" s="38">
        <f>Таблица610[[#This Row],[Общее кол-во шт]]*Таблица610[[#This Row],[Оптовая цена KRW                   за 1шт]]</f>
        <v>0</v>
      </c>
      <c r="N366" s="41" t="str">
        <f>IFERROR(Таблица610[[#This Row],[Общее кол-во шт]]*Таблица610[[#This Row],[Оптовая цена USD            за 1шт]],"")</f>
        <v/>
      </c>
      <c r="O366" s="42"/>
    </row>
    <row r="367" spans="1:15" s="30" customFormat="1" ht="24" customHeight="1">
      <c r="A367" s="31" t="s">
        <v>9223</v>
      </c>
      <c r="B367" s="32">
        <v>8809635230491</v>
      </c>
      <c r="C367" s="33" t="s">
        <v>9224</v>
      </c>
      <c r="D367" s="34" t="s">
        <v>9225</v>
      </c>
      <c r="E367" s="187" t="s">
        <v>9128</v>
      </c>
      <c r="F367" s="38">
        <v>35000</v>
      </c>
      <c r="G367" s="36"/>
      <c r="H367" s="37">
        <v>100</v>
      </c>
      <c r="I367" s="38">
        <v>5660.9999999999991</v>
      </c>
      <c r="J367" s="39" t="str">
        <f>IF($I$1="","Введите курс",Таблица610[[#This Row],[Оптовая цена KRW                   за 1шт]]/$I$1)</f>
        <v>Введите курс</v>
      </c>
      <c r="K367" s="284"/>
      <c r="L367" s="40">
        <f>Таблица610[[#This Row],[Заказ коробок ]]*Таблица610[[#This Row],[Кол-во шт в коробке]]</f>
        <v>0</v>
      </c>
      <c r="M367" s="38">
        <f>Таблица610[[#This Row],[Общее кол-во шт]]*Таблица610[[#This Row],[Оптовая цена KRW                   за 1шт]]</f>
        <v>0</v>
      </c>
      <c r="N367" s="41" t="str">
        <f>IFERROR(Таблица610[[#This Row],[Общее кол-во шт]]*Таблица610[[#This Row],[Оптовая цена USD            за 1шт]],"")</f>
        <v/>
      </c>
      <c r="O367" s="42"/>
    </row>
    <row r="368" spans="1:15" s="30" customFormat="1" ht="24" customHeight="1">
      <c r="A368" s="31" t="s">
        <v>9226</v>
      </c>
      <c r="B368" s="32">
        <v>8809615881620</v>
      </c>
      <c r="C368" s="33" t="s">
        <v>9227</v>
      </c>
      <c r="D368" s="34" t="s">
        <v>9228</v>
      </c>
      <c r="E368" s="187" t="s">
        <v>8907</v>
      </c>
      <c r="F368" s="38">
        <v>25000</v>
      </c>
      <c r="G368" s="36"/>
      <c r="H368" s="37">
        <v>40</v>
      </c>
      <c r="I368" s="38">
        <v>6375</v>
      </c>
      <c r="J368" s="39" t="str">
        <f>IF($I$1="","Введите курс",Таблица610[[#This Row],[Оптовая цена KRW                   за 1шт]]/$I$1)</f>
        <v>Введите курс</v>
      </c>
      <c r="K368" s="284"/>
      <c r="L368" s="40">
        <f>Таблица610[[#This Row],[Заказ коробок ]]*Таблица610[[#This Row],[Кол-во шт в коробке]]</f>
        <v>0</v>
      </c>
      <c r="M368" s="38">
        <f>Таблица610[[#This Row],[Общее кол-во шт]]*Таблица610[[#This Row],[Оптовая цена KRW                   за 1шт]]</f>
        <v>0</v>
      </c>
      <c r="N368" s="41" t="str">
        <f>IFERROR(Таблица610[[#This Row],[Общее кол-во шт]]*Таблица610[[#This Row],[Оптовая цена USD            за 1шт]],"")</f>
        <v/>
      </c>
      <c r="O368" s="42"/>
    </row>
    <row r="369" spans="1:15" s="30" customFormat="1" ht="24" customHeight="1">
      <c r="A369" s="31" t="s">
        <v>9229</v>
      </c>
      <c r="B369" s="32">
        <v>8809460461145</v>
      </c>
      <c r="C369" s="33" t="s">
        <v>9230</v>
      </c>
      <c r="D369" s="34" t="s">
        <v>9231</v>
      </c>
      <c r="E369" s="187" t="s">
        <v>8263</v>
      </c>
      <c r="F369" s="38">
        <v>30000</v>
      </c>
      <c r="G369" s="36"/>
      <c r="H369" s="37">
        <v>100</v>
      </c>
      <c r="I369" s="38">
        <v>6018</v>
      </c>
      <c r="J369" s="39" t="str">
        <f>IF($I$1="","Введите курс",Таблица610[[#This Row],[Оптовая цена KRW                   за 1шт]]/$I$1)</f>
        <v>Введите курс</v>
      </c>
      <c r="K369" s="284"/>
      <c r="L369" s="40">
        <f>Таблица610[[#This Row],[Заказ коробок ]]*Таблица610[[#This Row],[Кол-во шт в коробке]]</f>
        <v>0</v>
      </c>
      <c r="M369" s="38">
        <f>Таблица610[[#This Row],[Общее кол-во шт]]*Таблица610[[#This Row],[Оптовая цена KRW                   за 1шт]]</f>
        <v>0</v>
      </c>
      <c r="N369" s="41" t="str">
        <f>IFERROR(Таблица610[[#This Row],[Общее кол-во шт]]*Таблица610[[#This Row],[Оптовая цена USD            за 1шт]],"")</f>
        <v/>
      </c>
      <c r="O369" s="42"/>
    </row>
    <row r="370" spans="1:15" s="30" customFormat="1" ht="24" customHeight="1">
      <c r="A370" s="31" t="s">
        <v>9232</v>
      </c>
      <c r="B370" s="32">
        <v>8809541198762</v>
      </c>
      <c r="C370" s="33" t="s">
        <v>9233</v>
      </c>
      <c r="D370" s="34" t="s">
        <v>9234</v>
      </c>
      <c r="E370" s="187" t="s">
        <v>8920</v>
      </c>
      <c r="F370" s="38">
        <v>5000</v>
      </c>
      <c r="G370" s="36"/>
      <c r="H370" s="37">
        <v>300</v>
      </c>
      <c r="I370" s="38">
        <v>1683</v>
      </c>
      <c r="J370" s="39" t="str">
        <f>IF($I$1="","Введите курс",Таблица610[[#This Row],[Оптовая цена KRW                   за 1шт]]/$I$1)</f>
        <v>Введите курс</v>
      </c>
      <c r="K370" s="284"/>
      <c r="L370" s="40">
        <f>Таблица610[[#This Row],[Заказ коробок ]]*Таблица610[[#This Row],[Кол-во шт в коробке]]</f>
        <v>0</v>
      </c>
      <c r="M370" s="38">
        <f>Таблица610[[#This Row],[Общее кол-во шт]]*Таблица610[[#This Row],[Оптовая цена KRW                   за 1шт]]</f>
        <v>0</v>
      </c>
      <c r="N370" s="41" t="str">
        <f>IFERROR(Таблица610[[#This Row],[Общее кол-во шт]]*Таблица610[[#This Row],[Оптовая цена USD            за 1шт]],"")</f>
        <v/>
      </c>
      <c r="O370" s="42"/>
    </row>
    <row r="371" spans="1:15" s="30" customFormat="1" ht="24" customHeight="1">
      <c r="A371" s="31" t="s">
        <v>9235</v>
      </c>
      <c r="B371" s="32">
        <v>8809480773549</v>
      </c>
      <c r="C371" s="33" t="s">
        <v>9236</v>
      </c>
      <c r="D371" s="34" t="s">
        <v>9237</v>
      </c>
      <c r="E371" s="187" t="s">
        <v>1729</v>
      </c>
      <c r="F371" s="38">
        <v>20000</v>
      </c>
      <c r="G371" s="36"/>
      <c r="H371" s="37">
        <v>100</v>
      </c>
      <c r="I371" s="38">
        <v>3162</v>
      </c>
      <c r="J371" s="39" t="str">
        <f>IF($I$1="","Введите курс",Таблица610[[#This Row],[Оптовая цена KRW                   за 1шт]]/$I$1)</f>
        <v>Введите курс</v>
      </c>
      <c r="K371" s="284"/>
      <c r="L371" s="40">
        <f>Таблица610[[#This Row],[Заказ коробок ]]*Таблица610[[#This Row],[Кол-во шт в коробке]]</f>
        <v>0</v>
      </c>
      <c r="M371" s="38">
        <f>Таблица610[[#This Row],[Общее кол-во шт]]*Таблица610[[#This Row],[Оптовая цена KRW                   за 1шт]]</f>
        <v>0</v>
      </c>
      <c r="N371" s="41" t="str">
        <f>IFERROR(Таблица610[[#This Row],[Общее кол-во шт]]*Таблица610[[#This Row],[Оптовая цена USD            за 1шт]],"")</f>
        <v/>
      </c>
      <c r="O371" s="42"/>
    </row>
    <row r="372" spans="1:15" s="30" customFormat="1" ht="24" customHeight="1">
      <c r="A372" s="31" t="s">
        <v>9238</v>
      </c>
      <c r="B372" s="32">
        <v>8809615881712</v>
      </c>
      <c r="C372" s="33" t="s">
        <v>9239</v>
      </c>
      <c r="D372" s="34" t="s">
        <v>9240</v>
      </c>
      <c r="E372" s="187" t="s">
        <v>8907</v>
      </c>
      <c r="F372" s="38">
        <v>25000</v>
      </c>
      <c r="G372" s="36"/>
      <c r="H372" s="37">
        <v>40</v>
      </c>
      <c r="I372" s="38">
        <v>6375</v>
      </c>
      <c r="J372" s="39" t="str">
        <f>IF($I$1="","Введите курс",Таблица610[[#This Row],[Оптовая цена KRW                   за 1шт]]/$I$1)</f>
        <v>Введите курс</v>
      </c>
      <c r="K372" s="284"/>
      <c r="L372" s="40">
        <f>Таблица610[[#This Row],[Заказ коробок ]]*Таблица610[[#This Row],[Кол-во шт в коробке]]</f>
        <v>0</v>
      </c>
      <c r="M372" s="38">
        <f>Таблица610[[#This Row],[Общее кол-во шт]]*Таблица610[[#This Row],[Оптовая цена KRW                   за 1шт]]</f>
        <v>0</v>
      </c>
      <c r="N372" s="41" t="str">
        <f>IFERROR(Таблица610[[#This Row],[Общее кол-во шт]]*Таблица610[[#This Row],[Оптовая цена USD            за 1шт]],"")</f>
        <v/>
      </c>
      <c r="O372" s="42"/>
    </row>
    <row r="373" spans="1:15" s="30" customFormat="1" ht="24" customHeight="1">
      <c r="A373" s="31" t="s">
        <v>9241</v>
      </c>
      <c r="B373" s="32">
        <v>8809615881736</v>
      </c>
      <c r="C373" s="33" t="s">
        <v>9242</v>
      </c>
      <c r="D373" s="34" t="s">
        <v>9243</v>
      </c>
      <c r="E373" s="187" t="s">
        <v>8907</v>
      </c>
      <c r="F373" s="38">
        <v>25000</v>
      </c>
      <c r="G373" s="36"/>
      <c r="H373" s="37">
        <v>40</v>
      </c>
      <c r="I373" s="38">
        <v>6375</v>
      </c>
      <c r="J373" s="39" t="str">
        <f>IF($I$1="","Введите курс",Таблица610[[#This Row],[Оптовая цена KRW                   за 1шт]]/$I$1)</f>
        <v>Введите курс</v>
      </c>
      <c r="K373" s="284"/>
      <c r="L373" s="40">
        <f>Таблица610[[#This Row],[Заказ коробок ]]*Таблица610[[#This Row],[Кол-во шт в коробке]]</f>
        <v>0</v>
      </c>
      <c r="M373" s="38">
        <f>Таблица610[[#This Row],[Общее кол-во шт]]*Таблица610[[#This Row],[Оптовая цена KRW                   за 1шт]]</f>
        <v>0</v>
      </c>
      <c r="N373" s="41" t="str">
        <f>IFERROR(Таблица610[[#This Row],[Общее кол-во шт]]*Таблица610[[#This Row],[Оптовая цена USD            за 1шт]],"")</f>
        <v/>
      </c>
      <c r="O373" s="42"/>
    </row>
    <row r="374" spans="1:15" s="30" customFormat="1" ht="24" customHeight="1">
      <c r="A374" s="31" t="s">
        <v>9244</v>
      </c>
      <c r="B374" s="32">
        <v>8809480772726</v>
      </c>
      <c r="C374" s="33" t="s">
        <v>9245</v>
      </c>
      <c r="D374" s="34" t="s">
        <v>9246</v>
      </c>
      <c r="E374" s="187" t="s">
        <v>2037</v>
      </c>
      <c r="F374" s="38">
        <v>25000</v>
      </c>
      <c r="G374" s="36"/>
      <c r="H374" s="37">
        <v>30</v>
      </c>
      <c r="I374" s="38">
        <v>5355</v>
      </c>
      <c r="J374" s="39" t="str">
        <f>IF($I$1="","Введите курс",Таблица610[[#This Row],[Оптовая цена KRW                   за 1шт]]/$I$1)</f>
        <v>Введите курс</v>
      </c>
      <c r="K374" s="284"/>
      <c r="L374" s="40">
        <f>Таблица610[[#This Row],[Заказ коробок ]]*Таблица610[[#This Row],[Кол-во шт в коробке]]</f>
        <v>0</v>
      </c>
      <c r="M374" s="38">
        <f>Таблица610[[#This Row],[Общее кол-во шт]]*Таблица610[[#This Row],[Оптовая цена KRW                   за 1шт]]</f>
        <v>0</v>
      </c>
      <c r="N374" s="41" t="str">
        <f>IFERROR(Таблица610[[#This Row],[Общее кол-во шт]]*Таблица610[[#This Row],[Оптовая цена USD            за 1шт]],"")</f>
        <v/>
      </c>
      <c r="O374" s="42"/>
    </row>
    <row r="375" spans="1:15" s="30" customFormat="1" ht="24" customHeight="1">
      <c r="A375" s="31" t="s">
        <v>9247</v>
      </c>
      <c r="B375" s="32">
        <v>8809480773211</v>
      </c>
      <c r="C375" s="33" t="s">
        <v>9248</v>
      </c>
      <c r="D375" s="34" t="s">
        <v>9249</v>
      </c>
      <c r="E375" s="187" t="s">
        <v>2293</v>
      </c>
      <c r="F375" s="38">
        <v>18000</v>
      </c>
      <c r="G375" s="36"/>
      <c r="H375" s="37">
        <v>100</v>
      </c>
      <c r="I375" s="38">
        <v>2896.8</v>
      </c>
      <c r="J375" s="39" t="str">
        <f>IF($I$1="","Введите курс",Таблица610[[#This Row],[Оптовая цена KRW                   за 1шт]]/$I$1)</f>
        <v>Введите курс</v>
      </c>
      <c r="K375" s="284"/>
      <c r="L375" s="40">
        <f>Таблица610[[#This Row],[Заказ коробок ]]*Таблица610[[#This Row],[Кол-во шт в коробке]]</f>
        <v>0</v>
      </c>
      <c r="M375" s="38">
        <f>Таблица610[[#This Row],[Общее кол-во шт]]*Таблица610[[#This Row],[Оптовая цена KRW                   за 1шт]]</f>
        <v>0</v>
      </c>
      <c r="N375" s="41" t="str">
        <f>IFERROR(Таблица610[[#This Row],[Общее кол-во шт]]*Таблица610[[#This Row],[Оптовая цена USD            за 1шт]],"")</f>
        <v/>
      </c>
      <c r="O375" s="42"/>
    </row>
    <row r="376" spans="1:15" s="30" customFormat="1" ht="24" customHeight="1">
      <c r="A376" s="31" t="s">
        <v>9250</v>
      </c>
      <c r="B376" s="32">
        <v>8809480773228</v>
      </c>
      <c r="C376" s="33" t="s">
        <v>9251</v>
      </c>
      <c r="D376" s="34" t="s">
        <v>9252</v>
      </c>
      <c r="E376" s="187" t="s">
        <v>2293</v>
      </c>
      <c r="F376" s="38">
        <v>18000</v>
      </c>
      <c r="G376" s="36"/>
      <c r="H376" s="37">
        <v>100</v>
      </c>
      <c r="I376" s="38">
        <v>2896.8</v>
      </c>
      <c r="J376" s="39" t="str">
        <f>IF($I$1="","Введите курс",Таблица610[[#This Row],[Оптовая цена KRW                   за 1шт]]/$I$1)</f>
        <v>Введите курс</v>
      </c>
      <c r="K376" s="284"/>
      <c r="L376" s="40">
        <f>Таблица610[[#This Row],[Заказ коробок ]]*Таблица610[[#This Row],[Кол-во шт в коробке]]</f>
        <v>0</v>
      </c>
      <c r="M376" s="38">
        <f>Таблица610[[#This Row],[Общее кол-во шт]]*Таблица610[[#This Row],[Оптовая цена KRW                   за 1шт]]</f>
        <v>0</v>
      </c>
      <c r="N376" s="41" t="str">
        <f>IFERROR(Таблица610[[#This Row],[Общее кол-во шт]]*Таблица610[[#This Row],[Оптовая цена USD            за 1шт]],"")</f>
        <v/>
      </c>
      <c r="O376" s="42"/>
    </row>
    <row r="377" spans="1:15" s="30" customFormat="1" ht="24" customHeight="1">
      <c r="A377" s="31" t="s">
        <v>9253</v>
      </c>
      <c r="B377" s="32">
        <v>8809657115486</v>
      </c>
      <c r="C377" s="33" t="s">
        <v>9254</v>
      </c>
      <c r="D377" s="34" t="s">
        <v>9255</v>
      </c>
      <c r="E377" s="187" t="s">
        <v>2293</v>
      </c>
      <c r="F377" s="38">
        <v>20000</v>
      </c>
      <c r="G377" s="36"/>
      <c r="H377" s="37">
        <v>50</v>
      </c>
      <c r="I377" s="38">
        <v>3672</v>
      </c>
      <c r="J377" s="39" t="str">
        <f>IF($I$1="","Введите курс",Таблица610[[#This Row],[Оптовая цена KRW                   за 1шт]]/$I$1)</f>
        <v>Введите курс</v>
      </c>
      <c r="K377" s="284"/>
      <c r="L377" s="40">
        <f>Таблица610[[#This Row],[Заказ коробок ]]*Таблица610[[#This Row],[Кол-во шт в коробке]]</f>
        <v>0</v>
      </c>
      <c r="M377" s="38">
        <f>Таблица610[[#This Row],[Общее кол-во шт]]*Таблица610[[#This Row],[Оптовая цена KRW                   за 1шт]]</f>
        <v>0</v>
      </c>
      <c r="N377" s="41" t="str">
        <f>IFERROR(Таблица610[[#This Row],[Общее кол-во шт]]*Таблица610[[#This Row],[Оптовая цена USD            за 1шт]],"")</f>
        <v/>
      </c>
      <c r="O377" s="42"/>
    </row>
    <row r="378" spans="1:15" s="30" customFormat="1" ht="24" customHeight="1">
      <c r="A378" s="31" t="s">
        <v>9256</v>
      </c>
      <c r="B378" s="32">
        <v>8809639173336</v>
      </c>
      <c r="C378" s="33" t="s">
        <v>9257</v>
      </c>
      <c r="D378" s="34" t="s">
        <v>9258</v>
      </c>
      <c r="E378" s="187" t="s">
        <v>1643</v>
      </c>
      <c r="F378" s="38">
        <v>25000</v>
      </c>
      <c r="G378" s="36"/>
      <c r="H378" s="37">
        <v>100</v>
      </c>
      <c r="I378" s="38">
        <v>4641</v>
      </c>
      <c r="J378" s="39" t="str">
        <f>IF($I$1="","Введите курс",Таблица610[[#This Row],[Оптовая цена KRW                   за 1шт]]/$I$1)</f>
        <v>Введите курс</v>
      </c>
      <c r="K378" s="284"/>
      <c r="L378" s="40">
        <f>Таблица610[[#This Row],[Заказ коробок ]]*Таблица610[[#This Row],[Кол-во шт в коробке]]</f>
        <v>0</v>
      </c>
      <c r="M378" s="38">
        <f>Таблица610[[#This Row],[Общее кол-во шт]]*Таблица610[[#This Row],[Оптовая цена KRW                   за 1шт]]</f>
        <v>0</v>
      </c>
      <c r="N378" s="41" t="str">
        <f>IFERROR(Таблица610[[#This Row],[Общее кол-во шт]]*Таблица610[[#This Row],[Оптовая цена USD            за 1шт]],"")</f>
        <v/>
      </c>
      <c r="O378" s="42"/>
    </row>
    <row r="379" spans="1:15" s="30" customFormat="1" ht="24" customHeight="1">
      <c r="A379" s="31" t="s">
        <v>9259</v>
      </c>
      <c r="B379" s="32">
        <v>8809480773594</v>
      </c>
      <c r="C379" s="33" t="s">
        <v>9260</v>
      </c>
      <c r="D379" s="34" t="s">
        <v>9261</v>
      </c>
      <c r="E379" s="187" t="s">
        <v>1668</v>
      </c>
      <c r="F379" s="38">
        <v>50000</v>
      </c>
      <c r="G379" s="36"/>
      <c r="H379" s="37">
        <v>50</v>
      </c>
      <c r="I379" s="38">
        <v>6833.9999999999991</v>
      </c>
      <c r="J379" s="39" t="str">
        <f>IF($I$1="","Введите курс",Таблица610[[#This Row],[Оптовая цена KRW                   за 1шт]]/$I$1)</f>
        <v>Введите курс</v>
      </c>
      <c r="K379" s="284"/>
      <c r="L379" s="40">
        <f>Таблица610[[#This Row],[Заказ коробок ]]*Таблица610[[#This Row],[Кол-во шт в коробке]]</f>
        <v>0</v>
      </c>
      <c r="M379" s="38">
        <f>Таблица610[[#This Row],[Общее кол-во шт]]*Таблица610[[#This Row],[Оптовая цена KRW                   за 1шт]]</f>
        <v>0</v>
      </c>
      <c r="N379" s="41" t="str">
        <f>IFERROR(Таблица610[[#This Row],[Общее кол-во шт]]*Таблица610[[#This Row],[Оптовая цена USD            за 1шт]],"")</f>
        <v/>
      </c>
      <c r="O379" s="42"/>
    </row>
    <row r="380" spans="1:15" s="30" customFormat="1" ht="24" customHeight="1">
      <c r="A380" s="31" t="s">
        <v>9262</v>
      </c>
      <c r="B380" s="32">
        <v>8809595053666</v>
      </c>
      <c r="C380" s="33" t="s">
        <v>9263</v>
      </c>
      <c r="D380" s="34" t="s">
        <v>9264</v>
      </c>
      <c r="E380" s="187" t="s">
        <v>9043</v>
      </c>
      <c r="F380" s="38">
        <v>45000</v>
      </c>
      <c r="G380" s="36"/>
      <c r="H380" s="37">
        <v>100</v>
      </c>
      <c r="I380" s="38">
        <v>6477</v>
      </c>
      <c r="J380" s="39" t="str">
        <f>IF($I$1="","Введите курс",Таблица610[[#This Row],[Оптовая цена KRW                   за 1шт]]/$I$1)</f>
        <v>Введите курс</v>
      </c>
      <c r="K380" s="284"/>
      <c r="L380" s="40">
        <f>Таблица610[[#This Row],[Заказ коробок ]]*Таблица610[[#This Row],[Кол-во шт в коробке]]</f>
        <v>0</v>
      </c>
      <c r="M380" s="38">
        <f>Таблица610[[#This Row],[Общее кол-во шт]]*Таблица610[[#This Row],[Оптовая цена KRW                   за 1шт]]</f>
        <v>0</v>
      </c>
      <c r="N380" s="41" t="str">
        <f>IFERROR(Таблица610[[#This Row],[Общее кол-во шт]]*Таблица610[[#This Row],[Оптовая цена USD            за 1шт]],"")</f>
        <v/>
      </c>
      <c r="O380" s="42"/>
    </row>
    <row r="381" spans="1:15" s="30" customFormat="1" ht="24" customHeight="1">
      <c r="A381" s="31" t="s">
        <v>9265</v>
      </c>
      <c r="B381" s="32">
        <v>8809615881675</v>
      </c>
      <c r="C381" s="33" t="s">
        <v>9266</v>
      </c>
      <c r="D381" s="34" t="s">
        <v>9267</v>
      </c>
      <c r="E381" s="187" t="s">
        <v>2293</v>
      </c>
      <c r="F381" s="38">
        <v>22000</v>
      </c>
      <c r="G381" s="36"/>
      <c r="H381" s="37">
        <v>100</v>
      </c>
      <c r="I381" s="38">
        <v>3325.2</v>
      </c>
      <c r="J381" s="39" t="str">
        <f>IF($I$1="","Введите курс",Таблица610[[#This Row],[Оптовая цена KRW                   за 1шт]]/$I$1)</f>
        <v>Введите курс</v>
      </c>
      <c r="K381" s="284"/>
      <c r="L381" s="40">
        <f>Таблица610[[#This Row],[Заказ коробок ]]*Таблица610[[#This Row],[Кол-во шт в коробке]]</f>
        <v>0</v>
      </c>
      <c r="M381" s="38">
        <f>Таблица610[[#This Row],[Общее кол-во шт]]*Таблица610[[#This Row],[Оптовая цена KRW                   за 1шт]]</f>
        <v>0</v>
      </c>
      <c r="N381" s="41" t="str">
        <f>IFERROR(Таблица610[[#This Row],[Общее кол-во шт]]*Таблица610[[#This Row],[Оптовая цена USD            за 1шт]],"")</f>
        <v/>
      </c>
      <c r="O381" s="42"/>
    </row>
    <row r="382" spans="1:15" s="30" customFormat="1" ht="24" customHeight="1">
      <c r="A382" s="31" t="s">
        <v>9268</v>
      </c>
      <c r="B382" s="32">
        <v>8809426959747</v>
      </c>
      <c r="C382" s="33" t="s">
        <v>9269</v>
      </c>
      <c r="D382" s="34" t="s">
        <v>9270</v>
      </c>
      <c r="E382" s="187" t="s">
        <v>1668</v>
      </c>
      <c r="F382" s="38"/>
      <c r="G382" s="36"/>
      <c r="H382" s="37">
        <v>200</v>
      </c>
      <c r="I382" s="38">
        <v>953.7</v>
      </c>
      <c r="J382" s="39" t="str">
        <f>IF($I$1="","Введите курс",Таблица610[[#This Row],[Оптовая цена KRW                   за 1шт]]/$I$1)</f>
        <v>Введите курс</v>
      </c>
      <c r="K382" s="284"/>
      <c r="L382" s="40">
        <f>Таблица610[[#This Row],[Заказ коробок ]]*Таблица610[[#This Row],[Кол-во шт в коробке]]</f>
        <v>0</v>
      </c>
      <c r="M382" s="38">
        <f>Таблица610[[#This Row],[Общее кол-во шт]]*Таблица610[[#This Row],[Оптовая цена KRW                   за 1шт]]</f>
        <v>0</v>
      </c>
      <c r="N382" s="41" t="str">
        <f>IFERROR(Таблица610[[#This Row],[Общее кол-во шт]]*Таблица610[[#This Row],[Оптовая цена USD            за 1шт]],"")</f>
        <v/>
      </c>
      <c r="O382" s="42"/>
    </row>
    <row r="383" spans="1:15" s="30" customFormat="1" ht="24" customHeight="1">
      <c r="A383" s="31" t="s">
        <v>9271</v>
      </c>
      <c r="B383" s="32">
        <v>8809426959754</v>
      </c>
      <c r="C383" s="33" t="s">
        <v>9272</v>
      </c>
      <c r="D383" s="34" t="s">
        <v>9273</v>
      </c>
      <c r="E383" s="187" t="s">
        <v>1668</v>
      </c>
      <c r="F383" s="38"/>
      <c r="G383" s="36"/>
      <c r="H383" s="37">
        <v>200</v>
      </c>
      <c r="I383" s="38">
        <v>953.7</v>
      </c>
      <c r="J383" s="39" t="str">
        <f>IF($I$1="","Введите курс",Таблица610[[#This Row],[Оптовая цена KRW                   за 1шт]]/$I$1)</f>
        <v>Введите курс</v>
      </c>
      <c r="K383" s="284"/>
      <c r="L383" s="40">
        <f>Таблица610[[#This Row],[Заказ коробок ]]*Таблица610[[#This Row],[Кол-во шт в коробке]]</f>
        <v>0</v>
      </c>
      <c r="M383" s="38">
        <f>Таблица610[[#This Row],[Общее кол-во шт]]*Таблица610[[#This Row],[Оптовая цена KRW                   за 1шт]]</f>
        <v>0</v>
      </c>
      <c r="N383" s="41" t="str">
        <f>IFERROR(Таблица610[[#This Row],[Общее кол-во шт]]*Таблица610[[#This Row],[Оптовая цена USD            за 1шт]],"")</f>
        <v/>
      </c>
      <c r="O383" s="42"/>
    </row>
    <row r="384" spans="1:15" s="30" customFormat="1" ht="24" customHeight="1">
      <c r="A384" s="31" t="s">
        <v>9274</v>
      </c>
      <c r="B384" s="32">
        <v>8809541199073</v>
      </c>
      <c r="C384" s="33" t="s">
        <v>9275</v>
      </c>
      <c r="D384" s="34" t="s">
        <v>9276</v>
      </c>
      <c r="E384" s="187" t="s">
        <v>9174</v>
      </c>
      <c r="F384" s="38">
        <v>15000</v>
      </c>
      <c r="G384" s="36"/>
      <c r="H384" s="37">
        <v>20</v>
      </c>
      <c r="I384" s="38">
        <v>4539</v>
      </c>
      <c r="J384" s="39" t="str">
        <f>IF($I$1="","Введите курс",Таблица610[[#This Row],[Оптовая цена KRW                   за 1шт]]/$I$1)</f>
        <v>Введите курс</v>
      </c>
      <c r="K384" s="284"/>
      <c r="L384" s="40">
        <f>Таблица610[[#This Row],[Заказ коробок ]]*Таблица610[[#This Row],[Кол-во шт в коробке]]</f>
        <v>0</v>
      </c>
      <c r="M384" s="38">
        <f>Таблица610[[#This Row],[Общее кол-во шт]]*Таблица610[[#This Row],[Оптовая цена KRW                   за 1шт]]</f>
        <v>0</v>
      </c>
      <c r="N384" s="41" t="str">
        <f>IFERROR(Таблица610[[#This Row],[Общее кол-во шт]]*Таблица610[[#This Row],[Оптовая цена USD            за 1шт]],"")</f>
        <v/>
      </c>
      <c r="O384" s="42"/>
    </row>
    <row r="385" spans="1:15" s="30" customFormat="1" ht="24" customHeight="1">
      <c r="A385" s="31" t="s">
        <v>9277</v>
      </c>
      <c r="B385" s="32">
        <v>8809541199264</v>
      </c>
      <c r="C385" s="33" t="s">
        <v>9278</v>
      </c>
      <c r="D385" s="34" t="s">
        <v>9279</v>
      </c>
      <c r="E385" s="187" t="s">
        <v>9280</v>
      </c>
      <c r="F385" s="38">
        <v>12000</v>
      </c>
      <c r="G385" s="36"/>
      <c r="H385" s="37">
        <v>100</v>
      </c>
      <c r="I385" s="38">
        <v>2917.2000000000003</v>
      </c>
      <c r="J385" s="39" t="str">
        <f>IF($I$1="","Введите курс",Таблица610[[#This Row],[Оптовая цена KRW                   за 1шт]]/$I$1)</f>
        <v>Введите курс</v>
      </c>
      <c r="K385" s="284"/>
      <c r="L385" s="40">
        <f>Таблица610[[#This Row],[Заказ коробок ]]*Таблица610[[#This Row],[Кол-во шт в коробке]]</f>
        <v>0</v>
      </c>
      <c r="M385" s="38">
        <f>Таблица610[[#This Row],[Общее кол-во шт]]*Таблица610[[#This Row],[Оптовая цена KRW                   за 1шт]]</f>
        <v>0</v>
      </c>
      <c r="N385" s="41" t="str">
        <f>IFERROR(Таблица610[[#This Row],[Общее кол-во шт]]*Таблица610[[#This Row],[Оптовая цена USD            за 1шт]],"")</f>
        <v/>
      </c>
      <c r="O385" s="42"/>
    </row>
    <row r="386" spans="1:15" s="30" customFormat="1" ht="24" customHeight="1">
      <c r="A386" s="31" t="s">
        <v>9281</v>
      </c>
      <c r="B386" s="32">
        <v>8809426959341</v>
      </c>
      <c r="C386" s="33" t="s">
        <v>9282</v>
      </c>
      <c r="D386" s="34" t="s">
        <v>9283</v>
      </c>
      <c r="E386" s="187" t="s">
        <v>2285</v>
      </c>
      <c r="F386" s="38">
        <v>20000</v>
      </c>
      <c r="G386" s="36"/>
      <c r="H386" s="37">
        <v>25</v>
      </c>
      <c r="I386" s="38">
        <v>4488</v>
      </c>
      <c r="J386" s="39" t="str">
        <f>IF($I$1="","Введите курс",Таблица610[[#This Row],[Оптовая цена KRW                   за 1шт]]/$I$1)</f>
        <v>Введите курс</v>
      </c>
      <c r="K386" s="284"/>
      <c r="L386" s="40">
        <f>Таблица610[[#This Row],[Заказ коробок ]]*Таблица610[[#This Row],[Кол-во шт в коробке]]</f>
        <v>0</v>
      </c>
      <c r="M386" s="38">
        <f>Таблица610[[#This Row],[Общее кол-во шт]]*Таблица610[[#This Row],[Оптовая цена KRW                   за 1шт]]</f>
        <v>0</v>
      </c>
      <c r="N386" s="41" t="str">
        <f>IFERROR(Таблица610[[#This Row],[Общее кол-во шт]]*Таблица610[[#This Row],[Оптовая цена USD            за 1шт]],"")</f>
        <v/>
      </c>
      <c r="O386" s="42"/>
    </row>
    <row r="387" spans="1:15" s="30" customFormat="1" ht="24" customHeight="1">
      <c r="A387" s="31" t="s">
        <v>9284</v>
      </c>
      <c r="B387" s="32">
        <v>8809035146323</v>
      </c>
      <c r="C387" s="33" t="s">
        <v>9285</v>
      </c>
      <c r="D387" s="34" t="s">
        <v>9286</v>
      </c>
      <c r="E387" s="187" t="s">
        <v>9287</v>
      </c>
      <c r="F387" s="38">
        <v>3500</v>
      </c>
      <c r="G387" s="36"/>
      <c r="H387" s="37">
        <v>100</v>
      </c>
      <c r="I387" s="38">
        <v>821.1</v>
      </c>
      <c r="J387" s="39" t="str">
        <f>IF($I$1="","Введите курс",Таблица610[[#This Row],[Оптовая цена KRW                   за 1шт]]/$I$1)</f>
        <v>Введите курс</v>
      </c>
      <c r="K387" s="284"/>
      <c r="L387" s="40">
        <f>Таблица610[[#This Row],[Заказ коробок ]]*Таблица610[[#This Row],[Кол-во шт в коробке]]</f>
        <v>0</v>
      </c>
      <c r="M387" s="38">
        <f>Таблица610[[#This Row],[Общее кол-во шт]]*Таблица610[[#This Row],[Оптовая цена KRW                   за 1шт]]</f>
        <v>0</v>
      </c>
      <c r="N387" s="41" t="str">
        <f>IFERROR(Таблица610[[#This Row],[Общее кол-во шт]]*Таблица610[[#This Row],[Оптовая цена USD            за 1шт]],"")</f>
        <v/>
      </c>
      <c r="O387" s="42"/>
    </row>
    <row r="388" spans="1:15" s="30" customFormat="1" ht="24" customHeight="1">
      <c r="A388" s="31" t="s">
        <v>9288</v>
      </c>
      <c r="B388" s="32">
        <v>8809635230637</v>
      </c>
      <c r="C388" s="33" t="s">
        <v>9289</v>
      </c>
      <c r="D388" s="34" t="s">
        <v>9290</v>
      </c>
      <c r="E388" s="187" t="s">
        <v>8458</v>
      </c>
      <c r="F388" s="38">
        <v>30000</v>
      </c>
      <c r="G388" s="36"/>
      <c r="H388" s="37">
        <v>50</v>
      </c>
      <c r="I388" s="38">
        <v>6324</v>
      </c>
      <c r="J388" s="39" t="str">
        <f>IF($I$1="","Введите курс",Таблица610[[#This Row],[Оптовая цена KRW                   за 1шт]]/$I$1)</f>
        <v>Введите курс</v>
      </c>
      <c r="K388" s="284"/>
      <c r="L388" s="40">
        <f>Таблица610[[#This Row],[Заказ коробок ]]*Таблица610[[#This Row],[Кол-во шт в коробке]]</f>
        <v>0</v>
      </c>
      <c r="M388" s="38">
        <f>Таблица610[[#This Row],[Общее кол-во шт]]*Таблица610[[#This Row],[Оптовая цена KRW                   за 1шт]]</f>
        <v>0</v>
      </c>
      <c r="N388" s="41" t="str">
        <f>IFERROR(Таблица610[[#This Row],[Общее кол-во шт]]*Таблица610[[#This Row],[Оптовая цена USD            за 1шт]],"")</f>
        <v/>
      </c>
      <c r="O388" s="42"/>
    </row>
    <row r="389" spans="1:15" s="30" customFormat="1" ht="24" customHeight="1">
      <c r="A389" s="31" t="s">
        <v>9291</v>
      </c>
      <c r="B389" s="32">
        <v>8809635230644</v>
      </c>
      <c r="C389" s="33" t="s">
        <v>9292</v>
      </c>
      <c r="D389" s="34" t="s">
        <v>9293</v>
      </c>
      <c r="E389" s="187" t="s">
        <v>8458</v>
      </c>
      <c r="F389" s="38">
        <v>30000</v>
      </c>
      <c r="G389" s="36"/>
      <c r="H389" s="37">
        <v>50</v>
      </c>
      <c r="I389" s="38">
        <v>6324</v>
      </c>
      <c r="J389" s="39" t="str">
        <f>IF($I$1="","Введите курс",Таблица610[[#This Row],[Оптовая цена KRW                   за 1шт]]/$I$1)</f>
        <v>Введите курс</v>
      </c>
      <c r="K389" s="284"/>
      <c r="L389" s="40">
        <f>Таблица610[[#This Row],[Заказ коробок ]]*Таблица610[[#This Row],[Кол-во шт в коробке]]</f>
        <v>0</v>
      </c>
      <c r="M389" s="38">
        <f>Таблица610[[#This Row],[Общее кол-во шт]]*Таблица610[[#This Row],[Оптовая цена KRW                   за 1шт]]</f>
        <v>0</v>
      </c>
      <c r="N389" s="41" t="str">
        <f>IFERROR(Таблица610[[#This Row],[Общее кол-во шт]]*Таблица610[[#This Row],[Оптовая цена USD            за 1шт]],"")</f>
        <v/>
      </c>
      <c r="O389" s="42"/>
    </row>
    <row r="390" spans="1:15" s="30" customFormat="1" ht="24" customHeight="1">
      <c r="A390" s="31" t="s">
        <v>9294</v>
      </c>
      <c r="B390" s="32">
        <v>8809635230651</v>
      </c>
      <c r="C390" s="33" t="s">
        <v>9295</v>
      </c>
      <c r="D390" s="34" t="s">
        <v>9296</v>
      </c>
      <c r="E390" s="187" t="s">
        <v>1668</v>
      </c>
      <c r="F390" s="38">
        <v>30000</v>
      </c>
      <c r="G390" s="36"/>
      <c r="H390" s="37">
        <v>100</v>
      </c>
      <c r="I390" s="38">
        <v>6222</v>
      </c>
      <c r="J390" s="39" t="str">
        <f>IF($I$1="","Введите курс",Таблица610[[#This Row],[Оптовая цена KRW                   за 1шт]]/$I$1)</f>
        <v>Введите курс</v>
      </c>
      <c r="K390" s="284"/>
      <c r="L390" s="40">
        <f>Таблица610[[#This Row],[Заказ коробок ]]*Таблица610[[#This Row],[Кол-во шт в коробке]]</f>
        <v>0</v>
      </c>
      <c r="M390" s="38">
        <f>Таблица610[[#This Row],[Общее кол-во шт]]*Таблица610[[#This Row],[Оптовая цена KRW                   за 1шт]]</f>
        <v>0</v>
      </c>
      <c r="N390" s="41" t="str">
        <f>IFERROR(Таблица610[[#This Row],[Общее кол-во шт]]*Таблица610[[#This Row],[Оптовая цена USD            за 1шт]],"")</f>
        <v/>
      </c>
      <c r="O390" s="42"/>
    </row>
    <row r="391" spans="1:15" s="30" customFormat="1" ht="24" customHeight="1">
      <c r="A391" s="31" t="s">
        <v>9297</v>
      </c>
      <c r="B391" s="32">
        <v>8809541199066</v>
      </c>
      <c r="C391" s="33" t="s">
        <v>9298</v>
      </c>
      <c r="D391" s="34" t="s">
        <v>9299</v>
      </c>
      <c r="E391" s="187" t="s">
        <v>9174</v>
      </c>
      <c r="F391" s="38">
        <v>15000</v>
      </c>
      <c r="G391" s="36"/>
      <c r="H391" s="37">
        <v>20</v>
      </c>
      <c r="I391" s="38">
        <v>4539</v>
      </c>
      <c r="J391" s="39" t="str">
        <f>IF($I$1="","Введите курс",Таблица610[[#This Row],[Оптовая цена KRW                   за 1шт]]/$I$1)</f>
        <v>Введите курс</v>
      </c>
      <c r="K391" s="284"/>
      <c r="L391" s="40">
        <f>Таблица610[[#This Row],[Заказ коробок ]]*Таблица610[[#This Row],[Кол-во шт в коробке]]</f>
        <v>0</v>
      </c>
      <c r="M391" s="38">
        <f>Таблица610[[#This Row],[Общее кол-во шт]]*Таблица610[[#This Row],[Оптовая цена KRW                   за 1шт]]</f>
        <v>0</v>
      </c>
      <c r="N391" s="41" t="str">
        <f>IFERROR(Таблица610[[#This Row],[Общее кол-во шт]]*Таблица610[[#This Row],[Оптовая цена USD            за 1шт]],"")</f>
        <v/>
      </c>
      <c r="O391" s="42"/>
    </row>
    <row r="392" spans="1:15" s="30" customFormat="1" ht="24" customHeight="1">
      <c r="A392" s="31" t="s">
        <v>9300</v>
      </c>
      <c r="B392" s="32">
        <v>8809480773679</v>
      </c>
      <c r="C392" s="33" t="s">
        <v>9301</v>
      </c>
      <c r="D392" s="34" t="s">
        <v>9302</v>
      </c>
      <c r="E392" s="187" t="s">
        <v>8259</v>
      </c>
      <c r="F392" s="38">
        <v>25000</v>
      </c>
      <c r="G392" s="36"/>
      <c r="H392" s="37">
        <v>60</v>
      </c>
      <c r="I392" s="38">
        <v>4845</v>
      </c>
      <c r="J392" s="39" t="str">
        <f>IF($I$1="","Введите курс",Таблица610[[#This Row],[Оптовая цена KRW                   за 1шт]]/$I$1)</f>
        <v>Введите курс</v>
      </c>
      <c r="K392" s="284"/>
      <c r="L392" s="40">
        <f>Таблица610[[#This Row],[Заказ коробок ]]*Таблица610[[#This Row],[Кол-во шт в коробке]]</f>
        <v>0</v>
      </c>
      <c r="M392" s="38">
        <f>Таблица610[[#This Row],[Общее кол-во шт]]*Таблица610[[#This Row],[Оптовая цена KRW                   за 1шт]]</f>
        <v>0</v>
      </c>
      <c r="N392" s="41" t="str">
        <f>IFERROR(Таблица610[[#This Row],[Общее кол-во шт]]*Таблица610[[#This Row],[Оптовая цена USD            за 1шт]],"")</f>
        <v/>
      </c>
      <c r="O392" s="42"/>
    </row>
    <row r="393" spans="1:15" s="30" customFormat="1" ht="24" customHeight="1">
      <c r="A393" s="31" t="s">
        <v>9303</v>
      </c>
      <c r="B393" s="32">
        <v>8809480773686</v>
      </c>
      <c r="C393" s="33" t="s">
        <v>9304</v>
      </c>
      <c r="D393" s="34" t="s">
        <v>9305</v>
      </c>
      <c r="E393" s="187" t="s">
        <v>9306</v>
      </c>
      <c r="F393" s="38">
        <v>20000</v>
      </c>
      <c r="G393" s="36"/>
      <c r="H393" s="37">
        <v>100</v>
      </c>
      <c r="I393" s="38">
        <v>2652</v>
      </c>
      <c r="J393" s="39" t="str">
        <f>IF($I$1="","Введите курс",Таблица610[[#This Row],[Оптовая цена KRW                   за 1шт]]/$I$1)</f>
        <v>Введите курс</v>
      </c>
      <c r="K393" s="284"/>
      <c r="L393" s="40">
        <f>Таблица610[[#This Row],[Заказ коробок ]]*Таблица610[[#This Row],[Кол-во шт в коробке]]</f>
        <v>0</v>
      </c>
      <c r="M393" s="38">
        <f>Таблица610[[#This Row],[Общее кол-во шт]]*Таблица610[[#This Row],[Оптовая цена KRW                   за 1шт]]</f>
        <v>0</v>
      </c>
      <c r="N393" s="41" t="str">
        <f>IFERROR(Таблица610[[#This Row],[Общее кол-во шт]]*Таблица610[[#This Row],[Оптовая цена USD            за 1шт]],"")</f>
        <v/>
      </c>
      <c r="O393" s="42"/>
    </row>
    <row r="394" spans="1:15" s="30" customFormat="1" ht="24" customHeight="1">
      <c r="A394" s="31" t="s">
        <v>9307</v>
      </c>
      <c r="B394" s="32">
        <v>8809635230804</v>
      </c>
      <c r="C394" s="33" t="s">
        <v>9308</v>
      </c>
      <c r="D394" s="34" t="s">
        <v>9309</v>
      </c>
      <c r="E394" s="187" t="s">
        <v>9310</v>
      </c>
      <c r="F394" s="38">
        <v>35000</v>
      </c>
      <c r="G394" s="36"/>
      <c r="H394" s="37">
        <v>50</v>
      </c>
      <c r="I394" s="38">
        <v>6681</v>
      </c>
      <c r="J394" s="39" t="str">
        <f>IF($I$1="","Введите курс",Таблица610[[#This Row],[Оптовая цена KRW                   за 1шт]]/$I$1)</f>
        <v>Введите курс</v>
      </c>
      <c r="K394" s="284"/>
      <c r="L394" s="40">
        <f>Таблица610[[#This Row],[Заказ коробок ]]*Таблица610[[#This Row],[Кол-во шт в коробке]]</f>
        <v>0</v>
      </c>
      <c r="M394" s="38">
        <f>Таблица610[[#This Row],[Общее кол-во шт]]*Таблица610[[#This Row],[Оптовая цена KRW                   за 1шт]]</f>
        <v>0</v>
      </c>
      <c r="N394" s="41" t="str">
        <f>IFERROR(Таблица610[[#This Row],[Общее кол-во шт]]*Таблица610[[#This Row],[Оптовая цена USD            за 1шт]],"")</f>
        <v/>
      </c>
      <c r="O394" s="42"/>
    </row>
    <row r="395" spans="1:15" s="30" customFormat="1" ht="24" customHeight="1">
      <c r="A395" s="31" t="s">
        <v>9311</v>
      </c>
      <c r="B395" s="32">
        <v>8809635230811</v>
      </c>
      <c r="C395" s="33" t="s">
        <v>9312</v>
      </c>
      <c r="D395" s="34" t="s">
        <v>9313</v>
      </c>
      <c r="E395" s="187" t="s">
        <v>9310</v>
      </c>
      <c r="F395" s="38">
        <v>35000</v>
      </c>
      <c r="G395" s="36"/>
      <c r="H395" s="37">
        <v>50</v>
      </c>
      <c r="I395" s="38">
        <v>6681</v>
      </c>
      <c r="J395" s="39" t="str">
        <f>IF($I$1="","Введите курс",Таблица610[[#This Row],[Оптовая цена KRW                   за 1шт]]/$I$1)</f>
        <v>Введите курс</v>
      </c>
      <c r="K395" s="284"/>
      <c r="L395" s="40">
        <f>Таблица610[[#This Row],[Заказ коробок ]]*Таблица610[[#This Row],[Кол-во шт в коробке]]</f>
        <v>0</v>
      </c>
      <c r="M395" s="38">
        <f>Таблица610[[#This Row],[Общее кол-во шт]]*Таблица610[[#This Row],[Оптовая цена KRW                   за 1шт]]</f>
        <v>0</v>
      </c>
      <c r="N395" s="41" t="str">
        <f>IFERROR(Таблица610[[#This Row],[Общее кол-во шт]]*Таблица610[[#This Row],[Оптовая цена USD            за 1шт]],"")</f>
        <v/>
      </c>
      <c r="O395" s="42"/>
    </row>
    <row r="396" spans="1:15" s="30" customFormat="1" ht="24" customHeight="1">
      <c r="A396" s="31" t="s">
        <v>9314</v>
      </c>
      <c r="B396" s="32">
        <v>8809635230835</v>
      </c>
      <c r="C396" s="33" t="s">
        <v>9315</v>
      </c>
      <c r="D396" s="34" t="s">
        <v>9316</v>
      </c>
      <c r="E396" s="187" t="s">
        <v>2402</v>
      </c>
      <c r="F396" s="38">
        <v>40000</v>
      </c>
      <c r="G396" s="36"/>
      <c r="H396" s="37">
        <v>50</v>
      </c>
      <c r="I396" s="38">
        <v>6834</v>
      </c>
      <c r="J396" s="39" t="str">
        <f>IF($I$1="","Введите курс",Таблица610[[#This Row],[Оптовая цена KRW                   за 1шт]]/$I$1)</f>
        <v>Введите курс</v>
      </c>
      <c r="K396" s="284"/>
      <c r="L396" s="40">
        <f>Таблица610[[#This Row],[Заказ коробок ]]*Таблица610[[#This Row],[Кол-во шт в коробке]]</f>
        <v>0</v>
      </c>
      <c r="M396" s="38">
        <f>Таблица610[[#This Row],[Общее кол-во шт]]*Таблица610[[#This Row],[Оптовая цена KRW                   за 1шт]]</f>
        <v>0</v>
      </c>
      <c r="N396" s="41" t="str">
        <f>IFERROR(Таблица610[[#This Row],[Общее кол-во шт]]*Таблица610[[#This Row],[Оптовая цена USD            за 1шт]],"")</f>
        <v/>
      </c>
      <c r="O396" s="42"/>
    </row>
    <row r="397" spans="1:15" s="30" customFormat="1" ht="24" customHeight="1">
      <c r="A397" s="31" t="s">
        <v>9317</v>
      </c>
      <c r="B397" s="32">
        <v>8809635230828</v>
      </c>
      <c r="C397" s="33" t="s">
        <v>9318</v>
      </c>
      <c r="D397" s="34" t="s">
        <v>9319</v>
      </c>
      <c r="E397" s="187" t="s">
        <v>1733</v>
      </c>
      <c r="F397" s="38">
        <v>35000</v>
      </c>
      <c r="G397" s="36"/>
      <c r="H397" s="37">
        <v>50</v>
      </c>
      <c r="I397" s="38">
        <v>6681</v>
      </c>
      <c r="J397" s="39" t="str">
        <f>IF($I$1="","Введите курс",Таблица610[[#This Row],[Оптовая цена KRW                   за 1шт]]/$I$1)</f>
        <v>Введите курс</v>
      </c>
      <c r="K397" s="284"/>
      <c r="L397" s="40">
        <f>Таблица610[[#This Row],[Заказ коробок ]]*Таблица610[[#This Row],[Кол-во шт в коробке]]</f>
        <v>0</v>
      </c>
      <c r="M397" s="38">
        <f>Таблица610[[#This Row],[Общее кол-во шт]]*Таблица610[[#This Row],[Оптовая цена KRW                   за 1шт]]</f>
        <v>0</v>
      </c>
      <c r="N397" s="41" t="str">
        <f>IFERROR(Таблица610[[#This Row],[Общее кол-во шт]]*Таблица610[[#This Row],[Оптовая цена USD            за 1шт]],"")</f>
        <v/>
      </c>
      <c r="O397" s="42"/>
    </row>
    <row r="398" spans="1:15" s="30" customFormat="1" ht="24" customHeight="1">
      <c r="A398" s="31" t="s">
        <v>9320</v>
      </c>
      <c r="B398" s="32">
        <v>8809635230842</v>
      </c>
      <c r="C398" s="33" t="s">
        <v>9321</v>
      </c>
      <c r="D398" s="34" t="s">
        <v>9322</v>
      </c>
      <c r="E398" s="187" t="s">
        <v>1668</v>
      </c>
      <c r="F398" s="38">
        <v>25000</v>
      </c>
      <c r="G398" s="36"/>
      <c r="H398" s="37">
        <v>100</v>
      </c>
      <c r="I398" s="38">
        <v>4845</v>
      </c>
      <c r="J398" s="39" t="str">
        <f>IF($I$1="","Введите курс",Таблица610[[#This Row],[Оптовая цена KRW                   за 1шт]]/$I$1)</f>
        <v>Введите курс</v>
      </c>
      <c r="K398" s="284"/>
      <c r="L398" s="40">
        <f>Таблица610[[#This Row],[Заказ коробок ]]*Таблица610[[#This Row],[Кол-во шт в коробке]]</f>
        <v>0</v>
      </c>
      <c r="M398" s="38">
        <f>Таблица610[[#This Row],[Общее кол-во шт]]*Таблица610[[#This Row],[Оптовая цена KRW                   за 1шт]]</f>
        <v>0</v>
      </c>
      <c r="N398" s="41" t="str">
        <f>IFERROR(Таблица610[[#This Row],[Общее кол-во шт]]*Таблица610[[#This Row],[Оптовая цена USD            за 1шт]],"")</f>
        <v/>
      </c>
      <c r="O398" s="42"/>
    </row>
    <row r="399" spans="1:15" s="30" customFormat="1" ht="24" customHeight="1">
      <c r="A399" s="31" t="s">
        <v>9323</v>
      </c>
      <c r="B399" s="32">
        <v>8809635230484</v>
      </c>
      <c r="C399" s="33" t="s">
        <v>9324</v>
      </c>
      <c r="D399" s="34" t="s">
        <v>9325</v>
      </c>
      <c r="E399" s="187" t="s">
        <v>9326</v>
      </c>
      <c r="F399" s="38">
        <v>28000</v>
      </c>
      <c r="G399" s="36"/>
      <c r="H399" s="37">
        <v>50</v>
      </c>
      <c r="I399" s="38">
        <v>5446.8</v>
      </c>
      <c r="J399" s="39" t="str">
        <f>IF($I$1="","Введите курс",Таблица610[[#This Row],[Оптовая цена KRW                   за 1шт]]/$I$1)</f>
        <v>Введите курс</v>
      </c>
      <c r="K399" s="284"/>
      <c r="L399" s="40">
        <f>Таблица610[[#This Row],[Заказ коробок ]]*Таблица610[[#This Row],[Кол-во шт в коробке]]</f>
        <v>0</v>
      </c>
      <c r="M399" s="38">
        <f>Таблица610[[#This Row],[Общее кол-во шт]]*Таблица610[[#This Row],[Оптовая цена KRW                   за 1шт]]</f>
        <v>0</v>
      </c>
      <c r="N399" s="41" t="str">
        <f>IFERROR(Таблица610[[#This Row],[Общее кол-во шт]]*Таблица610[[#This Row],[Оптовая цена USD            за 1шт]],"")</f>
        <v/>
      </c>
      <c r="O399" s="42"/>
    </row>
    <row r="400" spans="1:15" s="30" customFormat="1" ht="24" customHeight="1">
      <c r="A400" s="31" t="s">
        <v>9327</v>
      </c>
      <c r="B400" s="32">
        <v>8809635230477</v>
      </c>
      <c r="C400" s="33" t="s">
        <v>9328</v>
      </c>
      <c r="D400" s="34" t="s">
        <v>9329</v>
      </c>
      <c r="E400" s="187" t="s">
        <v>9326</v>
      </c>
      <c r="F400" s="38">
        <v>28000</v>
      </c>
      <c r="G400" s="36"/>
      <c r="H400" s="37">
        <v>50</v>
      </c>
      <c r="I400" s="38">
        <v>5446.8</v>
      </c>
      <c r="J400" s="39" t="str">
        <f>IF($I$1="","Введите курс",Таблица610[[#This Row],[Оптовая цена KRW                   за 1шт]]/$I$1)</f>
        <v>Введите курс</v>
      </c>
      <c r="K400" s="284"/>
      <c r="L400" s="40">
        <f>Таблица610[[#This Row],[Заказ коробок ]]*Таблица610[[#This Row],[Кол-во шт в коробке]]</f>
        <v>0</v>
      </c>
      <c r="M400" s="38">
        <f>Таблица610[[#This Row],[Общее кол-во шт]]*Таблица610[[#This Row],[Оптовая цена KRW                   за 1шт]]</f>
        <v>0</v>
      </c>
      <c r="N400" s="41" t="str">
        <f>IFERROR(Таблица610[[#This Row],[Общее кол-во шт]]*Таблица610[[#This Row],[Оптовая цена USD            за 1шт]],"")</f>
        <v/>
      </c>
      <c r="O400" s="42"/>
    </row>
    <row r="401" spans="1:15" s="30" customFormat="1" ht="24" customHeight="1">
      <c r="A401" s="31" t="s">
        <v>9330</v>
      </c>
      <c r="B401" s="32">
        <v>8809480773754</v>
      </c>
      <c r="C401" s="33" t="s">
        <v>9331</v>
      </c>
      <c r="D401" s="34" t="s">
        <v>9332</v>
      </c>
      <c r="E401" s="187" t="s">
        <v>9306</v>
      </c>
      <c r="F401" s="38">
        <v>12000</v>
      </c>
      <c r="G401" s="36"/>
      <c r="H401" s="37">
        <v>100</v>
      </c>
      <c r="I401" s="38">
        <v>2917.2000000000003</v>
      </c>
      <c r="J401" s="39" t="str">
        <f>IF($I$1="","Введите курс",Таблица610[[#This Row],[Оптовая цена KRW                   за 1шт]]/$I$1)</f>
        <v>Введите курс</v>
      </c>
      <c r="K401" s="284"/>
      <c r="L401" s="40">
        <f>Таблица610[[#This Row],[Заказ коробок ]]*Таблица610[[#This Row],[Кол-во шт в коробке]]</f>
        <v>0</v>
      </c>
      <c r="M401" s="38">
        <f>Таблица610[[#This Row],[Общее кол-во шт]]*Таблица610[[#This Row],[Оптовая цена KRW                   за 1шт]]</f>
        <v>0</v>
      </c>
      <c r="N401" s="41" t="str">
        <f>IFERROR(Таблица610[[#This Row],[Общее кол-во шт]]*Таблица610[[#This Row],[Оптовая цена USD            за 1шт]],"")</f>
        <v/>
      </c>
      <c r="O401" s="42"/>
    </row>
    <row r="402" spans="1:15" s="30" customFormat="1" ht="24" customHeight="1">
      <c r="A402" s="31" t="s">
        <v>9333</v>
      </c>
      <c r="B402" s="32">
        <v>8809657116162</v>
      </c>
      <c r="C402" s="33" t="s">
        <v>9334</v>
      </c>
      <c r="D402" s="34" t="s">
        <v>9335</v>
      </c>
      <c r="E402" s="187" t="s">
        <v>1745</v>
      </c>
      <c r="F402" s="38">
        <v>35000</v>
      </c>
      <c r="G402" s="36"/>
      <c r="H402" s="37">
        <v>50</v>
      </c>
      <c r="I402" s="38">
        <v>7394.9999999999991</v>
      </c>
      <c r="J402" s="39" t="str">
        <f>IF($I$1="","Введите курс",Таблица610[[#This Row],[Оптовая цена KRW                   за 1шт]]/$I$1)</f>
        <v>Введите курс</v>
      </c>
      <c r="K402" s="284"/>
      <c r="L402" s="40">
        <f>Таблица610[[#This Row],[Заказ коробок ]]*Таблица610[[#This Row],[Кол-во шт в коробке]]</f>
        <v>0</v>
      </c>
      <c r="M402" s="38">
        <f>Таблица610[[#This Row],[Общее кол-во шт]]*Таблица610[[#This Row],[Оптовая цена KRW                   за 1шт]]</f>
        <v>0</v>
      </c>
      <c r="N402" s="41" t="str">
        <f>IFERROR(Таблица610[[#This Row],[Общее кол-во шт]]*Таблица610[[#This Row],[Оптовая цена USD            за 1шт]],"")</f>
        <v/>
      </c>
      <c r="O402" s="42"/>
    </row>
    <row r="403" spans="1:15" s="30" customFormat="1" ht="24" customHeight="1">
      <c r="A403" s="31" t="s">
        <v>9336</v>
      </c>
      <c r="B403" s="32">
        <v>8809657116155</v>
      </c>
      <c r="C403" s="33" t="s">
        <v>9337</v>
      </c>
      <c r="D403" s="34" t="s">
        <v>9338</v>
      </c>
      <c r="E403" s="187" t="s">
        <v>1745</v>
      </c>
      <c r="F403" s="38">
        <v>35000</v>
      </c>
      <c r="G403" s="36"/>
      <c r="H403" s="37">
        <v>50</v>
      </c>
      <c r="I403" s="38">
        <v>7394.9999999999991</v>
      </c>
      <c r="J403" s="39" t="str">
        <f>IF($I$1="","Введите курс",Таблица610[[#This Row],[Оптовая цена KRW                   за 1шт]]/$I$1)</f>
        <v>Введите курс</v>
      </c>
      <c r="K403" s="284"/>
      <c r="L403" s="40">
        <f>Таблица610[[#This Row],[Заказ коробок ]]*Таблица610[[#This Row],[Кол-во шт в коробке]]</f>
        <v>0</v>
      </c>
      <c r="M403" s="38">
        <f>Таблица610[[#This Row],[Общее кол-во шт]]*Таблица610[[#This Row],[Оптовая цена KRW                   за 1шт]]</f>
        <v>0</v>
      </c>
      <c r="N403" s="41" t="str">
        <f>IFERROR(Таблица610[[#This Row],[Общее кол-во шт]]*Таблица610[[#This Row],[Оптовая цена USD            за 1шт]],"")</f>
        <v/>
      </c>
      <c r="O403" s="42"/>
    </row>
    <row r="404" spans="1:15" s="30" customFormat="1" ht="24" customHeight="1">
      <c r="A404" s="31" t="s">
        <v>9339</v>
      </c>
      <c r="B404" s="32">
        <v>8809657116193</v>
      </c>
      <c r="C404" s="33" t="s">
        <v>9340</v>
      </c>
      <c r="D404" s="34" t="s">
        <v>9341</v>
      </c>
      <c r="E404" s="187" t="s">
        <v>1668</v>
      </c>
      <c r="F404" s="38">
        <v>40000</v>
      </c>
      <c r="G404" s="36"/>
      <c r="H404" s="37">
        <v>50</v>
      </c>
      <c r="I404" s="38">
        <v>7548</v>
      </c>
      <c r="J404" s="39" t="str">
        <f>IF($I$1="","Введите курс",Таблица610[[#This Row],[Оптовая цена KRW                   за 1шт]]/$I$1)</f>
        <v>Введите курс</v>
      </c>
      <c r="K404" s="284"/>
      <c r="L404" s="40">
        <f>Таблица610[[#This Row],[Заказ коробок ]]*Таблица610[[#This Row],[Кол-во шт в коробке]]</f>
        <v>0</v>
      </c>
      <c r="M404" s="38">
        <f>Таблица610[[#This Row],[Общее кол-во шт]]*Таблица610[[#This Row],[Оптовая цена KRW                   за 1шт]]</f>
        <v>0</v>
      </c>
      <c r="N404" s="41" t="str">
        <f>IFERROR(Таблица610[[#This Row],[Общее кол-во шт]]*Таблица610[[#This Row],[Оптовая цена USD            за 1шт]],"")</f>
        <v/>
      </c>
      <c r="O404" s="42"/>
    </row>
    <row r="405" spans="1:15" s="30" customFormat="1" ht="24" customHeight="1">
      <c r="A405" s="31" t="s">
        <v>9342</v>
      </c>
      <c r="B405" s="32">
        <v>8809639173442</v>
      </c>
      <c r="C405" s="33" t="s">
        <v>9343</v>
      </c>
      <c r="D405" s="34" t="s">
        <v>9344</v>
      </c>
      <c r="E405" s="187" t="s">
        <v>1643</v>
      </c>
      <c r="F405" s="38">
        <v>22000</v>
      </c>
      <c r="G405" s="36"/>
      <c r="H405" s="37">
        <v>100</v>
      </c>
      <c r="I405" s="38">
        <v>4549.2</v>
      </c>
      <c r="J405" s="39" t="str">
        <f>IF($I$1="","Введите курс",Таблица610[[#This Row],[Оптовая цена KRW                   за 1шт]]/$I$1)</f>
        <v>Введите курс</v>
      </c>
      <c r="K405" s="284"/>
      <c r="L405" s="40">
        <f>Таблица610[[#This Row],[Заказ коробок ]]*Таблица610[[#This Row],[Кол-во шт в коробке]]</f>
        <v>0</v>
      </c>
      <c r="M405" s="38">
        <f>Таблица610[[#This Row],[Общее кол-во шт]]*Таблица610[[#This Row],[Оптовая цена KRW                   за 1шт]]</f>
        <v>0</v>
      </c>
      <c r="N405" s="41" t="str">
        <f>IFERROR(Таблица610[[#This Row],[Общее кол-во шт]]*Таблица610[[#This Row],[Оптовая цена USD            за 1шт]],"")</f>
        <v/>
      </c>
      <c r="O405" s="42"/>
    </row>
    <row r="406" spans="1:15" s="30" customFormat="1" ht="24" customHeight="1">
      <c r="A406" s="31" t="s">
        <v>9345</v>
      </c>
      <c r="B406" s="32">
        <v>8809035141434</v>
      </c>
      <c r="C406" s="33" t="s">
        <v>9346</v>
      </c>
      <c r="D406" s="34" t="s">
        <v>9347</v>
      </c>
      <c r="E406" s="187" t="s">
        <v>9326</v>
      </c>
      <c r="F406" s="38">
        <v>28000</v>
      </c>
      <c r="G406" s="36"/>
      <c r="H406" s="37">
        <v>50</v>
      </c>
      <c r="I406" s="38">
        <v>5446.8</v>
      </c>
      <c r="J406" s="39" t="str">
        <f>IF($I$1="","Введите курс",Таблица610[[#This Row],[Оптовая цена KRW                   за 1шт]]/$I$1)</f>
        <v>Введите курс</v>
      </c>
      <c r="K406" s="284"/>
      <c r="L406" s="40">
        <f>Таблица610[[#This Row],[Заказ коробок ]]*Таблица610[[#This Row],[Кол-во шт в коробке]]</f>
        <v>0</v>
      </c>
      <c r="M406" s="38">
        <f>Таблица610[[#This Row],[Общее кол-во шт]]*Таблица610[[#This Row],[Оптовая цена KRW                   за 1шт]]</f>
        <v>0</v>
      </c>
      <c r="N406" s="41" t="str">
        <f>IFERROR(Таблица610[[#This Row],[Общее кол-во шт]]*Таблица610[[#This Row],[Оптовая цена USD            за 1шт]],"")</f>
        <v/>
      </c>
      <c r="O406" s="42"/>
    </row>
    <row r="407" spans="1:15" s="30" customFormat="1" ht="24" customHeight="1">
      <c r="A407" s="31" t="s">
        <v>9348</v>
      </c>
      <c r="B407" s="32">
        <v>8809480773662</v>
      </c>
      <c r="C407" s="33" t="s">
        <v>9349</v>
      </c>
      <c r="D407" s="34" t="s">
        <v>9350</v>
      </c>
      <c r="E407" s="187" t="s">
        <v>2293</v>
      </c>
      <c r="F407" s="38">
        <v>18000</v>
      </c>
      <c r="G407" s="36"/>
      <c r="H407" s="37">
        <v>100</v>
      </c>
      <c r="I407" s="38">
        <v>2896.8</v>
      </c>
      <c r="J407" s="39" t="str">
        <f>IF($I$1="","Введите курс",Таблица610[[#This Row],[Оптовая цена KRW                   за 1шт]]/$I$1)</f>
        <v>Введите курс</v>
      </c>
      <c r="K407" s="284"/>
      <c r="L407" s="40">
        <f>Таблица610[[#This Row],[Заказ коробок ]]*Таблица610[[#This Row],[Кол-во шт в коробке]]</f>
        <v>0</v>
      </c>
      <c r="M407" s="38">
        <f>Таблица610[[#This Row],[Общее кол-во шт]]*Таблица610[[#This Row],[Оптовая цена KRW                   за 1шт]]</f>
        <v>0</v>
      </c>
      <c r="N407" s="41" t="str">
        <f>IFERROR(Таблица610[[#This Row],[Общее кол-во шт]]*Таблица610[[#This Row],[Оптовая цена USD            за 1шт]],"")</f>
        <v/>
      </c>
      <c r="O407" s="42"/>
    </row>
    <row r="408" spans="1:15" s="30" customFormat="1" ht="24" customHeight="1">
      <c r="A408" s="31" t="s">
        <v>9351</v>
      </c>
      <c r="B408" s="32">
        <v>8809635230460</v>
      </c>
      <c r="C408" s="33" t="s">
        <v>9352</v>
      </c>
      <c r="D408" s="34" t="s">
        <v>9353</v>
      </c>
      <c r="E408" s="187" t="s">
        <v>1703</v>
      </c>
      <c r="F408" s="38">
        <v>35000</v>
      </c>
      <c r="G408" s="36"/>
      <c r="H408" s="37">
        <v>50</v>
      </c>
      <c r="I408" s="38">
        <v>5967</v>
      </c>
      <c r="J408" s="39" t="str">
        <f>IF($I$1="","Введите курс",Таблица610[[#This Row],[Оптовая цена KRW                   за 1шт]]/$I$1)</f>
        <v>Введите курс</v>
      </c>
      <c r="K408" s="284"/>
      <c r="L408" s="40">
        <f>Таблица610[[#This Row],[Заказ коробок ]]*Таблица610[[#This Row],[Кол-во шт в коробке]]</f>
        <v>0</v>
      </c>
      <c r="M408" s="38">
        <f>Таблица610[[#This Row],[Общее кол-во шт]]*Таблица610[[#This Row],[Оптовая цена KRW                   за 1шт]]</f>
        <v>0</v>
      </c>
      <c r="N408" s="41" t="str">
        <f>IFERROR(Таблица610[[#This Row],[Общее кол-во шт]]*Таблица610[[#This Row],[Оптовая цена USD            за 1шт]],"")</f>
        <v/>
      </c>
      <c r="O408" s="42"/>
    </row>
    <row r="409" spans="1:15" s="30" customFormat="1" ht="24" customHeight="1">
      <c r="A409" s="31" t="s">
        <v>9354</v>
      </c>
      <c r="B409" s="32">
        <v>8809738601020</v>
      </c>
      <c r="C409" s="33" t="s">
        <v>9355</v>
      </c>
      <c r="D409" s="34" t="s">
        <v>9356</v>
      </c>
      <c r="E409" s="187" t="s">
        <v>2318</v>
      </c>
      <c r="F409" s="38">
        <v>36000</v>
      </c>
      <c r="G409" s="36"/>
      <c r="H409" s="37">
        <v>50</v>
      </c>
      <c r="I409" s="38">
        <v>7017.6</v>
      </c>
      <c r="J409" s="39" t="str">
        <f>IF($I$1="","Введите курс",Таблица610[[#This Row],[Оптовая цена KRW                   за 1шт]]/$I$1)</f>
        <v>Введите курс</v>
      </c>
      <c r="K409" s="284"/>
      <c r="L409" s="40">
        <f>Таблица610[[#This Row],[Заказ коробок ]]*Таблица610[[#This Row],[Кол-во шт в коробке]]</f>
        <v>0</v>
      </c>
      <c r="M409" s="38">
        <f>Таблица610[[#This Row],[Общее кол-во шт]]*Таблица610[[#This Row],[Оптовая цена KRW                   за 1шт]]</f>
        <v>0</v>
      </c>
      <c r="N409" s="41" t="str">
        <f>IFERROR(Таблица610[[#This Row],[Общее кол-во шт]]*Таблица610[[#This Row],[Оптовая цена USD            за 1шт]],"")</f>
        <v/>
      </c>
      <c r="O409" s="42"/>
    </row>
    <row r="410" spans="1:15" s="30" customFormat="1" ht="24" customHeight="1">
      <c r="A410" s="31" t="s">
        <v>9357</v>
      </c>
      <c r="B410" s="32">
        <v>8809639173572</v>
      </c>
      <c r="C410" s="33" t="s">
        <v>9358</v>
      </c>
      <c r="D410" s="34" t="s">
        <v>9359</v>
      </c>
      <c r="E410" s="187" t="s">
        <v>1668</v>
      </c>
      <c r="F410" s="38">
        <v>25000</v>
      </c>
      <c r="G410" s="36"/>
      <c r="H410" s="37">
        <v>100</v>
      </c>
      <c r="I410" s="38">
        <v>4845</v>
      </c>
      <c r="J410" s="39" t="str">
        <f>IF($I$1="","Введите курс",Таблица610[[#This Row],[Оптовая цена KRW                   за 1шт]]/$I$1)</f>
        <v>Введите курс</v>
      </c>
      <c r="K410" s="284"/>
      <c r="L410" s="40">
        <f>Таблица610[[#This Row],[Заказ коробок ]]*Таблица610[[#This Row],[Кол-во шт в коробке]]</f>
        <v>0</v>
      </c>
      <c r="M410" s="38">
        <f>Таблица610[[#This Row],[Общее кол-во шт]]*Таблица610[[#This Row],[Оптовая цена KRW                   за 1шт]]</f>
        <v>0</v>
      </c>
      <c r="N410" s="41" t="str">
        <f>IFERROR(Таблица610[[#This Row],[Общее кол-во шт]]*Таблица610[[#This Row],[Оптовая цена USD            за 1шт]],"")</f>
        <v/>
      </c>
      <c r="O410" s="42"/>
    </row>
    <row r="411" spans="1:15" s="30" customFormat="1" ht="24" customHeight="1">
      <c r="A411" s="31" t="s">
        <v>9360</v>
      </c>
      <c r="B411" s="32">
        <v>8809738601327</v>
      </c>
      <c r="C411" s="33" t="s">
        <v>9361</v>
      </c>
      <c r="D411" s="34" t="s">
        <v>9362</v>
      </c>
      <c r="E411" s="187" t="s">
        <v>1745</v>
      </c>
      <c r="F411" s="38">
        <v>18000</v>
      </c>
      <c r="G411" s="36"/>
      <c r="H411" s="37">
        <v>50</v>
      </c>
      <c r="I411" s="38">
        <v>5650.8000000000011</v>
      </c>
      <c r="J411" s="39" t="str">
        <f>IF($I$1="","Введите курс",Таблица610[[#This Row],[Оптовая цена KRW                   за 1шт]]/$I$1)</f>
        <v>Введите курс</v>
      </c>
      <c r="K411" s="284"/>
      <c r="L411" s="40">
        <f>Таблица610[[#This Row],[Заказ коробок ]]*Таблица610[[#This Row],[Кол-во шт в коробке]]</f>
        <v>0</v>
      </c>
      <c r="M411" s="38">
        <f>Таблица610[[#This Row],[Общее кол-во шт]]*Таблица610[[#This Row],[Оптовая цена KRW                   за 1шт]]</f>
        <v>0</v>
      </c>
      <c r="N411" s="41" t="str">
        <f>IFERROR(Таблица610[[#This Row],[Общее кол-во шт]]*Таблица610[[#This Row],[Оптовая цена USD            за 1шт]],"")</f>
        <v/>
      </c>
      <c r="O411" s="42"/>
    </row>
    <row r="412" spans="1:15" s="30" customFormat="1" ht="24" customHeight="1">
      <c r="A412" s="31" t="s">
        <v>9363</v>
      </c>
      <c r="B412" s="32">
        <v>8809480773938</v>
      </c>
      <c r="C412" s="33" t="s">
        <v>9364</v>
      </c>
      <c r="D412" s="34" t="s">
        <v>9365</v>
      </c>
      <c r="E412" s="187" t="s">
        <v>1745</v>
      </c>
      <c r="F412" s="38">
        <v>22000</v>
      </c>
      <c r="G412" s="36"/>
      <c r="H412" s="37">
        <v>60</v>
      </c>
      <c r="I412" s="38">
        <v>5161.2</v>
      </c>
      <c r="J412" s="39" t="str">
        <f>IF($I$1="","Введите курс",Таблица610[[#This Row],[Оптовая цена KRW                   за 1шт]]/$I$1)</f>
        <v>Введите курс</v>
      </c>
      <c r="K412" s="284"/>
      <c r="L412" s="40">
        <f>Таблица610[[#This Row],[Заказ коробок ]]*Таблица610[[#This Row],[Кол-во шт в коробке]]</f>
        <v>0</v>
      </c>
      <c r="M412" s="38">
        <f>Таблица610[[#This Row],[Общее кол-во шт]]*Таблица610[[#This Row],[Оптовая цена KRW                   за 1шт]]</f>
        <v>0</v>
      </c>
      <c r="N412" s="41" t="str">
        <f>IFERROR(Таблица610[[#This Row],[Общее кол-во шт]]*Таблица610[[#This Row],[Оптовая цена USD            за 1шт]],"")</f>
        <v/>
      </c>
      <c r="O412" s="42"/>
    </row>
    <row r="413" spans="1:15" s="30" customFormat="1" ht="24" customHeight="1">
      <c r="A413" s="31" t="s">
        <v>9366</v>
      </c>
      <c r="B413" s="32">
        <v>8809035146248</v>
      </c>
      <c r="C413" s="33" t="s">
        <v>9367</v>
      </c>
      <c r="D413" s="34" t="s">
        <v>9368</v>
      </c>
      <c r="E413" s="187" t="s">
        <v>8458</v>
      </c>
      <c r="F413" s="38">
        <v>28000</v>
      </c>
      <c r="G413" s="36"/>
      <c r="H413" s="37">
        <v>50</v>
      </c>
      <c r="I413" s="38">
        <v>5956.8</v>
      </c>
      <c r="J413" s="39" t="str">
        <f>IF($I$1="","Введите курс",Таблица610[[#This Row],[Оптовая цена KRW                   за 1шт]]/$I$1)</f>
        <v>Введите курс</v>
      </c>
      <c r="K413" s="284"/>
      <c r="L413" s="40">
        <f>Таблица610[[#This Row],[Заказ коробок ]]*Таблица610[[#This Row],[Кол-во шт в коробке]]</f>
        <v>0</v>
      </c>
      <c r="M413" s="38">
        <f>Таблица610[[#This Row],[Общее кол-во шт]]*Таблица610[[#This Row],[Оптовая цена KRW                   за 1шт]]</f>
        <v>0</v>
      </c>
      <c r="N413" s="41" t="str">
        <f>IFERROR(Таблица610[[#This Row],[Общее кол-во шт]]*Таблица610[[#This Row],[Оптовая цена USD            за 1шт]],"")</f>
        <v/>
      </c>
      <c r="O413" s="42"/>
    </row>
    <row r="414" spans="1:15" s="30" customFormat="1" ht="24" customHeight="1">
      <c r="A414" s="31" t="s">
        <v>9369</v>
      </c>
      <c r="B414" s="32">
        <v>8809035146224</v>
      </c>
      <c r="C414" s="33" t="s">
        <v>9370</v>
      </c>
      <c r="D414" s="34" t="s">
        <v>9371</v>
      </c>
      <c r="E414" s="187" t="s">
        <v>8458</v>
      </c>
      <c r="F414" s="38">
        <v>28000</v>
      </c>
      <c r="G414" s="36"/>
      <c r="H414" s="37">
        <v>50</v>
      </c>
      <c r="I414" s="38">
        <v>5956.8</v>
      </c>
      <c r="J414" s="39" t="str">
        <f>IF($I$1="","Введите курс",Таблица610[[#This Row],[Оптовая цена KRW                   за 1шт]]/$I$1)</f>
        <v>Введите курс</v>
      </c>
      <c r="K414" s="284"/>
      <c r="L414" s="40">
        <f>Таблица610[[#This Row],[Заказ коробок ]]*Таблица610[[#This Row],[Кол-во шт в коробке]]</f>
        <v>0</v>
      </c>
      <c r="M414" s="38">
        <f>Таблица610[[#This Row],[Общее кол-во шт]]*Таблица610[[#This Row],[Оптовая цена KRW                   за 1шт]]</f>
        <v>0</v>
      </c>
      <c r="N414" s="41" t="str">
        <f>IFERROR(Таблица610[[#This Row],[Общее кол-во шт]]*Таблица610[[#This Row],[Оптовая цена USD            за 1шт]],"")</f>
        <v/>
      </c>
      <c r="O414" s="42"/>
    </row>
    <row r="415" spans="1:15" s="30" customFormat="1" ht="24" customHeight="1">
      <c r="A415" s="31" t="s">
        <v>9372</v>
      </c>
      <c r="B415" s="32">
        <v>8809035146255</v>
      </c>
      <c r="C415" s="33" t="s">
        <v>9373</v>
      </c>
      <c r="D415" s="34" t="s">
        <v>9374</v>
      </c>
      <c r="E415" s="187" t="s">
        <v>1733</v>
      </c>
      <c r="F415" s="38">
        <v>30000</v>
      </c>
      <c r="G415" s="36"/>
      <c r="H415" s="37">
        <v>50</v>
      </c>
      <c r="I415" s="38">
        <v>6018</v>
      </c>
      <c r="J415" s="39" t="str">
        <f>IF($I$1="","Введите курс",Таблица610[[#This Row],[Оптовая цена KRW                   за 1шт]]/$I$1)</f>
        <v>Введите курс</v>
      </c>
      <c r="K415" s="284"/>
      <c r="L415" s="40">
        <f>Таблица610[[#This Row],[Заказ коробок ]]*Таблица610[[#This Row],[Кол-во шт в коробке]]</f>
        <v>0</v>
      </c>
      <c r="M415" s="38">
        <f>Таблица610[[#This Row],[Общее кол-во шт]]*Таблица610[[#This Row],[Оптовая цена KRW                   за 1шт]]</f>
        <v>0</v>
      </c>
      <c r="N415" s="41" t="str">
        <f>IFERROR(Таблица610[[#This Row],[Общее кол-во шт]]*Таблица610[[#This Row],[Оптовая цена USD            за 1шт]],"")</f>
        <v/>
      </c>
      <c r="O415" s="42"/>
    </row>
    <row r="416" spans="1:15" s="30" customFormat="1" ht="24" customHeight="1">
      <c r="A416" s="31" t="s">
        <v>9375</v>
      </c>
      <c r="B416" s="32">
        <v>8809035146231</v>
      </c>
      <c r="C416" s="33" t="s">
        <v>9376</v>
      </c>
      <c r="D416" s="34" t="s">
        <v>9377</v>
      </c>
      <c r="E416" s="187" t="s">
        <v>1668</v>
      </c>
      <c r="F416" s="38">
        <v>30000</v>
      </c>
      <c r="G416" s="36"/>
      <c r="H416" s="37">
        <v>50</v>
      </c>
      <c r="I416" s="38">
        <v>6018</v>
      </c>
      <c r="J416" s="39" t="str">
        <f>IF($I$1="","Введите курс",Таблица610[[#This Row],[Оптовая цена KRW                   за 1шт]]/$I$1)</f>
        <v>Введите курс</v>
      </c>
      <c r="K416" s="284"/>
      <c r="L416" s="40">
        <f>Таблица610[[#This Row],[Заказ коробок ]]*Таблица610[[#This Row],[Кол-во шт в коробке]]</f>
        <v>0</v>
      </c>
      <c r="M416" s="38">
        <f>Таблица610[[#This Row],[Общее кол-во шт]]*Таблица610[[#This Row],[Оптовая цена KRW                   за 1шт]]</f>
        <v>0</v>
      </c>
      <c r="N416" s="41" t="str">
        <f>IFERROR(Таблица610[[#This Row],[Общее кол-во шт]]*Таблица610[[#This Row],[Оптовая цена USD            за 1шт]],"")</f>
        <v/>
      </c>
      <c r="O416" s="42"/>
    </row>
    <row r="417" spans="1:15" s="30" customFormat="1" ht="24" customHeight="1">
      <c r="A417" s="31" t="s">
        <v>9378</v>
      </c>
      <c r="B417" s="32">
        <v>809674691512</v>
      </c>
      <c r="C417" s="33" t="s">
        <v>9379</v>
      </c>
      <c r="D417" s="34" t="s">
        <v>9380</v>
      </c>
      <c r="E417" s="187" t="s">
        <v>1668</v>
      </c>
      <c r="F417" s="38">
        <v>25000</v>
      </c>
      <c r="G417" s="36"/>
      <c r="H417" s="37">
        <v>100</v>
      </c>
      <c r="I417" s="38">
        <v>4845</v>
      </c>
      <c r="J417" s="39" t="str">
        <f>IF($I$1="","Введите курс",Таблица610[[#This Row],[Оптовая цена KRW                   за 1шт]]/$I$1)</f>
        <v>Введите курс</v>
      </c>
      <c r="K417" s="284"/>
      <c r="L417" s="40">
        <f>Таблица610[[#This Row],[Заказ коробок ]]*Таблица610[[#This Row],[Кол-во шт в коробке]]</f>
        <v>0</v>
      </c>
      <c r="M417" s="38">
        <f>Таблица610[[#This Row],[Общее кол-во шт]]*Таблица610[[#This Row],[Оптовая цена KRW                   за 1шт]]</f>
        <v>0</v>
      </c>
      <c r="N417" s="41" t="str">
        <f>IFERROR(Таблица610[[#This Row],[Общее кол-во шт]]*Таблица610[[#This Row],[Оптовая цена USD            за 1шт]],"")</f>
        <v/>
      </c>
      <c r="O417" s="42"/>
    </row>
    <row r="418" spans="1:15" s="30" customFormat="1" ht="24" customHeight="1">
      <c r="A418" s="31" t="s">
        <v>9381</v>
      </c>
      <c r="B418" s="32">
        <v>8809715720690</v>
      </c>
      <c r="C418" s="33" t="s">
        <v>9382</v>
      </c>
      <c r="D418" s="34" t="s">
        <v>9383</v>
      </c>
      <c r="E418" s="187" t="s">
        <v>8458</v>
      </c>
      <c r="F418" s="38">
        <v>15000</v>
      </c>
      <c r="G418" s="36"/>
      <c r="H418" s="37">
        <v>50</v>
      </c>
      <c r="I418" s="38">
        <v>3825</v>
      </c>
      <c r="J418" s="39" t="str">
        <f>IF($I$1="","Введите курс",Таблица610[[#This Row],[Оптовая цена KRW                   за 1шт]]/$I$1)</f>
        <v>Введите курс</v>
      </c>
      <c r="K418" s="284"/>
      <c r="L418" s="40">
        <f>Таблица610[[#This Row],[Заказ коробок ]]*Таблица610[[#This Row],[Кол-во шт в коробке]]</f>
        <v>0</v>
      </c>
      <c r="M418" s="38">
        <f>Таблица610[[#This Row],[Общее кол-во шт]]*Таблица610[[#This Row],[Оптовая цена KRW                   за 1шт]]</f>
        <v>0</v>
      </c>
      <c r="N418" s="41" t="str">
        <f>IFERROR(Таблица610[[#This Row],[Общее кол-во шт]]*Таблица610[[#This Row],[Оптовая цена USD            за 1шт]],"")</f>
        <v/>
      </c>
      <c r="O418" s="42"/>
    </row>
    <row r="419" spans="1:15" s="30" customFormat="1" ht="24" customHeight="1">
      <c r="A419" s="31" t="s">
        <v>9384</v>
      </c>
      <c r="B419" s="32">
        <v>8809715720706</v>
      </c>
      <c r="C419" s="33" t="s">
        <v>9385</v>
      </c>
      <c r="D419" s="34" t="s">
        <v>9386</v>
      </c>
      <c r="E419" s="187" t="s">
        <v>8458</v>
      </c>
      <c r="F419" s="38">
        <v>15000</v>
      </c>
      <c r="G419" s="36"/>
      <c r="H419" s="37">
        <v>50</v>
      </c>
      <c r="I419" s="38">
        <v>3825</v>
      </c>
      <c r="J419" s="39" t="str">
        <f>IF($I$1="","Введите курс",Таблица610[[#This Row],[Оптовая цена KRW                   за 1шт]]/$I$1)</f>
        <v>Введите курс</v>
      </c>
      <c r="K419" s="284"/>
      <c r="L419" s="40">
        <f>Таблица610[[#This Row],[Заказ коробок ]]*Таблица610[[#This Row],[Кол-во шт в коробке]]</f>
        <v>0</v>
      </c>
      <c r="M419" s="38">
        <f>Таблица610[[#This Row],[Общее кол-во шт]]*Таблица610[[#This Row],[Оптовая цена KRW                   за 1шт]]</f>
        <v>0</v>
      </c>
      <c r="N419" s="41" t="str">
        <f>IFERROR(Таблица610[[#This Row],[Общее кол-во шт]]*Таблица610[[#This Row],[Оптовая цена USD            за 1шт]],"")</f>
        <v/>
      </c>
      <c r="O419" s="42"/>
    </row>
    <row r="420" spans="1:15" s="30" customFormat="1" ht="24" customHeight="1">
      <c r="A420" s="31" t="s">
        <v>9387</v>
      </c>
      <c r="B420" s="32">
        <v>8809715720713</v>
      </c>
      <c r="C420" s="33" t="s">
        <v>9388</v>
      </c>
      <c r="D420" s="34" t="s">
        <v>9389</v>
      </c>
      <c r="E420" s="187" t="s">
        <v>1639</v>
      </c>
      <c r="F420" s="38">
        <v>20000</v>
      </c>
      <c r="G420" s="36"/>
      <c r="H420" s="37">
        <v>100</v>
      </c>
      <c r="I420" s="38">
        <v>3978</v>
      </c>
      <c r="J420" s="39" t="str">
        <f>IF($I$1="","Введите курс",Таблица610[[#This Row],[Оптовая цена KRW                   за 1шт]]/$I$1)</f>
        <v>Введите курс</v>
      </c>
      <c r="K420" s="284"/>
      <c r="L420" s="40">
        <f>Таблица610[[#This Row],[Заказ коробок ]]*Таблица610[[#This Row],[Кол-во шт в коробке]]</f>
        <v>0</v>
      </c>
      <c r="M420" s="38">
        <f>Таблица610[[#This Row],[Общее кол-во шт]]*Таблица610[[#This Row],[Оптовая цена KRW                   за 1шт]]</f>
        <v>0</v>
      </c>
      <c r="N420" s="41" t="str">
        <f>IFERROR(Таблица610[[#This Row],[Общее кол-во шт]]*Таблица610[[#This Row],[Оптовая цена USD            за 1шт]],"")</f>
        <v/>
      </c>
      <c r="O420" s="42"/>
    </row>
    <row r="421" spans="1:15" s="30" customFormat="1" ht="24" customHeight="1">
      <c r="A421" s="31" t="s">
        <v>9390</v>
      </c>
      <c r="B421" s="32">
        <v>8809639174135</v>
      </c>
      <c r="C421" s="33" t="s">
        <v>9391</v>
      </c>
      <c r="D421" s="34" t="s">
        <v>9392</v>
      </c>
      <c r="E421" s="187" t="s">
        <v>8458</v>
      </c>
      <c r="F421" s="38">
        <v>30000</v>
      </c>
      <c r="G421" s="36"/>
      <c r="H421" s="37">
        <v>50</v>
      </c>
      <c r="I421" s="38">
        <v>7038</v>
      </c>
      <c r="J421" s="39" t="str">
        <f>IF($I$1="","Введите курс",Таблица610[[#This Row],[Оптовая цена KRW                   за 1шт]]/$I$1)</f>
        <v>Введите курс</v>
      </c>
      <c r="K421" s="284"/>
      <c r="L421" s="40">
        <f>Таблица610[[#This Row],[Заказ коробок ]]*Таблица610[[#This Row],[Кол-во шт в коробке]]</f>
        <v>0</v>
      </c>
      <c r="M421" s="38">
        <f>Таблица610[[#This Row],[Общее кол-во шт]]*Таблица610[[#This Row],[Оптовая цена KRW                   за 1шт]]</f>
        <v>0</v>
      </c>
      <c r="N421" s="41" t="str">
        <f>IFERROR(Таблица610[[#This Row],[Общее кол-во шт]]*Таблица610[[#This Row],[Оптовая цена USD            за 1шт]],"")</f>
        <v/>
      </c>
      <c r="O421" s="42"/>
    </row>
    <row r="422" spans="1:15" s="30" customFormat="1" ht="24" customHeight="1">
      <c r="A422" s="31" t="s">
        <v>9393</v>
      </c>
      <c r="B422" s="32">
        <v>8809639174128</v>
      </c>
      <c r="C422" s="33" t="s">
        <v>9394</v>
      </c>
      <c r="D422" s="34" t="s">
        <v>9395</v>
      </c>
      <c r="E422" s="187" t="s">
        <v>8458</v>
      </c>
      <c r="F422" s="38">
        <v>30000</v>
      </c>
      <c r="G422" s="36"/>
      <c r="H422" s="37">
        <v>50</v>
      </c>
      <c r="I422" s="38">
        <v>7038</v>
      </c>
      <c r="J422" s="39" t="str">
        <f>IF($I$1="","Введите курс",Таблица610[[#This Row],[Оптовая цена KRW                   за 1шт]]/$I$1)</f>
        <v>Введите курс</v>
      </c>
      <c r="K422" s="284"/>
      <c r="L422" s="40">
        <f>Таблица610[[#This Row],[Заказ коробок ]]*Таблица610[[#This Row],[Кол-во шт в коробке]]</f>
        <v>0</v>
      </c>
      <c r="M422" s="38">
        <f>Таблица610[[#This Row],[Общее кол-во шт]]*Таблица610[[#This Row],[Оптовая цена KRW                   за 1шт]]</f>
        <v>0</v>
      </c>
      <c r="N422" s="41" t="str">
        <f>IFERROR(Таблица610[[#This Row],[Общее кол-во шт]]*Таблица610[[#This Row],[Оптовая цена USD            за 1шт]],"")</f>
        <v/>
      </c>
      <c r="O422" s="42"/>
    </row>
    <row r="423" spans="1:15" s="30" customFormat="1" ht="24" customHeight="1">
      <c r="A423" s="31" t="s">
        <v>9396</v>
      </c>
      <c r="B423" s="32">
        <v>8809639174159</v>
      </c>
      <c r="C423" s="33" t="s">
        <v>9397</v>
      </c>
      <c r="D423" s="34" t="s">
        <v>9398</v>
      </c>
      <c r="E423" s="187" t="s">
        <v>1639</v>
      </c>
      <c r="F423" s="38">
        <v>35000</v>
      </c>
      <c r="G423" s="36"/>
      <c r="H423" s="37">
        <v>50</v>
      </c>
      <c r="I423" s="38">
        <v>7191</v>
      </c>
      <c r="J423" s="39" t="str">
        <f>IF($I$1="","Введите курс",Таблица610[[#This Row],[Оптовая цена KRW                   за 1шт]]/$I$1)</f>
        <v>Введите курс</v>
      </c>
      <c r="K423" s="284"/>
      <c r="L423" s="40">
        <f>Таблица610[[#This Row],[Заказ коробок ]]*Таблица610[[#This Row],[Кол-во шт в коробке]]</f>
        <v>0</v>
      </c>
      <c r="M423" s="38">
        <f>Таблица610[[#This Row],[Общее кол-во шт]]*Таблица610[[#This Row],[Оптовая цена KRW                   за 1шт]]</f>
        <v>0</v>
      </c>
      <c r="N423" s="41" t="str">
        <f>IFERROR(Таблица610[[#This Row],[Общее кол-во шт]]*Таблица610[[#This Row],[Оптовая цена USD            за 1шт]],"")</f>
        <v/>
      </c>
      <c r="O423" s="42"/>
    </row>
    <row r="424" spans="1:15" s="30" customFormat="1" ht="24" customHeight="1">
      <c r="A424" s="31" t="s">
        <v>9399</v>
      </c>
      <c r="B424" s="32">
        <v>8809639174142</v>
      </c>
      <c r="C424" s="33" t="s">
        <v>9400</v>
      </c>
      <c r="D424" s="34" t="s">
        <v>9401</v>
      </c>
      <c r="E424" s="187" t="s">
        <v>1733</v>
      </c>
      <c r="F424" s="38">
        <v>35000</v>
      </c>
      <c r="G424" s="36"/>
      <c r="H424" s="37">
        <v>50</v>
      </c>
      <c r="I424" s="38">
        <v>7191</v>
      </c>
      <c r="J424" s="39" t="str">
        <f>IF($I$1="","Введите курс",Таблица610[[#This Row],[Оптовая цена KRW                   за 1шт]]/$I$1)</f>
        <v>Введите курс</v>
      </c>
      <c r="K424" s="284"/>
      <c r="L424" s="40">
        <f>Таблица610[[#This Row],[Заказ коробок ]]*Таблица610[[#This Row],[Кол-во шт в коробке]]</f>
        <v>0</v>
      </c>
      <c r="M424" s="38">
        <f>Таблица610[[#This Row],[Общее кол-во шт]]*Таблица610[[#This Row],[Оптовая цена KRW                   за 1шт]]</f>
        <v>0</v>
      </c>
      <c r="N424" s="41" t="str">
        <f>IFERROR(Таблица610[[#This Row],[Общее кол-во шт]]*Таблица610[[#This Row],[Оптовая цена USD            за 1шт]],"")</f>
        <v/>
      </c>
      <c r="O424" s="42"/>
    </row>
    <row r="425" spans="1:15" s="30" customFormat="1" ht="24" customHeight="1">
      <c r="A425" s="31" t="s">
        <v>9402</v>
      </c>
      <c r="B425" s="32">
        <v>8809639174265</v>
      </c>
      <c r="C425" s="33" t="s">
        <v>9403</v>
      </c>
      <c r="D425" s="34" t="s">
        <v>9404</v>
      </c>
      <c r="E425" s="187" t="s">
        <v>9306</v>
      </c>
      <c r="F425" s="38">
        <v>25000</v>
      </c>
      <c r="G425" s="36"/>
      <c r="H425" s="37">
        <v>100</v>
      </c>
      <c r="I425" s="38">
        <v>5355</v>
      </c>
      <c r="J425" s="39" t="str">
        <f>IF($I$1="","Введите курс",Таблица610[[#This Row],[Оптовая цена KRW                   за 1шт]]/$I$1)</f>
        <v>Введите курс</v>
      </c>
      <c r="K425" s="284"/>
      <c r="L425" s="40">
        <f>Таблица610[[#This Row],[Заказ коробок ]]*Таблица610[[#This Row],[Кол-во шт в коробке]]</f>
        <v>0</v>
      </c>
      <c r="M425" s="38">
        <f>Таблица610[[#This Row],[Общее кол-во шт]]*Таблица610[[#This Row],[Оптовая цена KRW                   за 1шт]]</f>
        <v>0</v>
      </c>
      <c r="N425" s="41" t="str">
        <f>IFERROR(Таблица610[[#This Row],[Общее кол-во шт]]*Таблица610[[#This Row],[Оптовая цена USD            за 1шт]],"")</f>
        <v/>
      </c>
      <c r="O425" s="42"/>
    </row>
    <row r="426" spans="1:15" s="30" customFormat="1" ht="24" customHeight="1">
      <c r="A426" s="31" t="s">
        <v>9405</v>
      </c>
      <c r="B426" s="32">
        <v>8809639174272</v>
      </c>
      <c r="C426" s="33" t="s">
        <v>9406</v>
      </c>
      <c r="D426" s="34" t="s">
        <v>9407</v>
      </c>
      <c r="E426" s="187" t="s">
        <v>9306</v>
      </c>
      <c r="F426" s="38">
        <v>25000</v>
      </c>
      <c r="G426" s="36"/>
      <c r="H426" s="37">
        <v>100</v>
      </c>
      <c r="I426" s="38">
        <v>5355</v>
      </c>
      <c r="J426" s="39" t="str">
        <f>IF($I$1="","Введите курс",Таблица610[[#This Row],[Оптовая цена KRW                   за 1шт]]/$I$1)</f>
        <v>Введите курс</v>
      </c>
      <c r="K426" s="284"/>
      <c r="L426" s="40">
        <f>Таблица610[[#This Row],[Заказ коробок ]]*Таблица610[[#This Row],[Кол-во шт в коробке]]</f>
        <v>0</v>
      </c>
      <c r="M426" s="38">
        <f>Таблица610[[#This Row],[Общее кол-во шт]]*Таблица610[[#This Row],[Оптовая цена KRW                   за 1шт]]</f>
        <v>0</v>
      </c>
      <c r="N426" s="41" t="str">
        <f>IFERROR(Таблица610[[#This Row],[Общее кол-во шт]]*Таблица610[[#This Row],[Оптовая цена USD            за 1шт]],"")</f>
        <v/>
      </c>
      <c r="O426" s="42"/>
    </row>
    <row r="427" spans="1:15" s="30" customFormat="1" ht="24" customHeight="1">
      <c r="A427" s="31" t="s">
        <v>9408</v>
      </c>
      <c r="B427" s="32">
        <v>8809639174470</v>
      </c>
      <c r="C427" s="33" t="s">
        <v>9409</v>
      </c>
      <c r="D427" s="34" t="s">
        <v>9410</v>
      </c>
      <c r="E427" s="187" t="s">
        <v>1668</v>
      </c>
      <c r="F427" s="38">
        <v>25000</v>
      </c>
      <c r="G427" s="36"/>
      <c r="H427" s="37">
        <v>100</v>
      </c>
      <c r="I427" s="38">
        <v>4845</v>
      </c>
      <c r="J427" s="39" t="str">
        <f>IF($I$1="","Введите курс",Таблица610[[#This Row],[Оптовая цена KRW                   за 1шт]]/$I$1)</f>
        <v>Введите курс</v>
      </c>
      <c r="K427" s="284"/>
      <c r="L427" s="40">
        <f>Таблица610[[#This Row],[Заказ коробок ]]*Таблица610[[#This Row],[Кол-во шт в коробке]]</f>
        <v>0</v>
      </c>
      <c r="M427" s="38">
        <f>Таблица610[[#This Row],[Общее кол-во шт]]*Таблица610[[#This Row],[Оптовая цена KRW                   за 1шт]]</f>
        <v>0</v>
      </c>
      <c r="N427" s="41" t="str">
        <f>IFERROR(Таблица610[[#This Row],[Общее кол-во шт]]*Таблица610[[#This Row],[Оптовая цена USD            за 1шт]],"")</f>
        <v/>
      </c>
      <c r="O427" s="42"/>
    </row>
    <row r="428" spans="1:15" s="30" customFormat="1" ht="24" customHeight="1">
      <c r="A428" s="31" t="s">
        <v>9411</v>
      </c>
      <c r="B428" s="32">
        <v>8809639174494</v>
      </c>
      <c r="C428" s="33" t="s">
        <v>9412</v>
      </c>
      <c r="D428" s="34" t="s">
        <v>9413</v>
      </c>
      <c r="E428" s="187" t="s">
        <v>1668</v>
      </c>
      <c r="F428" s="38">
        <v>28000</v>
      </c>
      <c r="G428" s="36"/>
      <c r="H428" s="37">
        <v>50</v>
      </c>
      <c r="I428" s="38">
        <v>5956.8</v>
      </c>
      <c r="J428" s="39" t="str">
        <f>IF($I$1="","Введите курс",Таблица610[[#This Row],[Оптовая цена KRW                   за 1шт]]/$I$1)</f>
        <v>Введите курс</v>
      </c>
      <c r="K428" s="284"/>
      <c r="L428" s="40">
        <f>Таблица610[[#This Row],[Заказ коробок ]]*Таблица610[[#This Row],[Кол-во шт в коробке]]</f>
        <v>0</v>
      </c>
      <c r="M428" s="38">
        <f>Таблица610[[#This Row],[Общее кол-во шт]]*Таблица610[[#This Row],[Оптовая цена KRW                   за 1шт]]</f>
        <v>0</v>
      </c>
      <c r="N428" s="41" t="str">
        <f>IFERROR(Таблица610[[#This Row],[Общее кол-во шт]]*Таблица610[[#This Row],[Оптовая цена USD            за 1шт]],"")</f>
        <v/>
      </c>
      <c r="O428" s="42"/>
    </row>
    <row r="429" spans="1:15" s="30" customFormat="1" ht="24" customHeight="1">
      <c r="A429" s="31" t="s">
        <v>9414</v>
      </c>
      <c r="B429" s="32">
        <v>8809639174487</v>
      </c>
      <c r="C429" s="33" t="s">
        <v>9415</v>
      </c>
      <c r="D429" s="34" t="s">
        <v>9416</v>
      </c>
      <c r="E429" s="187" t="s">
        <v>1668</v>
      </c>
      <c r="F429" s="38">
        <v>28000</v>
      </c>
      <c r="G429" s="36"/>
      <c r="H429" s="37">
        <v>50</v>
      </c>
      <c r="I429" s="38">
        <v>5956.8</v>
      </c>
      <c r="J429" s="39" t="str">
        <f>IF($I$1="","Введите курс",Таблица610[[#This Row],[Оптовая цена KRW                   за 1шт]]/$I$1)</f>
        <v>Введите курс</v>
      </c>
      <c r="K429" s="284"/>
      <c r="L429" s="40">
        <f>Таблица610[[#This Row],[Заказ коробок ]]*Таблица610[[#This Row],[Кол-во шт в коробке]]</f>
        <v>0</v>
      </c>
      <c r="M429" s="38">
        <f>Таблица610[[#This Row],[Общее кол-во шт]]*Таблица610[[#This Row],[Оптовая цена KRW                   за 1шт]]</f>
        <v>0</v>
      </c>
      <c r="N429" s="41" t="str">
        <f>IFERROR(Таблица610[[#This Row],[Общее кол-во шт]]*Таблица610[[#This Row],[Оптовая цена USD            за 1шт]],"")</f>
        <v/>
      </c>
      <c r="O429" s="42"/>
    </row>
    <row r="430" spans="1:15" s="30" customFormat="1" ht="24" customHeight="1">
      <c r="A430" s="31" t="s">
        <v>9417</v>
      </c>
      <c r="B430" s="32">
        <v>8809715720133</v>
      </c>
      <c r="C430" s="33" t="s">
        <v>9418</v>
      </c>
      <c r="D430" s="34" t="s">
        <v>9419</v>
      </c>
      <c r="E430" s="187" t="s">
        <v>9187</v>
      </c>
      <c r="F430" s="38">
        <v>1200</v>
      </c>
      <c r="G430" s="36"/>
      <c r="H430" s="37">
        <v>600</v>
      </c>
      <c r="I430" s="38">
        <v>199.92000000000002</v>
      </c>
      <c r="J430" s="39" t="str">
        <f>IF($I$1="","Введите курс",Таблица610[[#This Row],[Оптовая цена KRW                   за 1шт]]/$I$1)</f>
        <v>Введите курс</v>
      </c>
      <c r="K430" s="284"/>
      <c r="L430" s="40">
        <f>Таблица610[[#This Row],[Заказ коробок ]]*Таблица610[[#This Row],[Кол-во шт в коробке]]</f>
        <v>0</v>
      </c>
      <c r="M430" s="38">
        <f>Таблица610[[#This Row],[Общее кол-во шт]]*Таблица610[[#This Row],[Оптовая цена KRW                   за 1шт]]</f>
        <v>0</v>
      </c>
      <c r="N430" s="41" t="str">
        <f>IFERROR(Таблица610[[#This Row],[Общее кол-во шт]]*Таблица610[[#This Row],[Оптовая цена USD            за 1шт]],"")</f>
        <v/>
      </c>
      <c r="O430" s="42"/>
    </row>
    <row r="431" spans="1:15" s="30" customFormat="1" ht="24" customHeight="1">
      <c r="A431" s="31" t="s">
        <v>9420</v>
      </c>
      <c r="B431" s="32">
        <v>8809715720140</v>
      </c>
      <c r="C431" s="33" t="s">
        <v>9421</v>
      </c>
      <c r="D431" s="34" t="s">
        <v>9422</v>
      </c>
      <c r="E431" s="187" t="s">
        <v>9187</v>
      </c>
      <c r="F431" s="38">
        <v>1200</v>
      </c>
      <c r="G431" s="36"/>
      <c r="H431" s="37">
        <v>600</v>
      </c>
      <c r="I431" s="38">
        <v>199.92000000000002</v>
      </c>
      <c r="J431" s="39" t="str">
        <f>IF($I$1="","Введите курс",Таблица610[[#This Row],[Оптовая цена KRW                   за 1шт]]/$I$1)</f>
        <v>Введите курс</v>
      </c>
      <c r="K431" s="284"/>
      <c r="L431" s="40">
        <f>Таблица610[[#This Row],[Заказ коробок ]]*Таблица610[[#This Row],[Кол-во шт в коробке]]</f>
        <v>0</v>
      </c>
      <c r="M431" s="38">
        <f>Таблица610[[#This Row],[Общее кол-во шт]]*Таблица610[[#This Row],[Оптовая цена KRW                   за 1шт]]</f>
        <v>0</v>
      </c>
      <c r="N431" s="41" t="str">
        <f>IFERROR(Таблица610[[#This Row],[Общее кол-во шт]]*Таблица610[[#This Row],[Оптовая цена USD            за 1шт]],"")</f>
        <v/>
      </c>
      <c r="O431" s="42"/>
    </row>
    <row r="432" spans="1:15" s="30" customFormat="1" ht="24" customHeight="1">
      <c r="A432" s="31" t="s">
        <v>9423</v>
      </c>
      <c r="B432" s="32">
        <v>8809715720126</v>
      </c>
      <c r="C432" s="33" t="s">
        <v>9424</v>
      </c>
      <c r="D432" s="34" t="s">
        <v>9425</v>
      </c>
      <c r="E432" s="187" t="s">
        <v>9187</v>
      </c>
      <c r="F432" s="38">
        <v>1200</v>
      </c>
      <c r="G432" s="36"/>
      <c r="H432" s="37">
        <v>600</v>
      </c>
      <c r="I432" s="38">
        <v>199.92000000000002</v>
      </c>
      <c r="J432" s="39" t="str">
        <f>IF($I$1="","Введите курс",Таблица610[[#This Row],[Оптовая цена KRW                   за 1шт]]/$I$1)</f>
        <v>Введите курс</v>
      </c>
      <c r="K432" s="284"/>
      <c r="L432" s="40">
        <f>Таблица610[[#This Row],[Заказ коробок ]]*Таблица610[[#This Row],[Кол-во шт в коробке]]</f>
        <v>0</v>
      </c>
      <c r="M432" s="38">
        <f>Таблица610[[#This Row],[Общее кол-во шт]]*Таблица610[[#This Row],[Оптовая цена KRW                   за 1шт]]</f>
        <v>0</v>
      </c>
      <c r="N432" s="41" t="str">
        <f>IFERROR(Таблица610[[#This Row],[Общее кол-во шт]]*Таблица610[[#This Row],[Оптовая цена USD            за 1шт]],"")</f>
        <v/>
      </c>
      <c r="O432" s="42"/>
    </row>
    <row r="433" spans="1:15" s="30" customFormat="1" ht="24" customHeight="1">
      <c r="A433" s="31" t="s">
        <v>9426</v>
      </c>
      <c r="B433" s="32">
        <v>8809715720119</v>
      </c>
      <c r="C433" s="33" t="s">
        <v>9427</v>
      </c>
      <c r="D433" s="34" t="s">
        <v>9428</v>
      </c>
      <c r="E433" s="187" t="s">
        <v>9187</v>
      </c>
      <c r="F433" s="38">
        <v>1200</v>
      </c>
      <c r="G433" s="36"/>
      <c r="H433" s="37">
        <v>600</v>
      </c>
      <c r="I433" s="38">
        <v>199.92000000000002</v>
      </c>
      <c r="J433" s="39" t="str">
        <f>IF($I$1="","Введите курс",Таблица610[[#This Row],[Оптовая цена KRW                   за 1шт]]/$I$1)</f>
        <v>Введите курс</v>
      </c>
      <c r="K433" s="284"/>
      <c r="L433" s="40">
        <f>Таблица610[[#This Row],[Заказ коробок ]]*Таблица610[[#This Row],[Кол-во шт в коробке]]</f>
        <v>0</v>
      </c>
      <c r="M433" s="38">
        <f>Таблица610[[#This Row],[Общее кол-во шт]]*Таблица610[[#This Row],[Оптовая цена KRW                   за 1шт]]</f>
        <v>0</v>
      </c>
      <c r="N433" s="41" t="str">
        <f>IFERROR(Таблица610[[#This Row],[Общее кол-во шт]]*Таблица610[[#This Row],[Оптовая цена USD            за 1шт]],"")</f>
        <v/>
      </c>
      <c r="O433" s="42"/>
    </row>
    <row r="434" spans="1:15" s="30" customFormat="1" ht="24" customHeight="1">
      <c r="A434" s="31" t="s">
        <v>9429</v>
      </c>
      <c r="B434" s="32">
        <v>8809480773976</v>
      </c>
      <c r="C434" s="33" t="s">
        <v>9430</v>
      </c>
      <c r="D434" s="34" t="s">
        <v>9431</v>
      </c>
      <c r="E434" s="187" t="s">
        <v>9306</v>
      </c>
      <c r="F434" s="38">
        <v>20000</v>
      </c>
      <c r="G434" s="36"/>
      <c r="H434" s="37">
        <v>100</v>
      </c>
      <c r="I434" s="38">
        <v>2652</v>
      </c>
      <c r="J434" s="39" t="str">
        <f>IF($I$1="","Введите курс",Таблица610[[#This Row],[Оптовая цена KRW                   за 1шт]]/$I$1)</f>
        <v>Введите курс</v>
      </c>
      <c r="K434" s="284"/>
      <c r="L434" s="40">
        <f>Таблица610[[#This Row],[Заказ коробок ]]*Таблица610[[#This Row],[Кол-во шт в коробке]]</f>
        <v>0</v>
      </c>
      <c r="M434" s="38">
        <f>Таблица610[[#This Row],[Общее кол-во шт]]*Таблица610[[#This Row],[Оптовая цена KRW                   за 1шт]]</f>
        <v>0</v>
      </c>
      <c r="N434" s="41" t="str">
        <f>IFERROR(Таблица610[[#This Row],[Общее кол-во шт]]*Таблица610[[#This Row],[Оптовая цена USD            за 1шт]],"")</f>
        <v/>
      </c>
      <c r="O434" s="42"/>
    </row>
    <row r="435" spans="1:15" s="30" customFormat="1" ht="24" customHeight="1">
      <c r="A435" s="31" t="s">
        <v>9432</v>
      </c>
      <c r="B435" s="32">
        <v>8809635231122</v>
      </c>
      <c r="C435" s="33" t="s">
        <v>9433</v>
      </c>
      <c r="D435" s="34" t="s">
        <v>9434</v>
      </c>
      <c r="E435" s="187" t="s">
        <v>2358</v>
      </c>
      <c r="F435" s="38">
        <v>18000</v>
      </c>
      <c r="G435" s="36"/>
      <c r="H435" s="37">
        <v>100</v>
      </c>
      <c r="I435" s="38">
        <v>5446.8</v>
      </c>
      <c r="J435" s="39" t="str">
        <f>IF($I$1="","Введите курс",Таблица610[[#This Row],[Оптовая цена KRW                   за 1шт]]/$I$1)</f>
        <v>Введите курс</v>
      </c>
      <c r="K435" s="284"/>
      <c r="L435" s="40">
        <f>Таблица610[[#This Row],[Заказ коробок ]]*Таблица610[[#This Row],[Кол-во шт в коробке]]</f>
        <v>0</v>
      </c>
      <c r="M435" s="38">
        <f>Таблица610[[#This Row],[Общее кол-во шт]]*Таблица610[[#This Row],[Оптовая цена KRW                   за 1шт]]</f>
        <v>0</v>
      </c>
      <c r="N435" s="41" t="str">
        <f>IFERROR(Таблица610[[#This Row],[Общее кол-во шт]]*Таблица610[[#This Row],[Оптовая цена USD            за 1шт]],"")</f>
        <v/>
      </c>
      <c r="O435" s="42"/>
    </row>
    <row r="436" spans="1:15" s="30" customFormat="1" ht="24" customHeight="1">
      <c r="A436" s="31" t="s">
        <v>9435</v>
      </c>
      <c r="B436" s="32">
        <v>8809635231115</v>
      </c>
      <c r="C436" s="33" t="s">
        <v>9436</v>
      </c>
      <c r="D436" s="34" t="s">
        <v>9437</v>
      </c>
      <c r="E436" s="187" t="s">
        <v>2358</v>
      </c>
      <c r="F436" s="38">
        <v>18000</v>
      </c>
      <c r="G436" s="36"/>
      <c r="H436" s="37">
        <v>100</v>
      </c>
      <c r="I436" s="38">
        <v>5446.8</v>
      </c>
      <c r="J436" s="39" t="str">
        <f>IF($I$1="","Введите курс",Таблица610[[#This Row],[Оптовая цена KRW                   за 1шт]]/$I$1)</f>
        <v>Введите курс</v>
      </c>
      <c r="K436" s="284"/>
      <c r="L436" s="40">
        <f>Таблица610[[#This Row],[Заказ коробок ]]*Таблица610[[#This Row],[Кол-во шт в коробке]]</f>
        <v>0</v>
      </c>
      <c r="M436" s="38">
        <f>Таблица610[[#This Row],[Общее кол-во шт]]*Таблица610[[#This Row],[Оптовая цена KRW                   за 1шт]]</f>
        <v>0</v>
      </c>
      <c r="N436" s="41" t="str">
        <f>IFERROR(Таблица610[[#This Row],[Общее кол-во шт]]*Таблица610[[#This Row],[Оптовая цена USD            за 1шт]],"")</f>
        <v/>
      </c>
      <c r="O436" s="42"/>
    </row>
    <row r="437" spans="1:15" s="30" customFormat="1" ht="24" customHeight="1">
      <c r="A437" s="31" t="s">
        <v>9438</v>
      </c>
      <c r="B437" s="32" t="s">
        <v>9439</v>
      </c>
      <c r="C437" s="33" t="s">
        <v>9440</v>
      </c>
      <c r="D437" s="34" t="s">
        <v>9441</v>
      </c>
      <c r="E437" s="187" t="s">
        <v>9442</v>
      </c>
      <c r="F437" s="38">
        <v>2500</v>
      </c>
      <c r="G437" s="36"/>
      <c r="H437" s="37">
        <v>400</v>
      </c>
      <c r="I437" s="38">
        <v>1504.5000000000002</v>
      </c>
      <c r="J437" s="39" t="str">
        <f>IF($I$1="","Введите курс",Таблица610[[#This Row],[Оптовая цена KRW                   за 1шт]]/$I$1)</f>
        <v>Введите курс</v>
      </c>
      <c r="K437" s="284"/>
      <c r="L437" s="40">
        <f>Таблица610[[#This Row],[Заказ коробок ]]*Таблица610[[#This Row],[Кол-во шт в коробке]]</f>
        <v>0</v>
      </c>
      <c r="M437" s="38">
        <f>Таблица610[[#This Row],[Общее кол-во шт]]*Таблица610[[#This Row],[Оптовая цена KRW                   за 1шт]]</f>
        <v>0</v>
      </c>
      <c r="N437" s="41" t="str">
        <f>IFERROR(Таблица610[[#This Row],[Общее кол-во шт]]*Таблица610[[#This Row],[Оптовая цена USD            за 1шт]],"")</f>
        <v/>
      </c>
      <c r="O437" s="42"/>
    </row>
    <row r="438" spans="1:15" s="30" customFormat="1" ht="24" customHeight="1">
      <c r="A438" s="31" t="s">
        <v>9443</v>
      </c>
      <c r="B438" s="32">
        <v>8809715720591</v>
      </c>
      <c r="C438" s="33" t="s">
        <v>9444</v>
      </c>
      <c r="D438" s="34" t="s">
        <v>9445</v>
      </c>
      <c r="E438" s="187" t="s">
        <v>8458</v>
      </c>
      <c r="F438" s="38">
        <v>22000</v>
      </c>
      <c r="G438" s="36"/>
      <c r="H438" s="37">
        <v>50</v>
      </c>
      <c r="I438" s="38">
        <v>5059.2</v>
      </c>
      <c r="J438" s="39" t="str">
        <f>IF($I$1="","Введите курс",Таблица610[[#This Row],[Оптовая цена KRW                   за 1шт]]/$I$1)</f>
        <v>Введите курс</v>
      </c>
      <c r="K438" s="284"/>
      <c r="L438" s="40">
        <f>Таблица610[[#This Row],[Заказ коробок ]]*Таблица610[[#This Row],[Кол-во шт в коробке]]</f>
        <v>0</v>
      </c>
      <c r="M438" s="38">
        <f>Таблица610[[#This Row],[Общее кол-во шт]]*Таблица610[[#This Row],[Оптовая цена KRW                   за 1шт]]</f>
        <v>0</v>
      </c>
      <c r="N438" s="41" t="str">
        <f>IFERROR(Таблица610[[#This Row],[Общее кол-во шт]]*Таблица610[[#This Row],[Оптовая цена USD            за 1шт]],"")</f>
        <v/>
      </c>
      <c r="O438" s="42"/>
    </row>
    <row r="439" spans="1:15" s="30" customFormat="1" ht="24" customHeight="1">
      <c r="A439" s="31" t="s">
        <v>9446</v>
      </c>
      <c r="B439" s="32">
        <v>8809035149751</v>
      </c>
      <c r="C439" s="33" t="s">
        <v>9447</v>
      </c>
      <c r="D439" s="34" t="s">
        <v>9448</v>
      </c>
      <c r="E439" s="187" t="s">
        <v>9449</v>
      </c>
      <c r="F439" s="38">
        <v>25000</v>
      </c>
      <c r="G439" s="36"/>
      <c r="H439" s="37">
        <v>50</v>
      </c>
      <c r="I439" s="38">
        <v>5049</v>
      </c>
      <c r="J439" s="39" t="str">
        <f>IF($I$1="","Введите курс",Таблица610[[#This Row],[Оптовая цена KRW                   за 1шт]]/$I$1)</f>
        <v>Введите курс</v>
      </c>
      <c r="K439" s="284"/>
      <c r="L439" s="40">
        <f>Таблица610[[#This Row],[Заказ коробок ]]*Таблица610[[#This Row],[Кол-во шт в коробке]]</f>
        <v>0</v>
      </c>
      <c r="M439" s="38">
        <f>Таблица610[[#This Row],[Общее кол-во шт]]*Таблица610[[#This Row],[Оптовая цена KRW                   за 1шт]]</f>
        <v>0</v>
      </c>
      <c r="N439" s="41" t="str">
        <f>IFERROR(Таблица610[[#This Row],[Общее кол-во шт]]*Таблица610[[#This Row],[Оптовая цена USD            за 1шт]],"")</f>
        <v/>
      </c>
      <c r="O439" s="42"/>
    </row>
    <row r="440" spans="1:15" s="30" customFormat="1" ht="24" customHeight="1">
      <c r="A440" s="31" t="s">
        <v>9450</v>
      </c>
      <c r="B440" s="32">
        <v>8809635231177</v>
      </c>
      <c r="C440" s="33" t="s">
        <v>9451</v>
      </c>
      <c r="D440" s="34" t="s">
        <v>9452</v>
      </c>
      <c r="E440" s="187" t="s">
        <v>1818</v>
      </c>
      <c r="F440" s="38">
        <v>33000</v>
      </c>
      <c r="G440" s="36"/>
      <c r="H440" s="37">
        <v>40</v>
      </c>
      <c r="I440" s="38">
        <v>8149.8</v>
      </c>
      <c r="J440" s="39" t="str">
        <f>IF($I$1="","Введите курс",Таблица610[[#This Row],[Оптовая цена KRW                   за 1шт]]/$I$1)</f>
        <v>Введите курс</v>
      </c>
      <c r="K440" s="284"/>
      <c r="L440" s="40">
        <f>Таблица610[[#This Row],[Заказ коробок ]]*Таблица610[[#This Row],[Кол-во шт в коробке]]</f>
        <v>0</v>
      </c>
      <c r="M440" s="38">
        <f>Таблица610[[#This Row],[Общее кол-во шт]]*Таблица610[[#This Row],[Оптовая цена KRW                   за 1шт]]</f>
        <v>0</v>
      </c>
      <c r="N440" s="41" t="str">
        <f>IFERROR(Таблица610[[#This Row],[Общее кол-во шт]]*Таблица610[[#This Row],[Оптовая цена USD            за 1шт]],"")</f>
        <v/>
      </c>
      <c r="O440" s="42"/>
    </row>
    <row r="441" spans="1:15" s="30" customFormat="1" ht="24" customHeight="1">
      <c r="A441" s="31" t="s">
        <v>9453</v>
      </c>
      <c r="B441" s="32">
        <v>8809674691536</v>
      </c>
      <c r="C441" s="33" t="s">
        <v>9454</v>
      </c>
      <c r="D441" s="34" t="s">
        <v>9455</v>
      </c>
      <c r="E441" s="187" t="s">
        <v>9128</v>
      </c>
      <c r="F441" s="38">
        <v>28000</v>
      </c>
      <c r="G441" s="36"/>
      <c r="H441" s="37">
        <v>60</v>
      </c>
      <c r="I441" s="38">
        <v>4936.8</v>
      </c>
      <c r="J441" s="39" t="str">
        <f>IF($I$1="","Введите курс",Таблица610[[#This Row],[Оптовая цена KRW                   за 1шт]]/$I$1)</f>
        <v>Введите курс</v>
      </c>
      <c r="K441" s="284"/>
      <c r="L441" s="40">
        <f>Таблица610[[#This Row],[Заказ коробок ]]*Таблица610[[#This Row],[Кол-во шт в коробке]]</f>
        <v>0</v>
      </c>
      <c r="M441" s="38">
        <f>Таблица610[[#This Row],[Общее кол-во шт]]*Таблица610[[#This Row],[Оптовая цена KRW                   за 1шт]]</f>
        <v>0</v>
      </c>
      <c r="N441" s="41" t="str">
        <f>IFERROR(Таблица610[[#This Row],[Общее кол-во шт]]*Таблица610[[#This Row],[Оптовая цена USD            за 1шт]],"")</f>
        <v/>
      </c>
      <c r="O441" s="42"/>
    </row>
    <row r="442" spans="1:15" s="30" customFormat="1" ht="24" customHeight="1">
      <c r="A442" s="31" t="s">
        <v>9456</v>
      </c>
      <c r="B442" s="32">
        <v>8809639174432</v>
      </c>
      <c r="C442" s="33" t="s">
        <v>9457</v>
      </c>
      <c r="D442" s="34" t="s">
        <v>9458</v>
      </c>
      <c r="E442" s="187" t="s">
        <v>1818</v>
      </c>
      <c r="F442" s="38">
        <v>35000</v>
      </c>
      <c r="G442" s="36"/>
      <c r="H442" s="37">
        <v>40</v>
      </c>
      <c r="I442" s="38">
        <v>8415</v>
      </c>
      <c r="J442" s="39" t="str">
        <f>IF($I$1="","Введите курс",Таблица610[[#This Row],[Оптовая цена KRW                   за 1шт]]/$I$1)</f>
        <v>Введите курс</v>
      </c>
      <c r="K442" s="284"/>
      <c r="L442" s="40">
        <f>Таблица610[[#This Row],[Заказ коробок ]]*Таблица610[[#This Row],[Кол-во шт в коробке]]</f>
        <v>0</v>
      </c>
      <c r="M442" s="38">
        <f>Таблица610[[#This Row],[Общее кол-во шт]]*Таблица610[[#This Row],[Оптовая цена KRW                   за 1шт]]</f>
        <v>0</v>
      </c>
      <c r="N442" s="41" t="str">
        <f>IFERROR(Таблица610[[#This Row],[Общее кол-во шт]]*Таблица610[[#This Row],[Оптовая цена USD            за 1шт]],"")</f>
        <v/>
      </c>
      <c r="O442" s="42"/>
    </row>
    <row r="443" spans="1:15" s="30" customFormat="1" ht="24" customHeight="1">
      <c r="A443" s="31" t="s">
        <v>9459</v>
      </c>
      <c r="B443" s="32">
        <v>8809674691529</v>
      </c>
      <c r="C443" s="33" t="s">
        <v>9460</v>
      </c>
      <c r="D443" s="34" t="s">
        <v>9461</v>
      </c>
      <c r="E443" s="187" t="s">
        <v>9128</v>
      </c>
      <c r="F443" s="38">
        <v>28000</v>
      </c>
      <c r="G443" s="36"/>
      <c r="H443" s="37">
        <v>60</v>
      </c>
      <c r="I443" s="38">
        <v>4936.8</v>
      </c>
      <c r="J443" s="39" t="str">
        <f>IF($I$1="","Введите курс",Таблица610[[#This Row],[Оптовая цена KRW                   за 1шт]]/$I$1)</f>
        <v>Введите курс</v>
      </c>
      <c r="K443" s="284"/>
      <c r="L443" s="40">
        <f>Таблица610[[#This Row],[Заказ коробок ]]*Таблица610[[#This Row],[Кол-во шт в коробке]]</f>
        <v>0</v>
      </c>
      <c r="M443" s="38">
        <f>Таблица610[[#This Row],[Общее кол-во шт]]*Таблица610[[#This Row],[Оптовая цена KRW                   за 1шт]]</f>
        <v>0</v>
      </c>
      <c r="N443" s="41" t="str">
        <f>IFERROR(Таблица610[[#This Row],[Общее кол-во шт]]*Таблица610[[#This Row],[Оптовая цена USD            за 1шт]],"")</f>
        <v/>
      </c>
      <c r="O443" s="42"/>
    </row>
    <row r="444" spans="1:15" s="30" customFormat="1" ht="24" customHeight="1">
      <c r="A444" s="31" t="s">
        <v>9462</v>
      </c>
      <c r="B444" s="32">
        <v>8809674691666</v>
      </c>
      <c r="C444" s="33" t="s">
        <v>9463</v>
      </c>
      <c r="D444" s="34" t="s">
        <v>9464</v>
      </c>
      <c r="E444" s="187" t="s">
        <v>9128</v>
      </c>
      <c r="F444" s="38">
        <v>28000</v>
      </c>
      <c r="G444" s="36"/>
      <c r="H444" s="37">
        <v>50</v>
      </c>
      <c r="I444" s="38">
        <v>4936.8</v>
      </c>
      <c r="J444" s="39" t="str">
        <f>IF($I$1="","Введите курс",Таблица610[[#This Row],[Оптовая цена KRW                   за 1шт]]/$I$1)</f>
        <v>Введите курс</v>
      </c>
      <c r="K444" s="284"/>
      <c r="L444" s="40">
        <f>Таблица610[[#This Row],[Заказ коробок ]]*Таблица610[[#This Row],[Кол-во шт в коробке]]</f>
        <v>0</v>
      </c>
      <c r="M444" s="38">
        <f>Таблица610[[#This Row],[Общее кол-во шт]]*Таблица610[[#This Row],[Оптовая цена KRW                   за 1шт]]</f>
        <v>0</v>
      </c>
      <c r="N444" s="41" t="str">
        <f>IFERROR(Таблица610[[#This Row],[Общее кол-во шт]]*Таблица610[[#This Row],[Оптовая цена USD            за 1шт]],"")</f>
        <v/>
      </c>
      <c r="O444" s="42"/>
    </row>
    <row r="445" spans="1:15" s="30" customFormat="1" ht="24" customHeight="1">
      <c r="A445" s="31" t="s">
        <v>9465</v>
      </c>
      <c r="B445" s="32">
        <v>8809674691659</v>
      </c>
      <c r="C445" s="33" t="s">
        <v>9466</v>
      </c>
      <c r="D445" s="34" t="s">
        <v>9467</v>
      </c>
      <c r="E445" s="187" t="s">
        <v>1703</v>
      </c>
      <c r="F445" s="38">
        <v>28000</v>
      </c>
      <c r="G445" s="36"/>
      <c r="H445" s="37">
        <v>50</v>
      </c>
      <c r="I445" s="38">
        <v>5752.8</v>
      </c>
      <c r="J445" s="39" t="str">
        <f>IF($I$1="","Введите курс",Таблица610[[#This Row],[Оптовая цена KRW                   за 1шт]]/$I$1)</f>
        <v>Введите курс</v>
      </c>
      <c r="K445" s="284"/>
      <c r="L445" s="40">
        <f>Таблица610[[#This Row],[Заказ коробок ]]*Таблица610[[#This Row],[Кол-во шт в коробке]]</f>
        <v>0</v>
      </c>
      <c r="M445" s="38">
        <f>Таблица610[[#This Row],[Общее кол-во шт]]*Таблица610[[#This Row],[Оптовая цена KRW                   за 1шт]]</f>
        <v>0</v>
      </c>
      <c r="N445" s="41" t="str">
        <f>IFERROR(Таблица610[[#This Row],[Общее кол-во шт]]*Таблица610[[#This Row],[Оптовая цена USD            за 1шт]],"")</f>
        <v/>
      </c>
      <c r="O445" s="42"/>
    </row>
    <row r="446" spans="1:15" s="30" customFormat="1" ht="24" customHeight="1">
      <c r="A446" s="31" t="s">
        <v>9468</v>
      </c>
      <c r="B446" s="32">
        <v>8809635231184</v>
      </c>
      <c r="C446" s="33" t="s">
        <v>9469</v>
      </c>
      <c r="D446" s="34" t="s">
        <v>9470</v>
      </c>
      <c r="E446" s="187" t="s">
        <v>2293</v>
      </c>
      <c r="F446" s="38">
        <v>20000</v>
      </c>
      <c r="G446" s="36"/>
      <c r="H446" s="37">
        <v>60</v>
      </c>
      <c r="I446" s="38">
        <v>4284</v>
      </c>
      <c r="J446" s="39" t="str">
        <f>IF($I$1="","Введите курс",Таблица610[[#This Row],[Оптовая цена KRW                   за 1шт]]/$I$1)</f>
        <v>Введите курс</v>
      </c>
      <c r="K446" s="284"/>
      <c r="L446" s="40">
        <f>Таблица610[[#This Row],[Заказ коробок ]]*Таблица610[[#This Row],[Кол-во шт в коробке]]</f>
        <v>0</v>
      </c>
      <c r="M446" s="38">
        <f>Таблица610[[#This Row],[Общее кол-во шт]]*Таблица610[[#This Row],[Оптовая цена KRW                   за 1шт]]</f>
        <v>0</v>
      </c>
      <c r="N446" s="41" t="str">
        <f>IFERROR(Таблица610[[#This Row],[Общее кол-во шт]]*Таблица610[[#This Row],[Оптовая цена USD            за 1шт]],"")</f>
        <v/>
      </c>
      <c r="O446" s="42"/>
    </row>
    <row r="447" spans="1:15" s="30" customFormat="1" ht="24" customHeight="1">
      <c r="A447" s="31" t="s">
        <v>9471</v>
      </c>
      <c r="B447" s="32">
        <v>8809595055165</v>
      </c>
      <c r="C447" s="33" t="s">
        <v>9472</v>
      </c>
      <c r="D447" s="34" t="s">
        <v>9473</v>
      </c>
      <c r="E447" s="187" t="s">
        <v>1733</v>
      </c>
      <c r="F447" s="38">
        <v>25000</v>
      </c>
      <c r="G447" s="36"/>
      <c r="H447" s="37">
        <v>60</v>
      </c>
      <c r="I447" s="38">
        <v>5355</v>
      </c>
      <c r="J447" s="39" t="str">
        <f>IF($I$1="","Введите курс",Таблица610[[#This Row],[Оптовая цена KRW                   за 1шт]]/$I$1)</f>
        <v>Введите курс</v>
      </c>
      <c r="K447" s="284"/>
      <c r="L447" s="40">
        <f>Таблица610[[#This Row],[Заказ коробок ]]*Таблица610[[#This Row],[Кол-во шт в коробке]]</f>
        <v>0</v>
      </c>
      <c r="M447" s="38">
        <f>Таблица610[[#This Row],[Общее кол-во шт]]*Таблица610[[#This Row],[Оптовая цена KRW                   за 1шт]]</f>
        <v>0</v>
      </c>
      <c r="N447" s="41" t="str">
        <f>IFERROR(Таблица610[[#This Row],[Общее кол-во шт]]*Таблица610[[#This Row],[Оптовая цена USD            за 1шт]],"")</f>
        <v/>
      </c>
      <c r="O447" s="42"/>
    </row>
    <row r="448" spans="1:15" s="30" customFormat="1" ht="24" customHeight="1">
      <c r="A448" s="31" t="s">
        <v>9474</v>
      </c>
      <c r="B448" s="32">
        <v>8809595055394</v>
      </c>
      <c r="C448" s="33" t="s">
        <v>9475</v>
      </c>
      <c r="D448" s="34" t="s">
        <v>9476</v>
      </c>
      <c r="E448" s="187" t="s">
        <v>2009</v>
      </c>
      <c r="F448" s="38">
        <v>35000</v>
      </c>
      <c r="G448" s="36"/>
      <c r="H448" s="37">
        <v>50</v>
      </c>
      <c r="I448" s="38">
        <v>7191</v>
      </c>
      <c r="J448" s="39" t="str">
        <f>IF($I$1="","Введите курс",Таблица610[[#This Row],[Оптовая цена KRW                   за 1шт]]/$I$1)</f>
        <v>Введите курс</v>
      </c>
      <c r="K448" s="284"/>
      <c r="L448" s="40">
        <f>Таблица610[[#This Row],[Заказ коробок ]]*Таблица610[[#This Row],[Кол-во шт в коробке]]</f>
        <v>0</v>
      </c>
      <c r="M448" s="38">
        <f>Таблица610[[#This Row],[Общее кол-во шт]]*Таблица610[[#This Row],[Оптовая цена KRW                   за 1шт]]</f>
        <v>0</v>
      </c>
      <c r="N448" s="41" t="str">
        <f>IFERROR(Таблица610[[#This Row],[Общее кол-во шт]]*Таблица610[[#This Row],[Оптовая цена USD            за 1шт]],"")</f>
        <v/>
      </c>
      <c r="O448" s="42"/>
    </row>
    <row r="449" spans="1:15" s="30" customFormat="1" ht="24" customHeight="1">
      <c r="A449" s="31" t="s">
        <v>9477</v>
      </c>
      <c r="B449" s="32">
        <v>8809469776196</v>
      </c>
      <c r="C449" s="33" t="s">
        <v>9478</v>
      </c>
      <c r="D449" s="34" t="s">
        <v>9479</v>
      </c>
      <c r="E449" s="187" t="s">
        <v>8628</v>
      </c>
      <c r="F449" s="38">
        <v>50000</v>
      </c>
      <c r="G449" s="36"/>
      <c r="H449" s="37">
        <v>40</v>
      </c>
      <c r="I449" s="38">
        <v>9180</v>
      </c>
      <c r="J449" s="39" t="str">
        <f>IF($I$1="","Введите курс",Таблица610[[#This Row],[Оптовая цена KRW                   за 1шт]]/$I$1)</f>
        <v>Введите курс</v>
      </c>
      <c r="K449" s="284"/>
      <c r="L449" s="40">
        <f>Таблица610[[#This Row],[Заказ коробок ]]*Таблица610[[#This Row],[Кол-во шт в коробке]]</f>
        <v>0</v>
      </c>
      <c r="M449" s="38">
        <f>Таблица610[[#This Row],[Общее кол-во шт]]*Таблица610[[#This Row],[Оптовая цена KRW                   за 1шт]]</f>
        <v>0</v>
      </c>
      <c r="N449" s="41" t="str">
        <f>IFERROR(Таблица610[[#This Row],[Общее кол-во шт]]*Таблица610[[#This Row],[Оптовая цена USD            за 1шт]],"")</f>
        <v/>
      </c>
      <c r="O449" s="42"/>
    </row>
    <row r="450" spans="1:15" s="30" customFormat="1" ht="24" customHeight="1">
      <c r="A450" s="31" t="s">
        <v>9480</v>
      </c>
      <c r="B450" s="32">
        <v>8809715720584</v>
      </c>
      <c r="C450" s="33" t="s">
        <v>9481</v>
      </c>
      <c r="D450" s="34" t="s">
        <v>9482</v>
      </c>
      <c r="E450" s="187" t="s">
        <v>2037</v>
      </c>
      <c r="F450" s="38">
        <v>25000</v>
      </c>
      <c r="G450" s="36"/>
      <c r="H450" s="37">
        <v>30</v>
      </c>
      <c r="I450" s="38">
        <v>5355</v>
      </c>
      <c r="J450" s="39" t="str">
        <f>IF($I$1="","Введите курс",Таблица610[[#This Row],[Оптовая цена KRW                   за 1шт]]/$I$1)</f>
        <v>Введите курс</v>
      </c>
      <c r="K450" s="284"/>
      <c r="L450" s="40">
        <f>Таблица610[[#This Row],[Заказ коробок ]]*Таблица610[[#This Row],[Кол-во шт в коробке]]</f>
        <v>0</v>
      </c>
      <c r="M450" s="38">
        <f>Таблица610[[#This Row],[Общее кол-во шт]]*Таблица610[[#This Row],[Оптовая цена KRW                   за 1шт]]</f>
        <v>0</v>
      </c>
      <c r="N450" s="41" t="str">
        <f>IFERROR(Таблица610[[#This Row],[Общее кол-во шт]]*Таблица610[[#This Row],[Оптовая цена USD            за 1шт]],"")</f>
        <v/>
      </c>
      <c r="O450" s="42"/>
    </row>
    <row r="451" spans="1:15" s="30" customFormat="1" ht="24" customHeight="1">
      <c r="A451" s="31" t="s">
        <v>9483</v>
      </c>
      <c r="B451" s="32">
        <v>8809647115007</v>
      </c>
      <c r="C451" s="33" t="s">
        <v>9484</v>
      </c>
      <c r="D451" s="34" t="s">
        <v>9485</v>
      </c>
      <c r="E451" s="187" t="s">
        <v>9486</v>
      </c>
      <c r="F451" s="38">
        <v>22000</v>
      </c>
      <c r="G451" s="36"/>
      <c r="H451" s="37">
        <v>30</v>
      </c>
      <c r="I451" s="38">
        <v>4957.2</v>
      </c>
      <c r="J451" s="39" t="str">
        <f>IF($I$1="","Введите курс",Таблица610[[#This Row],[Оптовая цена KRW                   за 1шт]]/$I$1)</f>
        <v>Введите курс</v>
      </c>
      <c r="K451" s="284"/>
      <c r="L451" s="40">
        <f>Таблица610[[#This Row],[Заказ коробок ]]*Таблица610[[#This Row],[Кол-во шт в коробке]]</f>
        <v>0</v>
      </c>
      <c r="M451" s="38">
        <f>Таблица610[[#This Row],[Общее кол-во шт]]*Таблица610[[#This Row],[Оптовая цена KRW                   за 1шт]]</f>
        <v>0</v>
      </c>
      <c r="N451" s="41" t="str">
        <f>IFERROR(Таблица610[[#This Row],[Общее кол-во шт]]*Таблица610[[#This Row],[Оптовая цена USD            за 1шт]],"")</f>
        <v/>
      </c>
      <c r="O451" s="42"/>
    </row>
    <row r="452" spans="1:15" s="30" customFormat="1" ht="24" customHeight="1">
      <c r="A452" s="31" t="s">
        <v>9487</v>
      </c>
      <c r="B452" s="32">
        <v>8809674691734</v>
      </c>
      <c r="C452" s="33" t="s">
        <v>9488</v>
      </c>
      <c r="D452" s="34" t="s">
        <v>9489</v>
      </c>
      <c r="E452" s="187" t="s">
        <v>1737</v>
      </c>
      <c r="F452" s="38">
        <v>10000</v>
      </c>
      <c r="G452" s="36"/>
      <c r="H452" s="37">
        <v>100</v>
      </c>
      <c r="I452" s="38">
        <v>2346</v>
      </c>
      <c r="J452" s="39" t="str">
        <f>IF($I$1="","Введите курс",Таблица610[[#This Row],[Оптовая цена KRW                   за 1шт]]/$I$1)</f>
        <v>Введите курс</v>
      </c>
      <c r="K452" s="284"/>
      <c r="L452" s="40">
        <f>Таблица610[[#This Row],[Заказ коробок ]]*Таблица610[[#This Row],[Кол-во шт в коробке]]</f>
        <v>0</v>
      </c>
      <c r="M452" s="38">
        <f>Таблица610[[#This Row],[Общее кол-во шт]]*Таблица610[[#This Row],[Оптовая цена KRW                   за 1шт]]</f>
        <v>0</v>
      </c>
      <c r="N452" s="41" t="str">
        <f>IFERROR(Таблица610[[#This Row],[Общее кол-во шт]]*Таблица610[[#This Row],[Оптовая цена USD            за 1шт]],"")</f>
        <v/>
      </c>
      <c r="O452" s="42"/>
    </row>
    <row r="453" spans="1:15" s="30" customFormat="1" ht="24" customHeight="1">
      <c r="A453" s="31" t="s">
        <v>9490</v>
      </c>
      <c r="B453" s="32">
        <v>8809635231283</v>
      </c>
      <c r="C453" s="33" t="s">
        <v>9491</v>
      </c>
      <c r="D453" s="34" t="s">
        <v>9492</v>
      </c>
      <c r="E453" s="187" t="s">
        <v>9493</v>
      </c>
      <c r="F453" s="38">
        <v>28000</v>
      </c>
      <c r="G453" s="36"/>
      <c r="H453" s="37">
        <v>30</v>
      </c>
      <c r="I453" s="38">
        <v>6466.8</v>
      </c>
      <c r="J453" s="39" t="str">
        <f>IF($I$1="","Введите курс",Таблица610[[#This Row],[Оптовая цена KRW                   за 1шт]]/$I$1)</f>
        <v>Введите курс</v>
      </c>
      <c r="K453" s="284"/>
      <c r="L453" s="40">
        <f>Таблица610[[#This Row],[Заказ коробок ]]*Таблица610[[#This Row],[Кол-во шт в коробке]]</f>
        <v>0</v>
      </c>
      <c r="M453" s="38">
        <f>Таблица610[[#This Row],[Общее кол-во шт]]*Таблица610[[#This Row],[Оптовая цена KRW                   за 1шт]]</f>
        <v>0</v>
      </c>
      <c r="N453" s="41" t="str">
        <f>IFERROR(Таблица610[[#This Row],[Общее кол-во шт]]*Таблица610[[#This Row],[Оптовая цена USD            за 1шт]],"")</f>
        <v/>
      </c>
      <c r="O453" s="42"/>
    </row>
    <row r="454" spans="1:15" s="30" customFormat="1" ht="24" customHeight="1">
      <c r="A454" s="31" t="s">
        <v>9494</v>
      </c>
      <c r="B454" s="32">
        <v>8809595054335</v>
      </c>
      <c r="C454" s="33" t="s">
        <v>9495</v>
      </c>
      <c r="D454" s="34" t="s">
        <v>9496</v>
      </c>
      <c r="E454" s="187" t="s">
        <v>9497</v>
      </c>
      <c r="F454" s="38">
        <v>20000</v>
      </c>
      <c r="G454" s="36"/>
      <c r="H454" s="37">
        <v>100</v>
      </c>
      <c r="I454" s="38">
        <v>4284</v>
      </c>
      <c r="J454" s="39" t="str">
        <f>IF($I$1="","Введите курс",Таблица610[[#This Row],[Оптовая цена KRW                   за 1шт]]/$I$1)</f>
        <v>Введите курс</v>
      </c>
      <c r="K454" s="284"/>
      <c r="L454" s="40">
        <f>Таблица610[[#This Row],[Заказ коробок ]]*Таблица610[[#This Row],[Кол-во шт в коробке]]</f>
        <v>0</v>
      </c>
      <c r="M454" s="38">
        <f>Таблица610[[#This Row],[Общее кол-во шт]]*Таблица610[[#This Row],[Оптовая цена KRW                   за 1шт]]</f>
        <v>0</v>
      </c>
      <c r="N454" s="41" t="str">
        <f>IFERROR(Таблица610[[#This Row],[Общее кол-во шт]]*Таблица610[[#This Row],[Оптовая цена USD            за 1шт]],"")</f>
        <v/>
      </c>
      <c r="O454" s="42"/>
    </row>
    <row r="455" spans="1:15" s="30" customFormat="1" ht="24" customHeight="1">
      <c r="A455" s="31" t="s">
        <v>9498</v>
      </c>
      <c r="B455" s="32">
        <v>8809635231313</v>
      </c>
      <c r="C455" s="33" t="s">
        <v>9499</v>
      </c>
      <c r="D455" s="34" t="s">
        <v>9500</v>
      </c>
      <c r="E455" s="187" t="s">
        <v>9501</v>
      </c>
      <c r="F455" s="38"/>
      <c r="G455" s="36"/>
      <c r="H455" s="37">
        <v>3000</v>
      </c>
      <c r="I455" s="38">
        <v>78.540000000000006</v>
      </c>
      <c r="J455" s="39" t="str">
        <f>IF($I$1="","Введите курс",Таблица610[[#This Row],[Оптовая цена KRW                   за 1шт]]/$I$1)</f>
        <v>Введите курс</v>
      </c>
      <c r="K455" s="284"/>
      <c r="L455" s="40">
        <f>Таблица610[[#This Row],[Заказ коробок ]]*Таблица610[[#This Row],[Кол-во шт в коробке]]</f>
        <v>0</v>
      </c>
      <c r="M455" s="38">
        <f>Таблица610[[#This Row],[Общее кол-во шт]]*Таблица610[[#This Row],[Оптовая цена KRW                   за 1шт]]</f>
        <v>0</v>
      </c>
      <c r="N455" s="41" t="str">
        <f>IFERROR(Таблица610[[#This Row],[Общее кол-во шт]]*Таблица610[[#This Row],[Оптовая цена USD            за 1шт]],"")</f>
        <v/>
      </c>
      <c r="O455" s="42" t="s">
        <v>9502</v>
      </c>
    </row>
    <row r="456" spans="1:15" s="30" customFormat="1" ht="24" customHeight="1">
      <c r="A456" s="31" t="s">
        <v>9503</v>
      </c>
      <c r="B456" s="32">
        <v>8809615881897</v>
      </c>
      <c r="C456" s="33" t="s">
        <v>9504</v>
      </c>
      <c r="D456" s="34" t="s">
        <v>9505</v>
      </c>
      <c r="E456" s="187" t="s">
        <v>8259</v>
      </c>
      <c r="F456" s="38">
        <v>22000</v>
      </c>
      <c r="G456" s="36"/>
      <c r="H456" s="37">
        <v>50</v>
      </c>
      <c r="I456" s="38">
        <v>4549.2</v>
      </c>
      <c r="J456" s="39" t="str">
        <f>IF($I$1="","Введите курс",Таблица610[[#This Row],[Оптовая цена KRW                   за 1шт]]/$I$1)</f>
        <v>Введите курс</v>
      </c>
      <c r="K456" s="284"/>
      <c r="L456" s="40">
        <f>Таблица610[[#This Row],[Заказ коробок ]]*Таблица610[[#This Row],[Кол-во шт в коробке]]</f>
        <v>0</v>
      </c>
      <c r="M456" s="38">
        <f>Таблица610[[#This Row],[Общее кол-во шт]]*Таблица610[[#This Row],[Оптовая цена KRW                   за 1шт]]</f>
        <v>0</v>
      </c>
      <c r="N456" s="41" t="str">
        <f>IFERROR(Таблица610[[#This Row],[Общее кол-во шт]]*Таблица610[[#This Row],[Оптовая цена USD            за 1шт]],"")</f>
        <v/>
      </c>
      <c r="O456" s="42"/>
    </row>
    <row r="457" spans="1:15" s="30" customFormat="1" ht="24" customHeight="1">
      <c r="A457" s="31" t="s">
        <v>9506</v>
      </c>
      <c r="B457" s="32">
        <v>8809639174609</v>
      </c>
      <c r="C457" s="33" t="s">
        <v>9507</v>
      </c>
      <c r="D457" s="34" t="s">
        <v>9508</v>
      </c>
      <c r="E457" s="187" t="s">
        <v>9493</v>
      </c>
      <c r="F457" s="38">
        <v>28000</v>
      </c>
      <c r="G457" s="36"/>
      <c r="H457" s="37">
        <v>30</v>
      </c>
      <c r="I457" s="38">
        <v>6466.8</v>
      </c>
      <c r="J457" s="39" t="str">
        <f>IF($I$1="","Введите курс",Таблица610[[#This Row],[Оптовая цена KRW                   за 1шт]]/$I$1)</f>
        <v>Введите курс</v>
      </c>
      <c r="K457" s="284"/>
      <c r="L457" s="40">
        <f>Таблица610[[#This Row],[Заказ коробок ]]*Таблица610[[#This Row],[Кол-во шт в коробке]]</f>
        <v>0</v>
      </c>
      <c r="M457" s="38">
        <f>Таблица610[[#This Row],[Общее кол-во шт]]*Таблица610[[#This Row],[Оптовая цена KRW                   за 1шт]]</f>
        <v>0</v>
      </c>
      <c r="N457" s="41" t="str">
        <f>IFERROR(Таблица610[[#This Row],[Общее кол-во шт]]*Таблица610[[#This Row],[Оптовая цена USD            за 1шт]],"")</f>
        <v/>
      </c>
      <c r="O457" s="42"/>
    </row>
    <row r="458" spans="1:15" s="30" customFormat="1" ht="24" customHeight="1">
      <c r="A458" s="31" t="s">
        <v>9509</v>
      </c>
      <c r="B458" s="32">
        <v>8809783320433</v>
      </c>
      <c r="C458" s="33" t="s">
        <v>9510</v>
      </c>
      <c r="D458" s="34" t="s">
        <v>9511</v>
      </c>
      <c r="E458" s="187" t="s">
        <v>1745</v>
      </c>
      <c r="F458" s="38">
        <v>18000</v>
      </c>
      <c r="G458" s="36"/>
      <c r="H458" s="37">
        <v>50</v>
      </c>
      <c r="I458" s="38">
        <v>5650.8000000000011</v>
      </c>
      <c r="J458" s="39" t="str">
        <f>IF($I$1="","Введите курс",Таблица610[[#This Row],[Оптовая цена KRW                   за 1шт]]/$I$1)</f>
        <v>Введите курс</v>
      </c>
      <c r="K458" s="284"/>
      <c r="L458" s="40">
        <f>Таблица610[[#This Row],[Заказ коробок ]]*Таблица610[[#This Row],[Кол-во шт в коробке]]</f>
        <v>0</v>
      </c>
      <c r="M458" s="38">
        <f>Таблица610[[#This Row],[Общее кол-во шт]]*Таблица610[[#This Row],[Оптовая цена KRW                   за 1шт]]</f>
        <v>0</v>
      </c>
      <c r="N458" s="41" t="str">
        <f>IFERROR(Таблица610[[#This Row],[Общее кол-во шт]]*Таблица610[[#This Row],[Оптовая цена USD            за 1шт]],"")</f>
        <v/>
      </c>
      <c r="O458" s="42"/>
    </row>
    <row r="459" spans="1:15" s="30" customFormat="1" ht="24" customHeight="1">
      <c r="A459" s="31" t="s">
        <v>9512</v>
      </c>
      <c r="B459" s="32">
        <v>8809783320228</v>
      </c>
      <c r="C459" s="33" t="s">
        <v>9513</v>
      </c>
      <c r="D459" s="34" t="s">
        <v>9514</v>
      </c>
      <c r="E459" s="187" t="s">
        <v>1729</v>
      </c>
      <c r="F459" s="38">
        <v>2000</v>
      </c>
      <c r="G459" s="36"/>
      <c r="H459" s="37">
        <v>200</v>
      </c>
      <c r="I459" s="38">
        <v>418.2</v>
      </c>
      <c r="J459" s="39" t="str">
        <f>IF($I$1="","Введите курс",Таблица610[[#This Row],[Оптовая цена KRW                   за 1шт]]/$I$1)</f>
        <v>Введите курс</v>
      </c>
      <c r="K459" s="284"/>
      <c r="L459" s="40">
        <f>Таблица610[[#This Row],[Заказ коробок ]]*Таблица610[[#This Row],[Кол-во шт в коробке]]</f>
        <v>0</v>
      </c>
      <c r="M459" s="38">
        <f>Таблица610[[#This Row],[Общее кол-во шт]]*Таблица610[[#This Row],[Оптовая цена KRW                   за 1шт]]</f>
        <v>0</v>
      </c>
      <c r="N459" s="41" t="str">
        <f>IFERROR(Таблица610[[#This Row],[Общее кол-во шт]]*Таблица610[[#This Row],[Оптовая цена USD            за 1шт]],"")</f>
        <v/>
      </c>
      <c r="O459" s="42"/>
    </row>
    <row r="460" spans="1:15" s="30" customFormat="1" ht="24" customHeight="1">
      <c r="A460" s="31" t="s">
        <v>9515</v>
      </c>
      <c r="B460" s="32">
        <v>8809783320242</v>
      </c>
      <c r="C460" s="33" t="s">
        <v>9516</v>
      </c>
      <c r="D460" s="34" t="s">
        <v>9517</v>
      </c>
      <c r="E460" s="187" t="s">
        <v>1729</v>
      </c>
      <c r="F460" s="38">
        <v>2000</v>
      </c>
      <c r="G460" s="36"/>
      <c r="H460" s="37">
        <v>200</v>
      </c>
      <c r="I460" s="38">
        <v>418.2</v>
      </c>
      <c r="J460" s="39" t="str">
        <f>IF($I$1="","Введите курс",Таблица610[[#This Row],[Оптовая цена KRW                   за 1шт]]/$I$1)</f>
        <v>Введите курс</v>
      </c>
      <c r="K460" s="284"/>
      <c r="L460" s="40">
        <f>Таблица610[[#This Row],[Заказ коробок ]]*Таблица610[[#This Row],[Кол-во шт в коробке]]</f>
        <v>0</v>
      </c>
      <c r="M460" s="38">
        <f>Таблица610[[#This Row],[Общее кол-во шт]]*Таблица610[[#This Row],[Оптовая цена KRW                   за 1шт]]</f>
        <v>0</v>
      </c>
      <c r="N460" s="41" t="str">
        <f>IFERROR(Таблица610[[#This Row],[Общее кол-во шт]]*Таблица610[[#This Row],[Оптовая цена USD            за 1шт]],"")</f>
        <v/>
      </c>
      <c r="O460" s="42"/>
    </row>
    <row r="461" spans="1:15" s="30" customFormat="1" ht="24" customHeight="1">
      <c r="A461" s="31" t="s">
        <v>9518</v>
      </c>
      <c r="B461" s="32">
        <v>8809809800567</v>
      </c>
      <c r="C461" s="33" t="s">
        <v>9519</v>
      </c>
      <c r="D461" s="34" t="s">
        <v>9520</v>
      </c>
      <c r="E461" s="187" t="s">
        <v>9187</v>
      </c>
      <c r="F461" s="38">
        <v>1200</v>
      </c>
      <c r="G461" s="36"/>
      <c r="H461" s="37">
        <v>600</v>
      </c>
      <c r="I461" s="38">
        <v>199.92000000000002</v>
      </c>
      <c r="J461" s="39" t="str">
        <f>IF($I$1="","Введите курс",Таблица610[[#This Row],[Оптовая цена KRW                   за 1шт]]/$I$1)</f>
        <v>Введите курс</v>
      </c>
      <c r="K461" s="284"/>
      <c r="L461" s="40">
        <f>Таблица610[[#This Row],[Заказ коробок ]]*Таблица610[[#This Row],[Кол-во шт в коробке]]</f>
        <v>0</v>
      </c>
      <c r="M461" s="38">
        <f>Таблица610[[#This Row],[Общее кол-во шт]]*Таблица610[[#This Row],[Оптовая цена KRW                   за 1шт]]</f>
        <v>0</v>
      </c>
      <c r="N461" s="41" t="str">
        <f>IFERROR(Таблица610[[#This Row],[Общее кол-во шт]]*Таблица610[[#This Row],[Оптовая цена USD            за 1шт]],"")</f>
        <v/>
      </c>
      <c r="O461" s="42"/>
    </row>
    <row r="462" spans="1:15" s="30" customFormat="1" ht="24" customHeight="1">
      <c r="A462" s="31" t="s">
        <v>9521</v>
      </c>
      <c r="B462" s="32">
        <v>8809809800550</v>
      </c>
      <c r="C462" s="33" t="s">
        <v>9522</v>
      </c>
      <c r="D462" s="34" t="s">
        <v>9523</v>
      </c>
      <c r="E462" s="187" t="s">
        <v>9187</v>
      </c>
      <c r="F462" s="38">
        <v>1200</v>
      </c>
      <c r="G462" s="36"/>
      <c r="H462" s="37">
        <v>600</v>
      </c>
      <c r="I462" s="38">
        <v>199.92000000000002</v>
      </c>
      <c r="J462" s="39" t="str">
        <f>IF($I$1="","Введите курс",Таблица610[[#This Row],[Оптовая цена KRW                   за 1шт]]/$I$1)</f>
        <v>Введите курс</v>
      </c>
      <c r="K462" s="284"/>
      <c r="L462" s="40">
        <f>Таблица610[[#This Row],[Заказ коробок ]]*Таблица610[[#This Row],[Кол-во шт в коробке]]</f>
        <v>0</v>
      </c>
      <c r="M462" s="38">
        <f>Таблица610[[#This Row],[Общее кол-во шт]]*Таблица610[[#This Row],[Оптовая цена KRW                   за 1шт]]</f>
        <v>0</v>
      </c>
      <c r="N462" s="41" t="str">
        <f>IFERROR(Таблица610[[#This Row],[Общее кол-во шт]]*Таблица610[[#This Row],[Оптовая цена USD            за 1шт]],"")</f>
        <v/>
      </c>
      <c r="O462" s="42"/>
    </row>
    <row r="463" spans="1:15" s="30" customFormat="1" ht="24" customHeight="1">
      <c r="A463" s="31" t="s">
        <v>9524</v>
      </c>
      <c r="B463" s="32">
        <v>8809635231337</v>
      </c>
      <c r="C463" s="33" t="s">
        <v>9525</v>
      </c>
      <c r="D463" s="34" t="s">
        <v>9526</v>
      </c>
      <c r="E463" s="187" t="s">
        <v>9527</v>
      </c>
      <c r="F463" s="38">
        <v>24000</v>
      </c>
      <c r="G463" s="36"/>
      <c r="H463" s="37">
        <v>50</v>
      </c>
      <c r="I463" s="38">
        <v>6854.4000000000015</v>
      </c>
      <c r="J463" s="39" t="str">
        <f>IF($I$1="","Введите курс",Таблица610[[#This Row],[Оптовая цена KRW                   за 1шт]]/$I$1)</f>
        <v>Введите курс</v>
      </c>
      <c r="K463" s="284"/>
      <c r="L463" s="40">
        <f>Таблица610[[#This Row],[Заказ коробок ]]*Таблица610[[#This Row],[Кол-во шт в коробке]]</f>
        <v>0</v>
      </c>
      <c r="M463" s="38">
        <f>Таблица610[[#This Row],[Общее кол-во шт]]*Таблица610[[#This Row],[Оптовая цена KRW                   за 1шт]]</f>
        <v>0</v>
      </c>
      <c r="N463" s="41" t="str">
        <f>IFERROR(Таблица610[[#This Row],[Общее кол-во шт]]*Таблица610[[#This Row],[Оптовая цена USD            за 1шт]],"")</f>
        <v/>
      </c>
      <c r="O463" s="42"/>
    </row>
    <row r="464" spans="1:15" s="30" customFormat="1" ht="24" customHeight="1">
      <c r="A464" s="31" t="s">
        <v>9528</v>
      </c>
      <c r="B464" s="32">
        <v>8809635231344</v>
      </c>
      <c r="C464" s="33" t="s">
        <v>9529</v>
      </c>
      <c r="D464" s="34" t="s">
        <v>9530</v>
      </c>
      <c r="E464" s="187" t="s">
        <v>9527</v>
      </c>
      <c r="F464" s="38">
        <v>24000</v>
      </c>
      <c r="G464" s="36"/>
      <c r="H464" s="37">
        <v>50</v>
      </c>
      <c r="I464" s="38">
        <v>6854.4000000000015</v>
      </c>
      <c r="J464" s="39" t="str">
        <f>IF($I$1="","Введите курс",Таблица610[[#This Row],[Оптовая цена KRW                   за 1шт]]/$I$1)</f>
        <v>Введите курс</v>
      </c>
      <c r="K464" s="284"/>
      <c r="L464" s="40">
        <f>Таблица610[[#This Row],[Заказ коробок ]]*Таблица610[[#This Row],[Кол-во шт в коробке]]</f>
        <v>0</v>
      </c>
      <c r="M464" s="38">
        <f>Таблица610[[#This Row],[Общее кол-во шт]]*Таблица610[[#This Row],[Оптовая цена KRW                   за 1шт]]</f>
        <v>0</v>
      </c>
      <c r="N464" s="41" t="str">
        <f>IFERROR(Таблица610[[#This Row],[Общее кол-во шт]]*Таблица610[[#This Row],[Оптовая цена USD            за 1шт]],"")</f>
        <v/>
      </c>
      <c r="O464" s="42"/>
    </row>
  </sheetData>
  <sheetProtection algorithmName="SHA-512" hashValue="DNEZyJPiMrce257zrccyo8k1aFj6PB2Fwtv2WPYheWrAIoLATOIzJevPCIplPFfl+WAl6ZzsamShYEVB3LocKQ==" saltValue="1a/APrNED2X3wd+hRZiidA==" spinCount="100000" sheet="1" autoFilter="0" pivotTables="0"/>
  <mergeCells count="2">
    <mergeCell ref="A1:D1"/>
    <mergeCell ref="E1:G1"/>
  </mergeCells>
  <conditionalFormatting sqref="A465:A1048576">
    <cfRule type="duplicateValues" dxfId="549" priority="1"/>
  </conditionalFormatting>
  <conditionalFormatting sqref="A465:A1048576">
    <cfRule type="duplicateValues" dxfId="548" priority="2"/>
    <cfRule type="duplicateValues" dxfId="547" priority="3"/>
    <cfRule type="duplicateValues" dxfId="546" priority="4"/>
  </conditionalFormatting>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cfRule type="duplicateValues" dxfId="545" priority="5"/>
  </conditionalFormatting>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cfRule type="duplicateValues" dxfId="544" priority="6"/>
    <cfRule type="duplicateValues" dxfId="543" priority="7"/>
    <cfRule type="duplicateValues" dxfId="542" priority="8"/>
  </conditionalFormatting>
  <conditionalFormatting sqref="A3:A464">
    <cfRule type="duplicateValues" dxfId="541" priority="9"/>
  </conditionalFormatting>
  <conditionalFormatting sqref="A3:A464">
    <cfRule type="duplicateValues" dxfId="540" priority="10"/>
    <cfRule type="duplicateValues" dxfId="539" priority="11"/>
    <cfRule type="duplicateValues" dxfId="538" priority="12"/>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cfRule type="duplicateValues" dxfId="537" priority="13"/>
  </conditionalFormatting>
  <conditionalFormatting sqref="A4 A6 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cfRule type="duplicateValues" dxfId="536" priority="14"/>
    <cfRule type="duplicateValues" dxfId="535" priority="15"/>
    <cfRule type="duplicateValues" dxfId="534" priority="16"/>
  </conditionalFormatting>
  <hyperlinks>
    <hyperlink ref="H1" r:id="rId1" display="Узнать курс $ к KRW" xr:uid="{00000000-0004-0000-0800-000000000000}"/>
    <hyperlink ref="O1" location="Главная!A1" display="Вернуться на Главную" xr:uid="{00000000-0004-0000-0800-000001000000}"/>
  </hyperlinks>
  <pageMargins left="0.7" right="0.7" top="0.75" bottom="0.75" header="0.3" footer="0.3"/>
  <pageSetup paperSize="9" scale="28" fitToHeight="0"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25</vt:i4>
      </vt:variant>
      <vt:variant>
        <vt:lpstr>Именованные диапазоны</vt:lpstr>
      </vt:variant>
      <vt:variant>
        <vt:i4>22</vt:i4>
      </vt:variant>
    </vt:vector>
  </HeadingPairs>
  <TitlesOfParts>
    <vt:vector size="47" baseType="lpstr">
      <vt:lpstr>Главная</vt:lpstr>
      <vt:lpstr>AHC</vt:lpstr>
      <vt:lpstr>A'PIEU</vt:lpstr>
      <vt:lpstr>BUENO</vt:lpstr>
      <vt:lpstr>COSRX</vt:lpstr>
      <vt:lpstr>DR.JART</vt:lpstr>
      <vt:lpstr>ENOUGH</vt:lpstr>
      <vt:lpstr>ETUDE HOUSE</vt:lpstr>
      <vt:lpstr>FARM STAY</vt:lpstr>
      <vt:lpstr>HOLIKA HOLIKA</vt:lpstr>
      <vt:lpstr>INNISFREE</vt:lpstr>
      <vt:lpstr>ITS SKIN</vt:lpstr>
      <vt:lpstr>JM SOLUTION</vt:lpstr>
      <vt:lpstr>MASIL</vt:lpstr>
      <vt:lpstr>MISSHA</vt:lpstr>
      <vt:lpstr>MEDI-PEEL</vt:lpstr>
      <vt:lpstr>NATURE REPUBLIC</vt:lpstr>
      <vt:lpstr>PURITO</vt:lpstr>
      <vt:lpstr>PYUNKANG YUL</vt:lpstr>
      <vt:lpstr>SNP</vt:lpstr>
      <vt:lpstr>SOME BY MI</vt:lpstr>
      <vt:lpstr>SKIN1004</vt:lpstr>
      <vt:lpstr>THE FACE SHOP</vt:lpstr>
      <vt:lpstr>THE SAEM</vt:lpstr>
      <vt:lpstr>TONY MOLY</vt:lpstr>
      <vt:lpstr>AHC!Область_печати</vt:lpstr>
      <vt:lpstr>'A''PIEU'!Область_печати</vt:lpstr>
      <vt:lpstr>BUENO!Область_печати</vt:lpstr>
      <vt:lpstr>COSRX!Область_печати</vt:lpstr>
      <vt:lpstr>DR.JART!Область_печати</vt:lpstr>
      <vt:lpstr>ENOUGH!Область_печати</vt:lpstr>
      <vt:lpstr>'FARM STAY'!Область_печати</vt:lpstr>
      <vt:lpstr>'HOLIKA HOLIKA'!Область_печати</vt:lpstr>
      <vt:lpstr>INNISFREE!Область_печати</vt:lpstr>
      <vt:lpstr>'ITS SKIN'!Область_печати</vt:lpstr>
      <vt:lpstr>'JM SOLUTION'!Область_печати</vt:lpstr>
      <vt:lpstr>MASIL!Область_печати</vt:lpstr>
      <vt:lpstr>'MEDI-PEEL'!Область_печати</vt:lpstr>
      <vt:lpstr>'NATURE REPUBLIC'!Область_печати</vt:lpstr>
      <vt:lpstr>PURITO!Область_печати</vt:lpstr>
      <vt:lpstr>'PYUNKANG YUL'!Область_печати</vt:lpstr>
      <vt:lpstr>SKIN1004!Область_печати</vt:lpstr>
      <vt:lpstr>SNP!Область_печати</vt:lpstr>
      <vt:lpstr>'SOME BY MI'!Область_печати</vt:lpstr>
      <vt:lpstr>'THE FACE SHOP'!Область_печати</vt:lpstr>
      <vt:lpstr>'THE SAEM'!Область_печати</vt:lpstr>
      <vt:lpstr>'TONY MOLY'!Область_печати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Timur Sayfullaev</dc:creator>
  <cp:lastModifiedBy>bbccdd</cp:lastModifiedBy>
  <dcterms:created xsi:type="dcterms:W3CDTF">2021-09-15T11:01:52Z</dcterms:created>
  <dcterms:modified xsi:type="dcterms:W3CDTF">2022-02-02T05:14:11Z</dcterms:modified>
</cp:coreProperties>
</file>